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B40D738-2850-4CFC-B937-D1A063F8CC1B}" xr6:coauthVersionLast="47" xr6:coauthVersionMax="47" xr10:uidLastSave="{00000000-0000-0000-0000-000000000000}"/>
  <bookViews>
    <workbookView xWindow="-120" yWindow="-120" windowWidth="38640" windowHeight="15720" tabRatio="941"/>
  </bookViews>
  <sheets>
    <sheet name="Inputs" sheetId="2" r:id="rId1"/>
    <sheet name="Output" sheetId="26" r:id="rId2"/>
    <sheet name="Power Curves" sheetId="4" r:id="rId3"/>
    <sheet name="Gas Curves" sheetId="5" r:id="rId4"/>
    <sheet name="Option1" sheetId="3" r:id="rId5"/>
    <sheet name="Pricing Inputs1" sheetId="6" r:id="rId6"/>
    <sheet name="Option2" sheetId="19" r:id="rId7"/>
    <sheet name="Pricing Inputs2" sheetId="25" r:id="rId8"/>
    <sheet name="Option3" sheetId="18" r:id="rId9"/>
    <sheet name="Pricing Inputs3" sheetId="24" r:id="rId10"/>
    <sheet name="Option4" sheetId="17" r:id="rId11"/>
    <sheet name="Pricing Inputs4" sheetId="23" r:id="rId12"/>
  </sheets>
  <externalReferences>
    <externalReference r:id="rId13"/>
  </externalReferences>
  <definedNames>
    <definedName name="_Order1" hidden="1">255</definedName>
    <definedName name="_Order2" hidden="1">0</definedName>
    <definedName name="Availability">Inputs!#REF!</definedName>
    <definedName name="Basischeck">'Pricing Inputs1'!$BI$10</definedName>
    <definedName name="BasisIndex">'Power Curves'!$EB$15:$EB$28</definedName>
    <definedName name="BasisNumber">'Power Curves'!$EB$13</definedName>
    <definedName name="_BMO1">'Pricing Inputs1'!$AV$3</definedName>
    <definedName name="_BMO2">'Pricing Inputs1'!$AV$8</definedName>
    <definedName name="_BMO3">'Pricing Inputs1'!$AV$13</definedName>
    <definedName name="_BMO4">'Pricing Inputs1'!$AV$18</definedName>
    <definedName name="BuySell1">'Pricing Inputs1'!$AZ$31</definedName>
    <definedName name="BuySell2">'Pricing Inputs1'!$AZ$35</definedName>
    <definedName name="BuySell3">'Pricing Inputs1'!$AZ$39</definedName>
    <definedName name="BuySell4">'Pricing Inputs1'!$AZ$43</definedName>
    <definedName name="CC">'Pricing Inputs1'!$AP$9</definedName>
    <definedName name="CorrelationTable">'Power Curves'!$DH$19:$DI$420</definedName>
    <definedName name="Curveadj">Inputs!$A$13:$C$24</definedName>
    <definedName name="CurveCode" localSheetId="3">OFFSET('Gas Curves'!$B$13,0,0,1,COUNT('Gas Curves'!$17:$17))</definedName>
    <definedName name="CurveDate">Inputs!$D$5</definedName>
    <definedName name="CurveRange">'Gas Curves'!$C$11</definedName>
    <definedName name="CurveValues" localSheetId="6">Gas [1]Curves!$B$11:$M$377</definedName>
    <definedName name="CurveValues" localSheetId="8">Gas [1]Curves!$B$11:$M$377</definedName>
    <definedName name="CurveValues" localSheetId="10">Gas [1]Curves!$B$11:$M$377</definedName>
    <definedName name="CurveValues">Gas [1]Curves!$B$11:$M$377</definedName>
    <definedName name="curvevalues2" localSheetId="3">OFFSET('Gas Curves'!$B$11,0,0,COUNT('Gas Curves'!$B:$B)+5,COUNT('Gas Curves'!$17:$17))</definedName>
    <definedName name="CurveValues3" localSheetId="6">Gas [1]Curves!$B$11:$M$377</definedName>
    <definedName name="CurveValues3" localSheetId="8">Gas [1]Curves!$B$11:$M$377</definedName>
    <definedName name="CurveValues3" localSheetId="10">Gas [1]Curves!$B$11:$M$377</definedName>
    <definedName name="CurveValues3">Gas [1]Curves!$B$11:$M$377</definedName>
    <definedName name="DateToday">Inputs!$D$4</definedName>
    <definedName name="Dayrun1">'Pricing Inputs1'!$AR$3</definedName>
    <definedName name="Dayrun2">'Pricing Inputs1'!$AR$17</definedName>
    <definedName name="Dayrun3">'Pricing Inputs1'!$AR$31</definedName>
    <definedName name="Dayrun4">'Pricing Inputs1'!$AR$45</definedName>
    <definedName name="DBase">'Gas Curves'!$B$3</definedName>
    <definedName name="Gasbmo">Inputs!$F$31</definedName>
    <definedName name="GasCurves">'Gas Curves'!$B$17:$P$310</definedName>
    <definedName name="Gasesc">Inputs!#REF!</definedName>
    <definedName name="GasVolTable">'Gas Curves'!$B$10:$H$353</definedName>
    <definedName name="Hrtable">Inputs!$A$46:$C$47</definedName>
    <definedName name="Include1">'Pricing Inputs1'!$BI$13</definedName>
    <definedName name="Include2">'Pricing Inputs1'!$BI$15</definedName>
    <definedName name="Include3">'Pricing Inputs1'!$BI$17</definedName>
    <definedName name="Include4">'Pricing Inputs1'!$BI$19</definedName>
    <definedName name="InterestRatesTable">'Gas Curves'!$B$10:$C$377</definedName>
    <definedName name="IntraPowerVol">'Power Curves'!$CY$17:$DB$420</definedName>
    <definedName name="IRFirstMonth">'Power Curves'!$A$13</definedName>
    <definedName name="IRTable">'Power Curves'!$A$13:$B$289</definedName>
    <definedName name="LastDateOfMonthlyVol">'Power Curves'!$W$12</definedName>
    <definedName name="ManualTable">Inputs!$A$34:$J$45</definedName>
    <definedName name="NumberofDaysTable">'Pricing Inputs1'!$AF$2:$AK$446</definedName>
    <definedName name="OffPwrVolTable">'Power Curves'!$DL$19:$DS$402</definedName>
    <definedName name="OmicronCurveDate">Inputs!$D$8</definedName>
    <definedName name="OmicronVol">'Gas Curves'!$R$14:$U$310</definedName>
    <definedName name="OPPowerPrices">'Power Curves'!$D$19:$K$274</definedName>
    <definedName name="Password">'Gas Curves'!$B$2</definedName>
    <definedName name="PeakPowerCurves">'Power Curves'!$D$19:$G$372</definedName>
    <definedName name="Perstart">Inputs!#REF!</definedName>
    <definedName name="PositionRegion">'Power Curves'!$D$13</definedName>
    <definedName name="PowerVolTable">'Power Curves'!$CY$19:$DF$420</definedName>
    <definedName name="Pricetype1">'Pricing Inputs1'!$AN$3</definedName>
    <definedName name="Pricetype2">'Pricing Inputs1'!$AN$9</definedName>
    <definedName name="Pricetype3">'Pricing Inputs1'!$AN$15</definedName>
    <definedName name="Pricetype4">'Pricing Inputs1'!$AN$21</definedName>
    <definedName name="_xlnm.Print_Area" localSheetId="3">'Gas Curves'!$B$10:$P$137</definedName>
    <definedName name="_xlnm.Print_Area" localSheetId="0">Inputs!$A$3:$K$27</definedName>
    <definedName name="_xlnm.Print_Area" localSheetId="4">Option1!$U$1:$AE$27</definedName>
    <definedName name="_xlnm.Print_Area" localSheetId="6">Option2!$U$1:$AE$27</definedName>
    <definedName name="_xlnm.Print_Area" localSheetId="8">Option3!$U$1:$AE$27</definedName>
    <definedName name="_xlnm.Print_Area" localSheetId="10">Option4!$U$1:$AE$27</definedName>
    <definedName name="_xlnm.Print_Titles" localSheetId="3">'Gas Curves'!$13:$13</definedName>
    <definedName name="PV">'Pricing Inputs1'!$BH$3</definedName>
    <definedName name="Pwresc">Inputs!#REF!</definedName>
    <definedName name="RegionIndex">'Power Curves'!$DX$19:$DX$47</definedName>
    <definedName name="RegionNumber">'Power Curves'!$DX$18</definedName>
    <definedName name="SatSunPeakPwr">'Power Curves'!$M$15:$T$242</definedName>
    <definedName name="ScalarTable">'Pricing Inputs1'!$B$5:$M$32</definedName>
    <definedName name="ScaledPrice1">'Pricing Inputs1'!$A$36:$J$420</definedName>
    <definedName name="ScaledPrice2">'Pricing Inputs2'!$A$36:$J$420</definedName>
    <definedName name="ScaledPrice3">'Pricing Inputs3'!$A$36:$J$420</definedName>
    <definedName name="ScaledPrice4">'Pricing Inputs4'!$A$36:$J$420</definedName>
    <definedName name="Scaler1">'Pricing Inputs1'!$AZ$3</definedName>
    <definedName name="Scaler2">'Pricing Inputs1'!$AZ$7</definedName>
    <definedName name="Scaler3">'Pricing Inputs1'!$AZ$11</definedName>
    <definedName name="Scaler4">'Pricing Inputs1'!$AZ$16</definedName>
    <definedName name="Smile">'Pricing Inputs1'!$BI$7</definedName>
    <definedName name="Strikeprice1">Inputs!$G$4</definedName>
    <definedName name="Strikeprice2">Inputs!$H$4</definedName>
    <definedName name="Strikeprice3">Inputs!$I$4</definedName>
    <definedName name="Strikeprice4">Inputs!$J$4</definedName>
    <definedName name="Today">'Gas Curves'!$A$6</definedName>
    <definedName name="UpperLeftOfCurveTable">'Gas Curves'!$B$11</definedName>
    <definedName name="UserName">'Gas Curves'!$B$1</definedName>
    <definedName name="VolBMO1">'Pricing Inputs1'!$BD$3</definedName>
    <definedName name="VolBMO2">'Pricing Inputs1'!$BD$8</definedName>
    <definedName name="VolBMO3">'Pricing Inputs1'!$BD$13</definedName>
    <definedName name="VolBMO4">'Pricing Inputs1'!$BD$18</definedName>
    <definedName name="Volscale">Inputs!$A$13:$B$24</definedName>
    <definedName name="Volsmile">'Power Curves'!$AS$47:$AT$67</definedName>
    <definedName name="VolType1">'Pricing Inputs1'!$BD$25</definedName>
    <definedName name="VolType2">'Pricing Inputs1'!$BD$29</definedName>
    <definedName name="VolType3">'Pricing Inputs1'!$BD$33</definedName>
    <definedName name="VolType4">'Pricing Inputs1'!$BD$38</definedName>
    <definedName name="Volume1">Inputs!$G$8</definedName>
    <definedName name="Volume2">Inputs!$H$8</definedName>
    <definedName name="Volume3">Inputs!$I$8</definedName>
    <definedName name="Volume4">Inputs!$J$8</definedName>
    <definedName name="VOM">Inputs!$F$8</definedName>
    <definedName name="VOMesc">Inputs!#REF!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P2" i="5" l="1"/>
  <c r="BZ2" i="5"/>
  <c r="BP3" i="5"/>
  <c r="BZ3" i="5"/>
  <c r="BP4" i="5"/>
  <c r="BZ4" i="5"/>
  <c r="BP5" i="5"/>
  <c r="BZ5" i="5"/>
  <c r="A6" i="5"/>
  <c r="BP6" i="5"/>
  <c r="BZ6" i="5"/>
  <c r="BP7" i="5"/>
  <c r="BZ7" i="5"/>
  <c r="BP8" i="5"/>
  <c r="BZ8" i="5"/>
  <c r="BP9" i="5"/>
  <c r="BZ9" i="5"/>
  <c r="BP10" i="5"/>
  <c r="BZ10" i="5"/>
  <c r="C11" i="5"/>
  <c r="D11" i="5"/>
  <c r="E11" i="5"/>
  <c r="F11" i="5"/>
  <c r="G11" i="5"/>
  <c r="H11" i="5"/>
  <c r="I11" i="5"/>
  <c r="J11" i="5"/>
  <c r="K11" i="5"/>
  <c r="L11" i="5"/>
  <c r="M11" i="5"/>
  <c r="BP11" i="5"/>
  <c r="BZ11" i="5"/>
  <c r="C12" i="5"/>
  <c r="D12" i="5"/>
  <c r="E12" i="5"/>
  <c r="F12" i="5"/>
  <c r="G12" i="5"/>
  <c r="H12" i="5"/>
  <c r="I12" i="5"/>
  <c r="J12" i="5"/>
  <c r="K12" i="5"/>
  <c r="L12" i="5"/>
  <c r="M12" i="5"/>
  <c r="BP12" i="5"/>
  <c r="BZ12" i="5"/>
  <c r="D13" i="5"/>
  <c r="E13" i="5"/>
  <c r="L13" i="5"/>
  <c r="M13" i="5"/>
  <c r="BP13" i="5"/>
  <c r="BZ13" i="5"/>
  <c r="BP14" i="5"/>
  <c r="BZ14" i="5"/>
  <c r="BP15" i="5"/>
  <c r="BZ15" i="5"/>
  <c r="BP16" i="5"/>
  <c r="BZ16" i="5"/>
  <c r="B17" i="5"/>
  <c r="R17" i="5"/>
  <c r="S17" i="5"/>
  <c r="T17" i="5"/>
  <c r="U17" i="5"/>
  <c r="BP17" i="5"/>
  <c r="BZ17" i="5"/>
  <c r="B18" i="5"/>
  <c r="R18" i="5"/>
  <c r="S18" i="5"/>
  <c r="T18" i="5"/>
  <c r="U18" i="5"/>
  <c r="BP18" i="5"/>
  <c r="BZ18" i="5"/>
  <c r="B19" i="5"/>
  <c r="R19" i="5"/>
  <c r="S19" i="5"/>
  <c r="T19" i="5"/>
  <c r="U19" i="5"/>
  <c r="BP19" i="5"/>
  <c r="BZ19" i="5"/>
  <c r="B20" i="5"/>
  <c r="R20" i="5"/>
  <c r="S20" i="5"/>
  <c r="T20" i="5"/>
  <c r="U20" i="5"/>
  <c r="BP20" i="5"/>
  <c r="BZ20" i="5"/>
  <c r="B21" i="5"/>
  <c r="R21" i="5"/>
  <c r="S21" i="5"/>
  <c r="T21" i="5"/>
  <c r="U21" i="5"/>
  <c r="BP21" i="5"/>
  <c r="BZ21" i="5"/>
  <c r="B22" i="5"/>
  <c r="R22" i="5"/>
  <c r="S22" i="5"/>
  <c r="T22" i="5"/>
  <c r="U22" i="5"/>
  <c r="BP22" i="5"/>
  <c r="BZ22" i="5"/>
  <c r="B23" i="5"/>
  <c r="R23" i="5"/>
  <c r="S23" i="5"/>
  <c r="T23" i="5"/>
  <c r="U23" i="5"/>
  <c r="BP23" i="5"/>
  <c r="BZ23" i="5"/>
  <c r="B24" i="5"/>
  <c r="R24" i="5"/>
  <c r="S24" i="5"/>
  <c r="T24" i="5"/>
  <c r="U24" i="5"/>
  <c r="BP24" i="5"/>
  <c r="BZ24" i="5"/>
  <c r="B25" i="5"/>
  <c r="R25" i="5"/>
  <c r="S25" i="5"/>
  <c r="T25" i="5"/>
  <c r="U25" i="5"/>
  <c r="BP25" i="5"/>
  <c r="BZ25" i="5"/>
  <c r="B26" i="5"/>
  <c r="R26" i="5"/>
  <c r="S26" i="5"/>
  <c r="T26" i="5"/>
  <c r="U26" i="5"/>
  <c r="BP26" i="5"/>
  <c r="BZ26" i="5"/>
  <c r="B27" i="5"/>
  <c r="R27" i="5"/>
  <c r="S27" i="5"/>
  <c r="T27" i="5"/>
  <c r="U27" i="5"/>
  <c r="BP27" i="5"/>
  <c r="BZ27" i="5"/>
  <c r="B28" i="5"/>
  <c r="R28" i="5"/>
  <c r="S28" i="5"/>
  <c r="T28" i="5"/>
  <c r="U28" i="5"/>
  <c r="BP28" i="5"/>
  <c r="BZ28" i="5"/>
  <c r="B29" i="5"/>
  <c r="R29" i="5"/>
  <c r="S29" i="5"/>
  <c r="T29" i="5"/>
  <c r="U29" i="5"/>
  <c r="BP29" i="5"/>
  <c r="BZ29" i="5"/>
  <c r="B30" i="5"/>
  <c r="R30" i="5"/>
  <c r="S30" i="5"/>
  <c r="T30" i="5"/>
  <c r="U30" i="5"/>
  <c r="BP30" i="5"/>
  <c r="BZ30" i="5"/>
  <c r="B31" i="5"/>
  <c r="R31" i="5"/>
  <c r="S31" i="5"/>
  <c r="T31" i="5"/>
  <c r="U31" i="5"/>
  <c r="BP31" i="5"/>
  <c r="BZ31" i="5"/>
  <c r="B32" i="5"/>
  <c r="R32" i="5"/>
  <c r="S32" i="5"/>
  <c r="T32" i="5"/>
  <c r="U32" i="5"/>
  <c r="BP32" i="5"/>
  <c r="BZ32" i="5"/>
  <c r="B33" i="5"/>
  <c r="R33" i="5"/>
  <c r="S33" i="5"/>
  <c r="T33" i="5"/>
  <c r="U33" i="5"/>
  <c r="BP33" i="5"/>
  <c r="BZ33" i="5"/>
  <c r="B34" i="5"/>
  <c r="R34" i="5"/>
  <c r="S34" i="5"/>
  <c r="T34" i="5"/>
  <c r="U34" i="5"/>
  <c r="BP34" i="5"/>
  <c r="BZ34" i="5"/>
  <c r="B35" i="5"/>
  <c r="R35" i="5"/>
  <c r="S35" i="5"/>
  <c r="T35" i="5"/>
  <c r="U35" i="5"/>
  <c r="BP35" i="5"/>
  <c r="BZ35" i="5"/>
  <c r="B36" i="5"/>
  <c r="R36" i="5"/>
  <c r="S36" i="5"/>
  <c r="T36" i="5"/>
  <c r="U36" i="5"/>
  <c r="BP36" i="5"/>
  <c r="BZ36" i="5"/>
  <c r="B37" i="5"/>
  <c r="R37" i="5"/>
  <c r="S37" i="5"/>
  <c r="T37" i="5"/>
  <c r="U37" i="5"/>
  <c r="BP37" i="5"/>
  <c r="BZ37" i="5"/>
  <c r="B38" i="5"/>
  <c r="R38" i="5"/>
  <c r="S38" i="5"/>
  <c r="T38" i="5"/>
  <c r="U38" i="5"/>
  <c r="BP38" i="5"/>
  <c r="BZ38" i="5"/>
  <c r="B39" i="5"/>
  <c r="R39" i="5"/>
  <c r="S39" i="5"/>
  <c r="T39" i="5"/>
  <c r="U39" i="5"/>
  <c r="BP39" i="5"/>
  <c r="BZ39" i="5"/>
  <c r="B40" i="5"/>
  <c r="R40" i="5"/>
  <c r="S40" i="5"/>
  <c r="T40" i="5"/>
  <c r="U40" i="5"/>
  <c r="BP40" i="5"/>
  <c r="BZ40" i="5"/>
  <c r="B41" i="5"/>
  <c r="R41" i="5"/>
  <c r="S41" i="5"/>
  <c r="T41" i="5"/>
  <c r="U41" i="5"/>
  <c r="BP41" i="5"/>
  <c r="BZ41" i="5"/>
  <c r="B42" i="5"/>
  <c r="R42" i="5"/>
  <c r="S42" i="5"/>
  <c r="T42" i="5"/>
  <c r="U42" i="5"/>
  <c r="BP42" i="5"/>
  <c r="BZ42" i="5"/>
  <c r="B43" i="5"/>
  <c r="R43" i="5"/>
  <c r="S43" i="5"/>
  <c r="T43" i="5"/>
  <c r="U43" i="5"/>
  <c r="BP43" i="5"/>
  <c r="BZ43" i="5"/>
  <c r="B44" i="5"/>
  <c r="R44" i="5"/>
  <c r="S44" i="5"/>
  <c r="T44" i="5"/>
  <c r="U44" i="5"/>
  <c r="BP44" i="5"/>
  <c r="BZ44" i="5"/>
  <c r="B45" i="5"/>
  <c r="R45" i="5"/>
  <c r="S45" i="5"/>
  <c r="T45" i="5"/>
  <c r="U45" i="5"/>
  <c r="BP45" i="5"/>
  <c r="BZ45" i="5"/>
  <c r="B46" i="5"/>
  <c r="R46" i="5"/>
  <c r="S46" i="5"/>
  <c r="T46" i="5"/>
  <c r="U46" i="5"/>
  <c r="BP46" i="5"/>
  <c r="BZ46" i="5"/>
  <c r="B47" i="5"/>
  <c r="R47" i="5"/>
  <c r="S47" i="5"/>
  <c r="T47" i="5"/>
  <c r="U47" i="5"/>
  <c r="BP47" i="5"/>
  <c r="BZ47" i="5"/>
  <c r="B48" i="5"/>
  <c r="R48" i="5"/>
  <c r="S48" i="5"/>
  <c r="T48" i="5"/>
  <c r="U48" i="5"/>
  <c r="BP48" i="5"/>
  <c r="BZ48" i="5"/>
  <c r="B49" i="5"/>
  <c r="R49" i="5"/>
  <c r="S49" i="5"/>
  <c r="T49" i="5"/>
  <c r="U49" i="5"/>
  <c r="BP49" i="5"/>
  <c r="BZ49" i="5"/>
  <c r="B50" i="5"/>
  <c r="R50" i="5"/>
  <c r="S50" i="5"/>
  <c r="T50" i="5"/>
  <c r="U50" i="5"/>
  <c r="BP50" i="5"/>
  <c r="BZ50" i="5"/>
  <c r="B51" i="5"/>
  <c r="R51" i="5"/>
  <c r="S51" i="5"/>
  <c r="T51" i="5"/>
  <c r="U51" i="5"/>
  <c r="BP51" i="5"/>
  <c r="BZ51" i="5"/>
  <c r="B52" i="5"/>
  <c r="R52" i="5"/>
  <c r="S52" i="5"/>
  <c r="T52" i="5"/>
  <c r="U52" i="5"/>
  <c r="BP52" i="5"/>
  <c r="BZ52" i="5"/>
  <c r="B53" i="5"/>
  <c r="R53" i="5"/>
  <c r="S53" i="5"/>
  <c r="T53" i="5"/>
  <c r="U53" i="5"/>
  <c r="BP53" i="5"/>
  <c r="BZ53" i="5"/>
  <c r="B54" i="5"/>
  <c r="R54" i="5"/>
  <c r="S54" i="5"/>
  <c r="T54" i="5"/>
  <c r="U54" i="5"/>
  <c r="BP54" i="5"/>
  <c r="BZ54" i="5"/>
  <c r="B55" i="5"/>
  <c r="R55" i="5"/>
  <c r="S55" i="5"/>
  <c r="T55" i="5"/>
  <c r="U55" i="5"/>
  <c r="BP55" i="5"/>
  <c r="BZ55" i="5"/>
  <c r="B56" i="5"/>
  <c r="R56" i="5"/>
  <c r="S56" i="5"/>
  <c r="T56" i="5"/>
  <c r="U56" i="5"/>
  <c r="BP56" i="5"/>
  <c r="BZ56" i="5"/>
  <c r="B57" i="5"/>
  <c r="R57" i="5"/>
  <c r="S57" i="5"/>
  <c r="T57" i="5"/>
  <c r="U57" i="5"/>
  <c r="BP57" i="5"/>
  <c r="BZ57" i="5"/>
  <c r="B58" i="5"/>
  <c r="R58" i="5"/>
  <c r="S58" i="5"/>
  <c r="T58" i="5"/>
  <c r="U58" i="5"/>
  <c r="BP58" i="5"/>
  <c r="BZ58" i="5"/>
  <c r="B59" i="5"/>
  <c r="R59" i="5"/>
  <c r="S59" i="5"/>
  <c r="T59" i="5"/>
  <c r="U59" i="5"/>
  <c r="BP59" i="5"/>
  <c r="BZ59" i="5"/>
  <c r="B60" i="5"/>
  <c r="R60" i="5"/>
  <c r="S60" i="5"/>
  <c r="T60" i="5"/>
  <c r="U60" i="5"/>
  <c r="BP60" i="5"/>
  <c r="BZ60" i="5"/>
  <c r="B61" i="5"/>
  <c r="R61" i="5"/>
  <c r="S61" i="5"/>
  <c r="T61" i="5"/>
  <c r="U61" i="5"/>
  <c r="BP61" i="5"/>
  <c r="BZ61" i="5"/>
  <c r="B62" i="5"/>
  <c r="R62" i="5"/>
  <c r="S62" i="5"/>
  <c r="T62" i="5"/>
  <c r="U62" i="5"/>
  <c r="BP62" i="5"/>
  <c r="BZ62" i="5"/>
  <c r="B63" i="5"/>
  <c r="R63" i="5"/>
  <c r="S63" i="5"/>
  <c r="T63" i="5"/>
  <c r="U63" i="5"/>
  <c r="BP63" i="5"/>
  <c r="BZ63" i="5"/>
  <c r="B64" i="5"/>
  <c r="R64" i="5"/>
  <c r="S64" i="5"/>
  <c r="T64" i="5"/>
  <c r="U64" i="5"/>
  <c r="BP64" i="5"/>
  <c r="BZ64" i="5"/>
  <c r="B65" i="5"/>
  <c r="R65" i="5"/>
  <c r="S65" i="5"/>
  <c r="T65" i="5"/>
  <c r="U65" i="5"/>
  <c r="BP65" i="5"/>
  <c r="BZ65" i="5"/>
  <c r="B66" i="5"/>
  <c r="R66" i="5"/>
  <c r="S66" i="5"/>
  <c r="T66" i="5"/>
  <c r="U66" i="5"/>
  <c r="BP66" i="5"/>
  <c r="BZ66" i="5"/>
  <c r="B67" i="5"/>
  <c r="R67" i="5"/>
  <c r="S67" i="5"/>
  <c r="T67" i="5"/>
  <c r="U67" i="5"/>
  <c r="BP67" i="5"/>
  <c r="BZ67" i="5"/>
  <c r="B68" i="5"/>
  <c r="R68" i="5"/>
  <c r="S68" i="5"/>
  <c r="T68" i="5"/>
  <c r="U68" i="5"/>
  <c r="BP68" i="5"/>
  <c r="BZ68" i="5"/>
  <c r="B69" i="5"/>
  <c r="R69" i="5"/>
  <c r="S69" i="5"/>
  <c r="T69" i="5"/>
  <c r="U69" i="5"/>
  <c r="BP69" i="5"/>
  <c r="BZ69" i="5"/>
  <c r="B70" i="5"/>
  <c r="R70" i="5"/>
  <c r="S70" i="5"/>
  <c r="T70" i="5"/>
  <c r="U70" i="5"/>
  <c r="BP70" i="5"/>
  <c r="BZ70" i="5"/>
  <c r="B71" i="5"/>
  <c r="R71" i="5"/>
  <c r="S71" i="5"/>
  <c r="T71" i="5"/>
  <c r="U71" i="5"/>
  <c r="BP71" i="5"/>
  <c r="BZ71" i="5"/>
  <c r="B72" i="5"/>
  <c r="R72" i="5"/>
  <c r="S72" i="5"/>
  <c r="T72" i="5"/>
  <c r="U72" i="5"/>
  <c r="BP72" i="5"/>
  <c r="BZ72" i="5"/>
  <c r="B73" i="5"/>
  <c r="R73" i="5"/>
  <c r="S73" i="5"/>
  <c r="T73" i="5"/>
  <c r="U73" i="5"/>
  <c r="BP73" i="5"/>
  <c r="BZ73" i="5"/>
  <c r="B74" i="5"/>
  <c r="R74" i="5"/>
  <c r="S74" i="5"/>
  <c r="T74" i="5"/>
  <c r="U74" i="5"/>
  <c r="BP74" i="5"/>
  <c r="BZ74" i="5"/>
  <c r="B75" i="5"/>
  <c r="R75" i="5"/>
  <c r="S75" i="5"/>
  <c r="T75" i="5"/>
  <c r="U75" i="5"/>
  <c r="BP75" i="5"/>
  <c r="BZ75" i="5"/>
  <c r="B76" i="5"/>
  <c r="R76" i="5"/>
  <c r="S76" i="5"/>
  <c r="T76" i="5"/>
  <c r="U76" i="5"/>
  <c r="BP76" i="5"/>
  <c r="BZ76" i="5"/>
  <c r="B77" i="5"/>
  <c r="R77" i="5"/>
  <c r="S77" i="5"/>
  <c r="T77" i="5"/>
  <c r="U77" i="5"/>
  <c r="BP77" i="5"/>
  <c r="BZ77" i="5"/>
  <c r="B78" i="5"/>
  <c r="R78" i="5"/>
  <c r="S78" i="5"/>
  <c r="T78" i="5"/>
  <c r="U78" i="5"/>
  <c r="BP78" i="5"/>
  <c r="BZ78" i="5"/>
  <c r="B79" i="5"/>
  <c r="R79" i="5"/>
  <c r="S79" i="5"/>
  <c r="T79" i="5"/>
  <c r="U79" i="5"/>
  <c r="BP79" i="5"/>
  <c r="BZ79" i="5"/>
  <c r="B80" i="5"/>
  <c r="R80" i="5"/>
  <c r="S80" i="5"/>
  <c r="T80" i="5"/>
  <c r="U80" i="5"/>
  <c r="BP80" i="5"/>
  <c r="BZ80" i="5"/>
  <c r="B81" i="5"/>
  <c r="R81" i="5"/>
  <c r="S81" i="5"/>
  <c r="T81" i="5"/>
  <c r="U81" i="5"/>
  <c r="BP81" i="5"/>
  <c r="BZ81" i="5"/>
  <c r="B82" i="5"/>
  <c r="R82" i="5"/>
  <c r="S82" i="5"/>
  <c r="T82" i="5"/>
  <c r="U82" i="5"/>
  <c r="BP82" i="5"/>
  <c r="BZ82" i="5"/>
  <c r="B83" i="5"/>
  <c r="R83" i="5"/>
  <c r="S83" i="5"/>
  <c r="T83" i="5"/>
  <c r="U83" i="5"/>
  <c r="BP83" i="5"/>
  <c r="BZ83" i="5"/>
  <c r="B84" i="5"/>
  <c r="R84" i="5"/>
  <c r="S84" i="5"/>
  <c r="T84" i="5"/>
  <c r="U84" i="5"/>
  <c r="BP84" i="5"/>
  <c r="BZ84" i="5"/>
  <c r="B85" i="5"/>
  <c r="R85" i="5"/>
  <c r="S85" i="5"/>
  <c r="T85" i="5"/>
  <c r="U85" i="5"/>
  <c r="BP85" i="5"/>
  <c r="BZ85" i="5"/>
  <c r="B86" i="5"/>
  <c r="R86" i="5"/>
  <c r="S86" i="5"/>
  <c r="T86" i="5"/>
  <c r="U86" i="5"/>
  <c r="BP86" i="5"/>
  <c r="BZ86" i="5"/>
  <c r="B87" i="5"/>
  <c r="R87" i="5"/>
  <c r="S87" i="5"/>
  <c r="T87" i="5"/>
  <c r="U87" i="5"/>
  <c r="BP87" i="5"/>
  <c r="BZ87" i="5"/>
  <c r="B88" i="5"/>
  <c r="R88" i="5"/>
  <c r="S88" i="5"/>
  <c r="T88" i="5"/>
  <c r="U88" i="5"/>
  <c r="BP88" i="5"/>
  <c r="BZ88" i="5"/>
  <c r="B89" i="5"/>
  <c r="R89" i="5"/>
  <c r="S89" i="5"/>
  <c r="T89" i="5"/>
  <c r="U89" i="5"/>
  <c r="BP89" i="5"/>
  <c r="BZ89" i="5"/>
  <c r="B90" i="5"/>
  <c r="R90" i="5"/>
  <c r="S90" i="5"/>
  <c r="T90" i="5"/>
  <c r="U90" i="5"/>
  <c r="BP90" i="5"/>
  <c r="BZ90" i="5"/>
  <c r="B91" i="5"/>
  <c r="R91" i="5"/>
  <c r="S91" i="5"/>
  <c r="T91" i="5"/>
  <c r="U91" i="5"/>
  <c r="BP91" i="5"/>
  <c r="BZ91" i="5"/>
  <c r="B92" i="5"/>
  <c r="R92" i="5"/>
  <c r="S92" i="5"/>
  <c r="T92" i="5"/>
  <c r="U92" i="5"/>
  <c r="BP92" i="5"/>
  <c r="BZ92" i="5"/>
  <c r="B93" i="5"/>
  <c r="R93" i="5"/>
  <c r="S93" i="5"/>
  <c r="T93" i="5"/>
  <c r="U93" i="5"/>
  <c r="BP93" i="5"/>
  <c r="BZ93" i="5"/>
  <c r="B94" i="5"/>
  <c r="R94" i="5"/>
  <c r="S94" i="5"/>
  <c r="T94" i="5"/>
  <c r="U94" i="5"/>
  <c r="BP94" i="5"/>
  <c r="BZ94" i="5"/>
  <c r="B95" i="5"/>
  <c r="R95" i="5"/>
  <c r="S95" i="5"/>
  <c r="T95" i="5"/>
  <c r="U95" i="5"/>
  <c r="BP95" i="5"/>
  <c r="BZ95" i="5"/>
  <c r="B96" i="5"/>
  <c r="R96" i="5"/>
  <c r="S96" i="5"/>
  <c r="T96" i="5"/>
  <c r="U96" i="5"/>
  <c r="BP96" i="5"/>
  <c r="BZ96" i="5"/>
  <c r="B97" i="5"/>
  <c r="R97" i="5"/>
  <c r="S97" i="5"/>
  <c r="T97" i="5"/>
  <c r="U97" i="5"/>
  <c r="BP97" i="5"/>
  <c r="BZ97" i="5"/>
  <c r="B98" i="5"/>
  <c r="R98" i="5"/>
  <c r="S98" i="5"/>
  <c r="T98" i="5"/>
  <c r="U98" i="5"/>
  <c r="BP98" i="5"/>
  <c r="BZ98" i="5"/>
  <c r="B99" i="5"/>
  <c r="R99" i="5"/>
  <c r="S99" i="5"/>
  <c r="T99" i="5"/>
  <c r="U99" i="5"/>
  <c r="BP99" i="5"/>
  <c r="BZ99" i="5"/>
  <c r="B100" i="5"/>
  <c r="R100" i="5"/>
  <c r="S100" i="5"/>
  <c r="T100" i="5"/>
  <c r="U100" i="5"/>
  <c r="BP100" i="5"/>
  <c r="BZ100" i="5"/>
  <c r="B101" i="5"/>
  <c r="R101" i="5"/>
  <c r="S101" i="5"/>
  <c r="T101" i="5"/>
  <c r="U101" i="5"/>
  <c r="BP101" i="5"/>
  <c r="BZ101" i="5"/>
  <c r="B102" i="5"/>
  <c r="R102" i="5"/>
  <c r="S102" i="5"/>
  <c r="T102" i="5"/>
  <c r="U102" i="5"/>
  <c r="BP102" i="5"/>
  <c r="BZ102" i="5"/>
  <c r="B103" i="5"/>
  <c r="R103" i="5"/>
  <c r="S103" i="5"/>
  <c r="T103" i="5"/>
  <c r="U103" i="5"/>
  <c r="BP103" i="5"/>
  <c r="BZ103" i="5"/>
  <c r="B104" i="5"/>
  <c r="R104" i="5"/>
  <c r="S104" i="5"/>
  <c r="T104" i="5"/>
  <c r="U104" i="5"/>
  <c r="BP104" i="5"/>
  <c r="BZ104" i="5"/>
  <c r="B105" i="5"/>
  <c r="R105" i="5"/>
  <c r="S105" i="5"/>
  <c r="T105" i="5"/>
  <c r="U105" i="5"/>
  <c r="BP105" i="5"/>
  <c r="BZ105" i="5"/>
  <c r="B106" i="5"/>
  <c r="R106" i="5"/>
  <c r="S106" i="5"/>
  <c r="T106" i="5"/>
  <c r="U106" i="5"/>
  <c r="BP106" i="5"/>
  <c r="BZ106" i="5"/>
  <c r="B107" i="5"/>
  <c r="R107" i="5"/>
  <c r="S107" i="5"/>
  <c r="T107" i="5"/>
  <c r="U107" i="5"/>
  <c r="BP107" i="5"/>
  <c r="BZ107" i="5"/>
  <c r="B108" i="5"/>
  <c r="R108" i="5"/>
  <c r="S108" i="5"/>
  <c r="T108" i="5"/>
  <c r="U108" i="5"/>
  <c r="BP108" i="5"/>
  <c r="BZ108" i="5"/>
  <c r="B109" i="5"/>
  <c r="R109" i="5"/>
  <c r="S109" i="5"/>
  <c r="T109" i="5"/>
  <c r="U109" i="5"/>
  <c r="BP109" i="5"/>
  <c r="BZ109" i="5"/>
  <c r="B110" i="5"/>
  <c r="R110" i="5"/>
  <c r="S110" i="5"/>
  <c r="T110" i="5"/>
  <c r="U110" i="5"/>
  <c r="BP110" i="5"/>
  <c r="BZ110" i="5"/>
  <c r="B111" i="5"/>
  <c r="R111" i="5"/>
  <c r="S111" i="5"/>
  <c r="T111" i="5"/>
  <c r="U111" i="5"/>
  <c r="BP111" i="5"/>
  <c r="BZ111" i="5"/>
  <c r="B112" i="5"/>
  <c r="R112" i="5"/>
  <c r="S112" i="5"/>
  <c r="T112" i="5"/>
  <c r="U112" i="5"/>
  <c r="BP112" i="5"/>
  <c r="BZ112" i="5"/>
  <c r="B113" i="5"/>
  <c r="R113" i="5"/>
  <c r="S113" i="5"/>
  <c r="T113" i="5"/>
  <c r="U113" i="5"/>
  <c r="BP113" i="5"/>
  <c r="BZ113" i="5"/>
  <c r="B114" i="5"/>
  <c r="R114" i="5"/>
  <c r="S114" i="5"/>
  <c r="T114" i="5"/>
  <c r="U114" i="5"/>
  <c r="BP114" i="5"/>
  <c r="BZ114" i="5"/>
  <c r="B115" i="5"/>
  <c r="R115" i="5"/>
  <c r="S115" i="5"/>
  <c r="T115" i="5"/>
  <c r="U115" i="5"/>
  <c r="BP115" i="5"/>
  <c r="BZ115" i="5"/>
  <c r="B116" i="5"/>
  <c r="R116" i="5"/>
  <c r="S116" i="5"/>
  <c r="T116" i="5"/>
  <c r="U116" i="5"/>
  <c r="BP116" i="5"/>
  <c r="BZ116" i="5"/>
  <c r="B117" i="5"/>
  <c r="R117" i="5"/>
  <c r="S117" i="5"/>
  <c r="T117" i="5"/>
  <c r="U117" i="5"/>
  <c r="BP117" i="5"/>
  <c r="BZ117" i="5"/>
  <c r="B118" i="5"/>
  <c r="R118" i="5"/>
  <c r="S118" i="5"/>
  <c r="T118" i="5"/>
  <c r="U118" i="5"/>
  <c r="BP118" i="5"/>
  <c r="BZ118" i="5"/>
  <c r="B119" i="5"/>
  <c r="R119" i="5"/>
  <c r="S119" i="5"/>
  <c r="T119" i="5"/>
  <c r="U119" i="5"/>
  <c r="BP119" i="5"/>
  <c r="BZ119" i="5"/>
  <c r="B120" i="5"/>
  <c r="R120" i="5"/>
  <c r="S120" i="5"/>
  <c r="T120" i="5"/>
  <c r="U120" i="5"/>
  <c r="BP120" i="5"/>
  <c r="BZ120" i="5"/>
  <c r="B121" i="5"/>
  <c r="R121" i="5"/>
  <c r="S121" i="5"/>
  <c r="T121" i="5"/>
  <c r="U121" i="5"/>
  <c r="BP121" i="5"/>
  <c r="BZ121" i="5"/>
  <c r="B122" i="5"/>
  <c r="R122" i="5"/>
  <c r="S122" i="5"/>
  <c r="T122" i="5"/>
  <c r="U122" i="5"/>
  <c r="BP122" i="5"/>
  <c r="BZ122" i="5"/>
  <c r="B123" i="5"/>
  <c r="R123" i="5"/>
  <c r="S123" i="5"/>
  <c r="T123" i="5"/>
  <c r="U123" i="5"/>
  <c r="BP123" i="5"/>
  <c r="BZ123" i="5"/>
  <c r="B124" i="5"/>
  <c r="R124" i="5"/>
  <c r="S124" i="5"/>
  <c r="T124" i="5"/>
  <c r="U124" i="5"/>
  <c r="BP124" i="5"/>
  <c r="BZ124" i="5"/>
  <c r="B125" i="5"/>
  <c r="R125" i="5"/>
  <c r="S125" i="5"/>
  <c r="T125" i="5"/>
  <c r="U125" i="5"/>
  <c r="BP125" i="5"/>
  <c r="BZ125" i="5"/>
  <c r="B126" i="5"/>
  <c r="R126" i="5"/>
  <c r="S126" i="5"/>
  <c r="T126" i="5"/>
  <c r="U126" i="5"/>
  <c r="BP126" i="5"/>
  <c r="BZ126" i="5"/>
  <c r="B127" i="5"/>
  <c r="R127" i="5"/>
  <c r="S127" i="5"/>
  <c r="T127" i="5"/>
  <c r="U127" i="5"/>
  <c r="BP127" i="5"/>
  <c r="BZ127" i="5"/>
  <c r="B128" i="5"/>
  <c r="R128" i="5"/>
  <c r="S128" i="5"/>
  <c r="T128" i="5"/>
  <c r="U128" i="5"/>
  <c r="BP128" i="5"/>
  <c r="BZ128" i="5"/>
  <c r="B129" i="5"/>
  <c r="R129" i="5"/>
  <c r="S129" i="5"/>
  <c r="T129" i="5"/>
  <c r="U129" i="5"/>
  <c r="BP129" i="5"/>
  <c r="BZ129" i="5"/>
  <c r="B130" i="5"/>
  <c r="R130" i="5"/>
  <c r="S130" i="5"/>
  <c r="T130" i="5"/>
  <c r="U130" i="5"/>
  <c r="BP130" i="5"/>
  <c r="BZ130" i="5"/>
  <c r="B131" i="5"/>
  <c r="R131" i="5"/>
  <c r="S131" i="5"/>
  <c r="T131" i="5"/>
  <c r="U131" i="5"/>
  <c r="BP131" i="5"/>
  <c r="BZ131" i="5"/>
  <c r="B132" i="5"/>
  <c r="R132" i="5"/>
  <c r="S132" i="5"/>
  <c r="T132" i="5"/>
  <c r="U132" i="5"/>
  <c r="BP132" i="5"/>
  <c r="BZ132" i="5"/>
  <c r="B133" i="5"/>
  <c r="R133" i="5"/>
  <c r="S133" i="5"/>
  <c r="T133" i="5"/>
  <c r="U133" i="5"/>
  <c r="BP133" i="5"/>
  <c r="BZ133" i="5"/>
  <c r="B134" i="5"/>
  <c r="R134" i="5"/>
  <c r="S134" i="5"/>
  <c r="T134" i="5"/>
  <c r="U134" i="5"/>
  <c r="BP134" i="5"/>
  <c r="BZ134" i="5"/>
  <c r="B135" i="5"/>
  <c r="R135" i="5"/>
  <c r="S135" i="5"/>
  <c r="T135" i="5"/>
  <c r="U135" i="5"/>
  <c r="BP135" i="5"/>
  <c r="BZ135" i="5"/>
  <c r="B136" i="5"/>
  <c r="R136" i="5"/>
  <c r="S136" i="5"/>
  <c r="T136" i="5"/>
  <c r="U136" i="5"/>
  <c r="BP136" i="5"/>
  <c r="BZ136" i="5"/>
  <c r="B137" i="5"/>
  <c r="R137" i="5"/>
  <c r="S137" i="5"/>
  <c r="T137" i="5"/>
  <c r="U137" i="5"/>
  <c r="BP137" i="5"/>
  <c r="BZ137" i="5"/>
  <c r="B138" i="5"/>
  <c r="R138" i="5"/>
  <c r="S138" i="5"/>
  <c r="T138" i="5"/>
  <c r="U138" i="5"/>
  <c r="BP138" i="5"/>
  <c r="BZ138" i="5"/>
  <c r="B139" i="5"/>
  <c r="R139" i="5"/>
  <c r="S139" i="5"/>
  <c r="T139" i="5"/>
  <c r="U139" i="5"/>
  <c r="BP139" i="5"/>
  <c r="BZ139" i="5"/>
  <c r="B140" i="5"/>
  <c r="R140" i="5"/>
  <c r="S140" i="5"/>
  <c r="T140" i="5"/>
  <c r="U140" i="5"/>
  <c r="BP140" i="5"/>
  <c r="BZ140" i="5"/>
  <c r="B141" i="5"/>
  <c r="R141" i="5"/>
  <c r="S141" i="5"/>
  <c r="T141" i="5"/>
  <c r="U141" i="5"/>
  <c r="BP141" i="5"/>
  <c r="BZ141" i="5"/>
  <c r="B142" i="5"/>
  <c r="R142" i="5"/>
  <c r="S142" i="5"/>
  <c r="T142" i="5"/>
  <c r="U142" i="5"/>
  <c r="BP142" i="5"/>
  <c r="BZ142" i="5"/>
  <c r="B143" i="5"/>
  <c r="R143" i="5"/>
  <c r="S143" i="5"/>
  <c r="T143" i="5"/>
  <c r="U143" i="5"/>
  <c r="BP143" i="5"/>
  <c r="BZ143" i="5"/>
  <c r="B144" i="5"/>
  <c r="R144" i="5"/>
  <c r="S144" i="5"/>
  <c r="T144" i="5"/>
  <c r="U144" i="5"/>
  <c r="BP144" i="5"/>
  <c r="BZ144" i="5"/>
  <c r="B145" i="5"/>
  <c r="R145" i="5"/>
  <c r="S145" i="5"/>
  <c r="T145" i="5"/>
  <c r="U145" i="5"/>
  <c r="BP145" i="5"/>
  <c r="BZ145" i="5"/>
  <c r="B146" i="5"/>
  <c r="R146" i="5"/>
  <c r="S146" i="5"/>
  <c r="T146" i="5"/>
  <c r="U146" i="5"/>
  <c r="BP146" i="5"/>
  <c r="BZ146" i="5"/>
  <c r="B147" i="5"/>
  <c r="R147" i="5"/>
  <c r="S147" i="5"/>
  <c r="T147" i="5"/>
  <c r="U147" i="5"/>
  <c r="BP147" i="5"/>
  <c r="BZ147" i="5"/>
  <c r="B148" i="5"/>
  <c r="R148" i="5"/>
  <c r="S148" i="5"/>
  <c r="T148" i="5"/>
  <c r="U148" i="5"/>
  <c r="BP148" i="5"/>
  <c r="BZ148" i="5"/>
  <c r="B149" i="5"/>
  <c r="R149" i="5"/>
  <c r="S149" i="5"/>
  <c r="T149" i="5"/>
  <c r="U149" i="5"/>
  <c r="BP149" i="5"/>
  <c r="BZ149" i="5"/>
  <c r="B150" i="5"/>
  <c r="R150" i="5"/>
  <c r="S150" i="5"/>
  <c r="T150" i="5"/>
  <c r="U150" i="5"/>
  <c r="BP150" i="5"/>
  <c r="BZ150" i="5"/>
  <c r="B151" i="5"/>
  <c r="R151" i="5"/>
  <c r="S151" i="5"/>
  <c r="T151" i="5"/>
  <c r="U151" i="5"/>
  <c r="BP151" i="5"/>
  <c r="BZ151" i="5"/>
  <c r="B152" i="5"/>
  <c r="R152" i="5"/>
  <c r="S152" i="5"/>
  <c r="T152" i="5"/>
  <c r="U152" i="5"/>
  <c r="BP152" i="5"/>
  <c r="BZ152" i="5"/>
  <c r="B153" i="5"/>
  <c r="R153" i="5"/>
  <c r="S153" i="5"/>
  <c r="T153" i="5"/>
  <c r="U153" i="5"/>
  <c r="BP153" i="5"/>
  <c r="BZ153" i="5"/>
  <c r="B154" i="5"/>
  <c r="R154" i="5"/>
  <c r="S154" i="5"/>
  <c r="T154" i="5"/>
  <c r="U154" i="5"/>
  <c r="BP154" i="5"/>
  <c r="BZ154" i="5"/>
  <c r="B155" i="5"/>
  <c r="R155" i="5"/>
  <c r="S155" i="5"/>
  <c r="T155" i="5"/>
  <c r="U155" i="5"/>
  <c r="BP155" i="5"/>
  <c r="BZ155" i="5"/>
  <c r="B156" i="5"/>
  <c r="R156" i="5"/>
  <c r="S156" i="5"/>
  <c r="T156" i="5"/>
  <c r="U156" i="5"/>
  <c r="BP156" i="5"/>
  <c r="BZ156" i="5"/>
  <c r="B157" i="5"/>
  <c r="R157" i="5"/>
  <c r="S157" i="5"/>
  <c r="T157" i="5"/>
  <c r="U157" i="5"/>
  <c r="BP157" i="5"/>
  <c r="BZ157" i="5"/>
  <c r="B158" i="5"/>
  <c r="R158" i="5"/>
  <c r="S158" i="5"/>
  <c r="T158" i="5"/>
  <c r="U158" i="5"/>
  <c r="BP158" i="5"/>
  <c r="BZ158" i="5"/>
  <c r="B159" i="5"/>
  <c r="R159" i="5"/>
  <c r="S159" i="5"/>
  <c r="T159" i="5"/>
  <c r="U159" i="5"/>
  <c r="BP159" i="5"/>
  <c r="BZ159" i="5"/>
  <c r="B160" i="5"/>
  <c r="R160" i="5"/>
  <c r="S160" i="5"/>
  <c r="T160" i="5"/>
  <c r="U160" i="5"/>
  <c r="BP160" i="5"/>
  <c r="BZ160" i="5"/>
  <c r="B161" i="5"/>
  <c r="R161" i="5"/>
  <c r="S161" i="5"/>
  <c r="T161" i="5"/>
  <c r="U161" i="5"/>
  <c r="BP161" i="5"/>
  <c r="BZ161" i="5"/>
  <c r="B162" i="5"/>
  <c r="R162" i="5"/>
  <c r="S162" i="5"/>
  <c r="T162" i="5"/>
  <c r="U162" i="5"/>
  <c r="BP162" i="5"/>
  <c r="BZ162" i="5"/>
  <c r="B163" i="5"/>
  <c r="R163" i="5"/>
  <c r="S163" i="5"/>
  <c r="T163" i="5"/>
  <c r="U163" i="5"/>
  <c r="BP163" i="5"/>
  <c r="BZ163" i="5"/>
  <c r="B164" i="5"/>
  <c r="R164" i="5"/>
  <c r="S164" i="5"/>
  <c r="T164" i="5"/>
  <c r="U164" i="5"/>
  <c r="BP164" i="5"/>
  <c r="BZ164" i="5"/>
  <c r="B165" i="5"/>
  <c r="R165" i="5"/>
  <c r="S165" i="5"/>
  <c r="T165" i="5"/>
  <c r="U165" i="5"/>
  <c r="BP165" i="5"/>
  <c r="BZ165" i="5"/>
  <c r="B166" i="5"/>
  <c r="R166" i="5"/>
  <c r="S166" i="5"/>
  <c r="T166" i="5"/>
  <c r="U166" i="5"/>
  <c r="BP166" i="5"/>
  <c r="BZ166" i="5"/>
  <c r="B167" i="5"/>
  <c r="R167" i="5"/>
  <c r="S167" i="5"/>
  <c r="T167" i="5"/>
  <c r="U167" i="5"/>
  <c r="BP167" i="5"/>
  <c r="BZ167" i="5"/>
  <c r="B168" i="5"/>
  <c r="R168" i="5"/>
  <c r="S168" i="5"/>
  <c r="T168" i="5"/>
  <c r="U168" i="5"/>
  <c r="BP168" i="5"/>
  <c r="BZ168" i="5"/>
  <c r="B169" i="5"/>
  <c r="R169" i="5"/>
  <c r="S169" i="5"/>
  <c r="T169" i="5"/>
  <c r="U169" i="5"/>
  <c r="BP169" i="5"/>
  <c r="BZ169" i="5"/>
  <c r="B170" i="5"/>
  <c r="R170" i="5"/>
  <c r="S170" i="5"/>
  <c r="T170" i="5"/>
  <c r="U170" i="5"/>
  <c r="BP170" i="5"/>
  <c r="BZ170" i="5"/>
  <c r="B171" i="5"/>
  <c r="R171" i="5"/>
  <c r="S171" i="5"/>
  <c r="T171" i="5"/>
  <c r="U171" i="5"/>
  <c r="BP171" i="5"/>
  <c r="BZ171" i="5"/>
  <c r="B172" i="5"/>
  <c r="R172" i="5"/>
  <c r="S172" i="5"/>
  <c r="T172" i="5"/>
  <c r="U172" i="5"/>
  <c r="BP172" i="5"/>
  <c r="BZ172" i="5"/>
  <c r="B173" i="5"/>
  <c r="R173" i="5"/>
  <c r="S173" i="5"/>
  <c r="T173" i="5"/>
  <c r="U173" i="5"/>
  <c r="BP173" i="5"/>
  <c r="BZ173" i="5"/>
  <c r="B174" i="5"/>
  <c r="R174" i="5"/>
  <c r="S174" i="5"/>
  <c r="T174" i="5"/>
  <c r="U174" i="5"/>
  <c r="BP174" i="5"/>
  <c r="BZ174" i="5"/>
  <c r="B175" i="5"/>
  <c r="R175" i="5"/>
  <c r="S175" i="5"/>
  <c r="T175" i="5"/>
  <c r="U175" i="5"/>
  <c r="BP175" i="5"/>
  <c r="BZ175" i="5"/>
  <c r="B176" i="5"/>
  <c r="R176" i="5"/>
  <c r="S176" i="5"/>
  <c r="T176" i="5"/>
  <c r="U176" i="5"/>
  <c r="BP176" i="5"/>
  <c r="BZ176" i="5"/>
  <c r="B177" i="5"/>
  <c r="R177" i="5"/>
  <c r="S177" i="5"/>
  <c r="T177" i="5"/>
  <c r="U177" i="5"/>
  <c r="BP177" i="5"/>
  <c r="BZ177" i="5"/>
  <c r="B178" i="5"/>
  <c r="R178" i="5"/>
  <c r="S178" i="5"/>
  <c r="T178" i="5"/>
  <c r="U178" i="5"/>
  <c r="BP178" i="5"/>
  <c r="BZ178" i="5"/>
  <c r="B179" i="5"/>
  <c r="R179" i="5"/>
  <c r="S179" i="5"/>
  <c r="T179" i="5"/>
  <c r="U179" i="5"/>
  <c r="BP179" i="5"/>
  <c r="BZ179" i="5"/>
  <c r="B180" i="5"/>
  <c r="R180" i="5"/>
  <c r="S180" i="5"/>
  <c r="T180" i="5"/>
  <c r="U180" i="5"/>
  <c r="BP180" i="5"/>
  <c r="BZ180" i="5"/>
  <c r="B181" i="5"/>
  <c r="R181" i="5"/>
  <c r="S181" i="5"/>
  <c r="T181" i="5"/>
  <c r="U181" i="5"/>
  <c r="BP181" i="5"/>
  <c r="BZ181" i="5"/>
  <c r="B182" i="5"/>
  <c r="R182" i="5"/>
  <c r="S182" i="5"/>
  <c r="T182" i="5"/>
  <c r="U182" i="5"/>
  <c r="BP182" i="5"/>
  <c r="BZ182" i="5"/>
  <c r="B183" i="5"/>
  <c r="R183" i="5"/>
  <c r="S183" i="5"/>
  <c r="T183" i="5"/>
  <c r="U183" i="5"/>
  <c r="BP183" i="5"/>
  <c r="BZ183" i="5"/>
  <c r="B184" i="5"/>
  <c r="R184" i="5"/>
  <c r="S184" i="5"/>
  <c r="T184" i="5"/>
  <c r="U184" i="5"/>
  <c r="BP184" i="5"/>
  <c r="BZ184" i="5"/>
  <c r="B185" i="5"/>
  <c r="R185" i="5"/>
  <c r="S185" i="5"/>
  <c r="T185" i="5"/>
  <c r="U185" i="5"/>
  <c r="BP185" i="5"/>
  <c r="BZ185" i="5"/>
  <c r="B186" i="5"/>
  <c r="R186" i="5"/>
  <c r="S186" i="5"/>
  <c r="T186" i="5"/>
  <c r="U186" i="5"/>
  <c r="BP186" i="5"/>
  <c r="BZ186" i="5"/>
  <c r="B187" i="5"/>
  <c r="R187" i="5"/>
  <c r="S187" i="5"/>
  <c r="T187" i="5"/>
  <c r="U187" i="5"/>
  <c r="BP187" i="5"/>
  <c r="B188" i="5"/>
  <c r="R188" i="5"/>
  <c r="S188" i="5"/>
  <c r="T188" i="5"/>
  <c r="U188" i="5"/>
  <c r="BP188" i="5"/>
  <c r="B189" i="5"/>
  <c r="R189" i="5"/>
  <c r="S189" i="5"/>
  <c r="T189" i="5"/>
  <c r="U189" i="5"/>
  <c r="BP189" i="5"/>
  <c r="B190" i="5"/>
  <c r="R190" i="5"/>
  <c r="S190" i="5"/>
  <c r="T190" i="5"/>
  <c r="U190" i="5"/>
  <c r="BP190" i="5"/>
  <c r="B191" i="5"/>
  <c r="R191" i="5"/>
  <c r="S191" i="5"/>
  <c r="T191" i="5"/>
  <c r="U191" i="5"/>
  <c r="BP191" i="5"/>
  <c r="B192" i="5"/>
  <c r="R192" i="5"/>
  <c r="S192" i="5"/>
  <c r="T192" i="5"/>
  <c r="U192" i="5"/>
  <c r="BP192" i="5"/>
  <c r="B193" i="5"/>
  <c r="R193" i="5"/>
  <c r="S193" i="5"/>
  <c r="T193" i="5"/>
  <c r="U193" i="5"/>
  <c r="BP193" i="5"/>
  <c r="B194" i="5"/>
  <c r="R194" i="5"/>
  <c r="S194" i="5"/>
  <c r="T194" i="5"/>
  <c r="U194" i="5"/>
  <c r="BP194" i="5"/>
  <c r="B195" i="5"/>
  <c r="R195" i="5"/>
  <c r="S195" i="5"/>
  <c r="T195" i="5"/>
  <c r="U195" i="5"/>
  <c r="BP195" i="5"/>
  <c r="B196" i="5"/>
  <c r="R196" i="5"/>
  <c r="S196" i="5"/>
  <c r="T196" i="5"/>
  <c r="U196" i="5"/>
  <c r="BP196" i="5"/>
  <c r="B197" i="5"/>
  <c r="R197" i="5"/>
  <c r="S197" i="5"/>
  <c r="T197" i="5"/>
  <c r="U197" i="5"/>
  <c r="BP197" i="5"/>
  <c r="B198" i="5"/>
  <c r="R198" i="5"/>
  <c r="S198" i="5"/>
  <c r="T198" i="5"/>
  <c r="U198" i="5"/>
  <c r="BP198" i="5"/>
  <c r="B199" i="5"/>
  <c r="R199" i="5"/>
  <c r="S199" i="5"/>
  <c r="T199" i="5"/>
  <c r="U199" i="5"/>
  <c r="BP199" i="5"/>
  <c r="B200" i="5"/>
  <c r="R200" i="5"/>
  <c r="S200" i="5"/>
  <c r="T200" i="5"/>
  <c r="U200" i="5"/>
  <c r="BP200" i="5"/>
  <c r="B201" i="5"/>
  <c r="R201" i="5"/>
  <c r="S201" i="5"/>
  <c r="T201" i="5"/>
  <c r="U201" i="5"/>
  <c r="BP201" i="5"/>
  <c r="B202" i="5"/>
  <c r="R202" i="5"/>
  <c r="S202" i="5"/>
  <c r="T202" i="5"/>
  <c r="U202" i="5"/>
  <c r="BP202" i="5"/>
  <c r="B203" i="5"/>
  <c r="R203" i="5"/>
  <c r="S203" i="5"/>
  <c r="T203" i="5"/>
  <c r="U203" i="5"/>
  <c r="BP203" i="5"/>
  <c r="B204" i="5"/>
  <c r="R204" i="5"/>
  <c r="S204" i="5"/>
  <c r="T204" i="5"/>
  <c r="U204" i="5"/>
  <c r="BP204" i="5"/>
  <c r="B205" i="5"/>
  <c r="R205" i="5"/>
  <c r="S205" i="5"/>
  <c r="T205" i="5"/>
  <c r="U205" i="5"/>
  <c r="BP205" i="5"/>
  <c r="B206" i="5"/>
  <c r="R206" i="5"/>
  <c r="S206" i="5"/>
  <c r="T206" i="5"/>
  <c r="U206" i="5"/>
  <c r="BP206" i="5"/>
  <c r="B207" i="5"/>
  <c r="R207" i="5"/>
  <c r="S207" i="5"/>
  <c r="T207" i="5"/>
  <c r="U207" i="5"/>
  <c r="BP207" i="5"/>
  <c r="B208" i="5"/>
  <c r="R208" i="5"/>
  <c r="S208" i="5"/>
  <c r="T208" i="5"/>
  <c r="U208" i="5"/>
  <c r="BP208" i="5"/>
  <c r="B209" i="5"/>
  <c r="R209" i="5"/>
  <c r="S209" i="5"/>
  <c r="T209" i="5"/>
  <c r="U209" i="5"/>
  <c r="BP209" i="5"/>
  <c r="B210" i="5"/>
  <c r="R210" i="5"/>
  <c r="S210" i="5"/>
  <c r="T210" i="5"/>
  <c r="U210" i="5"/>
  <c r="BP210" i="5"/>
  <c r="B211" i="5"/>
  <c r="R211" i="5"/>
  <c r="S211" i="5"/>
  <c r="T211" i="5"/>
  <c r="U211" i="5"/>
  <c r="BP211" i="5"/>
  <c r="B212" i="5"/>
  <c r="R212" i="5"/>
  <c r="S212" i="5"/>
  <c r="T212" i="5"/>
  <c r="U212" i="5"/>
  <c r="BP212" i="5"/>
  <c r="B213" i="5"/>
  <c r="R213" i="5"/>
  <c r="S213" i="5"/>
  <c r="T213" i="5"/>
  <c r="U213" i="5"/>
  <c r="BP213" i="5"/>
  <c r="B214" i="5"/>
  <c r="R214" i="5"/>
  <c r="S214" i="5"/>
  <c r="T214" i="5"/>
  <c r="U214" i="5"/>
  <c r="BP214" i="5"/>
  <c r="B215" i="5"/>
  <c r="R215" i="5"/>
  <c r="S215" i="5"/>
  <c r="T215" i="5"/>
  <c r="U215" i="5"/>
  <c r="BP215" i="5"/>
  <c r="B216" i="5"/>
  <c r="R216" i="5"/>
  <c r="S216" i="5"/>
  <c r="T216" i="5"/>
  <c r="U216" i="5"/>
  <c r="BP216" i="5"/>
  <c r="B217" i="5"/>
  <c r="R217" i="5"/>
  <c r="S217" i="5"/>
  <c r="T217" i="5"/>
  <c r="U217" i="5"/>
  <c r="BP217" i="5"/>
  <c r="B218" i="5"/>
  <c r="R218" i="5"/>
  <c r="S218" i="5"/>
  <c r="T218" i="5"/>
  <c r="U218" i="5"/>
  <c r="BP218" i="5"/>
  <c r="B219" i="5"/>
  <c r="R219" i="5"/>
  <c r="S219" i="5"/>
  <c r="T219" i="5"/>
  <c r="U219" i="5"/>
  <c r="BP219" i="5"/>
  <c r="B220" i="5"/>
  <c r="R220" i="5"/>
  <c r="S220" i="5"/>
  <c r="T220" i="5"/>
  <c r="U220" i="5"/>
  <c r="BP220" i="5"/>
  <c r="B221" i="5"/>
  <c r="R221" i="5"/>
  <c r="S221" i="5"/>
  <c r="T221" i="5"/>
  <c r="U221" i="5"/>
  <c r="BP221" i="5"/>
  <c r="B222" i="5"/>
  <c r="R222" i="5"/>
  <c r="S222" i="5"/>
  <c r="T222" i="5"/>
  <c r="U222" i="5"/>
  <c r="BP222" i="5"/>
  <c r="B223" i="5"/>
  <c r="R223" i="5"/>
  <c r="S223" i="5"/>
  <c r="T223" i="5"/>
  <c r="U223" i="5"/>
  <c r="BP223" i="5"/>
  <c r="B224" i="5"/>
  <c r="R224" i="5"/>
  <c r="S224" i="5"/>
  <c r="T224" i="5"/>
  <c r="U224" i="5"/>
  <c r="BP224" i="5"/>
  <c r="B225" i="5"/>
  <c r="R225" i="5"/>
  <c r="S225" i="5"/>
  <c r="T225" i="5"/>
  <c r="U225" i="5"/>
  <c r="BP225" i="5"/>
  <c r="B226" i="5"/>
  <c r="R226" i="5"/>
  <c r="S226" i="5"/>
  <c r="T226" i="5"/>
  <c r="U226" i="5"/>
  <c r="BP226" i="5"/>
  <c r="B227" i="5"/>
  <c r="R227" i="5"/>
  <c r="S227" i="5"/>
  <c r="T227" i="5"/>
  <c r="U227" i="5"/>
  <c r="BP227" i="5"/>
  <c r="B228" i="5"/>
  <c r="R228" i="5"/>
  <c r="S228" i="5"/>
  <c r="T228" i="5"/>
  <c r="U228" i="5"/>
  <c r="BP228" i="5"/>
  <c r="B229" i="5"/>
  <c r="R229" i="5"/>
  <c r="S229" i="5"/>
  <c r="T229" i="5"/>
  <c r="U229" i="5"/>
  <c r="BP229" i="5"/>
  <c r="B230" i="5"/>
  <c r="R230" i="5"/>
  <c r="S230" i="5"/>
  <c r="T230" i="5"/>
  <c r="U230" i="5"/>
  <c r="BP230" i="5"/>
  <c r="B231" i="5"/>
  <c r="R231" i="5"/>
  <c r="S231" i="5"/>
  <c r="T231" i="5"/>
  <c r="U231" i="5"/>
  <c r="BP231" i="5"/>
  <c r="B232" i="5"/>
  <c r="R232" i="5"/>
  <c r="S232" i="5"/>
  <c r="T232" i="5"/>
  <c r="U232" i="5"/>
  <c r="BP232" i="5"/>
  <c r="B233" i="5"/>
  <c r="R233" i="5"/>
  <c r="S233" i="5"/>
  <c r="T233" i="5"/>
  <c r="U233" i="5"/>
  <c r="BP233" i="5"/>
  <c r="B234" i="5"/>
  <c r="R234" i="5"/>
  <c r="S234" i="5"/>
  <c r="T234" i="5"/>
  <c r="U234" i="5"/>
  <c r="BP234" i="5"/>
  <c r="B235" i="5"/>
  <c r="R235" i="5"/>
  <c r="S235" i="5"/>
  <c r="T235" i="5"/>
  <c r="U235" i="5"/>
  <c r="BP235" i="5"/>
  <c r="B236" i="5"/>
  <c r="R236" i="5"/>
  <c r="S236" i="5"/>
  <c r="T236" i="5"/>
  <c r="U236" i="5"/>
  <c r="BP236" i="5"/>
  <c r="B237" i="5"/>
  <c r="R237" i="5"/>
  <c r="S237" i="5"/>
  <c r="T237" i="5"/>
  <c r="U237" i="5"/>
  <c r="BP237" i="5"/>
  <c r="B238" i="5"/>
  <c r="R238" i="5"/>
  <c r="S238" i="5"/>
  <c r="T238" i="5"/>
  <c r="U238" i="5"/>
  <c r="BP238" i="5"/>
  <c r="B239" i="5"/>
  <c r="R239" i="5"/>
  <c r="S239" i="5"/>
  <c r="T239" i="5"/>
  <c r="U239" i="5"/>
  <c r="BP239" i="5"/>
  <c r="B240" i="5"/>
  <c r="R240" i="5"/>
  <c r="S240" i="5"/>
  <c r="T240" i="5"/>
  <c r="U240" i="5"/>
  <c r="BP240" i="5"/>
  <c r="B241" i="5"/>
  <c r="R241" i="5"/>
  <c r="S241" i="5"/>
  <c r="T241" i="5"/>
  <c r="U241" i="5"/>
  <c r="BP241" i="5"/>
  <c r="B242" i="5"/>
  <c r="R242" i="5"/>
  <c r="S242" i="5"/>
  <c r="T242" i="5"/>
  <c r="U242" i="5"/>
  <c r="BP242" i="5"/>
  <c r="B243" i="5"/>
  <c r="R243" i="5"/>
  <c r="S243" i="5"/>
  <c r="T243" i="5"/>
  <c r="U243" i="5"/>
  <c r="BP243" i="5"/>
  <c r="B244" i="5"/>
  <c r="R244" i="5"/>
  <c r="S244" i="5"/>
  <c r="T244" i="5"/>
  <c r="U244" i="5"/>
  <c r="BP244" i="5"/>
  <c r="B245" i="5"/>
  <c r="R245" i="5"/>
  <c r="S245" i="5"/>
  <c r="T245" i="5"/>
  <c r="U245" i="5"/>
  <c r="BP245" i="5"/>
  <c r="B246" i="5"/>
  <c r="R246" i="5"/>
  <c r="S246" i="5"/>
  <c r="T246" i="5"/>
  <c r="U246" i="5"/>
  <c r="BP246" i="5"/>
  <c r="B247" i="5"/>
  <c r="R247" i="5"/>
  <c r="S247" i="5"/>
  <c r="T247" i="5"/>
  <c r="U247" i="5"/>
  <c r="BP247" i="5"/>
  <c r="B248" i="5"/>
  <c r="R248" i="5"/>
  <c r="S248" i="5"/>
  <c r="T248" i="5"/>
  <c r="U248" i="5"/>
  <c r="BP248" i="5"/>
  <c r="B249" i="5"/>
  <c r="R249" i="5"/>
  <c r="S249" i="5"/>
  <c r="T249" i="5"/>
  <c r="U249" i="5"/>
  <c r="BP249" i="5"/>
  <c r="B250" i="5"/>
  <c r="R250" i="5"/>
  <c r="S250" i="5"/>
  <c r="T250" i="5"/>
  <c r="U250" i="5"/>
  <c r="BP250" i="5"/>
  <c r="B251" i="5"/>
  <c r="R251" i="5"/>
  <c r="S251" i="5"/>
  <c r="T251" i="5"/>
  <c r="U251" i="5"/>
  <c r="BP251" i="5"/>
  <c r="B252" i="5"/>
  <c r="R252" i="5"/>
  <c r="S252" i="5"/>
  <c r="T252" i="5"/>
  <c r="U252" i="5"/>
  <c r="BP252" i="5"/>
  <c r="B253" i="5"/>
  <c r="R253" i="5"/>
  <c r="S253" i="5"/>
  <c r="T253" i="5"/>
  <c r="U253" i="5"/>
  <c r="BP253" i="5"/>
  <c r="B254" i="5"/>
  <c r="R254" i="5"/>
  <c r="S254" i="5"/>
  <c r="T254" i="5"/>
  <c r="U254" i="5"/>
  <c r="BP254" i="5"/>
  <c r="B255" i="5"/>
  <c r="R255" i="5"/>
  <c r="S255" i="5"/>
  <c r="T255" i="5"/>
  <c r="U255" i="5"/>
  <c r="BP255" i="5"/>
  <c r="B256" i="5"/>
  <c r="R256" i="5"/>
  <c r="S256" i="5"/>
  <c r="T256" i="5"/>
  <c r="U256" i="5"/>
  <c r="BP256" i="5"/>
  <c r="B257" i="5"/>
  <c r="R257" i="5"/>
  <c r="S257" i="5"/>
  <c r="T257" i="5"/>
  <c r="U257" i="5"/>
  <c r="BP257" i="5"/>
  <c r="B258" i="5"/>
  <c r="R258" i="5"/>
  <c r="S258" i="5"/>
  <c r="T258" i="5"/>
  <c r="U258" i="5"/>
  <c r="BP258" i="5"/>
  <c r="B259" i="5"/>
  <c r="R259" i="5"/>
  <c r="S259" i="5"/>
  <c r="T259" i="5"/>
  <c r="U259" i="5"/>
  <c r="BP259" i="5"/>
  <c r="B260" i="5"/>
  <c r="R260" i="5"/>
  <c r="S260" i="5"/>
  <c r="T260" i="5"/>
  <c r="U260" i="5"/>
  <c r="BP260" i="5"/>
  <c r="B261" i="5"/>
  <c r="R261" i="5"/>
  <c r="S261" i="5"/>
  <c r="T261" i="5"/>
  <c r="U261" i="5"/>
  <c r="BP261" i="5"/>
  <c r="B262" i="5"/>
  <c r="R262" i="5"/>
  <c r="S262" i="5"/>
  <c r="T262" i="5"/>
  <c r="U262" i="5"/>
  <c r="BP262" i="5"/>
  <c r="B263" i="5"/>
  <c r="R263" i="5"/>
  <c r="S263" i="5"/>
  <c r="T263" i="5"/>
  <c r="U263" i="5"/>
  <c r="BP263" i="5"/>
  <c r="B264" i="5"/>
  <c r="R264" i="5"/>
  <c r="S264" i="5"/>
  <c r="T264" i="5"/>
  <c r="U264" i="5"/>
  <c r="BP264" i="5"/>
  <c r="B265" i="5"/>
  <c r="R265" i="5"/>
  <c r="S265" i="5"/>
  <c r="T265" i="5"/>
  <c r="U265" i="5"/>
  <c r="BP265" i="5"/>
  <c r="B266" i="5"/>
  <c r="R266" i="5"/>
  <c r="S266" i="5"/>
  <c r="T266" i="5"/>
  <c r="U266" i="5"/>
  <c r="BP266" i="5"/>
  <c r="B267" i="5"/>
  <c r="R267" i="5"/>
  <c r="S267" i="5"/>
  <c r="T267" i="5"/>
  <c r="U267" i="5"/>
  <c r="BP267" i="5"/>
  <c r="B268" i="5"/>
  <c r="R268" i="5"/>
  <c r="S268" i="5"/>
  <c r="T268" i="5"/>
  <c r="U268" i="5"/>
  <c r="BP268" i="5"/>
  <c r="B269" i="5"/>
  <c r="R269" i="5"/>
  <c r="S269" i="5"/>
  <c r="T269" i="5"/>
  <c r="U269" i="5"/>
  <c r="BP269" i="5"/>
  <c r="B270" i="5"/>
  <c r="R270" i="5"/>
  <c r="S270" i="5"/>
  <c r="T270" i="5"/>
  <c r="U270" i="5"/>
  <c r="BP270" i="5"/>
  <c r="B271" i="5"/>
  <c r="R271" i="5"/>
  <c r="S271" i="5"/>
  <c r="T271" i="5"/>
  <c r="U271" i="5"/>
  <c r="BP271" i="5"/>
  <c r="B272" i="5"/>
  <c r="R272" i="5"/>
  <c r="S272" i="5"/>
  <c r="T272" i="5"/>
  <c r="U272" i="5"/>
  <c r="BP272" i="5"/>
  <c r="B273" i="5"/>
  <c r="R273" i="5"/>
  <c r="S273" i="5"/>
  <c r="T273" i="5"/>
  <c r="U273" i="5"/>
  <c r="BP273" i="5"/>
  <c r="B274" i="5"/>
  <c r="R274" i="5"/>
  <c r="S274" i="5"/>
  <c r="T274" i="5"/>
  <c r="U274" i="5"/>
  <c r="BP274" i="5"/>
  <c r="B275" i="5"/>
  <c r="R275" i="5"/>
  <c r="S275" i="5"/>
  <c r="T275" i="5"/>
  <c r="U275" i="5"/>
  <c r="BP275" i="5"/>
  <c r="B276" i="5"/>
  <c r="R276" i="5"/>
  <c r="S276" i="5"/>
  <c r="T276" i="5"/>
  <c r="U276" i="5"/>
  <c r="BP276" i="5"/>
  <c r="B277" i="5"/>
  <c r="R277" i="5"/>
  <c r="S277" i="5"/>
  <c r="T277" i="5"/>
  <c r="U277" i="5"/>
  <c r="BP277" i="5"/>
  <c r="B278" i="5"/>
  <c r="R278" i="5"/>
  <c r="S278" i="5"/>
  <c r="T278" i="5"/>
  <c r="U278" i="5"/>
  <c r="BP278" i="5"/>
  <c r="B279" i="5"/>
  <c r="R279" i="5"/>
  <c r="S279" i="5"/>
  <c r="T279" i="5"/>
  <c r="U279" i="5"/>
  <c r="BP279" i="5"/>
  <c r="B280" i="5"/>
  <c r="R280" i="5"/>
  <c r="S280" i="5"/>
  <c r="T280" i="5"/>
  <c r="U280" i="5"/>
  <c r="BP280" i="5"/>
  <c r="B281" i="5"/>
  <c r="R281" i="5"/>
  <c r="S281" i="5"/>
  <c r="T281" i="5"/>
  <c r="U281" i="5"/>
  <c r="BP281" i="5"/>
  <c r="B282" i="5"/>
  <c r="R282" i="5"/>
  <c r="S282" i="5"/>
  <c r="T282" i="5"/>
  <c r="U282" i="5"/>
  <c r="BP282" i="5"/>
  <c r="B283" i="5"/>
  <c r="R283" i="5"/>
  <c r="S283" i="5"/>
  <c r="T283" i="5"/>
  <c r="U283" i="5"/>
  <c r="BP283" i="5"/>
  <c r="B284" i="5"/>
  <c r="R284" i="5"/>
  <c r="S284" i="5"/>
  <c r="T284" i="5"/>
  <c r="U284" i="5"/>
  <c r="BP284" i="5"/>
  <c r="B285" i="5"/>
  <c r="R285" i="5"/>
  <c r="S285" i="5"/>
  <c r="T285" i="5"/>
  <c r="U285" i="5"/>
  <c r="BP285" i="5"/>
  <c r="B286" i="5"/>
  <c r="R286" i="5"/>
  <c r="S286" i="5"/>
  <c r="T286" i="5"/>
  <c r="U286" i="5"/>
  <c r="BP286" i="5"/>
  <c r="B287" i="5"/>
  <c r="R287" i="5"/>
  <c r="S287" i="5"/>
  <c r="T287" i="5"/>
  <c r="U287" i="5"/>
  <c r="BP287" i="5"/>
  <c r="B288" i="5"/>
  <c r="R288" i="5"/>
  <c r="S288" i="5"/>
  <c r="T288" i="5"/>
  <c r="U288" i="5"/>
  <c r="BP288" i="5"/>
  <c r="B289" i="5"/>
  <c r="R289" i="5"/>
  <c r="S289" i="5"/>
  <c r="T289" i="5"/>
  <c r="U289" i="5"/>
  <c r="BP289" i="5"/>
  <c r="B290" i="5"/>
  <c r="R290" i="5"/>
  <c r="S290" i="5"/>
  <c r="T290" i="5"/>
  <c r="U290" i="5"/>
  <c r="BP290" i="5"/>
  <c r="B291" i="5"/>
  <c r="R291" i="5"/>
  <c r="S291" i="5"/>
  <c r="T291" i="5"/>
  <c r="U291" i="5"/>
  <c r="BP291" i="5"/>
  <c r="B292" i="5"/>
  <c r="R292" i="5"/>
  <c r="S292" i="5"/>
  <c r="T292" i="5"/>
  <c r="U292" i="5"/>
  <c r="BP292" i="5"/>
  <c r="B293" i="5"/>
  <c r="R293" i="5"/>
  <c r="S293" i="5"/>
  <c r="T293" i="5"/>
  <c r="U293" i="5"/>
  <c r="BP293" i="5"/>
  <c r="B294" i="5"/>
  <c r="R294" i="5"/>
  <c r="S294" i="5"/>
  <c r="T294" i="5"/>
  <c r="U294" i="5"/>
  <c r="BP294" i="5"/>
  <c r="B295" i="5"/>
  <c r="R295" i="5"/>
  <c r="S295" i="5"/>
  <c r="T295" i="5"/>
  <c r="U295" i="5"/>
  <c r="BP295" i="5"/>
  <c r="B296" i="5"/>
  <c r="R296" i="5"/>
  <c r="S296" i="5"/>
  <c r="T296" i="5"/>
  <c r="U296" i="5"/>
  <c r="BP296" i="5"/>
  <c r="B297" i="5"/>
  <c r="R297" i="5"/>
  <c r="S297" i="5"/>
  <c r="T297" i="5"/>
  <c r="U297" i="5"/>
  <c r="BP297" i="5"/>
  <c r="B298" i="5"/>
  <c r="R298" i="5"/>
  <c r="S298" i="5"/>
  <c r="T298" i="5"/>
  <c r="U298" i="5"/>
  <c r="BP298" i="5"/>
  <c r="B299" i="5"/>
  <c r="R299" i="5"/>
  <c r="S299" i="5"/>
  <c r="T299" i="5"/>
  <c r="U299" i="5"/>
  <c r="BP299" i="5"/>
  <c r="B300" i="5"/>
  <c r="R300" i="5"/>
  <c r="S300" i="5"/>
  <c r="T300" i="5"/>
  <c r="U300" i="5"/>
  <c r="BP300" i="5"/>
  <c r="B301" i="5"/>
  <c r="R301" i="5"/>
  <c r="S301" i="5"/>
  <c r="T301" i="5"/>
  <c r="U301" i="5"/>
  <c r="BP301" i="5"/>
  <c r="B302" i="5"/>
  <c r="R302" i="5"/>
  <c r="S302" i="5"/>
  <c r="T302" i="5"/>
  <c r="U302" i="5"/>
  <c r="BP302" i="5"/>
  <c r="B303" i="5"/>
  <c r="R303" i="5"/>
  <c r="S303" i="5"/>
  <c r="T303" i="5"/>
  <c r="U303" i="5"/>
  <c r="BP303" i="5"/>
  <c r="B304" i="5"/>
  <c r="R304" i="5"/>
  <c r="S304" i="5"/>
  <c r="T304" i="5"/>
  <c r="U304" i="5"/>
  <c r="BP304" i="5"/>
  <c r="B305" i="5"/>
  <c r="R305" i="5"/>
  <c r="S305" i="5"/>
  <c r="T305" i="5"/>
  <c r="U305" i="5"/>
  <c r="BP305" i="5"/>
  <c r="B306" i="5"/>
  <c r="R306" i="5"/>
  <c r="S306" i="5"/>
  <c r="T306" i="5"/>
  <c r="U306" i="5"/>
  <c r="BP306" i="5"/>
  <c r="B307" i="5"/>
  <c r="R307" i="5"/>
  <c r="S307" i="5"/>
  <c r="T307" i="5"/>
  <c r="U307" i="5"/>
  <c r="BP307" i="5"/>
  <c r="B308" i="5"/>
  <c r="R308" i="5"/>
  <c r="S308" i="5"/>
  <c r="T308" i="5"/>
  <c r="U308" i="5"/>
  <c r="BP308" i="5"/>
  <c r="B309" i="5"/>
  <c r="R309" i="5"/>
  <c r="S309" i="5"/>
  <c r="T309" i="5"/>
  <c r="U309" i="5"/>
  <c r="BP309" i="5"/>
  <c r="B310" i="5"/>
  <c r="R310" i="5"/>
  <c r="S310" i="5"/>
  <c r="T310" i="5"/>
  <c r="U310" i="5"/>
  <c r="BP310" i="5"/>
  <c r="B311" i="5"/>
  <c r="R311" i="5"/>
  <c r="BP311" i="5"/>
  <c r="B312" i="5"/>
  <c r="R312" i="5"/>
  <c r="BP312" i="5"/>
  <c r="B313" i="5"/>
  <c r="R313" i="5"/>
  <c r="BP313" i="5"/>
  <c r="B314" i="5"/>
  <c r="R314" i="5"/>
  <c r="BP314" i="5"/>
  <c r="B315" i="5"/>
  <c r="R315" i="5"/>
  <c r="BP315" i="5"/>
  <c r="B316" i="5"/>
  <c r="R316" i="5"/>
  <c r="BP316" i="5"/>
  <c r="B317" i="5"/>
  <c r="R317" i="5"/>
  <c r="BP317" i="5"/>
  <c r="B318" i="5"/>
  <c r="R318" i="5"/>
  <c r="BP318" i="5"/>
  <c r="B319" i="5"/>
  <c r="R319" i="5"/>
  <c r="BP319" i="5"/>
  <c r="B320" i="5"/>
  <c r="R320" i="5"/>
  <c r="BP320" i="5"/>
  <c r="B321" i="5"/>
  <c r="R321" i="5"/>
  <c r="BP321" i="5"/>
  <c r="B322" i="5"/>
  <c r="R322" i="5"/>
  <c r="BP322" i="5"/>
  <c r="B323" i="5"/>
  <c r="R323" i="5"/>
  <c r="BP323" i="5"/>
  <c r="B324" i="5"/>
  <c r="R324" i="5"/>
  <c r="BP324" i="5"/>
  <c r="B325" i="5"/>
  <c r="R325" i="5"/>
  <c r="BP325" i="5"/>
  <c r="B326" i="5"/>
  <c r="R326" i="5"/>
  <c r="BP326" i="5"/>
  <c r="B327" i="5"/>
  <c r="R327" i="5"/>
  <c r="BP327" i="5"/>
  <c r="B328" i="5"/>
  <c r="R328" i="5"/>
  <c r="BP328" i="5"/>
  <c r="B329" i="5"/>
  <c r="R329" i="5"/>
  <c r="BP329" i="5"/>
  <c r="B330" i="5"/>
  <c r="R330" i="5"/>
  <c r="BP330" i="5"/>
  <c r="B331" i="5"/>
  <c r="R331" i="5"/>
  <c r="BP331" i="5"/>
  <c r="B332" i="5"/>
  <c r="R332" i="5"/>
  <c r="BP332" i="5"/>
  <c r="B333" i="5"/>
  <c r="R333" i="5"/>
  <c r="BP333" i="5"/>
  <c r="B334" i="5"/>
  <c r="R334" i="5"/>
  <c r="BP334" i="5"/>
  <c r="B335" i="5"/>
  <c r="R335" i="5"/>
  <c r="BP335" i="5"/>
  <c r="B336" i="5"/>
  <c r="R336" i="5"/>
  <c r="BP336" i="5"/>
  <c r="B337" i="5"/>
  <c r="R337" i="5"/>
  <c r="BP337" i="5"/>
  <c r="B338" i="5"/>
  <c r="R338" i="5"/>
  <c r="BP338" i="5"/>
  <c r="B339" i="5"/>
  <c r="R339" i="5"/>
  <c r="BP339" i="5"/>
  <c r="B340" i="5"/>
  <c r="R340" i="5"/>
  <c r="BP340" i="5"/>
  <c r="B341" i="5"/>
  <c r="R341" i="5"/>
  <c r="BP341" i="5"/>
  <c r="B342" i="5"/>
  <c r="R342" i="5"/>
  <c r="BP342" i="5"/>
  <c r="B343" i="5"/>
  <c r="R343" i="5"/>
  <c r="BP343" i="5"/>
  <c r="B344" i="5"/>
  <c r="R344" i="5"/>
  <c r="BP344" i="5"/>
  <c r="B345" i="5"/>
  <c r="R345" i="5"/>
  <c r="BP345" i="5"/>
  <c r="B346" i="5"/>
  <c r="R346" i="5"/>
  <c r="BP346" i="5"/>
  <c r="B347" i="5"/>
  <c r="R347" i="5"/>
  <c r="BP347" i="5"/>
  <c r="B348" i="5"/>
  <c r="R348" i="5"/>
  <c r="BP348" i="5"/>
  <c r="B349" i="5"/>
  <c r="R349" i="5"/>
  <c r="BP349" i="5"/>
  <c r="B350" i="5"/>
  <c r="R350" i="5"/>
  <c r="BP350" i="5"/>
  <c r="B351" i="5"/>
  <c r="R351" i="5"/>
  <c r="BP351" i="5"/>
  <c r="B352" i="5"/>
  <c r="R352" i="5"/>
  <c r="BP352" i="5"/>
  <c r="B353" i="5"/>
  <c r="R353" i="5"/>
  <c r="BP353" i="5"/>
  <c r="B354" i="5"/>
  <c r="R354" i="5"/>
  <c r="BP354" i="5"/>
  <c r="B355" i="5"/>
  <c r="R355" i="5"/>
  <c r="BP355" i="5"/>
  <c r="B356" i="5"/>
  <c r="R356" i="5"/>
  <c r="BP356" i="5"/>
  <c r="B357" i="5"/>
  <c r="R357" i="5"/>
  <c r="BP357" i="5"/>
  <c r="B358" i="5"/>
  <c r="R358" i="5"/>
  <c r="BP358" i="5"/>
  <c r="B359" i="5"/>
  <c r="R359" i="5"/>
  <c r="BP359" i="5"/>
  <c r="B360" i="5"/>
  <c r="R360" i="5"/>
  <c r="BP360" i="5"/>
  <c r="B361" i="5"/>
  <c r="R361" i="5"/>
  <c r="BP361" i="5"/>
  <c r="B362" i="5"/>
  <c r="R362" i="5"/>
  <c r="BP362" i="5"/>
  <c r="B363" i="5"/>
  <c r="R363" i="5"/>
  <c r="BP363" i="5"/>
  <c r="B364" i="5"/>
  <c r="R364" i="5"/>
  <c r="BP364" i="5"/>
  <c r="B365" i="5"/>
  <c r="R365" i="5"/>
  <c r="BP365" i="5"/>
  <c r="B366" i="5"/>
  <c r="R366" i="5"/>
  <c r="BP366" i="5"/>
  <c r="B367" i="5"/>
  <c r="R367" i="5"/>
  <c r="BP367" i="5"/>
  <c r="B368" i="5"/>
  <c r="R368" i="5"/>
  <c r="BP368" i="5"/>
  <c r="B369" i="5"/>
  <c r="R369" i="5"/>
  <c r="BP369" i="5"/>
  <c r="B370" i="5"/>
  <c r="R370" i="5"/>
  <c r="BP370" i="5"/>
  <c r="B371" i="5"/>
  <c r="R371" i="5"/>
  <c r="BP371" i="5"/>
  <c r="B372" i="5"/>
  <c r="R372" i="5"/>
  <c r="BP372" i="5"/>
  <c r="B373" i="5"/>
  <c r="R373" i="5"/>
  <c r="BP373" i="5"/>
  <c r="B374" i="5"/>
  <c r="R374" i="5"/>
  <c r="BP374" i="5"/>
  <c r="B375" i="5"/>
  <c r="R375" i="5"/>
  <c r="BP375" i="5"/>
  <c r="B376" i="5"/>
  <c r="R376" i="5"/>
  <c r="BP376" i="5"/>
  <c r="B377" i="5"/>
  <c r="R377" i="5"/>
  <c r="BP377" i="5"/>
  <c r="R378" i="5"/>
  <c r="BP378" i="5"/>
  <c r="R379" i="5"/>
  <c r="BP379" i="5"/>
  <c r="R380" i="5"/>
  <c r="BP380" i="5"/>
  <c r="R381" i="5"/>
  <c r="BP381" i="5"/>
  <c r="R382" i="5"/>
  <c r="BP382" i="5"/>
  <c r="R383" i="5"/>
  <c r="BP383" i="5"/>
  <c r="R384" i="5"/>
  <c r="BP384" i="5"/>
  <c r="R385" i="5"/>
  <c r="BP385" i="5"/>
  <c r="R386" i="5"/>
  <c r="BP386" i="5"/>
  <c r="R387" i="5"/>
  <c r="BP387" i="5"/>
  <c r="R388" i="5"/>
  <c r="BP388" i="5"/>
  <c r="R389" i="5"/>
  <c r="BP389" i="5"/>
  <c r="R390" i="5"/>
  <c r="BP390" i="5"/>
  <c r="R391" i="5"/>
  <c r="BP391" i="5"/>
  <c r="R392" i="5"/>
  <c r="BP392" i="5"/>
  <c r="R393" i="5"/>
  <c r="BP393" i="5"/>
  <c r="R394" i="5"/>
  <c r="BP394" i="5"/>
  <c r="R395" i="5"/>
  <c r="BP395" i="5"/>
  <c r="R396" i="5"/>
  <c r="BP396" i="5"/>
  <c r="R397" i="5"/>
  <c r="BP397" i="5"/>
  <c r="R398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D4" i="2"/>
  <c r="M4" i="2"/>
  <c r="P4" i="2"/>
  <c r="Q4" i="2"/>
  <c r="R4" i="2"/>
  <c r="D5" i="2"/>
  <c r="M5" i="2"/>
  <c r="P5" i="2"/>
  <c r="Q5" i="2"/>
  <c r="R5" i="2"/>
  <c r="G7" i="2"/>
  <c r="H7" i="2"/>
  <c r="I7" i="2"/>
  <c r="J7" i="2"/>
  <c r="M7" i="2"/>
  <c r="N7" i="2"/>
  <c r="O7" i="2"/>
  <c r="P7" i="2"/>
  <c r="Q7" i="2"/>
  <c r="R7" i="2"/>
  <c r="G27" i="2"/>
  <c r="H27" i="2"/>
  <c r="I27" i="2"/>
  <c r="J27" i="2"/>
  <c r="G28" i="2"/>
  <c r="H28" i="2"/>
  <c r="I28" i="2"/>
  <c r="J28" i="2"/>
  <c r="H30" i="2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BQ4" i="3"/>
  <c r="BR4" i="3"/>
  <c r="BS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BQ5" i="3"/>
  <c r="BR5" i="3"/>
  <c r="BS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BQ6" i="3"/>
  <c r="BR6" i="3"/>
  <c r="BS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BQ7" i="3"/>
  <c r="BR7" i="3"/>
  <c r="BS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BQ8" i="3"/>
  <c r="BR8" i="3"/>
  <c r="BS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BQ9" i="3"/>
  <c r="BR9" i="3"/>
  <c r="BS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BQ10" i="3"/>
  <c r="BR10" i="3"/>
  <c r="BS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BQ11" i="3"/>
  <c r="BR11" i="3"/>
  <c r="BS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BQ12" i="3"/>
  <c r="BR12" i="3"/>
  <c r="BS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BQ13" i="3"/>
  <c r="BR13" i="3"/>
  <c r="BS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BQ14" i="3"/>
  <c r="BR14" i="3"/>
  <c r="BS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BQ15" i="3"/>
  <c r="BR15" i="3"/>
  <c r="BS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BQ16" i="3"/>
  <c r="BR16" i="3"/>
  <c r="BS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BQ17" i="3"/>
  <c r="BR17" i="3"/>
  <c r="BS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BQ18" i="3"/>
  <c r="BR18" i="3"/>
  <c r="BS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BQ19" i="3"/>
  <c r="BR19" i="3"/>
  <c r="BS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BQ20" i="3"/>
  <c r="BR20" i="3"/>
  <c r="BS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BQ21" i="3"/>
  <c r="BR21" i="3"/>
  <c r="BS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BQ22" i="3"/>
  <c r="BR22" i="3"/>
  <c r="BS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BQ23" i="3"/>
  <c r="BR23" i="3"/>
  <c r="BS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BQ24" i="3"/>
  <c r="BR24" i="3"/>
  <c r="BS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BQ25" i="3"/>
  <c r="BR25" i="3"/>
  <c r="BS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BQ26" i="3"/>
  <c r="BR26" i="3"/>
  <c r="BS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BQ27" i="3"/>
  <c r="BR27" i="3"/>
  <c r="BS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BQ28" i="3"/>
  <c r="BR28" i="3"/>
  <c r="BS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BQ29" i="3"/>
  <c r="BR29" i="3"/>
  <c r="BS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BQ30" i="3"/>
  <c r="BR30" i="3"/>
  <c r="BS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BQ31" i="3"/>
  <c r="BR31" i="3"/>
  <c r="BS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BQ32" i="3"/>
  <c r="BR32" i="3"/>
  <c r="BS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BQ33" i="3"/>
  <c r="BR33" i="3"/>
  <c r="BS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BQ34" i="3"/>
  <c r="BR34" i="3"/>
  <c r="BS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BQ35" i="3"/>
  <c r="BR35" i="3"/>
  <c r="BS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BQ36" i="3"/>
  <c r="BR36" i="3"/>
  <c r="BS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BQ37" i="3"/>
  <c r="BR37" i="3"/>
  <c r="BS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BQ38" i="3"/>
  <c r="BR38" i="3"/>
  <c r="BS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BQ39" i="3"/>
  <c r="BR39" i="3"/>
  <c r="BS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BQ40" i="3"/>
  <c r="BR40" i="3"/>
  <c r="BS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BQ41" i="3"/>
  <c r="BR41" i="3"/>
  <c r="BS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BQ42" i="3"/>
  <c r="BR42" i="3"/>
  <c r="BS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BQ43" i="3"/>
  <c r="BR43" i="3"/>
  <c r="BS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BQ44" i="3"/>
  <c r="BR44" i="3"/>
  <c r="BS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BQ45" i="3"/>
  <c r="BR45" i="3"/>
  <c r="BS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BQ46" i="3"/>
  <c r="BR46" i="3"/>
  <c r="BS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BQ47" i="3"/>
  <c r="BR47" i="3"/>
  <c r="BS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BQ48" i="3"/>
  <c r="BR48" i="3"/>
  <c r="BS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BQ49" i="3"/>
  <c r="BR49" i="3"/>
  <c r="BS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BQ50" i="3"/>
  <c r="BR50" i="3"/>
  <c r="BS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BQ51" i="3"/>
  <c r="BR51" i="3"/>
  <c r="BS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BQ52" i="3"/>
  <c r="BR52" i="3"/>
  <c r="BS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BQ53" i="3"/>
  <c r="BR53" i="3"/>
  <c r="BS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BQ54" i="3"/>
  <c r="BR54" i="3"/>
  <c r="BS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BQ55" i="3"/>
  <c r="BR55" i="3"/>
  <c r="BS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BQ56" i="3"/>
  <c r="BR56" i="3"/>
  <c r="BS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BQ57" i="3"/>
  <c r="BR57" i="3"/>
  <c r="BS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BQ58" i="3"/>
  <c r="BR58" i="3"/>
  <c r="BS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BQ59" i="3"/>
  <c r="BR59" i="3"/>
  <c r="BS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BQ60" i="3"/>
  <c r="BR60" i="3"/>
  <c r="BS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BQ61" i="3"/>
  <c r="BR61" i="3"/>
  <c r="BS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BQ62" i="3"/>
  <c r="BR62" i="3"/>
  <c r="BS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BQ63" i="3"/>
  <c r="BR63" i="3"/>
  <c r="BS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BQ64" i="3"/>
  <c r="BR64" i="3"/>
  <c r="BS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BQ65" i="3"/>
  <c r="BR65" i="3"/>
  <c r="BS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BQ66" i="3"/>
  <c r="BR66" i="3"/>
  <c r="BS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BQ67" i="3"/>
  <c r="BR67" i="3"/>
  <c r="BS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BQ68" i="3"/>
  <c r="BR68" i="3"/>
  <c r="BS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BQ69" i="3"/>
  <c r="BR69" i="3"/>
  <c r="BS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BQ70" i="3"/>
  <c r="BR70" i="3"/>
  <c r="BS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BQ71" i="3"/>
  <c r="BR71" i="3"/>
  <c r="BS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BQ72" i="3"/>
  <c r="BR72" i="3"/>
  <c r="BS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BQ73" i="3"/>
  <c r="BR73" i="3"/>
  <c r="BS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BQ74" i="3"/>
  <c r="BR74" i="3"/>
  <c r="BS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BQ75" i="3"/>
  <c r="BR75" i="3"/>
  <c r="BS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BQ76" i="3"/>
  <c r="BR76" i="3"/>
  <c r="BS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BQ77" i="3"/>
  <c r="BR77" i="3"/>
  <c r="BS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BQ78" i="3"/>
  <c r="BR78" i="3"/>
  <c r="BS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BQ79" i="3"/>
  <c r="BR79" i="3"/>
  <c r="BS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BQ80" i="3"/>
  <c r="BR80" i="3"/>
  <c r="BS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BQ81" i="3"/>
  <c r="BR81" i="3"/>
  <c r="BS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BQ82" i="3"/>
  <c r="BR82" i="3"/>
  <c r="BS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BQ83" i="3"/>
  <c r="BR83" i="3"/>
  <c r="BS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BQ84" i="3"/>
  <c r="BR84" i="3"/>
  <c r="BS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BQ85" i="3"/>
  <c r="BR85" i="3"/>
  <c r="BS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BQ86" i="3"/>
  <c r="BR86" i="3"/>
  <c r="BS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BQ87" i="3"/>
  <c r="BR87" i="3"/>
  <c r="BS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BQ88" i="3"/>
  <c r="BR88" i="3"/>
  <c r="BS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BQ89" i="3"/>
  <c r="BR89" i="3"/>
  <c r="BS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BQ90" i="3"/>
  <c r="BR90" i="3"/>
  <c r="BS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BQ91" i="3"/>
  <c r="BR91" i="3"/>
  <c r="BS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BQ92" i="3"/>
  <c r="BR92" i="3"/>
  <c r="BS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BQ93" i="3"/>
  <c r="BR93" i="3"/>
  <c r="BS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BQ94" i="3"/>
  <c r="BR94" i="3"/>
  <c r="BS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BQ95" i="3"/>
  <c r="BR95" i="3"/>
  <c r="BS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BQ96" i="3"/>
  <c r="BR96" i="3"/>
  <c r="BS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BQ97" i="3"/>
  <c r="BR97" i="3"/>
  <c r="BS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BQ98" i="3"/>
  <c r="BR98" i="3"/>
  <c r="BS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BQ99" i="3"/>
  <c r="BR99" i="3"/>
  <c r="BS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BQ100" i="3"/>
  <c r="BR100" i="3"/>
  <c r="BS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BQ101" i="3"/>
  <c r="BR101" i="3"/>
  <c r="BS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BQ102" i="3"/>
  <c r="BR102" i="3"/>
  <c r="BS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BQ103" i="3"/>
  <c r="BR103" i="3"/>
  <c r="BS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BQ104" i="3"/>
  <c r="BR104" i="3"/>
  <c r="BS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BQ105" i="3"/>
  <c r="BR105" i="3"/>
  <c r="BS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BQ106" i="3"/>
  <c r="BR106" i="3"/>
  <c r="BS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BQ107" i="3"/>
  <c r="BR107" i="3"/>
  <c r="BS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BQ108" i="3"/>
  <c r="BR108" i="3"/>
  <c r="BS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BQ109" i="3"/>
  <c r="BR109" i="3"/>
  <c r="BS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BQ110" i="3"/>
  <c r="BR110" i="3"/>
  <c r="BS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BQ111" i="3"/>
  <c r="BR111" i="3"/>
  <c r="BS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BQ112" i="3"/>
  <c r="BR112" i="3"/>
  <c r="BS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BQ113" i="3"/>
  <c r="BR113" i="3"/>
  <c r="BS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BQ114" i="3"/>
  <c r="BR114" i="3"/>
  <c r="BS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BQ115" i="3"/>
  <c r="BR115" i="3"/>
  <c r="BS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BQ116" i="3"/>
  <c r="BR116" i="3"/>
  <c r="BS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BQ117" i="3"/>
  <c r="BR117" i="3"/>
  <c r="BS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BQ118" i="3"/>
  <c r="BR118" i="3"/>
  <c r="BS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BQ119" i="3"/>
  <c r="BR119" i="3"/>
  <c r="BS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BQ120" i="3"/>
  <c r="BR120" i="3"/>
  <c r="BS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BQ121" i="3"/>
  <c r="BR121" i="3"/>
  <c r="BS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BQ122" i="3"/>
  <c r="BR122" i="3"/>
  <c r="BS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BQ123" i="3"/>
  <c r="BR123" i="3"/>
  <c r="BS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BQ124" i="3"/>
  <c r="BR124" i="3"/>
  <c r="BS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BQ125" i="3"/>
  <c r="BR125" i="3"/>
  <c r="BS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BQ126" i="3"/>
  <c r="BR126" i="3"/>
  <c r="BS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BQ127" i="3"/>
  <c r="BR127" i="3"/>
  <c r="BS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BQ128" i="3"/>
  <c r="BR128" i="3"/>
  <c r="BS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BQ129" i="3"/>
  <c r="BR129" i="3"/>
  <c r="BS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BQ130" i="3"/>
  <c r="BR130" i="3"/>
  <c r="BS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BQ131" i="3"/>
  <c r="BR131" i="3"/>
  <c r="BS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BQ132" i="3"/>
  <c r="BR132" i="3"/>
  <c r="BS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BQ133" i="3"/>
  <c r="BR133" i="3"/>
  <c r="BS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BQ134" i="3"/>
  <c r="BR134" i="3"/>
  <c r="BS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BQ135" i="3"/>
  <c r="BR135" i="3"/>
  <c r="BS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BQ136" i="3"/>
  <c r="BR136" i="3"/>
  <c r="BS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BQ137" i="3"/>
  <c r="BR137" i="3"/>
  <c r="BS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BQ138" i="3"/>
  <c r="BR138" i="3"/>
  <c r="BS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BQ139" i="3"/>
  <c r="BR139" i="3"/>
  <c r="BS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BQ140" i="3"/>
  <c r="BR140" i="3"/>
  <c r="BS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BQ141" i="3"/>
  <c r="BR141" i="3"/>
  <c r="BS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BQ142" i="3"/>
  <c r="BR142" i="3"/>
  <c r="BS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BQ143" i="3"/>
  <c r="BR143" i="3"/>
  <c r="BS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BQ144" i="3"/>
  <c r="BR144" i="3"/>
  <c r="BS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BQ145" i="3"/>
  <c r="BR145" i="3"/>
  <c r="BS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BQ146" i="3"/>
  <c r="BR146" i="3"/>
  <c r="BS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BQ147" i="3"/>
  <c r="BR147" i="3"/>
  <c r="BS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BQ148" i="3"/>
  <c r="BR148" i="3"/>
  <c r="BS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BQ149" i="3"/>
  <c r="BR149" i="3"/>
  <c r="BS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BQ150" i="3"/>
  <c r="BR150" i="3"/>
  <c r="BS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BQ151" i="3"/>
  <c r="BR151" i="3"/>
  <c r="BS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BQ152" i="3"/>
  <c r="BR152" i="3"/>
  <c r="BS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BQ153" i="3"/>
  <c r="BR153" i="3"/>
  <c r="BS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BQ154" i="3"/>
  <c r="BR154" i="3"/>
  <c r="BS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BQ155" i="3"/>
  <c r="BR155" i="3"/>
  <c r="BS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BQ156" i="3"/>
  <c r="BR156" i="3"/>
  <c r="BS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BQ157" i="3"/>
  <c r="BR157" i="3"/>
  <c r="BS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BQ158" i="3"/>
  <c r="BR158" i="3"/>
  <c r="BS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BQ159" i="3"/>
  <c r="BR159" i="3"/>
  <c r="BS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BQ160" i="3"/>
  <c r="BR160" i="3"/>
  <c r="BS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BQ161" i="3"/>
  <c r="BR161" i="3"/>
  <c r="BS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BQ162" i="3"/>
  <c r="BR162" i="3"/>
  <c r="BS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BQ163" i="3"/>
  <c r="BR163" i="3"/>
  <c r="BS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BQ164" i="3"/>
  <c r="BR164" i="3"/>
  <c r="BS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BQ165" i="3"/>
  <c r="BR165" i="3"/>
  <c r="BS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BQ166" i="3"/>
  <c r="BR166" i="3"/>
  <c r="BS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BQ167" i="3"/>
  <c r="BR167" i="3"/>
  <c r="BS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BQ168" i="3"/>
  <c r="BR168" i="3"/>
  <c r="BS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BQ169" i="3"/>
  <c r="BR169" i="3"/>
  <c r="BS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BQ170" i="3"/>
  <c r="BR170" i="3"/>
  <c r="BS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BQ171" i="3"/>
  <c r="BR171" i="3"/>
  <c r="BS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BQ172" i="3"/>
  <c r="BR172" i="3"/>
  <c r="BS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BQ173" i="3"/>
  <c r="BR173" i="3"/>
  <c r="BS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BQ174" i="3"/>
  <c r="BR174" i="3"/>
  <c r="BS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BQ175" i="3"/>
  <c r="BR175" i="3"/>
  <c r="BS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BQ176" i="3"/>
  <c r="BR176" i="3"/>
  <c r="BS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BQ177" i="3"/>
  <c r="BR177" i="3"/>
  <c r="BS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BQ178" i="3"/>
  <c r="BR178" i="3"/>
  <c r="BS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BQ179" i="3"/>
  <c r="BR179" i="3"/>
  <c r="BS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BQ180" i="3"/>
  <c r="BR180" i="3"/>
  <c r="BS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BQ181" i="3"/>
  <c r="BR181" i="3"/>
  <c r="BS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BQ182" i="3"/>
  <c r="BR182" i="3"/>
  <c r="BS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BQ183" i="3"/>
  <c r="BR183" i="3"/>
  <c r="BS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BQ184" i="3"/>
  <c r="BR184" i="3"/>
  <c r="BS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BQ185" i="3"/>
  <c r="BR185" i="3"/>
  <c r="BS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BQ186" i="3"/>
  <c r="BR186" i="3"/>
  <c r="BS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BQ187" i="3"/>
  <c r="BR187" i="3"/>
  <c r="BS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BQ188" i="3"/>
  <c r="BR188" i="3"/>
  <c r="BS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BQ189" i="3"/>
  <c r="BR189" i="3"/>
  <c r="BS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BQ190" i="3"/>
  <c r="BR190" i="3"/>
  <c r="BS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BQ191" i="3"/>
  <c r="BR191" i="3"/>
  <c r="BS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BQ192" i="3"/>
  <c r="BR192" i="3"/>
  <c r="BS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BQ193" i="3"/>
  <c r="BR193" i="3"/>
  <c r="BS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BQ194" i="3"/>
  <c r="BR194" i="3"/>
  <c r="BS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BQ195" i="3"/>
  <c r="BR195" i="3"/>
  <c r="BS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BQ196" i="3"/>
  <c r="BR196" i="3"/>
  <c r="BS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BQ197" i="3"/>
  <c r="BR197" i="3"/>
  <c r="BS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BQ198" i="3"/>
  <c r="BR198" i="3"/>
  <c r="BS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BQ199" i="3"/>
  <c r="BR199" i="3"/>
  <c r="BS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BQ200" i="3"/>
  <c r="BR200" i="3"/>
  <c r="BS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BQ201" i="3"/>
  <c r="BR201" i="3"/>
  <c r="BS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BQ202" i="3"/>
  <c r="BR202" i="3"/>
  <c r="BS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BQ203" i="3"/>
  <c r="BR203" i="3"/>
  <c r="BS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BQ204" i="3"/>
  <c r="BR204" i="3"/>
  <c r="BS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BQ205" i="3"/>
  <c r="BR205" i="3"/>
  <c r="BS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BQ206" i="3"/>
  <c r="BR206" i="3"/>
  <c r="BS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BQ207" i="3"/>
  <c r="BR207" i="3"/>
  <c r="BS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BQ208" i="3"/>
  <c r="BR208" i="3"/>
  <c r="BS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BQ209" i="3"/>
  <c r="BR209" i="3"/>
  <c r="BS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BQ210" i="3"/>
  <c r="BR210" i="3"/>
  <c r="BS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BQ211" i="3"/>
  <c r="BR211" i="3"/>
  <c r="BS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BQ212" i="3"/>
  <c r="BR212" i="3"/>
  <c r="BS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BQ213" i="3"/>
  <c r="BR213" i="3"/>
  <c r="BS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BQ214" i="3"/>
  <c r="BR214" i="3"/>
  <c r="BS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BQ215" i="3"/>
  <c r="BR215" i="3"/>
  <c r="BS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BQ216" i="3"/>
  <c r="BR216" i="3"/>
  <c r="BS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BQ217" i="3"/>
  <c r="BR217" i="3"/>
  <c r="BS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BQ218" i="3"/>
  <c r="BR218" i="3"/>
  <c r="BS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BQ219" i="3"/>
  <c r="BR219" i="3"/>
  <c r="BS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BQ220" i="3"/>
  <c r="BR220" i="3"/>
  <c r="BS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BQ221" i="3"/>
  <c r="BR221" i="3"/>
  <c r="BS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BQ222" i="3"/>
  <c r="BR222" i="3"/>
  <c r="BS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BQ223" i="3"/>
  <c r="BR223" i="3"/>
  <c r="BS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BQ224" i="3"/>
  <c r="BR224" i="3"/>
  <c r="BS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BQ225" i="3"/>
  <c r="BR225" i="3"/>
  <c r="BS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BQ226" i="3"/>
  <c r="BR226" i="3"/>
  <c r="BS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BQ227" i="3"/>
  <c r="BR227" i="3"/>
  <c r="BS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BQ228" i="3"/>
  <c r="BR228" i="3"/>
  <c r="BS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BQ229" i="3"/>
  <c r="BR229" i="3"/>
  <c r="BS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BQ230" i="3"/>
  <c r="BR230" i="3"/>
  <c r="BS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BQ231" i="3"/>
  <c r="BR231" i="3"/>
  <c r="BS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BQ232" i="3"/>
  <c r="BR232" i="3"/>
  <c r="BS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BQ233" i="3"/>
  <c r="BR233" i="3"/>
  <c r="BS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BQ234" i="3"/>
  <c r="BR234" i="3"/>
  <c r="BS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BQ235" i="3"/>
  <c r="BR235" i="3"/>
  <c r="BS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BQ236" i="3"/>
  <c r="BR236" i="3"/>
  <c r="BS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BQ237" i="3"/>
  <c r="BR237" i="3"/>
  <c r="BS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BQ238" i="3"/>
  <c r="BR238" i="3"/>
  <c r="BS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BQ239" i="3"/>
  <c r="BR239" i="3"/>
  <c r="BS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BQ240" i="3"/>
  <c r="BR240" i="3"/>
  <c r="BS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BQ241" i="3"/>
  <c r="BR241" i="3"/>
  <c r="BS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BQ242" i="3"/>
  <c r="BR242" i="3"/>
  <c r="BS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BQ243" i="3"/>
  <c r="BR243" i="3"/>
  <c r="BS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BQ244" i="3"/>
  <c r="BR244" i="3"/>
  <c r="BS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BQ245" i="3"/>
  <c r="BR245" i="3"/>
  <c r="BS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BQ246" i="3"/>
  <c r="BR246" i="3"/>
  <c r="BS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BQ247" i="3"/>
  <c r="BR247" i="3"/>
  <c r="BS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BQ248" i="3"/>
  <c r="BR248" i="3"/>
  <c r="BS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BQ249" i="3"/>
  <c r="BR249" i="3"/>
  <c r="BS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BQ250" i="3"/>
  <c r="BR250" i="3"/>
  <c r="BS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BQ251" i="3"/>
  <c r="BR251" i="3"/>
  <c r="BS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BQ252" i="3"/>
  <c r="BR252" i="3"/>
  <c r="BS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BQ253" i="3"/>
  <c r="BR253" i="3"/>
  <c r="BS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BQ254" i="3"/>
  <c r="BR254" i="3"/>
  <c r="BS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BQ255" i="3"/>
  <c r="BR255" i="3"/>
  <c r="BS255" i="3"/>
  <c r="A4" i="19"/>
  <c r="B4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BQ4" i="19"/>
  <c r="BR4" i="19"/>
  <c r="BS4" i="19"/>
  <c r="A5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BQ5" i="19"/>
  <c r="BR5" i="19"/>
  <c r="BS5" i="19"/>
  <c r="A6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BQ6" i="19"/>
  <c r="BR6" i="19"/>
  <c r="BS6" i="19"/>
  <c r="A7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BQ7" i="19"/>
  <c r="BR7" i="19"/>
  <c r="BS7" i="19"/>
  <c r="A8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BQ8" i="19"/>
  <c r="BR8" i="19"/>
  <c r="BS8" i="19"/>
  <c r="A9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BQ9" i="19"/>
  <c r="BR9" i="19"/>
  <c r="BS9" i="19"/>
  <c r="A10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BQ10" i="19"/>
  <c r="BR10" i="19"/>
  <c r="BS10" i="19"/>
  <c r="A11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BQ11" i="19"/>
  <c r="BR11" i="19"/>
  <c r="BS11" i="19"/>
  <c r="A12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BQ12" i="19"/>
  <c r="BR12" i="19"/>
  <c r="BS12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BQ13" i="19"/>
  <c r="BR13" i="19"/>
  <c r="BS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BQ14" i="19"/>
  <c r="BR14" i="19"/>
  <c r="BS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BQ15" i="19"/>
  <c r="BR15" i="19"/>
  <c r="BS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BQ16" i="19"/>
  <c r="BR16" i="19"/>
  <c r="BS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BQ17" i="19"/>
  <c r="BR17" i="19"/>
  <c r="BS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BQ18" i="19"/>
  <c r="BR18" i="19"/>
  <c r="BS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BQ19" i="19"/>
  <c r="BR19" i="19"/>
  <c r="BS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BQ20" i="19"/>
  <c r="BR20" i="19"/>
  <c r="BS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BQ21" i="19"/>
  <c r="BR21" i="19"/>
  <c r="BS21" i="1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BQ22" i="19"/>
  <c r="BR22" i="19"/>
  <c r="BS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BQ23" i="19"/>
  <c r="BR23" i="19"/>
  <c r="BS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BQ24" i="19"/>
  <c r="BR24" i="19"/>
  <c r="BS24" i="19"/>
  <c r="A25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BQ25" i="19"/>
  <c r="BR25" i="19"/>
  <c r="BS25" i="19"/>
  <c r="A26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BQ26" i="19"/>
  <c r="BR26" i="19"/>
  <c r="BS26" i="19"/>
  <c r="A27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BQ27" i="19"/>
  <c r="BR27" i="19"/>
  <c r="BS27" i="19"/>
  <c r="A28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BQ28" i="19"/>
  <c r="BR28" i="19"/>
  <c r="BS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BQ29" i="19"/>
  <c r="BR29" i="19"/>
  <c r="BS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BQ30" i="19"/>
  <c r="BR30" i="19"/>
  <c r="BS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BQ31" i="19"/>
  <c r="BR31" i="19"/>
  <c r="BS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BQ32" i="19"/>
  <c r="BR32" i="19"/>
  <c r="BS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BQ33" i="19"/>
  <c r="BR33" i="19"/>
  <c r="BS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BQ34" i="19"/>
  <c r="BR34" i="19"/>
  <c r="BS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BQ35" i="19"/>
  <c r="BR35" i="19"/>
  <c r="BS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BQ36" i="19"/>
  <c r="BR36" i="19"/>
  <c r="BS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BQ37" i="19"/>
  <c r="BR37" i="19"/>
  <c r="BS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BQ38" i="19"/>
  <c r="BR38" i="19"/>
  <c r="BS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BQ39" i="19"/>
  <c r="BR39" i="19"/>
  <c r="BS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BQ40" i="19"/>
  <c r="BR40" i="19"/>
  <c r="BS40" i="19"/>
  <c r="A41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BQ41" i="19"/>
  <c r="BR41" i="19"/>
  <c r="BS41" i="19"/>
  <c r="A42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BQ42" i="19"/>
  <c r="BR42" i="19"/>
  <c r="BS42" i="19"/>
  <c r="A43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BQ43" i="19"/>
  <c r="BR43" i="19"/>
  <c r="BS43" i="19"/>
  <c r="A44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BQ44" i="19"/>
  <c r="BR44" i="19"/>
  <c r="BS44" i="19"/>
  <c r="A45" i="19"/>
  <c r="B45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BQ45" i="19"/>
  <c r="BR45" i="19"/>
  <c r="BS45" i="19"/>
  <c r="A46" i="19"/>
  <c r="B46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BQ46" i="19"/>
  <c r="BR46" i="19"/>
  <c r="BS46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BQ47" i="19"/>
  <c r="BR47" i="19"/>
  <c r="BS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BQ48" i="19"/>
  <c r="BR48" i="19"/>
  <c r="BS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BQ49" i="19"/>
  <c r="BR49" i="19"/>
  <c r="BS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BQ50" i="19"/>
  <c r="BR50" i="19"/>
  <c r="BS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BQ51" i="19"/>
  <c r="BR51" i="19"/>
  <c r="BS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BQ52" i="19"/>
  <c r="BR52" i="19"/>
  <c r="BS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BQ53" i="19"/>
  <c r="BR53" i="19"/>
  <c r="BS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BQ54" i="19"/>
  <c r="BR54" i="19"/>
  <c r="BS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BQ55" i="19"/>
  <c r="BR55" i="19"/>
  <c r="BS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BQ56" i="19"/>
  <c r="BR56" i="19"/>
  <c r="BS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BQ57" i="19"/>
  <c r="BR57" i="19"/>
  <c r="BS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BQ58" i="19"/>
  <c r="BR58" i="19"/>
  <c r="BS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BQ59" i="19"/>
  <c r="BR59" i="19"/>
  <c r="BS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BQ60" i="19"/>
  <c r="BR60" i="19"/>
  <c r="BS60" i="19"/>
  <c r="A61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BQ61" i="19"/>
  <c r="BR61" i="19"/>
  <c r="BS61" i="19"/>
  <c r="A62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BQ62" i="19"/>
  <c r="BR62" i="19"/>
  <c r="BS62" i="19"/>
  <c r="A63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BQ63" i="19"/>
  <c r="BR63" i="19"/>
  <c r="BS63" i="19"/>
  <c r="A64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BQ64" i="19"/>
  <c r="BR64" i="19"/>
  <c r="BS64" i="19"/>
  <c r="A65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BQ65" i="19"/>
  <c r="BR65" i="19"/>
  <c r="BS65" i="19"/>
  <c r="A66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BQ66" i="19"/>
  <c r="BR66" i="19"/>
  <c r="BS66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BQ67" i="19"/>
  <c r="BR67" i="19"/>
  <c r="BS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BQ68" i="19"/>
  <c r="BR68" i="19"/>
  <c r="BS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BQ69" i="19"/>
  <c r="BR69" i="19"/>
  <c r="BS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BQ70" i="19"/>
  <c r="BR70" i="19"/>
  <c r="BS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BQ71" i="19"/>
  <c r="BR71" i="19"/>
  <c r="BS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BQ72" i="19"/>
  <c r="BR72" i="19"/>
  <c r="BS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BQ73" i="19"/>
  <c r="BR73" i="19"/>
  <c r="BS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BQ74" i="19"/>
  <c r="BR74" i="19"/>
  <c r="BS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BQ75" i="19"/>
  <c r="BR75" i="19"/>
  <c r="BS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BQ76" i="19"/>
  <c r="BR76" i="19"/>
  <c r="BS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BQ77" i="19"/>
  <c r="BR77" i="19"/>
  <c r="BS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BQ78" i="19"/>
  <c r="BR78" i="19"/>
  <c r="BS78" i="19"/>
  <c r="A79" i="19"/>
  <c r="B79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BQ79" i="19"/>
  <c r="BR79" i="19"/>
  <c r="BS79" i="19"/>
  <c r="A80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BQ80" i="19"/>
  <c r="BR80" i="19"/>
  <c r="BS80" i="19"/>
  <c r="A81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BQ81" i="19"/>
  <c r="BR81" i="19"/>
  <c r="BS81" i="19"/>
  <c r="A82" i="19"/>
  <c r="B82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BQ82" i="19"/>
  <c r="BR82" i="19"/>
  <c r="BS82" i="19"/>
  <c r="A83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BQ83" i="19"/>
  <c r="BR83" i="19"/>
  <c r="BS83" i="19"/>
  <c r="A84" i="19"/>
  <c r="B84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BQ84" i="19"/>
  <c r="BR84" i="19"/>
  <c r="BS84" i="19"/>
  <c r="A85" i="19"/>
  <c r="B85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BQ85" i="19"/>
  <c r="BR85" i="19"/>
  <c r="BS85" i="19"/>
  <c r="A86" i="19"/>
  <c r="B86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BQ86" i="19"/>
  <c r="BR86" i="19"/>
  <c r="BS86" i="19"/>
  <c r="A87" i="19"/>
  <c r="B87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BQ87" i="19"/>
  <c r="BR87" i="19"/>
  <c r="BS87" i="19"/>
  <c r="A88" i="19"/>
  <c r="B88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BQ88" i="19"/>
  <c r="BR88" i="19"/>
  <c r="BS88" i="19"/>
  <c r="A89" i="19"/>
  <c r="B89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BQ89" i="19"/>
  <c r="BR89" i="19"/>
  <c r="BS89" i="19"/>
  <c r="A90" i="19"/>
  <c r="B90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BQ90" i="19"/>
  <c r="BR90" i="19"/>
  <c r="BS90" i="19"/>
  <c r="A91" i="19"/>
  <c r="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BQ91" i="19"/>
  <c r="BR91" i="19"/>
  <c r="BS91" i="19"/>
  <c r="A92" i="19"/>
  <c r="B92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BQ92" i="19"/>
  <c r="BR92" i="19"/>
  <c r="BS92" i="19"/>
  <c r="A93" i="19"/>
  <c r="B93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BQ93" i="19"/>
  <c r="BR93" i="19"/>
  <c r="BS93" i="19"/>
  <c r="A94" i="19"/>
  <c r="B94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BQ94" i="19"/>
  <c r="BR94" i="19"/>
  <c r="BS94" i="19"/>
  <c r="A95" i="19"/>
  <c r="B95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BQ95" i="19"/>
  <c r="BR95" i="19"/>
  <c r="BS95" i="19"/>
  <c r="A96" i="19"/>
  <c r="B96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BQ96" i="19"/>
  <c r="BR96" i="19"/>
  <c r="BS96" i="19"/>
  <c r="A97" i="19"/>
  <c r="B97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BQ97" i="19"/>
  <c r="BR97" i="19"/>
  <c r="BS97" i="19"/>
  <c r="A98" i="19"/>
  <c r="B98" i="19"/>
  <c r="C98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BQ98" i="19"/>
  <c r="BR98" i="19"/>
  <c r="BS98" i="19"/>
  <c r="A99" i="19"/>
  <c r="B99" i="19"/>
  <c r="C99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BQ99" i="19"/>
  <c r="BR99" i="19"/>
  <c r="BS99" i="19"/>
  <c r="A100" i="19"/>
  <c r="B100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BQ100" i="19"/>
  <c r="BR100" i="19"/>
  <c r="BS100" i="19"/>
  <c r="A101" i="19"/>
  <c r="B101" i="19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BQ101" i="19"/>
  <c r="BR101" i="19"/>
  <c r="BS101" i="19"/>
  <c r="A102" i="19"/>
  <c r="B102" i="19"/>
  <c r="C102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BQ102" i="19"/>
  <c r="BR102" i="19"/>
  <c r="BS102" i="19"/>
  <c r="A103" i="19"/>
  <c r="B103" i="19"/>
  <c r="C103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BQ103" i="19"/>
  <c r="BR103" i="19"/>
  <c r="BS103" i="19"/>
  <c r="A104" i="19"/>
  <c r="B104" i="19"/>
  <c r="C104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BQ104" i="19"/>
  <c r="BR104" i="19"/>
  <c r="BS104" i="19"/>
  <c r="A105" i="19"/>
  <c r="B105" i="19"/>
  <c r="C105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BQ105" i="19"/>
  <c r="BR105" i="19"/>
  <c r="BS105" i="19"/>
  <c r="A106" i="19"/>
  <c r="B106" i="19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BQ106" i="19"/>
  <c r="BR106" i="19"/>
  <c r="BS106" i="19"/>
  <c r="A107" i="19"/>
  <c r="B107" i="19"/>
  <c r="C107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BQ107" i="19"/>
  <c r="BR107" i="19"/>
  <c r="BS107" i="19"/>
  <c r="A108" i="19"/>
  <c r="B108" i="19"/>
  <c r="C108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BQ108" i="19"/>
  <c r="BR108" i="19"/>
  <c r="BS108" i="19"/>
  <c r="A109" i="19"/>
  <c r="B109" i="19"/>
  <c r="C109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BQ109" i="19"/>
  <c r="BR109" i="19"/>
  <c r="BS109" i="19"/>
  <c r="A110" i="19"/>
  <c r="B110" i="19"/>
  <c r="C110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BQ110" i="19"/>
  <c r="BR110" i="19"/>
  <c r="BS110" i="19"/>
  <c r="A111" i="19"/>
  <c r="B111" i="19"/>
  <c r="C111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BQ111" i="19"/>
  <c r="BR111" i="19"/>
  <c r="BS111" i="19"/>
  <c r="A112" i="19"/>
  <c r="B112" i="19"/>
  <c r="C112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BQ112" i="19"/>
  <c r="BR112" i="19"/>
  <c r="BS112" i="19"/>
  <c r="A113" i="19"/>
  <c r="B113" i="19"/>
  <c r="C113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BQ113" i="19"/>
  <c r="BR113" i="19"/>
  <c r="BS113" i="19"/>
  <c r="A114" i="19"/>
  <c r="B114" i="19"/>
  <c r="C114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BQ114" i="19"/>
  <c r="BR114" i="19"/>
  <c r="BS114" i="19"/>
  <c r="A115" i="19"/>
  <c r="B115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BQ115" i="19"/>
  <c r="BR115" i="19"/>
  <c r="BS115" i="19"/>
  <c r="A116" i="19"/>
  <c r="B116" i="19"/>
  <c r="C116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AF116" i="19"/>
  <c r="AG116" i="19"/>
  <c r="AH116" i="19"/>
  <c r="AI116" i="19"/>
  <c r="AJ116" i="19"/>
  <c r="AK116" i="19"/>
  <c r="AL116" i="19"/>
  <c r="AM116" i="19"/>
  <c r="BQ116" i="19"/>
  <c r="BR116" i="19"/>
  <c r="BS116" i="19"/>
  <c r="A117" i="19"/>
  <c r="B117" i="19"/>
  <c r="C117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BQ117" i="19"/>
  <c r="BR117" i="19"/>
  <c r="BS117" i="19"/>
  <c r="A118" i="19"/>
  <c r="B118" i="19"/>
  <c r="C118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BQ118" i="19"/>
  <c r="BR118" i="19"/>
  <c r="BS118" i="19"/>
  <c r="A119" i="19"/>
  <c r="B119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BQ119" i="19"/>
  <c r="BR119" i="19"/>
  <c r="BS119" i="19"/>
  <c r="A120" i="19"/>
  <c r="B120" i="19"/>
  <c r="C120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BQ120" i="19"/>
  <c r="BR120" i="19"/>
  <c r="BS120" i="19"/>
  <c r="A121" i="19"/>
  <c r="B121" i="19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AF121" i="19"/>
  <c r="AG121" i="19"/>
  <c r="AH121" i="19"/>
  <c r="AI121" i="19"/>
  <c r="AJ121" i="19"/>
  <c r="AK121" i="19"/>
  <c r="AL121" i="19"/>
  <c r="AM121" i="19"/>
  <c r="BQ121" i="19"/>
  <c r="BR121" i="19"/>
  <c r="BS121" i="19"/>
  <c r="A122" i="19"/>
  <c r="B122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BQ122" i="19"/>
  <c r="BR122" i="19"/>
  <c r="BS122" i="19"/>
  <c r="A123" i="19"/>
  <c r="B123" i="19"/>
  <c r="C123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AF123" i="19"/>
  <c r="AG123" i="19"/>
  <c r="AH123" i="19"/>
  <c r="AI123" i="19"/>
  <c r="AJ123" i="19"/>
  <c r="AK123" i="19"/>
  <c r="AL123" i="19"/>
  <c r="AM123" i="19"/>
  <c r="BQ123" i="19"/>
  <c r="BR123" i="19"/>
  <c r="BS123" i="19"/>
  <c r="A124" i="19"/>
  <c r="B124" i="19"/>
  <c r="C124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AF124" i="19"/>
  <c r="AG124" i="19"/>
  <c r="AH124" i="19"/>
  <c r="AI124" i="19"/>
  <c r="AJ124" i="19"/>
  <c r="AK124" i="19"/>
  <c r="AL124" i="19"/>
  <c r="AM124" i="19"/>
  <c r="BQ124" i="19"/>
  <c r="BR124" i="19"/>
  <c r="BS124" i="19"/>
  <c r="A125" i="19"/>
  <c r="B125" i="19"/>
  <c r="C125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BQ125" i="19"/>
  <c r="BR125" i="19"/>
  <c r="BS125" i="19"/>
  <c r="A126" i="19"/>
  <c r="B126" i="19"/>
  <c r="C126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BQ126" i="19"/>
  <c r="BR126" i="19"/>
  <c r="BS126" i="19"/>
  <c r="A127" i="19"/>
  <c r="B127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BQ127" i="19"/>
  <c r="BR127" i="19"/>
  <c r="BS127" i="19"/>
  <c r="A128" i="19"/>
  <c r="B128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BQ128" i="19"/>
  <c r="BR128" i="19"/>
  <c r="BS128" i="19"/>
  <c r="A129" i="19"/>
  <c r="B129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AF129" i="19"/>
  <c r="AG129" i="19"/>
  <c r="AH129" i="19"/>
  <c r="AI129" i="19"/>
  <c r="AJ129" i="19"/>
  <c r="AK129" i="19"/>
  <c r="AL129" i="19"/>
  <c r="AM129" i="19"/>
  <c r="BQ129" i="19"/>
  <c r="BR129" i="19"/>
  <c r="BS129" i="19"/>
  <c r="A130" i="19"/>
  <c r="B130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BQ130" i="19"/>
  <c r="BR130" i="19"/>
  <c r="BS130" i="19"/>
  <c r="A131" i="19"/>
  <c r="B131" i="19"/>
  <c r="C131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AF131" i="19"/>
  <c r="AG131" i="19"/>
  <c r="AH131" i="19"/>
  <c r="AI131" i="19"/>
  <c r="AJ131" i="19"/>
  <c r="AK131" i="19"/>
  <c r="AL131" i="19"/>
  <c r="AM131" i="19"/>
  <c r="BQ131" i="19"/>
  <c r="BR131" i="19"/>
  <c r="BS131" i="19"/>
  <c r="A132" i="19"/>
  <c r="B132" i="19"/>
  <c r="C132" i="19"/>
  <c r="D132" i="19"/>
  <c r="E132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AF132" i="19"/>
  <c r="AG132" i="19"/>
  <c r="AH132" i="19"/>
  <c r="AI132" i="19"/>
  <c r="AJ132" i="19"/>
  <c r="AK132" i="19"/>
  <c r="AL132" i="19"/>
  <c r="AM132" i="19"/>
  <c r="BQ132" i="19"/>
  <c r="BR132" i="19"/>
  <c r="BS132" i="19"/>
  <c r="A133" i="19"/>
  <c r="B133" i="19"/>
  <c r="C133" i="19"/>
  <c r="D133" i="19"/>
  <c r="E133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BQ133" i="19"/>
  <c r="BR133" i="19"/>
  <c r="BS133" i="19"/>
  <c r="A134" i="19"/>
  <c r="B134" i="19"/>
  <c r="C134" i="19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BQ134" i="19"/>
  <c r="BR134" i="19"/>
  <c r="BS134" i="19"/>
  <c r="A135" i="19"/>
  <c r="B135" i="19"/>
  <c r="C135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BQ135" i="19"/>
  <c r="BR135" i="19"/>
  <c r="BS135" i="19"/>
  <c r="A136" i="19"/>
  <c r="B136" i="19"/>
  <c r="C136" i="19"/>
  <c r="D136" i="19"/>
  <c r="E136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BQ136" i="19"/>
  <c r="BR136" i="19"/>
  <c r="BS136" i="19"/>
  <c r="A137" i="19"/>
  <c r="B137" i="19"/>
  <c r="C137" i="19"/>
  <c r="D137" i="19"/>
  <c r="E137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AF137" i="19"/>
  <c r="AG137" i="19"/>
  <c r="AH137" i="19"/>
  <c r="AI137" i="19"/>
  <c r="AJ137" i="19"/>
  <c r="AK137" i="19"/>
  <c r="AL137" i="19"/>
  <c r="AM137" i="19"/>
  <c r="BQ137" i="19"/>
  <c r="BR137" i="19"/>
  <c r="BS137" i="19"/>
  <c r="A138" i="19"/>
  <c r="B138" i="19"/>
  <c r="C138" i="19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BQ138" i="19"/>
  <c r="BR138" i="19"/>
  <c r="BS138" i="19"/>
  <c r="A139" i="19"/>
  <c r="B139" i="19"/>
  <c r="C139" i="19"/>
  <c r="D139" i="19"/>
  <c r="E139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BQ139" i="19"/>
  <c r="BR139" i="19"/>
  <c r="BS139" i="19"/>
  <c r="A140" i="19"/>
  <c r="B140" i="19"/>
  <c r="C140" i="19"/>
  <c r="D140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AF140" i="19"/>
  <c r="AG140" i="19"/>
  <c r="AH140" i="19"/>
  <c r="AI140" i="19"/>
  <c r="AJ140" i="19"/>
  <c r="AK140" i="19"/>
  <c r="AL140" i="19"/>
  <c r="AM140" i="19"/>
  <c r="BQ140" i="19"/>
  <c r="BR140" i="19"/>
  <c r="BS140" i="19"/>
  <c r="A141" i="19"/>
  <c r="B141" i="19"/>
  <c r="C141" i="19"/>
  <c r="D141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BQ141" i="19"/>
  <c r="BR141" i="19"/>
  <c r="BS141" i="19"/>
  <c r="A142" i="19"/>
  <c r="B142" i="19"/>
  <c r="C142" i="19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BQ142" i="19"/>
  <c r="BR142" i="19"/>
  <c r="BS142" i="19"/>
  <c r="A143" i="19"/>
  <c r="B143" i="19"/>
  <c r="C143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BQ143" i="19"/>
  <c r="BR143" i="19"/>
  <c r="BS143" i="19"/>
  <c r="A144" i="19"/>
  <c r="B144" i="19"/>
  <c r="C144" i="19"/>
  <c r="D144" i="19"/>
  <c r="E144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AF144" i="19"/>
  <c r="AG144" i="19"/>
  <c r="AH144" i="19"/>
  <c r="AI144" i="19"/>
  <c r="AJ144" i="19"/>
  <c r="AK144" i="19"/>
  <c r="AL144" i="19"/>
  <c r="AM144" i="19"/>
  <c r="BQ144" i="19"/>
  <c r="BR144" i="19"/>
  <c r="BS144" i="19"/>
  <c r="A145" i="19"/>
  <c r="B145" i="19"/>
  <c r="C145" i="19"/>
  <c r="D145" i="19"/>
  <c r="E145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D145" i="19"/>
  <c r="AE145" i="19"/>
  <c r="AF145" i="19"/>
  <c r="AG145" i="19"/>
  <c r="AH145" i="19"/>
  <c r="AI145" i="19"/>
  <c r="AJ145" i="19"/>
  <c r="AK145" i="19"/>
  <c r="AL145" i="19"/>
  <c r="AM145" i="19"/>
  <c r="BQ145" i="19"/>
  <c r="BR145" i="19"/>
  <c r="BS145" i="19"/>
  <c r="A146" i="19"/>
  <c r="B146" i="19"/>
  <c r="C146" i="19"/>
  <c r="D146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D146" i="19"/>
  <c r="AE146" i="19"/>
  <c r="AF146" i="19"/>
  <c r="AG146" i="19"/>
  <c r="AH146" i="19"/>
  <c r="AI146" i="19"/>
  <c r="AJ146" i="19"/>
  <c r="AK146" i="19"/>
  <c r="AL146" i="19"/>
  <c r="AM146" i="19"/>
  <c r="BQ146" i="19"/>
  <c r="BR146" i="19"/>
  <c r="BS146" i="19"/>
  <c r="A147" i="19"/>
  <c r="B147" i="19"/>
  <c r="C147" i="19"/>
  <c r="D147" i="19"/>
  <c r="E147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D147" i="19"/>
  <c r="AE147" i="19"/>
  <c r="AF147" i="19"/>
  <c r="AG147" i="19"/>
  <c r="AH147" i="19"/>
  <c r="AI147" i="19"/>
  <c r="AJ147" i="19"/>
  <c r="AK147" i="19"/>
  <c r="AL147" i="19"/>
  <c r="AM147" i="19"/>
  <c r="BQ147" i="19"/>
  <c r="BR147" i="19"/>
  <c r="BS147" i="19"/>
  <c r="A148" i="19"/>
  <c r="B148" i="19"/>
  <c r="C148" i="19"/>
  <c r="D148" i="19"/>
  <c r="E148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D148" i="19"/>
  <c r="AE148" i="19"/>
  <c r="AF148" i="19"/>
  <c r="AG148" i="19"/>
  <c r="AH148" i="19"/>
  <c r="AI148" i="19"/>
  <c r="AJ148" i="19"/>
  <c r="AK148" i="19"/>
  <c r="AL148" i="19"/>
  <c r="AM148" i="19"/>
  <c r="BQ148" i="19"/>
  <c r="BR148" i="19"/>
  <c r="BS148" i="19"/>
  <c r="A149" i="19"/>
  <c r="B149" i="19"/>
  <c r="C149" i="19"/>
  <c r="D149" i="19"/>
  <c r="E149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D149" i="19"/>
  <c r="AE149" i="19"/>
  <c r="AF149" i="19"/>
  <c r="AG149" i="19"/>
  <c r="AH149" i="19"/>
  <c r="AI149" i="19"/>
  <c r="AJ149" i="19"/>
  <c r="AK149" i="19"/>
  <c r="AL149" i="19"/>
  <c r="AM149" i="19"/>
  <c r="BQ149" i="19"/>
  <c r="BR149" i="19"/>
  <c r="BS149" i="19"/>
  <c r="A150" i="19"/>
  <c r="B150" i="19"/>
  <c r="C150" i="19"/>
  <c r="D150" i="19"/>
  <c r="E150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AF150" i="19"/>
  <c r="AG150" i="19"/>
  <c r="AH150" i="19"/>
  <c r="AI150" i="19"/>
  <c r="AJ150" i="19"/>
  <c r="AK150" i="19"/>
  <c r="AL150" i="19"/>
  <c r="AM150" i="19"/>
  <c r="BQ150" i="19"/>
  <c r="BR150" i="19"/>
  <c r="BS150" i="19"/>
  <c r="A151" i="19"/>
  <c r="B151" i="19"/>
  <c r="C151" i="19"/>
  <c r="D151" i="19"/>
  <c r="E151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AF151" i="19"/>
  <c r="AG151" i="19"/>
  <c r="AH151" i="19"/>
  <c r="AI151" i="19"/>
  <c r="AJ151" i="19"/>
  <c r="AK151" i="19"/>
  <c r="AL151" i="19"/>
  <c r="AM151" i="19"/>
  <c r="BQ151" i="19"/>
  <c r="BR151" i="19"/>
  <c r="BS151" i="19"/>
  <c r="A152" i="19"/>
  <c r="B152" i="19"/>
  <c r="C152" i="19"/>
  <c r="D152" i="19"/>
  <c r="E152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AF152" i="19"/>
  <c r="AG152" i="19"/>
  <c r="AH152" i="19"/>
  <c r="AI152" i="19"/>
  <c r="AJ152" i="19"/>
  <c r="AK152" i="19"/>
  <c r="AL152" i="19"/>
  <c r="AM152" i="19"/>
  <c r="BQ152" i="19"/>
  <c r="BR152" i="19"/>
  <c r="BS152" i="19"/>
  <c r="A153" i="19"/>
  <c r="B153" i="19"/>
  <c r="C153" i="19"/>
  <c r="D153" i="19"/>
  <c r="E153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D153" i="19"/>
  <c r="AE153" i="19"/>
  <c r="AF153" i="19"/>
  <c r="AG153" i="19"/>
  <c r="AH153" i="19"/>
  <c r="AI153" i="19"/>
  <c r="AJ153" i="19"/>
  <c r="AK153" i="19"/>
  <c r="AL153" i="19"/>
  <c r="AM153" i="19"/>
  <c r="BQ153" i="19"/>
  <c r="BR153" i="19"/>
  <c r="BS153" i="19"/>
  <c r="A154" i="19"/>
  <c r="B154" i="19"/>
  <c r="C154" i="19"/>
  <c r="D154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D154" i="19"/>
  <c r="AE154" i="19"/>
  <c r="AF154" i="19"/>
  <c r="AG154" i="19"/>
  <c r="AH154" i="19"/>
  <c r="AI154" i="19"/>
  <c r="AJ154" i="19"/>
  <c r="AK154" i="19"/>
  <c r="AL154" i="19"/>
  <c r="AM154" i="19"/>
  <c r="BQ154" i="19"/>
  <c r="BR154" i="19"/>
  <c r="BS154" i="19"/>
  <c r="A155" i="19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D155" i="19"/>
  <c r="AE155" i="19"/>
  <c r="AF155" i="19"/>
  <c r="AG155" i="19"/>
  <c r="AH155" i="19"/>
  <c r="AI155" i="19"/>
  <c r="AJ155" i="19"/>
  <c r="AK155" i="19"/>
  <c r="AL155" i="19"/>
  <c r="AM155" i="19"/>
  <c r="BQ155" i="19"/>
  <c r="BR155" i="19"/>
  <c r="BS155" i="19"/>
  <c r="A156" i="19"/>
  <c r="B156" i="19"/>
  <c r="C156" i="19"/>
  <c r="D156" i="19"/>
  <c r="E156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AD156" i="19"/>
  <c r="AE156" i="19"/>
  <c r="AF156" i="19"/>
  <c r="AG156" i="19"/>
  <c r="AH156" i="19"/>
  <c r="AI156" i="19"/>
  <c r="AJ156" i="19"/>
  <c r="AK156" i="19"/>
  <c r="AL156" i="19"/>
  <c r="AM156" i="19"/>
  <c r="BQ156" i="19"/>
  <c r="BR156" i="19"/>
  <c r="BS156" i="19"/>
  <c r="A157" i="19"/>
  <c r="B157" i="19"/>
  <c r="C157" i="19"/>
  <c r="D157" i="19"/>
  <c r="E157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BQ157" i="19"/>
  <c r="BR157" i="19"/>
  <c r="BS157" i="19"/>
  <c r="A158" i="19"/>
  <c r="B158" i="19"/>
  <c r="C158" i="19"/>
  <c r="D158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AF158" i="19"/>
  <c r="AG158" i="19"/>
  <c r="AH158" i="19"/>
  <c r="AI158" i="19"/>
  <c r="AJ158" i="19"/>
  <c r="AK158" i="19"/>
  <c r="AL158" i="19"/>
  <c r="AM158" i="19"/>
  <c r="BQ158" i="19"/>
  <c r="BR158" i="19"/>
  <c r="BS158" i="19"/>
  <c r="A159" i="19"/>
  <c r="B159" i="19"/>
  <c r="C159" i="19"/>
  <c r="D159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AF159" i="19"/>
  <c r="AG159" i="19"/>
  <c r="AH159" i="19"/>
  <c r="AI159" i="19"/>
  <c r="AJ159" i="19"/>
  <c r="AK159" i="19"/>
  <c r="AL159" i="19"/>
  <c r="AM159" i="19"/>
  <c r="BQ159" i="19"/>
  <c r="BR159" i="19"/>
  <c r="BS159" i="19"/>
  <c r="A160" i="19"/>
  <c r="B160" i="19"/>
  <c r="C160" i="19"/>
  <c r="D160" i="19"/>
  <c r="E160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AF160" i="19"/>
  <c r="AG160" i="19"/>
  <c r="AH160" i="19"/>
  <c r="AI160" i="19"/>
  <c r="AJ160" i="19"/>
  <c r="AK160" i="19"/>
  <c r="AL160" i="19"/>
  <c r="AM160" i="19"/>
  <c r="BQ160" i="19"/>
  <c r="BR160" i="19"/>
  <c r="BS160" i="19"/>
  <c r="A161" i="19"/>
  <c r="B161" i="19"/>
  <c r="C161" i="19"/>
  <c r="D161" i="19"/>
  <c r="E161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D161" i="19"/>
  <c r="AE161" i="19"/>
  <c r="AF161" i="19"/>
  <c r="AG161" i="19"/>
  <c r="AH161" i="19"/>
  <c r="AI161" i="19"/>
  <c r="AJ161" i="19"/>
  <c r="AK161" i="19"/>
  <c r="AL161" i="19"/>
  <c r="AM161" i="19"/>
  <c r="BQ161" i="19"/>
  <c r="BR161" i="19"/>
  <c r="BS161" i="19"/>
  <c r="A162" i="19"/>
  <c r="B162" i="19"/>
  <c r="C162" i="19"/>
  <c r="D162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AD162" i="19"/>
  <c r="AE162" i="19"/>
  <c r="AF162" i="19"/>
  <c r="AG162" i="19"/>
  <c r="AH162" i="19"/>
  <c r="AI162" i="19"/>
  <c r="AJ162" i="19"/>
  <c r="AK162" i="19"/>
  <c r="AL162" i="19"/>
  <c r="AM162" i="19"/>
  <c r="BQ162" i="19"/>
  <c r="BR162" i="19"/>
  <c r="BS162" i="19"/>
  <c r="A163" i="19"/>
  <c r="B163" i="19"/>
  <c r="C163" i="19"/>
  <c r="D163" i="19"/>
  <c r="E163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D163" i="19"/>
  <c r="AE163" i="19"/>
  <c r="AF163" i="19"/>
  <c r="AG163" i="19"/>
  <c r="AH163" i="19"/>
  <c r="AI163" i="19"/>
  <c r="AJ163" i="19"/>
  <c r="AK163" i="19"/>
  <c r="AL163" i="19"/>
  <c r="AM163" i="19"/>
  <c r="BQ163" i="19"/>
  <c r="BR163" i="19"/>
  <c r="BS163" i="19"/>
  <c r="A164" i="19"/>
  <c r="B164" i="19"/>
  <c r="C164" i="19"/>
  <c r="D164" i="19"/>
  <c r="E164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AD164" i="19"/>
  <c r="AE164" i="19"/>
  <c r="AF164" i="19"/>
  <c r="AG164" i="19"/>
  <c r="AH164" i="19"/>
  <c r="AI164" i="19"/>
  <c r="AJ164" i="19"/>
  <c r="AK164" i="19"/>
  <c r="AL164" i="19"/>
  <c r="AM164" i="19"/>
  <c r="BQ164" i="19"/>
  <c r="BR164" i="19"/>
  <c r="BS164" i="19"/>
  <c r="A165" i="19"/>
  <c r="B165" i="19"/>
  <c r="C165" i="19"/>
  <c r="D165" i="19"/>
  <c r="E165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AD165" i="19"/>
  <c r="AE165" i="19"/>
  <c r="AF165" i="19"/>
  <c r="AG165" i="19"/>
  <c r="AH165" i="19"/>
  <c r="AI165" i="19"/>
  <c r="AJ165" i="19"/>
  <c r="AK165" i="19"/>
  <c r="AL165" i="19"/>
  <c r="AM165" i="19"/>
  <c r="BQ165" i="19"/>
  <c r="BR165" i="19"/>
  <c r="BS165" i="19"/>
  <c r="A166" i="19"/>
  <c r="B166" i="19"/>
  <c r="C166" i="19"/>
  <c r="D166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AF166" i="19"/>
  <c r="AG166" i="19"/>
  <c r="AH166" i="19"/>
  <c r="AI166" i="19"/>
  <c r="AJ166" i="19"/>
  <c r="AK166" i="19"/>
  <c r="AL166" i="19"/>
  <c r="AM166" i="19"/>
  <c r="BQ166" i="19"/>
  <c r="BR166" i="19"/>
  <c r="BS166" i="19"/>
  <c r="A167" i="19"/>
  <c r="B167" i="19"/>
  <c r="C167" i="19"/>
  <c r="D167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AF167" i="19"/>
  <c r="AG167" i="19"/>
  <c r="AH167" i="19"/>
  <c r="AI167" i="19"/>
  <c r="AJ167" i="19"/>
  <c r="AK167" i="19"/>
  <c r="AL167" i="19"/>
  <c r="AM167" i="19"/>
  <c r="BQ167" i="19"/>
  <c r="BR167" i="19"/>
  <c r="BS167" i="19"/>
  <c r="A168" i="19"/>
  <c r="B168" i="19"/>
  <c r="C168" i="19"/>
  <c r="D168" i="19"/>
  <c r="E168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BQ168" i="19"/>
  <c r="BR168" i="19"/>
  <c r="BS168" i="19"/>
  <c r="A169" i="19"/>
  <c r="B169" i="19"/>
  <c r="C169" i="19"/>
  <c r="D169" i="19"/>
  <c r="E169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D169" i="19"/>
  <c r="AE169" i="19"/>
  <c r="AF169" i="19"/>
  <c r="AG169" i="19"/>
  <c r="AH169" i="19"/>
  <c r="AI169" i="19"/>
  <c r="AJ169" i="19"/>
  <c r="AK169" i="19"/>
  <c r="AL169" i="19"/>
  <c r="AM169" i="19"/>
  <c r="BQ169" i="19"/>
  <c r="BR169" i="19"/>
  <c r="BS169" i="19"/>
  <c r="A170" i="19"/>
  <c r="B170" i="19"/>
  <c r="C170" i="19"/>
  <c r="D170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AD170" i="19"/>
  <c r="AE170" i="19"/>
  <c r="AF170" i="19"/>
  <c r="AG170" i="19"/>
  <c r="AH170" i="19"/>
  <c r="AI170" i="19"/>
  <c r="AJ170" i="19"/>
  <c r="AK170" i="19"/>
  <c r="AL170" i="19"/>
  <c r="AM170" i="19"/>
  <c r="BQ170" i="19"/>
  <c r="BR170" i="19"/>
  <c r="BS170" i="19"/>
  <c r="A171" i="19"/>
  <c r="B171" i="19"/>
  <c r="C171" i="19"/>
  <c r="D171" i="19"/>
  <c r="E171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D171" i="19"/>
  <c r="AE171" i="19"/>
  <c r="AF171" i="19"/>
  <c r="AG171" i="19"/>
  <c r="AH171" i="19"/>
  <c r="AI171" i="19"/>
  <c r="AJ171" i="19"/>
  <c r="AK171" i="19"/>
  <c r="AL171" i="19"/>
  <c r="AM171" i="19"/>
  <c r="BQ171" i="19"/>
  <c r="BR171" i="19"/>
  <c r="BS171" i="19"/>
  <c r="A172" i="19"/>
  <c r="B172" i="19"/>
  <c r="C172" i="19"/>
  <c r="D172" i="19"/>
  <c r="E172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AD172" i="19"/>
  <c r="AE172" i="19"/>
  <c r="AF172" i="19"/>
  <c r="AG172" i="19"/>
  <c r="AH172" i="19"/>
  <c r="AI172" i="19"/>
  <c r="AJ172" i="19"/>
  <c r="AK172" i="19"/>
  <c r="AL172" i="19"/>
  <c r="AM172" i="19"/>
  <c r="BQ172" i="19"/>
  <c r="BR172" i="19"/>
  <c r="BS172" i="19"/>
  <c r="A173" i="19"/>
  <c r="B173" i="19"/>
  <c r="C173" i="19"/>
  <c r="D173" i="19"/>
  <c r="E173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AD173" i="19"/>
  <c r="AE173" i="19"/>
  <c r="AF173" i="19"/>
  <c r="AG173" i="19"/>
  <c r="AH173" i="19"/>
  <c r="AI173" i="19"/>
  <c r="AJ173" i="19"/>
  <c r="AK173" i="19"/>
  <c r="AL173" i="19"/>
  <c r="AM173" i="19"/>
  <c r="BQ173" i="19"/>
  <c r="BR173" i="19"/>
  <c r="BS173" i="19"/>
  <c r="A174" i="19"/>
  <c r="B174" i="19"/>
  <c r="C174" i="19"/>
  <c r="D174" i="19"/>
  <c r="E174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AF174" i="19"/>
  <c r="AG174" i="19"/>
  <c r="AH174" i="19"/>
  <c r="AI174" i="19"/>
  <c r="AJ174" i="19"/>
  <c r="AK174" i="19"/>
  <c r="AL174" i="19"/>
  <c r="AM174" i="19"/>
  <c r="BQ174" i="19"/>
  <c r="BR174" i="19"/>
  <c r="BS174" i="19"/>
  <c r="A175" i="19"/>
  <c r="B175" i="19"/>
  <c r="C175" i="19"/>
  <c r="D175" i="19"/>
  <c r="E175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AF175" i="19"/>
  <c r="AG175" i="19"/>
  <c r="AH175" i="19"/>
  <c r="AI175" i="19"/>
  <c r="AJ175" i="19"/>
  <c r="AK175" i="19"/>
  <c r="AL175" i="19"/>
  <c r="AM175" i="19"/>
  <c r="BQ175" i="19"/>
  <c r="BR175" i="19"/>
  <c r="BS175" i="19"/>
  <c r="A176" i="19"/>
  <c r="B176" i="19"/>
  <c r="C176" i="19"/>
  <c r="D176" i="19"/>
  <c r="E176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AF176" i="19"/>
  <c r="AG176" i="19"/>
  <c r="AH176" i="19"/>
  <c r="AI176" i="19"/>
  <c r="AJ176" i="19"/>
  <c r="AK176" i="19"/>
  <c r="AL176" i="19"/>
  <c r="AM176" i="19"/>
  <c r="BQ176" i="19"/>
  <c r="BR176" i="19"/>
  <c r="BS176" i="19"/>
  <c r="A177" i="19"/>
  <c r="B177" i="19"/>
  <c r="C177" i="19"/>
  <c r="D177" i="19"/>
  <c r="E177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D177" i="19"/>
  <c r="AE177" i="19"/>
  <c r="AF177" i="19"/>
  <c r="AG177" i="19"/>
  <c r="AH177" i="19"/>
  <c r="AI177" i="19"/>
  <c r="AJ177" i="19"/>
  <c r="AK177" i="19"/>
  <c r="AL177" i="19"/>
  <c r="AM177" i="19"/>
  <c r="BQ177" i="19"/>
  <c r="BR177" i="19"/>
  <c r="BS177" i="19"/>
  <c r="A178" i="19"/>
  <c r="B178" i="19"/>
  <c r="C178" i="19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AD178" i="19"/>
  <c r="AE178" i="19"/>
  <c r="AF178" i="19"/>
  <c r="AG178" i="19"/>
  <c r="AH178" i="19"/>
  <c r="AI178" i="19"/>
  <c r="AJ178" i="19"/>
  <c r="AK178" i="19"/>
  <c r="AL178" i="19"/>
  <c r="AM178" i="19"/>
  <c r="BQ178" i="19"/>
  <c r="BR178" i="19"/>
  <c r="BS178" i="19"/>
  <c r="A179" i="19"/>
  <c r="B179" i="19"/>
  <c r="C179" i="19"/>
  <c r="D179" i="19"/>
  <c r="E179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D179" i="19"/>
  <c r="AE179" i="19"/>
  <c r="AF179" i="19"/>
  <c r="AG179" i="19"/>
  <c r="AH179" i="19"/>
  <c r="AI179" i="19"/>
  <c r="AJ179" i="19"/>
  <c r="AK179" i="19"/>
  <c r="AL179" i="19"/>
  <c r="AM179" i="19"/>
  <c r="BQ179" i="19"/>
  <c r="BR179" i="19"/>
  <c r="BS179" i="19"/>
  <c r="A180" i="19"/>
  <c r="B180" i="19"/>
  <c r="C180" i="19"/>
  <c r="D180" i="19"/>
  <c r="E180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AD180" i="19"/>
  <c r="AE180" i="19"/>
  <c r="AF180" i="19"/>
  <c r="AG180" i="19"/>
  <c r="AH180" i="19"/>
  <c r="AI180" i="19"/>
  <c r="AJ180" i="19"/>
  <c r="AK180" i="19"/>
  <c r="AL180" i="19"/>
  <c r="AM180" i="19"/>
  <c r="BQ180" i="19"/>
  <c r="BR180" i="19"/>
  <c r="BS180" i="19"/>
  <c r="A181" i="19"/>
  <c r="B181" i="19"/>
  <c r="C181" i="19"/>
  <c r="D181" i="19"/>
  <c r="E181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AD181" i="19"/>
  <c r="AE181" i="19"/>
  <c r="AF181" i="19"/>
  <c r="AG181" i="19"/>
  <c r="AH181" i="19"/>
  <c r="AI181" i="19"/>
  <c r="AJ181" i="19"/>
  <c r="AK181" i="19"/>
  <c r="AL181" i="19"/>
  <c r="AM181" i="19"/>
  <c r="BQ181" i="19"/>
  <c r="BR181" i="19"/>
  <c r="BS181" i="19"/>
  <c r="A182" i="19"/>
  <c r="B182" i="19"/>
  <c r="C182" i="19"/>
  <c r="D182" i="19"/>
  <c r="E182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AF182" i="19"/>
  <c r="AG182" i="19"/>
  <c r="AH182" i="19"/>
  <c r="AI182" i="19"/>
  <c r="AJ182" i="19"/>
  <c r="AK182" i="19"/>
  <c r="AL182" i="19"/>
  <c r="AM182" i="19"/>
  <c r="BQ182" i="19"/>
  <c r="BR182" i="19"/>
  <c r="BS182" i="19"/>
  <c r="A183" i="19"/>
  <c r="B183" i="19"/>
  <c r="C183" i="19"/>
  <c r="D183" i="19"/>
  <c r="E183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D183" i="19"/>
  <c r="AE183" i="19"/>
  <c r="AF183" i="19"/>
  <c r="AG183" i="19"/>
  <c r="AH183" i="19"/>
  <c r="AI183" i="19"/>
  <c r="AJ183" i="19"/>
  <c r="AK183" i="19"/>
  <c r="AL183" i="19"/>
  <c r="AM183" i="19"/>
  <c r="BQ183" i="19"/>
  <c r="BR183" i="19"/>
  <c r="BS183" i="19"/>
  <c r="A184" i="19"/>
  <c r="B184" i="19"/>
  <c r="C184" i="19"/>
  <c r="D184" i="19"/>
  <c r="E184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AD184" i="19"/>
  <c r="AE184" i="19"/>
  <c r="AF184" i="19"/>
  <c r="AG184" i="19"/>
  <c r="AH184" i="19"/>
  <c r="AI184" i="19"/>
  <c r="AJ184" i="19"/>
  <c r="AK184" i="19"/>
  <c r="AL184" i="19"/>
  <c r="AM184" i="19"/>
  <c r="BQ184" i="19"/>
  <c r="BR184" i="19"/>
  <c r="BS184" i="19"/>
  <c r="A185" i="19"/>
  <c r="B185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D185" i="19"/>
  <c r="AE185" i="19"/>
  <c r="AF185" i="19"/>
  <c r="AG185" i="19"/>
  <c r="AH185" i="19"/>
  <c r="AI185" i="19"/>
  <c r="AJ185" i="19"/>
  <c r="AK185" i="19"/>
  <c r="AL185" i="19"/>
  <c r="AM185" i="19"/>
  <c r="BQ185" i="19"/>
  <c r="BR185" i="19"/>
  <c r="BS185" i="19"/>
  <c r="A186" i="19"/>
  <c r="B186" i="19"/>
  <c r="C186" i="19"/>
  <c r="D186" i="19"/>
  <c r="E186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AD186" i="19"/>
  <c r="AE186" i="19"/>
  <c r="AF186" i="19"/>
  <c r="AG186" i="19"/>
  <c r="AH186" i="19"/>
  <c r="AI186" i="19"/>
  <c r="AJ186" i="19"/>
  <c r="AK186" i="19"/>
  <c r="AL186" i="19"/>
  <c r="AM186" i="19"/>
  <c r="BQ186" i="19"/>
  <c r="BR186" i="19"/>
  <c r="BS186" i="19"/>
  <c r="A187" i="19"/>
  <c r="B187" i="19"/>
  <c r="C187" i="19"/>
  <c r="D187" i="19"/>
  <c r="E187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AF187" i="19"/>
  <c r="AG187" i="19"/>
  <c r="AH187" i="19"/>
  <c r="AI187" i="19"/>
  <c r="AJ187" i="19"/>
  <c r="AK187" i="19"/>
  <c r="AL187" i="19"/>
  <c r="AM187" i="19"/>
  <c r="BQ187" i="19"/>
  <c r="BR187" i="19"/>
  <c r="BS187" i="19"/>
  <c r="A188" i="19"/>
  <c r="B188" i="19"/>
  <c r="C188" i="19"/>
  <c r="D188" i="19"/>
  <c r="E188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AD188" i="19"/>
  <c r="AE188" i="19"/>
  <c r="AF188" i="19"/>
  <c r="AG188" i="19"/>
  <c r="AH188" i="19"/>
  <c r="AI188" i="19"/>
  <c r="AJ188" i="19"/>
  <c r="AK188" i="19"/>
  <c r="AL188" i="19"/>
  <c r="AM188" i="19"/>
  <c r="BQ188" i="19"/>
  <c r="BR188" i="19"/>
  <c r="BS188" i="19"/>
  <c r="A189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AD189" i="19"/>
  <c r="AE189" i="19"/>
  <c r="AF189" i="19"/>
  <c r="AG189" i="19"/>
  <c r="AH189" i="19"/>
  <c r="AI189" i="19"/>
  <c r="AJ189" i="19"/>
  <c r="AK189" i="19"/>
  <c r="AL189" i="19"/>
  <c r="AM189" i="19"/>
  <c r="BQ189" i="19"/>
  <c r="BR189" i="19"/>
  <c r="BS189" i="19"/>
  <c r="A190" i="19"/>
  <c r="B190" i="19"/>
  <c r="C190" i="19"/>
  <c r="D190" i="19"/>
  <c r="E190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AF190" i="19"/>
  <c r="AG190" i="19"/>
  <c r="AH190" i="19"/>
  <c r="AI190" i="19"/>
  <c r="AJ190" i="19"/>
  <c r="AK190" i="19"/>
  <c r="AL190" i="19"/>
  <c r="AM190" i="19"/>
  <c r="BQ190" i="19"/>
  <c r="BR190" i="19"/>
  <c r="BS190" i="19"/>
  <c r="A191" i="19"/>
  <c r="B191" i="19"/>
  <c r="C191" i="19"/>
  <c r="D191" i="19"/>
  <c r="E191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D191" i="19"/>
  <c r="AE191" i="19"/>
  <c r="AF191" i="19"/>
  <c r="AG191" i="19"/>
  <c r="AH191" i="19"/>
  <c r="AI191" i="19"/>
  <c r="AJ191" i="19"/>
  <c r="AK191" i="19"/>
  <c r="AL191" i="19"/>
  <c r="AM191" i="19"/>
  <c r="BQ191" i="19"/>
  <c r="BR191" i="19"/>
  <c r="BS191" i="19"/>
  <c r="A192" i="19"/>
  <c r="B192" i="19"/>
  <c r="C192" i="19"/>
  <c r="D192" i="19"/>
  <c r="E192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AD192" i="19"/>
  <c r="AE192" i="19"/>
  <c r="AF192" i="19"/>
  <c r="AG192" i="19"/>
  <c r="AH192" i="19"/>
  <c r="AI192" i="19"/>
  <c r="AJ192" i="19"/>
  <c r="AK192" i="19"/>
  <c r="AL192" i="19"/>
  <c r="AM192" i="19"/>
  <c r="BQ192" i="19"/>
  <c r="BR192" i="19"/>
  <c r="BS192" i="19"/>
  <c r="A193" i="19"/>
  <c r="B193" i="19"/>
  <c r="C193" i="19"/>
  <c r="D193" i="19"/>
  <c r="E193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D193" i="19"/>
  <c r="AE193" i="19"/>
  <c r="AF193" i="19"/>
  <c r="AG193" i="19"/>
  <c r="AH193" i="19"/>
  <c r="AI193" i="19"/>
  <c r="AJ193" i="19"/>
  <c r="AK193" i="19"/>
  <c r="AL193" i="19"/>
  <c r="AM193" i="19"/>
  <c r="BQ193" i="19"/>
  <c r="BR193" i="19"/>
  <c r="BS193" i="19"/>
  <c r="A194" i="19"/>
  <c r="B194" i="19"/>
  <c r="C194" i="19"/>
  <c r="D194" i="19"/>
  <c r="E194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AD194" i="19"/>
  <c r="AE194" i="19"/>
  <c r="AF194" i="19"/>
  <c r="AG194" i="19"/>
  <c r="AH194" i="19"/>
  <c r="AI194" i="19"/>
  <c r="AJ194" i="19"/>
  <c r="AK194" i="19"/>
  <c r="AL194" i="19"/>
  <c r="AM194" i="19"/>
  <c r="BQ194" i="19"/>
  <c r="BR194" i="19"/>
  <c r="BS194" i="19"/>
  <c r="A195" i="19"/>
  <c r="B195" i="19"/>
  <c r="C195" i="19"/>
  <c r="D195" i="19"/>
  <c r="E195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D195" i="19"/>
  <c r="AE195" i="19"/>
  <c r="AF195" i="19"/>
  <c r="AG195" i="19"/>
  <c r="AH195" i="19"/>
  <c r="AI195" i="19"/>
  <c r="AJ195" i="19"/>
  <c r="AK195" i="19"/>
  <c r="AL195" i="19"/>
  <c r="AM195" i="19"/>
  <c r="BQ195" i="19"/>
  <c r="BR195" i="19"/>
  <c r="BS195" i="19"/>
  <c r="A196" i="19"/>
  <c r="B196" i="19"/>
  <c r="C196" i="19"/>
  <c r="D196" i="19"/>
  <c r="E196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AD196" i="19"/>
  <c r="AE196" i="19"/>
  <c r="AF196" i="19"/>
  <c r="AG196" i="19"/>
  <c r="AH196" i="19"/>
  <c r="AI196" i="19"/>
  <c r="AJ196" i="19"/>
  <c r="AK196" i="19"/>
  <c r="AL196" i="19"/>
  <c r="AM196" i="19"/>
  <c r="BQ196" i="19"/>
  <c r="BR196" i="19"/>
  <c r="BS196" i="19"/>
  <c r="A197" i="19"/>
  <c r="B197" i="19"/>
  <c r="C197" i="19"/>
  <c r="D197" i="19"/>
  <c r="E197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AD197" i="19"/>
  <c r="AE197" i="19"/>
  <c r="AF197" i="19"/>
  <c r="AG197" i="19"/>
  <c r="AH197" i="19"/>
  <c r="AI197" i="19"/>
  <c r="AJ197" i="19"/>
  <c r="AK197" i="19"/>
  <c r="AL197" i="19"/>
  <c r="AM197" i="19"/>
  <c r="BQ197" i="19"/>
  <c r="BR197" i="19"/>
  <c r="BS197" i="19"/>
  <c r="A198" i="19"/>
  <c r="B198" i="19"/>
  <c r="C198" i="19"/>
  <c r="D198" i="19"/>
  <c r="E198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AF198" i="19"/>
  <c r="AG198" i="19"/>
  <c r="AH198" i="19"/>
  <c r="AI198" i="19"/>
  <c r="AJ198" i="19"/>
  <c r="AK198" i="19"/>
  <c r="AL198" i="19"/>
  <c r="AM198" i="19"/>
  <c r="BQ198" i="19"/>
  <c r="BR198" i="19"/>
  <c r="BS198" i="19"/>
  <c r="A199" i="19"/>
  <c r="B199" i="19"/>
  <c r="C199" i="19"/>
  <c r="D199" i="19"/>
  <c r="E199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D199" i="19"/>
  <c r="AE199" i="19"/>
  <c r="AF199" i="19"/>
  <c r="AG199" i="19"/>
  <c r="AH199" i="19"/>
  <c r="AI199" i="19"/>
  <c r="AJ199" i="19"/>
  <c r="AK199" i="19"/>
  <c r="AL199" i="19"/>
  <c r="AM199" i="19"/>
  <c r="BQ199" i="19"/>
  <c r="BR199" i="19"/>
  <c r="BS199" i="19"/>
  <c r="A200" i="19"/>
  <c r="B200" i="19"/>
  <c r="C200" i="19"/>
  <c r="D200" i="19"/>
  <c r="E200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AD200" i="19"/>
  <c r="AE200" i="19"/>
  <c r="AF200" i="19"/>
  <c r="AG200" i="19"/>
  <c r="AH200" i="19"/>
  <c r="AI200" i="19"/>
  <c r="AJ200" i="19"/>
  <c r="AK200" i="19"/>
  <c r="AL200" i="19"/>
  <c r="AM200" i="19"/>
  <c r="BQ200" i="19"/>
  <c r="BR200" i="19"/>
  <c r="BS200" i="19"/>
  <c r="A201" i="19"/>
  <c r="B201" i="19"/>
  <c r="C201" i="19"/>
  <c r="D201" i="19"/>
  <c r="E201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AF201" i="19"/>
  <c r="AG201" i="19"/>
  <c r="AH201" i="19"/>
  <c r="AI201" i="19"/>
  <c r="AJ201" i="19"/>
  <c r="AK201" i="19"/>
  <c r="AL201" i="19"/>
  <c r="AM201" i="19"/>
  <c r="BQ201" i="19"/>
  <c r="BR201" i="19"/>
  <c r="BS201" i="19"/>
  <c r="A202" i="19"/>
  <c r="B202" i="19"/>
  <c r="C202" i="19"/>
  <c r="D202" i="19"/>
  <c r="E202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X202" i="19"/>
  <c r="Y202" i="19"/>
  <c r="Z202" i="19"/>
  <c r="AA202" i="19"/>
  <c r="AB202" i="19"/>
  <c r="AC202" i="19"/>
  <c r="AD202" i="19"/>
  <c r="AE202" i="19"/>
  <c r="AF202" i="19"/>
  <c r="AG202" i="19"/>
  <c r="AH202" i="19"/>
  <c r="AI202" i="19"/>
  <c r="AJ202" i="19"/>
  <c r="AK202" i="19"/>
  <c r="AL202" i="19"/>
  <c r="AM202" i="19"/>
  <c r="BQ202" i="19"/>
  <c r="BR202" i="19"/>
  <c r="BS202" i="19"/>
  <c r="A203" i="19"/>
  <c r="B203" i="19"/>
  <c r="C203" i="19"/>
  <c r="D203" i="19"/>
  <c r="E203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AD203" i="19"/>
  <c r="AE203" i="19"/>
  <c r="AF203" i="19"/>
  <c r="AG203" i="19"/>
  <c r="AH203" i="19"/>
  <c r="AI203" i="19"/>
  <c r="AJ203" i="19"/>
  <c r="AK203" i="19"/>
  <c r="AL203" i="19"/>
  <c r="AM203" i="19"/>
  <c r="BQ203" i="19"/>
  <c r="BR203" i="19"/>
  <c r="BS203" i="19"/>
  <c r="A204" i="19"/>
  <c r="B204" i="19"/>
  <c r="C204" i="19"/>
  <c r="D204" i="19"/>
  <c r="E204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X204" i="19"/>
  <c r="Y204" i="19"/>
  <c r="Z204" i="19"/>
  <c r="AA204" i="19"/>
  <c r="AB204" i="19"/>
  <c r="AC204" i="19"/>
  <c r="AD204" i="19"/>
  <c r="AE204" i="19"/>
  <c r="AF204" i="19"/>
  <c r="AG204" i="19"/>
  <c r="AH204" i="19"/>
  <c r="AI204" i="19"/>
  <c r="AJ204" i="19"/>
  <c r="AK204" i="19"/>
  <c r="AL204" i="19"/>
  <c r="AM204" i="19"/>
  <c r="BQ204" i="19"/>
  <c r="BR204" i="19"/>
  <c r="BS204" i="19"/>
  <c r="A205" i="19"/>
  <c r="B205" i="19"/>
  <c r="C205" i="19"/>
  <c r="D205" i="19"/>
  <c r="E205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X205" i="19"/>
  <c r="Y205" i="19"/>
  <c r="Z205" i="19"/>
  <c r="AA205" i="19"/>
  <c r="AB205" i="19"/>
  <c r="AC205" i="19"/>
  <c r="AD205" i="19"/>
  <c r="AE205" i="19"/>
  <c r="AF205" i="19"/>
  <c r="AG205" i="19"/>
  <c r="AH205" i="19"/>
  <c r="AI205" i="19"/>
  <c r="AJ205" i="19"/>
  <c r="AK205" i="19"/>
  <c r="AL205" i="19"/>
  <c r="AM205" i="19"/>
  <c r="BQ205" i="19"/>
  <c r="BR205" i="19"/>
  <c r="BS205" i="19"/>
  <c r="A206" i="19"/>
  <c r="B206" i="19"/>
  <c r="C206" i="19"/>
  <c r="D206" i="19"/>
  <c r="E206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AD206" i="19"/>
  <c r="AE206" i="19"/>
  <c r="AF206" i="19"/>
  <c r="AG206" i="19"/>
  <c r="AH206" i="19"/>
  <c r="AI206" i="19"/>
  <c r="AJ206" i="19"/>
  <c r="AK206" i="19"/>
  <c r="AL206" i="19"/>
  <c r="AM206" i="19"/>
  <c r="BQ206" i="19"/>
  <c r="BR206" i="19"/>
  <c r="BS206" i="19"/>
  <c r="A207" i="19"/>
  <c r="B207" i="19"/>
  <c r="C207" i="19"/>
  <c r="D207" i="19"/>
  <c r="E207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AD207" i="19"/>
  <c r="AE207" i="19"/>
  <c r="AF207" i="19"/>
  <c r="AG207" i="19"/>
  <c r="AH207" i="19"/>
  <c r="AI207" i="19"/>
  <c r="AJ207" i="19"/>
  <c r="AK207" i="19"/>
  <c r="AL207" i="19"/>
  <c r="AM207" i="19"/>
  <c r="BQ207" i="19"/>
  <c r="BR207" i="19"/>
  <c r="BS207" i="19"/>
  <c r="A208" i="19"/>
  <c r="B208" i="19"/>
  <c r="C208" i="19"/>
  <c r="D208" i="19"/>
  <c r="E208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X208" i="19"/>
  <c r="Y208" i="19"/>
  <c r="Z208" i="19"/>
  <c r="AA208" i="19"/>
  <c r="AB208" i="19"/>
  <c r="AC208" i="19"/>
  <c r="AD208" i="19"/>
  <c r="AE208" i="19"/>
  <c r="AF208" i="19"/>
  <c r="AG208" i="19"/>
  <c r="AH208" i="19"/>
  <c r="AI208" i="19"/>
  <c r="AJ208" i="19"/>
  <c r="AK208" i="19"/>
  <c r="AL208" i="19"/>
  <c r="AM208" i="19"/>
  <c r="BQ208" i="19"/>
  <c r="BR208" i="19"/>
  <c r="BS208" i="19"/>
  <c r="A209" i="19"/>
  <c r="B209" i="19"/>
  <c r="C209" i="19"/>
  <c r="D209" i="19"/>
  <c r="E209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AD209" i="19"/>
  <c r="AE209" i="19"/>
  <c r="AF209" i="19"/>
  <c r="AG209" i="19"/>
  <c r="AH209" i="19"/>
  <c r="AI209" i="19"/>
  <c r="AJ209" i="19"/>
  <c r="AK209" i="19"/>
  <c r="AL209" i="19"/>
  <c r="AM209" i="19"/>
  <c r="BQ209" i="19"/>
  <c r="BR209" i="19"/>
  <c r="BS209" i="19"/>
  <c r="A210" i="19"/>
  <c r="B210" i="19"/>
  <c r="C210" i="19"/>
  <c r="D210" i="19"/>
  <c r="E210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X210" i="19"/>
  <c r="Y210" i="19"/>
  <c r="Z210" i="19"/>
  <c r="AA210" i="19"/>
  <c r="AB210" i="19"/>
  <c r="AC210" i="19"/>
  <c r="AD210" i="19"/>
  <c r="AE210" i="19"/>
  <c r="AF210" i="19"/>
  <c r="AG210" i="19"/>
  <c r="AH210" i="19"/>
  <c r="AI210" i="19"/>
  <c r="AJ210" i="19"/>
  <c r="AK210" i="19"/>
  <c r="AL210" i="19"/>
  <c r="AM210" i="19"/>
  <c r="BQ210" i="19"/>
  <c r="BR210" i="19"/>
  <c r="BS210" i="19"/>
  <c r="A211" i="19"/>
  <c r="B211" i="19"/>
  <c r="C211" i="19"/>
  <c r="D211" i="19"/>
  <c r="E211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AD211" i="19"/>
  <c r="AE211" i="19"/>
  <c r="AF211" i="19"/>
  <c r="AG211" i="19"/>
  <c r="AH211" i="19"/>
  <c r="AI211" i="19"/>
  <c r="AJ211" i="19"/>
  <c r="AK211" i="19"/>
  <c r="AL211" i="19"/>
  <c r="AM211" i="19"/>
  <c r="BQ211" i="19"/>
  <c r="BR211" i="19"/>
  <c r="BS211" i="19"/>
  <c r="A212" i="19"/>
  <c r="B212" i="19"/>
  <c r="C212" i="19"/>
  <c r="D212" i="19"/>
  <c r="E212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X212" i="19"/>
  <c r="Y212" i="19"/>
  <c r="Z212" i="19"/>
  <c r="AA212" i="19"/>
  <c r="AB212" i="19"/>
  <c r="AC212" i="19"/>
  <c r="AD212" i="19"/>
  <c r="AE212" i="19"/>
  <c r="AF212" i="19"/>
  <c r="AG212" i="19"/>
  <c r="AH212" i="19"/>
  <c r="AI212" i="19"/>
  <c r="AJ212" i="19"/>
  <c r="AK212" i="19"/>
  <c r="AL212" i="19"/>
  <c r="AM212" i="19"/>
  <c r="BQ212" i="19"/>
  <c r="BR212" i="19"/>
  <c r="BS212" i="19"/>
  <c r="A213" i="19"/>
  <c r="B213" i="19"/>
  <c r="C213" i="19"/>
  <c r="D213" i="19"/>
  <c r="E213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X213" i="19"/>
  <c r="Y213" i="19"/>
  <c r="Z213" i="19"/>
  <c r="AA213" i="19"/>
  <c r="AB213" i="19"/>
  <c r="AC213" i="19"/>
  <c r="AD213" i="19"/>
  <c r="AE213" i="19"/>
  <c r="AF213" i="19"/>
  <c r="AG213" i="19"/>
  <c r="AH213" i="19"/>
  <c r="AI213" i="19"/>
  <c r="AJ213" i="19"/>
  <c r="AK213" i="19"/>
  <c r="AL213" i="19"/>
  <c r="AM213" i="19"/>
  <c r="BQ213" i="19"/>
  <c r="BR213" i="19"/>
  <c r="BS213" i="19"/>
  <c r="A214" i="19"/>
  <c r="B214" i="19"/>
  <c r="C214" i="19"/>
  <c r="D214" i="19"/>
  <c r="E214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AD214" i="19"/>
  <c r="AE214" i="19"/>
  <c r="AF214" i="19"/>
  <c r="AG214" i="19"/>
  <c r="AH214" i="19"/>
  <c r="AI214" i="19"/>
  <c r="AJ214" i="19"/>
  <c r="AK214" i="19"/>
  <c r="AL214" i="19"/>
  <c r="AM214" i="19"/>
  <c r="BQ214" i="19"/>
  <c r="BR214" i="19"/>
  <c r="BS214" i="19"/>
  <c r="A215" i="19"/>
  <c r="B215" i="19"/>
  <c r="C215" i="19"/>
  <c r="D215" i="19"/>
  <c r="E215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AD215" i="19"/>
  <c r="AE215" i="19"/>
  <c r="AF215" i="19"/>
  <c r="AG215" i="19"/>
  <c r="AH215" i="19"/>
  <c r="AI215" i="19"/>
  <c r="AJ215" i="19"/>
  <c r="AK215" i="19"/>
  <c r="AL215" i="19"/>
  <c r="AM215" i="19"/>
  <c r="BQ215" i="19"/>
  <c r="BR215" i="19"/>
  <c r="BS215" i="19"/>
  <c r="A216" i="19"/>
  <c r="B216" i="19"/>
  <c r="C216" i="19"/>
  <c r="D216" i="19"/>
  <c r="E216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AD216" i="19"/>
  <c r="AE216" i="19"/>
  <c r="AF216" i="19"/>
  <c r="AG216" i="19"/>
  <c r="AH216" i="19"/>
  <c r="AI216" i="19"/>
  <c r="AJ216" i="19"/>
  <c r="AK216" i="19"/>
  <c r="AL216" i="19"/>
  <c r="AM216" i="19"/>
  <c r="BQ216" i="19"/>
  <c r="BR216" i="19"/>
  <c r="BS216" i="19"/>
  <c r="A217" i="19"/>
  <c r="B217" i="19"/>
  <c r="C217" i="19"/>
  <c r="D217" i="19"/>
  <c r="E217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AD217" i="19"/>
  <c r="AE217" i="19"/>
  <c r="AF217" i="19"/>
  <c r="AG217" i="19"/>
  <c r="AH217" i="19"/>
  <c r="AI217" i="19"/>
  <c r="AJ217" i="19"/>
  <c r="AK217" i="19"/>
  <c r="AL217" i="19"/>
  <c r="AM217" i="19"/>
  <c r="BQ217" i="19"/>
  <c r="BR217" i="19"/>
  <c r="BS217" i="19"/>
  <c r="A218" i="19"/>
  <c r="B218" i="19"/>
  <c r="C218" i="19"/>
  <c r="D218" i="19"/>
  <c r="E218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X218" i="19"/>
  <c r="Y218" i="19"/>
  <c r="Z218" i="19"/>
  <c r="AA218" i="19"/>
  <c r="AB218" i="19"/>
  <c r="AC218" i="19"/>
  <c r="AD218" i="19"/>
  <c r="AE218" i="19"/>
  <c r="AF218" i="19"/>
  <c r="AG218" i="19"/>
  <c r="AH218" i="19"/>
  <c r="AI218" i="19"/>
  <c r="AJ218" i="19"/>
  <c r="AK218" i="19"/>
  <c r="AL218" i="19"/>
  <c r="AM218" i="19"/>
  <c r="BQ218" i="19"/>
  <c r="BR218" i="19"/>
  <c r="BS218" i="19"/>
  <c r="A219" i="19"/>
  <c r="B219" i="19"/>
  <c r="C219" i="19"/>
  <c r="D219" i="19"/>
  <c r="E219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AD219" i="19"/>
  <c r="AE219" i="19"/>
  <c r="AF219" i="19"/>
  <c r="AG219" i="19"/>
  <c r="AH219" i="19"/>
  <c r="AI219" i="19"/>
  <c r="AJ219" i="19"/>
  <c r="AK219" i="19"/>
  <c r="AL219" i="19"/>
  <c r="AM219" i="19"/>
  <c r="BQ219" i="19"/>
  <c r="BR219" i="19"/>
  <c r="BS219" i="19"/>
  <c r="A220" i="19"/>
  <c r="B220" i="19"/>
  <c r="C220" i="19"/>
  <c r="D220" i="19"/>
  <c r="E220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X220" i="19"/>
  <c r="Y220" i="19"/>
  <c r="Z220" i="19"/>
  <c r="AA220" i="19"/>
  <c r="AB220" i="19"/>
  <c r="AC220" i="19"/>
  <c r="AD220" i="19"/>
  <c r="AE220" i="19"/>
  <c r="AF220" i="19"/>
  <c r="AG220" i="19"/>
  <c r="AH220" i="19"/>
  <c r="AI220" i="19"/>
  <c r="AJ220" i="19"/>
  <c r="AK220" i="19"/>
  <c r="AL220" i="19"/>
  <c r="AM220" i="19"/>
  <c r="BQ220" i="19"/>
  <c r="BR220" i="19"/>
  <c r="BS220" i="19"/>
  <c r="A221" i="19"/>
  <c r="B221" i="19"/>
  <c r="C221" i="19"/>
  <c r="D221" i="19"/>
  <c r="E221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X221" i="19"/>
  <c r="Y221" i="19"/>
  <c r="Z221" i="19"/>
  <c r="AA221" i="19"/>
  <c r="AB221" i="19"/>
  <c r="AC221" i="19"/>
  <c r="AD221" i="19"/>
  <c r="AE221" i="19"/>
  <c r="AF221" i="19"/>
  <c r="AG221" i="19"/>
  <c r="AH221" i="19"/>
  <c r="AI221" i="19"/>
  <c r="AJ221" i="19"/>
  <c r="AK221" i="19"/>
  <c r="AL221" i="19"/>
  <c r="AM221" i="19"/>
  <c r="BQ221" i="19"/>
  <c r="BR221" i="19"/>
  <c r="BS221" i="19"/>
  <c r="A222" i="19"/>
  <c r="B222" i="19"/>
  <c r="C222" i="19"/>
  <c r="D222" i="19"/>
  <c r="E222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AD222" i="19"/>
  <c r="AE222" i="19"/>
  <c r="AF222" i="19"/>
  <c r="AG222" i="19"/>
  <c r="AH222" i="19"/>
  <c r="AI222" i="19"/>
  <c r="AJ222" i="19"/>
  <c r="AK222" i="19"/>
  <c r="AL222" i="19"/>
  <c r="AM222" i="19"/>
  <c r="BQ222" i="19"/>
  <c r="BR222" i="19"/>
  <c r="BS222" i="19"/>
  <c r="A223" i="19"/>
  <c r="B223" i="19"/>
  <c r="C223" i="19"/>
  <c r="D223" i="19"/>
  <c r="E223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AD223" i="19"/>
  <c r="AE223" i="19"/>
  <c r="AF223" i="19"/>
  <c r="AG223" i="19"/>
  <c r="AH223" i="19"/>
  <c r="AI223" i="19"/>
  <c r="AJ223" i="19"/>
  <c r="AK223" i="19"/>
  <c r="AL223" i="19"/>
  <c r="AM223" i="19"/>
  <c r="BQ223" i="19"/>
  <c r="BR223" i="19"/>
  <c r="BS223" i="19"/>
  <c r="A224" i="19"/>
  <c r="B224" i="19"/>
  <c r="C224" i="19"/>
  <c r="D224" i="19"/>
  <c r="E224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AD224" i="19"/>
  <c r="AE224" i="19"/>
  <c r="AF224" i="19"/>
  <c r="AG224" i="19"/>
  <c r="AH224" i="19"/>
  <c r="AI224" i="19"/>
  <c r="AJ224" i="19"/>
  <c r="AK224" i="19"/>
  <c r="AL224" i="19"/>
  <c r="AM224" i="19"/>
  <c r="BQ224" i="19"/>
  <c r="BR224" i="19"/>
  <c r="BS224" i="19"/>
  <c r="A225" i="19"/>
  <c r="B225" i="19"/>
  <c r="C225" i="19"/>
  <c r="D225" i="19"/>
  <c r="E225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AD225" i="19"/>
  <c r="AE225" i="19"/>
  <c r="AF225" i="19"/>
  <c r="AG225" i="19"/>
  <c r="AH225" i="19"/>
  <c r="AI225" i="19"/>
  <c r="AJ225" i="19"/>
  <c r="AK225" i="19"/>
  <c r="AL225" i="19"/>
  <c r="AM225" i="19"/>
  <c r="BQ225" i="19"/>
  <c r="BR225" i="19"/>
  <c r="BS225" i="19"/>
  <c r="A226" i="19"/>
  <c r="B226" i="19"/>
  <c r="C226" i="19"/>
  <c r="D226" i="19"/>
  <c r="E226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X226" i="19"/>
  <c r="Y226" i="19"/>
  <c r="Z226" i="19"/>
  <c r="AA226" i="19"/>
  <c r="AB226" i="19"/>
  <c r="AC226" i="19"/>
  <c r="AD226" i="19"/>
  <c r="AE226" i="19"/>
  <c r="AF226" i="19"/>
  <c r="AG226" i="19"/>
  <c r="AH226" i="19"/>
  <c r="AI226" i="19"/>
  <c r="AJ226" i="19"/>
  <c r="AK226" i="19"/>
  <c r="AL226" i="19"/>
  <c r="AM226" i="19"/>
  <c r="BQ226" i="19"/>
  <c r="BR226" i="19"/>
  <c r="BS226" i="19"/>
  <c r="A227" i="19"/>
  <c r="B227" i="19"/>
  <c r="C227" i="19"/>
  <c r="D227" i="19"/>
  <c r="E227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AD227" i="19"/>
  <c r="AE227" i="19"/>
  <c r="AF227" i="19"/>
  <c r="AG227" i="19"/>
  <c r="AH227" i="19"/>
  <c r="AI227" i="19"/>
  <c r="AJ227" i="19"/>
  <c r="AK227" i="19"/>
  <c r="AL227" i="19"/>
  <c r="AM227" i="19"/>
  <c r="BQ227" i="19"/>
  <c r="BR227" i="19"/>
  <c r="BS227" i="19"/>
  <c r="A228" i="19"/>
  <c r="B228" i="19"/>
  <c r="C228" i="19"/>
  <c r="D228" i="19"/>
  <c r="E228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X228" i="19"/>
  <c r="Y228" i="19"/>
  <c r="Z228" i="19"/>
  <c r="AA228" i="19"/>
  <c r="AB228" i="19"/>
  <c r="AC228" i="19"/>
  <c r="AD228" i="19"/>
  <c r="AE228" i="19"/>
  <c r="AF228" i="19"/>
  <c r="AG228" i="19"/>
  <c r="AH228" i="19"/>
  <c r="AI228" i="19"/>
  <c r="AJ228" i="19"/>
  <c r="AK228" i="19"/>
  <c r="AL228" i="19"/>
  <c r="AM228" i="19"/>
  <c r="BQ228" i="19"/>
  <c r="BR228" i="19"/>
  <c r="BS228" i="19"/>
  <c r="A229" i="19"/>
  <c r="B229" i="19"/>
  <c r="C229" i="19"/>
  <c r="D229" i="19"/>
  <c r="E229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AD229" i="19"/>
  <c r="AE229" i="19"/>
  <c r="AF229" i="19"/>
  <c r="AG229" i="19"/>
  <c r="AH229" i="19"/>
  <c r="AI229" i="19"/>
  <c r="AJ229" i="19"/>
  <c r="AK229" i="19"/>
  <c r="AL229" i="19"/>
  <c r="AM229" i="19"/>
  <c r="BQ229" i="19"/>
  <c r="BR229" i="19"/>
  <c r="BS229" i="19"/>
  <c r="A230" i="19"/>
  <c r="B230" i="19"/>
  <c r="C230" i="19"/>
  <c r="D230" i="19"/>
  <c r="E230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AD230" i="19"/>
  <c r="AE230" i="19"/>
  <c r="AF230" i="19"/>
  <c r="AG230" i="19"/>
  <c r="AH230" i="19"/>
  <c r="AI230" i="19"/>
  <c r="AJ230" i="19"/>
  <c r="AK230" i="19"/>
  <c r="AL230" i="19"/>
  <c r="AM230" i="19"/>
  <c r="BQ230" i="19"/>
  <c r="BR230" i="19"/>
  <c r="BS230" i="19"/>
  <c r="A231" i="19"/>
  <c r="B231" i="19"/>
  <c r="C231" i="19"/>
  <c r="D231" i="19"/>
  <c r="E231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AD231" i="19"/>
  <c r="AE231" i="19"/>
  <c r="AF231" i="19"/>
  <c r="AG231" i="19"/>
  <c r="AH231" i="19"/>
  <c r="AI231" i="19"/>
  <c r="AJ231" i="19"/>
  <c r="AK231" i="19"/>
  <c r="AL231" i="19"/>
  <c r="AM231" i="19"/>
  <c r="BQ231" i="19"/>
  <c r="BR231" i="19"/>
  <c r="BS231" i="19"/>
  <c r="A232" i="19"/>
  <c r="B232" i="19"/>
  <c r="C232" i="19"/>
  <c r="D232" i="19"/>
  <c r="E232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X232" i="19"/>
  <c r="Y232" i="19"/>
  <c r="Z232" i="19"/>
  <c r="AA232" i="19"/>
  <c r="AB232" i="19"/>
  <c r="AC232" i="19"/>
  <c r="AD232" i="19"/>
  <c r="AE232" i="19"/>
  <c r="AF232" i="19"/>
  <c r="AG232" i="19"/>
  <c r="AH232" i="19"/>
  <c r="AI232" i="19"/>
  <c r="AJ232" i="19"/>
  <c r="AK232" i="19"/>
  <c r="AL232" i="19"/>
  <c r="AM232" i="19"/>
  <c r="BQ232" i="19"/>
  <c r="BR232" i="19"/>
  <c r="BS232" i="19"/>
  <c r="A233" i="19"/>
  <c r="B233" i="19"/>
  <c r="C233" i="19"/>
  <c r="D233" i="19"/>
  <c r="E233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AD233" i="19"/>
  <c r="AE233" i="19"/>
  <c r="AF233" i="19"/>
  <c r="AG233" i="19"/>
  <c r="AH233" i="19"/>
  <c r="AI233" i="19"/>
  <c r="AJ233" i="19"/>
  <c r="AK233" i="19"/>
  <c r="AL233" i="19"/>
  <c r="AM233" i="19"/>
  <c r="BQ233" i="19"/>
  <c r="BR233" i="19"/>
  <c r="BS233" i="19"/>
  <c r="A234" i="19"/>
  <c r="B234" i="19"/>
  <c r="C234" i="19"/>
  <c r="D234" i="19"/>
  <c r="E234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X234" i="19"/>
  <c r="Y234" i="19"/>
  <c r="Z234" i="19"/>
  <c r="AA234" i="19"/>
  <c r="AB234" i="19"/>
  <c r="AC234" i="19"/>
  <c r="AD234" i="19"/>
  <c r="AE234" i="19"/>
  <c r="AF234" i="19"/>
  <c r="AG234" i="19"/>
  <c r="AH234" i="19"/>
  <c r="AI234" i="19"/>
  <c r="AJ234" i="19"/>
  <c r="AK234" i="19"/>
  <c r="AL234" i="19"/>
  <c r="AM234" i="19"/>
  <c r="BQ234" i="19"/>
  <c r="BR234" i="19"/>
  <c r="BS234" i="19"/>
  <c r="A235" i="19"/>
  <c r="B235" i="19"/>
  <c r="C235" i="19"/>
  <c r="D235" i="19"/>
  <c r="E235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AD235" i="19"/>
  <c r="AE235" i="19"/>
  <c r="AF235" i="19"/>
  <c r="AG235" i="19"/>
  <c r="AH235" i="19"/>
  <c r="AI235" i="19"/>
  <c r="AJ235" i="19"/>
  <c r="AK235" i="19"/>
  <c r="AL235" i="19"/>
  <c r="AM235" i="19"/>
  <c r="BQ235" i="19"/>
  <c r="BR235" i="19"/>
  <c r="BS235" i="19"/>
  <c r="A236" i="19"/>
  <c r="B236" i="19"/>
  <c r="C236" i="19"/>
  <c r="D236" i="19"/>
  <c r="E236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X236" i="19"/>
  <c r="Y236" i="19"/>
  <c r="Z236" i="19"/>
  <c r="AA236" i="19"/>
  <c r="AB236" i="19"/>
  <c r="AC236" i="19"/>
  <c r="AD236" i="19"/>
  <c r="AE236" i="19"/>
  <c r="AF236" i="19"/>
  <c r="AG236" i="19"/>
  <c r="AH236" i="19"/>
  <c r="AI236" i="19"/>
  <c r="AJ236" i="19"/>
  <c r="AK236" i="19"/>
  <c r="AL236" i="19"/>
  <c r="AM236" i="19"/>
  <c r="BQ236" i="19"/>
  <c r="BR236" i="19"/>
  <c r="BS236" i="19"/>
  <c r="A237" i="19"/>
  <c r="B237" i="19"/>
  <c r="C237" i="19"/>
  <c r="D237" i="19"/>
  <c r="E237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X237" i="19"/>
  <c r="Y237" i="19"/>
  <c r="Z237" i="19"/>
  <c r="AA237" i="19"/>
  <c r="AB237" i="19"/>
  <c r="AC237" i="19"/>
  <c r="AD237" i="19"/>
  <c r="AE237" i="19"/>
  <c r="AF237" i="19"/>
  <c r="AG237" i="19"/>
  <c r="AH237" i="19"/>
  <c r="AI237" i="19"/>
  <c r="AJ237" i="19"/>
  <c r="AK237" i="19"/>
  <c r="AL237" i="19"/>
  <c r="AM237" i="19"/>
  <c r="BQ237" i="19"/>
  <c r="BR237" i="19"/>
  <c r="BS237" i="19"/>
  <c r="A238" i="19"/>
  <c r="B238" i="19"/>
  <c r="C238" i="19"/>
  <c r="D238" i="19"/>
  <c r="E238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AD238" i="19"/>
  <c r="AE238" i="19"/>
  <c r="AF238" i="19"/>
  <c r="AG238" i="19"/>
  <c r="AH238" i="19"/>
  <c r="AI238" i="19"/>
  <c r="AJ238" i="19"/>
  <c r="AK238" i="19"/>
  <c r="AL238" i="19"/>
  <c r="AM238" i="19"/>
  <c r="BQ238" i="19"/>
  <c r="BR238" i="19"/>
  <c r="BS238" i="19"/>
  <c r="A239" i="19"/>
  <c r="B239" i="19"/>
  <c r="C239" i="19"/>
  <c r="D239" i="19"/>
  <c r="E239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AD239" i="19"/>
  <c r="AE239" i="19"/>
  <c r="AF239" i="19"/>
  <c r="AG239" i="19"/>
  <c r="AH239" i="19"/>
  <c r="AI239" i="19"/>
  <c r="AJ239" i="19"/>
  <c r="AK239" i="19"/>
  <c r="AL239" i="19"/>
  <c r="AM239" i="19"/>
  <c r="BQ239" i="19"/>
  <c r="BR239" i="19"/>
  <c r="BS239" i="19"/>
  <c r="A240" i="19"/>
  <c r="B240" i="19"/>
  <c r="C240" i="19"/>
  <c r="D240" i="19"/>
  <c r="E240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X240" i="19"/>
  <c r="Y240" i="19"/>
  <c r="Z240" i="19"/>
  <c r="AA240" i="19"/>
  <c r="AB240" i="19"/>
  <c r="AC240" i="19"/>
  <c r="AD240" i="19"/>
  <c r="AE240" i="19"/>
  <c r="AF240" i="19"/>
  <c r="AG240" i="19"/>
  <c r="AH240" i="19"/>
  <c r="AI240" i="19"/>
  <c r="AJ240" i="19"/>
  <c r="AK240" i="19"/>
  <c r="AL240" i="19"/>
  <c r="AM240" i="19"/>
  <c r="BQ240" i="19"/>
  <c r="BR240" i="19"/>
  <c r="BS240" i="19"/>
  <c r="A241" i="19"/>
  <c r="B241" i="19"/>
  <c r="C241" i="19"/>
  <c r="D241" i="19"/>
  <c r="E241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AD241" i="19"/>
  <c r="AE241" i="19"/>
  <c r="AF241" i="19"/>
  <c r="AG241" i="19"/>
  <c r="AH241" i="19"/>
  <c r="AI241" i="19"/>
  <c r="AJ241" i="19"/>
  <c r="AK241" i="19"/>
  <c r="AL241" i="19"/>
  <c r="AM241" i="19"/>
  <c r="BQ241" i="19"/>
  <c r="BR241" i="19"/>
  <c r="BS241" i="19"/>
  <c r="A242" i="19"/>
  <c r="B242" i="19"/>
  <c r="C242" i="19"/>
  <c r="D242" i="19"/>
  <c r="E242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AD242" i="19"/>
  <c r="AE242" i="19"/>
  <c r="AF242" i="19"/>
  <c r="AG242" i="19"/>
  <c r="AH242" i="19"/>
  <c r="AI242" i="19"/>
  <c r="AJ242" i="19"/>
  <c r="AK242" i="19"/>
  <c r="AL242" i="19"/>
  <c r="AM242" i="19"/>
  <c r="BQ242" i="19"/>
  <c r="BR242" i="19"/>
  <c r="BS242" i="19"/>
  <c r="A243" i="19"/>
  <c r="B243" i="19"/>
  <c r="C243" i="19"/>
  <c r="D243" i="19"/>
  <c r="E243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AD243" i="19"/>
  <c r="AE243" i="19"/>
  <c r="AF243" i="19"/>
  <c r="AG243" i="19"/>
  <c r="AH243" i="19"/>
  <c r="AI243" i="19"/>
  <c r="AJ243" i="19"/>
  <c r="AK243" i="19"/>
  <c r="AL243" i="19"/>
  <c r="AM243" i="19"/>
  <c r="BQ243" i="19"/>
  <c r="BR243" i="19"/>
  <c r="BS243" i="19"/>
  <c r="A244" i="19"/>
  <c r="B244" i="19"/>
  <c r="C244" i="19"/>
  <c r="D244" i="19"/>
  <c r="E244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X244" i="19"/>
  <c r="Y244" i="19"/>
  <c r="Z244" i="19"/>
  <c r="AA244" i="19"/>
  <c r="AB244" i="19"/>
  <c r="AC244" i="19"/>
  <c r="AD244" i="19"/>
  <c r="AE244" i="19"/>
  <c r="AF244" i="19"/>
  <c r="AG244" i="19"/>
  <c r="AH244" i="19"/>
  <c r="AI244" i="19"/>
  <c r="AJ244" i="19"/>
  <c r="AK244" i="19"/>
  <c r="AL244" i="19"/>
  <c r="AM244" i="19"/>
  <c r="BQ244" i="19"/>
  <c r="BR244" i="19"/>
  <c r="BS244" i="19"/>
  <c r="A245" i="19"/>
  <c r="B245" i="19"/>
  <c r="C245" i="19"/>
  <c r="D245" i="19"/>
  <c r="E245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X245" i="19"/>
  <c r="Y245" i="19"/>
  <c r="Z245" i="19"/>
  <c r="AA245" i="19"/>
  <c r="AB245" i="19"/>
  <c r="AC245" i="19"/>
  <c r="AD245" i="19"/>
  <c r="AE245" i="19"/>
  <c r="AF245" i="19"/>
  <c r="AG245" i="19"/>
  <c r="AH245" i="19"/>
  <c r="AI245" i="19"/>
  <c r="AJ245" i="19"/>
  <c r="AK245" i="19"/>
  <c r="AL245" i="19"/>
  <c r="AM245" i="19"/>
  <c r="BQ245" i="19"/>
  <c r="BR245" i="19"/>
  <c r="BS245" i="19"/>
  <c r="A246" i="19"/>
  <c r="B246" i="19"/>
  <c r="C246" i="19"/>
  <c r="D246" i="19"/>
  <c r="E246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AD246" i="19"/>
  <c r="AE246" i="19"/>
  <c r="AF246" i="19"/>
  <c r="AG246" i="19"/>
  <c r="AH246" i="19"/>
  <c r="AI246" i="19"/>
  <c r="AJ246" i="19"/>
  <c r="AK246" i="19"/>
  <c r="AL246" i="19"/>
  <c r="AM246" i="19"/>
  <c r="BQ246" i="19"/>
  <c r="BR246" i="19"/>
  <c r="BS246" i="19"/>
  <c r="A247" i="19"/>
  <c r="B247" i="19"/>
  <c r="C247" i="19"/>
  <c r="D247" i="19"/>
  <c r="E247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AD247" i="19"/>
  <c r="AE247" i="19"/>
  <c r="AF247" i="19"/>
  <c r="AG247" i="19"/>
  <c r="AH247" i="19"/>
  <c r="AI247" i="19"/>
  <c r="AJ247" i="19"/>
  <c r="AK247" i="19"/>
  <c r="AL247" i="19"/>
  <c r="AM247" i="19"/>
  <c r="BQ247" i="19"/>
  <c r="BR247" i="19"/>
  <c r="BS247" i="19"/>
  <c r="A248" i="19"/>
  <c r="B248" i="19"/>
  <c r="C248" i="19"/>
  <c r="D248" i="19"/>
  <c r="E248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AD248" i="19"/>
  <c r="AE248" i="19"/>
  <c r="AF248" i="19"/>
  <c r="AG248" i="19"/>
  <c r="AH248" i="19"/>
  <c r="AI248" i="19"/>
  <c r="AJ248" i="19"/>
  <c r="AK248" i="19"/>
  <c r="AL248" i="19"/>
  <c r="AM248" i="19"/>
  <c r="BQ248" i="19"/>
  <c r="BR248" i="19"/>
  <c r="BS248" i="19"/>
  <c r="A249" i="19"/>
  <c r="B249" i="19"/>
  <c r="C249" i="19"/>
  <c r="D249" i="19"/>
  <c r="E249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AD249" i="19"/>
  <c r="AE249" i="19"/>
  <c r="AF249" i="19"/>
  <c r="AG249" i="19"/>
  <c r="AH249" i="19"/>
  <c r="AI249" i="19"/>
  <c r="AJ249" i="19"/>
  <c r="AK249" i="19"/>
  <c r="AL249" i="19"/>
  <c r="AM249" i="19"/>
  <c r="BQ249" i="19"/>
  <c r="BR249" i="19"/>
  <c r="BS249" i="19"/>
  <c r="A250" i="19"/>
  <c r="B250" i="19"/>
  <c r="C250" i="19"/>
  <c r="D250" i="19"/>
  <c r="E250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AD250" i="19"/>
  <c r="AE250" i="19"/>
  <c r="AF250" i="19"/>
  <c r="AG250" i="19"/>
  <c r="AH250" i="19"/>
  <c r="AI250" i="19"/>
  <c r="AJ250" i="19"/>
  <c r="AK250" i="19"/>
  <c r="AL250" i="19"/>
  <c r="AM250" i="19"/>
  <c r="BQ250" i="19"/>
  <c r="BR250" i="19"/>
  <c r="BS250" i="19"/>
  <c r="A251" i="19"/>
  <c r="B251" i="19"/>
  <c r="C251" i="19"/>
  <c r="D251" i="19"/>
  <c r="E251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AD251" i="19"/>
  <c r="AE251" i="19"/>
  <c r="AF251" i="19"/>
  <c r="AG251" i="19"/>
  <c r="AH251" i="19"/>
  <c r="AI251" i="19"/>
  <c r="AJ251" i="19"/>
  <c r="AK251" i="19"/>
  <c r="AL251" i="19"/>
  <c r="AM251" i="19"/>
  <c r="BQ251" i="19"/>
  <c r="BR251" i="19"/>
  <c r="BS251" i="19"/>
  <c r="A252" i="19"/>
  <c r="B252" i="19"/>
  <c r="C252" i="19"/>
  <c r="D252" i="19"/>
  <c r="E252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X252" i="19"/>
  <c r="Y252" i="19"/>
  <c r="Z252" i="19"/>
  <c r="AA252" i="19"/>
  <c r="AB252" i="19"/>
  <c r="AC252" i="19"/>
  <c r="AD252" i="19"/>
  <c r="AE252" i="19"/>
  <c r="AF252" i="19"/>
  <c r="AG252" i="19"/>
  <c r="AH252" i="19"/>
  <c r="AI252" i="19"/>
  <c r="AJ252" i="19"/>
  <c r="AK252" i="19"/>
  <c r="AL252" i="19"/>
  <c r="AM252" i="19"/>
  <c r="BQ252" i="19"/>
  <c r="BR252" i="19"/>
  <c r="BS252" i="19"/>
  <c r="A253" i="19"/>
  <c r="B253" i="19"/>
  <c r="C253" i="19"/>
  <c r="D253" i="19"/>
  <c r="E253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AD253" i="19"/>
  <c r="AE253" i="19"/>
  <c r="AF253" i="19"/>
  <c r="AG253" i="19"/>
  <c r="AH253" i="19"/>
  <c r="AI253" i="19"/>
  <c r="AJ253" i="19"/>
  <c r="AK253" i="19"/>
  <c r="AL253" i="19"/>
  <c r="AM253" i="19"/>
  <c r="BQ253" i="19"/>
  <c r="BR253" i="19"/>
  <c r="BS253" i="19"/>
  <c r="A254" i="19"/>
  <c r="B254" i="19"/>
  <c r="C254" i="19"/>
  <c r="D254" i="19"/>
  <c r="E254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AD254" i="19"/>
  <c r="AE254" i="19"/>
  <c r="AF254" i="19"/>
  <c r="AG254" i="19"/>
  <c r="AH254" i="19"/>
  <c r="AI254" i="19"/>
  <c r="AJ254" i="19"/>
  <c r="AK254" i="19"/>
  <c r="AL254" i="19"/>
  <c r="AM254" i="19"/>
  <c r="BQ254" i="19"/>
  <c r="BR254" i="19"/>
  <c r="BS254" i="19"/>
  <c r="A255" i="19"/>
  <c r="B255" i="19"/>
  <c r="C255" i="19"/>
  <c r="D255" i="19"/>
  <c r="E255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AD255" i="19"/>
  <c r="AE255" i="19"/>
  <c r="AF255" i="19"/>
  <c r="AG255" i="19"/>
  <c r="AH255" i="19"/>
  <c r="AI255" i="19"/>
  <c r="AJ255" i="19"/>
  <c r="AK255" i="19"/>
  <c r="AL255" i="19"/>
  <c r="AM255" i="19"/>
  <c r="BQ255" i="19"/>
  <c r="BR255" i="19"/>
  <c r="BS255" i="19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BQ4" i="18"/>
  <c r="BR4" i="18"/>
  <c r="BS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BQ5" i="18"/>
  <c r="BR5" i="18"/>
  <c r="BS5" i="18"/>
  <c r="A6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BQ6" i="18"/>
  <c r="BR6" i="18"/>
  <c r="BS6" i="18"/>
  <c r="A7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BQ7" i="18"/>
  <c r="BR7" i="18"/>
  <c r="BS7" i="18"/>
  <c r="A8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BQ8" i="18"/>
  <c r="BR8" i="18"/>
  <c r="BS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BQ9" i="18"/>
  <c r="BR9" i="18"/>
  <c r="BS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BQ10" i="18"/>
  <c r="BR10" i="18"/>
  <c r="BS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BQ11" i="18"/>
  <c r="BR11" i="18"/>
  <c r="BS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BQ12" i="18"/>
  <c r="BR12" i="18"/>
  <c r="BS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BQ13" i="18"/>
  <c r="BR13" i="18"/>
  <c r="BS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BQ14" i="18"/>
  <c r="BR14" i="18"/>
  <c r="BS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BQ15" i="18"/>
  <c r="BR15" i="18"/>
  <c r="BS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BQ16" i="18"/>
  <c r="BR16" i="18"/>
  <c r="BS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BQ17" i="18"/>
  <c r="BR17" i="18"/>
  <c r="BS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BQ18" i="18"/>
  <c r="BR18" i="18"/>
  <c r="BS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BQ19" i="18"/>
  <c r="BR19" i="18"/>
  <c r="BS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BQ20" i="18"/>
  <c r="BR20" i="18"/>
  <c r="BS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BQ21" i="18"/>
  <c r="BR21" i="18"/>
  <c r="BS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BQ22" i="18"/>
  <c r="BR22" i="18"/>
  <c r="BS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BQ23" i="18"/>
  <c r="BR23" i="18"/>
  <c r="BS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BQ24" i="18"/>
  <c r="BR24" i="18"/>
  <c r="BS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BQ25" i="18"/>
  <c r="BR25" i="18"/>
  <c r="BS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BQ26" i="18"/>
  <c r="BR26" i="18"/>
  <c r="BS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BQ27" i="18"/>
  <c r="BR27" i="18"/>
  <c r="BS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BQ28" i="18"/>
  <c r="BR28" i="18"/>
  <c r="BS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BQ29" i="18"/>
  <c r="BR29" i="18"/>
  <c r="BS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BQ30" i="18"/>
  <c r="BR30" i="18"/>
  <c r="BS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BQ31" i="18"/>
  <c r="BR31" i="18"/>
  <c r="BS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BQ32" i="18"/>
  <c r="BR32" i="18"/>
  <c r="BS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BQ33" i="18"/>
  <c r="BR33" i="18"/>
  <c r="BS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BQ34" i="18"/>
  <c r="BR34" i="18"/>
  <c r="BS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BQ35" i="18"/>
  <c r="BR35" i="18"/>
  <c r="BS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BQ36" i="18"/>
  <c r="BR36" i="18"/>
  <c r="BS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BQ37" i="18"/>
  <c r="BR37" i="18"/>
  <c r="BS37" i="18"/>
  <c r="A38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BQ38" i="18"/>
  <c r="BR38" i="18"/>
  <c r="BS38" i="18"/>
  <c r="A39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BQ39" i="18"/>
  <c r="BR39" i="18"/>
  <c r="BS39" i="18"/>
  <c r="A40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BQ40" i="18"/>
  <c r="BR40" i="18"/>
  <c r="BS40" i="18"/>
  <c r="A41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BQ41" i="18"/>
  <c r="BR41" i="18"/>
  <c r="BS41" i="18"/>
  <c r="A42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BQ42" i="18"/>
  <c r="BR42" i="18"/>
  <c r="BS42" i="18"/>
  <c r="A43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BQ43" i="18"/>
  <c r="BR43" i="18"/>
  <c r="BS43" i="18"/>
  <c r="A44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BQ44" i="18"/>
  <c r="BR44" i="18"/>
  <c r="BS44" i="18"/>
  <c r="A45" i="18"/>
  <c r="B45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BQ45" i="18"/>
  <c r="BR45" i="18"/>
  <c r="BS45" i="18"/>
  <c r="A46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BQ46" i="18"/>
  <c r="BR46" i="18"/>
  <c r="BS46" i="18"/>
  <c r="A47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BQ47" i="18"/>
  <c r="BR47" i="18"/>
  <c r="BS47" i="18"/>
  <c r="A48" i="18"/>
  <c r="B48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BQ48" i="18"/>
  <c r="BR48" i="18"/>
  <c r="BS48" i="18"/>
  <c r="A49" i="18"/>
  <c r="B49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BQ49" i="18"/>
  <c r="BR49" i="18"/>
  <c r="BS49" i="18"/>
  <c r="A50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BQ50" i="18"/>
  <c r="BR50" i="18"/>
  <c r="BS50" i="18"/>
  <c r="A51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BQ51" i="18"/>
  <c r="BR51" i="18"/>
  <c r="BS51" i="18"/>
  <c r="A52" i="18"/>
  <c r="B52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BQ52" i="18"/>
  <c r="BR52" i="18"/>
  <c r="BS52" i="18"/>
  <c r="A53" i="18"/>
  <c r="B53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BQ53" i="18"/>
  <c r="BR53" i="18"/>
  <c r="BS53" i="18"/>
  <c r="A54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BQ54" i="18"/>
  <c r="BR54" i="18"/>
  <c r="BS54" i="18"/>
  <c r="A55" i="18"/>
  <c r="B55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BQ55" i="18"/>
  <c r="BR55" i="18"/>
  <c r="BS55" i="18"/>
  <c r="A56" i="18"/>
  <c r="B56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BQ56" i="18"/>
  <c r="BR56" i="18"/>
  <c r="BS56" i="18"/>
  <c r="A57" i="18"/>
  <c r="B57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BQ57" i="18"/>
  <c r="BR57" i="18"/>
  <c r="BS57" i="18"/>
  <c r="A58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BQ58" i="18"/>
  <c r="BR58" i="18"/>
  <c r="BS58" i="18"/>
  <c r="A59" i="18"/>
  <c r="B59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BQ59" i="18"/>
  <c r="BR59" i="18"/>
  <c r="BS59" i="18"/>
  <c r="A60" i="18"/>
  <c r="B60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BQ60" i="18"/>
  <c r="BR60" i="18"/>
  <c r="BS60" i="18"/>
  <c r="A61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BQ61" i="18"/>
  <c r="BR61" i="18"/>
  <c r="BS61" i="18"/>
  <c r="A62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BQ62" i="18"/>
  <c r="BR62" i="18"/>
  <c r="BS62" i="18"/>
  <c r="A63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BQ63" i="18"/>
  <c r="BR63" i="18"/>
  <c r="BS63" i="18"/>
  <c r="A64" i="18"/>
  <c r="B64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BQ64" i="18"/>
  <c r="BR64" i="18"/>
  <c r="BS64" i="18"/>
  <c r="A65" i="18"/>
  <c r="B65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BQ65" i="18"/>
  <c r="BR65" i="18"/>
  <c r="BS65" i="18"/>
  <c r="A66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BQ66" i="18"/>
  <c r="BR66" i="18"/>
  <c r="BS66" i="18"/>
  <c r="A67" i="18"/>
  <c r="B67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BQ67" i="18"/>
  <c r="BR67" i="18"/>
  <c r="BS67" i="18"/>
  <c r="A68" i="18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BQ68" i="18"/>
  <c r="BR68" i="18"/>
  <c r="BS68" i="18"/>
  <c r="A69" i="18"/>
  <c r="B69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BQ69" i="18"/>
  <c r="BR69" i="18"/>
  <c r="BS69" i="18"/>
  <c r="A70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BQ70" i="18"/>
  <c r="BR70" i="18"/>
  <c r="BS70" i="18"/>
  <c r="A71" i="18"/>
  <c r="B71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BQ71" i="18"/>
  <c r="BR71" i="18"/>
  <c r="BS71" i="18"/>
  <c r="A72" i="18"/>
  <c r="B72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BQ72" i="18"/>
  <c r="BR72" i="18"/>
  <c r="BS72" i="18"/>
  <c r="A73" i="18"/>
  <c r="B73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BQ73" i="18"/>
  <c r="BR73" i="18"/>
  <c r="BS73" i="18"/>
  <c r="A74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BQ74" i="18"/>
  <c r="BR74" i="18"/>
  <c r="BS74" i="18"/>
  <c r="A75" i="18"/>
  <c r="B75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BQ75" i="18"/>
  <c r="BR75" i="18"/>
  <c r="BS75" i="18"/>
  <c r="A76" i="18"/>
  <c r="B76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BQ76" i="18"/>
  <c r="BR76" i="18"/>
  <c r="BS76" i="18"/>
  <c r="A77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BQ77" i="18"/>
  <c r="BR77" i="18"/>
  <c r="BS77" i="18"/>
  <c r="A78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BQ78" i="18"/>
  <c r="BR78" i="18"/>
  <c r="BS78" i="18"/>
  <c r="A79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BQ79" i="18"/>
  <c r="BR79" i="18"/>
  <c r="BS79" i="18"/>
  <c r="A80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BQ80" i="18"/>
  <c r="BR80" i="18"/>
  <c r="BS80" i="18"/>
  <c r="A81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BQ81" i="18"/>
  <c r="BR81" i="18"/>
  <c r="BS81" i="18"/>
  <c r="A82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BQ82" i="18"/>
  <c r="BR82" i="18"/>
  <c r="BS82" i="18"/>
  <c r="A83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BQ83" i="18"/>
  <c r="BR83" i="18"/>
  <c r="BS83" i="18"/>
  <c r="A84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BQ84" i="18"/>
  <c r="BR84" i="18"/>
  <c r="BS84" i="18"/>
  <c r="A85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BQ85" i="18"/>
  <c r="BR85" i="18"/>
  <c r="BS85" i="18"/>
  <c r="A86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BQ86" i="18"/>
  <c r="BR86" i="18"/>
  <c r="BS86" i="18"/>
  <c r="A87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BQ87" i="18"/>
  <c r="BR87" i="18"/>
  <c r="BS87" i="18"/>
  <c r="A88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BQ88" i="18"/>
  <c r="BR88" i="18"/>
  <c r="BS88" i="18"/>
  <c r="A89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BQ89" i="18"/>
  <c r="BR89" i="18"/>
  <c r="BS89" i="18"/>
  <c r="A90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BQ90" i="18"/>
  <c r="BR90" i="18"/>
  <c r="BS90" i="18"/>
  <c r="A91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BQ91" i="18"/>
  <c r="BR91" i="18"/>
  <c r="BS91" i="18"/>
  <c r="A92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BQ92" i="18"/>
  <c r="BR92" i="18"/>
  <c r="BS92" i="18"/>
  <c r="A93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BQ93" i="18"/>
  <c r="BR93" i="18"/>
  <c r="BS93" i="18"/>
  <c r="A94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BQ94" i="18"/>
  <c r="BR94" i="18"/>
  <c r="BS94" i="18"/>
  <c r="A95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BQ95" i="18"/>
  <c r="BR95" i="18"/>
  <c r="BS95" i="18"/>
  <c r="A96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BQ96" i="18"/>
  <c r="BR96" i="18"/>
  <c r="BS96" i="18"/>
  <c r="A97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BQ97" i="18"/>
  <c r="BR97" i="18"/>
  <c r="BS97" i="18"/>
  <c r="A98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BQ98" i="18"/>
  <c r="BR98" i="18"/>
  <c r="BS98" i="18"/>
  <c r="A99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BQ99" i="18"/>
  <c r="BR99" i="18"/>
  <c r="BS99" i="18"/>
  <c r="A100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BQ100" i="18"/>
  <c r="BR100" i="18"/>
  <c r="BS100" i="18"/>
  <c r="A101" i="18"/>
  <c r="B101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BQ101" i="18"/>
  <c r="BR101" i="18"/>
  <c r="BS101" i="18"/>
  <c r="A102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BQ102" i="18"/>
  <c r="BR102" i="18"/>
  <c r="BS102" i="18"/>
  <c r="A103" i="18"/>
  <c r="B103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BQ103" i="18"/>
  <c r="BR103" i="18"/>
  <c r="BS103" i="18"/>
  <c r="A104" i="18"/>
  <c r="B104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BQ104" i="18"/>
  <c r="BR104" i="18"/>
  <c r="BS104" i="18"/>
  <c r="A105" i="18"/>
  <c r="B105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BQ105" i="18"/>
  <c r="BR105" i="18"/>
  <c r="BS105" i="18"/>
  <c r="A106" i="18"/>
  <c r="B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BQ106" i="18"/>
  <c r="BR106" i="18"/>
  <c r="BS106" i="18"/>
  <c r="A107" i="18"/>
  <c r="B107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BQ107" i="18"/>
  <c r="BR107" i="18"/>
  <c r="BS107" i="18"/>
  <c r="A108" i="18"/>
  <c r="B108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BQ108" i="18"/>
  <c r="BR108" i="18"/>
  <c r="BS108" i="18"/>
  <c r="A109" i="18"/>
  <c r="B109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BQ109" i="18"/>
  <c r="BR109" i="18"/>
  <c r="BS109" i="18"/>
  <c r="A110" i="18"/>
  <c r="B110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BQ110" i="18"/>
  <c r="BR110" i="18"/>
  <c r="BS110" i="18"/>
  <c r="A111" i="18"/>
  <c r="B111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BQ111" i="18"/>
  <c r="BR111" i="18"/>
  <c r="BS111" i="18"/>
  <c r="A112" i="18"/>
  <c r="B112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BQ112" i="18"/>
  <c r="BR112" i="18"/>
  <c r="BS112" i="18"/>
  <c r="A113" i="18"/>
  <c r="B113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BQ113" i="18"/>
  <c r="BR113" i="18"/>
  <c r="BS113" i="18"/>
  <c r="A114" i="18"/>
  <c r="B114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BQ114" i="18"/>
  <c r="BR114" i="18"/>
  <c r="BS114" i="18"/>
  <c r="A115" i="18"/>
  <c r="B115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BQ115" i="18"/>
  <c r="BR115" i="18"/>
  <c r="BS115" i="18"/>
  <c r="A116" i="18"/>
  <c r="B116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BQ116" i="18"/>
  <c r="BR116" i="18"/>
  <c r="BS116" i="18"/>
  <c r="A117" i="18"/>
  <c r="B117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BQ117" i="18"/>
  <c r="BR117" i="18"/>
  <c r="BS117" i="18"/>
  <c r="A118" i="18"/>
  <c r="B118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BQ118" i="18"/>
  <c r="BR118" i="18"/>
  <c r="BS118" i="18"/>
  <c r="A119" i="18"/>
  <c r="B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BQ119" i="18"/>
  <c r="BR119" i="18"/>
  <c r="BS119" i="18"/>
  <c r="A120" i="18"/>
  <c r="B120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BQ120" i="18"/>
  <c r="BR120" i="18"/>
  <c r="BS120" i="18"/>
  <c r="A121" i="18"/>
  <c r="B121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BQ121" i="18"/>
  <c r="BR121" i="18"/>
  <c r="BS121" i="18"/>
  <c r="A122" i="18"/>
  <c r="B122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BQ122" i="18"/>
  <c r="BR122" i="18"/>
  <c r="BS122" i="18"/>
  <c r="A123" i="18"/>
  <c r="B123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BQ123" i="18"/>
  <c r="BR123" i="18"/>
  <c r="BS123" i="18"/>
  <c r="A124" i="18"/>
  <c r="B124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BQ124" i="18"/>
  <c r="BR124" i="18"/>
  <c r="BS124" i="18"/>
  <c r="A125" i="18"/>
  <c r="B125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BQ125" i="18"/>
  <c r="BR125" i="18"/>
  <c r="BS125" i="18"/>
  <c r="A126" i="18"/>
  <c r="B126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BQ126" i="18"/>
  <c r="BR126" i="18"/>
  <c r="BS126" i="18"/>
  <c r="A127" i="18"/>
  <c r="B127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BQ127" i="18"/>
  <c r="BR127" i="18"/>
  <c r="BS127" i="18"/>
  <c r="A128" i="18"/>
  <c r="B128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BQ128" i="18"/>
  <c r="BR128" i="18"/>
  <c r="BS128" i="18"/>
  <c r="A129" i="18"/>
  <c r="B129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BQ129" i="18"/>
  <c r="BR129" i="18"/>
  <c r="BS129" i="18"/>
  <c r="A130" i="18"/>
  <c r="B130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BQ130" i="18"/>
  <c r="BR130" i="18"/>
  <c r="BS130" i="18"/>
  <c r="A131" i="18"/>
  <c r="B131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BQ131" i="18"/>
  <c r="BR131" i="18"/>
  <c r="BS131" i="18"/>
  <c r="A132" i="18"/>
  <c r="B132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BQ132" i="18"/>
  <c r="BR132" i="18"/>
  <c r="BS132" i="18"/>
  <c r="A133" i="18"/>
  <c r="B133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BQ133" i="18"/>
  <c r="BR133" i="18"/>
  <c r="BS133" i="18"/>
  <c r="A134" i="18"/>
  <c r="B134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BQ134" i="18"/>
  <c r="BR134" i="18"/>
  <c r="BS134" i="18"/>
  <c r="A135" i="18"/>
  <c r="B135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BQ135" i="18"/>
  <c r="BR135" i="18"/>
  <c r="BS135" i="18"/>
  <c r="A136" i="18"/>
  <c r="B136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BQ136" i="18"/>
  <c r="BR136" i="18"/>
  <c r="BS136" i="18"/>
  <c r="A137" i="18"/>
  <c r="B137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BQ137" i="18"/>
  <c r="BR137" i="18"/>
  <c r="BS137" i="18"/>
  <c r="A138" i="18"/>
  <c r="B138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BQ138" i="18"/>
  <c r="BR138" i="18"/>
  <c r="BS138" i="18"/>
  <c r="A139" i="18"/>
  <c r="B139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BQ139" i="18"/>
  <c r="BR139" i="18"/>
  <c r="BS139" i="18"/>
  <c r="A140" i="18"/>
  <c r="B140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BQ140" i="18"/>
  <c r="BR140" i="18"/>
  <c r="BS140" i="18"/>
  <c r="A141" i="18"/>
  <c r="B141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BQ141" i="18"/>
  <c r="BR141" i="18"/>
  <c r="BS141" i="18"/>
  <c r="A142" i="18"/>
  <c r="B142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BQ142" i="18"/>
  <c r="BR142" i="18"/>
  <c r="BS142" i="18"/>
  <c r="A143" i="18"/>
  <c r="B143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BQ143" i="18"/>
  <c r="BR143" i="18"/>
  <c r="BS143" i="18"/>
  <c r="A144" i="18"/>
  <c r="B144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BQ144" i="18"/>
  <c r="BR144" i="18"/>
  <c r="BS144" i="18"/>
  <c r="A145" i="18"/>
  <c r="B145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BQ145" i="18"/>
  <c r="BR145" i="18"/>
  <c r="BS145" i="18"/>
  <c r="A146" i="18"/>
  <c r="B146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BQ146" i="18"/>
  <c r="BR146" i="18"/>
  <c r="BS146" i="18"/>
  <c r="A147" i="18"/>
  <c r="B147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BQ147" i="18"/>
  <c r="BR147" i="18"/>
  <c r="BS147" i="18"/>
  <c r="A148" i="18"/>
  <c r="B148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BQ148" i="18"/>
  <c r="BR148" i="18"/>
  <c r="BS148" i="18"/>
  <c r="A149" i="18"/>
  <c r="B149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BQ149" i="18"/>
  <c r="BR149" i="18"/>
  <c r="BS149" i="18"/>
  <c r="A150" i="18"/>
  <c r="B150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BQ150" i="18"/>
  <c r="BR150" i="18"/>
  <c r="BS150" i="18"/>
  <c r="A151" i="18"/>
  <c r="B151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BQ151" i="18"/>
  <c r="BR151" i="18"/>
  <c r="BS151" i="18"/>
  <c r="A152" i="18"/>
  <c r="B152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BQ152" i="18"/>
  <c r="BR152" i="18"/>
  <c r="BS152" i="18"/>
  <c r="A153" i="18"/>
  <c r="B153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BQ153" i="18"/>
  <c r="BR153" i="18"/>
  <c r="BS153" i="18"/>
  <c r="A154" i="18"/>
  <c r="B154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BQ154" i="18"/>
  <c r="BR154" i="18"/>
  <c r="BS154" i="18"/>
  <c r="A155" i="18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BQ155" i="18"/>
  <c r="BR155" i="18"/>
  <c r="BS155" i="18"/>
  <c r="A156" i="18"/>
  <c r="B156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BQ156" i="18"/>
  <c r="BR156" i="18"/>
  <c r="BS156" i="18"/>
  <c r="A157" i="18"/>
  <c r="B157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BQ157" i="18"/>
  <c r="BR157" i="18"/>
  <c r="BS157" i="18"/>
  <c r="A158" i="18"/>
  <c r="B158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BQ158" i="18"/>
  <c r="BR158" i="18"/>
  <c r="BS158" i="18"/>
  <c r="A159" i="18"/>
  <c r="B159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BQ159" i="18"/>
  <c r="BR159" i="18"/>
  <c r="BS159" i="18"/>
  <c r="A160" i="18"/>
  <c r="B160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BQ160" i="18"/>
  <c r="BR160" i="18"/>
  <c r="BS160" i="18"/>
  <c r="A161" i="18"/>
  <c r="B161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BQ161" i="18"/>
  <c r="BR161" i="18"/>
  <c r="BS161" i="18"/>
  <c r="A162" i="18"/>
  <c r="B162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BQ162" i="18"/>
  <c r="BR162" i="18"/>
  <c r="BS162" i="18"/>
  <c r="A163" i="18"/>
  <c r="B163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BQ163" i="18"/>
  <c r="BR163" i="18"/>
  <c r="BS163" i="18"/>
  <c r="A164" i="18"/>
  <c r="B164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BQ164" i="18"/>
  <c r="BR164" i="18"/>
  <c r="BS164" i="18"/>
  <c r="A165" i="18"/>
  <c r="B165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BQ165" i="18"/>
  <c r="BR165" i="18"/>
  <c r="BS165" i="18"/>
  <c r="A166" i="18"/>
  <c r="B166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BQ166" i="18"/>
  <c r="BR166" i="18"/>
  <c r="BS166" i="18"/>
  <c r="A167" i="18"/>
  <c r="B167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BQ167" i="18"/>
  <c r="BR167" i="18"/>
  <c r="BS167" i="18"/>
  <c r="A168" i="18"/>
  <c r="B168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BQ168" i="18"/>
  <c r="BR168" i="18"/>
  <c r="BS168" i="18"/>
  <c r="A169" i="18"/>
  <c r="B169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BQ169" i="18"/>
  <c r="BR169" i="18"/>
  <c r="BS169" i="18"/>
  <c r="A170" i="18"/>
  <c r="B170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BQ170" i="18"/>
  <c r="BR170" i="18"/>
  <c r="BS170" i="18"/>
  <c r="A171" i="18"/>
  <c r="B171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BQ171" i="18"/>
  <c r="BR171" i="18"/>
  <c r="BS171" i="18"/>
  <c r="A172" i="18"/>
  <c r="B172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BQ172" i="18"/>
  <c r="BR172" i="18"/>
  <c r="BS172" i="18"/>
  <c r="A173" i="18"/>
  <c r="B173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BQ173" i="18"/>
  <c r="BR173" i="18"/>
  <c r="BS173" i="18"/>
  <c r="A174" i="18"/>
  <c r="B174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BQ174" i="18"/>
  <c r="BR174" i="18"/>
  <c r="BS174" i="18"/>
  <c r="A175" i="18"/>
  <c r="B175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BQ175" i="18"/>
  <c r="BR175" i="18"/>
  <c r="BS175" i="18"/>
  <c r="A176" i="18"/>
  <c r="B176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BQ176" i="18"/>
  <c r="BR176" i="18"/>
  <c r="BS176" i="18"/>
  <c r="A177" i="18"/>
  <c r="B177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BQ177" i="18"/>
  <c r="BR177" i="18"/>
  <c r="BS177" i="18"/>
  <c r="A178" i="18"/>
  <c r="B178" i="18"/>
  <c r="C178" i="18"/>
  <c r="D178" i="18"/>
  <c r="E178" i="18"/>
  <c r="F178" i="18"/>
  <c r="G178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T178" i="18"/>
  <c r="U178" i="18"/>
  <c r="V178" i="18"/>
  <c r="W178" i="18"/>
  <c r="X178" i="18"/>
  <c r="Y178" i="18"/>
  <c r="Z178" i="18"/>
  <c r="AA178" i="18"/>
  <c r="AB178" i="18"/>
  <c r="AC178" i="18"/>
  <c r="AD178" i="18"/>
  <c r="AE178" i="18"/>
  <c r="AF178" i="18"/>
  <c r="AG178" i="18"/>
  <c r="AH178" i="18"/>
  <c r="AI178" i="18"/>
  <c r="AJ178" i="18"/>
  <c r="AK178" i="18"/>
  <c r="AL178" i="18"/>
  <c r="AM178" i="18"/>
  <c r="BQ178" i="18"/>
  <c r="BR178" i="18"/>
  <c r="BS178" i="18"/>
  <c r="A179" i="18"/>
  <c r="B179" i="18"/>
  <c r="C179" i="18"/>
  <c r="D179" i="18"/>
  <c r="E179" i="18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T179" i="18"/>
  <c r="U179" i="18"/>
  <c r="V179" i="18"/>
  <c r="W179" i="18"/>
  <c r="X179" i="18"/>
  <c r="Y179" i="18"/>
  <c r="Z179" i="18"/>
  <c r="AA179" i="18"/>
  <c r="AB179" i="18"/>
  <c r="AC179" i="18"/>
  <c r="AD179" i="18"/>
  <c r="AE179" i="18"/>
  <c r="AF179" i="18"/>
  <c r="AG179" i="18"/>
  <c r="AH179" i="18"/>
  <c r="AI179" i="18"/>
  <c r="AJ179" i="18"/>
  <c r="AK179" i="18"/>
  <c r="AL179" i="18"/>
  <c r="AM179" i="18"/>
  <c r="BQ179" i="18"/>
  <c r="BR179" i="18"/>
  <c r="BS179" i="18"/>
  <c r="A180" i="18"/>
  <c r="B180" i="18"/>
  <c r="C180" i="18"/>
  <c r="D180" i="18"/>
  <c r="E180" i="18"/>
  <c r="F180" i="18"/>
  <c r="G180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T180" i="18"/>
  <c r="U180" i="18"/>
  <c r="V180" i="18"/>
  <c r="W180" i="18"/>
  <c r="X180" i="18"/>
  <c r="Y180" i="18"/>
  <c r="Z180" i="18"/>
  <c r="AA180" i="18"/>
  <c r="AB180" i="18"/>
  <c r="AC180" i="18"/>
  <c r="AD180" i="18"/>
  <c r="AE180" i="18"/>
  <c r="AF180" i="18"/>
  <c r="AG180" i="18"/>
  <c r="AH180" i="18"/>
  <c r="AI180" i="18"/>
  <c r="AJ180" i="18"/>
  <c r="AK180" i="18"/>
  <c r="AL180" i="18"/>
  <c r="AM180" i="18"/>
  <c r="BQ180" i="18"/>
  <c r="BR180" i="18"/>
  <c r="BS180" i="18"/>
  <c r="A181" i="18"/>
  <c r="B181" i="18"/>
  <c r="C181" i="18"/>
  <c r="D181" i="18"/>
  <c r="E181" i="18"/>
  <c r="F181" i="18"/>
  <c r="G181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T181" i="18"/>
  <c r="U181" i="18"/>
  <c r="V181" i="18"/>
  <c r="W181" i="18"/>
  <c r="X181" i="18"/>
  <c r="Y181" i="18"/>
  <c r="Z181" i="18"/>
  <c r="AA181" i="18"/>
  <c r="AB181" i="18"/>
  <c r="AC181" i="18"/>
  <c r="AD181" i="18"/>
  <c r="AE181" i="18"/>
  <c r="AF181" i="18"/>
  <c r="AG181" i="18"/>
  <c r="AH181" i="18"/>
  <c r="AI181" i="18"/>
  <c r="AJ181" i="18"/>
  <c r="AK181" i="18"/>
  <c r="AL181" i="18"/>
  <c r="AM181" i="18"/>
  <c r="BQ181" i="18"/>
  <c r="BR181" i="18"/>
  <c r="BS181" i="18"/>
  <c r="A182" i="18"/>
  <c r="B182" i="18"/>
  <c r="C182" i="18"/>
  <c r="D182" i="18"/>
  <c r="E182" i="18"/>
  <c r="F182" i="18"/>
  <c r="G182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T182" i="18"/>
  <c r="U182" i="18"/>
  <c r="V182" i="18"/>
  <c r="W182" i="18"/>
  <c r="X182" i="18"/>
  <c r="Y182" i="18"/>
  <c r="Z182" i="18"/>
  <c r="AA182" i="18"/>
  <c r="AB182" i="18"/>
  <c r="AC182" i="18"/>
  <c r="AD182" i="18"/>
  <c r="AE182" i="18"/>
  <c r="AF182" i="18"/>
  <c r="AG182" i="18"/>
  <c r="AH182" i="18"/>
  <c r="AI182" i="18"/>
  <c r="AJ182" i="18"/>
  <c r="AK182" i="18"/>
  <c r="AL182" i="18"/>
  <c r="AM182" i="18"/>
  <c r="BQ182" i="18"/>
  <c r="BR182" i="18"/>
  <c r="BS182" i="18"/>
  <c r="A183" i="18"/>
  <c r="B183" i="18"/>
  <c r="C183" i="18"/>
  <c r="D183" i="18"/>
  <c r="E183" i="18"/>
  <c r="F183" i="18"/>
  <c r="G183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T183" i="18"/>
  <c r="U183" i="18"/>
  <c r="V183" i="18"/>
  <c r="W183" i="18"/>
  <c r="X183" i="18"/>
  <c r="Y183" i="18"/>
  <c r="Z183" i="18"/>
  <c r="AA183" i="18"/>
  <c r="AB183" i="18"/>
  <c r="AC183" i="18"/>
  <c r="AD183" i="18"/>
  <c r="AE183" i="18"/>
  <c r="AF183" i="18"/>
  <c r="AG183" i="18"/>
  <c r="AH183" i="18"/>
  <c r="AI183" i="18"/>
  <c r="AJ183" i="18"/>
  <c r="AK183" i="18"/>
  <c r="AL183" i="18"/>
  <c r="AM183" i="18"/>
  <c r="BQ183" i="18"/>
  <c r="BR183" i="18"/>
  <c r="BS183" i="18"/>
  <c r="A184" i="18"/>
  <c r="B184" i="18"/>
  <c r="C184" i="18"/>
  <c r="D184" i="18"/>
  <c r="E184" i="18"/>
  <c r="F184" i="18"/>
  <c r="G184" i="18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T184" i="18"/>
  <c r="U184" i="18"/>
  <c r="V184" i="18"/>
  <c r="W184" i="18"/>
  <c r="X184" i="18"/>
  <c r="Y184" i="18"/>
  <c r="Z184" i="18"/>
  <c r="AA184" i="18"/>
  <c r="AB184" i="18"/>
  <c r="AC184" i="18"/>
  <c r="AD184" i="18"/>
  <c r="AE184" i="18"/>
  <c r="AF184" i="18"/>
  <c r="AG184" i="18"/>
  <c r="AH184" i="18"/>
  <c r="AI184" i="18"/>
  <c r="AJ184" i="18"/>
  <c r="AK184" i="18"/>
  <c r="AL184" i="18"/>
  <c r="AM184" i="18"/>
  <c r="BQ184" i="18"/>
  <c r="BR184" i="18"/>
  <c r="BS184" i="18"/>
  <c r="A185" i="18"/>
  <c r="B185" i="18"/>
  <c r="C185" i="18"/>
  <c r="D185" i="18"/>
  <c r="E185" i="18"/>
  <c r="F185" i="18"/>
  <c r="G185" i="18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T185" i="18"/>
  <c r="U185" i="18"/>
  <c r="V185" i="18"/>
  <c r="W185" i="18"/>
  <c r="X185" i="18"/>
  <c r="Y185" i="18"/>
  <c r="Z185" i="18"/>
  <c r="AA185" i="18"/>
  <c r="AB185" i="18"/>
  <c r="AC185" i="18"/>
  <c r="AD185" i="18"/>
  <c r="AE185" i="18"/>
  <c r="AF185" i="18"/>
  <c r="AG185" i="18"/>
  <c r="AH185" i="18"/>
  <c r="AI185" i="18"/>
  <c r="AJ185" i="18"/>
  <c r="AK185" i="18"/>
  <c r="AL185" i="18"/>
  <c r="AM185" i="18"/>
  <c r="BQ185" i="18"/>
  <c r="BR185" i="18"/>
  <c r="BS185" i="18"/>
  <c r="A186" i="18"/>
  <c r="B186" i="18"/>
  <c r="C186" i="18"/>
  <c r="D186" i="18"/>
  <c r="E186" i="18"/>
  <c r="F186" i="18"/>
  <c r="G186" i="18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T186" i="18"/>
  <c r="U186" i="18"/>
  <c r="V186" i="18"/>
  <c r="W186" i="18"/>
  <c r="X186" i="18"/>
  <c r="Y186" i="18"/>
  <c r="Z186" i="18"/>
  <c r="AA186" i="18"/>
  <c r="AB186" i="18"/>
  <c r="AC186" i="18"/>
  <c r="AD186" i="18"/>
  <c r="AE186" i="18"/>
  <c r="AF186" i="18"/>
  <c r="AG186" i="18"/>
  <c r="AH186" i="18"/>
  <c r="AI186" i="18"/>
  <c r="AJ186" i="18"/>
  <c r="AK186" i="18"/>
  <c r="AL186" i="18"/>
  <c r="AM186" i="18"/>
  <c r="BQ186" i="18"/>
  <c r="BR186" i="18"/>
  <c r="BS186" i="18"/>
  <c r="A187" i="18"/>
  <c r="B187" i="18"/>
  <c r="C187" i="18"/>
  <c r="D187" i="18"/>
  <c r="E187" i="18"/>
  <c r="F187" i="18"/>
  <c r="G187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T187" i="18"/>
  <c r="U187" i="18"/>
  <c r="V187" i="18"/>
  <c r="W187" i="18"/>
  <c r="X187" i="18"/>
  <c r="Y187" i="18"/>
  <c r="Z187" i="18"/>
  <c r="AA187" i="18"/>
  <c r="AB187" i="18"/>
  <c r="AC187" i="18"/>
  <c r="AD187" i="18"/>
  <c r="AE187" i="18"/>
  <c r="AF187" i="18"/>
  <c r="AG187" i="18"/>
  <c r="AH187" i="18"/>
  <c r="AI187" i="18"/>
  <c r="AJ187" i="18"/>
  <c r="AK187" i="18"/>
  <c r="AL187" i="18"/>
  <c r="AM187" i="18"/>
  <c r="BQ187" i="18"/>
  <c r="BR187" i="18"/>
  <c r="BS187" i="18"/>
  <c r="A188" i="18"/>
  <c r="B188" i="18"/>
  <c r="C188" i="18"/>
  <c r="D188" i="18"/>
  <c r="E188" i="18"/>
  <c r="F188" i="18"/>
  <c r="G188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T188" i="18"/>
  <c r="U188" i="18"/>
  <c r="V188" i="18"/>
  <c r="W188" i="18"/>
  <c r="X188" i="18"/>
  <c r="Y188" i="18"/>
  <c r="Z188" i="18"/>
  <c r="AA188" i="18"/>
  <c r="AB188" i="18"/>
  <c r="AC188" i="18"/>
  <c r="AD188" i="18"/>
  <c r="AE188" i="18"/>
  <c r="AF188" i="18"/>
  <c r="AG188" i="18"/>
  <c r="AH188" i="18"/>
  <c r="AI188" i="18"/>
  <c r="AJ188" i="18"/>
  <c r="AK188" i="18"/>
  <c r="AL188" i="18"/>
  <c r="AM188" i="18"/>
  <c r="BQ188" i="18"/>
  <c r="BR188" i="18"/>
  <c r="BS188" i="18"/>
  <c r="A189" i="18"/>
  <c r="B189" i="18"/>
  <c r="C189" i="18"/>
  <c r="D189" i="18"/>
  <c r="E189" i="18"/>
  <c r="F189" i="18"/>
  <c r="G189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T189" i="18"/>
  <c r="U189" i="18"/>
  <c r="V189" i="18"/>
  <c r="W189" i="18"/>
  <c r="X189" i="18"/>
  <c r="Y189" i="18"/>
  <c r="Z189" i="18"/>
  <c r="AA189" i="18"/>
  <c r="AB189" i="18"/>
  <c r="AC189" i="18"/>
  <c r="AD189" i="18"/>
  <c r="AE189" i="18"/>
  <c r="AF189" i="18"/>
  <c r="AG189" i="18"/>
  <c r="AH189" i="18"/>
  <c r="AI189" i="18"/>
  <c r="AJ189" i="18"/>
  <c r="AK189" i="18"/>
  <c r="AL189" i="18"/>
  <c r="AM189" i="18"/>
  <c r="BQ189" i="18"/>
  <c r="BR189" i="18"/>
  <c r="BS189" i="18"/>
  <c r="A190" i="18"/>
  <c r="B190" i="18"/>
  <c r="C190" i="18"/>
  <c r="D190" i="18"/>
  <c r="E190" i="18"/>
  <c r="F190" i="18"/>
  <c r="G190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T190" i="18"/>
  <c r="U190" i="18"/>
  <c r="V190" i="18"/>
  <c r="W190" i="18"/>
  <c r="X190" i="18"/>
  <c r="Y190" i="18"/>
  <c r="Z190" i="18"/>
  <c r="AA190" i="18"/>
  <c r="AB190" i="18"/>
  <c r="AC190" i="18"/>
  <c r="AD190" i="18"/>
  <c r="AE190" i="18"/>
  <c r="AF190" i="18"/>
  <c r="AG190" i="18"/>
  <c r="AH190" i="18"/>
  <c r="AI190" i="18"/>
  <c r="AJ190" i="18"/>
  <c r="AK190" i="18"/>
  <c r="AL190" i="18"/>
  <c r="AM190" i="18"/>
  <c r="BQ190" i="18"/>
  <c r="BR190" i="18"/>
  <c r="BS190" i="18"/>
  <c r="A191" i="18"/>
  <c r="B191" i="18"/>
  <c r="C191" i="18"/>
  <c r="D191" i="18"/>
  <c r="E191" i="18"/>
  <c r="F191" i="18"/>
  <c r="G191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T191" i="18"/>
  <c r="U191" i="18"/>
  <c r="V191" i="18"/>
  <c r="W191" i="18"/>
  <c r="X191" i="18"/>
  <c r="Y191" i="18"/>
  <c r="Z191" i="18"/>
  <c r="AA191" i="18"/>
  <c r="AB191" i="18"/>
  <c r="AC191" i="18"/>
  <c r="AD191" i="18"/>
  <c r="AE191" i="18"/>
  <c r="AF191" i="18"/>
  <c r="AG191" i="18"/>
  <c r="AH191" i="18"/>
  <c r="AI191" i="18"/>
  <c r="AJ191" i="18"/>
  <c r="AK191" i="18"/>
  <c r="AL191" i="18"/>
  <c r="AM191" i="18"/>
  <c r="BQ191" i="18"/>
  <c r="BR191" i="18"/>
  <c r="BS191" i="18"/>
  <c r="A192" i="18"/>
  <c r="B192" i="18"/>
  <c r="C192" i="18"/>
  <c r="D192" i="18"/>
  <c r="E192" i="18"/>
  <c r="F192" i="18"/>
  <c r="G192" i="18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T192" i="18"/>
  <c r="U192" i="18"/>
  <c r="V192" i="18"/>
  <c r="W192" i="18"/>
  <c r="X192" i="18"/>
  <c r="Y192" i="18"/>
  <c r="Z192" i="18"/>
  <c r="AA192" i="18"/>
  <c r="AB192" i="18"/>
  <c r="AC192" i="18"/>
  <c r="AD192" i="18"/>
  <c r="AE192" i="18"/>
  <c r="AF192" i="18"/>
  <c r="AG192" i="18"/>
  <c r="AH192" i="18"/>
  <c r="AI192" i="18"/>
  <c r="AJ192" i="18"/>
  <c r="AK192" i="18"/>
  <c r="AL192" i="18"/>
  <c r="AM192" i="18"/>
  <c r="BQ192" i="18"/>
  <c r="BR192" i="18"/>
  <c r="BS192" i="18"/>
  <c r="A193" i="18"/>
  <c r="B193" i="18"/>
  <c r="C193" i="18"/>
  <c r="D193" i="18"/>
  <c r="E193" i="18"/>
  <c r="F193" i="18"/>
  <c r="G193" i="18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T193" i="18"/>
  <c r="U193" i="18"/>
  <c r="V193" i="18"/>
  <c r="W193" i="18"/>
  <c r="X193" i="18"/>
  <c r="Y193" i="18"/>
  <c r="Z193" i="18"/>
  <c r="AA193" i="18"/>
  <c r="AB193" i="18"/>
  <c r="AC193" i="18"/>
  <c r="AD193" i="18"/>
  <c r="AE193" i="18"/>
  <c r="AF193" i="18"/>
  <c r="AG193" i="18"/>
  <c r="AH193" i="18"/>
  <c r="AI193" i="18"/>
  <c r="AJ193" i="18"/>
  <c r="AK193" i="18"/>
  <c r="AL193" i="18"/>
  <c r="AM193" i="18"/>
  <c r="BQ193" i="18"/>
  <c r="BR193" i="18"/>
  <c r="BS193" i="18"/>
  <c r="A194" i="18"/>
  <c r="B194" i="18"/>
  <c r="C194" i="18"/>
  <c r="D194" i="18"/>
  <c r="E194" i="18"/>
  <c r="F194" i="18"/>
  <c r="G194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T194" i="18"/>
  <c r="U194" i="18"/>
  <c r="V194" i="18"/>
  <c r="W194" i="18"/>
  <c r="X194" i="18"/>
  <c r="Y194" i="18"/>
  <c r="Z194" i="18"/>
  <c r="AA194" i="18"/>
  <c r="AB194" i="18"/>
  <c r="AC194" i="18"/>
  <c r="AD194" i="18"/>
  <c r="AE194" i="18"/>
  <c r="AF194" i="18"/>
  <c r="AG194" i="18"/>
  <c r="AH194" i="18"/>
  <c r="AI194" i="18"/>
  <c r="AJ194" i="18"/>
  <c r="AK194" i="18"/>
  <c r="AL194" i="18"/>
  <c r="AM194" i="18"/>
  <c r="BQ194" i="18"/>
  <c r="BR194" i="18"/>
  <c r="BS194" i="18"/>
  <c r="A195" i="18"/>
  <c r="B195" i="18"/>
  <c r="C195" i="18"/>
  <c r="D195" i="18"/>
  <c r="E195" i="18"/>
  <c r="F195" i="18"/>
  <c r="G195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T195" i="18"/>
  <c r="U195" i="18"/>
  <c r="V195" i="18"/>
  <c r="W195" i="18"/>
  <c r="X195" i="18"/>
  <c r="Y195" i="18"/>
  <c r="Z195" i="18"/>
  <c r="AA195" i="18"/>
  <c r="AB195" i="18"/>
  <c r="AC195" i="18"/>
  <c r="AD195" i="18"/>
  <c r="AE195" i="18"/>
  <c r="AF195" i="18"/>
  <c r="AG195" i="18"/>
  <c r="AH195" i="18"/>
  <c r="AI195" i="18"/>
  <c r="AJ195" i="18"/>
  <c r="AK195" i="18"/>
  <c r="AL195" i="18"/>
  <c r="AM195" i="18"/>
  <c r="BQ195" i="18"/>
  <c r="BR195" i="18"/>
  <c r="BS195" i="18"/>
  <c r="A196" i="18"/>
  <c r="B196" i="18"/>
  <c r="C196" i="18"/>
  <c r="D196" i="18"/>
  <c r="E196" i="18"/>
  <c r="F196" i="18"/>
  <c r="G196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T196" i="18"/>
  <c r="U196" i="18"/>
  <c r="V196" i="18"/>
  <c r="W196" i="18"/>
  <c r="X196" i="18"/>
  <c r="Y196" i="18"/>
  <c r="Z196" i="18"/>
  <c r="AA196" i="18"/>
  <c r="AB196" i="18"/>
  <c r="AC196" i="18"/>
  <c r="AD196" i="18"/>
  <c r="AE196" i="18"/>
  <c r="AF196" i="18"/>
  <c r="AG196" i="18"/>
  <c r="AH196" i="18"/>
  <c r="AI196" i="18"/>
  <c r="AJ196" i="18"/>
  <c r="AK196" i="18"/>
  <c r="AL196" i="18"/>
  <c r="AM196" i="18"/>
  <c r="BQ196" i="18"/>
  <c r="BR196" i="18"/>
  <c r="BS196" i="18"/>
  <c r="A197" i="18"/>
  <c r="B197" i="18"/>
  <c r="C197" i="18"/>
  <c r="D197" i="18"/>
  <c r="E197" i="18"/>
  <c r="F197" i="18"/>
  <c r="G197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T197" i="18"/>
  <c r="U197" i="18"/>
  <c r="V197" i="18"/>
  <c r="W197" i="18"/>
  <c r="X197" i="18"/>
  <c r="Y197" i="18"/>
  <c r="Z197" i="18"/>
  <c r="AA197" i="18"/>
  <c r="AB197" i="18"/>
  <c r="AC197" i="18"/>
  <c r="AD197" i="18"/>
  <c r="AE197" i="18"/>
  <c r="AF197" i="18"/>
  <c r="AG197" i="18"/>
  <c r="AH197" i="18"/>
  <c r="AI197" i="18"/>
  <c r="AJ197" i="18"/>
  <c r="AK197" i="18"/>
  <c r="AL197" i="18"/>
  <c r="AM197" i="18"/>
  <c r="BQ197" i="18"/>
  <c r="BR197" i="18"/>
  <c r="BS197" i="18"/>
  <c r="A198" i="18"/>
  <c r="B198" i="18"/>
  <c r="C198" i="18"/>
  <c r="D198" i="18"/>
  <c r="E198" i="18"/>
  <c r="F198" i="18"/>
  <c r="G198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T198" i="18"/>
  <c r="U198" i="18"/>
  <c r="V198" i="18"/>
  <c r="W198" i="18"/>
  <c r="X198" i="18"/>
  <c r="Y198" i="18"/>
  <c r="Z198" i="18"/>
  <c r="AA198" i="18"/>
  <c r="AB198" i="18"/>
  <c r="AC198" i="18"/>
  <c r="AD198" i="18"/>
  <c r="AE198" i="18"/>
  <c r="AF198" i="18"/>
  <c r="AG198" i="18"/>
  <c r="AH198" i="18"/>
  <c r="AI198" i="18"/>
  <c r="AJ198" i="18"/>
  <c r="AK198" i="18"/>
  <c r="AL198" i="18"/>
  <c r="AM198" i="18"/>
  <c r="BQ198" i="18"/>
  <c r="BR198" i="18"/>
  <c r="BS198" i="18"/>
  <c r="A199" i="18"/>
  <c r="B199" i="18"/>
  <c r="C199" i="18"/>
  <c r="D199" i="18"/>
  <c r="E199" i="18"/>
  <c r="F199" i="18"/>
  <c r="G199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T199" i="18"/>
  <c r="U199" i="18"/>
  <c r="V199" i="18"/>
  <c r="W199" i="18"/>
  <c r="X199" i="18"/>
  <c r="Y199" i="18"/>
  <c r="Z199" i="18"/>
  <c r="AA199" i="18"/>
  <c r="AB199" i="18"/>
  <c r="AC199" i="18"/>
  <c r="AD199" i="18"/>
  <c r="AE199" i="18"/>
  <c r="AF199" i="18"/>
  <c r="AG199" i="18"/>
  <c r="AH199" i="18"/>
  <c r="AI199" i="18"/>
  <c r="AJ199" i="18"/>
  <c r="AK199" i="18"/>
  <c r="AL199" i="18"/>
  <c r="AM199" i="18"/>
  <c r="BQ199" i="18"/>
  <c r="BR199" i="18"/>
  <c r="BS199" i="18"/>
  <c r="A200" i="18"/>
  <c r="B200" i="18"/>
  <c r="C200" i="18"/>
  <c r="D200" i="18"/>
  <c r="E200" i="18"/>
  <c r="F200" i="18"/>
  <c r="G200" i="18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T200" i="18"/>
  <c r="U200" i="18"/>
  <c r="V200" i="18"/>
  <c r="W200" i="18"/>
  <c r="X200" i="18"/>
  <c r="Y200" i="18"/>
  <c r="Z200" i="18"/>
  <c r="AA200" i="18"/>
  <c r="AB200" i="18"/>
  <c r="AC200" i="18"/>
  <c r="AD200" i="18"/>
  <c r="AE200" i="18"/>
  <c r="AF200" i="18"/>
  <c r="AG200" i="18"/>
  <c r="AH200" i="18"/>
  <c r="AI200" i="18"/>
  <c r="AJ200" i="18"/>
  <c r="AK200" i="18"/>
  <c r="AL200" i="18"/>
  <c r="AM200" i="18"/>
  <c r="BQ200" i="18"/>
  <c r="BR200" i="18"/>
  <c r="BS200" i="18"/>
  <c r="A201" i="18"/>
  <c r="B201" i="18"/>
  <c r="C201" i="18"/>
  <c r="D201" i="18"/>
  <c r="E201" i="18"/>
  <c r="F201" i="18"/>
  <c r="G201" i="18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T201" i="18"/>
  <c r="U201" i="18"/>
  <c r="V201" i="18"/>
  <c r="W201" i="18"/>
  <c r="X201" i="18"/>
  <c r="Y201" i="18"/>
  <c r="Z201" i="18"/>
  <c r="AA201" i="18"/>
  <c r="AB201" i="18"/>
  <c r="AC201" i="18"/>
  <c r="AD201" i="18"/>
  <c r="AE201" i="18"/>
  <c r="AF201" i="18"/>
  <c r="AG201" i="18"/>
  <c r="AH201" i="18"/>
  <c r="AI201" i="18"/>
  <c r="AJ201" i="18"/>
  <c r="AK201" i="18"/>
  <c r="AL201" i="18"/>
  <c r="AM201" i="18"/>
  <c r="BQ201" i="18"/>
  <c r="BR201" i="18"/>
  <c r="BS201" i="18"/>
  <c r="A202" i="18"/>
  <c r="B202" i="18"/>
  <c r="C202" i="18"/>
  <c r="D202" i="18"/>
  <c r="E202" i="18"/>
  <c r="F202" i="18"/>
  <c r="G202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T202" i="18"/>
  <c r="U202" i="18"/>
  <c r="V202" i="18"/>
  <c r="W202" i="18"/>
  <c r="X202" i="18"/>
  <c r="Y202" i="18"/>
  <c r="Z202" i="18"/>
  <c r="AA202" i="18"/>
  <c r="AB202" i="18"/>
  <c r="AC202" i="18"/>
  <c r="AD202" i="18"/>
  <c r="AE202" i="18"/>
  <c r="AF202" i="18"/>
  <c r="AG202" i="18"/>
  <c r="AH202" i="18"/>
  <c r="AI202" i="18"/>
  <c r="AJ202" i="18"/>
  <c r="AK202" i="18"/>
  <c r="AL202" i="18"/>
  <c r="AM202" i="18"/>
  <c r="BQ202" i="18"/>
  <c r="BR202" i="18"/>
  <c r="BS202" i="18"/>
  <c r="A203" i="18"/>
  <c r="B203" i="18"/>
  <c r="C203" i="18"/>
  <c r="D203" i="18"/>
  <c r="E203" i="18"/>
  <c r="F203" i="18"/>
  <c r="G203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T203" i="18"/>
  <c r="U203" i="18"/>
  <c r="V203" i="18"/>
  <c r="W203" i="18"/>
  <c r="X203" i="18"/>
  <c r="Y203" i="18"/>
  <c r="Z203" i="18"/>
  <c r="AA203" i="18"/>
  <c r="AB203" i="18"/>
  <c r="AC203" i="18"/>
  <c r="AD203" i="18"/>
  <c r="AE203" i="18"/>
  <c r="AF203" i="18"/>
  <c r="AG203" i="18"/>
  <c r="AH203" i="18"/>
  <c r="AI203" i="18"/>
  <c r="AJ203" i="18"/>
  <c r="AK203" i="18"/>
  <c r="AL203" i="18"/>
  <c r="AM203" i="18"/>
  <c r="BQ203" i="18"/>
  <c r="BR203" i="18"/>
  <c r="BS203" i="18"/>
  <c r="A204" i="18"/>
  <c r="B204" i="18"/>
  <c r="C204" i="18"/>
  <c r="D204" i="18"/>
  <c r="E204" i="18"/>
  <c r="F204" i="18"/>
  <c r="G204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T204" i="18"/>
  <c r="U204" i="18"/>
  <c r="V204" i="18"/>
  <c r="W204" i="18"/>
  <c r="X204" i="18"/>
  <c r="Y204" i="18"/>
  <c r="Z204" i="18"/>
  <c r="AA204" i="18"/>
  <c r="AB204" i="18"/>
  <c r="AC204" i="18"/>
  <c r="AD204" i="18"/>
  <c r="AE204" i="18"/>
  <c r="AF204" i="18"/>
  <c r="AG204" i="18"/>
  <c r="AH204" i="18"/>
  <c r="AI204" i="18"/>
  <c r="AJ204" i="18"/>
  <c r="AK204" i="18"/>
  <c r="AL204" i="18"/>
  <c r="AM204" i="18"/>
  <c r="BQ204" i="18"/>
  <c r="BR204" i="18"/>
  <c r="BS204" i="18"/>
  <c r="A205" i="18"/>
  <c r="B205" i="18"/>
  <c r="C205" i="18"/>
  <c r="D205" i="18"/>
  <c r="E205" i="18"/>
  <c r="F205" i="18"/>
  <c r="G205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T205" i="18"/>
  <c r="U205" i="18"/>
  <c r="V205" i="18"/>
  <c r="W205" i="18"/>
  <c r="X205" i="18"/>
  <c r="Y205" i="18"/>
  <c r="Z205" i="18"/>
  <c r="AA205" i="18"/>
  <c r="AB205" i="18"/>
  <c r="AC205" i="18"/>
  <c r="AD205" i="18"/>
  <c r="AE205" i="18"/>
  <c r="AF205" i="18"/>
  <c r="AG205" i="18"/>
  <c r="AH205" i="18"/>
  <c r="AI205" i="18"/>
  <c r="AJ205" i="18"/>
  <c r="AK205" i="18"/>
  <c r="AL205" i="18"/>
  <c r="AM205" i="18"/>
  <c r="BQ205" i="18"/>
  <c r="BR205" i="18"/>
  <c r="BS205" i="18"/>
  <c r="A206" i="18"/>
  <c r="B206" i="18"/>
  <c r="C206" i="18"/>
  <c r="D206" i="18"/>
  <c r="E206" i="18"/>
  <c r="F206" i="18"/>
  <c r="G206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T206" i="18"/>
  <c r="U206" i="18"/>
  <c r="V206" i="18"/>
  <c r="W206" i="18"/>
  <c r="X206" i="18"/>
  <c r="Y206" i="18"/>
  <c r="Z206" i="18"/>
  <c r="AA206" i="18"/>
  <c r="AB206" i="18"/>
  <c r="AC206" i="18"/>
  <c r="AD206" i="18"/>
  <c r="AE206" i="18"/>
  <c r="AF206" i="18"/>
  <c r="AG206" i="18"/>
  <c r="AH206" i="18"/>
  <c r="AI206" i="18"/>
  <c r="AJ206" i="18"/>
  <c r="AK206" i="18"/>
  <c r="AL206" i="18"/>
  <c r="AM206" i="18"/>
  <c r="BQ206" i="18"/>
  <c r="BR206" i="18"/>
  <c r="BS206" i="18"/>
  <c r="A207" i="18"/>
  <c r="B207" i="18"/>
  <c r="C207" i="18"/>
  <c r="D207" i="18"/>
  <c r="E207" i="18"/>
  <c r="F207" i="18"/>
  <c r="G207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T207" i="18"/>
  <c r="U207" i="18"/>
  <c r="V207" i="18"/>
  <c r="W207" i="18"/>
  <c r="X207" i="18"/>
  <c r="Y207" i="18"/>
  <c r="Z207" i="18"/>
  <c r="AA207" i="18"/>
  <c r="AB207" i="18"/>
  <c r="AC207" i="18"/>
  <c r="AD207" i="18"/>
  <c r="AE207" i="18"/>
  <c r="AF207" i="18"/>
  <c r="AG207" i="18"/>
  <c r="AH207" i="18"/>
  <c r="AI207" i="18"/>
  <c r="AJ207" i="18"/>
  <c r="AK207" i="18"/>
  <c r="AL207" i="18"/>
  <c r="AM207" i="18"/>
  <c r="BQ207" i="18"/>
  <c r="BR207" i="18"/>
  <c r="BS207" i="18"/>
  <c r="A208" i="18"/>
  <c r="B208" i="18"/>
  <c r="C208" i="18"/>
  <c r="D208" i="18"/>
  <c r="E208" i="18"/>
  <c r="F208" i="18"/>
  <c r="G208" i="18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T208" i="18"/>
  <c r="U208" i="18"/>
  <c r="V208" i="18"/>
  <c r="W208" i="18"/>
  <c r="X208" i="18"/>
  <c r="Y208" i="18"/>
  <c r="Z208" i="18"/>
  <c r="AA208" i="18"/>
  <c r="AB208" i="18"/>
  <c r="AC208" i="18"/>
  <c r="AD208" i="18"/>
  <c r="AE208" i="18"/>
  <c r="AF208" i="18"/>
  <c r="AG208" i="18"/>
  <c r="AH208" i="18"/>
  <c r="AI208" i="18"/>
  <c r="AJ208" i="18"/>
  <c r="AK208" i="18"/>
  <c r="AL208" i="18"/>
  <c r="AM208" i="18"/>
  <c r="BQ208" i="18"/>
  <c r="BR208" i="18"/>
  <c r="BS208" i="18"/>
  <c r="A209" i="18"/>
  <c r="B209" i="18"/>
  <c r="C209" i="18"/>
  <c r="D209" i="18"/>
  <c r="E209" i="18"/>
  <c r="F209" i="18"/>
  <c r="G209" i="18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T209" i="18"/>
  <c r="U209" i="18"/>
  <c r="V209" i="18"/>
  <c r="W209" i="18"/>
  <c r="X209" i="18"/>
  <c r="Y209" i="18"/>
  <c r="Z209" i="18"/>
  <c r="AA209" i="18"/>
  <c r="AB209" i="18"/>
  <c r="AC209" i="18"/>
  <c r="AD209" i="18"/>
  <c r="AE209" i="18"/>
  <c r="AF209" i="18"/>
  <c r="AG209" i="18"/>
  <c r="AH209" i="18"/>
  <c r="AI209" i="18"/>
  <c r="AJ209" i="18"/>
  <c r="AK209" i="18"/>
  <c r="AL209" i="18"/>
  <c r="AM209" i="18"/>
  <c r="BQ209" i="18"/>
  <c r="BR209" i="18"/>
  <c r="BS209" i="18"/>
  <c r="A210" i="18"/>
  <c r="B210" i="18"/>
  <c r="C210" i="18"/>
  <c r="D210" i="18"/>
  <c r="E210" i="18"/>
  <c r="F210" i="18"/>
  <c r="G210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T210" i="18"/>
  <c r="U210" i="18"/>
  <c r="V210" i="18"/>
  <c r="W210" i="18"/>
  <c r="X210" i="18"/>
  <c r="Y210" i="18"/>
  <c r="Z210" i="18"/>
  <c r="AA210" i="18"/>
  <c r="AB210" i="18"/>
  <c r="AC210" i="18"/>
  <c r="AD210" i="18"/>
  <c r="AE210" i="18"/>
  <c r="AF210" i="18"/>
  <c r="AG210" i="18"/>
  <c r="AH210" i="18"/>
  <c r="AI210" i="18"/>
  <c r="AJ210" i="18"/>
  <c r="AK210" i="18"/>
  <c r="AL210" i="18"/>
  <c r="AM210" i="18"/>
  <c r="BQ210" i="18"/>
  <c r="BR210" i="18"/>
  <c r="BS210" i="18"/>
  <c r="A211" i="18"/>
  <c r="B211" i="18"/>
  <c r="C211" i="18"/>
  <c r="D211" i="18"/>
  <c r="E211" i="18"/>
  <c r="F211" i="18"/>
  <c r="G211" i="18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T211" i="18"/>
  <c r="U211" i="18"/>
  <c r="V211" i="18"/>
  <c r="W211" i="18"/>
  <c r="X211" i="18"/>
  <c r="Y211" i="18"/>
  <c r="Z211" i="18"/>
  <c r="AA211" i="18"/>
  <c r="AB211" i="18"/>
  <c r="AC211" i="18"/>
  <c r="AD211" i="18"/>
  <c r="AE211" i="18"/>
  <c r="AF211" i="18"/>
  <c r="AG211" i="18"/>
  <c r="AH211" i="18"/>
  <c r="AI211" i="18"/>
  <c r="AJ211" i="18"/>
  <c r="AK211" i="18"/>
  <c r="AL211" i="18"/>
  <c r="AM211" i="18"/>
  <c r="BQ211" i="18"/>
  <c r="BR211" i="18"/>
  <c r="BS211" i="18"/>
  <c r="A212" i="18"/>
  <c r="B212" i="18"/>
  <c r="C212" i="18"/>
  <c r="D212" i="18"/>
  <c r="E212" i="18"/>
  <c r="F212" i="18"/>
  <c r="G212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T212" i="18"/>
  <c r="U212" i="18"/>
  <c r="V212" i="18"/>
  <c r="W212" i="18"/>
  <c r="X212" i="18"/>
  <c r="Y212" i="18"/>
  <c r="Z212" i="18"/>
  <c r="AA212" i="18"/>
  <c r="AB212" i="18"/>
  <c r="AC212" i="18"/>
  <c r="AD212" i="18"/>
  <c r="AE212" i="18"/>
  <c r="AF212" i="18"/>
  <c r="AG212" i="18"/>
  <c r="AH212" i="18"/>
  <c r="AI212" i="18"/>
  <c r="AJ212" i="18"/>
  <c r="AK212" i="18"/>
  <c r="AL212" i="18"/>
  <c r="AM212" i="18"/>
  <c r="BQ212" i="18"/>
  <c r="BR212" i="18"/>
  <c r="BS212" i="18"/>
  <c r="A213" i="18"/>
  <c r="B213" i="18"/>
  <c r="C213" i="18"/>
  <c r="D213" i="18"/>
  <c r="E213" i="18"/>
  <c r="F213" i="18"/>
  <c r="G213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T213" i="18"/>
  <c r="U213" i="18"/>
  <c r="V213" i="18"/>
  <c r="W213" i="18"/>
  <c r="X213" i="18"/>
  <c r="Y213" i="18"/>
  <c r="Z213" i="18"/>
  <c r="AA213" i="18"/>
  <c r="AB213" i="18"/>
  <c r="AC213" i="18"/>
  <c r="AD213" i="18"/>
  <c r="AE213" i="18"/>
  <c r="AF213" i="18"/>
  <c r="AG213" i="18"/>
  <c r="AH213" i="18"/>
  <c r="AI213" i="18"/>
  <c r="AJ213" i="18"/>
  <c r="AK213" i="18"/>
  <c r="AL213" i="18"/>
  <c r="AM213" i="18"/>
  <c r="BQ213" i="18"/>
  <c r="BR213" i="18"/>
  <c r="BS213" i="18"/>
  <c r="A214" i="18"/>
  <c r="B214" i="18"/>
  <c r="C214" i="18"/>
  <c r="D214" i="18"/>
  <c r="E214" i="18"/>
  <c r="F214" i="18"/>
  <c r="G214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T214" i="18"/>
  <c r="U214" i="18"/>
  <c r="V214" i="18"/>
  <c r="W214" i="18"/>
  <c r="X214" i="18"/>
  <c r="Y214" i="18"/>
  <c r="Z214" i="18"/>
  <c r="AA214" i="18"/>
  <c r="AB214" i="18"/>
  <c r="AC214" i="18"/>
  <c r="AD214" i="18"/>
  <c r="AE214" i="18"/>
  <c r="AF214" i="18"/>
  <c r="AG214" i="18"/>
  <c r="AH214" i="18"/>
  <c r="AI214" i="18"/>
  <c r="AJ214" i="18"/>
  <c r="AK214" i="18"/>
  <c r="AL214" i="18"/>
  <c r="AM214" i="18"/>
  <c r="BQ214" i="18"/>
  <c r="BR214" i="18"/>
  <c r="BS214" i="18"/>
  <c r="A215" i="18"/>
  <c r="B215" i="18"/>
  <c r="C215" i="18"/>
  <c r="D215" i="18"/>
  <c r="E215" i="18"/>
  <c r="F215" i="18"/>
  <c r="G215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T215" i="18"/>
  <c r="U215" i="18"/>
  <c r="V215" i="18"/>
  <c r="W215" i="18"/>
  <c r="X215" i="18"/>
  <c r="Y215" i="18"/>
  <c r="Z215" i="18"/>
  <c r="AA215" i="18"/>
  <c r="AB215" i="18"/>
  <c r="AC215" i="18"/>
  <c r="AD215" i="18"/>
  <c r="AE215" i="18"/>
  <c r="AF215" i="18"/>
  <c r="AG215" i="18"/>
  <c r="AH215" i="18"/>
  <c r="AI215" i="18"/>
  <c r="AJ215" i="18"/>
  <c r="AK215" i="18"/>
  <c r="AL215" i="18"/>
  <c r="AM215" i="18"/>
  <c r="BQ215" i="18"/>
  <c r="BR215" i="18"/>
  <c r="BS215" i="18"/>
  <c r="A216" i="18"/>
  <c r="B216" i="18"/>
  <c r="C216" i="18"/>
  <c r="D216" i="18"/>
  <c r="E216" i="18"/>
  <c r="F216" i="18"/>
  <c r="G216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T216" i="18"/>
  <c r="U216" i="18"/>
  <c r="V216" i="18"/>
  <c r="W216" i="18"/>
  <c r="X216" i="18"/>
  <c r="Y216" i="18"/>
  <c r="Z216" i="18"/>
  <c r="AA216" i="18"/>
  <c r="AB216" i="18"/>
  <c r="AC216" i="18"/>
  <c r="AD216" i="18"/>
  <c r="AE216" i="18"/>
  <c r="AF216" i="18"/>
  <c r="AG216" i="18"/>
  <c r="AH216" i="18"/>
  <c r="AI216" i="18"/>
  <c r="AJ216" i="18"/>
  <c r="AK216" i="18"/>
  <c r="AL216" i="18"/>
  <c r="AM216" i="18"/>
  <c r="BQ216" i="18"/>
  <c r="BR216" i="18"/>
  <c r="BS216" i="18"/>
  <c r="A217" i="18"/>
  <c r="B217" i="18"/>
  <c r="C217" i="18"/>
  <c r="D217" i="18"/>
  <c r="E217" i="18"/>
  <c r="F217" i="18"/>
  <c r="G217" i="18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T217" i="18"/>
  <c r="U217" i="18"/>
  <c r="V217" i="18"/>
  <c r="W217" i="18"/>
  <c r="X217" i="18"/>
  <c r="Y217" i="18"/>
  <c r="Z217" i="18"/>
  <c r="AA217" i="18"/>
  <c r="AB217" i="18"/>
  <c r="AC217" i="18"/>
  <c r="AD217" i="18"/>
  <c r="AE217" i="18"/>
  <c r="AF217" i="18"/>
  <c r="AG217" i="18"/>
  <c r="AH217" i="18"/>
  <c r="AI217" i="18"/>
  <c r="AJ217" i="18"/>
  <c r="AK217" i="18"/>
  <c r="AL217" i="18"/>
  <c r="AM217" i="18"/>
  <c r="BQ217" i="18"/>
  <c r="BR217" i="18"/>
  <c r="BS217" i="18"/>
  <c r="A218" i="18"/>
  <c r="B218" i="18"/>
  <c r="C218" i="18"/>
  <c r="D218" i="18"/>
  <c r="E218" i="18"/>
  <c r="F218" i="18"/>
  <c r="G218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T218" i="18"/>
  <c r="U218" i="18"/>
  <c r="V218" i="18"/>
  <c r="W218" i="18"/>
  <c r="X218" i="18"/>
  <c r="Y218" i="18"/>
  <c r="Z218" i="18"/>
  <c r="AA218" i="18"/>
  <c r="AB218" i="18"/>
  <c r="AC218" i="18"/>
  <c r="AD218" i="18"/>
  <c r="AE218" i="18"/>
  <c r="AF218" i="18"/>
  <c r="AG218" i="18"/>
  <c r="AH218" i="18"/>
  <c r="AI218" i="18"/>
  <c r="AJ218" i="18"/>
  <c r="AK218" i="18"/>
  <c r="AL218" i="18"/>
  <c r="AM218" i="18"/>
  <c r="BQ218" i="18"/>
  <c r="BR218" i="18"/>
  <c r="BS218" i="18"/>
  <c r="A219" i="18"/>
  <c r="B219" i="18"/>
  <c r="C219" i="18"/>
  <c r="D219" i="18"/>
  <c r="E219" i="18"/>
  <c r="F219" i="18"/>
  <c r="G219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T219" i="18"/>
  <c r="U219" i="18"/>
  <c r="V219" i="18"/>
  <c r="W219" i="18"/>
  <c r="X219" i="18"/>
  <c r="Y219" i="18"/>
  <c r="Z219" i="18"/>
  <c r="AA219" i="18"/>
  <c r="AB219" i="18"/>
  <c r="AC219" i="18"/>
  <c r="AD219" i="18"/>
  <c r="AE219" i="18"/>
  <c r="AF219" i="18"/>
  <c r="AG219" i="18"/>
  <c r="AH219" i="18"/>
  <c r="AI219" i="18"/>
  <c r="AJ219" i="18"/>
  <c r="AK219" i="18"/>
  <c r="AL219" i="18"/>
  <c r="AM219" i="18"/>
  <c r="BQ219" i="18"/>
  <c r="BR219" i="18"/>
  <c r="BS219" i="18"/>
  <c r="A220" i="18"/>
  <c r="B220" i="18"/>
  <c r="C220" i="18"/>
  <c r="D220" i="18"/>
  <c r="E220" i="18"/>
  <c r="F220" i="18"/>
  <c r="G220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T220" i="18"/>
  <c r="U220" i="18"/>
  <c r="V220" i="18"/>
  <c r="W220" i="18"/>
  <c r="X220" i="18"/>
  <c r="Y220" i="18"/>
  <c r="Z220" i="18"/>
  <c r="AA220" i="18"/>
  <c r="AB220" i="18"/>
  <c r="AC220" i="18"/>
  <c r="AD220" i="18"/>
  <c r="AE220" i="18"/>
  <c r="AF220" i="18"/>
  <c r="AG220" i="18"/>
  <c r="AH220" i="18"/>
  <c r="AI220" i="18"/>
  <c r="AJ220" i="18"/>
  <c r="AK220" i="18"/>
  <c r="AL220" i="18"/>
  <c r="AM220" i="18"/>
  <c r="BQ220" i="18"/>
  <c r="BR220" i="18"/>
  <c r="BS220" i="18"/>
  <c r="A221" i="18"/>
  <c r="B221" i="18"/>
  <c r="C221" i="18"/>
  <c r="D221" i="18"/>
  <c r="E221" i="18"/>
  <c r="F221" i="18"/>
  <c r="G221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T221" i="18"/>
  <c r="U221" i="18"/>
  <c r="V221" i="18"/>
  <c r="W221" i="18"/>
  <c r="X221" i="18"/>
  <c r="Y221" i="18"/>
  <c r="Z221" i="18"/>
  <c r="AA221" i="18"/>
  <c r="AB221" i="18"/>
  <c r="AC221" i="18"/>
  <c r="AD221" i="18"/>
  <c r="AE221" i="18"/>
  <c r="AF221" i="18"/>
  <c r="AG221" i="18"/>
  <c r="AH221" i="18"/>
  <c r="AI221" i="18"/>
  <c r="AJ221" i="18"/>
  <c r="AK221" i="18"/>
  <c r="AL221" i="18"/>
  <c r="AM221" i="18"/>
  <c r="BQ221" i="18"/>
  <c r="BR221" i="18"/>
  <c r="BS221" i="18"/>
  <c r="A222" i="18"/>
  <c r="B222" i="18"/>
  <c r="C222" i="18"/>
  <c r="D222" i="18"/>
  <c r="E222" i="18"/>
  <c r="F222" i="18"/>
  <c r="G222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T222" i="18"/>
  <c r="U222" i="18"/>
  <c r="V222" i="18"/>
  <c r="W222" i="18"/>
  <c r="X222" i="18"/>
  <c r="Y222" i="18"/>
  <c r="Z222" i="18"/>
  <c r="AA222" i="18"/>
  <c r="AB222" i="18"/>
  <c r="AC222" i="18"/>
  <c r="AD222" i="18"/>
  <c r="AE222" i="18"/>
  <c r="AF222" i="18"/>
  <c r="AG222" i="18"/>
  <c r="AH222" i="18"/>
  <c r="AI222" i="18"/>
  <c r="AJ222" i="18"/>
  <c r="AK222" i="18"/>
  <c r="AL222" i="18"/>
  <c r="AM222" i="18"/>
  <c r="BQ222" i="18"/>
  <c r="BR222" i="18"/>
  <c r="BS222" i="18"/>
  <c r="A223" i="18"/>
  <c r="B223" i="18"/>
  <c r="C223" i="18"/>
  <c r="D223" i="18"/>
  <c r="E223" i="18"/>
  <c r="F223" i="18"/>
  <c r="G223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T223" i="18"/>
  <c r="U223" i="18"/>
  <c r="V223" i="18"/>
  <c r="W223" i="18"/>
  <c r="X223" i="18"/>
  <c r="Y223" i="18"/>
  <c r="Z223" i="18"/>
  <c r="AA223" i="18"/>
  <c r="AB223" i="18"/>
  <c r="AC223" i="18"/>
  <c r="AD223" i="18"/>
  <c r="AE223" i="18"/>
  <c r="AF223" i="18"/>
  <c r="AG223" i="18"/>
  <c r="AH223" i="18"/>
  <c r="AI223" i="18"/>
  <c r="AJ223" i="18"/>
  <c r="AK223" i="18"/>
  <c r="AL223" i="18"/>
  <c r="AM223" i="18"/>
  <c r="BQ223" i="18"/>
  <c r="BR223" i="18"/>
  <c r="BS223" i="18"/>
  <c r="A224" i="18"/>
  <c r="B224" i="18"/>
  <c r="C224" i="18"/>
  <c r="D224" i="18"/>
  <c r="E224" i="18"/>
  <c r="F224" i="18"/>
  <c r="G224" i="18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T224" i="18"/>
  <c r="U224" i="18"/>
  <c r="V224" i="18"/>
  <c r="W224" i="18"/>
  <c r="X224" i="18"/>
  <c r="Y224" i="18"/>
  <c r="Z224" i="18"/>
  <c r="AA224" i="18"/>
  <c r="AB224" i="18"/>
  <c r="AC224" i="18"/>
  <c r="AD224" i="18"/>
  <c r="AE224" i="18"/>
  <c r="AF224" i="18"/>
  <c r="AG224" i="18"/>
  <c r="AH224" i="18"/>
  <c r="AI224" i="18"/>
  <c r="AJ224" i="18"/>
  <c r="AK224" i="18"/>
  <c r="AL224" i="18"/>
  <c r="AM224" i="18"/>
  <c r="BQ224" i="18"/>
  <c r="BR224" i="18"/>
  <c r="BS224" i="18"/>
  <c r="A225" i="18"/>
  <c r="B225" i="18"/>
  <c r="C225" i="18"/>
  <c r="D225" i="18"/>
  <c r="E225" i="18"/>
  <c r="F225" i="18"/>
  <c r="G225" i="18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T225" i="18"/>
  <c r="U225" i="18"/>
  <c r="V225" i="18"/>
  <c r="W225" i="18"/>
  <c r="X225" i="18"/>
  <c r="Y225" i="18"/>
  <c r="Z225" i="18"/>
  <c r="AA225" i="18"/>
  <c r="AB225" i="18"/>
  <c r="AC225" i="18"/>
  <c r="AD225" i="18"/>
  <c r="AE225" i="18"/>
  <c r="AF225" i="18"/>
  <c r="AG225" i="18"/>
  <c r="AH225" i="18"/>
  <c r="AI225" i="18"/>
  <c r="AJ225" i="18"/>
  <c r="AK225" i="18"/>
  <c r="AL225" i="18"/>
  <c r="AM225" i="18"/>
  <c r="BQ225" i="18"/>
  <c r="BR225" i="18"/>
  <c r="BS225" i="18"/>
  <c r="A226" i="18"/>
  <c r="B226" i="18"/>
  <c r="C226" i="18"/>
  <c r="D226" i="18"/>
  <c r="E226" i="18"/>
  <c r="F226" i="18"/>
  <c r="G226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T226" i="18"/>
  <c r="U226" i="18"/>
  <c r="V226" i="18"/>
  <c r="W226" i="18"/>
  <c r="X226" i="18"/>
  <c r="Y226" i="18"/>
  <c r="Z226" i="18"/>
  <c r="AA226" i="18"/>
  <c r="AB226" i="18"/>
  <c r="AC226" i="18"/>
  <c r="AD226" i="18"/>
  <c r="AE226" i="18"/>
  <c r="AF226" i="18"/>
  <c r="AG226" i="18"/>
  <c r="AH226" i="18"/>
  <c r="AI226" i="18"/>
  <c r="AJ226" i="18"/>
  <c r="AK226" i="18"/>
  <c r="AL226" i="18"/>
  <c r="AM226" i="18"/>
  <c r="BQ226" i="18"/>
  <c r="BR226" i="18"/>
  <c r="BS226" i="18"/>
  <c r="A227" i="18"/>
  <c r="B227" i="18"/>
  <c r="C227" i="18"/>
  <c r="D227" i="18"/>
  <c r="E227" i="18"/>
  <c r="F227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AB227" i="18"/>
  <c r="AC227" i="18"/>
  <c r="AD227" i="18"/>
  <c r="AE227" i="18"/>
  <c r="AF227" i="18"/>
  <c r="AG227" i="18"/>
  <c r="AH227" i="18"/>
  <c r="AI227" i="18"/>
  <c r="AJ227" i="18"/>
  <c r="AK227" i="18"/>
  <c r="AL227" i="18"/>
  <c r="AM227" i="18"/>
  <c r="BQ227" i="18"/>
  <c r="BR227" i="18"/>
  <c r="BS227" i="18"/>
  <c r="A228" i="18"/>
  <c r="B228" i="18"/>
  <c r="C228" i="18"/>
  <c r="D228" i="18"/>
  <c r="E228" i="18"/>
  <c r="F228" i="18"/>
  <c r="G228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T228" i="18"/>
  <c r="U228" i="18"/>
  <c r="V228" i="18"/>
  <c r="W228" i="18"/>
  <c r="X228" i="18"/>
  <c r="Y228" i="18"/>
  <c r="Z228" i="18"/>
  <c r="AA228" i="18"/>
  <c r="AB228" i="18"/>
  <c r="AC228" i="18"/>
  <c r="AD228" i="18"/>
  <c r="AE228" i="18"/>
  <c r="AF228" i="18"/>
  <c r="AG228" i="18"/>
  <c r="AH228" i="18"/>
  <c r="AI228" i="18"/>
  <c r="AJ228" i="18"/>
  <c r="AK228" i="18"/>
  <c r="AL228" i="18"/>
  <c r="AM228" i="18"/>
  <c r="BQ228" i="18"/>
  <c r="BR228" i="18"/>
  <c r="BS228" i="18"/>
  <c r="A229" i="18"/>
  <c r="B229" i="18"/>
  <c r="C229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AB229" i="18"/>
  <c r="AC229" i="18"/>
  <c r="AD229" i="18"/>
  <c r="AE229" i="18"/>
  <c r="AF229" i="18"/>
  <c r="AG229" i="18"/>
  <c r="AH229" i="18"/>
  <c r="AI229" i="18"/>
  <c r="AJ229" i="18"/>
  <c r="AK229" i="18"/>
  <c r="AL229" i="18"/>
  <c r="AM229" i="18"/>
  <c r="BQ229" i="18"/>
  <c r="BR229" i="18"/>
  <c r="BS229" i="18"/>
  <c r="A230" i="18"/>
  <c r="B230" i="18"/>
  <c r="C230" i="18"/>
  <c r="D230" i="18"/>
  <c r="E230" i="18"/>
  <c r="F230" i="18"/>
  <c r="G230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T230" i="18"/>
  <c r="U230" i="18"/>
  <c r="V230" i="18"/>
  <c r="W230" i="18"/>
  <c r="X230" i="18"/>
  <c r="Y230" i="18"/>
  <c r="Z230" i="18"/>
  <c r="AA230" i="18"/>
  <c r="AB230" i="18"/>
  <c r="AC230" i="18"/>
  <c r="AD230" i="18"/>
  <c r="AE230" i="18"/>
  <c r="AF230" i="18"/>
  <c r="AG230" i="18"/>
  <c r="AH230" i="18"/>
  <c r="AI230" i="18"/>
  <c r="AJ230" i="18"/>
  <c r="AK230" i="18"/>
  <c r="AL230" i="18"/>
  <c r="AM230" i="18"/>
  <c r="BQ230" i="18"/>
  <c r="BR230" i="18"/>
  <c r="BS230" i="18"/>
  <c r="A231" i="18"/>
  <c r="B231" i="18"/>
  <c r="C231" i="18"/>
  <c r="D231" i="18"/>
  <c r="E231" i="18"/>
  <c r="F231" i="18"/>
  <c r="G231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T231" i="18"/>
  <c r="U231" i="18"/>
  <c r="V231" i="18"/>
  <c r="W231" i="18"/>
  <c r="X231" i="18"/>
  <c r="Y231" i="18"/>
  <c r="Z231" i="18"/>
  <c r="AA231" i="18"/>
  <c r="AB231" i="18"/>
  <c r="AC231" i="18"/>
  <c r="AD231" i="18"/>
  <c r="AE231" i="18"/>
  <c r="AF231" i="18"/>
  <c r="AG231" i="18"/>
  <c r="AH231" i="18"/>
  <c r="AI231" i="18"/>
  <c r="AJ231" i="18"/>
  <c r="AK231" i="18"/>
  <c r="AL231" i="18"/>
  <c r="AM231" i="18"/>
  <c r="BQ231" i="18"/>
  <c r="BR231" i="18"/>
  <c r="BS231" i="18"/>
  <c r="A232" i="18"/>
  <c r="B232" i="18"/>
  <c r="C232" i="18"/>
  <c r="D232" i="18"/>
  <c r="E232" i="18"/>
  <c r="F232" i="18"/>
  <c r="G232" i="18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T232" i="18"/>
  <c r="U232" i="18"/>
  <c r="V232" i="18"/>
  <c r="W232" i="18"/>
  <c r="X232" i="18"/>
  <c r="Y232" i="18"/>
  <c r="Z232" i="18"/>
  <c r="AA232" i="18"/>
  <c r="AB232" i="18"/>
  <c r="AC232" i="18"/>
  <c r="AD232" i="18"/>
  <c r="AE232" i="18"/>
  <c r="AF232" i="18"/>
  <c r="AG232" i="18"/>
  <c r="AH232" i="18"/>
  <c r="AI232" i="18"/>
  <c r="AJ232" i="18"/>
  <c r="AK232" i="18"/>
  <c r="AL232" i="18"/>
  <c r="AM232" i="18"/>
  <c r="BQ232" i="18"/>
  <c r="BR232" i="18"/>
  <c r="BS232" i="18"/>
  <c r="A233" i="18"/>
  <c r="B233" i="18"/>
  <c r="C233" i="18"/>
  <c r="D233" i="18"/>
  <c r="E233" i="18"/>
  <c r="F233" i="18"/>
  <c r="G233" i="18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T233" i="18"/>
  <c r="U233" i="18"/>
  <c r="V233" i="18"/>
  <c r="W233" i="18"/>
  <c r="X233" i="18"/>
  <c r="Y233" i="18"/>
  <c r="Z233" i="18"/>
  <c r="AA233" i="18"/>
  <c r="AB233" i="18"/>
  <c r="AC233" i="18"/>
  <c r="AD233" i="18"/>
  <c r="AE233" i="18"/>
  <c r="AF233" i="18"/>
  <c r="AG233" i="18"/>
  <c r="AH233" i="18"/>
  <c r="AI233" i="18"/>
  <c r="AJ233" i="18"/>
  <c r="AK233" i="18"/>
  <c r="AL233" i="18"/>
  <c r="AM233" i="18"/>
  <c r="BQ233" i="18"/>
  <c r="BR233" i="18"/>
  <c r="BS233" i="18"/>
  <c r="A234" i="18"/>
  <c r="B234" i="18"/>
  <c r="C234" i="18"/>
  <c r="D234" i="18"/>
  <c r="E234" i="18"/>
  <c r="F234" i="18"/>
  <c r="G234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T234" i="18"/>
  <c r="U234" i="18"/>
  <c r="V234" i="18"/>
  <c r="W234" i="18"/>
  <c r="X234" i="18"/>
  <c r="Y234" i="18"/>
  <c r="Z234" i="18"/>
  <c r="AA234" i="18"/>
  <c r="AB234" i="18"/>
  <c r="AC234" i="18"/>
  <c r="AD234" i="18"/>
  <c r="AE234" i="18"/>
  <c r="AF234" i="18"/>
  <c r="AG234" i="18"/>
  <c r="AH234" i="18"/>
  <c r="AI234" i="18"/>
  <c r="AJ234" i="18"/>
  <c r="AK234" i="18"/>
  <c r="AL234" i="18"/>
  <c r="AM234" i="18"/>
  <c r="BQ234" i="18"/>
  <c r="BR234" i="18"/>
  <c r="BS234" i="18"/>
  <c r="A235" i="18"/>
  <c r="B235" i="18"/>
  <c r="C235" i="18"/>
  <c r="D235" i="18"/>
  <c r="E235" i="18"/>
  <c r="F235" i="18"/>
  <c r="G235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T235" i="18"/>
  <c r="U235" i="18"/>
  <c r="V235" i="18"/>
  <c r="W235" i="18"/>
  <c r="X235" i="18"/>
  <c r="Y235" i="18"/>
  <c r="Z235" i="18"/>
  <c r="AA235" i="18"/>
  <c r="AB235" i="18"/>
  <c r="AC235" i="18"/>
  <c r="AD235" i="18"/>
  <c r="AE235" i="18"/>
  <c r="AF235" i="18"/>
  <c r="AG235" i="18"/>
  <c r="AH235" i="18"/>
  <c r="AI235" i="18"/>
  <c r="AJ235" i="18"/>
  <c r="AK235" i="18"/>
  <c r="AL235" i="18"/>
  <c r="AM235" i="18"/>
  <c r="BQ235" i="18"/>
  <c r="BR235" i="18"/>
  <c r="BS235" i="18"/>
  <c r="A236" i="18"/>
  <c r="B236" i="18"/>
  <c r="C236" i="18"/>
  <c r="D236" i="18"/>
  <c r="E236" i="18"/>
  <c r="F236" i="18"/>
  <c r="G236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T236" i="18"/>
  <c r="U236" i="18"/>
  <c r="V236" i="18"/>
  <c r="W236" i="18"/>
  <c r="X236" i="18"/>
  <c r="Y236" i="18"/>
  <c r="Z236" i="18"/>
  <c r="AA236" i="18"/>
  <c r="AB236" i="18"/>
  <c r="AC236" i="18"/>
  <c r="AD236" i="18"/>
  <c r="AE236" i="18"/>
  <c r="AF236" i="18"/>
  <c r="AG236" i="18"/>
  <c r="AH236" i="18"/>
  <c r="AI236" i="18"/>
  <c r="AJ236" i="18"/>
  <c r="AK236" i="18"/>
  <c r="AL236" i="18"/>
  <c r="AM236" i="18"/>
  <c r="BQ236" i="18"/>
  <c r="BR236" i="18"/>
  <c r="BS236" i="18"/>
  <c r="A237" i="18"/>
  <c r="B237" i="18"/>
  <c r="C237" i="18"/>
  <c r="D237" i="18"/>
  <c r="E237" i="18"/>
  <c r="F237" i="18"/>
  <c r="G237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T237" i="18"/>
  <c r="U237" i="18"/>
  <c r="V237" i="18"/>
  <c r="W237" i="18"/>
  <c r="X237" i="18"/>
  <c r="Y237" i="18"/>
  <c r="Z237" i="18"/>
  <c r="AA237" i="18"/>
  <c r="AB237" i="18"/>
  <c r="AC237" i="18"/>
  <c r="AD237" i="18"/>
  <c r="AE237" i="18"/>
  <c r="AF237" i="18"/>
  <c r="AG237" i="18"/>
  <c r="AH237" i="18"/>
  <c r="AI237" i="18"/>
  <c r="AJ237" i="18"/>
  <c r="AK237" i="18"/>
  <c r="AL237" i="18"/>
  <c r="AM237" i="18"/>
  <c r="BQ237" i="18"/>
  <c r="BR237" i="18"/>
  <c r="BS237" i="18"/>
  <c r="A238" i="18"/>
  <c r="B238" i="18"/>
  <c r="C238" i="18"/>
  <c r="D238" i="18"/>
  <c r="E238" i="18"/>
  <c r="F238" i="18"/>
  <c r="G238" i="18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T238" i="18"/>
  <c r="U238" i="18"/>
  <c r="V238" i="18"/>
  <c r="W238" i="18"/>
  <c r="X238" i="18"/>
  <c r="Y238" i="18"/>
  <c r="Z238" i="18"/>
  <c r="AA238" i="18"/>
  <c r="AB238" i="18"/>
  <c r="AC238" i="18"/>
  <c r="AD238" i="18"/>
  <c r="AE238" i="18"/>
  <c r="AF238" i="18"/>
  <c r="AG238" i="18"/>
  <c r="AH238" i="18"/>
  <c r="AI238" i="18"/>
  <c r="AJ238" i="18"/>
  <c r="AK238" i="18"/>
  <c r="AL238" i="18"/>
  <c r="AM238" i="18"/>
  <c r="BQ238" i="18"/>
  <c r="BR238" i="18"/>
  <c r="BS238" i="18"/>
  <c r="A239" i="18"/>
  <c r="B239" i="18"/>
  <c r="C239" i="18"/>
  <c r="D239" i="18"/>
  <c r="E239" i="18"/>
  <c r="F239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AB239" i="18"/>
  <c r="AC239" i="18"/>
  <c r="AD239" i="18"/>
  <c r="AE239" i="18"/>
  <c r="AF239" i="18"/>
  <c r="AG239" i="18"/>
  <c r="AH239" i="18"/>
  <c r="AI239" i="18"/>
  <c r="AJ239" i="18"/>
  <c r="AK239" i="18"/>
  <c r="AL239" i="18"/>
  <c r="AM239" i="18"/>
  <c r="BQ239" i="18"/>
  <c r="BR239" i="18"/>
  <c r="BS239" i="18"/>
  <c r="A240" i="18"/>
  <c r="B240" i="18"/>
  <c r="C240" i="18"/>
  <c r="D240" i="18"/>
  <c r="E240" i="18"/>
  <c r="F240" i="18"/>
  <c r="G240" i="18"/>
  <c r="H240" i="18"/>
  <c r="I240" i="18"/>
  <c r="J240" i="18"/>
  <c r="K240" i="18"/>
  <c r="L240" i="18"/>
  <c r="M240" i="18"/>
  <c r="N240" i="18"/>
  <c r="O240" i="18"/>
  <c r="P240" i="18"/>
  <c r="Q240" i="18"/>
  <c r="R240" i="18"/>
  <c r="S240" i="18"/>
  <c r="T240" i="18"/>
  <c r="U240" i="18"/>
  <c r="V240" i="18"/>
  <c r="W240" i="18"/>
  <c r="X240" i="18"/>
  <c r="Y240" i="18"/>
  <c r="Z240" i="18"/>
  <c r="AA240" i="18"/>
  <c r="AB240" i="18"/>
  <c r="AC240" i="18"/>
  <c r="AD240" i="18"/>
  <c r="AE240" i="18"/>
  <c r="AF240" i="18"/>
  <c r="AG240" i="18"/>
  <c r="AH240" i="18"/>
  <c r="AI240" i="18"/>
  <c r="AJ240" i="18"/>
  <c r="AK240" i="18"/>
  <c r="AL240" i="18"/>
  <c r="AM240" i="18"/>
  <c r="BQ240" i="18"/>
  <c r="BR240" i="18"/>
  <c r="BS240" i="18"/>
  <c r="A241" i="18"/>
  <c r="B241" i="18"/>
  <c r="C241" i="18"/>
  <c r="D241" i="18"/>
  <c r="E241" i="18"/>
  <c r="F241" i="18"/>
  <c r="G241" i="18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T241" i="18"/>
  <c r="U241" i="18"/>
  <c r="V241" i="18"/>
  <c r="W241" i="18"/>
  <c r="X241" i="18"/>
  <c r="Y241" i="18"/>
  <c r="Z241" i="18"/>
  <c r="AA241" i="18"/>
  <c r="AB241" i="18"/>
  <c r="AC241" i="18"/>
  <c r="AD241" i="18"/>
  <c r="AE241" i="18"/>
  <c r="AF241" i="18"/>
  <c r="AG241" i="18"/>
  <c r="AH241" i="18"/>
  <c r="AI241" i="18"/>
  <c r="AJ241" i="18"/>
  <c r="AK241" i="18"/>
  <c r="AL241" i="18"/>
  <c r="AM241" i="18"/>
  <c r="BQ241" i="18"/>
  <c r="BR241" i="18"/>
  <c r="BS241" i="18"/>
  <c r="A242" i="18"/>
  <c r="B242" i="18"/>
  <c r="C242" i="18"/>
  <c r="D242" i="18"/>
  <c r="E242" i="18"/>
  <c r="F242" i="18"/>
  <c r="G242" i="18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T242" i="18"/>
  <c r="U242" i="18"/>
  <c r="V242" i="18"/>
  <c r="W242" i="18"/>
  <c r="X242" i="18"/>
  <c r="Y242" i="18"/>
  <c r="Z242" i="18"/>
  <c r="AA242" i="18"/>
  <c r="AB242" i="18"/>
  <c r="AC242" i="18"/>
  <c r="AD242" i="18"/>
  <c r="AE242" i="18"/>
  <c r="AF242" i="18"/>
  <c r="AG242" i="18"/>
  <c r="AH242" i="18"/>
  <c r="AI242" i="18"/>
  <c r="AJ242" i="18"/>
  <c r="AK242" i="18"/>
  <c r="AL242" i="18"/>
  <c r="AM242" i="18"/>
  <c r="BQ242" i="18"/>
  <c r="BR242" i="18"/>
  <c r="BS242" i="18"/>
  <c r="A243" i="18"/>
  <c r="B243" i="18"/>
  <c r="C243" i="18"/>
  <c r="D243" i="18"/>
  <c r="E243" i="18"/>
  <c r="F243" i="18"/>
  <c r="G243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T243" i="18"/>
  <c r="U243" i="18"/>
  <c r="V243" i="18"/>
  <c r="W243" i="18"/>
  <c r="X243" i="18"/>
  <c r="Y243" i="18"/>
  <c r="Z243" i="18"/>
  <c r="AA243" i="18"/>
  <c r="AB243" i="18"/>
  <c r="AC243" i="18"/>
  <c r="AD243" i="18"/>
  <c r="AE243" i="18"/>
  <c r="AF243" i="18"/>
  <c r="AG243" i="18"/>
  <c r="AH243" i="18"/>
  <c r="AI243" i="18"/>
  <c r="AJ243" i="18"/>
  <c r="AK243" i="18"/>
  <c r="AL243" i="18"/>
  <c r="AM243" i="18"/>
  <c r="BQ243" i="18"/>
  <c r="BR243" i="18"/>
  <c r="BS243" i="18"/>
  <c r="A244" i="18"/>
  <c r="B244" i="18"/>
  <c r="C244" i="18"/>
  <c r="D244" i="18"/>
  <c r="E244" i="18"/>
  <c r="F244" i="18"/>
  <c r="G244" i="18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T244" i="18"/>
  <c r="U244" i="18"/>
  <c r="V244" i="18"/>
  <c r="W244" i="18"/>
  <c r="X244" i="18"/>
  <c r="Y244" i="18"/>
  <c r="Z244" i="18"/>
  <c r="AA244" i="18"/>
  <c r="AB244" i="18"/>
  <c r="AC244" i="18"/>
  <c r="AD244" i="18"/>
  <c r="AE244" i="18"/>
  <c r="AF244" i="18"/>
  <c r="AG244" i="18"/>
  <c r="AH244" i="18"/>
  <c r="AI244" i="18"/>
  <c r="AJ244" i="18"/>
  <c r="AK244" i="18"/>
  <c r="AL244" i="18"/>
  <c r="AM244" i="18"/>
  <c r="BQ244" i="18"/>
  <c r="BR244" i="18"/>
  <c r="BS244" i="18"/>
  <c r="A245" i="18"/>
  <c r="B245" i="18"/>
  <c r="C245" i="18"/>
  <c r="D245" i="18"/>
  <c r="E245" i="18"/>
  <c r="F245" i="18"/>
  <c r="G245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5" i="18"/>
  <c r="U245" i="18"/>
  <c r="V245" i="18"/>
  <c r="W245" i="18"/>
  <c r="X245" i="18"/>
  <c r="Y245" i="18"/>
  <c r="Z245" i="18"/>
  <c r="AA245" i="18"/>
  <c r="AB245" i="18"/>
  <c r="AC245" i="18"/>
  <c r="AD245" i="18"/>
  <c r="AE245" i="18"/>
  <c r="AF245" i="18"/>
  <c r="AG245" i="18"/>
  <c r="AH245" i="18"/>
  <c r="AI245" i="18"/>
  <c r="AJ245" i="18"/>
  <c r="AK245" i="18"/>
  <c r="AL245" i="18"/>
  <c r="AM245" i="18"/>
  <c r="BQ245" i="18"/>
  <c r="BR245" i="18"/>
  <c r="BS245" i="18"/>
  <c r="A246" i="18"/>
  <c r="B246" i="18"/>
  <c r="C246" i="18"/>
  <c r="D246" i="18"/>
  <c r="E246" i="18"/>
  <c r="F246" i="18"/>
  <c r="G246" i="18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T246" i="18"/>
  <c r="U246" i="18"/>
  <c r="V246" i="18"/>
  <c r="W246" i="18"/>
  <c r="X246" i="18"/>
  <c r="Y246" i="18"/>
  <c r="Z246" i="18"/>
  <c r="AA246" i="18"/>
  <c r="AB246" i="18"/>
  <c r="AC246" i="18"/>
  <c r="AD246" i="18"/>
  <c r="AE246" i="18"/>
  <c r="AF246" i="18"/>
  <c r="AG246" i="18"/>
  <c r="AH246" i="18"/>
  <c r="AI246" i="18"/>
  <c r="AJ246" i="18"/>
  <c r="AK246" i="18"/>
  <c r="AL246" i="18"/>
  <c r="AM246" i="18"/>
  <c r="BQ246" i="18"/>
  <c r="BR246" i="18"/>
  <c r="BS246" i="18"/>
  <c r="A247" i="18"/>
  <c r="B247" i="18"/>
  <c r="C247" i="18"/>
  <c r="D247" i="18"/>
  <c r="E247" i="18"/>
  <c r="F247" i="18"/>
  <c r="G247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AB247" i="18"/>
  <c r="AC247" i="18"/>
  <c r="AD247" i="18"/>
  <c r="AE247" i="18"/>
  <c r="AF247" i="18"/>
  <c r="AG247" i="18"/>
  <c r="AH247" i="18"/>
  <c r="AI247" i="18"/>
  <c r="AJ247" i="18"/>
  <c r="AK247" i="18"/>
  <c r="AL247" i="18"/>
  <c r="AM247" i="18"/>
  <c r="BQ247" i="18"/>
  <c r="BR247" i="18"/>
  <c r="BS247" i="18"/>
  <c r="A248" i="18"/>
  <c r="B248" i="18"/>
  <c r="C248" i="18"/>
  <c r="D248" i="18"/>
  <c r="E248" i="18"/>
  <c r="F248" i="18"/>
  <c r="G248" i="18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T248" i="18"/>
  <c r="U248" i="18"/>
  <c r="V248" i="18"/>
  <c r="W248" i="18"/>
  <c r="X248" i="18"/>
  <c r="Y248" i="18"/>
  <c r="Z248" i="18"/>
  <c r="AA248" i="18"/>
  <c r="AB248" i="18"/>
  <c r="AC248" i="18"/>
  <c r="AD248" i="18"/>
  <c r="AE248" i="18"/>
  <c r="AF248" i="18"/>
  <c r="AG248" i="18"/>
  <c r="AH248" i="18"/>
  <c r="AI248" i="18"/>
  <c r="AJ248" i="18"/>
  <c r="AK248" i="18"/>
  <c r="AL248" i="18"/>
  <c r="AM248" i="18"/>
  <c r="BQ248" i="18"/>
  <c r="BR248" i="18"/>
  <c r="BS248" i="18"/>
  <c r="A249" i="18"/>
  <c r="B249" i="18"/>
  <c r="C249" i="18"/>
  <c r="D249" i="18"/>
  <c r="E249" i="18"/>
  <c r="F249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AB249" i="18"/>
  <c r="AC249" i="18"/>
  <c r="AD249" i="18"/>
  <c r="AE249" i="18"/>
  <c r="AF249" i="18"/>
  <c r="AG249" i="18"/>
  <c r="AH249" i="18"/>
  <c r="AI249" i="18"/>
  <c r="AJ249" i="18"/>
  <c r="AK249" i="18"/>
  <c r="AL249" i="18"/>
  <c r="AM249" i="18"/>
  <c r="BQ249" i="18"/>
  <c r="BR249" i="18"/>
  <c r="BS249" i="18"/>
  <c r="A250" i="18"/>
  <c r="B250" i="18"/>
  <c r="C250" i="18"/>
  <c r="D250" i="18"/>
  <c r="E250" i="18"/>
  <c r="F250" i="18"/>
  <c r="G250" i="18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T250" i="18"/>
  <c r="U250" i="18"/>
  <c r="V250" i="18"/>
  <c r="W250" i="18"/>
  <c r="X250" i="18"/>
  <c r="Y250" i="18"/>
  <c r="Z250" i="18"/>
  <c r="AA250" i="18"/>
  <c r="AB250" i="18"/>
  <c r="AC250" i="18"/>
  <c r="AD250" i="18"/>
  <c r="AE250" i="18"/>
  <c r="AF250" i="18"/>
  <c r="AG250" i="18"/>
  <c r="AH250" i="18"/>
  <c r="AI250" i="18"/>
  <c r="AJ250" i="18"/>
  <c r="AK250" i="18"/>
  <c r="AL250" i="18"/>
  <c r="AM250" i="18"/>
  <c r="BQ250" i="18"/>
  <c r="BR250" i="18"/>
  <c r="BS250" i="18"/>
  <c r="A251" i="18"/>
  <c r="B251" i="18"/>
  <c r="C251" i="18"/>
  <c r="D251" i="18"/>
  <c r="E251" i="18"/>
  <c r="F251" i="18"/>
  <c r="G251" i="18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T251" i="18"/>
  <c r="U251" i="18"/>
  <c r="V251" i="18"/>
  <c r="W251" i="18"/>
  <c r="X251" i="18"/>
  <c r="Y251" i="18"/>
  <c r="Z251" i="18"/>
  <c r="AA251" i="18"/>
  <c r="AB251" i="18"/>
  <c r="AC251" i="18"/>
  <c r="AD251" i="18"/>
  <c r="AE251" i="18"/>
  <c r="AF251" i="18"/>
  <c r="AG251" i="18"/>
  <c r="AH251" i="18"/>
  <c r="AI251" i="18"/>
  <c r="AJ251" i="18"/>
  <c r="AK251" i="18"/>
  <c r="AL251" i="18"/>
  <c r="AM251" i="18"/>
  <c r="BQ251" i="18"/>
  <c r="BR251" i="18"/>
  <c r="BS251" i="18"/>
  <c r="A252" i="18"/>
  <c r="B252" i="18"/>
  <c r="C252" i="18"/>
  <c r="D252" i="18"/>
  <c r="E252" i="18"/>
  <c r="F252" i="18"/>
  <c r="G252" i="18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T252" i="18"/>
  <c r="U252" i="18"/>
  <c r="V252" i="18"/>
  <c r="W252" i="18"/>
  <c r="X252" i="18"/>
  <c r="Y252" i="18"/>
  <c r="Z252" i="18"/>
  <c r="AA252" i="18"/>
  <c r="AB252" i="18"/>
  <c r="AC252" i="18"/>
  <c r="AD252" i="18"/>
  <c r="AE252" i="18"/>
  <c r="AF252" i="18"/>
  <c r="AG252" i="18"/>
  <c r="AH252" i="18"/>
  <c r="AI252" i="18"/>
  <c r="AJ252" i="18"/>
  <c r="AK252" i="18"/>
  <c r="AL252" i="18"/>
  <c r="AM252" i="18"/>
  <c r="BQ252" i="18"/>
  <c r="BR252" i="18"/>
  <c r="BS252" i="18"/>
  <c r="A253" i="18"/>
  <c r="B253" i="18"/>
  <c r="C253" i="18"/>
  <c r="D253" i="18"/>
  <c r="E253" i="18"/>
  <c r="F253" i="18"/>
  <c r="G253" i="18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T253" i="18"/>
  <c r="U253" i="18"/>
  <c r="V253" i="18"/>
  <c r="W253" i="18"/>
  <c r="X253" i="18"/>
  <c r="Y253" i="18"/>
  <c r="Z253" i="18"/>
  <c r="AA253" i="18"/>
  <c r="AB253" i="18"/>
  <c r="AC253" i="18"/>
  <c r="AD253" i="18"/>
  <c r="AE253" i="18"/>
  <c r="AF253" i="18"/>
  <c r="AG253" i="18"/>
  <c r="AH253" i="18"/>
  <c r="AI253" i="18"/>
  <c r="AJ253" i="18"/>
  <c r="AK253" i="18"/>
  <c r="AL253" i="18"/>
  <c r="AM253" i="18"/>
  <c r="BQ253" i="18"/>
  <c r="BR253" i="18"/>
  <c r="BS253" i="18"/>
  <c r="A254" i="18"/>
  <c r="B254" i="18"/>
  <c r="C254" i="18"/>
  <c r="D254" i="18"/>
  <c r="E254" i="18"/>
  <c r="F254" i="18"/>
  <c r="G254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T254" i="18"/>
  <c r="U254" i="18"/>
  <c r="V254" i="18"/>
  <c r="W254" i="18"/>
  <c r="X254" i="18"/>
  <c r="Y254" i="18"/>
  <c r="Z254" i="18"/>
  <c r="AA254" i="18"/>
  <c r="AB254" i="18"/>
  <c r="AC254" i="18"/>
  <c r="AD254" i="18"/>
  <c r="AE254" i="18"/>
  <c r="AF254" i="18"/>
  <c r="AG254" i="18"/>
  <c r="AH254" i="18"/>
  <c r="AI254" i="18"/>
  <c r="AJ254" i="18"/>
  <c r="AK254" i="18"/>
  <c r="AL254" i="18"/>
  <c r="AM254" i="18"/>
  <c r="BQ254" i="18"/>
  <c r="BR254" i="18"/>
  <c r="BS254" i="18"/>
  <c r="A255" i="18"/>
  <c r="B255" i="18"/>
  <c r="C255" i="18"/>
  <c r="D255" i="18"/>
  <c r="E255" i="18"/>
  <c r="F255" i="18"/>
  <c r="G255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AD255" i="18"/>
  <c r="AE255" i="18"/>
  <c r="AF255" i="18"/>
  <c r="AG255" i="18"/>
  <c r="AH255" i="18"/>
  <c r="AI255" i="18"/>
  <c r="AJ255" i="18"/>
  <c r="AK255" i="18"/>
  <c r="AL255" i="18"/>
  <c r="AM255" i="18"/>
  <c r="BQ255" i="18"/>
  <c r="BR255" i="18"/>
  <c r="BS255" i="18"/>
  <c r="A4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BQ4" i="17"/>
  <c r="BR4" i="17"/>
  <c r="BS4" i="17"/>
  <c r="A5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BQ5" i="17"/>
  <c r="BR5" i="17"/>
  <c r="BS5" i="17"/>
  <c r="A6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BQ6" i="17"/>
  <c r="BR6" i="17"/>
  <c r="BS6" i="17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BQ7" i="17"/>
  <c r="BR7" i="17"/>
  <c r="BS7" i="17"/>
  <c r="A8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BQ8" i="17"/>
  <c r="BR8" i="17"/>
  <c r="BS8" i="17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BQ9" i="17"/>
  <c r="BR9" i="17"/>
  <c r="BS9" i="17"/>
  <c r="A10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BQ10" i="17"/>
  <c r="BR10" i="17"/>
  <c r="BS10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BQ11" i="17"/>
  <c r="BR11" i="17"/>
  <c r="BS11" i="17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BQ12" i="17"/>
  <c r="BR12" i="17"/>
  <c r="BS12" i="17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BQ13" i="17"/>
  <c r="BR13" i="17"/>
  <c r="BS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BQ14" i="17"/>
  <c r="BR14" i="17"/>
  <c r="BS14" i="17"/>
  <c r="A15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BQ15" i="17"/>
  <c r="BR15" i="17"/>
  <c r="BS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BQ16" i="17"/>
  <c r="BR16" i="17"/>
  <c r="BS16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BQ17" i="17"/>
  <c r="BR17" i="17"/>
  <c r="BS17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BQ18" i="17"/>
  <c r="BR18" i="17"/>
  <c r="BS18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BQ19" i="17"/>
  <c r="BR19" i="17"/>
  <c r="BS19" i="17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BQ20" i="17"/>
  <c r="BR20" i="17"/>
  <c r="BS20" i="17"/>
  <c r="A21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BQ21" i="17"/>
  <c r="BR21" i="17"/>
  <c r="BS21" i="17"/>
  <c r="A22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BQ22" i="17"/>
  <c r="BR22" i="17"/>
  <c r="BS22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BQ23" i="17"/>
  <c r="BR23" i="17"/>
  <c r="BS23" i="17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BQ24" i="17"/>
  <c r="BR24" i="17"/>
  <c r="BS24" i="17"/>
  <c r="A25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BQ25" i="17"/>
  <c r="BR25" i="17"/>
  <c r="BS25" i="17"/>
  <c r="A26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BQ26" i="17"/>
  <c r="BR26" i="17"/>
  <c r="BS26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BQ27" i="17"/>
  <c r="BR27" i="17"/>
  <c r="BS27" i="17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BQ28" i="17"/>
  <c r="BR28" i="17"/>
  <c r="BS28" i="17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BQ29" i="17"/>
  <c r="BR29" i="17"/>
  <c r="BS29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BQ30" i="17"/>
  <c r="BR30" i="17"/>
  <c r="BS30" i="17"/>
  <c r="A31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BQ31" i="17"/>
  <c r="BR31" i="17"/>
  <c r="BS31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BQ32" i="17"/>
  <c r="BR32" i="17"/>
  <c r="BS32" i="17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BQ33" i="17"/>
  <c r="BR33" i="17"/>
  <c r="BS33" i="17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BQ34" i="17"/>
  <c r="BR34" i="17"/>
  <c r="BS34" i="17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BQ35" i="17"/>
  <c r="BR35" i="17"/>
  <c r="BS35" i="17"/>
  <c r="A36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BQ36" i="17"/>
  <c r="BR36" i="17"/>
  <c r="BS36" i="17"/>
  <c r="A37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BQ37" i="17"/>
  <c r="BR37" i="17"/>
  <c r="BS37" i="17"/>
  <c r="A38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BQ38" i="17"/>
  <c r="BR38" i="17"/>
  <c r="BS38" i="17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BQ39" i="17"/>
  <c r="BR39" i="17"/>
  <c r="BS39" i="17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BQ40" i="17"/>
  <c r="BR40" i="17"/>
  <c r="BS40" i="17"/>
  <c r="A41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BQ41" i="17"/>
  <c r="BR41" i="17"/>
  <c r="BS41" i="17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BQ42" i="17"/>
  <c r="BR42" i="17"/>
  <c r="BS42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BQ43" i="17"/>
  <c r="BR43" i="17"/>
  <c r="BS43" i="17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BQ44" i="17"/>
  <c r="BR44" i="17"/>
  <c r="BS44" i="17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BQ45" i="17"/>
  <c r="BR45" i="17"/>
  <c r="BS45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BQ46" i="17"/>
  <c r="BR46" i="17"/>
  <c r="BS46" i="17"/>
  <c r="A47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BQ47" i="17"/>
  <c r="BR47" i="17"/>
  <c r="BS47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BQ48" i="17"/>
  <c r="BR48" i="17"/>
  <c r="BS48" i="17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BQ49" i="17"/>
  <c r="BR49" i="17"/>
  <c r="BS49" i="17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BQ50" i="17"/>
  <c r="BR50" i="17"/>
  <c r="BS50" i="17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BQ51" i="17"/>
  <c r="BR51" i="17"/>
  <c r="BS51" i="17"/>
  <c r="A52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BQ52" i="17"/>
  <c r="BR52" i="17"/>
  <c r="BS52" i="17"/>
  <c r="A53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BQ53" i="17"/>
  <c r="BR53" i="17"/>
  <c r="BS53" i="17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BQ54" i="17"/>
  <c r="BR54" i="17"/>
  <c r="BS54" i="17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BQ55" i="17"/>
  <c r="BR55" i="17"/>
  <c r="BS55" i="17"/>
  <c r="A56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BQ56" i="17"/>
  <c r="BR56" i="17"/>
  <c r="BS56" i="17"/>
  <c r="A57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BQ57" i="17"/>
  <c r="BR57" i="17"/>
  <c r="BS57" i="17"/>
  <c r="A58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BQ58" i="17"/>
  <c r="BR58" i="17"/>
  <c r="BS58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BQ59" i="17"/>
  <c r="BR59" i="17"/>
  <c r="BS59" i="17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BQ60" i="17"/>
  <c r="BR60" i="17"/>
  <c r="BS60" i="17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BQ61" i="17"/>
  <c r="BR61" i="17"/>
  <c r="BS61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BQ62" i="17"/>
  <c r="BR62" i="17"/>
  <c r="BS62" i="17"/>
  <c r="A63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BQ63" i="17"/>
  <c r="BR63" i="17"/>
  <c r="BS63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BQ64" i="17"/>
  <c r="BR64" i="17"/>
  <c r="BS64" i="17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BQ65" i="17"/>
  <c r="BR65" i="17"/>
  <c r="BS65" i="17"/>
  <c r="A66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BQ66" i="17"/>
  <c r="BR66" i="17"/>
  <c r="BS66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BQ67" i="17"/>
  <c r="BR67" i="17"/>
  <c r="BS67" i="17"/>
  <c r="A68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BQ68" i="17"/>
  <c r="BR68" i="17"/>
  <c r="BS68" i="17"/>
  <c r="A69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BQ69" i="17"/>
  <c r="BR69" i="17"/>
  <c r="BS69" i="17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BQ70" i="17"/>
  <c r="BR70" i="17"/>
  <c r="BS70" i="17"/>
  <c r="A71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BQ71" i="17"/>
  <c r="BR71" i="17"/>
  <c r="BS71" i="17"/>
  <c r="A72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BQ72" i="17"/>
  <c r="BR72" i="17"/>
  <c r="BS72" i="17"/>
  <c r="A73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BQ73" i="17"/>
  <c r="BR73" i="17"/>
  <c r="BS73" i="17"/>
  <c r="A74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BQ74" i="17"/>
  <c r="BR74" i="17"/>
  <c r="BS74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BQ75" i="17"/>
  <c r="BR75" i="17"/>
  <c r="BS75" i="17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BQ76" i="17"/>
  <c r="BR76" i="17"/>
  <c r="BS76" i="17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BQ77" i="17"/>
  <c r="BR77" i="17"/>
  <c r="BS77" i="17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BQ78" i="17"/>
  <c r="BR78" i="17"/>
  <c r="BS78" i="17"/>
  <c r="A79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BQ79" i="17"/>
  <c r="BR79" i="17"/>
  <c r="BS79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BQ80" i="17"/>
  <c r="BR80" i="17"/>
  <c r="BS80" i="17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BQ81" i="17"/>
  <c r="BR81" i="17"/>
  <c r="BS81" i="17"/>
  <c r="A82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BQ82" i="17"/>
  <c r="BR82" i="17"/>
  <c r="BS82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BQ83" i="17"/>
  <c r="BR83" i="17"/>
  <c r="BS83" i="17"/>
  <c r="A84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BQ84" i="17"/>
  <c r="BR84" i="17"/>
  <c r="BS84" i="17"/>
  <c r="A85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BQ85" i="17"/>
  <c r="BR85" i="17"/>
  <c r="BS85" i="17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BQ86" i="17"/>
  <c r="BR86" i="17"/>
  <c r="BS86" i="17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BQ87" i="17"/>
  <c r="BR87" i="17"/>
  <c r="BS87" i="17"/>
  <c r="A88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BQ88" i="17"/>
  <c r="BR88" i="17"/>
  <c r="BS88" i="17"/>
  <c r="A89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BQ89" i="17"/>
  <c r="BR89" i="17"/>
  <c r="BS89" i="17"/>
  <c r="A90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BQ90" i="17"/>
  <c r="BR90" i="17"/>
  <c r="BS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BQ91" i="17"/>
  <c r="BR91" i="17"/>
  <c r="BS91" i="17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BQ92" i="17"/>
  <c r="BR92" i="17"/>
  <c r="BS92" i="17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BQ93" i="17"/>
  <c r="BR93" i="17"/>
  <c r="BS93" i="17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BQ94" i="17"/>
  <c r="BR94" i="17"/>
  <c r="BS94" i="17"/>
  <c r="A95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BQ95" i="17"/>
  <c r="BR95" i="17"/>
  <c r="BS95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BQ96" i="17"/>
  <c r="BR96" i="17"/>
  <c r="BS96" i="17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BQ97" i="17"/>
  <c r="BR97" i="17"/>
  <c r="BS97" i="17"/>
  <c r="A98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BQ98" i="17"/>
  <c r="BR98" i="17"/>
  <c r="BS98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BQ99" i="17"/>
  <c r="BR99" i="17"/>
  <c r="BS99" i="17"/>
  <c r="A100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BQ100" i="17"/>
  <c r="BR100" i="17"/>
  <c r="BS100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BQ101" i="17"/>
  <c r="BR101" i="17"/>
  <c r="BS101" i="17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BQ102" i="17"/>
  <c r="BR102" i="17"/>
  <c r="BS102" i="17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BQ103" i="17"/>
  <c r="BR103" i="17"/>
  <c r="BS103" i="17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BQ104" i="17"/>
  <c r="BR104" i="17"/>
  <c r="BS104" i="17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BQ105" i="17"/>
  <c r="BR105" i="17"/>
  <c r="BS105" i="17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BQ106" i="17"/>
  <c r="BR106" i="17"/>
  <c r="BS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BQ107" i="17"/>
  <c r="BR107" i="17"/>
  <c r="BS107" i="17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BQ108" i="17"/>
  <c r="BR108" i="17"/>
  <c r="BS108" i="17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BQ109" i="17"/>
  <c r="BR109" i="17"/>
  <c r="BS109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BQ110" i="17"/>
  <c r="BR110" i="17"/>
  <c r="BS110" i="17"/>
  <c r="A111" i="17"/>
  <c r="B111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BQ111" i="17"/>
  <c r="BR111" i="17"/>
  <c r="BS111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BQ112" i="17"/>
  <c r="BR112" i="17"/>
  <c r="BS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BQ113" i="17"/>
  <c r="BR113" i="17"/>
  <c r="BS113" i="17"/>
  <c r="A114" i="17"/>
  <c r="B114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BQ114" i="17"/>
  <c r="BR114" i="17"/>
  <c r="BS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BQ115" i="17"/>
  <c r="BR115" i="17"/>
  <c r="BS115" i="17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BQ116" i="17"/>
  <c r="BR116" i="17"/>
  <c r="BS116" i="17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BQ117" i="17"/>
  <c r="BR117" i="17"/>
  <c r="BS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BQ118" i="17"/>
  <c r="BR118" i="17"/>
  <c r="BS118" i="17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BQ119" i="17"/>
  <c r="BR119" i="17"/>
  <c r="BS119" i="17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BQ120" i="17"/>
  <c r="BR120" i="17"/>
  <c r="BS120" i="17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BQ121" i="17"/>
  <c r="BR121" i="17"/>
  <c r="BS121" i="17"/>
  <c r="A122" i="17"/>
  <c r="B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BQ122" i="17"/>
  <c r="BR122" i="17"/>
  <c r="BS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BQ123" i="17"/>
  <c r="BR123" i="17"/>
  <c r="BS123" i="17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BQ124" i="17"/>
  <c r="BR124" i="17"/>
  <c r="BS124" i="17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BQ125" i="17"/>
  <c r="BR125" i="17"/>
  <c r="BS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BQ126" i="17"/>
  <c r="BR126" i="17"/>
  <c r="BS126" i="17"/>
  <c r="A127" i="17"/>
  <c r="B127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BQ127" i="17"/>
  <c r="BR127" i="17"/>
  <c r="BS127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BQ128" i="17"/>
  <c r="BR128" i="17"/>
  <c r="BS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BQ129" i="17"/>
  <c r="BR129" i="17"/>
  <c r="BS129" i="17"/>
  <c r="A130" i="17"/>
  <c r="B130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BQ130" i="17"/>
  <c r="BR130" i="17"/>
  <c r="BS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BQ131" i="17"/>
  <c r="BR131" i="17"/>
  <c r="BS131" i="17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BQ132" i="17"/>
  <c r="BR132" i="17"/>
  <c r="BS132" i="17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AL133" i="17"/>
  <c r="AM133" i="17"/>
  <c r="BQ133" i="17"/>
  <c r="BR133" i="17"/>
  <c r="BS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BQ134" i="17"/>
  <c r="BR134" i="17"/>
  <c r="BS134" i="17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AH135" i="17"/>
  <c r="AI135" i="17"/>
  <c r="AJ135" i="17"/>
  <c r="AK135" i="17"/>
  <c r="AL135" i="17"/>
  <c r="AM135" i="17"/>
  <c r="BQ135" i="17"/>
  <c r="BR135" i="17"/>
  <c r="BS135" i="17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BQ136" i="17"/>
  <c r="BR136" i="17"/>
  <c r="BS136" i="17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AL137" i="17"/>
  <c r="AM137" i="17"/>
  <c r="BQ137" i="17"/>
  <c r="BR137" i="17"/>
  <c r="BS137" i="17"/>
  <c r="A138" i="17"/>
  <c r="B138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BQ138" i="17"/>
  <c r="BR138" i="17"/>
  <c r="BS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AL139" i="17"/>
  <c r="AM139" i="17"/>
  <c r="BQ139" i="17"/>
  <c r="BR139" i="17"/>
  <c r="BS139" i="17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BQ140" i="17"/>
  <c r="BR140" i="17"/>
  <c r="BS140" i="17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AL141" i="17"/>
  <c r="AM141" i="17"/>
  <c r="BQ141" i="17"/>
  <c r="BR141" i="17"/>
  <c r="BS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AL142" i="17"/>
  <c r="AM142" i="17"/>
  <c r="BQ142" i="17"/>
  <c r="BR142" i="17"/>
  <c r="BS142" i="17"/>
  <c r="A143" i="17"/>
  <c r="B143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AL143" i="17"/>
  <c r="AM143" i="17"/>
  <c r="BQ143" i="17"/>
  <c r="BR143" i="17"/>
  <c r="BS143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AJ144" i="17"/>
  <c r="AK144" i="17"/>
  <c r="AL144" i="17"/>
  <c r="AM144" i="17"/>
  <c r="BQ144" i="17"/>
  <c r="BR144" i="17"/>
  <c r="BS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AH145" i="17"/>
  <c r="AI145" i="17"/>
  <c r="AJ145" i="17"/>
  <c r="AK145" i="17"/>
  <c r="AL145" i="17"/>
  <c r="AM145" i="17"/>
  <c r="BQ145" i="17"/>
  <c r="BR145" i="17"/>
  <c r="BS145" i="17"/>
  <c r="A146" i="17"/>
  <c r="B146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AJ146" i="17"/>
  <c r="AK146" i="17"/>
  <c r="AL146" i="17"/>
  <c r="AM146" i="17"/>
  <c r="BQ146" i="17"/>
  <c r="BR146" i="17"/>
  <c r="BS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AH147" i="17"/>
  <c r="AI147" i="17"/>
  <c r="AJ147" i="17"/>
  <c r="AK147" i="17"/>
  <c r="AL147" i="17"/>
  <c r="AM147" i="17"/>
  <c r="BQ147" i="17"/>
  <c r="BR147" i="17"/>
  <c r="BS147" i="17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AJ148" i="17"/>
  <c r="AK148" i="17"/>
  <c r="AL148" i="17"/>
  <c r="AM148" i="17"/>
  <c r="BQ148" i="17"/>
  <c r="BR148" i="17"/>
  <c r="BS148" i="17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AH149" i="17"/>
  <c r="AI149" i="17"/>
  <c r="AJ149" i="17"/>
  <c r="AK149" i="17"/>
  <c r="AL149" i="17"/>
  <c r="AM149" i="17"/>
  <c r="BQ149" i="17"/>
  <c r="BR149" i="17"/>
  <c r="BS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AJ150" i="17"/>
  <c r="AK150" i="17"/>
  <c r="AL150" i="17"/>
  <c r="AM150" i="17"/>
  <c r="BQ150" i="17"/>
  <c r="BR150" i="17"/>
  <c r="BS150" i="17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D151" i="17"/>
  <c r="AE151" i="17"/>
  <c r="AF151" i="17"/>
  <c r="AG151" i="17"/>
  <c r="AH151" i="17"/>
  <c r="AI151" i="17"/>
  <c r="AJ151" i="17"/>
  <c r="AK151" i="17"/>
  <c r="AL151" i="17"/>
  <c r="AM151" i="17"/>
  <c r="BQ151" i="17"/>
  <c r="BR151" i="17"/>
  <c r="BS151" i="17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AJ152" i="17"/>
  <c r="AK152" i="17"/>
  <c r="AL152" i="17"/>
  <c r="AM152" i="17"/>
  <c r="BQ152" i="17"/>
  <c r="BR152" i="17"/>
  <c r="BS152" i="17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D153" i="17"/>
  <c r="AE153" i="17"/>
  <c r="AF153" i="17"/>
  <c r="AG153" i="17"/>
  <c r="AH153" i="17"/>
  <c r="AI153" i="17"/>
  <c r="AJ153" i="17"/>
  <c r="AK153" i="17"/>
  <c r="AL153" i="17"/>
  <c r="AM153" i="17"/>
  <c r="BQ153" i="17"/>
  <c r="BR153" i="17"/>
  <c r="BS153" i="17"/>
  <c r="A154" i="17"/>
  <c r="B154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AJ154" i="17"/>
  <c r="AK154" i="17"/>
  <c r="AL154" i="17"/>
  <c r="AM154" i="17"/>
  <c r="BQ154" i="17"/>
  <c r="BR154" i="17"/>
  <c r="BS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J155" i="17"/>
  <c r="AK155" i="17"/>
  <c r="AL155" i="17"/>
  <c r="AM155" i="17"/>
  <c r="BQ155" i="17"/>
  <c r="BR155" i="17"/>
  <c r="BS155" i="17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AH156" i="17"/>
  <c r="AI156" i="17"/>
  <c r="AJ156" i="17"/>
  <c r="AK156" i="17"/>
  <c r="AL156" i="17"/>
  <c r="AM156" i="17"/>
  <c r="BQ156" i="17"/>
  <c r="BR156" i="17"/>
  <c r="BS156" i="17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J157" i="17"/>
  <c r="AK157" i="17"/>
  <c r="AL157" i="17"/>
  <c r="AM157" i="17"/>
  <c r="BQ157" i="17"/>
  <c r="BR157" i="17"/>
  <c r="BS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AH158" i="17"/>
  <c r="AI158" i="17"/>
  <c r="AJ158" i="17"/>
  <c r="AK158" i="17"/>
  <c r="AL158" i="17"/>
  <c r="AM158" i="17"/>
  <c r="BQ158" i="17"/>
  <c r="BR158" i="17"/>
  <c r="BS158" i="17"/>
  <c r="A159" i="17"/>
  <c r="B159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J159" i="17"/>
  <c r="AK159" i="17"/>
  <c r="AL159" i="17"/>
  <c r="AM159" i="17"/>
  <c r="BQ159" i="17"/>
  <c r="BR159" i="17"/>
  <c r="BS159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AH160" i="17"/>
  <c r="AI160" i="17"/>
  <c r="AJ160" i="17"/>
  <c r="AK160" i="17"/>
  <c r="AL160" i="17"/>
  <c r="AM160" i="17"/>
  <c r="BQ160" i="17"/>
  <c r="BR160" i="17"/>
  <c r="BS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J161" i="17"/>
  <c r="AK161" i="17"/>
  <c r="AL161" i="17"/>
  <c r="AM161" i="17"/>
  <c r="BQ161" i="17"/>
  <c r="BR161" i="17"/>
  <c r="BS161" i="17"/>
  <c r="A162" i="17"/>
  <c r="B162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AH162" i="17"/>
  <c r="AI162" i="17"/>
  <c r="AJ162" i="17"/>
  <c r="AK162" i="17"/>
  <c r="AL162" i="17"/>
  <c r="AM162" i="17"/>
  <c r="BQ162" i="17"/>
  <c r="BR162" i="17"/>
  <c r="BS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AH163" i="17"/>
  <c r="AI163" i="17"/>
  <c r="AJ163" i="17"/>
  <c r="AK163" i="17"/>
  <c r="AL163" i="17"/>
  <c r="AM163" i="17"/>
  <c r="BQ163" i="17"/>
  <c r="BR163" i="17"/>
  <c r="BS163" i="17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AI164" i="17"/>
  <c r="AJ164" i="17"/>
  <c r="AK164" i="17"/>
  <c r="AL164" i="17"/>
  <c r="AM164" i="17"/>
  <c r="BQ164" i="17"/>
  <c r="BR164" i="17"/>
  <c r="BS164" i="17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AH165" i="17"/>
  <c r="AI165" i="17"/>
  <c r="AJ165" i="17"/>
  <c r="AK165" i="17"/>
  <c r="AL165" i="17"/>
  <c r="AM165" i="17"/>
  <c r="BQ165" i="17"/>
  <c r="BR165" i="17"/>
  <c r="BS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AH166" i="17"/>
  <c r="AI166" i="17"/>
  <c r="AJ166" i="17"/>
  <c r="AK166" i="17"/>
  <c r="AL166" i="17"/>
  <c r="AM166" i="17"/>
  <c r="BQ166" i="17"/>
  <c r="BR166" i="17"/>
  <c r="BS166" i="17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D167" i="17"/>
  <c r="AE167" i="17"/>
  <c r="AF167" i="17"/>
  <c r="AG167" i="17"/>
  <c r="AH167" i="17"/>
  <c r="AI167" i="17"/>
  <c r="AJ167" i="17"/>
  <c r="AK167" i="17"/>
  <c r="AL167" i="17"/>
  <c r="AM167" i="17"/>
  <c r="BQ167" i="17"/>
  <c r="BR167" i="17"/>
  <c r="BS167" i="17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D168" i="17"/>
  <c r="AE168" i="17"/>
  <c r="AF168" i="17"/>
  <c r="AG168" i="17"/>
  <c r="AH168" i="17"/>
  <c r="AI168" i="17"/>
  <c r="AJ168" i="17"/>
  <c r="AK168" i="17"/>
  <c r="AL168" i="17"/>
  <c r="AM168" i="17"/>
  <c r="BQ168" i="17"/>
  <c r="BR168" i="17"/>
  <c r="BS168" i="17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M169" i="17"/>
  <c r="BQ169" i="17"/>
  <c r="BR169" i="17"/>
  <c r="BS169" i="17"/>
  <c r="A170" i="17"/>
  <c r="B170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D170" i="17"/>
  <c r="AE170" i="17"/>
  <c r="AF170" i="17"/>
  <c r="AG170" i="17"/>
  <c r="AH170" i="17"/>
  <c r="AI170" i="17"/>
  <c r="AJ170" i="17"/>
  <c r="AK170" i="17"/>
  <c r="AL170" i="17"/>
  <c r="AM170" i="17"/>
  <c r="BQ170" i="17"/>
  <c r="BR170" i="17"/>
  <c r="BS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M171" i="17"/>
  <c r="BQ171" i="17"/>
  <c r="BR171" i="17"/>
  <c r="BS171" i="17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AH172" i="17"/>
  <c r="AI172" i="17"/>
  <c r="AJ172" i="17"/>
  <c r="AK172" i="17"/>
  <c r="AL172" i="17"/>
  <c r="AM172" i="17"/>
  <c r="BQ172" i="17"/>
  <c r="BR172" i="17"/>
  <c r="BS172" i="17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M173" i="17"/>
  <c r="BQ173" i="17"/>
  <c r="BR173" i="17"/>
  <c r="BS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AH174" i="17"/>
  <c r="AI174" i="17"/>
  <c r="AJ174" i="17"/>
  <c r="AK174" i="17"/>
  <c r="AL174" i="17"/>
  <c r="AM174" i="17"/>
  <c r="BQ174" i="17"/>
  <c r="BR174" i="17"/>
  <c r="BS174" i="17"/>
  <c r="A175" i="17"/>
  <c r="B175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AH175" i="17"/>
  <c r="AI175" i="17"/>
  <c r="AJ175" i="17"/>
  <c r="AK175" i="17"/>
  <c r="AL175" i="17"/>
  <c r="AM175" i="17"/>
  <c r="BQ175" i="17"/>
  <c r="BR175" i="17"/>
  <c r="BS175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AH176" i="17"/>
  <c r="AI176" i="17"/>
  <c r="AJ176" i="17"/>
  <c r="AK176" i="17"/>
  <c r="AL176" i="17"/>
  <c r="AM176" i="17"/>
  <c r="BQ176" i="17"/>
  <c r="BR176" i="17"/>
  <c r="BS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AH177" i="17"/>
  <c r="AI177" i="17"/>
  <c r="AJ177" i="17"/>
  <c r="AK177" i="17"/>
  <c r="AL177" i="17"/>
  <c r="AM177" i="17"/>
  <c r="BQ177" i="17"/>
  <c r="BR177" i="17"/>
  <c r="BS177" i="17"/>
  <c r="A178" i="17"/>
  <c r="B178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AH178" i="17"/>
  <c r="AI178" i="17"/>
  <c r="AJ178" i="17"/>
  <c r="AK178" i="17"/>
  <c r="AL178" i="17"/>
  <c r="AM178" i="17"/>
  <c r="BQ178" i="17"/>
  <c r="BR178" i="17"/>
  <c r="BS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D179" i="17"/>
  <c r="AE179" i="17"/>
  <c r="AF179" i="17"/>
  <c r="AG179" i="17"/>
  <c r="AH179" i="17"/>
  <c r="AI179" i="17"/>
  <c r="AJ179" i="17"/>
  <c r="AK179" i="17"/>
  <c r="AL179" i="17"/>
  <c r="AM179" i="17"/>
  <c r="BQ179" i="17"/>
  <c r="BR179" i="17"/>
  <c r="BS179" i="17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D180" i="17"/>
  <c r="AE180" i="17"/>
  <c r="AF180" i="17"/>
  <c r="AG180" i="17"/>
  <c r="AH180" i="17"/>
  <c r="AI180" i="17"/>
  <c r="AJ180" i="17"/>
  <c r="AK180" i="17"/>
  <c r="AL180" i="17"/>
  <c r="AM180" i="17"/>
  <c r="BQ180" i="17"/>
  <c r="BR180" i="17"/>
  <c r="BS180" i="17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D181" i="17"/>
  <c r="AE181" i="17"/>
  <c r="AF181" i="17"/>
  <c r="AG181" i="17"/>
  <c r="AH181" i="17"/>
  <c r="AI181" i="17"/>
  <c r="AJ181" i="17"/>
  <c r="AK181" i="17"/>
  <c r="AL181" i="17"/>
  <c r="AM181" i="17"/>
  <c r="BQ181" i="17"/>
  <c r="BR181" i="17"/>
  <c r="BS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D182" i="17"/>
  <c r="AE182" i="17"/>
  <c r="AF182" i="17"/>
  <c r="AG182" i="17"/>
  <c r="AH182" i="17"/>
  <c r="AI182" i="17"/>
  <c r="AJ182" i="17"/>
  <c r="AK182" i="17"/>
  <c r="AL182" i="17"/>
  <c r="AM182" i="17"/>
  <c r="BQ182" i="17"/>
  <c r="BR182" i="17"/>
  <c r="BS182" i="17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D183" i="17"/>
  <c r="AE183" i="17"/>
  <c r="AF183" i="17"/>
  <c r="AG183" i="17"/>
  <c r="AH183" i="17"/>
  <c r="AI183" i="17"/>
  <c r="AJ183" i="17"/>
  <c r="AK183" i="17"/>
  <c r="AL183" i="17"/>
  <c r="AM183" i="17"/>
  <c r="BQ183" i="17"/>
  <c r="BR183" i="17"/>
  <c r="BS183" i="17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D184" i="17"/>
  <c r="AE184" i="17"/>
  <c r="AF184" i="17"/>
  <c r="AG184" i="17"/>
  <c r="AH184" i="17"/>
  <c r="AI184" i="17"/>
  <c r="AJ184" i="17"/>
  <c r="AK184" i="17"/>
  <c r="AL184" i="17"/>
  <c r="AM184" i="17"/>
  <c r="BQ184" i="17"/>
  <c r="BR184" i="17"/>
  <c r="BS184" i="17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D185" i="17"/>
  <c r="AE185" i="17"/>
  <c r="AF185" i="17"/>
  <c r="AG185" i="17"/>
  <c r="AH185" i="17"/>
  <c r="AI185" i="17"/>
  <c r="AJ185" i="17"/>
  <c r="AK185" i="17"/>
  <c r="AL185" i="17"/>
  <c r="AM185" i="17"/>
  <c r="BQ185" i="17"/>
  <c r="BR185" i="17"/>
  <c r="BS185" i="17"/>
  <c r="A186" i="17"/>
  <c r="B186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D186" i="17"/>
  <c r="AE186" i="17"/>
  <c r="AF186" i="17"/>
  <c r="AG186" i="17"/>
  <c r="AH186" i="17"/>
  <c r="AI186" i="17"/>
  <c r="AJ186" i="17"/>
  <c r="AK186" i="17"/>
  <c r="AL186" i="17"/>
  <c r="AM186" i="17"/>
  <c r="BQ186" i="17"/>
  <c r="BR186" i="17"/>
  <c r="BS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D187" i="17"/>
  <c r="AE187" i="17"/>
  <c r="AF187" i="17"/>
  <c r="AG187" i="17"/>
  <c r="AH187" i="17"/>
  <c r="AI187" i="17"/>
  <c r="AJ187" i="17"/>
  <c r="AK187" i="17"/>
  <c r="AL187" i="17"/>
  <c r="AM187" i="17"/>
  <c r="BQ187" i="17"/>
  <c r="BR187" i="17"/>
  <c r="BS187" i="17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D188" i="17"/>
  <c r="AE188" i="17"/>
  <c r="AF188" i="17"/>
  <c r="AG188" i="17"/>
  <c r="AH188" i="17"/>
  <c r="AI188" i="17"/>
  <c r="AJ188" i="17"/>
  <c r="AK188" i="17"/>
  <c r="AL188" i="17"/>
  <c r="AM188" i="17"/>
  <c r="BQ188" i="17"/>
  <c r="BR188" i="17"/>
  <c r="BS188" i="17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D189" i="17"/>
  <c r="AE189" i="17"/>
  <c r="AF189" i="17"/>
  <c r="AG189" i="17"/>
  <c r="AH189" i="17"/>
  <c r="AI189" i="17"/>
  <c r="AJ189" i="17"/>
  <c r="AK189" i="17"/>
  <c r="AL189" i="17"/>
  <c r="AM189" i="17"/>
  <c r="BQ189" i="17"/>
  <c r="BR189" i="17"/>
  <c r="BS189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D190" i="17"/>
  <c r="AE190" i="17"/>
  <c r="AF190" i="17"/>
  <c r="AG190" i="17"/>
  <c r="AH190" i="17"/>
  <c r="AI190" i="17"/>
  <c r="AJ190" i="17"/>
  <c r="AK190" i="17"/>
  <c r="AL190" i="17"/>
  <c r="AM190" i="17"/>
  <c r="BQ190" i="17"/>
  <c r="BR190" i="17"/>
  <c r="BS190" i="17"/>
  <c r="A191" i="17"/>
  <c r="B191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D191" i="17"/>
  <c r="AE191" i="17"/>
  <c r="AF191" i="17"/>
  <c r="AG191" i="17"/>
  <c r="AH191" i="17"/>
  <c r="AI191" i="17"/>
  <c r="AJ191" i="17"/>
  <c r="AK191" i="17"/>
  <c r="AL191" i="17"/>
  <c r="AM191" i="17"/>
  <c r="BQ191" i="17"/>
  <c r="BR191" i="17"/>
  <c r="BS191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D192" i="17"/>
  <c r="AE192" i="17"/>
  <c r="AF192" i="17"/>
  <c r="AG192" i="17"/>
  <c r="AH192" i="17"/>
  <c r="AI192" i="17"/>
  <c r="AJ192" i="17"/>
  <c r="AK192" i="17"/>
  <c r="AL192" i="17"/>
  <c r="AM192" i="17"/>
  <c r="BQ192" i="17"/>
  <c r="BR192" i="17"/>
  <c r="BS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AD193" i="17"/>
  <c r="AE193" i="17"/>
  <c r="AF193" i="17"/>
  <c r="AG193" i="17"/>
  <c r="AH193" i="17"/>
  <c r="AI193" i="17"/>
  <c r="AJ193" i="17"/>
  <c r="AK193" i="17"/>
  <c r="AL193" i="17"/>
  <c r="AM193" i="17"/>
  <c r="BQ193" i="17"/>
  <c r="BR193" i="17"/>
  <c r="BS193" i="17"/>
  <c r="A194" i="17"/>
  <c r="B194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D194" i="17"/>
  <c r="AE194" i="17"/>
  <c r="AF194" i="17"/>
  <c r="AG194" i="17"/>
  <c r="AH194" i="17"/>
  <c r="AI194" i="17"/>
  <c r="AJ194" i="17"/>
  <c r="AK194" i="17"/>
  <c r="AL194" i="17"/>
  <c r="AM194" i="17"/>
  <c r="BQ194" i="17"/>
  <c r="BR194" i="17"/>
  <c r="BS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D195" i="17"/>
  <c r="AE195" i="17"/>
  <c r="AF195" i="17"/>
  <c r="AG195" i="17"/>
  <c r="AH195" i="17"/>
  <c r="AI195" i="17"/>
  <c r="AJ195" i="17"/>
  <c r="AK195" i="17"/>
  <c r="AL195" i="17"/>
  <c r="AM195" i="17"/>
  <c r="BQ195" i="17"/>
  <c r="BR195" i="17"/>
  <c r="BS195" i="17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D196" i="17"/>
  <c r="AE196" i="17"/>
  <c r="AF196" i="17"/>
  <c r="AG196" i="17"/>
  <c r="AH196" i="17"/>
  <c r="AI196" i="17"/>
  <c r="AJ196" i="17"/>
  <c r="AK196" i="17"/>
  <c r="AL196" i="17"/>
  <c r="AM196" i="17"/>
  <c r="BQ196" i="17"/>
  <c r="BR196" i="17"/>
  <c r="BS196" i="17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D197" i="17"/>
  <c r="AE197" i="17"/>
  <c r="AF197" i="17"/>
  <c r="AG197" i="17"/>
  <c r="AH197" i="17"/>
  <c r="AI197" i="17"/>
  <c r="AJ197" i="17"/>
  <c r="AK197" i="17"/>
  <c r="AL197" i="17"/>
  <c r="AM197" i="17"/>
  <c r="BQ197" i="17"/>
  <c r="BR197" i="17"/>
  <c r="BS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D198" i="17"/>
  <c r="AE198" i="17"/>
  <c r="AF198" i="17"/>
  <c r="AG198" i="17"/>
  <c r="AH198" i="17"/>
  <c r="AI198" i="17"/>
  <c r="AJ198" i="17"/>
  <c r="AK198" i="17"/>
  <c r="AL198" i="17"/>
  <c r="AM198" i="17"/>
  <c r="BQ198" i="17"/>
  <c r="BR198" i="17"/>
  <c r="BS198" i="17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D199" i="17"/>
  <c r="AE199" i="17"/>
  <c r="AF199" i="17"/>
  <c r="AG199" i="17"/>
  <c r="AH199" i="17"/>
  <c r="AI199" i="17"/>
  <c r="AJ199" i="17"/>
  <c r="AK199" i="17"/>
  <c r="AL199" i="17"/>
  <c r="AM199" i="17"/>
  <c r="BQ199" i="17"/>
  <c r="BR199" i="17"/>
  <c r="BS199" i="17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D200" i="17"/>
  <c r="AE200" i="17"/>
  <c r="AF200" i="17"/>
  <c r="AG200" i="17"/>
  <c r="AH200" i="17"/>
  <c r="AI200" i="17"/>
  <c r="AJ200" i="17"/>
  <c r="AK200" i="17"/>
  <c r="AL200" i="17"/>
  <c r="AM200" i="17"/>
  <c r="BQ200" i="17"/>
  <c r="BR200" i="17"/>
  <c r="BS200" i="17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D201" i="17"/>
  <c r="AE201" i="17"/>
  <c r="AF201" i="17"/>
  <c r="AG201" i="17"/>
  <c r="AH201" i="17"/>
  <c r="AI201" i="17"/>
  <c r="AJ201" i="17"/>
  <c r="AK201" i="17"/>
  <c r="AL201" i="17"/>
  <c r="AM201" i="17"/>
  <c r="BQ201" i="17"/>
  <c r="BR201" i="17"/>
  <c r="BS201" i="17"/>
  <c r="A202" i="17"/>
  <c r="B202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AD202" i="17"/>
  <c r="AE202" i="17"/>
  <c r="AF202" i="17"/>
  <c r="AG202" i="17"/>
  <c r="AH202" i="17"/>
  <c r="AI202" i="17"/>
  <c r="AJ202" i="17"/>
  <c r="AK202" i="17"/>
  <c r="AL202" i="17"/>
  <c r="AM202" i="17"/>
  <c r="BQ202" i="17"/>
  <c r="BR202" i="17"/>
  <c r="BS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D203" i="17"/>
  <c r="AE203" i="17"/>
  <c r="AF203" i="17"/>
  <c r="AG203" i="17"/>
  <c r="AH203" i="17"/>
  <c r="AI203" i="17"/>
  <c r="AJ203" i="17"/>
  <c r="AK203" i="17"/>
  <c r="AL203" i="17"/>
  <c r="AM203" i="17"/>
  <c r="BQ203" i="17"/>
  <c r="BR203" i="17"/>
  <c r="BS203" i="17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D204" i="17"/>
  <c r="AE204" i="17"/>
  <c r="AF204" i="17"/>
  <c r="AG204" i="17"/>
  <c r="AH204" i="17"/>
  <c r="AI204" i="17"/>
  <c r="AJ204" i="17"/>
  <c r="AK204" i="17"/>
  <c r="AL204" i="17"/>
  <c r="AM204" i="17"/>
  <c r="BQ204" i="17"/>
  <c r="BR204" i="17"/>
  <c r="BS204" i="17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D205" i="17"/>
  <c r="AE205" i="17"/>
  <c r="AF205" i="17"/>
  <c r="AG205" i="17"/>
  <c r="AH205" i="17"/>
  <c r="AI205" i="17"/>
  <c r="AJ205" i="17"/>
  <c r="AK205" i="17"/>
  <c r="AL205" i="17"/>
  <c r="AM205" i="17"/>
  <c r="BQ205" i="17"/>
  <c r="BR205" i="17"/>
  <c r="BS205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D206" i="17"/>
  <c r="AE206" i="17"/>
  <c r="AF206" i="17"/>
  <c r="AG206" i="17"/>
  <c r="AH206" i="17"/>
  <c r="AI206" i="17"/>
  <c r="AJ206" i="17"/>
  <c r="AK206" i="17"/>
  <c r="AL206" i="17"/>
  <c r="AM206" i="17"/>
  <c r="BQ206" i="17"/>
  <c r="BR206" i="17"/>
  <c r="BS206" i="17"/>
  <c r="A207" i="17"/>
  <c r="B207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D207" i="17"/>
  <c r="AE207" i="17"/>
  <c r="AF207" i="17"/>
  <c r="AG207" i="17"/>
  <c r="AH207" i="17"/>
  <c r="AI207" i="17"/>
  <c r="AJ207" i="17"/>
  <c r="AK207" i="17"/>
  <c r="AL207" i="17"/>
  <c r="AM207" i="17"/>
  <c r="BQ207" i="17"/>
  <c r="BR207" i="17"/>
  <c r="BS207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D208" i="17"/>
  <c r="AE208" i="17"/>
  <c r="AF208" i="17"/>
  <c r="AG208" i="17"/>
  <c r="AH208" i="17"/>
  <c r="AI208" i="17"/>
  <c r="AJ208" i="17"/>
  <c r="AK208" i="17"/>
  <c r="AL208" i="17"/>
  <c r="AM208" i="17"/>
  <c r="BQ208" i="17"/>
  <c r="BR208" i="17"/>
  <c r="BS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D209" i="17"/>
  <c r="AE209" i="17"/>
  <c r="AF209" i="17"/>
  <c r="AG209" i="17"/>
  <c r="AH209" i="17"/>
  <c r="AI209" i="17"/>
  <c r="AJ209" i="17"/>
  <c r="AK209" i="17"/>
  <c r="AL209" i="17"/>
  <c r="AM209" i="17"/>
  <c r="BQ209" i="17"/>
  <c r="BR209" i="17"/>
  <c r="BS209" i="17"/>
  <c r="A210" i="17"/>
  <c r="B210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D210" i="17"/>
  <c r="AE210" i="17"/>
  <c r="AF210" i="17"/>
  <c r="AG210" i="17"/>
  <c r="AH210" i="17"/>
  <c r="AI210" i="17"/>
  <c r="AJ210" i="17"/>
  <c r="AK210" i="17"/>
  <c r="AL210" i="17"/>
  <c r="AM210" i="17"/>
  <c r="BQ210" i="17"/>
  <c r="BR210" i="17"/>
  <c r="BS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D211" i="17"/>
  <c r="AE211" i="17"/>
  <c r="AF211" i="17"/>
  <c r="AG211" i="17"/>
  <c r="AH211" i="17"/>
  <c r="AI211" i="17"/>
  <c r="AJ211" i="17"/>
  <c r="AK211" i="17"/>
  <c r="AL211" i="17"/>
  <c r="AM211" i="17"/>
  <c r="BQ211" i="17"/>
  <c r="BR211" i="17"/>
  <c r="BS211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D212" i="17"/>
  <c r="AE212" i="17"/>
  <c r="AF212" i="17"/>
  <c r="AG212" i="17"/>
  <c r="AH212" i="17"/>
  <c r="AI212" i="17"/>
  <c r="AJ212" i="17"/>
  <c r="AK212" i="17"/>
  <c r="AL212" i="17"/>
  <c r="AM212" i="17"/>
  <c r="BQ212" i="17"/>
  <c r="BR212" i="17"/>
  <c r="BS212" i="17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D213" i="17"/>
  <c r="AE213" i="17"/>
  <c r="AF213" i="17"/>
  <c r="AG213" i="17"/>
  <c r="AH213" i="17"/>
  <c r="AI213" i="17"/>
  <c r="AJ213" i="17"/>
  <c r="AK213" i="17"/>
  <c r="AL213" i="17"/>
  <c r="AM213" i="17"/>
  <c r="BQ213" i="17"/>
  <c r="BR213" i="17"/>
  <c r="BS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D214" i="17"/>
  <c r="AE214" i="17"/>
  <c r="AF214" i="17"/>
  <c r="AG214" i="17"/>
  <c r="AH214" i="17"/>
  <c r="AI214" i="17"/>
  <c r="AJ214" i="17"/>
  <c r="AK214" i="17"/>
  <c r="AL214" i="17"/>
  <c r="AM214" i="17"/>
  <c r="BQ214" i="17"/>
  <c r="BR214" i="17"/>
  <c r="BS214" i="17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D215" i="17"/>
  <c r="AE215" i="17"/>
  <c r="AF215" i="17"/>
  <c r="AG215" i="17"/>
  <c r="AH215" i="17"/>
  <c r="AI215" i="17"/>
  <c r="AJ215" i="17"/>
  <c r="AK215" i="17"/>
  <c r="AL215" i="17"/>
  <c r="AM215" i="17"/>
  <c r="BQ215" i="17"/>
  <c r="BR215" i="17"/>
  <c r="BS215" i="17"/>
  <c r="A216" i="17"/>
  <c r="B216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D216" i="17"/>
  <c r="AE216" i="17"/>
  <c r="AF216" i="17"/>
  <c r="AG216" i="17"/>
  <c r="AH216" i="17"/>
  <c r="AI216" i="17"/>
  <c r="AJ216" i="17"/>
  <c r="AK216" i="17"/>
  <c r="AL216" i="17"/>
  <c r="AM216" i="17"/>
  <c r="BQ216" i="17"/>
  <c r="BR216" i="17"/>
  <c r="BS216" i="17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D217" i="17"/>
  <c r="AE217" i="17"/>
  <c r="AF217" i="17"/>
  <c r="AG217" i="17"/>
  <c r="AH217" i="17"/>
  <c r="AI217" i="17"/>
  <c r="AJ217" i="17"/>
  <c r="AK217" i="17"/>
  <c r="AL217" i="17"/>
  <c r="AM217" i="17"/>
  <c r="BQ217" i="17"/>
  <c r="BR217" i="17"/>
  <c r="BS217" i="17"/>
  <c r="A218" i="17"/>
  <c r="B218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D218" i="17"/>
  <c r="AE218" i="17"/>
  <c r="AF218" i="17"/>
  <c r="AG218" i="17"/>
  <c r="AH218" i="17"/>
  <c r="AI218" i="17"/>
  <c r="AJ218" i="17"/>
  <c r="AK218" i="17"/>
  <c r="AL218" i="17"/>
  <c r="AM218" i="17"/>
  <c r="BQ218" i="17"/>
  <c r="BR218" i="17"/>
  <c r="BS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D219" i="17"/>
  <c r="AE219" i="17"/>
  <c r="AF219" i="17"/>
  <c r="AG219" i="17"/>
  <c r="AH219" i="17"/>
  <c r="AI219" i="17"/>
  <c r="AJ219" i="17"/>
  <c r="AK219" i="17"/>
  <c r="AL219" i="17"/>
  <c r="AM219" i="17"/>
  <c r="BQ219" i="17"/>
  <c r="BR219" i="17"/>
  <c r="BS219" i="17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D220" i="17"/>
  <c r="AE220" i="17"/>
  <c r="AF220" i="17"/>
  <c r="AG220" i="17"/>
  <c r="AH220" i="17"/>
  <c r="AI220" i="17"/>
  <c r="AJ220" i="17"/>
  <c r="AK220" i="17"/>
  <c r="AL220" i="17"/>
  <c r="AM220" i="17"/>
  <c r="BQ220" i="17"/>
  <c r="BR220" i="17"/>
  <c r="BS220" i="17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D221" i="17"/>
  <c r="AE221" i="17"/>
  <c r="AF221" i="17"/>
  <c r="AG221" i="17"/>
  <c r="AH221" i="17"/>
  <c r="AI221" i="17"/>
  <c r="AJ221" i="17"/>
  <c r="AK221" i="17"/>
  <c r="AL221" i="17"/>
  <c r="AM221" i="17"/>
  <c r="BQ221" i="17"/>
  <c r="BR221" i="17"/>
  <c r="BS221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D222" i="17"/>
  <c r="AE222" i="17"/>
  <c r="AF222" i="17"/>
  <c r="AG222" i="17"/>
  <c r="AH222" i="17"/>
  <c r="AI222" i="17"/>
  <c r="AJ222" i="17"/>
  <c r="AK222" i="17"/>
  <c r="AL222" i="17"/>
  <c r="AM222" i="17"/>
  <c r="BQ222" i="17"/>
  <c r="BR222" i="17"/>
  <c r="BS222" i="17"/>
  <c r="A223" i="17"/>
  <c r="B223" i="17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AF223" i="17"/>
  <c r="AG223" i="17"/>
  <c r="AH223" i="17"/>
  <c r="AI223" i="17"/>
  <c r="AJ223" i="17"/>
  <c r="AK223" i="17"/>
  <c r="AL223" i="17"/>
  <c r="AM223" i="17"/>
  <c r="BQ223" i="17"/>
  <c r="BR223" i="17"/>
  <c r="BS223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AF224" i="17"/>
  <c r="AG224" i="17"/>
  <c r="AH224" i="17"/>
  <c r="AI224" i="17"/>
  <c r="AJ224" i="17"/>
  <c r="AK224" i="17"/>
  <c r="AL224" i="17"/>
  <c r="AM224" i="17"/>
  <c r="BQ224" i="17"/>
  <c r="BR224" i="17"/>
  <c r="BS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AF225" i="17"/>
  <c r="AG225" i="17"/>
  <c r="AH225" i="17"/>
  <c r="AI225" i="17"/>
  <c r="AJ225" i="17"/>
  <c r="AK225" i="17"/>
  <c r="AL225" i="17"/>
  <c r="AM225" i="17"/>
  <c r="BQ225" i="17"/>
  <c r="BR225" i="17"/>
  <c r="BS225" i="17"/>
  <c r="A226" i="17"/>
  <c r="B226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AF226" i="17"/>
  <c r="AG226" i="17"/>
  <c r="AH226" i="17"/>
  <c r="AI226" i="17"/>
  <c r="AJ226" i="17"/>
  <c r="AK226" i="17"/>
  <c r="AL226" i="17"/>
  <c r="AM226" i="17"/>
  <c r="BQ226" i="17"/>
  <c r="BR226" i="17"/>
  <c r="BS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AF227" i="17"/>
  <c r="AG227" i="17"/>
  <c r="AH227" i="17"/>
  <c r="AI227" i="17"/>
  <c r="AJ227" i="17"/>
  <c r="AK227" i="17"/>
  <c r="AL227" i="17"/>
  <c r="AM227" i="17"/>
  <c r="BQ227" i="17"/>
  <c r="BR227" i="17"/>
  <c r="BS227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AF228" i="17"/>
  <c r="AG228" i="17"/>
  <c r="AH228" i="17"/>
  <c r="AI228" i="17"/>
  <c r="AJ228" i="17"/>
  <c r="AK228" i="17"/>
  <c r="AL228" i="17"/>
  <c r="AM228" i="17"/>
  <c r="BQ228" i="17"/>
  <c r="BR228" i="17"/>
  <c r="BS228" i="17"/>
  <c r="A229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AD229" i="17"/>
  <c r="AE229" i="17"/>
  <c r="AF229" i="17"/>
  <c r="AG229" i="17"/>
  <c r="AH229" i="17"/>
  <c r="AI229" i="17"/>
  <c r="AJ229" i="17"/>
  <c r="AK229" i="17"/>
  <c r="AL229" i="17"/>
  <c r="AM229" i="17"/>
  <c r="BQ229" i="17"/>
  <c r="BR229" i="17"/>
  <c r="BS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AD230" i="17"/>
  <c r="AE230" i="17"/>
  <c r="AF230" i="17"/>
  <c r="AG230" i="17"/>
  <c r="AH230" i="17"/>
  <c r="AI230" i="17"/>
  <c r="AJ230" i="17"/>
  <c r="AK230" i="17"/>
  <c r="AL230" i="17"/>
  <c r="AM230" i="17"/>
  <c r="BQ230" i="17"/>
  <c r="BR230" i="17"/>
  <c r="BS230" i="17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AF231" i="17"/>
  <c r="AG231" i="17"/>
  <c r="AH231" i="17"/>
  <c r="AI231" i="17"/>
  <c r="AJ231" i="17"/>
  <c r="AK231" i="17"/>
  <c r="AL231" i="17"/>
  <c r="AM231" i="17"/>
  <c r="BQ231" i="17"/>
  <c r="BR231" i="17"/>
  <c r="BS231" i="17"/>
  <c r="A232" i="17"/>
  <c r="B232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AD232" i="17"/>
  <c r="AE232" i="17"/>
  <c r="AF232" i="17"/>
  <c r="AG232" i="17"/>
  <c r="AH232" i="17"/>
  <c r="AI232" i="17"/>
  <c r="AJ232" i="17"/>
  <c r="AK232" i="17"/>
  <c r="AL232" i="17"/>
  <c r="AM232" i="17"/>
  <c r="BQ232" i="17"/>
  <c r="BR232" i="17"/>
  <c r="BS232" i="17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AF233" i="17"/>
  <c r="AG233" i="17"/>
  <c r="AH233" i="17"/>
  <c r="AI233" i="17"/>
  <c r="AJ233" i="17"/>
  <c r="AK233" i="17"/>
  <c r="AL233" i="17"/>
  <c r="AM233" i="17"/>
  <c r="BQ233" i="17"/>
  <c r="BR233" i="17"/>
  <c r="BS233" i="17"/>
  <c r="A234" i="17"/>
  <c r="B234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AF234" i="17"/>
  <c r="AG234" i="17"/>
  <c r="AH234" i="17"/>
  <c r="AI234" i="17"/>
  <c r="AJ234" i="17"/>
  <c r="AK234" i="17"/>
  <c r="AL234" i="17"/>
  <c r="AM234" i="17"/>
  <c r="BQ234" i="17"/>
  <c r="BR234" i="17"/>
  <c r="BS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AF235" i="17"/>
  <c r="AG235" i="17"/>
  <c r="AH235" i="17"/>
  <c r="AI235" i="17"/>
  <c r="AJ235" i="17"/>
  <c r="AK235" i="17"/>
  <c r="AL235" i="17"/>
  <c r="AM235" i="17"/>
  <c r="BQ235" i="17"/>
  <c r="BR235" i="17"/>
  <c r="BS235" i="17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AF236" i="17"/>
  <c r="AG236" i="17"/>
  <c r="AH236" i="17"/>
  <c r="AI236" i="17"/>
  <c r="AJ236" i="17"/>
  <c r="AK236" i="17"/>
  <c r="AL236" i="17"/>
  <c r="AM236" i="17"/>
  <c r="BQ236" i="17"/>
  <c r="BR236" i="17"/>
  <c r="BS236" i="17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AF237" i="17"/>
  <c r="AG237" i="17"/>
  <c r="AH237" i="17"/>
  <c r="AI237" i="17"/>
  <c r="AJ237" i="17"/>
  <c r="AK237" i="17"/>
  <c r="AL237" i="17"/>
  <c r="AM237" i="17"/>
  <c r="BQ237" i="17"/>
  <c r="BR237" i="17"/>
  <c r="BS237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AF238" i="17"/>
  <c r="AG238" i="17"/>
  <c r="AH238" i="17"/>
  <c r="AI238" i="17"/>
  <c r="AJ238" i="17"/>
  <c r="AK238" i="17"/>
  <c r="AL238" i="17"/>
  <c r="AM238" i="17"/>
  <c r="BQ238" i="17"/>
  <c r="BR238" i="17"/>
  <c r="BS238" i="17"/>
  <c r="A239" i="17"/>
  <c r="B239" i="17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AF239" i="17"/>
  <c r="AG239" i="17"/>
  <c r="AH239" i="17"/>
  <c r="AI239" i="17"/>
  <c r="AJ239" i="17"/>
  <c r="AK239" i="17"/>
  <c r="AL239" i="17"/>
  <c r="AM239" i="17"/>
  <c r="BQ239" i="17"/>
  <c r="BR239" i="17"/>
  <c r="BS239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AF240" i="17"/>
  <c r="AG240" i="17"/>
  <c r="AH240" i="17"/>
  <c r="AI240" i="17"/>
  <c r="AJ240" i="17"/>
  <c r="AK240" i="17"/>
  <c r="AL240" i="17"/>
  <c r="AM240" i="17"/>
  <c r="BQ240" i="17"/>
  <c r="BR240" i="17"/>
  <c r="BS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AF241" i="17"/>
  <c r="AG241" i="17"/>
  <c r="AH241" i="17"/>
  <c r="AI241" i="17"/>
  <c r="AJ241" i="17"/>
  <c r="AK241" i="17"/>
  <c r="AL241" i="17"/>
  <c r="AM241" i="17"/>
  <c r="BQ241" i="17"/>
  <c r="BR241" i="17"/>
  <c r="BS241" i="17"/>
  <c r="A242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AF242" i="17"/>
  <c r="AG242" i="17"/>
  <c r="AH242" i="17"/>
  <c r="AI242" i="17"/>
  <c r="AJ242" i="17"/>
  <c r="AK242" i="17"/>
  <c r="AL242" i="17"/>
  <c r="AM242" i="17"/>
  <c r="BQ242" i="17"/>
  <c r="BR242" i="17"/>
  <c r="BS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AF243" i="17"/>
  <c r="AG243" i="17"/>
  <c r="AH243" i="17"/>
  <c r="AI243" i="17"/>
  <c r="AJ243" i="17"/>
  <c r="AK243" i="17"/>
  <c r="AL243" i="17"/>
  <c r="AM243" i="17"/>
  <c r="BQ243" i="17"/>
  <c r="BR243" i="17"/>
  <c r="BS243" i="17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AF244" i="17"/>
  <c r="AG244" i="17"/>
  <c r="AH244" i="17"/>
  <c r="AI244" i="17"/>
  <c r="AJ244" i="17"/>
  <c r="AK244" i="17"/>
  <c r="AL244" i="17"/>
  <c r="AM244" i="17"/>
  <c r="BQ244" i="17"/>
  <c r="BR244" i="17"/>
  <c r="BS244" i="17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AF245" i="17"/>
  <c r="AG245" i="17"/>
  <c r="AH245" i="17"/>
  <c r="AI245" i="17"/>
  <c r="AJ245" i="17"/>
  <c r="AK245" i="17"/>
  <c r="AL245" i="17"/>
  <c r="AM245" i="17"/>
  <c r="BQ245" i="17"/>
  <c r="BR245" i="17"/>
  <c r="BS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AD246" i="17"/>
  <c r="AE246" i="17"/>
  <c r="AF246" i="17"/>
  <c r="AG246" i="17"/>
  <c r="AH246" i="17"/>
  <c r="AI246" i="17"/>
  <c r="AJ246" i="17"/>
  <c r="AK246" i="17"/>
  <c r="AL246" i="17"/>
  <c r="AM246" i="17"/>
  <c r="BQ246" i="17"/>
  <c r="BR246" i="17"/>
  <c r="BS246" i="17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AF247" i="17"/>
  <c r="AG247" i="17"/>
  <c r="AH247" i="17"/>
  <c r="AI247" i="17"/>
  <c r="AJ247" i="17"/>
  <c r="AK247" i="17"/>
  <c r="AL247" i="17"/>
  <c r="AM247" i="17"/>
  <c r="BQ247" i="17"/>
  <c r="BR247" i="17"/>
  <c r="BS247" i="17"/>
  <c r="A248" i="17"/>
  <c r="B248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AF248" i="17"/>
  <c r="AG248" i="17"/>
  <c r="AH248" i="17"/>
  <c r="AI248" i="17"/>
  <c r="AJ248" i="17"/>
  <c r="AK248" i="17"/>
  <c r="AL248" i="17"/>
  <c r="AM248" i="17"/>
  <c r="BQ248" i="17"/>
  <c r="BR248" i="17"/>
  <c r="BS248" i="17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AF249" i="17"/>
  <c r="AG249" i="17"/>
  <c r="AH249" i="17"/>
  <c r="AI249" i="17"/>
  <c r="AJ249" i="17"/>
  <c r="AK249" i="17"/>
  <c r="AL249" i="17"/>
  <c r="AM249" i="17"/>
  <c r="BQ249" i="17"/>
  <c r="BR249" i="17"/>
  <c r="BS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AF250" i="17"/>
  <c r="AG250" i="17"/>
  <c r="AH250" i="17"/>
  <c r="AI250" i="17"/>
  <c r="AJ250" i="17"/>
  <c r="AK250" i="17"/>
  <c r="AL250" i="17"/>
  <c r="AM250" i="17"/>
  <c r="BQ250" i="17"/>
  <c r="BR250" i="17"/>
  <c r="BS250" i="17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AF251" i="17"/>
  <c r="AG251" i="17"/>
  <c r="AH251" i="17"/>
  <c r="AI251" i="17"/>
  <c r="AJ251" i="17"/>
  <c r="AK251" i="17"/>
  <c r="AL251" i="17"/>
  <c r="AM251" i="17"/>
  <c r="BQ251" i="17"/>
  <c r="BR251" i="17"/>
  <c r="BS251" i="17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AF252" i="17"/>
  <c r="AG252" i="17"/>
  <c r="AH252" i="17"/>
  <c r="AI252" i="17"/>
  <c r="AJ252" i="17"/>
  <c r="AK252" i="17"/>
  <c r="AL252" i="17"/>
  <c r="AM252" i="17"/>
  <c r="BQ252" i="17"/>
  <c r="BR252" i="17"/>
  <c r="BS252" i="17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AF253" i="17"/>
  <c r="AG253" i="17"/>
  <c r="AH253" i="17"/>
  <c r="AI253" i="17"/>
  <c r="AJ253" i="17"/>
  <c r="AK253" i="17"/>
  <c r="AL253" i="17"/>
  <c r="AM253" i="17"/>
  <c r="BQ253" i="17"/>
  <c r="BR253" i="17"/>
  <c r="BS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AF254" i="17"/>
  <c r="AG254" i="17"/>
  <c r="AH254" i="17"/>
  <c r="AI254" i="17"/>
  <c r="AJ254" i="17"/>
  <c r="AK254" i="17"/>
  <c r="AL254" i="17"/>
  <c r="AM254" i="17"/>
  <c r="BQ254" i="17"/>
  <c r="BR254" i="17"/>
  <c r="BS254" i="17"/>
  <c r="A255" i="17"/>
  <c r="B255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AF255" i="17"/>
  <c r="AG255" i="17"/>
  <c r="AH255" i="17"/>
  <c r="AI255" i="17"/>
  <c r="AJ255" i="17"/>
  <c r="AK255" i="17"/>
  <c r="AL255" i="17"/>
  <c r="AM255" i="17"/>
  <c r="BQ255" i="17"/>
  <c r="BR255" i="17"/>
  <c r="BS255" i="17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W12" i="4"/>
  <c r="A13" i="4"/>
  <c r="B13" i="4"/>
  <c r="EA13" i="4"/>
  <c r="A14" i="4"/>
  <c r="B14" i="4"/>
  <c r="A15" i="4"/>
  <c r="B15" i="4"/>
  <c r="A16" i="4"/>
  <c r="B16" i="4"/>
  <c r="A17" i="4"/>
  <c r="B17" i="4"/>
  <c r="A18" i="4"/>
  <c r="B18" i="4"/>
  <c r="A19" i="4"/>
  <c r="B19" i="4"/>
  <c r="CY19" i="4"/>
  <c r="CZ19" i="4"/>
  <c r="DA19" i="4"/>
  <c r="DB19" i="4"/>
  <c r="DD19" i="4"/>
  <c r="DE19" i="4"/>
  <c r="DF19" i="4"/>
  <c r="DH19" i="4"/>
  <c r="DI19" i="4"/>
  <c r="DL19" i="4"/>
  <c r="DM19" i="4"/>
  <c r="DN19" i="4"/>
  <c r="DO19" i="4"/>
  <c r="DQ19" i="4"/>
  <c r="DR19" i="4"/>
  <c r="DS19" i="4"/>
  <c r="A20" i="4"/>
  <c r="B20" i="4"/>
  <c r="CY20" i="4"/>
  <c r="CZ20" i="4"/>
  <c r="DA20" i="4"/>
  <c r="DB20" i="4"/>
  <c r="DD20" i="4"/>
  <c r="DE20" i="4"/>
  <c r="DF20" i="4"/>
  <c r="DH20" i="4"/>
  <c r="DI20" i="4"/>
  <c r="DL20" i="4"/>
  <c r="DM20" i="4"/>
  <c r="DN20" i="4"/>
  <c r="DO20" i="4"/>
  <c r="DQ20" i="4"/>
  <c r="DR20" i="4"/>
  <c r="DS20" i="4"/>
  <c r="A21" i="4"/>
  <c r="B21" i="4"/>
  <c r="CY21" i="4"/>
  <c r="CZ21" i="4"/>
  <c r="DA21" i="4"/>
  <c r="DB21" i="4"/>
  <c r="DD21" i="4"/>
  <c r="DE21" i="4"/>
  <c r="DF21" i="4"/>
  <c r="DH21" i="4"/>
  <c r="DI21" i="4"/>
  <c r="DL21" i="4"/>
  <c r="DM21" i="4"/>
  <c r="DN21" i="4"/>
  <c r="DO21" i="4"/>
  <c r="DQ21" i="4"/>
  <c r="DR21" i="4"/>
  <c r="DS21" i="4"/>
  <c r="A22" i="4"/>
  <c r="B22" i="4"/>
  <c r="CY22" i="4"/>
  <c r="CZ22" i="4"/>
  <c r="DA22" i="4"/>
  <c r="DB22" i="4"/>
  <c r="DD22" i="4"/>
  <c r="DE22" i="4"/>
  <c r="DF22" i="4"/>
  <c r="DH22" i="4"/>
  <c r="DI22" i="4"/>
  <c r="DL22" i="4"/>
  <c r="DM22" i="4"/>
  <c r="DN22" i="4"/>
  <c r="DO22" i="4"/>
  <c r="DQ22" i="4"/>
  <c r="DR22" i="4"/>
  <c r="DS22" i="4"/>
  <c r="A23" i="4"/>
  <c r="B23" i="4"/>
  <c r="CY23" i="4"/>
  <c r="CZ23" i="4"/>
  <c r="DA23" i="4"/>
  <c r="DB23" i="4"/>
  <c r="DD23" i="4"/>
  <c r="DE23" i="4"/>
  <c r="DF23" i="4"/>
  <c r="DH23" i="4"/>
  <c r="DI23" i="4"/>
  <c r="DL23" i="4"/>
  <c r="DM23" i="4"/>
  <c r="DN23" i="4"/>
  <c r="DO23" i="4"/>
  <c r="DQ23" i="4"/>
  <c r="DR23" i="4"/>
  <c r="DS23" i="4"/>
  <c r="A24" i="4"/>
  <c r="B24" i="4"/>
  <c r="CY24" i="4"/>
  <c r="CZ24" i="4"/>
  <c r="DA24" i="4"/>
  <c r="DB24" i="4"/>
  <c r="DD24" i="4"/>
  <c r="DE24" i="4"/>
  <c r="DF24" i="4"/>
  <c r="DH24" i="4"/>
  <c r="DI24" i="4"/>
  <c r="DL24" i="4"/>
  <c r="DM24" i="4"/>
  <c r="DN24" i="4"/>
  <c r="DO24" i="4"/>
  <c r="DQ24" i="4"/>
  <c r="DR24" i="4"/>
  <c r="DS24" i="4"/>
  <c r="A25" i="4"/>
  <c r="B25" i="4"/>
  <c r="CY25" i="4"/>
  <c r="CZ25" i="4"/>
  <c r="DA25" i="4"/>
  <c r="DB25" i="4"/>
  <c r="DD25" i="4"/>
  <c r="DE25" i="4"/>
  <c r="DF25" i="4"/>
  <c r="DH25" i="4"/>
  <c r="DI25" i="4"/>
  <c r="DL25" i="4"/>
  <c r="DM25" i="4"/>
  <c r="DN25" i="4"/>
  <c r="DO25" i="4"/>
  <c r="DQ25" i="4"/>
  <c r="DR25" i="4"/>
  <c r="DS25" i="4"/>
  <c r="A26" i="4"/>
  <c r="B26" i="4"/>
  <c r="CY26" i="4"/>
  <c r="CZ26" i="4"/>
  <c r="DA26" i="4"/>
  <c r="DB26" i="4"/>
  <c r="DD26" i="4"/>
  <c r="DE26" i="4"/>
  <c r="DF26" i="4"/>
  <c r="DH26" i="4"/>
  <c r="DI26" i="4"/>
  <c r="DL26" i="4"/>
  <c r="DM26" i="4"/>
  <c r="DN26" i="4"/>
  <c r="DO26" i="4"/>
  <c r="DQ26" i="4"/>
  <c r="DR26" i="4"/>
  <c r="DS26" i="4"/>
  <c r="A27" i="4"/>
  <c r="B27" i="4"/>
  <c r="CY27" i="4"/>
  <c r="CZ27" i="4"/>
  <c r="DA27" i="4"/>
  <c r="DB27" i="4"/>
  <c r="DD27" i="4"/>
  <c r="DE27" i="4"/>
  <c r="DF27" i="4"/>
  <c r="DH27" i="4"/>
  <c r="DI27" i="4"/>
  <c r="DL27" i="4"/>
  <c r="DM27" i="4"/>
  <c r="DN27" i="4"/>
  <c r="DO27" i="4"/>
  <c r="DQ27" i="4"/>
  <c r="DR27" i="4"/>
  <c r="DS27" i="4"/>
  <c r="A28" i="4"/>
  <c r="B28" i="4"/>
  <c r="CY28" i="4"/>
  <c r="CZ28" i="4"/>
  <c r="DA28" i="4"/>
  <c r="DB28" i="4"/>
  <c r="DD28" i="4"/>
  <c r="DE28" i="4"/>
  <c r="DF28" i="4"/>
  <c r="DH28" i="4"/>
  <c r="DI28" i="4"/>
  <c r="DL28" i="4"/>
  <c r="DM28" i="4"/>
  <c r="DN28" i="4"/>
  <c r="DO28" i="4"/>
  <c r="DQ28" i="4"/>
  <c r="DR28" i="4"/>
  <c r="DS28" i="4"/>
  <c r="A29" i="4"/>
  <c r="B29" i="4"/>
  <c r="CY29" i="4"/>
  <c r="CZ29" i="4"/>
  <c r="DA29" i="4"/>
  <c r="DB29" i="4"/>
  <c r="DD29" i="4"/>
  <c r="DE29" i="4"/>
  <c r="DF29" i="4"/>
  <c r="DH29" i="4"/>
  <c r="DI29" i="4"/>
  <c r="DL29" i="4"/>
  <c r="DM29" i="4"/>
  <c r="DN29" i="4"/>
  <c r="DO29" i="4"/>
  <c r="DQ29" i="4"/>
  <c r="DR29" i="4"/>
  <c r="DS29" i="4"/>
  <c r="A30" i="4"/>
  <c r="B30" i="4"/>
  <c r="CY30" i="4"/>
  <c r="CZ30" i="4"/>
  <c r="DA30" i="4"/>
  <c r="DB30" i="4"/>
  <c r="DD30" i="4"/>
  <c r="DE30" i="4"/>
  <c r="DF30" i="4"/>
  <c r="DH30" i="4"/>
  <c r="DI30" i="4"/>
  <c r="DL30" i="4"/>
  <c r="DM30" i="4"/>
  <c r="DN30" i="4"/>
  <c r="DO30" i="4"/>
  <c r="DQ30" i="4"/>
  <c r="DR30" i="4"/>
  <c r="DS30" i="4"/>
  <c r="A31" i="4"/>
  <c r="B31" i="4"/>
  <c r="CY31" i="4"/>
  <c r="CZ31" i="4"/>
  <c r="DA31" i="4"/>
  <c r="DB31" i="4"/>
  <c r="DD31" i="4"/>
  <c r="DE31" i="4"/>
  <c r="DF31" i="4"/>
  <c r="DH31" i="4"/>
  <c r="DI31" i="4"/>
  <c r="DL31" i="4"/>
  <c r="DM31" i="4"/>
  <c r="DN31" i="4"/>
  <c r="DO31" i="4"/>
  <c r="DQ31" i="4"/>
  <c r="DR31" i="4"/>
  <c r="DS31" i="4"/>
  <c r="A32" i="4"/>
  <c r="B32" i="4"/>
  <c r="CY32" i="4"/>
  <c r="CZ32" i="4"/>
  <c r="DA32" i="4"/>
  <c r="DB32" i="4"/>
  <c r="DD32" i="4"/>
  <c r="DE32" i="4"/>
  <c r="DF32" i="4"/>
  <c r="DH32" i="4"/>
  <c r="DI32" i="4"/>
  <c r="DL32" i="4"/>
  <c r="DM32" i="4"/>
  <c r="DN32" i="4"/>
  <c r="DO32" i="4"/>
  <c r="DQ32" i="4"/>
  <c r="DR32" i="4"/>
  <c r="DS32" i="4"/>
  <c r="A33" i="4"/>
  <c r="B33" i="4"/>
  <c r="CY33" i="4"/>
  <c r="CZ33" i="4"/>
  <c r="DA33" i="4"/>
  <c r="DB33" i="4"/>
  <c r="DD33" i="4"/>
  <c r="DE33" i="4"/>
  <c r="DF33" i="4"/>
  <c r="DH33" i="4"/>
  <c r="DI33" i="4"/>
  <c r="DL33" i="4"/>
  <c r="DM33" i="4"/>
  <c r="DN33" i="4"/>
  <c r="DO33" i="4"/>
  <c r="DQ33" i="4"/>
  <c r="DR33" i="4"/>
  <c r="DS33" i="4"/>
  <c r="A34" i="4"/>
  <c r="B34" i="4"/>
  <c r="CY34" i="4"/>
  <c r="CZ34" i="4"/>
  <c r="DA34" i="4"/>
  <c r="DB34" i="4"/>
  <c r="DD34" i="4"/>
  <c r="DE34" i="4"/>
  <c r="DF34" i="4"/>
  <c r="DH34" i="4"/>
  <c r="DI34" i="4"/>
  <c r="DL34" i="4"/>
  <c r="DM34" i="4"/>
  <c r="DN34" i="4"/>
  <c r="DO34" i="4"/>
  <c r="DQ34" i="4"/>
  <c r="DR34" i="4"/>
  <c r="DS34" i="4"/>
  <c r="A35" i="4"/>
  <c r="B35" i="4"/>
  <c r="CY35" i="4"/>
  <c r="CZ35" i="4"/>
  <c r="DA35" i="4"/>
  <c r="DB35" i="4"/>
  <c r="DD35" i="4"/>
  <c r="DE35" i="4"/>
  <c r="DF35" i="4"/>
  <c r="DH35" i="4"/>
  <c r="DI35" i="4"/>
  <c r="DL35" i="4"/>
  <c r="DM35" i="4"/>
  <c r="DN35" i="4"/>
  <c r="DO35" i="4"/>
  <c r="DQ35" i="4"/>
  <c r="DR35" i="4"/>
  <c r="DS35" i="4"/>
  <c r="A36" i="4"/>
  <c r="B36" i="4"/>
  <c r="CY36" i="4"/>
  <c r="CZ36" i="4"/>
  <c r="DA36" i="4"/>
  <c r="DB36" i="4"/>
  <c r="DD36" i="4"/>
  <c r="DE36" i="4"/>
  <c r="DF36" i="4"/>
  <c r="DH36" i="4"/>
  <c r="DI36" i="4"/>
  <c r="DL36" i="4"/>
  <c r="DM36" i="4"/>
  <c r="DN36" i="4"/>
  <c r="DO36" i="4"/>
  <c r="DQ36" i="4"/>
  <c r="DR36" i="4"/>
  <c r="DS36" i="4"/>
  <c r="A37" i="4"/>
  <c r="B37" i="4"/>
  <c r="CY37" i="4"/>
  <c r="CZ37" i="4"/>
  <c r="DA37" i="4"/>
  <c r="DB37" i="4"/>
  <c r="DD37" i="4"/>
  <c r="DE37" i="4"/>
  <c r="DF37" i="4"/>
  <c r="DH37" i="4"/>
  <c r="DI37" i="4"/>
  <c r="DL37" i="4"/>
  <c r="DM37" i="4"/>
  <c r="DN37" i="4"/>
  <c r="DO37" i="4"/>
  <c r="DQ37" i="4"/>
  <c r="DR37" i="4"/>
  <c r="DS37" i="4"/>
  <c r="A38" i="4"/>
  <c r="B38" i="4"/>
  <c r="CY38" i="4"/>
  <c r="CZ38" i="4"/>
  <c r="DA38" i="4"/>
  <c r="DB38" i="4"/>
  <c r="DD38" i="4"/>
  <c r="DE38" i="4"/>
  <c r="DF38" i="4"/>
  <c r="DH38" i="4"/>
  <c r="DI38" i="4"/>
  <c r="DL38" i="4"/>
  <c r="DM38" i="4"/>
  <c r="DN38" i="4"/>
  <c r="DO38" i="4"/>
  <c r="DQ38" i="4"/>
  <c r="DR38" i="4"/>
  <c r="DS38" i="4"/>
  <c r="A39" i="4"/>
  <c r="B39" i="4"/>
  <c r="CY39" i="4"/>
  <c r="CZ39" i="4"/>
  <c r="DA39" i="4"/>
  <c r="DB39" i="4"/>
  <c r="DD39" i="4"/>
  <c r="DE39" i="4"/>
  <c r="DF39" i="4"/>
  <c r="DH39" i="4"/>
  <c r="DI39" i="4"/>
  <c r="DL39" i="4"/>
  <c r="DM39" i="4"/>
  <c r="DN39" i="4"/>
  <c r="DO39" i="4"/>
  <c r="DQ39" i="4"/>
  <c r="DR39" i="4"/>
  <c r="DS39" i="4"/>
  <c r="A40" i="4"/>
  <c r="B40" i="4"/>
  <c r="CY40" i="4"/>
  <c r="CZ40" i="4"/>
  <c r="DA40" i="4"/>
  <c r="DB40" i="4"/>
  <c r="DD40" i="4"/>
  <c r="DE40" i="4"/>
  <c r="DF40" i="4"/>
  <c r="DH40" i="4"/>
  <c r="DI40" i="4"/>
  <c r="DL40" i="4"/>
  <c r="DM40" i="4"/>
  <c r="DN40" i="4"/>
  <c r="DO40" i="4"/>
  <c r="DQ40" i="4"/>
  <c r="DR40" i="4"/>
  <c r="DS40" i="4"/>
  <c r="A41" i="4"/>
  <c r="B41" i="4"/>
  <c r="CY41" i="4"/>
  <c r="CZ41" i="4"/>
  <c r="DA41" i="4"/>
  <c r="DB41" i="4"/>
  <c r="DD41" i="4"/>
  <c r="DE41" i="4"/>
  <c r="DF41" i="4"/>
  <c r="DH41" i="4"/>
  <c r="DI41" i="4"/>
  <c r="DL41" i="4"/>
  <c r="DM41" i="4"/>
  <c r="DN41" i="4"/>
  <c r="DO41" i="4"/>
  <c r="DQ41" i="4"/>
  <c r="DR41" i="4"/>
  <c r="DS41" i="4"/>
  <c r="A42" i="4"/>
  <c r="B42" i="4"/>
  <c r="CY42" i="4"/>
  <c r="CZ42" i="4"/>
  <c r="DA42" i="4"/>
  <c r="DB42" i="4"/>
  <c r="DD42" i="4"/>
  <c r="DE42" i="4"/>
  <c r="DF42" i="4"/>
  <c r="DH42" i="4"/>
  <c r="DI42" i="4"/>
  <c r="DL42" i="4"/>
  <c r="DM42" i="4"/>
  <c r="DN42" i="4"/>
  <c r="DO42" i="4"/>
  <c r="DQ42" i="4"/>
  <c r="DR42" i="4"/>
  <c r="DS42" i="4"/>
  <c r="A43" i="4"/>
  <c r="B43" i="4"/>
  <c r="CY43" i="4"/>
  <c r="CZ43" i="4"/>
  <c r="DA43" i="4"/>
  <c r="DB43" i="4"/>
  <c r="DD43" i="4"/>
  <c r="DE43" i="4"/>
  <c r="DF43" i="4"/>
  <c r="DH43" i="4"/>
  <c r="DI43" i="4"/>
  <c r="DL43" i="4"/>
  <c r="DM43" i="4"/>
  <c r="DN43" i="4"/>
  <c r="DO43" i="4"/>
  <c r="DQ43" i="4"/>
  <c r="DR43" i="4"/>
  <c r="DS43" i="4"/>
  <c r="A44" i="4"/>
  <c r="B44" i="4"/>
  <c r="CY44" i="4"/>
  <c r="CZ44" i="4"/>
  <c r="DA44" i="4"/>
  <c r="DB44" i="4"/>
  <c r="DD44" i="4"/>
  <c r="DE44" i="4"/>
  <c r="DF44" i="4"/>
  <c r="DH44" i="4"/>
  <c r="DI44" i="4"/>
  <c r="DL44" i="4"/>
  <c r="DM44" i="4"/>
  <c r="DN44" i="4"/>
  <c r="DO44" i="4"/>
  <c r="DQ44" i="4"/>
  <c r="DR44" i="4"/>
  <c r="DS44" i="4"/>
  <c r="A45" i="4"/>
  <c r="B45" i="4"/>
  <c r="CY45" i="4"/>
  <c r="CZ45" i="4"/>
  <c r="DA45" i="4"/>
  <c r="DB45" i="4"/>
  <c r="DD45" i="4"/>
  <c r="DE45" i="4"/>
  <c r="DF45" i="4"/>
  <c r="DH45" i="4"/>
  <c r="DI45" i="4"/>
  <c r="DL45" i="4"/>
  <c r="DM45" i="4"/>
  <c r="DN45" i="4"/>
  <c r="DO45" i="4"/>
  <c r="DQ45" i="4"/>
  <c r="DR45" i="4"/>
  <c r="DS45" i="4"/>
  <c r="A46" i="4"/>
  <c r="B46" i="4"/>
  <c r="CY46" i="4"/>
  <c r="CZ46" i="4"/>
  <c r="DA46" i="4"/>
  <c r="DB46" i="4"/>
  <c r="DD46" i="4"/>
  <c r="DE46" i="4"/>
  <c r="DF46" i="4"/>
  <c r="DH46" i="4"/>
  <c r="DI46" i="4"/>
  <c r="DL46" i="4"/>
  <c r="DM46" i="4"/>
  <c r="DN46" i="4"/>
  <c r="DO46" i="4"/>
  <c r="DQ46" i="4"/>
  <c r="DR46" i="4"/>
  <c r="DS46" i="4"/>
  <c r="A47" i="4"/>
  <c r="B47" i="4"/>
  <c r="CY47" i="4"/>
  <c r="CZ47" i="4"/>
  <c r="DA47" i="4"/>
  <c r="DB47" i="4"/>
  <c r="DD47" i="4"/>
  <c r="DE47" i="4"/>
  <c r="DF47" i="4"/>
  <c r="DH47" i="4"/>
  <c r="DI47" i="4"/>
  <c r="DL47" i="4"/>
  <c r="DM47" i="4"/>
  <c r="DN47" i="4"/>
  <c r="DO47" i="4"/>
  <c r="DQ47" i="4"/>
  <c r="DR47" i="4"/>
  <c r="DS47" i="4"/>
  <c r="A48" i="4"/>
  <c r="B48" i="4"/>
  <c r="CY48" i="4"/>
  <c r="CZ48" i="4"/>
  <c r="DA48" i="4"/>
  <c r="DB48" i="4"/>
  <c r="DD48" i="4"/>
  <c r="DE48" i="4"/>
  <c r="DF48" i="4"/>
  <c r="DH48" i="4"/>
  <c r="DI48" i="4"/>
  <c r="DL48" i="4"/>
  <c r="DM48" i="4"/>
  <c r="DN48" i="4"/>
  <c r="DO48" i="4"/>
  <c r="DQ48" i="4"/>
  <c r="DR48" i="4"/>
  <c r="DS48" i="4"/>
  <c r="A49" i="4"/>
  <c r="B49" i="4"/>
  <c r="CY49" i="4"/>
  <c r="CZ49" i="4"/>
  <c r="DA49" i="4"/>
  <c r="DB49" i="4"/>
  <c r="DD49" i="4"/>
  <c r="DE49" i="4"/>
  <c r="DF49" i="4"/>
  <c r="DH49" i="4"/>
  <c r="DI49" i="4"/>
  <c r="DL49" i="4"/>
  <c r="DM49" i="4"/>
  <c r="DN49" i="4"/>
  <c r="DO49" i="4"/>
  <c r="DQ49" i="4"/>
  <c r="DR49" i="4"/>
  <c r="DS49" i="4"/>
  <c r="A50" i="4"/>
  <c r="B50" i="4"/>
  <c r="CY50" i="4"/>
  <c r="CZ50" i="4"/>
  <c r="DA50" i="4"/>
  <c r="DB50" i="4"/>
  <c r="DD50" i="4"/>
  <c r="DE50" i="4"/>
  <c r="DF50" i="4"/>
  <c r="DH50" i="4"/>
  <c r="DI50" i="4"/>
  <c r="DL50" i="4"/>
  <c r="DM50" i="4"/>
  <c r="DN50" i="4"/>
  <c r="DO50" i="4"/>
  <c r="DQ50" i="4"/>
  <c r="DR50" i="4"/>
  <c r="DS50" i="4"/>
  <c r="A51" i="4"/>
  <c r="B51" i="4"/>
  <c r="CY51" i="4"/>
  <c r="CZ51" i="4"/>
  <c r="DA51" i="4"/>
  <c r="DB51" i="4"/>
  <c r="DD51" i="4"/>
  <c r="DE51" i="4"/>
  <c r="DF51" i="4"/>
  <c r="DH51" i="4"/>
  <c r="DI51" i="4"/>
  <c r="DL51" i="4"/>
  <c r="DM51" i="4"/>
  <c r="DN51" i="4"/>
  <c r="DO51" i="4"/>
  <c r="DQ51" i="4"/>
  <c r="DR51" i="4"/>
  <c r="DS51" i="4"/>
  <c r="A52" i="4"/>
  <c r="B52" i="4"/>
  <c r="CY52" i="4"/>
  <c r="CZ52" i="4"/>
  <c r="DA52" i="4"/>
  <c r="DB52" i="4"/>
  <c r="DD52" i="4"/>
  <c r="DE52" i="4"/>
  <c r="DF52" i="4"/>
  <c r="DH52" i="4"/>
  <c r="DI52" i="4"/>
  <c r="DL52" i="4"/>
  <c r="DM52" i="4"/>
  <c r="DN52" i="4"/>
  <c r="DO52" i="4"/>
  <c r="DQ52" i="4"/>
  <c r="DR52" i="4"/>
  <c r="DS52" i="4"/>
  <c r="A53" i="4"/>
  <c r="B53" i="4"/>
  <c r="CY53" i="4"/>
  <c r="CZ53" i="4"/>
  <c r="DA53" i="4"/>
  <c r="DB53" i="4"/>
  <c r="DD53" i="4"/>
  <c r="DE53" i="4"/>
  <c r="DF53" i="4"/>
  <c r="DH53" i="4"/>
  <c r="DI53" i="4"/>
  <c r="DL53" i="4"/>
  <c r="DM53" i="4"/>
  <c r="DN53" i="4"/>
  <c r="DO53" i="4"/>
  <c r="DQ53" i="4"/>
  <c r="DR53" i="4"/>
  <c r="DS53" i="4"/>
  <c r="A54" i="4"/>
  <c r="B54" i="4"/>
  <c r="CY54" i="4"/>
  <c r="CZ54" i="4"/>
  <c r="DA54" i="4"/>
  <c r="DB54" i="4"/>
  <c r="DD54" i="4"/>
  <c r="DE54" i="4"/>
  <c r="DF54" i="4"/>
  <c r="DH54" i="4"/>
  <c r="DI54" i="4"/>
  <c r="DL54" i="4"/>
  <c r="DM54" i="4"/>
  <c r="DN54" i="4"/>
  <c r="DO54" i="4"/>
  <c r="DQ54" i="4"/>
  <c r="DR54" i="4"/>
  <c r="DS54" i="4"/>
  <c r="A55" i="4"/>
  <c r="B55" i="4"/>
  <c r="CY55" i="4"/>
  <c r="CZ55" i="4"/>
  <c r="DA55" i="4"/>
  <c r="DB55" i="4"/>
  <c r="DD55" i="4"/>
  <c r="DE55" i="4"/>
  <c r="DF55" i="4"/>
  <c r="DH55" i="4"/>
  <c r="DI55" i="4"/>
  <c r="DL55" i="4"/>
  <c r="DM55" i="4"/>
  <c r="DN55" i="4"/>
  <c r="DO55" i="4"/>
  <c r="DQ55" i="4"/>
  <c r="DR55" i="4"/>
  <c r="DS55" i="4"/>
  <c r="A56" i="4"/>
  <c r="B56" i="4"/>
  <c r="CY56" i="4"/>
  <c r="CZ56" i="4"/>
  <c r="DA56" i="4"/>
  <c r="DB56" i="4"/>
  <c r="DD56" i="4"/>
  <c r="DE56" i="4"/>
  <c r="DF56" i="4"/>
  <c r="DH56" i="4"/>
  <c r="DI56" i="4"/>
  <c r="DL56" i="4"/>
  <c r="DM56" i="4"/>
  <c r="DN56" i="4"/>
  <c r="DO56" i="4"/>
  <c r="DQ56" i="4"/>
  <c r="DR56" i="4"/>
  <c r="DS56" i="4"/>
  <c r="A57" i="4"/>
  <c r="B57" i="4"/>
  <c r="CY57" i="4"/>
  <c r="CZ57" i="4"/>
  <c r="DA57" i="4"/>
  <c r="DB57" i="4"/>
  <c r="DD57" i="4"/>
  <c r="DE57" i="4"/>
  <c r="DF57" i="4"/>
  <c r="DH57" i="4"/>
  <c r="DI57" i="4"/>
  <c r="DL57" i="4"/>
  <c r="DM57" i="4"/>
  <c r="DN57" i="4"/>
  <c r="DO57" i="4"/>
  <c r="DQ57" i="4"/>
  <c r="DR57" i="4"/>
  <c r="DS57" i="4"/>
  <c r="A58" i="4"/>
  <c r="B58" i="4"/>
  <c r="CY58" i="4"/>
  <c r="CZ58" i="4"/>
  <c r="DA58" i="4"/>
  <c r="DB58" i="4"/>
  <c r="DD58" i="4"/>
  <c r="DE58" i="4"/>
  <c r="DF58" i="4"/>
  <c r="DH58" i="4"/>
  <c r="DI58" i="4"/>
  <c r="DL58" i="4"/>
  <c r="DM58" i="4"/>
  <c r="DN58" i="4"/>
  <c r="DO58" i="4"/>
  <c r="DQ58" i="4"/>
  <c r="DR58" i="4"/>
  <c r="DS58" i="4"/>
  <c r="A59" i="4"/>
  <c r="B59" i="4"/>
  <c r="CY59" i="4"/>
  <c r="CZ59" i="4"/>
  <c r="DA59" i="4"/>
  <c r="DB59" i="4"/>
  <c r="DD59" i="4"/>
  <c r="DE59" i="4"/>
  <c r="DF59" i="4"/>
  <c r="DH59" i="4"/>
  <c r="DI59" i="4"/>
  <c r="DL59" i="4"/>
  <c r="DM59" i="4"/>
  <c r="DN59" i="4"/>
  <c r="DO59" i="4"/>
  <c r="DQ59" i="4"/>
  <c r="DR59" i="4"/>
  <c r="DS59" i="4"/>
  <c r="A60" i="4"/>
  <c r="B60" i="4"/>
  <c r="CY60" i="4"/>
  <c r="CZ60" i="4"/>
  <c r="DA60" i="4"/>
  <c r="DB60" i="4"/>
  <c r="DD60" i="4"/>
  <c r="DE60" i="4"/>
  <c r="DF60" i="4"/>
  <c r="DH60" i="4"/>
  <c r="DI60" i="4"/>
  <c r="DL60" i="4"/>
  <c r="DM60" i="4"/>
  <c r="DN60" i="4"/>
  <c r="DO60" i="4"/>
  <c r="DQ60" i="4"/>
  <c r="DR60" i="4"/>
  <c r="DS60" i="4"/>
  <c r="A61" i="4"/>
  <c r="B61" i="4"/>
  <c r="CY61" i="4"/>
  <c r="CZ61" i="4"/>
  <c r="DA61" i="4"/>
  <c r="DB61" i="4"/>
  <c r="DD61" i="4"/>
  <c r="DE61" i="4"/>
  <c r="DF61" i="4"/>
  <c r="DH61" i="4"/>
  <c r="DI61" i="4"/>
  <c r="DL61" i="4"/>
  <c r="DM61" i="4"/>
  <c r="DN61" i="4"/>
  <c r="DO61" i="4"/>
  <c r="DQ61" i="4"/>
  <c r="DR61" i="4"/>
  <c r="DS61" i="4"/>
  <c r="A62" i="4"/>
  <c r="B62" i="4"/>
  <c r="CY62" i="4"/>
  <c r="CZ62" i="4"/>
  <c r="DA62" i="4"/>
  <c r="DB62" i="4"/>
  <c r="DD62" i="4"/>
  <c r="DE62" i="4"/>
  <c r="DF62" i="4"/>
  <c r="DH62" i="4"/>
  <c r="DI62" i="4"/>
  <c r="DL62" i="4"/>
  <c r="DM62" i="4"/>
  <c r="DN62" i="4"/>
  <c r="DO62" i="4"/>
  <c r="DQ62" i="4"/>
  <c r="DR62" i="4"/>
  <c r="DS62" i="4"/>
  <c r="A63" i="4"/>
  <c r="B63" i="4"/>
  <c r="CY63" i="4"/>
  <c r="CZ63" i="4"/>
  <c r="DA63" i="4"/>
  <c r="DB63" i="4"/>
  <c r="DD63" i="4"/>
  <c r="DE63" i="4"/>
  <c r="DF63" i="4"/>
  <c r="DH63" i="4"/>
  <c r="DI63" i="4"/>
  <c r="DL63" i="4"/>
  <c r="DM63" i="4"/>
  <c r="DN63" i="4"/>
  <c r="DO63" i="4"/>
  <c r="DQ63" i="4"/>
  <c r="DR63" i="4"/>
  <c r="DS63" i="4"/>
  <c r="A64" i="4"/>
  <c r="B64" i="4"/>
  <c r="CY64" i="4"/>
  <c r="CZ64" i="4"/>
  <c r="DA64" i="4"/>
  <c r="DB64" i="4"/>
  <c r="DD64" i="4"/>
  <c r="DE64" i="4"/>
  <c r="DF64" i="4"/>
  <c r="DH64" i="4"/>
  <c r="DI64" i="4"/>
  <c r="DL64" i="4"/>
  <c r="DM64" i="4"/>
  <c r="DN64" i="4"/>
  <c r="DO64" i="4"/>
  <c r="DQ64" i="4"/>
  <c r="DR64" i="4"/>
  <c r="DS64" i="4"/>
  <c r="A65" i="4"/>
  <c r="B65" i="4"/>
  <c r="CY65" i="4"/>
  <c r="CZ65" i="4"/>
  <c r="DA65" i="4"/>
  <c r="DB65" i="4"/>
  <c r="DD65" i="4"/>
  <c r="DE65" i="4"/>
  <c r="DF65" i="4"/>
  <c r="DH65" i="4"/>
  <c r="DI65" i="4"/>
  <c r="DL65" i="4"/>
  <c r="DM65" i="4"/>
  <c r="DN65" i="4"/>
  <c r="DO65" i="4"/>
  <c r="DQ65" i="4"/>
  <c r="DR65" i="4"/>
  <c r="DS65" i="4"/>
  <c r="A66" i="4"/>
  <c r="B66" i="4"/>
  <c r="CY66" i="4"/>
  <c r="CZ66" i="4"/>
  <c r="DA66" i="4"/>
  <c r="DB66" i="4"/>
  <c r="DD66" i="4"/>
  <c r="DE66" i="4"/>
  <c r="DF66" i="4"/>
  <c r="DH66" i="4"/>
  <c r="DI66" i="4"/>
  <c r="DL66" i="4"/>
  <c r="DM66" i="4"/>
  <c r="DN66" i="4"/>
  <c r="DO66" i="4"/>
  <c r="DQ66" i="4"/>
  <c r="DR66" i="4"/>
  <c r="DS66" i="4"/>
  <c r="A67" i="4"/>
  <c r="B67" i="4"/>
  <c r="CY67" i="4"/>
  <c r="CZ67" i="4"/>
  <c r="DA67" i="4"/>
  <c r="DB67" i="4"/>
  <c r="DD67" i="4"/>
  <c r="DE67" i="4"/>
  <c r="DF67" i="4"/>
  <c r="DH67" i="4"/>
  <c r="DI67" i="4"/>
  <c r="DL67" i="4"/>
  <c r="DM67" i="4"/>
  <c r="DN67" i="4"/>
  <c r="DO67" i="4"/>
  <c r="DQ67" i="4"/>
  <c r="DR67" i="4"/>
  <c r="DS67" i="4"/>
  <c r="A68" i="4"/>
  <c r="B68" i="4"/>
  <c r="CY68" i="4"/>
  <c r="CZ68" i="4"/>
  <c r="DA68" i="4"/>
  <c r="DB68" i="4"/>
  <c r="DD68" i="4"/>
  <c r="DE68" i="4"/>
  <c r="DF68" i="4"/>
  <c r="DH68" i="4"/>
  <c r="DI68" i="4"/>
  <c r="DL68" i="4"/>
  <c r="DM68" i="4"/>
  <c r="DN68" i="4"/>
  <c r="DO68" i="4"/>
  <c r="DQ68" i="4"/>
  <c r="DR68" i="4"/>
  <c r="DS68" i="4"/>
  <c r="A69" i="4"/>
  <c r="B69" i="4"/>
  <c r="CY69" i="4"/>
  <c r="CZ69" i="4"/>
  <c r="DA69" i="4"/>
  <c r="DB69" i="4"/>
  <c r="DD69" i="4"/>
  <c r="DE69" i="4"/>
  <c r="DF69" i="4"/>
  <c r="DH69" i="4"/>
  <c r="DI69" i="4"/>
  <c r="DL69" i="4"/>
  <c r="DM69" i="4"/>
  <c r="DN69" i="4"/>
  <c r="DO69" i="4"/>
  <c r="DQ69" i="4"/>
  <c r="DR69" i="4"/>
  <c r="DS69" i="4"/>
  <c r="A70" i="4"/>
  <c r="B70" i="4"/>
  <c r="CY70" i="4"/>
  <c r="CZ70" i="4"/>
  <c r="DA70" i="4"/>
  <c r="DB70" i="4"/>
  <c r="DD70" i="4"/>
  <c r="DE70" i="4"/>
  <c r="DF70" i="4"/>
  <c r="DH70" i="4"/>
  <c r="DI70" i="4"/>
  <c r="DL70" i="4"/>
  <c r="DM70" i="4"/>
  <c r="DN70" i="4"/>
  <c r="DO70" i="4"/>
  <c r="DQ70" i="4"/>
  <c r="DR70" i="4"/>
  <c r="DS70" i="4"/>
  <c r="A71" i="4"/>
  <c r="B71" i="4"/>
  <c r="CY71" i="4"/>
  <c r="CZ71" i="4"/>
  <c r="DA71" i="4"/>
  <c r="DB71" i="4"/>
  <c r="DD71" i="4"/>
  <c r="DE71" i="4"/>
  <c r="DF71" i="4"/>
  <c r="DH71" i="4"/>
  <c r="DI71" i="4"/>
  <c r="DL71" i="4"/>
  <c r="DM71" i="4"/>
  <c r="DN71" i="4"/>
  <c r="DO71" i="4"/>
  <c r="DQ71" i="4"/>
  <c r="DR71" i="4"/>
  <c r="DS71" i="4"/>
  <c r="A72" i="4"/>
  <c r="B72" i="4"/>
  <c r="CY72" i="4"/>
  <c r="CZ72" i="4"/>
  <c r="DA72" i="4"/>
  <c r="DB72" i="4"/>
  <c r="DD72" i="4"/>
  <c r="DE72" i="4"/>
  <c r="DF72" i="4"/>
  <c r="DH72" i="4"/>
  <c r="DI72" i="4"/>
  <c r="DL72" i="4"/>
  <c r="DM72" i="4"/>
  <c r="DN72" i="4"/>
  <c r="DO72" i="4"/>
  <c r="DQ72" i="4"/>
  <c r="DR72" i="4"/>
  <c r="DS72" i="4"/>
  <c r="A73" i="4"/>
  <c r="B73" i="4"/>
  <c r="CY73" i="4"/>
  <c r="CZ73" i="4"/>
  <c r="DA73" i="4"/>
  <c r="DB73" i="4"/>
  <c r="DD73" i="4"/>
  <c r="DE73" i="4"/>
  <c r="DF73" i="4"/>
  <c r="DH73" i="4"/>
  <c r="DI73" i="4"/>
  <c r="DL73" i="4"/>
  <c r="DM73" i="4"/>
  <c r="DN73" i="4"/>
  <c r="DO73" i="4"/>
  <c r="DQ73" i="4"/>
  <c r="DR73" i="4"/>
  <c r="DS73" i="4"/>
  <c r="A74" i="4"/>
  <c r="B74" i="4"/>
  <c r="CY74" i="4"/>
  <c r="CZ74" i="4"/>
  <c r="DA74" i="4"/>
  <c r="DB74" i="4"/>
  <c r="DD74" i="4"/>
  <c r="DE74" i="4"/>
  <c r="DF74" i="4"/>
  <c r="DH74" i="4"/>
  <c r="DI74" i="4"/>
  <c r="DL74" i="4"/>
  <c r="DM74" i="4"/>
  <c r="DN74" i="4"/>
  <c r="DO74" i="4"/>
  <c r="DQ74" i="4"/>
  <c r="DR74" i="4"/>
  <c r="DS74" i="4"/>
  <c r="A75" i="4"/>
  <c r="B75" i="4"/>
  <c r="CY75" i="4"/>
  <c r="CZ75" i="4"/>
  <c r="DA75" i="4"/>
  <c r="DB75" i="4"/>
  <c r="DD75" i="4"/>
  <c r="DE75" i="4"/>
  <c r="DF75" i="4"/>
  <c r="DH75" i="4"/>
  <c r="DI75" i="4"/>
  <c r="DL75" i="4"/>
  <c r="DM75" i="4"/>
  <c r="DN75" i="4"/>
  <c r="DO75" i="4"/>
  <c r="DQ75" i="4"/>
  <c r="DR75" i="4"/>
  <c r="DS75" i="4"/>
  <c r="A76" i="4"/>
  <c r="B76" i="4"/>
  <c r="CY76" i="4"/>
  <c r="CZ76" i="4"/>
  <c r="DA76" i="4"/>
  <c r="DB76" i="4"/>
  <c r="DD76" i="4"/>
  <c r="DE76" i="4"/>
  <c r="DF76" i="4"/>
  <c r="DH76" i="4"/>
  <c r="DI76" i="4"/>
  <c r="DL76" i="4"/>
  <c r="DM76" i="4"/>
  <c r="DN76" i="4"/>
  <c r="DO76" i="4"/>
  <c r="DQ76" i="4"/>
  <c r="DR76" i="4"/>
  <c r="DS76" i="4"/>
  <c r="A77" i="4"/>
  <c r="B77" i="4"/>
  <c r="CY77" i="4"/>
  <c r="CZ77" i="4"/>
  <c r="DA77" i="4"/>
  <c r="DB77" i="4"/>
  <c r="DD77" i="4"/>
  <c r="DE77" i="4"/>
  <c r="DF77" i="4"/>
  <c r="DH77" i="4"/>
  <c r="DI77" i="4"/>
  <c r="DL77" i="4"/>
  <c r="DM77" i="4"/>
  <c r="DN77" i="4"/>
  <c r="DO77" i="4"/>
  <c r="DQ77" i="4"/>
  <c r="DR77" i="4"/>
  <c r="DS77" i="4"/>
  <c r="A78" i="4"/>
  <c r="B78" i="4"/>
  <c r="CY78" i="4"/>
  <c r="CZ78" i="4"/>
  <c r="DA78" i="4"/>
  <c r="DB78" i="4"/>
  <c r="DD78" i="4"/>
  <c r="DE78" i="4"/>
  <c r="DF78" i="4"/>
  <c r="DH78" i="4"/>
  <c r="DI78" i="4"/>
  <c r="DL78" i="4"/>
  <c r="DM78" i="4"/>
  <c r="DN78" i="4"/>
  <c r="DO78" i="4"/>
  <c r="DQ78" i="4"/>
  <c r="DR78" i="4"/>
  <c r="DS78" i="4"/>
  <c r="A79" i="4"/>
  <c r="B79" i="4"/>
  <c r="CY79" i="4"/>
  <c r="CZ79" i="4"/>
  <c r="DA79" i="4"/>
  <c r="DB79" i="4"/>
  <c r="DD79" i="4"/>
  <c r="DE79" i="4"/>
  <c r="DF79" i="4"/>
  <c r="DH79" i="4"/>
  <c r="DI79" i="4"/>
  <c r="DL79" i="4"/>
  <c r="DM79" i="4"/>
  <c r="DN79" i="4"/>
  <c r="DO79" i="4"/>
  <c r="DQ79" i="4"/>
  <c r="DR79" i="4"/>
  <c r="DS79" i="4"/>
  <c r="A80" i="4"/>
  <c r="B80" i="4"/>
  <c r="CY80" i="4"/>
  <c r="CZ80" i="4"/>
  <c r="DA80" i="4"/>
  <c r="DB80" i="4"/>
  <c r="DD80" i="4"/>
  <c r="DE80" i="4"/>
  <c r="DF80" i="4"/>
  <c r="DH80" i="4"/>
  <c r="DI80" i="4"/>
  <c r="DL80" i="4"/>
  <c r="DM80" i="4"/>
  <c r="DN80" i="4"/>
  <c r="DO80" i="4"/>
  <c r="DQ80" i="4"/>
  <c r="DR80" i="4"/>
  <c r="DS80" i="4"/>
  <c r="A81" i="4"/>
  <c r="B81" i="4"/>
  <c r="CY81" i="4"/>
  <c r="CZ81" i="4"/>
  <c r="DA81" i="4"/>
  <c r="DB81" i="4"/>
  <c r="DD81" i="4"/>
  <c r="DE81" i="4"/>
  <c r="DF81" i="4"/>
  <c r="DH81" i="4"/>
  <c r="DI81" i="4"/>
  <c r="DL81" i="4"/>
  <c r="DM81" i="4"/>
  <c r="DN81" i="4"/>
  <c r="DO81" i="4"/>
  <c r="DQ81" i="4"/>
  <c r="DR81" i="4"/>
  <c r="DS81" i="4"/>
  <c r="A82" i="4"/>
  <c r="B82" i="4"/>
  <c r="CY82" i="4"/>
  <c r="CZ82" i="4"/>
  <c r="DA82" i="4"/>
  <c r="DB82" i="4"/>
  <c r="DD82" i="4"/>
  <c r="DE82" i="4"/>
  <c r="DF82" i="4"/>
  <c r="DH82" i="4"/>
  <c r="DI82" i="4"/>
  <c r="DL82" i="4"/>
  <c r="DM82" i="4"/>
  <c r="DN82" i="4"/>
  <c r="DO82" i="4"/>
  <c r="DQ82" i="4"/>
  <c r="DR82" i="4"/>
  <c r="DS82" i="4"/>
  <c r="A83" i="4"/>
  <c r="B83" i="4"/>
  <c r="CY83" i="4"/>
  <c r="CZ83" i="4"/>
  <c r="DA83" i="4"/>
  <c r="DB83" i="4"/>
  <c r="DD83" i="4"/>
  <c r="DE83" i="4"/>
  <c r="DF83" i="4"/>
  <c r="DH83" i="4"/>
  <c r="DI83" i="4"/>
  <c r="DL83" i="4"/>
  <c r="DM83" i="4"/>
  <c r="DN83" i="4"/>
  <c r="DO83" i="4"/>
  <c r="DQ83" i="4"/>
  <c r="DR83" i="4"/>
  <c r="DS83" i="4"/>
  <c r="A84" i="4"/>
  <c r="B84" i="4"/>
  <c r="CY84" i="4"/>
  <c r="CZ84" i="4"/>
  <c r="DA84" i="4"/>
  <c r="DB84" i="4"/>
  <c r="DD84" i="4"/>
  <c r="DE84" i="4"/>
  <c r="DF84" i="4"/>
  <c r="DH84" i="4"/>
  <c r="DI84" i="4"/>
  <c r="DL84" i="4"/>
  <c r="DM84" i="4"/>
  <c r="DN84" i="4"/>
  <c r="DO84" i="4"/>
  <c r="DQ84" i="4"/>
  <c r="DR84" i="4"/>
  <c r="DS84" i="4"/>
  <c r="A85" i="4"/>
  <c r="B85" i="4"/>
  <c r="CY85" i="4"/>
  <c r="CZ85" i="4"/>
  <c r="DA85" i="4"/>
  <c r="DB85" i="4"/>
  <c r="DD85" i="4"/>
  <c r="DE85" i="4"/>
  <c r="DF85" i="4"/>
  <c r="DH85" i="4"/>
  <c r="DI85" i="4"/>
  <c r="DL85" i="4"/>
  <c r="DM85" i="4"/>
  <c r="DN85" i="4"/>
  <c r="DO85" i="4"/>
  <c r="DQ85" i="4"/>
  <c r="DR85" i="4"/>
  <c r="DS85" i="4"/>
  <c r="A86" i="4"/>
  <c r="B86" i="4"/>
  <c r="CY86" i="4"/>
  <c r="CZ86" i="4"/>
  <c r="DA86" i="4"/>
  <c r="DB86" i="4"/>
  <c r="DD86" i="4"/>
  <c r="DE86" i="4"/>
  <c r="DF86" i="4"/>
  <c r="DH86" i="4"/>
  <c r="DI86" i="4"/>
  <c r="DL86" i="4"/>
  <c r="DM86" i="4"/>
  <c r="DN86" i="4"/>
  <c r="DO86" i="4"/>
  <c r="DQ86" i="4"/>
  <c r="DR86" i="4"/>
  <c r="DS86" i="4"/>
  <c r="A87" i="4"/>
  <c r="B87" i="4"/>
  <c r="CY87" i="4"/>
  <c r="CZ87" i="4"/>
  <c r="DA87" i="4"/>
  <c r="DB87" i="4"/>
  <c r="DD87" i="4"/>
  <c r="DE87" i="4"/>
  <c r="DF87" i="4"/>
  <c r="DH87" i="4"/>
  <c r="DI87" i="4"/>
  <c r="DL87" i="4"/>
  <c r="DM87" i="4"/>
  <c r="DN87" i="4"/>
  <c r="DO87" i="4"/>
  <c r="DQ87" i="4"/>
  <c r="DR87" i="4"/>
  <c r="DS87" i="4"/>
  <c r="A88" i="4"/>
  <c r="B88" i="4"/>
  <c r="CY88" i="4"/>
  <c r="CZ88" i="4"/>
  <c r="DA88" i="4"/>
  <c r="DB88" i="4"/>
  <c r="DD88" i="4"/>
  <c r="DE88" i="4"/>
  <c r="DF88" i="4"/>
  <c r="DH88" i="4"/>
  <c r="DI88" i="4"/>
  <c r="DL88" i="4"/>
  <c r="DM88" i="4"/>
  <c r="DN88" i="4"/>
  <c r="DO88" i="4"/>
  <c r="DQ88" i="4"/>
  <c r="DR88" i="4"/>
  <c r="DS88" i="4"/>
  <c r="A89" i="4"/>
  <c r="B89" i="4"/>
  <c r="CY89" i="4"/>
  <c r="CZ89" i="4"/>
  <c r="DA89" i="4"/>
  <c r="DB89" i="4"/>
  <c r="DD89" i="4"/>
  <c r="DE89" i="4"/>
  <c r="DF89" i="4"/>
  <c r="DH89" i="4"/>
  <c r="DI89" i="4"/>
  <c r="DL89" i="4"/>
  <c r="DM89" i="4"/>
  <c r="DN89" i="4"/>
  <c r="DO89" i="4"/>
  <c r="DQ89" i="4"/>
  <c r="DR89" i="4"/>
  <c r="DS89" i="4"/>
  <c r="A90" i="4"/>
  <c r="B90" i="4"/>
  <c r="CY90" i="4"/>
  <c r="CZ90" i="4"/>
  <c r="DA90" i="4"/>
  <c r="DB90" i="4"/>
  <c r="DD90" i="4"/>
  <c r="DE90" i="4"/>
  <c r="DF90" i="4"/>
  <c r="DH90" i="4"/>
  <c r="DI90" i="4"/>
  <c r="DL90" i="4"/>
  <c r="DM90" i="4"/>
  <c r="DN90" i="4"/>
  <c r="DO90" i="4"/>
  <c r="DQ90" i="4"/>
  <c r="DR90" i="4"/>
  <c r="DS90" i="4"/>
  <c r="A91" i="4"/>
  <c r="B91" i="4"/>
  <c r="CY91" i="4"/>
  <c r="CZ91" i="4"/>
  <c r="DA91" i="4"/>
  <c r="DB91" i="4"/>
  <c r="DD91" i="4"/>
  <c r="DE91" i="4"/>
  <c r="DF91" i="4"/>
  <c r="DH91" i="4"/>
  <c r="DI91" i="4"/>
  <c r="DL91" i="4"/>
  <c r="DM91" i="4"/>
  <c r="DN91" i="4"/>
  <c r="DO91" i="4"/>
  <c r="DQ91" i="4"/>
  <c r="DR91" i="4"/>
  <c r="DS91" i="4"/>
  <c r="A92" i="4"/>
  <c r="B92" i="4"/>
  <c r="CY92" i="4"/>
  <c r="CZ92" i="4"/>
  <c r="DA92" i="4"/>
  <c r="DB92" i="4"/>
  <c r="DD92" i="4"/>
  <c r="DE92" i="4"/>
  <c r="DF92" i="4"/>
  <c r="DH92" i="4"/>
  <c r="DI92" i="4"/>
  <c r="DL92" i="4"/>
  <c r="DM92" i="4"/>
  <c r="DN92" i="4"/>
  <c r="DO92" i="4"/>
  <c r="DQ92" i="4"/>
  <c r="DR92" i="4"/>
  <c r="DS92" i="4"/>
  <c r="A93" i="4"/>
  <c r="B93" i="4"/>
  <c r="CY93" i="4"/>
  <c r="CZ93" i="4"/>
  <c r="DA93" i="4"/>
  <c r="DB93" i="4"/>
  <c r="DD93" i="4"/>
  <c r="DE93" i="4"/>
  <c r="DF93" i="4"/>
  <c r="DH93" i="4"/>
  <c r="DI93" i="4"/>
  <c r="DL93" i="4"/>
  <c r="DM93" i="4"/>
  <c r="DN93" i="4"/>
  <c r="DO93" i="4"/>
  <c r="DQ93" i="4"/>
  <c r="DR93" i="4"/>
  <c r="DS93" i="4"/>
  <c r="A94" i="4"/>
  <c r="B94" i="4"/>
  <c r="CY94" i="4"/>
  <c r="CZ94" i="4"/>
  <c r="DA94" i="4"/>
  <c r="DB94" i="4"/>
  <c r="DD94" i="4"/>
  <c r="DE94" i="4"/>
  <c r="DF94" i="4"/>
  <c r="DH94" i="4"/>
  <c r="DI94" i="4"/>
  <c r="DL94" i="4"/>
  <c r="DM94" i="4"/>
  <c r="DN94" i="4"/>
  <c r="DO94" i="4"/>
  <c r="DQ94" i="4"/>
  <c r="DR94" i="4"/>
  <c r="DS94" i="4"/>
  <c r="A95" i="4"/>
  <c r="B95" i="4"/>
  <c r="CY95" i="4"/>
  <c r="CZ95" i="4"/>
  <c r="DA95" i="4"/>
  <c r="DB95" i="4"/>
  <c r="DD95" i="4"/>
  <c r="DE95" i="4"/>
  <c r="DF95" i="4"/>
  <c r="DH95" i="4"/>
  <c r="DI95" i="4"/>
  <c r="DL95" i="4"/>
  <c r="DM95" i="4"/>
  <c r="DN95" i="4"/>
  <c r="DO95" i="4"/>
  <c r="DQ95" i="4"/>
  <c r="DR95" i="4"/>
  <c r="DS95" i="4"/>
  <c r="A96" i="4"/>
  <c r="B96" i="4"/>
  <c r="CY96" i="4"/>
  <c r="CZ96" i="4"/>
  <c r="DA96" i="4"/>
  <c r="DB96" i="4"/>
  <c r="DD96" i="4"/>
  <c r="DE96" i="4"/>
  <c r="DF96" i="4"/>
  <c r="DH96" i="4"/>
  <c r="DI96" i="4"/>
  <c r="DL96" i="4"/>
  <c r="DM96" i="4"/>
  <c r="DN96" i="4"/>
  <c r="DO96" i="4"/>
  <c r="DQ96" i="4"/>
  <c r="DR96" i="4"/>
  <c r="DS96" i="4"/>
  <c r="A97" i="4"/>
  <c r="B97" i="4"/>
  <c r="CY97" i="4"/>
  <c r="CZ97" i="4"/>
  <c r="DA97" i="4"/>
  <c r="DB97" i="4"/>
  <c r="DD97" i="4"/>
  <c r="DE97" i="4"/>
  <c r="DF97" i="4"/>
  <c r="DH97" i="4"/>
  <c r="DI97" i="4"/>
  <c r="DL97" i="4"/>
  <c r="DM97" i="4"/>
  <c r="DN97" i="4"/>
  <c r="DO97" i="4"/>
  <c r="DQ97" i="4"/>
  <c r="DR97" i="4"/>
  <c r="DS97" i="4"/>
  <c r="A98" i="4"/>
  <c r="B98" i="4"/>
  <c r="CY98" i="4"/>
  <c r="CZ98" i="4"/>
  <c r="DA98" i="4"/>
  <c r="DB98" i="4"/>
  <c r="DD98" i="4"/>
  <c r="DE98" i="4"/>
  <c r="DF98" i="4"/>
  <c r="DH98" i="4"/>
  <c r="DI98" i="4"/>
  <c r="DL98" i="4"/>
  <c r="DM98" i="4"/>
  <c r="DN98" i="4"/>
  <c r="DO98" i="4"/>
  <c r="DQ98" i="4"/>
  <c r="DR98" i="4"/>
  <c r="DS98" i="4"/>
  <c r="A99" i="4"/>
  <c r="B99" i="4"/>
  <c r="CY99" i="4"/>
  <c r="CZ99" i="4"/>
  <c r="DA99" i="4"/>
  <c r="DB99" i="4"/>
  <c r="DD99" i="4"/>
  <c r="DE99" i="4"/>
  <c r="DF99" i="4"/>
  <c r="DH99" i="4"/>
  <c r="DI99" i="4"/>
  <c r="DL99" i="4"/>
  <c r="DM99" i="4"/>
  <c r="DN99" i="4"/>
  <c r="DO99" i="4"/>
  <c r="DQ99" i="4"/>
  <c r="DR99" i="4"/>
  <c r="DS99" i="4"/>
  <c r="A100" i="4"/>
  <c r="B100" i="4"/>
  <c r="CY100" i="4"/>
  <c r="CZ100" i="4"/>
  <c r="DA100" i="4"/>
  <c r="DB100" i="4"/>
  <c r="DD100" i="4"/>
  <c r="DE100" i="4"/>
  <c r="DF100" i="4"/>
  <c r="DH100" i="4"/>
  <c r="DI100" i="4"/>
  <c r="DL100" i="4"/>
  <c r="DM100" i="4"/>
  <c r="DN100" i="4"/>
  <c r="DO100" i="4"/>
  <c r="DQ100" i="4"/>
  <c r="DR100" i="4"/>
  <c r="DS100" i="4"/>
  <c r="A101" i="4"/>
  <c r="B101" i="4"/>
  <c r="CY101" i="4"/>
  <c r="CZ101" i="4"/>
  <c r="DA101" i="4"/>
  <c r="DB101" i="4"/>
  <c r="DD101" i="4"/>
  <c r="DE101" i="4"/>
  <c r="DF101" i="4"/>
  <c r="DH101" i="4"/>
  <c r="DI101" i="4"/>
  <c r="DL101" i="4"/>
  <c r="DM101" i="4"/>
  <c r="DN101" i="4"/>
  <c r="DO101" i="4"/>
  <c r="DQ101" i="4"/>
  <c r="DR101" i="4"/>
  <c r="DS101" i="4"/>
  <c r="A102" i="4"/>
  <c r="B102" i="4"/>
  <c r="CY102" i="4"/>
  <c r="CZ102" i="4"/>
  <c r="DA102" i="4"/>
  <c r="DB102" i="4"/>
  <c r="DD102" i="4"/>
  <c r="DE102" i="4"/>
  <c r="DF102" i="4"/>
  <c r="DH102" i="4"/>
  <c r="DI102" i="4"/>
  <c r="DL102" i="4"/>
  <c r="DM102" i="4"/>
  <c r="DN102" i="4"/>
  <c r="DO102" i="4"/>
  <c r="DQ102" i="4"/>
  <c r="DR102" i="4"/>
  <c r="DS102" i="4"/>
  <c r="A103" i="4"/>
  <c r="B103" i="4"/>
  <c r="CY103" i="4"/>
  <c r="CZ103" i="4"/>
  <c r="DA103" i="4"/>
  <c r="DB103" i="4"/>
  <c r="DD103" i="4"/>
  <c r="DE103" i="4"/>
  <c r="DF103" i="4"/>
  <c r="DH103" i="4"/>
  <c r="DI103" i="4"/>
  <c r="DL103" i="4"/>
  <c r="DM103" i="4"/>
  <c r="DN103" i="4"/>
  <c r="DO103" i="4"/>
  <c r="DQ103" i="4"/>
  <c r="DR103" i="4"/>
  <c r="DS103" i="4"/>
  <c r="A104" i="4"/>
  <c r="B104" i="4"/>
  <c r="CY104" i="4"/>
  <c r="CZ104" i="4"/>
  <c r="DA104" i="4"/>
  <c r="DB104" i="4"/>
  <c r="DD104" i="4"/>
  <c r="DE104" i="4"/>
  <c r="DF104" i="4"/>
  <c r="DH104" i="4"/>
  <c r="DI104" i="4"/>
  <c r="DL104" i="4"/>
  <c r="DM104" i="4"/>
  <c r="DN104" i="4"/>
  <c r="DO104" i="4"/>
  <c r="DQ104" i="4"/>
  <c r="DR104" i="4"/>
  <c r="DS104" i="4"/>
  <c r="A105" i="4"/>
  <c r="B105" i="4"/>
  <c r="CY105" i="4"/>
  <c r="CZ105" i="4"/>
  <c r="DA105" i="4"/>
  <c r="DB105" i="4"/>
  <c r="DD105" i="4"/>
  <c r="DE105" i="4"/>
  <c r="DF105" i="4"/>
  <c r="DH105" i="4"/>
  <c r="DI105" i="4"/>
  <c r="DL105" i="4"/>
  <c r="DM105" i="4"/>
  <c r="DN105" i="4"/>
  <c r="DO105" i="4"/>
  <c r="DQ105" i="4"/>
  <c r="DR105" i="4"/>
  <c r="DS105" i="4"/>
  <c r="A106" i="4"/>
  <c r="B106" i="4"/>
  <c r="CY106" i="4"/>
  <c r="CZ106" i="4"/>
  <c r="DA106" i="4"/>
  <c r="DB106" i="4"/>
  <c r="DD106" i="4"/>
  <c r="DE106" i="4"/>
  <c r="DF106" i="4"/>
  <c r="DH106" i="4"/>
  <c r="DI106" i="4"/>
  <c r="DL106" i="4"/>
  <c r="DM106" i="4"/>
  <c r="DN106" i="4"/>
  <c r="DO106" i="4"/>
  <c r="DQ106" i="4"/>
  <c r="DR106" i="4"/>
  <c r="DS106" i="4"/>
  <c r="A107" i="4"/>
  <c r="B107" i="4"/>
  <c r="CY107" i="4"/>
  <c r="CZ107" i="4"/>
  <c r="DA107" i="4"/>
  <c r="DB107" i="4"/>
  <c r="DD107" i="4"/>
  <c r="DE107" i="4"/>
  <c r="DF107" i="4"/>
  <c r="DH107" i="4"/>
  <c r="DI107" i="4"/>
  <c r="DL107" i="4"/>
  <c r="DM107" i="4"/>
  <c r="DN107" i="4"/>
  <c r="DO107" i="4"/>
  <c r="DQ107" i="4"/>
  <c r="DR107" i="4"/>
  <c r="DS107" i="4"/>
  <c r="A108" i="4"/>
  <c r="B108" i="4"/>
  <c r="CY108" i="4"/>
  <c r="CZ108" i="4"/>
  <c r="DA108" i="4"/>
  <c r="DB108" i="4"/>
  <c r="DD108" i="4"/>
  <c r="DE108" i="4"/>
  <c r="DF108" i="4"/>
  <c r="DH108" i="4"/>
  <c r="DI108" i="4"/>
  <c r="DL108" i="4"/>
  <c r="DM108" i="4"/>
  <c r="DN108" i="4"/>
  <c r="DO108" i="4"/>
  <c r="DQ108" i="4"/>
  <c r="DR108" i="4"/>
  <c r="DS108" i="4"/>
  <c r="A109" i="4"/>
  <c r="B109" i="4"/>
  <c r="CY109" i="4"/>
  <c r="CZ109" i="4"/>
  <c r="DA109" i="4"/>
  <c r="DB109" i="4"/>
  <c r="DD109" i="4"/>
  <c r="DE109" i="4"/>
  <c r="DF109" i="4"/>
  <c r="DH109" i="4"/>
  <c r="DI109" i="4"/>
  <c r="DL109" i="4"/>
  <c r="DM109" i="4"/>
  <c r="DN109" i="4"/>
  <c r="DO109" i="4"/>
  <c r="DQ109" i="4"/>
  <c r="DR109" i="4"/>
  <c r="DS109" i="4"/>
  <c r="A110" i="4"/>
  <c r="B110" i="4"/>
  <c r="CY110" i="4"/>
  <c r="CZ110" i="4"/>
  <c r="DA110" i="4"/>
  <c r="DB110" i="4"/>
  <c r="DD110" i="4"/>
  <c r="DE110" i="4"/>
  <c r="DF110" i="4"/>
  <c r="DH110" i="4"/>
  <c r="DI110" i="4"/>
  <c r="DL110" i="4"/>
  <c r="DM110" i="4"/>
  <c r="DN110" i="4"/>
  <c r="DO110" i="4"/>
  <c r="DQ110" i="4"/>
  <c r="DR110" i="4"/>
  <c r="DS110" i="4"/>
  <c r="A111" i="4"/>
  <c r="B111" i="4"/>
  <c r="CY111" i="4"/>
  <c r="CZ111" i="4"/>
  <c r="DA111" i="4"/>
  <c r="DB111" i="4"/>
  <c r="DD111" i="4"/>
  <c r="DE111" i="4"/>
  <c r="DF111" i="4"/>
  <c r="DH111" i="4"/>
  <c r="DI111" i="4"/>
  <c r="DL111" i="4"/>
  <c r="DM111" i="4"/>
  <c r="DN111" i="4"/>
  <c r="DO111" i="4"/>
  <c r="DQ111" i="4"/>
  <c r="DR111" i="4"/>
  <c r="DS111" i="4"/>
  <c r="A112" i="4"/>
  <c r="B112" i="4"/>
  <c r="CY112" i="4"/>
  <c r="CZ112" i="4"/>
  <c r="DA112" i="4"/>
  <c r="DB112" i="4"/>
  <c r="DD112" i="4"/>
  <c r="DE112" i="4"/>
  <c r="DF112" i="4"/>
  <c r="DH112" i="4"/>
  <c r="DI112" i="4"/>
  <c r="DL112" i="4"/>
  <c r="DM112" i="4"/>
  <c r="DN112" i="4"/>
  <c r="DO112" i="4"/>
  <c r="DQ112" i="4"/>
  <c r="DR112" i="4"/>
  <c r="DS112" i="4"/>
  <c r="A113" i="4"/>
  <c r="B113" i="4"/>
  <c r="CY113" i="4"/>
  <c r="CZ113" i="4"/>
  <c r="DA113" i="4"/>
  <c r="DB113" i="4"/>
  <c r="DD113" i="4"/>
  <c r="DE113" i="4"/>
  <c r="DF113" i="4"/>
  <c r="DH113" i="4"/>
  <c r="DI113" i="4"/>
  <c r="DL113" i="4"/>
  <c r="DM113" i="4"/>
  <c r="DN113" i="4"/>
  <c r="DO113" i="4"/>
  <c r="DQ113" i="4"/>
  <c r="DR113" i="4"/>
  <c r="DS113" i="4"/>
  <c r="A114" i="4"/>
  <c r="B114" i="4"/>
  <c r="CY114" i="4"/>
  <c r="CZ114" i="4"/>
  <c r="DA114" i="4"/>
  <c r="DB114" i="4"/>
  <c r="DD114" i="4"/>
  <c r="DE114" i="4"/>
  <c r="DF114" i="4"/>
  <c r="DH114" i="4"/>
  <c r="DI114" i="4"/>
  <c r="DL114" i="4"/>
  <c r="DM114" i="4"/>
  <c r="DN114" i="4"/>
  <c r="DO114" i="4"/>
  <c r="DQ114" i="4"/>
  <c r="DR114" i="4"/>
  <c r="DS114" i="4"/>
  <c r="A115" i="4"/>
  <c r="B115" i="4"/>
  <c r="CY115" i="4"/>
  <c r="CZ115" i="4"/>
  <c r="DA115" i="4"/>
  <c r="DB115" i="4"/>
  <c r="DD115" i="4"/>
  <c r="DE115" i="4"/>
  <c r="DF115" i="4"/>
  <c r="DH115" i="4"/>
  <c r="DI115" i="4"/>
  <c r="DL115" i="4"/>
  <c r="DM115" i="4"/>
  <c r="DN115" i="4"/>
  <c r="DO115" i="4"/>
  <c r="DQ115" i="4"/>
  <c r="DR115" i="4"/>
  <c r="DS115" i="4"/>
  <c r="A116" i="4"/>
  <c r="B116" i="4"/>
  <c r="CY116" i="4"/>
  <c r="CZ116" i="4"/>
  <c r="DA116" i="4"/>
  <c r="DB116" i="4"/>
  <c r="DD116" i="4"/>
  <c r="DE116" i="4"/>
  <c r="DF116" i="4"/>
  <c r="DH116" i="4"/>
  <c r="DI116" i="4"/>
  <c r="DL116" i="4"/>
  <c r="DM116" i="4"/>
  <c r="DN116" i="4"/>
  <c r="DO116" i="4"/>
  <c r="DQ116" i="4"/>
  <c r="DR116" i="4"/>
  <c r="DS116" i="4"/>
  <c r="A117" i="4"/>
  <c r="B117" i="4"/>
  <c r="CY117" i="4"/>
  <c r="CZ117" i="4"/>
  <c r="DA117" i="4"/>
  <c r="DB117" i="4"/>
  <c r="DD117" i="4"/>
  <c r="DE117" i="4"/>
  <c r="DF117" i="4"/>
  <c r="DH117" i="4"/>
  <c r="DI117" i="4"/>
  <c r="DL117" i="4"/>
  <c r="DM117" i="4"/>
  <c r="DN117" i="4"/>
  <c r="DO117" i="4"/>
  <c r="DQ117" i="4"/>
  <c r="DR117" i="4"/>
  <c r="DS117" i="4"/>
  <c r="A118" i="4"/>
  <c r="B118" i="4"/>
  <c r="CY118" i="4"/>
  <c r="CZ118" i="4"/>
  <c r="DA118" i="4"/>
  <c r="DB118" i="4"/>
  <c r="DD118" i="4"/>
  <c r="DE118" i="4"/>
  <c r="DF118" i="4"/>
  <c r="DH118" i="4"/>
  <c r="DI118" i="4"/>
  <c r="DL118" i="4"/>
  <c r="DM118" i="4"/>
  <c r="DN118" i="4"/>
  <c r="DO118" i="4"/>
  <c r="DQ118" i="4"/>
  <c r="DR118" i="4"/>
  <c r="DS118" i="4"/>
  <c r="A119" i="4"/>
  <c r="B119" i="4"/>
  <c r="CY119" i="4"/>
  <c r="CZ119" i="4"/>
  <c r="DA119" i="4"/>
  <c r="DB119" i="4"/>
  <c r="DD119" i="4"/>
  <c r="DE119" i="4"/>
  <c r="DF119" i="4"/>
  <c r="DH119" i="4"/>
  <c r="DI119" i="4"/>
  <c r="DL119" i="4"/>
  <c r="DM119" i="4"/>
  <c r="DN119" i="4"/>
  <c r="DO119" i="4"/>
  <c r="DQ119" i="4"/>
  <c r="DR119" i="4"/>
  <c r="DS119" i="4"/>
  <c r="A120" i="4"/>
  <c r="B120" i="4"/>
  <c r="CY120" i="4"/>
  <c r="CZ120" i="4"/>
  <c r="DA120" i="4"/>
  <c r="DB120" i="4"/>
  <c r="DD120" i="4"/>
  <c r="DE120" i="4"/>
  <c r="DF120" i="4"/>
  <c r="DH120" i="4"/>
  <c r="DI120" i="4"/>
  <c r="DL120" i="4"/>
  <c r="DM120" i="4"/>
  <c r="DN120" i="4"/>
  <c r="DO120" i="4"/>
  <c r="DQ120" i="4"/>
  <c r="DR120" i="4"/>
  <c r="DS120" i="4"/>
  <c r="A121" i="4"/>
  <c r="B121" i="4"/>
  <c r="CY121" i="4"/>
  <c r="CZ121" i="4"/>
  <c r="DA121" i="4"/>
  <c r="DB121" i="4"/>
  <c r="DD121" i="4"/>
  <c r="DE121" i="4"/>
  <c r="DF121" i="4"/>
  <c r="DH121" i="4"/>
  <c r="DI121" i="4"/>
  <c r="DL121" i="4"/>
  <c r="DM121" i="4"/>
  <c r="DN121" i="4"/>
  <c r="DO121" i="4"/>
  <c r="DQ121" i="4"/>
  <c r="DR121" i="4"/>
  <c r="DS121" i="4"/>
  <c r="A122" i="4"/>
  <c r="B122" i="4"/>
  <c r="CY122" i="4"/>
  <c r="CZ122" i="4"/>
  <c r="DA122" i="4"/>
  <c r="DB122" i="4"/>
  <c r="DD122" i="4"/>
  <c r="DE122" i="4"/>
  <c r="DF122" i="4"/>
  <c r="DH122" i="4"/>
  <c r="DI122" i="4"/>
  <c r="DL122" i="4"/>
  <c r="DM122" i="4"/>
  <c r="DN122" i="4"/>
  <c r="DO122" i="4"/>
  <c r="DQ122" i="4"/>
  <c r="DR122" i="4"/>
  <c r="DS122" i="4"/>
  <c r="A123" i="4"/>
  <c r="B123" i="4"/>
  <c r="CY123" i="4"/>
  <c r="CZ123" i="4"/>
  <c r="DA123" i="4"/>
  <c r="DB123" i="4"/>
  <c r="DD123" i="4"/>
  <c r="DE123" i="4"/>
  <c r="DF123" i="4"/>
  <c r="DH123" i="4"/>
  <c r="DI123" i="4"/>
  <c r="DL123" i="4"/>
  <c r="DM123" i="4"/>
  <c r="DN123" i="4"/>
  <c r="DO123" i="4"/>
  <c r="DQ123" i="4"/>
  <c r="DR123" i="4"/>
  <c r="DS123" i="4"/>
  <c r="A124" i="4"/>
  <c r="B124" i="4"/>
  <c r="CY124" i="4"/>
  <c r="CZ124" i="4"/>
  <c r="DA124" i="4"/>
  <c r="DB124" i="4"/>
  <c r="DD124" i="4"/>
  <c r="DE124" i="4"/>
  <c r="DF124" i="4"/>
  <c r="DH124" i="4"/>
  <c r="DI124" i="4"/>
  <c r="DL124" i="4"/>
  <c r="DM124" i="4"/>
  <c r="DN124" i="4"/>
  <c r="DO124" i="4"/>
  <c r="DQ124" i="4"/>
  <c r="DR124" i="4"/>
  <c r="DS124" i="4"/>
  <c r="A125" i="4"/>
  <c r="B125" i="4"/>
  <c r="CY125" i="4"/>
  <c r="CZ125" i="4"/>
  <c r="DA125" i="4"/>
  <c r="DB125" i="4"/>
  <c r="DD125" i="4"/>
  <c r="DE125" i="4"/>
  <c r="DF125" i="4"/>
  <c r="DH125" i="4"/>
  <c r="DI125" i="4"/>
  <c r="DL125" i="4"/>
  <c r="DM125" i="4"/>
  <c r="DN125" i="4"/>
  <c r="DO125" i="4"/>
  <c r="DQ125" i="4"/>
  <c r="DR125" i="4"/>
  <c r="DS125" i="4"/>
  <c r="A126" i="4"/>
  <c r="B126" i="4"/>
  <c r="CY126" i="4"/>
  <c r="CZ126" i="4"/>
  <c r="DA126" i="4"/>
  <c r="DB126" i="4"/>
  <c r="DD126" i="4"/>
  <c r="DE126" i="4"/>
  <c r="DF126" i="4"/>
  <c r="DH126" i="4"/>
  <c r="DI126" i="4"/>
  <c r="DL126" i="4"/>
  <c r="DM126" i="4"/>
  <c r="DN126" i="4"/>
  <c r="DO126" i="4"/>
  <c r="DQ126" i="4"/>
  <c r="DR126" i="4"/>
  <c r="DS126" i="4"/>
  <c r="A127" i="4"/>
  <c r="B127" i="4"/>
  <c r="CY127" i="4"/>
  <c r="CZ127" i="4"/>
  <c r="DA127" i="4"/>
  <c r="DB127" i="4"/>
  <c r="DD127" i="4"/>
  <c r="DE127" i="4"/>
  <c r="DF127" i="4"/>
  <c r="DH127" i="4"/>
  <c r="DI127" i="4"/>
  <c r="DL127" i="4"/>
  <c r="DM127" i="4"/>
  <c r="DN127" i="4"/>
  <c r="DO127" i="4"/>
  <c r="DQ127" i="4"/>
  <c r="DR127" i="4"/>
  <c r="DS127" i="4"/>
  <c r="A128" i="4"/>
  <c r="B128" i="4"/>
  <c r="CY128" i="4"/>
  <c r="CZ128" i="4"/>
  <c r="DA128" i="4"/>
  <c r="DB128" i="4"/>
  <c r="DD128" i="4"/>
  <c r="DE128" i="4"/>
  <c r="DF128" i="4"/>
  <c r="DH128" i="4"/>
  <c r="DI128" i="4"/>
  <c r="DL128" i="4"/>
  <c r="DM128" i="4"/>
  <c r="DN128" i="4"/>
  <c r="DO128" i="4"/>
  <c r="DQ128" i="4"/>
  <c r="DR128" i="4"/>
  <c r="DS128" i="4"/>
  <c r="A129" i="4"/>
  <c r="B129" i="4"/>
  <c r="CY129" i="4"/>
  <c r="CZ129" i="4"/>
  <c r="DA129" i="4"/>
  <c r="DB129" i="4"/>
  <c r="DD129" i="4"/>
  <c r="DE129" i="4"/>
  <c r="DF129" i="4"/>
  <c r="DH129" i="4"/>
  <c r="DI129" i="4"/>
  <c r="DL129" i="4"/>
  <c r="DM129" i="4"/>
  <c r="DN129" i="4"/>
  <c r="DO129" i="4"/>
  <c r="DQ129" i="4"/>
  <c r="DR129" i="4"/>
  <c r="DS129" i="4"/>
  <c r="A130" i="4"/>
  <c r="B130" i="4"/>
  <c r="CY130" i="4"/>
  <c r="CZ130" i="4"/>
  <c r="DA130" i="4"/>
  <c r="DB130" i="4"/>
  <c r="DD130" i="4"/>
  <c r="DE130" i="4"/>
  <c r="DF130" i="4"/>
  <c r="DH130" i="4"/>
  <c r="DI130" i="4"/>
  <c r="DL130" i="4"/>
  <c r="DM130" i="4"/>
  <c r="DN130" i="4"/>
  <c r="DO130" i="4"/>
  <c r="DQ130" i="4"/>
  <c r="DR130" i="4"/>
  <c r="DS130" i="4"/>
  <c r="A131" i="4"/>
  <c r="B131" i="4"/>
  <c r="CY131" i="4"/>
  <c r="CZ131" i="4"/>
  <c r="DA131" i="4"/>
  <c r="DB131" i="4"/>
  <c r="DD131" i="4"/>
  <c r="DE131" i="4"/>
  <c r="DF131" i="4"/>
  <c r="DH131" i="4"/>
  <c r="DI131" i="4"/>
  <c r="DL131" i="4"/>
  <c r="DM131" i="4"/>
  <c r="DN131" i="4"/>
  <c r="DO131" i="4"/>
  <c r="DQ131" i="4"/>
  <c r="DR131" i="4"/>
  <c r="DS131" i="4"/>
  <c r="A132" i="4"/>
  <c r="B132" i="4"/>
  <c r="CY132" i="4"/>
  <c r="CZ132" i="4"/>
  <c r="DA132" i="4"/>
  <c r="DB132" i="4"/>
  <c r="DD132" i="4"/>
  <c r="DE132" i="4"/>
  <c r="DF132" i="4"/>
  <c r="DH132" i="4"/>
  <c r="DI132" i="4"/>
  <c r="DL132" i="4"/>
  <c r="DM132" i="4"/>
  <c r="DN132" i="4"/>
  <c r="DO132" i="4"/>
  <c r="DQ132" i="4"/>
  <c r="DR132" i="4"/>
  <c r="DS132" i="4"/>
  <c r="A133" i="4"/>
  <c r="B133" i="4"/>
  <c r="CY133" i="4"/>
  <c r="CZ133" i="4"/>
  <c r="DA133" i="4"/>
  <c r="DB133" i="4"/>
  <c r="DD133" i="4"/>
  <c r="DE133" i="4"/>
  <c r="DF133" i="4"/>
  <c r="DH133" i="4"/>
  <c r="DI133" i="4"/>
  <c r="DL133" i="4"/>
  <c r="DM133" i="4"/>
  <c r="DN133" i="4"/>
  <c r="DO133" i="4"/>
  <c r="DQ133" i="4"/>
  <c r="DR133" i="4"/>
  <c r="DS133" i="4"/>
  <c r="A134" i="4"/>
  <c r="B134" i="4"/>
  <c r="CY134" i="4"/>
  <c r="CZ134" i="4"/>
  <c r="DA134" i="4"/>
  <c r="DB134" i="4"/>
  <c r="DD134" i="4"/>
  <c r="DE134" i="4"/>
  <c r="DF134" i="4"/>
  <c r="DH134" i="4"/>
  <c r="DI134" i="4"/>
  <c r="DL134" i="4"/>
  <c r="DM134" i="4"/>
  <c r="DN134" i="4"/>
  <c r="DO134" i="4"/>
  <c r="DQ134" i="4"/>
  <c r="DR134" i="4"/>
  <c r="DS134" i="4"/>
  <c r="A135" i="4"/>
  <c r="B135" i="4"/>
  <c r="CY135" i="4"/>
  <c r="CZ135" i="4"/>
  <c r="DA135" i="4"/>
  <c r="DB135" i="4"/>
  <c r="DD135" i="4"/>
  <c r="DE135" i="4"/>
  <c r="DF135" i="4"/>
  <c r="DH135" i="4"/>
  <c r="DI135" i="4"/>
  <c r="DL135" i="4"/>
  <c r="DM135" i="4"/>
  <c r="DN135" i="4"/>
  <c r="DO135" i="4"/>
  <c r="DQ135" i="4"/>
  <c r="DR135" i="4"/>
  <c r="DS135" i="4"/>
  <c r="A136" i="4"/>
  <c r="B136" i="4"/>
  <c r="CY136" i="4"/>
  <c r="CZ136" i="4"/>
  <c r="DA136" i="4"/>
  <c r="DB136" i="4"/>
  <c r="DD136" i="4"/>
  <c r="DE136" i="4"/>
  <c r="DF136" i="4"/>
  <c r="DH136" i="4"/>
  <c r="DI136" i="4"/>
  <c r="DL136" i="4"/>
  <c r="DM136" i="4"/>
  <c r="DN136" i="4"/>
  <c r="DO136" i="4"/>
  <c r="DQ136" i="4"/>
  <c r="DR136" i="4"/>
  <c r="DS136" i="4"/>
  <c r="A137" i="4"/>
  <c r="B137" i="4"/>
  <c r="CY137" i="4"/>
  <c r="CZ137" i="4"/>
  <c r="DA137" i="4"/>
  <c r="DB137" i="4"/>
  <c r="DD137" i="4"/>
  <c r="DE137" i="4"/>
  <c r="DF137" i="4"/>
  <c r="DH137" i="4"/>
  <c r="DI137" i="4"/>
  <c r="DL137" i="4"/>
  <c r="DM137" i="4"/>
  <c r="DN137" i="4"/>
  <c r="DO137" i="4"/>
  <c r="DQ137" i="4"/>
  <c r="DR137" i="4"/>
  <c r="DS137" i="4"/>
  <c r="A138" i="4"/>
  <c r="B138" i="4"/>
  <c r="CY138" i="4"/>
  <c r="CZ138" i="4"/>
  <c r="DA138" i="4"/>
  <c r="DB138" i="4"/>
  <c r="DD138" i="4"/>
  <c r="DE138" i="4"/>
  <c r="DF138" i="4"/>
  <c r="DH138" i="4"/>
  <c r="DI138" i="4"/>
  <c r="DL138" i="4"/>
  <c r="DM138" i="4"/>
  <c r="DN138" i="4"/>
  <c r="DO138" i="4"/>
  <c r="DQ138" i="4"/>
  <c r="DR138" i="4"/>
  <c r="DS138" i="4"/>
  <c r="A139" i="4"/>
  <c r="B139" i="4"/>
  <c r="CY139" i="4"/>
  <c r="CZ139" i="4"/>
  <c r="DA139" i="4"/>
  <c r="DB139" i="4"/>
  <c r="DD139" i="4"/>
  <c r="DE139" i="4"/>
  <c r="DF139" i="4"/>
  <c r="DH139" i="4"/>
  <c r="DI139" i="4"/>
  <c r="DL139" i="4"/>
  <c r="DM139" i="4"/>
  <c r="DN139" i="4"/>
  <c r="DO139" i="4"/>
  <c r="DQ139" i="4"/>
  <c r="DR139" i="4"/>
  <c r="DS139" i="4"/>
  <c r="A140" i="4"/>
  <c r="B140" i="4"/>
  <c r="CY140" i="4"/>
  <c r="CZ140" i="4"/>
  <c r="DA140" i="4"/>
  <c r="DB140" i="4"/>
  <c r="DD140" i="4"/>
  <c r="DE140" i="4"/>
  <c r="DF140" i="4"/>
  <c r="DH140" i="4"/>
  <c r="DI140" i="4"/>
  <c r="DL140" i="4"/>
  <c r="DM140" i="4"/>
  <c r="DN140" i="4"/>
  <c r="DO140" i="4"/>
  <c r="DQ140" i="4"/>
  <c r="DR140" i="4"/>
  <c r="DS140" i="4"/>
  <c r="A141" i="4"/>
  <c r="B141" i="4"/>
  <c r="CY141" i="4"/>
  <c r="CZ141" i="4"/>
  <c r="DA141" i="4"/>
  <c r="DB141" i="4"/>
  <c r="DD141" i="4"/>
  <c r="DE141" i="4"/>
  <c r="DF141" i="4"/>
  <c r="DH141" i="4"/>
  <c r="DI141" i="4"/>
  <c r="DL141" i="4"/>
  <c r="DM141" i="4"/>
  <c r="DN141" i="4"/>
  <c r="DO141" i="4"/>
  <c r="DQ141" i="4"/>
  <c r="DR141" i="4"/>
  <c r="DS141" i="4"/>
  <c r="A142" i="4"/>
  <c r="B142" i="4"/>
  <c r="CY142" i="4"/>
  <c r="CZ142" i="4"/>
  <c r="DA142" i="4"/>
  <c r="DB142" i="4"/>
  <c r="DD142" i="4"/>
  <c r="DE142" i="4"/>
  <c r="DF142" i="4"/>
  <c r="DH142" i="4"/>
  <c r="DI142" i="4"/>
  <c r="DL142" i="4"/>
  <c r="DM142" i="4"/>
  <c r="DN142" i="4"/>
  <c r="DO142" i="4"/>
  <c r="DQ142" i="4"/>
  <c r="DR142" i="4"/>
  <c r="DS142" i="4"/>
  <c r="A143" i="4"/>
  <c r="B143" i="4"/>
  <c r="CY143" i="4"/>
  <c r="CZ143" i="4"/>
  <c r="DA143" i="4"/>
  <c r="DB143" i="4"/>
  <c r="DD143" i="4"/>
  <c r="DE143" i="4"/>
  <c r="DF143" i="4"/>
  <c r="DH143" i="4"/>
  <c r="DI143" i="4"/>
  <c r="DL143" i="4"/>
  <c r="DM143" i="4"/>
  <c r="DN143" i="4"/>
  <c r="DO143" i="4"/>
  <c r="DQ143" i="4"/>
  <c r="DR143" i="4"/>
  <c r="DS143" i="4"/>
  <c r="A144" i="4"/>
  <c r="B144" i="4"/>
  <c r="CY144" i="4"/>
  <c r="CZ144" i="4"/>
  <c r="DA144" i="4"/>
  <c r="DB144" i="4"/>
  <c r="DD144" i="4"/>
  <c r="DE144" i="4"/>
  <c r="DF144" i="4"/>
  <c r="DH144" i="4"/>
  <c r="DI144" i="4"/>
  <c r="DL144" i="4"/>
  <c r="DM144" i="4"/>
  <c r="DN144" i="4"/>
  <c r="DO144" i="4"/>
  <c r="DQ144" i="4"/>
  <c r="DR144" i="4"/>
  <c r="DS144" i="4"/>
  <c r="A145" i="4"/>
  <c r="B145" i="4"/>
  <c r="CY145" i="4"/>
  <c r="CZ145" i="4"/>
  <c r="DA145" i="4"/>
  <c r="DB145" i="4"/>
  <c r="DD145" i="4"/>
  <c r="DE145" i="4"/>
  <c r="DF145" i="4"/>
  <c r="DH145" i="4"/>
  <c r="DI145" i="4"/>
  <c r="DL145" i="4"/>
  <c r="DM145" i="4"/>
  <c r="DN145" i="4"/>
  <c r="DO145" i="4"/>
  <c r="DQ145" i="4"/>
  <c r="DR145" i="4"/>
  <c r="DS145" i="4"/>
  <c r="A146" i="4"/>
  <c r="B146" i="4"/>
  <c r="CY146" i="4"/>
  <c r="CZ146" i="4"/>
  <c r="DA146" i="4"/>
  <c r="DB146" i="4"/>
  <c r="DD146" i="4"/>
  <c r="DE146" i="4"/>
  <c r="DF146" i="4"/>
  <c r="DH146" i="4"/>
  <c r="DI146" i="4"/>
  <c r="DL146" i="4"/>
  <c r="DM146" i="4"/>
  <c r="DN146" i="4"/>
  <c r="DO146" i="4"/>
  <c r="DQ146" i="4"/>
  <c r="DR146" i="4"/>
  <c r="DS146" i="4"/>
  <c r="A147" i="4"/>
  <c r="B147" i="4"/>
  <c r="CY147" i="4"/>
  <c r="CZ147" i="4"/>
  <c r="DA147" i="4"/>
  <c r="DB147" i="4"/>
  <c r="DD147" i="4"/>
  <c r="DE147" i="4"/>
  <c r="DF147" i="4"/>
  <c r="DH147" i="4"/>
  <c r="DI147" i="4"/>
  <c r="DL147" i="4"/>
  <c r="DM147" i="4"/>
  <c r="DN147" i="4"/>
  <c r="DO147" i="4"/>
  <c r="DQ147" i="4"/>
  <c r="DR147" i="4"/>
  <c r="DS147" i="4"/>
  <c r="A148" i="4"/>
  <c r="B148" i="4"/>
  <c r="CY148" i="4"/>
  <c r="CZ148" i="4"/>
  <c r="DA148" i="4"/>
  <c r="DB148" i="4"/>
  <c r="DD148" i="4"/>
  <c r="DE148" i="4"/>
  <c r="DF148" i="4"/>
  <c r="DH148" i="4"/>
  <c r="DI148" i="4"/>
  <c r="DL148" i="4"/>
  <c r="DM148" i="4"/>
  <c r="DN148" i="4"/>
  <c r="DO148" i="4"/>
  <c r="DQ148" i="4"/>
  <c r="DR148" i="4"/>
  <c r="DS148" i="4"/>
  <c r="A149" i="4"/>
  <c r="B149" i="4"/>
  <c r="CY149" i="4"/>
  <c r="CZ149" i="4"/>
  <c r="DA149" i="4"/>
  <c r="DB149" i="4"/>
  <c r="DD149" i="4"/>
  <c r="DE149" i="4"/>
  <c r="DF149" i="4"/>
  <c r="DH149" i="4"/>
  <c r="DI149" i="4"/>
  <c r="DL149" i="4"/>
  <c r="DM149" i="4"/>
  <c r="DN149" i="4"/>
  <c r="DO149" i="4"/>
  <c r="DQ149" i="4"/>
  <c r="DR149" i="4"/>
  <c r="DS149" i="4"/>
  <c r="A150" i="4"/>
  <c r="B150" i="4"/>
  <c r="CY150" i="4"/>
  <c r="CZ150" i="4"/>
  <c r="DA150" i="4"/>
  <c r="DB150" i="4"/>
  <c r="DD150" i="4"/>
  <c r="DE150" i="4"/>
  <c r="DF150" i="4"/>
  <c r="DH150" i="4"/>
  <c r="DI150" i="4"/>
  <c r="DL150" i="4"/>
  <c r="DM150" i="4"/>
  <c r="DN150" i="4"/>
  <c r="DO150" i="4"/>
  <c r="DQ150" i="4"/>
  <c r="DR150" i="4"/>
  <c r="DS150" i="4"/>
  <c r="A151" i="4"/>
  <c r="B151" i="4"/>
  <c r="CY151" i="4"/>
  <c r="CZ151" i="4"/>
  <c r="DA151" i="4"/>
  <c r="DB151" i="4"/>
  <c r="DD151" i="4"/>
  <c r="DE151" i="4"/>
  <c r="DF151" i="4"/>
  <c r="DH151" i="4"/>
  <c r="DI151" i="4"/>
  <c r="DL151" i="4"/>
  <c r="DM151" i="4"/>
  <c r="DN151" i="4"/>
  <c r="DO151" i="4"/>
  <c r="DQ151" i="4"/>
  <c r="DR151" i="4"/>
  <c r="DS151" i="4"/>
  <c r="A152" i="4"/>
  <c r="B152" i="4"/>
  <c r="CY152" i="4"/>
  <c r="CZ152" i="4"/>
  <c r="DA152" i="4"/>
  <c r="DB152" i="4"/>
  <c r="DD152" i="4"/>
  <c r="DE152" i="4"/>
  <c r="DF152" i="4"/>
  <c r="DH152" i="4"/>
  <c r="DI152" i="4"/>
  <c r="DL152" i="4"/>
  <c r="DM152" i="4"/>
  <c r="DN152" i="4"/>
  <c r="DO152" i="4"/>
  <c r="DQ152" i="4"/>
  <c r="DR152" i="4"/>
  <c r="DS152" i="4"/>
  <c r="A153" i="4"/>
  <c r="B153" i="4"/>
  <c r="CY153" i="4"/>
  <c r="CZ153" i="4"/>
  <c r="DA153" i="4"/>
  <c r="DB153" i="4"/>
  <c r="DD153" i="4"/>
  <c r="DE153" i="4"/>
  <c r="DF153" i="4"/>
  <c r="DH153" i="4"/>
  <c r="DI153" i="4"/>
  <c r="DL153" i="4"/>
  <c r="DM153" i="4"/>
  <c r="DN153" i="4"/>
  <c r="DO153" i="4"/>
  <c r="DQ153" i="4"/>
  <c r="DR153" i="4"/>
  <c r="DS153" i="4"/>
  <c r="A154" i="4"/>
  <c r="B154" i="4"/>
  <c r="CY154" i="4"/>
  <c r="CZ154" i="4"/>
  <c r="DA154" i="4"/>
  <c r="DB154" i="4"/>
  <c r="DD154" i="4"/>
  <c r="DE154" i="4"/>
  <c r="DF154" i="4"/>
  <c r="DH154" i="4"/>
  <c r="DI154" i="4"/>
  <c r="DL154" i="4"/>
  <c r="DM154" i="4"/>
  <c r="DN154" i="4"/>
  <c r="DO154" i="4"/>
  <c r="DQ154" i="4"/>
  <c r="DR154" i="4"/>
  <c r="DS154" i="4"/>
  <c r="A155" i="4"/>
  <c r="B155" i="4"/>
  <c r="CY155" i="4"/>
  <c r="CZ155" i="4"/>
  <c r="DA155" i="4"/>
  <c r="DB155" i="4"/>
  <c r="DD155" i="4"/>
  <c r="DE155" i="4"/>
  <c r="DF155" i="4"/>
  <c r="DH155" i="4"/>
  <c r="DI155" i="4"/>
  <c r="DL155" i="4"/>
  <c r="DM155" i="4"/>
  <c r="DN155" i="4"/>
  <c r="DO155" i="4"/>
  <c r="DQ155" i="4"/>
  <c r="DR155" i="4"/>
  <c r="DS155" i="4"/>
  <c r="A156" i="4"/>
  <c r="B156" i="4"/>
  <c r="CY156" i="4"/>
  <c r="CZ156" i="4"/>
  <c r="DA156" i="4"/>
  <c r="DB156" i="4"/>
  <c r="DD156" i="4"/>
  <c r="DE156" i="4"/>
  <c r="DF156" i="4"/>
  <c r="DH156" i="4"/>
  <c r="DI156" i="4"/>
  <c r="DL156" i="4"/>
  <c r="DM156" i="4"/>
  <c r="DN156" i="4"/>
  <c r="DO156" i="4"/>
  <c r="DQ156" i="4"/>
  <c r="DR156" i="4"/>
  <c r="DS156" i="4"/>
  <c r="A157" i="4"/>
  <c r="B157" i="4"/>
  <c r="CY157" i="4"/>
  <c r="CZ157" i="4"/>
  <c r="DA157" i="4"/>
  <c r="DB157" i="4"/>
  <c r="DD157" i="4"/>
  <c r="DE157" i="4"/>
  <c r="DF157" i="4"/>
  <c r="DH157" i="4"/>
  <c r="DI157" i="4"/>
  <c r="DL157" i="4"/>
  <c r="DM157" i="4"/>
  <c r="DN157" i="4"/>
  <c r="DO157" i="4"/>
  <c r="DQ157" i="4"/>
  <c r="DR157" i="4"/>
  <c r="DS157" i="4"/>
  <c r="A158" i="4"/>
  <c r="B158" i="4"/>
  <c r="CY158" i="4"/>
  <c r="CZ158" i="4"/>
  <c r="DA158" i="4"/>
  <c r="DB158" i="4"/>
  <c r="DD158" i="4"/>
  <c r="DE158" i="4"/>
  <c r="DF158" i="4"/>
  <c r="DH158" i="4"/>
  <c r="DI158" i="4"/>
  <c r="DL158" i="4"/>
  <c r="DM158" i="4"/>
  <c r="DN158" i="4"/>
  <c r="DO158" i="4"/>
  <c r="DQ158" i="4"/>
  <c r="DR158" i="4"/>
  <c r="DS158" i="4"/>
  <c r="A159" i="4"/>
  <c r="B159" i="4"/>
  <c r="CY159" i="4"/>
  <c r="CZ159" i="4"/>
  <c r="DA159" i="4"/>
  <c r="DB159" i="4"/>
  <c r="DD159" i="4"/>
  <c r="DE159" i="4"/>
  <c r="DF159" i="4"/>
  <c r="DH159" i="4"/>
  <c r="DI159" i="4"/>
  <c r="DL159" i="4"/>
  <c r="DM159" i="4"/>
  <c r="DN159" i="4"/>
  <c r="DO159" i="4"/>
  <c r="DQ159" i="4"/>
  <c r="DR159" i="4"/>
  <c r="DS159" i="4"/>
  <c r="A160" i="4"/>
  <c r="B160" i="4"/>
  <c r="CY160" i="4"/>
  <c r="CZ160" i="4"/>
  <c r="DA160" i="4"/>
  <c r="DB160" i="4"/>
  <c r="DD160" i="4"/>
  <c r="DE160" i="4"/>
  <c r="DF160" i="4"/>
  <c r="DH160" i="4"/>
  <c r="DI160" i="4"/>
  <c r="DL160" i="4"/>
  <c r="DM160" i="4"/>
  <c r="DN160" i="4"/>
  <c r="DO160" i="4"/>
  <c r="DQ160" i="4"/>
  <c r="DR160" i="4"/>
  <c r="DS160" i="4"/>
  <c r="A161" i="4"/>
  <c r="B161" i="4"/>
  <c r="CY161" i="4"/>
  <c r="CZ161" i="4"/>
  <c r="DA161" i="4"/>
  <c r="DB161" i="4"/>
  <c r="DD161" i="4"/>
  <c r="DE161" i="4"/>
  <c r="DF161" i="4"/>
  <c r="DH161" i="4"/>
  <c r="DI161" i="4"/>
  <c r="DL161" i="4"/>
  <c r="DM161" i="4"/>
  <c r="DN161" i="4"/>
  <c r="DO161" i="4"/>
  <c r="DQ161" i="4"/>
  <c r="DR161" i="4"/>
  <c r="DS161" i="4"/>
  <c r="A162" i="4"/>
  <c r="B162" i="4"/>
  <c r="CY162" i="4"/>
  <c r="CZ162" i="4"/>
  <c r="DA162" i="4"/>
  <c r="DB162" i="4"/>
  <c r="DD162" i="4"/>
  <c r="DE162" i="4"/>
  <c r="DF162" i="4"/>
  <c r="DH162" i="4"/>
  <c r="DI162" i="4"/>
  <c r="DL162" i="4"/>
  <c r="DM162" i="4"/>
  <c r="DN162" i="4"/>
  <c r="DO162" i="4"/>
  <c r="DQ162" i="4"/>
  <c r="DR162" i="4"/>
  <c r="DS162" i="4"/>
  <c r="A163" i="4"/>
  <c r="B163" i="4"/>
  <c r="CY163" i="4"/>
  <c r="CZ163" i="4"/>
  <c r="DA163" i="4"/>
  <c r="DB163" i="4"/>
  <c r="DD163" i="4"/>
  <c r="DE163" i="4"/>
  <c r="DF163" i="4"/>
  <c r="DH163" i="4"/>
  <c r="DI163" i="4"/>
  <c r="DL163" i="4"/>
  <c r="DM163" i="4"/>
  <c r="DN163" i="4"/>
  <c r="DO163" i="4"/>
  <c r="DQ163" i="4"/>
  <c r="DR163" i="4"/>
  <c r="DS163" i="4"/>
  <c r="A164" i="4"/>
  <c r="B164" i="4"/>
  <c r="CY164" i="4"/>
  <c r="CZ164" i="4"/>
  <c r="DA164" i="4"/>
  <c r="DB164" i="4"/>
  <c r="DD164" i="4"/>
  <c r="DE164" i="4"/>
  <c r="DF164" i="4"/>
  <c r="DH164" i="4"/>
  <c r="DI164" i="4"/>
  <c r="DL164" i="4"/>
  <c r="DM164" i="4"/>
  <c r="DN164" i="4"/>
  <c r="DO164" i="4"/>
  <c r="DQ164" i="4"/>
  <c r="DR164" i="4"/>
  <c r="DS164" i="4"/>
  <c r="A165" i="4"/>
  <c r="B165" i="4"/>
  <c r="CY165" i="4"/>
  <c r="CZ165" i="4"/>
  <c r="DA165" i="4"/>
  <c r="DB165" i="4"/>
  <c r="DD165" i="4"/>
  <c r="DE165" i="4"/>
  <c r="DF165" i="4"/>
  <c r="DH165" i="4"/>
  <c r="DI165" i="4"/>
  <c r="DL165" i="4"/>
  <c r="DM165" i="4"/>
  <c r="DN165" i="4"/>
  <c r="DO165" i="4"/>
  <c r="DQ165" i="4"/>
  <c r="DR165" i="4"/>
  <c r="DS165" i="4"/>
  <c r="A166" i="4"/>
  <c r="B166" i="4"/>
  <c r="CY166" i="4"/>
  <c r="CZ166" i="4"/>
  <c r="DA166" i="4"/>
  <c r="DB166" i="4"/>
  <c r="DD166" i="4"/>
  <c r="DE166" i="4"/>
  <c r="DF166" i="4"/>
  <c r="DH166" i="4"/>
  <c r="DI166" i="4"/>
  <c r="DL166" i="4"/>
  <c r="DM166" i="4"/>
  <c r="DN166" i="4"/>
  <c r="DO166" i="4"/>
  <c r="DQ166" i="4"/>
  <c r="DR166" i="4"/>
  <c r="DS166" i="4"/>
  <c r="A167" i="4"/>
  <c r="B167" i="4"/>
  <c r="CY167" i="4"/>
  <c r="CZ167" i="4"/>
  <c r="DA167" i="4"/>
  <c r="DB167" i="4"/>
  <c r="DD167" i="4"/>
  <c r="DE167" i="4"/>
  <c r="DF167" i="4"/>
  <c r="DH167" i="4"/>
  <c r="DI167" i="4"/>
  <c r="DL167" i="4"/>
  <c r="DM167" i="4"/>
  <c r="DN167" i="4"/>
  <c r="DO167" i="4"/>
  <c r="DQ167" i="4"/>
  <c r="DR167" i="4"/>
  <c r="DS167" i="4"/>
  <c r="A168" i="4"/>
  <c r="B168" i="4"/>
  <c r="CY168" i="4"/>
  <c r="CZ168" i="4"/>
  <c r="DA168" i="4"/>
  <c r="DB168" i="4"/>
  <c r="DD168" i="4"/>
  <c r="DE168" i="4"/>
  <c r="DF168" i="4"/>
  <c r="DH168" i="4"/>
  <c r="DI168" i="4"/>
  <c r="DL168" i="4"/>
  <c r="DM168" i="4"/>
  <c r="DN168" i="4"/>
  <c r="DO168" i="4"/>
  <c r="DQ168" i="4"/>
  <c r="DR168" i="4"/>
  <c r="DS168" i="4"/>
  <c r="A169" i="4"/>
  <c r="B169" i="4"/>
  <c r="CY169" i="4"/>
  <c r="CZ169" i="4"/>
  <c r="DA169" i="4"/>
  <c r="DB169" i="4"/>
  <c r="DD169" i="4"/>
  <c r="DE169" i="4"/>
  <c r="DF169" i="4"/>
  <c r="DH169" i="4"/>
  <c r="DI169" i="4"/>
  <c r="DL169" i="4"/>
  <c r="DM169" i="4"/>
  <c r="DN169" i="4"/>
  <c r="DO169" i="4"/>
  <c r="DQ169" i="4"/>
  <c r="DR169" i="4"/>
  <c r="DS169" i="4"/>
  <c r="A170" i="4"/>
  <c r="B170" i="4"/>
  <c r="CY170" i="4"/>
  <c r="CZ170" i="4"/>
  <c r="DA170" i="4"/>
  <c r="DB170" i="4"/>
  <c r="DD170" i="4"/>
  <c r="DE170" i="4"/>
  <c r="DF170" i="4"/>
  <c r="DH170" i="4"/>
  <c r="DI170" i="4"/>
  <c r="DL170" i="4"/>
  <c r="DM170" i="4"/>
  <c r="DN170" i="4"/>
  <c r="DO170" i="4"/>
  <c r="DQ170" i="4"/>
  <c r="DR170" i="4"/>
  <c r="DS170" i="4"/>
  <c r="A171" i="4"/>
  <c r="B171" i="4"/>
  <c r="CY171" i="4"/>
  <c r="CZ171" i="4"/>
  <c r="DA171" i="4"/>
  <c r="DB171" i="4"/>
  <c r="DD171" i="4"/>
  <c r="DE171" i="4"/>
  <c r="DF171" i="4"/>
  <c r="DH171" i="4"/>
  <c r="DI171" i="4"/>
  <c r="DL171" i="4"/>
  <c r="DM171" i="4"/>
  <c r="DN171" i="4"/>
  <c r="DO171" i="4"/>
  <c r="DQ171" i="4"/>
  <c r="DR171" i="4"/>
  <c r="DS171" i="4"/>
  <c r="A172" i="4"/>
  <c r="B172" i="4"/>
  <c r="CY172" i="4"/>
  <c r="CZ172" i="4"/>
  <c r="DA172" i="4"/>
  <c r="DB172" i="4"/>
  <c r="DD172" i="4"/>
  <c r="DE172" i="4"/>
  <c r="DF172" i="4"/>
  <c r="DH172" i="4"/>
  <c r="DI172" i="4"/>
  <c r="DL172" i="4"/>
  <c r="DM172" i="4"/>
  <c r="DN172" i="4"/>
  <c r="DO172" i="4"/>
  <c r="DQ172" i="4"/>
  <c r="DR172" i="4"/>
  <c r="DS172" i="4"/>
  <c r="A173" i="4"/>
  <c r="B173" i="4"/>
  <c r="CY173" i="4"/>
  <c r="CZ173" i="4"/>
  <c r="DA173" i="4"/>
  <c r="DB173" i="4"/>
  <c r="DD173" i="4"/>
  <c r="DE173" i="4"/>
  <c r="DF173" i="4"/>
  <c r="DH173" i="4"/>
  <c r="DI173" i="4"/>
  <c r="DL173" i="4"/>
  <c r="DM173" i="4"/>
  <c r="DN173" i="4"/>
  <c r="DO173" i="4"/>
  <c r="DQ173" i="4"/>
  <c r="DR173" i="4"/>
  <c r="DS173" i="4"/>
  <c r="A174" i="4"/>
  <c r="B174" i="4"/>
  <c r="CY174" i="4"/>
  <c r="CZ174" i="4"/>
  <c r="DA174" i="4"/>
  <c r="DB174" i="4"/>
  <c r="DD174" i="4"/>
  <c r="DE174" i="4"/>
  <c r="DF174" i="4"/>
  <c r="DH174" i="4"/>
  <c r="DI174" i="4"/>
  <c r="DL174" i="4"/>
  <c r="DM174" i="4"/>
  <c r="DN174" i="4"/>
  <c r="DO174" i="4"/>
  <c r="DQ174" i="4"/>
  <c r="DR174" i="4"/>
  <c r="DS174" i="4"/>
  <c r="A175" i="4"/>
  <c r="B175" i="4"/>
  <c r="CY175" i="4"/>
  <c r="CZ175" i="4"/>
  <c r="DA175" i="4"/>
  <c r="DB175" i="4"/>
  <c r="DD175" i="4"/>
  <c r="DE175" i="4"/>
  <c r="DF175" i="4"/>
  <c r="DH175" i="4"/>
  <c r="DI175" i="4"/>
  <c r="DL175" i="4"/>
  <c r="DM175" i="4"/>
  <c r="DN175" i="4"/>
  <c r="DO175" i="4"/>
  <c r="DQ175" i="4"/>
  <c r="DR175" i="4"/>
  <c r="DS175" i="4"/>
  <c r="A176" i="4"/>
  <c r="B176" i="4"/>
  <c r="CY176" i="4"/>
  <c r="CZ176" i="4"/>
  <c r="DA176" i="4"/>
  <c r="DB176" i="4"/>
  <c r="DD176" i="4"/>
  <c r="DE176" i="4"/>
  <c r="DF176" i="4"/>
  <c r="DH176" i="4"/>
  <c r="DI176" i="4"/>
  <c r="DL176" i="4"/>
  <c r="DM176" i="4"/>
  <c r="DN176" i="4"/>
  <c r="DO176" i="4"/>
  <c r="DQ176" i="4"/>
  <c r="DR176" i="4"/>
  <c r="DS176" i="4"/>
  <c r="A177" i="4"/>
  <c r="B177" i="4"/>
  <c r="CY177" i="4"/>
  <c r="CZ177" i="4"/>
  <c r="DA177" i="4"/>
  <c r="DB177" i="4"/>
  <c r="DD177" i="4"/>
  <c r="DE177" i="4"/>
  <c r="DF177" i="4"/>
  <c r="DH177" i="4"/>
  <c r="DI177" i="4"/>
  <c r="DL177" i="4"/>
  <c r="DM177" i="4"/>
  <c r="DN177" i="4"/>
  <c r="DO177" i="4"/>
  <c r="DQ177" i="4"/>
  <c r="DR177" i="4"/>
  <c r="DS177" i="4"/>
  <c r="A178" i="4"/>
  <c r="B178" i="4"/>
  <c r="CY178" i="4"/>
  <c r="CZ178" i="4"/>
  <c r="DA178" i="4"/>
  <c r="DB178" i="4"/>
  <c r="DD178" i="4"/>
  <c r="DE178" i="4"/>
  <c r="DF178" i="4"/>
  <c r="DH178" i="4"/>
  <c r="DI178" i="4"/>
  <c r="DL178" i="4"/>
  <c r="DM178" i="4"/>
  <c r="DN178" i="4"/>
  <c r="DO178" i="4"/>
  <c r="DQ178" i="4"/>
  <c r="DR178" i="4"/>
  <c r="DS178" i="4"/>
  <c r="A179" i="4"/>
  <c r="B179" i="4"/>
  <c r="CY179" i="4"/>
  <c r="CZ179" i="4"/>
  <c r="DA179" i="4"/>
  <c r="DB179" i="4"/>
  <c r="DD179" i="4"/>
  <c r="DE179" i="4"/>
  <c r="DF179" i="4"/>
  <c r="DH179" i="4"/>
  <c r="DI179" i="4"/>
  <c r="DL179" i="4"/>
  <c r="DM179" i="4"/>
  <c r="DN179" i="4"/>
  <c r="DO179" i="4"/>
  <c r="DQ179" i="4"/>
  <c r="DR179" i="4"/>
  <c r="DS179" i="4"/>
  <c r="A180" i="4"/>
  <c r="B180" i="4"/>
  <c r="CY180" i="4"/>
  <c r="CZ180" i="4"/>
  <c r="DA180" i="4"/>
  <c r="DB180" i="4"/>
  <c r="DD180" i="4"/>
  <c r="DE180" i="4"/>
  <c r="DF180" i="4"/>
  <c r="DH180" i="4"/>
  <c r="DI180" i="4"/>
  <c r="DL180" i="4"/>
  <c r="DM180" i="4"/>
  <c r="DN180" i="4"/>
  <c r="DO180" i="4"/>
  <c r="DQ180" i="4"/>
  <c r="DR180" i="4"/>
  <c r="DS180" i="4"/>
  <c r="A181" i="4"/>
  <c r="B181" i="4"/>
  <c r="CY181" i="4"/>
  <c r="CZ181" i="4"/>
  <c r="DA181" i="4"/>
  <c r="DB181" i="4"/>
  <c r="DD181" i="4"/>
  <c r="DE181" i="4"/>
  <c r="DF181" i="4"/>
  <c r="DH181" i="4"/>
  <c r="DI181" i="4"/>
  <c r="DL181" i="4"/>
  <c r="DM181" i="4"/>
  <c r="DN181" i="4"/>
  <c r="DO181" i="4"/>
  <c r="DQ181" i="4"/>
  <c r="DR181" i="4"/>
  <c r="DS181" i="4"/>
  <c r="A182" i="4"/>
  <c r="B182" i="4"/>
  <c r="CY182" i="4"/>
  <c r="CZ182" i="4"/>
  <c r="DA182" i="4"/>
  <c r="DB182" i="4"/>
  <c r="DD182" i="4"/>
  <c r="DE182" i="4"/>
  <c r="DF182" i="4"/>
  <c r="DH182" i="4"/>
  <c r="DI182" i="4"/>
  <c r="DL182" i="4"/>
  <c r="DM182" i="4"/>
  <c r="DN182" i="4"/>
  <c r="DO182" i="4"/>
  <c r="DQ182" i="4"/>
  <c r="DR182" i="4"/>
  <c r="DS182" i="4"/>
  <c r="A183" i="4"/>
  <c r="B183" i="4"/>
  <c r="CY183" i="4"/>
  <c r="CZ183" i="4"/>
  <c r="DA183" i="4"/>
  <c r="DB183" i="4"/>
  <c r="DD183" i="4"/>
  <c r="DE183" i="4"/>
  <c r="DF183" i="4"/>
  <c r="DH183" i="4"/>
  <c r="DI183" i="4"/>
  <c r="DL183" i="4"/>
  <c r="DM183" i="4"/>
  <c r="DN183" i="4"/>
  <c r="DO183" i="4"/>
  <c r="DQ183" i="4"/>
  <c r="DR183" i="4"/>
  <c r="DS183" i="4"/>
  <c r="A184" i="4"/>
  <c r="B184" i="4"/>
  <c r="CY184" i="4"/>
  <c r="CZ184" i="4"/>
  <c r="DA184" i="4"/>
  <c r="DB184" i="4"/>
  <c r="DD184" i="4"/>
  <c r="DE184" i="4"/>
  <c r="DF184" i="4"/>
  <c r="DH184" i="4"/>
  <c r="DI184" i="4"/>
  <c r="DL184" i="4"/>
  <c r="DM184" i="4"/>
  <c r="DN184" i="4"/>
  <c r="DO184" i="4"/>
  <c r="DQ184" i="4"/>
  <c r="DR184" i="4"/>
  <c r="DS184" i="4"/>
  <c r="A185" i="4"/>
  <c r="B185" i="4"/>
  <c r="CY185" i="4"/>
  <c r="CZ185" i="4"/>
  <c r="DA185" i="4"/>
  <c r="DB185" i="4"/>
  <c r="DD185" i="4"/>
  <c r="DE185" i="4"/>
  <c r="DF185" i="4"/>
  <c r="DH185" i="4"/>
  <c r="DI185" i="4"/>
  <c r="DL185" i="4"/>
  <c r="DM185" i="4"/>
  <c r="DN185" i="4"/>
  <c r="DO185" i="4"/>
  <c r="DQ185" i="4"/>
  <c r="DR185" i="4"/>
  <c r="DS185" i="4"/>
  <c r="A186" i="4"/>
  <c r="B186" i="4"/>
  <c r="CY186" i="4"/>
  <c r="CZ186" i="4"/>
  <c r="DA186" i="4"/>
  <c r="DB186" i="4"/>
  <c r="DD186" i="4"/>
  <c r="DE186" i="4"/>
  <c r="DF186" i="4"/>
  <c r="DH186" i="4"/>
  <c r="DI186" i="4"/>
  <c r="DL186" i="4"/>
  <c r="DM186" i="4"/>
  <c r="DN186" i="4"/>
  <c r="DO186" i="4"/>
  <c r="DQ186" i="4"/>
  <c r="DR186" i="4"/>
  <c r="DS186" i="4"/>
  <c r="A187" i="4"/>
  <c r="B187" i="4"/>
  <c r="CY187" i="4"/>
  <c r="CZ187" i="4"/>
  <c r="DA187" i="4"/>
  <c r="DB187" i="4"/>
  <c r="DD187" i="4"/>
  <c r="DE187" i="4"/>
  <c r="DF187" i="4"/>
  <c r="DH187" i="4"/>
  <c r="DI187" i="4"/>
  <c r="DL187" i="4"/>
  <c r="DM187" i="4"/>
  <c r="DN187" i="4"/>
  <c r="DO187" i="4"/>
  <c r="DQ187" i="4"/>
  <c r="DR187" i="4"/>
  <c r="DS187" i="4"/>
  <c r="A188" i="4"/>
  <c r="B188" i="4"/>
  <c r="CY188" i="4"/>
  <c r="CZ188" i="4"/>
  <c r="DA188" i="4"/>
  <c r="DB188" i="4"/>
  <c r="DD188" i="4"/>
  <c r="DE188" i="4"/>
  <c r="DF188" i="4"/>
  <c r="DH188" i="4"/>
  <c r="DI188" i="4"/>
  <c r="DL188" i="4"/>
  <c r="DM188" i="4"/>
  <c r="DN188" i="4"/>
  <c r="DO188" i="4"/>
  <c r="DQ188" i="4"/>
  <c r="DR188" i="4"/>
  <c r="DS188" i="4"/>
  <c r="A189" i="4"/>
  <c r="B189" i="4"/>
  <c r="CY189" i="4"/>
  <c r="CZ189" i="4"/>
  <c r="DA189" i="4"/>
  <c r="DB189" i="4"/>
  <c r="DD189" i="4"/>
  <c r="DE189" i="4"/>
  <c r="DF189" i="4"/>
  <c r="DH189" i="4"/>
  <c r="DI189" i="4"/>
  <c r="DL189" i="4"/>
  <c r="DM189" i="4"/>
  <c r="DN189" i="4"/>
  <c r="DO189" i="4"/>
  <c r="DQ189" i="4"/>
  <c r="DR189" i="4"/>
  <c r="DS189" i="4"/>
  <c r="A190" i="4"/>
  <c r="B190" i="4"/>
  <c r="CY190" i="4"/>
  <c r="CZ190" i="4"/>
  <c r="DA190" i="4"/>
  <c r="DB190" i="4"/>
  <c r="DD190" i="4"/>
  <c r="DE190" i="4"/>
  <c r="DF190" i="4"/>
  <c r="DH190" i="4"/>
  <c r="DI190" i="4"/>
  <c r="DL190" i="4"/>
  <c r="DM190" i="4"/>
  <c r="DN190" i="4"/>
  <c r="DO190" i="4"/>
  <c r="DQ190" i="4"/>
  <c r="DR190" i="4"/>
  <c r="DS190" i="4"/>
  <c r="A191" i="4"/>
  <c r="B191" i="4"/>
  <c r="CY191" i="4"/>
  <c r="CZ191" i="4"/>
  <c r="DA191" i="4"/>
  <c r="DB191" i="4"/>
  <c r="DD191" i="4"/>
  <c r="DE191" i="4"/>
  <c r="DF191" i="4"/>
  <c r="DH191" i="4"/>
  <c r="DI191" i="4"/>
  <c r="DL191" i="4"/>
  <c r="DM191" i="4"/>
  <c r="DN191" i="4"/>
  <c r="DO191" i="4"/>
  <c r="DQ191" i="4"/>
  <c r="DR191" i="4"/>
  <c r="DS191" i="4"/>
  <c r="A192" i="4"/>
  <c r="B192" i="4"/>
  <c r="CY192" i="4"/>
  <c r="CZ192" i="4"/>
  <c r="DA192" i="4"/>
  <c r="DB192" i="4"/>
  <c r="DD192" i="4"/>
  <c r="DE192" i="4"/>
  <c r="DF192" i="4"/>
  <c r="DH192" i="4"/>
  <c r="DI192" i="4"/>
  <c r="DL192" i="4"/>
  <c r="DM192" i="4"/>
  <c r="DN192" i="4"/>
  <c r="DO192" i="4"/>
  <c r="DQ192" i="4"/>
  <c r="DR192" i="4"/>
  <c r="DS192" i="4"/>
  <c r="A193" i="4"/>
  <c r="B193" i="4"/>
  <c r="CY193" i="4"/>
  <c r="CZ193" i="4"/>
  <c r="DA193" i="4"/>
  <c r="DB193" i="4"/>
  <c r="DD193" i="4"/>
  <c r="DE193" i="4"/>
  <c r="DF193" i="4"/>
  <c r="DH193" i="4"/>
  <c r="DI193" i="4"/>
  <c r="DL193" i="4"/>
  <c r="DM193" i="4"/>
  <c r="DN193" i="4"/>
  <c r="DO193" i="4"/>
  <c r="DQ193" i="4"/>
  <c r="DR193" i="4"/>
  <c r="DS193" i="4"/>
  <c r="A194" i="4"/>
  <c r="B194" i="4"/>
  <c r="CY194" i="4"/>
  <c r="CZ194" i="4"/>
  <c r="DA194" i="4"/>
  <c r="DB194" i="4"/>
  <c r="DD194" i="4"/>
  <c r="DE194" i="4"/>
  <c r="DF194" i="4"/>
  <c r="DH194" i="4"/>
  <c r="DI194" i="4"/>
  <c r="DL194" i="4"/>
  <c r="DM194" i="4"/>
  <c r="DN194" i="4"/>
  <c r="DO194" i="4"/>
  <c r="DQ194" i="4"/>
  <c r="DR194" i="4"/>
  <c r="DS194" i="4"/>
  <c r="A195" i="4"/>
  <c r="B195" i="4"/>
  <c r="CY195" i="4"/>
  <c r="CZ195" i="4"/>
  <c r="DA195" i="4"/>
  <c r="DB195" i="4"/>
  <c r="DD195" i="4"/>
  <c r="DE195" i="4"/>
  <c r="DF195" i="4"/>
  <c r="DH195" i="4"/>
  <c r="DI195" i="4"/>
  <c r="DL195" i="4"/>
  <c r="DM195" i="4"/>
  <c r="DN195" i="4"/>
  <c r="DO195" i="4"/>
  <c r="DQ195" i="4"/>
  <c r="DR195" i="4"/>
  <c r="DS195" i="4"/>
  <c r="A196" i="4"/>
  <c r="B196" i="4"/>
  <c r="CY196" i="4"/>
  <c r="CZ196" i="4"/>
  <c r="DA196" i="4"/>
  <c r="DB196" i="4"/>
  <c r="DD196" i="4"/>
  <c r="DE196" i="4"/>
  <c r="DF196" i="4"/>
  <c r="DH196" i="4"/>
  <c r="DI196" i="4"/>
  <c r="DL196" i="4"/>
  <c r="DM196" i="4"/>
  <c r="DN196" i="4"/>
  <c r="DO196" i="4"/>
  <c r="DQ196" i="4"/>
  <c r="DR196" i="4"/>
  <c r="DS196" i="4"/>
  <c r="A197" i="4"/>
  <c r="B197" i="4"/>
  <c r="CY197" i="4"/>
  <c r="CZ197" i="4"/>
  <c r="DA197" i="4"/>
  <c r="DB197" i="4"/>
  <c r="DD197" i="4"/>
  <c r="DE197" i="4"/>
  <c r="DF197" i="4"/>
  <c r="DH197" i="4"/>
  <c r="DI197" i="4"/>
  <c r="DL197" i="4"/>
  <c r="DM197" i="4"/>
  <c r="DN197" i="4"/>
  <c r="DO197" i="4"/>
  <c r="DQ197" i="4"/>
  <c r="DR197" i="4"/>
  <c r="DS197" i="4"/>
  <c r="A198" i="4"/>
  <c r="B198" i="4"/>
  <c r="CY198" i="4"/>
  <c r="CZ198" i="4"/>
  <c r="DA198" i="4"/>
  <c r="DB198" i="4"/>
  <c r="DD198" i="4"/>
  <c r="DE198" i="4"/>
  <c r="DF198" i="4"/>
  <c r="DH198" i="4"/>
  <c r="DI198" i="4"/>
  <c r="DL198" i="4"/>
  <c r="DM198" i="4"/>
  <c r="DN198" i="4"/>
  <c r="DO198" i="4"/>
  <c r="DQ198" i="4"/>
  <c r="DR198" i="4"/>
  <c r="DS198" i="4"/>
  <c r="A199" i="4"/>
  <c r="B199" i="4"/>
  <c r="CY199" i="4"/>
  <c r="CZ199" i="4"/>
  <c r="DA199" i="4"/>
  <c r="DB199" i="4"/>
  <c r="DD199" i="4"/>
  <c r="DE199" i="4"/>
  <c r="DF199" i="4"/>
  <c r="DH199" i="4"/>
  <c r="DI199" i="4"/>
  <c r="DL199" i="4"/>
  <c r="DM199" i="4"/>
  <c r="DN199" i="4"/>
  <c r="DO199" i="4"/>
  <c r="DQ199" i="4"/>
  <c r="DR199" i="4"/>
  <c r="DS199" i="4"/>
  <c r="A200" i="4"/>
  <c r="B200" i="4"/>
  <c r="CY200" i="4"/>
  <c r="CZ200" i="4"/>
  <c r="DA200" i="4"/>
  <c r="DB200" i="4"/>
  <c r="DD200" i="4"/>
  <c r="DE200" i="4"/>
  <c r="DF200" i="4"/>
  <c r="DH200" i="4"/>
  <c r="DI200" i="4"/>
  <c r="DL200" i="4"/>
  <c r="DM200" i="4"/>
  <c r="DN200" i="4"/>
  <c r="DO200" i="4"/>
  <c r="DQ200" i="4"/>
  <c r="DR200" i="4"/>
  <c r="DS200" i="4"/>
  <c r="A201" i="4"/>
  <c r="B201" i="4"/>
  <c r="CY201" i="4"/>
  <c r="CZ201" i="4"/>
  <c r="DA201" i="4"/>
  <c r="DB201" i="4"/>
  <c r="DD201" i="4"/>
  <c r="DE201" i="4"/>
  <c r="DF201" i="4"/>
  <c r="DH201" i="4"/>
  <c r="DI201" i="4"/>
  <c r="DL201" i="4"/>
  <c r="DM201" i="4"/>
  <c r="DN201" i="4"/>
  <c r="DO201" i="4"/>
  <c r="DQ201" i="4"/>
  <c r="DR201" i="4"/>
  <c r="DS201" i="4"/>
  <c r="A202" i="4"/>
  <c r="B202" i="4"/>
  <c r="CY202" i="4"/>
  <c r="CZ202" i="4"/>
  <c r="DA202" i="4"/>
  <c r="DB202" i="4"/>
  <c r="DD202" i="4"/>
  <c r="DE202" i="4"/>
  <c r="DF202" i="4"/>
  <c r="DH202" i="4"/>
  <c r="DI202" i="4"/>
  <c r="DL202" i="4"/>
  <c r="DM202" i="4"/>
  <c r="DN202" i="4"/>
  <c r="DO202" i="4"/>
  <c r="DQ202" i="4"/>
  <c r="DR202" i="4"/>
  <c r="DS202" i="4"/>
  <c r="A203" i="4"/>
  <c r="B203" i="4"/>
  <c r="CY203" i="4"/>
  <c r="CZ203" i="4"/>
  <c r="DA203" i="4"/>
  <c r="DB203" i="4"/>
  <c r="DD203" i="4"/>
  <c r="DE203" i="4"/>
  <c r="DF203" i="4"/>
  <c r="DH203" i="4"/>
  <c r="DI203" i="4"/>
  <c r="DL203" i="4"/>
  <c r="DM203" i="4"/>
  <c r="DN203" i="4"/>
  <c r="DO203" i="4"/>
  <c r="DQ203" i="4"/>
  <c r="DR203" i="4"/>
  <c r="DS203" i="4"/>
  <c r="A204" i="4"/>
  <c r="B204" i="4"/>
  <c r="CY204" i="4"/>
  <c r="CZ204" i="4"/>
  <c r="DA204" i="4"/>
  <c r="DB204" i="4"/>
  <c r="DD204" i="4"/>
  <c r="DE204" i="4"/>
  <c r="DF204" i="4"/>
  <c r="DH204" i="4"/>
  <c r="DI204" i="4"/>
  <c r="DL204" i="4"/>
  <c r="DM204" i="4"/>
  <c r="DN204" i="4"/>
  <c r="DO204" i="4"/>
  <c r="DQ204" i="4"/>
  <c r="DR204" i="4"/>
  <c r="DS204" i="4"/>
  <c r="A205" i="4"/>
  <c r="B205" i="4"/>
  <c r="CY205" i="4"/>
  <c r="CZ205" i="4"/>
  <c r="DA205" i="4"/>
  <c r="DB205" i="4"/>
  <c r="DD205" i="4"/>
  <c r="DE205" i="4"/>
  <c r="DF205" i="4"/>
  <c r="DH205" i="4"/>
  <c r="DI205" i="4"/>
  <c r="DL205" i="4"/>
  <c r="DM205" i="4"/>
  <c r="DN205" i="4"/>
  <c r="DO205" i="4"/>
  <c r="DQ205" i="4"/>
  <c r="DR205" i="4"/>
  <c r="DS205" i="4"/>
  <c r="A206" i="4"/>
  <c r="B206" i="4"/>
  <c r="CY206" i="4"/>
  <c r="CZ206" i="4"/>
  <c r="DA206" i="4"/>
  <c r="DB206" i="4"/>
  <c r="DD206" i="4"/>
  <c r="DE206" i="4"/>
  <c r="DF206" i="4"/>
  <c r="DH206" i="4"/>
  <c r="DI206" i="4"/>
  <c r="DL206" i="4"/>
  <c r="DM206" i="4"/>
  <c r="DN206" i="4"/>
  <c r="DO206" i="4"/>
  <c r="DQ206" i="4"/>
  <c r="DR206" i="4"/>
  <c r="DS206" i="4"/>
  <c r="A207" i="4"/>
  <c r="B207" i="4"/>
  <c r="CY207" i="4"/>
  <c r="CZ207" i="4"/>
  <c r="DA207" i="4"/>
  <c r="DB207" i="4"/>
  <c r="DD207" i="4"/>
  <c r="DE207" i="4"/>
  <c r="DF207" i="4"/>
  <c r="DH207" i="4"/>
  <c r="DI207" i="4"/>
  <c r="DL207" i="4"/>
  <c r="DM207" i="4"/>
  <c r="DN207" i="4"/>
  <c r="DO207" i="4"/>
  <c r="DQ207" i="4"/>
  <c r="DR207" i="4"/>
  <c r="DS207" i="4"/>
  <c r="A208" i="4"/>
  <c r="B208" i="4"/>
  <c r="CY208" i="4"/>
  <c r="CZ208" i="4"/>
  <c r="DA208" i="4"/>
  <c r="DB208" i="4"/>
  <c r="DD208" i="4"/>
  <c r="DE208" i="4"/>
  <c r="DF208" i="4"/>
  <c r="DH208" i="4"/>
  <c r="DI208" i="4"/>
  <c r="DL208" i="4"/>
  <c r="DM208" i="4"/>
  <c r="DN208" i="4"/>
  <c r="DO208" i="4"/>
  <c r="DQ208" i="4"/>
  <c r="DR208" i="4"/>
  <c r="DS208" i="4"/>
  <c r="A209" i="4"/>
  <c r="B209" i="4"/>
  <c r="CY209" i="4"/>
  <c r="CZ209" i="4"/>
  <c r="DA209" i="4"/>
  <c r="DB209" i="4"/>
  <c r="DD209" i="4"/>
  <c r="DE209" i="4"/>
  <c r="DF209" i="4"/>
  <c r="DH209" i="4"/>
  <c r="DI209" i="4"/>
  <c r="DL209" i="4"/>
  <c r="DM209" i="4"/>
  <c r="DN209" i="4"/>
  <c r="DO209" i="4"/>
  <c r="DQ209" i="4"/>
  <c r="DR209" i="4"/>
  <c r="DS209" i="4"/>
  <c r="A210" i="4"/>
  <c r="B210" i="4"/>
  <c r="CY210" i="4"/>
  <c r="CZ210" i="4"/>
  <c r="DA210" i="4"/>
  <c r="DB210" i="4"/>
  <c r="DD210" i="4"/>
  <c r="DE210" i="4"/>
  <c r="DF210" i="4"/>
  <c r="DH210" i="4"/>
  <c r="DI210" i="4"/>
  <c r="DL210" i="4"/>
  <c r="DM210" i="4"/>
  <c r="DN210" i="4"/>
  <c r="DO210" i="4"/>
  <c r="DQ210" i="4"/>
  <c r="DR210" i="4"/>
  <c r="DS210" i="4"/>
  <c r="A211" i="4"/>
  <c r="B211" i="4"/>
  <c r="CY211" i="4"/>
  <c r="CZ211" i="4"/>
  <c r="DA211" i="4"/>
  <c r="DB211" i="4"/>
  <c r="DD211" i="4"/>
  <c r="DE211" i="4"/>
  <c r="DF211" i="4"/>
  <c r="DH211" i="4"/>
  <c r="DI211" i="4"/>
  <c r="DL211" i="4"/>
  <c r="DM211" i="4"/>
  <c r="DN211" i="4"/>
  <c r="DO211" i="4"/>
  <c r="DQ211" i="4"/>
  <c r="DR211" i="4"/>
  <c r="DS211" i="4"/>
  <c r="A212" i="4"/>
  <c r="B212" i="4"/>
  <c r="CY212" i="4"/>
  <c r="CZ212" i="4"/>
  <c r="DA212" i="4"/>
  <c r="DB212" i="4"/>
  <c r="DD212" i="4"/>
  <c r="DE212" i="4"/>
  <c r="DF212" i="4"/>
  <c r="DH212" i="4"/>
  <c r="DI212" i="4"/>
  <c r="DL212" i="4"/>
  <c r="DM212" i="4"/>
  <c r="DN212" i="4"/>
  <c r="DO212" i="4"/>
  <c r="DQ212" i="4"/>
  <c r="DR212" i="4"/>
  <c r="DS212" i="4"/>
  <c r="A213" i="4"/>
  <c r="B213" i="4"/>
  <c r="CY213" i="4"/>
  <c r="CZ213" i="4"/>
  <c r="DA213" i="4"/>
  <c r="DB213" i="4"/>
  <c r="DD213" i="4"/>
  <c r="DE213" i="4"/>
  <c r="DF213" i="4"/>
  <c r="DH213" i="4"/>
  <c r="DI213" i="4"/>
  <c r="DL213" i="4"/>
  <c r="DM213" i="4"/>
  <c r="DN213" i="4"/>
  <c r="DO213" i="4"/>
  <c r="DQ213" i="4"/>
  <c r="DR213" i="4"/>
  <c r="DS213" i="4"/>
  <c r="A214" i="4"/>
  <c r="B214" i="4"/>
  <c r="CY214" i="4"/>
  <c r="CZ214" i="4"/>
  <c r="DA214" i="4"/>
  <c r="DB214" i="4"/>
  <c r="DD214" i="4"/>
  <c r="DE214" i="4"/>
  <c r="DF214" i="4"/>
  <c r="DH214" i="4"/>
  <c r="DI214" i="4"/>
  <c r="DL214" i="4"/>
  <c r="DM214" i="4"/>
  <c r="DN214" i="4"/>
  <c r="DO214" i="4"/>
  <c r="DQ214" i="4"/>
  <c r="DR214" i="4"/>
  <c r="DS214" i="4"/>
  <c r="A215" i="4"/>
  <c r="B215" i="4"/>
  <c r="CY215" i="4"/>
  <c r="CZ215" i="4"/>
  <c r="DA215" i="4"/>
  <c r="DB215" i="4"/>
  <c r="DD215" i="4"/>
  <c r="DE215" i="4"/>
  <c r="DF215" i="4"/>
  <c r="DH215" i="4"/>
  <c r="DI215" i="4"/>
  <c r="DL215" i="4"/>
  <c r="DM215" i="4"/>
  <c r="DN215" i="4"/>
  <c r="DO215" i="4"/>
  <c r="DQ215" i="4"/>
  <c r="DR215" i="4"/>
  <c r="DS215" i="4"/>
  <c r="A216" i="4"/>
  <c r="B216" i="4"/>
  <c r="CY216" i="4"/>
  <c r="CZ216" i="4"/>
  <c r="DA216" i="4"/>
  <c r="DB216" i="4"/>
  <c r="DD216" i="4"/>
  <c r="DE216" i="4"/>
  <c r="DF216" i="4"/>
  <c r="DH216" i="4"/>
  <c r="DI216" i="4"/>
  <c r="DL216" i="4"/>
  <c r="DM216" i="4"/>
  <c r="DN216" i="4"/>
  <c r="DO216" i="4"/>
  <c r="DQ216" i="4"/>
  <c r="DR216" i="4"/>
  <c r="DS216" i="4"/>
  <c r="A217" i="4"/>
  <c r="B217" i="4"/>
  <c r="CY217" i="4"/>
  <c r="CZ217" i="4"/>
  <c r="DA217" i="4"/>
  <c r="DB217" i="4"/>
  <c r="DD217" i="4"/>
  <c r="DE217" i="4"/>
  <c r="DF217" i="4"/>
  <c r="DH217" i="4"/>
  <c r="DI217" i="4"/>
  <c r="DL217" i="4"/>
  <c r="DM217" i="4"/>
  <c r="DN217" i="4"/>
  <c r="DO217" i="4"/>
  <c r="DQ217" i="4"/>
  <c r="DR217" i="4"/>
  <c r="DS217" i="4"/>
  <c r="A218" i="4"/>
  <c r="B218" i="4"/>
  <c r="CY218" i="4"/>
  <c r="CZ218" i="4"/>
  <c r="DA218" i="4"/>
  <c r="DB218" i="4"/>
  <c r="DD218" i="4"/>
  <c r="DE218" i="4"/>
  <c r="DF218" i="4"/>
  <c r="DH218" i="4"/>
  <c r="DI218" i="4"/>
  <c r="DL218" i="4"/>
  <c r="DM218" i="4"/>
  <c r="DN218" i="4"/>
  <c r="DO218" i="4"/>
  <c r="DQ218" i="4"/>
  <c r="DR218" i="4"/>
  <c r="DS218" i="4"/>
  <c r="A219" i="4"/>
  <c r="B219" i="4"/>
  <c r="CY219" i="4"/>
  <c r="CZ219" i="4"/>
  <c r="DA219" i="4"/>
  <c r="DB219" i="4"/>
  <c r="DD219" i="4"/>
  <c r="DE219" i="4"/>
  <c r="DF219" i="4"/>
  <c r="DH219" i="4"/>
  <c r="DI219" i="4"/>
  <c r="DL219" i="4"/>
  <c r="DM219" i="4"/>
  <c r="DN219" i="4"/>
  <c r="DO219" i="4"/>
  <c r="DQ219" i="4"/>
  <c r="DR219" i="4"/>
  <c r="DS219" i="4"/>
  <c r="A220" i="4"/>
  <c r="B220" i="4"/>
  <c r="CY220" i="4"/>
  <c r="CZ220" i="4"/>
  <c r="DA220" i="4"/>
  <c r="DB220" i="4"/>
  <c r="DD220" i="4"/>
  <c r="DE220" i="4"/>
  <c r="DF220" i="4"/>
  <c r="DH220" i="4"/>
  <c r="DI220" i="4"/>
  <c r="DL220" i="4"/>
  <c r="DM220" i="4"/>
  <c r="DN220" i="4"/>
  <c r="DO220" i="4"/>
  <c r="DQ220" i="4"/>
  <c r="DR220" i="4"/>
  <c r="DS220" i="4"/>
  <c r="A221" i="4"/>
  <c r="B221" i="4"/>
  <c r="CY221" i="4"/>
  <c r="CZ221" i="4"/>
  <c r="DA221" i="4"/>
  <c r="DB221" i="4"/>
  <c r="DD221" i="4"/>
  <c r="DE221" i="4"/>
  <c r="DF221" i="4"/>
  <c r="DH221" i="4"/>
  <c r="DI221" i="4"/>
  <c r="DL221" i="4"/>
  <c r="DM221" i="4"/>
  <c r="DN221" i="4"/>
  <c r="DO221" i="4"/>
  <c r="DQ221" i="4"/>
  <c r="DR221" i="4"/>
  <c r="DS221" i="4"/>
  <c r="A222" i="4"/>
  <c r="B222" i="4"/>
  <c r="CY222" i="4"/>
  <c r="CZ222" i="4"/>
  <c r="DA222" i="4"/>
  <c r="DB222" i="4"/>
  <c r="DD222" i="4"/>
  <c r="DE222" i="4"/>
  <c r="DF222" i="4"/>
  <c r="DH222" i="4"/>
  <c r="DI222" i="4"/>
  <c r="DL222" i="4"/>
  <c r="DM222" i="4"/>
  <c r="DN222" i="4"/>
  <c r="DO222" i="4"/>
  <c r="DQ222" i="4"/>
  <c r="DR222" i="4"/>
  <c r="DS222" i="4"/>
  <c r="A223" i="4"/>
  <c r="B223" i="4"/>
  <c r="CY223" i="4"/>
  <c r="CZ223" i="4"/>
  <c r="DA223" i="4"/>
  <c r="DB223" i="4"/>
  <c r="DD223" i="4"/>
  <c r="DE223" i="4"/>
  <c r="DF223" i="4"/>
  <c r="DH223" i="4"/>
  <c r="DI223" i="4"/>
  <c r="DL223" i="4"/>
  <c r="DM223" i="4"/>
  <c r="DN223" i="4"/>
  <c r="DO223" i="4"/>
  <c r="DQ223" i="4"/>
  <c r="DR223" i="4"/>
  <c r="DS223" i="4"/>
  <c r="A224" i="4"/>
  <c r="B224" i="4"/>
  <c r="CY224" i="4"/>
  <c r="CZ224" i="4"/>
  <c r="DA224" i="4"/>
  <c r="DB224" i="4"/>
  <c r="DD224" i="4"/>
  <c r="DE224" i="4"/>
  <c r="DF224" i="4"/>
  <c r="DH224" i="4"/>
  <c r="DI224" i="4"/>
  <c r="DL224" i="4"/>
  <c r="DM224" i="4"/>
  <c r="DN224" i="4"/>
  <c r="DO224" i="4"/>
  <c r="DQ224" i="4"/>
  <c r="DR224" i="4"/>
  <c r="DS224" i="4"/>
  <c r="A225" i="4"/>
  <c r="B225" i="4"/>
  <c r="CY225" i="4"/>
  <c r="CZ225" i="4"/>
  <c r="DA225" i="4"/>
  <c r="DB225" i="4"/>
  <c r="DD225" i="4"/>
  <c r="DE225" i="4"/>
  <c r="DF225" i="4"/>
  <c r="DH225" i="4"/>
  <c r="DI225" i="4"/>
  <c r="DL225" i="4"/>
  <c r="DM225" i="4"/>
  <c r="DN225" i="4"/>
  <c r="DO225" i="4"/>
  <c r="DQ225" i="4"/>
  <c r="DR225" i="4"/>
  <c r="DS225" i="4"/>
  <c r="A226" i="4"/>
  <c r="B226" i="4"/>
  <c r="CY226" i="4"/>
  <c r="CZ226" i="4"/>
  <c r="DA226" i="4"/>
  <c r="DB226" i="4"/>
  <c r="DD226" i="4"/>
  <c r="DE226" i="4"/>
  <c r="DF226" i="4"/>
  <c r="DH226" i="4"/>
  <c r="DI226" i="4"/>
  <c r="DL226" i="4"/>
  <c r="DM226" i="4"/>
  <c r="DN226" i="4"/>
  <c r="DO226" i="4"/>
  <c r="DQ226" i="4"/>
  <c r="DR226" i="4"/>
  <c r="DS226" i="4"/>
  <c r="A227" i="4"/>
  <c r="B227" i="4"/>
  <c r="CY227" i="4"/>
  <c r="CZ227" i="4"/>
  <c r="DA227" i="4"/>
  <c r="DB227" i="4"/>
  <c r="DD227" i="4"/>
  <c r="DE227" i="4"/>
  <c r="DF227" i="4"/>
  <c r="DH227" i="4"/>
  <c r="DI227" i="4"/>
  <c r="DL227" i="4"/>
  <c r="DM227" i="4"/>
  <c r="DN227" i="4"/>
  <c r="DO227" i="4"/>
  <c r="DQ227" i="4"/>
  <c r="DR227" i="4"/>
  <c r="DS227" i="4"/>
  <c r="A228" i="4"/>
  <c r="B228" i="4"/>
  <c r="CY228" i="4"/>
  <c r="CZ228" i="4"/>
  <c r="DA228" i="4"/>
  <c r="DB228" i="4"/>
  <c r="DD228" i="4"/>
  <c r="DE228" i="4"/>
  <c r="DF228" i="4"/>
  <c r="DH228" i="4"/>
  <c r="DI228" i="4"/>
  <c r="DL228" i="4"/>
  <c r="DM228" i="4"/>
  <c r="DN228" i="4"/>
  <c r="DO228" i="4"/>
  <c r="DQ228" i="4"/>
  <c r="DR228" i="4"/>
  <c r="DS228" i="4"/>
  <c r="A229" i="4"/>
  <c r="B229" i="4"/>
  <c r="CY229" i="4"/>
  <c r="CZ229" i="4"/>
  <c r="DA229" i="4"/>
  <c r="DB229" i="4"/>
  <c r="DD229" i="4"/>
  <c r="DE229" i="4"/>
  <c r="DF229" i="4"/>
  <c r="DH229" i="4"/>
  <c r="DI229" i="4"/>
  <c r="DL229" i="4"/>
  <c r="DM229" i="4"/>
  <c r="DN229" i="4"/>
  <c r="DO229" i="4"/>
  <c r="DQ229" i="4"/>
  <c r="DR229" i="4"/>
  <c r="DS229" i="4"/>
  <c r="A230" i="4"/>
  <c r="B230" i="4"/>
  <c r="CY230" i="4"/>
  <c r="CZ230" i="4"/>
  <c r="DA230" i="4"/>
  <c r="DB230" i="4"/>
  <c r="DD230" i="4"/>
  <c r="DE230" i="4"/>
  <c r="DF230" i="4"/>
  <c r="DH230" i="4"/>
  <c r="DI230" i="4"/>
  <c r="DL230" i="4"/>
  <c r="DM230" i="4"/>
  <c r="DN230" i="4"/>
  <c r="DO230" i="4"/>
  <c r="DQ230" i="4"/>
  <c r="DR230" i="4"/>
  <c r="DS230" i="4"/>
  <c r="A231" i="4"/>
  <c r="B231" i="4"/>
  <c r="CY231" i="4"/>
  <c r="CZ231" i="4"/>
  <c r="DA231" i="4"/>
  <c r="DB231" i="4"/>
  <c r="DD231" i="4"/>
  <c r="DE231" i="4"/>
  <c r="DF231" i="4"/>
  <c r="DH231" i="4"/>
  <c r="DI231" i="4"/>
  <c r="DL231" i="4"/>
  <c r="DM231" i="4"/>
  <c r="DN231" i="4"/>
  <c r="DO231" i="4"/>
  <c r="DQ231" i="4"/>
  <c r="DR231" i="4"/>
  <c r="DS231" i="4"/>
  <c r="A232" i="4"/>
  <c r="B232" i="4"/>
  <c r="CY232" i="4"/>
  <c r="CZ232" i="4"/>
  <c r="DA232" i="4"/>
  <c r="DB232" i="4"/>
  <c r="DD232" i="4"/>
  <c r="DE232" i="4"/>
  <c r="DF232" i="4"/>
  <c r="DH232" i="4"/>
  <c r="DI232" i="4"/>
  <c r="DL232" i="4"/>
  <c r="DM232" i="4"/>
  <c r="DN232" i="4"/>
  <c r="DO232" i="4"/>
  <c r="DQ232" i="4"/>
  <c r="DR232" i="4"/>
  <c r="DS232" i="4"/>
  <c r="A233" i="4"/>
  <c r="B233" i="4"/>
  <c r="CY233" i="4"/>
  <c r="CZ233" i="4"/>
  <c r="DA233" i="4"/>
  <c r="DB233" i="4"/>
  <c r="DD233" i="4"/>
  <c r="DE233" i="4"/>
  <c r="DF233" i="4"/>
  <c r="DH233" i="4"/>
  <c r="DI233" i="4"/>
  <c r="DL233" i="4"/>
  <c r="DM233" i="4"/>
  <c r="DN233" i="4"/>
  <c r="DO233" i="4"/>
  <c r="DQ233" i="4"/>
  <c r="DR233" i="4"/>
  <c r="DS233" i="4"/>
  <c r="A234" i="4"/>
  <c r="B234" i="4"/>
  <c r="CY234" i="4"/>
  <c r="CZ234" i="4"/>
  <c r="DA234" i="4"/>
  <c r="DB234" i="4"/>
  <c r="DD234" i="4"/>
  <c r="DE234" i="4"/>
  <c r="DF234" i="4"/>
  <c r="DH234" i="4"/>
  <c r="DI234" i="4"/>
  <c r="DL234" i="4"/>
  <c r="DM234" i="4"/>
  <c r="DN234" i="4"/>
  <c r="DO234" i="4"/>
  <c r="DQ234" i="4"/>
  <c r="DR234" i="4"/>
  <c r="DS234" i="4"/>
  <c r="A235" i="4"/>
  <c r="B235" i="4"/>
  <c r="CY235" i="4"/>
  <c r="CZ235" i="4"/>
  <c r="DA235" i="4"/>
  <c r="DB235" i="4"/>
  <c r="DD235" i="4"/>
  <c r="DE235" i="4"/>
  <c r="DF235" i="4"/>
  <c r="DH235" i="4"/>
  <c r="DI235" i="4"/>
  <c r="DL235" i="4"/>
  <c r="DM235" i="4"/>
  <c r="DN235" i="4"/>
  <c r="DO235" i="4"/>
  <c r="DQ235" i="4"/>
  <c r="DR235" i="4"/>
  <c r="DS235" i="4"/>
  <c r="A236" i="4"/>
  <c r="B236" i="4"/>
  <c r="CY236" i="4"/>
  <c r="CZ236" i="4"/>
  <c r="DA236" i="4"/>
  <c r="DB236" i="4"/>
  <c r="DD236" i="4"/>
  <c r="DE236" i="4"/>
  <c r="DF236" i="4"/>
  <c r="DH236" i="4"/>
  <c r="DI236" i="4"/>
  <c r="DL236" i="4"/>
  <c r="DM236" i="4"/>
  <c r="DN236" i="4"/>
  <c r="DO236" i="4"/>
  <c r="DQ236" i="4"/>
  <c r="DR236" i="4"/>
  <c r="DS236" i="4"/>
  <c r="A237" i="4"/>
  <c r="B237" i="4"/>
  <c r="CY237" i="4"/>
  <c r="CZ237" i="4"/>
  <c r="DA237" i="4"/>
  <c r="DB237" i="4"/>
  <c r="DD237" i="4"/>
  <c r="DE237" i="4"/>
  <c r="DF237" i="4"/>
  <c r="DH237" i="4"/>
  <c r="DI237" i="4"/>
  <c r="DL237" i="4"/>
  <c r="DM237" i="4"/>
  <c r="DN237" i="4"/>
  <c r="DO237" i="4"/>
  <c r="DQ237" i="4"/>
  <c r="DR237" i="4"/>
  <c r="DS237" i="4"/>
  <c r="A238" i="4"/>
  <c r="B238" i="4"/>
  <c r="CY238" i="4"/>
  <c r="CZ238" i="4"/>
  <c r="DA238" i="4"/>
  <c r="DB238" i="4"/>
  <c r="DD238" i="4"/>
  <c r="DE238" i="4"/>
  <c r="DF238" i="4"/>
  <c r="DH238" i="4"/>
  <c r="DI238" i="4"/>
  <c r="DL238" i="4"/>
  <c r="DM238" i="4"/>
  <c r="DN238" i="4"/>
  <c r="DO238" i="4"/>
  <c r="DQ238" i="4"/>
  <c r="DR238" i="4"/>
  <c r="DS238" i="4"/>
  <c r="A239" i="4"/>
  <c r="B239" i="4"/>
  <c r="CY239" i="4"/>
  <c r="CZ239" i="4"/>
  <c r="DA239" i="4"/>
  <c r="DB239" i="4"/>
  <c r="DD239" i="4"/>
  <c r="DE239" i="4"/>
  <c r="DF239" i="4"/>
  <c r="DH239" i="4"/>
  <c r="DI239" i="4"/>
  <c r="DL239" i="4"/>
  <c r="DM239" i="4"/>
  <c r="DN239" i="4"/>
  <c r="DO239" i="4"/>
  <c r="DQ239" i="4"/>
  <c r="DR239" i="4"/>
  <c r="DS239" i="4"/>
  <c r="A240" i="4"/>
  <c r="B240" i="4"/>
  <c r="CY240" i="4"/>
  <c r="CZ240" i="4"/>
  <c r="DA240" i="4"/>
  <c r="DB240" i="4"/>
  <c r="DD240" i="4"/>
  <c r="DE240" i="4"/>
  <c r="DF240" i="4"/>
  <c r="DH240" i="4"/>
  <c r="DI240" i="4"/>
  <c r="DL240" i="4"/>
  <c r="DM240" i="4"/>
  <c r="DN240" i="4"/>
  <c r="DO240" i="4"/>
  <c r="DQ240" i="4"/>
  <c r="DR240" i="4"/>
  <c r="DS240" i="4"/>
  <c r="A241" i="4"/>
  <c r="B241" i="4"/>
  <c r="CY241" i="4"/>
  <c r="CZ241" i="4"/>
  <c r="DA241" i="4"/>
  <c r="DB241" i="4"/>
  <c r="DD241" i="4"/>
  <c r="DE241" i="4"/>
  <c r="DF241" i="4"/>
  <c r="DH241" i="4"/>
  <c r="DI241" i="4"/>
  <c r="DL241" i="4"/>
  <c r="DM241" i="4"/>
  <c r="DN241" i="4"/>
  <c r="DO241" i="4"/>
  <c r="DQ241" i="4"/>
  <c r="DR241" i="4"/>
  <c r="DS241" i="4"/>
  <c r="A242" i="4"/>
  <c r="B242" i="4"/>
  <c r="CY242" i="4"/>
  <c r="CZ242" i="4"/>
  <c r="DA242" i="4"/>
  <c r="DB242" i="4"/>
  <c r="DD242" i="4"/>
  <c r="DE242" i="4"/>
  <c r="DF242" i="4"/>
  <c r="DH242" i="4"/>
  <c r="DI242" i="4"/>
  <c r="DL242" i="4"/>
  <c r="DM242" i="4"/>
  <c r="DN242" i="4"/>
  <c r="DO242" i="4"/>
  <c r="DQ242" i="4"/>
  <c r="DR242" i="4"/>
  <c r="DS242" i="4"/>
  <c r="A243" i="4"/>
  <c r="B243" i="4"/>
  <c r="CY243" i="4"/>
  <c r="CZ243" i="4"/>
  <c r="DA243" i="4"/>
  <c r="DB243" i="4"/>
  <c r="DD243" i="4"/>
  <c r="DE243" i="4"/>
  <c r="DF243" i="4"/>
  <c r="DH243" i="4"/>
  <c r="DI243" i="4"/>
  <c r="DL243" i="4"/>
  <c r="DM243" i="4"/>
  <c r="DN243" i="4"/>
  <c r="DO243" i="4"/>
  <c r="DQ243" i="4"/>
  <c r="DR243" i="4"/>
  <c r="DS243" i="4"/>
  <c r="A244" i="4"/>
  <c r="B244" i="4"/>
  <c r="CY244" i="4"/>
  <c r="CZ244" i="4"/>
  <c r="DA244" i="4"/>
  <c r="DB244" i="4"/>
  <c r="DD244" i="4"/>
  <c r="DE244" i="4"/>
  <c r="DF244" i="4"/>
  <c r="DH244" i="4"/>
  <c r="DI244" i="4"/>
  <c r="DL244" i="4"/>
  <c r="DM244" i="4"/>
  <c r="DN244" i="4"/>
  <c r="DO244" i="4"/>
  <c r="DQ244" i="4"/>
  <c r="DR244" i="4"/>
  <c r="DS244" i="4"/>
  <c r="A245" i="4"/>
  <c r="B245" i="4"/>
  <c r="CY245" i="4"/>
  <c r="CZ245" i="4"/>
  <c r="DA245" i="4"/>
  <c r="DB245" i="4"/>
  <c r="DD245" i="4"/>
  <c r="DE245" i="4"/>
  <c r="DF245" i="4"/>
  <c r="DH245" i="4"/>
  <c r="DI245" i="4"/>
  <c r="DL245" i="4"/>
  <c r="DM245" i="4"/>
  <c r="DN245" i="4"/>
  <c r="DO245" i="4"/>
  <c r="DQ245" i="4"/>
  <c r="DR245" i="4"/>
  <c r="DS245" i="4"/>
  <c r="A246" i="4"/>
  <c r="B246" i="4"/>
  <c r="CY246" i="4"/>
  <c r="CZ246" i="4"/>
  <c r="DA246" i="4"/>
  <c r="DB246" i="4"/>
  <c r="DD246" i="4"/>
  <c r="DE246" i="4"/>
  <c r="DF246" i="4"/>
  <c r="DH246" i="4"/>
  <c r="DI246" i="4"/>
  <c r="DL246" i="4"/>
  <c r="DM246" i="4"/>
  <c r="DN246" i="4"/>
  <c r="DO246" i="4"/>
  <c r="DQ246" i="4"/>
  <c r="DR246" i="4"/>
  <c r="DS246" i="4"/>
  <c r="A247" i="4"/>
  <c r="B247" i="4"/>
  <c r="CY247" i="4"/>
  <c r="CZ247" i="4"/>
  <c r="DA247" i="4"/>
  <c r="DB247" i="4"/>
  <c r="DD247" i="4"/>
  <c r="DE247" i="4"/>
  <c r="DF247" i="4"/>
  <c r="DH247" i="4"/>
  <c r="DI247" i="4"/>
  <c r="DL247" i="4"/>
  <c r="DM247" i="4"/>
  <c r="DN247" i="4"/>
  <c r="DO247" i="4"/>
  <c r="DQ247" i="4"/>
  <c r="DR247" i="4"/>
  <c r="DS247" i="4"/>
  <c r="A248" i="4"/>
  <c r="B248" i="4"/>
  <c r="CY248" i="4"/>
  <c r="CZ248" i="4"/>
  <c r="DA248" i="4"/>
  <c r="DB248" i="4"/>
  <c r="DD248" i="4"/>
  <c r="DE248" i="4"/>
  <c r="DF248" i="4"/>
  <c r="DH248" i="4"/>
  <c r="DI248" i="4"/>
  <c r="DL248" i="4"/>
  <c r="DM248" i="4"/>
  <c r="DN248" i="4"/>
  <c r="DO248" i="4"/>
  <c r="DQ248" i="4"/>
  <c r="DR248" i="4"/>
  <c r="DS248" i="4"/>
  <c r="A249" i="4"/>
  <c r="B249" i="4"/>
  <c r="CY249" i="4"/>
  <c r="CZ249" i="4"/>
  <c r="DA249" i="4"/>
  <c r="DB249" i="4"/>
  <c r="DD249" i="4"/>
  <c r="DE249" i="4"/>
  <c r="DF249" i="4"/>
  <c r="DH249" i="4"/>
  <c r="DI249" i="4"/>
  <c r="DL249" i="4"/>
  <c r="DM249" i="4"/>
  <c r="DN249" i="4"/>
  <c r="DO249" i="4"/>
  <c r="DQ249" i="4"/>
  <c r="DR249" i="4"/>
  <c r="DS249" i="4"/>
  <c r="A250" i="4"/>
  <c r="B250" i="4"/>
  <c r="CY250" i="4"/>
  <c r="CZ250" i="4"/>
  <c r="DA250" i="4"/>
  <c r="DB250" i="4"/>
  <c r="DD250" i="4"/>
  <c r="DE250" i="4"/>
  <c r="DF250" i="4"/>
  <c r="DH250" i="4"/>
  <c r="DI250" i="4"/>
  <c r="DL250" i="4"/>
  <c r="DM250" i="4"/>
  <c r="DN250" i="4"/>
  <c r="DO250" i="4"/>
  <c r="DQ250" i="4"/>
  <c r="DR250" i="4"/>
  <c r="DS250" i="4"/>
  <c r="A251" i="4"/>
  <c r="B251" i="4"/>
  <c r="CY251" i="4"/>
  <c r="CZ251" i="4"/>
  <c r="DA251" i="4"/>
  <c r="DB251" i="4"/>
  <c r="DD251" i="4"/>
  <c r="DE251" i="4"/>
  <c r="DF251" i="4"/>
  <c r="DH251" i="4"/>
  <c r="DI251" i="4"/>
  <c r="DL251" i="4"/>
  <c r="DM251" i="4"/>
  <c r="DN251" i="4"/>
  <c r="DO251" i="4"/>
  <c r="DQ251" i="4"/>
  <c r="DR251" i="4"/>
  <c r="DS251" i="4"/>
  <c r="A252" i="4"/>
  <c r="B252" i="4"/>
  <c r="CY252" i="4"/>
  <c r="CZ252" i="4"/>
  <c r="DA252" i="4"/>
  <c r="DB252" i="4"/>
  <c r="DD252" i="4"/>
  <c r="DE252" i="4"/>
  <c r="DF252" i="4"/>
  <c r="DH252" i="4"/>
  <c r="DI252" i="4"/>
  <c r="DL252" i="4"/>
  <c r="DM252" i="4"/>
  <c r="DN252" i="4"/>
  <c r="DO252" i="4"/>
  <c r="DQ252" i="4"/>
  <c r="DR252" i="4"/>
  <c r="DS252" i="4"/>
  <c r="A253" i="4"/>
  <c r="B253" i="4"/>
  <c r="CY253" i="4"/>
  <c r="CZ253" i="4"/>
  <c r="DA253" i="4"/>
  <c r="DB253" i="4"/>
  <c r="DD253" i="4"/>
  <c r="DE253" i="4"/>
  <c r="DF253" i="4"/>
  <c r="DH253" i="4"/>
  <c r="DI253" i="4"/>
  <c r="DL253" i="4"/>
  <c r="DM253" i="4"/>
  <c r="DN253" i="4"/>
  <c r="DO253" i="4"/>
  <c r="DQ253" i="4"/>
  <c r="DR253" i="4"/>
  <c r="DS253" i="4"/>
  <c r="A254" i="4"/>
  <c r="B254" i="4"/>
  <c r="CY254" i="4"/>
  <c r="CZ254" i="4"/>
  <c r="DA254" i="4"/>
  <c r="DB254" i="4"/>
  <c r="DD254" i="4"/>
  <c r="DE254" i="4"/>
  <c r="DF254" i="4"/>
  <c r="DH254" i="4"/>
  <c r="DI254" i="4"/>
  <c r="DL254" i="4"/>
  <c r="DM254" i="4"/>
  <c r="DN254" i="4"/>
  <c r="DO254" i="4"/>
  <c r="DQ254" i="4"/>
  <c r="DR254" i="4"/>
  <c r="DS254" i="4"/>
  <c r="A255" i="4"/>
  <c r="B255" i="4"/>
  <c r="CY255" i="4"/>
  <c r="CZ255" i="4"/>
  <c r="DA255" i="4"/>
  <c r="DB255" i="4"/>
  <c r="DD255" i="4"/>
  <c r="DE255" i="4"/>
  <c r="DF255" i="4"/>
  <c r="DH255" i="4"/>
  <c r="DI255" i="4"/>
  <c r="DL255" i="4"/>
  <c r="DM255" i="4"/>
  <c r="DN255" i="4"/>
  <c r="DO255" i="4"/>
  <c r="DQ255" i="4"/>
  <c r="DR255" i="4"/>
  <c r="DS255" i="4"/>
  <c r="A256" i="4"/>
  <c r="B256" i="4"/>
  <c r="CY256" i="4"/>
  <c r="CZ256" i="4"/>
  <c r="DA256" i="4"/>
  <c r="DB256" i="4"/>
  <c r="DD256" i="4"/>
  <c r="DE256" i="4"/>
  <c r="DF256" i="4"/>
  <c r="DH256" i="4"/>
  <c r="DI256" i="4"/>
  <c r="DL256" i="4"/>
  <c r="DM256" i="4"/>
  <c r="DN256" i="4"/>
  <c r="DO256" i="4"/>
  <c r="DQ256" i="4"/>
  <c r="DR256" i="4"/>
  <c r="DS256" i="4"/>
  <c r="A257" i="4"/>
  <c r="B257" i="4"/>
  <c r="CY257" i="4"/>
  <c r="CZ257" i="4"/>
  <c r="DA257" i="4"/>
  <c r="DB257" i="4"/>
  <c r="DD257" i="4"/>
  <c r="DE257" i="4"/>
  <c r="DF257" i="4"/>
  <c r="DH257" i="4"/>
  <c r="DI257" i="4"/>
  <c r="DL257" i="4"/>
  <c r="DM257" i="4"/>
  <c r="DN257" i="4"/>
  <c r="DO257" i="4"/>
  <c r="DQ257" i="4"/>
  <c r="DR257" i="4"/>
  <c r="DS257" i="4"/>
  <c r="A258" i="4"/>
  <c r="B258" i="4"/>
  <c r="CY258" i="4"/>
  <c r="CZ258" i="4"/>
  <c r="DA258" i="4"/>
  <c r="DB258" i="4"/>
  <c r="DD258" i="4"/>
  <c r="DE258" i="4"/>
  <c r="DF258" i="4"/>
  <c r="DH258" i="4"/>
  <c r="DI258" i="4"/>
  <c r="DL258" i="4"/>
  <c r="DM258" i="4"/>
  <c r="DN258" i="4"/>
  <c r="DO258" i="4"/>
  <c r="DQ258" i="4"/>
  <c r="DR258" i="4"/>
  <c r="DS258" i="4"/>
  <c r="A259" i="4"/>
  <c r="B259" i="4"/>
  <c r="CY259" i="4"/>
  <c r="CZ259" i="4"/>
  <c r="DA259" i="4"/>
  <c r="DB259" i="4"/>
  <c r="DD259" i="4"/>
  <c r="DE259" i="4"/>
  <c r="DF259" i="4"/>
  <c r="DH259" i="4"/>
  <c r="DI259" i="4"/>
  <c r="DL259" i="4"/>
  <c r="DM259" i="4"/>
  <c r="DN259" i="4"/>
  <c r="DO259" i="4"/>
  <c r="DQ259" i="4"/>
  <c r="DR259" i="4"/>
  <c r="DS259" i="4"/>
  <c r="A260" i="4"/>
  <c r="B260" i="4"/>
  <c r="CY260" i="4"/>
  <c r="CZ260" i="4"/>
  <c r="DA260" i="4"/>
  <c r="DB260" i="4"/>
  <c r="DD260" i="4"/>
  <c r="DE260" i="4"/>
  <c r="DF260" i="4"/>
  <c r="DH260" i="4"/>
  <c r="DI260" i="4"/>
  <c r="DL260" i="4"/>
  <c r="DM260" i="4"/>
  <c r="DN260" i="4"/>
  <c r="DO260" i="4"/>
  <c r="DQ260" i="4"/>
  <c r="DR260" i="4"/>
  <c r="DS260" i="4"/>
  <c r="A261" i="4"/>
  <c r="B261" i="4"/>
  <c r="CY261" i="4"/>
  <c r="CZ261" i="4"/>
  <c r="DA261" i="4"/>
  <c r="DB261" i="4"/>
  <c r="DD261" i="4"/>
  <c r="DE261" i="4"/>
  <c r="DF261" i="4"/>
  <c r="DH261" i="4"/>
  <c r="DI261" i="4"/>
  <c r="DL261" i="4"/>
  <c r="DM261" i="4"/>
  <c r="DN261" i="4"/>
  <c r="DO261" i="4"/>
  <c r="DQ261" i="4"/>
  <c r="DR261" i="4"/>
  <c r="DS261" i="4"/>
  <c r="A262" i="4"/>
  <c r="B262" i="4"/>
  <c r="CY262" i="4"/>
  <c r="CZ262" i="4"/>
  <c r="DA262" i="4"/>
  <c r="DB262" i="4"/>
  <c r="DD262" i="4"/>
  <c r="DE262" i="4"/>
  <c r="DF262" i="4"/>
  <c r="DH262" i="4"/>
  <c r="DI262" i="4"/>
  <c r="DL262" i="4"/>
  <c r="DM262" i="4"/>
  <c r="DN262" i="4"/>
  <c r="DO262" i="4"/>
  <c r="DQ262" i="4"/>
  <c r="DR262" i="4"/>
  <c r="DS262" i="4"/>
  <c r="A263" i="4"/>
  <c r="B263" i="4"/>
  <c r="CY263" i="4"/>
  <c r="CZ263" i="4"/>
  <c r="DA263" i="4"/>
  <c r="DB263" i="4"/>
  <c r="DD263" i="4"/>
  <c r="DE263" i="4"/>
  <c r="DF263" i="4"/>
  <c r="DH263" i="4"/>
  <c r="DI263" i="4"/>
  <c r="DL263" i="4"/>
  <c r="DM263" i="4"/>
  <c r="DN263" i="4"/>
  <c r="DO263" i="4"/>
  <c r="DQ263" i="4"/>
  <c r="DR263" i="4"/>
  <c r="DS263" i="4"/>
  <c r="A264" i="4"/>
  <c r="B264" i="4"/>
  <c r="CY264" i="4"/>
  <c r="CZ264" i="4"/>
  <c r="DA264" i="4"/>
  <c r="DB264" i="4"/>
  <c r="DD264" i="4"/>
  <c r="DE264" i="4"/>
  <c r="DF264" i="4"/>
  <c r="DH264" i="4"/>
  <c r="DI264" i="4"/>
  <c r="DL264" i="4"/>
  <c r="DM264" i="4"/>
  <c r="DN264" i="4"/>
  <c r="DO264" i="4"/>
  <c r="DQ264" i="4"/>
  <c r="DR264" i="4"/>
  <c r="DS264" i="4"/>
  <c r="A265" i="4"/>
  <c r="B265" i="4"/>
  <c r="CY265" i="4"/>
  <c r="CZ265" i="4"/>
  <c r="DA265" i="4"/>
  <c r="DB265" i="4"/>
  <c r="DD265" i="4"/>
  <c r="DE265" i="4"/>
  <c r="DF265" i="4"/>
  <c r="DH265" i="4"/>
  <c r="DI265" i="4"/>
  <c r="DL265" i="4"/>
  <c r="DM265" i="4"/>
  <c r="DN265" i="4"/>
  <c r="DO265" i="4"/>
  <c r="DQ265" i="4"/>
  <c r="DR265" i="4"/>
  <c r="DS265" i="4"/>
  <c r="A266" i="4"/>
  <c r="B266" i="4"/>
  <c r="CY266" i="4"/>
  <c r="CZ266" i="4"/>
  <c r="DA266" i="4"/>
  <c r="DB266" i="4"/>
  <c r="DD266" i="4"/>
  <c r="DE266" i="4"/>
  <c r="DF266" i="4"/>
  <c r="DH266" i="4"/>
  <c r="DI266" i="4"/>
  <c r="DL266" i="4"/>
  <c r="DM266" i="4"/>
  <c r="DN266" i="4"/>
  <c r="DO266" i="4"/>
  <c r="DQ266" i="4"/>
  <c r="DR266" i="4"/>
  <c r="DS266" i="4"/>
  <c r="A267" i="4"/>
  <c r="B267" i="4"/>
  <c r="CY267" i="4"/>
  <c r="CZ267" i="4"/>
  <c r="DA267" i="4"/>
  <c r="DB267" i="4"/>
  <c r="DD267" i="4"/>
  <c r="DE267" i="4"/>
  <c r="DF267" i="4"/>
  <c r="DH267" i="4"/>
  <c r="DI267" i="4"/>
  <c r="DL267" i="4"/>
  <c r="DM267" i="4"/>
  <c r="DN267" i="4"/>
  <c r="DO267" i="4"/>
  <c r="DQ267" i="4"/>
  <c r="DR267" i="4"/>
  <c r="DS267" i="4"/>
  <c r="A268" i="4"/>
  <c r="B268" i="4"/>
  <c r="CY268" i="4"/>
  <c r="CZ268" i="4"/>
  <c r="DA268" i="4"/>
  <c r="DB268" i="4"/>
  <c r="DD268" i="4"/>
  <c r="DE268" i="4"/>
  <c r="DF268" i="4"/>
  <c r="DH268" i="4"/>
  <c r="DI268" i="4"/>
  <c r="DL268" i="4"/>
  <c r="DM268" i="4"/>
  <c r="DN268" i="4"/>
  <c r="DO268" i="4"/>
  <c r="DQ268" i="4"/>
  <c r="DR268" i="4"/>
  <c r="DS268" i="4"/>
  <c r="A269" i="4"/>
  <c r="B269" i="4"/>
  <c r="CY269" i="4"/>
  <c r="CZ269" i="4"/>
  <c r="DA269" i="4"/>
  <c r="DB269" i="4"/>
  <c r="DD269" i="4"/>
  <c r="DE269" i="4"/>
  <c r="DF269" i="4"/>
  <c r="DH269" i="4"/>
  <c r="DI269" i="4"/>
  <c r="DL269" i="4"/>
  <c r="DM269" i="4"/>
  <c r="DN269" i="4"/>
  <c r="DO269" i="4"/>
  <c r="DQ269" i="4"/>
  <c r="DR269" i="4"/>
  <c r="DS269" i="4"/>
  <c r="A270" i="4"/>
  <c r="B270" i="4"/>
  <c r="CY270" i="4"/>
  <c r="CZ270" i="4"/>
  <c r="DA270" i="4"/>
  <c r="DB270" i="4"/>
  <c r="DD270" i="4"/>
  <c r="DE270" i="4"/>
  <c r="DF270" i="4"/>
  <c r="DH270" i="4"/>
  <c r="DI270" i="4"/>
  <c r="DL270" i="4"/>
  <c r="DM270" i="4"/>
  <c r="DN270" i="4"/>
  <c r="DO270" i="4"/>
  <c r="DQ270" i="4"/>
  <c r="DR270" i="4"/>
  <c r="DS270" i="4"/>
  <c r="A271" i="4"/>
  <c r="B271" i="4"/>
  <c r="CY271" i="4"/>
  <c r="CZ271" i="4"/>
  <c r="DA271" i="4"/>
  <c r="DB271" i="4"/>
  <c r="DD271" i="4"/>
  <c r="DE271" i="4"/>
  <c r="DF271" i="4"/>
  <c r="DH271" i="4"/>
  <c r="DI271" i="4"/>
  <c r="DL271" i="4"/>
  <c r="DM271" i="4"/>
  <c r="DN271" i="4"/>
  <c r="DO271" i="4"/>
  <c r="DQ271" i="4"/>
  <c r="DR271" i="4"/>
  <c r="DS271" i="4"/>
  <c r="A272" i="4"/>
  <c r="B272" i="4"/>
  <c r="CY272" i="4"/>
  <c r="CZ272" i="4"/>
  <c r="DA272" i="4"/>
  <c r="DB272" i="4"/>
  <c r="DD272" i="4"/>
  <c r="DE272" i="4"/>
  <c r="DF272" i="4"/>
  <c r="DH272" i="4"/>
  <c r="DI272" i="4"/>
  <c r="DL272" i="4"/>
  <c r="DM272" i="4"/>
  <c r="DN272" i="4"/>
  <c r="DO272" i="4"/>
  <c r="DQ272" i="4"/>
  <c r="DR272" i="4"/>
  <c r="DS272" i="4"/>
  <c r="A273" i="4"/>
  <c r="B273" i="4"/>
  <c r="CY273" i="4"/>
  <c r="CZ273" i="4"/>
  <c r="DA273" i="4"/>
  <c r="DB273" i="4"/>
  <c r="DD273" i="4"/>
  <c r="DE273" i="4"/>
  <c r="DF273" i="4"/>
  <c r="DH273" i="4"/>
  <c r="DI273" i="4"/>
  <c r="DL273" i="4"/>
  <c r="DM273" i="4"/>
  <c r="DN273" i="4"/>
  <c r="DO273" i="4"/>
  <c r="DQ273" i="4"/>
  <c r="DR273" i="4"/>
  <c r="DS273" i="4"/>
  <c r="A274" i="4"/>
  <c r="B274" i="4"/>
  <c r="CY274" i="4"/>
  <c r="CZ274" i="4"/>
  <c r="DA274" i="4"/>
  <c r="DB274" i="4"/>
  <c r="DD274" i="4"/>
  <c r="DE274" i="4"/>
  <c r="DF274" i="4"/>
  <c r="DH274" i="4"/>
  <c r="DI274" i="4"/>
  <c r="DL274" i="4"/>
  <c r="DM274" i="4"/>
  <c r="DN274" i="4"/>
  <c r="DO274" i="4"/>
  <c r="DQ274" i="4"/>
  <c r="DR274" i="4"/>
  <c r="DS274" i="4"/>
  <c r="A275" i="4"/>
  <c r="B275" i="4"/>
  <c r="CY275" i="4"/>
  <c r="CZ275" i="4"/>
  <c r="DA275" i="4"/>
  <c r="DB275" i="4"/>
  <c r="DD275" i="4"/>
  <c r="DE275" i="4"/>
  <c r="DF275" i="4"/>
  <c r="DH275" i="4"/>
  <c r="DI275" i="4"/>
  <c r="DL275" i="4"/>
  <c r="DM275" i="4"/>
  <c r="DN275" i="4"/>
  <c r="DO275" i="4"/>
  <c r="DQ275" i="4"/>
  <c r="DR275" i="4"/>
  <c r="DS275" i="4"/>
  <c r="A276" i="4"/>
  <c r="B276" i="4"/>
  <c r="CY276" i="4"/>
  <c r="CZ276" i="4"/>
  <c r="DA276" i="4"/>
  <c r="DB276" i="4"/>
  <c r="DD276" i="4"/>
  <c r="DE276" i="4"/>
  <c r="DF276" i="4"/>
  <c r="DH276" i="4"/>
  <c r="DI276" i="4"/>
  <c r="DL276" i="4"/>
  <c r="DM276" i="4"/>
  <c r="DN276" i="4"/>
  <c r="DO276" i="4"/>
  <c r="DQ276" i="4"/>
  <c r="DR276" i="4"/>
  <c r="DS276" i="4"/>
  <c r="A277" i="4"/>
  <c r="B277" i="4"/>
  <c r="CY277" i="4"/>
  <c r="CZ277" i="4"/>
  <c r="DA277" i="4"/>
  <c r="DB277" i="4"/>
  <c r="DD277" i="4"/>
  <c r="DE277" i="4"/>
  <c r="DF277" i="4"/>
  <c r="DH277" i="4"/>
  <c r="DI277" i="4"/>
  <c r="DL277" i="4"/>
  <c r="DM277" i="4"/>
  <c r="DN277" i="4"/>
  <c r="DO277" i="4"/>
  <c r="DQ277" i="4"/>
  <c r="DR277" i="4"/>
  <c r="DS277" i="4"/>
  <c r="A278" i="4"/>
  <c r="B278" i="4"/>
  <c r="CY278" i="4"/>
  <c r="CZ278" i="4"/>
  <c r="DA278" i="4"/>
  <c r="DB278" i="4"/>
  <c r="DD278" i="4"/>
  <c r="DE278" i="4"/>
  <c r="DF278" i="4"/>
  <c r="DH278" i="4"/>
  <c r="DI278" i="4"/>
  <c r="DL278" i="4"/>
  <c r="DM278" i="4"/>
  <c r="DN278" i="4"/>
  <c r="DO278" i="4"/>
  <c r="DQ278" i="4"/>
  <c r="DR278" i="4"/>
  <c r="DS278" i="4"/>
  <c r="A279" i="4"/>
  <c r="B279" i="4"/>
  <c r="CY279" i="4"/>
  <c r="CZ279" i="4"/>
  <c r="DA279" i="4"/>
  <c r="DB279" i="4"/>
  <c r="DD279" i="4"/>
  <c r="DE279" i="4"/>
  <c r="DF279" i="4"/>
  <c r="DH279" i="4"/>
  <c r="DI279" i="4"/>
  <c r="DL279" i="4"/>
  <c r="DM279" i="4"/>
  <c r="DN279" i="4"/>
  <c r="DO279" i="4"/>
  <c r="DQ279" i="4"/>
  <c r="DR279" i="4"/>
  <c r="DS279" i="4"/>
  <c r="A280" i="4"/>
  <c r="B280" i="4"/>
  <c r="CY280" i="4"/>
  <c r="CZ280" i="4"/>
  <c r="DA280" i="4"/>
  <c r="DB280" i="4"/>
  <c r="DD280" i="4"/>
  <c r="DE280" i="4"/>
  <c r="DF280" i="4"/>
  <c r="DH280" i="4"/>
  <c r="DI280" i="4"/>
  <c r="DL280" i="4"/>
  <c r="DM280" i="4"/>
  <c r="DN280" i="4"/>
  <c r="DO280" i="4"/>
  <c r="DQ280" i="4"/>
  <c r="DR280" i="4"/>
  <c r="DS280" i="4"/>
  <c r="A281" i="4"/>
  <c r="B281" i="4"/>
  <c r="CY281" i="4"/>
  <c r="CZ281" i="4"/>
  <c r="DA281" i="4"/>
  <c r="DB281" i="4"/>
  <c r="DD281" i="4"/>
  <c r="DE281" i="4"/>
  <c r="DF281" i="4"/>
  <c r="DH281" i="4"/>
  <c r="DI281" i="4"/>
  <c r="DL281" i="4"/>
  <c r="DM281" i="4"/>
  <c r="DN281" i="4"/>
  <c r="DO281" i="4"/>
  <c r="DQ281" i="4"/>
  <c r="DR281" i="4"/>
  <c r="DS281" i="4"/>
  <c r="A282" i="4"/>
  <c r="B282" i="4"/>
  <c r="CY282" i="4"/>
  <c r="CZ282" i="4"/>
  <c r="DA282" i="4"/>
  <c r="DB282" i="4"/>
  <c r="DD282" i="4"/>
  <c r="DE282" i="4"/>
  <c r="DF282" i="4"/>
  <c r="DH282" i="4"/>
  <c r="DI282" i="4"/>
  <c r="DL282" i="4"/>
  <c r="DM282" i="4"/>
  <c r="DN282" i="4"/>
  <c r="DO282" i="4"/>
  <c r="DQ282" i="4"/>
  <c r="DR282" i="4"/>
  <c r="DS282" i="4"/>
  <c r="A283" i="4"/>
  <c r="B283" i="4"/>
  <c r="CY283" i="4"/>
  <c r="CZ283" i="4"/>
  <c r="DA283" i="4"/>
  <c r="DB283" i="4"/>
  <c r="DD283" i="4"/>
  <c r="DE283" i="4"/>
  <c r="DF283" i="4"/>
  <c r="DH283" i="4"/>
  <c r="DI283" i="4"/>
  <c r="DL283" i="4"/>
  <c r="DM283" i="4"/>
  <c r="DN283" i="4"/>
  <c r="DO283" i="4"/>
  <c r="DQ283" i="4"/>
  <c r="DR283" i="4"/>
  <c r="DS283" i="4"/>
  <c r="A284" i="4"/>
  <c r="B284" i="4"/>
  <c r="CY284" i="4"/>
  <c r="CZ284" i="4"/>
  <c r="DA284" i="4"/>
  <c r="DB284" i="4"/>
  <c r="DD284" i="4"/>
  <c r="DE284" i="4"/>
  <c r="DF284" i="4"/>
  <c r="DH284" i="4"/>
  <c r="DI284" i="4"/>
  <c r="DL284" i="4"/>
  <c r="DM284" i="4"/>
  <c r="DN284" i="4"/>
  <c r="DO284" i="4"/>
  <c r="DQ284" i="4"/>
  <c r="DR284" i="4"/>
  <c r="DS284" i="4"/>
  <c r="A285" i="4"/>
  <c r="B285" i="4"/>
  <c r="CY285" i="4"/>
  <c r="CZ285" i="4"/>
  <c r="DA285" i="4"/>
  <c r="DB285" i="4"/>
  <c r="DD285" i="4"/>
  <c r="DE285" i="4"/>
  <c r="DF285" i="4"/>
  <c r="DH285" i="4"/>
  <c r="DI285" i="4"/>
  <c r="DL285" i="4"/>
  <c r="DM285" i="4"/>
  <c r="DN285" i="4"/>
  <c r="DO285" i="4"/>
  <c r="DQ285" i="4"/>
  <c r="DR285" i="4"/>
  <c r="DS285" i="4"/>
  <c r="A286" i="4"/>
  <c r="B286" i="4"/>
  <c r="CY286" i="4"/>
  <c r="CZ286" i="4"/>
  <c r="DA286" i="4"/>
  <c r="DB286" i="4"/>
  <c r="DD286" i="4"/>
  <c r="DE286" i="4"/>
  <c r="DF286" i="4"/>
  <c r="DH286" i="4"/>
  <c r="DI286" i="4"/>
  <c r="DL286" i="4"/>
  <c r="DM286" i="4"/>
  <c r="DN286" i="4"/>
  <c r="DO286" i="4"/>
  <c r="DQ286" i="4"/>
  <c r="DR286" i="4"/>
  <c r="DS286" i="4"/>
  <c r="A287" i="4"/>
  <c r="B287" i="4"/>
  <c r="CY287" i="4"/>
  <c r="CZ287" i="4"/>
  <c r="DA287" i="4"/>
  <c r="DB287" i="4"/>
  <c r="DD287" i="4"/>
  <c r="DE287" i="4"/>
  <c r="DF287" i="4"/>
  <c r="DH287" i="4"/>
  <c r="DI287" i="4"/>
  <c r="DL287" i="4"/>
  <c r="DM287" i="4"/>
  <c r="DN287" i="4"/>
  <c r="DO287" i="4"/>
  <c r="DQ287" i="4"/>
  <c r="DR287" i="4"/>
  <c r="DS287" i="4"/>
  <c r="A288" i="4"/>
  <c r="B288" i="4"/>
  <c r="CY288" i="4"/>
  <c r="CZ288" i="4"/>
  <c r="DA288" i="4"/>
  <c r="DB288" i="4"/>
  <c r="DD288" i="4"/>
  <c r="DE288" i="4"/>
  <c r="DF288" i="4"/>
  <c r="DH288" i="4"/>
  <c r="DI288" i="4"/>
  <c r="DL288" i="4"/>
  <c r="DM288" i="4"/>
  <c r="DN288" i="4"/>
  <c r="DO288" i="4"/>
  <c r="DQ288" i="4"/>
  <c r="DR288" i="4"/>
  <c r="DS288" i="4"/>
  <c r="A289" i="4"/>
  <c r="B289" i="4"/>
  <c r="CY289" i="4"/>
  <c r="CZ289" i="4"/>
  <c r="DA289" i="4"/>
  <c r="DB289" i="4"/>
  <c r="DD289" i="4"/>
  <c r="DE289" i="4"/>
  <c r="DF289" i="4"/>
  <c r="DH289" i="4"/>
  <c r="DI289" i="4"/>
  <c r="DL289" i="4"/>
  <c r="DM289" i="4"/>
  <c r="DN289" i="4"/>
  <c r="DO289" i="4"/>
  <c r="DQ289" i="4"/>
  <c r="DR289" i="4"/>
  <c r="DS289" i="4"/>
  <c r="A290" i="4"/>
  <c r="B290" i="4"/>
  <c r="CY290" i="4"/>
  <c r="CZ290" i="4"/>
  <c r="DA290" i="4"/>
  <c r="DB290" i="4"/>
  <c r="DD290" i="4"/>
  <c r="DE290" i="4"/>
  <c r="DF290" i="4"/>
  <c r="DH290" i="4"/>
  <c r="DI290" i="4"/>
  <c r="DL290" i="4"/>
  <c r="DM290" i="4"/>
  <c r="DN290" i="4"/>
  <c r="DO290" i="4"/>
  <c r="DQ290" i="4"/>
  <c r="DR290" i="4"/>
  <c r="DS290" i="4"/>
  <c r="A291" i="4"/>
  <c r="B291" i="4"/>
  <c r="CY291" i="4"/>
  <c r="CZ291" i="4"/>
  <c r="DA291" i="4"/>
  <c r="DB291" i="4"/>
  <c r="DD291" i="4"/>
  <c r="DE291" i="4"/>
  <c r="DF291" i="4"/>
  <c r="DH291" i="4"/>
  <c r="DI291" i="4"/>
  <c r="DL291" i="4"/>
  <c r="DM291" i="4"/>
  <c r="DN291" i="4"/>
  <c r="DO291" i="4"/>
  <c r="DQ291" i="4"/>
  <c r="DR291" i="4"/>
  <c r="DS291" i="4"/>
  <c r="A292" i="4"/>
  <c r="B292" i="4"/>
  <c r="CY292" i="4"/>
  <c r="CZ292" i="4"/>
  <c r="DA292" i="4"/>
  <c r="DB292" i="4"/>
  <c r="DD292" i="4"/>
  <c r="DE292" i="4"/>
  <c r="DF292" i="4"/>
  <c r="DH292" i="4"/>
  <c r="DI292" i="4"/>
  <c r="DL292" i="4"/>
  <c r="DM292" i="4"/>
  <c r="DN292" i="4"/>
  <c r="DO292" i="4"/>
  <c r="DQ292" i="4"/>
  <c r="DR292" i="4"/>
  <c r="DS292" i="4"/>
  <c r="A293" i="4"/>
  <c r="B293" i="4"/>
  <c r="CY293" i="4"/>
  <c r="CZ293" i="4"/>
  <c r="DA293" i="4"/>
  <c r="DB293" i="4"/>
  <c r="DD293" i="4"/>
  <c r="DE293" i="4"/>
  <c r="DF293" i="4"/>
  <c r="DH293" i="4"/>
  <c r="DI293" i="4"/>
  <c r="DL293" i="4"/>
  <c r="DM293" i="4"/>
  <c r="DN293" i="4"/>
  <c r="DO293" i="4"/>
  <c r="DQ293" i="4"/>
  <c r="DR293" i="4"/>
  <c r="DS293" i="4"/>
  <c r="A294" i="4"/>
  <c r="B294" i="4"/>
  <c r="CY294" i="4"/>
  <c r="CZ294" i="4"/>
  <c r="DA294" i="4"/>
  <c r="DB294" i="4"/>
  <c r="DD294" i="4"/>
  <c r="DE294" i="4"/>
  <c r="DF294" i="4"/>
  <c r="DH294" i="4"/>
  <c r="DI294" i="4"/>
  <c r="DL294" i="4"/>
  <c r="DM294" i="4"/>
  <c r="DN294" i="4"/>
  <c r="DO294" i="4"/>
  <c r="DQ294" i="4"/>
  <c r="DR294" i="4"/>
  <c r="DS294" i="4"/>
  <c r="A295" i="4"/>
  <c r="B295" i="4"/>
  <c r="CY295" i="4"/>
  <c r="CZ295" i="4"/>
  <c r="DA295" i="4"/>
  <c r="DB295" i="4"/>
  <c r="DD295" i="4"/>
  <c r="DE295" i="4"/>
  <c r="DF295" i="4"/>
  <c r="DH295" i="4"/>
  <c r="DI295" i="4"/>
  <c r="DL295" i="4"/>
  <c r="DM295" i="4"/>
  <c r="DN295" i="4"/>
  <c r="DO295" i="4"/>
  <c r="DQ295" i="4"/>
  <c r="DR295" i="4"/>
  <c r="DS295" i="4"/>
  <c r="A296" i="4"/>
  <c r="B296" i="4"/>
  <c r="CY296" i="4"/>
  <c r="CZ296" i="4"/>
  <c r="DA296" i="4"/>
  <c r="DB296" i="4"/>
  <c r="DD296" i="4"/>
  <c r="DE296" i="4"/>
  <c r="DF296" i="4"/>
  <c r="DH296" i="4"/>
  <c r="DI296" i="4"/>
  <c r="DL296" i="4"/>
  <c r="DM296" i="4"/>
  <c r="DN296" i="4"/>
  <c r="DO296" i="4"/>
  <c r="DQ296" i="4"/>
  <c r="DR296" i="4"/>
  <c r="DS296" i="4"/>
  <c r="A297" i="4"/>
  <c r="B297" i="4"/>
  <c r="CY297" i="4"/>
  <c r="CZ297" i="4"/>
  <c r="DA297" i="4"/>
  <c r="DB297" i="4"/>
  <c r="DD297" i="4"/>
  <c r="DE297" i="4"/>
  <c r="DF297" i="4"/>
  <c r="DH297" i="4"/>
  <c r="DI297" i="4"/>
  <c r="DL297" i="4"/>
  <c r="DM297" i="4"/>
  <c r="DN297" i="4"/>
  <c r="DO297" i="4"/>
  <c r="DQ297" i="4"/>
  <c r="DR297" i="4"/>
  <c r="DS297" i="4"/>
  <c r="A298" i="4"/>
  <c r="B298" i="4"/>
  <c r="CY298" i="4"/>
  <c r="CZ298" i="4"/>
  <c r="DA298" i="4"/>
  <c r="DB298" i="4"/>
  <c r="DD298" i="4"/>
  <c r="DE298" i="4"/>
  <c r="DF298" i="4"/>
  <c r="DH298" i="4"/>
  <c r="DI298" i="4"/>
  <c r="DL298" i="4"/>
  <c r="DM298" i="4"/>
  <c r="DN298" i="4"/>
  <c r="DO298" i="4"/>
  <c r="DQ298" i="4"/>
  <c r="DR298" i="4"/>
  <c r="DS298" i="4"/>
  <c r="A299" i="4"/>
  <c r="B299" i="4"/>
  <c r="CY299" i="4"/>
  <c r="CZ299" i="4"/>
  <c r="DA299" i="4"/>
  <c r="DB299" i="4"/>
  <c r="DD299" i="4"/>
  <c r="DE299" i="4"/>
  <c r="DF299" i="4"/>
  <c r="DH299" i="4"/>
  <c r="DI299" i="4"/>
  <c r="DL299" i="4"/>
  <c r="DM299" i="4"/>
  <c r="DN299" i="4"/>
  <c r="DO299" i="4"/>
  <c r="DQ299" i="4"/>
  <c r="DR299" i="4"/>
  <c r="DS299" i="4"/>
  <c r="A300" i="4"/>
  <c r="B300" i="4"/>
  <c r="CY300" i="4"/>
  <c r="CZ300" i="4"/>
  <c r="DA300" i="4"/>
  <c r="DB300" i="4"/>
  <c r="DD300" i="4"/>
  <c r="DE300" i="4"/>
  <c r="DF300" i="4"/>
  <c r="DH300" i="4"/>
  <c r="DI300" i="4"/>
  <c r="DL300" i="4"/>
  <c r="DM300" i="4"/>
  <c r="DN300" i="4"/>
  <c r="DO300" i="4"/>
  <c r="DQ300" i="4"/>
  <c r="DR300" i="4"/>
  <c r="DS300" i="4"/>
  <c r="A301" i="4"/>
  <c r="B301" i="4"/>
  <c r="CY301" i="4"/>
  <c r="CZ301" i="4"/>
  <c r="DA301" i="4"/>
  <c r="DB301" i="4"/>
  <c r="DD301" i="4"/>
  <c r="DE301" i="4"/>
  <c r="DF301" i="4"/>
  <c r="DH301" i="4"/>
  <c r="DI301" i="4"/>
  <c r="DL301" i="4"/>
  <c r="DM301" i="4"/>
  <c r="DN301" i="4"/>
  <c r="DO301" i="4"/>
  <c r="DQ301" i="4"/>
  <c r="DR301" i="4"/>
  <c r="DS301" i="4"/>
  <c r="A302" i="4"/>
  <c r="B302" i="4"/>
  <c r="CY302" i="4"/>
  <c r="CZ302" i="4"/>
  <c r="DA302" i="4"/>
  <c r="DB302" i="4"/>
  <c r="DD302" i="4"/>
  <c r="DE302" i="4"/>
  <c r="DF302" i="4"/>
  <c r="DH302" i="4"/>
  <c r="DI302" i="4"/>
  <c r="DL302" i="4"/>
  <c r="DM302" i="4"/>
  <c r="DN302" i="4"/>
  <c r="DO302" i="4"/>
  <c r="DQ302" i="4"/>
  <c r="DR302" i="4"/>
  <c r="DS302" i="4"/>
  <c r="A303" i="4"/>
  <c r="B303" i="4"/>
  <c r="CY303" i="4"/>
  <c r="CZ303" i="4"/>
  <c r="DA303" i="4"/>
  <c r="DB303" i="4"/>
  <c r="DD303" i="4"/>
  <c r="DE303" i="4"/>
  <c r="DF303" i="4"/>
  <c r="DH303" i="4"/>
  <c r="DI303" i="4"/>
  <c r="DL303" i="4"/>
  <c r="DM303" i="4"/>
  <c r="DN303" i="4"/>
  <c r="DO303" i="4"/>
  <c r="DQ303" i="4"/>
  <c r="DR303" i="4"/>
  <c r="DS303" i="4"/>
  <c r="A304" i="4"/>
  <c r="B304" i="4"/>
  <c r="CY304" i="4"/>
  <c r="CZ304" i="4"/>
  <c r="DA304" i="4"/>
  <c r="DB304" i="4"/>
  <c r="DD304" i="4"/>
  <c r="DE304" i="4"/>
  <c r="DF304" i="4"/>
  <c r="DH304" i="4"/>
  <c r="DI304" i="4"/>
  <c r="DL304" i="4"/>
  <c r="DM304" i="4"/>
  <c r="DN304" i="4"/>
  <c r="DO304" i="4"/>
  <c r="DQ304" i="4"/>
  <c r="DR304" i="4"/>
  <c r="DS304" i="4"/>
  <c r="A305" i="4"/>
  <c r="B305" i="4"/>
  <c r="CY305" i="4"/>
  <c r="CZ305" i="4"/>
  <c r="DA305" i="4"/>
  <c r="DB305" i="4"/>
  <c r="DD305" i="4"/>
  <c r="DE305" i="4"/>
  <c r="DF305" i="4"/>
  <c r="DH305" i="4"/>
  <c r="DI305" i="4"/>
  <c r="DL305" i="4"/>
  <c r="DM305" i="4"/>
  <c r="DN305" i="4"/>
  <c r="DO305" i="4"/>
  <c r="DQ305" i="4"/>
  <c r="DR305" i="4"/>
  <c r="DS305" i="4"/>
  <c r="A306" i="4"/>
  <c r="B306" i="4"/>
  <c r="CY306" i="4"/>
  <c r="CZ306" i="4"/>
  <c r="DA306" i="4"/>
  <c r="DB306" i="4"/>
  <c r="DD306" i="4"/>
  <c r="DE306" i="4"/>
  <c r="DF306" i="4"/>
  <c r="DH306" i="4"/>
  <c r="DI306" i="4"/>
  <c r="DL306" i="4"/>
  <c r="DM306" i="4"/>
  <c r="DN306" i="4"/>
  <c r="DO306" i="4"/>
  <c r="DQ306" i="4"/>
  <c r="DR306" i="4"/>
  <c r="DS306" i="4"/>
  <c r="A307" i="4"/>
  <c r="B307" i="4"/>
  <c r="CY307" i="4"/>
  <c r="CZ307" i="4"/>
  <c r="DA307" i="4"/>
  <c r="DB307" i="4"/>
  <c r="DD307" i="4"/>
  <c r="DE307" i="4"/>
  <c r="DF307" i="4"/>
  <c r="DH307" i="4"/>
  <c r="DI307" i="4"/>
  <c r="DL307" i="4"/>
  <c r="DM307" i="4"/>
  <c r="DN307" i="4"/>
  <c r="DO307" i="4"/>
  <c r="DQ307" i="4"/>
  <c r="DR307" i="4"/>
  <c r="DS307" i="4"/>
  <c r="A308" i="4"/>
  <c r="B308" i="4"/>
  <c r="CY308" i="4"/>
  <c r="CZ308" i="4"/>
  <c r="DA308" i="4"/>
  <c r="DB308" i="4"/>
  <c r="DD308" i="4"/>
  <c r="DE308" i="4"/>
  <c r="DF308" i="4"/>
  <c r="DH308" i="4"/>
  <c r="DI308" i="4"/>
  <c r="DL308" i="4"/>
  <c r="DM308" i="4"/>
  <c r="DN308" i="4"/>
  <c r="DO308" i="4"/>
  <c r="DQ308" i="4"/>
  <c r="DR308" i="4"/>
  <c r="DS308" i="4"/>
  <c r="A309" i="4"/>
  <c r="B309" i="4"/>
  <c r="CY309" i="4"/>
  <c r="CZ309" i="4"/>
  <c r="DA309" i="4"/>
  <c r="DB309" i="4"/>
  <c r="DD309" i="4"/>
  <c r="DE309" i="4"/>
  <c r="DF309" i="4"/>
  <c r="DH309" i="4"/>
  <c r="DI309" i="4"/>
  <c r="DL309" i="4"/>
  <c r="DM309" i="4"/>
  <c r="DN309" i="4"/>
  <c r="DO309" i="4"/>
  <c r="DQ309" i="4"/>
  <c r="DR309" i="4"/>
  <c r="DS309" i="4"/>
  <c r="A310" i="4"/>
  <c r="B310" i="4"/>
  <c r="CY310" i="4"/>
  <c r="CZ310" i="4"/>
  <c r="DA310" i="4"/>
  <c r="DB310" i="4"/>
  <c r="DD310" i="4"/>
  <c r="DE310" i="4"/>
  <c r="DF310" i="4"/>
  <c r="DH310" i="4"/>
  <c r="DI310" i="4"/>
  <c r="DL310" i="4"/>
  <c r="DM310" i="4"/>
  <c r="DN310" i="4"/>
  <c r="DO310" i="4"/>
  <c r="DQ310" i="4"/>
  <c r="DR310" i="4"/>
  <c r="DS310" i="4"/>
  <c r="A311" i="4"/>
  <c r="B311" i="4"/>
  <c r="CY311" i="4"/>
  <c r="CZ311" i="4"/>
  <c r="DA311" i="4"/>
  <c r="DB311" i="4"/>
  <c r="DD311" i="4"/>
  <c r="DE311" i="4"/>
  <c r="DF311" i="4"/>
  <c r="DH311" i="4"/>
  <c r="DI311" i="4"/>
  <c r="DL311" i="4"/>
  <c r="DM311" i="4"/>
  <c r="DN311" i="4"/>
  <c r="DO311" i="4"/>
  <c r="DQ311" i="4"/>
  <c r="DR311" i="4"/>
  <c r="DS311" i="4"/>
  <c r="A312" i="4"/>
  <c r="B312" i="4"/>
  <c r="CY312" i="4"/>
  <c r="CZ312" i="4"/>
  <c r="DA312" i="4"/>
  <c r="DB312" i="4"/>
  <c r="DD312" i="4"/>
  <c r="DE312" i="4"/>
  <c r="DF312" i="4"/>
  <c r="DH312" i="4"/>
  <c r="DI312" i="4"/>
  <c r="DL312" i="4"/>
  <c r="DM312" i="4"/>
  <c r="DN312" i="4"/>
  <c r="DO312" i="4"/>
  <c r="DQ312" i="4"/>
  <c r="DR312" i="4"/>
  <c r="DS312" i="4"/>
  <c r="A313" i="4"/>
  <c r="B313" i="4"/>
  <c r="CY313" i="4"/>
  <c r="CZ313" i="4"/>
  <c r="DA313" i="4"/>
  <c r="DB313" i="4"/>
  <c r="DD313" i="4"/>
  <c r="DE313" i="4"/>
  <c r="DF313" i="4"/>
  <c r="DH313" i="4"/>
  <c r="DI313" i="4"/>
  <c r="DL313" i="4"/>
  <c r="DM313" i="4"/>
  <c r="DN313" i="4"/>
  <c r="DO313" i="4"/>
  <c r="DQ313" i="4"/>
  <c r="DR313" i="4"/>
  <c r="DS313" i="4"/>
  <c r="A314" i="4"/>
  <c r="B314" i="4"/>
  <c r="CY314" i="4"/>
  <c r="CZ314" i="4"/>
  <c r="DA314" i="4"/>
  <c r="DB314" i="4"/>
  <c r="DD314" i="4"/>
  <c r="DE314" i="4"/>
  <c r="DF314" i="4"/>
  <c r="DH314" i="4"/>
  <c r="DI314" i="4"/>
  <c r="DL314" i="4"/>
  <c r="DM314" i="4"/>
  <c r="DN314" i="4"/>
  <c r="DO314" i="4"/>
  <c r="DQ314" i="4"/>
  <c r="DR314" i="4"/>
  <c r="DS314" i="4"/>
  <c r="A315" i="4"/>
  <c r="B315" i="4"/>
  <c r="CY315" i="4"/>
  <c r="CZ315" i="4"/>
  <c r="DA315" i="4"/>
  <c r="DB315" i="4"/>
  <c r="DD315" i="4"/>
  <c r="DE315" i="4"/>
  <c r="DF315" i="4"/>
  <c r="DH315" i="4"/>
  <c r="DI315" i="4"/>
  <c r="DL315" i="4"/>
  <c r="DM315" i="4"/>
  <c r="DN315" i="4"/>
  <c r="DO315" i="4"/>
  <c r="DQ315" i="4"/>
  <c r="DR315" i="4"/>
  <c r="DS315" i="4"/>
  <c r="A316" i="4"/>
  <c r="B316" i="4"/>
  <c r="CY316" i="4"/>
  <c r="CZ316" i="4"/>
  <c r="DA316" i="4"/>
  <c r="DB316" i="4"/>
  <c r="DD316" i="4"/>
  <c r="DE316" i="4"/>
  <c r="DF316" i="4"/>
  <c r="DH316" i="4"/>
  <c r="DI316" i="4"/>
  <c r="DL316" i="4"/>
  <c r="DM316" i="4"/>
  <c r="DN316" i="4"/>
  <c r="DO316" i="4"/>
  <c r="DQ316" i="4"/>
  <c r="DR316" i="4"/>
  <c r="DS316" i="4"/>
  <c r="A317" i="4"/>
  <c r="B317" i="4"/>
  <c r="CY317" i="4"/>
  <c r="CZ317" i="4"/>
  <c r="DA317" i="4"/>
  <c r="DB317" i="4"/>
  <c r="DD317" i="4"/>
  <c r="DE317" i="4"/>
  <c r="DF317" i="4"/>
  <c r="DH317" i="4"/>
  <c r="DI317" i="4"/>
  <c r="DL317" i="4"/>
  <c r="DM317" i="4"/>
  <c r="DN317" i="4"/>
  <c r="DO317" i="4"/>
  <c r="DQ317" i="4"/>
  <c r="DR317" i="4"/>
  <c r="DS317" i="4"/>
  <c r="A318" i="4"/>
  <c r="B318" i="4"/>
  <c r="CY318" i="4"/>
  <c r="CZ318" i="4"/>
  <c r="DA318" i="4"/>
  <c r="DB318" i="4"/>
  <c r="DD318" i="4"/>
  <c r="DE318" i="4"/>
  <c r="DF318" i="4"/>
  <c r="DH318" i="4"/>
  <c r="DI318" i="4"/>
  <c r="DL318" i="4"/>
  <c r="DM318" i="4"/>
  <c r="DN318" i="4"/>
  <c r="DO318" i="4"/>
  <c r="DQ318" i="4"/>
  <c r="DR318" i="4"/>
  <c r="DS318" i="4"/>
  <c r="A319" i="4"/>
  <c r="B319" i="4"/>
  <c r="CY319" i="4"/>
  <c r="CZ319" i="4"/>
  <c r="DA319" i="4"/>
  <c r="DB319" i="4"/>
  <c r="DD319" i="4"/>
  <c r="DE319" i="4"/>
  <c r="DF319" i="4"/>
  <c r="DH319" i="4"/>
  <c r="DI319" i="4"/>
  <c r="DL319" i="4"/>
  <c r="DM319" i="4"/>
  <c r="DN319" i="4"/>
  <c r="DO319" i="4"/>
  <c r="DQ319" i="4"/>
  <c r="DR319" i="4"/>
  <c r="DS319" i="4"/>
  <c r="A320" i="4"/>
  <c r="B320" i="4"/>
  <c r="CY320" i="4"/>
  <c r="CZ320" i="4"/>
  <c r="DA320" i="4"/>
  <c r="DB320" i="4"/>
  <c r="DD320" i="4"/>
  <c r="DE320" i="4"/>
  <c r="DF320" i="4"/>
  <c r="DH320" i="4"/>
  <c r="DI320" i="4"/>
  <c r="DL320" i="4"/>
  <c r="DM320" i="4"/>
  <c r="DN320" i="4"/>
  <c r="DO320" i="4"/>
  <c r="DQ320" i="4"/>
  <c r="DR320" i="4"/>
  <c r="DS320" i="4"/>
  <c r="A321" i="4"/>
  <c r="B321" i="4"/>
  <c r="CY321" i="4"/>
  <c r="CZ321" i="4"/>
  <c r="DA321" i="4"/>
  <c r="DB321" i="4"/>
  <c r="DD321" i="4"/>
  <c r="DE321" i="4"/>
  <c r="DF321" i="4"/>
  <c r="DH321" i="4"/>
  <c r="DI321" i="4"/>
  <c r="DL321" i="4"/>
  <c r="DM321" i="4"/>
  <c r="DN321" i="4"/>
  <c r="DO321" i="4"/>
  <c r="DQ321" i="4"/>
  <c r="DR321" i="4"/>
  <c r="DS321" i="4"/>
  <c r="A322" i="4"/>
  <c r="B322" i="4"/>
  <c r="CY322" i="4"/>
  <c r="CZ322" i="4"/>
  <c r="DA322" i="4"/>
  <c r="DB322" i="4"/>
  <c r="DD322" i="4"/>
  <c r="DE322" i="4"/>
  <c r="DF322" i="4"/>
  <c r="DH322" i="4"/>
  <c r="DI322" i="4"/>
  <c r="DL322" i="4"/>
  <c r="DM322" i="4"/>
  <c r="DN322" i="4"/>
  <c r="DO322" i="4"/>
  <c r="DQ322" i="4"/>
  <c r="DR322" i="4"/>
  <c r="DS322" i="4"/>
  <c r="A323" i="4"/>
  <c r="B323" i="4"/>
  <c r="CY323" i="4"/>
  <c r="CZ323" i="4"/>
  <c r="DA323" i="4"/>
  <c r="DB323" i="4"/>
  <c r="DD323" i="4"/>
  <c r="DE323" i="4"/>
  <c r="DF323" i="4"/>
  <c r="DH323" i="4"/>
  <c r="DI323" i="4"/>
  <c r="DL323" i="4"/>
  <c r="DM323" i="4"/>
  <c r="DN323" i="4"/>
  <c r="DO323" i="4"/>
  <c r="DQ323" i="4"/>
  <c r="DR323" i="4"/>
  <c r="DS323" i="4"/>
  <c r="A324" i="4"/>
  <c r="B324" i="4"/>
  <c r="CY324" i="4"/>
  <c r="CZ324" i="4"/>
  <c r="DA324" i="4"/>
  <c r="DB324" i="4"/>
  <c r="DD324" i="4"/>
  <c r="DE324" i="4"/>
  <c r="DF324" i="4"/>
  <c r="DH324" i="4"/>
  <c r="DI324" i="4"/>
  <c r="DL324" i="4"/>
  <c r="DM324" i="4"/>
  <c r="DN324" i="4"/>
  <c r="DO324" i="4"/>
  <c r="DQ324" i="4"/>
  <c r="DR324" i="4"/>
  <c r="DS324" i="4"/>
  <c r="A325" i="4"/>
  <c r="B325" i="4"/>
  <c r="CY325" i="4"/>
  <c r="CZ325" i="4"/>
  <c r="DA325" i="4"/>
  <c r="DB325" i="4"/>
  <c r="DD325" i="4"/>
  <c r="DE325" i="4"/>
  <c r="DF325" i="4"/>
  <c r="DH325" i="4"/>
  <c r="DI325" i="4"/>
  <c r="DL325" i="4"/>
  <c r="DM325" i="4"/>
  <c r="DN325" i="4"/>
  <c r="DO325" i="4"/>
  <c r="DQ325" i="4"/>
  <c r="DR325" i="4"/>
  <c r="DS325" i="4"/>
  <c r="A326" i="4"/>
  <c r="B326" i="4"/>
  <c r="CY326" i="4"/>
  <c r="CZ326" i="4"/>
  <c r="DA326" i="4"/>
  <c r="DB326" i="4"/>
  <c r="DD326" i="4"/>
  <c r="DE326" i="4"/>
  <c r="DF326" i="4"/>
  <c r="DH326" i="4"/>
  <c r="DI326" i="4"/>
  <c r="DL326" i="4"/>
  <c r="DM326" i="4"/>
  <c r="DN326" i="4"/>
  <c r="DO326" i="4"/>
  <c r="DQ326" i="4"/>
  <c r="DR326" i="4"/>
  <c r="DS326" i="4"/>
  <c r="A327" i="4"/>
  <c r="B327" i="4"/>
  <c r="CY327" i="4"/>
  <c r="CZ327" i="4"/>
  <c r="DA327" i="4"/>
  <c r="DB327" i="4"/>
  <c r="DD327" i="4"/>
  <c r="DE327" i="4"/>
  <c r="DF327" i="4"/>
  <c r="DH327" i="4"/>
  <c r="DI327" i="4"/>
  <c r="DL327" i="4"/>
  <c r="DM327" i="4"/>
  <c r="DN327" i="4"/>
  <c r="DO327" i="4"/>
  <c r="DQ327" i="4"/>
  <c r="DR327" i="4"/>
  <c r="DS327" i="4"/>
  <c r="A328" i="4"/>
  <c r="B328" i="4"/>
  <c r="CY328" i="4"/>
  <c r="CZ328" i="4"/>
  <c r="DA328" i="4"/>
  <c r="DB328" i="4"/>
  <c r="DD328" i="4"/>
  <c r="DE328" i="4"/>
  <c r="DF328" i="4"/>
  <c r="DH328" i="4"/>
  <c r="DI328" i="4"/>
  <c r="DL328" i="4"/>
  <c r="DM328" i="4"/>
  <c r="DN328" i="4"/>
  <c r="DO328" i="4"/>
  <c r="DQ328" i="4"/>
  <c r="DR328" i="4"/>
  <c r="DS328" i="4"/>
  <c r="A329" i="4"/>
  <c r="B329" i="4"/>
  <c r="CY329" i="4"/>
  <c r="CZ329" i="4"/>
  <c r="DA329" i="4"/>
  <c r="DB329" i="4"/>
  <c r="DD329" i="4"/>
  <c r="DE329" i="4"/>
  <c r="DF329" i="4"/>
  <c r="DH329" i="4"/>
  <c r="DI329" i="4"/>
  <c r="DL329" i="4"/>
  <c r="DM329" i="4"/>
  <c r="DN329" i="4"/>
  <c r="DO329" i="4"/>
  <c r="DQ329" i="4"/>
  <c r="DR329" i="4"/>
  <c r="DS329" i="4"/>
  <c r="A330" i="4"/>
  <c r="B330" i="4"/>
  <c r="CY330" i="4"/>
  <c r="CZ330" i="4"/>
  <c r="DA330" i="4"/>
  <c r="DB330" i="4"/>
  <c r="DD330" i="4"/>
  <c r="DE330" i="4"/>
  <c r="DF330" i="4"/>
  <c r="DH330" i="4"/>
  <c r="DI330" i="4"/>
  <c r="DL330" i="4"/>
  <c r="DM330" i="4"/>
  <c r="DN330" i="4"/>
  <c r="DO330" i="4"/>
  <c r="DQ330" i="4"/>
  <c r="DR330" i="4"/>
  <c r="DS330" i="4"/>
  <c r="A331" i="4"/>
  <c r="B331" i="4"/>
  <c r="CY331" i="4"/>
  <c r="CZ331" i="4"/>
  <c r="DA331" i="4"/>
  <c r="DB331" i="4"/>
  <c r="DD331" i="4"/>
  <c r="DE331" i="4"/>
  <c r="DF331" i="4"/>
  <c r="DH331" i="4"/>
  <c r="DI331" i="4"/>
  <c r="DL331" i="4"/>
  <c r="DM331" i="4"/>
  <c r="DN331" i="4"/>
  <c r="DO331" i="4"/>
  <c r="DQ331" i="4"/>
  <c r="DR331" i="4"/>
  <c r="DS331" i="4"/>
  <c r="A332" i="4"/>
  <c r="B332" i="4"/>
  <c r="CY332" i="4"/>
  <c r="CZ332" i="4"/>
  <c r="DA332" i="4"/>
  <c r="DB332" i="4"/>
  <c r="DD332" i="4"/>
  <c r="DE332" i="4"/>
  <c r="DF332" i="4"/>
  <c r="DH332" i="4"/>
  <c r="DI332" i="4"/>
  <c r="DL332" i="4"/>
  <c r="DM332" i="4"/>
  <c r="DN332" i="4"/>
  <c r="DO332" i="4"/>
  <c r="DQ332" i="4"/>
  <c r="DR332" i="4"/>
  <c r="DS332" i="4"/>
  <c r="A333" i="4"/>
  <c r="B333" i="4"/>
  <c r="CY333" i="4"/>
  <c r="CZ333" i="4"/>
  <c r="DA333" i="4"/>
  <c r="DB333" i="4"/>
  <c r="DD333" i="4"/>
  <c r="DE333" i="4"/>
  <c r="DF333" i="4"/>
  <c r="DH333" i="4"/>
  <c r="DI333" i="4"/>
  <c r="DL333" i="4"/>
  <c r="DM333" i="4"/>
  <c r="DN333" i="4"/>
  <c r="DO333" i="4"/>
  <c r="DQ333" i="4"/>
  <c r="DR333" i="4"/>
  <c r="DS333" i="4"/>
  <c r="A334" i="4"/>
  <c r="B334" i="4"/>
  <c r="CY334" i="4"/>
  <c r="CZ334" i="4"/>
  <c r="DA334" i="4"/>
  <c r="DB334" i="4"/>
  <c r="DD334" i="4"/>
  <c r="DE334" i="4"/>
  <c r="DF334" i="4"/>
  <c r="DH334" i="4"/>
  <c r="DI334" i="4"/>
  <c r="DL334" i="4"/>
  <c r="DM334" i="4"/>
  <c r="DN334" i="4"/>
  <c r="DO334" i="4"/>
  <c r="DQ334" i="4"/>
  <c r="DR334" i="4"/>
  <c r="DS334" i="4"/>
  <c r="A335" i="4"/>
  <c r="B335" i="4"/>
  <c r="CY335" i="4"/>
  <c r="CZ335" i="4"/>
  <c r="DA335" i="4"/>
  <c r="DB335" i="4"/>
  <c r="DD335" i="4"/>
  <c r="DE335" i="4"/>
  <c r="DF335" i="4"/>
  <c r="DH335" i="4"/>
  <c r="DI335" i="4"/>
  <c r="DL335" i="4"/>
  <c r="DM335" i="4"/>
  <c r="DN335" i="4"/>
  <c r="DO335" i="4"/>
  <c r="DQ335" i="4"/>
  <c r="DR335" i="4"/>
  <c r="DS335" i="4"/>
  <c r="A336" i="4"/>
  <c r="B336" i="4"/>
  <c r="CY336" i="4"/>
  <c r="CZ336" i="4"/>
  <c r="DA336" i="4"/>
  <c r="DB336" i="4"/>
  <c r="DD336" i="4"/>
  <c r="DE336" i="4"/>
  <c r="DF336" i="4"/>
  <c r="DH336" i="4"/>
  <c r="DI336" i="4"/>
  <c r="DL336" i="4"/>
  <c r="DM336" i="4"/>
  <c r="DN336" i="4"/>
  <c r="DO336" i="4"/>
  <c r="DQ336" i="4"/>
  <c r="DR336" i="4"/>
  <c r="DS336" i="4"/>
  <c r="A337" i="4"/>
  <c r="B337" i="4"/>
  <c r="CY337" i="4"/>
  <c r="CZ337" i="4"/>
  <c r="DA337" i="4"/>
  <c r="DB337" i="4"/>
  <c r="DD337" i="4"/>
  <c r="DE337" i="4"/>
  <c r="DF337" i="4"/>
  <c r="DH337" i="4"/>
  <c r="DI337" i="4"/>
  <c r="DL337" i="4"/>
  <c r="DM337" i="4"/>
  <c r="DN337" i="4"/>
  <c r="DO337" i="4"/>
  <c r="DQ337" i="4"/>
  <c r="DR337" i="4"/>
  <c r="DS337" i="4"/>
  <c r="A338" i="4"/>
  <c r="B338" i="4"/>
  <c r="CY338" i="4"/>
  <c r="CZ338" i="4"/>
  <c r="DA338" i="4"/>
  <c r="DB338" i="4"/>
  <c r="DD338" i="4"/>
  <c r="DE338" i="4"/>
  <c r="DF338" i="4"/>
  <c r="DH338" i="4"/>
  <c r="DI338" i="4"/>
  <c r="DL338" i="4"/>
  <c r="DM338" i="4"/>
  <c r="DN338" i="4"/>
  <c r="DO338" i="4"/>
  <c r="DQ338" i="4"/>
  <c r="DR338" i="4"/>
  <c r="DS338" i="4"/>
  <c r="A339" i="4"/>
  <c r="B339" i="4"/>
  <c r="CY339" i="4"/>
  <c r="CZ339" i="4"/>
  <c r="DA339" i="4"/>
  <c r="DB339" i="4"/>
  <c r="DD339" i="4"/>
  <c r="DE339" i="4"/>
  <c r="DF339" i="4"/>
  <c r="DH339" i="4"/>
  <c r="DI339" i="4"/>
  <c r="DL339" i="4"/>
  <c r="DM339" i="4"/>
  <c r="DN339" i="4"/>
  <c r="DO339" i="4"/>
  <c r="DQ339" i="4"/>
  <c r="DR339" i="4"/>
  <c r="DS339" i="4"/>
  <c r="A340" i="4"/>
  <c r="B340" i="4"/>
  <c r="CY340" i="4"/>
  <c r="CZ340" i="4"/>
  <c r="DA340" i="4"/>
  <c r="DB340" i="4"/>
  <c r="DD340" i="4"/>
  <c r="DE340" i="4"/>
  <c r="DF340" i="4"/>
  <c r="DH340" i="4"/>
  <c r="DI340" i="4"/>
  <c r="DL340" i="4"/>
  <c r="DM340" i="4"/>
  <c r="DN340" i="4"/>
  <c r="DO340" i="4"/>
  <c r="DQ340" i="4"/>
  <c r="DR340" i="4"/>
  <c r="DS340" i="4"/>
  <c r="A341" i="4"/>
  <c r="B341" i="4"/>
  <c r="CY341" i="4"/>
  <c r="CZ341" i="4"/>
  <c r="DA341" i="4"/>
  <c r="DB341" i="4"/>
  <c r="DD341" i="4"/>
  <c r="DE341" i="4"/>
  <c r="DF341" i="4"/>
  <c r="DH341" i="4"/>
  <c r="DI341" i="4"/>
  <c r="DL341" i="4"/>
  <c r="DM341" i="4"/>
  <c r="DN341" i="4"/>
  <c r="DO341" i="4"/>
  <c r="DQ341" i="4"/>
  <c r="DR341" i="4"/>
  <c r="DS341" i="4"/>
  <c r="A342" i="4"/>
  <c r="B342" i="4"/>
  <c r="CY342" i="4"/>
  <c r="CZ342" i="4"/>
  <c r="DA342" i="4"/>
  <c r="DB342" i="4"/>
  <c r="DD342" i="4"/>
  <c r="DE342" i="4"/>
  <c r="DF342" i="4"/>
  <c r="DH342" i="4"/>
  <c r="DI342" i="4"/>
  <c r="DL342" i="4"/>
  <c r="DM342" i="4"/>
  <c r="DN342" i="4"/>
  <c r="DO342" i="4"/>
  <c r="DQ342" i="4"/>
  <c r="DR342" i="4"/>
  <c r="DS342" i="4"/>
  <c r="A343" i="4"/>
  <c r="B343" i="4"/>
  <c r="CY343" i="4"/>
  <c r="CZ343" i="4"/>
  <c r="DA343" i="4"/>
  <c r="DB343" i="4"/>
  <c r="DD343" i="4"/>
  <c r="DE343" i="4"/>
  <c r="DF343" i="4"/>
  <c r="DH343" i="4"/>
  <c r="DI343" i="4"/>
  <c r="DL343" i="4"/>
  <c r="DM343" i="4"/>
  <c r="DN343" i="4"/>
  <c r="DO343" i="4"/>
  <c r="DQ343" i="4"/>
  <c r="DR343" i="4"/>
  <c r="DS343" i="4"/>
  <c r="A344" i="4"/>
  <c r="B344" i="4"/>
  <c r="CY344" i="4"/>
  <c r="CZ344" i="4"/>
  <c r="DA344" i="4"/>
  <c r="DB344" i="4"/>
  <c r="DD344" i="4"/>
  <c r="DE344" i="4"/>
  <c r="DF344" i="4"/>
  <c r="DH344" i="4"/>
  <c r="DI344" i="4"/>
  <c r="DL344" i="4"/>
  <c r="DM344" i="4"/>
  <c r="DN344" i="4"/>
  <c r="DO344" i="4"/>
  <c r="DQ344" i="4"/>
  <c r="DR344" i="4"/>
  <c r="DS344" i="4"/>
  <c r="A345" i="4"/>
  <c r="B345" i="4"/>
  <c r="CY345" i="4"/>
  <c r="CZ345" i="4"/>
  <c r="DA345" i="4"/>
  <c r="DB345" i="4"/>
  <c r="DD345" i="4"/>
  <c r="DE345" i="4"/>
  <c r="DF345" i="4"/>
  <c r="DH345" i="4"/>
  <c r="DI345" i="4"/>
  <c r="DL345" i="4"/>
  <c r="DM345" i="4"/>
  <c r="DN345" i="4"/>
  <c r="DO345" i="4"/>
  <c r="DQ345" i="4"/>
  <c r="DR345" i="4"/>
  <c r="DS345" i="4"/>
  <c r="A346" i="4"/>
  <c r="B346" i="4"/>
  <c r="CY346" i="4"/>
  <c r="CZ346" i="4"/>
  <c r="DA346" i="4"/>
  <c r="DB346" i="4"/>
  <c r="DD346" i="4"/>
  <c r="DE346" i="4"/>
  <c r="DF346" i="4"/>
  <c r="DH346" i="4"/>
  <c r="DI346" i="4"/>
  <c r="DL346" i="4"/>
  <c r="DM346" i="4"/>
  <c r="DN346" i="4"/>
  <c r="DO346" i="4"/>
  <c r="DQ346" i="4"/>
  <c r="DR346" i="4"/>
  <c r="DS346" i="4"/>
  <c r="A347" i="4"/>
  <c r="B347" i="4"/>
  <c r="CY347" i="4"/>
  <c r="CZ347" i="4"/>
  <c r="DA347" i="4"/>
  <c r="DB347" i="4"/>
  <c r="DD347" i="4"/>
  <c r="DE347" i="4"/>
  <c r="DF347" i="4"/>
  <c r="DH347" i="4"/>
  <c r="DI347" i="4"/>
  <c r="DL347" i="4"/>
  <c r="DM347" i="4"/>
  <c r="DN347" i="4"/>
  <c r="DO347" i="4"/>
  <c r="DQ347" i="4"/>
  <c r="DR347" i="4"/>
  <c r="DS347" i="4"/>
  <c r="A348" i="4"/>
  <c r="B348" i="4"/>
  <c r="CY348" i="4"/>
  <c r="CZ348" i="4"/>
  <c r="DA348" i="4"/>
  <c r="DB348" i="4"/>
  <c r="DD348" i="4"/>
  <c r="DE348" i="4"/>
  <c r="DF348" i="4"/>
  <c r="DH348" i="4"/>
  <c r="DI348" i="4"/>
  <c r="DL348" i="4"/>
  <c r="DM348" i="4"/>
  <c r="DN348" i="4"/>
  <c r="DO348" i="4"/>
  <c r="DQ348" i="4"/>
  <c r="DR348" i="4"/>
  <c r="DS348" i="4"/>
  <c r="A349" i="4"/>
  <c r="B349" i="4"/>
  <c r="CY349" i="4"/>
  <c r="CZ349" i="4"/>
  <c r="DA349" i="4"/>
  <c r="DB349" i="4"/>
  <c r="DD349" i="4"/>
  <c r="DE349" i="4"/>
  <c r="DF349" i="4"/>
  <c r="DH349" i="4"/>
  <c r="DI349" i="4"/>
  <c r="DL349" i="4"/>
  <c r="DM349" i="4"/>
  <c r="DN349" i="4"/>
  <c r="DO349" i="4"/>
  <c r="DQ349" i="4"/>
  <c r="DR349" i="4"/>
  <c r="DS349" i="4"/>
  <c r="A350" i="4"/>
  <c r="B350" i="4"/>
  <c r="CY350" i="4"/>
  <c r="CZ350" i="4"/>
  <c r="DA350" i="4"/>
  <c r="DB350" i="4"/>
  <c r="DD350" i="4"/>
  <c r="DE350" i="4"/>
  <c r="DF350" i="4"/>
  <c r="DH350" i="4"/>
  <c r="DI350" i="4"/>
  <c r="DL350" i="4"/>
  <c r="DM350" i="4"/>
  <c r="DN350" i="4"/>
  <c r="DO350" i="4"/>
  <c r="DQ350" i="4"/>
  <c r="DR350" i="4"/>
  <c r="DS350" i="4"/>
  <c r="A351" i="4"/>
  <c r="B351" i="4"/>
  <c r="CY351" i="4"/>
  <c r="CZ351" i="4"/>
  <c r="DA351" i="4"/>
  <c r="DB351" i="4"/>
  <c r="DD351" i="4"/>
  <c r="DE351" i="4"/>
  <c r="DF351" i="4"/>
  <c r="DH351" i="4"/>
  <c r="DI351" i="4"/>
  <c r="DL351" i="4"/>
  <c r="DM351" i="4"/>
  <c r="DN351" i="4"/>
  <c r="DO351" i="4"/>
  <c r="DQ351" i="4"/>
  <c r="DR351" i="4"/>
  <c r="DS351" i="4"/>
  <c r="A352" i="4"/>
  <c r="B352" i="4"/>
  <c r="CY352" i="4"/>
  <c r="CZ352" i="4"/>
  <c r="DA352" i="4"/>
  <c r="DB352" i="4"/>
  <c r="DD352" i="4"/>
  <c r="DE352" i="4"/>
  <c r="DF352" i="4"/>
  <c r="DH352" i="4"/>
  <c r="DI352" i="4"/>
  <c r="DL352" i="4"/>
  <c r="DM352" i="4"/>
  <c r="DN352" i="4"/>
  <c r="DO352" i="4"/>
  <c r="DQ352" i="4"/>
  <c r="DR352" i="4"/>
  <c r="DS352" i="4"/>
  <c r="A353" i="4"/>
  <c r="B353" i="4"/>
  <c r="CY353" i="4"/>
  <c r="CZ353" i="4"/>
  <c r="DA353" i="4"/>
  <c r="DB353" i="4"/>
  <c r="DD353" i="4"/>
  <c r="DE353" i="4"/>
  <c r="DF353" i="4"/>
  <c r="DH353" i="4"/>
  <c r="DI353" i="4"/>
  <c r="DL353" i="4"/>
  <c r="DM353" i="4"/>
  <c r="DN353" i="4"/>
  <c r="DO353" i="4"/>
  <c r="DQ353" i="4"/>
  <c r="DR353" i="4"/>
  <c r="DS353" i="4"/>
  <c r="A354" i="4"/>
  <c r="B354" i="4"/>
  <c r="CY354" i="4"/>
  <c r="CZ354" i="4"/>
  <c r="DA354" i="4"/>
  <c r="DB354" i="4"/>
  <c r="DD354" i="4"/>
  <c r="DE354" i="4"/>
  <c r="DF354" i="4"/>
  <c r="DH354" i="4"/>
  <c r="DI354" i="4"/>
  <c r="DL354" i="4"/>
  <c r="DM354" i="4"/>
  <c r="DN354" i="4"/>
  <c r="DO354" i="4"/>
  <c r="DQ354" i="4"/>
  <c r="DR354" i="4"/>
  <c r="DS354" i="4"/>
  <c r="A355" i="4"/>
  <c r="B355" i="4"/>
  <c r="CY355" i="4"/>
  <c r="CZ355" i="4"/>
  <c r="DA355" i="4"/>
  <c r="DB355" i="4"/>
  <c r="DD355" i="4"/>
  <c r="DE355" i="4"/>
  <c r="DF355" i="4"/>
  <c r="DH355" i="4"/>
  <c r="DI355" i="4"/>
  <c r="DL355" i="4"/>
  <c r="DM355" i="4"/>
  <c r="DN355" i="4"/>
  <c r="DO355" i="4"/>
  <c r="DQ355" i="4"/>
  <c r="DR355" i="4"/>
  <c r="DS355" i="4"/>
  <c r="A356" i="4"/>
  <c r="B356" i="4"/>
  <c r="CY356" i="4"/>
  <c r="CZ356" i="4"/>
  <c r="DA356" i="4"/>
  <c r="DB356" i="4"/>
  <c r="DD356" i="4"/>
  <c r="DE356" i="4"/>
  <c r="DF356" i="4"/>
  <c r="DH356" i="4"/>
  <c r="DI356" i="4"/>
  <c r="DL356" i="4"/>
  <c r="DM356" i="4"/>
  <c r="DN356" i="4"/>
  <c r="DO356" i="4"/>
  <c r="DQ356" i="4"/>
  <c r="DR356" i="4"/>
  <c r="DS356" i="4"/>
  <c r="A357" i="4"/>
  <c r="B357" i="4"/>
  <c r="CY357" i="4"/>
  <c r="CZ357" i="4"/>
  <c r="DA357" i="4"/>
  <c r="DB357" i="4"/>
  <c r="DD357" i="4"/>
  <c r="DE357" i="4"/>
  <c r="DF357" i="4"/>
  <c r="DH357" i="4"/>
  <c r="DI357" i="4"/>
  <c r="DL357" i="4"/>
  <c r="DM357" i="4"/>
  <c r="DN357" i="4"/>
  <c r="DO357" i="4"/>
  <c r="DQ357" i="4"/>
  <c r="DR357" i="4"/>
  <c r="DS357" i="4"/>
  <c r="A358" i="4"/>
  <c r="B358" i="4"/>
  <c r="CY358" i="4"/>
  <c r="CZ358" i="4"/>
  <c r="DA358" i="4"/>
  <c r="DB358" i="4"/>
  <c r="DD358" i="4"/>
  <c r="DE358" i="4"/>
  <c r="DF358" i="4"/>
  <c r="DH358" i="4"/>
  <c r="DI358" i="4"/>
  <c r="DL358" i="4"/>
  <c r="DM358" i="4"/>
  <c r="DN358" i="4"/>
  <c r="DO358" i="4"/>
  <c r="DQ358" i="4"/>
  <c r="DR358" i="4"/>
  <c r="DS358" i="4"/>
  <c r="A359" i="4"/>
  <c r="B359" i="4"/>
  <c r="CY359" i="4"/>
  <c r="CZ359" i="4"/>
  <c r="DA359" i="4"/>
  <c r="DB359" i="4"/>
  <c r="DD359" i="4"/>
  <c r="DE359" i="4"/>
  <c r="DF359" i="4"/>
  <c r="DH359" i="4"/>
  <c r="DI359" i="4"/>
  <c r="DL359" i="4"/>
  <c r="DM359" i="4"/>
  <c r="DN359" i="4"/>
  <c r="DO359" i="4"/>
  <c r="DQ359" i="4"/>
  <c r="DR359" i="4"/>
  <c r="DS359" i="4"/>
  <c r="A360" i="4"/>
  <c r="B360" i="4"/>
  <c r="CY360" i="4"/>
  <c r="CZ360" i="4"/>
  <c r="DA360" i="4"/>
  <c r="DB360" i="4"/>
  <c r="DD360" i="4"/>
  <c r="DE360" i="4"/>
  <c r="DF360" i="4"/>
  <c r="DH360" i="4"/>
  <c r="DI360" i="4"/>
  <c r="DL360" i="4"/>
  <c r="DM360" i="4"/>
  <c r="DN360" i="4"/>
  <c r="DO360" i="4"/>
  <c r="DQ360" i="4"/>
  <c r="DR360" i="4"/>
  <c r="DS360" i="4"/>
  <c r="A361" i="4"/>
  <c r="B361" i="4"/>
  <c r="CY361" i="4"/>
  <c r="CZ361" i="4"/>
  <c r="DA361" i="4"/>
  <c r="DB361" i="4"/>
  <c r="DD361" i="4"/>
  <c r="DE361" i="4"/>
  <c r="DF361" i="4"/>
  <c r="DH361" i="4"/>
  <c r="DI361" i="4"/>
  <c r="DL361" i="4"/>
  <c r="DM361" i="4"/>
  <c r="DN361" i="4"/>
  <c r="DO361" i="4"/>
  <c r="DQ361" i="4"/>
  <c r="DR361" i="4"/>
  <c r="DS361" i="4"/>
  <c r="A362" i="4"/>
  <c r="B362" i="4"/>
  <c r="CY362" i="4"/>
  <c r="CZ362" i="4"/>
  <c r="DA362" i="4"/>
  <c r="DB362" i="4"/>
  <c r="DD362" i="4"/>
  <c r="DE362" i="4"/>
  <c r="DF362" i="4"/>
  <c r="DH362" i="4"/>
  <c r="DI362" i="4"/>
  <c r="DL362" i="4"/>
  <c r="DM362" i="4"/>
  <c r="DN362" i="4"/>
  <c r="DO362" i="4"/>
  <c r="DQ362" i="4"/>
  <c r="DR362" i="4"/>
  <c r="DS362" i="4"/>
  <c r="A363" i="4"/>
  <c r="B363" i="4"/>
  <c r="CY363" i="4"/>
  <c r="CZ363" i="4"/>
  <c r="DA363" i="4"/>
  <c r="DB363" i="4"/>
  <c r="DD363" i="4"/>
  <c r="DE363" i="4"/>
  <c r="DF363" i="4"/>
  <c r="DH363" i="4"/>
  <c r="DI363" i="4"/>
  <c r="DL363" i="4"/>
  <c r="DM363" i="4"/>
  <c r="DN363" i="4"/>
  <c r="DO363" i="4"/>
  <c r="DQ363" i="4"/>
  <c r="DR363" i="4"/>
  <c r="DS363" i="4"/>
  <c r="A364" i="4"/>
  <c r="B364" i="4"/>
  <c r="CY364" i="4"/>
  <c r="CZ364" i="4"/>
  <c r="DA364" i="4"/>
  <c r="DB364" i="4"/>
  <c r="DD364" i="4"/>
  <c r="DE364" i="4"/>
  <c r="DF364" i="4"/>
  <c r="DH364" i="4"/>
  <c r="DI364" i="4"/>
  <c r="DL364" i="4"/>
  <c r="DM364" i="4"/>
  <c r="DN364" i="4"/>
  <c r="DO364" i="4"/>
  <c r="DQ364" i="4"/>
  <c r="DR364" i="4"/>
  <c r="DS364" i="4"/>
  <c r="A365" i="4"/>
  <c r="B365" i="4"/>
  <c r="CY365" i="4"/>
  <c r="CZ365" i="4"/>
  <c r="DA365" i="4"/>
  <c r="DB365" i="4"/>
  <c r="DD365" i="4"/>
  <c r="DE365" i="4"/>
  <c r="DF365" i="4"/>
  <c r="DH365" i="4"/>
  <c r="DI365" i="4"/>
  <c r="DL365" i="4"/>
  <c r="DM365" i="4"/>
  <c r="DN365" i="4"/>
  <c r="DO365" i="4"/>
  <c r="DQ365" i="4"/>
  <c r="DR365" i="4"/>
  <c r="DS365" i="4"/>
  <c r="A366" i="4"/>
  <c r="B366" i="4"/>
  <c r="CY366" i="4"/>
  <c r="CZ366" i="4"/>
  <c r="DA366" i="4"/>
  <c r="DB366" i="4"/>
  <c r="DD366" i="4"/>
  <c r="DE366" i="4"/>
  <c r="DF366" i="4"/>
  <c r="DH366" i="4"/>
  <c r="DI366" i="4"/>
  <c r="DL366" i="4"/>
  <c r="DM366" i="4"/>
  <c r="DN366" i="4"/>
  <c r="DO366" i="4"/>
  <c r="DQ366" i="4"/>
  <c r="DR366" i="4"/>
  <c r="DS366" i="4"/>
  <c r="A367" i="4"/>
  <c r="B367" i="4"/>
  <c r="CY367" i="4"/>
  <c r="CZ367" i="4"/>
  <c r="DA367" i="4"/>
  <c r="DB367" i="4"/>
  <c r="DD367" i="4"/>
  <c r="DE367" i="4"/>
  <c r="DF367" i="4"/>
  <c r="DH367" i="4"/>
  <c r="DI367" i="4"/>
  <c r="DL367" i="4"/>
  <c r="DM367" i="4"/>
  <c r="DN367" i="4"/>
  <c r="DO367" i="4"/>
  <c r="DQ367" i="4"/>
  <c r="DR367" i="4"/>
  <c r="DS367" i="4"/>
  <c r="A368" i="4"/>
  <c r="B368" i="4"/>
  <c r="CY368" i="4"/>
  <c r="CZ368" i="4"/>
  <c r="DA368" i="4"/>
  <c r="DB368" i="4"/>
  <c r="DD368" i="4"/>
  <c r="DE368" i="4"/>
  <c r="DF368" i="4"/>
  <c r="DH368" i="4"/>
  <c r="DI368" i="4"/>
  <c r="DL368" i="4"/>
  <c r="DM368" i="4"/>
  <c r="DN368" i="4"/>
  <c r="DO368" i="4"/>
  <c r="DQ368" i="4"/>
  <c r="DR368" i="4"/>
  <c r="DS368" i="4"/>
  <c r="A369" i="4"/>
  <c r="B369" i="4"/>
  <c r="CY369" i="4"/>
  <c r="CZ369" i="4"/>
  <c r="DA369" i="4"/>
  <c r="DB369" i="4"/>
  <c r="DD369" i="4"/>
  <c r="DE369" i="4"/>
  <c r="DF369" i="4"/>
  <c r="DH369" i="4"/>
  <c r="DI369" i="4"/>
  <c r="DL369" i="4"/>
  <c r="DM369" i="4"/>
  <c r="DN369" i="4"/>
  <c r="DO369" i="4"/>
  <c r="DQ369" i="4"/>
  <c r="DR369" i="4"/>
  <c r="DS369" i="4"/>
  <c r="A370" i="4"/>
  <c r="B370" i="4"/>
  <c r="CY370" i="4"/>
  <c r="CZ370" i="4"/>
  <c r="DA370" i="4"/>
  <c r="DB370" i="4"/>
  <c r="DD370" i="4"/>
  <c r="DE370" i="4"/>
  <c r="DF370" i="4"/>
  <c r="DH370" i="4"/>
  <c r="DI370" i="4"/>
  <c r="DL370" i="4"/>
  <c r="DM370" i="4"/>
  <c r="DN370" i="4"/>
  <c r="DO370" i="4"/>
  <c r="DQ370" i="4"/>
  <c r="DR370" i="4"/>
  <c r="DS370" i="4"/>
  <c r="A371" i="4"/>
  <c r="B371" i="4"/>
  <c r="CY371" i="4"/>
  <c r="CZ371" i="4"/>
  <c r="DA371" i="4"/>
  <c r="DB371" i="4"/>
  <c r="DD371" i="4"/>
  <c r="DE371" i="4"/>
  <c r="DF371" i="4"/>
  <c r="DH371" i="4"/>
  <c r="DI371" i="4"/>
  <c r="DL371" i="4"/>
  <c r="DM371" i="4"/>
  <c r="DN371" i="4"/>
  <c r="DO371" i="4"/>
  <c r="DQ371" i="4"/>
  <c r="DR371" i="4"/>
  <c r="DS371" i="4"/>
  <c r="A372" i="4"/>
  <c r="B372" i="4"/>
  <c r="CY372" i="4"/>
  <c r="CZ372" i="4"/>
  <c r="DA372" i="4"/>
  <c r="DB372" i="4"/>
  <c r="DD372" i="4"/>
  <c r="DE372" i="4"/>
  <c r="DF372" i="4"/>
  <c r="DH372" i="4"/>
  <c r="DI372" i="4"/>
  <c r="DL372" i="4"/>
  <c r="DM372" i="4"/>
  <c r="DN372" i="4"/>
  <c r="DO372" i="4"/>
  <c r="DQ372" i="4"/>
  <c r="DR372" i="4"/>
  <c r="DS372" i="4"/>
  <c r="CY373" i="4"/>
  <c r="CZ373" i="4"/>
  <c r="DA373" i="4"/>
  <c r="DB373" i="4"/>
  <c r="DD373" i="4"/>
  <c r="DE373" i="4"/>
  <c r="DF373" i="4"/>
  <c r="DH373" i="4"/>
  <c r="DI373" i="4"/>
  <c r="DL373" i="4"/>
  <c r="DM373" i="4"/>
  <c r="DN373" i="4"/>
  <c r="DO373" i="4"/>
  <c r="DQ373" i="4"/>
  <c r="DR373" i="4"/>
  <c r="DS373" i="4"/>
  <c r="CY374" i="4"/>
  <c r="CZ374" i="4"/>
  <c r="DA374" i="4"/>
  <c r="DB374" i="4"/>
  <c r="DD374" i="4"/>
  <c r="DE374" i="4"/>
  <c r="DF374" i="4"/>
  <c r="DH374" i="4"/>
  <c r="DI374" i="4"/>
  <c r="DL374" i="4"/>
  <c r="DM374" i="4"/>
  <c r="DN374" i="4"/>
  <c r="DO374" i="4"/>
  <c r="DQ374" i="4"/>
  <c r="DR374" i="4"/>
  <c r="DS374" i="4"/>
  <c r="CY375" i="4"/>
  <c r="CZ375" i="4"/>
  <c r="DA375" i="4"/>
  <c r="DB375" i="4"/>
  <c r="DD375" i="4"/>
  <c r="DE375" i="4"/>
  <c r="DF375" i="4"/>
  <c r="DH375" i="4"/>
  <c r="DI375" i="4"/>
  <c r="DL375" i="4"/>
  <c r="DM375" i="4"/>
  <c r="DN375" i="4"/>
  <c r="DO375" i="4"/>
  <c r="DQ375" i="4"/>
  <c r="DR375" i="4"/>
  <c r="DS375" i="4"/>
  <c r="CY376" i="4"/>
  <c r="CZ376" i="4"/>
  <c r="DA376" i="4"/>
  <c r="DB376" i="4"/>
  <c r="DD376" i="4"/>
  <c r="DE376" i="4"/>
  <c r="DF376" i="4"/>
  <c r="DH376" i="4"/>
  <c r="DI376" i="4"/>
  <c r="DL376" i="4"/>
  <c r="DM376" i="4"/>
  <c r="DN376" i="4"/>
  <c r="DO376" i="4"/>
  <c r="DQ376" i="4"/>
  <c r="DR376" i="4"/>
  <c r="DS376" i="4"/>
  <c r="CY377" i="4"/>
  <c r="CZ377" i="4"/>
  <c r="DA377" i="4"/>
  <c r="DB377" i="4"/>
  <c r="DD377" i="4"/>
  <c r="DE377" i="4"/>
  <c r="DF377" i="4"/>
  <c r="DH377" i="4"/>
  <c r="DI377" i="4"/>
  <c r="DL377" i="4"/>
  <c r="DM377" i="4"/>
  <c r="DN377" i="4"/>
  <c r="DO377" i="4"/>
  <c r="DQ377" i="4"/>
  <c r="DR377" i="4"/>
  <c r="DS377" i="4"/>
  <c r="CY378" i="4"/>
  <c r="CZ378" i="4"/>
  <c r="DA378" i="4"/>
  <c r="DB378" i="4"/>
  <c r="DD378" i="4"/>
  <c r="DE378" i="4"/>
  <c r="DF378" i="4"/>
  <c r="DH378" i="4"/>
  <c r="DI378" i="4"/>
  <c r="DL378" i="4"/>
  <c r="DM378" i="4"/>
  <c r="DN378" i="4"/>
  <c r="DO378" i="4"/>
  <c r="DQ378" i="4"/>
  <c r="DR378" i="4"/>
  <c r="DS378" i="4"/>
  <c r="CY379" i="4"/>
  <c r="CZ379" i="4"/>
  <c r="DA379" i="4"/>
  <c r="DB379" i="4"/>
  <c r="DD379" i="4"/>
  <c r="DE379" i="4"/>
  <c r="DF379" i="4"/>
  <c r="DH379" i="4"/>
  <c r="DI379" i="4"/>
  <c r="DL379" i="4"/>
  <c r="DM379" i="4"/>
  <c r="DN379" i="4"/>
  <c r="DO379" i="4"/>
  <c r="DQ379" i="4"/>
  <c r="DR379" i="4"/>
  <c r="DS379" i="4"/>
  <c r="CY380" i="4"/>
  <c r="CZ380" i="4"/>
  <c r="DA380" i="4"/>
  <c r="DB380" i="4"/>
  <c r="DD380" i="4"/>
  <c r="DE380" i="4"/>
  <c r="DF380" i="4"/>
  <c r="DH380" i="4"/>
  <c r="DI380" i="4"/>
  <c r="DL380" i="4"/>
  <c r="DM380" i="4"/>
  <c r="DN380" i="4"/>
  <c r="DO380" i="4"/>
  <c r="DQ380" i="4"/>
  <c r="DR380" i="4"/>
  <c r="DS380" i="4"/>
  <c r="CY381" i="4"/>
  <c r="CZ381" i="4"/>
  <c r="DA381" i="4"/>
  <c r="DB381" i="4"/>
  <c r="DD381" i="4"/>
  <c r="DE381" i="4"/>
  <c r="DF381" i="4"/>
  <c r="DH381" i="4"/>
  <c r="DI381" i="4"/>
  <c r="DL381" i="4"/>
  <c r="DM381" i="4"/>
  <c r="DN381" i="4"/>
  <c r="DO381" i="4"/>
  <c r="DQ381" i="4"/>
  <c r="DR381" i="4"/>
  <c r="DS381" i="4"/>
  <c r="CY382" i="4"/>
  <c r="CZ382" i="4"/>
  <c r="DA382" i="4"/>
  <c r="DB382" i="4"/>
  <c r="DD382" i="4"/>
  <c r="DE382" i="4"/>
  <c r="DF382" i="4"/>
  <c r="DH382" i="4"/>
  <c r="DI382" i="4"/>
  <c r="DL382" i="4"/>
  <c r="DM382" i="4"/>
  <c r="DN382" i="4"/>
  <c r="DO382" i="4"/>
  <c r="DQ382" i="4"/>
  <c r="DR382" i="4"/>
  <c r="DS382" i="4"/>
  <c r="CY383" i="4"/>
  <c r="CZ383" i="4"/>
  <c r="DA383" i="4"/>
  <c r="DB383" i="4"/>
  <c r="DD383" i="4"/>
  <c r="DE383" i="4"/>
  <c r="DF383" i="4"/>
  <c r="DH383" i="4"/>
  <c r="DI383" i="4"/>
  <c r="DL383" i="4"/>
  <c r="DM383" i="4"/>
  <c r="DN383" i="4"/>
  <c r="DO383" i="4"/>
  <c r="DQ383" i="4"/>
  <c r="DR383" i="4"/>
  <c r="DS383" i="4"/>
  <c r="CY384" i="4"/>
  <c r="CZ384" i="4"/>
  <c r="DA384" i="4"/>
  <c r="DB384" i="4"/>
  <c r="DD384" i="4"/>
  <c r="DE384" i="4"/>
  <c r="DF384" i="4"/>
  <c r="DH384" i="4"/>
  <c r="DI384" i="4"/>
  <c r="DL384" i="4"/>
  <c r="DM384" i="4"/>
  <c r="DN384" i="4"/>
  <c r="DO384" i="4"/>
  <c r="DQ384" i="4"/>
  <c r="DR384" i="4"/>
  <c r="DS384" i="4"/>
  <c r="CY385" i="4"/>
  <c r="CZ385" i="4"/>
  <c r="DA385" i="4"/>
  <c r="DB385" i="4"/>
  <c r="DD385" i="4"/>
  <c r="DE385" i="4"/>
  <c r="DF385" i="4"/>
  <c r="DH385" i="4"/>
  <c r="DI385" i="4"/>
  <c r="DL385" i="4"/>
  <c r="DM385" i="4"/>
  <c r="DN385" i="4"/>
  <c r="DO385" i="4"/>
  <c r="DQ385" i="4"/>
  <c r="DR385" i="4"/>
  <c r="DS385" i="4"/>
  <c r="CY386" i="4"/>
  <c r="CZ386" i="4"/>
  <c r="DA386" i="4"/>
  <c r="DB386" i="4"/>
  <c r="DD386" i="4"/>
  <c r="DE386" i="4"/>
  <c r="DF386" i="4"/>
  <c r="DH386" i="4"/>
  <c r="DI386" i="4"/>
  <c r="DL386" i="4"/>
  <c r="DM386" i="4"/>
  <c r="DN386" i="4"/>
  <c r="DO386" i="4"/>
  <c r="DQ386" i="4"/>
  <c r="DR386" i="4"/>
  <c r="DS386" i="4"/>
  <c r="CY387" i="4"/>
  <c r="CZ387" i="4"/>
  <c r="DA387" i="4"/>
  <c r="DB387" i="4"/>
  <c r="DD387" i="4"/>
  <c r="DE387" i="4"/>
  <c r="DF387" i="4"/>
  <c r="DH387" i="4"/>
  <c r="DI387" i="4"/>
  <c r="DL387" i="4"/>
  <c r="DM387" i="4"/>
  <c r="DN387" i="4"/>
  <c r="DO387" i="4"/>
  <c r="DQ387" i="4"/>
  <c r="DR387" i="4"/>
  <c r="DS387" i="4"/>
  <c r="CY388" i="4"/>
  <c r="CZ388" i="4"/>
  <c r="DA388" i="4"/>
  <c r="DB388" i="4"/>
  <c r="DD388" i="4"/>
  <c r="DE388" i="4"/>
  <c r="DF388" i="4"/>
  <c r="DH388" i="4"/>
  <c r="DI388" i="4"/>
  <c r="DL388" i="4"/>
  <c r="DM388" i="4"/>
  <c r="DN388" i="4"/>
  <c r="DO388" i="4"/>
  <c r="DQ388" i="4"/>
  <c r="DR388" i="4"/>
  <c r="DS388" i="4"/>
  <c r="CY389" i="4"/>
  <c r="CZ389" i="4"/>
  <c r="DA389" i="4"/>
  <c r="DB389" i="4"/>
  <c r="DD389" i="4"/>
  <c r="DE389" i="4"/>
  <c r="DF389" i="4"/>
  <c r="DH389" i="4"/>
  <c r="DI389" i="4"/>
  <c r="DL389" i="4"/>
  <c r="DM389" i="4"/>
  <c r="DN389" i="4"/>
  <c r="DO389" i="4"/>
  <c r="DQ389" i="4"/>
  <c r="DR389" i="4"/>
  <c r="DS389" i="4"/>
  <c r="CY390" i="4"/>
  <c r="CZ390" i="4"/>
  <c r="DA390" i="4"/>
  <c r="DB390" i="4"/>
  <c r="DD390" i="4"/>
  <c r="DE390" i="4"/>
  <c r="DF390" i="4"/>
  <c r="DH390" i="4"/>
  <c r="DI390" i="4"/>
  <c r="DL390" i="4"/>
  <c r="DM390" i="4"/>
  <c r="DN390" i="4"/>
  <c r="DO390" i="4"/>
  <c r="DQ390" i="4"/>
  <c r="DR390" i="4"/>
  <c r="DS390" i="4"/>
  <c r="CY391" i="4"/>
  <c r="CZ391" i="4"/>
  <c r="DA391" i="4"/>
  <c r="DB391" i="4"/>
  <c r="DD391" i="4"/>
  <c r="DE391" i="4"/>
  <c r="DF391" i="4"/>
  <c r="DH391" i="4"/>
  <c r="DI391" i="4"/>
  <c r="DL391" i="4"/>
  <c r="DM391" i="4"/>
  <c r="DN391" i="4"/>
  <c r="DO391" i="4"/>
  <c r="DQ391" i="4"/>
  <c r="DR391" i="4"/>
  <c r="DS391" i="4"/>
  <c r="CY392" i="4"/>
  <c r="CZ392" i="4"/>
  <c r="DA392" i="4"/>
  <c r="DB392" i="4"/>
  <c r="DD392" i="4"/>
  <c r="DE392" i="4"/>
  <c r="DF392" i="4"/>
  <c r="DH392" i="4"/>
  <c r="DI392" i="4"/>
  <c r="DL392" i="4"/>
  <c r="DM392" i="4"/>
  <c r="DN392" i="4"/>
  <c r="DO392" i="4"/>
  <c r="DQ392" i="4"/>
  <c r="DR392" i="4"/>
  <c r="DS392" i="4"/>
  <c r="CY393" i="4"/>
  <c r="CZ393" i="4"/>
  <c r="DA393" i="4"/>
  <c r="DB393" i="4"/>
  <c r="DD393" i="4"/>
  <c r="DE393" i="4"/>
  <c r="DF393" i="4"/>
  <c r="DH393" i="4"/>
  <c r="DI393" i="4"/>
  <c r="DL393" i="4"/>
  <c r="DM393" i="4"/>
  <c r="DN393" i="4"/>
  <c r="DO393" i="4"/>
  <c r="DQ393" i="4"/>
  <c r="DR393" i="4"/>
  <c r="DS393" i="4"/>
  <c r="CY394" i="4"/>
  <c r="CZ394" i="4"/>
  <c r="DA394" i="4"/>
  <c r="DB394" i="4"/>
  <c r="DD394" i="4"/>
  <c r="DE394" i="4"/>
  <c r="DF394" i="4"/>
  <c r="DH394" i="4"/>
  <c r="DI394" i="4"/>
  <c r="DL394" i="4"/>
  <c r="DM394" i="4"/>
  <c r="DN394" i="4"/>
  <c r="DO394" i="4"/>
  <c r="DQ394" i="4"/>
  <c r="DR394" i="4"/>
  <c r="DS394" i="4"/>
  <c r="CY395" i="4"/>
  <c r="CZ395" i="4"/>
  <c r="DA395" i="4"/>
  <c r="DB395" i="4"/>
  <c r="DD395" i="4"/>
  <c r="DE395" i="4"/>
  <c r="DF395" i="4"/>
  <c r="DH395" i="4"/>
  <c r="DI395" i="4"/>
  <c r="DL395" i="4"/>
  <c r="DM395" i="4"/>
  <c r="DN395" i="4"/>
  <c r="DO395" i="4"/>
  <c r="DQ395" i="4"/>
  <c r="DR395" i="4"/>
  <c r="DS395" i="4"/>
  <c r="CY396" i="4"/>
  <c r="CZ396" i="4"/>
  <c r="DA396" i="4"/>
  <c r="DB396" i="4"/>
  <c r="DD396" i="4"/>
  <c r="DE396" i="4"/>
  <c r="DF396" i="4"/>
  <c r="DH396" i="4"/>
  <c r="DI396" i="4"/>
  <c r="DL396" i="4"/>
  <c r="DM396" i="4"/>
  <c r="DN396" i="4"/>
  <c r="DO396" i="4"/>
  <c r="DQ396" i="4"/>
  <c r="DR396" i="4"/>
  <c r="DS396" i="4"/>
  <c r="CY397" i="4"/>
  <c r="CZ397" i="4"/>
  <c r="DA397" i="4"/>
  <c r="DB397" i="4"/>
  <c r="DD397" i="4"/>
  <c r="DE397" i="4"/>
  <c r="DF397" i="4"/>
  <c r="DH397" i="4"/>
  <c r="DI397" i="4"/>
  <c r="DL397" i="4"/>
  <c r="DM397" i="4"/>
  <c r="DN397" i="4"/>
  <c r="DO397" i="4"/>
  <c r="DQ397" i="4"/>
  <c r="DR397" i="4"/>
  <c r="DS397" i="4"/>
  <c r="CY398" i="4"/>
  <c r="CZ398" i="4"/>
  <c r="DA398" i="4"/>
  <c r="DB398" i="4"/>
  <c r="DD398" i="4"/>
  <c r="DE398" i="4"/>
  <c r="DF398" i="4"/>
  <c r="DH398" i="4"/>
  <c r="DI398" i="4"/>
  <c r="DL398" i="4"/>
  <c r="DM398" i="4"/>
  <c r="DN398" i="4"/>
  <c r="DO398" i="4"/>
  <c r="DQ398" i="4"/>
  <c r="DR398" i="4"/>
  <c r="DS398" i="4"/>
  <c r="CY399" i="4"/>
  <c r="CZ399" i="4"/>
  <c r="DA399" i="4"/>
  <c r="DB399" i="4"/>
  <c r="DD399" i="4"/>
  <c r="DE399" i="4"/>
  <c r="DF399" i="4"/>
  <c r="DH399" i="4"/>
  <c r="DI399" i="4"/>
  <c r="DL399" i="4"/>
  <c r="DM399" i="4"/>
  <c r="DN399" i="4"/>
  <c r="DO399" i="4"/>
  <c r="DQ399" i="4"/>
  <c r="DR399" i="4"/>
  <c r="DS399" i="4"/>
  <c r="CY400" i="4"/>
  <c r="CZ400" i="4"/>
  <c r="DA400" i="4"/>
  <c r="DB400" i="4"/>
  <c r="DD400" i="4"/>
  <c r="DE400" i="4"/>
  <c r="DF400" i="4"/>
  <c r="DH400" i="4"/>
  <c r="DI400" i="4"/>
  <c r="DL400" i="4"/>
  <c r="DM400" i="4"/>
  <c r="DN400" i="4"/>
  <c r="DO400" i="4"/>
  <c r="DQ400" i="4"/>
  <c r="DR400" i="4"/>
  <c r="DS400" i="4"/>
  <c r="CY401" i="4"/>
  <c r="CZ401" i="4"/>
  <c r="DA401" i="4"/>
  <c r="DB401" i="4"/>
  <c r="DD401" i="4"/>
  <c r="DE401" i="4"/>
  <c r="DF401" i="4"/>
  <c r="DH401" i="4"/>
  <c r="DI401" i="4"/>
  <c r="DL401" i="4"/>
  <c r="DM401" i="4"/>
  <c r="DN401" i="4"/>
  <c r="DO401" i="4"/>
  <c r="DQ401" i="4"/>
  <c r="DR401" i="4"/>
  <c r="DS401" i="4"/>
  <c r="CY402" i="4"/>
  <c r="CZ402" i="4"/>
  <c r="DA402" i="4"/>
  <c r="DB402" i="4"/>
  <c r="DD402" i="4"/>
  <c r="DE402" i="4"/>
  <c r="DF402" i="4"/>
  <c r="DH402" i="4"/>
  <c r="DI402" i="4"/>
  <c r="DL402" i="4"/>
  <c r="DM402" i="4"/>
  <c r="DN402" i="4"/>
  <c r="DO402" i="4"/>
  <c r="DQ402" i="4"/>
  <c r="DR402" i="4"/>
  <c r="DS402" i="4"/>
  <c r="H2" i="6"/>
  <c r="B3" i="6"/>
  <c r="C3" i="6"/>
  <c r="H3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B32" i="6"/>
  <c r="C32" i="6"/>
  <c r="D32" i="6"/>
  <c r="E32" i="6"/>
  <c r="F32" i="6"/>
  <c r="G32" i="6"/>
  <c r="H32" i="6"/>
  <c r="I32" i="6"/>
  <c r="J32" i="6"/>
  <c r="K32" i="6"/>
  <c r="L32" i="6"/>
  <c r="M32" i="6"/>
  <c r="O32" i="6"/>
  <c r="P32" i="6"/>
  <c r="Q32" i="6"/>
  <c r="R32" i="6"/>
  <c r="S32" i="6"/>
  <c r="T32" i="6"/>
  <c r="U32" i="6"/>
  <c r="V32" i="6"/>
  <c r="W32" i="6"/>
  <c r="X32" i="6"/>
  <c r="Y32" i="6"/>
  <c r="Z32" i="6"/>
  <c r="A37" i="6"/>
  <c r="B37" i="6"/>
  <c r="C37" i="6"/>
  <c r="D37" i="6"/>
  <c r="E37" i="6"/>
  <c r="F37" i="6"/>
  <c r="G37" i="6"/>
  <c r="H37" i="6"/>
  <c r="I37" i="6"/>
  <c r="M37" i="6"/>
  <c r="N37" i="6"/>
  <c r="O37" i="6"/>
  <c r="P37" i="6"/>
  <c r="Q37" i="6"/>
  <c r="R37" i="6"/>
  <c r="A38" i="6"/>
  <c r="B38" i="6"/>
  <c r="C38" i="6"/>
  <c r="D38" i="6"/>
  <c r="E38" i="6"/>
  <c r="F38" i="6"/>
  <c r="G38" i="6"/>
  <c r="H38" i="6"/>
  <c r="I38" i="6"/>
  <c r="N38" i="6"/>
  <c r="O38" i="6"/>
  <c r="P38" i="6"/>
  <c r="Q38" i="6"/>
  <c r="R38" i="6"/>
  <c r="A39" i="6"/>
  <c r="B39" i="6"/>
  <c r="C39" i="6"/>
  <c r="D39" i="6"/>
  <c r="E39" i="6"/>
  <c r="F39" i="6"/>
  <c r="G39" i="6"/>
  <c r="H39" i="6"/>
  <c r="I39" i="6"/>
  <c r="N39" i="6"/>
  <c r="O39" i="6"/>
  <c r="P39" i="6"/>
  <c r="Q39" i="6"/>
  <c r="R39" i="6"/>
  <c r="A40" i="6"/>
  <c r="B40" i="6"/>
  <c r="C40" i="6"/>
  <c r="D40" i="6"/>
  <c r="E40" i="6"/>
  <c r="F40" i="6"/>
  <c r="G40" i="6"/>
  <c r="H40" i="6"/>
  <c r="I40" i="6"/>
  <c r="N40" i="6"/>
  <c r="O40" i="6"/>
  <c r="P40" i="6"/>
  <c r="Q40" i="6"/>
  <c r="R40" i="6"/>
  <c r="A41" i="6"/>
  <c r="B41" i="6"/>
  <c r="C41" i="6"/>
  <c r="D41" i="6"/>
  <c r="E41" i="6"/>
  <c r="F41" i="6"/>
  <c r="G41" i="6"/>
  <c r="H41" i="6"/>
  <c r="I41" i="6"/>
  <c r="N41" i="6"/>
  <c r="O41" i="6"/>
  <c r="P41" i="6"/>
  <c r="Q41" i="6"/>
  <c r="R41" i="6"/>
  <c r="A42" i="6"/>
  <c r="B42" i="6"/>
  <c r="C42" i="6"/>
  <c r="D42" i="6"/>
  <c r="E42" i="6"/>
  <c r="F42" i="6"/>
  <c r="G42" i="6"/>
  <c r="H42" i="6"/>
  <c r="I42" i="6"/>
  <c r="N42" i="6"/>
  <c r="O42" i="6"/>
  <c r="P42" i="6"/>
  <c r="Q42" i="6"/>
  <c r="R42" i="6"/>
  <c r="A43" i="6"/>
  <c r="B43" i="6"/>
  <c r="C43" i="6"/>
  <c r="D43" i="6"/>
  <c r="E43" i="6"/>
  <c r="F43" i="6"/>
  <c r="G43" i="6"/>
  <c r="H43" i="6"/>
  <c r="I43" i="6"/>
  <c r="N43" i="6"/>
  <c r="O43" i="6"/>
  <c r="P43" i="6"/>
  <c r="Q43" i="6"/>
  <c r="R43" i="6"/>
  <c r="A44" i="6"/>
  <c r="B44" i="6"/>
  <c r="C44" i="6"/>
  <c r="D44" i="6"/>
  <c r="E44" i="6"/>
  <c r="F44" i="6"/>
  <c r="G44" i="6"/>
  <c r="H44" i="6"/>
  <c r="I44" i="6"/>
  <c r="N44" i="6"/>
  <c r="O44" i="6"/>
  <c r="P44" i="6"/>
  <c r="Q44" i="6"/>
  <c r="R44" i="6"/>
  <c r="A45" i="6"/>
  <c r="B45" i="6"/>
  <c r="C45" i="6"/>
  <c r="D45" i="6"/>
  <c r="E45" i="6"/>
  <c r="F45" i="6"/>
  <c r="G45" i="6"/>
  <c r="H45" i="6"/>
  <c r="I45" i="6"/>
  <c r="N45" i="6"/>
  <c r="O45" i="6"/>
  <c r="P45" i="6"/>
  <c r="Q45" i="6"/>
  <c r="R45" i="6"/>
  <c r="A46" i="6"/>
  <c r="B46" i="6"/>
  <c r="C46" i="6"/>
  <c r="D46" i="6"/>
  <c r="E46" i="6"/>
  <c r="F46" i="6"/>
  <c r="G46" i="6"/>
  <c r="H46" i="6"/>
  <c r="I46" i="6"/>
  <c r="N46" i="6"/>
  <c r="O46" i="6"/>
  <c r="P46" i="6"/>
  <c r="Q46" i="6"/>
  <c r="R46" i="6"/>
  <c r="A47" i="6"/>
  <c r="B47" i="6"/>
  <c r="C47" i="6"/>
  <c r="D47" i="6"/>
  <c r="E47" i="6"/>
  <c r="F47" i="6"/>
  <c r="G47" i="6"/>
  <c r="H47" i="6"/>
  <c r="I47" i="6"/>
  <c r="N47" i="6"/>
  <c r="O47" i="6"/>
  <c r="P47" i="6"/>
  <c r="Q47" i="6"/>
  <c r="R47" i="6"/>
  <c r="A48" i="6"/>
  <c r="B48" i="6"/>
  <c r="C48" i="6"/>
  <c r="D48" i="6"/>
  <c r="E48" i="6"/>
  <c r="F48" i="6"/>
  <c r="G48" i="6"/>
  <c r="H48" i="6"/>
  <c r="I48" i="6"/>
  <c r="N48" i="6"/>
  <c r="O48" i="6"/>
  <c r="P48" i="6"/>
  <c r="Q48" i="6"/>
  <c r="R48" i="6"/>
  <c r="A49" i="6"/>
  <c r="B49" i="6"/>
  <c r="C49" i="6"/>
  <c r="D49" i="6"/>
  <c r="E49" i="6"/>
  <c r="F49" i="6"/>
  <c r="G49" i="6"/>
  <c r="H49" i="6"/>
  <c r="I49" i="6"/>
  <c r="N49" i="6"/>
  <c r="O49" i="6"/>
  <c r="P49" i="6"/>
  <c r="Q49" i="6"/>
  <c r="R49" i="6"/>
  <c r="A50" i="6"/>
  <c r="B50" i="6"/>
  <c r="C50" i="6"/>
  <c r="D50" i="6"/>
  <c r="E50" i="6"/>
  <c r="F50" i="6"/>
  <c r="G50" i="6"/>
  <c r="H50" i="6"/>
  <c r="I50" i="6"/>
  <c r="N50" i="6"/>
  <c r="O50" i="6"/>
  <c r="P50" i="6"/>
  <c r="Q50" i="6"/>
  <c r="R50" i="6"/>
  <c r="A51" i="6"/>
  <c r="B51" i="6"/>
  <c r="C51" i="6"/>
  <c r="D51" i="6"/>
  <c r="E51" i="6"/>
  <c r="F51" i="6"/>
  <c r="G51" i="6"/>
  <c r="H51" i="6"/>
  <c r="I51" i="6"/>
  <c r="N51" i="6"/>
  <c r="O51" i="6"/>
  <c r="P51" i="6"/>
  <c r="Q51" i="6"/>
  <c r="R51" i="6"/>
  <c r="A52" i="6"/>
  <c r="B52" i="6"/>
  <c r="C52" i="6"/>
  <c r="D52" i="6"/>
  <c r="E52" i="6"/>
  <c r="F52" i="6"/>
  <c r="G52" i="6"/>
  <c r="H52" i="6"/>
  <c r="I52" i="6"/>
  <c r="N52" i="6"/>
  <c r="O52" i="6"/>
  <c r="P52" i="6"/>
  <c r="Q52" i="6"/>
  <c r="R52" i="6"/>
  <c r="A53" i="6"/>
  <c r="B53" i="6"/>
  <c r="C53" i="6"/>
  <c r="D53" i="6"/>
  <c r="E53" i="6"/>
  <c r="F53" i="6"/>
  <c r="G53" i="6"/>
  <c r="H53" i="6"/>
  <c r="I53" i="6"/>
  <c r="N53" i="6"/>
  <c r="O53" i="6"/>
  <c r="P53" i="6"/>
  <c r="Q53" i="6"/>
  <c r="R53" i="6"/>
  <c r="A54" i="6"/>
  <c r="B54" i="6"/>
  <c r="C54" i="6"/>
  <c r="D54" i="6"/>
  <c r="E54" i="6"/>
  <c r="F54" i="6"/>
  <c r="G54" i="6"/>
  <c r="H54" i="6"/>
  <c r="I54" i="6"/>
  <c r="N54" i="6"/>
  <c r="O54" i="6"/>
  <c r="P54" i="6"/>
  <c r="Q54" i="6"/>
  <c r="R54" i="6"/>
  <c r="A55" i="6"/>
  <c r="B55" i="6"/>
  <c r="C55" i="6"/>
  <c r="D55" i="6"/>
  <c r="E55" i="6"/>
  <c r="F55" i="6"/>
  <c r="G55" i="6"/>
  <c r="H55" i="6"/>
  <c r="I55" i="6"/>
  <c r="N55" i="6"/>
  <c r="O55" i="6"/>
  <c r="P55" i="6"/>
  <c r="Q55" i="6"/>
  <c r="R55" i="6"/>
  <c r="A56" i="6"/>
  <c r="B56" i="6"/>
  <c r="C56" i="6"/>
  <c r="D56" i="6"/>
  <c r="E56" i="6"/>
  <c r="F56" i="6"/>
  <c r="G56" i="6"/>
  <c r="H56" i="6"/>
  <c r="I56" i="6"/>
  <c r="N56" i="6"/>
  <c r="O56" i="6"/>
  <c r="P56" i="6"/>
  <c r="Q56" i="6"/>
  <c r="R56" i="6"/>
  <c r="A57" i="6"/>
  <c r="B57" i="6"/>
  <c r="C57" i="6"/>
  <c r="D57" i="6"/>
  <c r="E57" i="6"/>
  <c r="F57" i="6"/>
  <c r="G57" i="6"/>
  <c r="H57" i="6"/>
  <c r="I57" i="6"/>
  <c r="N57" i="6"/>
  <c r="O57" i="6"/>
  <c r="P57" i="6"/>
  <c r="Q57" i="6"/>
  <c r="R57" i="6"/>
  <c r="A58" i="6"/>
  <c r="B58" i="6"/>
  <c r="C58" i="6"/>
  <c r="D58" i="6"/>
  <c r="E58" i="6"/>
  <c r="F58" i="6"/>
  <c r="G58" i="6"/>
  <c r="H58" i="6"/>
  <c r="I58" i="6"/>
  <c r="N58" i="6"/>
  <c r="O58" i="6"/>
  <c r="P58" i="6"/>
  <c r="Q58" i="6"/>
  <c r="R58" i="6"/>
  <c r="A59" i="6"/>
  <c r="B59" i="6"/>
  <c r="C59" i="6"/>
  <c r="D59" i="6"/>
  <c r="E59" i="6"/>
  <c r="F59" i="6"/>
  <c r="G59" i="6"/>
  <c r="H59" i="6"/>
  <c r="I59" i="6"/>
  <c r="N59" i="6"/>
  <c r="O59" i="6"/>
  <c r="P59" i="6"/>
  <c r="Q59" i="6"/>
  <c r="R59" i="6"/>
  <c r="A60" i="6"/>
  <c r="B60" i="6"/>
  <c r="C60" i="6"/>
  <c r="D60" i="6"/>
  <c r="E60" i="6"/>
  <c r="F60" i="6"/>
  <c r="G60" i="6"/>
  <c r="H60" i="6"/>
  <c r="I60" i="6"/>
  <c r="N60" i="6"/>
  <c r="O60" i="6"/>
  <c r="P60" i="6"/>
  <c r="Q60" i="6"/>
  <c r="R60" i="6"/>
  <c r="A61" i="6"/>
  <c r="B61" i="6"/>
  <c r="C61" i="6"/>
  <c r="D61" i="6"/>
  <c r="E61" i="6"/>
  <c r="F61" i="6"/>
  <c r="G61" i="6"/>
  <c r="H61" i="6"/>
  <c r="I61" i="6"/>
  <c r="N61" i="6"/>
  <c r="O61" i="6"/>
  <c r="P61" i="6"/>
  <c r="Q61" i="6"/>
  <c r="R61" i="6"/>
  <c r="A62" i="6"/>
  <c r="B62" i="6"/>
  <c r="C62" i="6"/>
  <c r="D62" i="6"/>
  <c r="E62" i="6"/>
  <c r="F62" i="6"/>
  <c r="G62" i="6"/>
  <c r="H62" i="6"/>
  <c r="I62" i="6"/>
  <c r="J62" i="6"/>
  <c r="N62" i="6"/>
  <c r="O62" i="6"/>
  <c r="P62" i="6"/>
  <c r="Q62" i="6"/>
  <c r="R62" i="6"/>
  <c r="A63" i="6"/>
  <c r="B63" i="6"/>
  <c r="C63" i="6"/>
  <c r="D63" i="6"/>
  <c r="E63" i="6"/>
  <c r="F63" i="6"/>
  <c r="G63" i="6"/>
  <c r="H63" i="6"/>
  <c r="I63" i="6"/>
  <c r="J63" i="6"/>
  <c r="N63" i="6"/>
  <c r="O63" i="6"/>
  <c r="P63" i="6"/>
  <c r="Q63" i="6"/>
  <c r="R63" i="6"/>
  <c r="A64" i="6"/>
  <c r="B64" i="6"/>
  <c r="C64" i="6"/>
  <c r="D64" i="6"/>
  <c r="E64" i="6"/>
  <c r="F64" i="6"/>
  <c r="G64" i="6"/>
  <c r="H64" i="6"/>
  <c r="I64" i="6"/>
  <c r="J64" i="6"/>
  <c r="N64" i="6"/>
  <c r="O64" i="6"/>
  <c r="P64" i="6"/>
  <c r="Q64" i="6"/>
  <c r="R64" i="6"/>
  <c r="A65" i="6"/>
  <c r="B65" i="6"/>
  <c r="C65" i="6"/>
  <c r="D65" i="6"/>
  <c r="E65" i="6"/>
  <c r="F65" i="6"/>
  <c r="G65" i="6"/>
  <c r="H65" i="6"/>
  <c r="I65" i="6"/>
  <c r="J65" i="6"/>
  <c r="N65" i="6"/>
  <c r="O65" i="6"/>
  <c r="P65" i="6"/>
  <c r="Q65" i="6"/>
  <c r="R65" i="6"/>
  <c r="A66" i="6"/>
  <c r="B66" i="6"/>
  <c r="C66" i="6"/>
  <c r="D66" i="6"/>
  <c r="E66" i="6"/>
  <c r="F66" i="6"/>
  <c r="G66" i="6"/>
  <c r="H66" i="6"/>
  <c r="I66" i="6"/>
  <c r="J66" i="6"/>
  <c r="N66" i="6"/>
  <c r="O66" i="6"/>
  <c r="P66" i="6"/>
  <c r="Q66" i="6"/>
  <c r="R66" i="6"/>
  <c r="A67" i="6"/>
  <c r="B67" i="6"/>
  <c r="C67" i="6"/>
  <c r="D67" i="6"/>
  <c r="E67" i="6"/>
  <c r="F67" i="6"/>
  <c r="G67" i="6"/>
  <c r="H67" i="6"/>
  <c r="I67" i="6"/>
  <c r="J67" i="6"/>
  <c r="N67" i="6"/>
  <c r="O67" i="6"/>
  <c r="P67" i="6"/>
  <c r="Q67" i="6"/>
  <c r="R67" i="6"/>
  <c r="A68" i="6"/>
  <c r="B68" i="6"/>
  <c r="C68" i="6"/>
  <c r="D68" i="6"/>
  <c r="E68" i="6"/>
  <c r="F68" i="6"/>
  <c r="G68" i="6"/>
  <c r="H68" i="6"/>
  <c r="I68" i="6"/>
  <c r="J68" i="6"/>
  <c r="N68" i="6"/>
  <c r="O68" i="6"/>
  <c r="P68" i="6"/>
  <c r="Q68" i="6"/>
  <c r="R68" i="6"/>
  <c r="A69" i="6"/>
  <c r="B69" i="6"/>
  <c r="C69" i="6"/>
  <c r="D69" i="6"/>
  <c r="E69" i="6"/>
  <c r="F69" i="6"/>
  <c r="G69" i="6"/>
  <c r="H69" i="6"/>
  <c r="I69" i="6"/>
  <c r="J69" i="6"/>
  <c r="N69" i="6"/>
  <c r="O69" i="6"/>
  <c r="P69" i="6"/>
  <c r="Q69" i="6"/>
  <c r="R69" i="6"/>
  <c r="A70" i="6"/>
  <c r="B70" i="6"/>
  <c r="C70" i="6"/>
  <c r="D70" i="6"/>
  <c r="E70" i="6"/>
  <c r="F70" i="6"/>
  <c r="G70" i="6"/>
  <c r="H70" i="6"/>
  <c r="I70" i="6"/>
  <c r="J70" i="6"/>
  <c r="N70" i="6"/>
  <c r="O70" i="6"/>
  <c r="P70" i="6"/>
  <c r="Q70" i="6"/>
  <c r="R70" i="6"/>
  <c r="A71" i="6"/>
  <c r="B71" i="6"/>
  <c r="C71" i="6"/>
  <c r="D71" i="6"/>
  <c r="E71" i="6"/>
  <c r="F71" i="6"/>
  <c r="G71" i="6"/>
  <c r="H71" i="6"/>
  <c r="I71" i="6"/>
  <c r="J71" i="6"/>
  <c r="K71" i="6"/>
  <c r="L71" i="6"/>
  <c r="N71" i="6"/>
  <c r="O71" i="6"/>
  <c r="P71" i="6"/>
  <c r="Q71" i="6"/>
  <c r="R71" i="6"/>
  <c r="A72" i="6"/>
  <c r="B72" i="6"/>
  <c r="C72" i="6"/>
  <c r="D72" i="6"/>
  <c r="E72" i="6"/>
  <c r="F72" i="6"/>
  <c r="G72" i="6"/>
  <c r="H72" i="6"/>
  <c r="I72" i="6"/>
  <c r="J72" i="6"/>
  <c r="K72" i="6"/>
  <c r="L72" i="6"/>
  <c r="N72" i="6"/>
  <c r="O72" i="6"/>
  <c r="P72" i="6"/>
  <c r="Q72" i="6"/>
  <c r="R72" i="6"/>
  <c r="A73" i="6"/>
  <c r="B73" i="6"/>
  <c r="C73" i="6"/>
  <c r="D73" i="6"/>
  <c r="E73" i="6"/>
  <c r="F73" i="6"/>
  <c r="G73" i="6"/>
  <c r="H73" i="6"/>
  <c r="I73" i="6"/>
  <c r="J73" i="6"/>
  <c r="K73" i="6"/>
  <c r="L73" i="6"/>
  <c r="N73" i="6"/>
  <c r="O73" i="6"/>
  <c r="P73" i="6"/>
  <c r="Q73" i="6"/>
  <c r="R73" i="6"/>
  <c r="A74" i="6"/>
  <c r="B74" i="6"/>
  <c r="C74" i="6"/>
  <c r="D74" i="6"/>
  <c r="E74" i="6"/>
  <c r="F74" i="6"/>
  <c r="G74" i="6"/>
  <c r="H74" i="6"/>
  <c r="I74" i="6"/>
  <c r="J74" i="6"/>
  <c r="K74" i="6"/>
  <c r="L74" i="6"/>
  <c r="N74" i="6"/>
  <c r="O74" i="6"/>
  <c r="P74" i="6"/>
  <c r="Q74" i="6"/>
  <c r="R74" i="6"/>
  <c r="A75" i="6"/>
  <c r="B75" i="6"/>
  <c r="C75" i="6"/>
  <c r="D75" i="6"/>
  <c r="E75" i="6"/>
  <c r="F75" i="6"/>
  <c r="G75" i="6"/>
  <c r="H75" i="6"/>
  <c r="I75" i="6"/>
  <c r="J75" i="6"/>
  <c r="K75" i="6"/>
  <c r="L75" i="6"/>
  <c r="N75" i="6"/>
  <c r="O75" i="6"/>
  <c r="P75" i="6"/>
  <c r="Q75" i="6"/>
  <c r="R75" i="6"/>
  <c r="A76" i="6"/>
  <c r="B76" i="6"/>
  <c r="C76" i="6"/>
  <c r="D76" i="6"/>
  <c r="E76" i="6"/>
  <c r="F76" i="6"/>
  <c r="G76" i="6"/>
  <c r="H76" i="6"/>
  <c r="I76" i="6"/>
  <c r="J76" i="6"/>
  <c r="K76" i="6"/>
  <c r="L76" i="6"/>
  <c r="N76" i="6"/>
  <c r="O76" i="6"/>
  <c r="P76" i="6"/>
  <c r="Q76" i="6"/>
  <c r="R76" i="6"/>
  <c r="A77" i="6"/>
  <c r="B77" i="6"/>
  <c r="C77" i="6"/>
  <c r="D77" i="6"/>
  <c r="E77" i="6"/>
  <c r="F77" i="6"/>
  <c r="G77" i="6"/>
  <c r="H77" i="6"/>
  <c r="I77" i="6"/>
  <c r="J77" i="6"/>
  <c r="K77" i="6"/>
  <c r="L77" i="6"/>
  <c r="N77" i="6"/>
  <c r="O77" i="6"/>
  <c r="P77" i="6"/>
  <c r="Q77" i="6"/>
  <c r="R77" i="6"/>
  <c r="A78" i="6"/>
  <c r="B78" i="6"/>
  <c r="C78" i="6"/>
  <c r="D78" i="6"/>
  <c r="E78" i="6"/>
  <c r="F78" i="6"/>
  <c r="G78" i="6"/>
  <c r="H78" i="6"/>
  <c r="I78" i="6"/>
  <c r="J78" i="6"/>
  <c r="K78" i="6"/>
  <c r="L78" i="6"/>
  <c r="N78" i="6"/>
  <c r="O78" i="6"/>
  <c r="P78" i="6"/>
  <c r="Q78" i="6"/>
  <c r="R78" i="6"/>
  <c r="A79" i="6"/>
  <c r="B79" i="6"/>
  <c r="C79" i="6"/>
  <c r="D79" i="6"/>
  <c r="E79" i="6"/>
  <c r="F79" i="6"/>
  <c r="G79" i="6"/>
  <c r="H79" i="6"/>
  <c r="I79" i="6"/>
  <c r="J79" i="6"/>
  <c r="K79" i="6"/>
  <c r="L79" i="6"/>
  <c r="N79" i="6"/>
  <c r="O79" i="6"/>
  <c r="P79" i="6"/>
  <c r="Q79" i="6"/>
  <c r="R79" i="6"/>
  <c r="A80" i="6"/>
  <c r="B80" i="6"/>
  <c r="C80" i="6"/>
  <c r="D80" i="6"/>
  <c r="E80" i="6"/>
  <c r="F80" i="6"/>
  <c r="G80" i="6"/>
  <c r="H80" i="6"/>
  <c r="I80" i="6"/>
  <c r="J80" i="6"/>
  <c r="K80" i="6"/>
  <c r="L80" i="6"/>
  <c r="N80" i="6"/>
  <c r="O80" i="6"/>
  <c r="P80" i="6"/>
  <c r="Q80" i="6"/>
  <c r="R80" i="6"/>
  <c r="A81" i="6"/>
  <c r="B81" i="6"/>
  <c r="C81" i="6"/>
  <c r="D81" i="6"/>
  <c r="E81" i="6"/>
  <c r="F81" i="6"/>
  <c r="G81" i="6"/>
  <c r="H81" i="6"/>
  <c r="I81" i="6"/>
  <c r="J81" i="6"/>
  <c r="K81" i="6"/>
  <c r="L81" i="6"/>
  <c r="N81" i="6"/>
  <c r="O81" i="6"/>
  <c r="P81" i="6"/>
  <c r="Q81" i="6"/>
  <c r="R81" i="6"/>
  <c r="A82" i="6"/>
  <c r="B82" i="6"/>
  <c r="C82" i="6"/>
  <c r="D82" i="6"/>
  <c r="E82" i="6"/>
  <c r="F82" i="6"/>
  <c r="G82" i="6"/>
  <c r="H82" i="6"/>
  <c r="I82" i="6"/>
  <c r="J82" i="6"/>
  <c r="K82" i="6"/>
  <c r="L82" i="6"/>
  <c r="N82" i="6"/>
  <c r="O82" i="6"/>
  <c r="P82" i="6"/>
  <c r="Q82" i="6"/>
  <c r="R82" i="6"/>
  <c r="A83" i="6"/>
  <c r="B83" i="6"/>
  <c r="C83" i="6"/>
  <c r="D83" i="6"/>
  <c r="E83" i="6"/>
  <c r="F83" i="6"/>
  <c r="G83" i="6"/>
  <c r="H83" i="6"/>
  <c r="I83" i="6"/>
  <c r="J83" i="6"/>
  <c r="K83" i="6"/>
  <c r="L83" i="6"/>
  <c r="N83" i="6"/>
  <c r="O83" i="6"/>
  <c r="P83" i="6"/>
  <c r="Q83" i="6"/>
  <c r="R83" i="6"/>
  <c r="A84" i="6"/>
  <c r="B84" i="6"/>
  <c r="C84" i="6"/>
  <c r="D84" i="6"/>
  <c r="E84" i="6"/>
  <c r="F84" i="6"/>
  <c r="G84" i="6"/>
  <c r="H84" i="6"/>
  <c r="I84" i="6"/>
  <c r="J84" i="6"/>
  <c r="K84" i="6"/>
  <c r="L84" i="6"/>
  <c r="N84" i="6"/>
  <c r="O84" i="6"/>
  <c r="P84" i="6"/>
  <c r="Q84" i="6"/>
  <c r="R84" i="6"/>
  <c r="A85" i="6"/>
  <c r="B85" i="6"/>
  <c r="C85" i="6"/>
  <c r="D85" i="6"/>
  <c r="E85" i="6"/>
  <c r="F85" i="6"/>
  <c r="G85" i="6"/>
  <c r="H85" i="6"/>
  <c r="I85" i="6"/>
  <c r="J85" i="6"/>
  <c r="K85" i="6"/>
  <c r="L85" i="6"/>
  <c r="N85" i="6"/>
  <c r="O85" i="6"/>
  <c r="P85" i="6"/>
  <c r="Q85" i="6"/>
  <c r="R85" i="6"/>
  <c r="A86" i="6"/>
  <c r="B86" i="6"/>
  <c r="C86" i="6"/>
  <c r="D86" i="6"/>
  <c r="E86" i="6"/>
  <c r="F86" i="6"/>
  <c r="G86" i="6"/>
  <c r="H86" i="6"/>
  <c r="I86" i="6"/>
  <c r="J86" i="6"/>
  <c r="K86" i="6"/>
  <c r="L86" i="6"/>
  <c r="N86" i="6"/>
  <c r="O86" i="6"/>
  <c r="P86" i="6"/>
  <c r="Q86" i="6"/>
  <c r="R86" i="6"/>
  <c r="A87" i="6"/>
  <c r="B87" i="6"/>
  <c r="C87" i="6"/>
  <c r="D87" i="6"/>
  <c r="E87" i="6"/>
  <c r="F87" i="6"/>
  <c r="G87" i="6"/>
  <c r="H87" i="6"/>
  <c r="I87" i="6"/>
  <c r="J87" i="6"/>
  <c r="K87" i="6"/>
  <c r="L87" i="6"/>
  <c r="N87" i="6"/>
  <c r="O87" i="6"/>
  <c r="P87" i="6"/>
  <c r="Q87" i="6"/>
  <c r="R87" i="6"/>
  <c r="A88" i="6"/>
  <c r="B88" i="6"/>
  <c r="C88" i="6"/>
  <c r="D88" i="6"/>
  <c r="E88" i="6"/>
  <c r="F88" i="6"/>
  <c r="G88" i="6"/>
  <c r="H88" i="6"/>
  <c r="I88" i="6"/>
  <c r="J88" i="6"/>
  <c r="K88" i="6"/>
  <c r="L88" i="6"/>
  <c r="N88" i="6"/>
  <c r="O88" i="6"/>
  <c r="P88" i="6"/>
  <c r="Q88" i="6"/>
  <c r="R88" i="6"/>
  <c r="A89" i="6"/>
  <c r="B89" i="6"/>
  <c r="C89" i="6"/>
  <c r="D89" i="6"/>
  <c r="E89" i="6"/>
  <c r="F89" i="6"/>
  <c r="G89" i="6"/>
  <c r="H89" i="6"/>
  <c r="I89" i="6"/>
  <c r="J89" i="6"/>
  <c r="K89" i="6"/>
  <c r="L89" i="6"/>
  <c r="N89" i="6"/>
  <c r="O89" i="6"/>
  <c r="P89" i="6"/>
  <c r="Q89" i="6"/>
  <c r="R89" i="6"/>
  <c r="A90" i="6"/>
  <c r="B90" i="6"/>
  <c r="C90" i="6"/>
  <c r="D90" i="6"/>
  <c r="E90" i="6"/>
  <c r="F90" i="6"/>
  <c r="G90" i="6"/>
  <c r="H90" i="6"/>
  <c r="I90" i="6"/>
  <c r="J90" i="6"/>
  <c r="K90" i="6"/>
  <c r="L90" i="6"/>
  <c r="N90" i="6"/>
  <c r="O90" i="6"/>
  <c r="P90" i="6"/>
  <c r="Q90" i="6"/>
  <c r="R90" i="6"/>
  <c r="A91" i="6"/>
  <c r="B91" i="6"/>
  <c r="C91" i="6"/>
  <c r="D91" i="6"/>
  <c r="E91" i="6"/>
  <c r="F91" i="6"/>
  <c r="G91" i="6"/>
  <c r="H91" i="6"/>
  <c r="I91" i="6"/>
  <c r="J91" i="6"/>
  <c r="K91" i="6"/>
  <c r="L91" i="6"/>
  <c r="N91" i="6"/>
  <c r="O91" i="6"/>
  <c r="P91" i="6"/>
  <c r="Q91" i="6"/>
  <c r="R91" i="6"/>
  <c r="A92" i="6"/>
  <c r="B92" i="6"/>
  <c r="C92" i="6"/>
  <c r="D92" i="6"/>
  <c r="E92" i="6"/>
  <c r="F92" i="6"/>
  <c r="G92" i="6"/>
  <c r="H92" i="6"/>
  <c r="I92" i="6"/>
  <c r="J92" i="6"/>
  <c r="K92" i="6"/>
  <c r="L92" i="6"/>
  <c r="N92" i="6"/>
  <c r="O92" i="6"/>
  <c r="P92" i="6"/>
  <c r="Q92" i="6"/>
  <c r="R92" i="6"/>
  <c r="A93" i="6"/>
  <c r="B93" i="6"/>
  <c r="C93" i="6"/>
  <c r="D93" i="6"/>
  <c r="E93" i="6"/>
  <c r="F93" i="6"/>
  <c r="G93" i="6"/>
  <c r="H93" i="6"/>
  <c r="I93" i="6"/>
  <c r="J93" i="6"/>
  <c r="K93" i="6"/>
  <c r="L93" i="6"/>
  <c r="N93" i="6"/>
  <c r="O93" i="6"/>
  <c r="P93" i="6"/>
  <c r="Q93" i="6"/>
  <c r="R93" i="6"/>
  <c r="A94" i="6"/>
  <c r="B94" i="6"/>
  <c r="C94" i="6"/>
  <c r="D94" i="6"/>
  <c r="E94" i="6"/>
  <c r="F94" i="6"/>
  <c r="G94" i="6"/>
  <c r="H94" i="6"/>
  <c r="I94" i="6"/>
  <c r="J94" i="6"/>
  <c r="K94" i="6"/>
  <c r="L94" i="6"/>
  <c r="N94" i="6"/>
  <c r="O94" i="6"/>
  <c r="P94" i="6"/>
  <c r="Q94" i="6"/>
  <c r="R94" i="6"/>
  <c r="A95" i="6"/>
  <c r="B95" i="6"/>
  <c r="C95" i="6"/>
  <c r="D95" i="6"/>
  <c r="E95" i="6"/>
  <c r="F95" i="6"/>
  <c r="G95" i="6"/>
  <c r="H95" i="6"/>
  <c r="I95" i="6"/>
  <c r="J95" i="6"/>
  <c r="K95" i="6"/>
  <c r="L95" i="6"/>
  <c r="N95" i="6"/>
  <c r="O95" i="6"/>
  <c r="P95" i="6"/>
  <c r="Q95" i="6"/>
  <c r="R95" i="6"/>
  <c r="A96" i="6"/>
  <c r="B96" i="6"/>
  <c r="C96" i="6"/>
  <c r="D96" i="6"/>
  <c r="E96" i="6"/>
  <c r="F96" i="6"/>
  <c r="G96" i="6"/>
  <c r="H96" i="6"/>
  <c r="I96" i="6"/>
  <c r="J96" i="6"/>
  <c r="K96" i="6"/>
  <c r="L96" i="6"/>
  <c r="N96" i="6"/>
  <c r="O96" i="6"/>
  <c r="P96" i="6"/>
  <c r="Q96" i="6"/>
  <c r="R96" i="6"/>
  <c r="A97" i="6"/>
  <c r="B97" i="6"/>
  <c r="C97" i="6"/>
  <c r="D97" i="6"/>
  <c r="E97" i="6"/>
  <c r="F97" i="6"/>
  <c r="G97" i="6"/>
  <c r="H97" i="6"/>
  <c r="I97" i="6"/>
  <c r="J97" i="6"/>
  <c r="K97" i="6"/>
  <c r="L97" i="6"/>
  <c r="N97" i="6"/>
  <c r="O97" i="6"/>
  <c r="P97" i="6"/>
  <c r="Q97" i="6"/>
  <c r="R97" i="6"/>
  <c r="A98" i="6"/>
  <c r="B98" i="6"/>
  <c r="C98" i="6"/>
  <c r="D98" i="6"/>
  <c r="E98" i="6"/>
  <c r="F98" i="6"/>
  <c r="G98" i="6"/>
  <c r="H98" i="6"/>
  <c r="I98" i="6"/>
  <c r="J98" i="6"/>
  <c r="K98" i="6"/>
  <c r="L98" i="6"/>
  <c r="N98" i="6"/>
  <c r="O98" i="6"/>
  <c r="P98" i="6"/>
  <c r="Q98" i="6"/>
  <c r="R98" i="6"/>
  <c r="A99" i="6"/>
  <c r="B99" i="6"/>
  <c r="C99" i="6"/>
  <c r="D99" i="6"/>
  <c r="E99" i="6"/>
  <c r="F99" i="6"/>
  <c r="G99" i="6"/>
  <c r="H99" i="6"/>
  <c r="I99" i="6"/>
  <c r="J99" i="6"/>
  <c r="K99" i="6"/>
  <c r="L99" i="6"/>
  <c r="N99" i="6"/>
  <c r="O99" i="6"/>
  <c r="P99" i="6"/>
  <c r="Q99" i="6"/>
  <c r="R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N100" i="6"/>
  <c r="O100" i="6"/>
  <c r="P100" i="6"/>
  <c r="Q100" i="6"/>
  <c r="R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N101" i="6"/>
  <c r="O101" i="6"/>
  <c r="P101" i="6"/>
  <c r="Q101" i="6"/>
  <c r="R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N102" i="6"/>
  <c r="O102" i="6"/>
  <c r="P102" i="6"/>
  <c r="Q102" i="6"/>
  <c r="R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N103" i="6"/>
  <c r="O103" i="6"/>
  <c r="P103" i="6"/>
  <c r="Q103" i="6"/>
  <c r="R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N104" i="6"/>
  <c r="O104" i="6"/>
  <c r="P104" i="6"/>
  <c r="Q104" i="6"/>
  <c r="R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N105" i="6"/>
  <c r="O105" i="6"/>
  <c r="P105" i="6"/>
  <c r="Q105" i="6"/>
  <c r="R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N106" i="6"/>
  <c r="O106" i="6"/>
  <c r="P106" i="6"/>
  <c r="Q106" i="6"/>
  <c r="R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N107" i="6"/>
  <c r="O107" i="6"/>
  <c r="P107" i="6"/>
  <c r="Q107" i="6"/>
  <c r="R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N108" i="6"/>
  <c r="O108" i="6"/>
  <c r="P108" i="6"/>
  <c r="Q108" i="6"/>
  <c r="R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N109" i="6"/>
  <c r="O109" i="6"/>
  <c r="P109" i="6"/>
  <c r="Q109" i="6"/>
  <c r="R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N110" i="6"/>
  <c r="O110" i="6"/>
  <c r="P110" i="6"/>
  <c r="Q110" i="6"/>
  <c r="R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N111" i="6"/>
  <c r="O111" i="6"/>
  <c r="P111" i="6"/>
  <c r="Q111" i="6"/>
  <c r="R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N112" i="6"/>
  <c r="O112" i="6"/>
  <c r="P112" i="6"/>
  <c r="Q112" i="6"/>
  <c r="R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N113" i="6"/>
  <c r="O113" i="6"/>
  <c r="P113" i="6"/>
  <c r="Q113" i="6"/>
  <c r="R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N114" i="6"/>
  <c r="O114" i="6"/>
  <c r="P114" i="6"/>
  <c r="Q114" i="6"/>
  <c r="R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N115" i="6"/>
  <c r="O115" i="6"/>
  <c r="P115" i="6"/>
  <c r="Q115" i="6"/>
  <c r="R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N116" i="6"/>
  <c r="O116" i="6"/>
  <c r="P116" i="6"/>
  <c r="Q116" i="6"/>
  <c r="R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N117" i="6"/>
  <c r="O117" i="6"/>
  <c r="P117" i="6"/>
  <c r="Q117" i="6"/>
  <c r="R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N118" i="6"/>
  <c r="O118" i="6"/>
  <c r="P118" i="6"/>
  <c r="Q118" i="6"/>
  <c r="R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N119" i="6"/>
  <c r="O119" i="6"/>
  <c r="P119" i="6"/>
  <c r="Q119" i="6"/>
  <c r="R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N120" i="6"/>
  <c r="O120" i="6"/>
  <c r="P120" i="6"/>
  <c r="Q120" i="6"/>
  <c r="R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N121" i="6"/>
  <c r="O121" i="6"/>
  <c r="P121" i="6"/>
  <c r="Q121" i="6"/>
  <c r="R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N122" i="6"/>
  <c r="O122" i="6"/>
  <c r="P122" i="6"/>
  <c r="Q122" i="6"/>
  <c r="R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N123" i="6"/>
  <c r="O123" i="6"/>
  <c r="P123" i="6"/>
  <c r="Q123" i="6"/>
  <c r="R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N124" i="6"/>
  <c r="O124" i="6"/>
  <c r="P124" i="6"/>
  <c r="Q124" i="6"/>
  <c r="R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N125" i="6"/>
  <c r="O125" i="6"/>
  <c r="P125" i="6"/>
  <c r="Q125" i="6"/>
  <c r="R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N126" i="6"/>
  <c r="O126" i="6"/>
  <c r="P126" i="6"/>
  <c r="Q126" i="6"/>
  <c r="R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N127" i="6"/>
  <c r="O127" i="6"/>
  <c r="P127" i="6"/>
  <c r="Q127" i="6"/>
  <c r="R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N128" i="6"/>
  <c r="O128" i="6"/>
  <c r="P128" i="6"/>
  <c r="Q128" i="6"/>
  <c r="R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N129" i="6"/>
  <c r="O129" i="6"/>
  <c r="P129" i="6"/>
  <c r="Q129" i="6"/>
  <c r="R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N130" i="6"/>
  <c r="O130" i="6"/>
  <c r="P130" i="6"/>
  <c r="Q130" i="6"/>
  <c r="R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N131" i="6"/>
  <c r="O131" i="6"/>
  <c r="P131" i="6"/>
  <c r="Q131" i="6"/>
  <c r="R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N132" i="6"/>
  <c r="O132" i="6"/>
  <c r="P132" i="6"/>
  <c r="Q132" i="6"/>
  <c r="R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N133" i="6"/>
  <c r="O133" i="6"/>
  <c r="P133" i="6"/>
  <c r="Q133" i="6"/>
  <c r="R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N134" i="6"/>
  <c r="O134" i="6"/>
  <c r="P134" i="6"/>
  <c r="Q134" i="6"/>
  <c r="R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N135" i="6"/>
  <c r="O135" i="6"/>
  <c r="P135" i="6"/>
  <c r="Q135" i="6"/>
  <c r="R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N136" i="6"/>
  <c r="O136" i="6"/>
  <c r="P136" i="6"/>
  <c r="Q136" i="6"/>
  <c r="R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N137" i="6"/>
  <c r="O137" i="6"/>
  <c r="P137" i="6"/>
  <c r="Q137" i="6"/>
  <c r="R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N138" i="6"/>
  <c r="O138" i="6"/>
  <c r="P138" i="6"/>
  <c r="Q138" i="6"/>
  <c r="R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N139" i="6"/>
  <c r="O139" i="6"/>
  <c r="P139" i="6"/>
  <c r="Q139" i="6"/>
  <c r="R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N140" i="6"/>
  <c r="O140" i="6"/>
  <c r="P140" i="6"/>
  <c r="Q140" i="6"/>
  <c r="R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N141" i="6"/>
  <c r="O141" i="6"/>
  <c r="P141" i="6"/>
  <c r="Q141" i="6"/>
  <c r="R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N142" i="6"/>
  <c r="O142" i="6"/>
  <c r="P142" i="6"/>
  <c r="Q142" i="6"/>
  <c r="R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N143" i="6"/>
  <c r="O143" i="6"/>
  <c r="P143" i="6"/>
  <c r="Q143" i="6"/>
  <c r="R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N144" i="6"/>
  <c r="O144" i="6"/>
  <c r="P144" i="6"/>
  <c r="Q144" i="6"/>
  <c r="R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N145" i="6"/>
  <c r="O145" i="6"/>
  <c r="P145" i="6"/>
  <c r="Q145" i="6"/>
  <c r="R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N146" i="6"/>
  <c r="O146" i="6"/>
  <c r="P146" i="6"/>
  <c r="Q146" i="6"/>
  <c r="R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N147" i="6"/>
  <c r="O147" i="6"/>
  <c r="P147" i="6"/>
  <c r="Q147" i="6"/>
  <c r="R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N148" i="6"/>
  <c r="O148" i="6"/>
  <c r="P148" i="6"/>
  <c r="Q148" i="6"/>
  <c r="R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N149" i="6"/>
  <c r="O149" i="6"/>
  <c r="P149" i="6"/>
  <c r="Q149" i="6"/>
  <c r="R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N150" i="6"/>
  <c r="O150" i="6"/>
  <c r="P150" i="6"/>
  <c r="Q150" i="6"/>
  <c r="R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N151" i="6"/>
  <c r="O151" i="6"/>
  <c r="P151" i="6"/>
  <c r="Q151" i="6"/>
  <c r="R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N152" i="6"/>
  <c r="O152" i="6"/>
  <c r="P152" i="6"/>
  <c r="Q152" i="6"/>
  <c r="R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N153" i="6"/>
  <c r="O153" i="6"/>
  <c r="P153" i="6"/>
  <c r="Q153" i="6"/>
  <c r="R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N154" i="6"/>
  <c r="O154" i="6"/>
  <c r="P154" i="6"/>
  <c r="Q154" i="6"/>
  <c r="R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N155" i="6"/>
  <c r="O155" i="6"/>
  <c r="P155" i="6"/>
  <c r="Q155" i="6"/>
  <c r="R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N156" i="6"/>
  <c r="O156" i="6"/>
  <c r="P156" i="6"/>
  <c r="Q156" i="6"/>
  <c r="R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N157" i="6"/>
  <c r="O157" i="6"/>
  <c r="P157" i="6"/>
  <c r="Q157" i="6"/>
  <c r="R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N158" i="6"/>
  <c r="O158" i="6"/>
  <c r="P158" i="6"/>
  <c r="Q158" i="6"/>
  <c r="R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N159" i="6"/>
  <c r="O159" i="6"/>
  <c r="P159" i="6"/>
  <c r="Q159" i="6"/>
  <c r="R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N160" i="6"/>
  <c r="O160" i="6"/>
  <c r="P160" i="6"/>
  <c r="Q160" i="6"/>
  <c r="R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N161" i="6"/>
  <c r="O161" i="6"/>
  <c r="P161" i="6"/>
  <c r="Q161" i="6"/>
  <c r="R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N162" i="6"/>
  <c r="O162" i="6"/>
  <c r="P162" i="6"/>
  <c r="Q162" i="6"/>
  <c r="R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N163" i="6"/>
  <c r="O163" i="6"/>
  <c r="P163" i="6"/>
  <c r="Q163" i="6"/>
  <c r="R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N164" i="6"/>
  <c r="O164" i="6"/>
  <c r="P164" i="6"/>
  <c r="Q164" i="6"/>
  <c r="R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N165" i="6"/>
  <c r="O165" i="6"/>
  <c r="P165" i="6"/>
  <c r="Q165" i="6"/>
  <c r="R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N166" i="6"/>
  <c r="O166" i="6"/>
  <c r="P166" i="6"/>
  <c r="Q166" i="6"/>
  <c r="R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N167" i="6"/>
  <c r="O167" i="6"/>
  <c r="P167" i="6"/>
  <c r="Q167" i="6"/>
  <c r="R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N168" i="6"/>
  <c r="O168" i="6"/>
  <c r="P168" i="6"/>
  <c r="Q168" i="6"/>
  <c r="R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N169" i="6"/>
  <c r="O169" i="6"/>
  <c r="P169" i="6"/>
  <c r="Q169" i="6"/>
  <c r="R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N170" i="6"/>
  <c r="O170" i="6"/>
  <c r="P170" i="6"/>
  <c r="Q170" i="6"/>
  <c r="R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N171" i="6"/>
  <c r="O171" i="6"/>
  <c r="P171" i="6"/>
  <c r="Q171" i="6"/>
  <c r="R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N172" i="6"/>
  <c r="O172" i="6"/>
  <c r="P172" i="6"/>
  <c r="Q172" i="6"/>
  <c r="R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N173" i="6"/>
  <c r="O173" i="6"/>
  <c r="P173" i="6"/>
  <c r="Q173" i="6"/>
  <c r="R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N174" i="6"/>
  <c r="O174" i="6"/>
  <c r="P174" i="6"/>
  <c r="Q174" i="6"/>
  <c r="R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N175" i="6"/>
  <c r="O175" i="6"/>
  <c r="P175" i="6"/>
  <c r="Q175" i="6"/>
  <c r="R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N176" i="6"/>
  <c r="O176" i="6"/>
  <c r="P176" i="6"/>
  <c r="Q176" i="6"/>
  <c r="R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N177" i="6"/>
  <c r="O177" i="6"/>
  <c r="P177" i="6"/>
  <c r="Q177" i="6"/>
  <c r="R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N178" i="6"/>
  <c r="O178" i="6"/>
  <c r="P178" i="6"/>
  <c r="Q178" i="6"/>
  <c r="R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N179" i="6"/>
  <c r="O179" i="6"/>
  <c r="P179" i="6"/>
  <c r="Q179" i="6"/>
  <c r="R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N180" i="6"/>
  <c r="O180" i="6"/>
  <c r="P180" i="6"/>
  <c r="Q180" i="6"/>
  <c r="R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N181" i="6"/>
  <c r="O181" i="6"/>
  <c r="P181" i="6"/>
  <c r="Q181" i="6"/>
  <c r="R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N182" i="6"/>
  <c r="O182" i="6"/>
  <c r="P182" i="6"/>
  <c r="Q182" i="6"/>
  <c r="R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N183" i="6"/>
  <c r="O183" i="6"/>
  <c r="P183" i="6"/>
  <c r="Q183" i="6"/>
  <c r="R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N184" i="6"/>
  <c r="O184" i="6"/>
  <c r="P184" i="6"/>
  <c r="Q184" i="6"/>
  <c r="R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N185" i="6"/>
  <c r="O185" i="6"/>
  <c r="P185" i="6"/>
  <c r="Q185" i="6"/>
  <c r="R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N186" i="6"/>
  <c r="O186" i="6"/>
  <c r="P186" i="6"/>
  <c r="Q186" i="6"/>
  <c r="R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N187" i="6"/>
  <c r="O187" i="6"/>
  <c r="P187" i="6"/>
  <c r="Q187" i="6"/>
  <c r="R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N188" i="6"/>
  <c r="O188" i="6"/>
  <c r="P188" i="6"/>
  <c r="Q188" i="6"/>
  <c r="R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N189" i="6"/>
  <c r="O189" i="6"/>
  <c r="P189" i="6"/>
  <c r="Q189" i="6"/>
  <c r="R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N190" i="6"/>
  <c r="O190" i="6"/>
  <c r="P190" i="6"/>
  <c r="Q190" i="6"/>
  <c r="R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N191" i="6"/>
  <c r="O191" i="6"/>
  <c r="P191" i="6"/>
  <c r="Q191" i="6"/>
  <c r="R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N192" i="6"/>
  <c r="O192" i="6"/>
  <c r="P192" i="6"/>
  <c r="Q192" i="6"/>
  <c r="R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N193" i="6"/>
  <c r="O193" i="6"/>
  <c r="P193" i="6"/>
  <c r="Q193" i="6"/>
  <c r="R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N194" i="6"/>
  <c r="O194" i="6"/>
  <c r="P194" i="6"/>
  <c r="Q194" i="6"/>
  <c r="R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N195" i="6"/>
  <c r="O195" i="6"/>
  <c r="P195" i="6"/>
  <c r="Q195" i="6"/>
  <c r="R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N196" i="6"/>
  <c r="O196" i="6"/>
  <c r="P196" i="6"/>
  <c r="Q196" i="6"/>
  <c r="R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N197" i="6"/>
  <c r="O197" i="6"/>
  <c r="P197" i="6"/>
  <c r="Q197" i="6"/>
  <c r="R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N198" i="6"/>
  <c r="O198" i="6"/>
  <c r="P198" i="6"/>
  <c r="Q198" i="6"/>
  <c r="R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N199" i="6"/>
  <c r="O199" i="6"/>
  <c r="P199" i="6"/>
  <c r="Q199" i="6"/>
  <c r="R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N200" i="6"/>
  <c r="O200" i="6"/>
  <c r="P200" i="6"/>
  <c r="Q200" i="6"/>
  <c r="R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N201" i="6"/>
  <c r="O201" i="6"/>
  <c r="P201" i="6"/>
  <c r="Q201" i="6"/>
  <c r="R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N202" i="6"/>
  <c r="O202" i="6"/>
  <c r="P202" i="6"/>
  <c r="Q202" i="6"/>
  <c r="R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N203" i="6"/>
  <c r="O203" i="6"/>
  <c r="P203" i="6"/>
  <c r="Q203" i="6"/>
  <c r="R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N204" i="6"/>
  <c r="O204" i="6"/>
  <c r="P204" i="6"/>
  <c r="Q204" i="6"/>
  <c r="R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N205" i="6"/>
  <c r="O205" i="6"/>
  <c r="P205" i="6"/>
  <c r="Q205" i="6"/>
  <c r="R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N206" i="6"/>
  <c r="O206" i="6"/>
  <c r="P206" i="6"/>
  <c r="Q206" i="6"/>
  <c r="R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N207" i="6"/>
  <c r="O207" i="6"/>
  <c r="P207" i="6"/>
  <c r="Q207" i="6"/>
  <c r="R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N208" i="6"/>
  <c r="O208" i="6"/>
  <c r="P208" i="6"/>
  <c r="Q208" i="6"/>
  <c r="R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N209" i="6"/>
  <c r="O209" i="6"/>
  <c r="P209" i="6"/>
  <c r="Q209" i="6"/>
  <c r="R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N210" i="6"/>
  <c r="O210" i="6"/>
  <c r="P210" i="6"/>
  <c r="Q210" i="6"/>
  <c r="R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N211" i="6"/>
  <c r="O211" i="6"/>
  <c r="P211" i="6"/>
  <c r="Q211" i="6"/>
  <c r="R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N212" i="6"/>
  <c r="O212" i="6"/>
  <c r="P212" i="6"/>
  <c r="Q212" i="6"/>
  <c r="R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N213" i="6"/>
  <c r="O213" i="6"/>
  <c r="P213" i="6"/>
  <c r="Q213" i="6"/>
  <c r="R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N214" i="6"/>
  <c r="O214" i="6"/>
  <c r="P214" i="6"/>
  <c r="Q214" i="6"/>
  <c r="R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N215" i="6"/>
  <c r="O215" i="6"/>
  <c r="P215" i="6"/>
  <c r="Q215" i="6"/>
  <c r="R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N216" i="6"/>
  <c r="O216" i="6"/>
  <c r="P216" i="6"/>
  <c r="Q216" i="6"/>
  <c r="R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N217" i="6"/>
  <c r="O217" i="6"/>
  <c r="P217" i="6"/>
  <c r="Q217" i="6"/>
  <c r="R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N218" i="6"/>
  <c r="O218" i="6"/>
  <c r="P218" i="6"/>
  <c r="Q218" i="6"/>
  <c r="R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N219" i="6"/>
  <c r="O219" i="6"/>
  <c r="P219" i="6"/>
  <c r="Q219" i="6"/>
  <c r="R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N220" i="6"/>
  <c r="O220" i="6"/>
  <c r="P220" i="6"/>
  <c r="Q220" i="6"/>
  <c r="R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N221" i="6"/>
  <c r="O221" i="6"/>
  <c r="P221" i="6"/>
  <c r="Q221" i="6"/>
  <c r="R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N222" i="6"/>
  <c r="O222" i="6"/>
  <c r="P222" i="6"/>
  <c r="Q222" i="6"/>
  <c r="R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N223" i="6"/>
  <c r="O223" i="6"/>
  <c r="P223" i="6"/>
  <c r="Q223" i="6"/>
  <c r="R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N224" i="6"/>
  <c r="O224" i="6"/>
  <c r="P224" i="6"/>
  <c r="Q224" i="6"/>
  <c r="R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N225" i="6"/>
  <c r="O225" i="6"/>
  <c r="P225" i="6"/>
  <c r="Q225" i="6"/>
  <c r="R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N226" i="6"/>
  <c r="O226" i="6"/>
  <c r="P226" i="6"/>
  <c r="Q226" i="6"/>
  <c r="R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N227" i="6"/>
  <c r="O227" i="6"/>
  <c r="P227" i="6"/>
  <c r="Q227" i="6"/>
  <c r="R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N228" i="6"/>
  <c r="O228" i="6"/>
  <c r="P228" i="6"/>
  <c r="Q228" i="6"/>
  <c r="R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N229" i="6"/>
  <c r="O229" i="6"/>
  <c r="P229" i="6"/>
  <c r="Q229" i="6"/>
  <c r="R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N230" i="6"/>
  <c r="O230" i="6"/>
  <c r="P230" i="6"/>
  <c r="Q230" i="6"/>
  <c r="R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N231" i="6"/>
  <c r="O231" i="6"/>
  <c r="P231" i="6"/>
  <c r="Q231" i="6"/>
  <c r="R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N232" i="6"/>
  <c r="O232" i="6"/>
  <c r="P232" i="6"/>
  <c r="Q232" i="6"/>
  <c r="R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N233" i="6"/>
  <c r="O233" i="6"/>
  <c r="P233" i="6"/>
  <c r="Q233" i="6"/>
  <c r="R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N234" i="6"/>
  <c r="O234" i="6"/>
  <c r="P234" i="6"/>
  <c r="Q234" i="6"/>
  <c r="R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N235" i="6"/>
  <c r="O235" i="6"/>
  <c r="P235" i="6"/>
  <c r="Q235" i="6"/>
  <c r="R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N236" i="6"/>
  <c r="O236" i="6"/>
  <c r="P236" i="6"/>
  <c r="Q236" i="6"/>
  <c r="R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N237" i="6"/>
  <c r="O237" i="6"/>
  <c r="P237" i="6"/>
  <c r="Q237" i="6"/>
  <c r="R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N238" i="6"/>
  <c r="O238" i="6"/>
  <c r="P238" i="6"/>
  <c r="Q238" i="6"/>
  <c r="R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N239" i="6"/>
  <c r="O239" i="6"/>
  <c r="P239" i="6"/>
  <c r="Q239" i="6"/>
  <c r="R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N240" i="6"/>
  <c r="O240" i="6"/>
  <c r="P240" i="6"/>
  <c r="Q240" i="6"/>
  <c r="R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N241" i="6"/>
  <c r="O241" i="6"/>
  <c r="P241" i="6"/>
  <c r="Q241" i="6"/>
  <c r="R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N242" i="6"/>
  <c r="O242" i="6"/>
  <c r="P242" i="6"/>
  <c r="Q242" i="6"/>
  <c r="R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N243" i="6"/>
  <c r="O243" i="6"/>
  <c r="P243" i="6"/>
  <c r="Q243" i="6"/>
  <c r="R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N244" i="6"/>
  <c r="O244" i="6"/>
  <c r="P244" i="6"/>
  <c r="Q244" i="6"/>
  <c r="R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N245" i="6"/>
  <c r="O245" i="6"/>
  <c r="P245" i="6"/>
  <c r="Q245" i="6"/>
  <c r="R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N246" i="6"/>
  <c r="O246" i="6"/>
  <c r="P246" i="6"/>
  <c r="Q246" i="6"/>
  <c r="R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N247" i="6"/>
  <c r="O247" i="6"/>
  <c r="P247" i="6"/>
  <c r="Q247" i="6"/>
  <c r="R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N248" i="6"/>
  <c r="O248" i="6"/>
  <c r="P248" i="6"/>
  <c r="Q248" i="6"/>
  <c r="R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N249" i="6"/>
  <c r="O249" i="6"/>
  <c r="P249" i="6"/>
  <c r="Q249" i="6"/>
  <c r="R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N250" i="6"/>
  <c r="O250" i="6"/>
  <c r="P250" i="6"/>
  <c r="Q250" i="6"/>
  <c r="R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N251" i="6"/>
  <c r="O251" i="6"/>
  <c r="P251" i="6"/>
  <c r="Q251" i="6"/>
  <c r="R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N252" i="6"/>
  <c r="O252" i="6"/>
  <c r="P252" i="6"/>
  <c r="Q252" i="6"/>
  <c r="R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N253" i="6"/>
  <c r="O253" i="6"/>
  <c r="P253" i="6"/>
  <c r="Q253" i="6"/>
  <c r="R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N254" i="6"/>
  <c r="O254" i="6"/>
  <c r="P254" i="6"/>
  <c r="Q254" i="6"/>
  <c r="R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N255" i="6"/>
  <c r="O255" i="6"/>
  <c r="P255" i="6"/>
  <c r="Q255" i="6"/>
  <c r="R255" i="6"/>
  <c r="AF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N256" i="6"/>
  <c r="O256" i="6"/>
  <c r="P256" i="6"/>
  <c r="Q256" i="6"/>
  <c r="R256" i="6"/>
  <c r="AF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N257" i="6"/>
  <c r="O257" i="6"/>
  <c r="P257" i="6"/>
  <c r="Q257" i="6"/>
  <c r="R257" i="6"/>
  <c r="AF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N258" i="6"/>
  <c r="O258" i="6"/>
  <c r="P258" i="6"/>
  <c r="Q258" i="6"/>
  <c r="R258" i="6"/>
  <c r="AF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N259" i="6"/>
  <c r="O259" i="6"/>
  <c r="P259" i="6"/>
  <c r="Q259" i="6"/>
  <c r="R259" i="6"/>
  <c r="AF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N260" i="6"/>
  <c r="O260" i="6"/>
  <c r="P260" i="6"/>
  <c r="Q260" i="6"/>
  <c r="R260" i="6"/>
  <c r="AF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N261" i="6"/>
  <c r="O261" i="6"/>
  <c r="P261" i="6"/>
  <c r="Q261" i="6"/>
  <c r="R261" i="6"/>
  <c r="AF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N262" i="6"/>
  <c r="O262" i="6"/>
  <c r="P262" i="6"/>
  <c r="Q262" i="6"/>
  <c r="R262" i="6"/>
  <c r="AF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N263" i="6"/>
  <c r="O263" i="6"/>
  <c r="P263" i="6"/>
  <c r="Q263" i="6"/>
  <c r="R263" i="6"/>
  <c r="AF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N264" i="6"/>
  <c r="O264" i="6"/>
  <c r="P264" i="6"/>
  <c r="Q264" i="6"/>
  <c r="R264" i="6"/>
  <c r="AF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N265" i="6"/>
  <c r="O265" i="6"/>
  <c r="P265" i="6"/>
  <c r="Q265" i="6"/>
  <c r="R265" i="6"/>
  <c r="AF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N266" i="6"/>
  <c r="O266" i="6"/>
  <c r="P266" i="6"/>
  <c r="Q266" i="6"/>
  <c r="R266" i="6"/>
  <c r="AF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N267" i="6"/>
  <c r="O267" i="6"/>
  <c r="P267" i="6"/>
  <c r="Q267" i="6"/>
  <c r="R267" i="6"/>
  <c r="AF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N268" i="6"/>
  <c r="O268" i="6"/>
  <c r="P268" i="6"/>
  <c r="Q268" i="6"/>
  <c r="R268" i="6"/>
  <c r="AF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N269" i="6"/>
  <c r="O269" i="6"/>
  <c r="P269" i="6"/>
  <c r="Q269" i="6"/>
  <c r="R269" i="6"/>
  <c r="AF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N270" i="6"/>
  <c r="O270" i="6"/>
  <c r="P270" i="6"/>
  <c r="Q270" i="6"/>
  <c r="R270" i="6"/>
  <c r="AF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N271" i="6"/>
  <c r="O271" i="6"/>
  <c r="P271" i="6"/>
  <c r="Q271" i="6"/>
  <c r="R271" i="6"/>
  <c r="AF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N272" i="6"/>
  <c r="O272" i="6"/>
  <c r="P272" i="6"/>
  <c r="Q272" i="6"/>
  <c r="R272" i="6"/>
  <c r="AF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N273" i="6"/>
  <c r="O273" i="6"/>
  <c r="P273" i="6"/>
  <c r="Q273" i="6"/>
  <c r="R273" i="6"/>
  <c r="AF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N274" i="6"/>
  <c r="O274" i="6"/>
  <c r="P274" i="6"/>
  <c r="Q274" i="6"/>
  <c r="R274" i="6"/>
  <c r="AF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N275" i="6"/>
  <c r="O275" i="6"/>
  <c r="P275" i="6"/>
  <c r="Q275" i="6"/>
  <c r="R275" i="6"/>
  <c r="AF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N276" i="6"/>
  <c r="O276" i="6"/>
  <c r="P276" i="6"/>
  <c r="Q276" i="6"/>
  <c r="R276" i="6"/>
  <c r="AF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N277" i="6"/>
  <c r="O277" i="6"/>
  <c r="P277" i="6"/>
  <c r="Q277" i="6"/>
  <c r="R277" i="6"/>
  <c r="AF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N278" i="6"/>
  <c r="O278" i="6"/>
  <c r="P278" i="6"/>
  <c r="Q278" i="6"/>
  <c r="R278" i="6"/>
  <c r="AF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N279" i="6"/>
  <c r="O279" i="6"/>
  <c r="P279" i="6"/>
  <c r="Q279" i="6"/>
  <c r="R279" i="6"/>
  <c r="AF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N280" i="6"/>
  <c r="O280" i="6"/>
  <c r="P280" i="6"/>
  <c r="Q280" i="6"/>
  <c r="R280" i="6"/>
  <c r="AF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N281" i="6"/>
  <c r="O281" i="6"/>
  <c r="P281" i="6"/>
  <c r="Q281" i="6"/>
  <c r="R281" i="6"/>
  <c r="AF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N282" i="6"/>
  <c r="O282" i="6"/>
  <c r="P282" i="6"/>
  <c r="Q282" i="6"/>
  <c r="R282" i="6"/>
  <c r="AF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N283" i="6"/>
  <c r="O283" i="6"/>
  <c r="P283" i="6"/>
  <c r="Q283" i="6"/>
  <c r="R283" i="6"/>
  <c r="AF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N284" i="6"/>
  <c r="O284" i="6"/>
  <c r="P284" i="6"/>
  <c r="Q284" i="6"/>
  <c r="R284" i="6"/>
  <c r="AF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N285" i="6"/>
  <c r="O285" i="6"/>
  <c r="P285" i="6"/>
  <c r="Q285" i="6"/>
  <c r="R285" i="6"/>
  <c r="AF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N286" i="6"/>
  <c r="O286" i="6"/>
  <c r="P286" i="6"/>
  <c r="Q286" i="6"/>
  <c r="R286" i="6"/>
  <c r="AF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N287" i="6"/>
  <c r="O287" i="6"/>
  <c r="P287" i="6"/>
  <c r="Q287" i="6"/>
  <c r="R287" i="6"/>
  <c r="AF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N288" i="6"/>
  <c r="O288" i="6"/>
  <c r="P288" i="6"/>
  <c r="Q288" i="6"/>
  <c r="R288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H2" i="25"/>
  <c r="B3" i="25"/>
  <c r="C3" i="25"/>
  <c r="H3" i="25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B8" i="25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B9" i="25"/>
  <c r="C9" i="25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B10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B11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B12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B13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B14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B15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B16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B17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B18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B19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B20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B21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B22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B23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B24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B25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B29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B30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B32" i="25"/>
  <c r="C32" i="25"/>
  <c r="D32" i="25"/>
  <c r="E32" i="25"/>
  <c r="F32" i="25"/>
  <c r="G32" i="25"/>
  <c r="H32" i="25"/>
  <c r="I32" i="25"/>
  <c r="J32" i="25"/>
  <c r="K32" i="25"/>
  <c r="L32" i="25"/>
  <c r="M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37" i="25"/>
  <c r="B37" i="25"/>
  <c r="C37" i="25"/>
  <c r="D37" i="25"/>
  <c r="E37" i="25"/>
  <c r="F37" i="25"/>
  <c r="G37" i="25"/>
  <c r="H37" i="25"/>
  <c r="I37" i="25"/>
  <c r="M37" i="25"/>
  <c r="N37" i="25"/>
  <c r="O37" i="25"/>
  <c r="P37" i="25"/>
  <c r="Q37" i="25"/>
  <c r="R37" i="25"/>
  <c r="A38" i="25"/>
  <c r="B38" i="25"/>
  <c r="C38" i="25"/>
  <c r="D38" i="25"/>
  <c r="E38" i="25"/>
  <c r="F38" i="25"/>
  <c r="G38" i="25"/>
  <c r="H38" i="25"/>
  <c r="I38" i="25"/>
  <c r="N38" i="25"/>
  <c r="O38" i="25"/>
  <c r="P38" i="25"/>
  <c r="Q38" i="25"/>
  <c r="R38" i="25"/>
  <c r="A39" i="25"/>
  <c r="B39" i="25"/>
  <c r="C39" i="25"/>
  <c r="D39" i="25"/>
  <c r="E39" i="25"/>
  <c r="F39" i="25"/>
  <c r="G39" i="25"/>
  <c r="H39" i="25"/>
  <c r="I39" i="25"/>
  <c r="N39" i="25"/>
  <c r="O39" i="25"/>
  <c r="P39" i="25"/>
  <c r="Q39" i="25"/>
  <c r="R39" i="25"/>
  <c r="A40" i="25"/>
  <c r="B40" i="25"/>
  <c r="C40" i="25"/>
  <c r="D40" i="25"/>
  <c r="E40" i="25"/>
  <c r="F40" i="25"/>
  <c r="G40" i="25"/>
  <c r="H40" i="25"/>
  <c r="I40" i="25"/>
  <c r="N40" i="25"/>
  <c r="O40" i="25"/>
  <c r="P40" i="25"/>
  <c r="Q40" i="25"/>
  <c r="R40" i="25"/>
  <c r="A41" i="25"/>
  <c r="B41" i="25"/>
  <c r="C41" i="25"/>
  <c r="D41" i="25"/>
  <c r="E41" i="25"/>
  <c r="F41" i="25"/>
  <c r="G41" i="25"/>
  <c r="H41" i="25"/>
  <c r="I41" i="25"/>
  <c r="N41" i="25"/>
  <c r="O41" i="25"/>
  <c r="P41" i="25"/>
  <c r="Q41" i="25"/>
  <c r="R41" i="25"/>
  <c r="A42" i="25"/>
  <c r="B42" i="25"/>
  <c r="C42" i="25"/>
  <c r="D42" i="25"/>
  <c r="E42" i="25"/>
  <c r="F42" i="25"/>
  <c r="G42" i="25"/>
  <c r="H42" i="25"/>
  <c r="I42" i="25"/>
  <c r="N42" i="25"/>
  <c r="O42" i="25"/>
  <c r="P42" i="25"/>
  <c r="Q42" i="25"/>
  <c r="R42" i="25"/>
  <c r="A43" i="25"/>
  <c r="B43" i="25"/>
  <c r="C43" i="25"/>
  <c r="D43" i="25"/>
  <c r="E43" i="25"/>
  <c r="F43" i="25"/>
  <c r="G43" i="25"/>
  <c r="H43" i="25"/>
  <c r="I43" i="25"/>
  <c r="N43" i="25"/>
  <c r="O43" i="25"/>
  <c r="P43" i="25"/>
  <c r="Q43" i="25"/>
  <c r="R43" i="25"/>
  <c r="A44" i="25"/>
  <c r="B44" i="25"/>
  <c r="C44" i="25"/>
  <c r="D44" i="25"/>
  <c r="E44" i="25"/>
  <c r="F44" i="25"/>
  <c r="G44" i="25"/>
  <c r="H44" i="25"/>
  <c r="I44" i="25"/>
  <c r="N44" i="25"/>
  <c r="O44" i="25"/>
  <c r="P44" i="25"/>
  <c r="Q44" i="25"/>
  <c r="R44" i="25"/>
  <c r="A45" i="25"/>
  <c r="B45" i="25"/>
  <c r="C45" i="25"/>
  <c r="D45" i="25"/>
  <c r="E45" i="25"/>
  <c r="F45" i="25"/>
  <c r="G45" i="25"/>
  <c r="H45" i="25"/>
  <c r="I45" i="25"/>
  <c r="N45" i="25"/>
  <c r="O45" i="25"/>
  <c r="P45" i="25"/>
  <c r="Q45" i="25"/>
  <c r="R45" i="25"/>
  <c r="A46" i="25"/>
  <c r="B46" i="25"/>
  <c r="C46" i="25"/>
  <c r="D46" i="25"/>
  <c r="E46" i="25"/>
  <c r="F46" i="25"/>
  <c r="G46" i="25"/>
  <c r="H46" i="25"/>
  <c r="I46" i="25"/>
  <c r="N46" i="25"/>
  <c r="O46" i="25"/>
  <c r="P46" i="25"/>
  <c r="Q46" i="25"/>
  <c r="R46" i="25"/>
  <c r="A47" i="25"/>
  <c r="B47" i="25"/>
  <c r="C47" i="25"/>
  <c r="D47" i="25"/>
  <c r="E47" i="25"/>
  <c r="F47" i="25"/>
  <c r="G47" i="25"/>
  <c r="H47" i="25"/>
  <c r="I47" i="25"/>
  <c r="N47" i="25"/>
  <c r="O47" i="25"/>
  <c r="P47" i="25"/>
  <c r="Q47" i="25"/>
  <c r="R47" i="25"/>
  <c r="A48" i="25"/>
  <c r="B48" i="25"/>
  <c r="C48" i="25"/>
  <c r="D48" i="25"/>
  <c r="E48" i="25"/>
  <c r="F48" i="25"/>
  <c r="G48" i="25"/>
  <c r="H48" i="25"/>
  <c r="I48" i="25"/>
  <c r="N48" i="25"/>
  <c r="O48" i="25"/>
  <c r="P48" i="25"/>
  <c r="Q48" i="25"/>
  <c r="R48" i="25"/>
  <c r="A49" i="25"/>
  <c r="B49" i="25"/>
  <c r="C49" i="25"/>
  <c r="D49" i="25"/>
  <c r="E49" i="25"/>
  <c r="F49" i="25"/>
  <c r="G49" i="25"/>
  <c r="H49" i="25"/>
  <c r="I49" i="25"/>
  <c r="N49" i="25"/>
  <c r="O49" i="25"/>
  <c r="P49" i="25"/>
  <c r="Q49" i="25"/>
  <c r="R49" i="25"/>
  <c r="A50" i="25"/>
  <c r="B50" i="25"/>
  <c r="C50" i="25"/>
  <c r="D50" i="25"/>
  <c r="E50" i="25"/>
  <c r="F50" i="25"/>
  <c r="G50" i="25"/>
  <c r="H50" i="25"/>
  <c r="I50" i="25"/>
  <c r="N50" i="25"/>
  <c r="O50" i="25"/>
  <c r="P50" i="25"/>
  <c r="Q50" i="25"/>
  <c r="R50" i="25"/>
  <c r="A51" i="25"/>
  <c r="B51" i="25"/>
  <c r="C51" i="25"/>
  <c r="D51" i="25"/>
  <c r="E51" i="25"/>
  <c r="F51" i="25"/>
  <c r="G51" i="25"/>
  <c r="H51" i="25"/>
  <c r="I51" i="25"/>
  <c r="N51" i="25"/>
  <c r="O51" i="25"/>
  <c r="P51" i="25"/>
  <c r="Q51" i="25"/>
  <c r="R51" i="25"/>
  <c r="A52" i="25"/>
  <c r="B52" i="25"/>
  <c r="C52" i="25"/>
  <c r="D52" i="25"/>
  <c r="E52" i="25"/>
  <c r="F52" i="25"/>
  <c r="G52" i="25"/>
  <c r="H52" i="25"/>
  <c r="I52" i="25"/>
  <c r="N52" i="25"/>
  <c r="O52" i="25"/>
  <c r="P52" i="25"/>
  <c r="Q52" i="25"/>
  <c r="R52" i="25"/>
  <c r="A53" i="25"/>
  <c r="B53" i="25"/>
  <c r="C53" i="25"/>
  <c r="D53" i="25"/>
  <c r="E53" i="25"/>
  <c r="F53" i="25"/>
  <c r="G53" i="25"/>
  <c r="H53" i="25"/>
  <c r="I53" i="25"/>
  <c r="N53" i="25"/>
  <c r="O53" i="25"/>
  <c r="P53" i="25"/>
  <c r="Q53" i="25"/>
  <c r="R53" i="25"/>
  <c r="A54" i="25"/>
  <c r="B54" i="25"/>
  <c r="C54" i="25"/>
  <c r="D54" i="25"/>
  <c r="E54" i="25"/>
  <c r="F54" i="25"/>
  <c r="G54" i="25"/>
  <c r="H54" i="25"/>
  <c r="I54" i="25"/>
  <c r="N54" i="25"/>
  <c r="O54" i="25"/>
  <c r="P54" i="25"/>
  <c r="Q54" i="25"/>
  <c r="R54" i="25"/>
  <c r="A55" i="25"/>
  <c r="B55" i="25"/>
  <c r="C55" i="25"/>
  <c r="D55" i="25"/>
  <c r="E55" i="25"/>
  <c r="F55" i="25"/>
  <c r="G55" i="25"/>
  <c r="H55" i="25"/>
  <c r="I55" i="25"/>
  <c r="N55" i="25"/>
  <c r="O55" i="25"/>
  <c r="P55" i="25"/>
  <c r="Q55" i="25"/>
  <c r="R55" i="25"/>
  <c r="A56" i="25"/>
  <c r="B56" i="25"/>
  <c r="C56" i="25"/>
  <c r="D56" i="25"/>
  <c r="E56" i="25"/>
  <c r="F56" i="25"/>
  <c r="G56" i="25"/>
  <c r="H56" i="25"/>
  <c r="I56" i="25"/>
  <c r="N56" i="25"/>
  <c r="O56" i="25"/>
  <c r="P56" i="25"/>
  <c r="Q56" i="25"/>
  <c r="R56" i="25"/>
  <c r="A57" i="25"/>
  <c r="B57" i="25"/>
  <c r="C57" i="25"/>
  <c r="D57" i="25"/>
  <c r="E57" i="25"/>
  <c r="F57" i="25"/>
  <c r="G57" i="25"/>
  <c r="H57" i="25"/>
  <c r="I57" i="25"/>
  <c r="N57" i="25"/>
  <c r="O57" i="25"/>
  <c r="P57" i="25"/>
  <c r="Q57" i="25"/>
  <c r="R57" i="25"/>
  <c r="A58" i="25"/>
  <c r="B58" i="25"/>
  <c r="C58" i="25"/>
  <c r="D58" i="25"/>
  <c r="E58" i="25"/>
  <c r="F58" i="25"/>
  <c r="G58" i="25"/>
  <c r="H58" i="25"/>
  <c r="I58" i="25"/>
  <c r="N58" i="25"/>
  <c r="O58" i="25"/>
  <c r="P58" i="25"/>
  <c r="Q58" i="25"/>
  <c r="R58" i="25"/>
  <c r="A59" i="25"/>
  <c r="B59" i="25"/>
  <c r="C59" i="25"/>
  <c r="D59" i="25"/>
  <c r="E59" i="25"/>
  <c r="F59" i="25"/>
  <c r="G59" i="25"/>
  <c r="H59" i="25"/>
  <c r="I59" i="25"/>
  <c r="N59" i="25"/>
  <c r="O59" i="25"/>
  <c r="P59" i="25"/>
  <c r="Q59" i="25"/>
  <c r="R59" i="25"/>
  <c r="A60" i="25"/>
  <c r="B60" i="25"/>
  <c r="C60" i="25"/>
  <c r="D60" i="25"/>
  <c r="E60" i="25"/>
  <c r="F60" i="25"/>
  <c r="G60" i="25"/>
  <c r="H60" i="25"/>
  <c r="I60" i="25"/>
  <c r="N60" i="25"/>
  <c r="O60" i="25"/>
  <c r="P60" i="25"/>
  <c r="Q60" i="25"/>
  <c r="R60" i="25"/>
  <c r="A61" i="25"/>
  <c r="B61" i="25"/>
  <c r="C61" i="25"/>
  <c r="D61" i="25"/>
  <c r="E61" i="25"/>
  <c r="F61" i="25"/>
  <c r="G61" i="25"/>
  <c r="H61" i="25"/>
  <c r="I61" i="25"/>
  <c r="N61" i="25"/>
  <c r="O61" i="25"/>
  <c r="P61" i="25"/>
  <c r="Q61" i="25"/>
  <c r="R61" i="25"/>
  <c r="A62" i="25"/>
  <c r="B62" i="25"/>
  <c r="C62" i="25"/>
  <c r="D62" i="25"/>
  <c r="E62" i="25"/>
  <c r="F62" i="25"/>
  <c r="G62" i="25"/>
  <c r="H62" i="25"/>
  <c r="I62" i="25"/>
  <c r="N62" i="25"/>
  <c r="O62" i="25"/>
  <c r="P62" i="25"/>
  <c r="Q62" i="25"/>
  <c r="R62" i="25"/>
  <c r="A63" i="25"/>
  <c r="B63" i="25"/>
  <c r="C63" i="25"/>
  <c r="D63" i="25"/>
  <c r="E63" i="25"/>
  <c r="F63" i="25"/>
  <c r="G63" i="25"/>
  <c r="H63" i="25"/>
  <c r="I63" i="25"/>
  <c r="N63" i="25"/>
  <c r="O63" i="25"/>
  <c r="P63" i="25"/>
  <c r="Q63" i="25"/>
  <c r="R63" i="25"/>
  <c r="A64" i="25"/>
  <c r="B64" i="25"/>
  <c r="C64" i="25"/>
  <c r="D64" i="25"/>
  <c r="E64" i="25"/>
  <c r="F64" i="25"/>
  <c r="G64" i="25"/>
  <c r="H64" i="25"/>
  <c r="I64" i="25"/>
  <c r="N64" i="25"/>
  <c r="O64" i="25"/>
  <c r="P64" i="25"/>
  <c r="Q64" i="25"/>
  <c r="R64" i="25"/>
  <c r="A65" i="25"/>
  <c r="B65" i="25"/>
  <c r="C65" i="25"/>
  <c r="D65" i="25"/>
  <c r="E65" i="25"/>
  <c r="F65" i="25"/>
  <c r="G65" i="25"/>
  <c r="H65" i="25"/>
  <c r="I65" i="25"/>
  <c r="N65" i="25"/>
  <c r="O65" i="25"/>
  <c r="P65" i="25"/>
  <c r="Q65" i="25"/>
  <c r="R65" i="25"/>
  <c r="A66" i="25"/>
  <c r="B66" i="25"/>
  <c r="C66" i="25"/>
  <c r="D66" i="25"/>
  <c r="E66" i="25"/>
  <c r="F66" i="25"/>
  <c r="G66" i="25"/>
  <c r="H66" i="25"/>
  <c r="I66" i="25"/>
  <c r="N66" i="25"/>
  <c r="O66" i="25"/>
  <c r="P66" i="25"/>
  <c r="Q66" i="25"/>
  <c r="R66" i="25"/>
  <c r="A67" i="25"/>
  <c r="B67" i="25"/>
  <c r="C67" i="25"/>
  <c r="D67" i="25"/>
  <c r="E67" i="25"/>
  <c r="F67" i="25"/>
  <c r="G67" i="25"/>
  <c r="H67" i="25"/>
  <c r="I67" i="25"/>
  <c r="N67" i="25"/>
  <c r="O67" i="25"/>
  <c r="P67" i="25"/>
  <c r="Q67" i="25"/>
  <c r="R67" i="25"/>
  <c r="A68" i="25"/>
  <c r="B68" i="25"/>
  <c r="C68" i="25"/>
  <c r="D68" i="25"/>
  <c r="E68" i="25"/>
  <c r="F68" i="25"/>
  <c r="G68" i="25"/>
  <c r="H68" i="25"/>
  <c r="I68" i="25"/>
  <c r="N68" i="25"/>
  <c r="O68" i="25"/>
  <c r="P68" i="25"/>
  <c r="Q68" i="25"/>
  <c r="R68" i="25"/>
  <c r="A69" i="25"/>
  <c r="B69" i="25"/>
  <c r="C69" i="25"/>
  <c r="D69" i="25"/>
  <c r="E69" i="25"/>
  <c r="F69" i="25"/>
  <c r="G69" i="25"/>
  <c r="H69" i="25"/>
  <c r="I69" i="25"/>
  <c r="N69" i="25"/>
  <c r="O69" i="25"/>
  <c r="P69" i="25"/>
  <c r="Q69" i="25"/>
  <c r="R69" i="25"/>
  <c r="A70" i="25"/>
  <c r="B70" i="25"/>
  <c r="C70" i="25"/>
  <c r="D70" i="25"/>
  <c r="E70" i="25"/>
  <c r="F70" i="25"/>
  <c r="G70" i="25"/>
  <c r="H70" i="25"/>
  <c r="I70" i="25"/>
  <c r="N70" i="25"/>
  <c r="O70" i="25"/>
  <c r="P70" i="25"/>
  <c r="Q70" i="25"/>
  <c r="R70" i="25"/>
  <c r="A71" i="25"/>
  <c r="B71" i="25"/>
  <c r="C71" i="25"/>
  <c r="D71" i="25"/>
  <c r="E71" i="25"/>
  <c r="F71" i="25"/>
  <c r="G71" i="25"/>
  <c r="H71" i="25"/>
  <c r="I71" i="25"/>
  <c r="N71" i="25"/>
  <c r="O71" i="25"/>
  <c r="P71" i="25"/>
  <c r="Q71" i="25"/>
  <c r="R71" i="25"/>
  <c r="A72" i="25"/>
  <c r="B72" i="25"/>
  <c r="C72" i="25"/>
  <c r="D72" i="25"/>
  <c r="E72" i="25"/>
  <c r="F72" i="25"/>
  <c r="G72" i="25"/>
  <c r="H72" i="25"/>
  <c r="I72" i="25"/>
  <c r="N72" i="25"/>
  <c r="O72" i="25"/>
  <c r="P72" i="25"/>
  <c r="Q72" i="25"/>
  <c r="R72" i="25"/>
  <c r="A73" i="25"/>
  <c r="B73" i="25"/>
  <c r="C73" i="25"/>
  <c r="D73" i="25"/>
  <c r="E73" i="25"/>
  <c r="F73" i="25"/>
  <c r="G73" i="25"/>
  <c r="H73" i="25"/>
  <c r="I73" i="25"/>
  <c r="N73" i="25"/>
  <c r="O73" i="25"/>
  <c r="P73" i="25"/>
  <c r="Q73" i="25"/>
  <c r="R73" i="25"/>
  <c r="A74" i="25"/>
  <c r="B74" i="25"/>
  <c r="C74" i="25"/>
  <c r="D74" i="25"/>
  <c r="E74" i="25"/>
  <c r="F74" i="25"/>
  <c r="G74" i="25"/>
  <c r="H74" i="25"/>
  <c r="I74" i="25"/>
  <c r="N74" i="25"/>
  <c r="O74" i="25"/>
  <c r="P74" i="25"/>
  <c r="Q74" i="25"/>
  <c r="R74" i="25"/>
  <c r="A75" i="25"/>
  <c r="B75" i="25"/>
  <c r="C75" i="25"/>
  <c r="D75" i="25"/>
  <c r="E75" i="25"/>
  <c r="F75" i="25"/>
  <c r="G75" i="25"/>
  <c r="H75" i="25"/>
  <c r="I75" i="25"/>
  <c r="N75" i="25"/>
  <c r="O75" i="25"/>
  <c r="P75" i="25"/>
  <c r="Q75" i="25"/>
  <c r="R75" i="25"/>
  <c r="A76" i="25"/>
  <c r="B76" i="25"/>
  <c r="C76" i="25"/>
  <c r="D76" i="25"/>
  <c r="E76" i="25"/>
  <c r="F76" i="25"/>
  <c r="G76" i="25"/>
  <c r="H76" i="25"/>
  <c r="I76" i="25"/>
  <c r="N76" i="25"/>
  <c r="O76" i="25"/>
  <c r="P76" i="25"/>
  <c r="Q76" i="25"/>
  <c r="R76" i="25"/>
  <c r="A77" i="25"/>
  <c r="B77" i="25"/>
  <c r="C77" i="25"/>
  <c r="D77" i="25"/>
  <c r="E77" i="25"/>
  <c r="F77" i="25"/>
  <c r="G77" i="25"/>
  <c r="H77" i="25"/>
  <c r="I77" i="25"/>
  <c r="N77" i="25"/>
  <c r="O77" i="25"/>
  <c r="P77" i="25"/>
  <c r="Q77" i="25"/>
  <c r="R77" i="25"/>
  <c r="A78" i="25"/>
  <c r="B78" i="25"/>
  <c r="C78" i="25"/>
  <c r="D78" i="25"/>
  <c r="E78" i="25"/>
  <c r="F78" i="25"/>
  <c r="G78" i="25"/>
  <c r="H78" i="25"/>
  <c r="I78" i="25"/>
  <c r="N78" i="25"/>
  <c r="O78" i="25"/>
  <c r="P78" i="25"/>
  <c r="Q78" i="25"/>
  <c r="R78" i="25"/>
  <c r="A79" i="25"/>
  <c r="B79" i="25"/>
  <c r="C79" i="25"/>
  <c r="D79" i="25"/>
  <c r="E79" i="25"/>
  <c r="F79" i="25"/>
  <c r="G79" i="25"/>
  <c r="H79" i="25"/>
  <c r="I79" i="25"/>
  <c r="N79" i="25"/>
  <c r="O79" i="25"/>
  <c r="P79" i="25"/>
  <c r="Q79" i="25"/>
  <c r="R79" i="25"/>
  <c r="A80" i="25"/>
  <c r="B80" i="25"/>
  <c r="C80" i="25"/>
  <c r="D80" i="25"/>
  <c r="E80" i="25"/>
  <c r="F80" i="25"/>
  <c r="G80" i="25"/>
  <c r="H80" i="25"/>
  <c r="I80" i="25"/>
  <c r="N80" i="25"/>
  <c r="O80" i="25"/>
  <c r="P80" i="25"/>
  <c r="Q80" i="25"/>
  <c r="R80" i="25"/>
  <c r="A81" i="25"/>
  <c r="B81" i="25"/>
  <c r="C81" i="25"/>
  <c r="D81" i="25"/>
  <c r="E81" i="25"/>
  <c r="F81" i="25"/>
  <c r="G81" i="25"/>
  <c r="H81" i="25"/>
  <c r="I81" i="25"/>
  <c r="N81" i="25"/>
  <c r="O81" i="25"/>
  <c r="P81" i="25"/>
  <c r="Q81" i="25"/>
  <c r="R81" i="25"/>
  <c r="A82" i="25"/>
  <c r="B82" i="25"/>
  <c r="C82" i="25"/>
  <c r="D82" i="25"/>
  <c r="E82" i="25"/>
  <c r="F82" i="25"/>
  <c r="G82" i="25"/>
  <c r="H82" i="25"/>
  <c r="I82" i="25"/>
  <c r="N82" i="25"/>
  <c r="O82" i="25"/>
  <c r="P82" i="25"/>
  <c r="Q82" i="25"/>
  <c r="R82" i="25"/>
  <c r="A83" i="25"/>
  <c r="B83" i="25"/>
  <c r="C83" i="25"/>
  <c r="D83" i="25"/>
  <c r="E83" i="25"/>
  <c r="F83" i="25"/>
  <c r="G83" i="25"/>
  <c r="H83" i="25"/>
  <c r="I83" i="25"/>
  <c r="N83" i="25"/>
  <c r="O83" i="25"/>
  <c r="P83" i="25"/>
  <c r="Q83" i="25"/>
  <c r="R83" i="25"/>
  <c r="A84" i="25"/>
  <c r="B84" i="25"/>
  <c r="C84" i="25"/>
  <c r="D84" i="25"/>
  <c r="E84" i="25"/>
  <c r="F84" i="25"/>
  <c r="G84" i="25"/>
  <c r="H84" i="25"/>
  <c r="I84" i="25"/>
  <c r="N84" i="25"/>
  <c r="O84" i="25"/>
  <c r="P84" i="25"/>
  <c r="Q84" i="25"/>
  <c r="R84" i="25"/>
  <c r="A85" i="25"/>
  <c r="B85" i="25"/>
  <c r="C85" i="25"/>
  <c r="D85" i="25"/>
  <c r="E85" i="25"/>
  <c r="F85" i="25"/>
  <c r="G85" i="25"/>
  <c r="H85" i="25"/>
  <c r="I85" i="25"/>
  <c r="N85" i="25"/>
  <c r="O85" i="25"/>
  <c r="P85" i="25"/>
  <c r="Q85" i="25"/>
  <c r="R85" i="25"/>
  <c r="A86" i="25"/>
  <c r="B86" i="25"/>
  <c r="C86" i="25"/>
  <c r="D86" i="25"/>
  <c r="E86" i="25"/>
  <c r="F86" i="25"/>
  <c r="G86" i="25"/>
  <c r="H86" i="25"/>
  <c r="I86" i="25"/>
  <c r="N86" i="25"/>
  <c r="O86" i="25"/>
  <c r="P86" i="25"/>
  <c r="Q86" i="25"/>
  <c r="R86" i="25"/>
  <c r="A87" i="25"/>
  <c r="B87" i="25"/>
  <c r="C87" i="25"/>
  <c r="D87" i="25"/>
  <c r="E87" i="25"/>
  <c r="F87" i="25"/>
  <c r="G87" i="25"/>
  <c r="H87" i="25"/>
  <c r="I87" i="25"/>
  <c r="N87" i="25"/>
  <c r="O87" i="25"/>
  <c r="P87" i="25"/>
  <c r="Q87" i="25"/>
  <c r="R87" i="25"/>
  <c r="A88" i="25"/>
  <c r="B88" i="25"/>
  <c r="C88" i="25"/>
  <c r="D88" i="25"/>
  <c r="E88" i="25"/>
  <c r="F88" i="25"/>
  <c r="G88" i="25"/>
  <c r="H88" i="25"/>
  <c r="I88" i="25"/>
  <c r="N88" i="25"/>
  <c r="O88" i="25"/>
  <c r="P88" i="25"/>
  <c r="Q88" i="25"/>
  <c r="R88" i="25"/>
  <c r="A89" i="25"/>
  <c r="B89" i="25"/>
  <c r="C89" i="25"/>
  <c r="D89" i="25"/>
  <c r="E89" i="25"/>
  <c r="F89" i="25"/>
  <c r="G89" i="25"/>
  <c r="H89" i="25"/>
  <c r="I89" i="25"/>
  <c r="N89" i="25"/>
  <c r="O89" i="25"/>
  <c r="P89" i="25"/>
  <c r="Q89" i="25"/>
  <c r="R89" i="25"/>
  <c r="A90" i="25"/>
  <c r="B90" i="25"/>
  <c r="C90" i="25"/>
  <c r="D90" i="25"/>
  <c r="E90" i="25"/>
  <c r="F90" i="25"/>
  <c r="G90" i="25"/>
  <c r="H90" i="25"/>
  <c r="I90" i="25"/>
  <c r="N90" i="25"/>
  <c r="O90" i="25"/>
  <c r="P90" i="25"/>
  <c r="Q90" i="25"/>
  <c r="R90" i="25"/>
  <c r="A91" i="25"/>
  <c r="B91" i="25"/>
  <c r="C91" i="25"/>
  <c r="D91" i="25"/>
  <c r="E91" i="25"/>
  <c r="F91" i="25"/>
  <c r="G91" i="25"/>
  <c r="H91" i="25"/>
  <c r="I91" i="25"/>
  <c r="N91" i="25"/>
  <c r="O91" i="25"/>
  <c r="P91" i="25"/>
  <c r="Q91" i="25"/>
  <c r="R91" i="25"/>
  <c r="A92" i="25"/>
  <c r="B92" i="25"/>
  <c r="C92" i="25"/>
  <c r="D92" i="25"/>
  <c r="E92" i="25"/>
  <c r="F92" i="25"/>
  <c r="G92" i="25"/>
  <c r="H92" i="25"/>
  <c r="I92" i="25"/>
  <c r="N92" i="25"/>
  <c r="O92" i="25"/>
  <c r="P92" i="25"/>
  <c r="Q92" i="25"/>
  <c r="R92" i="25"/>
  <c r="A93" i="25"/>
  <c r="B93" i="25"/>
  <c r="C93" i="25"/>
  <c r="D93" i="25"/>
  <c r="E93" i="25"/>
  <c r="F93" i="25"/>
  <c r="G93" i="25"/>
  <c r="H93" i="25"/>
  <c r="I93" i="25"/>
  <c r="N93" i="25"/>
  <c r="O93" i="25"/>
  <c r="P93" i="25"/>
  <c r="Q93" i="25"/>
  <c r="R93" i="25"/>
  <c r="A94" i="25"/>
  <c r="B94" i="25"/>
  <c r="C94" i="25"/>
  <c r="D94" i="25"/>
  <c r="E94" i="25"/>
  <c r="F94" i="25"/>
  <c r="G94" i="25"/>
  <c r="H94" i="25"/>
  <c r="I94" i="25"/>
  <c r="N94" i="25"/>
  <c r="O94" i="25"/>
  <c r="P94" i="25"/>
  <c r="Q94" i="25"/>
  <c r="R94" i="25"/>
  <c r="A95" i="25"/>
  <c r="B95" i="25"/>
  <c r="C95" i="25"/>
  <c r="D95" i="25"/>
  <c r="E95" i="25"/>
  <c r="F95" i="25"/>
  <c r="G95" i="25"/>
  <c r="H95" i="25"/>
  <c r="I95" i="25"/>
  <c r="N95" i="25"/>
  <c r="O95" i="25"/>
  <c r="P95" i="25"/>
  <c r="Q95" i="25"/>
  <c r="R95" i="25"/>
  <c r="A96" i="25"/>
  <c r="B96" i="25"/>
  <c r="C96" i="25"/>
  <c r="D96" i="25"/>
  <c r="E96" i="25"/>
  <c r="F96" i="25"/>
  <c r="G96" i="25"/>
  <c r="H96" i="25"/>
  <c r="I96" i="25"/>
  <c r="N96" i="25"/>
  <c r="O96" i="25"/>
  <c r="P96" i="25"/>
  <c r="Q96" i="25"/>
  <c r="R96" i="25"/>
  <c r="A97" i="25"/>
  <c r="B97" i="25"/>
  <c r="C97" i="25"/>
  <c r="D97" i="25"/>
  <c r="E97" i="25"/>
  <c r="F97" i="25"/>
  <c r="G97" i="25"/>
  <c r="H97" i="25"/>
  <c r="I97" i="25"/>
  <c r="N97" i="25"/>
  <c r="O97" i="25"/>
  <c r="P97" i="25"/>
  <c r="Q97" i="25"/>
  <c r="R97" i="25"/>
  <c r="A98" i="25"/>
  <c r="B98" i="25"/>
  <c r="C98" i="25"/>
  <c r="D98" i="25"/>
  <c r="E98" i="25"/>
  <c r="F98" i="25"/>
  <c r="G98" i="25"/>
  <c r="H98" i="25"/>
  <c r="I98" i="25"/>
  <c r="N98" i="25"/>
  <c r="O98" i="25"/>
  <c r="P98" i="25"/>
  <c r="Q98" i="25"/>
  <c r="R98" i="25"/>
  <c r="A99" i="25"/>
  <c r="B99" i="25"/>
  <c r="C99" i="25"/>
  <c r="D99" i="25"/>
  <c r="E99" i="25"/>
  <c r="F99" i="25"/>
  <c r="G99" i="25"/>
  <c r="H99" i="25"/>
  <c r="I99" i="25"/>
  <c r="N99" i="25"/>
  <c r="O99" i="25"/>
  <c r="P99" i="25"/>
  <c r="Q99" i="25"/>
  <c r="R99" i="25"/>
  <c r="A100" i="25"/>
  <c r="B100" i="25"/>
  <c r="C100" i="25"/>
  <c r="D100" i="25"/>
  <c r="E100" i="25"/>
  <c r="F100" i="25"/>
  <c r="G100" i="25"/>
  <c r="H100" i="25"/>
  <c r="I100" i="25"/>
  <c r="N100" i="25"/>
  <c r="O100" i="25"/>
  <c r="P100" i="25"/>
  <c r="Q100" i="25"/>
  <c r="R100" i="25"/>
  <c r="A101" i="25"/>
  <c r="B101" i="25"/>
  <c r="C101" i="25"/>
  <c r="D101" i="25"/>
  <c r="E101" i="25"/>
  <c r="F101" i="25"/>
  <c r="G101" i="25"/>
  <c r="H101" i="25"/>
  <c r="I101" i="25"/>
  <c r="N101" i="25"/>
  <c r="O101" i="25"/>
  <c r="P101" i="25"/>
  <c r="Q101" i="25"/>
  <c r="R101" i="25"/>
  <c r="A102" i="25"/>
  <c r="B102" i="25"/>
  <c r="C102" i="25"/>
  <c r="D102" i="25"/>
  <c r="E102" i="25"/>
  <c r="F102" i="25"/>
  <c r="G102" i="25"/>
  <c r="H102" i="25"/>
  <c r="I102" i="25"/>
  <c r="N102" i="25"/>
  <c r="O102" i="25"/>
  <c r="P102" i="25"/>
  <c r="Q102" i="25"/>
  <c r="R102" i="25"/>
  <c r="A103" i="25"/>
  <c r="B103" i="25"/>
  <c r="C103" i="25"/>
  <c r="D103" i="25"/>
  <c r="E103" i="25"/>
  <c r="F103" i="25"/>
  <c r="G103" i="25"/>
  <c r="H103" i="25"/>
  <c r="I103" i="25"/>
  <c r="N103" i="25"/>
  <c r="O103" i="25"/>
  <c r="P103" i="25"/>
  <c r="Q103" i="25"/>
  <c r="R103" i="25"/>
  <c r="A104" i="25"/>
  <c r="B104" i="25"/>
  <c r="C104" i="25"/>
  <c r="D104" i="25"/>
  <c r="E104" i="25"/>
  <c r="F104" i="25"/>
  <c r="G104" i="25"/>
  <c r="H104" i="25"/>
  <c r="I104" i="25"/>
  <c r="N104" i="25"/>
  <c r="O104" i="25"/>
  <c r="P104" i="25"/>
  <c r="Q104" i="25"/>
  <c r="R104" i="25"/>
  <c r="A105" i="25"/>
  <c r="B105" i="25"/>
  <c r="C105" i="25"/>
  <c r="D105" i="25"/>
  <c r="E105" i="25"/>
  <c r="F105" i="25"/>
  <c r="G105" i="25"/>
  <c r="H105" i="25"/>
  <c r="I105" i="25"/>
  <c r="N105" i="25"/>
  <c r="O105" i="25"/>
  <c r="P105" i="25"/>
  <c r="Q105" i="25"/>
  <c r="R105" i="25"/>
  <c r="A106" i="25"/>
  <c r="B106" i="25"/>
  <c r="C106" i="25"/>
  <c r="D106" i="25"/>
  <c r="E106" i="25"/>
  <c r="F106" i="25"/>
  <c r="G106" i="25"/>
  <c r="H106" i="25"/>
  <c r="I106" i="25"/>
  <c r="N106" i="25"/>
  <c r="O106" i="25"/>
  <c r="P106" i="25"/>
  <c r="Q106" i="25"/>
  <c r="R106" i="25"/>
  <c r="A107" i="25"/>
  <c r="B107" i="25"/>
  <c r="C107" i="25"/>
  <c r="D107" i="25"/>
  <c r="E107" i="25"/>
  <c r="F107" i="25"/>
  <c r="G107" i="25"/>
  <c r="H107" i="25"/>
  <c r="I107" i="25"/>
  <c r="N107" i="25"/>
  <c r="O107" i="25"/>
  <c r="P107" i="25"/>
  <c r="Q107" i="25"/>
  <c r="R107" i="25"/>
  <c r="A108" i="25"/>
  <c r="B108" i="25"/>
  <c r="C108" i="25"/>
  <c r="D108" i="25"/>
  <c r="E108" i="25"/>
  <c r="F108" i="25"/>
  <c r="G108" i="25"/>
  <c r="H108" i="25"/>
  <c r="I108" i="25"/>
  <c r="N108" i="25"/>
  <c r="O108" i="25"/>
  <c r="P108" i="25"/>
  <c r="Q108" i="25"/>
  <c r="R108" i="25"/>
  <c r="A109" i="25"/>
  <c r="B109" i="25"/>
  <c r="C109" i="25"/>
  <c r="D109" i="25"/>
  <c r="E109" i="25"/>
  <c r="F109" i="25"/>
  <c r="G109" i="25"/>
  <c r="H109" i="25"/>
  <c r="I109" i="25"/>
  <c r="N109" i="25"/>
  <c r="O109" i="25"/>
  <c r="P109" i="25"/>
  <c r="Q109" i="25"/>
  <c r="R109" i="25"/>
  <c r="A110" i="25"/>
  <c r="B110" i="25"/>
  <c r="C110" i="25"/>
  <c r="D110" i="25"/>
  <c r="E110" i="25"/>
  <c r="F110" i="25"/>
  <c r="G110" i="25"/>
  <c r="H110" i="25"/>
  <c r="I110" i="25"/>
  <c r="N110" i="25"/>
  <c r="O110" i="25"/>
  <c r="P110" i="25"/>
  <c r="Q110" i="25"/>
  <c r="R110" i="25"/>
  <c r="A111" i="25"/>
  <c r="B111" i="25"/>
  <c r="C111" i="25"/>
  <c r="D111" i="25"/>
  <c r="E111" i="25"/>
  <c r="F111" i="25"/>
  <c r="G111" i="25"/>
  <c r="H111" i="25"/>
  <c r="I111" i="25"/>
  <c r="N111" i="25"/>
  <c r="O111" i="25"/>
  <c r="P111" i="25"/>
  <c r="Q111" i="25"/>
  <c r="R111" i="25"/>
  <c r="A112" i="25"/>
  <c r="B112" i="25"/>
  <c r="C112" i="25"/>
  <c r="D112" i="25"/>
  <c r="E112" i="25"/>
  <c r="F112" i="25"/>
  <c r="G112" i="25"/>
  <c r="H112" i="25"/>
  <c r="I112" i="25"/>
  <c r="N112" i="25"/>
  <c r="O112" i="25"/>
  <c r="P112" i="25"/>
  <c r="Q112" i="25"/>
  <c r="R112" i="25"/>
  <c r="A113" i="25"/>
  <c r="B113" i="25"/>
  <c r="C113" i="25"/>
  <c r="D113" i="25"/>
  <c r="E113" i="25"/>
  <c r="F113" i="25"/>
  <c r="G113" i="25"/>
  <c r="H113" i="25"/>
  <c r="I113" i="25"/>
  <c r="N113" i="25"/>
  <c r="O113" i="25"/>
  <c r="P113" i="25"/>
  <c r="Q113" i="25"/>
  <c r="R113" i="25"/>
  <c r="A114" i="25"/>
  <c r="B114" i="25"/>
  <c r="C114" i="25"/>
  <c r="D114" i="25"/>
  <c r="E114" i="25"/>
  <c r="F114" i="25"/>
  <c r="G114" i="25"/>
  <c r="H114" i="25"/>
  <c r="I114" i="25"/>
  <c r="N114" i="25"/>
  <c r="O114" i="25"/>
  <c r="P114" i="25"/>
  <c r="Q114" i="25"/>
  <c r="R114" i="25"/>
  <c r="A115" i="25"/>
  <c r="B115" i="25"/>
  <c r="C115" i="25"/>
  <c r="D115" i="25"/>
  <c r="E115" i="25"/>
  <c r="F115" i="25"/>
  <c r="G115" i="25"/>
  <c r="H115" i="25"/>
  <c r="I115" i="25"/>
  <c r="N115" i="25"/>
  <c r="O115" i="25"/>
  <c r="P115" i="25"/>
  <c r="Q115" i="25"/>
  <c r="R115" i="25"/>
  <c r="A116" i="25"/>
  <c r="B116" i="25"/>
  <c r="C116" i="25"/>
  <c r="D116" i="25"/>
  <c r="E116" i="25"/>
  <c r="F116" i="25"/>
  <c r="G116" i="25"/>
  <c r="H116" i="25"/>
  <c r="I116" i="25"/>
  <c r="N116" i="25"/>
  <c r="O116" i="25"/>
  <c r="P116" i="25"/>
  <c r="Q116" i="25"/>
  <c r="R116" i="25"/>
  <c r="A117" i="25"/>
  <c r="B117" i="25"/>
  <c r="C117" i="25"/>
  <c r="D117" i="25"/>
  <c r="E117" i="25"/>
  <c r="F117" i="25"/>
  <c r="G117" i="25"/>
  <c r="H117" i="25"/>
  <c r="I117" i="25"/>
  <c r="N117" i="25"/>
  <c r="O117" i="25"/>
  <c r="P117" i="25"/>
  <c r="Q117" i="25"/>
  <c r="R117" i="25"/>
  <c r="A118" i="25"/>
  <c r="B118" i="25"/>
  <c r="C118" i="25"/>
  <c r="D118" i="25"/>
  <c r="E118" i="25"/>
  <c r="F118" i="25"/>
  <c r="G118" i="25"/>
  <c r="H118" i="25"/>
  <c r="I118" i="25"/>
  <c r="N118" i="25"/>
  <c r="O118" i="25"/>
  <c r="P118" i="25"/>
  <c r="Q118" i="25"/>
  <c r="R118" i="25"/>
  <c r="A119" i="25"/>
  <c r="B119" i="25"/>
  <c r="C119" i="25"/>
  <c r="D119" i="25"/>
  <c r="E119" i="25"/>
  <c r="F119" i="25"/>
  <c r="G119" i="25"/>
  <c r="H119" i="25"/>
  <c r="I119" i="25"/>
  <c r="N119" i="25"/>
  <c r="O119" i="25"/>
  <c r="P119" i="25"/>
  <c r="Q119" i="25"/>
  <c r="R119" i="25"/>
  <c r="A120" i="25"/>
  <c r="B120" i="25"/>
  <c r="C120" i="25"/>
  <c r="D120" i="25"/>
  <c r="E120" i="25"/>
  <c r="F120" i="25"/>
  <c r="G120" i="25"/>
  <c r="H120" i="25"/>
  <c r="I120" i="25"/>
  <c r="N120" i="25"/>
  <c r="O120" i="25"/>
  <c r="P120" i="25"/>
  <c r="Q120" i="25"/>
  <c r="R120" i="25"/>
  <c r="A121" i="25"/>
  <c r="B121" i="25"/>
  <c r="C121" i="25"/>
  <c r="D121" i="25"/>
  <c r="E121" i="25"/>
  <c r="F121" i="25"/>
  <c r="G121" i="25"/>
  <c r="H121" i="25"/>
  <c r="I121" i="25"/>
  <c r="N121" i="25"/>
  <c r="O121" i="25"/>
  <c r="P121" i="25"/>
  <c r="Q121" i="25"/>
  <c r="R121" i="25"/>
  <c r="A122" i="25"/>
  <c r="B122" i="25"/>
  <c r="C122" i="25"/>
  <c r="D122" i="25"/>
  <c r="E122" i="25"/>
  <c r="F122" i="25"/>
  <c r="G122" i="25"/>
  <c r="H122" i="25"/>
  <c r="I122" i="25"/>
  <c r="N122" i="25"/>
  <c r="O122" i="25"/>
  <c r="P122" i="25"/>
  <c r="Q122" i="25"/>
  <c r="R122" i="25"/>
  <c r="A123" i="25"/>
  <c r="B123" i="25"/>
  <c r="C123" i="25"/>
  <c r="D123" i="25"/>
  <c r="E123" i="25"/>
  <c r="F123" i="25"/>
  <c r="G123" i="25"/>
  <c r="H123" i="25"/>
  <c r="I123" i="25"/>
  <c r="N123" i="25"/>
  <c r="O123" i="25"/>
  <c r="P123" i="25"/>
  <c r="Q123" i="25"/>
  <c r="R123" i="25"/>
  <c r="A124" i="25"/>
  <c r="B124" i="25"/>
  <c r="C124" i="25"/>
  <c r="D124" i="25"/>
  <c r="E124" i="25"/>
  <c r="F124" i="25"/>
  <c r="G124" i="25"/>
  <c r="H124" i="25"/>
  <c r="I124" i="25"/>
  <c r="N124" i="25"/>
  <c r="O124" i="25"/>
  <c r="P124" i="25"/>
  <c r="Q124" i="25"/>
  <c r="R124" i="25"/>
  <c r="A125" i="25"/>
  <c r="B125" i="25"/>
  <c r="C125" i="25"/>
  <c r="D125" i="25"/>
  <c r="E125" i="25"/>
  <c r="F125" i="25"/>
  <c r="G125" i="25"/>
  <c r="H125" i="25"/>
  <c r="I125" i="25"/>
  <c r="N125" i="25"/>
  <c r="O125" i="25"/>
  <c r="P125" i="25"/>
  <c r="Q125" i="25"/>
  <c r="R125" i="25"/>
  <c r="A126" i="25"/>
  <c r="B126" i="25"/>
  <c r="C126" i="25"/>
  <c r="D126" i="25"/>
  <c r="E126" i="25"/>
  <c r="F126" i="25"/>
  <c r="G126" i="25"/>
  <c r="H126" i="25"/>
  <c r="I126" i="25"/>
  <c r="N126" i="25"/>
  <c r="O126" i="25"/>
  <c r="P126" i="25"/>
  <c r="Q126" i="25"/>
  <c r="R126" i="25"/>
  <c r="A127" i="25"/>
  <c r="B127" i="25"/>
  <c r="C127" i="25"/>
  <c r="D127" i="25"/>
  <c r="E127" i="25"/>
  <c r="F127" i="25"/>
  <c r="G127" i="25"/>
  <c r="H127" i="25"/>
  <c r="I127" i="25"/>
  <c r="N127" i="25"/>
  <c r="O127" i="25"/>
  <c r="P127" i="25"/>
  <c r="Q127" i="25"/>
  <c r="R127" i="25"/>
  <c r="A128" i="25"/>
  <c r="B128" i="25"/>
  <c r="C128" i="25"/>
  <c r="D128" i="25"/>
  <c r="E128" i="25"/>
  <c r="F128" i="25"/>
  <c r="G128" i="25"/>
  <c r="H128" i="25"/>
  <c r="I128" i="25"/>
  <c r="N128" i="25"/>
  <c r="O128" i="25"/>
  <c r="P128" i="25"/>
  <c r="Q128" i="25"/>
  <c r="R128" i="25"/>
  <c r="A129" i="25"/>
  <c r="B129" i="25"/>
  <c r="C129" i="25"/>
  <c r="D129" i="25"/>
  <c r="E129" i="25"/>
  <c r="F129" i="25"/>
  <c r="G129" i="25"/>
  <c r="H129" i="25"/>
  <c r="I129" i="25"/>
  <c r="N129" i="25"/>
  <c r="O129" i="25"/>
  <c r="P129" i="25"/>
  <c r="Q129" i="25"/>
  <c r="R129" i="25"/>
  <c r="A130" i="25"/>
  <c r="B130" i="25"/>
  <c r="C130" i="25"/>
  <c r="D130" i="25"/>
  <c r="E130" i="25"/>
  <c r="F130" i="25"/>
  <c r="G130" i="25"/>
  <c r="H130" i="25"/>
  <c r="I130" i="25"/>
  <c r="N130" i="25"/>
  <c r="O130" i="25"/>
  <c r="P130" i="25"/>
  <c r="Q130" i="25"/>
  <c r="R130" i="25"/>
  <c r="A131" i="25"/>
  <c r="B131" i="25"/>
  <c r="C131" i="25"/>
  <c r="D131" i="25"/>
  <c r="E131" i="25"/>
  <c r="F131" i="25"/>
  <c r="G131" i="25"/>
  <c r="H131" i="25"/>
  <c r="I131" i="25"/>
  <c r="N131" i="25"/>
  <c r="O131" i="25"/>
  <c r="P131" i="25"/>
  <c r="Q131" i="25"/>
  <c r="R131" i="25"/>
  <c r="A132" i="25"/>
  <c r="B132" i="25"/>
  <c r="C132" i="25"/>
  <c r="D132" i="25"/>
  <c r="E132" i="25"/>
  <c r="F132" i="25"/>
  <c r="G132" i="25"/>
  <c r="H132" i="25"/>
  <c r="I132" i="25"/>
  <c r="N132" i="25"/>
  <c r="O132" i="25"/>
  <c r="P132" i="25"/>
  <c r="Q132" i="25"/>
  <c r="R132" i="25"/>
  <c r="A133" i="25"/>
  <c r="B133" i="25"/>
  <c r="C133" i="25"/>
  <c r="D133" i="25"/>
  <c r="E133" i="25"/>
  <c r="F133" i="25"/>
  <c r="G133" i="25"/>
  <c r="H133" i="25"/>
  <c r="I133" i="25"/>
  <c r="N133" i="25"/>
  <c r="O133" i="25"/>
  <c r="P133" i="25"/>
  <c r="Q133" i="25"/>
  <c r="R133" i="25"/>
  <c r="A134" i="25"/>
  <c r="B134" i="25"/>
  <c r="C134" i="25"/>
  <c r="D134" i="25"/>
  <c r="E134" i="25"/>
  <c r="F134" i="25"/>
  <c r="G134" i="25"/>
  <c r="H134" i="25"/>
  <c r="I134" i="25"/>
  <c r="N134" i="25"/>
  <c r="O134" i="25"/>
  <c r="P134" i="25"/>
  <c r="Q134" i="25"/>
  <c r="R134" i="25"/>
  <c r="A135" i="25"/>
  <c r="B135" i="25"/>
  <c r="C135" i="25"/>
  <c r="D135" i="25"/>
  <c r="E135" i="25"/>
  <c r="F135" i="25"/>
  <c r="G135" i="25"/>
  <c r="H135" i="25"/>
  <c r="I135" i="25"/>
  <c r="N135" i="25"/>
  <c r="O135" i="25"/>
  <c r="P135" i="25"/>
  <c r="Q135" i="25"/>
  <c r="R135" i="25"/>
  <c r="A136" i="25"/>
  <c r="B136" i="25"/>
  <c r="C136" i="25"/>
  <c r="D136" i="25"/>
  <c r="E136" i="25"/>
  <c r="F136" i="25"/>
  <c r="G136" i="25"/>
  <c r="H136" i="25"/>
  <c r="I136" i="25"/>
  <c r="N136" i="25"/>
  <c r="O136" i="25"/>
  <c r="P136" i="25"/>
  <c r="Q136" i="25"/>
  <c r="R136" i="25"/>
  <c r="A137" i="25"/>
  <c r="B137" i="25"/>
  <c r="C137" i="25"/>
  <c r="D137" i="25"/>
  <c r="E137" i="25"/>
  <c r="F137" i="25"/>
  <c r="G137" i="25"/>
  <c r="H137" i="25"/>
  <c r="I137" i="25"/>
  <c r="N137" i="25"/>
  <c r="O137" i="25"/>
  <c r="P137" i="25"/>
  <c r="Q137" i="25"/>
  <c r="R137" i="25"/>
  <c r="A138" i="25"/>
  <c r="B138" i="25"/>
  <c r="C138" i="25"/>
  <c r="D138" i="25"/>
  <c r="E138" i="25"/>
  <c r="F138" i="25"/>
  <c r="G138" i="25"/>
  <c r="H138" i="25"/>
  <c r="I138" i="25"/>
  <c r="N138" i="25"/>
  <c r="O138" i="25"/>
  <c r="P138" i="25"/>
  <c r="Q138" i="25"/>
  <c r="R138" i="25"/>
  <c r="A139" i="25"/>
  <c r="B139" i="25"/>
  <c r="C139" i="25"/>
  <c r="D139" i="25"/>
  <c r="E139" i="25"/>
  <c r="F139" i="25"/>
  <c r="G139" i="25"/>
  <c r="H139" i="25"/>
  <c r="I139" i="25"/>
  <c r="N139" i="25"/>
  <c r="O139" i="25"/>
  <c r="P139" i="25"/>
  <c r="Q139" i="25"/>
  <c r="R139" i="25"/>
  <c r="A140" i="25"/>
  <c r="B140" i="25"/>
  <c r="C140" i="25"/>
  <c r="D140" i="25"/>
  <c r="E140" i="25"/>
  <c r="F140" i="25"/>
  <c r="G140" i="25"/>
  <c r="H140" i="25"/>
  <c r="I140" i="25"/>
  <c r="N140" i="25"/>
  <c r="O140" i="25"/>
  <c r="P140" i="25"/>
  <c r="Q140" i="25"/>
  <c r="R140" i="25"/>
  <c r="A141" i="25"/>
  <c r="B141" i="25"/>
  <c r="C141" i="25"/>
  <c r="D141" i="25"/>
  <c r="E141" i="25"/>
  <c r="F141" i="25"/>
  <c r="G141" i="25"/>
  <c r="H141" i="25"/>
  <c r="I141" i="25"/>
  <c r="N141" i="25"/>
  <c r="O141" i="25"/>
  <c r="P141" i="25"/>
  <c r="Q141" i="25"/>
  <c r="R141" i="25"/>
  <c r="A142" i="25"/>
  <c r="B142" i="25"/>
  <c r="C142" i="25"/>
  <c r="D142" i="25"/>
  <c r="E142" i="25"/>
  <c r="F142" i="25"/>
  <c r="G142" i="25"/>
  <c r="H142" i="25"/>
  <c r="I142" i="25"/>
  <c r="N142" i="25"/>
  <c r="O142" i="25"/>
  <c r="P142" i="25"/>
  <c r="Q142" i="25"/>
  <c r="R142" i="25"/>
  <c r="A143" i="25"/>
  <c r="B143" i="25"/>
  <c r="C143" i="25"/>
  <c r="D143" i="25"/>
  <c r="E143" i="25"/>
  <c r="F143" i="25"/>
  <c r="G143" i="25"/>
  <c r="H143" i="25"/>
  <c r="I143" i="25"/>
  <c r="N143" i="25"/>
  <c r="O143" i="25"/>
  <c r="P143" i="25"/>
  <c r="Q143" i="25"/>
  <c r="R143" i="25"/>
  <c r="A144" i="25"/>
  <c r="B144" i="25"/>
  <c r="C144" i="25"/>
  <c r="D144" i="25"/>
  <c r="E144" i="25"/>
  <c r="F144" i="25"/>
  <c r="G144" i="25"/>
  <c r="H144" i="25"/>
  <c r="I144" i="25"/>
  <c r="N144" i="25"/>
  <c r="O144" i="25"/>
  <c r="P144" i="25"/>
  <c r="Q144" i="25"/>
  <c r="R144" i="25"/>
  <c r="A145" i="25"/>
  <c r="B145" i="25"/>
  <c r="C145" i="25"/>
  <c r="D145" i="25"/>
  <c r="E145" i="25"/>
  <c r="F145" i="25"/>
  <c r="G145" i="25"/>
  <c r="H145" i="25"/>
  <c r="I145" i="25"/>
  <c r="N145" i="25"/>
  <c r="O145" i="25"/>
  <c r="P145" i="25"/>
  <c r="Q145" i="25"/>
  <c r="R145" i="25"/>
  <c r="A146" i="25"/>
  <c r="B146" i="25"/>
  <c r="C146" i="25"/>
  <c r="D146" i="25"/>
  <c r="E146" i="25"/>
  <c r="F146" i="25"/>
  <c r="G146" i="25"/>
  <c r="H146" i="25"/>
  <c r="I146" i="25"/>
  <c r="N146" i="25"/>
  <c r="O146" i="25"/>
  <c r="P146" i="25"/>
  <c r="Q146" i="25"/>
  <c r="R146" i="25"/>
  <c r="A147" i="25"/>
  <c r="B147" i="25"/>
  <c r="C147" i="25"/>
  <c r="D147" i="25"/>
  <c r="E147" i="25"/>
  <c r="F147" i="25"/>
  <c r="G147" i="25"/>
  <c r="H147" i="25"/>
  <c r="I147" i="25"/>
  <c r="N147" i="25"/>
  <c r="O147" i="25"/>
  <c r="P147" i="25"/>
  <c r="Q147" i="25"/>
  <c r="R147" i="25"/>
  <c r="A148" i="25"/>
  <c r="B148" i="25"/>
  <c r="C148" i="25"/>
  <c r="D148" i="25"/>
  <c r="E148" i="25"/>
  <c r="F148" i="25"/>
  <c r="G148" i="25"/>
  <c r="H148" i="25"/>
  <c r="I148" i="25"/>
  <c r="N148" i="25"/>
  <c r="O148" i="25"/>
  <c r="P148" i="25"/>
  <c r="Q148" i="25"/>
  <c r="R148" i="25"/>
  <c r="A149" i="25"/>
  <c r="B149" i="25"/>
  <c r="C149" i="25"/>
  <c r="D149" i="25"/>
  <c r="E149" i="25"/>
  <c r="F149" i="25"/>
  <c r="G149" i="25"/>
  <c r="H149" i="25"/>
  <c r="I149" i="25"/>
  <c r="N149" i="25"/>
  <c r="O149" i="25"/>
  <c r="P149" i="25"/>
  <c r="Q149" i="25"/>
  <c r="R149" i="25"/>
  <c r="A150" i="25"/>
  <c r="B150" i="25"/>
  <c r="C150" i="25"/>
  <c r="D150" i="25"/>
  <c r="E150" i="25"/>
  <c r="F150" i="25"/>
  <c r="G150" i="25"/>
  <c r="H150" i="25"/>
  <c r="I150" i="25"/>
  <c r="N150" i="25"/>
  <c r="O150" i="25"/>
  <c r="P150" i="25"/>
  <c r="Q150" i="25"/>
  <c r="R150" i="25"/>
  <c r="A151" i="25"/>
  <c r="B151" i="25"/>
  <c r="C151" i="25"/>
  <c r="D151" i="25"/>
  <c r="E151" i="25"/>
  <c r="F151" i="25"/>
  <c r="G151" i="25"/>
  <c r="H151" i="25"/>
  <c r="I151" i="25"/>
  <c r="N151" i="25"/>
  <c r="O151" i="25"/>
  <c r="P151" i="25"/>
  <c r="Q151" i="25"/>
  <c r="R151" i="25"/>
  <c r="A152" i="25"/>
  <c r="B152" i="25"/>
  <c r="C152" i="25"/>
  <c r="D152" i="25"/>
  <c r="E152" i="25"/>
  <c r="F152" i="25"/>
  <c r="G152" i="25"/>
  <c r="H152" i="25"/>
  <c r="I152" i="25"/>
  <c r="N152" i="25"/>
  <c r="O152" i="25"/>
  <c r="P152" i="25"/>
  <c r="Q152" i="25"/>
  <c r="R152" i="25"/>
  <c r="A153" i="25"/>
  <c r="B153" i="25"/>
  <c r="C153" i="25"/>
  <c r="D153" i="25"/>
  <c r="E153" i="25"/>
  <c r="F153" i="25"/>
  <c r="G153" i="25"/>
  <c r="H153" i="25"/>
  <c r="I153" i="25"/>
  <c r="N153" i="25"/>
  <c r="O153" i="25"/>
  <c r="P153" i="25"/>
  <c r="Q153" i="25"/>
  <c r="R153" i="25"/>
  <c r="A154" i="25"/>
  <c r="B154" i="25"/>
  <c r="C154" i="25"/>
  <c r="D154" i="25"/>
  <c r="E154" i="25"/>
  <c r="F154" i="25"/>
  <c r="G154" i="25"/>
  <c r="H154" i="25"/>
  <c r="I154" i="25"/>
  <c r="N154" i="25"/>
  <c r="O154" i="25"/>
  <c r="P154" i="25"/>
  <c r="Q154" i="25"/>
  <c r="R154" i="25"/>
  <c r="A155" i="25"/>
  <c r="B155" i="25"/>
  <c r="C155" i="25"/>
  <c r="D155" i="25"/>
  <c r="E155" i="25"/>
  <c r="F155" i="25"/>
  <c r="G155" i="25"/>
  <c r="H155" i="25"/>
  <c r="I155" i="25"/>
  <c r="N155" i="25"/>
  <c r="O155" i="25"/>
  <c r="P155" i="25"/>
  <c r="Q155" i="25"/>
  <c r="R155" i="25"/>
  <c r="A156" i="25"/>
  <c r="B156" i="25"/>
  <c r="C156" i="25"/>
  <c r="D156" i="25"/>
  <c r="E156" i="25"/>
  <c r="F156" i="25"/>
  <c r="G156" i="25"/>
  <c r="H156" i="25"/>
  <c r="I156" i="25"/>
  <c r="N156" i="25"/>
  <c r="O156" i="25"/>
  <c r="P156" i="25"/>
  <c r="Q156" i="25"/>
  <c r="R156" i="25"/>
  <c r="A157" i="25"/>
  <c r="B157" i="25"/>
  <c r="C157" i="25"/>
  <c r="D157" i="25"/>
  <c r="E157" i="25"/>
  <c r="F157" i="25"/>
  <c r="G157" i="25"/>
  <c r="H157" i="25"/>
  <c r="I157" i="25"/>
  <c r="N157" i="25"/>
  <c r="O157" i="25"/>
  <c r="P157" i="25"/>
  <c r="Q157" i="25"/>
  <c r="R157" i="25"/>
  <c r="A158" i="25"/>
  <c r="B158" i="25"/>
  <c r="C158" i="25"/>
  <c r="D158" i="25"/>
  <c r="E158" i="25"/>
  <c r="F158" i="25"/>
  <c r="G158" i="25"/>
  <c r="H158" i="25"/>
  <c r="I158" i="25"/>
  <c r="N158" i="25"/>
  <c r="O158" i="25"/>
  <c r="P158" i="25"/>
  <c r="Q158" i="25"/>
  <c r="R158" i="25"/>
  <c r="A159" i="25"/>
  <c r="B159" i="25"/>
  <c r="C159" i="25"/>
  <c r="D159" i="25"/>
  <c r="E159" i="25"/>
  <c r="F159" i="25"/>
  <c r="G159" i="25"/>
  <c r="H159" i="25"/>
  <c r="I159" i="25"/>
  <c r="N159" i="25"/>
  <c r="O159" i="25"/>
  <c r="P159" i="25"/>
  <c r="Q159" i="25"/>
  <c r="R159" i="25"/>
  <c r="A160" i="25"/>
  <c r="B160" i="25"/>
  <c r="C160" i="25"/>
  <c r="D160" i="25"/>
  <c r="E160" i="25"/>
  <c r="F160" i="25"/>
  <c r="G160" i="25"/>
  <c r="H160" i="25"/>
  <c r="I160" i="25"/>
  <c r="N160" i="25"/>
  <c r="O160" i="25"/>
  <c r="P160" i="25"/>
  <c r="Q160" i="25"/>
  <c r="R160" i="25"/>
  <c r="A161" i="25"/>
  <c r="B161" i="25"/>
  <c r="C161" i="25"/>
  <c r="D161" i="25"/>
  <c r="E161" i="25"/>
  <c r="F161" i="25"/>
  <c r="G161" i="25"/>
  <c r="H161" i="25"/>
  <c r="I161" i="25"/>
  <c r="N161" i="25"/>
  <c r="O161" i="25"/>
  <c r="P161" i="25"/>
  <c r="Q161" i="25"/>
  <c r="R161" i="25"/>
  <c r="A162" i="25"/>
  <c r="B162" i="25"/>
  <c r="C162" i="25"/>
  <c r="D162" i="25"/>
  <c r="E162" i="25"/>
  <c r="F162" i="25"/>
  <c r="G162" i="25"/>
  <c r="H162" i="25"/>
  <c r="I162" i="25"/>
  <c r="N162" i="25"/>
  <c r="O162" i="25"/>
  <c r="P162" i="25"/>
  <c r="Q162" i="25"/>
  <c r="R162" i="25"/>
  <c r="A163" i="25"/>
  <c r="B163" i="25"/>
  <c r="C163" i="25"/>
  <c r="D163" i="25"/>
  <c r="E163" i="25"/>
  <c r="F163" i="25"/>
  <c r="G163" i="25"/>
  <c r="H163" i="25"/>
  <c r="I163" i="25"/>
  <c r="N163" i="25"/>
  <c r="O163" i="25"/>
  <c r="P163" i="25"/>
  <c r="Q163" i="25"/>
  <c r="R163" i="25"/>
  <c r="A164" i="25"/>
  <c r="B164" i="25"/>
  <c r="C164" i="25"/>
  <c r="D164" i="25"/>
  <c r="E164" i="25"/>
  <c r="F164" i="25"/>
  <c r="G164" i="25"/>
  <c r="H164" i="25"/>
  <c r="I164" i="25"/>
  <c r="N164" i="25"/>
  <c r="O164" i="25"/>
  <c r="P164" i="25"/>
  <c r="Q164" i="25"/>
  <c r="R164" i="25"/>
  <c r="A165" i="25"/>
  <c r="B165" i="25"/>
  <c r="C165" i="25"/>
  <c r="D165" i="25"/>
  <c r="E165" i="25"/>
  <c r="F165" i="25"/>
  <c r="G165" i="25"/>
  <c r="H165" i="25"/>
  <c r="I165" i="25"/>
  <c r="N165" i="25"/>
  <c r="O165" i="25"/>
  <c r="P165" i="25"/>
  <c r="Q165" i="25"/>
  <c r="R165" i="25"/>
  <c r="A166" i="25"/>
  <c r="B166" i="25"/>
  <c r="C166" i="25"/>
  <c r="D166" i="25"/>
  <c r="E166" i="25"/>
  <c r="F166" i="25"/>
  <c r="G166" i="25"/>
  <c r="H166" i="25"/>
  <c r="I166" i="25"/>
  <c r="N166" i="25"/>
  <c r="O166" i="25"/>
  <c r="P166" i="25"/>
  <c r="Q166" i="25"/>
  <c r="R166" i="25"/>
  <c r="A167" i="25"/>
  <c r="B167" i="25"/>
  <c r="C167" i="25"/>
  <c r="D167" i="25"/>
  <c r="E167" i="25"/>
  <c r="F167" i="25"/>
  <c r="G167" i="25"/>
  <c r="H167" i="25"/>
  <c r="I167" i="25"/>
  <c r="N167" i="25"/>
  <c r="O167" i="25"/>
  <c r="P167" i="25"/>
  <c r="Q167" i="25"/>
  <c r="R167" i="25"/>
  <c r="A168" i="25"/>
  <c r="B168" i="25"/>
  <c r="C168" i="25"/>
  <c r="D168" i="25"/>
  <c r="E168" i="25"/>
  <c r="F168" i="25"/>
  <c r="G168" i="25"/>
  <c r="H168" i="25"/>
  <c r="I168" i="25"/>
  <c r="N168" i="25"/>
  <c r="O168" i="25"/>
  <c r="P168" i="25"/>
  <c r="Q168" i="25"/>
  <c r="R168" i="25"/>
  <c r="A169" i="25"/>
  <c r="B169" i="25"/>
  <c r="C169" i="25"/>
  <c r="D169" i="25"/>
  <c r="E169" i="25"/>
  <c r="F169" i="25"/>
  <c r="G169" i="25"/>
  <c r="H169" i="25"/>
  <c r="I169" i="25"/>
  <c r="N169" i="25"/>
  <c r="O169" i="25"/>
  <c r="P169" i="25"/>
  <c r="Q169" i="25"/>
  <c r="R169" i="25"/>
  <c r="A170" i="25"/>
  <c r="B170" i="25"/>
  <c r="C170" i="25"/>
  <c r="D170" i="25"/>
  <c r="E170" i="25"/>
  <c r="F170" i="25"/>
  <c r="G170" i="25"/>
  <c r="H170" i="25"/>
  <c r="I170" i="25"/>
  <c r="N170" i="25"/>
  <c r="O170" i="25"/>
  <c r="P170" i="25"/>
  <c r="Q170" i="25"/>
  <c r="R170" i="25"/>
  <c r="A171" i="25"/>
  <c r="B171" i="25"/>
  <c r="C171" i="25"/>
  <c r="D171" i="25"/>
  <c r="E171" i="25"/>
  <c r="F171" i="25"/>
  <c r="G171" i="25"/>
  <c r="H171" i="25"/>
  <c r="I171" i="25"/>
  <c r="N171" i="25"/>
  <c r="O171" i="25"/>
  <c r="P171" i="25"/>
  <c r="Q171" i="25"/>
  <c r="R171" i="25"/>
  <c r="A172" i="25"/>
  <c r="B172" i="25"/>
  <c r="C172" i="25"/>
  <c r="D172" i="25"/>
  <c r="E172" i="25"/>
  <c r="F172" i="25"/>
  <c r="G172" i="25"/>
  <c r="H172" i="25"/>
  <c r="I172" i="25"/>
  <c r="N172" i="25"/>
  <c r="O172" i="25"/>
  <c r="P172" i="25"/>
  <c r="Q172" i="25"/>
  <c r="R172" i="25"/>
  <c r="A173" i="25"/>
  <c r="B173" i="25"/>
  <c r="C173" i="25"/>
  <c r="D173" i="25"/>
  <c r="E173" i="25"/>
  <c r="F173" i="25"/>
  <c r="G173" i="25"/>
  <c r="H173" i="25"/>
  <c r="I173" i="25"/>
  <c r="N173" i="25"/>
  <c r="O173" i="25"/>
  <c r="P173" i="25"/>
  <c r="Q173" i="25"/>
  <c r="R173" i="25"/>
  <c r="A174" i="25"/>
  <c r="B174" i="25"/>
  <c r="C174" i="25"/>
  <c r="D174" i="25"/>
  <c r="E174" i="25"/>
  <c r="F174" i="25"/>
  <c r="G174" i="25"/>
  <c r="H174" i="25"/>
  <c r="I174" i="25"/>
  <c r="N174" i="25"/>
  <c r="O174" i="25"/>
  <c r="P174" i="25"/>
  <c r="Q174" i="25"/>
  <c r="R174" i="25"/>
  <c r="A175" i="25"/>
  <c r="B175" i="25"/>
  <c r="C175" i="25"/>
  <c r="D175" i="25"/>
  <c r="E175" i="25"/>
  <c r="F175" i="25"/>
  <c r="G175" i="25"/>
  <c r="H175" i="25"/>
  <c r="I175" i="25"/>
  <c r="N175" i="25"/>
  <c r="O175" i="25"/>
  <c r="P175" i="25"/>
  <c r="Q175" i="25"/>
  <c r="R175" i="25"/>
  <c r="A176" i="25"/>
  <c r="B176" i="25"/>
  <c r="C176" i="25"/>
  <c r="D176" i="25"/>
  <c r="E176" i="25"/>
  <c r="F176" i="25"/>
  <c r="G176" i="25"/>
  <c r="H176" i="25"/>
  <c r="I176" i="25"/>
  <c r="N176" i="25"/>
  <c r="O176" i="25"/>
  <c r="P176" i="25"/>
  <c r="Q176" i="25"/>
  <c r="R176" i="25"/>
  <c r="A177" i="25"/>
  <c r="B177" i="25"/>
  <c r="C177" i="25"/>
  <c r="D177" i="25"/>
  <c r="E177" i="25"/>
  <c r="F177" i="25"/>
  <c r="G177" i="25"/>
  <c r="H177" i="25"/>
  <c r="I177" i="25"/>
  <c r="N177" i="25"/>
  <c r="O177" i="25"/>
  <c r="P177" i="25"/>
  <c r="Q177" i="25"/>
  <c r="R177" i="25"/>
  <c r="A178" i="25"/>
  <c r="B178" i="25"/>
  <c r="C178" i="25"/>
  <c r="D178" i="25"/>
  <c r="E178" i="25"/>
  <c r="F178" i="25"/>
  <c r="G178" i="25"/>
  <c r="H178" i="25"/>
  <c r="I178" i="25"/>
  <c r="N178" i="25"/>
  <c r="O178" i="25"/>
  <c r="P178" i="25"/>
  <c r="Q178" i="25"/>
  <c r="R178" i="25"/>
  <c r="A179" i="25"/>
  <c r="B179" i="25"/>
  <c r="C179" i="25"/>
  <c r="D179" i="25"/>
  <c r="E179" i="25"/>
  <c r="F179" i="25"/>
  <c r="G179" i="25"/>
  <c r="H179" i="25"/>
  <c r="I179" i="25"/>
  <c r="N179" i="25"/>
  <c r="O179" i="25"/>
  <c r="P179" i="25"/>
  <c r="Q179" i="25"/>
  <c r="R179" i="25"/>
  <c r="A180" i="25"/>
  <c r="B180" i="25"/>
  <c r="C180" i="25"/>
  <c r="D180" i="25"/>
  <c r="E180" i="25"/>
  <c r="F180" i="25"/>
  <c r="G180" i="25"/>
  <c r="H180" i="25"/>
  <c r="I180" i="25"/>
  <c r="N180" i="25"/>
  <c r="O180" i="25"/>
  <c r="P180" i="25"/>
  <c r="Q180" i="25"/>
  <c r="R180" i="25"/>
  <c r="A181" i="25"/>
  <c r="B181" i="25"/>
  <c r="C181" i="25"/>
  <c r="D181" i="25"/>
  <c r="E181" i="25"/>
  <c r="F181" i="25"/>
  <c r="G181" i="25"/>
  <c r="H181" i="25"/>
  <c r="I181" i="25"/>
  <c r="N181" i="25"/>
  <c r="O181" i="25"/>
  <c r="P181" i="25"/>
  <c r="Q181" i="25"/>
  <c r="R181" i="25"/>
  <c r="A182" i="25"/>
  <c r="B182" i="25"/>
  <c r="C182" i="25"/>
  <c r="D182" i="25"/>
  <c r="E182" i="25"/>
  <c r="F182" i="25"/>
  <c r="G182" i="25"/>
  <c r="H182" i="25"/>
  <c r="I182" i="25"/>
  <c r="N182" i="25"/>
  <c r="O182" i="25"/>
  <c r="P182" i="25"/>
  <c r="Q182" i="25"/>
  <c r="R182" i="25"/>
  <c r="A183" i="25"/>
  <c r="B183" i="25"/>
  <c r="C183" i="25"/>
  <c r="D183" i="25"/>
  <c r="E183" i="25"/>
  <c r="F183" i="25"/>
  <c r="G183" i="25"/>
  <c r="H183" i="25"/>
  <c r="I183" i="25"/>
  <c r="N183" i="25"/>
  <c r="O183" i="25"/>
  <c r="P183" i="25"/>
  <c r="Q183" i="25"/>
  <c r="R183" i="25"/>
  <c r="A184" i="25"/>
  <c r="B184" i="25"/>
  <c r="C184" i="25"/>
  <c r="D184" i="25"/>
  <c r="E184" i="25"/>
  <c r="F184" i="25"/>
  <c r="G184" i="25"/>
  <c r="H184" i="25"/>
  <c r="I184" i="25"/>
  <c r="N184" i="25"/>
  <c r="O184" i="25"/>
  <c r="P184" i="25"/>
  <c r="Q184" i="25"/>
  <c r="R184" i="25"/>
  <c r="A185" i="25"/>
  <c r="B185" i="25"/>
  <c r="C185" i="25"/>
  <c r="D185" i="25"/>
  <c r="E185" i="25"/>
  <c r="F185" i="25"/>
  <c r="G185" i="25"/>
  <c r="H185" i="25"/>
  <c r="I185" i="25"/>
  <c r="N185" i="25"/>
  <c r="O185" i="25"/>
  <c r="P185" i="25"/>
  <c r="Q185" i="25"/>
  <c r="R185" i="25"/>
  <c r="A186" i="25"/>
  <c r="B186" i="25"/>
  <c r="C186" i="25"/>
  <c r="D186" i="25"/>
  <c r="E186" i="25"/>
  <c r="F186" i="25"/>
  <c r="G186" i="25"/>
  <c r="H186" i="25"/>
  <c r="I186" i="25"/>
  <c r="N186" i="25"/>
  <c r="O186" i="25"/>
  <c r="P186" i="25"/>
  <c r="Q186" i="25"/>
  <c r="R186" i="25"/>
  <c r="A187" i="25"/>
  <c r="B187" i="25"/>
  <c r="C187" i="25"/>
  <c r="D187" i="25"/>
  <c r="E187" i="25"/>
  <c r="F187" i="25"/>
  <c r="G187" i="25"/>
  <c r="H187" i="25"/>
  <c r="I187" i="25"/>
  <c r="N187" i="25"/>
  <c r="O187" i="25"/>
  <c r="P187" i="25"/>
  <c r="Q187" i="25"/>
  <c r="R187" i="25"/>
  <c r="A188" i="25"/>
  <c r="B188" i="25"/>
  <c r="C188" i="25"/>
  <c r="D188" i="25"/>
  <c r="E188" i="25"/>
  <c r="F188" i="25"/>
  <c r="G188" i="25"/>
  <c r="H188" i="25"/>
  <c r="I188" i="25"/>
  <c r="N188" i="25"/>
  <c r="O188" i="25"/>
  <c r="P188" i="25"/>
  <c r="Q188" i="25"/>
  <c r="R188" i="25"/>
  <c r="A189" i="25"/>
  <c r="B189" i="25"/>
  <c r="C189" i="25"/>
  <c r="D189" i="25"/>
  <c r="E189" i="25"/>
  <c r="F189" i="25"/>
  <c r="G189" i="25"/>
  <c r="H189" i="25"/>
  <c r="I189" i="25"/>
  <c r="N189" i="25"/>
  <c r="O189" i="25"/>
  <c r="P189" i="25"/>
  <c r="Q189" i="25"/>
  <c r="R189" i="25"/>
  <c r="A190" i="25"/>
  <c r="B190" i="25"/>
  <c r="C190" i="25"/>
  <c r="D190" i="25"/>
  <c r="E190" i="25"/>
  <c r="F190" i="25"/>
  <c r="G190" i="25"/>
  <c r="H190" i="25"/>
  <c r="I190" i="25"/>
  <c r="N190" i="25"/>
  <c r="O190" i="25"/>
  <c r="P190" i="25"/>
  <c r="Q190" i="25"/>
  <c r="R190" i="25"/>
  <c r="A191" i="25"/>
  <c r="B191" i="25"/>
  <c r="C191" i="25"/>
  <c r="D191" i="25"/>
  <c r="E191" i="25"/>
  <c r="F191" i="25"/>
  <c r="G191" i="25"/>
  <c r="H191" i="25"/>
  <c r="I191" i="25"/>
  <c r="N191" i="25"/>
  <c r="O191" i="25"/>
  <c r="P191" i="25"/>
  <c r="Q191" i="25"/>
  <c r="R191" i="25"/>
  <c r="A192" i="25"/>
  <c r="B192" i="25"/>
  <c r="C192" i="25"/>
  <c r="D192" i="25"/>
  <c r="E192" i="25"/>
  <c r="F192" i="25"/>
  <c r="G192" i="25"/>
  <c r="H192" i="25"/>
  <c r="I192" i="25"/>
  <c r="N192" i="25"/>
  <c r="O192" i="25"/>
  <c r="P192" i="25"/>
  <c r="Q192" i="25"/>
  <c r="R192" i="25"/>
  <c r="A193" i="25"/>
  <c r="B193" i="25"/>
  <c r="C193" i="25"/>
  <c r="D193" i="25"/>
  <c r="E193" i="25"/>
  <c r="F193" i="25"/>
  <c r="G193" i="25"/>
  <c r="H193" i="25"/>
  <c r="I193" i="25"/>
  <c r="N193" i="25"/>
  <c r="O193" i="25"/>
  <c r="P193" i="25"/>
  <c r="Q193" i="25"/>
  <c r="R193" i="25"/>
  <c r="A194" i="25"/>
  <c r="B194" i="25"/>
  <c r="C194" i="25"/>
  <c r="D194" i="25"/>
  <c r="E194" i="25"/>
  <c r="F194" i="25"/>
  <c r="G194" i="25"/>
  <c r="H194" i="25"/>
  <c r="I194" i="25"/>
  <c r="N194" i="25"/>
  <c r="O194" i="25"/>
  <c r="P194" i="25"/>
  <c r="Q194" i="25"/>
  <c r="R194" i="25"/>
  <c r="A195" i="25"/>
  <c r="B195" i="25"/>
  <c r="C195" i="25"/>
  <c r="D195" i="25"/>
  <c r="E195" i="25"/>
  <c r="F195" i="25"/>
  <c r="G195" i="25"/>
  <c r="H195" i="25"/>
  <c r="I195" i="25"/>
  <c r="N195" i="25"/>
  <c r="O195" i="25"/>
  <c r="P195" i="25"/>
  <c r="Q195" i="25"/>
  <c r="R195" i="25"/>
  <c r="A196" i="25"/>
  <c r="B196" i="25"/>
  <c r="C196" i="25"/>
  <c r="D196" i="25"/>
  <c r="E196" i="25"/>
  <c r="F196" i="25"/>
  <c r="G196" i="25"/>
  <c r="H196" i="25"/>
  <c r="I196" i="25"/>
  <c r="N196" i="25"/>
  <c r="O196" i="25"/>
  <c r="P196" i="25"/>
  <c r="Q196" i="25"/>
  <c r="R196" i="25"/>
  <c r="A197" i="25"/>
  <c r="B197" i="25"/>
  <c r="C197" i="25"/>
  <c r="D197" i="25"/>
  <c r="E197" i="25"/>
  <c r="F197" i="25"/>
  <c r="G197" i="25"/>
  <c r="H197" i="25"/>
  <c r="I197" i="25"/>
  <c r="N197" i="25"/>
  <c r="O197" i="25"/>
  <c r="P197" i="25"/>
  <c r="Q197" i="25"/>
  <c r="R197" i="25"/>
  <c r="A198" i="25"/>
  <c r="B198" i="25"/>
  <c r="C198" i="25"/>
  <c r="D198" i="25"/>
  <c r="E198" i="25"/>
  <c r="F198" i="25"/>
  <c r="G198" i="25"/>
  <c r="H198" i="25"/>
  <c r="I198" i="25"/>
  <c r="N198" i="25"/>
  <c r="O198" i="25"/>
  <c r="P198" i="25"/>
  <c r="Q198" i="25"/>
  <c r="R198" i="25"/>
  <c r="A199" i="25"/>
  <c r="B199" i="25"/>
  <c r="C199" i="25"/>
  <c r="D199" i="25"/>
  <c r="E199" i="25"/>
  <c r="F199" i="25"/>
  <c r="G199" i="25"/>
  <c r="H199" i="25"/>
  <c r="I199" i="25"/>
  <c r="N199" i="25"/>
  <c r="O199" i="25"/>
  <c r="P199" i="25"/>
  <c r="Q199" i="25"/>
  <c r="R199" i="25"/>
  <c r="A200" i="25"/>
  <c r="B200" i="25"/>
  <c r="C200" i="25"/>
  <c r="D200" i="25"/>
  <c r="E200" i="25"/>
  <c r="F200" i="25"/>
  <c r="G200" i="25"/>
  <c r="H200" i="25"/>
  <c r="I200" i="25"/>
  <c r="N200" i="25"/>
  <c r="O200" i="25"/>
  <c r="P200" i="25"/>
  <c r="Q200" i="25"/>
  <c r="R200" i="25"/>
  <c r="A201" i="25"/>
  <c r="B201" i="25"/>
  <c r="C201" i="25"/>
  <c r="D201" i="25"/>
  <c r="E201" i="25"/>
  <c r="F201" i="25"/>
  <c r="G201" i="25"/>
  <c r="H201" i="25"/>
  <c r="I201" i="25"/>
  <c r="N201" i="25"/>
  <c r="O201" i="25"/>
  <c r="P201" i="25"/>
  <c r="Q201" i="25"/>
  <c r="R201" i="25"/>
  <c r="A202" i="25"/>
  <c r="B202" i="25"/>
  <c r="C202" i="25"/>
  <c r="D202" i="25"/>
  <c r="E202" i="25"/>
  <c r="F202" i="25"/>
  <c r="G202" i="25"/>
  <c r="H202" i="25"/>
  <c r="I202" i="25"/>
  <c r="N202" i="25"/>
  <c r="O202" i="25"/>
  <c r="P202" i="25"/>
  <c r="Q202" i="25"/>
  <c r="R202" i="25"/>
  <c r="A203" i="25"/>
  <c r="B203" i="25"/>
  <c r="C203" i="25"/>
  <c r="D203" i="25"/>
  <c r="E203" i="25"/>
  <c r="F203" i="25"/>
  <c r="G203" i="25"/>
  <c r="H203" i="25"/>
  <c r="I203" i="25"/>
  <c r="N203" i="25"/>
  <c r="O203" i="25"/>
  <c r="P203" i="25"/>
  <c r="Q203" i="25"/>
  <c r="R203" i="25"/>
  <c r="A204" i="25"/>
  <c r="B204" i="25"/>
  <c r="C204" i="25"/>
  <c r="D204" i="25"/>
  <c r="E204" i="25"/>
  <c r="F204" i="25"/>
  <c r="G204" i="25"/>
  <c r="H204" i="25"/>
  <c r="I204" i="25"/>
  <c r="N204" i="25"/>
  <c r="O204" i="25"/>
  <c r="P204" i="25"/>
  <c r="Q204" i="25"/>
  <c r="R204" i="25"/>
  <c r="A205" i="25"/>
  <c r="B205" i="25"/>
  <c r="C205" i="25"/>
  <c r="D205" i="25"/>
  <c r="E205" i="25"/>
  <c r="F205" i="25"/>
  <c r="G205" i="25"/>
  <c r="H205" i="25"/>
  <c r="I205" i="25"/>
  <c r="N205" i="25"/>
  <c r="O205" i="25"/>
  <c r="P205" i="25"/>
  <c r="Q205" i="25"/>
  <c r="R205" i="25"/>
  <c r="A206" i="25"/>
  <c r="B206" i="25"/>
  <c r="C206" i="25"/>
  <c r="D206" i="25"/>
  <c r="E206" i="25"/>
  <c r="F206" i="25"/>
  <c r="G206" i="25"/>
  <c r="H206" i="25"/>
  <c r="I206" i="25"/>
  <c r="N206" i="25"/>
  <c r="O206" i="25"/>
  <c r="P206" i="25"/>
  <c r="Q206" i="25"/>
  <c r="R206" i="25"/>
  <c r="A207" i="25"/>
  <c r="B207" i="25"/>
  <c r="C207" i="25"/>
  <c r="D207" i="25"/>
  <c r="E207" i="25"/>
  <c r="F207" i="25"/>
  <c r="G207" i="25"/>
  <c r="H207" i="25"/>
  <c r="I207" i="25"/>
  <c r="N207" i="25"/>
  <c r="O207" i="25"/>
  <c r="P207" i="25"/>
  <c r="Q207" i="25"/>
  <c r="R207" i="25"/>
  <c r="A208" i="25"/>
  <c r="B208" i="25"/>
  <c r="C208" i="25"/>
  <c r="D208" i="25"/>
  <c r="E208" i="25"/>
  <c r="F208" i="25"/>
  <c r="G208" i="25"/>
  <c r="H208" i="25"/>
  <c r="I208" i="25"/>
  <c r="N208" i="25"/>
  <c r="O208" i="25"/>
  <c r="P208" i="25"/>
  <c r="Q208" i="25"/>
  <c r="R208" i="25"/>
  <c r="A209" i="25"/>
  <c r="B209" i="25"/>
  <c r="C209" i="25"/>
  <c r="D209" i="25"/>
  <c r="E209" i="25"/>
  <c r="F209" i="25"/>
  <c r="G209" i="25"/>
  <c r="H209" i="25"/>
  <c r="I209" i="25"/>
  <c r="N209" i="25"/>
  <c r="O209" i="25"/>
  <c r="P209" i="25"/>
  <c r="Q209" i="25"/>
  <c r="R209" i="25"/>
  <c r="A210" i="25"/>
  <c r="B210" i="25"/>
  <c r="C210" i="25"/>
  <c r="D210" i="25"/>
  <c r="E210" i="25"/>
  <c r="F210" i="25"/>
  <c r="G210" i="25"/>
  <c r="H210" i="25"/>
  <c r="I210" i="25"/>
  <c r="N210" i="25"/>
  <c r="O210" i="25"/>
  <c r="P210" i="25"/>
  <c r="Q210" i="25"/>
  <c r="R210" i="25"/>
  <c r="A211" i="25"/>
  <c r="B211" i="25"/>
  <c r="C211" i="25"/>
  <c r="D211" i="25"/>
  <c r="E211" i="25"/>
  <c r="F211" i="25"/>
  <c r="G211" i="25"/>
  <c r="H211" i="25"/>
  <c r="I211" i="25"/>
  <c r="N211" i="25"/>
  <c r="O211" i="25"/>
  <c r="P211" i="25"/>
  <c r="Q211" i="25"/>
  <c r="R211" i="25"/>
  <c r="A212" i="25"/>
  <c r="B212" i="25"/>
  <c r="C212" i="25"/>
  <c r="D212" i="25"/>
  <c r="E212" i="25"/>
  <c r="F212" i="25"/>
  <c r="G212" i="25"/>
  <c r="H212" i="25"/>
  <c r="I212" i="25"/>
  <c r="N212" i="25"/>
  <c r="O212" i="25"/>
  <c r="P212" i="25"/>
  <c r="Q212" i="25"/>
  <c r="R212" i="25"/>
  <c r="A213" i="25"/>
  <c r="B213" i="25"/>
  <c r="C213" i="25"/>
  <c r="D213" i="25"/>
  <c r="E213" i="25"/>
  <c r="F213" i="25"/>
  <c r="G213" i="25"/>
  <c r="H213" i="25"/>
  <c r="I213" i="25"/>
  <c r="N213" i="25"/>
  <c r="O213" i="25"/>
  <c r="P213" i="25"/>
  <c r="Q213" i="25"/>
  <c r="R213" i="25"/>
  <c r="A214" i="25"/>
  <c r="B214" i="25"/>
  <c r="C214" i="25"/>
  <c r="D214" i="25"/>
  <c r="E214" i="25"/>
  <c r="F214" i="25"/>
  <c r="G214" i="25"/>
  <c r="H214" i="25"/>
  <c r="I214" i="25"/>
  <c r="N214" i="25"/>
  <c r="O214" i="25"/>
  <c r="P214" i="25"/>
  <c r="Q214" i="25"/>
  <c r="R214" i="25"/>
  <c r="A215" i="25"/>
  <c r="B215" i="25"/>
  <c r="C215" i="25"/>
  <c r="D215" i="25"/>
  <c r="E215" i="25"/>
  <c r="F215" i="25"/>
  <c r="G215" i="25"/>
  <c r="H215" i="25"/>
  <c r="I215" i="25"/>
  <c r="N215" i="25"/>
  <c r="O215" i="25"/>
  <c r="P215" i="25"/>
  <c r="Q215" i="25"/>
  <c r="R215" i="25"/>
  <c r="A216" i="25"/>
  <c r="B216" i="25"/>
  <c r="C216" i="25"/>
  <c r="D216" i="25"/>
  <c r="E216" i="25"/>
  <c r="F216" i="25"/>
  <c r="G216" i="25"/>
  <c r="H216" i="25"/>
  <c r="I216" i="25"/>
  <c r="N216" i="25"/>
  <c r="O216" i="25"/>
  <c r="P216" i="25"/>
  <c r="Q216" i="25"/>
  <c r="R216" i="25"/>
  <c r="A217" i="25"/>
  <c r="B217" i="25"/>
  <c r="C217" i="25"/>
  <c r="D217" i="25"/>
  <c r="E217" i="25"/>
  <c r="F217" i="25"/>
  <c r="G217" i="25"/>
  <c r="H217" i="25"/>
  <c r="I217" i="25"/>
  <c r="N217" i="25"/>
  <c r="O217" i="25"/>
  <c r="P217" i="25"/>
  <c r="Q217" i="25"/>
  <c r="R217" i="25"/>
  <c r="A218" i="25"/>
  <c r="B218" i="25"/>
  <c r="C218" i="25"/>
  <c r="D218" i="25"/>
  <c r="E218" i="25"/>
  <c r="F218" i="25"/>
  <c r="G218" i="25"/>
  <c r="H218" i="25"/>
  <c r="I218" i="25"/>
  <c r="N218" i="25"/>
  <c r="O218" i="25"/>
  <c r="P218" i="25"/>
  <c r="Q218" i="25"/>
  <c r="R218" i="25"/>
  <c r="A219" i="25"/>
  <c r="B219" i="25"/>
  <c r="C219" i="25"/>
  <c r="D219" i="25"/>
  <c r="E219" i="25"/>
  <c r="F219" i="25"/>
  <c r="G219" i="25"/>
  <c r="H219" i="25"/>
  <c r="I219" i="25"/>
  <c r="N219" i="25"/>
  <c r="O219" i="25"/>
  <c r="P219" i="25"/>
  <c r="Q219" i="25"/>
  <c r="R219" i="25"/>
  <c r="A220" i="25"/>
  <c r="B220" i="25"/>
  <c r="C220" i="25"/>
  <c r="D220" i="25"/>
  <c r="E220" i="25"/>
  <c r="F220" i="25"/>
  <c r="G220" i="25"/>
  <c r="H220" i="25"/>
  <c r="I220" i="25"/>
  <c r="N220" i="25"/>
  <c r="O220" i="25"/>
  <c r="P220" i="25"/>
  <c r="Q220" i="25"/>
  <c r="R220" i="25"/>
  <c r="A221" i="25"/>
  <c r="B221" i="25"/>
  <c r="C221" i="25"/>
  <c r="D221" i="25"/>
  <c r="E221" i="25"/>
  <c r="F221" i="25"/>
  <c r="G221" i="25"/>
  <c r="H221" i="25"/>
  <c r="I221" i="25"/>
  <c r="N221" i="25"/>
  <c r="O221" i="25"/>
  <c r="P221" i="25"/>
  <c r="Q221" i="25"/>
  <c r="R221" i="25"/>
  <c r="A222" i="25"/>
  <c r="B222" i="25"/>
  <c r="C222" i="25"/>
  <c r="D222" i="25"/>
  <c r="E222" i="25"/>
  <c r="F222" i="25"/>
  <c r="G222" i="25"/>
  <c r="H222" i="25"/>
  <c r="I222" i="25"/>
  <c r="N222" i="25"/>
  <c r="O222" i="25"/>
  <c r="P222" i="25"/>
  <c r="Q222" i="25"/>
  <c r="R222" i="25"/>
  <c r="A223" i="25"/>
  <c r="B223" i="25"/>
  <c r="C223" i="25"/>
  <c r="D223" i="25"/>
  <c r="E223" i="25"/>
  <c r="F223" i="25"/>
  <c r="G223" i="25"/>
  <c r="H223" i="25"/>
  <c r="I223" i="25"/>
  <c r="N223" i="25"/>
  <c r="O223" i="25"/>
  <c r="P223" i="25"/>
  <c r="Q223" i="25"/>
  <c r="R223" i="25"/>
  <c r="A224" i="25"/>
  <c r="B224" i="25"/>
  <c r="C224" i="25"/>
  <c r="D224" i="25"/>
  <c r="E224" i="25"/>
  <c r="F224" i="25"/>
  <c r="G224" i="25"/>
  <c r="H224" i="25"/>
  <c r="I224" i="25"/>
  <c r="N224" i="25"/>
  <c r="O224" i="25"/>
  <c r="P224" i="25"/>
  <c r="Q224" i="25"/>
  <c r="R224" i="25"/>
  <c r="A225" i="25"/>
  <c r="B225" i="25"/>
  <c r="C225" i="25"/>
  <c r="D225" i="25"/>
  <c r="E225" i="25"/>
  <c r="F225" i="25"/>
  <c r="G225" i="25"/>
  <c r="H225" i="25"/>
  <c r="I225" i="25"/>
  <c r="N225" i="25"/>
  <c r="O225" i="25"/>
  <c r="P225" i="25"/>
  <c r="Q225" i="25"/>
  <c r="R225" i="25"/>
  <c r="A226" i="25"/>
  <c r="B226" i="25"/>
  <c r="C226" i="25"/>
  <c r="D226" i="25"/>
  <c r="E226" i="25"/>
  <c r="F226" i="25"/>
  <c r="G226" i="25"/>
  <c r="H226" i="25"/>
  <c r="I226" i="25"/>
  <c r="N226" i="25"/>
  <c r="O226" i="25"/>
  <c r="P226" i="25"/>
  <c r="Q226" i="25"/>
  <c r="R226" i="25"/>
  <c r="A227" i="25"/>
  <c r="B227" i="25"/>
  <c r="C227" i="25"/>
  <c r="D227" i="25"/>
  <c r="E227" i="25"/>
  <c r="F227" i="25"/>
  <c r="G227" i="25"/>
  <c r="H227" i="25"/>
  <c r="I227" i="25"/>
  <c r="N227" i="25"/>
  <c r="O227" i="25"/>
  <c r="P227" i="25"/>
  <c r="Q227" i="25"/>
  <c r="R227" i="25"/>
  <c r="A228" i="25"/>
  <c r="B228" i="25"/>
  <c r="C228" i="25"/>
  <c r="D228" i="25"/>
  <c r="E228" i="25"/>
  <c r="F228" i="25"/>
  <c r="G228" i="25"/>
  <c r="H228" i="25"/>
  <c r="I228" i="25"/>
  <c r="N228" i="25"/>
  <c r="O228" i="25"/>
  <c r="P228" i="25"/>
  <c r="Q228" i="25"/>
  <c r="R228" i="25"/>
  <c r="A229" i="25"/>
  <c r="B229" i="25"/>
  <c r="C229" i="25"/>
  <c r="D229" i="25"/>
  <c r="E229" i="25"/>
  <c r="F229" i="25"/>
  <c r="G229" i="25"/>
  <c r="H229" i="25"/>
  <c r="I229" i="25"/>
  <c r="N229" i="25"/>
  <c r="O229" i="25"/>
  <c r="P229" i="25"/>
  <c r="Q229" i="25"/>
  <c r="R229" i="25"/>
  <c r="A230" i="25"/>
  <c r="B230" i="25"/>
  <c r="C230" i="25"/>
  <c r="D230" i="25"/>
  <c r="E230" i="25"/>
  <c r="F230" i="25"/>
  <c r="G230" i="25"/>
  <c r="H230" i="25"/>
  <c r="I230" i="25"/>
  <c r="N230" i="25"/>
  <c r="O230" i="25"/>
  <c r="P230" i="25"/>
  <c r="Q230" i="25"/>
  <c r="R230" i="25"/>
  <c r="A231" i="25"/>
  <c r="B231" i="25"/>
  <c r="C231" i="25"/>
  <c r="D231" i="25"/>
  <c r="E231" i="25"/>
  <c r="F231" i="25"/>
  <c r="G231" i="25"/>
  <c r="H231" i="25"/>
  <c r="I231" i="25"/>
  <c r="N231" i="25"/>
  <c r="O231" i="25"/>
  <c r="P231" i="25"/>
  <c r="Q231" i="25"/>
  <c r="R231" i="25"/>
  <c r="A232" i="25"/>
  <c r="B232" i="25"/>
  <c r="C232" i="25"/>
  <c r="D232" i="25"/>
  <c r="E232" i="25"/>
  <c r="F232" i="25"/>
  <c r="G232" i="25"/>
  <c r="H232" i="25"/>
  <c r="I232" i="25"/>
  <c r="N232" i="25"/>
  <c r="O232" i="25"/>
  <c r="P232" i="25"/>
  <c r="Q232" i="25"/>
  <c r="R232" i="25"/>
  <c r="A233" i="25"/>
  <c r="B233" i="25"/>
  <c r="C233" i="25"/>
  <c r="D233" i="25"/>
  <c r="E233" i="25"/>
  <c r="F233" i="25"/>
  <c r="G233" i="25"/>
  <c r="H233" i="25"/>
  <c r="I233" i="25"/>
  <c r="N233" i="25"/>
  <c r="O233" i="25"/>
  <c r="P233" i="25"/>
  <c r="Q233" i="25"/>
  <c r="R233" i="25"/>
  <c r="A234" i="25"/>
  <c r="B234" i="25"/>
  <c r="C234" i="25"/>
  <c r="D234" i="25"/>
  <c r="E234" i="25"/>
  <c r="F234" i="25"/>
  <c r="G234" i="25"/>
  <c r="H234" i="25"/>
  <c r="I234" i="25"/>
  <c r="N234" i="25"/>
  <c r="O234" i="25"/>
  <c r="P234" i="25"/>
  <c r="Q234" i="25"/>
  <c r="R234" i="25"/>
  <c r="A235" i="25"/>
  <c r="B235" i="25"/>
  <c r="C235" i="25"/>
  <c r="D235" i="25"/>
  <c r="E235" i="25"/>
  <c r="F235" i="25"/>
  <c r="G235" i="25"/>
  <c r="H235" i="25"/>
  <c r="I235" i="25"/>
  <c r="N235" i="25"/>
  <c r="O235" i="25"/>
  <c r="P235" i="25"/>
  <c r="Q235" i="25"/>
  <c r="R235" i="25"/>
  <c r="A236" i="25"/>
  <c r="B236" i="25"/>
  <c r="C236" i="25"/>
  <c r="D236" i="25"/>
  <c r="E236" i="25"/>
  <c r="F236" i="25"/>
  <c r="G236" i="25"/>
  <c r="H236" i="25"/>
  <c r="I236" i="25"/>
  <c r="N236" i="25"/>
  <c r="O236" i="25"/>
  <c r="P236" i="25"/>
  <c r="Q236" i="25"/>
  <c r="R236" i="25"/>
  <c r="A237" i="25"/>
  <c r="B237" i="25"/>
  <c r="C237" i="25"/>
  <c r="D237" i="25"/>
  <c r="E237" i="25"/>
  <c r="F237" i="25"/>
  <c r="G237" i="25"/>
  <c r="H237" i="25"/>
  <c r="I237" i="25"/>
  <c r="N237" i="25"/>
  <c r="O237" i="25"/>
  <c r="P237" i="25"/>
  <c r="Q237" i="25"/>
  <c r="R237" i="25"/>
  <c r="A238" i="25"/>
  <c r="B238" i="25"/>
  <c r="C238" i="25"/>
  <c r="D238" i="25"/>
  <c r="E238" i="25"/>
  <c r="F238" i="25"/>
  <c r="G238" i="25"/>
  <c r="H238" i="25"/>
  <c r="I238" i="25"/>
  <c r="N238" i="25"/>
  <c r="O238" i="25"/>
  <c r="P238" i="25"/>
  <c r="Q238" i="25"/>
  <c r="R238" i="25"/>
  <c r="A239" i="25"/>
  <c r="B239" i="25"/>
  <c r="C239" i="25"/>
  <c r="D239" i="25"/>
  <c r="E239" i="25"/>
  <c r="F239" i="25"/>
  <c r="G239" i="25"/>
  <c r="H239" i="25"/>
  <c r="I239" i="25"/>
  <c r="N239" i="25"/>
  <c r="O239" i="25"/>
  <c r="P239" i="25"/>
  <c r="Q239" i="25"/>
  <c r="R239" i="25"/>
  <c r="A240" i="25"/>
  <c r="B240" i="25"/>
  <c r="C240" i="25"/>
  <c r="D240" i="25"/>
  <c r="E240" i="25"/>
  <c r="F240" i="25"/>
  <c r="G240" i="25"/>
  <c r="H240" i="25"/>
  <c r="I240" i="25"/>
  <c r="N240" i="25"/>
  <c r="O240" i="25"/>
  <c r="P240" i="25"/>
  <c r="Q240" i="25"/>
  <c r="R240" i="25"/>
  <c r="A241" i="25"/>
  <c r="B241" i="25"/>
  <c r="C241" i="25"/>
  <c r="D241" i="25"/>
  <c r="E241" i="25"/>
  <c r="F241" i="25"/>
  <c r="G241" i="25"/>
  <c r="H241" i="25"/>
  <c r="I241" i="25"/>
  <c r="N241" i="25"/>
  <c r="O241" i="25"/>
  <c r="P241" i="25"/>
  <c r="Q241" i="25"/>
  <c r="R241" i="25"/>
  <c r="A242" i="25"/>
  <c r="B242" i="25"/>
  <c r="C242" i="25"/>
  <c r="D242" i="25"/>
  <c r="E242" i="25"/>
  <c r="F242" i="25"/>
  <c r="G242" i="25"/>
  <c r="H242" i="25"/>
  <c r="I242" i="25"/>
  <c r="N242" i="25"/>
  <c r="O242" i="25"/>
  <c r="P242" i="25"/>
  <c r="Q242" i="25"/>
  <c r="R242" i="25"/>
  <c r="A243" i="25"/>
  <c r="B243" i="25"/>
  <c r="C243" i="25"/>
  <c r="D243" i="25"/>
  <c r="E243" i="25"/>
  <c r="F243" i="25"/>
  <c r="G243" i="25"/>
  <c r="H243" i="25"/>
  <c r="I243" i="25"/>
  <c r="N243" i="25"/>
  <c r="O243" i="25"/>
  <c r="P243" i="25"/>
  <c r="Q243" i="25"/>
  <c r="R243" i="25"/>
  <c r="A244" i="25"/>
  <c r="B244" i="25"/>
  <c r="C244" i="25"/>
  <c r="D244" i="25"/>
  <c r="E244" i="25"/>
  <c r="F244" i="25"/>
  <c r="G244" i="25"/>
  <c r="H244" i="25"/>
  <c r="I244" i="25"/>
  <c r="N244" i="25"/>
  <c r="O244" i="25"/>
  <c r="P244" i="25"/>
  <c r="Q244" i="25"/>
  <c r="R244" i="25"/>
  <c r="A245" i="25"/>
  <c r="B245" i="25"/>
  <c r="C245" i="25"/>
  <c r="D245" i="25"/>
  <c r="E245" i="25"/>
  <c r="F245" i="25"/>
  <c r="G245" i="25"/>
  <c r="H245" i="25"/>
  <c r="I245" i="25"/>
  <c r="N245" i="25"/>
  <c r="O245" i="25"/>
  <c r="P245" i="25"/>
  <c r="Q245" i="25"/>
  <c r="R245" i="25"/>
  <c r="A246" i="25"/>
  <c r="B246" i="25"/>
  <c r="C246" i="25"/>
  <c r="D246" i="25"/>
  <c r="E246" i="25"/>
  <c r="F246" i="25"/>
  <c r="G246" i="25"/>
  <c r="H246" i="25"/>
  <c r="I246" i="25"/>
  <c r="N246" i="25"/>
  <c r="O246" i="25"/>
  <c r="P246" i="25"/>
  <c r="Q246" i="25"/>
  <c r="R246" i="25"/>
  <c r="A247" i="25"/>
  <c r="B247" i="25"/>
  <c r="C247" i="25"/>
  <c r="D247" i="25"/>
  <c r="E247" i="25"/>
  <c r="F247" i="25"/>
  <c r="G247" i="25"/>
  <c r="H247" i="25"/>
  <c r="I247" i="25"/>
  <c r="N247" i="25"/>
  <c r="O247" i="25"/>
  <c r="P247" i="25"/>
  <c r="Q247" i="25"/>
  <c r="R247" i="25"/>
  <c r="A248" i="25"/>
  <c r="B248" i="25"/>
  <c r="C248" i="25"/>
  <c r="D248" i="25"/>
  <c r="E248" i="25"/>
  <c r="F248" i="25"/>
  <c r="G248" i="25"/>
  <c r="H248" i="25"/>
  <c r="I248" i="25"/>
  <c r="N248" i="25"/>
  <c r="O248" i="25"/>
  <c r="P248" i="25"/>
  <c r="Q248" i="25"/>
  <c r="R248" i="25"/>
  <c r="A249" i="25"/>
  <c r="B249" i="25"/>
  <c r="C249" i="25"/>
  <c r="D249" i="25"/>
  <c r="E249" i="25"/>
  <c r="F249" i="25"/>
  <c r="G249" i="25"/>
  <c r="H249" i="25"/>
  <c r="I249" i="25"/>
  <c r="N249" i="25"/>
  <c r="O249" i="25"/>
  <c r="P249" i="25"/>
  <c r="Q249" i="25"/>
  <c r="R249" i="25"/>
  <c r="A250" i="25"/>
  <c r="B250" i="25"/>
  <c r="C250" i="25"/>
  <c r="D250" i="25"/>
  <c r="E250" i="25"/>
  <c r="F250" i="25"/>
  <c r="G250" i="25"/>
  <c r="H250" i="25"/>
  <c r="I250" i="25"/>
  <c r="N250" i="25"/>
  <c r="O250" i="25"/>
  <c r="P250" i="25"/>
  <c r="Q250" i="25"/>
  <c r="R250" i="25"/>
  <c r="A251" i="25"/>
  <c r="B251" i="25"/>
  <c r="C251" i="25"/>
  <c r="D251" i="25"/>
  <c r="E251" i="25"/>
  <c r="F251" i="25"/>
  <c r="G251" i="25"/>
  <c r="H251" i="25"/>
  <c r="I251" i="25"/>
  <c r="N251" i="25"/>
  <c r="O251" i="25"/>
  <c r="P251" i="25"/>
  <c r="Q251" i="25"/>
  <c r="R251" i="25"/>
  <c r="A252" i="25"/>
  <c r="B252" i="25"/>
  <c r="C252" i="25"/>
  <c r="D252" i="25"/>
  <c r="E252" i="25"/>
  <c r="F252" i="25"/>
  <c r="G252" i="25"/>
  <c r="H252" i="25"/>
  <c r="I252" i="25"/>
  <c r="N252" i="25"/>
  <c r="O252" i="25"/>
  <c r="P252" i="25"/>
  <c r="Q252" i="25"/>
  <c r="R252" i="25"/>
  <c r="A253" i="25"/>
  <c r="B253" i="25"/>
  <c r="C253" i="25"/>
  <c r="D253" i="25"/>
  <c r="E253" i="25"/>
  <c r="F253" i="25"/>
  <c r="G253" i="25"/>
  <c r="H253" i="25"/>
  <c r="I253" i="25"/>
  <c r="N253" i="25"/>
  <c r="O253" i="25"/>
  <c r="P253" i="25"/>
  <c r="Q253" i="25"/>
  <c r="R253" i="25"/>
  <c r="A254" i="25"/>
  <c r="B254" i="25"/>
  <c r="C254" i="25"/>
  <c r="D254" i="25"/>
  <c r="E254" i="25"/>
  <c r="F254" i="25"/>
  <c r="G254" i="25"/>
  <c r="H254" i="25"/>
  <c r="I254" i="25"/>
  <c r="N254" i="25"/>
  <c r="O254" i="25"/>
  <c r="P254" i="25"/>
  <c r="Q254" i="25"/>
  <c r="R254" i="25"/>
  <c r="A255" i="25"/>
  <c r="B255" i="25"/>
  <c r="C255" i="25"/>
  <c r="D255" i="25"/>
  <c r="E255" i="25"/>
  <c r="F255" i="25"/>
  <c r="G255" i="25"/>
  <c r="H255" i="25"/>
  <c r="I255" i="25"/>
  <c r="N255" i="25"/>
  <c r="O255" i="25"/>
  <c r="P255" i="25"/>
  <c r="Q255" i="25"/>
  <c r="R255" i="25"/>
  <c r="AF255" i="25"/>
  <c r="A256" i="25"/>
  <c r="B256" i="25"/>
  <c r="C256" i="25"/>
  <c r="D256" i="25"/>
  <c r="E256" i="25"/>
  <c r="F256" i="25"/>
  <c r="G256" i="25"/>
  <c r="H256" i="25"/>
  <c r="I256" i="25"/>
  <c r="N256" i="25"/>
  <c r="O256" i="25"/>
  <c r="P256" i="25"/>
  <c r="Q256" i="25"/>
  <c r="R256" i="25"/>
  <c r="AF256" i="25"/>
  <c r="A257" i="25"/>
  <c r="B257" i="25"/>
  <c r="C257" i="25"/>
  <c r="D257" i="25"/>
  <c r="E257" i="25"/>
  <c r="F257" i="25"/>
  <c r="G257" i="25"/>
  <c r="H257" i="25"/>
  <c r="I257" i="25"/>
  <c r="N257" i="25"/>
  <c r="O257" i="25"/>
  <c r="P257" i="25"/>
  <c r="Q257" i="25"/>
  <c r="R257" i="25"/>
  <c r="AF257" i="25"/>
  <c r="A258" i="25"/>
  <c r="B258" i="25"/>
  <c r="C258" i="25"/>
  <c r="D258" i="25"/>
  <c r="E258" i="25"/>
  <c r="F258" i="25"/>
  <c r="G258" i="25"/>
  <c r="H258" i="25"/>
  <c r="I258" i="25"/>
  <c r="N258" i="25"/>
  <c r="O258" i="25"/>
  <c r="P258" i="25"/>
  <c r="Q258" i="25"/>
  <c r="R258" i="25"/>
  <c r="AF258" i="25"/>
  <c r="A259" i="25"/>
  <c r="B259" i="25"/>
  <c r="C259" i="25"/>
  <c r="D259" i="25"/>
  <c r="E259" i="25"/>
  <c r="F259" i="25"/>
  <c r="G259" i="25"/>
  <c r="H259" i="25"/>
  <c r="I259" i="25"/>
  <c r="N259" i="25"/>
  <c r="O259" i="25"/>
  <c r="P259" i="25"/>
  <c r="Q259" i="25"/>
  <c r="R259" i="25"/>
  <c r="AF259" i="25"/>
  <c r="A260" i="25"/>
  <c r="B260" i="25"/>
  <c r="C260" i="25"/>
  <c r="D260" i="25"/>
  <c r="E260" i="25"/>
  <c r="F260" i="25"/>
  <c r="G260" i="25"/>
  <c r="H260" i="25"/>
  <c r="I260" i="25"/>
  <c r="N260" i="25"/>
  <c r="O260" i="25"/>
  <c r="P260" i="25"/>
  <c r="Q260" i="25"/>
  <c r="R260" i="25"/>
  <c r="AF260" i="25"/>
  <c r="A261" i="25"/>
  <c r="B261" i="25"/>
  <c r="C261" i="25"/>
  <c r="D261" i="25"/>
  <c r="E261" i="25"/>
  <c r="F261" i="25"/>
  <c r="G261" i="25"/>
  <c r="H261" i="25"/>
  <c r="I261" i="25"/>
  <c r="N261" i="25"/>
  <c r="O261" i="25"/>
  <c r="P261" i="25"/>
  <c r="Q261" i="25"/>
  <c r="R261" i="25"/>
  <c r="AF261" i="25"/>
  <c r="A262" i="25"/>
  <c r="B262" i="25"/>
  <c r="C262" i="25"/>
  <c r="D262" i="25"/>
  <c r="E262" i="25"/>
  <c r="F262" i="25"/>
  <c r="G262" i="25"/>
  <c r="H262" i="25"/>
  <c r="I262" i="25"/>
  <c r="N262" i="25"/>
  <c r="O262" i="25"/>
  <c r="P262" i="25"/>
  <c r="Q262" i="25"/>
  <c r="R262" i="25"/>
  <c r="AF262" i="25"/>
  <c r="A263" i="25"/>
  <c r="B263" i="25"/>
  <c r="C263" i="25"/>
  <c r="D263" i="25"/>
  <c r="E263" i="25"/>
  <c r="F263" i="25"/>
  <c r="G263" i="25"/>
  <c r="H263" i="25"/>
  <c r="I263" i="25"/>
  <c r="N263" i="25"/>
  <c r="O263" i="25"/>
  <c r="P263" i="25"/>
  <c r="Q263" i="25"/>
  <c r="R263" i="25"/>
  <c r="AF263" i="25"/>
  <c r="A264" i="25"/>
  <c r="B264" i="25"/>
  <c r="C264" i="25"/>
  <c r="D264" i="25"/>
  <c r="E264" i="25"/>
  <c r="F264" i="25"/>
  <c r="G264" i="25"/>
  <c r="H264" i="25"/>
  <c r="I264" i="25"/>
  <c r="N264" i="25"/>
  <c r="O264" i="25"/>
  <c r="P264" i="25"/>
  <c r="Q264" i="25"/>
  <c r="R264" i="25"/>
  <c r="AF264" i="25"/>
  <c r="A265" i="25"/>
  <c r="B265" i="25"/>
  <c r="C265" i="25"/>
  <c r="D265" i="25"/>
  <c r="E265" i="25"/>
  <c r="F265" i="25"/>
  <c r="G265" i="25"/>
  <c r="H265" i="25"/>
  <c r="I265" i="25"/>
  <c r="N265" i="25"/>
  <c r="O265" i="25"/>
  <c r="P265" i="25"/>
  <c r="Q265" i="25"/>
  <c r="R265" i="25"/>
  <c r="AF265" i="25"/>
  <c r="A266" i="25"/>
  <c r="B266" i="25"/>
  <c r="C266" i="25"/>
  <c r="D266" i="25"/>
  <c r="E266" i="25"/>
  <c r="F266" i="25"/>
  <c r="G266" i="25"/>
  <c r="H266" i="25"/>
  <c r="I266" i="25"/>
  <c r="N266" i="25"/>
  <c r="O266" i="25"/>
  <c r="P266" i="25"/>
  <c r="Q266" i="25"/>
  <c r="R266" i="25"/>
  <c r="AF266" i="25"/>
  <c r="A267" i="25"/>
  <c r="B267" i="25"/>
  <c r="C267" i="25"/>
  <c r="D267" i="25"/>
  <c r="E267" i="25"/>
  <c r="F267" i="25"/>
  <c r="G267" i="25"/>
  <c r="H267" i="25"/>
  <c r="I267" i="25"/>
  <c r="N267" i="25"/>
  <c r="O267" i="25"/>
  <c r="P267" i="25"/>
  <c r="Q267" i="25"/>
  <c r="R267" i="25"/>
  <c r="AF267" i="25"/>
  <c r="A268" i="25"/>
  <c r="B268" i="25"/>
  <c r="C268" i="25"/>
  <c r="D268" i="25"/>
  <c r="E268" i="25"/>
  <c r="F268" i="25"/>
  <c r="G268" i="25"/>
  <c r="H268" i="25"/>
  <c r="I268" i="25"/>
  <c r="N268" i="25"/>
  <c r="O268" i="25"/>
  <c r="P268" i="25"/>
  <c r="Q268" i="25"/>
  <c r="R268" i="25"/>
  <c r="AF268" i="25"/>
  <c r="A269" i="25"/>
  <c r="B269" i="25"/>
  <c r="C269" i="25"/>
  <c r="D269" i="25"/>
  <c r="E269" i="25"/>
  <c r="F269" i="25"/>
  <c r="G269" i="25"/>
  <c r="H269" i="25"/>
  <c r="I269" i="25"/>
  <c r="N269" i="25"/>
  <c r="O269" i="25"/>
  <c r="P269" i="25"/>
  <c r="Q269" i="25"/>
  <c r="R269" i="25"/>
  <c r="AF269" i="25"/>
  <c r="A270" i="25"/>
  <c r="B270" i="25"/>
  <c r="C270" i="25"/>
  <c r="D270" i="25"/>
  <c r="E270" i="25"/>
  <c r="F270" i="25"/>
  <c r="G270" i="25"/>
  <c r="H270" i="25"/>
  <c r="I270" i="25"/>
  <c r="N270" i="25"/>
  <c r="O270" i="25"/>
  <c r="P270" i="25"/>
  <c r="Q270" i="25"/>
  <c r="R270" i="25"/>
  <c r="AF270" i="25"/>
  <c r="A271" i="25"/>
  <c r="B271" i="25"/>
  <c r="C271" i="25"/>
  <c r="D271" i="25"/>
  <c r="E271" i="25"/>
  <c r="F271" i="25"/>
  <c r="G271" i="25"/>
  <c r="H271" i="25"/>
  <c r="I271" i="25"/>
  <c r="N271" i="25"/>
  <c r="O271" i="25"/>
  <c r="P271" i="25"/>
  <c r="Q271" i="25"/>
  <c r="R271" i="25"/>
  <c r="AF271" i="25"/>
  <c r="A272" i="25"/>
  <c r="B272" i="25"/>
  <c r="C272" i="25"/>
  <c r="D272" i="25"/>
  <c r="E272" i="25"/>
  <c r="F272" i="25"/>
  <c r="G272" i="25"/>
  <c r="H272" i="25"/>
  <c r="I272" i="25"/>
  <c r="N272" i="25"/>
  <c r="O272" i="25"/>
  <c r="P272" i="25"/>
  <c r="Q272" i="25"/>
  <c r="R272" i="25"/>
  <c r="AF272" i="25"/>
  <c r="A273" i="25"/>
  <c r="B273" i="25"/>
  <c r="C273" i="25"/>
  <c r="D273" i="25"/>
  <c r="E273" i="25"/>
  <c r="F273" i="25"/>
  <c r="G273" i="25"/>
  <c r="H273" i="25"/>
  <c r="I273" i="25"/>
  <c r="N273" i="25"/>
  <c r="O273" i="25"/>
  <c r="P273" i="25"/>
  <c r="Q273" i="25"/>
  <c r="R273" i="25"/>
  <c r="AF273" i="25"/>
  <c r="A274" i="25"/>
  <c r="B274" i="25"/>
  <c r="C274" i="25"/>
  <c r="D274" i="25"/>
  <c r="E274" i="25"/>
  <c r="F274" i="25"/>
  <c r="G274" i="25"/>
  <c r="H274" i="25"/>
  <c r="I274" i="25"/>
  <c r="N274" i="25"/>
  <c r="O274" i="25"/>
  <c r="P274" i="25"/>
  <c r="Q274" i="25"/>
  <c r="R274" i="25"/>
  <c r="AF274" i="25"/>
  <c r="A275" i="25"/>
  <c r="B275" i="25"/>
  <c r="C275" i="25"/>
  <c r="D275" i="25"/>
  <c r="E275" i="25"/>
  <c r="F275" i="25"/>
  <c r="G275" i="25"/>
  <c r="H275" i="25"/>
  <c r="I275" i="25"/>
  <c r="N275" i="25"/>
  <c r="O275" i="25"/>
  <c r="P275" i="25"/>
  <c r="Q275" i="25"/>
  <c r="R275" i="25"/>
  <c r="AF275" i="25"/>
  <c r="A276" i="25"/>
  <c r="B276" i="25"/>
  <c r="C276" i="25"/>
  <c r="D276" i="25"/>
  <c r="E276" i="25"/>
  <c r="F276" i="25"/>
  <c r="G276" i="25"/>
  <c r="H276" i="25"/>
  <c r="I276" i="25"/>
  <c r="N276" i="25"/>
  <c r="O276" i="25"/>
  <c r="P276" i="25"/>
  <c r="Q276" i="25"/>
  <c r="R276" i="25"/>
  <c r="AF276" i="25"/>
  <c r="A277" i="25"/>
  <c r="B277" i="25"/>
  <c r="C277" i="25"/>
  <c r="D277" i="25"/>
  <c r="E277" i="25"/>
  <c r="F277" i="25"/>
  <c r="G277" i="25"/>
  <c r="H277" i="25"/>
  <c r="I277" i="25"/>
  <c r="N277" i="25"/>
  <c r="O277" i="25"/>
  <c r="P277" i="25"/>
  <c r="Q277" i="25"/>
  <c r="R277" i="25"/>
  <c r="AF277" i="25"/>
  <c r="A278" i="25"/>
  <c r="B278" i="25"/>
  <c r="C278" i="25"/>
  <c r="D278" i="25"/>
  <c r="E278" i="25"/>
  <c r="F278" i="25"/>
  <c r="G278" i="25"/>
  <c r="H278" i="25"/>
  <c r="I278" i="25"/>
  <c r="N278" i="25"/>
  <c r="O278" i="25"/>
  <c r="P278" i="25"/>
  <c r="Q278" i="25"/>
  <c r="R278" i="25"/>
  <c r="AF278" i="25"/>
  <c r="A279" i="25"/>
  <c r="B279" i="25"/>
  <c r="C279" i="25"/>
  <c r="D279" i="25"/>
  <c r="E279" i="25"/>
  <c r="F279" i="25"/>
  <c r="G279" i="25"/>
  <c r="H279" i="25"/>
  <c r="I279" i="25"/>
  <c r="N279" i="25"/>
  <c r="O279" i="25"/>
  <c r="P279" i="25"/>
  <c r="Q279" i="25"/>
  <c r="R279" i="25"/>
  <c r="AF279" i="25"/>
  <c r="A280" i="25"/>
  <c r="B280" i="25"/>
  <c r="C280" i="25"/>
  <c r="D280" i="25"/>
  <c r="E280" i="25"/>
  <c r="F280" i="25"/>
  <c r="G280" i="25"/>
  <c r="H280" i="25"/>
  <c r="I280" i="25"/>
  <c r="N280" i="25"/>
  <c r="O280" i="25"/>
  <c r="P280" i="25"/>
  <c r="Q280" i="25"/>
  <c r="R280" i="25"/>
  <c r="AF280" i="25"/>
  <c r="A281" i="25"/>
  <c r="B281" i="25"/>
  <c r="C281" i="25"/>
  <c r="D281" i="25"/>
  <c r="E281" i="25"/>
  <c r="F281" i="25"/>
  <c r="G281" i="25"/>
  <c r="H281" i="25"/>
  <c r="I281" i="25"/>
  <c r="N281" i="25"/>
  <c r="O281" i="25"/>
  <c r="P281" i="25"/>
  <c r="Q281" i="25"/>
  <c r="R281" i="25"/>
  <c r="AF281" i="25"/>
  <c r="A282" i="25"/>
  <c r="B282" i="25"/>
  <c r="C282" i="25"/>
  <c r="D282" i="25"/>
  <c r="E282" i="25"/>
  <c r="F282" i="25"/>
  <c r="G282" i="25"/>
  <c r="H282" i="25"/>
  <c r="I282" i="25"/>
  <c r="N282" i="25"/>
  <c r="O282" i="25"/>
  <c r="P282" i="25"/>
  <c r="Q282" i="25"/>
  <c r="R282" i="25"/>
  <c r="AF282" i="25"/>
  <c r="A283" i="25"/>
  <c r="B283" i="25"/>
  <c r="C283" i="25"/>
  <c r="D283" i="25"/>
  <c r="E283" i="25"/>
  <c r="F283" i="25"/>
  <c r="G283" i="25"/>
  <c r="H283" i="25"/>
  <c r="I283" i="25"/>
  <c r="N283" i="25"/>
  <c r="O283" i="25"/>
  <c r="P283" i="25"/>
  <c r="Q283" i="25"/>
  <c r="R283" i="25"/>
  <c r="AF283" i="25"/>
  <c r="A284" i="25"/>
  <c r="B284" i="25"/>
  <c r="C284" i="25"/>
  <c r="D284" i="25"/>
  <c r="E284" i="25"/>
  <c r="F284" i="25"/>
  <c r="G284" i="25"/>
  <c r="H284" i="25"/>
  <c r="I284" i="25"/>
  <c r="N284" i="25"/>
  <c r="O284" i="25"/>
  <c r="P284" i="25"/>
  <c r="Q284" i="25"/>
  <c r="R284" i="25"/>
  <c r="AF284" i="25"/>
  <c r="A285" i="25"/>
  <c r="B285" i="25"/>
  <c r="C285" i="25"/>
  <c r="D285" i="25"/>
  <c r="E285" i="25"/>
  <c r="F285" i="25"/>
  <c r="G285" i="25"/>
  <c r="H285" i="25"/>
  <c r="I285" i="25"/>
  <c r="N285" i="25"/>
  <c r="O285" i="25"/>
  <c r="P285" i="25"/>
  <c r="Q285" i="25"/>
  <c r="R285" i="25"/>
  <c r="AF285" i="25"/>
  <c r="A286" i="25"/>
  <c r="B286" i="25"/>
  <c r="C286" i="25"/>
  <c r="D286" i="25"/>
  <c r="E286" i="25"/>
  <c r="F286" i="25"/>
  <c r="G286" i="25"/>
  <c r="H286" i="25"/>
  <c r="I286" i="25"/>
  <c r="N286" i="25"/>
  <c r="O286" i="25"/>
  <c r="P286" i="25"/>
  <c r="Q286" i="25"/>
  <c r="R286" i="25"/>
  <c r="AF286" i="25"/>
  <c r="A287" i="25"/>
  <c r="B287" i="25"/>
  <c r="C287" i="25"/>
  <c r="D287" i="25"/>
  <c r="E287" i="25"/>
  <c r="F287" i="25"/>
  <c r="G287" i="25"/>
  <c r="H287" i="25"/>
  <c r="I287" i="25"/>
  <c r="N287" i="25"/>
  <c r="O287" i="25"/>
  <c r="P287" i="25"/>
  <c r="Q287" i="25"/>
  <c r="R287" i="25"/>
  <c r="AF287" i="25"/>
  <c r="A288" i="25"/>
  <c r="B288" i="25"/>
  <c r="C288" i="25"/>
  <c r="D288" i="25"/>
  <c r="E288" i="25"/>
  <c r="F288" i="25"/>
  <c r="G288" i="25"/>
  <c r="H288" i="25"/>
  <c r="I288" i="25"/>
  <c r="N288" i="25"/>
  <c r="O288" i="25"/>
  <c r="P288" i="25"/>
  <c r="Q288" i="25"/>
  <c r="R288" i="25"/>
  <c r="AF288" i="25"/>
  <c r="AF289" i="25"/>
  <c r="AF290" i="25"/>
  <c r="AF291" i="25"/>
  <c r="AF292" i="25"/>
  <c r="AF293" i="25"/>
  <c r="AF294" i="25"/>
  <c r="AF295" i="25"/>
  <c r="AF296" i="25"/>
  <c r="AF297" i="25"/>
  <c r="AF298" i="25"/>
  <c r="AF299" i="25"/>
  <c r="AF300" i="25"/>
  <c r="AF301" i="25"/>
  <c r="AF302" i="25"/>
  <c r="AF303" i="25"/>
  <c r="AF304" i="25"/>
  <c r="AF305" i="25"/>
  <c r="AF306" i="25"/>
  <c r="AF307" i="25"/>
  <c r="AF308" i="25"/>
  <c r="AF309" i="25"/>
  <c r="AF310" i="25"/>
  <c r="AF311" i="25"/>
  <c r="AF312" i="25"/>
  <c r="AF313" i="25"/>
  <c r="AF314" i="25"/>
  <c r="AF315" i="25"/>
  <c r="AF316" i="25"/>
  <c r="AF317" i="25"/>
  <c r="AF318" i="25"/>
  <c r="AF319" i="25"/>
  <c r="AF320" i="25"/>
  <c r="AF321" i="25"/>
  <c r="AF322" i="25"/>
  <c r="AF323" i="25"/>
  <c r="AF324" i="25"/>
  <c r="AF325" i="25"/>
  <c r="AF326" i="25"/>
  <c r="AF327" i="25"/>
  <c r="AF328" i="25"/>
  <c r="AF329" i="25"/>
  <c r="AF330" i="25"/>
  <c r="AF331" i="25"/>
  <c r="AF332" i="25"/>
  <c r="AF333" i="25"/>
  <c r="AF334" i="25"/>
  <c r="AF335" i="25"/>
  <c r="AF336" i="25"/>
  <c r="AF337" i="25"/>
  <c r="AF338" i="25"/>
  <c r="AF339" i="25"/>
  <c r="AF340" i="25"/>
  <c r="AF341" i="25"/>
  <c r="AF342" i="25"/>
  <c r="AF343" i="25"/>
  <c r="AF344" i="25"/>
  <c r="AF345" i="25"/>
  <c r="AF346" i="25"/>
  <c r="AF347" i="25"/>
  <c r="AF348" i="25"/>
  <c r="AF349" i="25"/>
  <c r="AF350" i="25"/>
  <c r="AF351" i="25"/>
  <c r="AF352" i="25"/>
  <c r="AF353" i="25"/>
  <c r="AF354" i="25"/>
  <c r="AF355" i="25"/>
  <c r="AF356" i="25"/>
  <c r="AF357" i="25"/>
  <c r="AF358" i="25"/>
  <c r="AF359" i="25"/>
  <c r="AF360" i="25"/>
  <c r="AF361" i="25"/>
  <c r="AF362" i="25"/>
  <c r="AF363" i="25"/>
  <c r="AF364" i="25"/>
  <c r="AF365" i="25"/>
  <c r="AF366" i="25"/>
  <c r="AF367" i="25"/>
  <c r="AF368" i="25"/>
  <c r="AF369" i="25"/>
  <c r="AF370" i="25"/>
  <c r="AF371" i="25"/>
  <c r="AF372" i="25"/>
  <c r="AF373" i="25"/>
  <c r="AF374" i="25"/>
  <c r="AF375" i="25"/>
  <c r="AF376" i="25"/>
  <c r="AF377" i="25"/>
  <c r="AF378" i="25"/>
  <c r="AF379" i="25"/>
  <c r="AF380" i="25"/>
  <c r="AF381" i="25"/>
  <c r="AF382" i="25"/>
  <c r="AF383" i="25"/>
  <c r="AF384" i="25"/>
  <c r="AF385" i="25"/>
  <c r="AF386" i="25"/>
  <c r="AF387" i="25"/>
  <c r="AF388" i="25"/>
  <c r="AF389" i="25"/>
  <c r="AF390" i="25"/>
  <c r="AF391" i="25"/>
  <c r="AF392" i="25"/>
  <c r="AF393" i="25"/>
  <c r="AF394" i="25"/>
  <c r="AF395" i="25"/>
  <c r="AF396" i="25"/>
  <c r="AF397" i="25"/>
  <c r="AF398" i="25"/>
  <c r="AF399" i="25"/>
  <c r="AF400" i="25"/>
  <c r="AF401" i="25"/>
  <c r="AF402" i="25"/>
  <c r="AF403" i="25"/>
  <c r="AF404" i="25"/>
  <c r="AF405" i="25"/>
  <c r="AF406" i="25"/>
  <c r="AF407" i="25"/>
  <c r="AF408" i="25"/>
  <c r="AF409" i="25"/>
  <c r="AF410" i="25"/>
  <c r="AF411" i="25"/>
  <c r="AF412" i="25"/>
  <c r="AF413" i="25"/>
  <c r="AF414" i="25"/>
  <c r="AF415" i="25"/>
  <c r="AF416" i="25"/>
  <c r="AF417" i="25"/>
  <c r="AF418" i="25"/>
  <c r="AF419" i="25"/>
  <c r="AF420" i="25"/>
  <c r="AF421" i="25"/>
  <c r="AF422" i="25"/>
  <c r="AF423" i="25"/>
  <c r="AF424" i="25"/>
  <c r="AF425" i="25"/>
  <c r="AF426" i="25"/>
  <c r="AF427" i="25"/>
  <c r="AF428" i="25"/>
  <c r="AF429" i="25"/>
  <c r="AF430" i="25"/>
  <c r="AF431" i="25"/>
  <c r="AF432" i="25"/>
  <c r="AF433" i="25"/>
  <c r="AF434" i="25"/>
  <c r="AF435" i="25"/>
  <c r="AF436" i="25"/>
  <c r="AF437" i="25"/>
  <c r="AF438" i="25"/>
  <c r="AF439" i="25"/>
  <c r="AF440" i="25"/>
  <c r="AF441" i="25"/>
  <c r="AF442" i="25"/>
  <c r="AF443" i="25"/>
  <c r="AF444" i="25"/>
  <c r="AF445" i="25"/>
  <c r="AF446" i="25"/>
  <c r="H2" i="24"/>
  <c r="B3" i="24"/>
  <c r="C3" i="24"/>
  <c r="H3" i="24"/>
  <c r="B7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B8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B9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B10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B11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B12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B13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B14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B15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B16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B17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B18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B19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B20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B21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B22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B23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B24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B25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B26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B27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B28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B29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B30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B32" i="24"/>
  <c r="C32" i="24"/>
  <c r="D32" i="24"/>
  <c r="E32" i="24"/>
  <c r="F32" i="24"/>
  <c r="G32" i="24"/>
  <c r="H32" i="24"/>
  <c r="I32" i="24"/>
  <c r="J32" i="24"/>
  <c r="K32" i="24"/>
  <c r="L32" i="24"/>
  <c r="M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37" i="24"/>
  <c r="B37" i="24"/>
  <c r="C37" i="24"/>
  <c r="D37" i="24"/>
  <c r="E37" i="24"/>
  <c r="F37" i="24"/>
  <c r="G37" i="24"/>
  <c r="H37" i="24"/>
  <c r="I37" i="24"/>
  <c r="M37" i="24"/>
  <c r="N37" i="24"/>
  <c r="O37" i="24"/>
  <c r="P37" i="24"/>
  <c r="Q37" i="24"/>
  <c r="R37" i="24"/>
  <c r="A38" i="24"/>
  <c r="B38" i="24"/>
  <c r="C38" i="24"/>
  <c r="D38" i="24"/>
  <c r="E38" i="24"/>
  <c r="F38" i="24"/>
  <c r="G38" i="24"/>
  <c r="H38" i="24"/>
  <c r="I38" i="24"/>
  <c r="N38" i="24"/>
  <c r="O38" i="24"/>
  <c r="P38" i="24"/>
  <c r="Q38" i="24"/>
  <c r="R38" i="24"/>
  <c r="A39" i="24"/>
  <c r="B39" i="24"/>
  <c r="C39" i="24"/>
  <c r="D39" i="24"/>
  <c r="E39" i="24"/>
  <c r="F39" i="24"/>
  <c r="G39" i="24"/>
  <c r="H39" i="24"/>
  <c r="I39" i="24"/>
  <c r="N39" i="24"/>
  <c r="O39" i="24"/>
  <c r="P39" i="24"/>
  <c r="Q39" i="24"/>
  <c r="R39" i="24"/>
  <c r="A40" i="24"/>
  <c r="B40" i="24"/>
  <c r="C40" i="24"/>
  <c r="D40" i="24"/>
  <c r="E40" i="24"/>
  <c r="F40" i="24"/>
  <c r="G40" i="24"/>
  <c r="H40" i="24"/>
  <c r="I40" i="24"/>
  <c r="N40" i="24"/>
  <c r="O40" i="24"/>
  <c r="P40" i="24"/>
  <c r="Q40" i="24"/>
  <c r="R40" i="24"/>
  <c r="A41" i="24"/>
  <c r="B41" i="24"/>
  <c r="C41" i="24"/>
  <c r="D41" i="24"/>
  <c r="E41" i="24"/>
  <c r="F41" i="24"/>
  <c r="G41" i="24"/>
  <c r="H41" i="24"/>
  <c r="I41" i="24"/>
  <c r="N41" i="24"/>
  <c r="O41" i="24"/>
  <c r="P41" i="24"/>
  <c r="Q41" i="24"/>
  <c r="R41" i="24"/>
  <c r="A42" i="24"/>
  <c r="B42" i="24"/>
  <c r="C42" i="24"/>
  <c r="D42" i="24"/>
  <c r="E42" i="24"/>
  <c r="F42" i="24"/>
  <c r="G42" i="24"/>
  <c r="H42" i="24"/>
  <c r="I42" i="24"/>
  <c r="N42" i="24"/>
  <c r="O42" i="24"/>
  <c r="P42" i="24"/>
  <c r="Q42" i="24"/>
  <c r="R42" i="24"/>
  <c r="A43" i="24"/>
  <c r="B43" i="24"/>
  <c r="C43" i="24"/>
  <c r="D43" i="24"/>
  <c r="E43" i="24"/>
  <c r="F43" i="24"/>
  <c r="G43" i="24"/>
  <c r="H43" i="24"/>
  <c r="I43" i="24"/>
  <c r="N43" i="24"/>
  <c r="O43" i="24"/>
  <c r="P43" i="24"/>
  <c r="Q43" i="24"/>
  <c r="R43" i="24"/>
  <c r="A44" i="24"/>
  <c r="B44" i="24"/>
  <c r="C44" i="24"/>
  <c r="D44" i="24"/>
  <c r="E44" i="24"/>
  <c r="F44" i="24"/>
  <c r="G44" i="24"/>
  <c r="H44" i="24"/>
  <c r="I44" i="24"/>
  <c r="N44" i="24"/>
  <c r="O44" i="24"/>
  <c r="P44" i="24"/>
  <c r="Q44" i="24"/>
  <c r="R44" i="24"/>
  <c r="A45" i="24"/>
  <c r="B45" i="24"/>
  <c r="C45" i="24"/>
  <c r="D45" i="24"/>
  <c r="E45" i="24"/>
  <c r="F45" i="24"/>
  <c r="G45" i="24"/>
  <c r="H45" i="24"/>
  <c r="I45" i="24"/>
  <c r="N45" i="24"/>
  <c r="O45" i="24"/>
  <c r="P45" i="24"/>
  <c r="Q45" i="24"/>
  <c r="R45" i="24"/>
  <c r="A46" i="24"/>
  <c r="B46" i="24"/>
  <c r="C46" i="24"/>
  <c r="D46" i="24"/>
  <c r="E46" i="24"/>
  <c r="F46" i="24"/>
  <c r="G46" i="24"/>
  <c r="H46" i="24"/>
  <c r="I46" i="24"/>
  <c r="N46" i="24"/>
  <c r="O46" i="24"/>
  <c r="P46" i="24"/>
  <c r="Q46" i="24"/>
  <c r="R46" i="24"/>
  <c r="A47" i="24"/>
  <c r="B47" i="24"/>
  <c r="C47" i="24"/>
  <c r="D47" i="24"/>
  <c r="E47" i="24"/>
  <c r="F47" i="24"/>
  <c r="G47" i="24"/>
  <c r="H47" i="24"/>
  <c r="I47" i="24"/>
  <c r="N47" i="24"/>
  <c r="O47" i="24"/>
  <c r="P47" i="24"/>
  <c r="Q47" i="24"/>
  <c r="R47" i="24"/>
  <c r="A48" i="24"/>
  <c r="B48" i="24"/>
  <c r="C48" i="24"/>
  <c r="D48" i="24"/>
  <c r="E48" i="24"/>
  <c r="F48" i="24"/>
  <c r="G48" i="24"/>
  <c r="H48" i="24"/>
  <c r="I48" i="24"/>
  <c r="N48" i="24"/>
  <c r="O48" i="24"/>
  <c r="P48" i="24"/>
  <c r="Q48" i="24"/>
  <c r="R48" i="24"/>
  <c r="A49" i="24"/>
  <c r="B49" i="24"/>
  <c r="C49" i="24"/>
  <c r="D49" i="24"/>
  <c r="E49" i="24"/>
  <c r="F49" i="24"/>
  <c r="G49" i="24"/>
  <c r="H49" i="24"/>
  <c r="I49" i="24"/>
  <c r="N49" i="24"/>
  <c r="O49" i="24"/>
  <c r="P49" i="24"/>
  <c r="Q49" i="24"/>
  <c r="R49" i="24"/>
  <c r="A50" i="24"/>
  <c r="B50" i="24"/>
  <c r="C50" i="24"/>
  <c r="D50" i="24"/>
  <c r="E50" i="24"/>
  <c r="F50" i="24"/>
  <c r="G50" i="24"/>
  <c r="H50" i="24"/>
  <c r="I50" i="24"/>
  <c r="N50" i="24"/>
  <c r="O50" i="24"/>
  <c r="P50" i="24"/>
  <c r="Q50" i="24"/>
  <c r="R50" i="24"/>
  <c r="A51" i="24"/>
  <c r="B51" i="24"/>
  <c r="C51" i="24"/>
  <c r="D51" i="24"/>
  <c r="E51" i="24"/>
  <c r="F51" i="24"/>
  <c r="G51" i="24"/>
  <c r="H51" i="24"/>
  <c r="I51" i="24"/>
  <c r="N51" i="24"/>
  <c r="O51" i="24"/>
  <c r="P51" i="24"/>
  <c r="Q51" i="24"/>
  <c r="R51" i="24"/>
  <c r="A52" i="24"/>
  <c r="B52" i="24"/>
  <c r="C52" i="24"/>
  <c r="D52" i="24"/>
  <c r="E52" i="24"/>
  <c r="F52" i="24"/>
  <c r="G52" i="24"/>
  <c r="H52" i="24"/>
  <c r="I52" i="24"/>
  <c r="N52" i="24"/>
  <c r="O52" i="24"/>
  <c r="P52" i="24"/>
  <c r="Q52" i="24"/>
  <c r="R52" i="24"/>
  <c r="A53" i="24"/>
  <c r="B53" i="24"/>
  <c r="C53" i="24"/>
  <c r="D53" i="24"/>
  <c r="E53" i="24"/>
  <c r="F53" i="24"/>
  <c r="G53" i="24"/>
  <c r="H53" i="24"/>
  <c r="I53" i="24"/>
  <c r="N53" i="24"/>
  <c r="O53" i="24"/>
  <c r="P53" i="24"/>
  <c r="Q53" i="24"/>
  <c r="R53" i="24"/>
  <c r="A54" i="24"/>
  <c r="B54" i="24"/>
  <c r="C54" i="24"/>
  <c r="D54" i="24"/>
  <c r="E54" i="24"/>
  <c r="F54" i="24"/>
  <c r="G54" i="24"/>
  <c r="H54" i="24"/>
  <c r="I54" i="24"/>
  <c r="N54" i="24"/>
  <c r="O54" i="24"/>
  <c r="P54" i="24"/>
  <c r="Q54" i="24"/>
  <c r="R54" i="24"/>
  <c r="A55" i="24"/>
  <c r="B55" i="24"/>
  <c r="C55" i="24"/>
  <c r="D55" i="24"/>
  <c r="E55" i="24"/>
  <c r="F55" i="24"/>
  <c r="G55" i="24"/>
  <c r="H55" i="24"/>
  <c r="I55" i="24"/>
  <c r="N55" i="24"/>
  <c r="O55" i="24"/>
  <c r="P55" i="24"/>
  <c r="Q55" i="24"/>
  <c r="R55" i="24"/>
  <c r="A56" i="24"/>
  <c r="B56" i="24"/>
  <c r="C56" i="24"/>
  <c r="D56" i="24"/>
  <c r="E56" i="24"/>
  <c r="F56" i="24"/>
  <c r="G56" i="24"/>
  <c r="H56" i="24"/>
  <c r="I56" i="24"/>
  <c r="N56" i="24"/>
  <c r="O56" i="24"/>
  <c r="P56" i="24"/>
  <c r="Q56" i="24"/>
  <c r="R56" i="24"/>
  <c r="A57" i="24"/>
  <c r="B57" i="24"/>
  <c r="C57" i="24"/>
  <c r="D57" i="24"/>
  <c r="E57" i="24"/>
  <c r="F57" i="24"/>
  <c r="G57" i="24"/>
  <c r="H57" i="24"/>
  <c r="I57" i="24"/>
  <c r="N57" i="24"/>
  <c r="O57" i="24"/>
  <c r="P57" i="24"/>
  <c r="Q57" i="24"/>
  <c r="R57" i="24"/>
  <c r="A58" i="24"/>
  <c r="B58" i="24"/>
  <c r="C58" i="24"/>
  <c r="D58" i="24"/>
  <c r="E58" i="24"/>
  <c r="F58" i="24"/>
  <c r="G58" i="24"/>
  <c r="H58" i="24"/>
  <c r="I58" i="24"/>
  <c r="N58" i="24"/>
  <c r="O58" i="24"/>
  <c r="P58" i="24"/>
  <c r="Q58" i="24"/>
  <c r="R58" i="24"/>
  <c r="A59" i="24"/>
  <c r="B59" i="24"/>
  <c r="C59" i="24"/>
  <c r="D59" i="24"/>
  <c r="E59" i="24"/>
  <c r="F59" i="24"/>
  <c r="G59" i="24"/>
  <c r="H59" i="24"/>
  <c r="I59" i="24"/>
  <c r="N59" i="24"/>
  <c r="O59" i="24"/>
  <c r="P59" i="24"/>
  <c r="Q59" i="24"/>
  <c r="R59" i="24"/>
  <c r="A60" i="24"/>
  <c r="B60" i="24"/>
  <c r="C60" i="24"/>
  <c r="D60" i="24"/>
  <c r="E60" i="24"/>
  <c r="F60" i="24"/>
  <c r="G60" i="24"/>
  <c r="H60" i="24"/>
  <c r="I60" i="24"/>
  <c r="N60" i="24"/>
  <c r="O60" i="24"/>
  <c r="P60" i="24"/>
  <c r="Q60" i="24"/>
  <c r="R60" i="24"/>
  <c r="A61" i="24"/>
  <c r="B61" i="24"/>
  <c r="C61" i="24"/>
  <c r="D61" i="24"/>
  <c r="E61" i="24"/>
  <c r="F61" i="24"/>
  <c r="G61" i="24"/>
  <c r="H61" i="24"/>
  <c r="I61" i="24"/>
  <c r="N61" i="24"/>
  <c r="O61" i="24"/>
  <c r="P61" i="24"/>
  <c r="Q61" i="24"/>
  <c r="R61" i="24"/>
  <c r="A62" i="24"/>
  <c r="B62" i="24"/>
  <c r="C62" i="24"/>
  <c r="D62" i="24"/>
  <c r="E62" i="24"/>
  <c r="F62" i="24"/>
  <c r="G62" i="24"/>
  <c r="H62" i="24"/>
  <c r="I62" i="24"/>
  <c r="N62" i="24"/>
  <c r="O62" i="24"/>
  <c r="P62" i="24"/>
  <c r="Q62" i="24"/>
  <c r="R62" i="24"/>
  <c r="A63" i="24"/>
  <c r="B63" i="24"/>
  <c r="C63" i="24"/>
  <c r="D63" i="24"/>
  <c r="E63" i="24"/>
  <c r="F63" i="24"/>
  <c r="G63" i="24"/>
  <c r="H63" i="24"/>
  <c r="I63" i="24"/>
  <c r="N63" i="24"/>
  <c r="O63" i="24"/>
  <c r="P63" i="24"/>
  <c r="Q63" i="24"/>
  <c r="R63" i="24"/>
  <c r="A64" i="24"/>
  <c r="B64" i="24"/>
  <c r="C64" i="24"/>
  <c r="D64" i="24"/>
  <c r="E64" i="24"/>
  <c r="F64" i="24"/>
  <c r="G64" i="24"/>
  <c r="H64" i="24"/>
  <c r="I64" i="24"/>
  <c r="N64" i="24"/>
  <c r="O64" i="24"/>
  <c r="P64" i="24"/>
  <c r="Q64" i="24"/>
  <c r="R64" i="24"/>
  <c r="A65" i="24"/>
  <c r="B65" i="24"/>
  <c r="C65" i="24"/>
  <c r="D65" i="24"/>
  <c r="E65" i="24"/>
  <c r="F65" i="24"/>
  <c r="G65" i="24"/>
  <c r="H65" i="24"/>
  <c r="I65" i="24"/>
  <c r="N65" i="24"/>
  <c r="O65" i="24"/>
  <c r="P65" i="24"/>
  <c r="Q65" i="24"/>
  <c r="R65" i="24"/>
  <c r="A66" i="24"/>
  <c r="B66" i="24"/>
  <c r="C66" i="24"/>
  <c r="D66" i="24"/>
  <c r="E66" i="24"/>
  <c r="F66" i="24"/>
  <c r="G66" i="24"/>
  <c r="H66" i="24"/>
  <c r="I66" i="24"/>
  <c r="N66" i="24"/>
  <c r="O66" i="24"/>
  <c r="P66" i="24"/>
  <c r="Q66" i="24"/>
  <c r="R66" i="24"/>
  <c r="A67" i="24"/>
  <c r="B67" i="24"/>
  <c r="C67" i="24"/>
  <c r="D67" i="24"/>
  <c r="E67" i="24"/>
  <c r="F67" i="24"/>
  <c r="G67" i="24"/>
  <c r="H67" i="24"/>
  <c r="I67" i="24"/>
  <c r="N67" i="24"/>
  <c r="O67" i="24"/>
  <c r="P67" i="24"/>
  <c r="Q67" i="24"/>
  <c r="R67" i="24"/>
  <c r="A68" i="24"/>
  <c r="B68" i="24"/>
  <c r="C68" i="24"/>
  <c r="D68" i="24"/>
  <c r="E68" i="24"/>
  <c r="F68" i="24"/>
  <c r="G68" i="24"/>
  <c r="H68" i="24"/>
  <c r="I68" i="24"/>
  <c r="N68" i="24"/>
  <c r="O68" i="24"/>
  <c r="P68" i="24"/>
  <c r="Q68" i="24"/>
  <c r="R68" i="24"/>
  <c r="A69" i="24"/>
  <c r="B69" i="24"/>
  <c r="C69" i="24"/>
  <c r="D69" i="24"/>
  <c r="E69" i="24"/>
  <c r="F69" i="24"/>
  <c r="G69" i="24"/>
  <c r="H69" i="24"/>
  <c r="I69" i="24"/>
  <c r="N69" i="24"/>
  <c r="O69" i="24"/>
  <c r="P69" i="24"/>
  <c r="Q69" i="24"/>
  <c r="R69" i="24"/>
  <c r="A70" i="24"/>
  <c r="B70" i="24"/>
  <c r="C70" i="24"/>
  <c r="D70" i="24"/>
  <c r="E70" i="24"/>
  <c r="F70" i="24"/>
  <c r="G70" i="24"/>
  <c r="H70" i="24"/>
  <c r="I70" i="24"/>
  <c r="N70" i="24"/>
  <c r="O70" i="24"/>
  <c r="P70" i="24"/>
  <c r="Q70" i="24"/>
  <c r="R70" i="24"/>
  <c r="A71" i="24"/>
  <c r="B71" i="24"/>
  <c r="C71" i="24"/>
  <c r="D71" i="24"/>
  <c r="E71" i="24"/>
  <c r="F71" i="24"/>
  <c r="G71" i="24"/>
  <c r="H71" i="24"/>
  <c r="I71" i="24"/>
  <c r="N71" i="24"/>
  <c r="O71" i="24"/>
  <c r="P71" i="24"/>
  <c r="Q71" i="24"/>
  <c r="R71" i="24"/>
  <c r="A72" i="24"/>
  <c r="B72" i="24"/>
  <c r="C72" i="24"/>
  <c r="D72" i="24"/>
  <c r="E72" i="24"/>
  <c r="F72" i="24"/>
  <c r="G72" i="24"/>
  <c r="H72" i="24"/>
  <c r="I72" i="24"/>
  <c r="N72" i="24"/>
  <c r="O72" i="24"/>
  <c r="P72" i="24"/>
  <c r="Q72" i="24"/>
  <c r="R72" i="24"/>
  <c r="A73" i="24"/>
  <c r="B73" i="24"/>
  <c r="C73" i="24"/>
  <c r="D73" i="24"/>
  <c r="E73" i="24"/>
  <c r="F73" i="24"/>
  <c r="G73" i="24"/>
  <c r="H73" i="24"/>
  <c r="I73" i="24"/>
  <c r="N73" i="24"/>
  <c r="O73" i="24"/>
  <c r="P73" i="24"/>
  <c r="Q73" i="24"/>
  <c r="R73" i="24"/>
  <c r="A74" i="24"/>
  <c r="B74" i="24"/>
  <c r="C74" i="24"/>
  <c r="D74" i="24"/>
  <c r="E74" i="24"/>
  <c r="F74" i="24"/>
  <c r="G74" i="24"/>
  <c r="H74" i="24"/>
  <c r="I74" i="24"/>
  <c r="N74" i="24"/>
  <c r="O74" i="24"/>
  <c r="P74" i="24"/>
  <c r="Q74" i="24"/>
  <c r="R74" i="24"/>
  <c r="A75" i="24"/>
  <c r="B75" i="24"/>
  <c r="C75" i="24"/>
  <c r="D75" i="24"/>
  <c r="E75" i="24"/>
  <c r="F75" i="24"/>
  <c r="G75" i="24"/>
  <c r="H75" i="24"/>
  <c r="I75" i="24"/>
  <c r="N75" i="24"/>
  <c r="O75" i="24"/>
  <c r="P75" i="24"/>
  <c r="Q75" i="24"/>
  <c r="R75" i="24"/>
  <c r="A76" i="24"/>
  <c r="B76" i="24"/>
  <c r="C76" i="24"/>
  <c r="D76" i="24"/>
  <c r="E76" i="24"/>
  <c r="F76" i="24"/>
  <c r="G76" i="24"/>
  <c r="H76" i="24"/>
  <c r="I76" i="24"/>
  <c r="N76" i="24"/>
  <c r="O76" i="24"/>
  <c r="P76" i="24"/>
  <c r="Q76" i="24"/>
  <c r="R76" i="24"/>
  <c r="A77" i="24"/>
  <c r="B77" i="24"/>
  <c r="C77" i="24"/>
  <c r="D77" i="24"/>
  <c r="E77" i="24"/>
  <c r="F77" i="24"/>
  <c r="G77" i="24"/>
  <c r="H77" i="24"/>
  <c r="I77" i="24"/>
  <c r="N77" i="24"/>
  <c r="O77" i="24"/>
  <c r="P77" i="24"/>
  <c r="Q77" i="24"/>
  <c r="R77" i="24"/>
  <c r="A78" i="24"/>
  <c r="B78" i="24"/>
  <c r="C78" i="24"/>
  <c r="D78" i="24"/>
  <c r="E78" i="24"/>
  <c r="F78" i="24"/>
  <c r="G78" i="24"/>
  <c r="H78" i="24"/>
  <c r="I78" i="24"/>
  <c r="N78" i="24"/>
  <c r="O78" i="24"/>
  <c r="P78" i="24"/>
  <c r="Q78" i="24"/>
  <c r="R78" i="24"/>
  <c r="A79" i="24"/>
  <c r="B79" i="24"/>
  <c r="C79" i="24"/>
  <c r="D79" i="24"/>
  <c r="E79" i="24"/>
  <c r="F79" i="24"/>
  <c r="G79" i="24"/>
  <c r="H79" i="24"/>
  <c r="I79" i="24"/>
  <c r="N79" i="24"/>
  <c r="O79" i="24"/>
  <c r="P79" i="24"/>
  <c r="Q79" i="24"/>
  <c r="R79" i="24"/>
  <c r="A80" i="24"/>
  <c r="B80" i="24"/>
  <c r="C80" i="24"/>
  <c r="D80" i="24"/>
  <c r="E80" i="24"/>
  <c r="F80" i="24"/>
  <c r="G80" i="24"/>
  <c r="H80" i="24"/>
  <c r="I80" i="24"/>
  <c r="N80" i="24"/>
  <c r="O80" i="24"/>
  <c r="P80" i="24"/>
  <c r="Q80" i="24"/>
  <c r="R80" i="24"/>
  <c r="A81" i="24"/>
  <c r="B81" i="24"/>
  <c r="C81" i="24"/>
  <c r="D81" i="24"/>
  <c r="E81" i="24"/>
  <c r="F81" i="24"/>
  <c r="G81" i="24"/>
  <c r="H81" i="24"/>
  <c r="I81" i="24"/>
  <c r="N81" i="24"/>
  <c r="O81" i="24"/>
  <c r="P81" i="24"/>
  <c r="Q81" i="24"/>
  <c r="R81" i="24"/>
  <c r="A82" i="24"/>
  <c r="B82" i="24"/>
  <c r="C82" i="24"/>
  <c r="D82" i="24"/>
  <c r="E82" i="24"/>
  <c r="F82" i="24"/>
  <c r="G82" i="24"/>
  <c r="H82" i="24"/>
  <c r="I82" i="24"/>
  <c r="N82" i="24"/>
  <c r="O82" i="24"/>
  <c r="P82" i="24"/>
  <c r="Q82" i="24"/>
  <c r="R82" i="24"/>
  <c r="A83" i="24"/>
  <c r="B83" i="24"/>
  <c r="C83" i="24"/>
  <c r="D83" i="24"/>
  <c r="E83" i="24"/>
  <c r="F83" i="24"/>
  <c r="G83" i="24"/>
  <c r="H83" i="24"/>
  <c r="I83" i="24"/>
  <c r="N83" i="24"/>
  <c r="O83" i="24"/>
  <c r="P83" i="24"/>
  <c r="Q83" i="24"/>
  <c r="R83" i="24"/>
  <c r="A84" i="24"/>
  <c r="B84" i="24"/>
  <c r="C84" i="24"/>
  <c r="D84" i="24"/>
  <c r="E84" i="24"/>
  <c r="F84" i="24"/>
  <c r="G84" i="24"/>
  <c r="H84" i="24"/>
  <c r="I84" i="24"/>
  <c r="N84" i="24"/>
  <c r="O84" i="24"/>
  <c r="P84" i="24"/>
  <c r="Q84" i="24"/>
  <c r="R84" i="24"/>
  <c r="A85" i="24"/>
  <c r="B85" i="24"/>
  <c r="C85" i="24"/>
  <c r="D85" i="24"/>
  <c r="E85" i="24"/>
  <c r="F85" i="24"/>
  <c r="G85" i="24"/>
  <c r="H85" i="24"/>
  <c r="I85" i="24"/>
  <c r="N85" i="24"/>
  <c r="O85" i="24"/>
  <c r="P85" i="24"/>
  <c r="Q85" i="24"/>
  <c r="R85" i="24"/>
  <c r="A86" i="24"/>
  <c r="B86" i="24"/>
  <c r="C86" i="24"/>
  <c r="D86" i="24"/>
  <c r="E86" i="24"/>
  <c r="F86" i="24"/>
  <c r="G86" i="24"/>
  <c r="H86" i="24"/>
  <c r="I86" i="24"/>
  <c r="N86" i="24"/>
  <c r="O86" i="24"/>
  <c r="P86" i="24"/>
  <c r="Q86" i="24"/>
  <c r="R86" i="24"/>
  <c r="A87" i="24"/>
  <c r="B87" i="24"/>
  <c r="C87" i="24"/>
  <c r="D87" i="24"/>
  <c r="E87" i="24"/>
  <c r="F87" i="24"/>
  <c r="G87" i="24"/>
  <c r="H87" i="24"/>
  <c r="I87" i="24"/>
  <c r="N87" i="24"/>
  <c r="O87" i="24"/>
  <c r="P87" i="24"/>
  <c r="Q87" i="24"/>
  <c r="R87" i="24"/>
  <c r="A88" i="24"/>
  <c r="B88" i="24"/>
  <c r="C88" i="24"/>
  <c r="D88" i="24"/>
  <c r="E88" i="24"/>
  <c r="F88" i="24"/>
  <c r="G88" i="24"/>
  <c r="H88" i="24"/>
  <c r="I88" i="24"/>
  <c r="N88" i="24"/>
  <c r="O88" i="24"/>
  <c r="P88" i="24"/>
  <c r="Q88" i="24"/>
  <c r="R88" i="24"/>
  <c r="A89" i="24"/>
  <c r="B89" i="24"/>
  <c r="C89" i="24"/>
  <c r="D89" i="24"/>
  <c r="E89" i="24"/>
  <c r="F89" i="24"/>
  <c r="G89" i="24"/>
  <c r="H89" i="24"/>
  <c r="I89" i="24"/>
  <c r="N89" i="24"/>
  <c r="O89" i="24"/>
  <c r="P89" i="24"/>
  <c r="Q89" i="24"/>
  <c r="R89" i="24"/>
  <c r="A90" i="24"/>
  <c r="B90" i="24"/>
  <c r="C90" i="24"/>
  <c r="D90" i="24"/>
  <c r="E90" i="24"/>
  <c r="F90" i="24"/>
  <c r="G90" i="24"/>
  <c r="H90" i="24"/>
  <c r="I90" i="24"/>
  <c r="N90" i="24"/>
  <c r="O90" i="24"/>
  <c r="P90" i="24"/>
  <c r="Q90" i="24"/>
  <c r="R90" i="24"/>
  <c r="A91" i="24"/>
  <c r="B91" i="24"/>
  <c r="C91" i="24"/>
  <c r="D91" i="24"/>
  <c r="E91" i="24"/>
  <c r="F91" i="24"/>
  <c r="G91" i="24"/>
  <c r="H91" i="24"/>
  <c r="I91" i="24"/>
  <c r="N91" i="24"/>
  <c r="O91" i="24"/>
  <c r="P91" i="24"/>
  <c r="Q91" i="24"/>
  <c r="R91" i="24"/>
  <c r="A92" i="24"/>
  <c r="B92" i="24"/>
  <c r="C92" i="24"/>
  <c r="D92" i="24"/>
  <c r="E92" i="24"/>
  <c r="F92" i="24"/>
  <c r="G92" i="24"/>
  <c r="H92" i="24"/>
  <c r="I92" i="24"/>
  <c r="N92" i="24"/>
  <c r="O92" i="24"/>
  <c r="P92" i="24"/>
  <c r="Q92" i="24"/>
  <c r="R92" i="24"/>
  <c r="A93" i="24"/>
  <c r="B93" i="24"/>
  <c r="C93" i="24"/>
  <c r="D93" i="24"/>
  <c r="E93" i="24"/>
  <c r="F93" i="24"/>
  <c r="G93" i="24"/>
  <c r="H93" i="24"/>
  <c r="I93" i="24"/>
  <c r="N93" i="24"/>
  <c r="O93" i="24"/>
  <c r="P93" i="24"/>
  <c r="Q93" i="24"/>
  <c r="R93" i="24"/>
  <c r="A94" i="24"/>
  <c r="B94" i="24"/>
  <c r="C94" i="24"/>
  <c r="D94" i="24"/>
  <c r="E94" i="24"/>
  <c r="F94" i="24"/>
  <c r="G94" i="24"/>
  <c r="H94" i="24"/>
  <c r="I94" i="24"/>
  <c r="N94" i="24"/>
  <c r="O94" i="24"/>
  <c r="P94" i="24"/>
  <c r="Q94" i="24"/>
  <c r="R94" i="24"/>
  <c r="A95" i="24"/>
  <c r="B95" i="24"/>
  <c r="C95" i="24"/>
  <c r="D95" i="24"/>
  <c r="E95" i="24"/>
  <c r="F95" i="24"/>
  <c r="G95" i="24"/>
  <c r="H95" i="24"/>
  <c r="I95" i="24"/>
  <c r="N95" i="24"/>
  <c r="O95" i="24"/>
  <c r="P95" i="24"/>
  <c r="Q95" i="24"/>
  <c r="R95" i="24"/>
  <c r="A96" i="24"/>
  <c r="B96" i="24"/>
  <c r="C96" i="24"/>
  <c r="D96" i="24"/>
  <c r="E96" i="24"/>
  <c r="F96" i="24"/>
  <c r="G96" i="24"/>
  <c r="H96" i="24"/>
  <c r="I96" i="24"/>
  <c r="N96" i="24"/>
  <c r="O96" i="24"/>
  <c r="P96" i="24"/>
  <c r="Q96" i="24"/>
  <c r="R96" i="24"/>
  <c r="A97" i="24"/>
  <c r="B97" i="24"/>
  <c r="C97" i="24"/>
  <c r="D97" i="24"/>
  <c r="E97" i="24"/>
  <c r="F97" i="24"/>
  <c r="G97" i="24"/>
  <c r="H97" i="24"/>
  <c r="I97" i="24"/>
  <c r="N97" i="24"/>
  <c r="O97" i="24"/>
  <c r="P97" i="24"/>
  <c r="Q97" i="24"/>
  <c r="R97" i="24"/>
  <c r="A98" i="24"/>
  <c r="B98" i="24"/>
  <c r="C98" i="24"/>
  <c r="D98" i="24"/>
  <c r="E98" i="24"/>
  <c r="F98" i="24"/>
  <c r="G98" i="24"/>
  <c r="H98" i="24"/>
  <c r="I98" i="24"/>
  <c r="N98" i="24"/>
  <c r="O98" i="24"/>
  <c r="P98" i="24"/>
  <c r="Q98" i="24"/>
  <c r="R98" i="24"/>
  <c r="A99" i="24"/>
  <c r="B99" i="24"/>
  <c r="C99" i="24"/>
  <c r="D99" i="24"/>
  <c r="E99" i="24"/>
  <c r="F99" i="24"/>
  <c r="G99" i="24"/>
  <c r="H99" i="24"/>
  <c r="I99" i="24"/>
  <c r="N99" i="24"/>
  <c r="O99" i="24"/>
  <c r="P99" i="24"/>
  <c r="Q99" i="24"/>
  <c r="R99" i="24"/>
  <c r="A100" i="24"/>
  <c r="B100" i="24"/>
  <c r="C100" i="24"/>
  <c r="D100" i="24"/>
  <c r="E100" i="24"/>
  <c r="F100" i="24"/>
  <c r="G100" i="24"/>
  <c r="H100" i="24"/>
  <c r="I100" i="24"/>
  <c r="N100" i="24"/>
  <c r="O100" i="24"/>
  <c r="P100" i="24"/>
  <c r="Q100" i="24"/>
  <c r="R100" i="24"/>
  <c r="A101" i="24"/>
  <c r="B101" i="24"/>
  <c r="C101" i="24"/>
  <c r="D101" i="24"/>
  <c r="E101" i="24"/>
  <c r="F101" i="24"/>
  <c r="G101" i="24"/>
  <c r="H101" i="24"/>
  <c r="I101" i="24"/>
  <c r="N101" i="24"/>
  <c r="O101" i="24"/>
  <c r="P101" i="24"/>
  <c r="Q101" i="24"/>
  <c r="R101" i="24"/>
  <c r="A102" i="24"/>
  <c r="B102" i="24"/>
  <c r="C102" i="24"/>
  <c r="D102" i="24"/>
  <c r="E102" i="24"/>
  <c r="F102" i="24"/>
  <c r="G102" i="24"/>
  <c r="H102" i="24"/>
  <c r="I102" i="24"/>
  <c r="N102" i="24"/>
  <c r="O102" i="24"/>
  <c r="P102" i="24"/>
  <c r="Q102" i="24"/>
  <c r="R102" i="24"/>
  <c r="A103" i="24"/>
  <c r="B103" i="24"/>
  <c r="C103" i="24"/>
  <c r="D103" i="24"/>
  <c r="E103" i="24"/>
  <c r="F103" i="24"/>
  <c r="G103" i="24"/>
  <c r="H103" i="24"/>
  <c r="I103" i="24"/>
  <c r="N103" i="24"/>
  <c r="O103" i="24"/>
  <c r="P103" i="24"/>
  <c r="Q103" i="24"/>
  <c r="R103" i="24"/>
  <c r="A104" i="24"/>
  <c r="B104" i="24"/>
  <c r="C104" i="24"/>
  <c r="D104" i="24"/>
  <c r="E104" i="24"/>
  <c r="F104" i="24"/>
  <c r="G104" i="24"/>
  <c r="H104" i="24"/>
  <c r="I104" i="24"/>
  <c r="N104" i="24"/>
  <c r="O104" i="24"/>
  <c r="P104" i="24"/>
  <c r="Q104" i="24"/>
  <c r="R104" i="24"/>
  <c r="A105" i="24"/>
  <c r="B105" i="24"/>
  <c r="C105" i="24"/>
  <c r="D105" i="24"/>
  <c r="E105" i="24"/>
  <c r="F105" i="24"/>
  <c r="G105" i="24"/>
  <c r="H105" i="24"/>
  <c r="I105" i="24"/>
  <c r="N105" i="24"/>
  <c r="O105" i="24"/>
  <c r="P105" i="24"/>
  <c r="Q105" i="24"/>
  <c r="R105" i="24"/>
  <c r="A106" i="24"/>
  <c r="B106" i="24"/>
  <c r="C106" i="24"/>
  <c r="D106" i="24"/>
  <c r="E106" i="24"/>
  <c r="F106" i="24"/>
  <c r="G106" i="24"/>
  <c r="H106" i="24"/>
  <c r="I106" i="24"/>
  <c r="N106" i="24"/>
  <c r="O106" i="24"/>
  <c r="P106" i="24"/>
  <c r="Q106" i="24"/>
  <c r="R106" i="24"/>
  <c r="A107" i="24"/>
  <c r="B107" i="24"/>
  <c r="C107" i="24"/>
  <c r="D107" i="24"/>
  <c r="E107" i="24"/>
  <c r="F107" i="24"/>
  <c r="G107" i="24"/>
  <c r="H107" i="24"/>
  <c r="I107" i="24"/>
  <c r="N107" i="24"/>
  <c r="O107" i="24"/>
  <c r="P107" i="24"/>
  <c r="Q107" i="24"/>
  <c r="R107" i="24"/>
  <c r="A108" i="24"/>
  <c r="B108" i="24"/>
  <c r="C108" i="24"/>
  <c r="D108" i="24"/>
  <c r="E108" i="24"/>
  <c r="F108" i="24"/>
  <c r="G108" i="24"/>
  <c r="H108" i="24"/>
  <c r="I108" i="24"/>
  <c r="N108" i="24"/>
  <c r="O108" i="24"/>
  <c r="P108" i="24"/>
  <c r="Q108" i="24"/>
  <c r="R108" i="24"/>
  <c r="A109" i="24"/>
  <c r="B109" i="24"/>
  <c r="C109" i="24"/>
  <c r="D109" i="24"/>
  <c r="E109" i="24"/>
  <c r="F109" i="24"/>
  <c r="G109" i="24"/>
  <c r="H109" i="24"/>
  <c r="I109" i="24"/>
  <c r="N109" i="24"/>
  <c r="O109" i="24"/>
  <c r="P109" i="24"/>
  <c r="Q109" i="24"/>
  <c r="R109" i="24"/>
  <c r="A110" i="24"/>
  <c r="B110" i="24"/>
  <c r="C110" i="24"/>
  <c r="D110" i="24"/>
  <c r="E110" i="24"/>
  <c r="F110" i="24"/>
  <c r="G110" i="24"/>
  <c r="H110" i="24"/>
  <c r="I110" i="24"/>
  <c r="N110" i="24"/>
  <c r="O110" i="24"/>
  <c r="P110" i="24"/>
  <c r="Q110" i="24"/>
  <c r="R110" i="24"/>
  <c r="A111" i="24"/>
  <c r="B111" i="24"/>
  <c r="C111" i="24"/>
  <c r="D111" i="24"/>
  <c r="E111" i="24"/>
  <c r="F111" i="24"/>
  <c r="G111" i="24"/>
  <c r="H111" i="24"/>
  <c r="I111" i="24"/>
  <c r="N111" i="24"/>
  <c r="O111" i="24"/>
  <c r="P111" i="24"/>
  <c r="Q111" i="24"/>
  <c r="R111" i="24"/>
  <c r="A112" i="24"/>
  <c r="B112" i="24"/>
  <c r="C112" i="24"/>
  <c r="D112" i="24"/>
  <c r="E112" i="24"/>
  <c r="F112" i="24"/>
  <c r="G112" i="24"/>
  <c r="H112" i="24"/>
  <c r="I112" i="24"/>
  <c r="N112" i="24"/>
  <c r="O112" i="24"/>
  <c r="P112" i="24"/>
  <c r="Q112" i="24"/>
  <c r="R112" i="24"/>
  <c r="A113" i="24"/>
  <c r="B113" i="24"/>
  <c r="C113" i="24"/>
  <c r="D113" i="24"/>
  <c r="E113" i="24"/>
  <c r="F113" i="24"/>
  <c r="G113" i="24"/>
  <c r="H113" i="24"/>
  <c r="I113" i="24"/>
  <c r="N113" i="24"/>
  <c r="O113" i="24"/>
  <c r="P113" i="24"/>
  <c r="Q113" i="24"/>
  <c r="R113" i="24"/>
  <c r="A114" i="24"/>
  <c r="B114" i="24"/>
  <c r="C114" i="24"/>
  <c r="D114" i="24"/>
  <c r="E114" i="24"/>
  <c r="F114" i="24"/>
  <c r="G114" i="24"/>
  <c r="H114" i="24"/>
  <c r="I114" i="24"/>
  <c r="N114" i="24"/>
  <c r="O114" i="24"/>
  <c r="P114" i="24"/>
  <c r="Q114" i="24"/>
  <c r="R114" i="24"/>
  <c r="A115" i="24"/>
  <c r="B115" i="24"/>
  <c r="C115" i="24"/>
  <c r="D115" i="24"/>
  <c r="E115" i="24"/>
  <c r="F115" i="24"/>
  <c r="G115" i="24"/>
  <c r="H115" i="24"/>
  <c r="I115" i="24"/>
  <c r="N115" i="24"/>
  <c r="O115" i="24"/>
  <c r="P115" i="24"/>
  <c r="Q115" i="24"/>
  <c r="R115" i="24"/>
  <c r="A116" i="24"/>
  <c r="B116" i="24"/>
  <c r="C116" i="24"/>
  <c r="D116" i="24"/>
  <c r="E116" i="24"/>
  <c r="F116" i="24"/>
  <c r="G116" i="24"/>
  <c r="H116" i="24"/>
  <c r="I116" i="24"/>
  <c r="N116" i="24"/>
  <c r="O116" i="24"/>
  <c r="P116" i="24"/>
  <c r="Q116" i="24"/>
  <c r="R116" i="24"/>
  <c r="A117" i="24"/>
  <c r="B117" i="24"/>
  <c r="C117" i="24"/>
  <c r="D117" i="24"/>
  <c r="E117" i="24"/>
  <c r="F117" i="24"/>
  <c r="G117" i="24"/>
  <c r="H117" i="24"/>
  <c r="I117" i="24"/>
  <c r="N117" i="24"/>
  <c r="O117" i="24"/>
  <c r="P117" i="24"/>
  <c r="Q117" i="24"/>
  <c r="R117" i="24"/>
  <c r="A118" i="24"/>
  <c r="B118" i="24"/>
  <c r="C118" i="24"/>
  <c r="D118" i="24"/>
  <c r="E118" i="24"/>
  <c r="F118" i="24"/>
  <c r="G118" i="24"/>
  <c r="H118" i="24"/>
  <c r="I118" i="24"/>
  <c r="N118" i="24"/>
  <c r="O118" i="24"/>
  <c r="P118" i="24"/>
  <c r="Q118" i="24"/>
  <c r="R118" i="24"/>
  <c r="A119" i="24"/>
  <c r="B119" i="24"/>
  <c r="C119" i="24"/>
  <c r="D119" i="24"/>
  <c r="E119" i="24"/>
  <c r="F119" i="24"/>
  <c r="G119" i="24"/>
  <c r="H119" i="24"/>
  <c r="I119" i="24"/>
  <c r="N119" i="24"/>
  <c r="O119" i="24"/>
  <c r="P119" i="24"/>
  <c r="Q119" i="24"/>
  <c r="R119" i="24"/>
  <c r="A120" i="24"/>
  <c r="B120" i="24"/>
  <c r="C120" i="24"/>
  <c r="D120" i="24"/>
  <c r="E120" i="24"/>
  <c r="F120" i="24"/>
  <c r="G120" i="24"/>
  <c r="H120" i="24"/>
  <c r="I120" i="24"/>
  <c r="N120" i="24"/>
  <c r="O120" i="24"/>
  <c r="P120" i="24"/>
  <c r="Q120" i="24"/>
  <c r="R120" i="24"/>
  <c r="A121" i="24"/>
  <c r="B121" i="24"/>
  <c r="C121" i="24"/>
  <c r="D121" i="24"/>
  <c r="E121" i="24"/>
  <c r="F121" i="24"/>
  <c r="G121" i="24"/>
  <c r="H121" i="24"/>
  <c r="I121" i="24"/>
  <c r="N121" i="24"/>
  <c r="O121" i="24"/>
  <c r="P121" i="24"/>
  <c r="Q121" i="24"/>
  <c r="R121" i="24"/>
  <c r="A122" i="24"/>
  <c r="B122" i="24"/>
  <c r="C122" i="24"/>
  <c r="D122" i="24"/>
  <c r="E122" i="24"/>
  <c r="F122" i="24"/>
  <c r="G122" i="24"/>
  <c r="H122" i="24"/>
  <c r="I122" i="24"/>
  <c r="N122" i="24"/>
  <c r="O122" i="24"/>
  <c r="P122" i="24"/>
  <c r="Q122" i="24"/>
  <c r="R122" i="24"/>
  <c r="A123" i="24"/>
  <c r="B123" i="24"/>
  <c r="C123" i="24"/>
  <c r="D123" i="24"/>
  <c r="E123" i="24"/>
  <c r="F123" i="24"/>
  <c r="G123" i="24"/>
  <c r="H123" i="24"/>
  <c r="I123" i="24"/>
  <c r="N123" i="24"/>
  <c r="O123" i="24"/>
  <c r="P123" i="24"/>
  <c r="Q123" i="24"/>
  <c r="R123" i="24"/>
  <c r="A124" i="24"/>
  <c r="B124" i="24"/>
  <c r="C124" i="24"/>
  <c r="D124" i="24"/>
  <c r="E124" i="24"/>
  <c r="F124" i="24"/>
  <c r="G124" i="24"/>
  <c r="H124" i="24"/>
  <c r="I124" i="24"/>
  <c r="N124" i="24"/>
  <c r="O124" i="24"/>
  <c r="P124" i="24"/>
  <c r="Q124" i="24"/>
  <c r="R124" i="24"/>
  <c r="A125" i="24"/>
  <c r="B125" i="24"/>
  <c r="C125" i="24"/>
  <c r="D125" i="24"/>
  <c r="E125" i="24"/>
  <c r="F125" i="24"/>
  <c r="G125" i="24"/>
  <c r="H125" i="24"/>
  <c r="I125" i="24"/>
  <c r="N125" i="24"/>
  <c r="O125" i="24"/>
  <c r="P125" i="24"/>
  <c r="Q125" i="24"/>
  <c r="R125" i="24"/>
  <c r="A126" i="24"/>
  <c r="B126" i="24"/>
  <c r="C126" i="24"/>
  <c r="D126" i="24"/>
  <c r="E126" i="24"/>
  <c r="F126" i="24"/>
  <c r="G126" i="24"/>
  <c r="H126" i="24"/>
  <c r="I126" i="24"/>
  <c r="N126" i="24"/>
  <c r="O126" i="24"/>
  <c r="P126" i="24"/>
  <c r="Q126" i="24"/>
  <c r="R126" i="24"/>
  <c r="A127" i="24"/>
  <c r="B127" i="24"/>
  <c r="C127" i="24"/>
  <c r="D127" i="24"/>
  <c r="E127" i="24"/>
  <c r="F127" i="24"/>
  <c r="G127" i="24"/>
  <c r="H127" i="24"/>
  <c r="I127" i="24"/>
  <c r="N127" i="24"/>
  <c r="O127" i="24"/>
  <c r="P127" i="24"/>
  <c r="Q127" i="24"/>
  <c r="R127" i="24"/>
  <c r="A128" i="24"/>
  <c r="B128" i="24"/>
  <c r="C128" i="24"/>
  <c r="D128" i="24"/>
  <c r="E128" i="24"/>
  <c r="F128" i="24"/>
  <c r="G128" i="24"/>
  <c r="H128" i="24"/>
  <c r="I128" i="24"/>
  <c r="N128" i="24"/>
  <c r="O128" i="24"/>
  <c r="P128" i="24"/>
  <c r="Q128" i="24"/>
  <c r="R128" i="24"/>
  <c r="A129" i="24"/>
  <c r="B129" i="24"/>
  <c r="C129" i="24"/>
  <c r="D129" i="24"/>
  <c r="E129" i="24"/>
  <c r="F129" i="24"/>
  <c r="G129" i="24"/>
  <c r="H129" i="24"/>
  <c r="I129" i="24"/>
  <c r="N129" i="24"/>
  <c r="O129" i="24"/>
  <c r="P129" i="24"/>
  <c r="Q129" i="24"/>
  <c r="R129" i="24"/>
  <c r="A130" i="24"/>
  <c r="B130" i="24"/>
  <c r="C130" i="24"/>
  <c r="D130" i="24"/>
  <c r="E130" i="24"/>
  <c r="F130" i="24"/>
  <c r="G130" i="24"/>
  <c r="H130" i="24"/>
  <c r="I130" i="24"/>
  <c r="N130" i="24"/>
  <c r="O130" i="24"/>
  <c r="P130" i="24"/>
  <c r="Q130" i="24"/>
  <c r="R130" i="24"/>
  <c r="A131" i="24"/>
  <c r="B131" i="24"/>
  <c r="C131" i="24"/>
  <c r="D131" i="24"/>
  <c r="E131" i="24"/>
  <c r="F131" i="24"/>
  <c r="G131" i="24"/>
  <c r="H131" i="24"/>
  <c r="I131" i="24"/>
  <c r="N131" i="24"/>
  <c r="O131" i="24"/>
  <c r="P131" i="24"/>
  <c r="Q131" i="24"/>
  <c r="R131" i="24"/>
  <c r="A132" i="24"/>
  <c r="B132" i="24"/>
  <c r="C132" i="24"/>
  <c r="D132" i="24"/>
  <c r="E132" i="24"/>
  <c r="F132" i="24"/>
  <c r="G132" i="24"/>
  <c r="H132" i="24"/>
  <c r="I132" i="24"/>
  <c r="N132" i="24"/>
  <c r="O132" i="24"/>
  <c r="P132" i="24"/>
  <c r="Q132" i="24"/>
  <c r="R132" i="24"/>
  <c r="A133" i="24"/>
  <c r="B133" i="24"/>
  <c r="C133" i="24"/>
  <c r="D133" i="24"/>
  <c r="E133" i="24"/>
  <c r="F133" i="24"/>
  <c r="G133" i="24"/>
  <c r="H133" i="24"/>
  <c r="I133" i="24"/>
  <c r="N133" i="24"/>
  <c r="O133" i="24"/>
  <c r="P133" i="24"/>
  <c r="Q133" i="24"/>
  <c r="R133" i="24"/>
  <c r="A134" i="24"/>
  <c r="B134" i="24"/>
  <c r="C134" i="24"/>
  <c r="D134" i="24"/>
  <c r="E134" i="24"/>
  <c r="F134" i="24"/>
  <c r="G134" i="24"/>
  <c r="H134" i="24"/>
  <c r="I134" i="24"/>
  <c r="N134" i="24"/>
  <c r="O134" i="24"/>
  <c r="P134" i="24"/>
  <c r="Q134" i="24"/>
  <c r="R134" i="24"/>
  <c r="A135" i="24"/>
  <c r="B135" i="24"/>
  <c r="C135" i="24"/>
  <c r="D135" i="24"/>
  <c r="E135" i="24"/>
  <c r="F135" i="24"/>
  <c r="G135" i="24"/>
  <c r="H135" i="24"/>
  <c r="I135" i="24"/>
  <c r="N135" i="24"/>
  <c r="O135" i="24"/>
  <c r="P135" i="24"/>
  <c r="Q135" i="24"/>
  <c r="R135" i="24"/>
  <c r="A136" i="24"/>
  <c r="B136" i="24"/>
  <c r="C136" i="24"/>
  <c r="D136" i="24"/>
  <c r="E136" i="24"/>
  <c r="F136" i="24"/>
  <c r="G136" i="24"/>
  <c r="H136" i="24"/>
  <c r="I136" i="24"/>
  <c r="N136" i="24"/>
  <c r="O136" i="24"/>
  <c r="P136" i="24"/>
  <c r="Q136" i="24"/>
  <c r="R136" i="24"/>
  <c r="A137" i="24"/>
  <c r="B137" i="24"/>
  <c r="C137" i="24"/>
  <c r="D137" i="24"/>
  <c r="E137" i="24"/>
  <c r="F137" i="24"/>
  <c r="G137" i="24"/>
  <c r="H137" i="24"/>
  <c r="I137" i="24"/>
  <c r="N137" i="24"/>
  <c r="O137" i="24"/>
  <c r="P137" i="24"/>
  <c r="Q137" i="24"/>
  <c r="R137" i="24"/>
  <c r="A138" i="24"/>
  <c r="B138" i="24"/>
  <c r="C138" i="24"/>
  <c r="D138" i="24"/>
  <c r="E138" i="24"/>
  <c r="F138" i="24"/>
  <c r="G138" i="24"/>
  <c r="H138" i="24"/>
  <c r="I138" i="24"/>
  <c r="N138" i="24"/>
  <c r="O138" i="24"/>
  <c r="P138" i="24"/>
  <c r="Q138" i="24"/>
  <c r="R138" i="24"/>
  <c r="A139" i="24"/>
  <c r="B139" i="24"/>
  <c r="C139" i="24"/>
  <c r="D139" i="24"/>
  <c r="E139" i="24"/>
  <c r="F139" i="24"/>
  <c r="G139" i="24"/>
  <c r="H139" i="24"/>
  <c r="I139" i="24"/>
  <c r="N139" i="24"/>
  <c r="O139" i="24"/>
  <c r="P139" i="24"/>
  <c r="Q139" i="24"/>
  <c r="R139" i="24"/>
  <c r="A140" i="24"/>
  <c r="B140" i="24"/>
  <c r="C140" i="24"/>
  <c r="D140" i="24"/>
  <c r="E140" i="24"/>
  <c r="F140" i="24"/>
  <c r="G140" i="24"/>
  <c r="H140" i="24"/>
  <c r="I140" i="24"/>
  <c r="N140" i="24"/>
  <c r="O140" i="24"/>
  <c r="P140" i="24"/>
  <c r="Q140" i="24"/>
  <c r="R140" i="24"/>
  <c r="A141" i="24"/>
  <c r="B141" i="24"/>
  <c r="C141" i="24"/>
  <c r="D141" i="24"/>
  <c r="E141" i="24"/>
  <c r="F141" i="24"/>
  <c r="G141" i="24"/>
  <c r="H141" i="24"/>
  <c r="I141" i="24"/>
  <c r="N141" i="24"/>
  <c r="O141" i="24"/>
  <c r="P141" i="24"/>
  <c r="Q141" i="24"/>
  <c r="R141" i="24"/>
  <c r="A142" i="24"/>
  <c r="B142" i="24"/>
  <c r="C142" i="24"/>
  <c r="D142" i="24"/>
  <c r="E142" i="24"/>
  <c r="F142" i="24"/>
  <c r="G142" i="24"/>
  <c r="H142" i="24"/>
  <c r="I142" i="24"/>
  <c r="N142" i="24"/>
  <c r="O142" i="24"/>
  <c r="P142" i="24"/>
  <c r="Q142" i="24"/>
  <c r="R142" i="24"/>
  <c r="A143" i="24"/>
  <c r="B143" i="24"/>
  <c r="C143" i="24"/>
  <c r="D143" i="24"/>
  <c r="E143" i="24"/>
  <c r="F143" i="24"/>
  <c r="G143" i="24"/>
  <c r="H143" i="24"/>
  <c r="I143" i="24"/>
  <c r="N143" i="24"/>
  <c r="O143" i="24"/>
  <c r="P143" i="24"/>
  <c r="Q143" i="24"/>
  <c r="R143" i="24"/>
  <c r="A144" i="24"/>
  <c r="B144" i="24"/>
  <c r="C144" i="24"/>
  <c r="D144" i="24"/>
  <c r="E144" i="24"/>
  <c r="F144" i="24"/>
  <c r="G144" i="24"/>
  <c r="H144" i="24"/>
  <c r="I144" i="24"/>
  <c r="N144" i="24"/>
  <c r="O144" i="24"/>
  <c r="P144" i="24"/>
  <c r="Q144" i="24"/>
  <c r="R144" i="24"/>
  <c r="A145" i="24"/>
  <c r="B145" i="24"/>
  <c r="C145" i="24"/>
  <c r="D145" i="24"/>
  <c r="E145" i="24"/>
  <c r="F145" i="24"/>
  <c r="G145" i="24"/>
  <c r="H145" i="24"/>
  <c r="I145" i="24"/>
  <c r="N145" i="24"/>
  <c r="O145" i="24"/>
  <c r="P145" i="24"/>
  <c r="Q145" i="24"/>
  <c r="R145" i="24"/>
  <c r="A146" i="24"/>
  <c r="B146" i="24"/>
  <c r="C146" i="24"/>
  <c r="D146" i="24"/>
  <c r="E146" i="24"/>
  <c r="F146" i="24"/>
  <c r="G146" i="24"/>
  <c r="H146" i="24"/>
  <c r="I146" i="24"/>
  <c r="N146" i="24"/>
  <c r="O146" i="24"/>
  <c r="P146" i="24"/>
  <c r="Q146" i="24"/>
  <c r="R146" i="24"/>
  <c r="A147" i="24"/>
  <c r="B147" i="24"/>
  <c r="C147" i="24"/>
  <c r="D147" i="24"/>
  <c r="E147" i="24"/>
  <c r="F147" i="24"/>
  <c r="G147" i="24"/>
  <c r="H147" i="24"/>
  <c r="I147" i="24"/>
  <c r="N147" i="24"/>
  <c r="O147" i="24"/>
  <c r="P147" i="24"/>
  <c r="Q147" i="24"/>
  <c r="R147" i="24"/>
  <c r="A148" i="24"/>
  <c r="B148" i="24"/>
  <c r="C148" i="24"/>
  <c r="D148" i="24"/>
  <c r="E148" i="24"/>
  <c r="F148" i="24"/>
  <c r="G148" i="24"/>
  <c r="H148" i="24"/>
  <c r="I148" i="24"/>
  <c r="N148" i="24"/>
  <c r="O148" i="24"/>
  <c r="P148" i="24"/>
  <c r="Q148" i="24"/>
  <c r="R148" i="24"/>
  <c r="A149" i="24"/>
  <c r="B149" i="24"/>
  <c r="C149" i="24"/>
  <c r="D149" i="24"/>
  <c r="E149" i="24"/>
  <c r="F149" i="24"/>
  <c r="G149" i="24"/>
  <c r="H149" i="24"/>
  <c r="I149" i="24"/>
  <c r="N149" i="24"/>
  <c r="O149" i="24"/>
  <c r="P149" i="24"/>
  <c r="Q149" i="24"/>
  <c r="R149" i="24"/>
  <c r="A150" i="24"/>
  <c r="B150" i="24"/>
  <c r="C150" i="24"/>
  <c r="D150" i="24"/>
  <c r="E150" i="24"/>
  <c r="F150" i="24"/>
  <c r="G150" i="24"/>
  <c r="H150" i="24"/>
  <c r="I150" i="24"/>
  <c r="N150" i="24"/>
  <c r="O150" i="24"/>
  <c r="P150" i="24"/>
  <c r="Q150" i="24"/>
  <c r="R150" i="24"/>
  <c r="A151" i="24"/>
  <c r="B151" i="24"/>
  <c r="C151" i="24"/>
  <c r="D151" i="24"/>
  <c r="E151" i="24"/>
  <c r="F151" i="24"/>
  <c r="G151" i="24"/>
  <c r="H151" i="24"/>
  <c r="I151" i="24"/>
  <c r="N151" i="24"/>
  <c r="O151" i="24"/>
  <c r="P151" i="24"/>
  <c r="Q151" i="24"/>
  <c r="R151" i="24"/>
  <c r="A152" i="24"/>
  <c r="B152" i="24"/>
  <c r="C152" i="24"/>
  <c r="D152" i="24"/>
  <c r="E152" i="24"/>
  <c r="F152" i="24"/>
  <c r="G152" i="24"/>
  <c r="H152" i="24"/>
  <c r="I152" i="24"/>
  <c r="N152" i="24"/>
  <c r="O152" i="24"/>
  <c r="P152" i="24"/>
  <c r="Q152" i="24"/>
  <c r="R152" i="24"/>
  <c r="A153" i="24"/>
  <c r="B153" i="24"/>
  <c r="C153" i="24"/>
  <c r="D153" i="24"/>
  <c r="E153" i="24"/>
  <c r="F153" i="24"/>
  <c r="G153" i="24"/>
  <c r="H153" i="24"/>
  <c r="I153" i="24"/>
  <c r="N153" i="24"/>
  <c r="O153" i="24"/>
  <c r="P153" i="24"/>
  <c r="Q153" i="24"/>
  <c r="R153" i="24"/>
  <c r="A154" i="24"/>
  <c r="B154" i="24"/>
  <c r="C154" i="24"/>
  <c r="D154" i="24"/>
  <c r="E154" i="24"/>
  <c r="F154" i="24"/>
  <c r="G154" i="24"/>
  <c r="H154" i="24"/>
  <c r="I154" i="24"/>
  <c r="N154" i="24"/>
  <c r="O154" i="24"/>
  <c r="P154" i="24"/>
  <c r="Q154" i="24"/>
  <c r="R154" i="24"/>
  <c r="A155" i="24"/>
  <c r="B155" i="24"/>
  <c r="C155" i="24"/>
  <c r="D155" i="24"/>
  <c r="E155" i="24"/>
  <c r="F155" i="24"/>
  <c r="G155" i="24"/>
  <c r="H155" i="24"/>
  <c r="I155" i="24"/>
  <c r="N155" i="24"/>
  <c r="O155" i="24"/>
  <c r="P155" i="24"/>
  <c r="Q155" i="24"/>
  <c r="R155" i="24"/>
  <c r="A156" i="24"/>
  <c r="B156" i="24"/>
  <c r="C156" i="24"/>
  <c r="D156" i="24"/>
  <c r="E156" i="24"/>
  <c r="F156" i="24"/>
  <c r="G156" i="24"/>
  <c r="H156" i="24"/>
  <c r="I156" i="24"/>
  <c r="N156" i="24"/>
  <c r="O156" i="24"/>
  <c r="P156" i="24"/>
  <c r="Q156" i="24"/>
  <c r="R156" i="24"/>
  <c r="A157" i="24"/>
  <c r="B157" i="24"/>
  <c r="C157" i="24"/>
  <c r="D157" i="24"/>
  <c r="E157" i="24"/>
  <c r="F157" i="24"/>
  <c r="G157" i="24"/>
  <c r="H157" i="24"/>
  <c r="I157" i="24"/>
  <c r="N157" i="24"/>
  <c r="O157" i="24"/>
  <c r="P157" i="24"/>
  <c r="Q157" i="24"/>
  <c r="R157" i="24"/>
  <c r="A158" i="24"/>
  <c r="B158" i="24"/>
  <c r="C158" i="24"/>
  <c r="D158" i="24"/>
  <c r="E158" i="24"/>
  <c r="F158" i="24"/>
  <c r="G158" i="24"/>
  <c r="H158" i="24"/>
  <c r="I158" i="24"/>
  <c r="N158" i="24"/>
  <c r="O158" i="24"/>
  <c r="P158" i="24"/>
  <c r="Q158" i="24"/>
  <c r="R158" i="24"/>
  <c r="A159" i="24"/>
  <c r="B159" i="24"/>
  <c r="C159" i="24"/>
  <c r="D159" i="24"/>
  <c r="E159" i="24"/>
  <c r="F159" i="24"/>
  <c r="G159" i="24"/>
  <c r="H159" i="24"/>
  <c r="I159" i="24"/>
  <c r="N159" i="24"/>
  <c r="O159" i="24"/>
  <c r="P159" i="24"/>
  <c r="Q159" i="24"/>
  <c r="R159" i="24"/>
  <c r="A160" i="24"/>
  <c r="B160" i="24"/>
  <c r="C160" i="24"/>
  <c r="D160" i="24"/>
  <c r="E160" i="24"/>
  <c r="F160" i="24"/>
  <c r="G160" i="24"/>
  <c r="H160" i="24"/>
  <c r="I160" i="24"/>
  <c r="N160" i="24"/>
  <c r="O160" i="24"/>
  <c r="P160" i="24"/>
  <c r="Q160" i="24"/>
  <c r="R160" i="24"/>
  <c r="A161" i="24"/>
  <c r="B161" i="24"/>
  <c r="C161" i="24"/>
  <c r="D161" i="24"/>
  <c r="E161" i="24"/>
  <c r="F161" i="24"/>
  <c r="G161" i="24"/>
  <c r="H161" i="24"/>
  <c r="I161" i="24"/>
  <c r="N161" i="24"/>
  <c r="O161" i="24"/>
  <c r="P161" i="24"/>
  <c r="Q161" i="24"/>
  <c r="R161" i="24"/>
  <c r="A162" i="24"/>
  <c r="B162" i="24"/>
  <c r="C162" i="24"/>
  <c r="D162" i="24"/>
  <c r="E162" i="24"/>
  <c r="F162" i="24"/>
  <c r="G162" i="24"/>
  <c r="H162" i="24"/>
  <c r="I162" i="24"/>
  <c r="N162" i="24"/>
  <c r="O162" i="24"/>
  <c r="P162" i="24"/>
  <c r="Q162" i="24"/>
  <c r="R162" i="24"/>
  <c r="A163" i="24"/>
  <c r="B163" i="24"/>
  <c r="C163" i="24"/>
  <c r="D163" i="24"/>
  <c r="E163" i="24"/>
  <c r="F163" i="24"/>
  <c r="G163" i="24"/>
  <c r="H163" i="24"/>
  <c r="I163" i="24"/>
  <c r="N163" i="24"/>
  <c r="O163" i="24"/>
  <c r="P163" i="24"/>
  <c r="Q163" i="24"/>
  <c r="R163" i="24"/>
  <c r="A164" i="24"/>
  <c r="B164" i="24"/>
  <c r="C164" i="24"/>
  <c r="D164" i="24"/>
  <c r="E164" i="24"/>
  <c r="F164" i="24"/>
  <c r="G164" i="24"/>
  <c r="H164" i="24"/>
  <c r="I164" i="24"/>
  <c r="N164" i="24"/>
  <c r="O164" i="24"/>
  <c r="P164" i="24"/>
  <c r="Q164" i="24"/>
  <c r="R164" i="24"/>
  <c r="A165" i="24"/>
  <c r="B165" i="24"/>
  <c r="C165" i="24"/>
  <c r="D165" i="24"/>
  <c r="E165" i="24"/>
  <c r="F165" i="24"/>
  <c r="G165" i="24"/>
  <c r="H165" i="24"/>
  <c r="I165" i="24"/>
  <c r="N165" i="24"/>
  <c r="O165" i="24"/>
  <c r="P165" i="24"/>
  <c r="Q165" i="24"/>
  <c r="R165" i="24"/>
  <c r="A166" i="24"/>
  <c r="B166" i="24"/>
  <c r="C166" i="24"/>
  <c r="D166" i="24"/>
  <c r="E166" i="24"/>
  <c r="F166" i="24"/>
  <c r="G166" i="24"/>
  <c r="H166" i="24"/>
  <c r="I166" i="24"/>
  <c r="N166" i="24"/>
  <c r="O166" i="24"/>
  <c r="P166" i="24"/>
  <c r="Q166" i="24"/>
  <c r="R166" i="24"/>
  <c r="A167" i="24"/>
  <c r="B167" i="24"/>
  <c r="C167" i="24"/>
  <c r="D167" i="24"/>
  <c r="E167" i="24"/>
  <c r="F167" i="24"/>
  <c r="G167" i="24"/>
  <c r="H167" i="24"/>
  <c r="I167" i="24"/>
  <c r="N167" i="24"/>
  <c r="O167" i="24"/>
  <c r="P167" i="24"/>
  <c r="Q167" i="24"/>
  <c r="R167" i="24"/>
  <c r="A168" i="24"/>
  <c r="B168" i="24"/>
  <c r="C168" i="24"/>
  <c r="D168" i="24"/>
  <c r="E168" i="24"/>
  <c r="F168" i="24"/>
  <c r="G168" i="24"/>
  <c r="H168" i="24"/>
  <c r="I168" i="24"/>
  <c r="N168" i="24"/>
  <c r="O168" i="24"/>
  <c r="P168" i="24"/>
  <c r="Q168" i="24"/>
  <c r="R168" i="24"/>
  <c r="A169" i="24"/>
  <c r="B169" i="24"/>
  <c r="C169" i="24"/>
  <c r="D169" i="24"/>
  <c r="E169" i="24"/>
  <c r="F169" i="24"/>
  <c r="G169" i="24"/>
  <c r="H169" i="24"/>
  <c r="I169" i="24"/>
  <c r="N169" i="24"/>
  <c r="O169" i="24"/>
  <c r="P169" i="24"/>
  <c r="Q169" i="24"/>
  <c r="R169" i="24"/>
  <c r="A170" i="24"/>
  <c r="B170" i="24"/>
  <c r="C170" i="24"/>
  <c r="D170" i="24"/>
  <c r="E170" i="24"/>
  <c r="F170" i="24"/>
  <c r="G170" i="24"/>
  <c r="H170" i="24"/>
  <c r="I170" i="24"/>
  <c r="N170" i="24"/>
  <c r="O170" i="24"/>
  <c r="P170" i="24"/>
  <c r="Q170" i="24"/>
  <c r="R170" i="24"/>
  <c r="A171" i="24"/>
  <c r="B171" i="24"/>
  <c r="C171" i="24"/>
  <c r="D171" i="24"/>
  <c r="E171" i="24"/>
  <c r="F171" i="24"/>
  <c r="G171" i="24"/>
  <c r="H171" i="24"/>
  <c r="I171" i="24"/>
  <c r="N171" i="24"/>
  <c r="O171" i="24"/>
  <c r="P171" i="24"/>
  <c r="Q171" i="24"/>
  <c r="R171" i="24"/>
  <c r="A172" i="24"/>
  <c r="B172" i="24"/>
  <c r="C172" i="24"/>
  <c r="D172" i="24"/>
  <c r="E172" i="24"/>
  <c r="F172" i="24"/>
  <c r="G172" i="24"/>
  <c r="H172" i="24"/>
  <c r="I172" i="24"/>
  <c r="N172" i="24"/>
  <c r="O172" i="24"/>
  <c r="P172" i="24"/>
  <c r="Q172" i="24"/>
  <c r="R172" i="24"/>
  <c r="A173" i="24"/>
  <c r="B173" i="24"/>
  <c r="C173" i="24"/>
  <c r="D173" i="24"/>
  <c r="E173" i="24"/>
  <c r="F173" i="24"/>
  <c r="G173" i="24"/>
  <c r="H173" i="24"/>
  <c r="I173" i="24"/>
  <c r="N173" i="24"/>
  <c r="O173" i="24"/>
  <c r="P173" i="24"/>
  <c r="Q173" i="24"/>
  <c r="R173" i="24"/>
  <c r="A174" i="24"/>
  <c r="B174" i="24"/>
  <c r="C174" i="24"/>
  <c r="D174" i="24"/>
  <c r="E174" i="24"/>
  <c r="F174" i="24"/>
  <c r="G174" i="24"/>
  <c r="H174" i="24"/>
  <c r="I174" i="24"/>
  <c r="N174" i="24"/>
  <c r="O174" i="24"/>
  <c r="P174" i="24"/>
  <c r="Q174" i="24"/>
  <c r="R174" i="24"/>
  <c r="A175" i="24"/>
  <c r="B175" i="24"/>
  <c r="C175" i="24"/>
  <c r="D175" i="24"/>
  <c r="E175" i="24"/>
  <c r="F175" i="24"/>
  <c r="G175" i="24"/>
  <c r="H175" i="24"/>
  <c r="I175" i="24"/>
  <c r="N175" i="24"/>
  <c r="O175" i="24"/>
  <c r="P175" i="24"/>
  <c r="Q175" i="24"/>
  <c r="R175" i="24"/>
  <c r="A176" i="24"/>
  <c r="B176" i="24"/>
  <c r="C176" i="24"/>
  <c r="D176" i="24"/>
  <c r="E176" i="24"/>
  <c r="F176" i="24"/>
  <c r="G176" i="24"/>
  <c r="H176" i="24"/>
  <c r="I176" i="24"/>
  <c r="N176" i="24"/>
  <c r="O176" i="24"/>
  <c r="P176" i="24"/>
  <c r="Q176" i="24"/>
  <c r="R176" i="24"/>
  <c r="A177" i="24"/>
  <c r="B177" i="24"/>
  <c r="C177" i="24"/>
  <c r="D177" i="24"/>
  <c r="E177" i="24"/>
  <c r="F177" i="24"/>
  <c r="G177" i="24"/>
  <c r="H177" i="24"/>
  <c r="I177" i="24"/>
  <c r="N177" i="24"/>
  <c r="O177" i="24"/>
  <c r="P177" i="24"/>
  <c r="Q177" i="24"/>
  <c r="R177" i="24"/>
  <c r="A178" i="24"/>
  <c r="B178" i="24"/>
  <c r="C178" i="24"/>
  <c r="D178" i="24"/>
  <c r="E178" i="24"/>
  <c r="F178" i="24"/>
  <c r="G178" i="24"/>
  <c r="H178" i="24"/>
  <c r="I178" i="24"/>
  <c r="N178" i="24"/>
  <c r="O178" i="24"/>
  <c r="P178" i="24"/>
  <c r="Q178" i="24"/>
  <c r="R178" i="24"/>
  <c r="A179" i="24"/>
  <c r="B179" i="24"/>
  <c r="C179" i="24"/>
  <c r="D179" i="24"/>
  <c r="E179" i="24"/>
  <c r="F179" i="24"/>
  <c r="G179" i="24"/>
  <c r="H179" i="24"/>
  <c r="I179" i="24"/>
  <c r="N179" i="24"/>
  <c r="O179" i="24"/>
  <c r="P179" i="24"/>
  <c r="Q179" i="24"/>
  <c r="R179" i="24"/>
  <c r="A180" i="24"/>
  <c r="B180" i="24"/>
  <c r="C180" i="24"/>
  <c r="D180" i="24"/>
  <c r="E180" i="24"/>
  <c r="F180" i="24"/>
  <c r="G180" i="24"/>
  <c r="H180" i="24"/>
  <c r="I180" i="24"/>
  <c r="N180" i="24"/>
  <c r="O180" i="24"/>
  <c r="P180" i="24"/>
  <c r="Q180" i="24"/>
  <c r="R180" i="24"/>
  <c r="A181" i="24"/>
  <c r="B181" i="24"/>
  <c r="C181" i="24"/>
  <c r="D181" i="24"/>
  <c r="E181" i="24"/>
  <c r="F181" i="24"/>
  <c r="G181" i="24"/>
  <c r="H181" i="24"/>
  <c r="I181" i="24"/>
  <c r="N181" i="24"/>
  <c r="O181" i="24"/>
  <c r="P181" i="24"/>
  <c r="Q181" i="24"/>
  <c r="R181" i="24"/>
  <c r="A182" i="24"/>
  <c r="B182" i="24"/>
  <c r="C182" i="24"/>
  <c r="D182" i="24"/>
  <c r="E182" i="24"/>
  <c r="F182" i="24"/>
  <c r="G182" i="24"/>
  <c r="H182" i="24"/>
  <c r="I182" i="24"/>
  <c r="N182" i="24"/>
  <c r="O182" i="24"/>
  <c r="P182" i="24"/>
  <c r="Q182" i="24"/>
  <c r="R182" i="24"/>
  <c r="A183" i="24"/>
  <c r="B183" i="24"/>
  <c r="C183" i="24"/>
  <c r="D183" i="24"/>
  <c r="E183" i="24"/>
  <c r="F183" i="24"/>
  <c r="G183" i="24"/>
  <c r="H183" i="24"/>
  <c r="I183" i="24"/>
  <c r="N183" i="24"/>
  <c r="O183" i="24"/>
  <c r="P183" i="24"/>
  <c r="Q183" i="24"/>
  <c r="R183" i="24"/>
  <c r="A184" i="24"/>
  <c r="B184" i="24"/>
  <c r="C184" i="24"/>
  <c r="D184" i="24"/>
  <c r="E184" i="24"/>
  <c r="F184" i="24"/>
  <c r="G184" i="24"/>
  <c r="H184" i="24"/>
  <c r="I184" i="24"/>
  <c r="N184" i="24"/>
  <c r="O184" i="24"/>
  <c r="P184" i="24"/>
  <c r="Q184" i="24"/>
  <c r="R184" i="24"/>
  <c r="A185" i="24"/>
  <c r="B185" i="24"/>
  <c r="C185" i="24"/>
  <c r="D185" i="24"/>
  <c r="E185" i="24"/>
  <c r="F185" i="24"/>
  <c r="G185" i="24"/>
  <c r="H185" i="24"/>
  <c r="I185" i="24"/>
  <c r="N185" i="24"/>
  <c r="O185" i="24"/>
  <c r="P185" i="24"/>
  <c r="Q185" i="24"/>
  <c r="R185" i="24"/>
  <c r="A186" i="24"/>
  <c r="B186" i="24"/>
  <c r="C186" i="24"/>
  <c r="D186" i="24"/>
  <c r="E186" i="24"/>
  <c r="F186" i="24"/>
  <c r="G186" i="24"/>
  <c r="H186" i="24"/>
  <c r="I186" i="24"/>
  <c r="N186" i="24"/>
  <c r="O186" i="24"/>
  <c r="P186" i="24"/>
  <c r="Q186" i="24"/>
  <c r="R186" i="24"/>
  <c r="A187" i="24"/>
  <c r="B187" i="24"/>
  <c r="C187" i="24"/>
  <c r="D187" i="24"/>
  <c r="E187" i="24"/>
  <c r="F187" i="24"/>
  <c r="G187" i="24"/>
  <c r="H187" i="24"/>
  <c r="I187" i="24"/>
  <c r="N187" i="24"/>
  <c r="O187" i="24"/>
  <c r="P187" i="24"/>
  <c r="Q187" i="24"/>
  <c r="R187" i="24"/>
  <c r="A188" i="24"/>
  <c r="B188" i="24"/>
  <c r="C188" i="24"/>
  <c r="D188" i="24"/>
  <c r="E188" i="24"/>
  <c r="F188" i="24"/>
  <c r="G188" i="24"/>
  <c r="H188" i="24"/>
  <c r="I188" i="24"/>
  <c r="N188" i="24"/>
  <c r="O188" i="24"/>
  <c r="P188" i="24"/>
  <c r="Q188" i="24"/>
  <c r="R188" i="24"/>
  <c r="A189" i="24"/>
  <c r="B189" i="24"/>
  <c r="C189" i="24"/>
  <c r="D189" i="24"/>
  <c r="E189" i="24"/>
  <c r="F189" i="24"/>
  <c r="G189" i="24"/>
  <c r="H189" i="24"/>
  <c r="I189" i="24"/>
  <c r="N189" i="24"/>
  <c r="O189" i="24"/>
  <c r="P189" i="24"/>
  <c r="Q189" i="24"/>
  <c r="R189" i="24"/>
  <c r="A190" i="24"/>
  <c r="B190" i="24"/>
  <c r="C190" i="24"/>
  <c r="D190" i="24"/>
  <c r="E190" i="24"/>
  <c r="F190" i="24"/>
  <c r="G190" i="24"/>
  <c r="H190" i="24"/>
  <c r="I190" i="24"/>
  <c r="N190" i="24"/>
  <c r="O190" i="24"/>
  <c r="P190" i="24"/>
  <c r="Q190" i="24"/>
  <c r="R190" i="24"/>
  <c r="A191" i="24"/>
  <c r="B191" i="24"/>
  <c r="C191" i="24"/>
  <c r="D191" i="24"/>
  <c r="E191" i="24"/>
  <c r="F191" i="24"/>
  <c r="G191" i="24"/>
  <c r="H191" i="24"/>
  <c r="I191" i="24"/>
  <c r="N191" i="24"/>
  <c r="O191" i="24"/>
  <c r="P191" i="24"/>
  <c r="Q191" i="24"/>
  <c r="R191" i="24"/>
  <c r="A192" i="24"/>
  <c r="B192" i="24"/>
  <c r="C192" i="24"/>
  <c r="D192" i="24"/>
  <c r="E192" i="24"/>
  <c r="F192" i="24"/>
  <c r="G192" i="24"/>
  <c r="H192" i="24"/>
  <c r="I192" i="24"/>
  <c r="N192" i="24"/>
  <c r="O192" i="24"/>
  <c r="P192" i="24"/>
  <c r="Q192" i="24"/>
  <c r="R192" i="24"/>
  <c r="A193" i="24"/>
  <c r="B193" i="24"/>
  <c r="C193" i="24"/>
  <c r="D193" i="24"/>
  <c r="E193" i="24"/>
  <c r="F193" i="24"/>
  <c r="G193" i="24"/>
  <c r="H193" i="24"/>
  <c r="I193" i="24"/>
  <c r="N193" i="24"/>
  <c r="O193" i="24"/>
  <c r="P193" i="24"/>
  <c r="Q193" i="24"/>
  <c r="R193" i="24"/>
  <c r="A194" i="24"/>
  <c r="B194" i="24"/>
  <c r="C194" i="24"/>
  <c r="D194" i="24"/>
  <c r="E194" i="24"/>
  <c r="F194" i="24"/>
  <c r="G194" i="24"/>
  <c r="H194" i="24"/>
  <c r="I194" i="24"/>
  <c r="N194" i="24"/>
  <c r="O194" i="24"/>
  <c r="P194" i="24"/>
  <c r="Q194" i="24"/>
  <c r="R194" i="24"/>
  <c r="A195" i="24"/>
  <c r="B195" i="24"/>
  <c r="C195" i="24"/>
  <c r="D195" i="24"/>
  <c r="E195" i="24"/>
  <c r="F195" i="24"/>
  <c r="G195" i="24"/>
  <c r="H195" i="24"/>
  <c r="I195" i="24"/>
  <c r="N195" i="24"/>
  <c r="O195" i="24"/>
  <c r="P195" i="24"/>
  <c r="Q195" i="24"/>
  <c r="R195" i="24"/>
  <c r="A196" i="24"/>
  <c r="B196" i="24"/>
  <c r="C196" i="24"/>
  <c r="D196" i="24"/>
  <c r="E196" i="24"/>
  <c r="F196" i="24"/>
  <c r="G196" i="24"/>
  <c r="H196" i="24"/>
  <c r="I196" i="24"/>
  <c r="N196" i="24"/>
  <c r="O196" i="24"/>
  <c r="P196" i="24"/>
  <c r="Q196" i="24"/>
  <c r="R196" i="24"/>
  <c r="A197" i="24"/>
  <c r="B197" i="24"/>
  <c r="C197" i="24"/>
  <c r="D197" i="24"/>
  <c r="E197" i="24"/>
  <c r="F197" i="24"/>
  <c r="G197" i="24"/>
  <c r="H197" i="24"/>
  <c r="I197" i="24"/>
  <c r="N197" i="24"/>
  <c r="O197" i="24"/>
  <c r="P197" i="24"/>
  <c r="Q197" i="24"/>
  <c r="R197" i="24"/>
  <c r="A198" i="24"/>
  <c r="B198" i="24"/>
  <c r="C198" i="24"/>
  <c r="D198" i="24"/>
  <c r="E198" i="24"/>
  <c r="F198" i="24"/>
  <c r="G198" i="24"/>
  <c r="H198" i="24"/>
  <c r="I198" i="24"/>
  <c r="N198" i="24"/>
  <c r="O198" i="24"/>
  <c r="P198" i="24"/>
  <c r="Q198" i="24"/>
  <c r="R198" i="24"/>
  <c r="A199" i="24"/>
  <c r="B199" i="24"/>
  <c r="C199" i="24"/>
  <c r="D199" i="24"/>
  <c r="E199" i="24"/>
  <c r="F199" i="24"/>
  <c r="G199" i="24"/>
  <c r="H199" i="24"/>
  <c r="I199" i="24"/>
  <c r="N199" i="24"/>
  <c r="O199" i="24"/>
  <c r="P199" i="24"/>
  <c r="Q199" i="24"/>
  <c r="R199" i="24"/>
  <c r="A200" i="24"/>
  <c r="B200" i="24"/>
  <c r="C200" i="24"/>
  <c r="D200" i="24"/>
  <c r="E200" i="24"/>
  <c r="F200" i="24"/>
  <c r="G200" i="24"/>
  <c r="H200" i="24"/>
  <c r="I200" i="24"/>
  <c r="N200" i="24"/>
  <c r="O200" i="24"/>
  <c r="P200" i="24"/>
  <c r="Q200" i="24"/>
  <c r="R200" i="24"/>
  <c r="A201" i="24"/>
  <c r="B201" i="24"/>
  <c r="C201" i="24"/>
  <c r="D201" i="24"/>
  <c r="E201" i="24"/>
  <c r="F201" i="24"/>
  <c r="G201" i="24"/>
  <c r="H201" i="24"/>
  <c r="I201" i="24"/>
  <c r="N201" i="24"/>
  <c r="O201" i="24"/>
  <c r="P201" i="24"/>
  <c r="Q201" i="24"/>
  <c r="R201" i="24"/>
  <c r="A202" i="24"/>
  <c r="B202" i="24"/>
  <c r="C202" i="24"/>
  <c r="D202" i="24"/>
  <c r="E202" i="24"/>
  <c r="F202" i="24"/>
  <c r="G202" i="24"/>
  <c r="H202" i="24"/>
  <c r="I202" i="24"/>
  <c r="N202" i="24"/>
  <c r="O202" i="24"/>
  <c r="P202" i="24"/>
  <c r="Q202" i="24"/>
  <c r="R202" i="24"/>
  <c r="A203" i="24"/>
  <c r="B203" i="24"/>
  <c r="C203" i="24"/>
  <c r="D203" i="24"/>
  <c r="E203" i="24"/>
  <c r="F203" i="24"/>
  <c r="G203" i="24"/>
  <c r="H203" i="24"/>
  <c r="I203" i="24"/>
  <c r="N203" i="24"/>
  <c r="O203" i="24"/>
  <c r="P203" i="24"/>
  <c r="Q203" i="24"/>
  <c r="R203" i="24"/>
  <c r="A204" i="24"/>
  <c r="B204" i="24"/>
  <c r="C204" i="24"/>
  <c r="D204" i="24"/>
  <c r="E204" i="24"/>
  <c r="F204" i="24"/>
  <c r="G204" i="24"/>
  <c r="H204" i="24"/>
  <c r="I204" i="24"/>
  <c r="N204" i="24"/>
  <c r="O204" i="24"/>
  <c r="P204" i="24"/>
  <c r="Q204" i="24"/>
  <c r="R204" i="24"/>
  <c r="A205" i="24"/>
  <c r="B205" i="24"/>
  <c r="C205" i="24"/>
  <c r="D205" i="24"/>
  <c r="E205" i="24"/>
  <c r="F205" i="24"/>
  <c r="G205" i="24"/>
  <c r="H205" i="24"/>
  <c r="I205" i="24"/>
  <c r="N205" i="24"/>
  <c r="O205" i="24"/>
  <c r="P205" i="24"/>
  <c r="Q205" i="24"/>
  <c r="R205" i="24"/>
  <c r="A206" i="24"/>
  <c r="B206" i="24"/>
  <c r="C206" i="24"/>
  <c r="D206" i="24"/>
  <c r="E206" i="24"/>
  <c r="F206" i="24"/>
  <c r="G206" i="24"/>
  <c r="H206" i="24"/>
  <c r="I206" i="24"/>
  <c r="N206" i="24"/>
  <c r="O206" i="24"/>
  <c r="P206" i="24"/>
  <c r="Q206" i="24"/>
  <c r="R206" i="24"/>
  <c r="A207" i="24"/>
  <c r="B207" i="24"/>
  <c r="C207" i="24"/>
  <c r="D207" i="24"/>
  <c r="E207" i="24"/>
  <c r="F207" i="24"/>
  <c r="G207" i="24"/>
  <c r="H207" i="24"/>
  <c r="I207" i="24"/>
  <c r="N207" i="24"/>
  <c r="O207" i="24"/>
  <c r="P207" i="24"/>
  <c r="Q207" i="24"/>
  <c r="R207" i="24"/>
  <c r="A208" i="24"/>
  <c r="B208" i="24"/>
  <c r="C208" i="24"/>
  <c r="D208" i="24"/>
  <c r="E208" i="24"/>
  <c r="F208" i="24"/>
  <c r="G208" i="24"/>
  <c r="H208" i="24"/>
  <c r="I208" i="24"/>
  <c r="N208" i="24"/>
  <c r="O208" i="24"/>
  <c r="P208" i="24"/>
  <c r="Q208" i="24"/>
  <c r="R208" i="24"/>
  <c r="A209" i="24"/>
  <c r="B209" i="24"/>
  <c r="C209" i="24"/>
  <c r="D209" i="24"/>
  <c r="E209" i="24"/>
  <c r="F209" i="24"/>
  <c r="G209" i="24"/>
  <c r="H209" i="24"/>
  <c r="I209" i="24"/>
  <c r="N209" i="24"/>
  <c r="O209" i="24"/>
  <c r="P209" i="24"/>
  <c r="Q209" i="24"/>
  <c r="R209" i="24"/>
  <c r="A210" i="24"/>
  <c r="B210" i="24"/>
  <c r="C210" i="24"/>
  <c r="D210" i="24"/>
  <c r="E210" i="24"/>
  <c r="F210" i="24"/>
  <c r="G210" i="24"/>
  <c r="H210" i="24"/>
  <c r="I210" i="24"/>
  <c r="N210" i="24"/>
  <c r="O210" i="24"/>
  <c r="P210" i="24"/>
  <c r="Q210" i="24"/>
  <c r="R210" i="24"/>
  <c r="A211" i="24"/>
  <c r="B211" i="24"/>
  <c r="C211" i="24"/>
  <c r="D211" i="24"/>
  <c r="E211" i="24"/>
  <c r="F211" i="24"/>
  <c r="G211" i="24"/>
  <c r="H211" i="24"/>
  <c r="I211" i="24"/>
  <c r="N211" i="24"/>
  <c r="O211" i="24"/>
  <c r="P211" i="24"/>
  <c r="Q211" i="24"/>
  <c r="R211" i="24"/>
  <c r="A212" i="24"/>
  <c r="B212" i="24"/>
  <c r="C212" i="24"/>
  <c r="D212" i="24"/>
  <c r="E212" i="24"/>
  <c r="F212" i="24"/>
  <c r="G212" i="24"/>
  <c r="H212" i="24"/>
  <c r="I212" i="24"/>
  <c r="N212" i="24"/>
  <c r="O212" i="24"/>
  <c r="P212" i="24"/>
  <c r="Q212" i="24"/>
  <c r="R212" i="24"/>
  <c r="A213" i="24"/>
  <c r="B213" i="24"/>
  <c r="C213" i="24"/>
  <c r="D213" i="24"/>
  <c r="E213" i="24"/>
  <c r="F213" i="24"/>
  <c r="G213" i="24"/>
  <c r="H213" i="24"/>
  <c r="I213" i="24"/>
  <c r="N213" i="24"/>
  <c r="O213" i="24"/>
  <c r="P213" i="24"/>
  <c r="Q213" i="24"/>
  <c r="R213" i="24"/>
  <c r="A214" i="24"/>
  <c r="B214" i="24"/>
  <c r="C214" i="24"/>
  <c r="D214" i="24"/>
  <c r="E214" i="24"/>
  <c r="F214" i="24"/>
  <c r="G214" i="24"/>
  <c r="H214" i="24"/>
  <c r="I214" i="24"/>
  <c r="N214" i="24"/>
  <c r="O214" i="24"/>
  <c r="P214" i="24"/>
  <c r="Q214" i="24"/>
  <c r="R214" i="24"/>
  <c r="A215" i="24"/>
  <c r="B215" i="24"/>
  <c r="C215" i="24"/>
  <c r="D215" i="24"/>
  <c r="E215" i="24"/>
  <c r="F215" i="24"/>
  <c r="G215" i="24"/>
  <c r="H215" i="24"/>
  <c r="I215" i="24"/>
  <c r="N215" i="24"/>
  <c r="O215" i="24"/>
  <c r="P215" i="24"/>
  <c r="Q215" i="24"/>
  <c r="R215" i="24"/>
  <c r="A216" i="24"/>
  <c r="B216" i="24"/>
  <c r="C216" i="24"/>
  <c r="D216" i="24"/>
  <c r="E216" i="24"/>
  <c r="F216" i="24"/>
  <c r="G216" i="24"/>
  <c r="H216" i="24"/>
  <c r="I216" i="24"/>
  <c r="N216" i="24"/>
  <c r="O216" i="24"/>
  <c r="P216" i="24"/>
  <c r="Q216" i="24"/>
  <c r="R216" i="24"/>
  <c r="A217" i="24"/>
  <c r="B217" i="24"/>
  <c r="C217" i="24"/>
  <c r="D217" i="24"/>
  <c r="E217" i="24"/>
  <c r="F217" i="24"/>
  <c r="G217" i="24"/>
  <c r="H217" i="24"/>
  <c r="I217" i="24"/>
  <c r="N217" i="24"/>
  <c r="O217" i="24"/>
  <c r="P217" i="24"/>
  <c r="Q217" i="24"/>
  <c r="R217" i="24"/>
  <c r="A218" i="24"/>
  <c r="B218" i="24"/>
  <c r="C218" i="24"/>
  <c r="D218" i="24"/>
  <c r="E218" i="24"/>
  <c r="F218" i="24"/>
  <c r="G218" i="24"/>
  <c r="H218" i="24"/>
  <c r="I218" i="24"/>
  <c r="N218" i="24"/>
  <c r="O218" i="24"/>
  <c r="P218" i="24"/>
  <c r="Q218" i="24"/>
  <c r="R218" i="24"/>
  <c r="A219" i="24"/>
  <c r="B219" i="24"/>
  <c r="C219" i="24"/>
  <c r="D219" i="24"/>
  <c r="E219" i="24"/>
  <c r="F219" i="24"/>
  <c r="G219" i="24"/>
  <c r="H219" i="24"/>
  <c r="I219" i="24"/>
  <c r="N219" i="24"/>
  <c r="O219" i="24"/>
  <c r="P219" i="24"/>
  <c r="Q219" i="24"/>
  <c r="R219" i="24"/>
  <c r="A220" i="24"/>
  <c r="B220" i="24"/>
  <c r="C220" i="24"/>
  <c r="D220" i="24"/>
  <c r="E220" i="24"/>
  <c r="F220" i="24"/>
  <c r="G220" i="24"/>
  <c r="H220" i="24"/>
  <c r="I220" i="24"/>
  <c r="N220" i="24"/>
  <c r="O220" i="24"/>
  <c r="P220" i="24"/>
  <c r="Q220" i="24"/>
  <c r="R220" i="24"/>
  <c r="A221" i="24"/>
  <c r="B221" i="24"/>
  <c r="C221" i="24"/>
  <c r="D221" i="24"/>
  <c r="E221" i="24"/>
  <c r="F221" i="24"/>
  <c r="G221" i="24"/>
  <c r="H221" i="24"/>
  <c r="I221" i="24"/>
  <c r="N221" i="24"/>
  <c r="O221" i="24"/>
  <c r="P221" i="24"/>
  <c r="Q221" i="24"/>
  <c r="R221" i="24"/>
  <c r="A222" i="24"/>
  <c r="B222" i="24"/>
  <c r="C222" i="24"/>
  <c r="D222" i="24"/>
  <c r="E222" i="24"/>
  <c r="F222" i="24"/>
  <c r="G222" i="24"/>
  <c r="H222" i="24"/>
  <c r="I222" i="24"/>
  <c r="N222" i="24"/>
  <c r="O222" i="24"/>
  <c r="P222" i="24"/>
  <c r="Q222" i="24"/>
  <c r="R222" i="24"/>
  <c r="A223" i="24"/>
  <c r="B223" i="24"/>
  <c r="C223" i="24"/>
  <c r="D223" i="24"/>
  <c r="E223" i="24"/>
  <c r="F223" i="24"/>
  <c r="G223" i="24"/>
  <c r="H223" i="24"/>
  <c r="I223" i="24"/>
  <c r="N223" i="24"/>
  <c r="O223" i="24"/>
  <c r="P223" i="24"/>
  <c r="Q223" i="24"/>
  <c r="R223" i="24"/>
  <c r="A224" i="24"/>
  <c r="B224" i="24"/>
  <c r="C224" i="24"/>
  <c r="D224" i="24"/>
  <c r="E224" i="24"/>
  <c r="F224" i="24"/>
  <c r="G224" i="24"/>
  <c r="H224" i="24"/>
  <c r="I224" i="24"/>
  <c r="N224" i="24"/>
  <c r="O224" i="24"/>
  <c r="P224" i="24"/>
  <c r="Q224" i="24"/>
  <c r="R224" i="24"/>
  <c r="A225" i="24"/>
  <c r="B225" i="24"/>
  <c r="C225" i="24"/>
  <c r="D225" i="24"/>
  <c r="E225" i="24"/>
  <c r="F225" i="24"/>
  <c r="G225" i="24"/>
  <c r="H225" i="24"/>
  <c r="I225" i="24"/>
  <c r="N225" i="24"/>
  <c r="O225" i="24"/>
  <c r="P225" i="24"/>
  <c r="Q225" i="24"/>
  <c r="R225" i="24"/>
  <c r="A226" i="24"/>
  <c r="B226" i="24"/>
  <c r="C226" i="24"/>
  <c r="D226" i="24"/>
  <c r="E226" i="24"/>
  <c r="F226" i="24"/>
  <c r="G226" i="24"/>
  <c r="H226" i="24"/>
  <c r="I226" i="24"/>
  <c r="N226" i="24"/>
  <c r="O226" i="24"/>
  <c r="P226" i="24"/>
  <c r="Q226" i="24"/>
  <c r="R226" i="24"/>
  <c r="A227" i="24"/>
  <c r="B227" i="24"/>
  <c r="C227" i="24"/>
  <c r="D227" i="24"/>
  <c r="E227" i="24"/>
  <c r="F227" i="24"/>
  <c r="G227" i="24"/>
  <c r="H227" i="24"/>
  <c r="I227" i="24"/>
  <c r="N227" i="24"/>
  <c r="O227" i="24"/>
  <c r="P227" i="24"/>
  <c r="Q227" i="24"/>
  <c r="R227" i="24"/>
  <c r="A228" i="24"/>
  <c r="B228" i="24"/>
  <c r="C228" i="24"/>
  <c r="D228" i="24"/>
  <c r="E228" i="24"/>
  <c r="F228" i="24"/>
  <c r="G228" i="24"/>
  <c r="H228" i="24"/>
  <c r="I228" i="24"/>
  <c r="N228" i="24"/>
  <c r="O228" i="24"/>
  <c r="P228" i="24"/>
  <c r="Q228" i="24"/>
  <c r="R228" i="24"/>
  <c r="A229" i="24"/>
  <c r="B229" i="24"/>
  <c r="C229" i="24"/>
  <c r="D229" i="24"/>
  <c r="E229" i="24"/>
  <c r="F229" i="24"/>
  <c r="G229" i="24"/>
  <c r="H229" i="24"/>
  <c r="I229" i="24"/>
  <c r="N229" i="24"/>
  <c r="O229" i="24"/>
  <c r="P229" i="24"/>
  <c r="Q229" i="24"/>
  <c r="R229" i="24"/>
  <c r="A230" i="24"/>
  <c r="B230" i="24"/>
  <c r="C230" i="24"/>
  <c r="D230" i="24"/>
  <c r="E230" i="24"/>
  <c r="F230" i="24"/>
  <c r="G230" i="24"/>
  <c r="H230" i="24"/>
  <c r="I230" i="24"/>
  <c r="N230" i="24"/>
  <c r="O230" i="24"/>
  <c r="P230" i="24"/>
  <c r="Q230" i="24"/>
  <c r="R230" i="24"/>
  <c r="A231" i="24"/>
  <c r="B231" i="24"/>
  <c r="C231" i="24"/>
  <c r="D231" i="24"/>
  <c r="E231" i="24"/>
  <c r="F231" i="24"/>
  <c r="G231" i="24"/>
  <c r="H231" i="24"/>
  <c r="I231" i="24"/>
  <c r="N231" i="24"/>
  <c r="O231" i="24"/>
  <c r="P231" i="24"/>
  <c r="Q231" i="24"/>
  <c r="R231" i="24"/>
  <c r="A232" i="24"/>
  <c r="B232" i="24"/>
  <c r="C232" i="24"/>
  <c r="D232" i="24"/>
  <c r="E232" i="24"/>
  <c r="F232" i="24"/>
  <c r="G232" i="24"/>
  <c r="H232" i="24"/>
  <c r="I232" i="24"/>
  <c r="N232" i="24"/>
  <c r="O232" i="24"/>
  <c r="P232" i="24"/>
  <c r="Q232" i="24"/>
  <c r="R232" i="24"/>
  <c r="A233" i="24"/>
  <c r="B233" i="24"/>
  <c r="C233" i="24"/>
  <c r="D233" i="24"/>
  <c r="E233" i="24"/>
  <c r="F233" i="24"/>
  <c r="G233" i="24"/>
  <c r="H233" i="24"/>
  <c r="I233" i="24"/>
  <c r="N233" i="24"/>
  <c r="O233" i="24"/>
  <c r="P233" i="24"/>
  <c r="Q233" i="24"/>
  <c r="R233" i="24"/>
  <c r="A234" i="24"/>
  <c r="B234" i="24"/>
  <c r="C234" i="24"/>
  <c r="D234" i="24"/>
  <c r="E234" i="24"/>
  <c r="F234" i="24"/>
  <c r="G234" i="24"/>
  <c r="H234" i="24"/>
  <c r="I234" i="24"/>
  <c r="N234" i="24"/>
  <c r="O234" i="24"/>
  <c r="P234" i="24"/>
  <c r="Q234" i="24"/>
  <c r="R234" i="24"/>
  <c r="A235" i="24"/>
  <c r="B235" i="24"/>
  <c r="C235" i="24"/>
  <c r="D235" i="24"/>
  <c r="E235" i="24"/>
  <c r="F235" i="24"/>
  <c r="G235" i="24"/>
  <c r="H235" i="24"/>
  <c r="I235" i="24"/>
  <c r="N235" i="24"/>
  <c r="O235" i="24"/>
  <c r="P235" i="24"/>
  <c r="Q235" i="24"/>
  <c r="R235" i="24"/>
  <c r="A236" i="24"/>
  <c r="B236" i="24"/>
  <c r="C236" i="24"/>
  <c r="D236" i="24"/>
  <c r="E236" i="24"/>
  <c r="F236" i="24"/>
  <c r="G236" i="24"/>
  <c r="H236" i="24"/>
  <c r="I236" i="24"/>
  <c r="N236" i="24"/>
  <c r="O236" i="24"/>
  <c r="P236" i="24"/>
  <c r="Q236" i="24"/>
  <c r="R236" i="24"/>
  <c r="A237" i="24"/>
  <c r="B237" i="24"/>
  <c r="C237" i="24"/>
  <c r="D237" i="24"/>
  <c r="E237" i="24"/>
  <c r="F237" i="24"/>
  <c r="G237" i="24"/>
  <c r="H237" i="24"/>
  <c r="I237" i="24"/>
  <c r="N237" i="24"/>
  <c r="O237" i="24"/>
  <c r="P237" i="24"/>
  <c r="Q237" i="24"/>
  <c r="R237" i="24"/>
  <c r="A238" i="24"/>
  <c r="B238" i="24"/>
  <c r="C238" i="24"/>
  <c r="D238" i="24"/>
  <c r="E238" i="24"/>
  <c r="F238" i="24"/>
  <c r="G238" i="24"/>
  <c r="H238" i="24"/>
  <c r="I238" i="24"/>
  <c r="N238" i="24"/>
  <c r="O238" i="24"/>
  <c r="P238" i="24"/>
  <c r="Q238" i="24"/>
  <c r="R238" i="24"/>
  <c r="A239" i="24"/>
  <c r="B239" i="24"/>
  <c r="C239" i="24"/>
  <c r="D239" i="24"/>
  <c r="E239" i="24"/>
  <c r="F239" i="24"/>
  <c r="G239" i="24"/>
  <c r="H239" i="24"/>
  <c r="I239" i="24"/>
  <c r="N239" i="24"/>
  <c r="O239" i="24"/>
  <c r="P239" i="24"/>
  <c r="Q239" i="24"/>
  <c r="R239" i="24"/>
  <c r="A240" i="24"/>
  <c r="B240" i="24"/>
  <c r="C240" i="24"/>
  <c r="D240" i="24"/>
  <c r="E240" i="24"/>
  <c r="F240" i="24"/>
  <c r="G240" i="24"/>
  <c r="H240" i="24"/>
  <c r="I240" i="24"/>
  <c r="N240" i="24"/>
  <c r="O240" i="24"/>
  <c r="P240" i="24"/>
  <c r="Q240" i="24"/>
  <c r="R240" i="24"/>
  <c r="A241" i="24"/>
  <c r="B241" i="24"/>
  <c r="C241" i="24"/>
  <c r="D241" i="24"/>
  <c r="E241" i="24"/>
  <c r="F241" i="24"/>
  <c r="G241" i="24"/>
  <c r="H241" i="24"/>
  <c r="I241" i="24"/>
  <c r="N241" i="24"/>
  <c r="O241" i="24"/>
  <c r="P241" i="24"/>
  <c r="Q241" i="24"/>
  <c r="R241" i="24"/>
  <c r="A242" i="24"/>
  <c r="B242" i="24"/>
  <c r="C242" i="24"/>
  <c r="D242" i="24"/>
  <c r="E242" i="24"/>
  <c r="F242" i="24"/>
  <c r="G242" i="24"/>
  <c r="H242" i="24"/>
  <c r="I242" i="24"/>
  <c r="N242" i="24"/>
  <c r="O242" i="24"/>
  <c r="P242" i="24"/>
  <c r="Q242" i="24"/>
  <c r="R242" i="24"/>
  <c r="A243" i="24"/>
  <c r="B243" i="24"/>
  <c r="C243" i="24"/>
  <c r="D243" i="24"/>
  <c r="E243" i="24"/>
  <c r="F243" i="24"/>
  <c r="G243" i="24"/>
  <c r="H243" i="24"/>
  <c r="I243" i="24"/>
  <c r="N243" i="24"/>
  <c r="O243" i="24"/>
  <c r="P243" i="24"/>
  <c r="Q243" i="24"/>
  <c r="R243" i="24"/>
  <c r="A244" i="24"/>
  <c r="B244" i="24"/>
  <c r="C244" i="24"/>
  <c r="D244" i="24"/>
  <c r="E244" i="24"/>
  <c r="F244" i="24"/>
  <c r="G244" i="24"/>
  <c r="H244" i="24"/>
  <c r="I244" i="24"/>
  <c r="N244" i="24"/>
  <c r="O244" i="24"/>
  <c r="P244" i="24"/>
  <c r="Q244" i="24"/>
  <c r="R244" i="24"/>
  <c r="A245" i="24"/>
  <c r="B245" i="24"/>
  <c r="C245" i="24"/>
  <c r="D245" i="24"/>
  <c r="E245" i="24"/>
  <c r="F245" i="24"/>
  <c r="G245" i="24"/>
  <c r="H245" i="24"/>
  <c r="I245" i="24"/>
  <c r="N245" i="24"/>
  <c r="O245" i="24"/>
  <c r="P245" i="24"/>
  <c r="Q245" i="24"/>
  <c r="R245" i="24"/>
  <c r="A246" i="24"/>
  <c r="B246" i="24"/>
  <c r="C246" i="24"/>
  <c r="D246" i="24"/>
  <c r="E246" i="24"/>
  <c r="F246" i="24"/>
  <c r="G246" i="24"/>
  <c r="H246" i="24"/>
  <c r="I246" i="24"/>
  <c r="N246" i="24"/>
  <c r="O246" i="24"/>
  <c r="P246" i="24"/>
  <c r="Q246" i="24"/>
  <c r="R246" i="24"/>
  <c r="A247" i="24"/>
  <c r="B247" i="24"/>
  <c r="C247" i="24"/>
  <c r="D247" i="24"/>
  <c r="E247" i="24"/>
  <c r="F247" i="24"/>
  <c r="G247" i="24"/>
  <c r="H247" i="24"/>
  <c r="I247" i="24"/>
  <c r="N247" i="24"/>
  <c r="O247" i="24"/>
  <c r="P247" i="24"/>
  <c r="Q247" i="24"/>
  <c r="R247" i="24"/>
  <c r="A248" i="24"/>
  <c r="B248" i="24"/>
  <c r="C248" i="24"/>
  <c r="D248" i="24"/>
  <c r="E248" i="24"/>
  <c r="F248" i="24"/>
  <c r="G248" i="24"/>
  <c r="H248" i="24"/>
  <c r="I248" i="24"/>
  <c r="N248" i="24"/>
  <c r="O248" i="24"/>
  <c r="P248" i="24"/>
  <c r="Q248" i="24"/>
  <c r="R248" i="24"/>
  <c r="A249" i="24"/>
  <c r="B249" i="24"/>
  <c r="C249" i="24"/>
  <c r="D249" i="24"/>
  <c r="E249" i="24"/>
  <c r="F249" i="24"/>
  <c r="G249" i="24"/>
  <c r="H249" i="24"/>
  <c r="I249" i="24"/>
  <c r="N249" i="24"/>
  <c r="O249" i="24"/>
  <c r="P249" i="24"/>
  <c r="Q249" i="24"/>
  <c r="R249" i="24"/>
  <c r="A250" i="24"/>
  <c r="B250" i="24"/>
  <c r="C250" i="24"/>
  <c r="D250" i="24"/>
  <c r="E250" i="24"/>
  <c r="F250" i="24"/>
  <c r="G250" i="24"/>
  <c r="H250" i="24"/>
  <c r="I250" i="24"/>
  <c r="N250" i="24"/>
  <c r="O250" i="24"/>
  <c r="P250" i="24"/>
  <c r="Q250" i="24"/>
  <c r="R250" i="24"/>
  <c r="A251" i="24"/>
  <c r="B251" i="24"/>
  <c r="C251" i="24"/>
  <c r="D251" i="24"/>
  <c r="E251" i="24"/>
  <c r="F251" i="24"/>
  <c r="G251" i="24"/>
  <c r="H251" i="24"/>
  <c r="I251" i="24"/>
  <c r="N251" i="24"/>
  <c r="O251" i="24"/>
  <c r="P251" i="24"/>
  <c r="Q251" i="24"/>
  <c r="R251" i="24"/>
  <c r="A252" i="24"/>
  <c r="B252" i="24"/>
  <c r="C252" i="24"/>
  <c r="D252" i="24"/>
  <c r="E252" i="24"/>
  <c r="F252" i="24"/>
  <c r="G252" i="24"/>
  <c r="H252" i="24"/>
  <c r="I252" i="24"/>
  <c r="N252" i="24"/>
  <c r="O252" i="24"/>
  <c r="P252" i="24"/>
  <c r="Q252" i="24"/>
  <c r="R252" i="24"/>
  <c r="A253" i="24"/>
  <c r="B253" i="24"/>
  <c r="C253" i="24"/>
  <c r="D253" i="24"/>
  <c r="E253" i="24"/>
  <c r="F253" i="24"/>
  <c r="G253" i="24"/>
  <c r="H253" i="24"/>
  <c r="I253" i="24"/>
  <c r="N253" i="24"/>
  <c r="O253" i="24"/>
  <c r="P253" i="24"/>
  <c r="Q253" i="24"/>
  <c r="R253" i="24"/>
  <c r="A254" i="24"/>
  <c r="B254" i="24"/>
  <c r="C254" i="24"/>
  <c r="D254" i="24"/>
  <c r="E254" i="24"/>
  <c r="F254" i="24"/>
  <c r="G254" i="24"/>
  <c r="H254" i="24"/>
  <c r="I254" i="24"/>
  <c r="N254" i="24"/>
  <c r="O254" i="24"/>
  <c r="P254" i="24"/>
  <c r="Q254" i="24"/>
  <c r="R254" i="24"/>
  <c r="A255" i="24"/>
  <c r="B255" i="24"/>
  <c r="C255" i="24"/>
  <c r="D255" i="24"/>
  <c r="E255" i="24"/>
  <c r="F255" i="24"/>
  <c r="G255" i="24"/>
  <c r="H255" i="24"/>
  <c r="I255" i="24"/>
  <c r="N255" i="24"/>
  <c r="O255" i="24"/>
  <c r="P255" i="24"/>
  <c r="Q255" i="24"/>
  <c r="R255" i="24"/>
  <c r="AF255" i="24"/>
  <c r="A256" i="24"/>
  <c r="B256" i="24"/>
  <c r="C256" i="24"/>
  <c r="D256" i="24"/>
  <c r="E256" i="24"/>
  <c r="F256" i="24"/>
  <c r="G256" i="24"/>
  <c r="H256" i="24"/>
  <c r="I256" i="24"/>
  <c r="N256" i="24"/>
  <c r="O256" i="24"/>
  <c r="P256" i="24"/>
  <c r="Q256" i="24"/>
  <c r="R256" i="24"/>
  <c r="AF256" i="24"/>
  <c r="A257" i="24"/>
  <c r="B257" i="24"/>
  <c r="C257" i="24"/>
  <c r="D257" i="24"/>
  <c r="E257" i="24"/>
  <c r="F257" i="24"/>
  <c r="G257" i="24"/>
  <c r="H257" i="24"/>
  <c r="I257" i="24"/>
  <c r="N257" i="24"/>
  <c r="O257" i="24"/>
  <c r="P257" i="24"/>
  <c r="Q257" i="24"/>
  <c r="R257" i="24"/>
  <c r="AF257" i="24"/>
  <c r="A258" i="24"/>
  <c r="B258" i="24"/>
  <c r="C258" i="24"/>
  <c r="D258" i="24"/>
  <c r="E258" i="24"/>
  <c r="F258" i="24"/>
  <c r="G258" i="24"/>
  <c r="H258" i="24"/>
  <c r="I258" i="24"/>
  <c r="N258" i="24"/>
  <c r="O258" i="24"/>
  <c r="P258" i="24"/>
  <c r="Q258" i="24"/>
  <c r="R258" i="24"/>
  <c r="AF258" i="24"/>
  <c r="A259" i="24"/>
  <c r="B259" i="24"/>
  <c r="C259" i="24"/>
  <c r="D259" i="24"/>
  <c r="E259" i="24"/>
  <c r="F259" i="24"/>
  <c r="G259" i="24"/>
  <c r="H259" i="24"/>
  <c r="I259" i="24"/>
  <c r="N259" i="24"/>
  <c r="O259" i="24"/>
  <c r="P259" i="24"/>
  <c r="Q259" i="24"/>
  <c r="R259" i="24"/>
  <c r="AF259" i="24"/>
  <c r="A260" i="24"/>
  <c r="B260" i="24"/>
  <c r="C260" i="24"/>
  <c r="D260" i="24"/>
  <c r="E260" i="24"/>
  <c r="F260" i="24"/>
  <c r="G260" i="24"/>
  <c r="H260" i="24"/>
  <c r="I260" i="24"/>
  <c r="N260" i="24"/>
  <c r="O260" i="24"/>
  <c r="P260" i="24"/>
  <c r="Q260" i="24"/>
  <c r="R260" i="24"/>
  <c r="AF260" i="24"/>
  <c r="A261" i="24"/>
  <c r="B261" i="24"/>
  <c r="C261" i="24"/>
  <c r="D261" i="24"/>
  <c r="E261" i="24"/>
  <c r="F261" i="24"/>
  <c r="G261" i="24"/>
  <c r="H261" i="24"/>
  <c r="I261" i="24"/>
  <c r="N261" i="24"/>
  <c r="O261" i="24"/>
  <c r="P261" i="24"/>
  <c r="Q261" i="24"/>
  <c r="R261" i="24"/>
  <c r="AF261" i="24"/>
  <c r="A262" i="24"/>
  <c r="B262" i="24"/>
  <c r="C262" i="24"/>
  <c r="D262" i="24"/>
  <c r="E262" i="24"/>
  <c r="F262" i="24"/>
  <c r="G262" i="24"/>
  <c r="H262" i="24"/>
  <c r="I262" i="24"/>
  <c r="N262" i="24"/>
  <c r="O262" i="24"/>
  <c r="P262" i="24"/>
  <c r="Q262" i="24"/>
  <c r="R262" i="24"/>
  <c r="AF262" i="24"/>
  <c r="A263" i="24"/>
  <c r="B263" i="24"/>
  <c r="C263" i="24"/>
  <c r="D263" i="24"/>
  <c r="E263" i="24"/>
  <c r="F263" i="24"/>
  <c r="G263" i="24"/>
  <c r="H263" i="24"/>
  <c r="I263" i="24"/>
  <c r="N263" i="24"/>
  <c r="O263" i="24"/>
  <c r="P263" i="24"/>
  <c r="Q263" i="24"/>
  <c r="R263" i="24"/>
  <c r="AF263" i="24"/>
  <c r="A264" i="24"/>
  <c r="B264" i="24"/>
  <c r="C264" i="24"/>
  <c r="D264" i="24"/>
  <c r="E264" i="24"/>
  <c r="F264" i="24"/>
  <c r="G264" i="24"/>
  <c r="H264" i="24"/>
  <c r="I264" i="24"/>
  <c r="N264" i="24"/>
  <c r="O264" i="24"/>
  <c r="P264" i="24"/>
  <c r="Q264" i="24"/>
  <c r="R264" i="24"/>
  <c r="AF264" i="24"/>
  <c r="A265" i="24"/>
  <c r="B265" i="24"/>
  <c r="C265" i="24"/>
  <c r="D265" i="24"/>
  <c r="E265" i="24"/>
  <c r="F265" i="24"/>
  <c r="G265" i="24"/>
  <c r="H265" i="24"/>
  <c r="I265" i="24"/>
  <c r="N265" i="24"/>
  <c r="O265" i="24"/>
  <c r="P265" i="24"/>
  <c r="Q265" i="24"/>
  <c r="R265" i="24"/>
  <c r="AF265" i="24"/>
  <c r="A266" i="24"/>
  <c r="B266" i="24"/>
  <c r="C266" i="24"/>
  <c r="D266" i="24"/>
  <c r="E266" i="24"/>
  <c r="F266" i="24"/>
  <c r="G266" i="24"/>
  <c r="H266" i="24"/>
  <c r="I266" i="24"/>
  <c r="N266" i="24"/>
  <c r="O266" i="24"/>
  <c r="P266" i="24"/>
  <c r="Q266" i="24"/>
  <c r="R266" i="24"/>
  <c r="AF266" i="24"/>
  <c r="A267" i="24"/>
  <c r="B267" i="24"/>
  <c r="C267" i="24"/>
  <c r="D267" i="24"/>
  <c r="E267" i="24"/>
  <c r="F267" i="24"/>
  <c r="G267" i="24"/>
  <c r="H267" i="24"/>
  <c r="I267" i="24"/>
  <c r="N267" i="24"/>
  <c r="O267" i="24"/>
  <c r="P267" i="24"/>
  <c r="Q267" i="24"/>
  <c r="R267" i="24"/>
  <c r="AF267" i="24"/>
  <c r="A268" i="24"/>
  <c r="B268" i="24"/>
  <c r="C268" i="24"/>
  <c r="D268" i="24"/>
  <c r="E268" i="24"/>
  <c r="F268" i="24"/>
  <c r="G268" i="24"/>
  <c r="H268" i="24"/>
  <c r="I268" i="24"/>
  <c r="N268" i="24"/>
  <c r="O268" i="24"/>
  <c r="P268" i="24"/>
  <c r="Q268" i="24"/>
  <c r="R268" i="24"/>
  <c r="AF268" i="24"/>
  <c r="A269" i="24"/>
  <c r="B269" i="24"/>
  <c r="C269" i="24"/>
  <c r="D269" i="24"/>
  <c r="E269" i="24"/>
  <c r="F269" i="24"/>
  <c r="G269" i="24"/>
  <c r="H269" i="24"/>
  <c r="I269" i="24"/>
  <c r="N269" i="24"/>
  <c r="O269" i="24"/>
  <c r="P269" i="24"/>
  <c r="Q269" i="24"/>
  <c r="R269" i="24"/>
  <c r="AF269" i="24"/>
  <c r="A270" i="24"/>
  <c r="B270" i="24"/>
  <c r="C270" i="24"/>
  <c r="D270" i="24"/>
  <c r="E270" i="24"/>
  <c r="F270" i="24"/>
  <c r="G270" i="24"/>
  <c r="H270" i="24"/>
  <c r="I270" i="24"/>
  <c r="N270" i="24"/>
  <c r="O270" i="24"/>
  <c r="P270" i="24"/>
  <c r="Q270" i="24"/>
  <c r="R270" i="24"/>
  <c r="AF270" i="24"/>
  <c r="A271" i="24"/>
  <c r="B271" i="24"/>
  <c r="C271" i="24"/>
  <c r="D271" i="24"/>
  <c r="E271" i="24"/>
  <c r="F271" i="24"/>
  <c r="G271" i="24"/>
  <c r="H271" i="24"/>
  <c r="I271" i="24"/>
  <c r="N271" i="24"/>
  <c r="O271" i="24"/>
  <c r="P271" i="24"/>
  <c r="Q271" i="24"/>
  <c r="R271" i="24"/>
  <c r="AF271" i="24"/>
  <c r="A272" i="24"/>
  <c r="B272" i="24"/>
  <c r="C272" i="24"/>
  <c r="D272" i="24"/>
  <c r="E272" i="24"/>
  <c r="F272" i="24"/>
  <c r="G272" i="24"/>
  <c r="H272" i="24"/>
  <c r="I272" i="24"/>
  <c r="N272" i="24"/>
  <c r="O272" i="24"/>
  <c r="P272" i="24"/>
  <c r="Q272" i="24"/>
  <c r="R272" i="24"/>
  <c r="AF272" i="24"/>
  <c r="A273" i="24"/>
  <c r="B273" i="24"/>
  <c r="C273" i="24"/>
  <c r="D273" i="24"/>
  <c r="E273" i="24"/>
  <c r="F273" i="24"/>
  <c r="G273" i="24"/>
  <c r="H273" i="24"/>
  <c r="I273" i="24"/>
  <c r="N273" i="24"/>
  <c r="O273" i="24"/>
  <c r="P273" i="24"/>
  <c r="Q273" i="24"/>
  <c r="R273" i="24"/>
  <c r="AF273" i="24"/>
  <c r="A274" i="24"/>
  <c r="B274" i="24"/>
  <c r="C274" i="24"/>
  <c r="D274" i="24"/>
  <c r="E274" i="24"/>
  <c r="F274" i="24"/>
  <c r="G274" i="24"/>
  <c r="H274" i="24"/>
  <c r="I274" i="24"/>
  <c r="N274" i="24"/>
  <c r="O274" i="24"/>
  <c r="P274" i="24"/>
  <c r="Q274" i="24"/>
  <c r="R274" i="24"/>
  <c r="AF274" i="24"/>
  <c r="A275" i="24"/>
  <c r="B275" i="24"/>
  <c r="C275" i="24"/>
  <c r="D275" i="24"/>
  <c r="E275" i="24"/>
  <c r="F275" i="24"/>
  <c r="G275" i="24"/>
  <c r="H275" i="24"/>
  <c r="I275" i="24"/>
  <c r="N275" i="24"/>
  <c r="O275" i="24"/>
  <c r="P275" i="24"/>
  <c r="Q275" i="24"/>
  <c r="R275" i="24"/>
  <c r="AF275" i="24"/>
  <c r="A276" i="24"/>
  <c r="B276" i="24"/>
  <c r="C276" i="24"/>
  <c r="D276" i="24"/>
  <c r="E276" i="24"/>
  <c r="F276" i="24"/>
  <c r="G276" i="24"/>
  <c r="H276" i="24"/>
  <c r="I276" i="24"/>
  <c r="N276" i="24"/>
  <c r="O276" i="24"/>
  <c r="P276" i="24"/>
  <c r="Q276" i="24"/>
  <c r="R276" i="24"/>
  <c r="AF276" i="24"/>
  <c r="A277" i="24"/>
  <c r="B277" i="24"/>
  <c r="C277" i="24"/>
  <c r="D277" i="24"/>
  <c r="E277" i="24"/>
  <c r="F277" i="24"/>
  <c r="G277" i="24"/>
  <c r="H277" i="24"/>
  <c r="I277" i="24"/>
  <c r="N277" i="24"/>
  <c r="O277" i="24"/>
  <c r="P277" i="24"/>
  <c r="Q277" i="24"/>
  <c r="R277" i="24"/>
  <c r="AF277" i="24"/>
  <c r="A278" i="24"/>
  <c r="B278" i="24"/>
  <c r="C278" i="24"/>
  <c r="D278" i="24"/>
  <c r="E278" i="24"/>
  <c r="F278" i="24"/>
  <c r="G278" i="24"/>
  <c r="H278" i="24"/>
  <c r="I278" i="24"/>
  <c r="N278" i="24"/>
  <c r="O278" i="24"/>
  <c r="P278" i="24"/>
  <c r="Q278" i="24"/>
  <c r="R278" i="24"/>
  <c r="AF278" i="24"/>
  <c r="A279" i="24"/>
  <c r="B279" i="24"/>
  <c r="C279" i="24"/>
  <c r="D279" i="24"/>
  <c r="E279" i="24"/>
  <c r="F279" i="24"/>
  <c r="G279" i="24"/>
  <c r="H279" i="24"/>
  <c r="I279" i="24"/>
  <c r="N279" i="24"/>
  <c r="O279" i="24"/>
  <c r="P279" i="24"/>
  <c r="Q279" i="24"/>
  <c r="R279" i="24"/>
  <c r="AF279" i="24"/>
  <c r="A280" i="24"/>
  <c r="B280" i="24"/>
  <c r="C280" i="24"/>
  <c r="D280" i="24"/>
  <c r="E280" i="24"/>
  <c r="F280" i="24"/>
  <c r="G280" i="24"/>
  <c r="H280" i="24"/>
  <c r="I280" i="24"/>
  <c r="N280" i="24"/>
  <c r="O280" i="24"/>
  <c r="P280" i="24"/>
  <c r="Q280" i="24"/>
  <c r="R280" i="24"/>
  <c r="AF280" i="24"/>
  <c r="A281" i="24"/>
  <c r="B281" i="24"/>
  <c r="C281" i="24"/>
  <c r="D281" i="24"/>
  <c r="E281" i="24"/>
  <c r="F281" i="24"/>
  <c r="G281" i="24"/>
  <c r="H281" i="24"/>
  <c r="I281" i="24"/>
  <c r="N281" i="24"/>
  <c r="O281" i="24"/>
  <c r="P281" i="24"/>
  <c r="Q281" i="24"/>
  <c r="R281" i="24"/>
  <c r="AF281" i="24"/>
  <c r="A282" i="24"/>
  <c r="B282" i="24"/>
  <c r="C282" i="24"/>
  <c r="D282" i="24"/>
  <c r="E282" i="24"/>
  <c r="F282" i="24"/>
  <c r="G282" i="24"/>
  <c r="H282" i="24"/>
  <c r="I282" i="24"/>
  <c r="N282" i="24"/>
  <c r="O282" i="24"/>
  <c r="P282" i="24"/>
  <c r="Q282" i="24"/>
  <c r="R282" i="24"/>
  <c r="AF282" i="24"/>
  <c r="A283" i="24"/>
  <c r="B283" i="24"/>
  <c r="C283" i="24"/>
  <c r="D283" i="24"/>
  <c r="E283" i="24"/>
  <c r="F283" i="24"/>
  <c r="G283" i="24"/>
  <c r="H283" i="24"/>
  <c r="I283" i="24"/>
  <c r="N283" i="24"/>
  <c r="O283" i="24"/>
  <c r="P283" i="24"/>
  <c r="Q283" i="24"/>
  <c r="R283" i="24"/>
  <c r="AF283" i="24"/>
  <c r="A284" i="24"/>
  <c r="B284" i="24"/>
  <c r="C284" i="24"/>
  <c r="D284" i="24"/>
  <c r="E284" i="24"/>
  <c r="F284" i="24"/>
  <c r="G284" i="24"/>
  <c r="H284" i="24"/>
  <c r="I284" i="24"/>
  <c r="N284" i="24"/>
  <c r="O284" i="24"/>
  <c r="P284" i="24"/>
  <c r="Q284" i="24"/>
  <c r="R284" i="24"/>
  <c r="AF284" i="24"/>
  <c r="A285" i="24"/>
  <c r="B285" i="24"/>
  <c r="C285" i="24"/>
  <c r="D285" i="24"/>
  <c r="E285" i="24"/>
  <c r="F285" i="24"/>
  <c r="G285" i="24"/>
  <c r="H285" i="24"/>
  <c r="I285" i="24"/>
  <c r="N285" i="24"/>
  <c r="O285" i="24"/>
  <c r="P285" i="24"/>
  <c r="Q285" i="24"/>
  <c r="R285" i="24"/>
  <c r="AF285" i="24"/>
  <c r="A286" i="24"/>
  <c r="B286" i="24"/>
  <c r="C286" i="24"/>
  <c r="D286" i="24"/>
  <c r="E286" i="24"/>
  <c r="F286" i="24"/>
  <c r="G286" i="24"/>
  <c r="H286" i="24"/>
  <c r="I286" i="24"/>
  <c r="N286" i="24"/>
  <c r="O286" i="24"/>
  <c r="P286" i="24"/>
  <c r="Q286" i="24"/>
  <c r="R286" i="24"/>
  <c r="AF286" i="24"/>
  <c r="A287" i="24"/>
  <c r="B287" i="24"/>
  <c r="C287" i="24"/>
  <c r="D287" i="24"/>
  <c r="E287" i="24"/>
  <c r="F287" i="24"/>
  <c r="G287" i="24"/>
  <c r="H287" i="24"/>
  <c r="I287" i="24"/>
  <c r="N287" i="24"/>
  <c r="O287" i="24"/>
  <c r="P287" i="24"/>
  <c r="Q287" i="24"/>
  <c r="R287" i="24"/>
  <c r="AF287" i="24"/>
  <c r="A288" i="24"/>
  <c r="B288" i="24"/>
  <c r="C288" i="24"/>
  <c r="D288" i="24"/>
  <c r="E288" i="24"/>
  <c r="F288" i="24"/>
  <c r="G288" i="24"/>
  <c r="H288" i="24"/>
  <c r="I288" i="24"/>
  <c r="N288" i="24"/>
  <c r="O288" i="24"/>
  <c r="P288" i="24"/>
  <c r="Q288" i="24"/>
  <c r="R288" i="24"/>
  <c r="AF288" i="24"/>
  <c r="AF289" i="24"/>
  <c r="AF290" i="24"/>
  <c r="AF291" i="24"/>
  <c r="AF292" i="24"/>
  <c r="AF293" i="24"/>
  <c r="AF294" i="24"/>
  <c r="AF295" i="24"/>
  <c r="AF296" i="24"/>
  <c r="AF297" i="24"/>
  <c r="AF298" i="24"/>
  <c r="AF299" i="24"/>
  <c r="AF300" i="24"/>
  <c r="AF301" i="24"/>
  <c r="AF302" i="24"/>
  <c r="AF303" i="24"/>
  <c r="AF304" i="24"/>
  <c r="AF305" i="24"/>
  <c r="AF306" i="24"/>
  <c r="AF307" i="24"/>
  <c r="AF308" i="24"/>
  <c r="AF309" i="24"/>
  <c r="AF310" i="24"/>
  <c r="AF311" i="24"/>
  <c r="AF312" i="24"/>
  <c r="AF313" i="24"/>
  <c r="AF314" i="24"/>
  <c r="AF315" i="24"/>
  <c r="AF316" i="24"/>
  <c r="AF317" i="24"/>
  <c r="AF318" i="24"/>
  <c r="AF319" i="24"/>
  <c r="AF320" i="24"/>
  <c r="AF321" i="24"/>
  <c r="AF322" i="24"/>
  <c r="AF323" i="24"/>
  <c r="AF324" i="24"/>
  <c r="AF325" i="24"/>
  <c r="AF326" i="24"/>
  <c r="AF327" i="24"/>
  <c r="AF328" i="24"/>
  <c r="AF329" i="24"/>
  <c r="AF330" i="24"/>
  <c r="AF331" i="24"/>
  <c r="AF332" i="24"/>
  <c r="AF333" i="24"/>
  <c r="AF334" i="24"/>
  <c r="AF335" i="24"/>
  <c r="AF336" i="24"/>
  <c r="AF337" i="24"/>
  <c r="AF338" i="24"/>
  <c r="AF339" i="24"/>
  <c r="AF340" i="24"/>
  <c r="AF341" i="24"/>
  <c r="AF342" i="24"/>
  <c r="AF343" i="24"/>
  <c r="AF344" i="24"/>
  <c r="AF345" i="24"/>
  <c r="AF346" i="24"/>
  <c r="AF347" i="24"/>
  <c r="AF348" i="24"/>
  <c r="AF349" i="24"/>
  <c r="AF350" i="24"/>
  <c r="AF351" i="24"/>
  <c r="AF352" i="24"/>
  <c r="AF353" i="24"/>
  <c r="AF354" i="24"/>
  <c r="AF355" i="24"/>
  <c r="AF356" i="24"/>
  <c r="AF357" i="24"/>
  <c r="AF358" i="24"/>
  <c r="AF359" i="24"/>
  <c r="AF360" i="24"/>
  <c r="AF361" i="24"/>
  <c r="AF362" i="24"/>
  <c r="AF363" i="24"/>
  <c r="AF364" i="24"/>
  <c r="AF365" i="24"/>
  <c r="AF366" i="24"/>
  <c r="AF367" i="24"/>
  <c r="AF368" i="24"/>
  <c r="AF369" i="24"/>
  <c r="AF370" i="24"/>
  <c r="AF371" i="24"/>
  <c r="AF372" i="24"/>
  <c r="AF373" i="24"/>
  <c r="AF374" i="24"/>
  <c r="AF375" i="24"/>
  <c r="AF376" i="24"/>
  <c r="AF377" i="24"/>
  <c r="AF378" i="24"/>
  <c r="AF379" i="24"/>
  <c r="AF380" i="24"/>
  <c r="AF381" i="24"/>
  <c r="AF382" i="24"/>
  <c r="AF383" i="24"/>
  <c r="AF384" i="24"/>
  <c r="AF385" i="24"/>
  <c r="AF386" i="24"/>
  <c r="AF387" i="24"/>
  <c r="AF388" i="24"/>
  <c r="AF389" i="24"/>
  <c r="AF390" i="24"/>
  <c r="AF391" i="24"/>
  <c r="AF392" i="24"/>
  <c r="AF393" i="24"/>
  <c r="AF394" i="24"/>
  <c r="AF395" i="24"/>
  <c r="AF396" i="24"/>
  <c r="AF397" i="24"/>
  <c r="AF398" i="24"/>
  <c r="AF399" i="24"/>
  <c r="AF400" i="24"/>
  <c r="AF401" i="24"/>
  <c r="AF402" i="24"/>
  <c r="AF403" i="24"/>
  <c r="AF404" i="24"/>
  <c r="AF405" i="24"/>
  <c r="AF406" i="24"/>
  <c r="AF407" i="24"/>
  <c r="AF408" i="24"/>
  <c r="AF409" i="24"/>
  <c r="AF410" i="24"/>
  <c r="AF411" i="24"/>
  <c r="AF412" i="24"/>
  <c r="AF413" i="24"/>
  <c r="AF414" i="24"/>
  <c r="AF415" i="24"/>
  <c r="AF416" i="24"/>
  <c r="AF417" i="24"/>
  <c r="AF418" i="24"/>
  <c r="AF419" i="24"/>
  <c r="AF420" i="24"/>
  <c r="AF421" i="24"/>
  <c r="AF422" i="24"/>
  <c r="AF423" i="24"/>
  <c r="AF424" i="24"/>
  <c r="AF425" i="24"/>
  <c r="AF426" i="24"/>
  <c r="AF427" i="24"/>
  <c r="AF428" i="24"/>
  <c r="AF429" i="24"/>
  <c r="AF430" i="24"/>
  <c r="AF431" i="24"/>
  <c r="AF432" i="24"/>
  <c r="AF433" i="24"/>
  <c r="AF434" i="24"/>
  <c r="AF435" i="24"/>
  <c r="AF436" i="24"/>
  <c r="AF437" i="24"/>
  <c r="AF438" i="24"/>
  <c r="AF439" i="24"/>
  <c r="AF440" i="24"/>
  <c r="AF441" i="24"/>
  <c r="AF442" i="24"/>
  <c r="AF443" i="24"/>
  <c r="AF444" i="24"/>
  <c r="AF445" i="24"/>
  <c r="AF446" i="24"/>
  <c r="H2" i="23"/>
  <c r="B3" i="23"/>
  <c r="C3" i="23"/>
  <c r="H3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37" i="23"/>
  <c r="B37" i="23"/>
  <c r="C37" i="23"/>
  <c r="D37" i="23"/>
  <c r="E37" i="23"/>
  <c r="F37" i="23"/>
  <c r="G37" i="23"/>
  <c r="H37" i="23"/>
  <c r="I37" i="23"/>
  <c r="M37" i="23"/>
  <c r="N37" i="23"/>
  <c r="O37" i="23"/>
  <c r="P37" i="23"/>
  <c r="Q37" i="23"/>
  <c r="R37" i="23"/>
  <c r="A38" i="23"/>
  <c r="B38" i="23"/>
  <c r="C38" i="23"/>
  <c r="D38" i="23"/>
  <c r="E38" i="23"/>
  <c r="F38" i="23"/>
  <c r="G38" i="23"/>
  <c r="H38" i="23"/>
  <c r="I38" i="23"/>
  <c r="N38" i="23"/>
  <c r="O38" i="23"/>
  <c r="P38" i="23"/>
  <c r="Q38" i="23"/>
  <c r="R38" i="23"/>
  <c r="A39" i="23"/>
  <c r="B39" i="23"/>
  <c r="C39" i="23"/>
  <c r="D39" i="23"/>
  <c r="E39" i="23"/>
  <c r="F39" i="23"/>
  <c r="G39" i="23"/>
  <c r="H39" i="23"/>
  <c r="I39" i="23"/>
  <c r="N39" i="23"/>
  <c r="O39" i="23"/>
  <c r="P39" i="23"/>
  <c r="Q39" i="23"/>
  <c r="R39" i="23"/>
  <c r="A40" i="23"/>
  <c r="B40" i="23"/>
  <c r="C40" i="23"/>
  <c r="D40" i="23"/>
  <c r="E40" i="23"/>
  <c r="F40" i="23"/>
  <c r="G40" i="23"/>
  <c r="H40" i="23"/>
  <c r="I40" i="23"/>
  <c r="N40" i="23"/>
  <c r="O40" i="23"/>
  <c r="P40" i="23"/>
  <c r="Q40" i="23"/>
  <c r="R40" i="23"/>
  <c r="A41" i="23"/>
  <c r="B41" i="23"/>
  <c r="C41" i="23"/>
  <c r="D41" i="23"/>
  <c r="E41" i="23"/>
  <c r="F41" i="23"/>
  <c r="G41" i="23"/>
  <c r="H41" i="23"/>
  <c r="I41" i="23"/>
  <c r="N41" i="23"/>
  <c r="O41" i="23"/>
  <c r="P41" i="23"/>
  <c r="Q41" i="23"/>
  <c r="R41" i="23"/>
  <c r="A42" i="23"/>
  <c r="B42" i="23"/>
  <c r="C42" i="23"/>
  <c r="D42" i="23"/>
  <c r="E42" i="23"/>
  <c r="F42" i="23"/>
  <c r="G42" i="23"/>
  <c r="H42" i="23"/>
  <c r="I42" i="23"/>
  <c r="N42" i="23"/>
  <c r="O42" i="23"/>
  <c r="P42" i="23"/>
  <c r="Q42" i="23"/>
  <c r="R42" i="23"/>
  <c r="A43" i="23"/>
  <c r="B43" i="23"/>
  <c r="C43" i="23"/>
  <c r="D43" i="23"/>
  <c r="E43" i="23"/>
  <c r="F43" i="23"/>
  <c r="G43" i="23"/>
  <c r="H43" i="23"/>
  <c r="I43" i="23"/>
  <c r="N43" i="23"/>
  <c r="O43" i="23"/>
  <c r="P43" i="23"/>
  <c r="Q43" i="23"/>
  <c r="R43" i="23"/>
  <c r="A44" i="23"/>
  <c r="B44" i="23"/>
  <c r="C44" i="23"/>
  <c r="D44" i="23"/>
  <c r="E44" i="23"/>
  <c r="F44" i="23"/>
  <c r="G44" i="23"/>
  <c r="H44" i="23"/>
  <c r="I44" i="23"/>
  <c r="N44" i="23"/>
  <c r="O44" i="23"/>
  <c r="P44" i="23"/>
  <c r="Q44" i="23"/>
  <c r="R44" i="23"/>
  <c r="A45" i="23"/>
  <c r="B45" i="23"/>
  <c r="C45" i="23"/>
  <c r="D45" i="23"/>
  <c r="E45" i="23"/>
  <c r="F45" i="23"/>
  <c r="G45" i="23"/>
  <c r="H45" i="23"/>
  <c r="I45" i="23"/>
  <c r="N45" i="23"/>
  <c r="O45" i="23"/>
  <c r="P45" i="23"/>
  <c r="Q45" i="23"/>
  <c r="R45" i="23"/>
  <c r="A46" i="23"/>
  <c r="B46" i="23"/>
  <c r="C46" i="23"/>
  <c r="D46" i="23"/>
  <c r="E46" i="23"/>
  <c r="F46" i="23"/>
  <c r="G46" i="23"/>
  <c r="H46" i="23"/>
  <c r="I46" i="23"/>
  <c r="N46" i="23"/>
  <c r="O46" i="23"/>
  <c r="P46" i="23"/>
  <c r="Q46" i="23"/>
  <c r="R46" i="23"/>
  <c r="A47" i="23"/>
  <c r="B47" i="23"/>
  <c r="C47" i="23"/>
  <c r="D47" i="23"/>
  <c r="E47" i="23"/>
  <c r="F47" i="23"/>
  <c r="G47" i="23"/>
  <c r="H47" i="23"/>
  <c r="I47" i="23"/>
  <c r="N47" i="23"/>
  <c r="O47" i="23"/>
  <c r="P47" i="23"/>
  <c r="Q47" i="23"/>
  <c r="R47" i="23"/>
  <c r="A48" i="23"/>
  <c r="B48" i="23"/>
  <c r="C48" i="23"/>
  <c r="D48" i="23"/>
  <c r="E48" i="23"/>
  <c r="F48" i="23"/>
  <c r="G48" i="23"/>
  <c r="H48" i="23"/>
  <c r="I48" i="23"/>
  <c r="N48" i="23"/>
  <c r="O48" i="23"/>
  <c r="P48" i="23"/>
  <c r="Q48" i="23"/>
  <c r="R48" i="23"/>
  <c r="A49" i="23"/>
  <c r="B49" i="23"/>
  <c r="C49" i="23"/>
  <c r="D49" i="23"/>
  <c r="E49" i="23"/>
  <c r="F49" i="23"/>
  <c r="G49" i="23"/>
  <c r="H49" i="23"/>
  <c r="I49" i="23"/>
  <c r="N49" i="23"/>
  <c r="O49" i="23"/>
  <c r="P49" i="23"/>
  <c r="Q49" i="23"/>
  <c r="R49" i="23"/>
  <c r="A50" i="23"/>
  <c r="B50" i="23"/>
  <c r="C50" i="23"/>
  <c r="D50" i="23"/>
  <c r="E50" i="23"/>
  <c r="F50" i="23"/>
  <c r="G50" i="23"/>
  <c r="H50" i="23"/>
  <c r="I50" i="23"/>
  <c r="N50" i="23"/>
  <c r="O50" i="23"/>
  <c r="P50" i="23"/>
  <c r="Q50" i="23"/>
  <c r="R50" i="23"/>
  <c r="A51" i="23"/>
  <c r="B51" i="23"/>
  <c r="C51" i="23"/>
  <c r="D51" i="23"/>
  <c r="E51" i="23"/>
  <c r="F51" i="23"/>
  <c r="G51" i="23"/>
  <c r="H51" i="23"/>
  <c r="I51" i="23"/>
  <c r="N51" i="23"/>
  <c r="O51" i="23"/>
  <c r="P51" i="23"/>
  <c r="Q51" i="23"/>
  <c r="R51" i="23"/>
  <c r="A52" i="23"/>
  <c r="B52" i="23"/>
  <c r="C52" i="23"/>
  <c r="D52" i="23"/>
  <c r="E52" i="23"/>
  <c r="F52" i="23"/>
  <c r="G52" i="23"/>
  <c r="H52" i="23"/>
  <c r="I52" i="23"/>
  <c r="N52" i="23"/>
  <c r="O52" i="23"/>
  <c r="P52" i="23"/>
  <c r="Q52" i="23"/>
  <c r="R52" i="23"/>
  <c r="A53" i="23"/>
  <c r="B53" i="23"/>
  <c r="C53" i="23"/>
  <c r="D53" i="23"/>
  <c r="E53" i="23"/>
  <c r="F53" i="23"/>
  <c r="G53" i="23"/>
  <c r="H53" i="23"/>
  <c r="I53" i="23"/>
  <c r="N53" i="23"/>
  <c r="O53" i="23"/>
  <c r="P53" i="23"/>
  <c r="Q53" i="23"/>
  <c r="R53" i="23"/>
  <c r="A54" i="23"/>
  <c r="B54" i="23"/>
  <c r="C54" i="23"/>
  <c r="D54" i="23"/>
  <c r="E54" i="23"/>
  <c r="F54" i="23"/>
  <c r="G54" i="23"/>
  <c r="H54" i="23"/>
  <c r="I54" i="23"/>
  <c r="N54" i="23"/>
  <c r="O54" i="23"/>
  <c r="P54" i="23"/>
  <c r="Q54" i="23"/>
  <c r="R54" i="23"/>
  <c r="A55" i="23"/>
  <c r="B55" i="23"/>
  <c r="C55" i="23"/>
  <c r="D55" i="23"/>
  <c r="E55" i="23"/>
  <c r="F55" i="23"/>
  <c r="G55" i="23"/>
  <c r="H55" i="23"/>
  <c r="I55" i="23"/>
  <c r="N55" i="23"/>
  <c r="O55" i="23"/>
  <c r="P55" i="23"/>
  <c r="Q55" i="23"/>
  <c r="R55" i="23"/>
  <c r="A56" i="23"/>
  <c r="B56" i="23"/>
  <c r="C56" i="23"/>
  <c r="D56" i="23"/>
  <c r="E56" i="23"/>
  <c r="F56" i="23"/>
  <c r="G56" i="23"/>
  <c r="H56" i="23"/>
  <c r="I56" i="23"/>
  <c r="N56" i="23"/>
  <c r="O56" i="23"/>
  <c r="P56" i="23"/>
  <c r="Q56" i="23"/>
  <c r="R56" i="23"/>
  <c r="A57" i="23"/>
  <c r="B57" i="23"/>
  <c r="C57" i="23"/>
  <c r="D57" i="23"/>
  <c r="E57" i="23"/>
  <c r="F57" i="23"/>
  <c r="G57" i="23"/>
  <c r="H57" i="23"/>
  <c r="I57" i="23"/>
  <c r="N57" i="23"/>
  <c r="O57" i="23"/>
  <c r="P57" i="23"/>
  <c r="Q57" i="23"/>
  <c r="R57" i="23"/>
  <c r="A58" i="23"/>
  <c r="B58" i="23"/>
  <c r="C58" i="23"/>
  <c r="D58" i="23"/>
  <c r="E58" i="23"/>
  <c r="F58" i="23"/>
  <c r="G58" i="23"/>
  <c r="H58" i="23"/>
  <c r="I58" i="23"/>
  <c r="N58" i="23"/>
  <c r="O58" i="23"/>
  <c r="P58" i="23"/>
  <c r="Q58" i="23"/>
  <c r="R58" i="23"/>
  <c r="A59" i="23"/>
  <c r="B59" i="23"/>
  <c r="C59" i="23"/>
  <c r="D59" i="23"/>
  <c r="E59" i="23"/>
  <c r="F59" i="23"/>
  <c r="G59" i="23"/>
  <c r="H59" i="23"/>
  <c r="I59" i="23"/>
  <c r="N59" i="23"/>
  <c r="O59" i="23"/>
  <c r="P59" i="23"/>
  <c r="Q59" i="23"/>
  <c r="R59" i="23"/>
  <c r="A60" i="23"/>
  <c r="B60" i="23"/>
  <c r="C60" i="23"/>
  <c r="D60" i="23"/>
  <c r="E60" i="23"/>
  <c r="F60" i="23"/>
  <c r="G60" i="23"/>
  <c r="H60" i="23"/>
  <c r="I60" i="23"/>
  <c r="N60" i="23"/>
  <c r="O60" i="23"/>
  <c r="P60" i="23"/>
  <c r="Q60" i="23"/>
  <c r="R60" i="23"/>
  <c r="A61" i="23"/>
  <c r="B61" i="23"/>
  <c r="C61" i="23"/>
  <c r="D61" i="23"/>
  <c r="E61" i="23"/>
  <c r="F61" i="23"/>
  <c r="G61" i="23"/>
  <c r="H61" i="23"/>
  <c r="I61" i="23"/>
  <c r="N61" i="23"/>
  <c r="O61" i="23"/>
  <c r="P61" i="23"/>
  <c r="Q61" i="23"/>
  <c r="R61" i="23"/>
  <c r="A62" i="23"/>
  <c r="B62" i="23"/>
  <c r="C62" i="23"/>
  <c r="D62" i="23"/>
  <c r="E62" i="23"/>
  <c r="F62" i="23"/>
  <c r="G62" i="23"/>
  <c r="H62" i="23"/>
  <c r="I62" i="23"/>
  <c r="N62" i="23"/>
  <c r="O62" i="23"/>
  <c r="P62" i="23"/>
  <c r="Q62" i="23"/>
  <c r="R62" i="23"/>
  <c r="A63" i="23"/>
  <c r="B63" i="23"/>
  <c r="C63" i="23"/>
  <c r="D63" i="23"/>
  <c r="E63" i="23"/>
  <c r="F63" i="23"/>
  <c r="G63" i="23"/>
  <c r="H63" i="23"/>
  <c r="I63" i="23"/>
  <c r="N63" i="23"/>
  <c r="O63" i="23"/>
  <c r="P63" i="23"/>
  <c r="Q63" i="23"/>
  <c r="R63" i="23"/>
  <c r="A64" i="23"/>
  <c r="B64" i="23"/>
  <c r="C64" i="23"/>
  <c r="D64" i="23"/>
  <c r="E64" i="23"/>
  <c r="F64" i="23"/>
  <c r="G64" i="23"/>
  <c r="H64" i="23"/>
  <c r="I64" i="23"/>
  <c r="N64" i="23"/>
  <c r="O64" i="23"/>
  <c r="P64" i="23"/>
  <c r="Q64" i="23"/>
  <c r="R64" i="23"/>
  <c r="A65" i="23"/>
  <c r="B65" i="23"/>
  <c r="C65" i="23"/>
  <c r="D65" i="23"/>
  <c r="E65" i="23"/>
  <c r="F65" i="23"/>
  <c r="G65" i="23"/>
  <c r="H65" i="23"/>
  <c r="I65" i="23"/>
  <c r="N65" i="23"/>
  <c r="O65" i="23"/>
  <c r="P65" i="23"/>
  <c r="Q65" i="23"/>
  <c r="R65" i="23"/>
  <c r="A66" i="23"/>
  <c r="B66" i="23"/>
  <c r="C66" i="23"/>
  <c r="D66" i="23"/>
  <c r="E66" i="23"/>
  <c r="F66" i="23"/>
  <c r="G66" i="23"/>
  <c r="H66" i="23"/>
  <c r="I66" i="23"/>
  <c r="N66" i="23"/>
  <c r="O66" i="23"/>
  <c r="P66" i="23"/>
  <c r="Q66" i="23"/>
  <c r="R66" i="23"/>
  <c r="A67" i="23"/>
  <c r="B67" i="23"/>
  <c r="C67" i="23"/>
  <c r="D67" i="23"/>
  <c r="E67" i="23"/>
  <c r="F67" i="23"/>
  <c r="G67" i="23"/>
  <c r="H67" i="23"/>
  <c r="I67" i="23"/>
  <c r="N67" i="23"/>
  <c r="O67" i="23"/>
  <c r="P67" i="23"/>
  <c r="Q67" i="23"/>
  <c r="R67" i="23"/>
  <c r="A68" i="23"/>
  <c r="B68" i="23"/>
  <c r="C68" i="23"/>
  <c r="D68" i="23"/>
  <c r="E68" i="23"/>
  <c r="F68" i="23"/>
  <c r="G68" i="23"/>
  <c r="H68" i="23"/>
  <c r="I68" i="23"/>
  <c r="N68" i="23"/>
  <c r="O68" i="23"/>
  <c r="P68" i="23"/>
  <c r="Q68" i="23"/>
  <c r="R68" i="23"/>
  <c r="A69" i="23"/>
  <c r="B69" i="23"/>
  <c r="C69" i="23"/>
  <c r="D69" i="23"/>
  <c r="E69" i="23"/>
  <c r="F69" i="23"/>
  <c r="G69" i="23"/>
  <c r="H69" i="23"/>
  <c r="I69" i="23"/>
  <c r="N69" i="23"/>
  <c r="O69" i="23"/>
  <c r="P69" i="23"/>
  <c r="Q69" i="23"/>
  <c r="R69" i="23"/>
  <c r="A70" i="23"/>
  <c r="B70" i="23"/>
  <c r="C70" i="23"/>
  <c r="D70" i="23"/>
  <c r="E70" i="23"/>
  <c r="F70" i="23"/>
  <c r="G70" i="23"/>
  <c r="H70" i="23"/>
  <c r="I70" i="23"/>
  <c r="N70" i="23"/>
  <c r="O70" i="23"/>
  <c r="P70" i="23"/>
  <c r="Q70" i="23"/>
  <c r="R70" i="23"/>
  <c r="A71" i="23"/>
  <c r="B71" i="23"/>
  <c r="C71" i="23"/>
  <c r="D71" i="23"/>
  <c r="E71" i="23"/>
  <c r="F71" i="23"/>
  <c r="G71" i="23"/>
  <c r="H71" i="23"/>
  <c r="I71" i="23"/>
  <c r="N71" i="23"/>
  <c r="O71" i="23"/>
  <c r="P71" i="23"/>
  <c r="Q71" i="23"/>
  <c r="R71" i="23"/>
  <c r="A72" i="23"/>
  <c r="B72" i="23"/>
  <c r="C72" i="23"/>
  <c r="D72" i="23"/>
  <c r="E72" i="23"/>
  <c r="F72" i="23"/>
  <c r="G72" i="23"/>
  <c r="H72" i="23"/>
  <c r="I72" i="23"/>
  <c r="N72" i="23"/>
  <c r="O72" i="23"/>
  <c r="P72" i="23"/>
  <c r="Q72" i="23"/>
  <c r="R72" i="23"/>
  <c r="A73" i="23"/>
  <c r="B73" i="23"/>
  <c r="C73" i="23"/>
  <c r="D73" i="23"/>
  <c r="E73" i="23"/>
  <c r="F73" i="23"/>
  <c r="G73" i="23"/>
  <c r="H73" i="23"/>
  <c r="I73" i="23"/>
  <c r="N73" i="23"/>
  <c r="O73" i="23"/>
  <c r="P73" i="23"/>
  <c r="Q73" i="23"/>
  <c r="R73" i="23"/>
  <c r="A74" i="23"/>
  <c r="B74" i="23"/>
  <c r="C74" i="23"/>
  <c r="D74" i="23"/>
  <c r="E74" i="23"/>
  <c r="F74" i="23"/>
  <c r="G74" i="23"/>
  <c r="H74" i="23"/>
  <c r="I74" i="23"/>
  <c r="N74" i="23"/>
  <c r="O74" i="23"/>
  <c r="P74" i="23"/>
  <c r="Q74" i="23"/>
  <c r="R74" i="23"/>
  <c r="A75" i="23"/>
  <c r="B75" i="23"/>
  <c r="C75" i="23"/>
  <c r="D75" i="23"/>
  <c r="E75" i="23"/>
  <c r="F75" i="23"/>
  <c r="G75" i="23"/>
  <c r="H75" i="23"/>
  <c r="I75" i="23"/>
  <c r="N75" i="23"/>
  <c r="O75" i="23"/>
  <c r="P75" i="23"/>
  <c r="Q75" i="23"/>
  <c r="R75" i="23"/>
  <c r="A76" i="23"/>
  <c r="B76" i="23"/>
  <c r="C76" i="23"/>
  <c r="D76" i="23"/>
  <c r="E76" i="23"/>
  <c r="F76" i="23"/>
  <c r="G76" i="23"/>
  <c r="H76" i="23"/>
  <c r="I76" i="23"/>
  <c r="N76" i="23"/>
  <c r="O76" i="23"/>
  <c r="P76" i="23"/>
  <c r="Q76" i="23"/>
  <c r="R76" i="23"/>
  <c r="A77" i="23"/>
  <c r="B77" i="23"/>
  <c r="C77" i="23"/>
  <c r="D77" i="23"/>
  <c r="E77" i="23"/>
  <c r="F77" i="23"/>
  <c r="G77" i="23"/>
  <c r="H77" i="23"/>
  <c r="I77" i="23"/>
  <c r="N77" i="23"/>
  <c r="O77" i="23"/>
  <c r="P77" i="23"/>
  <c r="Q77" i="23"/>
  <c r="R77" i="23"/>
  <c r="A78" i="23"/>
  <c r="B78" i="23"/>
  <c r="C78" i="23"/>
  <c r="D78" i="23"/>
  <c r="E78" i="23"/>
  <c r="F78" i="23"/>
  <c r="G78" i="23"/>
  <c r="H78" i="23"/>
  <c r="I78" i="23"/>
  <c r="N78" i="23"/>
  <c r="O78" i="23"/>
  <c r="P78" i="23"/>
  <c r="Q78" i="23"/>
  <c r="R78" i="23"/>
  <c r="A79" i="23"/>
  <c r="B79" i="23"/>
  <c r="C79" i="23"/>
  <c r="D79" i="23"/>
  <c r="E79" i="23"/>
  <c r="F79" i="23"/>
  <c r="G79" i="23"/>
  <c r="H79" i="23"/>
  <c r="I79" i="23"/>
  <c r="N79" i="23"/>
  <c r="O79" i="23"/>
  <c r="P79" i="23"/>
  <c r="Q79" i="23"/>
  <c r="R79" i="23"/>
  <c r="A80" i="23"/>
  <c r="B80" i="23"/>
  <c r="C80" i="23"/>
  <c r="D80" i="23"/>
  <c r="E80" i="23"/>
  <c r="F80" i="23"/>
  <c r="G80" i="23"/>
  <c r="H80" i="23"/>
  <c r="I80" i="23"/>
  <c r="N80" i="23"/>
  <c r="O80" i="23"/>
  <c r="P80" i="23"/>
  <c r="Q80" i="23"/>
  <c r="R80" i="23"/>
  <c r="A81" i="23"/>
  <c r="B81" i="23"/>
  <c r="C81" i="23"/>
  <c r="D81" i="23"/>
  <c r="E81" i="23"/>
  <c r="F81" i="23"/>
  <c r="G81" i="23"/>
  <c r="H81" i="23"/>
  <c r="I81" i="23"/>
  <c r="N81" i="23"/>
  <c r="O81" i="23"/>
  <c r="P81" i="23"/>
  <c r="Q81" i="23"/>
  <c r="R81" i="23"/>
  <c r="A82" i="23"/>
  <c r="B82" i="23"/>
  <c r="C82" i="23"/>
  <c r="D82" i="23"/>
  <c r="E82" i="23"/>
  <c r="F82" i="23"/>
  <c r="G82" i="23"/>
  <c r="H82" i="23"/>
  <c r="I82" i="23"/>
  <c r="N82" i="23"/>
  <c r="O82" i="23"/>
  <c r="P82" i="23"/>
  <c r="Q82" i="23"/>
  <c r="R82" i="23"/>
  <c r="A83" i="23"/>
  <c r="B83" i="23"/>
  <c r="C83" i="23"/>
  <c r="D83" i="23"/>
  <c r="E83" i="23"/>
  <c r="F83" i="23"/>
  <c r="G83" i="23"/>
  <c r="H83" i="23"/>
  <c r="I83" i="23"/>
  <c r="N83" i="23"/>
  <c r="O83" i="23"/>
  <c r="P83" i="23"/>
  <c r="Q83" i="23"/>
  <c r="R83" i="23"/>
  <c r="A84" i="23"/>
  <c r="B84" i="23"/>
  <c r="C84" i="23"/>
  <c r="D84" i="23"/>
  <c r="E84" i="23"/>
  <c r="F84" i="23"/>
  <c r="G84" i="23"/>
  <c r="H84" i="23"/>
  <c r="I84" i="23"/>
  <c r="N84" i="23"/>
  <c r="O84" i="23"/>
  <c r="P84" i="23"/>
  <c r="Q84" i="23"/>
  <c r="R84" i="23"/>
  <c r="A85" i="23"/>
  <c r="B85" i="23"/>
  <c r="C85" i="23"/>
  <c r="D85" i="23"/>
  <c r="E85" i="23"/>
  <c r="F85" i="23"/>
  <c r="G85" i="23"/>
  <c r="H85" i="23"/>
  <c r="I85" i="23"/>
  <c r="N85" i="23"/>
  <c r="O85" i="23"/>
  <c r="P85" i="23"/>
  <c r="Q85" i="23"/>
  <c r="R85" i="23"/>
  <c r="A86" i="23"/>
  <c r="B86" i="23"/>
  <c r="C86" i="23"/>
  <c r="D86" i="23"/>
  <c r="E86" i="23"/>
  <c r="F86" i="23"/>
  <c r="G86" i="23"/>
  <c r="H86" i="23"/>
  <c r="I86" i="23"/>
  <c r="N86" i="23"/>
  <c r="O86" i="23"/>
  <c r="P86" i="23"/>
  <c r="Q86" i="23"/>
  <c r="R86" i="23"/>
  <c r="A87" i="23"/>
  <c r="B87" i="23"/>
  <c r="C87" i="23"/>
  <c r="D87" i="23"/>
  <c r="E87" i="23"/>
  <c r="F87" i="23"/>
  <c r="G87" i="23"/>
  <c r="H87" i="23"/>
  <c r="I87" i="23"/>
  <c r="N87" i="23"/>
  <c r="O87" i="23"/>
  <c r="P87" i="23"/>
  <c r="Q87" i="23"/>
  <c r="R87" i="23"/>
  <c r="A88" i="23"/>
  <c r="B88" i="23"/>
  <c r="C88" i="23"/>
  <c r="D88" i="23"/>
  <c r="E88" i="23"/>
  <c r="F88" i="23"/>
  <c r="G88" i="23"/>
  <c r="H88" i="23"/>
  <c r="I88" i="23"/>
  <c r="N88" i="23"/>
  <c r="O88" i="23"/>
  <c r="P88" i="23"/>
  <c r="Q88" i="23"/>
  <c r="R88" i="23"/>
  <c r="A89" i="23"/>
  <c r="B89" i="23"/>
  <c r="C89" i="23"/>
  <c r="D89" i="23"/>
  <c r="E89" i="23"/>
  <c r="F89" i="23"/>
  <c r="G89" i="23"/>
  <c r="H89" i="23"/>
  <c r="I89" i="23"/>
  <c r="N89" i="23"/>
  <c r="O89" i="23"/>
  <c r="P89" i="23"/>
  <c r="Q89" i="23"/>
  <c r="R89" i="23"/>
  <c r="A90" i="23"/>
  <c r="B90" i="23"/>
  <c r="C90" i="23"/>
  <c r="D90" i="23"/>
  <c r="E90" i="23"/>
  <c r="F90" i="23"/>
  <c r="G90" i="23"/>
  <c r="H90" i="23"/>
  <c r="I90" i="23"/>
  <c r="N90" i="23"/>
  <c r="O90" i="23"/>
  <c r="P90" i="23"/>
  <c r="Q90" i="23"/>
  <c r="R90" i="23"/>
  <c r="A91" i="23"/>
  <c r="B91" i="23"/>
  <c r="C91" i="23"/>
  <c r="D91" i="23"/>
  <c r="E91" i="23"/>
  <c r="F91" i="23"/>
  <c r="G91" i="23"/>
  <c r="H91" i="23"/>
  <c r="I91" i="23"/>
  <c r="N91" i="23"/>
  <c r="O91" i="23"/>
  <c r="P91" i="23"/>
  <c r="Q91" i="23"/>
  <c r="R91" i="23"/>
  <c r="A92" i="23"/>
  <c r="B92" i="23"/>
  <c r="C92" i="23"/>
  <c r="D92" i="23"/>
  <c r="E92" i="23"/>
  <c r="F92" i="23"/>
  <c r="G92" i="23"/>
  <c r="H92" i="23"/>
  <c r="I92" i="23"/>
  <c r="N92" i="23"/>
  <c r="O92" i="23"/>
  <c r="P92" i="23"/>
  <c r="Q92" i="23"/>
  <c r="R92" i="23"/>
  <c r="A93" i="23"/>
  <c r="B93" i="23"/>
  <c r="C93" i="23"/>
  <c r="D93" i="23"/>
  <c r="E93" i="23"/>
  <c r="F93" i="23"/>
  <c r="G93" i="23"/>
  <c r="H93" i="23"/>
  <c r="I93" i="23"/>
  <c r="N93" i="23"/>
  <c r="O93" i="23"/>
  <c r="P93" i="23"/>
  <c r="Q93" i="23"/>
  <c r="R93" i="23"/>
  <c r="A94" i="23"/>
  <c r="B94" i="23"/>
  <c r="C94" i="23"/>
  <c r="D94" i="23"/>
  <c r="E94" i="23"/>
  <c r="F94" i="23"/>
  <c r="G94" i="23"/>
  <c r="H94" i="23"/>
  <c r="I94" i="23"/>
  <c r="N94" i="23"/>
  <c r="O94" i="23"/>
  <c r="P94" i="23"/>
  <c r="Q94" i="23"/>
  <c r="R94" i="23"/>
  <c r="A95" i="23"/>
  <c r="B95" i="23"/>
  <c r="C95" i="23"/>
  <c r="D95" i="23"/>
  <c r="E95" i="23"/>
  <c r="F95" i="23"/>
  <c r="G95" i="23"/>
  <c r="H95" i="23"/>
  <c r="I95" i="23"/>
  <c r="N95" i="23"/>
  <c r="O95" i="23"/>
  <c r="P95" i="23"/>
  <c r="Q95" i="23"/>
  <c r="R95" i="23"/>
  <c r="A96" i="23"/>
  <c r="B96" i="23"/>
  <c r="C96" i="23"/>
  <c r="D96" i="23"/>
  <c r="E96" i="23"/>
  <c r="F96" i="23"/>
  <c r="G96" i="23"/>
  <c r="H96" i="23"/>
  <c r="I96" i="23"/>
  <c r="N96" i="23"/>
  <c r="O96" i="23"/>
  <c r="P96" i="23"/>
  <c r="Q96" i="23"/>
  <c r="R96" i="23"/>
  <c r="A97" i="23"/>
  <c r="B97" i="23"/>
  <c r="C97" i="23"/>
  <c r="D97" i="23"/>
  <c r="E97" i="23"/>
  <c r="F97" i="23"/>
  <c r="G97" i="23"/>
  <c r="H97" i="23"/>
  <c r="I97" i="23"/>
  <c r="N97" i="23"/>
  <c r="O97" i="23"/>
  <c r="P97" i="23"/>
  <c r="Q97" i="23"/>
  <c r="R97" i="23"/>
  <c r="A98" i="23"/>
  <c r="B98" i="23"/>
  <c r="C98" i="23"/>
  <c r="D98" i="23"/>
  <c r="E98" i="23"/>
  <c r="F98" i="23"/>
  <c r="G98" i="23"/>
  <c r="H98" i="23"/>
  <c r="I98" i="23"/>
  <c r="N98" i="23"/>
  <c r="O98" i="23"/>
  <c r="P98" i="23"/>
  <c r="Q98" i="23"/>
  <c r="R98" i="23"/>
  <c r="A99" i="23"/>
  <c r="B99" i="23"/>
  <c r="C99" i="23"/>
  <c r="D99" i="23"/>
  <c r="E99" i="23"/>
  <c r="F99" i="23"/>
  <c r="G99" i="23"/>
  <c r="H99" i="23"/>
  <c r="I99" i="23"/>
  <c r="N99" i="23"/>
  <c r="O99" i="23"/>
  <c r="P99" i="23"/>
  <c r="Q99" i="23"/>
  <c r="R99" i="23"/>
  <c r="A100" i="23"/>
  <c r="B100" i="23"/>
  <c r="C100" i="23"/>
  <c r="D100" i="23"/>
  <c r="E100" i="23"/>
  <c r="F100" i="23"/>
  <c r="G100" i="23"/>
  <c r="H100" i="23"/>
  <c r="I100" i="23"/>
  <c r="N100" i="23"/>
  <c r="O100" i="23"/>
  <c r="P100" i="23"/>
  <c r="Q100" i="23"/>
  <c r="R100" i="23"/>
  <c r="A101" i="23"/>
  <c r="B101" i="23"/>
  <c r="C101" i="23"/>
  <c r="D101" i="23"/>
  <c r="E101" i="23"/>
  <c r="F101" i="23"/>
  <c r="G101" i="23"/>
  <c r="H101" i="23"/>
  <c r="I101" i="23"/>
  <c r="N101" i="23"/>
  <c r="O101" i="23"/>
  <c r="P101" i="23"/>
  <c r="Q101" i="23"/>
  <c r="R101" i="23"/>
  <c r="A102" i="23"/>
  <c r="B102" i="23"/>
  <c r="C102" i="23"/>
  <c r="D102" i="23"/>
  <c r="E102" i="23"/>
  <c r="F102" i="23"/>
  <c r="G102" i="23"/>
  <c r="H102" i="23"/>
  <c r="I102" i="23"/>
  <c r="N102" i="23"/>
  <c r="O102" i="23"/>
  <c r="P102" i="23"/>
  <c r="Q102" i="23"/>
  <c r="R102" i="23"/>
  <c r="A103" i="23"/>
  <c r="B103" i="23"/>
  <c r="C103" i="23"/>
  <c r="D103" i="23"/>
  <c r="E103" i="23"/>
  <c r="F103" i="23"/>
  <c r="G103" i="23"/>
  <c r="H103" i="23"/>
  <c r="I103" i="23"/>
  <c r="N103" i="23"/>
  <c r="O103" i="23"/>
  <c r="P103" i="23"/>
  <c r="Q103" i="23"/>
  <c r="R103" i="23"/>
  <c r="A104" i="23"/>
  <c r="B104" i="23"/>
  <c r="C104" i="23"/>
  <c r="D104" i="23"/>
  <c r="E104" i="23"/>
  <c r="F104" i="23"/>
  <c r="G104" i="23"/>
  <c r="H104" i="23"/>
  <c r="I104" i="23"/>
  <c r="N104" i="23"/>
  <c r="O104" i="23"/>
  <c r="P104" i="23"/>
  <c r="Q104" i="23"/>
  <c r="R104" i="23"/>
  <c r="A105" i="23"/>
  <c r="B105" i="23"/>
  <c r="C105" i="23"/>
  <c r="D105" i="23"/>
  <c r="E105" i="23"/>
  <c r="F105" i="23"/>
  <c r="G105" i="23"/>
  <c r="H105" i="23"/>
  <c r="I105" i="23"/>
  <c r="N105" i="23"/>
  <c r="O105" i="23"/>
  <c r="P105" i="23"/>
  <c r="Q105" i="23"/>
  <c r="R105" i="23"/>
  <c r="A106" i="23"/>
  <c r="B106" i="23"/>
  <c r="C106" i="23"/>
  <c r="D106" i="23"/>
  <c r="E106" i="23"/>
  <c r="F106" i="23"/>
  <c r="G106" i="23"/>
  <c r="H106" i="23"/>
  <c r="I106" i="23"/>
  <c r="N106" i="23"/>
  <c r="O106" i="23"/>
  <c r="P106" i="23"/>
  <c r="Q106" i="23"/>
  <c r="R106" i="23"/>
  <c r="A107" i="23"/>
  <c r="B107" i="23"/>
  <c r="C107" i="23"/>
  <c r="D107" i="23"/>
  <c r="E107" i="23"/>
  <c r="F107" i="23"/>
  <c r="G107" i="23"/>
  <c r="H107" i="23"/>
  <c r="I107" i="23"/>
  <c r="N107" i="23"/>
  <c r="O107" i="23"/>
  <c r="P107" i="23"/>
  <c r="Q107" i="23"/>
  <c r="R107" i="23"/>
  <c r="A108" i="23"/>
  <c r="B108" i="23"/>
  <c r="C108" i="23"/>
  <c r="D108" i="23"/>
  <c r="E108" i="23"/>
  <c r="F108" i="23"/>
  <c r="G108" i="23"/>
  <c r="H108" i="23"/>
  <c r="I108" i="23"/>
  <c r="N108" i="23"/>
  <c r="O108" i="23"/>
  <c r="P108" i="23"/>
  <c r="Q108" i="23"/>
  <c r="R108" i="23"/>
  <c r="A109" i="23"/>
  <c r="B109" i="23"/>
  <c r="C109" i="23"/>
  <c r="D109" i="23"/>
  <c r="E109" i="23"/>
  <c r="F109" i="23"/>
  <c r="G109" i="23"/>
  <c r="H109" i="23"/>
  <c r="I109" i="23"/>
  <c r="N109" i="23"/>
  <c r="O109" i="23"/>
  <c r="P109" i="23"/>
  <c r="Q109" i="23"/>
  <c r="R109" i="23"/>
  <c r="A110" i="23"/>
  <c r="B110" i="23"/>
  <c r="C110" i="23"/>
  <c r="D110" i="23"/>
  <c r="E110" i="23"/>
  <c r="F110" i="23"/>
  <c r="G110" i="23"/>
  <c r="H110" i="23"/>
  <c r="I110" i="23"/>
  <c r="N110" i="23"/>
  <c r="O110" i="23"/>
  <c r="P110" i="23"/>
  <c r="Q110" i="23"/>
  <c r="R110" i="23"/>
  <c r="A111" i="23"/>
  <c r="B111" i="23"/>
  <c r="C111" i="23"/>
  <c r="D111" i="23"/>
  <c r="E111" i="23"/>
  <c r="F111" i="23"/>
  <c r="G111" i="23"/>
  <c r="H111" i="23"/>
  <c r="I111" i="23"/>
  <c r="N111" i="23"/>
  <c r="O111" i="23"/>
  <c r="P111" i="23"/>
  <c r="Q111" i="23"/>
  <c r="R111" i="23"/>
  <c r="A112" i="23"/>
  <c r="B112" i="23"/>
  <c r="C112" i="23"/>
  <c r="D112" i="23"/>
  <c r="E112" i="23"/>
  <c r="F112" i="23"/>
  <c r="G112" i="23"/>
  <c r="H112" i="23"/>
  <c r="I112" i="23"/>
  <c r="N112" i="23"/>
  <c r="O112" i="23"/>
  <c r="P112" i="23"/>
  <c r="Q112" i="23"/>
  <c r="R112" i="23"/>
  <c r="A113" i="23"/>
  <c r="B113" i="23"/>
  <c r="C113" i="23"/>
  <c r="D113" i="23"/>
  <c r="E113" i="23"/>
  <c r="F113" i="23"/>
  <c r="G113" i="23"/>
  <c r="H113" i="23"/>
  <c r="I113" i="23"/>
  <c r="N113" i="23"/>
  <c r="O113" i="23"/>
  <c r="P113" i="23"/>
  <c r="Q113" i="23"/>
  <c r="R113" i="23"/>
  <c r="A114" i="23"/>
  <c r="B114" i="23"/>
  <c r="C114" i="23"/>
  <c r="D114" i="23"/>
  <c r="E114" i="23"/>
  <c r="F114" i="23"/>
  <c r="G114" i="23"/>
  <c r="H114" i="23"/>
  <c r="I114" i="23"/>
  <c r="N114" i="23"/>
  <c r="O114" i="23"/>
  <c r="P114" i="23"/>
  <c r="Q114" i="23"/>
  <c r="R114" i="23"/>
  <c r="A115" i="23"/>
  <c r="B115" i="23"/>
  <c r="C115" i="23"/>
  <c r="D115" i="23"/>
  <c r="E115" i="23"/>
  <c r="F115" i="23"/>
  <c r="G115" i="23"/>
  <c r="H115" i="23"/>
  <c r="I115" i="23"/>
  <c r="N115" i="23"/>
  <c r="O115" i="23"/>
  <c r="P115" i="23"/>
  <c r="Q115" i="23"/>
  <c r="R115" i="23"/>
  <c r="A116" i="23"/>
  <c r="B116" i="23"/>
  <c r="C116" i="23"/>
  <c r="D116" i="23"/>
  <c r="E116" i="23"/>
  <c r="F116" i="23"/>
  <c r="G116" i="23"/>
  <c r="H116" i="23"/>
  <c r="I116" i="23"/>
  <c r="N116" i="23"/>
  <c r="O116" i="23"/>
  <c r="P116" i="23"/>
  <c r="Q116" i="23"/>
  <c r="R116" i="23"/>
  <c r="A117" i="23"/>
  <c r="B117" i="23"/>
  <c r="C117" i="23"/>
  <c r="D117" i="23"/>
  <c r="E117" i="23"/>
  <c r="F117" i="23"/>
  <c r="G117" i="23"/>
  <c r="H117" i="23"/>
  <c r="I117" i="23"/>
  <c r="N117" i="23"/>
  <c r="O117" i="23"/>
  <c r="P117" i="23"/>
  <c r="Q117" i="23"/>
  <c r="R117" i="23"/>
  <c r="A118" i="23"/>
  <c r="B118" i="23"/>
  <c r="C118" i="23"/>
  <c r="D118" i="23"/>
  <c r="E118" i="23"/>
  <c r="F118" i="23"/>
  <c r="G118" i="23"/>
  <c r="H118" i="23"/>
  <c r="I118" i="23"/>
  <c r="N118" i="23"/>
  <c r="O118" i="23"/>
  <c r="P118" i="23"/>
  <c r="Q118" i="23"/>
  <c r="R118" i="23"/>
  <c r="A119" i="23"/>
  <c r="B119" i="23"/>
  <c r="C119" i="23"/>
  <c r="D119" i="23"/>
  <c r="E119" i="23"/>
  <c r="F119" i="23"/>
  <c r="G119" i="23"/>
  <c r="H119" i="23"/>
  <c r="I119" i="23"/>
  <c r="N119" i="23"/>
  <c r="O119" i="23"/>
  <c r="P119" i="23"/>
  <c r="Q119" i="23"/>
  <c r="R119" i="23"/>
  <c r="A120" i="23"/>
  <c r="B120" i="23"/>
  <c r="C120" i="23"/>
  <c r="D120" i="23"/>
  <c r="E120" i="23"/>
  <c r="F120" i="23"/>
  <c r="G120" i="23"/>
  <c r="H120" i="23"/>
  <c r="I120" i="23"/>
  <c r="N120" i="23"/>
  <c r="O120" i="23"/>
  <c r="P120" i="23"/>
  <c r="Q120" i="23"/>
  <c r="R120" i="23"/>
  <c r="A121" i="23"/>
  <c r="B121" i="23"/>
  <c r="C121" i="23"/>
  <c r="D121" i="23"/>
  <c r="E121" i="23"/>
  <c r="F121" i="23"/>
  <c r="G121" i="23"/>
  <c r="H121" i="23"/>
  <c r="I121" i="23"/>
  <c r="N121" i="23"/>
  <c r="O121" i="23"/>
  <c r="P121" i="23"/>
  <c r="Q121" i="23"/>
  <c r="R121" i="23"/>
  <c r="A122" i="23"/>
  <c r="B122" i="23"/>
  <c r="C122" i="23"/>
  <c r="D122" i="23"/>
  <c r="E122" i="23"/>
  <c r="F122" i="23"/>
  <c r="G122" i="23"/>
  <c r="H122" i="23"/>
  <c r="I122" i="23"/>
  <c r="N122" i="23"/>
  <c r="O122" i="23"/>
  <c r="P122" i="23"/>
  <c r="Q122" i="23"/>
  <c r="R122" i="23"/>
  <c r="A123" i="23"/>
  <c r="B123" i="23"/>
  <c r="C123" i="23"/>
  <c r="D123" i="23"/>
  <c r="E123" i="23"/>
  <c r="F123" i="23"/>
  <c r="G123" i="23"/>
  <c r="H123" i="23"/>
  <c r="I123" i="23"/>
  <c r="N123" i="23"/>
  <c r="O123" i="23"/>
  <c r="P123" i="23"/>
  <c r="Q123" i="23"/>
  <c r="R123" i="23"/>
  <c r="A124" i="23"/>
  <c r="B124" i="23"/>
  <c r="C124" i="23"/>
  <c r="D124" i="23"/>
  <c r="E124" i="23"/>
  <c r="F124" i="23"/>
  <c r="G124" i="23"/>
  <c r="H124" i="23"/>
  <c r="I124" i="23"/>
  <c r="N124" i="23"/>
  <c r="O124" i="23"/>
  <c r="P124" i="23"/>
  <c r="Q124" i="23"/>
  <c r="R124" i="23"/>
  <c r="A125" i="23"/>
  <c r="B125" i="23"/>
  <c r="C125" i="23"/>
  <c r="D125" i="23"/>
  <c r="E125" i="23"/>
  <c r="F125" i="23"/>
  <c r="G125" i="23"/>
  <c r="H125" i="23"/>
  <c r="I125" i="23"/>
  <c r="N125" i="23"/>
  <c r="O125" i="23"/>
  <c r="P125" i="23"/>
  <c r="Q125" i="23"/>
  <c r="R125" i="23"/>
  <c r="A126" i="23"/>
  <c r="B126" i="23"/>
  <c r="C126" i="23"/>
  <c r="D126" i="23"/>
  <c r="E126" i="23"/>
  <c r="F126" i="23"/>
  <c r="G126" i="23"/>
  <c r="H126" i="23"/>
  <c r="I126" i="23"/>
  <c r="N126" i="23"/>
  <c r="O126" i="23"/>
  <c r="P126" i="23"/>
  <c r="Q126" i="23"/>
  <c r="R126" i="23"/>
  <c r="A127" i="23"/>
  <c r="B127" i="23"/>
  <c r="C127" i="23"/>
  <c r="D127" i="23"/>
  <c r="E127" i="23"/>
  <c r="F127" i="23"/>
  <c r="G127" i="23"/>
  <c r="H127" i="23"/>
  <c r="I127" i="23"/>
  <c r="N127" i="23"/>
  <c r="O127" i="23"/>
  <c r="P127" i="23"/>
  <c r="Q127" i="23"/>
  <c r="R127" i="23"/>
  <c r="A128" i="23"/>
  <c r="B128" i="23"/>
  <c r="C128" i="23"/>
  <c r="D128" i="23"/>
  <c r="E128" i="23"/>
  <c r="F128" i="23"/>
  <c r="G128" i="23"/>
  <c r="H128" i="23"/>
  <c r="I128" i="23"/>
  <c r="N128" i="23"/>
  <c r="O128" i="23"/>
  <c r="P128" i="23"/>
  <c r="Q128" i="23"/>
  <c r="R128" i="23"/>
  <c r="A129" i="23"/>
  <c r="B129" i="23"/>
  <c r="C129" i="23"/>
  <c r="D129" i="23"/>
  <c r="E129" i="23"/>
  <c r="F129" i="23"/>
  <c r="G129" i="23"/>
  <c r="H129" i="23"/>
  <c r="I129" i="23"/>
  <c r="N129" i="23"/>
  <c r="O129" i="23"/>
  <c r="P129" i="23"/>
  <c r="Q129" i="23"/>
  <c r="R129" i="23"/>
  <c r="A130" i="23"/>
  <c r="B130" i="23"/>
  <c r="C130" i="23"/>
  <c r="D130" i="23"/>
  <c r="E130" i="23"/>
  <c r="F130" i="23"/>
  <c r="G130" i="23"/>
  <c r="H130" i="23"/>
  <c r="I130" i="23"/>
  <c r="N130" i="23"/>
  <c r="O130" i="23"/>
  <c r="P130" i="23"/>
  <c r="Q130" i="23"/>
  <c r="R130" i="23"/>
  <c r="A131" i="23"/>
  <c r="B131" i="23"/>
  <c r="C131" i="23"/>
  <c r="D131" i="23"/>
  <c r="E131" i="23"/>
  <c r="F131" i="23"/>
  <c r="G131" i="23"/>
  <c r="H131" i="23"/>
  <c r="I131" i="23"/>
  <c r="N131" i="23"/>
  <c r="O131" i="23"/>
  <c r="P131" i="23"/>
  <c r="Q131" i="23"/>
  <c r="R131" i="23"/>
  <c r="A132" i="23"/>
  <c r="B132" i="23"/>
  <c r="C132" i="23"/>
  <c r="D132" i="23"/>
  <c r="E132" i="23"/>
  <c r="F132" i="23"/>
  <c r="G132" i="23"/>
  <c r="H132" i="23"/>
  <c r="I132" i="23"/>
  <c r="N132" i="23"/>
  <c r="O132" i="23"/>
  <c r="P132" i="23"/>
  <c r="Q132" i="23"/>
  <c r="R132" i="23"/>
  <c r="A133" i="23"/>
  <c r="B133" i="23"/>
  <c r="C133" i="23"/>
  <c r="D133" i="23"/>
  <c r="E133" i="23"/>
  <c r="F133" i="23"/>
  <c r="G133" i="23"/>
  <c r="H133" i="23"/>
  <c r="I133" i="23"/>
  <c r="N133" i="23"/>
  <c r="O133" i="23"/>
  <c r="P133" i="23"/>
  <c r="Q133" i="23"/>
  <c r="R133" i="23"/>
  <c r="A134" i="23"/>
  <c r="B134" i="23"/>
  <c r="C134" i="23"/>
  <c r="D134" i="23"/>
  <c r="E134" i="23"/>
  <c r="F134" i="23"/>
  <c r="G134" i="23"/>
  <c r="H134" i="23"/>
  <c r="I134" i="23"/>
  <c r="N134" i="23"/>
  <c r="O134" i="23"/>
  <c r="P134" i="23"/>
  <c r="Q134" i="23"/>
  <c r="R134" i="23"/>
  <c r="A135" i="23"/>
  <c r="B135" i="23"/>
  <c r="C135" i="23"/>
  <c r="D135" i="23"/>
  <c r="E135" i="23"/>
  <c r="F135" i="23"/>
  <c r="G135" i="23"/>
  <c r="H135" i="23"/>
  <c r="I135" i="23"/>
  <c r="N135" i="23"/>
  <c r="O135" i="23"/>
  <c r="P135" i="23"/>
  <c r="Q135" i="23"/>
  <c r="R135" i="23"/>
  <c r="A136" i="23"/>
  <c r="B136" i="23"/>
  <c r="C136" i="23"/>
  <c r="D136" i="23"/>
  <c r="E136" i="23"/>
  <c r="F136" i="23"/>
  <c r="G136" i="23"/>
  <c r="H136" i="23"/>
  <c r="I136" i="23"/>
  <c r="N136" i="23"/>
  <c r="O136" i="23"/>
  <c r="P136" i="23"/>
  <c r="Q136" i="23"/>
  <c r="R136" i="23"/>
  <c r="A137" i="23"/>
  <c r="B137" i="23"/>
  <c r="C137" i="23"/>
  <c r="D137" i="23"/>
  <c r="E137" i="23"/>
  <c r="F137" i="23"/>
  <c r="G137" i="23"/>
  <c r="H137" i="23"/>
  <c r="I137" i="23"/>
  <c r="N137" i="23"/>
  <c r="O137" i="23"/>
  <c r="P137" i="23"/>
  <c r="Q137" i="23"/>
  <c r="R137" i="23"/>
  <c r="A138" i="23"/>
  <c r="B138" i="23"/>
  <c r="C138" i="23"/>
  <c r="D138" i="23"/>
  <c r="E138" i="23"/>
  <c r="F138" i="23"/>
  <c r="G138" i="23"/>
  <c r="H138" i="23"/>
  <c r="I138" i="23"/>
  <c r="N138" i="23"/>
  <c r="O138" i="23"/>
  <c r="P138" i="23"/>
  <c r="Q138" i="23"/>
  <c r="R138" i="23"/>
  <c r="A139" i="23"/>
  <c r="B139" i="23"/>
  <c r="C139" i="23"/>
  <c r="D139" i="23"/>
  <c r="E139" i="23"/>
  <c r="F139" i="23"/>
  <c r="G139" i="23"/>
  <c r="H139" i="23"/>
  <c r="I139" i="23"/>
  <c r="N139" i="23"/>
  <c r="O139" i="23"/>
  <c r="P139" i="23"/>
  <c r="Q139" i="23"/>
  <c r="R139" i="23"/>
  <c r="A140" i="23"/>
  <c r="B140" i="23"/>
  <c r="C140" i="23"/>
  <c r="D140" i="23"/>
  <c r="E140" i="23"/>
  <c r="F140" i="23"/>
  <c r="G140" i="23"/>
  <c r="H140" i="23"/>
  <c r="I140" i="23"/>
  <c r="N140" i="23"/>
  <c r="O140" i="23"/>
  <c r="P140" i="23"/>
  <c r="Q140" i="23"/>
  <c r="R140" i="23"/>
  <c r="A141" i="23"/>
  <c r="B141" i="23"/>
  <c r="C141" i="23"/>
  <c r="D141" i="23"/>
  <c r="E141" i="23"/>
  <c r="F141" i="23"/>
  <c r="G141" i="23"/>
  <c r="H141" i="23"/>
  <c r="I141" i="23"/>
  <c r="N141" i="23"/>
  <c r="O141" i="23"/>
  <c r="P141" i="23"/>
  <c r="Q141" i="23"/>
  <c r="R141" i="23"/>
  <c r="A142" i="23"/>
  <c r="B142" i="23"/>
  <c r="C142" i="23"/>
  <c r="D142" i="23"/>
  <c r="E142" i="23"/>
  <c r="F142" i="23"/>
  <c r="G142" i="23"/>
  <c r="H142" i="23"/>
  <c r="I142" i="23"/>
  <c r="N142" i="23"/>
  <c r="O142" i="23"/>
  <c r="P142" i="23"/>
  <c r="Q142" i="23"/>
  <c r="R142" i="23"/>
  <c r="A143" i="23"/>
  <c r="B143" i="23"/>
  <c r="C143" i="23"/>
  <c r="D143" i="23"/>
  <c r="E143" i="23"/>
  <c r="F143" i="23"/>
  <c r="G143" i="23"/>
  <c r="H143" i="23"/>
  <c r="I143" i="23"/>
  <c r="N143" i="23"/>
  <c r="O143" i="23"/>
  <c r="P143" i="23"/>
  <c r="Q143" i="23"/>
  <c r="R143" i="23"/>
  <c r="A144" i="23"/>
  <c r="B144" i="23"/>
  <c r="C144" i="23"/>
  <c r="D144" i="23"/>
  <c r="E144" i="23"/>
  <c r="F144" i="23"/>
  <c r="G144" i="23"/>
  <c r="H144" i="23"/>
  <c r="I144" i="23"/>
  <c r="N144" i="23"/>
  <c r="O144" i="23"/>
  <c r="P144" i="23"/>
  <c r="Q144" i="23"/>
  <c r="R144" i="23"/>
  <c r="A145" i="23"/>
  <c r="B145" i="23"/>
  <c r="C145" i="23"/>
  <c r="D145" i="23"/>
  <c r="E145" i="23"/>
  <c r="F145" i="23"/>
  <c r="G145" i="23"/>
  <c r="H145" i="23"/>
  <c r="I145" i="23"/>
  <c r="N145" i="23"/>
  <c r="O145" i="23"/>
  <c r="P145" i="23"/>
  <c r="Q145" i="23"/>
  <c r="R145" i="23"/>
  <c r="A146" i="23"/>
  <c r="B146" i="23"/>
  <c r="C146" i="23"/>
  <c r="D146" i="23"/>
  <c r="E146" i="23"/>
  <c r="F146" i="23"/>
  <c r="G146" i="23"/>
  <c r="H146" i="23"/>
  <c r="I146" i="23"/>
  <c r="N146" i="23"/>
  <c r="O146" i="23"/>
  <c r="P146" i="23"/>
  <c r="Q146" i="23"/>
  <c r="R146" i="23"/>
  <c r="A147" i="23"/>
  <c r="B147" i="23"/>
  <c r="C147" i="23"/>
  <c r="D147" i="23"/>
  <c r="E147" i="23"/>
  <c r="F147" i="23"/>
  <c r="G147" i="23"/>
  <c r="H147" i="23"/>
  <c r="I147" i="23"/>
  <c r="N147" i="23"/>
  <c r="O147" i="23"/>
  <c r="P147" i="23"/>
  <c r="Q147" i="23"/>
  <c r="R147" i="23"/>
  <c r="A148" i="23"/>
  <c r="B148" i="23"/>
  <c r="C148" i="23"/>
  <c r="D148" i="23"/>
  <c r="E148" i="23"/>
  <c r="F148" i="23"/>
  <c r="G148" i="23"/>
  <c r="H148" i="23"/>
  <c r="I148" i="23"/>
  <c r="N148" i="23"/>
  <c r="O148" i="23"/>
  <c r="P148" i="23"/>
  <c r="Q148" i="23"/>
  <c r="R148" i="23"/>
  <c r="A149" i="23"/>
  <c r="B149" i="23"/>
  <c r="C149" i="23"/>
  <c r="D149" i="23"/>
  <c r="E149" i="23"/>
  <c r="F149" i="23"/>
  <c r="G149" i="23"/>
  <c r="H149" i="23"/>
  <c r="I149" i="23"/>
  <c r="N149" i="23"/>
  <c r="O149" i="23"/>
  <c r="P149" i="23"/>
  <c r="Q149" i="23"/>
  <c r="R149" i="23"/>
  <c r="A150" i="23"/>
  <c r="B150" i="23"/>
  <c r="C150" i="23"/>
  <c r="D150" i="23"/>
  <c r="E150" i="23"/>
  <c r="F150" i="23"/>
  <c r="G150" i="23"/>
  <c r="H150" i="23"/>
  <c r="I150" i="23"/>
  <c r="N150" i="23"/>
  <c r="O150" i="23"/>
  <c r="P150" i="23"/>
  <c r="Q150" i="23"/>
  <c r="R150" i="23"/>
  <c r="A151" i="23"/>
  <c r="B151" i="23"/>
  <c r="C151" i="23"/>
  <c r="D151" i="23"/>
  <c r="E151" i="23"/>
  <c r="F151" i="23"/>
  <c r="G151" i="23"/>
  <c r="H151" i="23"/>
  <c r="I151" i="23"/>
  <c r="N151" i="23"/>
  <c r="O151" i="23"/>
  <c r="P151" i="23"/>
  <c r="Q151" i="23"/>
  <c r="R151" i="23"/>
  <c r="A152" i="23"/>
  <c r="B152" i="23"/>
  <c r="C152" i="23"/>
  <c r="D152" i="23"/>
  <c r="E152" i="23"/>
  <c r="F152" i="23"/>
  <c r="G152" i="23"/>
  <c r="H152" i="23"/>
  <c r="I152" i="23"/>
  <c r="N152" i="23"/>
  <c r="O152" i="23"/>
  <c r="P152" i="23"/>
  <c r="Q152" i="23"/>
  <c r="R152" i="23"/>
  <c r="A153" i="23"/>
  <c r="B153" i="23"/>
  <c r="C153" i="23"/>
  <c r="D153" i="23"/>
  <c r="E153" i="23"/>
  <c r="F153" i="23"/>
  <c r="G153" i="23"/>
  <c r="H153" i="23"/>
  <c r="I153" i="23"/>
  <c r="N153" i="23"/>
  <c r="O153" i="23"/>
  <c r="P153" i="23"/>
  <c r="Q153" i="23"/>
  <c r="R153" i="23"/>
  <c r="A154" i="23"/>
  <c r="B154" i="23"/>
  <c r="C154" i="23"/>
  <c r="D154" i="23"/>
  <c r="E154" i="23"/>
  <c r="F154" i="23"/>
  <c r="G154" i="23"/>
  <c r="H154" i="23"/>
  <c r="I154" i="23"/>
  <c r="N154" i="23"/>
  <c r="O154" i="23"/>
  <c r="P154" i="23"/>
  <c r="Q154" i="23"/>
  <c r="R154" i="23"/>
  <c r="A155" i="23"/>
  <c r="B155" i="23"/>
  <c r="C155" i="23"/>
  <c r="D155" i="23"/>
  <c r="E155" i="23"/>
  <c r="F155" i="23"/>
  <c r="G155" i="23"/>
  <c r="H155" i="23"/>
  <c r="I155" i="23"/>
  <c r="N155" i="23"/>
  <c r="O155" i="23"/>
  <c r="P155" i="23"/>
  <c r="Q155" i="23"/>
  <c r="R155" i="23"/>
  <c r="A156" i="23"/>
  <c r="B156" i="23"/>
  <c r="C156" i="23"/>
  <c r="D156" i="23"/>
  <c r="E156" i="23"/>
  <c r="F156" i="23"/>
  <c r="G156" i="23"/>
  <c r="H156" i="23"/>
  <c r="I156" i="23"/>
  <c r="N156" i="23"/>
  <c r="O156" i="23"/>
  <c r="P156" i="23"/>
  <c r="Q156" i="23"/>
  <c r="R156" i="23"/>
  <c r="A157" i="23"/>
  <c r="B157" i="23"/>
  <c r="C157" i="23"/>
  <c r="D157" i="23"/>
  <c r="E157" i="23"/>
  <c r="F157" i="23"/>
  <c r="G157" i="23"/>
  <c r="H157" i="23"/>
  <c r="I157" i="23"/>
  <c r="N157" i="23"/>
  <c r="O157" i="23"/>
  <c r="P157" i="23"/>
  <c r="Q157" i="23"/>
  <c r="R157" i="23"/>
  <c r="A158" i="23"/>
  <c r="B158" i="23"/>
  <c r="C158" i="23"/>
  <c r="D158" i="23"/>
  <c r="E158" i="23"/>
  <c r="F158" i="23"/>
  <c r="G158" i="23"/>
  <c r="H158" i="23"/>
  <c r="I158" i="23"/>
  <c r="N158" i="23"/>
  <c r="O158" i="23"/>
  <c r="P158" i="23"/>
  <c r="Q158" i="23"/>
  <c r="R158" i="23"/>
  <c r="A159" i="23"/>
  <c r="B159" i="23"/>
  <c r="C159" i="23"/>
  <c r="D159" i="23"/>
  <c r="E159" i="23"/>
  <c r="F159" i="23"/>
  <c r="G159" i="23"/>
  <c r="H159" i="23"/>
  <c r="I159" i="23"/>
  <c r="N159" i="23"/>
  <c r="O159" i="23"/>
  <c r="P159" i="23"/>
  <c r="Q159" i="23"/>
  <c r="R159" i="23"/>
  <c r="A160" i="23"/>
  <c r="B160" i="23"/>
  <c r="C160" i="23"/>
  <c r="D160" i="23"/>
  <c r="E160" i="23"/>
  <c r="F160" i="23"/>
  <c r="G160" i="23"/>
  <c r="H160" i="23"/>
  <c r="I160" i="23"/>
  <c r="N160" i="23"/>
  <c r="O160" i="23"/>
  <c r="P160" i="23"/>
  <c r="Q160" i="23"/>
  <c r="R160" i="23"/>
  <c r="A161" i="23"/>
  <c r="B161" i="23"/>
  <c r="C161" i="23"/>
  <c r="D161" i="23"/>
  <c r="E161" i="23"/>
  <c r="F161" i="23"/>
  <c r="G161" i="23"/>
  <c r="H161" i="23"/>
  <c r="I161" i="23"/>
  <c r="N161" i="23"/>
  <c r="O161" i="23"/>
  <c r="P161" i="23"/>
  <c r="Q161" i="23"/>
  <c r="R161" i="23"/>
  <c r="A162" i="23"/>
  <c r="B162" i="23"/>
  <c r="C162" i="23"/>
  <c r="D162" i="23"/>
  <c r="E162" i="23"/>
  <c r="F162" i="23"/>
  <c r="G162" i="23"/>
  <c r="H162" i="23"/>
  <c r="I162" i="23"/>
  <c r="N162" i="23"/>
  <c r="O162" i="23"/>
  <c r="P162" i="23"/>
  <c r="Q162" i="23"/>
  <c r="R162" i="23"/>
  <c r="A163" i="23"/>
  <c r="B163" i="23"/>
  <c r="C163" i="23"/>
  <c r="D163" i="23"/>
  <c r="E163" i="23"/>
  <c r="F163" i="23"/>
  <c r="G163" i="23"/>
  <c r="H163" i="23"/>
  <c r="I163" i="23"/>
  <c r="N163" i="23"/>
  <c r="O163" i="23"/>
  <c r="P163" i="23"/>
  <c r="Q163" i="23"/>
  <c r="R163" i="23"/>
  <c r="A164" i="23"/>
  <c r="B164" i="23"/>
  <c r="C164" i="23"/>
  <c r="D164" i="23"/>
  <c r="E164" i="23"/>
  <c r="F164" i="23"/>
  <c r="G164" i="23"/>
  <c r="H164" i="23"/>
  <c r="I164" i="23"/>
  <c r="N164" i="23"/>
  <c r="O164" i="23"/>
  <c r="P164" i="23"/>
  <c r="Q164" i="23"/>
  <c r="R164" i="23"/>
  <c r="A165" i="23"/>
  <c r="B165" i="23"/>
  <c r="C165" i="23"/>
  <c r="D165" i="23"/>
  <c r="E165" i="23"/>
  <c r="F165" i="23"/>
  <c r="G165" i="23"/>
  <c r="H165" i="23"/>
  <c r="I165" i="23"/>
  <c r="N165" i="23"/>
  <c r="O165" i="23"/>
  <c r="P165" i="23"/>
  <c r="Q165" i="23"/>
  <c r="R165" i="23"/>
  <c r="A166" i="23"/>
  <c r="B166" i="23"/>
  <c r="C166" i="23"/>
  <c r="D166" i="23"/>
  <c r="E166" i="23"/>
  <c r="F166" i="23"/>
  <c r="G166" i="23"/>
  <c r="H166" i="23"/>
  <c r="I166" i="23"/>
  <c r="N166" i="23"/>
  <c r="O166" i="23"/>
  <c r="P166" i="23"/>
  <c r="Q166" i="23"/>
  <c r="R166" i="23"/>
  <c r="A167" i="23"/>
  <c r="B167" i="23"/>
  <c r="C167" i="23"/>
  <c r="D167" i="23"/>
  <c r="E167" i="23"/>
  <c r="F167" i="23"/>
  <c r="G167" i="23"/>
  <c r="H167" i="23"/>
  <c r="I167" i="23"/>
  <c r="N167" i="23"/>
  <c r="O167" i="23"/>
  <c r="P167" i="23"/>
  <c r="Q167" i="23"/>
  <c r="R167" i="23"/>
  <c r="A168" i="23"/>
  <c r="B168" i="23"/>
  <c r="C168" i="23"/>
  <c r="D168" i="23"/>
  <c r="E168" i="23"/>
  <c r="F168" i="23"/>
  <c r="G168" i="23"/>
  <c r="H168" i="23"/>
  <c r="I168" i="23"/>
  <c r="N168" i="23"/>
  <c r="O168" i="23"/>
  <c r="P168" i="23"/>
  <c r="Q168" i="23"/>
  <c r="R168" i="23"/>
  <c r="A169" i="23"/>
  <c r="B169" i="23"/>
  <c r="C169" i="23"/>
  <c r="D169" i="23"/>
  <c r="E169" i="23"/>
  <c r="F169" i="23"/>
  <c r="G169" i="23"/>
  <c r="H169" i="23"/>
  <c r="I169" i="23"/>
  <c r="N169" i="23"/>
  <c r="O169" i="23"/>
  <c r="P169" i="23"/>
  <c r="Q169" i="23"/>
  <c r="R169" i="23"/>
  <c r="A170" i="23"/>
  <c r="B170" i="23"/>
  <c r="C170" i="23"/>
  <c r="D170" i="23"/>
  <c r="E170" i="23"/>
  <c r="F170" i="23"/>
  <c r="G170" i="23"/>
  <c r="H170" i="23"/>
  <c r="I170" i="23"/>
  <c r="N170" i="23"/>
  <c r="O170" i="23"/>
  <c r="P170" i="23"/>
  <c r="Q170" i="23"/>
  <c r="R170" i="23"/>
  <c r="A171" i="23"/>
  <c r="B171" i="23"/>
  <c r="C171" i="23"/>
  <c r="D171" i="23"/>
  <c r="E171" i="23"/>
  <c r="F171" i="23"/>
  <c r="G171" i="23"/>
  <c r="H171" i="23"/>
  <c r="I171" i="23"/>
  <c r="N171" i="23"/>
  <c r="O171" i="23"/>
  <c r="P171" i="23"/>
  <c r="Q171" i="23"/>
  <c r="R171" i="23"/>
  <c r="A172" i="23"/>
  <c r="B172" i="23"/>
  <c r="C172" i="23"/>
  <c r="D172" i="23"/>
  <c r="E172" i="23"/>
  <c r="F172" i="23"/>
  <c r="G172" i="23"/>
  <c r="H172" i="23"/>
  <c r="I172" i="23"/>
  <c r="N172" i="23"/>
  <c r="O172" i="23"/>
  <c r="P172" i="23"/>
  <c r="Q172" i="23"/>
  <c r="R172" i="23"/>
  <c r="A173" i="23"/>
  <c r="B173" i="23"/>
  <c r="C173" i="23"/>
  <c r="D173" i="23"/>
  <c r="E173" i="23"/>
  <c r="F173" i="23"/>
  <c r="G173" i="23"/>
  <c r="H173" i="23"/>
  <c r="I173" i="23"/>
  <c r="N173" i="23"/>
  <c r="O173" i="23"/>
  <c r="P173" i="23"/>
  <c r="Q173" i="23"/>
  <c r="R173" i="23"/>
  <c r="A174" i="23"/>
  <c r="B174" i="23"/>
  <c r="C174" i="23"/>
  <c r="D174" i="23"/>
  <c r="E174" i="23"/>
  <c r="F174" i="23"/>
  <c r="G174" i="23"/>
  <c r="H174" i="23"/>
  <c r="I174" i="23"/>
  <c r="N174" i="23"/>
  <c r="O174" i="23"/>
  <c r="P174" i="23"/>
  <c r="Q174" i="23"/>
  <c r="R174" i="23"/>
  <c r="A175" i="23"/>
  <c r="B175" i="23"/>
  <c r="C175" i="23"/>
  <c r="D175" i="23"/>
  <c r="E175" i="23"/>
  <c r="F175" i="23"/>
  <c r="G175" i="23"/>
  <c r="H175" i="23"/>
  <c r="I175" i="23"/>
  <c r="N175" i="23"/>
  <c r="O175" i="23"/>
  <c r="P175" i="23"/>
  <c r="Q175" i="23"/>
  <c r="R175" i="23"/>
  <c r="A176" i="23"/>
  <c r="B176" i="23"/>
  <c r="C176" i="23"/>
  <c r="D176" i="23"/>
  <c r="E176" i="23"/>
  <c r="F176" i="23"/>
  <c r="G176" i="23"/>
  <c r="H176" i="23"/>
  <c r="I176" i="23"/>
  <c r="N176" i="23"/>
  <c r="O176" i="23"/>
  <c r="P176" i="23"/>
  <c r="Q176" i="23"/>
  <c r="R176" i="23"/>
  <c r="A177" i="23"/>
  <c r="B177" i="23"/>
  <c r="C177" i="23"/>
  <c r="D177" i="23"/>
  <c r="E177" i="23"/>
  <c r="F177" i="23"/>
  <c r="G177" i="23"/>
  <c r="H177" i="23"/>
  <c r="I177" i="23"/>
  <c r="N177" i="23"/>
  <c r="O177" i="23"/>
  <c r="P177" i="23"/>
  <c r="Q177" i="23"/>
  <c r="R177" i="23"/>
  <c r="A178" i="23"/>
  <c r="B178" i="23"/>
  <c r="C178" i="23"/>
  <c r="D178" i="23"/>
  <c r="E178" i="23"/>
  <c r="F178" i="23"/>
  <c r="G178" i="23"/>
  <c r="H178" i="23"/>
  <c r="I178" i="23"/>
  <c r="N178" i="23"/>
  <c r="O178" i="23"/>
  <c r="P178" i="23"/>
  <c r="Q178" i="23"/>
  <c r="R178" i="23"/>
  <c r="A179" i="23"/>
  <c r="B179" i="23"/>
  <c r="C179" i="23"/>
  <c r="D179" i="23"/>
  <c r="E179" i="23"/>
  <c r="F179" i="23"/>
  <c r="G179" i="23"/>
  <c r="H179" i="23"/>
  <c r="I179" i="23"/>
  <c r="N179" i="23"/>
  <c r="O179" i="23"/>
  <c r="P179" i="23"/>
  <c r="Q179" i="23"/>
  <c r="R179" i="23"/>
  <c r="A180" i="23"/>
  <c r="B180" i="23"/>
  <c r="C180" i="23"/>
  <c r="D180" i="23"/>
  <c r="E180" i="23"/>
  <c r="F180" i="23"/>
  <c r="G180" i="23"/>
  <c r="H180" i="23"/>
  <c r="I180" i="23"/>
  <c r="N180" i="23"/>
  <c r="O180" i="23"/>
  <c r="P180" i="23"/>
  <c r="Q180" i="23"/>
  <c r="R180" i="23"/>
  <c r="A181" i="23"/>
  <c r="B181" i="23"/>
  <c r="C181" i="23"/>
  <c r="D181" i="23"/>
  <c r="E181" i="23"/>
  <c r="F181" i="23"/>
  <c r="G181" i="23"/>
  <c r="H181" i="23"/>
  <c r="I181" i="23"/>
  <c r="N181" i="23"/>
  <c r="O181" i="23"/>
  <c r="P181" i="23"/>
  <c r="Q181" i="23"/>
  <c r="R181" i="23"/>
  <c r="A182" i="23"/>
  <c r="B182" i="23"/>
  <c r="C182" i="23"/>
  <c r="D182" i="23"/>
  <c r="E182" i="23"/>
  <c r="F182" i="23"/>
  <c r="G182" i="23"/>
  <c r="H182" i="23"/>
  <c r="I182" i="23"/>
  <c r="N182" i="23"/>
  <c r="O182" i="23"/>
  <c r="P182" i="23"/>
  <c r="Q182" i="23"/>
  <c r="R182" i="23"/>
  <c r="A183" i="23"/>
  <c r="B183" i="23"/>
  <c r="C183" i="23"/>
  <c r="D183" i="23"/>
  <c r="E183" i="23"/>
  <c r="F183" i="23"/>
  <c r="G183" i="23"/>
  <c r="H183" i="23"/>
  <c r="I183" i="23"/>
  <c r="N183" i="23"/>
  <c r="O183" i="23"/>
  <c r="P183" i="23"/>
  <c r="Q183" i="23"/>
  <c r="R183" i="23"/>
  <c r="A184" i="23"/>
  <c r="B184" i="23"/>
  <c r="C184" i="23"/>
  <c r="D184" i="23"/>
  <c r="E184" i="23"/>
  <c r="F184" i="23"/>
  <c r="G184" i="23"/>
  <c r="H184" i="23"/>
  <c r="I184" i="23"/>
  <c r="N184" i="23"/>
  <c r="O184" i="23"/>
  <c r="P184" i="23"/>
  <c r="Q184" i="23"/>
  <c r="R184" i="23"/>
  <c r="A185" i="23"/>
  <c r="B185" i="23"/>
  <c r="C185" i="23"/>
  <c r="D185" i="23"/>
  <c r="E185" i="23"/>
  <c r="F185" i="23"/>
  <c r="G185" i="23"/>
  <c r="H185" i="23"/>
  <c r="I185" i="23"/>
  <c r="N185" i="23"/>
  <c r="O185" i="23"/>
  <c r="P185" i="23"/>
  <c r="Q185" i="23"/>
  <c r="R185" i="23"/>
  <c r="A186" i="23"/>
  <c r="B186" i="23"/>
  <c r="C186" i="23"/>
  <c r="D186" i="23"/>
  <c r="E186" i="23"/>
  <c r="F186" i="23"/>
  <c r="G186" i="23"/>
  <c r="H186" i="23"/>
  <c r="I186" i="23"/>
  <c r="N186" i="23"/>
  <c r="O186" i="23"/>
  <c r="P186" i="23"/>
  <c r="Q186" i="23"/>
  <c r="R186" i="23"/>
  <c r="A187" i="23"/>
  <c r="B187" i="23"/>
  <c r="C187" i="23"/>
  <c r="D187" i="23"/>
  <c r="E187" i="23"/>
  <c r="F187" i="23"/>
  <c r="G187" i="23"/>
  <c r="H187" i="23"/>
  <c r="I187" i="23"/>
  <c r="N187" i="23"/>
  <c r="O187" i="23"/>
  <c r="P187" i="23"/>
  <c r="Q187" i="23"/>
  <c r="R187" i="23"/>
  <c r="A188" i="23"/>
  <c r="B188" i="23"/>
  <c r="C188" i="23"/>
  <c r="D188" i="23"/>
  <c r="E188" i="23"/>
  <c r="F188" i="23"/>
  <c r="G188" i="23"/>
  <c r="H188" i="23"/>
  <c r="I188" i="23"/>
  <c r="N188" i="23"/>
  <c r="O188" i="23"/>
  <c r="P188" i="23"/>
  <c r="Q188" i="23"/>
  <c r="R188" i="23"/>
  <c r="A189" i="23"/>
  <c r="B189" i="23"/>
  <c r="C189" i="23"/>
  <c r="D189" i="23"/>
  <c r="E189" i="23"/>
  <c r="F189" i="23"/>
  <c r="G189" i="23"/>
  <c r="H189" i="23"/>
  <c r="I189" i="23"/>
  <c r="N189" i="23"/>
  <c r="O189" i="23"/>
  <c r="P189" i="23"/>
  <c r="Q189" i="23"/>
  <c r="R189" i="23"/>
  <c r="A190" i="23"/>
  <c r="B190" i="23"/>
  <c r="C190" i="23"/>
  <c r="D190" i="23"/>
  <c r="E190" i="23"/>
  <c r="F190" i="23"/>
  <c r="G190" i="23"/>
  <c r="H190" i="23"/>
  <c r="I190" i="23"/>
  <c r="N190" i="23"/>
  <c r="O190" i="23"/>
  <c r="P190" i="23"/>
  <c r="Q190" i="23"/>
  <c r="R190" i="23"/>
  <c r="A191" i="23"/>
  <c r="B191" i="23"/>
  <c r="C191" i="23"/>
  <c r="D191" i="23"/>
  <c r="E191" i="23"/>
  <c r="F191" i="23"/>
  <c r="G191" i="23"/>
  <c r="H191" i="23"/>
  <c r="I191" i="23"/>
  <c r="N191" i="23"/>
  <c r="O191" i="23"/>
  <c r="P191" i="23"/>
  <c r="Q191" i="23"/>
  <c r="R191" i="23"/>
  <c r="A192" i="23"/>
  <c r="B192" i="23"/>
  <c r="C192" i="23"/>
  <c r="D192" i="23"/>
  <c r="E192" i="23"/>
  <c r="F192" i="23"/>
  <c r="G192" i="23"/>
  <c r="H192" i="23"/>
  <c r="I192" i="23"/>
  <c r="N192" i="23"/>
  <c r="O192" i="23"/>
  <c r="P192" i="23"/>
  <c r="Q192" i="23"/>
  <c r="R192" i="23"/>
  <c r="A193" i="23"/>
  <c r="B193" i="23"/>
  <c r="C193" i="23"/>
  <c r="D193" i="23"/>
  <c r="E193" i="23"/>
  <c r="F193" i="23"/>
  <c r="G193" i="23"/>
  <c r="H193" i="23"/>
  <c r="I193" i="23"/>
  <c r="N193" i="23"/>
  <c r="O193" i="23"/>
  <c r="P193" i="23"/>
  <c r="Q193" i="23"/>
  <c r="R193" i="23"/>
  <c r="A194" i="23"/>
  <c r="B194" i="23"/>
  <c r="C194" i="23"/>
  <c r="D194" i="23"/>
  <c r="E194" i="23"/>
  <c r="F194" i="23"/>
  <c r="G194" i="23"/>
  <c r="H194" i="23"/>
  <c r="I194" i="23"/>
  <c r="N194" i="23"/>
  <c r="O194" i="23"/>
  <c r="P194" i="23"/>
  <c r="Q194" i="23"/>
  <c r="R194" i="23"/>
  <c r="A195" i="23"/>
  <c r="B195" i="23"/>
  <c r="C195" i="23"/>
  <c r="D195" i="23"/>
  <c r="E195" i="23"/>
  <c r="F195" i="23"/>
  <c r="G195" i="23"/>
  <c r="H195" i="23"/>
  <c r="I195" i="23"/>
  <c r="N195" i="23"/>
  <c r="O195" i="23"/>
  <c r="P195" i="23"/>
  <c r="Q195" i="23"/>
  <c r="R195" i="23"/>
  <c r="A196" i="23"/>
  <c r="B196" i="23"/>
  <c r="C196" i="23"/>
  <c r="D196" i="23"/>
  <c r="E196" i="23"/>
  <c r="F196" i="23"/>
  <c r="G196" i="23"/>
  <c r="H196" i="23"/>
  <c r="I196" i="23"/>
  <c r="N196" i="23"/>
  <c r="O196" i="23"/>
  <c r="P196" i="23"/>
  <c r="Q196" i="23"/>
  <c r="R196" i="23"/>
  <c r="A197" i="23"/>
  <c r="B197" i="23"/>
  <c r="C197" i="23"/>
  <c r="D197" i="23"/>
  <c r="E197" i="23"/>
  <c r="F197" i="23"/>
  <c r="G197" i="23"/>
  <c r="H197" i="23"/>
  <c r="I197" i="23"/>
  <c r="N197" i="23"/>
  <c r="O197" i="23"/>
  <c r="P197" i="23"/>
  <c r="Q197" i="23"/>
  <c r="R197" i="23"/>
  <c r="A198" i="23"/>
  <c r="B198" i="23"/>
  <c r="C198" i="23"/>
  <c r="D198" i="23"/>
  <c r="E198" i="23"/>
  <c r="F198" i="23"/>
  <c r="G198" i="23"/>
  <c r="H198" i="23"/>
  <c r="I198" i="23"/>
  <c r="N198" i="23"/>
  <c r="O198" i="23"/>
  <c r="P198" i="23"/>
  <c r="Q198" i="23"/>
  <c r="R198" i="23"/>
  <c r="A199" i="23"/>
  <c r="B199" i="23"/>
  <c r="C199" i="23"/>
  <c r="D199" i="23"/>
  <c r="E199" i="23"/>
  <c r="F199" i="23"/>
  <c r="G199" i="23"/>
  <c r="H199" i="23"/>
  <c r="I199" i="23"/>
  <c r="N199" i="23"/>
  <c r="O199" i="23"/>
  <c r="P199" i="23"/>
  <c r="Q199" i="23"/>
  <c r="R199" i="23"/>
  <c r="A200" i="23"/>
  <c r="B200" i="23"/>
  <c r="C200" i="23"/>
  <c r="D200" i="23"/>
  <c r="E200" i="23"/>
  <c r="F200" i="23"/>
  <c r="G200" i="23"/>
  <c r="H200" i="23"/>
  <c r="I200" i="23"/>
  <c r="N200" i="23"/>
  <c r="O200" i="23"/>
  <c r="P200" i="23"/>
  <c r="Q200" i="23"/>
  <c r="R200" i="23"/>
  <c r="A201" i="23"/>
  <c r="B201" i="23"/>
  <c r="C201" i="23"/>
  <c r="D201" i="23"/>
  <c r="E201" i="23"/>
  <c r="F201" i="23"/>
  <c r="G201" i="23"/>
  <c r="H201" i="23"/>
  <c r="I201" i="23"/>
  <c r="N201" i="23"/>
  <c r="O201" i="23"/>
  <c r="P201" i="23"/>
  <c r="Q201" i="23"/>
  <c r="R201" i="23"/>
  <c r="A202" i="23"/>
  <c r="B202" i="23"/>
  <c r="C202" i="23"/>
  <c r="D202" i="23"/>
  <c r="E202" i="23"/>
  <c r="F202" i="23"/>
  <c r="G202" i="23"/>
  <c r="H202" i="23"/>
  <c r="I202" i="23"/>
  <c r="N202" i="23"/>
  <c r="O202" i="23"/>
  <c r="P202" i="23"/>
  <c r="Q202" i="23"/>
  <c r="R202" i="23"/>
  <c r="A203" i="23"/>
  <c r="B203" i="23"/>
  <c r="C203" i="23"/>
  <c r="D203" i="23"/>
  <c r="E203" i="23"/>
  <c r="F203" i="23"/>
  <c r="G203" i="23"/>
  <c r="H203" i="23"/>
  <c r="I203" i="23"/>
  <c r="N203" i="23"/>
  <c r="O203" i="23"/>
  <c r="P203" i="23"/>
  <c r="Q203" i="23"/>
  <c r="R203" i="23"/>
  <c r="A204" i="23"/>
  <c r="B204" i="23"/>
  <c r="C204" i="23"/>
  <c r="D204" i="23"/>
  <c r="E204" i="23"/>
  <c r="F204" i="23"/>
  <c r="G204" i="23"/>
  <c r="H204" i="23"/>
  <c r="I204" i="23"/>
  <c r="N204" i="23"/>
  <c r="O204" i="23"/>
  <c r="P204" i="23"/>
  <c r="Q204" i="23"/>
  <c r="R204" i="23"/>
  <c r="A205" i="23"/>
  <c r="B205" i="23"/>
  <c r="C205" i="23"/>
  <c r="D205" i="23"/>
  <c r="E205" i="23"/>
  <c r="F205" i="23"/>
  <c r="G205" i="23"/>
  <c r="H205" i="23"/>
  <c r="I205" i="23"/>
  <c r="N205" i="23"/>
  <c r="O205" i="23"/>
  <c r="P205" i="23"/>
  <c r="Q205" i="23"/>
  <c r="R205" i="23"/>
  <c r="A206" i="23"/>
  <c r="B206" i="23"/>
  <c r="C206" i="23"/>
  <c r="D206" i="23"/>
  <c r="E206" i="23"/>
  <c r="F206" i="23"/>
  <c r="G206" i="23"/>
  <c r="H206" i="23"/>
  <c r="I206" i="23"/>
  <c r="N206" i="23"/>
  <c r="O206" i="23"/>
  <c r="P206" i="23"/>
  <c r="Q206" i="23"/>
  <c r="R206" i="23"/>
  <c r="A207" i="23"/>
  <c r="B207" i="23"/>
  <c r="C207" i="23"/>
  <c r="D207" i="23"/>
  <c r="E207" i="23"/>
  <c r="F207" i="23"/>
  <c r="G207" i="23"/>
  <c r="H207" i="23"/>
  <c r="I207" i="23"/>
  <c r="N207" i="23"/>
  <c r="O207" i="23"/>
  <c r="P207" i="23"/>
  <c r="Q207" i="23"/>
  <c r="R207" i="23"/>
  <c r="A208" i="23"/>
  <c r="B208" i="23"/>
  <c r="C208" i="23"/>
  <c r="D208" i="23"/>
  <c r="E208" i="23"/>
  <c r="F208" i="23"/>
  <c r="G208" i="23"/>
  <c r="H208" i="23"/>
  <c r="I208" i="23"/>
  <c r="N208" i="23"/>
  <c r="O208" i="23"/>
  <c r="P208" i="23"/>
  <c r="Q208" i="23"/>
  <c r="R208" i="23"/>
  <c r="A209" i="23"/>
  <c r="B209" i="23"/>
  <c r="C209" i="23"/>
  <c r="D209" i="23"/>
  <c r="E209" i="23"/>
  <c r="F209" i="23"/>
  <c r="G209" i="23"/>
  <c r="H209" i="23"/>
  <c r="I209" i="23"/>
  <c r="N209" i="23"/>
  <c r="O209" i="23"/>
  <c r="P209" i="23"/>
  <c r="Q209" i="23"/>
  <c r="R209" i="23"/>
  <c r="A210" i="23"/>
  <c r="B210" i="23"/>
  <c r="C210" i="23"/>
  <c r="D210" i="23"/>
  <c r="E210" i="23"/>
  <c r="F210" i="23"/>
  <c r="G210" i="23"/>
  <c r="H210" i="23"/>
  <c r="I210" i="23"/>
  <c r="N210" i="23"/>
  <c r="O210" i="23"/>
  <c r="P210" i="23"/>
  <c r="Q210" i="23"/>
  <c r="R210" i="23"/>
  <c r="A211" i="23"/>
  <c r="B211" i="23"/>
  <c r="C211" i="23"/>
  <c r="D211" i="23"/>
  <c r="E211" i="23"/>
  <c r="F211" i="23"/>
  <c r="G211" i="23"/>
  <c r="H211" i="23"/>
  <c r="I211" i="23"/>
  <c r="N211" i="23"/>
  <c r="O211" i="23"/>
  <c r="P211" i="23"/>
  <c r="Q211" i="23"/>
  <c r="R211" i="23"/>
  <c r="A212" i="23"/>
  <c r="B212" i="23"/>
  <c r="C212" i="23"/>
  <c r="D212" i="23"/>
  <c r="E212" i="23"/>
  <c r="F212" i="23"/>
  <c r="G212" i="23"/>
  <c r="H212" i="23"/>
  <c r="I212" i="23"/>
  <c r="N212" i="23"/>
  <c r="O212" i="23"/>
  <c r="P212" i="23"/>
  <c r="Q212" i="23"/>
  <c r="R212" i="23"/>
  <c r="A213" i="23"/>
  <c r="B213" i="23"/>
  <c r="C213" i="23"/>
  <c r="D213" i="23"/>
  <c r="E213" i="23"/>
  <c r="F213" i="23"/>
  <c r="G213" i="23"/>
  <c r="H213" i="23"/>
  <c r="I213" i="23"/>
  <c r="N213" i="23"/>
  <c r="O213" i="23"/>
  <c r="P213" i="23"/>
  <c r="Q213" i="23"/>
  <c r="R213" i="23"/>
  <c r="A214" i="23"/>
  <c r="B214" i="23"/>
  <c r="C214" i="23"/>
  <c r="D214" i="23"/>
  <c r="E214" i="23"/>
  <c r="F214" i="23"/>
  <c r="G214" i="23"/>
  <c r="H214" i="23"/>
  <c r="I214" i="23"/>
  <c r="N214" i="23"/>
  <c r="O214" i="23"/>
  <c r="P214" i="23"/>
  <c r="Q214" i="23"/>
  <c r="R214" i="23"/>
  <c r="A215" i="23"/>
  <c r="B215" i="23"/>
  <c r="C215" i="23"/>
  <c r="D215" i="23"/>
  <c r="E215" i="23"/>
  <c r="F215" i="23"/>
  <c r="G215" i="23"/>
  <c r="H215" i="23"/>
  <c r="I215" i="23"/>
  <c r="N215" i="23"/>
  <c r="O215" i="23"/>
  <c r="P215" i="23"/>
  <c r="Q215" i="23"/>
  <c r="R215" i="23"/>
  <c r="A216" i="23"/>
  <c r="B216" i="23"/>
  <c r="C216" i="23"/>
  <c r="D216" i="23"/>
  <c r="E216" i="23"/>
  <c r="F216" i="23"/>
  <c r="G216" i="23"/>
  <c r="H216" i="23"/>
  <c r="I216" i="23"/>
  <c r="N216" i="23"/>
  <c r="O216" i="23"/>
  <c r="P216" i="23"/>
  <c r="Q216" i="23"/>
  <c r="R216" i="23"/>
  <c r="A217" i="23"/>
  <c r="B217" i="23"/>
  <c r="C217" i="23"/>
  <c r="D217" i="23"/>
  <c r="E217" i="23"/>
  <c r="F217" i="23"/>
  <c r="G217" i="23"/>
  <c r="H217" i="23"/>
  <c r="I217" i="23"/>
  <c r="N217" i="23"/>
  <c r="O217" i="23"/>
  <c r="P217" i="23"/>
  <c r="Q217" i="23"/>
  <c r="R217" i="23"/>
  <c r="A218" i="23"/>
  <c r="B218" i="23"/>
  <c r="C218" i="23"/>
  <c r="D218" i="23"/>
  <c r="E218" i="23"/>
  <c r="F218" i="23"/>
  <c r="G218" i="23"/>
  <c r="H218" i="23"/>
  <c r="I218" i="23"/>
  <c r="N218" i="23"/>
  <c r="O218" i="23"/>
  <c r="P218" i="23"/>
  <c r="Q218" i="23"/>
  <c r="R218" i="23"/>
  <c r="A219" i="23"/>
  <c r="B219" i="23"/>
  <c r="C219" i="23"/>
  <c r="D219" i="23"/>
  <c r="E219" i="23"/>
  <c r="F219" i="23"/>
  <c r="G219" i="23"/>
  <c r="H219" i="23"/>
  <c r="I219" i="23"/>
  <c r="N219" i="23"/>
  <c r="O219" i="23"/>
  <c r="P219" i="23"/>
  <c r="Q219" i="23"/>
  <c r="R219" i="23"/>
  <c r="A220" i="23"/>
  <c r="B220" i="23"/>
  <c r="C220" i="23"/>
  <c r="D220" i="23"/>
  <c r="E220" i="23"/>
  <c r="F220" i="23"/>
  <c r="G220" i="23"/>
  <c r="H220" i="23"/>
  <c r="I220" i="23"/>
  <c r="N220" i="23"/>
  <c r="O220" i="23"/>
  <c r="P220" i="23"/>
  <c r="Q220" i="23"/>
  <c r="R220" i="23"/>
  <c r="A221" i="23"/>
  <c r="B221" i="23"/>
  <c r="C221" i="23"/>
  <c r="D221" i="23"/>
  <c r="E221" i="23"/>
  <c r="F221" i="23"/>
  <c r="G221" i="23"/>
  <c r="H221" i="23"/>
  <c r="I221" i="23"/>
  <c r="N221" i="23"/>
  <c r="O221" i="23"/>
  <c r="P221" i="23"/>
  <c r="Q221" i="23"/>
  <c r="R221" i="23"/>
  <c r="A222" i="23"/>
  <c r="B222" i="23"/>
  <c r="C222" i="23"/>
  <c r="D222" i="23"/>
  <c r="E222" i="23"/>
  <c r="F222" i="23"/>
  <c r="G222" i="23"/>
  <c r="H222" i="23"/>
  <c r="I222" i="23"/>
  <c r="N222" i="23"/>
  <c r="O222" i="23"/>
  <c r="P222" i="23"/>
  <c r="Q222" i="23"/>
  <c r="R222" i="23"/>
  <c r="A223" i="23"/>
  <c r="B223" i="23"/>
  <c r="C223" i="23"/>
  <c r="D223" i="23"/>
  <c r="E223" i="23"/>
  <c r="F223" i="23"/>
  <c r="G223" i="23"/>
  <c r="H223" i="23"/>
  <c r="I223" i="23"/>
  <c r="N223" i="23"/>
  <c r="O223" i="23"/>
  <c r="P223" i="23"/>
  <c r="Q223" i="23"/>
  <c r="R223" i="23"/>
  <c r="A224" i="23"/>
  <c r="B224" i="23"/>
  <c r="C224" i="23"/>
  <c r="D224" i="23"/>
  <c r="E224" i="23"/>
  <c r="F224" i="23"/>
  <c r="G224" i="23"/>
  <c r="H224" i="23"/>
  <c r="I224" i="23"/>
  <c r="N224" i="23"/>
  <c r="O224" i="23"/>
  <c r="P224" i="23"/>
  <c r="Q224" i="23"/>
  <c r="R224" i="23"/>
  <c r="A225" i="23"/>
  <c r="B225" i="23"/>
  <c r="C225" i="23"/>
  <c r="D225" i="23"/>
  <c r="E225" i="23"/>
  <c r="F225" i="23"/>
  <c r="G225" i="23"/>
  <c r="H225" i="23"/>
  <c r="I225" i="23"/>
  <c r="N225" i="23"/>
  <c r="O225" i="23"/>
  <c r="P225" i="23"/>
  <c r="Q225" i="23"/>
  <c r="R225" i="23"/>
  <c r="A226" i="23"/>
  <c r="B226" i="23"/>
  <c r="C226" i="23"/>
  <c r="D226" i="23"/>
  <c r="E226" i="23"/>
  <c r="F226" i="23"/>
  <c r="G226" i="23"/>
  <c r="H226" i="23"/>
  <c r="I226" i="23"/>
  <c r="N226" i="23"/>
  <c r="O226" i="23"/>
  <c r="P226" i="23"/>
  <c r="Q226" i="23"/>
  <c r="R226" i="23"/>
  <c r="A227" i="23"/>
  <c r="B227" i="23"/>
  <c r="C227" i="23"/>
  <c r="D227" i="23"/>
  <c r="E227" i="23"/>
  <c r="F227" i="23"/>
  <c r="G227" i="23"/>
  <c r="H227" i="23"/>
  <c r="I227" i="23"/>
  <c r="N227" i="23"/>
  <c r="O227" i="23"/>
  <c r="P227" i="23"/>
  <c r="Q227" i="23"/>
  <c r="R227" i="23"/>
  <c r="A228" i="23"/>
  <c r="B228" i="23"/>
  <c r="C228" i="23"/>
  <c r="D228" i="23"/>
  <c r="E228" i="23"/>
  <c r="F228" i="23"/>
  <c r="G228" i="23"/>
  <c r="H228" i="23"/>
  <c r="I228" i="23"/>
  <c r="N228" i="23"/>
  <c r="O228" i="23"/>
  <c r="P228" i="23"/>
  <c r="Q228" i="23"/>
  <c r="R228" i="23"/>
  <c r="A229" i="23"/>
  <c r="B229" i="23"/>
  <c r="C229" i="23"/>
  <c r="D229" i="23"/>
  <c r="E229" i="23"/>
  <c r="F229" i="23"/>
  <c r="G229" i="23"/>
  <c r="H229" i="23"/>
  <c r="I229" i="23"/>
  <c r="N229" i="23"/>
  <c r="O229" i="23"/>
  <c r="P229" i="23"/>
  <c r="Q229" i="23"/>
  <c r="R229" i="23"/>
  <c r="A230" i="23"/>
  <c r="B230" i="23"/>
  <c r="C230" i="23"/>
  <c r="D230" i="23"/>
  <c r="E230" i="23"/>
  <c r="F230" i="23"/>
  <c r="G230" i="23"/>
  <c r="H230" i="23"/>
  <c r="I230" i="23"/>
  <c r="N230" i="23"/>
  <c r="O230" i="23"/>
  <c r="P230" i="23"/>
  <c r="Q230" i="23"/>
  <c r="R230" i="23"/>
  <c r="A231" i="23"/>
  <c r="B231" i="23"/>
  <c r="C231" i="23"/>
  <c r="D231" i="23"/>
  <c r="E231" i="23"/>
  <c r="F231" i="23"/>
  <c r="G231" i="23"/>
  <c r="H231" i="23"/>
  <c r="I231" i="23"/>
  <c r="N231" i="23"/>
  <c r="O231" i="23"/>
  <c r="P231" i="23"/>
  <c r="Q231" i="23"/>
  <c r="R231" i="23"/>
  <c r="A232" i="23"/>
  <c r="B232" i="23"/>
  <c r="C232" i="23"/>
  <c r="D232" i="23"/>
  <c r="E232" i="23"/>
  <c r="F232" i="23"/>
  <c r="G232" i="23"/>
  <c r="H232" i="23"/>
  <c r="I232" i="23"/>
  <c r="N232" i="23"/>
  <c r="O232" i="23"/>
  <c r="P232" i="23"/>
  <c r="Q232" i="23"/>
  <c r="R232" i="23"/>
  <c r="A233" i="23"/>
  <c r="B233" i="23"/>
  <c r="C233" i="23"/>
  <c r="D233" i="23"/>
  <c r="E233" i="23"/>
  <c r="F233" i="23"/>
  <c r="G233" i="23"/>
  <c r="H233" i="23"/>
  <c r="I233" i="23"/>
  <c r="N233" i="23"/>
  <c r="O233" i="23"/>
  <c r="P233" i="23"/>
  <c r="Q233" i="23"/>
  <c r="R233" i="23"/>
  <c r="A234" i="23"/>
  <c r="B234" i="23"/>
  <c r="C234" i="23"/>
  <c r="D234" i="23"/>
  <c r="E234" i="23"/>
  <c r="F234" i="23"/>
  <c r="G234" i="23"/>
  <c r="H234" i="23"/>
  <c r="I234" i="23"/>
  <c r="N234" i="23"/>
  <c r="O234" i="23"/>
  <c r="P234" i="23"/>
  <c r="Q234" i="23"/>
  <c r="R234" i="23"/>
  <c r="A235" i="23"/>
  <c r="B235" i="23"/>
  <c r="C235" i="23"/>
  <c r="D235" i="23"/>
  <c r="E235" i="23"/>
  <c r="F235" i="23"/>
  <c r="G235" i="23"/>
  <c r="H235" i="23"/>
  <c r="I235" i="23"/>
  <c r="N235" i="23"/>
  <c r="O235" i="23"/>
  <c r="P235" i="23"/>
  <c r="Q235" i="23"/>
  <c r="R235" i="23"/>
  <c r="A236" i="23"/>
  <c r="B236" i="23"/>
  <c r="C236" i="23"/>
  <c r="D236" i="23"/>
  <c r="E236" i="23"/>
  <c r="F236" i="23"/>
  <c r="G236" i="23"/>
  <c r="H236" i="23"/>
  <c r="I236" i="23"/>
  <c r="N236" i="23"/>
  <c r="O236" i="23"/>
  <c r="P236" i="23"/>
  <c r="Q236" i="23"/>
  <c r="R236" i="23"/>
  <c r="A237" i="23"/>
  <c r="B237" i="23"/>
  <c r="C237" i="23"/>
  <c r="D237" i="23"/>
  <c r="E237" i="23"/>
  <c r="F237" i="23"/>
  <c r="G237" i="23"/>
  <c r="H237" i="23"/>
  <c r="I237" i="23"/>
  <c r="N237" i="23"/>
  <c r="O237" i="23"/>
  <c r="P237" i="23"/>
  <c r="Q237" i="23"/>
  <c r="R237" i="23"/>
  <c r="A238" i="23"/>
  <c r="B238" i="23"/>
  <c r="C238" i="23"/>
  <c r="D238" i="23"/>
  <c r="E238" i="23"/>
  <c r="F238" i="23"/>
  <c r="G238" i="23"/>
  <c r="H238" i="23"/>
  <c r="I238" i="23"/>
  <c r="N238" i="23"/>
  <c r="O238" i="23"/>
  <c r="P238" i="23"/>
  <c r="Q238" i="23"/>
  <c r="R238" i="23"/>
  <c r="A239" i="23"/>
  <c r="B239" i="23"/>
  <c r="C239" i="23"/>
  <c r="D239" i="23"/>
  <c r="E239" i="23"/>
  <c r="F239" i="23"/>
  <c r="G239" i="23"/>
  <c r="H239" i="23"/>
  <c r="I239" i="23"/>
  <c r="N239" i="23"/>
  <c r="O239" i="23"/>
  <c r="P239" i="23"/>
  <c r="Q239" i="23"/>
  <c r="R239" i="23"/>
  <c r="A240" i="23"/>
  <c r="B240" i="23"/>
  <c r="C240" i="23"/>
  <c r="D240" i="23"/>
  <c r="E240" i="23"/>
  <c r="F240" i="23"/>
  <c r="G240" i="23"/>
  <c r="H240" i="23"/>
  <c r="I240" i="23"/>
  <c r="N240" i="23"/>
  <c r="O240" i="23"/>
  <c r="P240" i="23"/>
  <c r="Q240" i="23"/>
  <c r="R240" i="23"/>
  <c r="A241" i="23"/>
  <c r="B241" i="23"/>
  <c r="C241" i="23"/>
  <c r="D241" i="23"/>
  <c r="E241" i="23"/>
  <c r="F241" i="23"/>
  <c r="G241" i="23"/>
  <c r="H241" i="23"/>
  <c r="I241" i="23"/>
  <c r="N241" i="23"/>
  <c r="O241" i="23"/>
  <c r="P241" i="23"/>
  <c r="Q241" i="23"/>
  <c r="R241" i="23"/>
  <c r="A242" i="23"/>
  <c r="B242" i="23"/>
  <c r="C242" i="23"/>
  <c r="D242" i="23"/>
  <c r="E242" i="23"/>
  <c r="F242" i="23"/>
  <c r="G242" i="23"/>
  <c r="H242" i="23"/>
  <c r="I242" i="23"/>
  <c r="N242" i="23"/>
  <c r="O242" i="23"/>
  <c r="P242" i="23"/>
  <c r="Q242" i="23"/>
  <c r="R242" i="23"/>
  <c r="A243" i="23"/>
  <c r="B243" i="23"/>
  <c r="C243" i="23"/>
  <c r="D243" i="23"/>
  <c r="E243" i="23"/>
  <c r="F243" i="23"/>
  <c r="G243" i="23"/>
  <c r="H243" i="23"/>
  <c r="I243" i="23"/>
  <c r="N243" i="23"/>
  <c r="O243" i="23"/>
  <c r="P243" i="23"/>
  <c r="Q243" i="23"/>
  <c r="R243" i="23"/>
  <c r="A244" i="23"/>
  <c r="B244" i="23"/>
  <c r="C244" i="23"/>
  <c r="D244" i="23"/>
  <c r="E244" i="23"/>
  <c r="F244" i="23"/>
  <c r="G244" i="23"/>
  <c r="H244" i="23"/>
  <c r="I244" i="23"/>
  <c r="N244" i="23"/>
  <c r="O244" i="23"/>
  <c r="P244" i="23"/>
  <c r="Q244" i="23"/>
  <c r="R244" i="23"/>
  <c r="A245" i="23"/>
  <c r="B245" i="23"/>
  <c r="C245" i="23"/>
  <c r="D245" i="23"/>
  <c r="E245" i="23"/>
  <c r="F245" i="23"/>
  <c r="G245" i="23"/>
  <c r="H245" i="23"/>
  <c r="I245" i="23"/>
  <c r="N245" i="23"/>
  <c r="O245" i="23"/>
  <c r="P245" i="23"/>
  <c r="Q245" i="23"/>
  <c r="R245" i="23"/>
  <c r="A246" i="23"/>
  <c r="B246" i="23"/>
  <c r="C246" i="23"/>
  <c r="D246" i="23"/>
  <c r="E246" i="23"/>
  <c r="F246" i="23"/>
  <c r="G246" i="23"/>
  <c r="H246" i="23"/>
  <c r="I246" i="23"/>
  <c r="N246" i="23"/>
  <c r="O246" i="23"/>
  <c r="P246" i="23"/>
  <c r="Q246" i="23"/>
  <c r="R246" i="23"/>
  <c r="A247" i="23"/>
  <c r="B247" i="23"/>
  <c r="C247" i="23"/>
  <c r="D247" i="23"/>
  <c r="E247" i="23"/>
  <c r="F247" i="23"/>
  <c r="G247" i="23"/>
  <c r="H247" i="23"/>
  <c r="I247" i="23"/>
  <c r="N247" i="23"/>
  <c r="O247" i="23"/>
  <c r="P247" i="23"/>
  <c r="Q247" i="23"/>
  <c r="R247" i="23"/>
  <c r="A248" i="23"/>
  <c r="B248" i="23"/>
  <c r="C248" i="23"/>
  <c r="D248" i="23"/>
  <c r="E248" i="23"/>
  <c r="F248" i="23"/>
  <c r="G248" i="23"/>
  <c r="H248" i="23"/>
  <c r="I248" i="23"/>
  <c r="N248" i="23"/>
  <c r="O248" i="23"/>
  <c r="P248" i="23"/>
  <c r="Q248" i="23"/>
  <c r="R248" i="23"/>
  <c r="A249" i="23"/>
  <c r="B249" i="23"/>
  <c r="C249" i="23"/>
  <c r="D249" i="23"/>
  <c r="E249" i="23"/>
  <c r="F249" i="23"/>
  <c r="G249" i="23"/>
  <c r="H249" i="23"/>
  <c r="I249" i="23"/>
  <c r="N249" i="23"/>
  <c r="O249" i="23"/>
  <c r="P249" i="23"/>
  <c r="Q249" i="23"/>
  <c r="R249" i="23"/>
  <c r="A250" i="23"/>
  <c r="B250" i="23"/>
  <c r="C250" i="23"/>
  <c r="D250" i="23"/>
  <c r="E250" i="23"/>
  <c r="F250" i="23"/>
  <c r="G250" i="23"/>
  <c r="H250" i="23"/>
  <c r="I250" i="23"/>
  <c r="N250" i="23"/>
  <c r="O250" i="23"/>
  <c r="P250" i="23"/>
  <c r="Q250" i="23"/>
  <c r="R250" i="23"/>
  <c r="A251" i="23"/>
  <c r="B251" i="23"/>
  <c r="C251" i="23"/>
  <c r="D251" i="23"/>
  <c r="E251" i="23"/>
  <c r="F251" i="23"/>
  <c r="G251" i="23"/>
  <c r="H251" i="23"/>
  <c r="I251" i="23"/>
  <c r="N251" i="23"/>
  <c r="O251" i="23"/>
  <c r="P251" i="23"/>
  <c r="Q251" i="23"/>
  <c r="R251" i="23"/>
  <c r="A252" i="23"/>
  <c r="B252" i="23"/>
  <c r="C252" i="23"/>
  <c r="D252" i="23"/>
  <c r="E252" i="23"/>
  <c r="F252" i="23"/>
  <c r="G252" i="23"/>
  <c r="H252" i="23"/>
  <c r="I252" i="23"/>
  <c r="N252" i="23"/>
  <c r="O252" i="23"/>
  <c r="P252" i="23"/>
  <c r="Q252" i="23"/>
  <c r="R252" i="23"/>
  <c r="A253" i="23"/>
  <c r="B253" i="23"/>
  <c r="C253" i="23"/>
  <c r="D253" i="23"/>
  <c r="E253" i="23"/>
  <c r="F253" i="23"/>
  <c r="G253" i="23"/>
  <c r="H253" i="23"/>
  <c r="I253" i="23"/>
  <c r="N253" i="23"/>
  <c r="O253" i="23"/>
  <c r="P253" i="23"/>
  <c r="Q253" i="23"/>
  <c r="R253" i="23"/>
  <c r="A254" i="23"/>
  <c r="B254" i="23"/>
  <c r="C254" i="23"/>
  <c r="D254" i="23"/>
  <c r="E254" i="23"/>
  <c r="F254" i="23"/>
  <c r="G254" i="23"/>
  <c r="H254" i="23"/>
  <c r="I254" i="23"/>
  <c r="N254" i="23"/>
  <c r="O254" i="23"/>
  <c r="P254" i="23"/>
  <c r="Q254" i="23"/>
  <c r="R254" i="23"/>
  <c r="A255" i="23"/>
  <c r="B255" i="23"/>
  <c r="C255" i="23"/>
  <c r="D255" i="23"/>
  <c r="E255" i="23"/>
  <c r="F255" i="23"/>
  <c r="G255" i="23"/>
  <c r="H255" i="23"/>
  <c r="I255" i="23"/>
  <c r="N255" i="23"/>
  <c r="O255" i="23"/>
  <c r="P255" i="23"/>
  <c r="Q255" i="23"/>
  <c r="R255" i="23"/>
  <c r="AF255" i="23"/>
  <c r="A256" i="23"/>
  <c r="B256" i="23"/>
  <c r="C256" i="23"/>
  <c r="D256" i="23"/>
  <c r="E256" i="23"/>
  <c r="F256" i="23"/>
  <c r="G256" i="23"/>
  <c r="H256" i="23"/>
  <c r="I256" i="23"/>
  <c r="N256" i="23"/>
  <c r="O256" i="23"/>
  <c r="P256" i="23"/>
  <c r="Q256" i="23"/>
  <c r="R256" i="23"/>
  <c r="AF256" i="23"/>
  <c r="A257" i="23"/>
  <c r="B257" i="23"/>
  <c r="C257" i="23"/>
  <c r="D257" i="23"/>
  <c r="E257" i="23"/>
  <c r="F257" i="23"/>
  <c r="G257" i="23"/>
  <c r="H257" i="23"/>
  <c r="I257" i="23"/>
  <c r="N257" i="23"/>
  <c r="O257" i="23"/>
  <c r="P257" i="23"/>
  <c r="Q257" i="23"/>
  <c r="R257" i="23"/>
  <c r="AF257" i="23"/>
  <c r="A258" i="23"/>
  <c r="B258" i="23"/>
  <c r="C258" i="23"/>
  <c r="D258" i="23"/>
  <c r="E258" i="23"/>
  <c r="F258" i="23"/>
  <c r="G258" i="23"/>
  <c r="H258" i="23"/>
  <c r="I258" i="23"/>
  <c r="N258" i="23"/>
  <c r="O258" i="23"/>
  <c r="P258" i="23"/>
  <c r="Q258" i="23"/>
  <c r="R258" i="23"/>
  <c r="AF258" i="23"/>
  <c r="A259" i="23"/>
  <c r="B259" i="23"/>
  <c r="C259" i="23"/>
  <c r="D259" i="23"/>
  <c r="E259" i="23"/>
  <c r="F259" i="23"/>
  <c r="G259" i="23"/>
  <c r="H259" i="23"/>
  <c r="I259" i="23"/>
  <c r="N259" i="23"/>
  <c r="O259" i="23"/>
  <c r="P259" i="23"/>
  <c r="Q259" i="23"/>
  <c r="R259" i="23"/>
  <c r="AF259" i="23"/>
  <c r="A260" i="23"/>
  <c r="B260" i="23"/>
  <c r="C260" i="23"/>
  <c r="D260" i="23"/>
  <c r="E260" i="23"/>
  <c r="F260" i="23"/>
  <c r="G260" i="23"/>
  <c r="H260" i="23"/>
  <c r="I260" i="23"/>
  <c r="N260" i="23"/>
  <c r="O260" i="23"/>
  <c r="P260" i="23"/>
  <c r="Q260" i="23"/>
  <c r="R260" i="23"/>
  <c r="AF260" i="23"/>
  <c r="A261" i="23"/>
  <c r="B261" i="23"/>
  <c r="C261" i="23"/>
  <c r="D261" i="23"/>
  <c r="E261" i="23"/>
  <c r="F261" i="23"/>
  <c r="G261" i="23"/>
  <c r="H261" i="23"/>
  <c r="I261" i="23"/>
  <c r="N261" i="23"/>
  <c r="O261" i="23"/>
  <c r="P261" i="23"/>
  <c r="Q261" i="23"/>
  <c r="R261" i="23"/>
  <c r="AF261" i="23"/>
  <c r="A262" i="23"/>
  <c r="B262" i="23"/>
  <c r="C262" i="23"/>
  <c r="D262" i="23"/>
  <c r="E262" i="23"/>
  <c r="F262" i="23"/>
  <c r="G262" i="23"/>
  <c r="H262" i="23"/>
  <c r="I262" i="23"/>
  <c r="N262" i="23"/>
  <c r="O262" i="23"/>
  <c r="P262" i="23"/>
  <c r="Q262" i="23"/>
  <c r="R262" i="23"/>
  <c r="AF262" i="23"/>
  <c r="A263" i="23"/>
  <c r="B263" i="23"/>
  <c r="C263" i="23"/>
  <c r="D263" i="23"/>
  <c r="E263" i="23"/>
  <c r="F263" i="23"/>
  <c r="G263" i="23"/>
  <c r="H263" i="23"/>
  <c r="I263" i="23"/>
  <c r="N263" i="23"/>
  <c r="O263" i="23"/>
  <c r="P263" i="23"/>
  <c r="Q263" i="23"/>
  <c r="R263" i="23"/>
  <c r="AF263" i="23"/>
  <c r="A264" i="23"/>
  <c r="B264" i="23"/>
  <c r="C264" i="23"/>
  <c r="D264" i="23"/>
  <c r="E264" i="23"/>
  <c r="F264" i="23"/>
  <c r="G264" i="23"/>
  <c r="H264" i="23"/>
  <c r="I264" i="23"/>
  <c r="N264" i="23"/>
  <c r="O264" i="23"/>
  <c r="P264" i="23"/>
  <c r="Q264" i="23"/>
  <c r="R264" i="23"/>
  <c r="AF264" i="23"/>
  <c r="A265" i="23"/>
  <c r="B265" i="23"/>
  <c r="C265" i="23"/>
  <c r="D265" i="23"/>
  <c r="E265" i="23"/>
  <c r="F265" i="23"/>
  <c r="G265" i="23"/>
  <c r="H265" i="23"/>
  <c r="I265" i="23"/>
  <c r="N265" i="23"/>
  <c r="O265" i="23"/>
  <c r="P265" i="23"/>
  <c r="Q265" i="23"/>
  <c r="R265" i="23"/>
  <c r="AF265" i="23"/>
  <c r="A266" i="23"/>
  <c r="B266" i="23"/>
  <c r="C266" i="23"/>
  <c r="D266" i="23"/>
  <c r="E266" i="23"/>
  <c r="F266" i="23"/>
  <c r="G266" i="23"/>
  <c r="H266" i="23"/>
  <c r="I266" i="23"/>
  <c r="N266" i="23"/>
  <c r="O266" i="23"/>
  <c r="P266" i="23"/>
  <c r="Q266" i="23"/>
  <c r="R266" i="23"/>
  <c r="AF266" i="23"/>
  <c r="A267" i="23"/>
  <c r="B267" i="23"/>
  <c r="C267" i="23"/>
  <c r="D267" i="23"/>
  <c r="E267" i="23"/>
  <c r="F267" i="23"/>
  <c r="G267" i="23"/>
  <c r="H267" i="23"/>
  <c r="I267" i="23"/>
  <c r="N267" i="23"/>
  <c r="O267" i="23"/>
  <c r="P267" i="23"/>
  <c r="Q267" i="23"/>
  <c r="R267" i="23"/>
  <c r="AF267" i="23"/>
  <c r="A268" i="23"/>
  <c r="B268" i="23"/>
  <c r="C268" i="23"/>
  <c r="D268" i="23"/>
  <c r="E268" i="23"/>
  <c r="F268" i="23"/>
  <c r="G268" i="23"/>
  <c r="H268" i="23"/>
  <c r="I268" i="23"/>
  <c r="N268" i="23"/>
  <c r="O268" i="23"/>
  <c r="P268" i="23"/>
  <c r="Q268" i="23"/>
  <c r="R268" i="23"/>
  <c r="AF268" i="23"/>
  <c r="A269" i="23"/>
  <c r="B269" i="23"/>
  <c r="C269" i="23"/>
  <c r="D269" i="23"/>
  <c r="E269" i="23"/>
  <c r="F269" i="23"/>
  <c r="G269" i="23"/>
  <c r="H269" i="23"/>
  <c r="I269" i="23"/>
  <c r="N269" i="23"/>
  <c r="O269" i="23"/>
  <c r="P269" i="23"/>
  <c r="Q269" i="23"/>
  <c r="R269" i="23"/>
  <c r="AF269" i="23"/>
  <c r="A270" i="23"/>
  <c r="B270" i="23"/>
  <c r="C270" i="23"/>
  <c r="D270" i="23"/>
  <c r="E270" i="23"/>
  <c r="F270" i="23"/>
  <c r="G270" i="23"/>
  <c r="H270" i="23"/>
  <c r="I270" i="23"/>
  <c r="N270" i="23"/>
  <c r="O270" i="23"/>
  <c r="P270" i="23"/>
  <c r="Q270" i="23"/>
  <c r="R270" i="23"/>
  <c r="AF270" i="23"/>
  <c r="A271" i="23"/>
  <c r="B271" i="23"/>
  <c r="C271" i="23"/>
  <c r="D271" i="23"/>
  <c r="E271" i="23"/>
  <c r="F271" i="23"/>
  <c r="G271" i="23"/>
  <c r="H271" i="23"/>
  <c r="I271" i="23"/>
  <c r="N271" i="23"/>
  <c r="O271" i="23"/>
  <c r="P271" i="23"/>
  <c r="Q271" i="23"/>
  <c r="R271" i="23"/>
  <c r="AF271" i="23"/>
  <c r="A272" i="23"/>
  <c r="B272" i="23"/>
  <c r="C272" i="23"/>
  <c r="D272" i="23"/>
  <c r="E272" i="23"/>
  <c r="F272" i="23"/>
  <c r="G272" i="23"/>
  <c r="H272" i="23"/>
  <c r="I272" i="23"/>
  <c r="N272" i="23"/>
  <c r="O272" i="23"/>
  <c r="P272" i="23"/>
  <c r="Q272" i="23"/>
  <c r="R272" i="23"/>
  <c r="AF272" i="23"/>
  <c r="A273" i="23"/>
  <c r="B273" i="23"/>
  <c r="C273" i="23"/>
  <c r="D273" i="23"/>
  <c r="E273" i="23"/>
  <c r="F273" i="23"/>
  <c r="G273" i="23"/>
  <c r="H273" i="23"/>
  <c r="I273" i="23"/>
  <c r="N273" i="23"/>
  <c r="O273" i="23"/>
  <c r="P273" i="23"/>
  <c r="Q273" i="23"/>
  <c r="R273" i="23"/>
  <c r="AF273" i="23"/>
  <c r="A274" i="23"/>
  <c r="B274" i="23"/>
  <c r="C274" i="23"/>
  <c r="D274" i="23"/>
  <c r="E274" i="23"/>
  <c r="F274" i="23"/>
  <c r="G274" i="23"/>
  <c r="H274" i="23"/>
  <c r="I274" i="23"/>
  <c r="N274" i="23"/>
  <c r="O274" i="23"/>
  <c r="P274" i="23"/>
  <c r="Q274" i="23"/>
  <c r="R274" i="23"/>
  <c r="AF274" i="23"/>
  <c r="A275" i="23"/>
  <c r="B275" i="23"/>
  <c r="C275" i="23"/>
  <c r="D275" i="23"/>
  <c r="E275" i="23"/>
  <c r="F275" i="23"/>
  <c r="G275" i="23"/>
  <c r="H275" i="23"/>
  <c r="I275" i="23"/>
  <c r="N275" i="23"/>
  <c r="O275" i="23"/>
  <c r="P275" i="23"/>
  <c r="Q275" i="23"/>
  <c r="R275" i="23"/>
  <c r="AF275" i="23"/>
  <c r="A276" i="23"/>
  <c r="B276" i="23"/>
  <c r="C276" i="23"/>
  <c r="D276" i="23"/>
  <c r="E276" i="23"/>
  <c r="F276" i="23"/>
  <c r="G276" i="23"/>
  <c r="H276" i="23"/>
  <c r="I276" i="23"/>
  <c r="N276" i="23"/>
  <c r="O276" i="23"/>
  <c r="P276" i="23"/>
  <c r="Q276" i="23"/>
  <c r="R276" i="23"/>
  <c r="AF276" i="23"/>
  <c r="A277" i="23"/>
  <c r="B277" i="23"/>
  <c r="C277" i="23"/>
  <c r="D277" i="23"/>
  <c r="E277" i="23"/>
  <c r="F277" i="23"/>
  <c r="G277" i="23"/>
  <c r="H277" i="23"/>
  <c r="I277" i="23"/>
  <c r="N277" i="23"/>
  <c r="O277" i="23"/>
  <c r="P277" i="23"/>
  <c r="Q277" i="23"/>
  <c r="R277" i="23"/>
  <c r="AF277" i="23"/>
  <c r="A278" i="23"/>
  <c r="B278" i="23"/>
  <c r="C278" i="23"/>
  <c r="D278" i="23"/>
  <c r="E278" i="23"/>
  <c r="F278" i="23"/>
  <c r="G278" i="23"/>
  <c r="H278" i="23"/>
  <c r="I278" i="23"/>
  <c r="N278" i="23"/>
  <c r="O278" i="23"/>
  <c r="P278" i="23"/>
  <c r="Q278" i="23"/>
  <c r="R278" i="23"/>
  <c r="AF278" i="23"/>
  <c r="A279" i="23"/>
  <c r="B279" i="23"/>
  <c r="C279" i="23"/>
  <c r="D279" i="23"/>
  <c r="E279" i="23"/>
  <c r="F279" i="23"/>
  <c r="G279" i="23"/>
  <c r="H279" i="23"/>
  <c r="I279" i="23"/>
  <c r="N279" i="23"/>
  <c r="O279" i="23"/>
  <c r="P279" i="23"/>
  <c r="Q279" i="23"/>
  <c r="R279" i="23"/>
  <c r="AF279" i="23"/>
  <c r="A280" i="23"/>
  <c r="B280" i="23"/>
  <c r="C280" i="23"/>
  <c r="D280" i="23"/>
  <c r="E280" i="23"/>
  <c r="F280" i="23"/>
  <c r="G280" i="23"/>
  <c r="H280" i="23"/>
  <c r="I280" i="23"/>
  <c r="N280" i="23"/>
  <c r="O280" i="23"/>
  <c r="P280" i="23"/>
  <c r="Q280" i="23"/>
  <c r="R280" i="23"/>
  <c r="AF280" i="23"/>
  <c r="A281" i="23"/>
  <c r="B281" i="23"/>
  <c r="C281" i="23"/>
  <c r="D281" i="23"/>
  <c r="E281" i="23"/>
  <c r="F281" i="23"/>
  <c r="G281" i="23"/>
  <c r="H281" i="23"/>
  <c r="I281" i="23"/>
  <c r="N281" i="23"/>
  <c r="O281" i="23"/>
  <c r="P281" i="23"/>
  <c r="Q281" i="23"/>
  <c r="R281" i="23"/>
  <c r="AF281" i="23"/>
  <c r="A282" i="23"/>
  <c r="B282" i="23"/>
  <c r="C282" i="23"/>
  <c r="D282" i="23"/>
  <c r="E282" i="23"/>
  <c r="F282" i="23"/>
  <c r="G282" i="23"/>
  <c r="H282" i="23"/>
  <c r="I282" i="23"/>
  <c r="N282" i="23"/>
  <c r="O282" i="23"/>
  <c r="P282" i="23"/>
  <c r="Q282" i="23"/>
  <c r="R282" i="23"/>
  <c r="AF282" i="23"/>
  <c r="A283" i="23"/>
  <c r="B283" i="23"/>
  <c r="C283" i="23"/>
  <c r="D283" i="23"/>
  <c r="E283" i="23"/>
  <c r="F283" i="23"/>
  <c r="G283" i="23"/>
  <c r="H283" i="23"/>
  <c r="I283" i="23"/>
  <c r="N283" i="23"/>
  <c r="O283" i="23"/>
  <c r="P283" i="23"/>
  <c r="Q283" i="23"/>
  <c r="R283" i="23"/>
  <c r="AF283" i="23"/>
  <c r="A284" i="23"/>
  <c r="B284" i="23"/>
  <c r="C284" i="23"/>
  <c r="D284" i="23"/>
  <c r="E284" i="23"/>
  <c r="F284" i="23"/>
  <c r="G284" i="23"/>
  <c r="H284" i="23"/>
  <c r="I284" i="23"/>
  <c r="N284" i="23"/>
  <c r="O284" i="23"/>
  <c r="P284" i="23"/>
  <c r="Q284" i="23"/>
  <c r="R284" i="23"/>
  <c r="AF284" i="23"/>
  <c r="A285" i="23"/>
  <c r="B285" i="23"/>
  <c r="C285" i="23"/>
  <c r="D285" i="23"/>
  <c r="E285" i="23"/>
  <c r="F285" i="23"/>
  <c r="G285" i="23"/>
  <c r="H285" i="23"/>
  <c r="I285" i="23"/>
  <c r="N285" i="23"/>
  <c r="O285" i="23"/>
  <c r="P285" i="23"/>
  <c r="Q285" i="23"/>
  <c r="R285" i="23"/>
  <c r="AF285" i="23"/>
  <c r="A286" i="23"/>
  <c r="B286" i="23"/>
  <c r="C286" i="23"/>
  <c r="D286" i="23"/>
  <c r="E286" i="23"/>
  <c r="F286" i="23"/>
  <c r="G286" i="23"/>
  <c r="H286" i="23"/>
  <c r="I286" i="23"/>
  <c r="N286" i="23"/>
  <c r="O286" i="23"/>
  <c r="P286" i="23"/>
  <c r="Q286" i="23"/>
  <c r="R286" i="23"/>
  <c r="AF286" i="23"/>
  <c r="A287" i="23"/>
  <c r="B287" i="23"/>
  <c r="C287" i="23"/>
  <c r="D287" i="23"/>
  <c r="E287" i="23"/>
  <c r="F287" i="23"/>
  <c r="G287" i="23"/>
  <c r="H287" i="23"/>
  <c r="I287" i="23"/>
  <c r="N287" i="23"/>
  <c r="O287" i="23"/>
  <c r="P287" i="23"/>
  <c r="Q287" i="23"/>
  <c r="R287" i="23"/>
  <c r="AF287" i="23"/>
  <c r="A288" i="23"/>
  <c r="B288" i="23"/>
  <c r="C288" i="23"/>
  <c r="D288" i="23"/>
  <c r="E288" i="23"/>
  <c r="F288" i="23"/>
  <c r="G288" i="23"/>
  <c r="H288" i="23"/>
  <c r="I288" i="23"/>
  <c r="N288" i="23"/>
  <c r="O288" i="23"/>
  <c r="P288" i="23"/>
  <c r="Q288" i="23"/>
  <c r="R288" i="23"/>
  <c r="AF288" i="23"/>
  <c r="AF289" i="23"/>
  <c r="AF290" i="23"/>
  <c r="AF291" i="23"/>
  <c r="AF292" i="23"/>
  <c r="AF293" i="23"/>
  <c r="AF294" i="23"/>
  <c r="AF295" i="23"/>
  <c r="AF296" i="23"/>
  <c r="AF297" i="23"/>
  <c r="AF298" i="23"/>
  <c r="AF299" i="23"/>
  <c r="AF300" i="23"/>
  <c r="AF301" i="23"/>
  <c r="AF302" i="23"/>
  <c r="AF303" i="23"/>
  <c r="AF304" i="23"/>
  <c r="AF305" i="23"/>
  <c r="AF306" i="23"/>
  <c r="AF307" i="23"/>
  <c r="AF308" i="23"/>
  <c r="AF309" i="23"/>
  <c r="AF310" i="23"/>
  <c r="AF311" i="23"/>
  <c r="AF312" i="23"/>
  <c r="AF313" i="23"/>
  <c r="AF314" i="23"/>
  <c r="AF315" i="23"/>
  <c r="AF316" i="23"/>
  <c r="AF317" i="23"/>
  <c r="AF318" i="23"/>
  <c r="AF319" i="23"/>
  <c r="AF320" i="23"/>
  <c r="AF321" i="23"/>
  <c r="AF322" i="23"/>
  <c r="AF323" i="23"/>
  <c r="AF324" i="23"/>
  <c r="AF325" i="23"/>
  <c r="AF326" i="23"/>
  <c r="AF327" i="23"/>
  <c r="AF328" i="23"/>
  <c r="AF329" i="23"/>
  <c r="AF330" i="23"/>
  <c r="AF331" i="23"/>
  <c r="AF332" i="23"/>
  <c r="AF333" i="23"/>
  <c r="AF334" i="23"/>
  <c r="AF335" i="23"/>
  <c r="AF336" i="23"/>
  <c r="AF337" i="23"/>
  <c r="AF338" i="23"/>
  <c r="AF339" i="23"/>
  <c r="AF340" i="23"/>
  <c r="AF341" i="23"/>
  <c r="AF342" i="23"/>
  <c r="AF343" i="23"/>
  <c r="AF344" i="23"/>
  <c r="AF345" i="23"/>
  <c r="AF346" i="23"/>
  <c r="AF347" i="23"/>
  <c r="AF348" i="23"/>
  <c r="AF349" i="23"/>
  <c r="AF350" i="23"/>
  <c r="AF351" i="23"/>
  <c r="AF352" i="23"/>
  <c r="AF353" i="23"/>
  <c r="AF354" i="23"/>
  <c r="AF355" i="23"/>
  <c r="AF356" i="23"/>
  <c r="AF357" i="23"/>
  <c r="AF358" i="23"/>
  <c r="AF359" i="23"/>
  <c r="AF360" i="23"/>
  <c r="AF361" i="23"/>
  <c r="AF362" i="23"/>
  <c r="AF363" i="23"/>
  <c r="AF364" i="23"/>
  <c r="AF365" i="23"/>
  <c r="AF366" i="23"/>
  <c r="AF367" i="23"/>
  <c r="AF368" i="23"/>
  <c r="AF369" i="23"/>
  <c r="AF370" i="23"/>
  <c r="AF371" i="23"/>
  <c r="AF372" i="23"/>
  <c r="AF373" i="23"/>
  <c r="AF374" i="23"/>
  <c r="AF375" i="23"/>
  <c r="AF376" i="23"/>
  <c r="AF377" i="23"/>
  <c r="AF378" i="23"/>
  <c r="AF379" i="23"/>
  <c r="AF380" i="23"/>
  <c r="AF381" i="23"/>
  <c r="AF382" i="23"/>
  <c r="AF383" i="23"/>
  <c r="AF384" i="23"/>
  <c r="AF385" i="23"/>
  <c r="AF386" i="23"/>
  <c r="AF387" i="23"/>
  <c r="AF388" i="23"/>
  <c r="AF389" i="23"/>
  <c r="AF390" i="23"/>
  <c r="AF391" i="23"/>
  <c r="AF392" i="23"/>
  <c r="AF393" i="23"/>
  <c r="AF394" i="23"/>
  <c r="AF395" i="23"/>
  <c r="AF396" i="23"/>
  <c r="AF397" i="23"/>
  <c r="AF398" i="23"/>
  <c r="AF399" i="23"/>
  <c r="AF400" i="23"/>
  <c r="AF401" i="23"/>
  <c r="AF402" i="23"/>
  <c r="AF403" i="23"/>
  <c r="AF404" i="23"/>
  <c r="AF405" i="23"/>
  <c r="AF406" i="23"/>
  <c r="AF407" i="23"/>
  <c r="AF408" i="23"/>
  <c r="AF409" i="23"/>
  <c r="AF410" i="23"/>
  <c r="AF411" i="23"/>
  <c r="AF412" i="23"/>
  <c r="AF413" i="23"/>
  <c r="AF414" i="23"/>
  <c r="AF415" i="23"/>
  <c r="AF416" i="23"/>
  <c r="AF417" i="23"/>
  <c r="AF418" i="23"/>
  <c r="AF419" i="23"/>
  <c r="AF420" i="23"/>
  <c r="AF421" i="23"/>
  <c r="AF422" i="23"/>
  <c r="AF423" i="23"/>
  <c r="AF424" i="23"/>
  <c r="AF425" i="23"/>
  <c r="AF426" i="23"/>
  <c r="AF427" i="23"/>
  <c r="AF428" i="23"/>
  <c r="AF429" i="23"/>
  <c r="AF430" i="23"/>
  <c r="AF431" i="23"/>
  <c r="AF432" i="23"/>
  <c r="AF433" i="23"/>
  <c r="AF434" i="23"/>
  <c r="AF435" i="23"/>
  <c r="AF436" i="23"/>
  <c r="AF437" i="23"/>
  <c r="AF438" i="23"/>
  <c r="AF439" i="23"/>
  <c r="AF440" i="23"/>
  <c r="AF441" i="23"/>
  <c r="AF442" i="23"/>
  <c r="AF443" i="23"/>
  <c r="AF444" i="23"/>
  <c r="AF445" i="23"/>
  <c r="AF446" i="23"/>
</calcChain>
</file>

<file path=xl/sharedStrings.xml><?xml version="1.0" encoding="utf-8"?>
<sst xmlns="http://schemas.openxmlformats.org/spreadsheetml/2006/main" count="4090" uniqueCount="1389">
  <si>
    <t>Pricing Date</t>
  </si>
  <si>
    <t>Curve Date</t>
  </si>
  <si>
    <t>Power Region</t>
  </si>
  <si>
    <t>Int Rates Curve</t>
  </si>
  <si>
    <t>Forward Power Price Curves, Volatilities and Price Profile</t>
  </si>
  <si>
    <t>Basis Table</t>
  </si>
  <si>
    <t>Monthly Volatilities</t>
  </si>
  <si>
    <t>Intra-Month Volatilties</t>
  </si>
  <si>
    <t>Month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</si>
  <si>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</si>
  <si>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</si>
  <si>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</si>
  <si>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</si>
  <si>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</si>
  <si>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</si>
  <si>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</si>
  <si>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</si>
  <si>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</si>
  <si>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</si>
  <si>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</si>
  <si>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</si>
  <si>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</si>
  <si>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</si>
  <si>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</si>
  <si>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</si>
  <si>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</si>
  <si>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</si>
  <si>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</si>
  <si>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</si>
  <si>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</si>
  <si>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</si>
  <si>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</si>
  <si>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</si>
  <si>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</si>
  <si>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</si>
  <si>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</si>
  <si>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</si>
  <si>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</si>
  <si>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</si>
  <si>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</si>
  <si>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</si>
  <si>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</si>
  <si>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</si>
  <si>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</si>
  <si>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</si>
  <si>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</si>
  <si>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</si>
  <si>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</si>
  <si>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>4  MEAD</t>
  </si>
  <si>
    <t>HR</t>
  </si>
  <si>
    <t>P/OP</t>
  </si>
  <si>
    <t>5  PALO VERDE</t>
  </si>
  <si>
    <t>2</t>
  </si>
  <si>
    <t>6  FOUR CORNERS</t>
  </si>
  <si>
    <t>7  CRAIG</t>
  </si>
  <si>
    <t>8  NW DELV</t>
  </si>
  <si>
    <t>10  Into EEI-R4</t>
  </si>
  <si>
    <t>11  WISCONSIN-R4</t>
  </si>
  <si>
    <t>12  MICHIGAN-R4</t>
  </si>
  <si>
    <t>14  EAST NY-R1A</t>
  </si>
  <si>
    <t>15  EASTERN ECAR-R1A</t>
  </si>
  <si>
    <t>OTHER</t>
  </si>
  <si>
    <t>OMICRON Code</t>
  </si>
  <si>
    <t>OMICRON Region</t>
  </si>
  <si>
    <t>NG_OMICRON_1</t>
  </si>
  <si>
    <t>Louisiana - Onshore South</t>
  </si>
  <si>
    <t>NG_OMICRON_2</t>
  </si>
  <si>
    <t>HSC - East Texas - Katy</t>
  </si>
  <si>
    <t>NG_OMICRON_3</t>
  </si>
  <si>
    <t>Oklahoma - Mid Continent</t>
  </si>
  <si>
    <t>NG_OMICRON_4</t>
  </si>
  <si>
    <t>Permian Basin - San Juan Basin</t>
  </si>
  <si>
    <t>NG_OMICRON_5</t>
  </si>
  <si>
    <t>Northern Ventura - Northern Demarc</t>
  </si>
  <si>
    <t>NG_OMICRON_6</t>
  </si>
  <si>
    <t>Market Area:  Northeast</t>
  </si>
  <si>
    <t>NG_OMICRON_7</t>
  </si>
  <si>
    <t>Appalachia</t>
  </si>
  <si>
    <t>NG_OMICRON_8</t>
  </si>
  <si>
    <t>Rockies</t>
  </si>
  <si>
    <t>NG_OMICRON_9</t>
  </si>
  <si>
    <t>Alberta - Sumas</t>
  </si>
  <si>
    <t>NG_OMICRON_10</t>
  </si>
  <si>
    <t>Sithe Curve (ANR/LA_ONSHO)</t>
  </si>
  <si>
    <t>Volatility Smile</t>
  </si>
  <si>
    <t>Price Sensitivies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</si>
  <si>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</si>
  <si>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</si>
  <si>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</si>
  <si>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</si>
  <si>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</si>
  <si>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</si>
  <si>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</si>
  <si>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</si>
  <si>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</si>
  <si>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</si>
  <si>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</si>
  <si>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</si>
  <si>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</si>
  <si>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</si>
  <si>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</si>
  <si>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</si>
  <si>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</si>
  <si>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</si>
  <si>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</si>
  <si>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</si>
  <si>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</si>
  <si>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</si>
  <si>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</si>
  <si>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</si>
  <si>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</si>
  <si>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</si>
  <si>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</si>
  <si>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</si>
  <si>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</si>
  <si>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</si>
  <si>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</si>
  <si>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</si>
  <si>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</si>
  <si>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</si>
  <si>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</si>
  <si>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</si>
  <si>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</si>
  <si>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</si>
  <si>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</si>
  <si>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</si>
  <si>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</si>
  <si>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</si>
  <si>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</si>
  <si>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</si>
  <si>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</si>
  <si>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</si>
  <si>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</si>
  <si>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</si>
  <si>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</si>
  <si>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</si>
  <si>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</si>
  <si>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</si>
  <si>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</si>
  <si>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</si>
  <si>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</si>
  <si>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</si>
  <si>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</si>
  <si>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</si>
  <si>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</si>
  <si>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</si>
  <si>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</si>
  <si>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</si>
  <si>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</si>
  <si>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</si>
  <si>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</si>
  <si>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</si>
  <si>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</si>
  <si>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</si>
  <si>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</si>
  <si>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</si>
  <si>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</si>
  <si>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</si>
  <si>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</si>
  <si>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</si>
  <si>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</si>
  <si>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</si>
  <si>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</si>
  <si>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</si>
  <si>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</si>
  <si>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</si>
  <si>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</si>
  <si>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</si>
  <si>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</si>
  <si>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</si>
  <si>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</si>
  <si>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</si>
  <si>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</si>
  <si>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</si>
  <si>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</si>
  <si>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</si>
  <si>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</si>
  <si>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</si>
  <si>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</si>
  <si>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</si>
  <si>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</si>
  <si>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</si>
  <si>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</si>
  <si>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</si>
  <si>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</si>
  <si>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</si>
  <si>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</si>
  <si>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</si>
  <si>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</si>
  <si>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</si>
  <si>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</si>
  <si>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</si>
  <si>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</si>
  <si>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</si>
  <si>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</si>
  <si>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</si>
  <si>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</si>
  <si>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</si>
  <si>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</si>
  <si>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</si>
  <si>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</si>
  <si>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</si>
  <si>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</si>
  <si>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</si>
  <si>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</si>
  <si>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</si>
  <si>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</si>
  <si>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</si>
  <si>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</si>
  <si>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</si>
  <si>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</si>
  <si>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</si>
  <si>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</si>
  <si>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</si>
  <si>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</si>
  <si>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</si>
  <si>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</si>
  <si>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</si>
  <si>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</si>
  <si>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</si>
  <si>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</si>
  <si>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</si>
  <si>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</si>
  <si>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</si>
  <si>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</si>
  <si>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</si>
  <si>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</si>
  <si>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</si>
  <si>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</si>
  <si>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</si>
  <si>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</si>
  <si>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</si>
  <si>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</si>
  <si>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</si>
  <si>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</si>
  <si>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</si>
  <si>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</si>
  <si>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</si>
  <si>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</si>
  <si>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</si>
  <si>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</si>
  <si>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</si>
  <si>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</si>
  <si>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</si>
  <si>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</si>
  <si>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</si>
  <si>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</si>
  <si>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</si>
  <si>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</si>
  <si>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</si>
  <si>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</si>
  <si>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</si>
  <si>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</si>
  <si>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</si>
  <si>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</si>
  <si>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</si>
  <si>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</si>
  <si>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</si>
  <si>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</si>
  <si>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</si>
  <si>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</si>
  <si>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</si>
  <si>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</si>
  <si>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</si>
  <si>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</si>
  <si>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</si>
  <si>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</si>
  <si>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</si>
  <si>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</si>
  <si>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</si>
  <si>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</si>
  <si>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</si>
  <si>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</si>
  <si>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</si>
  <si>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</si>
  <si>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</si>
  <si>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</si>
  <si>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</si>
  <si>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</si>
  <si>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</si>
  <si>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</si>
  <si>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</si>
  <si>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</si>
  <si>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</si>
  <si>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</si>
  <si>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</si>
  <si>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</si>
  <si>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</si>
  <si>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</si>
  <si>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</si>
  <si>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</si>
  <si>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</si>
  <si>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</si>
  <si>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</si>
  <si>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</si>
  <si>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</si>
  <si>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</si>
  <si>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</si>
  <si>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</si>
  <si>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</si>
  <si>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</si>
  <si>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</si>
  <si>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</si>
  <si>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</si>
  <si>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</si>
  <si>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</si>
  <si>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</si>
  <si>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</si>
  <si>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</si>
  <si>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</si>
  <si>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</si>
  <si>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</si>
  <si>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</si>
  <si>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</si>
  <si>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</si>
  <si>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</si>
  <si>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</si>
  <si>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</si>
  <si>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</si>
  <si>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</si>
  <si>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</si>
  <si>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</si>
  <si>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</si>
  <si>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</si>
  <si>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</si>
  <si>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</si>
  <si>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</si>
  <si>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</si>
  <si>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</si>
  <si>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</si>
  <si>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</si>
  <si>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</si>
  <si>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</si>
  <si>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</si>
  <si>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</si>
  <si>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</si>
  <si>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</si>
  <si>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</si>
  <si>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</si>
  <si>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</si>
  <si>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</si>
  <si>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</si>
  <si>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</si>
  <si>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</si>
  <si>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</si>
  <si>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</si>
  <si>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</si>
  <si>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</si>
  <si>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</si>
  <si>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</si>
  <si>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</si>
  <si>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</si>
  <si>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</si>
  <si>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</si>
  <si>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</si>
  <si>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</si>
  <si>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</si>
  <si>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</si>
  <si>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</si>
  <si>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</si>
  <si>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</si>
  <si>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</si>
  <si>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</si>
  <si>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</si>
  <si>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</si>
  <si>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</si>
  <si>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</si>
  <si>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</si>
  <si>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</si>
  <si>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</si>
  <si>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</si>
  <si>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</si>
  <si>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</si>
  <si>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</si>
  <si>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</si>
  <si>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</si>
  <si>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</si>
  <si>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</si>
  <si>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</si>
  <si>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</si>
  <si>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</si>
  <si>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</si>
  <si>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</si>
  <si>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</si>
  <si>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</si>
  <si>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</si>
  <si>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</si>
  <si>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</si>
  <si>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</si>
  <si>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</si>
  <si>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</si>
  <si>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</si>
  <si>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</si>
  <si>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</si>
  <si>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</si>
  <si>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</si>
  <si>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</si>
  <si>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</si>
  <si>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</si>
  <si>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</si>
  <si>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</si>
  <si>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</si>
  <si>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</si>
  <si>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</si>
  <si>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</si>
  <si>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</si>
  <si>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</si>
  <si>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</si>
  <si>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</si>
  <si>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</si>
  <si>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</si>
  <si>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</si>
  <si>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</si>
  <si>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</si>
  <si>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</si>
  <si>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</si>
  <si>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</si>
  <si>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</si>
  <si>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</si>
  <si>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</si>
  <si>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</si>
  <si>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</si>
  <si>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</si>
  <si>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</si>
  <si>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</si>
  <si>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</si>
  <si>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</si>
  <si>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</si>
  <si>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</si>
  <si>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</si>
  <si>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</si>
  <si>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</si>
  <si>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</si>
  <si>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</si>
  <si>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</si>
  <si>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</si>
  <si>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</si>
  <si>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</si>
  <si>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</si>
  <si>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</si>
  <si>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</si>
  <si>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</si>
  <si>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</si>
  <si>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</si>
  <si>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</si>
  <si>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</si>
  <si>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</si>
  <si>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</si>
  <si>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</si>
  <si>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</si>
  <si>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</si>
  <si>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</si>
  <si>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</si>
  <si>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</si>
  <si>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</si>
  <si>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</si>
  <si>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</si>
  <si>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</si>
  <si>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</si>
  <si>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</si>
  <si>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</si>
  <si>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</si>
  <si>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</si>
  <si>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</si>
  <si>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</si>
  <si>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</si>
  <si>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</si>
  <si>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</si>
  <si>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</si>
  <si>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</si>
  <si>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</si>
  <si>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</si>
  <si>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</si>
  <si>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</si>
  <si>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</si>
  <si>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</si>
  <si>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</si>
  <si>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</si>
  <si>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</si>
  <si>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</si>
  <si>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</si>
  <si>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</si>
  <si>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</si>
  <si>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</si>
  <si>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</si>
  <si>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</si>
  <si>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</si>
  <si>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</si>
  <si>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</si>
  <si>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</si>
  <si>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</si>
  <si>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</si>
  <si>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</si>
  <si>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</si>
  <si>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</si>
  <si>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</si>
  <si>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</si>
  <si>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</si>
  <si>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</si>
  <si>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</si>
  <si>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</si>
  <si>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</si>
  <si>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</si>
  <si>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</si>
  <si>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</si>
  <si>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</si>
  <si>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</si>
  <si>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</si>
  <si>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</si>
  <si>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</si>
  <si>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</si>
  <si>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</si>
  <si>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</si>
  <si>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</si>
  <si>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</si>
  <si>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</si>
  <si>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</si>
  <si>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</si>
  <si>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</si>
  <si>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</si>
  <si>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</si>
  <si>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</si>
  <si>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</si>
  <si>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</si>
  <si>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</si>
  <si>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</si>
  <si>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</si>
  <si>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</si>
  <si>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</si>
  <si>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</si>
  <si>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</si>
  <si>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</si>
  <si>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</si>
  <si>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</si>
  <si>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</si>
  <si>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</si>
  <si>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</si>
  <si>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</si>
  <si>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</si>
  <si>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</si>
  <si>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</si>
  <si>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</si>
  <si>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</si>
  <si>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</si>
  <si>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</si>
  <si>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</si>
  <si>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</si>
  <si>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</si>
  <si>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</si>
  <si>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</si>
  <si>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</si>
  <si>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</si>
  <si>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</si>
  <si>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</si>
  <si>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</si>
  <si>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</si>
  <si>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</si>
  <si>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</si>
  <si>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</si>
  <si>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</si>
  <si>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</si>
  <si>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</si>
  <si>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</si>
  <si>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</si>
  <si>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</si>
  <si>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</si>
  <si>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</si>
  <si>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</si>
  <si>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</si>
  <si>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</si>
  <si>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</si>
  <si>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</si>
  <si>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</si>
  <si>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</si>
  <si>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</si>
  <si>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</si>
  <si>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</si>
  <si>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</si>
  <si>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</si>
  <si>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</si>
  <si>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</si>
  <si>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</si>
  <si>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</si>
  <si>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</si>
  <si>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</si>
  <si>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</si>
  <si>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</si>
  <si>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</si>
  <si>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</si>
  <si>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</si>
  <si>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</si>
  <si>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</si>
  <si>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</si>
  <si>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</si>
  <si>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</si>
  <si>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</si>
  <si>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</si>
  <si>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</si>
  <si>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</si>
  <si>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</si>
  <si>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</si>
  <si>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</si>
  <si>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</si>
  <si>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</si>
  <si>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</si>
  <si>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</si>
  <si>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</si>
  <si>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</si>
  <si>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</si>
  <si>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</si>
  <si>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</si>
  <si>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</si>
  <si>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</si>
  <si>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</si>
  <si>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</si>
  <si>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</si>
  <si>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</si>
  <si>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</si>
  <si>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</si>
  <si>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</si>
  <si>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</si>
  <si>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</si>
  <si>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</si>
  <si>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</si>
  <si>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</si>
  <si>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</si>
  <si>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</si>
  <si>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</si>
  <si>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</si>
  <si>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</si>
  <si>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</si>
  <si>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</si>
  <si>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</si>
  <si>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</si>
  <si>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</si>
  <si>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</si>
  <si>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</si>
  <si>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</si>
  <si>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</si>
  <si>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</si>
  <si>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</si>
  <si>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</si>
  <si>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</si>
  <si>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</si>
  <si>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</si>
  <si>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</si>
  <si>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</si>
  <si>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</si>
  <si>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</si>
  <si>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</si>
  <si>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</si>
  <si>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</si>
  <si>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</si>
  <si>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</si>
  <si>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</si>
  <si>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</si>
  <si>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</si>
  <si>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</si>
  <si>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</si>
  <si>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</si>
  <si>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</si>
  <si>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</si>
  <si>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</si>
  <si>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</si>
  <si>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</si>
  <si>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</si>
  <si>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</si>
  <si>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</si>
  <si>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</si>
  <si>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</si>
  <si>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</si>
  <si>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</si>
  <si>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</si>
  <si>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</si>
  <si>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</si>
  <si>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</si>
  <si>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</si>
  <si>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</si>
  <si>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</si>
  <si>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</si>
  <si>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</si>
  <si>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</si>
  <si>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</si>
  <si>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</si>
  <si>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</si>
  <si>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</si>
  <si>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</si>
  <si>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</si>
  <si>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</si>
  <si>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</si>
  <si>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</si>
  <si>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</si>
  <si>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</si>
  <si>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</si>
  <si>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</si>
  <si>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</si>
  <si>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</si>
  <si>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</si>
  <si>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</si>
  <si>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</si>
  <si>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</si>
  <si>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</si>
  <si>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</si>
  <si>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</si>
  <si>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</si>
  <si>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</si>
  <si>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</si>
  <si>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</si>
  <si>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</si>
  <si>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</si>
  <si>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</si>
  <si>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</si>
  <si>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</si>
  <si>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</si>
  <si>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</si>
  <si>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</si>
  <si>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</si>
  <si>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</si>
  <si>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</si>
  <si>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</si>
  <si>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</si>
  <si>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</si>
  <si>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</si>
  <si>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</si>
  <si>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</si>
  <si>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</si>
  <si>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</si>
  <si>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</si>
  <si>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</si>
  <si>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</si>
  <si>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</si>
  <si>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</si>
  <si>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</si>
  <si>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</si>
  <si>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</si>
  <si>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</si>
  <si>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</si>
  <si>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</si>
  <si>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</si>
  <si>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</si>
  <si>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</si>
  <si>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</si>
  <si>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</si>
  <si>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</si>
  <si>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</si>
  <si>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</si>
  <si>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</si>
  <si>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</si>
  <si>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</si>
  <si>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</si>
  <si>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</si>
  <si>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</si>
  <si>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</si>
  <si>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</si>
  <si>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</si>
  <si>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</si>
  <si>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</si>
  <si>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</si>
  <si>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</si>
  <si>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</si>
  <si>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</si>
  <si>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</si>
  <si>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</si>
  <si>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</si>
  <si>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</si>
  <si>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</si>
  <si>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</si>
  <si>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</si>
  <si>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</si>
  <si>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</si>
  <si>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</si>
  <si>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</si>
  <si>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</si>
  <si>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</si>
  <si>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</si>
  <si>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</si>
  <si>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</si>
  <si>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</si>
  <si>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</si>
  <si>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</si>
  <si>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</si>
  <si>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</si>
  <si>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</si>
  <si>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</si>
  <si>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</si>
  <si>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</si>
  <si>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</si>
  <si>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</si>
  <si>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</si>
  <si>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</si>
  <si>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</si>
  <si>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</si>
  <si>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</si>
  <si>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</si>
  <si>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</si>
  <si>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</si>
  <si>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</si>
  <si>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</si>
  <si>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</si>
  <si>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</si>
  <si>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</si>
  <si>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</si>
  <si>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</si>
  <si>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</si>
  <si>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</si>
  <si>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</si>
  <si>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</si>
  <si>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</si>
  <si>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</si>
  <si>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</si>
  <si>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</si>
  <si>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</si>
  <si>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</si>
  <si>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</si>
  <si>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</si>
  <si>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</si>
  <si>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</si>
  <si>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</si>
  <si>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</si>
  <si>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</si>
  <si>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</si>
  <si>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</si>
  <si>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</si>
  <si>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</si>
  <si>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</si>
  <si>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</si>
  <si>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</si>
  <si>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</si>
  <si>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</si>
  <si>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</si>
  <si>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</si>
  <si>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</si>
  <si>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</si>
  <si>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</si>
  <si>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</si>
  <si>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</si>
  <si>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</si>
  <si>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</si>
  <si>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</si>
  <si>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</si>
  <si>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</si>
  <si>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</si>
  <si>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</si>
  <si>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</si>
  <si>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</si>
  <si>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</si>
  <si>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</si>
  <si>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</si>
  <si>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</si>
  <si>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</si>
  <si>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</si>
  <si>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</si>
  <si>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</si>
  <si>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</si>
  <si>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</si>
  <si>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</si>
  <si>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</si>
  <si>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</si>
  <si>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</si>
  <si>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</si>
  <si>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</si>
  <si>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</si>
  <si>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</si>
  <si>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</si>
  <si>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</si>
  <si>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</si>
  <si>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</si>
  <si>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</si>
  <si>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</si>
  <si>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</si>
  <si>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</si>
  <si>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</si>
  <si>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</si>
  <si>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</si>
  <si>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</si>
  <si>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</si>
  <si>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</si>
  <si>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</si>
  <si>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</si>
  <si>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</si>
  <si>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</si>
  <si>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</si>
  <si>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</si>
  <si>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</si>
  <si>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</si>
  <si>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</si>
  <si>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</si>
  <si>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</si>
  <si>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</si>
  <si>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</si>
  <si>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</si>
  <si>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</si>
  <si>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</si>
  <si>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</si>
  <si>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</si>
  <si>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</si>
  <si>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</si>
  <si>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</si>
  <si>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</si>
  <si>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</si>
  <si>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</si>
  <si>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</si>
  <si>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</si>
  <si>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</si>
  <si>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</si>
  <si>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</si>
  <si>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</si>
  <si>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</si>
  <si>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</si>
  <si>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</si>
  <si>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</si>
  <si>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</si>
  <si>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</si>
  <si>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</si>
  <si>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</si>
  <si>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</si>
  <si>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</si>
  <si>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</si>
  <si>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</si>
  <si>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</si>
  <si>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</si>
  <si>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</si>
  <si>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</si>
  <si>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</si>
  <si>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</si>
  <si>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</si>
  <si>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</si>
  <si>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</si>
  <si>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</si>
  <si>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</si>
  <si>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</si>
  <si>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</si>
  <si>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</si>
  <si>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</si>
  <si>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</si>
  <si>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</si>
  <si>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</si>
  <si>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</si>
  <si>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</si>
  <si>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</si>
  <si>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</si>
  <si>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</si>
  <si>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</si>
  <si>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</si>
  <si>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</si>
  <si>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</si>
  <si>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</si>
  <si>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</si>
  <si>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</si>
  <si>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</si>
  <si>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</si>
  <si>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</si>
  <si>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</si>
  <si>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</si>
  <si>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</si>
  <si>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</si>
  <si>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</si>
  <si>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</si>
  <si>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</si>
  <si>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</si>
  <si>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</si>
  <si>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</si>
  <si>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</si>
  <si>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</si>
  <si>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</si>
  <si>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</si>
  <si>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</si>
  <si>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</si>
  <si>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</si>
  <si>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</si>
  <si>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</si>
  <si>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</si>
  <si>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</si>
  <si>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</si>
  <si>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</si>
  <si>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</si>
  <si>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</si>
  <si>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</si>
  <si>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</si>
  <si>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</si>
  <si>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</si>
  <si>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</si>
  <si>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</si>
  <si>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</si>
  <si>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</si>
  <si>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</si>
  <si>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</si>
  <si>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</si>
  <si>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</si>
  <si>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</si>
  <si>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</si>
  <si>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</si>
  <si>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</si>
  <si>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</si>
  <si>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</si>
  <si>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</si>
  <si>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</si>
  <si>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</si>
  <si>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</si>
  <si>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</si>
  <si>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</si>
  <si>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</si>
  <si>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</si>
  <si>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</si>
  <si>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</si>
  <si>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</si>
  <si>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</si>
  <si>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</si>
  <si>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</si>
  <si>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</si>
  <si>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</si>
  <si>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</si>
  <si>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</si>
  <si>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</si>
  <si>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</si>
  <si>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</si>
  <si>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</si>
  <si>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</si>
  <si>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</si>
  <si>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</si>
  <si>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</si>
  <si>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</si>
  <si>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</si>
  <si>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</si>
  <si>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</si>
  <si>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</si>
  <si>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</si>
  <si>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</si>
  <si>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</si>
  <si>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</si>
  <si>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</si>
  <si>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</si>
  <si>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</si>
  <si>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</si>
  <si>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</si>
  <si>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</si>
  <si>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</si>
  <si>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</si>
  <si>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</si>
  <si>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</si>
  <si>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</si>
  <si>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</si>
  <si>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</si>
  <si>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</si>
  <si>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</si>
  <si>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</si>
  <si>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</si>
  <si>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</si>
  <si>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</si>
  <si>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</si>
  <si>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</si>
  <si>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</si>
  <si>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</si>
  <si>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</si>
  <si>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</si>
  <si>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</si>
  <si>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</si>
  <si>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</si>
  <si>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</si>
  <si>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</si>
  <si>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</si>
  <si>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</si>
  <si>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</si>
  <si>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</si>
  <si>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</si>
  <si>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</si>
  <si>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</si>
  <si>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</si>
  <si>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</si>
  <si>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</si>
  <si>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</si>
  <si>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</si>
  <si>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</si>
  <si>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</si>
  <si>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</si>
  <si>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</si>
  <si>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</si>
  <si>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</si>
  <si>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</si>
  <si>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</si>
  <si>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</si>
  <si>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</si>
  <si>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</si>
  <si>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</si>
  <si>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</si>
  <si>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</si>
  <si>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</si>
  <si>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</si>
  <si>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</si>
  <si>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</si>
  <si>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</si>
  <si>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</si>
  <si>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</si>
  <si>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</si>
  <si>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</si>
  <si>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</si>
  <si>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</si>
  <si>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</si>
  <si>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</si>
  <si>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</si>
  <si>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</si>
  <si>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</si>
  <si>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</si>
  <si>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</si>
  <si>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</si>
  <si>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</si>
  <si>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</si>
  <si>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</si>
  <si>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</si>
  <si>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</si>
  <si>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</si>
  <si>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</si>
  <si>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</si>
  <si>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</si>
  <si>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</si>
  <si>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</si>
  <si>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</si>
  <si>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</si>
  <si>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</si>
  <si>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</si>
  <si>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</si>
  <si>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</si>
  <si>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</si>
  <si>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</si>
  <si>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</si>
  <si>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</si>
  <si>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</si>
  <si>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</si>
  <si>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</si>
  <si>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</si>
  <si>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</si>
  <si>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</si>
  <si>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</si>
  <si>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</si>
  <si>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</si>
  <si>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</si>
  <si>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</si>
  <si>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</si>
  <si>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</si>
  <si>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</si>
  <si>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</si>
  <si>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</si>
  <si>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</si>
  <si>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</si>
  <si>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</si>
  <si>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</si>
  <si>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</si>
  <si>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From</t>
  </si>
  <si>
    <t>To</t>
  </si>
  <si>
    <t>Date</t>
  </si>
  <si>
    <t>control #</t>
  </si>
  <si>
    <t>Scalar</t>
  </si>
  <si>
    <t xml:space="preserve"> </t>
  </si>
  <si>
    <t>Gas Basis Check Box</t>
  </si>
  <si>
    <t>Checks</t>
  </si>
  <si>
    <t>16Hr</t>
  </si>
  <si>
    <t>24Hr</t>
  </si>
  <si>
    <t>Must = 1</t>
  </si>
  <si>
    <t>Regular Scalars</t>
  </si>
  <si>
    <t>Mid Curve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</si>
  <si>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</si>
  <si>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</si>
  <si>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</si>
  <si>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</si>
  <si>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</si>
  <si>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</si>
  <si>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</si>
  <si>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</si>
  <si>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</si>
  <si>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Days to Run</t>
  </si>
  <si>
    <t>Monthly</t>
  </si>
  <si>
    <t xml:space="preserve">Daily </t>
  </si>
  <si>
    <t>8Hr WD</t>
  </si>
  <si>
    <t>8Hr Sat</t>
  </si>
  <si>
    <t>8Hr Sun</t>
  </si>
  <si>
    <t xml:space="preserve">Mon-Fri </t>
  </si>
  <si>
    <t>Shoulder Peak</t>
  </si>
  <si>
    <t>OP</t>
  </si>
  <si>
    <t>M-F,Sat,Sun</t>
  </si>
  <si>
    <t>Year</t>
  </si>
  <si>
    <t>MW</t>
  </si>
  <si>
    <t>Scaled Power Prices</t>
  </si>
  <si>
    <t>Daily</t>
  </si>
  <si>
    <t xml:space="preserve">Interest </t>
  </si>
  <si>
    <t>Rate</t>
  </si>
  <si>
    <t>Discount</t>
  </si>
  <si>
    <t>$$$</t>
  </si>
  <si>
    <t>Intrinsic Only Pricing</t>
  </si>
  <si>
    <t>Discount Scenarios</t>
  </si>
  <si>
    <t>Notional</t>
  </si>
  <si>
    <t>Present Value (Libor AA)</t>
  </si>
  <si>
    <t>Vol Scalar</t>
  </si>
  <si>
    <t>OP Price</t>
  </si>
  <si>
    <t>Value (Intrinsic or Sprd Option Depending on Input)</t>
  </si>
  <si>
    <t>Intra-Month Volatilities</t>
  </si>
  <si>
    <t>This Section Needed for Bid,Mid,Offer Toggle</t>
  </si>
  <si>
    <t>Option Inputs</t>
  </si>
  <si>
    <t>5X16 Pwr</t>
  </si>
  <si>
    <t>Sat Peak</t>
  </si>
  <si>
    <t>Sun Peak</t>
  </si>
  <si>
    <t>Copy/Paste Special Here, Match Dates with A37</t>
  </si>
  <si>
    <t>Copy/Paste Special Here, Make sure Checks = 1</t>
  </si>
  <si>
    <t>Super Peak Scalars (Dynamic Scalars, if applicable)</t>
  </si>
  <si>
    <t>This Section Needed for Curve Extension</t>
  </si>
  <si>
    <t>Monthly Vols</t>
  </si>
  <si>
    <t>Term (Yrs.)</t>
  </si>
  <si>
    <t>16Hr WD</t>
  </si>
  <si>
    <t>16Hr Sat</t>
  </si>
  <si>
    <t>16Hr Sun</t>
  </si>
  <si>
    <t>Summer Omicron</t>
  </si>
  <si>
    <t>Winter Omicron</t>
  </si>
  <si>
    <t xml:space="preserve">Sat </t>
  </si>
  <si>
    <t>Super Peak Sorter</t>
  </si>
  <si>
    <t>Scalar Matrix</t>
  </si>
  <si>
    <t>Last Date Of Pwr Curve:</t>
  </si>
  <si>
    <t>Control for Vol Smile</t>
  </si>
  <si>
    <t>DQUIGLE</t>
  </si>
  <si>
    <t>+Hol</t>
  </si>
  <si>
    <t>Holidays have been added to Sundays</t>
  </si>
  <si>
    <t>Swap Pricing</t>
  </si>
  <si>
    <t>Curve Adj</t>
  </si>
  <si>
    <t>Libor AA</t>
  </si>
  <si>
    <t>model_pc</t>
  </si>
  <si>
    <t>Bid Volatility</t>
  </si>
  <si>
    <t>Mid Volatility</t>
  </si>
  <si>
    <t>Offer Volatility</t>
  </si>
  <si>
    <t>Bid Curve</t>
  </si>
  <si>
    <t>Offer Curve</t>
  </si>
  <si>
    <t>Strike Price</t>
  </si>
  <si>
    <t>Off-Peak</t>
  </si>
  <si>
    <t>Off Peak</t>
  </si>
  <si>
    <t>Delivery Point</t>
  </si>
  <si>
    <t>Con. Edison</t>
  </si>
  <si>
    <t>1      NY East</t>
  </si>
  <si>
    <t>PJM West</t>
  </si>
  <si>
    <t>1A  PJM</t>
  </si>
  <si>
    <t>1A</t>
  </si>
  <si>
    <t>Card Street</t>
  </si>
  <si>
    <t>1B   NEPOOL</t>
  </si>
  <si>
    <t>1B</t>
  </si>
  <si>
    <t>NY West</t>
  </si>
  <si>
    <t>1C   NY West</t>
  </si>
  <si>
    <t>1C</t>
  </si>
  <si>
    <t>1D   East Hub</t>
  </si>
  <si>
    <t>1D</t>
  </si>
  <si>
    <t>1E    West Hub</t>
  </si>
  <si>
    <t>1E</t>
  </si>
  <si>
    <t>1F   Firm LD</t>
  </si>
  <si>
    <t>1F</t>
  </si>
  <si>
    <t>1H  NE Dispatch</t>
  </si>
  <si>
    <t>1H</t>
  </si>
  <si>
    <t>1Z In City NY</t>
  </si>
  <si>
    <t>1Z</t>
  </si>
  <si>
    <t>ECAR</t>
  </si>
  <si>
    <t>2     ECAR</t>
  </si>
  <si>
    <t>Into AEP</t>
  </si>
  <si>
    <t>2A  AEP</t>
  </si>
  <si>
    <t>2A</t>
  </si>
  <si>
    <t>Eastern ECAR</t>
  </si>
  <si>
    <t>2B  Eastern ECAR</t>
  </si>
  <si>
    <t>2B</t>
  </si>
  <si>
    <t>Southern Co.</t>
  </si>
  <si>
    <t>3     SERC</t>
  </si>
  <si>
    <t>FP&amp;L</t>
  </si>
  <si>
    <t>3A</t>
  </si>
  <si>
    <t>TVA</t>
  </si>
  <si>
    <t>3B  TVA</t>
  </si>
  <si>
    <t>3B</t>
  </si>
  <si>
    <t>CINergy</t>
  </si>
  <si>
    <t>4     CINergy</t>
  </si>
  <si>
    <t>NSP</t>
  </si>
  <si>
    <t>4A  MAPP</t>
  </si>
  <si>
    <t>4A</t>
  </si>
  <si>
    <t>Southern MAPP</t>
  </si>
  <si>
    <t>4B  Southern MAPP</t>
  </si>
  <si>
    <t>4B</t>
  </si>
  <si>
    <t>COMED</t>
  </si>
  <si>
    <t>4C  COMED</t>
  </si>
  <si>
    <t>4C</t>
  </si>
  <si>
    <t>ENTERGY</t>
  </si>
  <si>
    <t>5     Entergy</t>
  </si>
  <si>
    <t>Associated</t>
  </si>
  <si>
    <t>5A  Associated</t>
  </si>
  <si>
    <t>5A</t>
  </si>
  <si>
    <t>HL&amp;P</t>
  </si>
  <si>
    <t>6     ERCOT</t>
  </si>
  <si>
    <t>Palo Verde</t>
  </si>
  <si>
    <t>7     Palo Verde</t>
  </si>
  <si>
    <t>7A  Rockies</t>
  </si>
  <si>
    <t>7A</t>
  </si>
  <si>
    <t>COB</t>
  </si>
  <si>
    <t>8     COB</t>
  </si>
  <si>
    <t>Mid Columbia</t>
  </si>
  <si>
    <t>9     Mid Columbia</t>
  </si>
  <si>
    <t>NP-15</t>
  </si>
  <si>
    <t>10   NP-15</t>
  </si>
  <si>
    <t>SP-15</t>
  </si>
  <si>
    <t>11    SP-15</t>
  </si>
  <si>
    <t>3</t>
  </si>
  <si>
    <t>4</t>
  </si>
  <si>
    <t>5</t>
  </si>
  <si>
    <t>6</t>
  </si>
  <si>
    <t>7</t>
  </si>
  <si>
    <t>8</t>
  </si>
  <si>
    <t>Call Option Pricing</t>
  </si>
  <si>
    <t>FRCC</t>
  </si>
  <si>
    <t>3C</t>
  </si>
  <si>
    <t>3C  Into FRCC</t>
  </si>
  <si>
    <t xml:space="preserve">As of 11/2000 Dynamic Scalars are in effect for REGIONS:  2,2A,2B,3,3A,3B,3C,4,4B,4C,5,5A  </t>
  </si>
  <si>
    <t>3A  Florida Georgia Border</t>
  </si>
  <si>
    <t>BMILLS</t>
  </si>
  <si>
    <t>Max Run Option Premium Section 1</t>
  </si>
  <si>
    <t>Put Option Pricing</t>
  </si>
  <si>
    <t>MWs</t>
  </si>
  <si>
    <t>Option 1</t>
  </si>
  <si>
    <t>Option 2</t>
  </si>
  <si>
    <t>Option 3</t>
  </si>
  <si>
    <t>Option 4</t>
  </si>
  <si>
    <t>Pricing Type</t>
  </si>
  <si>
    <t>ATEST_PC</t>
  </si>
  <si>
    <t>Term</t>
  </si>
  <si>
    <t>GHUAN</t>
  </si>
  <si>
    <t xml:space="preserve">Levelized $/Kwm </t>
  </si>
  <si>
    <t xml:space="preserve">Total Value </t>
  </si>
  <si>
    <t xml:space="preserve">Option 2 </t>
  </si>
  <si>
    <t>Dayrun2</t>
  </si>
  <si>
    <t>Dayrun1</t>
  </si>
  <si>
    <t>Dayrun3</t>
  </si>
  <si>
    <t>Dayrun4</t>
  </si>
  <si>
    <t>Pricetype4</t>
  </si>
  <si>
    <t>Pricetype1</t>
  </si>
  <si>
    <t>Pricetype2</t>
  </si>
  <si>
    <t>Pricetype3</t>
  </si>
  <si>
    <t>BMO1</t>
  </si>
  <si>
    <t>BMO2</t>
  </si>
  <si>
    <t>BMO3</t>
  </si>
  <si>
    <t>BMO4</t>
  </si>
  <si>
    <t>VolBMO1</t>
  </si>
  <si>
    <t>VolBMO2</t>
  </si>
  <si>
    <t>VolBMO3</t>
  </si>
  <si>
    <t>VolBMO4</t>
  </si>
  <si>
    <t>PV</t>
  </si>
  <si>
    <t>ECT- Bid, Mid, Offer</t>
  </si>
  <si>
    <t>Total Value all Options</t>
  </si>
  <si>
    <t>Buy or Sell?</t>
  </si>
  <si>
    <t>BS1</t>
  </si>
  <si>
    <t>BS2</t>
  </si>
  <si>
    <t>BS3</t>
  </si>
  <si>
    <t>BS4</t>
  </si>
  <si>
    <t>Buy</t>
  </si>
  <si>
    <t>Sell</t>
  </si>
  <si>
    <t>Hourly</t>
  </si>
  <si>
    <r>
      <t xml:space="preserve">Volatility- Bid, Mid, Offer </t>
    </r>
    <r>
      <rPr>
        <b/>
        <sz val="10"/>
        <color indexed="10"/>
        <rFont val="Arial"/>
        <family val="2"/>
      </rPr>
      <t>*</t>
    </r>
  </si>
  <si>
    <t>* Note:</t>
  </si>
  <si>
    <t>If selling, Vol should be Mid/Offer</t>
  </si>
  <si>
    <t>If buying, Vol should be Mid/Bid</t>
  </si>
  <si>
    <t>Strike</t>
  </si>
  <si>
    <t>Total Premium</t>
  </si>
  <si>
    <t>Price Table</t>
  </si>
  <si>
    <t>DEAL ASSUMPTIONS</t>
  </si>
  <si>
    <t>PRICING CURVES</t>
  </si>
  <si>
    <t>MODEL OUTPUTS</t>
  </si>
  <si>
    <t>Scalars?</t>
  </si>
  <si>
    <t>Hourly/Daily (Scaler use)</t>
  </si>
  <si>
    <t>RTC Mon-Sat 6X24</t>
  </si>
  <si>
    <t>RTC Mon-Fri 5X24</t>
  </si>
  <si>
    <t>RTC Mon-Sun 7X24</t>
  </si>
  <si>
    <t>On Peak Mon-Fri 5X16</t>
  </si>
  <si>
    <t>On Peak Mon-Sat 6X16</t>
  </si>
  <si>
    <t>On Peak Mon-Sun 7X16</t>
  </si>
  <si>
    <t>Off Peak Mon-Fri 5x8</t>
  </si>
  <si>
    <t>Super Peak Mon-Fri 5x8</t>
  </si>
  <si>
    <t>Super Peak Mon-Sat 6x8</t>
  </si>
  <si>
    <t>Super Peak Mon-Sun 7x8</t>
  </si>
  <si>
    <t>Off Peak Mon-Sun 7x8</t>
  </si>
  <si>
    <t>Curve</t>
  </si>
  <si>
    <t xml:space="preserve"> Curve</t>
  </si>
  <si>
    <t>5x16 Pwr</t>
  </si>
  <si>
    <t>Daily Price</t>
  </si>
  <si>
    <t>Calculate Option</t>
  </si>
  <si>
    <t>Include Option 1</t>
  </si>
  <si>
    <t>Include Option 2</t>
  </si>
  <si>
    <t>Include Option 3</t>
  </si>
  <si>
    <t>Include Option 4</t>
  </si>
  <si>
    <t>Volatility Type</t>
  </si>
  <si>
    <t>Volatility</t>
  </si>
  <si>
    <t>Vol</t>
  </si>
  <si>
    <t>REGION 4</t>
  </si>
  <si>
    <t>Into CINergy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</si>
</sst>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8">
    <numFmt numFmtId="5" formatCode="&quot;$&quot;#,##0_);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"/>
    <numFmt numFmtId="165" formatCode="0.000"/>
    <numFmt numFmtId="166" formatCode="0.0"/>
    <numFmt numFmtId="167" formatCode="_(* #,##0_);_(* \(#,##0\);_(* &quot;-&quot;??_);_(@_)"/>
    <numFmt numFmtId="168" formatCode="0.00000"/>
    <numFmt numFmtId="169" formatCode="0.000%"/>
    <numFmt numFmtId="170" formatCode="&quot;$&quot;#,##0.00"/>
    <numFmt numFmtId="171" formatCode="mm/dd/yy"/>
    <numFmt numFmtId="172" formatCode="0_);[Red]\-0_)"/>
    <numFmt numFmtId="173" formatCode="dd\-mmm\-yy_)"/>
    <numFmt numFmtId="174" formatCode="mmm\-yy_)"/>
    <numFmt numFmtId="175" formatCode="#,##0.0000_);\(#,##0.0000\)"/>
    <numFmt numFmtId="176" formatCode="mm/dd/yy_)"/>
    <numFmt numFmtId="178" formatCode="dd\-mmm\-yy_);[Red]dd\-mmm\-yy_)"/>
    <numFmt numFmtId="179" formatCode="&quot;$&quot;#,##0"/>
    <numFmt numFmtId="180" formatCode="dd\-mmm\-yy"/>
    <numFmt numFmtId="181" formatCode="_(&quot;$&quot;* #,##0_);_(&quot;$&quot;* \(#,##0\);_(&quot;$&quot;* &quot;-&quot;??_);_(@_)"/>
    <numFmt numFmtId="182" formatCode="_(&quot;$&quot;* #,##0.0000_);_(&quot;$&quot;* \(#,##0.0000\);_(&quot;$&quot;* &quot;-&quot;??_);_(@_)"/>
    <numFmt numFmtId="183" formatCode="_(&quot;$&quot;* #,##0.000_);_(&quot;$&quot;* \(#,##0.000\);_(&quot;$&quot;* &quot;-&quot;??_);_(@_)"/>
    <numFmt numFmtId="184" formatCode="0E+00;\ᱨ"/>
    <numFmt numFmtId="186" formatCode="mmmmm"/>
    <numFmt numFmtId="187" formatCode="mmm"/>
    <numFmt numFmtId="192" formatCode="#,##0.0"/>
  </numFmts>
  <fonts count="53" x14ac:knownFonts="1">
    <font>
      <sz val="10"/>
      <name val="Arial"/>
    </font>
    <font>
      <sz val="10"/>
      <name val="Arial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sz val="9"/>
      <color indexed="9"/>
      <name val="Arial"/>
      <family val="2"/>
    </font>
    <font>
      <b/>
      <sz val="9"/>
      <name val="Arial"/>
      <family val="2"/>
    </font>
    <font>
      <sz val="8"/>
      <color indexed="9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b/>
      <sz val="10"/>
      <color indexed="18"/>
      <name val="Arial"/>
      <family val="2"/>
    </font>
    <font>
      <b/>
      <sz val="9"/>
      <color indexed="9"/>
      <name val="Arial"/>
      <family val="2"/>
    </font>
    <font>
      <b/>
      <sz val="10"/>
      <color indexed="12"/>
      <name val="Courier"/>
    </font>
    <font>
      <b/>
      <sz val="8"/>
      <color indexed="22"/>
      <name val="Arial"/>
      <family val="2"/>
    </font>
    <font>
      <sz val="10"/>
      <color indexed="2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0"/>
      <color indexed="9"/>
      <name val="Arial"/>
      <family val="2"/>
    </font>
    <font>
      <sz val="9"/>
      <color indexed="10"/>
      <name val="Arial"/>
      <family val="2"/>
    </font>
    <font>
      <sz val="10"/>
      <color indexed="12"/>
      <name val="Arial"/>
      <family val="2"/>
    </font>
    <font>
      <sz val="9"/>
      <color indexed="12"/>
      <name val="Arial"/>
      <family val="2"/>
    </font>
    <font>
      <sz val="10"/>
      <color indexed="12"/>
      <name val="Arial"/>
    </font>
    <font>
      <sz val="9"/>
      <color indexed="12"/>
      <name val="Times New Roman"/>
      <family val="1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14"/>
      <color indexed="12"/>
      <name val="Arial"/>
      <family val="2"/>
    </font>
    <font>
      <sz val="14"/>
      <color indexed="12"/>
      <name val="Arial"/>
      <family val="2"/>
    </font>
    <font>
      <b/>
      <sz val="12"/>
      <color indexed="12"/>
      <name val="Arial"/>
      <family val="2"/>
    </font>
    <font>
      <b/>
      <sz val="8"/>
      <color indexed="12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</fills>
  <borders count="5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3" fillId="2" borderId="0" applyNumberFormat="0" applyBorder="0" applyAlignment="0" applyProtection="0"/>
    <xf numFmtId="37" fontId="2" fillId="0" borderId="0"/>
    <xf numFmtId="3" fontId="4" fillId="3" borderId="1" applyProtection="0"/>
  </cellStyleXfs>
  <cellXfs count="460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6" fillId="0" borderId="0" xfId="0" applyNumberFormat="1" applyFont="1" applyFill="1" applyBorder="1" applyProtection="1"/>
    <xf numFmtId="172" fontId="7" fillId="0" borderId="0" xfId="0" applyNumberFormat="1" applyFont="1" applyProtection="1"/>
    <xf numFmtId="0" fontId="7" fillId="0" borderId="0" xfId="0" applyFont="1" applyProtection="1"/>
    <xf numFmtId="172" fontId="7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7" fillId="0" borderId="2" xfId="0" applyFont="1" applyBorder="1" applyProtection="1"/>
    <xf numFmtId="0" fontId="7" fillId="0" borderId="3" xfId="0" applyFont="1" applyBorder="1" applyProtection="1"/>
    <xf numFmtId="174" fontId="9" fillId="0" borderId="4" xfId="0" applyNumberFormat="1" applyFont="1" applyBorder="1" applyProtection="1"/>
    <xf numFmtId="0" fontId="7" fillId="0" borderId="0" xfId="0" applyFont="1" applyBorder="1" applyProtection="1"/>
    <xf numFmtId="0" fontId="5" fillId="0" borderId="5" xfId="0" applyFont="1" applyFill="1" applyBorder="1" applyAlignment="1">
      <alignment horizontal="centerContinuous"/>
    </xf>
    <xf numFmtId="0" fontId="0" fillId="0" borderId="3" xfId="0" applyBorder="1" applyAlignment="1">
      <alignment horizontal="centerContinuous"/>
    </xf>
    <xf numFmtId="17" fontId="0" fillId="4" borderId="4" xfId="0" applyNumberFormat="1" applyFill="1" applyBorder="1" applyProtection="1"/>
    <xf numFmtId="10" fontId="0" fillId="0" borderId="0" xfId="0" applyNumberFormat="1"/>
    <xf numFmtId="0" fontId="10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14" fontId="10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14" fontId="0" fillId="0" borderId="0" xfId="0" applyNumberFormat="1" applyFill="1" applyBorder="1"/>
    <xf numFmtId="0" fontId="5" fillId="5" borderId="5" xfId="0" applyFont="1" applyFill="1" applyBorder="1" applyAlignment="1">
      <alignment horizontal="center"/>
    </xf>
    <xf numFmtId="0" fontId="10" fillId="4" borderId="6" xfId="0" applyFont="1" applyFill="1" applyBorder="1" applyProtection="1">
      <protection locked="0"/>
    </xf>
    <xf numFmtId="17" fontId="0" fillId="0" borderId="0" xfId="0" applyNumberFormat="1" applyBorder="1" applyProtection="1"/>
    <xf numFmtId="14" fontId="10" fillId="0" borderId="0" xfId="0" applyNumberFormat="1" applyFont="1" applyFill="1" applyBorder="1"/>
    <xf numFmtId="176" fontId="0" fillId="0" borderId="0" xfId="0" applyNumberFormat="1" applyBorder="1" applyProtection="1"/>
    <xf numFmtId="0" fontId="10" fillId="0" borderId="7" xfId="0" applyFont="1" applyFill="1" applyBorder="1" applyAlignment="1" applyProtection="1">
      <alignment horizontal="center"/>
      <protection locked="0"/>
    </xf>
    <xf numFmtId="0" fontId="5" fillId="0" borderId="8" xfId="0" applyFont="1" applyFill="1" applyBorder="1" applyAlignment="1" applyProtection="1">
      <alignment horizontal="center"/>
      <protection locked="0"/>
    </xf>
    <xf numFmtId="0" fontId="0" fillId="0" borderId="9" xfId="0" applyBorder="1"/>
    <xf numFmtId="0" fontId="0" fillId="0" borderId="10" xfId="0" applyBorder="1"/>
    <xf numFmtId="0" fontId="13" fillId="0" borderId="0" xfId="0" applyFont="1" applyFill="1" applyBorder="1" applyAlignment="1">
      <alignment horizontal="center"/>
    </xf>
    <xf numFmtId="17" fontId="14" fillId="0" borderId="0" xfId="0" applyNumberFormat="1" applyFont="1" applyFill="1" applyBorder="1"/>
    <xf numFmtId="43" fontId="14" fillId="0" borderId="0" xfId="1" applyFont="1" applyFill="1" applyBorder="1" applyAlignment="1" applyProtection="1">
      <alignment horizontal="centerContinuous"/>
      <protection locked="0"/>
    </xf>
    <xf numFmtId="0" fontId="14" fillId="0" borderId="0" xfId="0" applyFont="1" applyFill="1" applyBorder="1" applyAlignment="1">
      <alignment horizontal="centerContinuous"/>
    </xf>
    <xf numFmtId="0" fontId="14" fillId="0" borderId="0" xfId="0" applyFont="1" applyFill="1" applyBorder="1"/>
    <xf numFmtId="0" fontId="10" fillId="0" borderId="0" xfId="0" applyFont="1" applyFill="1" applyBorder="1" applyAlignment="1">
      <alignment horizontal="centerContinuous"/>
    </xf>
    <xf numFmtId="0" fontId="14" fillId="0" borderId="0" xfId="0" applyFont="1" applyFill="1" applyBorder="1" applyAlignment="1">
      <alignment horizontal="center"/>
    </xf>
    <xf numFmtId="165" fontId="0" fillId="0" borderId="0" xfId="0" applyNumberFormat="1"/>
    <xf numFmtId="165" fontId="0" fillId="0" borderId="0" xfId="0" quotePrefix="1" applyNumberFormat="1" applyBorder="1" applyProtection="1"/>
    <xf numFmtId="10" fontId="0" fillId="0" borderId="0" xfId="0" quotePrefix="1" applyNumberFormat="1"/>
    <xf numFmtId="173" fontId="0" fillId="0" borderId="0" xfId="0" applyNumberFormat="1" applyBorder="1" applyProtection="1"/>
    <xf numFmtId="0" fontId="10" fillId="0" borderId="9" xfId="0" applyFont="1" applyFill="1" applyBorder="1" applyAlignment="1" applyProtection="1">
      <alignment horizontal="left"/>
      <protection locked="0"/>
    </xf>
    <xf numFmtId="0" fontId="10" fillId="0" borderId="10" xfId="0" applyFont="1" applyFill="1" applyBorder="1" applyAlignment="1" applyProtection="1">
      <alignment horizontal="center"/>
      <protection locked="0"/>
    </xf>
    <xf numFmtId="20" fontId="3" fillId="0" borderId="0" xfId="0" applyNumberFormat="1" applyFont="1" applyFill="1" applyBorder="1"/>
    <xf numFmtId="0" fontId="11" fillId="0" borderId="0" xfId="0" applyFont="1" applyFill="1" applyBorder="1" applyProtection="1">
      <protection locked="0"/>
    </xf>
    <xf numFmtId="0" fontId="7" fillId="0" borderId="0" xfId="0" applyFont="1" applyBorder="1" applyAlignment="1" applyProtection="1">
      <alignment horizontal="center"/>
      <protection locked="0"/>
    </xf>
    <xf numFmtId="178" fontId="15" fillId="0" borderId="0" xfId="0" applyNumberFormat="1" applyFont="1" applyFill="1" applyBorder="1" applyAlignment="1" applyProtection="1">
      <alignment horizontal="centerContinuous"/>
      <protection locked="0"/>
    </xf>
    <xf numFmtId="172" fontId="10" fillId="0" borderId="0" xfId="0" applyNumberFormat="1" applyFont="1" applyFill="1" applyBorder="1" applyAlignment="1" applyProtection="1">
      <alignment horizontal="centerContinuous"/>
    </xf>
    <xf numFmtId="14" fontId="10" fillId="0" borderId="0" xfId="0" applyNumberFormat="1" applyFont="1" applyFill="1" applyBorder="1" applyProtection="1"/>
    <xf numFmtId="43" fontId="14" fillId="0" borderId="0" xfId="0" applyNumberFormat="1" applyFont="1" applyFill="1" applyBorder="1"/>
    <xf numFmtId="2" fontId="0" fillId="0" borderId="0" xfId="0" applyNumberFormat="1" applyFill="1" applyBorder="1"/>
    <xf numFmtId="43" fontId="10" fillId="0" borderId="0" xfId="0" applyNumberFormat="1" applyFont="1" applyFill="1" applyBorder="1"/>
    <xf numFmtId="174" fontId="14" fillId="0" borderId="0" xfId="0" applyNumberFormat="1" applyFont="1" applyFill="1" applyBorder="1" applyAlignment="1" applyProtection="1">
      <alignment horizontal="center"/>
    </xf>
    <xf numFmtId="10" fontId="10" fillId="0" borderId="0" xfId="0" applyNumberFormat="1" applyFont="1" applyFill="1" applyBorder="1"/>
    <xf numFmtId="39" fontId="0" fillId="0" borderId="0" xfId="0" applyNumberFormat="1" applyBorder="1" applyProtection="1"/>
    <xf numFmtId="0" fontId="0" fillId="0" borderId="0" xfId="0" applyFill="1" applyBorder="1" applyAlignment="1">
      <alignment horizontal="right"/>
    </xf>
    <xf numFmtId="175" fontId="15" fillId="0" borderId="0" xfId="0" applyNumberFormat="1" applyFont="1" applyFill="1" applyBorder="1" applyProtection="1">
      <protection locked="0"/>
    </xf>
    <xf numFmtId="0" fontId="10" fillId="0" borderId="11" xfId="0" applyFont="1" applyFill="1" applyBorder="1" applyAlignment="1" applyProtection="1">
      <alignment horizontal="left"/>
      <protection locked="0"/>
    </xf>
    <xf numFmtId="0" fontId="10" fillId="0" borderId="12" xfId="0" applyFont="1" applyFill="1" applyBorder="1" applyAlignment="1" applyProtection="1">
      <alignment horizontal="center"/>
      <protection locked="0"/>
    </xf>
    <xf numFmtId="0" fontId="0" fillId="0" borderId="4" xfId="0" applyBorder="1"/>
    <xf numFmtId="0" fontId="9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Continuous"/>
    </xf>
    <xf numFmtId="0" fontId="9" fillId="0" borderId="2" xfId="0" applyFont="1" applyFill="1" applyBorder="1" applyAlignment="1">
      <alignment horizontal="centerContinuous"/>
    </xf>
    <xf numFmtId="1" fontId="16" fillId="4" borderId="4" xfId="0" applyNumberFormat="1" applyFont="1" applyFill="1" applyBorder="1" applyAlignment="1"/>
    <xf numFmtId="171" fontId="17" fillId="0" borderId="9" xfId="0" applyNumberFormat="1" applyFont="1" applyBorder="1" applyProtection="1">
      <protection locked="0"/>
    </xf>
    <xf numFmtId="0" fontId="17" fillId="0" borderId="13" xfId="0" applyFont="1" applyBorder="1" applyProtection="1">
      <protection locked="0"/>
    </xf>
    <xf numFmtId="0" fontId="0" fillId="0" borderId="14" xfId="0" applyBorder="1"/>
    <xf numFmtId="0" fontId="0" fillId="0" borderId="14" xfId="0" applyFill="1" applyBorder="1"/>
    <xf numFmtId="20" fontId="3" fillId="0" borderId="15" xfId="0" applyNumberFormat="1" applyFont="1" applyFill="1" applyBorder="1"/>
    <xf numFmtId="39" fontId="7" fillId="0" borderId="0" xfId="0" applyNumberFormat="1" applyFont="1" applyProtection="1">
      <protection locked="0"/>
    </xf>
    <xf numFmtId="171" fontId="17" fillId="0" borderId="11" xfId="0" applyNumberFormat="1" applyFont="1" applyBorder="1" applyProtection="1">
      <protection locked="0"/>
    </xf>
    <xf numFmtId="0" fontId="17" fillId="0" borderId="16" xfId="0" applyFont="1" applyBorder="1" applyProtection="1">
      <protection locked="0"/>
    </xf>
    <xf numFmtId="0" fontId="0" fillId="0" borderId="17" xfId="0" applyBorder="1"/>
    <xf numFmtId="0" fontId="0" fillId="0" borderId="17" xfId="0" applyFill="1" applyBorder="1"/>
    <xf numFmtId="20" fontId="3" fillId="0" borderId="18" xfId="0" applyNumberFormat="1" applyFont="1" applyFill="1" applyBorder="1"/>
    <xf numFmtId="171" fontId="17" fillId="0" borderId="0" xfId="0" applyNumberFormat="1" applyFont="1" applyBorder="1" applyProtection="1">
      <protection locked="0"/>
    </xf>
    <xf numFmtId="0" fontId="17" fillId="0" borderId="0" xfId="0" applyFont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4" fillId="0" borderId="0" xfId="1" applyFont="1" applyFill="1" applyBorder="1" applyAlignment="1">
      <alignment horizontal="center"/>
    </xf>
    <xf numFmtId="14" fontId="18" fillId="0" borderId="0" xfId="0" applyNumberFormat="1" applyFont="1"/>
    <xf numFmtId="182" fontId="20" fillId="0" borderId="0" xfId="2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80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80" fontId="0" fillId="0" borderId="0" xfId="0" applyNumberFormat="1" applyBorder="1" applyAlignment="1">
      <alignment horizontal="center"/>
    </xf>
    <xf numFmtId="180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20" fillId="0" borderId="0" xfId="0" applyFont="1"/>
    <xf numFmtId="17" fontId="20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0" fontId="20" fillId="0" borderId="0" xfId="0" applyFont="1" applyFill="1" applyAlignment="1">
      <alignment horizontal="center"/>
    </xf>
    <xf numFmtId="0" fontId="20" fillId="0" borderId="0" xfId="0" quotePrefix="1" applyFont="1" applyAlignment="1">
      <alignment horizontal="center"/>
    </xf>
    <xf numFmtId="171" fontId="20" fillId="6" borderId="0" xfId="0" applyNumberFormat="1" applyFont="1" applyFill="1"/>
    <xf numFmtId="17" fontId="21" fillId="0" borderId="0" xfId="0" applyNumberFormat="1" applyFont="1" applyAlignment="1">
      <alignment horizontal="left"/>
    </xf>
    <xf numFmtId="17" fontId="20" fillId="0" borderId="0" xfId="0" applyNumberFormat="1" applyFont="1"/>
    <xf numFmtId="17" fontId="20" fillId="0" borderId="0" xfId="0" applyNumberFormat="1" applyFont="1" applyAlignment="1">
      <alignment horizontal="right"/>
    </xf>
    <xf numFmtId="14" fontId="20" fillId="0" borderId="0" xfId="0" applyNumberFormat="1" applyFont="1" applyAlignment="1">
      <alignment horizontal="center"/>
    </xf>
    <xf numFmtId="17" fontId="22" fillId="0" borderId="0" xfId="3" applyNumberFormat="1" applyFont="1" applyBorder="1" applyAlignment="1" applyProtection="1">
      <alignment horizontal="center"/>
    </xf>
    <xf numFmtId="0" fontId="23" fillId="0" borderId="0" xfId="0" quotePrefix="1" applyFont="1" applyAlignment="1">
      <alignment horizontal="center"/>
    </xf>
    <xf numFmtId="0" fontId="23" fillId="0" borderId="0" xfId="0" applyFont="1" applyAlignment="1">
      <alignment horizontal="center"/>
    </xf>
    <xf numFmtId="0" fontId="22" fillId="0" borderId="0" xfId="3" applyFont="1" applyBorder="1" applyAlignment="1" applyProtection="1">
      <alignment horizontal="center"/>
    </xf>
    <xf numFmtId="167" fontId="20" fillId="0" borderId="0" xfId="1" applyNumberFormat="1" applyFont="1" applyFill="1"/>
    <xf numFmtId="171" fontId="20" fillId="0" borderId="0" xfId="0" applyNumberFormat="1" applyFont="1" applyFill="1"/>
    <xf numFmtId="164" fontId="20" fillId="0" borderId="0" xfId="0" applyNumberFormat="1" applyFont="1" applyFill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7" borderId="0" xfId="0" applyFont="1" applyFill="1" applyAlignment="1">
      <alignment horizontal="center"/>
    </xf>
    <xf numFmtId="184" fontId="20" fillId="0" borderId="0" xfId="0" applyNumberFormat="1" applyFont="1" applyAlignment="1">
      <alignment horizontal="center"/>
    </xf>
    <xf numFmtId="0" fontId="17" fillId="0" borderId="19" xfId="0" applyFont="1" applyBorder="1" applyProtection="1">
      <protection locked="0"/>
    </xf>
    <xf numFmtId="0" fontId="0" fillId="0" borderId="20" xfId="0" applyBorder="1"/>
    <xf numFmtId="0" fontId="0" fillId="0" borderId="20" xfId="0" applyFill="1" applyBorder="1"/>
    <xf numFmtId="171" fontId="17" fillId="0" borderId="21" xfId="0" applyNumberFormat="1" applyFont="1" applyBorder="1" applyProtection="1">
      <protection locked="0"/>
    </xf>
    <xf numFmtId="171" fontId="17" fillId="0" borderId="7" xfId="0" applyNumberFormat="1" applyFont="1" applyBorder="1" applyProtection="1">
      <protection locked="0"/>
    </xf>
    <xf numFmtId="0" fontId="17" fillId="0" borderId="22" xfId="0" applyFont="1" applyBorder="1" applyProtection="1">
      <protection locked="0"/>
    </xf>
    <xf numFmtId="0" fontId="0" fillId="0" borderId="23" xfId="0" applyBorder="1"/>
    <xf numFmtId="0" fontId="0" fillId="0" borderId="23" xfId="0" applyFill="1" applyBorder="1"/>
    <xf numFmtId="20" fontId="3" fillId="0" borderId="24" xfId="0" applyNumberFormat="1" applyFont="1" applyFill="1" applyBorder="1"/>
    <xf numFmtId="20" fontId="3" fillId="0" borderId="25" xfId="0" applyNumberFormat="1" applyFont="1" applyFill="1" applyBorder="1"/>
    <xf numFmtId="9" fontId="20" fillId="0" borderId="0" xfId="4" applyFont="1" applyAlignment="1">
      <alignment horizontal="center"/>
    </xf>
    <xf numFmtId="9" fontId="20" fillId="7" borderId="0" xfId="0" applyNumberFormat="1" applyFont="1" applyFill="1" applyAlignment="1">
      <alignment horizontal="center"/>
    </xf>
    <xf numFmtId="9" fontId="20" fillId="0" borderId="0" xfId="0" applyNumberFormat="1" applyFont="1" applyAlignment="1">
      <alignment horizontal="center"/>
    </xf>
    <xf numFmtId="0" fontId="0" fillId="4" borderId="4" xfId="0" applyFill="1" applyBorder="1"/>
    <xf numFmtId="0" fontId="9" fillId="0" borderId="0" xfId="0" applyFont="1" applyBorder="1" applyAlignment="1">
      <alignment horizontal="centerContinuous"/>
    </xf>
    <xf numFmtId="0" fontId="20" fillId="8" borderId="4" xfId="0" applyFont="1" applyFill="1" applyBorder="1" applyAlignment="1">
      <alignment horizontal="center"/>
    </xf>
    <xf numFmtId="0" fontId="3" fillId="0" borderId="0" xfId="0" applyFont="1" applyFill="1"/>
    <xf numFmtId="0" fontId="0" fillId="0" borderId="0" xfId="0" applyFill="1" applyBorder="1" applyAlignment="1" applyProtection="1">
      <alignment horizontal="right"/>
    </xf>
    <xf numFmtId="171" fontId="16" fillId="0" borderId="0" xfId="0" applyNumberFormat="1" applyFont="1" applyFill="1" applyBorder="1" applyProtection="1"/>
    <xf numFmtId="0" fontId="0" fillId="0" borderId="0" xfId="0" applyFill="1" applyBorder="1" applyProtection="1"/>
    <xf numFmtId="171" fontId="5" fillId="0" borderId="0" xfId="0" applyNumberFormat="1" applyFont="1" applyFill="1" applyBorder="1" applyAlignment="1" applyProtection="1">
      <alignment horizontal="right"/>
      <protection locked="0"/>
    </xf>
    <xf numFmtId="17" fontId="0" fillId="0" borderId="0" xfId="0" applyNumberFormat="1"/>
    <xf numFmtId="17" fontId="26" fillId="0" borderId="0" xfId="0" applyNumberFormat="1" applyFont="1"/>
    <xf numFmtId="172" fontId="25" fillId="0" borderId="0" xfId="0" applyNumberFormat="1" applyFont="1" applyFill="1" applyBorder="1" applyAlignment="1" applyProtection="1">
      <alignment horizontal="center"/>
    </xf>
    <xf numFmtId="186" fontId="0" fillId="0" borderId="0" xfId="0" applyNumberFormat="1" applyFill="1" applyBorder="1" applyAlignment="1">
      <alignment horizontal="center"/>
    </xf>
    <xf numFmtId="187" fontId="0" fillId="0" borderId="0" xfId="0" applyNumberFormat="1" applyFill="1" applyBorder="1" applyAlignment="1">
      <alignment horizontal="center"/>
    </xf>
    <xf numFmtId="0" fontId="14" fillId="0" borderId="0" xfId="0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>
      <alignment horizontal="center"/>
    </xf>
    <xf numFmtId="0" fontId="16" fillId="0" borderId="0" xfId="0" applyFont="1"/>
    <xf numFmtId="0" fontId="16" fillId="0" borderId="0" xfId="0" quotePrefix="1" applyFont="1" applyAlignment="1">
      <alignment horizontal="left"/>
    </xf>
    <xf numFmtId="0" fontId="27" fillId="0" borderId="0" xfId="0" applyFont="1" applyFill="1" applyBorder="1" applyAlignment="1">
      <alignment horizontal="center"/>
    </xf>
    <xf numFmtId="174" fontId="27" fillId="0" borderId="0" xfId="0" applyNumberFormat="1" applyFont="1" applyFill="1" applyBorder="1" applyAlignment="1" applyProtection="1">
      <alignment horizontal="center"/>
    </xf>
    <xf numFmtId="0" fontId="27" fillId="0" borderId="0" xfId="0" applyNumberFormat="1" applyFont="1" applyFill="1" applyBorder="1" applyAlignment="1" applyProtection="1">
      <alignment horizontal="center"/>
    </xf>
    <xf numFmtId="175" fontId="28" fillId="9" borderId="0" xfId="0" applyNumberFormat="1" applyFont="1" applyFill="1"/>
    <xf numFmtId="0" fontId="27" fillId="0" borderId="0" xfId="0" applyFont="1" applyFill="1" applyBorder="1"/>
    <xf numFmtId="0" fontId="26" fillId="0" borderId="0" xfId="0" applyFont="1"/>
    <xf numFmtId="0" fontId="27" fillId="0" borderId="0" xfId="0" applyFont="1" applyFill="1" applyBorder="1" applyProtection="1">
      <protection locked="0"/>
    </xf>
    <xf numFmtId="178" fontId="27" fillId="0" borderId="0" xfId="0" applyNumberFormat="1" applyFont="1" applyFill="1" applyBorder="1" applyAlignment="1" applyProtection="1">
      <alignment horizontal="centerContinuous"/>
      <protection locked="0"/>
    </xf>
    <xf numFmtId="172" fontId="27" fillId="0" borderId="0" xfId="0" applyNumberFormat="1" applyFont="1" applyFill="1" applyBorder="1" applyAlignment="1" applyProtection="1">
      <alignment horizontal="centerContinuous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44" fontId="26" fillId="0" borderId="0" xfId="2" applyNumberFormat="1" applyFont="1"/>
    <xf numFmtId="44" fontId="26" fillId="0" borderId="0" xfId="0" applyNumberFormat="1" applyFont="1"/>
    <xf numFmtId="164" fontId="26" fillId="0" borderId="0" xfId="0" applyNumberFormat="1" applyFont="1"/>
    <xf numFmtId="0" fontId="3" fillId="0" borderId="0" xfId="0" applyFont="1"/>
    <xf numFmtId="171" fontId="26" fillId="0" borderId="0" xfId="0" applyNumberFormat="1" applyFont="1"/>
    <xf numFmtId="0" fontId="29" fillId="0" borderId="0" xfId="0" applyFont="1" applyAlignment="1">
      <alignment horizontal="center"/>
    </xf>
    <xf numFmtId="0" fontId="29" fillId="0" borderId="0" xfId="0" quotePrefix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13" fillId="10" borderId="0" xfId="0" quotePrefix="1" applyFont="1" applyFill="1" applyAlignment="1">
      <alignment horizontal="center"/>
    </xf>
    <xf numFmtId="0" fontId="13" fillId="10" borderId="0" xfId="0" applyFont="1" applyFill="1" applyAlignment="1">
      <alignment horizontal="center"/>
    </xf>
    <xf numFmtId="44" fontId="26" fillId="10" borderId="0" xfId="2" applyFont="1" applyFill="1" applyBorder="1" applyAlignment="1">
      <alignment horizontal="right"/>
    </xf>
    <xf numFmtId="44" fontId="26" fillId="0" borderId="0" xfId="2" applyFont="1" applyFill="1" applyBorder="1" applyAlignment="1">
      <alignment horizontal="right"/>
    </xf>
    <xf numFmtId="0" fontId="0" fillId="0" borderId="0" xfId="0" quotePrefix="1" applyAlignment="1">
      <alignment horizontal="left"/>
    </xf>
    <xf numFmtId="0" fontId="13" fillId="11" borderId="0" xfId="0" applyFont="1" applyFill="1" applyAlignment="1">
      <alignment horizontal="center"/>
    </xf>
    <xf numFmtId="0" fontId="3" fillId="11" borderId="0" xfId="0" applyFont="1" applyFill="1"/>
    <xf numFmtId="167" fontId="26" fillId="11" borderId="0" xfId="1" applyNumberFormat="1" applyFont="1" applyFill="1"/>
    <xf numFmtId="181" fontId="26" fillId="11" borderId="0" xfId="2" applyNumberFormat="1" applyFont="1" applyFill="1"/>
    <xf numFmtId="0" fontId="0" fillId="0" borderId="0" xfId="0" applyAlignment="1">
      <alignment horizontal="right"/>
    </xf>
    <xf numFmtId="0" fontId="20" fillId="0" borderId="26" xfId="0" applyFont="1" applyBorder="1" applyAlignment="1"/>
    <xf numFmtId="0" fontId="20" fillId="0" borderId="26" xfId="0" applyFont="1" applyBorder="1" applyAlignment="1">
      <alignment horizontal="center"/>
    </xf>
    <xf numFmtId="0" fontId="20" fillId="8" borderId="26" xfId="0" applyFont="1" applyFill="1" applyBorder="1"/>
    <xf numFmtId="0" fontId="0" fillId="0" borderId="0" xfId="0" applyFill="1" applyBorder="1" applyAlignment="1">
      <alignment horizontal="center"/>
    </xf>
    <xf numFmtId="0" fontId="13" fillId="12" borderId="0" xfId="0" applyFont="1" applyFill="1" applyAlignment="1">
      <alignment horizontal="center"/>
    </xf>
    <xf numFmtId="0" fontId="26" fillId="0" borderId="27" xfId="0" applyFont="1" applyBorder="1"/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right"/>
    </xf>
    <xf numFmtId="171" fontId="20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17" fillId="0" borderId="0" xfId="0" applyFont="1" applyFill="1" applyBorder="1" applyAlignment="1">
      <alignment horizontal="center"/>
    </xf>
    <xf numFmtId="0" fontId="17" fillId="0" borderId="0" xfId="0" applyFont="1" applyFill="1"/>
    <xf numFmtId="0" fontId="3" fillId="8" borderId="0" xfId="0" applyFont="1" applyFill="1" applyAlignment="1">
      <alignment horizontal="center"/>
    </xf>
    <xf numFmtId="44" fontId="26" fillId="13" borderId="0" xfId="2" applyNumberFormat="1" applyFont="1" applyFill="1"/>
    <xf numFmtId="44" fontId="26" fillId="13" borderId="0" xfId="0" applyNumberFormat="1" applyFont="1" applyFill="1"/>
    <xf numFmtId="175" fontId="27" fillId="13" borderId="0" xfId="0" applyNumberFormat="1" applyFont="1" applyFill="1" applyBorder="1" applyProtection="1">
      <protection locked="0"/>
    </xf>
    <xf numFmtId="0" fontId="13" fillId="0" borderId="0" xfId="0" quotePrefix="1" applyFont="1" applyAlignment="1">
      <alignment horizontal="center"/>
    </xf>
    <xf numFmtId="0" fontId="3" fillId="8" borderId="26" xfId="0" applyFont="1" applyFill="1" applyBorder="1" applyProtection="1"/>
    <xf numFmtId="0" fontId="3" fillId="0" borderId="0" xfId="0" applyFont="1" applyBorder="1" applyAlignment="1" applyProtection="1">
      <alignment horizontal="left"/>
    </xf>
    <xf numFmtId="0" fontId="3" fillId="0" borderId="26" xfId="0" applyFont="1" applyBorder="1" applyProtection="1"/>
    <xf numFmtId="0" fontId="3" fillId="0" borderId="26" xfId="0" applyFont="1" applyBorder="1" applyAlignment="1">
      <alignment horizontal="center"/>
    </xf>
    <xf numFmtId="0" fontId="3" fillId="8" borderId="28" xfId="0" applyFont="1" applyFill="1" applyBorder="1" applyProtection="1"/>
    <xf numFmtId="0" fontId="3" fillId="0" borderId="0" xfId="0" applyFont="1" applyFill="1" applyBorder="1" applyProtection="1"/>
    <xf numFmtId="0" fontId="3" fillId="0" borderId="26" xfId="0" applyFont="1" applyFill="1" applyBorder="1" applyProtection="1"/>
    <xf numFmtId="0" fontId="3" fillId="0" borderId="26" xfId="0" applyFont="1" applyFill="1" applyBorder="1" applyAlignment="1" applyProtection="1">
      <alignment horizontal="center"/>
    </xf>
    <xf numFmtId="0" fontId="3" fillId="0" borderId="0" xfId="0" applyFont="1" applyBorder="1" applyProtection="1"/>
    <xf numFmtId="0" fontId="3" fillId="0" borderId="13" xfId="0" applyFont="1" applyBorder="1" applyProtection="1"/>
    <xf numFmtId="0" fontId="3" fillId="0" borderId="0" xfId="0" applyFont="1" applyBorder="1"/>
    <xf numFmtId="0" fontId="3" fillId="0" borderId="29" xfId="0" applyFont="1" applyBorder="1" applyProtection="1"/>
    <xf numFmtId="0" fontId="3" fillId="13" borderId="0" xfId="0" applyFont="1" applyFill="1" applyAlignment="1">
      <alignment horizontal="right"/>
    </xf>
    <xf numFmtId="0" fontId="13" fillId="2" borderId="0" xfId="0" quotePrefix="1" applyFont="1" applyFill="1" applyAlignment="1">
      <alignment horizontal="left"/>
    </xf>
    <xf numFmtId="0" fontId="3" fillId="2" borderId="0" xfId="0" applyFont="1" applyFill="1"/>
    <xf numFmtId="0" fontId="28" fillId="14" borderId="0" xfId="0" quotePrefix="1" applyFont="1" applyFill="1" applyAlignment="1">
      <alignment horizontal="center"/>
    </xf>
    <xf numFmtId="175" fontId="28" fillId="14" borderId="0" xfId="0" applyNumberFormat="1" applyFont="1" applyFill="1"/>
    <xf numFmtId="10" fontId="0" fillId="0" borderId="0" xfId="4" applyNumberFormat="1" applyFont="1" applyAlignment="1">
      <alignment horizontal="right"/>
    </xf>
    <xf numFmtId="0" fontId="13" fillId="0" borderId="0" xfId="0" applyFont="1" applyAlignment="1">
      <alignment horizontal="center"/>
    </xf>
    <xf numFmtId="187" fontId="13" fillId="0" borderId="0" xfId="0" applyNumberFormat="1" applyFont="1" applyFill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7" fontId="0" fillId="15" borderId="4" xfId="0" applyNumberFormat="1" applyFill="1" applyBorder="1"/>
    <xf numFmtId="0" fontId="20" fillId="0" borderId="30" xfId="0" quotePrefix="1" applyFont="1" applyBorder="1" applyAlignment="1">
      <alignment horizontal="left"/>
    </xf>
    <xf numFmtId="0" fontId="32" fillId="0" borderId="0" xfId="0" applyFont="1"/>
    <xf numFmtId="0" fontId="32" fillId="0" borderId="0" xfId="0" quotePrefix="1" applyFont="1" applyAlignment="1">
      <alignment horizontal="left"/>
    </xf>
    <xf numFmtId="0" fontId="33" fillId="0" borderId="0" xfId="0" applyFont="1"/>
    <xf numFmtId="10" fontId="3" fillId="12" borderId="0" xfId="4" applyNumberFormat="1" applyFont="1" applyFill="1"/>
    <xf numFmtId="0" fontId="0" fillId="0" borderId="27" xfId="0" applyBorder="1"/>
    <xf numFmtId="183" fontId="0" fillId="0" borderId="0" xfId="2" applyNumberFormat="1" applyFont="1"/>
    <xf numFmtId="0" fontId="26" fillId="0" borderId="31" xfId="0" applyFont="1" applyBorder="1"/>
    <xf numFmtId="187" fontId="31" fillId="0" borderId="0" xfId="0" quotePrefix="1" applyNumberFormat="1" applyFont="1" applyFill="1" applyBorder="1" applyAlignment="1">
      <alignment horizontal="left"/>
    </xf>
    <xf numFmtId="0" fontId="32" fillId="0" borderId="0" xfId="0" applyFont="1" applyFill="1"/>
    <xf numFmtId="0" fontId="27" fillId="0" borderId="31" xfId="0" applyNumberFormat="1" applyFont="1" applyFill="1" applyBorder="1" applyAlignment="1" applyProtection="1">
      <alignment horizontal="center"/>
    </xf>
    <xf numFmtId="0" fontId="27" fillId="0" borderId="27" xfId="0" applyNumberFormat="1" applyFont="1" applyFill="1" applyBorder="1" applyAlignment="1" applyProtection="1">
      <alignment horizontal="center"/>
    </xf>
    <xf numFmtId="0" fontId="26" fillId="0" borderId="0" xfId="0" applyFont="1" applyBorder="1"/>
    <xf numFmtId="165" fontId="28" fillId="14" borderId="30" xfId="0" applyNumberFormat="1" applyFont="1" applyFill="1" applyBorder="1"/>
    <xf numFmtId="165" fontId="28" fillId="14" borderId="32" xfId="0" applyNumberFormat="1" applyFont="1" applyFill="1" applyBorder="1"/>
    <xf numFmtId="165" fontId="28" fillId="14" borderId="33" xfId="0" applyNumberFormat="1" applyFont="1" applyFill="1" applyBorder="1"/>
    <xf numFmtId="0" fontId="12" fillId="0" borderId="0" xfId="0" applyFont="1" applyBorder="1" applyAlignment="1" applyProtection="1">
      <alignment horizontal="centerContinuous"/>
    </xf>
    <xf numFmtId="0" fontId="0" fillId="0" borderId="0" xfId="0" applyBorder="1" applyAlignment="1" applyProtection="1">
      <alignment horizontal="centerContinuous"/>
    </xf>
    <xf numFmtId="0" fontId="0" fillId="0" borderId="0" xfId="0" applyBorder="1" applyAlignment="1" applyProtection="1">
      <alignment horizontal="center"/>
    </xf>
    <xf numFmtId="0" fontId="9" fillId="0" borderId="0" xfId="0" applyFont="1" applyBorder="1" applyAlignment="1" applyProtection="1">
      <alignment horizontal="center"/>
    </xf>
    <xf numFmtId="8" fontId="0" fillId="0" borderId="0" xfId="0" applyNumberFormat="1" applyBorder="1" applyProtection="1"/>
    <xf numFmtId="10" fontId="7" fillId="0" borderId="0" xfId="0" applyNumberFormat="1" applyFont="1" applyBorder="1" applyProtection="1"/>
    <xf numFmtId="9" fontId="7" fillId="0" borderId="0" xfId="0" applyNumberFormat="1" applyFont="1" applyBorder="1" applyProtection="1">
      <protection locked="0"/>
    </xf>
    <xf numFmtId="7" fontId="0" fillId="0" borderId="0" xfId="0" applyNumberFormat="1" applyBorder="1" applyProtection="1"/>
    <xf numFmtId="0" fontId="8" fillId="0" borderId="0" xfId="0" applyFont="1" applyBorder="1" applyAlignment="1" applyProtection="1">
      <alignment horizontal="centerContinuous"/>
    </xf>
    <xf numFmtId="39" fontId="7" fillId="0" borderId="0" xfId="0" applyNumberFormat="1" applyFont="1" applyBorder="1" applyProtection="1">
      <protection locked="0"/>
    </xf>
    <xf numFmtId="0" fontId="8" fillId="0" borderId="5" xfId="0" quotePrefix="1" applyFont="1" applyBorder="1" applyAlignment="1" applyProtection="1">
      <alignment horizontal="left"/>
    </xf>
    <xf numFmtId="0" fontId="0" fillId="8" borderId="26" xfId="0" applyFill="1" applyBorder="1"/>
    <xf numFmtId="0" fontId="13" fillId="8" borderId="0" xfId="0" quotePrefix="1" applyFont="1" applyFill="1" applyAlignment="1">
      <alignment horizontal="center"/>
    </xf>
    <xf numFmtId="0" fontId="13" fillId="8" borderId="0" xfId="0" applyFont="1" applyFill="1" applyAlignment="1">
      <alignment horizontal="center"/>
    </xf>
    <xf numFmtId="44" fontId="26" fillId="8" borderId="0" xfId="2" applyNumberFormat="1" applyFont="1" applyFill="1"/>
    <xf numFmtId="0" fontId="3" fillId="16" borderId="0" xfId="0" applyFont="1" applyFill="1" applyBorder="1"/>
    <xf numFmtId="0" fontId="13" fillId="16" borderId="0" xfId="0" applyFont="1" applyFill="1" applyBorder="1" applyAlignment="1">
      <alignment horizontal="center"/>
    </xf>
    <xf numFmtId="17" fontId="26" fillId="16" borderId="0" xfId="0" applyNumberFormat="1" applyFont="1" applyFill="1" applyBorder="1"/>
    <xf numFmtId="0" fontId="0" fillId="0" borderId="0" xfId="0" applyAlignment="1"/>
    <xf numFmtId="0" fontId="1" fillId="0" borderId="0" xfId="0" applyFont="1" applyFill="1" applyBorder="1" applyAlignment="1">
      <alignment horizontal="left"/>
    </xf>
    <xf numFmtId="0" fontId="28" fillId="9" borderId="0" xfId="0" applyFont="1" applyFill="1" applyBorder="1" applyAlignment="1">
      <alignment horizontal="center"/>
    </xf>
    <xf numFmtId="1" fontId="27" fillId="13" borderId="0" xfId="0" applyNumberFormat="1" applyFont="1" applyFill="1" applyBorder="1" applyAlignment="1">
      <alignment horizontal="center"/>
    </xf>
    <xf numFmtId="0" fontId="0" fillId="13" borderId="0" xfId="0" applyFill="1"/>
    <xf numFmtId="17" fontId="26" fillId="0" borderId="0" xfId="0" applyNumberFormat="1" applyFont="1" applyFill="1"/>
    <xf numFmtId="44" fontId="26" fillId="0" borderId="0" xfId="2" applyNumberFormat="1" applyFont="1" applyFill="1"/>
    <xf numFmtId="164" fontId="26" fillId="0" borderId="0" xfId="0" applyNumberFormat="1" applyFont="1" applyFill="1"/>
    <xf numFmtId="44" fontId="26" fillId="0" borderId="0" xfId="0" applyNumberFormat="1" applyFont="1" applyFill="1"/>
    <xf numFmtId="183" fontId="26" fillId="0" borderId="0" xfId="0" applyNumberFormat="1" applyFont="1" applyFill="1"/>
    <xf numFmtId="183" fontId="0" fillId="0" borderId="0" xfId="2" applyNumberFormat="1" applyFont="1" applyFill="1"/>
    <xf numFmtId="169" fontId="0" fillId="13" borderId="0" xfId="4" applyNumberFormat="1" applyFont="1" applyFill="1"/>
    <xf numFmtId="0" fontId="23" fillId="0" borderId="0" xfId="0" applyFont="1" applyAlignment="1">
      <alignment horizontal="left"/>
    </xf>
    <xf numFmtId="187" fontId="32" fillId="0" borderId="0" xfId="0" applyNumberFormat="1" applyFont="1" applyFill="1" applyBorder="1" applyAlignment="1">
      <alignment horizontal="left"/>
    </xf>
    <xf numFmtId="17" fontId="20" fillId="0" borderId="0" xfId="0" quotePrefix="1" applyNumberFormat="1" applyFont="1" applyAlignment="1">
      <alignment horizontal="center"/>
    </xf>
    <xf numFmtId="17" fontId="9" fillId="0" borderId="0" xfId="0" applyNumberFormat="1" applyFont="1" applyBorder="1" applyProtection="1"/>
    <xf numFmtId="10" fontId="9" fillId="0" borderId="0" xfId="0" applyNumberFormat="1" applyFont="1"/>
    <xf numFmtId="9" fontId="35" fillId="0" borderId="0" xfId="0" applyNumberFormat="1" applyFont="1" applyBorder="1" applyProtection="1">
      <protection locked="0"/>
    </xf>
    <xf numFmtId="0" fontId="9" fillId="0" borderId="0" xfId="0" applyFont="1" applyBorder="1"/>
    <xf numFmtId="8" fontId="9" fillId="0" borderId="0" xfId="0" applyNumberFormat="1" applyFont="1" applyBorder="1" applyProtection="1"/>
    <xf numFmtId="10" fontId="35" fillId="0" borderId="0" xfId="0" applyNumberFormat="1" applyFont="1" applyBorder="1" applyProtection="1"/>
    <xf numFmtId="39" fontId="9" fillId="0" borderId="0" xfId="0" applyNumberFormat="1" applyFont="1" applyBorder="1" applyProtection="1"/>
    <xf numFmtId="0" fontId="9" fillId="0" borderId="0" xfId="0" applyFont="1"/>
    <xf numFmtId="0" fontId="9" fillId="0" borderId="0" xfId="0" applyFont="1" applyBorder="1" applyProtection="1"/>
    <xf numFmtId="14" fontId="9" fillId="0" borderId="0" xfId="0" applyNumberFormat="1" applyFont="1"/>
    <xf numFmtId="2" fontId="9" fillId="0" borderId="0" xfId="0" applyNumberFormat="1" applyFont="1" applyAlignment="1">
      <alignment horizontal="center"/>
    </xf>
    <xf numFmtId="173" fontId="9" fillId="0" borderId="0" xfId="0" applyNumberFormat="1" applyFont="1" applyBorder="1" applyProtection="1"/>
    <xf numFmtId="0" fontId="9" fillId="0" borderId="0" xfId="0" applyFont="1" applyFill="1"/>
    <xf numFmtId="0" fontId="5" fillId="0" borderId="9" xfId="0" applyFont="1" applyFill="1" applyBorder="1" applyAlignment="1" applyProtection="1">
      <alignment horizontal="left"/>
      <protection locked="0"/>
    </xf>
    <xf numFmtId="0" fontId="5" fillId="0" borderId="10" xfId="0" applyFont="1" applyFill="1" applyBorder="1" applyAlignment="1" applyProtection="1">
      <alignment horizontal="center"/>
      <protection locked="0"/>
    </xf>
    <xf numFmtId="0" fontId="13" fillId="0" borderId="0" xfId="0" quotePrefix="1" applyFont="1" applyFill="1" applyBorder="1" applyAlignment="1">
      <alignment horizontal="center"/>
    </xf>
    <xf numFmtId="167" fontId="17" fillId="0" borderId="0" xfId="1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32" fillId="0" borderId="0" xfId="0" applyFont="1" applyFill="1" applyBorder="1" applyAlignment="1">
      <alignment horizontal="left"/>
    </xf>
    <xf numFmtId="0" fontId="5" fillId="0" borderId="5" xfId="0" applyFont="1" applyFill="1" applyBorder="1"/>
    <xf numFmtId="0" fontId="5" fillId="5" borderId="4" xfId="0" applyFont="1" applyFill="1" applyBorder="1" applyAlignment="1">
      <alignment horizontal="center"/>
    </xf>
    <xf numFmtId="0" fontId="14" fillId="4" borderId="4" xfId="0" applyFont="1" applyFill="1" applyBorder="1" applyProtection="1">
      <protection locked="0"/>
    </xf>
    <xf numFmtId="0" fontId="10" fillId="0" borderId="7" xfId="0" applyFont="1" applyFill="1" applyBorder="1" applyAlignment="1" applyProtection="1">
      <alignment horizontal="center"/>
    </xf>
    <xf numFmtId="0" fontId="38" fillId="0" borderId="34" xfId="0" applyFont="1" applyFill="1" applyBorder="1" applyAlignment="1" applyProtection="1">
      <alignment horizontal="center"/>
    </xf>
    <xf numFmtId="0" fontId="0" fillId="0" borderId="35" xfId="0" applyBorder="1" applyAlignment="1">
      <alignment horizontal="center"/>
    </xf>
    <xf numFmtId="0" fontId="10" fillId="0" borderId="9" xfId="0" applyFont="1" applyFill="1" applyBorder="1" applyAlignment="1" applyProtection="1">
      <alignment horizontal="left"/>
    </xf>
    <xf numFmtId="0" fontId="38" fillId="0" borderId="26" xfId="0" applyFont="1" applyFill="1" applyBorder="1" applyAlignment="1" applyProtection="1">
      <alignment horizontal="left"/>
    </xf>
    <xf numFmtId="0" fontId="10" fillId="0" borderId="10" xfId="0" applyFont="1" applyFill="1" applyBorder="1" applyAlignment="1" applyProtection="1">
      <alignment horizontal="center"/>
    </xf>
    <xf numFmtId="0" fontId="5" fillId="0" borderId="9" xfId="0" applyFont="1" applyFill="1" applyBorder="1" applyAlignment="1" applyProtection="1">
      <alignment horizontal="left"/>
    </xf>
    <xf numFmtId="0" fontId="39" fillId="0" borderId="26" xfId="0" applyFont="1" applyFill="1" applyBorder="1" applyAlignment="1" applyProtection="1">
      <alignment horizontal="left"/>
    </xf>
    <xf numFmtId="0" fontId="5" fillId="0" borderId="10" xfId="0" applyFont="1" applyFill="1" applyBorder="1" applyAlignment="1" applyProtection="1">
      <alignment horizontal="center"/>
    </xf>
    <xf numFmtId="0" fontId="10" fillId="0" borderId="21" xfId="0" applyFont="1" applyFill="1" applyBorder="1" applyAlignment="1" applyProtection="1">
      <alignment horizontal="left"/>
    </xf>
    <xf numFmtId="0" fontId="38" fillId="0" borderId="28" xfId="0" applyFont="1" applyFill="1" applyBorder="1" applyAlignment="1" applyProtection="1">
      <alignment horizontal="left"/>
    </xf>
    <xf numFmtId="0" fontId="10" fillId="0" borderId="36" xfId="0" applyFont="1" applyFill="1" applyBorder="1" applyAlignment="1" applyProtection="1">
      <alignment horizontal="center"/>
    </xf>
    <xf numFmtId="0" fontId="3" fillId="0" borderId="26" xfId="0" applyFont="1" applyBorder="1"/>
    <xf numFmtId="0" fontId="0" fillId="0" borderId="10" xfId="0" applyBorder="1" applyAlignment="1">
      <alignment horizontal="center"/>
    </xf>
    <xf numFmtId="0" fontId="10" fillId="0" borderId="37" xfId="0" applyFont="1" applyFill="1" applyBorder="1" applyAlignment="1" applyProtection="1">
      <alignment horizontal="left"/>
    </xf>
    <xf numFmtId="0" fontId="38" fillId="0" borderId="29" xfId="0" applyFont="1" applyFill="1" applyBorder="1" applyAlignment="1" applyProtection="1">
      <alignment horizontal="left"/>
    </xf>
    <xf numFmtId="0" fontId="10" fillId="0" borderId="38" xfId="0" applyFont="1" applyFill="1" applyBorder="1" applyAlignment="1" applyProtection="1">
      <alignment horizontal="center"/>
    </xf>
    <xf numFmtId="0" fontId="10" fillId="0" borderId="11" xfId="0" applyFont="1" applyFill="1" applyBorder="1" applyAlignment="1" applyProtection="1">
      <alignment horizontal="left"/>
    </xf>
    <xf numFmtId="0" fontId="38" fillId="0" borderId="39" xfId="0" applyFont="1" applyFill="1" applyBorder="1" applyAlignment="1" applyProtection="1">
      <alignment horizontal="left"/>
    </xf>
    <xf numFmtId="0" fontId="10" fillId="0" borderId="12" xfId="0" applyFont="1" applyFill="1" applyBorder="1" applyAlignment="1" applyProtection="1">
      <alignment horizontal="center"/>
    </xf>
    <xf numFmtId="0" fontId="13" fillId="12" borderId="27" xfId="0" applyFont="1" applyFill="1" applyBorder="1" applyAlignment="1">
      <alignment horizontal="center"/>
    </xf>
    <xf numFmtId="168" fontId="3" fillId="12" borderId="27" xfId="0" applyNumberFormat="1" applyFont="1" applyFill="1" applyBorder="1"/>
    <xf numFmtId="164" fontId="3" fillId="12" borderId="27" xfId="0" applyNumberFormat="1" applyFont="1" applyFill="1" applyBorder="1"/>
    <xf numFmtId="0" fontId="2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0" fontId="16" fillId="0" borderId="0" xfId="0" applyFont="1" applyAlignment="1" applyProtection="1">
      <alignment horizontal="center"/>
    </xf>
    <xf numFmtId="0" fontId="41" fillId="0" borderId="0" xfId="0" applyFont="1" applyFill="1" applyBorder="1" applyAlignment="1">
      <alignment horizontal="left"/>
    </xf>
    <xf numFmtId="0" fontId="20" fillId="0" borderId="0" xfId="0" applyFont="1" applyFill="1" applyBorder="1"/>
    <xf numFmtId="0" fontId="20" fillId="0" borderId="0" xfId="0" applyFont="1" applyFill="1" applyBorder="1" applyAlignment="1"/>
    <xf numFmtId="0" fontId="3" fillId="0" borderId="0" xfId="0" applyFont="1" applyFill="1" applyBorder="1" applyAlignment="1" applyProtection="1">
      <alignment horizontal="center"/>
    </xf>
    <xf numFmtId="0" fontId="3" fillId="0" borderId="13" xfId="0" applyFont="1" applyFill="1" applyBorder="1" applyAlignment="1" applyProtection="1">
      <alignment horizontal="center"/>
    </xf>
    <xf numFmtId="0" fontId="3" fillId="16" borderId="27" xfId="0" applyFont="1" applyFill="1" applyBorder="1"/>
    <xf numFmtId="0" fontId="13" fillId="16" borderId="27" xfId="0" applyFont="1" applyFill="1" applyBorder="1" applyAlignment="1">
      <alignment horizontal="center"/>
    </xf>
    <xf numFmtId="1" fontId="26" fillId="16" borderId="27" xfId="0" applyNumberFormat="1" applyFont="1" applyFill="1" applyBorder="1"/>
    <xf numFmtId="17" fontId="0" fillId="0" borderId="27" xfId="0" applyNumberFormat="1" applyBorder="1"/>
    <xf numFmtId="0" fontId="30" fillId="9" borderId="0" xfId="0" quotePrefix="1" applyFont="1" applyFill="1" applyAlignment="1">
      <alignment horizontal="left"/>
    </xf>
    <xf numFmtId="0" fontId="0" fillId="0" borderId="0" xfId="0" applyFill="1" applyAlignment="1">
      <alignment horizontal="left"/>
    </xf>
    <xf numFmtId="14" fontId="17" fillId="15" borderId="4" xfId="2" applyNumberFormat="1" applyFont="1" applyFill="1" applyBorder="1"/>
    <xf numFmtId="0" fontId="0" fillId="0" borderId="0" xfId="0" applyFill="1" applyAlignment="1"/>
    <xf numFmtId="0" fontId="0" fillId="9" borderId="0" xfId="0" applyFill="1" applyAlignment="1">
      <alignment horizontal="left"/>
    </xf>
    <xf numFmtId="0" fontId="36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32" fillId="0" borderId="0" xfId="0" applyFont="1" applyFill="1" applyBorder="1"/>
    <xf numFmtId="0" fontId="37" fillId="0" borderId="0" xfId="0" applyNumberFormat="1" applyFont="1" applyFill="1" applyBorder="1" applyAlignment="1">
      <alignment horizontal="center"/>
    </xf>
    <xf numFmtId="183" fontId="1" fillId="0" borderId="0" xfId="2" applyNumberFormat="1"/>
    <xf numFmtId="169" fontId="1" fillId="13" borderId="0" xfId="4" applyNumberFormat="1" applyFill="1"/>
    <xf numFmtId="183" fontId="1" fillId="0" borderId="0" xfId="2" applyNumberFormat="1" applyFill="1"/>
    <xf numFmtId="14" fontId="17" fillId="15" borderId="4" xfId="2" applyNumberFormat="1" applyFont="1" applyFill="1" applyBorder="1" applyAlignment="1">
      <alignment horizontal="center"/>
    </xf>
    <xf numFmtId="44" fontId="17" fillId="15" borderId="4" xfId="2" applyFont="1" applyFill="1" applyBorder="1"/>
    <xf numFmtId="0" fontId="20" fillId="0" borderId="0" xfId="0" applyFont="1" applyFill="1"/>
    <xf numFmtId="0" fontId="3" fillId="0" borderId="0" xfId="0" quotePrefix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5" fillId="0" borderId="0" xfId="0" applyFont="1" applyAlignment="1">
      <alignment horizontal="center"/>
    </xf>
    <xf numFmtId="0" fontId="42" fillId="0" borderId="0" xfId="0" applyFont="1" applyFill="1" applyBorder="1"/>
    <xf numFmtId="0" fontId="34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0" fillId="0" borderId="0" xfId="0" quotePrefix="1" applyFont="1" applyFill="1" applyBorder="1" applyAlignment="1">
      <alignment horizontal="left"/>
    </xf>
    <xf numFmtId="0" fontId="45" fillId="0" borderId="0" xfId="0" applyFont="1" applyFill="1" applyBorder="1"/>
    <xf numFmtId="0" fontId="3" fillId="0" borderId="0" xfId="0" applyFont="1" applyFill="1" applyBorder="1" applyAlignment="1" applyProtection="1">
      <alignment horizontal="left"/>
    </xf>
    <xf numFmtId="0" fontId="3" fillId="0" borderId="0" xfId="0" applyFont="1" applyFill="1" applyBorder="1"/>
    <xf numFmtId="0" fontId="45" fillId="0" borderId="0" xfId="0" applyFont="1" applyFill="1" applyBorder="1" applyAlignment="1">
      <alignment horizontal="center"/>
    </xf>
    <xf numFmtId="0" fontId="3" fillId="0" borderId="0" xfId="0" quotePrefix="1" applyFont="1" applyFill="1" applyBorder="1" applyAlignment="1">
      <alignment horizontal="center"/>
    </xf>
    <xf numFmtId="0" fontId="44" fillId="0" borderId="0" xfId="0" applyFont="1" applyFill="1" applyBorder="1"/>
    <xf numFmtId="0" fontId="23" fillId="0" borderId="0" xfId="0" applyFont="1" applyFill="1" applyBorder="1" applyAlignment="1">
      <alignment horizontal="left"/>
    </xf>
    <xf numFmtId="0" fontId="43" fillId="0" borderId="0" xfId="0" applyFont="1" applyFill="1" applyBorder="1"/>
    <xf numFmtId="0" fontId="46" fillId="0" borderId="0" xfId="0" applyFont="1" applyFill="1" applyBorder="1" applyAlignment="1">
      <alignment horizontal="left"/>
    </xf>
    <xf numFmtId="0" fontId="47" fillId="0" borderId="0" xfId="0" applyFont="1"/>
    <xf numFmtId="0" fontId="47" fillId="0" borderId="0" xfId="0" applyFont="1" applyFill="1" applyBorder="1"/>
    <xf numFmtId="0" fontId="48" fillId="0" borderId="0" xfId="0" applyFont="1" applyAlignment="1">
      <alignment horizontal="center"/>
    </xf>
    <xf numFmtId="170" fontId="0" fillId="0" borderId="0" xfId="0" applyNumberFormat="1" applyAlignment="1">
      <alignment horizontal="center"/>
    </xf>
    <xf numFmtId="5" fontId="0" fillId="0" borderId="0" xfId="0" applyNumberFormat="1" applyAlignment="1">
      <alignment horizontal="center"/>
    </xf>
    <xf numFmtId="0" fontId="0" fillId="10" borderId="0" xfId="0" applyFill="1" applyBorder="1"/>
    <xf numFmtId="44" fontId="0" fillId="10" borderId="0" xfId="2" applyFont="1" applyFill="1" applyBorder="1"/>
    <xf numFmtId="0" fontId="31" fillId="10" borderId="0" xfId="0" applyFont="1" applyFill="1" applyBorder="1"/>
    <xf numFmtId="44" fontId="42" fillId="7" borderId="4" xfId="2" applyFont="1" applyFill="1" applyBorder="1" applyAlignment="1">
      <alignment horizontal="center"/>
    </xf>
    <xf numFmtId="14" fontId="42" fillId="7" borderId="4" xfId="0" applyNumberFormat="1" applyFont="1" applyFill="1" applyBorder="1" applyAlignment="1">
      <alignment horizontal="right"/>
    </xf>
    <xf numFmtId="179" fontId="32" fillId="16" borderId="4" xfId="0" applyNumberFormat="1" applyFont="1" applyFill="1" applyBorder="1" applyAlignment="1">
      <alignment horizontal="center" vertical="center"/>
    </xf>
    <xf numFmtId="0" fontId="42" fillId="7" borderId="4" xfId="0" applyFont="1" applyFill="1" applyBorder="1" applyAlignment="1">
      <alignment horizontal="right"/>
    </xf>
    <xf numFmtId="0" fontId="0" fillId="10" borderId="40" xfId="0" applyFill="1" applyBorder="1"/>
    <xf numFmtId="0" fontId="16" fillId="10" borderId="0" xfId="0" applyFont="1" applyFill="1" applyBorder="1" applyAlignment="1" applyProtection="1">
      <alignment horizontal="center"/>
    </xf>
    <xf numFmtId="0" fontId="16" fillId="10" borderId="0" xfId="0" applyFont="1" applyFill="1" applyBorder="1" applyAlignment="1">
      <alignment horizontal="center"/>
    </xf>
    <xf numFmtId="0" fontId="0" fillId="10" borderId="41" xfId="0" applyFill="1" applyBorder="1"/>
    <xf numFmtId="0" fontId="16" fillId="10" borderId="40" xfId="0" applyFont="1" applyFill="1" applyBorder="1"/>
    <xf numFmtId="0" fontId="32" fillId="10" borderId="41" xfId="0" applyFont="1" applyFill="1" applyBorder="1"/>
    <xf numFmtId="0" fontId="32" fillId="10" borderId="0" xfId="0" quotePrefix="1" applyFont="1" applyFill="1" applyBorder="1" applyAlignment="1">
      <alignment horizontal="left"/>
    </xf>
    <xf numFmtId="0" fontId="0" fillId="10" borderId="42" xfId="0" applyFill="1" applyBorder="1"/>
    <xf numFmtId="0" fontId="0" fillId="10" borderId="43" xfId="0" applyFill="1" applyBorder="1"/>
    <xf numFmtId="0" fontId="5" fillId="10" borderId="40" xfId="0" applyFont="1" applyFill="1" applyBorder="1" applyAlignment="1" applyProtection="1">
      <alignment horizontal="center"/>
    </xf>
    <xf numFmtId="172" fontId="5" fillId="10" borderId="0" xfId="0" applyNumberFormat="1" applyFont="1" applyFill="1" applyBorder="1" applyProtection="1">
      <protection locked="0"/>
    </xf>
    <xf numFmtId="0" fontId="0" fillId="10" borderId="0" xfId="0" applyFill="1" applyBorder="1" applyProtection="1"/>
    <xf numFmtId="0" fontId="0" fillId="10" borderId="41" xfId="0" applyFill="1" applyBorder="1" applyProtection="1"/>
    <xf numFmtId="172" fontId="5" fillId="10" borderId="40" xfId="0" quotePrefix="1" applyNumberFormat="1" applyFont="1" applyFill="1" applyBorder="1" applyAlignment="1" applyProtection="1">
      <alignment horizontal="center"/>
    </xf>
    <xf numFmtId="172" fontId="5" fillId="10" borderId="0" xfId="0" applyNumberFormat="1" applyFont="1" applyFill="1" applyBorder="1" applyAlignment="1" applyProtection="1">
      <alignment horizontal="left"/>
    </xf>
    <xf numFmtId="172" fontId="24" fillId="10" borderId="0" xfId="0" applyNumberFormat="1" applyFont="1" applyFill="1" applyBorder="1" applyAlignment="1" applyProtection="1">
      <alignment horizontal="left"/>
    </xf>
    <xf numFmtId="172" fontId="5" fillId="10" borderId="0" xfId="0" applyNumberFormat="1" applyFont="1" applyFill="1" applyBorder="1" applyAlignment="1" applyProtection="1">
      <alignment horizontal="right"/>
    </xf>
    <xf numFmtId="172" fontId="24" fillId="10" borderId="30" xfId="0" applyNumberFormat="1" applyFont="1" applyFill="1" applyBorder="1" applyAlignment="1" applyProtection="1">
      <alignment horizontal="left"/>
    </xf>
    <xf numFmtId="172" fontId="5" fillId="10" borderId="13" xfId="0" applyNumberFormat="1" applyFont="1" applyFill="1" applyBorder="1" applyAlignment="1" applyProtection="1">
      <alignment horizontal="left"/>
    </xf>
    <xf numFmtId="172" fontId="5" fillId="10" borderId="40" xfId="0" applyNumberFormat="1" applyFont="1" applyFill="1" applyBorder="1" applyAlignment="1" applyProtection="1">
      <alignment horizontal="left"/>
    </xf>
    <xf numFmtId="171" fontId="5" fillId="10" borderId="15" xfId="0" applyNumberFormat="1" applyFont="1" applyFill="1" applyBorder="1" applyAlignment="1" applyProtection="1">
      <alignment horizontal="right"/>
      <protection locked="0"/>
    </xf>
    <xf numFmtId="172" fontId="24" fillId="10" borderId="40" xfId="0" applyNumberFormat="1" applyFont="1" applyFill="1" applyBorder="1" applyAlignment="1" applyProtection="1">
      <alignment horizontal="left"/>
    </xf>
    <xf numFmtId="171" fontId="5" fillId="10" borderId="44" xfId="0" applyNumberFormat="1" applyFont="1" applyFill="1" applyBorder="1" applyAlignment="1" applyProtection="1">
      <alignment horizontal="right"/>
      <protection locked="0"/>
    </xf>
    <xf numFmtId="0" fontId="5" fillId="10" borderId="40" xfId="0" applyFont="1" applyFill="1" applyBorder="1" applyAlignment="1" applyProtection="1">
      <alignment horizontal="center" vertical="center"/>
    </xf>
    <xf numFmtId="171" fontId="5" fillId="10" borderId="41" xfId="0" applyNumberFormat="1" applyFont="1" applyFill="1" applyBorder="1" applyAlignment="1" applyProtection="1">
      <alignment horizontal="right"/>
      <protection locked="0"/>
    </xf>
    <xf numFmtId="172" fontId="5" fillId="10" borderId="45" xfId="0" quotePrefix="1" applyNumberFormat="1" applyFont="1" applyFill="1" applyBorder="1" applyAlignment="1" applyProtection="1">
      <alignment horizontal="left"/>
    </xf>
    <xf numFmtId="172" fontId="5" fillId="10" borderId="42" xfId="0" applyNumberFormat="1" applyFont="1" applyFill="1" applyBorder="1" applyAlignment="1" applyProtection="1">
      <alignment horizontal="left"/>
    </xf>
    <xf numFmtId="172" fontId="5" fillId="10" borderId="43" xfId="0" applyNumberFormat="1" applyFont="1" applyFill="1" applyBorder="1" applyAlignment="1" applyProtection="1">
      <alignment horizontal="left"/>
    </xf>
    <xf numFmtId="0" fontId="16" fillId="10" borderId="46" xfId="0" applyFont="1" applyFill="1" applyBorder="1" applyAlignment="1">
      <alignment horizontal="center"/>
    </xf>
    <xf numFmtId="0" fontId="16" fillId="10" borderId="6" xfId="0" applyFont="1" applyFill="1" applyBorder="1" applyAlignment="1">
      <alignment horizontal="center"/>
    </xf>
    <xf numFmtId="0" fontId="16" fillId="10" borderId="4" xfId="0" applyFont="1" applyFill="1" applyBorder="1" applyAlignment="1">
      <alignment horizontal="center"/>
    </xf>
    <xf numFmtId="0" fontId="17" fillId="10" borderId="47" xfId="0" applyNumberFormat="1" applyFont="1" applyFill="1" applyBorder="1" applyAlignment="1">
      <alignment horizontal="center"/>
    </xf>
    <xf numFmtId="0" fontId="17" fillId="10" borderId="48" xfId="0" applyNumberFormat="1" applyFont="1" applyFill="1" applyBorder="1" applyAlignment="1">
      <alignment horizontal="center"/>
    </xf>
    <xf numFmtId="0" fontId="17" fillId="10" borderId="49" xfId="0" applyNumberFormat="1" applyFont="1" applyFill="1" applyBorder="1" applyAlignment="1">
      <alignment horizontal="center"/>
    </xf>
    <xf numFmtId="43" fontId="42" fillId="0" borderId="33" xfId="1" applyFont="1" applyFill="1" applyBorder="1" applyAlignment="1">
      <alignment horizontal="center"/>
    </xf>
    <xf numFmtId="9" fontId="42" fillId="0" borderId="38" xfId="4" applyFont="1" applyFill="1" applyBorder="1" applyAlignment="1">
      <alignment horizontal="center"/>
    </xf>
    <xf numFmtId="43" fontId="42" fillId="0" borderId="50" xfId="1" applyFont="1" applyFill="1" applyBorder="1" applyAlignment="1">
      <alignment horizontal="center"/>
    </xf>
    <xf numFmtId="9" fontId="42" fillId="0" borderId="10" xfId="4" quotePrefix="1" applyFont="1" applyFill="1" applyBorder="1" applyAlignment="1">
      <alignment horizontal="center"/>
    </xf>
    <xf numFmtId="9" fontId="42" fillId="0" borderId="10" xfId="4" quotePrefix="1" applyFont="1" applyBorder="1" applyAlignment="1">
      <alignment horizontal="center"/>
    </xf>
    <xf numFmtId="9" fontId="42" fillId="0" borderId="10" xfId="4" applyFont="1" applyBorder="1" applyAlignment="1">
      <alignment horizontal="center"/>
    </xf>
    <xf numFmtId="43" fontId="42" fillId="0" borderId="51" xfId="1" applyFont="1" applyFill="1" applyBorder="1" applyAlignment="1">
      <alignment horizontal="center"/>
    </xf>
    <xf numFmtId="9" fontId="42" fillId="0" borderId="12" xfId="4" applyFont="1" applyBorder="1" applyAlignment="1">
      <alignment horizontal="center"/>
    </xf>
    <xf numFmtId="181" fontId="0" fillId="2" borderId="26" xfId="2" applyNumberFormat="1" applyFont="1" applyFill="1" applyBorder="1"/>
    <xf numFmtId="44" fontId="0" fillId="2" borderId="26" xfId="2" applyFont="1" applyFill="1" applyBorder="1"/>
    <xf numFmtId="0" fontId="13" fillId="2" borderId="0" xfId="0" applyFont="1" applyFill="1" applyBorder="1" applyAlignment="1">
      <alignment horizontal="center"/>
    </xf>
    <xf numFmtId="0" fontId="16" fillId="2" borderId="40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 vertical="center"/>
    </xf>
    <xf numFmtId="0" fontId="13" fillId="2" borderId="41" xfId="0" applyFont="1" applyFill="1" applyBorder="1" applyAlignment="1">
      <alignment horizontal="center"/>
    </xf>
    <xf numFmtId="0" fontId="16" fillId="2" borderId="40" xfId="0" applyFont="1" applyFill="1" applyBorder="1" applyAlignment="1">
      <alignment horizontal="left"/>
    </xf>
    <xf numFmtId="0" fontId="17" fillId="2" borderId="41" xfId="0" applyFont="1" applyFill="1" applyBorder="1" applyAlignment="1">
      <alignment horizontal="center"/>
    </xf>
    <xf numFmtId="0" fontId="0" fillId="2" borderId="40" xfId="0" applyFill="1" applyBorder="1"/>
    <xf numFmtId="0" fontId="0" fillId="2" borderId="0" xfId="0" applyFill="1" applyBorder="1"/>
    <xf numFmtId="0" fontId="0" fillId="2" borderId="41" xfId="0" applyFill="1" applyBorder="1"/>
    <xf numFmtId="183" fontId="26" fillId="2" borderId="45" xfId="2" applyNumberFormat="1" applyFont="1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32" fillId="2" borderId="42" xfId="0" applyFont="1" applyFill="1" applyBorder="1" applyAlignment="1">
      <alignment horizontal="left"/>
    </xf>
    <xf numFmtId="0" fontId="17" fillId="2" borderId="42" xfId="0" applyFont="1" applyFill="1" applyBorder="1" applyAlignment="1">
      <alignment horizontal="center"/>
    </xf>
    <xf numFmtId="0" fontId="26" fillId="2" borderId="42" xfId="0" applyFont="1" applyFill="1" applyBorder="1" applyAlignment="1">
      <alignment horizontal="left"/>
    </xf>
    <xf numFmtId="0" fontId="0" fillId="2" borderId="43" xfId="0" applyFill="1" applyBorder="1"/>
    <xf numFmtId="44" fontId="41" fillId="10" borderId="0" xfId="2" applyFont="1" applyFill="1" applyBorder="1" applyAlignment="1">
      <alignment horizontal="right"/>
    </xf>
    <xf numFmtId="0" fontId="3" fillId="0" borderId="50" xfId="0" applyFont="1" applyBorder="1" applyAlignment="1">
      <alignment horizontal="center"/>
    </xf>
    <xf numFmtId="0" fontId="0" fillId="0" borderId="26" xfId="0" applyBorder="1"/>
    <xf numFmtId="192" fontId="42" fillId="15" borderId="4" xfId="0" applyNumberFormat="1" applyFont="1" applyFill="1" applyBorder="1" applyAlignment="1">
      <alignment horizontal="right"/>
    </xf>
    <xf numFmtId="0" fontId="16" fillId="10" borderId="45" xfId="0" applyFont="1" applyFill="1" applyBorder="1"/>
    <xf numFmtId="0" fontId="49" fillId="2" borderId="5" xfId="0" applyFont="1" applyFill="1" applyBorder="1" applyAlignment="1">
      <alignment horizontal="center"/>
    </xf>
    <xf numFmtId="0" fontId="50" fillId="2" borderId="2" xfId="0" applyFont="1" applyFill="1" applyBorder="1" applyAlignment="1">
      <alignment horizontal="center"/>
    </xf>
    <xf numFmtId="0" fontId="0" fillId="0" borderId="3" xfId="0" applyBorder="1" applyAlignment="1"/>
    <xf numFmtId="0" fontId="51" fillId="2" borderId="2" xfId="0" applyFont="1" applyFill="1" applyBorder="1" applyAlignment="1">
      <alignment horizontal="center"/>
    </xf>
    <xf numFmtId="0" fontId="49" fillId="10" borderId="5" xfId="0" applyFont="1" applyFill="1" applyBorder="1" applyAlignment="1">
      <alignment horizontal="center"/>
    </xf>
    <xf numFmtId="0" fontId="0" fillId="10" borderId="2" xfId="0" applyFill="1" applyBorder="1" applyAlignment="1"/>
    <xf numFmtId="0" fontId="0" fillId="0" borderId="0" xfId="0" applyAlignment="1">
      <alignment horizontal="center"/>
    </xf>
    <xf numFmtId="0" fontId="13" fillId="12" borderId="13" xfId="0" applyFont="1" applyFill="1" applyBorder="1" applyAlignment="1">
      <alignment horizontal="center"/>
    </xf>
    <xf numFmtId="0" fontId="0" fillId="0" borderId="14" xfId="0" applyBorder="1"/>
    <xf numFmtId="0" fontId="0" fillId="0" borderId="50" xfId="0" applyBorder="1"/>
    <xf numFmtId="0" fontId="16" fillId="16" borderId="13" xfId="0" quotePrefix="1" applyFont="1" applyFill="1" applyBorder="1" applyAlignment="1">
      <alignment horizontal="center"/>
    </xf>
    <xf numFmtId="0" fontId="0" fillId="16" borderId="14" xfId="0" applyFill="1" applyBorder="1" applyAlignment="1">
      <alignment horizontal="center"/>
    </xf>
    <xf numFmtId="0" fontId="16" fillId="10" borderId="14" xfId="0" quotePrefix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50" xfId="0" applyBorder="1" applyAlignment="1">
      <alignment horizontal="center"/>
    </xf>
    <xf numFmtId="0" fontId="16" fillId="11" borderId="13" xfId="0" applyFont="1" applyFill="1" applyBorder="1" applyAlignment="1">
      <alignment horizontal="center"/>
    </xf>
    <xf numFmtId="0" fontId="16" fillId="8" borderId="13" xfId="0" quotePrefix="1" applyFon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28" fillId="9" borderId="0" xfId="0" applyFont="1" applyFill="1" applyBorder="1" applyAlignment="1">
      <alignment horizontal="center"/>
    </xf>
    <xf numFmtId="0" fontId="26" fillId="0" borderId="13" xfId="0" applyFont="1" applyBorder="1" applyAlignment="1">
      <alignment horizontal="center"/>
    </xf>
    <xf numFmtId="172" fontId="27" fillId="0" borderId="13" xfId="0" applyNumberFormat="1" applyFont="1" applyFill="1" applyBorder="1" applyAlignment="1" applyProtection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Lines="23" dropStyle="combo" dx="22" fmlaLink="'Power Curves'!$DX$18" fmlaRange="'Power Curves'!$DW$19:$DW$47" sel="17" val="6"/>
</file>

<file path=xl/ctrlProps/ctrlProp2.xml><?xml version="1.0" encoding="utf-8"?>
<formControlPr xmlns="http://schemas.microsoft.com/office/spreadsheetml/2009/9/main" objectType="Drop" dropLines="11" dropStyle="combo" dx="22" fmlaLink="'Pricing Inputs1'!$AR$3" fmlaRange="'Pricing Inputs1'!$AS$4:$AS$13" noThreeD="1" sel="3" val="0"/>
</file>

<file path=xl/ctrlProps/ctrlProp3.xml><?xml version="1.0" encoding="utf-8"?>
<formControlPr xmlns="http://schemas.microsoft.com/office/spreadsheetml/2009/9/main" objectType="Drop" dropStyle="combo" dx="22" fmlaLink="'Pricing Inputs1'!$AN$3" fmlaRange="'Pricing Inputs1'!$AO$4:$AO$7" noThreeD="1" sel="2" val="0"/>
</file>

<file path=xl/ctrlProps/ctrlProp4.xml><?xml version="1.0" encoding="utf-8"?>
<formControlPr xmlns="http://schemas.microsoft.com/office/spreadsheetml/2009/9/main" objectType="Drop" dropStyle="combo" dx="22" fmlaLink="'Pricing Inputs1'!$BH$3" fmlaRange="'Pricing Inputs1'!$BI$4:$BI$5" noThreeD="1" sel="2" val="0"/>
</file>

<file path=xl/ctrlProps/ctrlProp5.xml><?xml version="1.0" encoding="utf-8"?>
<formControlPr xmlns="http://schemas.microsoft.com/office/spreadsheetml/2009/9/main" objectType="Drop" dropStyle="combo" dx="22" fmlaLink="'Pricing Inputs1'!$AV$3" fmlaRange="'Pricing Inputs1'!$AW$4:$AW$6" noThreeD="1" sel="2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CheckBox" checked="Checked" fmlaLink="'Pricing Inputs1'!$BI$7" lockText="1" noThreeD="1"/>
</file>

<file path=xl/ctrlProps/ctrlProp8.xml><?xml version="1.0" encoding="utf-8"?>
<formControlPr xmlns="http://schemas.microsoft.com/office/spreadsheetml/2009/9/main" objectType="Drop" dropStyle="combo" dx="22" fmlaLink="'Pricing Inputs1'!$BD$3" fmlaRange="'Pricing Inputs1'!$BE$4:$BE$6" noThreeD="1" sel="2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Drop" dropLines="2" dropStyle="combo" dx="22" fmlaLink="'Pricing Inputs1'!$AZ$3" fmlaRange="'Pricing Inputs1'!$BA$4:$BA$5" noThreeD="1" sel="2" val="0"/>
</file>

<file path=xl/ctrlProps/ctrlProp11.xml><?xml version="1.0" encoding="utf-8"?>
<formControlPr xmlns="http://schemas.microsoft.com/office/spreadsheetml/2009/9/main" objectType="Drop" dropLines="11" dropStyle="combo" dx="22" fmlaLink="'Pricing Inputs1'!$AR$17" fmlaRange="'Pricing Inputs1'!$AS$18:$AS$27" noThreeD="1" sel="4" val="0"/>
</file>

<file path=xl/ctrlProps/ctrlProp12.xml><?xml version="1.0" encoding="utf-8"?>
<formControlPr xmlns="http://schemas.microsoft.com/office/spreadsheetml/2009/9/main" objectType="Drop" dropLines="11" dropStyle="combo" dx="22" fmlaLink="'Pricing Inputs1'!$AR$31" fmlaRange="'Pricing Inputs1'!$AS$32:$AS$41" noThreeD="1" sel="6" val="0"/>
</file>

<file path=xl/ctrlProps/ctrlProp13.xml><?xml version="1.0" encoding="utf-8"?>
<formControlPr xmlns="http://schemas.microsoft.com/office/spreadsheetml/2009/9/main" objectType="Drop" dropLines="11" dropStyle="combo" dx="22" fmlaLink="'Pricing Inputs1'!$AR$45" fmlaRange="'Pricing Inputs1'!$AS$46:$AS$55" noThreeD="1" sel="1" val="0"/>
</file>

<file path=xl/ctrlProps/ctrlProp14.xml><?xml version="1.0" encoding="utf-8"?>
<formControlPr xmlns="http://schemas.microsoft.com/office/spreadsheetml/2009/9/main" objectType="Drop" dropStyle="combo" dx="22" fmlaLink="'Pricing Inputs1'!$AN$9" fmlaRange="'Pricing Inputs1'!$AO$10:$AO$13" noThreeD="1" sel="4" val="0"/>
</file>

<file path=xl/ctrlProps/ctrlProp15.xml><?xml version="1.0" encoding="utf-8"?>
<formControlPr xmlns="http://schemas.microsoft.com/office/spreadsheetml/2009/9/main" objectType="Drop" dropStyle="combo" dx="22" fmlaLink="'Pricing Inputs1'!$AN$15" fmlaRange="'Pricing Inputs1'!$AO$16:$AO$19" noThreeD="1" sel="3" val="0"/>
</file>

<file path=xl/ctrlProps/ctrlProp16.xml><?xml version="1.0" encoding="utf-8"?>
<formControlPr xmlns="http://schemas.microsoft.com/office/spreadsheetml/2009/9/main" objectType="Drop" dropStyle="combo" dx="22" fmlaLink="'Pricing Inputs1'!$AN$21" fmlaRange="'Pricing Inputs1'!$AO$22:$AO$25" noThreeD="1" sel="4" val="0"/>
</file>

<file path=xl/ctrlProps/ctrlProp17.xml><?xml version="1.0" encoding="utf-8"?>
<formControlPr xmlns="http://schemas.microsoft.com/office/spreadsheetml/2009/9/main" objectType="Drop" dropStyle="combo" dx="22" fmlaLink="'Pricing Inputs1'!$AV$8" fmlaRange="'Pricing Inputs1'!$AW$9:$AW$11" noThreeD="1" sel="2" val="0"/>
</file>

<file path=xl/ctrlProps/ctrlProp18.xml><?xml version="1.0" encoding="utf-8"?>
<formControlPr xmlns="http://schemas.microsoft.com/office/spreadsheetml/2009/9/main" objectType="Drop" dropStyle="combo" dx="22" fmlaLink="'Pricing Inputs1'!$AV$13" fmlaRange="'Pricing Inputs1'!$AW$14:$AW$16" noThreeD="1" sel="2" val="0"/>
</file>

<file path=xl/ctrlProps/ctrlProp19.xml><?xml version="1.0" encoding="utf-8"?>
<formControlPr xmlns="http://schemas.microsoft.com/office/spreadsheetml/2009/9/main" objectType="Drop" dropStyle="combo" dx="22" fmlaLink="'Pricing Inputs1'!$AV$18" fmlaRange="'Pricing Inputs1'!$AW$19:$AW$21" noThreeD="1" sel="2" val="0"/>
</file>

<file path=xl/ctrlProps/ctrlProp20.xml><?xml version="1.0" encoding="utf-8"?>
<formControlPr xmlns="http://schemas.microsoft.com/office/spreadsheetml/2009/9/main" objectType="Drop" dropStyle="combo" dx="22" fmlaLink="'Pricing Inputs1'!$BD$8" fmlaRange="'Pricing Inputs1'!$BE$9:$BE$11" noThreeD="1" sel="1" val="0"/>
</file>

<file path=xl/ctrlProps/ctrlProp21.xml><?xml version="1.0" encoding="utf-8"?>
<formControlPr xmlns="http://schemas.microsoft.com/office/spreadsheetml/2009/9/main" objectType="Drop" dropStyle="combo" dx="22" fmlaLink="'Pricing Inputs1'!$BD$13" fmlaRange="'Pricing Inputs1'!$BE$14:$BE$16" noThreeD="1" sel="1" val="0"/>
</file>

<file path=xl/ctrlProps/ctrlProp22.xml><?xml version="1.0" encoding="utf-8"?>
<formControlPr xmlns="http://schemas.microsoft.com/office/spreadsheetml/2009/9/main" objectType="Drop" dropStyle="combo" dx="22" fmlaLink="'Pricing Inputs1'!$BD$18" fmlaRange="'Pricing Inputs1'!$BE$19:$BE$21" noThreeD="1" sel="3" val="0"/>
</file>

<file path=xl/ctrlProps/ctrlProp23.xml><?xml version="1.0" encoding="utf-8"?>
<formControlPr xmlns="http://schemas.microsoft.com/office/spreadsheetml/2009/9/main" objectType="Drop" dropStyle="combo" dx="22" fmlaLink="'Pricing Inputs1'!$BH$3" fmlaRange="'Pricing Inputs1'!$BI$4:$BI$5" noThreeD="1" sel="2" val="0"/>
</file>

<file path=xl/ctrlProps/ctrlProp24.xml><?xml version="1.0" encoding="utf-8"?>
<formControlPr xmlns="http://schemas.microsoft.com/office/spreadsheetml/2009/9/main" objectType="Drop" dropStyle="combo" dx="22" fmlaLink="'Pricing Inputs1'!$BH$3" fmlaRange="'Pricing Inputs1'!$BI$4:$BI$5" noThreeD="1" sel="2" val="0"/>
</file>

<file path=xl/ctrlProps/ctrlProp25.xml><?xml version="1.0" encoding="utf-8"?>
<formControlPr xmlns="http://schemas.microsoft.com/office/spreadsheetml/2009/9/main" objectType="Drop" dropStyle="combo" dx="22" fmlaLink="'Pricing Inputs1'!$BH$3" fmlaRange="'Pricing Inputs1'!$BI$4:$BI$5" noThreeD="1" sel="2" val="0"/>
</file>

<file path=xl/ctrlProps/ctrlProp26.xml><?xml version="1.0" encoding="utf-8"?>
<formControlPr xmlns="http://schemas.microsoft.com/office/spreadsheetml/2009/9/main" objectType="Drop" dropStyle="combo" dx="22" fmlaLink="'Pricing Inputs1'!$AZ$7" fmlaRange="'Pricing Inputs1'!$BA$8:$BA$9" noThreeD="1" sel="2" val="0"/>
</file>

<file path=xl/ctrlProps/ctrlProp27.xml><?xml version="1.0" encoding="utf-8"?>
<formControlPr xmlns="http://schemas.microsoft.com/office/spreadsheetml/2009/9/main" objectType="Drop" dropStyle="combo" dx="22" fmlaLink="'Pricing Inputs1'!$AZ$11" fmlaRange="'Pricing Inputs1'!$BA$12:$BA$13" noThreeD="1" sel="2" val="0"/>
</file>

<file path=xl/ctrlProps/ctrlProp28.xml><?xml version="1.0" encoding="utf-8"?>
<formControlPr xmlns="http://schemas.microsoft.com/office/spreadsheetml/2009/9/main" objectType="Drop" dropStyle="combo" dx="22" fmlaLink="'Pricing Inputs1'!$AZ$16" fmlaRange="'Pricing Inputs1'!$BA$17:$BA$18" noThreeD="1" sel="2" val="0"/>
</file>

<file path=xl/ctrlProps/ctrlProp29.xml><?xml version="1.0" encoding="utf-8"?>
<formControlPr xmlns="http://schemas.microsoft.com/office/spreadsheetml/2009/9/main" objectType="Drop" dropStyle="combo" dx="22" fmlaLink="'Pricing Inputs1'!$AZ$31" fmlaRange="'Pricing Inputs1'!$BA$32:$BA$33" noThreeD="1" sel="2" val="0"/>
</file>

<file path=xl/ctrlProps/ctrlProp30.xml><?xml version="1.0" encoding="utf-8"?>
<formControlPr xmlns="http://schemas.microsoft.com/office/spreadsheetml/2009/9/main" objectType="Drop" dropStyle="combo" dx="22" fmlaLink="'Pricing Inputs1'!$AZ$35" fmlaRange="'Pricing Inputs1'!$BA$36:$BA$37" noThreeD="1" sel="2" val="0"/>
</file>

<file path=xl/ctrlProps/ctrlProp31.xml><?xml version="1.0" encoding="utf-8"?>
<formControlPr xmlns="http://schemas.microsoft.com/office/spreadsheetml/2009/9/main" objectType="Drop" dropStyle="combo" dx="22" fmlaLink="'Pricing Inputs1'!$AZ$39" fmlaRange="'Pricing Inputs1'!$BA$40:$BA$41" noThreeD="1" sel="2" val="0"/>
</file>

<file path=xl/ctrlProps/ctrlProp32.xml><?xml version="1.0" encoding="utf-8"?>
<formControlPr xmlns="http://schemas.microsoft.com/office/spreadsheetml/2009/9/main" objectType="Drop" dropStyle="combo" dx="22" fmlaLink="'Pricing Inputs1'!$AZ$43" fmlaRange="'Pricing Inputs1'!$BA$44:$BA$45" noThreeD="1" sel="2" val="0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CheckBox" checked="Checked" fmlaLink="'Pricing Inputs1'!$BI$13" lockText="1" noThreeD="1"/>
</file>

<file path=xl/ctrlProps/ctrlProp35.xml><?xml version="1.0" encoding="utf-8"?>
<formControlPr xmlns="http://schemas.microsoft.com/office/spreadsheetml/2009/9/main" objectType="CheckBox" fmlaLink="'Pricing Inputs1'!$BI$15" lockText="1" noThreeD="1"/>
</file>

<file path=xl/ctrlProps/ctrlProp36.xml><?xml version="1.0" encoding="utf-8"?>
<formControlPr xmlns="http://schemas.microsoft.com/office/spreadsheetml/2009/9/main" objectType="CheckBox" fmlaLink="'Pricing Inputs1'!$BI$17" lockText="1" noThreeD="1"/>
</file>

<file path=xl/ctrlProps/ctrlProp37.xml><?xml version="1.0" encoding="utf-8"?>
<formControlPr xmlns="http://schemas.microsoft.com/office/spreadsheetml/2009/9/main" objectType="CheckBox" fmlaLink="'Pricing Inputs1'!$BI$19" lockText="1" noThreeD="1"/>
</file>

<file path=xl/ctrlProps/ctrlProp38.xml><?xml version="1.0" encoding="utf-8"?>
<formControlPr xmlns="http://schemas.microsoft.com/office/spreadsheetml/2009/9/main" objectType="Drop" dropLines="2" dropStyle="combo" dx="22" fmlaLink="'Pricing Inputs1'!$BD$25" fmlaRange="'Pricing Inputs1'!$BE$26:$BE$27" noThreeD="1" sel="1" val="0"/>
</file>

<file path=xl/ctrlProps/ctrlProp39.xml><?xml version="1.0" encoding="utf-8"?>
<formControlPr xmlns="http://schemas.microsoft.com/office/spreadsheetml/2009/9/main" objectType="Drop" dropLines="2" dropStyle="combo" dx="22" fmlaLink="'Pricing Inputs1'!$BD$29" fmlaRange="'Pricing Inputs1'!$BE$30:$BE$31" noThreeD="1" sel="2" val="0"/>
</file>

<file path=xl/ctrlProps/ctrlProp40.xml><?xml version="1.0" encoding="utf-8"?>
<formControlPr xmlns="http://schemas.microsoft.com/office/spreadsheetml/2009/9/main" objectType="Drop" dropLines="2" dropStyle="combo" dx="22" fmlaLink="'Pricing Inputs1'!$BD$33" fmlaRange="'Pricing Inputs1'!$BE$34:$BE$35" noThreeD="1" sel="1" val="0"/>
</file>

<file path=xl/ctrlProps/ctrlProp41.xml><?xml version="1.0" encoding="utf-8"?>
<formControlPr xmlns="http://schemas.microsoft.com/office/spreadsheetml/2009/9/main" objectType="Drop" dropLines="2" dropStyle="combo" dx="22" fmlaLink="'Pricing Inputs1'!$BD$38" fmlaRange="'Pricing Inputs1'!$BE$39:$BE$40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152400</xdr:rowOff>
    </xdr:from>
    <xdr:to>
      <xdr:col>1</xdr:col>
      <xdr:colOff>466725</xdr:colOff>
      <xdr:row>44</xdr:row>
      <xdr:rowOff>9525</xdr:rowOff>
    </xdr:to>
    <xdr:pic>
      <xdr:nvPicPr>
        <xdr:cNvPr id="4133" name="Picture 37">
          <a:extLst>
            <a:ext uri="{FF2B5EF4-FFF2-40B4-BE49-F238E27FC236}">
              <a16:creationId xmlns:a16="http://schemas.microsoft.com/office/drawing/2014/main" id="{2A4E412E-23B3-14B1-DA42-918AC7E77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125"/>
          <a:ext cx="1504950" cy="1809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104775</xdr:colOff>
          <xdr:row>6</xdr:row>
          <xdr:rowOff>219075</xdr:rowOff>
        </xdr:from>
        <xdr:to>
          <xdr:col>3</xdr:col>
          <xdr:colOff>581025</xdr:colOff>
          <xdr:row>7</xdr:row>
          <xdr:rowOff>228600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90CC3518-E4C8-D10D-F384-637BC0389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8</xdr:row>
          <xdr:rowOff>171450</xdr:rowOff>
        </xdr:from>
        <xdr:to>
          <xdr:col>6</xdr:col>
          <xdr:colOff>1609725</xdr:colOff>
          <xdr:row>8</xdr:row>
          <xdr:rowOff>371475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4710958E-8C13-499D-A94F-8B64E8AD86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9</xdr:row>
          <xdr:rowOff>104775</xdr:rowOff>
        </xdr:from>
        <xdr:to>
          <xdr:col>6</xdr:col>
          <xdr:colOff>1581150</xdr:colOff>
          <xdr:row>10</xdr:row>
          <xdr:rowOff>0</xdr:rowOff>
        </xdr:to>
        <xdr:sp macro="" textlink="">
          <xdr:nvSpPr>
            <xdr:cNvPr id="4107" name="Drop Down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C7FF0AF1-1576-51D0-1773-3638BED33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12</xdr:row>
          <xdr:rowOff>114300</xdr:rowOff>
        </xdr:from>
        <xdr:to>
          <xdr:col>6</xdr:col>
          <xdr:colOff>1581150</xdr:colOff>
          <xdr:row>12</xdr:row>
          <xdr:rowOff>314325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313E8FB4-ED93-FEB0-628C-71CD0F62A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10</xdr:row>
          <xdr:rowOff>95250</xdr:rowOff>
        </xdr:from>
        <xdr:to>
          <xdr:col>6</xdr:col>
          <xdr:colOff>1600200</xdr:colOff>
          <xdr:row>10</xdr:row>
          <xdr:rowOff>295275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B904C97B-C278-338B-30F1-CFD8C741D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5</xdr:row>
          <xdr:rowOff>0</xdr:rowOff>
        </xdr:from>
        <xdr:to>
          <xdr:col>1</xdr:col>
          <xdr:colOff>533400</xdr:colOff>
          <xdr:row>6</xdr:row>
          <xdr:rowOff>133350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569FE4AD-6E86-89AE-0EB1-B90971E6E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Power Curve Refresh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1009650</xdr:colOff>
          <xdr:row>10</xdr:row>
          <xdr:rowOff>0</xdr:rowOff>
        </xdr:from>
        <xdr:to>
          <xdr:col>2</xdr:col>
          <xdr:colOff>238125</xdr:colOff>
          <xdr:row>10</xdr:row>
          <xdr:rowOff>228600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C734B5E4-6B0B-BA38-2FF5-022E4C167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Vol Smile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85725</xdr:rowOff>
        </xdr:from>
        <xdr:to>
          <xdr:col>6</xdr:col>
          <xdr:colOff>1581150</xdr:colOff>
          <xdr:row>12</xdr:row>
          <xdr:rowOff>0</xdr:rowOff>
        </xdr:to>
        <xdr:sp macro="" textlink="">
          <xdr:nvSpPr>
            <xdr:cNvPr id="4120" name="Drop Down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BE970CC5-82DD-85DA-8070-57498DD66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47625</xdr:colOff>
          <xdr:row>3</xdr:row>
          <xdr:rowOff>28575</xdr:rowOff>
        </xdr:from>
        <xdr:to>
          <xdr:col>1</xdr:col>
          <xdr:colOff>533400</xdr:colOff>
          <xdr:row>4</xdr:row>
          <xdr:rowOff>152400</xdr:rowOff>
        </xdr:to>
        <xdr:sp macro="" textlink="">
          <xdr:nvSpPr>
            <xdr:cNvPr id="4128" name="Button 32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10BA70A7-8CF7-9416-E22A-F6365095B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IR Curve Refresh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13</xdr:row>
          <xdr:rowOff>85725</xdr:rowOff>
        </xdr:from>
        <xdr:to>
          <xdr:col>6</xdr:col>
          <xdr:colOff>1600200</xdr:colOff>
          <xdr:row>13</xdr:row>
          <xdr:rowOff>285750</xdr:rowOff>
        </xdr:to>
        <xdr:sp macro="" textlink="">
          <xdr:nvSpPr>
            <xdr:cNvPr id="4129" name="Drop Down 33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9D1AA646-0083-5F25-CE0D-93397C194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8</xdr:row>
          <xdr:rowOff>171450</xdr:rowOff>
        </xdr:from>
        <xdr:to>
          <xdr:col>7</xdr:col>
          <xdr:colOff>1504950</xdr:colOff>
          <xdr:row>8</xdr:row>
          <xdr:rowOff>371475</xdr:rowOff>
        </xdr:to>
        <xdr:sp macro="" textlink="">
          <xdr:nvSpPr>
            <xdr:cNvPr id="4134" name="Drop Down 38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EC76FAA4-914F-4469-D2D2-9C18572D0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8</xdr:row>
          <xdr:rowOff>180975</xdr:rowOff>
        </xdr:from>
        <xdr:to>
          <xdr:col>8</xdr:col>
          <xdr:colOff>1533525</xdr:colOff>
          <xdr:row>8</xdr:row>
          <xdr:rowOff>381000</xdr:rowOff>
        </xdr:to>
        <xdr:sp macro="" textlink="">
          <xdr:nvSpPr>
            <xdr:cNvPr id="4135" name="Drop Down 39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D085AD0D-9C33-D16A-AF0C-7F7B99A5F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57150</xdr:colOff>
          <xdr:row>8</xdr:row>
          <xdr:rowOff>180975</xdr:rowOff>
        </xdr:from>
        <xdr:to>
          <xdr:col>9</xdr:col>
          <xdr:colOff>1581150</xdr:colOff>
          <xdr:row>8</xdr:row>
          <xdr:rowOff>381000</xdr:rowOff>
        </xdr:to>
        <xdr:sp macro="" textlink="">
          <xdr:nvSpPr>
            <xdr:cNvPr id="4136" name="Drop Down 40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B4E334CC-C32B-871A-E766-EC42AEB08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9</xdr:row>
          <xdr:rowOff>104775</xdr:rowOff>
        </xdr:from>
        <xdr:to>
          <xdr:col>7</xdr:col>
          <xdr:colOff>1504950</xdr:colOff>
          <xdr:row>10</xdr:row>
          <xdr:rowOff>0</xdr:rowOff>
        </xdr:to>
        <xdr:sp macro="" textlink="">
          <xdr:nvSpPr>
            <xdr:cNvPr id="4138" name="Drop Down 42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2FD3DA97-E763-F64D-0B7D-AA0E27A2C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</xdr:colOff>
          <xdr:row>9</xdr:row>
          <xdr:rowOff>76200</xdr:rowOff>
        </xdr:from>
        <xdr:to>
          <xdr:col>8</xdr:col>
          <xdr:colOff>1533525</xdr:colOff>
          <xdr:row>9</xdr:row>
          <xdr:rowOff>285750</xdr:rowOff>
        </xdr:to>
        <xdr:sp macro="" textlink="">
          <xdr:nvSpPr>
            <xdr:cNvPr id="4140" name="Drop Down 44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E838C52F-7177-6311-2A80-62081D583D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9</xdr:row>
          <xdr:rowOff>85725</xdr:rowOff>
        </xdr:from>
        <xdr:to>
          <xdr:col>9</xdr:col>
          <xdr:colOff>1581150</xdr:colOff>
          <xdr:row>9</xdr:row>
          <xdr:rowOff>295275</xdr:rowOff>
        </xdr:to>
        <xdr:sp macro="" textlink="">
          <xdr:nvSpPr>
            <xdr:cNvPr id="4141" name="Drop Down 45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959767D-C3A6-F1E1-22A6-2E04077A7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10</xdr:row>
          <xdr:rowOff>104775</xdr:rowOff>
        </xdr:from>
        <xdr:to>
          <xdr:col>7</xdr:col>
          <xdr:colOff>1504950</xdr:colOff>
          <xdr:row>10</xdr:row>
          <xdr:rowOff>314325</xdr:rowOff>
        </xdr:to>
        <xdr:sp macro="" textlink="">
          <xdr:nvSpPr>
            <xdr:cNvPr id="4142" name="Drop Down 46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6C96FD01-9D8D-A6B5-382F-A6FDE72B6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10</xdr:row>
          <xdr:rowOff>95250</xdr:rowOff>
        </xdr:from>
        <xdr:to>
          <xdr:col>8</xdr:col>
          <xdr:colOff>1552575</xdr:colOff>
          <xdr:row>10</xdr:row>
          <xdr:rowOff>295275</xdr:rowOff>
        </xdr:to>
        <xdr:sp macro="" textlink="">
          <xdr:nvSpPr>
            <xdr:cNvPr id="4143" name="Drop Down 47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5216BF50-8095-F70A-9E9C-976BEA86C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10</xdr:row>
          <xdr:rowOff>104775</xdr:rowOff>
        </xdr:from>
        <xdr:to>
          <xdr:col>10</xdr:col>
          <xdr:colOff>0</xdr:colOff>
          <xdr:row>10</xdr:row>
          <xdr:rowOff>314325</xdr:rowOff>
        </xdr:to>
        <xdr:sp macro="" textlink="">
          <xdr:nvSpPr>
            <xdr:cNvPr id="4144" name="Drop Down 48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D9D1FA18-7AA2-BAC8-DE60-00D139F01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11</xdr:row>
          <xdr:rowOff>76200</xdr:rowOff>
        </xdr:from>
        <xdr:to>
          <xdr:col>7</xdr:col>
          <xdr:colOff>1514475</xdr:colOff>
          <xdr:row>12</xdr:row>
          <xdr:rowOff>0</xdr:rowOff>
        </xdr:to>
        <xdr:sp macro="" textlink="">
          <xdr:nvSpPr>
            <xdr:cNvPr id="4145" name="Drop Down 49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D428EC42-EBD2-7A8F-E394-7E5E65950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85725</xdr:colOff>
          <xdr:row>11</xdr:row>
          <xdr:rowOff>66675</xdr:rowOff>
        </xdr:from>
        <xdr:to>
          <xdr:col>8</xdr:col>
          <xdr:colOff>1533525</xdr:colOff>
          <xdr:row>11</xdr:row>
          <xdr:rowOff>266700</xdr:rowOff>
        </xdr:to>
        <xdr:sp macro="" textlink="">
          <xdr:nvSpPr>
            <xdr:cNvPr id="4146" name="Drop Down 50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C90FAED9-DC4D-6004-48F9-8AC51BBE2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11</xdr:row>
          <xdr:rowOff>76200</xdr:rowOff>
        </xdr:from>
        <xdr:to>
          <xdr:col>9</xdr:col>
          <xdr:colOff>1571625</xdr:colOff>
          <xdr:row>11</xdr:row>
          <xdr:rowOff>276225</xdr:rowOff>
        </xdr:to>
        <xdr:sp macro="" textlink="">
          <xdr:nvSpPr>
            <xdr:cNvPr id="4147" name="Drop Down 51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CB48CCDD-5E46-1AB8-88B7-4E3806779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12</xdr:row>
          <xdr:rowOff>123825</xdr:rowOff>
        </xdr:from>
        <xdr:to>
          <xdr:col>7</xdr:col>
          <xdr:colOff>1514475</xdr:colOff>
          <xdr:row>12</xdr:row>
          <xdr:rowOff>323850</xdr:rowOff>
        </xdr:to>
        <xdr:sp macro="" textlink="">
          <xdr:nvSpPr>
            <xdr:cNvPr id="4148" name="Drop Down 52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9BECAB41-B2E9-E671-0161-A765B1320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12</xdr:row>
          <xdr:rowOff>104775</xdr:rowOff>
        </xdr:from>
        <xdr:to>
          <xdr:col>8</xdr:col>
          <xdr:colOff>1552575</xdr:colOff>
          <xdr:row>12</xdr:row>
          <xdr:rowOff>314325</xdr:rowOff>
        </xdr:to>
        <xdr:sp macro="" textlink="">
          <xdr:nvSpPr>
            <xdr:cNvPr id="4149" name="Drop Down 53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223E8F22-23F4-4DC1-19EB-9EE69FCAF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12</xdr:row>
          <xdr:rowOff>104775</xdr:rowOff>
        </xdr:from>
        <xdr:to>
          <xdr:col>10</xdr:col>
          <xdr:colOff>9525</xdr:colOff>
          <xdr:row>12</xdr:row>
          <xdr:rowOff>314325</xdr:rowOff>
        </xdr:to>
        <xdr:sp macro="" textlink="">
          <xdr:nvSpPr>
            <xdr:cNvPr id="4150" name="Drop Down 54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768CA054-5ADE-6CDB-7E1A-8535BE16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13</xdr:row>
          <xdr:rowOff>85725</xdr:rowOff>
        </xdr:from>
        <xdr:to>
          <xdr:col>7</xdr:col>
          <xdr:colOff>1524000</xdr:colOff>
          <xdr:row>13</xdr:row>
          <xdr:rowOff>285750</xdr:rowOff>
        </xdr:to>
        <xdr:sp macro="" textlink="">
          <xdr:nvSpPr>
            <xdr:cNvPr id="4151" name="Drop Down 55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16536539-7236-1EDF-7D0F-2F3487A2F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13</xdr:row>
          <xdr:rowOff>85725</xdr:rowOff>
        </xdr:from>
        <xdr:to>
          <xdr:col>8</xdr:col>
          <xdr:colOff>1562100</xdr:colOff>
          <xdr:row>13</xdr:row>
          <xdr:rowOff>285750</xdr:rowOff>
        </xdr:to>
        <xdr:sp macro="" textlink="">
          <xdr:nvSpPr>
            <xdr:cNvPr id="4152" name="Drop Down 56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E6898B7C-8B92-EF05-F4B9-87225B3DA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13</xdr:row>
          <xdr:rowOff>85725</xdr:rowOff>
        </xdr:from>
        <xdr:to>
          <xdr:col>10</xdr:col>
          <xdr:colOff>9525</xdr:colOff>
          <xdr:row>13</xdr:row>
          <xdr:rowOff>295275</xdr:rowOff>
        </xdr:to>
        <xdr:sp macro="" textlink="">
          <xdr:nvSpPr>
            <xdr:cNvPr id="4153" name="Drop Down 57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5602B321-53A7-B848-A7A7-B012A69D8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14</xdr:row>
          <xdr:rowOff>76200</xdr:rowOff>
        </xdr:from>
        <xdr:to>
          <xdr:col>6</xdr:col>
          <xdr:colOff>1600200</xdr:colOff>
          <xdr:row>14</xdr:row>
          <xdr:rowOff>285750</xdr:rowOff>
        </xdr:to>
        <xdr:sp macro="" textlink="">
          <xdr:nvSpPr>
            <xdr:cNvPr id="4155" name="Drop Down 59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DF4CA1CF-35A6-913A-C0B2-7A08EF153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14</xdr:row>
          <xdr:rowOff>76200</xdr:rowOff>
        </xdr:from>
        <xdr:to>
          <xdr:col>7</xdr:col>
          <xdr:colOff>1533525</xdr:colOff>
          <xdr:row>14</xdr:row>
          <xdr:rowOff>285750</xdr:rowOff>
        </xdr:to>
        <xdr:sp macro="" textlink="">
          <xdr:nvSpPr>
            <xdr:cNvPr id="4156" name="Drop Down 60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2DE6A89B-9168-6722-6AFB-290C2E5524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14</xdr:row>
          <xdr:rowOff>57150</xdr:rowOff>
        </xdr:from>
        <xdr:to>
          <xdr:col>8</xdr:col>
          <xdr:colOff>1552575</xdr:colOff>
          <xdr:row>14</xdr:row>
          <xdr:rowOff>276225</xdr:rowOff>
        </xdr:to>
        <xdr:sp macro="" textlink="">
          <xdr:nvSpPr>
            <xdr:cNvPr id="4157" name="Drop Down 61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50972701-687F-E381-64A6-544C858187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14</xdr:row>
          <xdr:rowOff>76200</xdr:rowOff>
        </xdr:from>
        <xdr:to>
          <xdr:col>10</xdr:col>
          <xdr:colOff>9525</xdr:colOff>
          <xdr:row>14</xdr:row>
          <xdr:rowOff>276225</xdr:rowOff>
        </xdr:to>
        <xdr:sp macro="" textlink="">
          <xdr:nvSpPr>
            <xdr:cNvPr id="4158" name="Drop Down 62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9A42BE9F-E705-9226-9CD5-9A040396F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8</xdr:row>
          <xdr:rowOff>152400</xdr:rowOff>
        </xdr:from>
        <xdr:to>
          <xdr:col>3</xdr:col>
          <xdr:colOff>390525</xdr:colOff>
          <xdr:row>9</xdr:row>
          <xdr:rowOff>161925</xdr:rowOff>
        </xdr:to>
        <xdr:sp macro="" textlink="">
          <xdr:nvSpPr>
            <xdr:cNvPr id="4160" name="Button 64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FDA294A5-D95D-DB47-30EF-116AF7E83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Fill Price Table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17</xdr:row>
          <xdr:rowOff>76200</xdr:rowOff>
        </xdr:from>
        <xdr:to>
          <xdr:col>6</xdr:col>
          <xdr:colOff>1085850</xdr:colOff>
          <xdr:row>18</xdr:row>
          <xdr:rowOff>142875</xdr:rowOff>
        </xdr:to>
        <xdr:sp macro="" textlink="">
          <xdr:nvSpPr>
            <xdr:cNvPr id="4161" name="Check Box 65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33A967D7-0030-50DC-987B-9D0BF52B8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123825</xdr:colOff>
          <xdr:row>17</xdr:row>
          <xdr:rowOff>76200</xdr:rowOff>
        </xdr:from>
        <xdr:to>
          <xdr:col>7</xdr:col>
          <xdr:colOff>1123950</xdr:colOff>
          <xdr:row>18</xdr:row>
          <xdr:rowOff>142875</xdr:rowOff>
        </xdr:to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B5F916FA-93E3-1A67-F7EF-8BD9C50E4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171450</xdr:colOff>
          <xdr:row>17</xdr:row>
          <xdr:rowOff>76200</xdr:rowOff>
        </xdr:from>
        <xdr:to>
          <xdr:col>8</xdr:col>
          <xdr:colOff>1171575</xdr:colOff>
          <xdr:row>18</xdr:row>
          <xdr:rowOff>142875</xdr:rowOff>
        </xdr:to>
        <xdr:sp macro="" textlink="">
          <xdr:nvSpPr>
            <xdr:cNvPr id="4166" name="Check Box 70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141FD506-61C1-7ED9-17A3-6DDC38D989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17</xdr:row>
          <xdr:rowOff>76200</xdr:rowOff>
        </xdr:from>
        <xdr:to>
          <xdr:col>9</xdr:col>
          <xdr:colOff>1085850</xdr:colOff>
          <xdr:row>18</xdr:row>
          <xdr:rowOff>142875</xdr:rowOff>
        </xdr:to>
        <xdr:sp macro="" textlink="">
          <xdr:nvSpPr>
            <xdr:cNvPr id="4167" name="Check Box 71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1864933E-60CA-D35A-996E-B2BF4D9D9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15</xdr:row>
          <xdr:rowOff>95250</xdr:rowOff>
        </xdr:from>
        <xdr:to>
          <xdr:col>6</xdr:col>
          <xdr:colOff>1581150</xdr:colOff>
          <xdr:row>16</xdr:row>
          <xdr:rowOff>133350</xdr:rowOff>
        </xdr:to>
        <xdr:sp macro="" textlink="">
          <xdr:nvSpPr>
            <xdr:cNvPr id="4171" name="Drop Down 75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9F4C7AD5-625B-D9A1-5BB6-B060C6D6C9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1657350</xdr:colOff>
          <xdr:row>15</xdr:row>
          <xdr:rowOff>95250</xdr:rowOff>
        </xdr:from>
        <xdr:to>
          <xdr:col>7</xdr:col>
          <xdr:colOff>1543050</xdr:colOff>
          <xdr:row>16</xdr:row>
          <xdr:rowOff>133350</xdr:rowOff>
        </xdr:to>
        <xdr:sp macro="" textlink="">
          <xdr:nvSpPr>
            <xdr:cNvPr id="4172" name="Drop Down 76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ACBDEA94-12C1-FD18-07ED-D81168581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15</xdr:row>
          <xdr:rowOff>95250</xdr:rowOff>
        </xdr:from>
        <xdr:to>
          <xdr:col>8</xdr:col>
          <xdr:colOff>1581150</xdr:colOff>
          <xdr:row>16</xdr:row>
          <xdr:rowOff>133350</xdr:rowOff>
        </xdr:to>
        <xdr:sp macro="" textlink="">
          <xdr:nvSpPr>
            <xdr:cNvPr id="4173" name="Drop Down 77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23579D8B-C3DA-0C5C-1A65-0592C0648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15</xdr:row>
          <xdr:rowOff>95250</xdr:rowOff>
        </xdr:from>
        <xdr:to>
          <xdr:col>9</xdr:col>
          <xdr:colOff>1581150</xdr:colOff>
          <xdr:row>16</xdr:row>
          <xdr:rowOff>133350</xdr:rowOff>
        </xdr:to>
        <xdr:sp macro="" textlink="">
          <xdr:nvSpPr>
            <xdr:cNvPr id="4174" name="Drop Down 78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9379D5A0-2B7D-0EB6-4EF5-EB13A877D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33</xdr:row>
      <xdr:rowOff>66675</xdr:rowOff>
    </xdr:from>
    <xdr:to>
      <xdr:col>13</xdr:col>
      <xdr:colOff>0</xdr:colOff>
      <xdr:row>35</xdr:row>
      <xdr:rowOff>104775</xdr:rowOff>
    </xdr:to>
    <xdr:sp macro="" textlink="">
      <xdr:nvSpPr>
        <xdr:cNvPr id="6147" name="Freeform 3">
          <a:extLst>
            <a:ext uri="{FF2B5EF4-FFF2-40B4-BE49-F238E27FC236}">
              <a16:creationId xmlns:a16="http://schemas.microsoft.com/office/drawing/2014/main" id="{869216CF-49D5-7BDE-26ED-7CC6F5EB7115}"/>
            </a:ext>
          </a:extLst>
        </xdr:cNvPr>
        <xdr:cNvSpPr>
          <a:spLocks/>
        </xdr:cNvSpPr>
      </xdr:nvSpPr>
      <xdr:spPr bwMode="auto">
        <a:xfrm>
          <a:off x="7772400" y="5505450"/>
          <a:ext cx="409575" cy="36195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57150</xdr:rowOff>
    </xdr:from>
    <xdr:to>
      <xdr:col>12</xdr:col>
      <xdr:colOff>304800</xdr:colOff>
      <xdr:row>35</xdr:row>
      <xdr:rowOff>152400</xdr:rowOff>
    </xdr:to>
    <xdr:sp macro="" textlink="">
      <xdr:nvSpPr>
        <xdr:cNvPr id="6148" name="Line 4">
          <a:extLst>
            <a:ext uri="{FF2B5EF4-FFF2-40B4-BE49-F238E27FC236}">
              <a16:creationId xmlns:a16="http://schemas.microsoft.com/office/drawing/2014/main" id="{FF491BB1-C585-3A85-75FF-5B340A4C2D44}"/>
            </a:ext>
          </a:extLst>
        </xdr:cNvPr>
        <xdr:cNvSpPr>
          <a:spLocks noChangeShapeType="1"/>
        </xdr:cNvSpPr>
      </xdr:nvSpPr>
      <xdr:spPr bwMode="auto">
        <a:xfrm>
          <a:off x="7877175" y="5819775"/>
          <a:ext cx="0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33</xdr:row>
      <xdr:rowOff>66675</xdr:rowOff>
    </xdr:from>
    <xdr:to>
      <xdr:col>13</xdr:col>
      <xdr:colOff>0</xdr:colOff>
      <xdr:row>35</xdr:row>
      <xdr:rowOff>104775</xdr:rowOff>
    </xdr:to>
    <xdr:sp macro="" textlink="">
      <xdr:nvSpPr>
        <xdr:cNvPr id="17409" name="Freeform 1">
          <a:extLst>
            <a:ext uri="{FF2B5EF4-FFF2-40B4-BE49-F238E27FC236}">
              <a16:creationId xmlns:a16="http://schemas.microsoft.com/office/drawing/2014/main" id="{1ACD022C-4532-1F63-865C-C27E127EC82D}"/>
            </a:ext>
          </a:extLst>
        </xdr:cNvPr>
        <xdr:cNvSpPr>
          <a:spLocks/>
        </xdr:cNvSpPr>
      </xdr:nvSpPr>
      <xdr:spPr bwMode="auto">
        <a:xfrm>
          <a:off x="7772400" y="5410200"/>
          <a:ext cx="409575" cy="36195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57150</xdr:rowOff>
    </xdr:from>
    <xdr:to>
      <xdr:col>12</xdr:col>
      <xdr:colOff>304800</xdr:colOff>
      <xdr:row>35</xdr:row>
      <xdr:rowOff>152400</xdr:rowOff>
    </xdr:to>
    <xdr:sp macro="" textlink="">
      <xdr:nvSpPr>
        <xdr:cNvPr id="17410" name="Line 2">
          <a:extLst>
            <a:ext uri="{FF2B5EF4-FFF2-40B4-BE49-F238E27FC236}">
              <a16:creationId xmlns:a16="http://schemas.microsoft.com/office/drawing/2014/main" id="{F9A8DE1D-2667-AF82-EA8D-FE6E121E33BF}"/>
            </a:ext>
          </a:extLst>
        </xdr:cNvPr>
        <xdr:cNvSpPr>
          <a:spLocks noChangeShapeType="1"/>
        </xdr:cNvSpPr>
      </xdr:nvSpPr>
      <xdr:spPr bwMode="auto">
        <a:xfrm>
          <a:off x="7877175" y="5724525"/>
          <a:ext cx="0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33</xdr:row>
      <xdr:rowOff>66675</xdr:rowOff>
    </xdr:from>
    <xdr:to>
      <xdr:col>13</xdr:col>
      <xdr:colOff>0</xdr:colOff>
      <xdr:row>35</xdr:row>
      <xdr:rowOff>104775</xdr:rowOff>
    </xdr:to>
    <xdr:sp macro="" textlink="">
      <xdr:nvSpPr>
        <xdr:cNvPr id="16385" name="Freeform 1">
          <a:extLst>
            <a:ext uri="{FF2B5EF4-FFF2-40B4-BE49-F238E27FC236}">
              <a16:creationId xmlns:a16="http://schemas.microsoft.com/office/drawing/2014/main" id="{C246C57E-A204-3773-CD79-C4E6E3EEA441}"/>
            </a:ext>
          </a:extLst>
        </xdr:cNvPr>
        <xdr:cNvSpPr>
          <a:spLocks/>
        </xdr:cNvSpPr>
      </xdr:nvSpPr>
      <xdr:spPr bwMode="auto">
        <a:xfrm>
          <a:off x="7772400" y="5410200"/>
          <a:ext cx="409575" cy="36195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57150</xdr:rowOff>
    </xdr:from>
    <xdr:to>
      <xdr:col>12</xdr:col>
      <xdr:colOff>304800</xdr:colOff>
      <xdr:row>35</xdr:row>
      <xdr:rowOff>152400</xdr:rowOff>
    </xdr:to>
    <xdr:sp macro="" textlink="">
      <xdr:nvSpPr>
        <xdr:cNvPr id="16386" name="Line 2">
          <a:extLst>
            <a:ext uri="{FF2B5EF4-FFF2-40B4-BE49-F238E27FC236}">
              <a16:creationId xmlns:a16="http://schemas.microsoft.com/office/drawing/2014/main" id="{52C9E5FB-3650-40C4-987D-1F41B28475E4}"/>
            </a:ext>
          </a:extLst>
        </xdr:cNvPr>
        <xdr:cNvSpPr>
          <a:spLocks noChangeShapeType="1"/>
        </xdr:cNvSpPr>
      </xdr:nvSpPr>
      <xdr:spPr bwMode="auto">
        <a:xfrm>
          <a:off x="7877175" y="5724525"/>
          <a:ext cx="0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200025</xdr:colOff>
      <xdr:row>33</xdr:row>
      <xdr:rowOff>66675</xdr:rowOff>
    </xdr:from>
    <xdr:to>
      <xdr:col>13</xdr:col>
      <xdr:colOff>0</xdr:colOff>
      <xdr:row>35</xdr:row>
      <xdr:rowOff>104775</xdr:rowOff>
    </xdr:to>
    <xdr:sp macro="" textlink="">
      <xdr:nvSpPr>
        <xdr:cNvPr id="15361" name="Freeform 1">
          <a:extLst>
            <a:ext uri="{FF2B5EF4-FFF2-40B4-BE49-F238E27FC236}">
              <a16:creationId xmlns:a16="http://schemas.microsoft.com/office/drawing/2014/main" id="{FA14A64D-74C5-7E64-E3BC-135FB0302B66}"/>
            </a:ext>
          </a:extLst>
        </xdr:cNvPr>
        <xdr:cNvSpPr>
          <a:spLocks/>
        </xdr:cNvSpPr>
      </xdr:nvSpPr>
      <xdr:spPr bwMode="auto">
        <a:xfrm>
          <a:off x="7772400" y="5410200"/>
          <a:ext cx="409575" cy="36195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57150</xdr:rowOff>
    </xdr:from>
    <xdr:to>
      <xdr:col>12</xdr:col>
      <xdr:colOff>304800</xdr:colOff>
      <xdr:row>35</xdr:row>
      <xdr:rowOff>152400</xdr:rowOff>
    </xdr:to>
    <xdr:sp macro="" textlink="">
      <xdr:nvSpPr>
        <xdr:cNvPr id="15362" name="Line 2">
          <a:extLst>
            <a:ext uri="{FF2B5EF4-FFF2-40B4-BE49-F238E27FC236}">
              <a16:creationId xmlns:a16="http://schemas.microsoft.com/office/drawing/2014/main" id="{F3D374BC-D42A-F9A1-90BB-BFD1B6F31BB6}"/>
            </a:ext>
          </a:extLst>
        </xdr:cNvPr>
        <xdr:cNvSpPr>
          <a:spLocks noChangeShapeType="1"/>
        </xdr:cNvSpPr>
      </xdr:nvSpPr>
      <xdr:spPr bwMode="auto">
        <a:xfrm>
          <a:off x="7877175" y="5724525"/>
          <a:ext cx="0" cy="952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S48"/>
  <sheetViews>
    <sheetView tabSelected="1" zoomScale="80" workbookViewId="0">
      <selection activeCell="D17" sqref="D17"/>
    </sheetView>
  </sheetViews>
  <sheetFormatPr defaultRowHeight="12.75" x14ac:dyDescent="0.2"/>
  <cols>
    <col min="1" max="1" width="15.5703125" customWidth="1"/>
    <col min="2" max="2" width="10.85546875" customWidth="1"/>
    <col min="3" max="3" width="12.42578125" customWidth="1"/>
    <col min="4" max="4" width="9.28515625" customWidth="1"/>
    <col min="5" max="5" width="4.7109375" customWidth="1"/>
    <col min="6" max="6" width="25.85546875" customWidth="1"/>
    <col min="7" max="7" width="25.28515625" customWidth="1"/>
    <col min="8" max="8" width="24" customWidth="1"/>
    <col min="9" max="9" width="24.42578125" customWidth="1"/>
    <col min="10" max="10" width="23.85546875" customWidth="1"/>
    <col min="11" max="11" width="2.7109375" customWidth="1"/>
    <col min="13" max="13" width="10.85546875" bestFit="1" customWidth="1"/>
    <col min="14" max="15" width="1" hidden="1" customWidth="1"/>
    <col min="17" max="17" width="9.85546875" bestFit="1" customWidth="1"/>
    <col min="18" max="18" width="12.140625" bestFit="1" customWidth="1"/>
    <col min="19" max="19" width="6.7109375" customWidth="1"/>
    <col min="20" max="20" width="9.85546875" bestFit="1" customWidth="1"/>
    <col min="21" max="21" width="12.140625" bestFit="1" customWidth="1"/>
    <col min="22" max="22" width="3.7109375" bestFit="1" customWidth="1"/>
    <col min="23" max="23" width="9.85546875" bestFit="1" customWidth="1"/>
    <col min="24" max="24" width="12.140625" bestFit="1" customWidth="1"/>
    <col min="25" max="25" width="4.140625" bestFit="1" customWidth="1"/>
  </cols>
  <sheetData>
    <row r="1" spans="1:18" ht="13.5" thickBot="1" x14ac:dyDescent="0.25"/>
    <row r="2" spans="1:18" ht="23.25" customHeight="1" thickBot="1" x14ac:dyDescent="0.3">
      <c r="A2" s="438" t="s">
        <v>1360</v>
      </c>
      <c r="B2" s="441"/>
      <c r="C2" s="441"/>
      <c r="D2" s="440"/>
      <c r="F2" s="438" t="s">
        <v>1359</v>
      </c>
      <c r="G2" s="439"/>
      <c r="H2" s="439"/>
      <c r="I2" s="439"/>
      <c r="J2" s="439"/>
      <c r="K2" s="440"/>
    </row>
    <row r="3" spans="1:18" ht="13.5" thickBot="1" x14ac:dyDescent="0.25">
      <c r="A3" s="374"/>
      <c r="B3" s="367"/>
      <c r="C3" s="367"/>
      <c r="D3" s="377"/>
      <c r="F3" s="374"/>
      <c r="G3" s="375" t="s">
        <v>1314</v>
      </c>
      <c r="H3" s="375" t="s">
        <v>1315</v>
      </c>
      <c r="I3" s="376" t="s">
        <v>1316</v>
      </c>
      <c r="J3" s="376" t="s">
        <v>1317</v>
      </c>
      <c r="K3" s="377"/>
      <c r="M3" s="316" t="s">
        <v>1314</v>
      </c>
      <c r="N3" s="316" t="s">
        <v>1315</v>
      </c>
      <c r="O3" s="87" t="s">
        <v>1316</v>
      </c>
      <c r="P3" s="87" t="s">
        <v>1324</v>
      </c>
      <c r="Q3" s="87" t="s">
        <v>1316</v>
      </c>
      <c r="R3" s="87" t="s">
        <v>1317</v>
      </c>
    </row>
    <row r="4" spans="1:18" ht="19.5" customHeight="1" thickBot="1" x14ac:dyDescent="0.25">
      <c r="A4" s="393"/>
      <c r="B4" s="388"/>
      <c r="C4" s="392" t="s">
        <v>0</v>
      </c>
      <c r="D4" s="394">
        <f ca="1">TODAY()</f>
        <v>37102</v>
      </c>
      <c r="F4" s="378" t="s">
        <v>1228</v>
      </c>
      <c r="G4" s="370">
        <v>29</v>
      </c>
      <c r="H4" s="370">
        <v>10</v>
      </c>
      <c r="I4" s="370">
        <v>10</v>
      </c>
      <c r="J4" s="370">
        <v>10</v>
      </c>
      <c r="K4" s="377"/>
      <c r="L4" s="179" t="s">
        <v>1147</v>
      </c>
      <c r="M4" s="338">
        <f>G5</f>
        <v>37257</v>
      </c>
      <c r="N4" s="339">
        <v>55</v>
      </c>
      <c r="O4" s="339">
        <v>55</v>
      </c>
      <c r="P4" s="328">
        <f t="shared" ref="P4:R5" si="0">H5</f>
        <v>37257</v>
      </c>
      <c r="Q4" s="219">
        <f t="shared" si="0"/>
        <v>37257</v>
      </c>
      <c r="R4" s="219">
        <f t="shared" si="0"/>
        <v>37257</v>
      </c>
    </row>
    <row r="5" spans="1:18" ht="18.75" customHeight="1" thickBot="1" x14ac:dyDescent="0.25">
      <c r="A5" s="395"/>
      <c r="B5" s="389"/>
      <c r="C5" s="391" t="s">
        <v>1</v>
      </c>
      <c r="D5" s="396">
        <f ca="1">DateToday-1-IF(WEEKDAY(DateToday)&lt;3,WEEKDAY(DateToday),0)</f>
        <v>37099</v>
      </c>
      <c r="F5" s="378" t="s">
        <v>1147</v>
      </c>
      <c r="G5" s="371">
        <v>37257</v>
      </c>
      <c r="H5" s="371">
        <v>37257</v>
      </c>
      <c r="I5" s="371">
        <v>37257</v>
      </c>
      <c r="J5" s="371">
        <v>37257</v>
      </c>
      <c r="K5" s="377"/>
      <c r="L5" s="179" t="s">
        <v>1148</v>
      </c>
      <c r="M5" s="219">
        <f>G6</f>
        <v>39082</v>
      </c>
      <c r="P5" s="219">
        <f t="shared" si="0"/>
        <v>39082</v>
      </c>
      <c r="Q5" s="219">
        <f t="shared" si="0"/>
        <v>39082</v>
      </c>
      <c r="R5" s="219">
        <f t="shared" si="0"/>
        <v>39082</v>
      </c>
    </row>
    <row r="6" spans="1:18" ht="18" customHeight="1" thickBot="1" x14ac:dyDescent="0.25">
      <c r="A6" s="383"/>
      <c r="B6" s="384"/>
      <c r="C6" s="385"/>
      <c r="D6" s="386"/>
      <c r="F6" s="378" t="s">
        <v>1148</v>
      </c>
      <c r="G6" s="371">
        <v>39082</v>
      </c>
      <c r="H6" s="371">
        <v>39082</v>
      </c>
      <c r="I6" s="371">
        <v>39082</v>
      </c>
      <c r="J6" s="371">
        <v>39082</v>
      </c>
      <c r="K6" s="377"/>
      <c r="M6" s="197" t="s">
        <v>1205</v>
      </c>
    </row>
    <row r="7" spans="1:18" ht="18" customHeight="1" thickBot="1" x14ac:dyDescent="0.25">
      <c r="A7" s="387"/>
      <c r="B7" s="367"/>
      <c r="C7" s="385"/>
      <c r="D7" s="386"/>
      <c r="F7" s="378" t="s">
        <v>1320</v>
      </c>
      <c r="G7" s="436">
        <f>(G6-G5+1)/365.25</f>
        <v>4.9993155373032172</v>
      </c>
      <c r="H7" s="436">
        <f>(H6-H5+1)/365.25</f>
        <v>4.9993155373032172</v>
      </c>
      <c r="I7" s="436">
        <f>(I6-I5+1)/365.25</f>
        <v>4.9993155373032172</v>
      </c>
      <c r="J7" s="436">
        <f>(J6-J5+1)/365.25</f>
        <v>4.9993155373032172</v>
      </c>
      <c r="K7" s="377"/>
      <c r="M7" s="218">
        <f>G7</f>
        <v>4.9993155373032172</v>
      </c>
      <c r="N7" s="218">
        <f>H7</f>
        <v>4.9993155373032172</v>
      </c>
      <c r="O7" s="218">
        <f>I7</f>
        <v>4.9993155373032172</v>
      </c>
      <c r="P7" s="218">
        <f>H7</f>
        <v>4.9993155373032172</v>
      </c>
      <c r="Q7" s="218">
        <f>I7</f>
        <v>4.9993155373032172</v>
      </c>
      <c r="R7" s="218">
        <f>J7</f>
        <v>4.9993155373032172</v>
      </c>
    </row>
    <row r="8" spans="1:18" ht="21" customHeight="1" thickBot="1" x14ac:dyDescent="0.25">
      <c r="A8" s="397" t="s">
        <v>2</v>
      </c>
      <c r="B8" s="367"/>
      <c r="C8" s="390"/>
      <c r="D8" s="398"/>
      <c r="F8" s="378" t="s">
        <v>1313</v>
      </c>
      <c r="G8" s="373">
        <v>1</v>
      </c>
      <c r="H8" s="373">
        <v>300</v>
      </c>
      <c r="I8" s="373">
        <v>300</v>
      </c>
      <c r="J8" s="373">
        <v>300</v>
      </c>
      <c r="K8" s="379"/>
      <c r="L8" s="221"/>
      <c r="M8" s="221"/>
      <c r="N8" s="221"/>
      <c r="O8" s="221"/>
      <c r="P8" s="221"/>
      <c r="Q8" s="221"/>
    </row>
    <row r="9" spans="1:18" ht="30.75" customHeight="1" x14ac:dyDescent="0.2">
      <c r="A9" s="383"/>
      <c r="B9" s="367"/>
      <c r="C9" s="390"/>
      <c r="D9" s="398"/>
      <c r="F9" s="378" t="s">
        <v>1169</v>
      </c>
      <c r="G9" s="367"/>
      <c r="H9" s="367"/>
      <c r="I9" s="367"/>
      <c r="J9" s="380"/>
      <c r="K9" s="379"/>
      <c r="L9" s="221"/>
      <c r="M9" s="221"/>
      <c r="N9" s="221"/>
      <c r="O9" s="221"/>
      <c r="P9" s="221"/>
      <c r="Q9" s="221"/>
    </row>
    <row r="10" spans="1:18" ht="24" customHeight="1" thickBot="1" x14ac:dyDescent="0.25">
      <c r="A10" s="399"/>
      <c r="B10" s="400"/>
      <c r="C10" s="400"/>
      <c r="D10" s="401"/>
      <c r="F10" s="378" t="s">
        <v>1318</v>
      </c>
      <c r="G10" s="368"/>
      <c r="H10" s="367"/>
      <c r="I10" s="367"/>
      <c r="J10" s="380"/>
      <c r="K10" s="377"/>
    </row>
    <row r="11" spans="1:18" ht="25.5" customHeight="1" thickBot="1" x14ac:dyDescent="0.25">
      <c r="A11" s="143"/>
      <c r="B11" s="142"/>
      <c r="D11" s="139"/>
      <c r="F11" s="378" t="s">
        <v>1342</v>
      </c>
      <c r="G11" s="369"/>
      <c r="H11" s="367"/>
      <c r="I11" s="367"/>
      <c r="J11" s="380"/>
      <c r="K11" s="377"/>
    </row>
    <row r="12" spans="1:18" ht="22.5" customHeight="1" thickBot="1" x14ac:dyDescent="0.25">
      <c r="A12" s="404" t="s">
        <v>8</v>
      </c>
      <c r="B12" s="402" t="s">
        <v>1191</v>
      </c>
      <c r="C12" s="403" t="s">
        <v>1220</v>
      </c>
      <c r="D12" s="139"/>
      <c r="F12" s="378" t="s">
        <v>1352</v>
      </c>
      <c r="G12" s="367"/>
      <c r="H12" s="367"/>
      <c r="I12" s="367"/>
      <c r="J12" s="380"/>
      <c r="K12" s="377"/>
    </row>
    <row r="13" spans="1:18" ht="26.25" customHeight="1" x14ac:dyDescent="0.2">
      <c r="A13" s="405">
        <v>1</v>
      </c>
      <c r="B13" s="408">
        <v>1</v>
      </c>
      <c r="C13" s="409">
        <v>1</v>
      </c>
      <c r="D13" s="139"/>
      <c r="F13" s="378" t="s">
        <v>1188</v>
      </c>
      <c r="G13" s="367"/>
      <c r="H13" s="367"/>
      <c r="I13" s="367"/>
      <c r="J13" s="380"/>
      <c r="K13" s="377"/>
    </row>
    <row r="14" spans="1:18" ht="24" customHeight="1" x14ac:dyDescent="0.2">
      <c r="A14" s="406">
        <v>2</v>
      </c>
      <c r="B14" s="410">
        <v>1</v>
      </c>
      <c r="C14" s="411">
        <v>1</v>
      </c>
      <c r="D14" s="139"/>
      <c r="F14" s="378" t="s">
        <v>1363</v>
      </c>
      <c r="G14" s="367"/>
      <c r="H14" s="367"/>
      <c r="I14" s="367"/>
      <c r="J14" s="380"/>
      <c r="K14" s="377"/>
      <c r="L14" s="222"/>
    </row>
    <row r="15" spans="1:18" ht="25.5" customHeight="1" x14ac:dyDescent="0.2">
      <c r="A15" s="406">
        <v>3</v>
      </c>
      <c r="B15" s="410">
        <v>1</v>
      </c>
      <c r="C15" s="412">
        <v>1</v>
      </c>
      <c r="D15" s="139"/>
      <c r="F15" s="378" t="s">
        <v>1344</v>
      </c>
      <c r="G15" s="367"/>
      <c r="H15" s="367"/>
      <c r="I15" s="367"/>
      <c r="J15" s="367"/>
      <c r="K15" s="377"/>
    </row>
    <row r="16" spans="1:18" ht="12.75" customHeight="1" x14ac:dyDescent="0.2">
      <c r="A16" s="406">
        <v>4</v>
      </c>
      <c r="B16" s="410">
        <v>1</v>
      </c>
      <c r="C16" s="412">
        <v>1</v>
      </c>
      <c r="D16" s="139"/>
      <c r="E16" s="216"/>
      <c r="F16" s="378"/>
      <c r="G16" s="367"/>
      <c r="H16" s="367"/>
      <c r="I16" s="367"/>
      <c r="J16" s="367"/>
      <c r="K16" s="377"/>
      <c r="M16" s="314"/>
      <c r="R16" s="314"/>
    </row>
    <row r="17" spans="1:19" x14ac:dyDescent="0.2">
      <c r="A17" s="406">
        <v>5</v>
      </c>
      <c r="B17" s="410">
        <v>1</v>
      </c>
      <c r="C17" s="413">
        <v>1</v>
      </c>
      <c r="E17" s="217"/>
      <c r="F17" s="378" t="s">
        <v>1384</v>
      </c>
      <c r="G17" s="367"/>
      <c r="H17" s="367"/>
      <c r="I17" s="367"/>
      <c r="J17" s="367"/>
      <c r="K17" s="377"/>
      <c r="L17" s="228"/>
      <c r="M17" s="144"/>
      <c r="N17" s="144"/>
      <c r="R17" s="144"/>
      <c r="S17" s="144"/>
    </row>
    <row r="18" spans="1:19" x14ac:dyDescent="0.2">
      <c r="A18" s="406">
        <v>6</v>
      </c>
      <c r="B18" s="410">
        <v>1</v>
      </c>
      <c r="C18" s="413">
        <v>1</v>
      </c>
      <c r="D18" s="144"/>
      <c r="E18" s="22"/>
      <c r="F18" s="378"/>
      <c r="G18" s="367"/>
      <c r="H18" s="367"/>
      <c r="I18" s="367"/>
      <c r="J18" s="367"/>
      <c r="K18" s="377"/>
      <c r="L18" s="22"/>
      <c r="M18" s="22"/>
      <c r="N18" s="22"/>
      <c r="R18" s="22"/>
      <c r="S18" s="22"/>
    </row>
    <row r="19" spans="1:19" ht="13.5" thickBot="1" x14ac:dyDescent="0.25">
      <c r="A19" s="406">
        <v>7</v>
      </c>
      <c r="B19" s="410">
        <v>1</v>
      </c>
      <c r="C19" s="413">
        <v>1</v>
      </c>
      <c r="D19" s="22"/>
      <c r="F19" s="437" t="s">
        <v>1379</v>
      </c>
      <c r="G19" s="381"/>
      <c r="H19" s="381"/>
      <c r="I19" s="381"/>
      <c r="J19" s="381"/>
      <c r="K19" s="382"/>
    </row>
    <row r="20" spans="1:19" x14ac:dyDescent="0.2">
      <c r="A20" s="406">
        <v>8</v>
      </c>
      <c r="B20" s="410">
        <v>1</v>
      </c>
      <c r="C20" s="413">
        <v>1</v>
      </c>
      <c r="D20" s="139"/>
      <c r="E20" s="284"/>
      <c r="F20" s="361" t="s">
        <v>1353</v>
      </c>
      <c r="G20" s="22"/>
      <c r="H20" s="22"/>
      <c r="K20" s="144"/>
    </row>
    <row r="21" spans="1:19" x14ac:dyDescent="0.2">
      <c r="A21" s="406">
        <v>9</v>
      </c>
      <c r="B21" s="410">
        <v>1</v>
      </c>
      <c r="C21" s="413">
        <v>1</v>
      </c>
      <c r="D21" s="139"/>
      <c r="F21" s="287" t="s">
        <v>1354</v>
      </c>
      <c r="G21" s="331"/>
      <c r="H21" s="22"/>
      <c r="K21" s="22"/>
    </row>
    <row r="22" spans="1:19" x14ac:dyDescent="0.2">
      <c r="A22" s="406">
        <v>10</v>
      </c>
      <c r="B22" s="410">
        <v>1</v>
      </c>
      <c r="C22" s="413">
        <v>1</v>
      </c>
      <c r="D22" s="139"/>
      <c r="F22" s="287" t="s">
        <v>1355</v>
      </c>
      <c r="G22" s="332"/>
      <c r="H22" s="333"/>
      <c r="L22" s="192"/>
    </row>
    <row r="23" spans="1:19" ht="17.25" customHeight="1" x14ac:dyDescent="0.2">
      <c r="A23" s="406">
        <v>11</v>
      </c>
      <c r="B23" s="410">
        <v>1</v>
      </c>
      <c r="C23" s="413">
        <v>1</v>
      </c>
      <c r="D23" s="4"/>
      <c r="F23" s="183"/>
      <c r="G23" s="334"/>
      <c r="H23" s="267"/>
      <c r="I23" s="144"/>
      <c r="J23" s="144"/>
      <c r="L23" s="229"/>
    </row>
    <row r="24" spans="1:19" ht="21" customHeight="1" thickBot="1" x14ac:dyDescent="0.25">
      <c r="A24" s="407">
        <v>12</v>
      </c>
      <c r="B24" s="414">
        <v>1</v>
      </c>
      <c r="C24" s="415">
        <v>1</v>
      </c>
      <c r="D24" s="4"/>
      <c r="E24" s="315"/>
      <c r="F24" s="22"/>
      <c r="G24" s="22"/>
      <c r="H24" s="22"/>
      <c r="I24" s="22"/>
      <c r="J24" s="22"/>
      <c r="L24" s="229"/>
    </row>
    <row r="25" spans="1:19" ht="17.25" customHeight="1" thickBot="1" x14ac:dyDescent="0.3">
      <c r="E25" s="315"/>
      <c r="F25" s="442" t="s">
        <v>1361</v>
      </c>
      <c r="G25" s="443"/>
      <c r="H25" s="443"/>
      <c r="I25" s="443"/>
      <c r="J25" s="443"/>
      <c r="K25" s="440"/>
      <c r="L25" s="192"/>
    </row>
    <row r="26" spans="1:19" x14ac:dyDescent="0.2">
      <c r="E26" s="22"/>
      <c r="F26" s="419"/>
      <c r="G26" s="420" t="s">
        <v>1314</v>
      </c>
      <c r="H26" s="420" t="s">
        <v>1315</v>
      </c>
      <c r="I26" s="420" t="s">
        <v>1316</v>
      </c>
      <c r="J26" s="420" t="s">
        <v>1317</v>
      </c>
      <c r="K26" s="421"/>
    </row>
    <row r="27" spans="1:19" ht="21" customHeight="1" x14ac:dyDescent="0.2">
      <c r="E27" s="22"/>
      <c r="F27" s="422" t="s">
        <v>1323</v>
      </c>
      <c r="G27" s="416">
        <f ca="1">IF(Include1=TRUE,IF(BuySell1=1,-1,1)*SUM(Option1!AE4:AE255),0)</f>
        <v>1063647.6594031185</v>
      </c>
      <c r="H27" s="416">
        <f>IF(Include2=TRUE,IF(BuySell2=1,-1,1)*SUM(Option2!AE4:AE255),0)</f>
        <v>0</v>
      </c>
      <c r="I27" s="416">
        <f>IF(Include3=TRUE,IF(BuySell3=1,-1,1)*SUM(Option3!AE4:AE255),0)</f>
        <v>0</v>
      </c>
      <c r="J27" s="416">
        <f>IF(Include4=TRUE,IF(BuySell4=1,-1,1)*SUM(Option4!AE4:AE255),0)</f>
        <v>0</v>
      </c>
      <c r="K27" s="421"/>
    </row>
    <row r="28" spans="1:19" x14ac:dyDescent="0.2">
      <c r="C28" s="362"/>
      <c r="E28" s="22"/>
      <c r="F28" s="422" t="s">
        <v>1322</v>
      </c>
      <c r="G28" s="417">
        <f ca="1">IF(Include1=TRUE,(SUM(Option1!AE4:AE255)/SUM(Option1!U4:U255)/1000),0)</f>
        <v>20.784725816831823</v>
      </c>
      <c r="H28" s="417">
        <f>IF(Include2=TRUE,(SUM(Option2!AE4:AE255)/SUM(Option2!U4:U255)/1000),0)</f>
        <v>0</v>
      </c>
      <c r="I28" s="417">
        <f>IF(Include3=TRUE,(SUM(Option3!AE4:AE255)/SUM(Option3!U4:U255)/1000),0)</f>
        <v>0</v>
      </c>
      <c r="J28" s="417">
        <f>IF(Include4=TRUE,(SUM(Option4!AE4:AE255)/SUM(Option4!U4:U255)/1000),0)</f>
        <v>0</v>
      </c>
      <c r="K28" s="423"/>
    </row>
    <row r="29" spans="1:19" ht="13.5" thickBot="1" x14ac:dyDescent="0.25">
      <c r="A29" s="22"/>
      <c r="B29" s="22"/>
      <c r="C29" s="363"/>
      <c r="D29" s="22"/>
      <c r="E29" s="22"/>
      <c r="F29" s="424"/>
      <c r="G29" s="418"/>
      <c r="H29" s="425"/>
      <c r="I29" s="418"/>
      <c r="J29" s="418"/>
      <c r="K29" s="426"/>
      <c r="L29" s="223"/>
    </row>
    <row r="30" spans="1:19" ht="13.5" thickBot="1" x14ac:dyDescent="0.25">
      <c r="A30" s="22"/>
      <c r="B30" s="22"/>
      <c r="C30" s="22"/>
      <c r="D30" s="22"/>
      <c r="E30" s="22"/>
      <c r="F30" s="424"/>
      <c r="G30" s="420" t="s">
        <v>1343</v>
      </c>
      <c r="H30" s="372">
        <f ca="1">SUM(G27:J27)</f>
        <v>1063647.6594031185</v>
      </c>
      <c r="I30" s="418"/>
      <c r="J30" s="418"/>
      <c r="K30" s="426"/>
      <c r="L30" s="223"/>
    </row>
    <row r="31" spans="1:19" ht="13.5" thickBot="1" x14ac:dyDescent="0.25">
      <c r="A31" s="350"/>
      <c r="B31" s="350"/>
      <c r="C31" s="350"/>
      <c r="D31" s="350"/>
      <c r="E31" s="350"/>
      <c r="F31" s="427"/>
      <c r="G31" s="428"/>
      <c r="H31" s="429"/>
      <c r="I31" s="430"/>
      <c r="J31" s="431"/>
      <c r="K31" s="432"/>
      <c r="L31" s="146"/>
      <c r="M31" s="146"/>
    </row>
    <row r="32" spans="1:19" x14ac:dyDescent="0.2">
      <c r="A32" s="22"/>
      <c r="B32" s="351"/>
      <c r="C32" s="351"/>
      <c r="D32" s="351"/>
      <c r="E32" s="351"/>
      <c r="F32" s="349"/>
      <c r="G32" s="22"/>
      <c r="H32" s="22"/>
      <c r="I32" s="22"/>
      <c r="J32" s="22"/>
      <c r="K32" s="223"/>
      <c r="L32" s="145"/>
      <c r="M32" s="145"/>
    </row>
    <row r="33" spans="1:11" x14ac:dyDescent="0.2">
      <c r="A33" s="351"/>
      <c r="B33" s="351"/>
      <c r="C33" s="351"/>
      <c r="D33" s="351"/>
      <c r="E33" s="351"/>
      <c r="F33" s="349"/>
      <c r="G33" s="22"/>
      <c r="H33" s="22"/>
      <c r="I33" s="22"/>
      <c r="J33" s="317"/>
      <c r="K33" s="223"/>
    </row>
    <row r="34" spans="1:11" x14ac:dyDescent="0.2">
      <c r="A34" s="183"/>
      <c r="B34" s="34"/>
      <c r="C34" s="183"/>
      <c r="D34" s="34"/>
      <c r="E34" s="183"/>
      <c r="F34" s="350"/>
      <c r="G34" s="350"/>
      <c r="H34" s="350"/>
      <c r="I34" s="350"/>
      <c r="J34" s="350"/>
      <c r="K34" s="146"/>
    </row>
    <row r="35" spans="1:11" x14ac:dyDescent="0.2">
      <c r="A35" s="183"/>
      <c r="B35" s="34"/>
      <c r="C35" s="183"/>
      <c r="D35" s="34"/>
      <c r="E35" s="183"/>
      <c r="F35" s="351"/>
      <c r="G35" s="351"/>
      <c r="H35" s="351"/>
      <c r="I35" s="351"/>
      <c r="J35" s="351"/>
      <c r="K35" s="145"/>
    </row>
    <row r="36" spans="1:11" x14ac:dyDescent="0.2">
      <c r="A36" s="183"/>
      <c r="B36" s="34"/>
      <c r="C36" s="183"/>
      <c r="D36" s="34"/>
      <c r="E36" s="183"/>
      <c r="F36" s="351"/>
      <c r="G36" s="351"/>
      <c r="H36" s="351"/>
      <c r="I36" s="351"/>
      <c r="J36" s="351"/>
    </row>
    <row r="37" spans="1:11" x14ac:dyDescent="0.2">
      <c r="A37" s="183"/>
      <c r="B37" s="34"/>
      <c r="C37" s="351"/>
      <c r="D37" s="34"/>
      <c r="E37" s="351"/>
      <c r="F37" s="34"/>
      <c r="G37" s="183"/>
      <c r="H37" s="34"/>
      <c r="I37" s="191"/>
      <c r="J37" s="34"/>
    </row>
    <row r="38" spans="1:11" x14ac:dyDescent="0.2">
      <c r="A38" s="183"/>
      <c r="B38" s="34"/>
      <c r="C38" s="183"/>
      <c r="D38" s="34"/>
      <c r="E38" s="183"/>
      <c r="F38" s="34"/>
      <c r="G38" s="183"/>
      <c r="H38" s="34"/>
      <c r="I38" s="191"/>
      <c r="J38" s="34"/>
    </row>
    <row r="39" spans="1:11" x14ac:dyDescent="0.2">
      <c r="A39" s="183"/>
      <c r="B39" s="34"/>
      <c r="C39" s="183"/>
      <c r="D39" s="34"/>
      <c r="E39" s="183"/>
      <c r="F39" s="34"/>
      <c r="G39" s="183"/>
      <c r="H39" s="34"/>
      <c r="I39" s="191"/>
      <c r="J39" s="34"/>
    </row>
    <row r="40" spans="1:11" x14ac:dyDescent="0.2">
      <c r="A40" s="183"/>
      <c r="B40" s="34"/>
      <c r="C40" s="183"/>
      <c r="D40" s="34"/>
      <c r="E40" s="183"/>
      <c r="F40" s="34"/>
      <c r="G40" s="351"/>
      <c r="H40" s="34"/>
      <c r="I40" s="351"/>
      <c r="J40" s="34"/>
    </row>
    <row r="41" spans="1:11" x14ac:dyDescent="0.2">
      <c r="A41" s="183"/>
      <c r="B41" s="34"/>
      <c r="C41" s="183"/>
      <c r="D41" s="34"/>
      <c r="E41" s="183"/>
      <c r="F41" s="34"/>
      <c r="G41" s="183"/>
      <c r="H41" s="34"/>
      <c r="I41" s="191"/>
      <c r="J41" s="34"/>
    </row>
    <row r="42" spans="1:11" x14ac:dyDescent="0.2">
      <c r="A42" s="183"/>
      <c r="B42" s="34"/>
      <c r="C42" s="183"/>
      <c r="D42" s="34"/>
      <c r="E42" s="183"/>
      <c r="F42" s="34"/>
      <c r="G42" s="183"/>
      <c r="H42" s="34"/>
      <c r="I42" s="191"/>
      <c r="J42" s="34"/>
    </row>
    <row r="43" spans="1:11" x14ac:dyDescent="0.2">
      <c r="A43" s="183"/>
      <c r="B43" s="34"/>
      <c r="C43" s="183"/>
      <c r="D43" s="34"/>
      <c r="E43" s="183"/>
      <c r="F43" s="34"/>
      <c r="G43" s="183"/>
      <c r="H43" s="34"/>
      <c r="I43" s="191"/>
      <c r="J43" s="34"/>
    </row>
    <row r="44" spans="1:11" x14ac:dyDescent="0.2">
      <c r="A44" s="183"/>
      <c r="B44" s="34"/>
      <c r="C44" s="183"/>
      <c r="D44" s="34"/>
      <c r="E44" s="183"/>
      <c r="F44" s="34"/>
      <c r="G44" s="183"/>
      <c r="H44" s="34"/>
      <c r="I44" s="191"/>
      <c r="J44" s="34"/>
    </row>
    <row r="45" spans="1:11" x14ac:dyDescent="0.2">
      <c r="A45" s="183"/>
      <c r="B45" s="34"/>
      <c r="C45" s="183"/>
      <c r="D45" s="34"/>
      <c r="E45" s="183"/>
      <c r="F45" s="34"/>
      <c r="G45" s="183"/>
      <c r="H45" s="34"/>
      <c r="I45" s="191"/>
      <c r="J45" s="34"/>
    </row>
    <row r="46" spans="1:11" x14ac:dyDescent="0.2">
      <c r="A46" s="146"/>
      <c r="B46" s="285"/>
      <c r="C46" s="286"/>
      <c r="F46" s="34"/>
      <c r="G46" s="183"/>
      <c r="H46" s="34"/>
      <c r="I46" s="191"/>
      <c r="J46" s="34"/>
    </row>
    <row r="47" spans="1:11" x14ac:dyDescent="0.2">
      <c r="A47" s="146"/>
      <c r="B47" s="285"/>
      <c r="C47" s="286"/>
      <c r="F47" s="34"/>
      <c r="G47" s="183"/>
      <c r="H47" s="34"/>
      <c r="I47" s="191"/>
      <c r="J47" s="34"/>
    </row>
    <row r="48" spans="1:11" x14ac:dyDescent="0.2">
      <c r="F48" s="34"/>
      <c r="G48" s="183"/>
      <c r="H48" s="34"/>
      <c r="I48" s="191"/>
      <c r="J48" s="34"/>
    </row>
  </sheetData>
  <mergeCells count="3">
    <mergeCell ref="F2:K2"/>
    <mergeCell ref="A2:D2"/>
    <mergeCell ref="F25:K25"/>
  </mergeCells>
  <phoneticPr fontId="2" type="noConversion"/>
  <pageMargins left="0.75" right="0.75" top="1" bottom="1" header="0.5" footer="0.5"/>
  <pageSetup scale="63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104775</xdr:colOff>
                    <xdr:row>6</xdr:row>
                    <xdr:rowOff>219075</xdr:rowOff>
                  </from>
                  <to>
                    <xdr:col>3</xdr:col>
                    <xdr:colOff>581025</xdr:colOff>
                    <xdr:row>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5" name="Drop Down 8">
              <controlPr defaultSize="0" autoLine="0" autoPict="0">
                <anchor moveWithCells="1">
                  <from>
                    <xdr:col>6</xdr:col>
                    <xdr:colOff>28575</xdr:colOff>
                    <xdr:row>8</xdr:row>
                    <xdr:rowOff>171450</xdr:rowOff>
                  </from>
                  <to>
                    <xdr:col>6</xdr:col>
                    <xdr:colOff>1609725</xdr:colOff>
                    <xdr:row>8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6" name="Drop Down 11">
              <controlPr defaultSize="0" autoLine="0" autoPict="0">
                <anchor moveWithCells="1">
                  <from>
                    <xdr:col>6</xdr:col>
                    <xdr:colOff>28575</xdr:colOff>
                    <xdr:row>9</xdr:row>
                    <xdr:rowOff>104775</xdr:rowOff>
                  </from>
                  <to>
                    <xdr:col>6</xdr:col>
                    <xdr:colOff>1581150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7" name="Drop Down 12">
              <controlPr defaultSize="0" autoLine="0" autoPict="0">
                <anchor moveWithCells="1">
                  <from>
                    <xdr:col>6</xdr:col>
                    <xdr:colOff>28575</xdr:colOff>
                    <xdr:row>12</xdr:row>
                    <xdr:rowOff>114300</xdr:rowOff>
                  </from>
                  <to>
                    <xdr:col>6</xdr:col>
                    <xdr:colOff>1581150</xdr:colOff>
                    <xdr:row>12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" name="Drop Down 14">
              <controlPr defaultSize="0" autoLine="0" autoPict="0">
                <anchor moveWithCells="1">
                  <from>
                    <xdr:col>6</xdr:col>
                    <xdr:colOff>28575</xdr:colOff>
                    <xdr:row>10</xdr:row>
                    <xdr:rowOff>95250</xdr:rowOff>
                  </from>
                  <to>
                    <xdr:col>6</xdr:col>
                    <xdr:colOff>1600200</xdr:colOff>
                    <xdr:row>10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9" name="Button 19">
              <controlPr defaultSize="0" print="0" autoFill="0" autoPict="0" macro="[0]!Curverefresh">
                <anchor moveWithCells="1" sizeWithCells="1">
                  <from>
                    <xdr:col>0</xdr:col>
                    <xdr:colOff>76200</xdr:colOff>
                    <xdr:row>5</xdr:row>
                    <xdr:rowOff>0</xdr:rowOff>
                  </from>
                  <to>
                    <xdr:col>1</xdr:col>
                    <xdr:colOff>533400</xdr:colOff>
                    <xdr:row>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0" name="Check Box 22">
              <controlPr defaultSize="0" autoFill="0" autoLine="0" autoPict="0">
                <anchor moveWithCells="1">
                  <from>
                    <xdr:col>0</xdr:col>
                    <xdr:colOff>1009650</xdr:colOff>
                    <xdr:row>10</xdr:row>
                    <xdr:rowOff>0</xdr:rowOff>
                  </from>
                  <to>
                    <xdr:col>2</xdr:col>
                    <xdr:colOff>238125</xdr:colOff>
                    <xdr:row>10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1" name="Drop Down 24">
              <controlPr defaultSize="0" autoLine="0" autoPict="0">
                <anchor moveWithCells="1">
                  <from>
                    <xdr:col>6</xdr:col>
                    <xdr:colOff>0</xdr:colOff>
                    <xdr:row>11</xdr:row>
                    <xdr:rowOff>85725</xdr:rowOff>
                  </from>
                  <to>
                    <xdr:col>6</xdr:col>
                    <xdr:colOff>1581150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2" name="Button 32">
              <controlPr defaultSize="0" print="0" autoFill="0" autoPict="0" macro="[0]!LoadInTheCurves">
                <anchor moveWithCells="1" sizeWithCells="1">
                  <from>
                    <xdr:col>0</xdr:col>
                    <xdr:colOff>47625</xdr:colOff>
                    <xdr:row>3</xdr:row>
                    <xdr:rowOff>28575</xdr:rowOff>
                  </from>
                  <to>
                    <xdr:col>1</xdr:col>
                    <xdr:colOff>533400</xdr:colOff>
                    <xdr:row>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3" name="Drop Down 33">
              <controlPr defaultSize="0" autoLine="0" autoPict="0">
                <anchor moveWithCells="1">
                  <from>
                    <xdr:col>6</xdr:col>
                    <xdr:colOff>28575</xdr:colOff>
                    <xdr:row>13</xdr:row>
                    <xdr:rowOff>85725</xdr:rowOff>
                  </from>
                  <to>
                    <xdr:col>6</xdr:col>
                    <xdr:colOff>1600200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4" name="Drop Down 38">
              <controlPr defaultSize="0" autoLine="0" autoPict="0">
                <anchor moveWithCells="1">
                  <from>
                    <xdr:col>7</xdr:col>
                    <xdr:colOff>28575</xdr:colOff>
                    <xdr:row>8</xdr:row>
                    <xdr:rowOff>171450</xdr:rowOff>
                  </from>
                  <to>
                    <xdr:col>7</xdr:col>
                    <xdr:colOff>1504950</xdr:colOff>
                    <xdr:row>8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5" name="Drop Down 39">
              <controlPr defaultSize="0" autoLine="0" autoPict="0">
                <anchor moveWithCells="1">
                  <from>
                    <xdr:col>8</xdr:col>
                    <xdr:colOff>28575</xdr:colOff>
                    <xdr:row>8</xdr:row>
                    <xdr:rowOff>180975</xdr:rowOff>
                  </from>
                  <to>
                    <xdr:col>8</xdr:col>
                    <xdr:colOff>1533525</xdr:colOff>
                    <xdr:row>8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6" name="Drop Down 40">
              <controlPr defaultSize="0" autoLine="0" autoPict="0">
                <anchor moveWithCells="1">
                  <from>
                    <xdr:col>9</xdr:col>
                    <xdr:colOff>57150</xdr:colOff>
                    <xdr:row>8</xdr:row>
                    <xdr:rowOff>180975</xdr:rowOff>
                  </from>
                  <to>
                    <xdr:col>9</xdr:col>
                    <xdr:colOff>1581150</xdr:colOff>
                    <xdr:row>8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" name="Drop Down 42">
              <controlPr defaultSize="0" autoLine="0" autoPict="0">
                <anchor moveWithCells="1">
                  <from>
                    <xdr:col>7</xdr:col>
                    <xdr:colOff>28575</xdr:colOff>
                    <xdr:row>9</xdr:row>
                    <xdr:rowOff>104775</xdr:rowOff>
                  </from>
                  <to>
                    <xdr:col>7</xdr:col>
                    <xdr:colOff>1504950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8" name="Drop Down 44">
              <controlPr defaultSize="0" autoLine="0" autoPict="0">
                <anchor moveWithCells="1">
                  <from>
                    <xdr:col>8</xdr:col>
                    <xdr:colOff>57150</xdr:colOff>
                    <xdr:row>9</xdr:row>
                    <xdr:rowOff>76200</xdr:rowOff>
                  </from>
                  <to>
                    <xdr:col>8</xdr:col>
                    <xdr:colOff>1533525</xdr:colOff>
                    <xdr:row>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9" name="Drop Down 45">
              <controlPr defaultSize="0" autoLine="0" autoPict="0">
                <anchor moveWithCells="1">
                  <from>
                    <xdr:col>9</xdr:col>
                    <xdr:colOff>76200</xdr:colOff>
                    <xdr:row>9</xdr:row>
                    <xdr:rowOff>85725</xdr:rowOff>
                  </from>
                  <to>
                    <xdr:col>9</xdr:col>
                    <xdr:colOff>1581150</xdr:colOff>
                    <xdr:row>9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20" name="Drop Down 46">
              <controlPr defaultSize="0" autoLine="0" autoPict="0">
                <anchor moveWithCells="1">
                  <from>
                    <xdr:col>7</xdr:col>
                    <xdr:colOff>28575</xdr:colOff>
                    <xdr:row>10</xdr:row>
                    <xdr:rowOff>104775</xdr:rowOff>
                  </from>
                  <to>
                    <xdr:col>7</xdr:col>
                    <xdr:colOff>1504950</xdr:colOff>
                    <xdr:row>10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21" name="Drop Down 47">
              <controlPr defaultSize="0" autoLine="0" autoPict="0">
                <anchor moveWithCells="1">
                  <from>
                    <xdr:col>8</xdr:col>
                    <xdr:colOff>76200</xdr:colOff>
                    <xdr:row>10</xdr:row>
                    <xdr:rowOff>95250</xdr:rowOff>
                  </from>
                  <to>
                    <xdr:col>8</xdr:col>
                    <xdr:colOff>1552575</xdr:colOff>
                    <xdr:row>10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22" name="Drop Down 48">
              <controlPr defaultSize="0" autoLine="0" autoPict="0">
                <anchor moveWithCells="1">
                  <from>
                    <xdr:col>9</xdr:col>
                    <xdr:colOff>85725</xdr:colOff>
                    <xdr:row>10</xdr:row>
                    <xdr:rowOff>104775</xdr:rowOff>
                  </from>
                  <to>
                    <xdr:col>10</xdr:col>
                    <xdr:colOff>0</xdr:colOff>
                    <xdr:row>10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23" name="Drop Down 49">
              <controlPr defaultSize="0" autoLine="0" autoPict="0">
                <anchor moveWithCells="1">
                  <from>
                    <xdr:col>7</xdr:col>
                    <xdr:colOff>28575</xdr:colOff>
                    <xdr:row>11</xdr:row>
                    <xdr:rowOff>76200</xdr:rowOff>
                  </from>
                  <to>
                    <xdr:col>7</xdr:col>
                    <xdr:colOff>1514475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24" name="Drop Down 50">
              <controlPr defaultSize="0" autoLine="0" autoPict="0">
                <anchor moveWithCells="1">
                  <from>
                    <xdr:col>8</xdr:col>
                    <xdr:colOff>85725</xdr:colOff>
                    <xdr:row>11</xdr:row>
                    <xdr:rowOff>66675</xdr:rowOff>
                  </from>
                  <to>
                    <xdr:col>8</xdr:col>
                    <xdr:colOff>1533525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25" name="Drop Down 51">
              <controlPr defaultSize="0" autoLine="0" autoPict="0">
                <anchor moveWithCells="1">
                  <from>
                    <xdr:col>9</xdr:col>
                    <xdr:colOff>85725</xdr:colOff>
                    <xdr:row>11</xdr:row>
                    <xdr:rowOff>76200</xdr:rowOff>
                  </from>
                  <to>
                    <xdr:col>9</xdr:col>
                    <xdr:colOff>1571625</xdr:colOff>
                    <xdr:row>11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26" name="Drop Down 52">
              <controlPr defaultSize="0" autoLine="0" autoPict="0">
                <anchor moveWithCells="1">
                  <from>
                    <xdr:col>7</xdr:col>
                    <xdr:colOff>28575</xdr:colOff>
                    <xdr:row>12</xdr:row>
                    <xdr:rowOff>123825</xdr:rowOff>
                  </from>
                  <to>
                    <xdr:col>7</xdr:col>
                    <xdr:colOff>1514475</xdr:colOff>
                    <xdr:row>12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27" name="Drop Down 53">
              <controlPr defaultSize="0" autoLine="0" autoPict="0">
                <anchor moveWithCells="1">
                  <from>
                    <xdr:col>8</xdr:col>
                    <xdr:colOff>76200</xdr:colOff>
                    <xdr:row>12</xdr:row>
                    <xdr:rowOff>104775</xdr:rowOff>
                  </from>
                  <to>
                    <xdr:col>8</xdr:col>
                    <xdr:colOff>1552575</xdr:colOff>
                    <xdr:row>12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28" name="Drop Down 54">
              <controlPr defaultSize="0" autoLine="0" autoPict="0">
                <anchor moveWithCells="1">
                  <from>
                    <xdr:col>9</xdr:col>
                    <xdr:colOff>76200</xdr:colOff>
                    <xdr:row>12</xdr:row>
                    <xdr:rowOff>104775</xdr:rowOff>
                  </from>
                  <to>
                    <xdr:col>10</xdr:col>
                    <xdr:colOff>9525</xdr:colOff>
                    <xdr:row>12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29" name="Drop Down 55">
              <controlPr defaultSize="0" autoLine="0" autoPict="0">
                <anchor moveWithCells="1">
                  <from>
                    <xdr:col>7</xdr:col>
                    <xdr:colOff>28575</xdr:colOff>
                    <xdr:row>13</xdr:row>
                    <xdr:rowOff>85725</xdr:rowOff>
                  </from>
                  <to>
                    <xdr:col>7</xdr:col>
                    <xdr:colOff>1524000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0" name="Drop Down 56">
              <controlPr defaultSize="0" autoLine="0" autoPict="0">
                <anchor moveWithCells="1">
                  <from>
                    <xdr:col>8</xdr:col>
                    <xdr:colOff>76200</xdr:colOff>
                    <xdr:row>13</xdr:row>
                    <xdr:rowOff>85725</xdr:rowOff>
                  </from>
                  <to>
                    <xdr:col>8</xdr:col>
                    <xdr:colOff>1562100</xdr:colOff>
                    <xdr:row>13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" name="Drop Down 57">
              <controlPr defaultSize="0" autoLine="0" autoPict="0">
                <anchor moveWithCells="1">
                  <from>
                    <xdr:col>9</xdr:col>
                    <xdr:colOff>85725</xdr:colOff>
                    <xdr:row>13</xdr:row>
                    <xdr:rowOff>85725</xdr:rowOff>
                  </from>
                  <to>
                    <xdr:col>10</xdr:col>
                    <xdr:colOff>9525</xdr:colOff>
                    <xdr:row>13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2" name="Drop Down 59">
              <controlPr defaultSize="0" autoLine="0" autoPict="0">
                <anchor moveWithCells="1">
                  <from>
                    <xdr:col>6</xdr:col>
                    <xdr:colOff>9525</xdr:colOff>
                    <xdr:row>14</xdr:row>
                    <xdr:rowOff>76200</xdr:rowOff>
                  </from>
                  <to>
                    <xdr:col>6</xdr:col>
                    <xdr:colOff>1600200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3" name="Drop Down 60">
              <controlPr defaultSize="0" autoLine="0" autoPict="0">
                <anchor moveWithCells="1">
                  <from>
                    <xdr:col>7</xdr:col>
                    <xdr:colOff>28575</xdr:colOff>
                    <xdr:row>14</xdr:row>
                    <xdr:rowOff>76200</xdr:rowOff>
                  </from>
                  <to>
                    <xdr:col>7</xdr:col>
                    <xdr:colOff>1533525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4" name="Drop Down 61">
              <controlPr defaultSize="0" autoLine="0" autoPict="0">
                <anchor moveWithCells="1">
                  <from>
                    <xdr:col>8</xdr:col>
                    <xdr:colOff>76200</xdr:colOff>
                    <xdr:row>14</xdr:row>
                    <xdr:rowOff>57150</xdr:rowOff>
                  </from>
                  <to>
                    <xdr:col>8</xdr:col>
                    <xdr:colOff>1552575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5" name="Drop Down 62">
              <controlPr defaultSize="0" autoLine="0" autoPict="0">
                <anchor moveWithCells="1">
                  <from>
                    <xdr:col>9</xdr:col>
                    <xdr:colOff>76200</xdr:colOff>
                    <xdr:row>14</xdr:row>
                    <xdr:rowOff>76200</xdr:rowOff>
                  </from>
                  <to>
                    <xdr:col>10</xdr:col>
                    <xdr:colOff>9525</xdr:colOff>
                    <xdr:row>14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6" name="Button 64">
              <controlPr defaultSize="0" print="0" autoFill="0" autoPict="0" macro="[0]!PriceTable">
                <anchor moveWithCells="1" sizeWithCells="1">
                  <from>
                    <xdr:col>0</xdr:col>
                    <xdr:colOff>247650</xdr:colOff>
                    <xdr:row>8</xdr:row>
                    <xdr:rowOff>152400</xdr:rowOff>
                  </from>
                  <to>
                    <xdr:col>3</xdr:col>
                    <xdr:colOff>390525</xdr:colOff>
                    <xdr:row>9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7" name="Check Box 65">
              <controlPr defaultSize="0" autoFill="0" autoLine="0" autoPict="0">
                <anchor moveWithCells="1">
                  <from>
                    <xdr:col>6</xdr:col>
                    <xdr:colOff>95250</xdr:colOff>
                    <xdr:row>17</xdr:row>
                    <xdr:rowOff>76200</xdr:rowOff>
                  </from>
                  <to>
                    <xdr:col>6</xdr:col>
                    <xdr:colOff>1085850</xdr:colOff>
                    <xdr:row>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8" name="Check Box 69">
              <controlPr defaultSize="0" autoFill="0" autoLine="0" autoPict="0">
                <anchor moveWithCells="1">
                  <from>
                    <xdr:col>7</xdr:col>
                    <xdr:colOff>123825</xdr:colOff>
                    <xdr:row>17</xdr:row>
                    <xdr:rowOff>76200</xdr:rowOff>
                  </from>
                  <to>
                    <xdr:col>7</xdr:col>
                    <xdr:colOff>1123950</xdr:colOff>
                    <xdr:row>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9" name="Check Box 70">
              <controlPr defaultSize="0" autoFill="0" autoLine="0" autoPict="0">
                <anchor moveWithCells="1">
                  <from>
                    <xdr:col>8</xdr:col>
                    <xdr:colOff>171450</xdr:colOff>
                    <xdr:row>17</xdr:row>
                    <xdr:rowOff>76200</xdr:rowOff>
                  </from>
                  <to>
                    <xdr:col>8</xdr:col>
                    <xdr:colOff>1171575</xdr:colOff>
                    <xdr:row>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40" name="Check Box 71">
              <controlPr defaultSize="0" autoFill="0" autoLine="0" autoPict="0">
                <anchor moveWithCells="1">
                  <from>
                    <xdr:col>9</xdr:col>
                    <xdr:colOff>95250</xdr:colOff>
                    <xdr:row>17</xdr:row>
                    <xdr:rowOff>76200</xdr:rowOff>
                  </from>
                  <to>
                    <xdr:col>9</xdr:col>
                    <xdr:colOff>1085850</xdr:colOff>
                    <xdr:row>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41" name="Drop Down 75">
              <controlPr defaultSize="0" autoLine="0" autoPict="0">
                <anchor moveWithCells="1">
                  <from>
                    <xdr:col>6</xdr:col>
                    <xdr:colOff>9525</xdr:colOff>
                    <xdr:row>15</xdr:row>
                    <xdr:rowOff>95250</xdr:rowOff>
                  </from>
                  <to>
                    <xdr:col>6</xdr:col>
                    <xdr:colOff>1581150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42" name="Drop Down 76">
              <controlPr defaultSize="0" autoLine="0" autoPict="0">
                <anchor moveWithCells="1">
                  <from>
                    <xdr:col>6</xdr:col>
                    <xdr:colOff>1657350</xdr:colOff>
                    <xdr:row>15</xdr:row>
                    <xdr:rowOff>95250</xdr:rowOff>
                  </from>
                  <to>
                    <xdr:col>7</xdr:col>
                    <xdr:colOff>1543050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43" name="Drop Down 77">
              <controlPr defaultSize="0" autoLine="0" autoPict="0">
                <anchor moveWithCells="1">
                  <from>
                    <xdr:col>8</xdr:col>
                    <xdr:colOff>9525</xdr:colOff>
                    <xdr:row>15</xdr:row>
                    <xdr:rowOff>95250</xdr:rowOff>
                  </from>
                  <to>
                    <xdr:col>8</xdr:col>
                    <xdr:colOff>1581150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44" name="Drop Down 78">
              <controlPr defaultSize="0" autoLine="0" autoPict="0">
                <anchor moveWithCells="1">
                  <from>
                    <xdr:col>9</xdr:col>
                    <xdr:colOff>9525</xdr:colOff>
                    <xdr:row>15</xdr:row>
                    <xdr:rowOff>95250</xdr:rowOff>
                  </from>
                  <to>
                    <xdr:col>9</xdr:col>
                    <xdr:colOff>1581150</xdr:colOff>
                    <xdr:row>16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18"/>
  <sheetViews>
    <sheetView workbookViewId="0">
      <selection activeCell="F5" sqref="F5"/>
    </sheetView>
  </sheetViews>
  <sheetFormatPr defaultRowHeight="12.75" x14ac:dyDescent="0.2"/>
  <cols>
    <col min="1" max="1" width="16.140625" customWidth="1"/>
    <col min="2" max="2" width="12.28515625" bestFit="1" customWidth="1"/>
    <col min="3" max="3" width="11.7109375" bestFit="1" customWidth="1"/>
    <col min="4" max="4" width="13.42578125" bestFit="1" customWidth="1"/>
    <col min="5" max="5" width="12.7109375" bestFit="1" customWidth="1"/>
    <col min="6" max="6" width="14.5703125" bestFit="1" customWidth="1"/>
  </cols>
  <sheetData>
    <row r="1" spans="1:6" x14ac:dyDescent="0.2">
      <c r="A1" t="s">
        <v>1358</v>
      </c>
    </row>
    <row r="3" spans="1:6" x14ac:dyDescent="0.2">
      <c r="A3" s="364" t="s">
        <v>1356</v>
      </c>
      <c r="B3" s="364" t="s">
        <v>1314</v>
      </c>
      <c r="C3" s="364" t="s">
        <v>1315</v>
      </c>
      <c r="D3" s="364" t="s">
        <v>1316</v>
      </c>
      <c r="E3" s="364" t="s">
        <v>1317</v>
      </c>
      <c r="F3" s="364" t="s">
        <v>1357</v>
      </c>
    </row>
    <row r="4" spans="1:6" x14ac:dyDescent="0.2">
      <c r="A4" s="365">
        <v>10</v>
      </c>
      <c r="B4" s="366"/>
      <c r="C4" s="366"/>
      <c r="D4" s="366"/>
      <c r="E4" s="366"/>
      <c r="F4" s="366">
        <f>SUM(B4:E4)</f>
        <v>0</v>
      </c>
    </row>
    <row r="5" spans="1:6" x14ac:dyDescent="0.2">
      <c r="A5" s="365">
        <v>20</v>
      </c>
      <c r="B5" s="366">
        <v>17352039.452693608</v>
      </c>
      <c r="C5" s="366">
        <v>7439995.7941926979</v>
      </c>
      <c r="D5" s="366">
        <v>32721.047777828517</v>
      </c>
      <c r="E5" s="366">
        <v>765344.38210368925</v>
      </c>
      <c r="F5" s="366">
        <f t="shared" ref="F5:F18" si="0">SUM(B5:E5)</f>
        <v>25590100.676767822</v>
      </c>
    </row>
    <row r="6" spans="1:6" x14ac:dyDescent="0.2">
      <c r="A6" s="365">
        <v>30</v>
      </c>
      <c r="B6" s="366">
        <v>14687339.013323892</v>
      </c>
      <c r="C6" s="366">
        <v>6542317.4493530765</v>
      </c>
      <c r="D6" s="366">
        <v>479609.1148054963</v>
      </c>
      <c r="E6" s="366">
        <v>3078770.9072930915</v>
      </c>
      <c r="F6" s="366">
        <f t="shared" si="0"/>
        <v>24788036.484775558</v>
      </c>
    </row>
    <row r="7" spans="1:6" x14ac:dyDescent="0.2">
      <c r="A7" s="365">
        <v>40</v>
      </c>
      <c r="B7" s="366">
        <v>12352960.581916286</v>
      </c>
      <c r="C7" s="366">
        <v>5753018.6364287771</v>
      </c>
      <c r="D7" s="366">
        <v>2514702.4142063945</v>
      </c>
      <c r="E7" s="366">
        <v>7314104.9812555425</v>
      </c>
      <c r="F7" s="366">
        <f t="shared" si="0"/>
        <v>27934786.613806996</v>
      </c>
    </row>
    <row r="8" spans="1:6" x14ac:dyDescent="0.2">
      <c r="A8" s="365">
        <v>50</v>
      </c>
      <c r="B8" s="366">
        <v>10448901.292396348</v>
      </c>
      <c r="C8" s="366">
        <v>5081244.3453939455</v>
      </c>
      <c r="D8" s="366">
        <v>7123223.3451277362</v>
      </c>
      <c r="E8" s="366">
        <v>13525973.063287741</v>
      </c>
      <c r="F8" s="366">
        <f t="shared" si="0"/>
        <v>36179342.046205766</v>
      </c>
    </row>
    <row r="9" spans="1:6" x14ac:dyDescent="0.2">
      <c r="A9" s="365">
        <v>60</v>
      </c>
      <c r="B9" s="366">
        <v>8966580.7244572602</v>
      </c>
      <c r="C9" s="366">
        <v>4512747.963957197</v>
      </c>
      <c r="D9" s="366">
        <v>14170783.131131265</v>
      </c>
      <c r="E9" s="366">
        <v>21474635.576507483</v>
      </c>
      <c r="F9" s="366">
        <f t="shared" si="0"/>
        <v>49124747.39605321</v>
      </c>
    </row>
    <row r="10" spans="1:6" x14ac:dyDescent="0.2">
      <c r="A10" s="365">
        <v>70</v>
      </c>
      <c r="B10" s="366">
        <v>7826292.2743232455</v>
      </c>
      <c r="C10" s="366">
        <v>4065292.0434292816</v>
      </c>
      <c r="D10" s="366">
        <v>22688604.407501243</v>
      </c>
      <c r="E10" s="366">
        <v>30170449.312011871</v>
      </c>
      <c r="F10" s="366">
        <f t="shared" si="0"/>
        <v>64750638.037265643</v>
      </c>
    </row>
    <row r="11" spans="1:6" x14ac:dyDescent="0.2">
      <c r="A11" s="365">
        <v>80</v>
      </c>
      <c r="B11" s="366">
        <v>6877313.0723078214</v>
      </c>
      <c r="C11" s="366">
        <v>3680863.9860703722</v>
      </c>
      <c r="D11" s="366">
        <v>31957891.051281236</v>
      </c>
      <c r="E11" s="366">
        <v>39531849.7274874</v>
      </c>
      <c r="F11" s="366">
        <f t="shared" si="0"/>
        <v>82047917.837146834</v>
      </c>
    </row>
    <row r="12" spans="1:6" x14ac:dyDescent="0.2">
      <c r="A12" s="365">
        <v>90</v>
      </c>
      <c r="B12" s="366">
        <v>6112430.4064969486</v>
      </c>
      <c r="C12" s="366">
        <v>3362048.8593072277</v>
      </c>
      <c r="D12" s="366">
        <v>41673340.264553286</v>
      </c>
      <c r="E12" s="366">
        <v>49273164.413158916</v>
      </c>
      <c r="F12" s="366">
        <f t="shared" si="0"/>
        <v>100420983.94351637</v>
      </c>
    </row>
    <row r="13" spans="1:6" x14ac:dyDescent="0.2">
      <c r="A13" s="365">
        <v>100</v>
      </c>
      <c r="B13" s="366">
        <v>5452761.8641363103</v>
      </c>
      <c r="C13" s="366">
        <v>3079108.848943288</v>
      </c>
      <c r="D13" s="366">
        <v>51780869.536653608</v>
      </c>
      <c r="E13" s="366">
        <v>59325928.261005789</v>
      </c>
      <c r="F13" s="366">
        <f t="shared" si="0"/>
        <v>119638668.510739</v>
      </c>
    </row>
    <row r="14" spans="1:6" x14ac:dyDescent="0.2">
      <c r="A14" s="365">
        <v>110</v>
      </c>
      <c r="B14" s="366">
        <v>4886225.8152305409</v>
      </c>
      <c r="C14" s="366">
        <v>2835226.6474389732</v>
      </c>
      <c r="D14" s="366">
        <v>62396083.311422862</v>
      </c>
      <c r="E14" s="366">
        <v>69667325.508473411</v>
      </c>
      <c r="F14" s="366">
        <f t="shared" si="0"/>
        <v>139784861.28256577</v>
      </c>
    </row>
    <row r="15" spans="1:6" x14ac:dyDescent="0.2">
      <c r="A15" s="365">
        <v>120</v>
      </c>
      <c r="B15" s="366">
        <v>4447580.8433746509</v>
      </c>
      <c r="C15" s="366">
        <v>2638953.3227950423</v>
      </c>
      <c r="D15" s="366">
        <v>73199701.926956043</v>
      </c>
      <c r="E15" s="366">
        <v>80123036.467939839</v>
      </c>
      <c r="F15" s="366">
        <f t="shared" si="0"/>
        <v>160409272.56106555</v>
      </c>
    </row>
    <row r="16" spans="1:6" x14ac:dyDescent="0.2">
      <c r="A16" s="365">
        <v>130</v>
      </c>
      <c r="B16" s="366">
        <v>4058078.75987761</v>
      </c>
      <c r="C16" s="366">
        <v>2461084.8364826799</v>
      </c>
      <c r="D16" s="366">
        <v>84083013.846605316</v>
      </c>
      <c r="E16" s="366">
        <v>91359132.139727563</v>
      </c>
      <c r="F16" s="366">
        <f t="shared" si="0"/>
        <v>181961309.58269316</v>
      </c>
    </row>
    <row r="17" spans="1:6" x14ac:dyDescent="0.2">
      <c r="A17" s="365">
        <v>140</v>
      </c>
      <c r="B17" s="366">
        <v>3701020.2606780557</v>
      </c>
      <c r="C17" s="366">
        <v>2297292.7480925331</v>
      </c>
      <c r="D17" s="366">
        <v>95108131.153347194</v>
      </c>
      <c r="E17" s="366">
        <v>102311830.35522881</v>
      </c>
      <c r="F17" s="366">
        <f t="shared" si="0"/>
        <v>203418274.51734659</v>
      </c>
    </row>
    <row r="18" spans="1:6" x14ac:dyDescent="0.2">
      <c r="A18" s="365">
        <v>150</v>
      </c>
      <c r="B18" s="366">
        <v>3387480.6554955672</v>
      </c>
      <c r="C18" s="366">
        <v>2151373.7596767261</v>
      </c>
      <c r="D18" s="366">
        <v>106227335.57012409</v>
      </c>
      <c r="E18" s="366">
        <v>113365051.29049145</v>
      </c>
      <c r="F18" s="366">
        <f t="shared" si="0"/>
        <v>225131241.27578783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ED519"/>
  <sheetViews>
    <sheetView showGridLines="0" zoomScale="75" workbookViewId="0">
      <pane xSplit="14955" topLeftCell="CM1"/>
      <selection activeCell="M5" sqref="M5"/>
      <selection pane="topRight" activeCell="CM4" sqref="CM4"/>
    </sheetView>
  </sheetViews>
  <sheetFormatPr defaultRowHeight="12.75" x14ac:dyDescent="0.2"/>
  <cols>
    <col min="1" max="1" width="15.140625" style="2" customWidth="1"/>
    <col min="2" max="2" width="9.42578125" style="2" customWidth="1"/>
    <col min="3" max="3" width="6.7109375" style="3" customWidth="1"/>
    <col min="4" max="4" width="11" style="3" customWidth="1"/>
    <col min="5" max="5" width="8.5703125" style="1" customWidth="1"/>
    <col min="6" max="6" width="8.42578125" style="1" customWidth="1"/>
    <col min="7" max="7" width="9.140625" style="1" bestFit="1"/>
    <col min="8" max="9" width="7.85546875" style="1" customWidth="1"/>
    <col min="10" max="10" width="9.5703125" style="1" customWidth="1"/>
    <col min="11" max="12" width="7.85546875" style="1" customWidth="1"/>
    <col min="13" max="13" width="9.140625" style="1" bestFit="1"/>
    <col min="14" max="22" width="7.85546875" style="1" customWidth="1"/>
    <col min="23" max="23" width="9.140625" style="1"/>
    <col min="24" max="46" width="7.85546875" style="1" customWidth="1"/>
    <col min="47" max="47" width="10.5703125" style="1" bestFit="1" customWidth="1"/>
    <col min="48" max="48" width="7.85546875" style="1" customWidth="1"/>
    <col min="49" max="57" width="10.5703125" style="1" bestFit="1" customWidth="1"/>
    <col min="58" max="59" width="7.85546875" style="1" customWidth="1"/>
    <col min="60" max="60" width="9.140625" style="1" bestFit="1"/>
    <col min="61" max="77" width="7.85546875" style="1" customWidth="1"/>
    <col min="78" max="86" width="9.140625" style="1"/>
    <col min="87" max="87" width="15" style="1" customWidth="1"/>
    <col min="88" max="89" width="11.42578125" style="1" customWidth="1"/>
    <col min="90" max="90" width="9.140625" style="2"/>
    <col min="91" max="91" width="10.7109375" customWidth="1"/>
    <col min="93" max="93" width="9.140625" style="2"/>
    <col min="94" max="94" width="9.140625" style="3"/>
    <col min="95" max="95" width="19" style="3" customWidth="1"/>
    <col min="96" max="99" width="9.140625" style="3"/>
    <col min="100" max="100" width="13.5703125" customWidth="1"/>
    <col min="101" max="109" width="10.28515625" customWidth="1"/>
    <col min="110" max="110" width="10.85546875" customWidth="1"/>
    <col min="111" max="111" width="11.85546875" customWidth="1"/>
    <col min="112" max="113" width="11.7109375" customWidth="1"/>
    <col min="114" max="124" width="11" customWidth="1"/>
    <col min="125" max="125" width="16.42578125" customWidth="1"/>
    <col min="126" max="128" width="11" customWidth="1"/>
    <col min="129" max="129" width="19.85546875" customWidth="1"/>
    <col min="130" max="130" width="3.140625" customWidth="1"/>
    <col min="131" max="131" width="13.28515625" customWidth="1"/>
    <col min="132" max="134" width="10.28515625" customWidth="1"/>
  </cols>
  <sheetData>
    <row r="1" spans="1:134" x14ac:dyDescent="0.2">
      <c r="H1" s="138"/>
      <c r="I1" s="136"/>
      <c r="J1" s="137"/>
      <c r="K1" s="138"/>
      <c r="CX1" s="183"/>
      <c r="CY1" s="22"/>
    </row>
    <row r="2" spans="1:134" x14ac:dyDescent="0.2">
      <c r="CX2" s="22"/>
      <c r="CY2" s="22"/>
      <c r="DU2" s="4"/>
      <c r="DV2" s="4"/>
      <c r="DW2" s="4"/>
      <c r="DX2" s="4"/>
      <c r="DY2" s="4"/>
    </row>
    <row r="3" spans="1:134" ht="22.5" customHeight="1" x14ac:dyDescent="0.2">
      <c r="CX3" s="22"/>
      <c r="CY3" s="22"/>
      <c r="DW3" s="4"/>
    </row>
    <row r="4" spans="1:134" ht="22.5" customHeight="1" x14ac:dyDescent="0.2">
      <c r="DW4" s="4"/>
    </row>
    <row r="5" spans="1:134" ht="22.5" customHeight="1" x14ac:dyDescent="0.2"/>
    <row r="7" spans="1:134" ht="18.75" customHeight="1" x14ac:dyDescent="0.2"/>
    <row r="8" spans="1:134" ht="21.75" customHeight="1" x14ac:dyDescent="0.2"/>
    <row r="11" spans="1:134" ht="24" thickBot="1" x14ac:dyDescent="0.4">
      <c r="A11" s="5" t="s">
        <v>3</v>
      </c>
      <c r="C11" s="2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P11" s="5"/>
    </row>
    <row r="12" spans="1:134" ht="27" customHeight="1" thickBot="1" x14ac:dyDescent="0.25">
      <c r="A12" s="2" t="s">
        <v>1152</v>
      </c>
      <c r="C12" s="8"/>
      <c r="D12" s="9"/>
      <c r="E12" s="7"/>
      <c r="F12" s="7"/>
      <c r="G12" s="7"/>
      <c r="H12" s="7"/>
      <c r="I12" s="7"/>
      <c r="J12" s="7"/>
      <c r="K12" s="7"/>
      <c r="L12" s="7"/>
      <c r="M12" s="7"/>
      <c r="N12" s="7"/>
      <c r="O12" s="6"/>
      <c r="P12" s="7"/>
      <c r="Q12" s="7"/>
      <c r="R12" s="7"/>
      <c r="S12" s="246" t="s">
        <v>1214</v>
      </c>
      <c r="T12" s="10"/>
      <c r="U12" s="10"/>
      <c r="V12" s="11"/>
      <c r="W12" s="12">
        <f>MAX(D19:D271)</f>
        <v>43831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/>
      <c r="AX12"/>
      <c r="AY12" s="7"/>
      <c r="AZ12" s="7"/>
      <c r="BA12" s="7"/>
      <c r="BB12" s="7"/>
      <c r="BC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/>
      <c r="BZ12" s="7"/>
      <c r="CA12" s="7"/>
      <c r="CB12" s="7"/>
      <c r="CC12" s="7"/>
      <c r="CD12" s="7"/>
      <c r="CE12" s="7"/>
      <c r="CF12" s="7"/>
      <c r="CG12" s="7"/>
      <c r="CH12" s="13"/>
      <c r="CI12" s="2"/>
      <c r="CJ12" s="13"/>
      <c r="CK12" s="13"/>
      <c r="CM12" s="133"/>
      <c r="CN12" s="133"/>
      <c r="DJ12" s="13"/>
      <c r="DK12" s="13"/>
      <c r="EA12" s="14" t="s">
        <v>5</v>
      </c>
      <c r="EB12" s="15"/>
    </row>
    <row r="13" spans="1:134" ht="13.5" thickBot="1" x14ac:dyDescent="0.25">
      <c r="A13" s="16">
        <f ca="1">IF(MONTH(CurveDate)=12,DATE(YEAR(CurveDate)+1,1,1),DATE(YEAR(CurveDate),MONTH(CurveDate)+1,1))</f>
        <v>37104</v>
      </c>
      <c r="B13" s="17">
        <f>'Gas Curves'!C17</f>
        <v>5.2005284269891899E-2</v>
      </c>
      <c r="C13" s="17"/>
      <c r="D13" s="255" t="s">
        <v>1387</v>
      </c>
      <c r="E13" s="18" t="s">
        <v>1388</v>
      </c>
      <c r="F13" s="19"/>
      <c r="G13" s="20">
        <v>37099</v>
      </c>
      <c r="H13" s="21"/>
      <c r="I13" s="22"/>
      <c r="J13" s="22"/>
      <c r="K13" s="22"/>
      <c r="L13" s="23"/>
      <c r="M13" s="24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4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3"/>
      <c r="CI13" s="2"/>
      <c r="CJ13" s="2"/>
      <c r="CK13" s="2"/>
      <c r="CM13" s="133"/>
      <c r="CN13" s="133"/>
      <c r="DJ13" s="13"/>
      <c r="DK13" s="13"/>
      <c r="EA13" s="25" t="str">
        <f>INDEX(EA15:EA28,EB13)</f>
        <v>1  BUSBAR</v>
      </c>
      <c r="EB13" s="26">
        <v>2</v>
      </c>
      <c r="EC13" s="2"/>
    </row>
    <row r="14" spans="1:134" x14ac:dyDescent="0.2">
      <c r="A14" s="27">
        <f t="shared" ref="A14:A77" ca="1" si="0">EOMONTH(A13,0)+1</f>
        <v>37135</v>
      </c>
      <c r="B14" s="17">
        <f>'Gas Curves'!C18</f>
        <v>5.08351904561581E-2</v>
      </c>
      <c r="C14" s="17"/>
      <c r="D14" s="28"/>
      <c r="E14" s="19"/>
      <c r="F14" s="19"/>
      <c r="G14" s="19"/>
      <c r="H14" s="23"/>
      <c r="I14" s="22"/>
      <c r="J14" s="22"/>
      <c r="K14" s="22"/>
      <c r="L14" s="23"/>
      <c r="M14" s="24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 t="s">
        <v>6</v>
      </c>
      <c r="AA14" s="22"/>
      <c r="AB14" s="22"/>
      <c r="AC14" s="22"/>
      <c r="AD14" s="22"/>
      <c r="AE14" s="22"/>
      <c r="AF14" s="22"/>
      <c r="AG14" s="22"/>
      <c r="AH14" s="22" t="s">
        <v>7</v>
      </c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4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3"/>
      <c r="CI14" s="236"/>
      <c r="CJ14" s="237"/>
      <c r="CK14" s="237"/>
      <c r="CM14" s="238"/>
      <c r="CN14" s="238"/>
      <c r="CO14" s="29"/>
      <c r="CP14"/>
      <c r="CQ14"/>
      <c r="CR14"/>
      <c r="CS14"/>
      <c r="CT14"/>
      <c r="DA14" t="s">
        <v>16</v>
      </c>
      <c r="DE14" t="s">
        <v>16</v>
      </c>
      <c r="DJ14" s="13"/>
      <c r="DK14" s="13"/>
      <c r="DN14" t="s">
        <v>1230</v>
      </c>
      <c r="DR14" t="s">
        <v>1230</v>
      </c>
      <c r="EA14" s="30" t="s">
        <v>9</v>
      </c>
      <c r="EB14" s="31" t="s">
        <v>10</v>
      </c>
      <c r="EC14" s="2"/>
    </row>
    <row r="15" spans="1:134" x14ac:dyDescent="0.2">
      <c r="A15" s="27">
        <f t="shared" ca="1" si="0"/>
        <v>37165</v>
      </c>
      <c r="B15" s="17">
        <f>'Gas Curves'!C19</f>
        <v>4.9379452814599697E-2</v>
      </c>
      <c r="C15" s="17"/>
      <c r="D15" s="23"/>
      <c r="E15" s="23"/>
      <c r="F15" s="23" t="s">
        <v>11</v>
      </c>
      <c r="G15" s="23"/>
      <c r="H15" s="23"/>
      <c r="I15" s="23"/>
      <c r="J15" s="23" t="s">
        <v>12</v>
      </c>
      <c r="K15" s="23"/>
      <c r="L15" s="23"/>
      <c r="M15" s="24"/>
      <c r="N15" s="23"/>
      <c r="O15" s="23" t="s">
        <v>13</v>
      </c>
      <c r="P15" s="23"/>
      <c r="Q15" s="23"/>
      <c r="R15" s="23"/>
      <c r="S15" s="23" t="s">
        <v>14</v>
      </c>
      <c r="T15" s="23"/>
      <c r="U15" s="23"/>
      <c r="V15" s="23"/>
      <c r="W15" s="23" t="s">
        <v>15</v>
      </c>
      <c r="X15" s="23"/>
      <c r="Y15" s="22"/>
      <c r="Z15" s="23"/>
      <c r="AA15" s="23" t="s">
        <v>16</v>
      </c>
      <c r="AB15" s="23"/>
      <c r="AC15" s="22"/>
      <c r="AD15" s="23"/>
      <c r="AE15" s="23" t="s">
        <v>17</v>
      </c>
      <c r="AF15" s="23"/>
      <c r="AG15" s="22"/>
      <c r="AH15" s="23"/>
      <c r="AI15" s="23" t="s">
        <v>16</v>
      </c>
      <c r="AJ15" s="23"/>
      <c r="AK15" s="22"/>
      <c r="AL15" s="23"/>
      <c r="AM15" s="23" t="s">
        <v>17</v>
      </c>
      <c r="AN15" s="23"/>
      <c r="AO15" s="22"/>
      <c r="AP15" s="23" t="s">
        <v>18</v>
      </c>
      <c r="AQ15" s="23" t="s">
        <v>19</v>
      </c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4"/>
      <c r="BI15" s="23" t="s">
        <v>20</v>
      </c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3"/>
      <c r="CI15" s="239"/>
      <c r="CJ15" s="239"/>
      <c r="CK15" s="239"/>
      <c r="CM15" s="240"/>
      <c r="CN15" s="241"/>
      <c r="CO15" s="3"/>
      <c r="CP15"/>
      <c r="CQ15"/>
      <c r="CR15"/>
      <c r="CS15"/>
      <c r="CT15"/>
      <c r="DJ15" s="9"/>
      <c r="DK15" s="9"/>
      <c r="EA15" s="32" t="s">
        <v>24</v>
      </c>
      <c r="EB15" s="33"/>
      <c r="EC15" s="9"/>
      <c r="ED15" s="9"/>
    </row>
    <row r="16" spans="1:134" x14ac:dyDescent="0.2">
      <c r="A16" s="27">
        <f t="shared" ca="1" si="0"/>
        <v>37196</v>
      </c>
      <c r="B16" s="17">
        <f>'Gas Curves'!C20</f>
        <v>4.8683426511179698E-2</v>
      </c>
      <c r="C16" s="17"/>
      <c r="D16" s="35"/>
      <c r="E16" s="36" t="s">
        <v>22</v>
      </c>
      <c r="F16" s="36" t="s">
        <v>21</v>
      </c>
      <c r="G16" s="37" t="s">
        <v>23</v>
      </c>
      <c r="H16" s="38"/>
      <c r="I16" s="39" t="s">
        <v>22</v>
      </c>
      <c r="J16" s="39" t="s">
        <v>21</v>
      </c>
      <c r="K16" s="39" t="s">
        <v>23</v>
      </c>
      <c r="L16" s="23"/>
      <c r="M16" s="24"/>
      <c r="N16" s="36" t="s">
        <v>22</v>
      </c>
      <c r="O16" s="36" t="s">
        <v>21</v>
      </c>
      <c r="P16" s="40" t="s">
        <v>23</v>
      </c>
      <c r="Q16" s="37"/>
      <c r="R16" s="36" t="s">
        <v>22</v>
      </c>
      <c r="S16" s="36" t="s">
        <v>21</v>
      </c>
      <c r="T16" s="40" t="s">
        <v>23</v>
      </c>
      <c r="U16" s="37"/>
      <c r="V16" s="36" t="s">
        <v>22</v>
      </c>
      <c r="W16" s="36" t="s">
        <v>21</v>
      </c>
      <c r="X16" s="37" t="s">
        <v>23</v>
      </c>
      <c r="Y16" s="22"/>
      <c r="Z16" s="36" t="s">
        <v>22</v>
      </c>
      <c r="AA16" s="36" t="s">
        <v>21</v>
      </c>
      <c r="AB16" s="37" t="s">
        <v>23</v>
      </c>
      <c r="AC16" s="22"/>
      <c r="AD16" s="36" t="s">
        <v>22</v>
      </c>
      <c r="AE16" s="36" t="s">
        <v>21</v>
      </c>
      <c r="AF16" s="37" t="s">
        <v>23</v>
      </c>
      <c r="AG16" s="22"/>
      <c r="AH16" s="36" t="s">
        <v>22</v>
      </c>
      <c r="AI16" s="36" t="s">
        <v>21</v>
      </c>
      <c r="AJ16" s="37" t="s">
        <v>23</v>
      </c>
      <c r="AK16" s="22"/>
      <c r="AL16" s="36" t="s">
        <v>22</v>
      </c>
      <c r="AM16" s="36" t="s">
        <v>21</v>
      </c>
      <c r="AN16" s="37" t="s">
        <v>23</v>
      </c>
      <c r="AO16" s="22"/>
      <c r="AP16" s="23" t="s">
        <v>25</v>
      </c>
      <c r="AQ16" s="23" t="s">
        <v>26</v>
      </c>
      <c r="AR16" s="22"/>
      <c r="AS16" s="23"/>
      <c r="AT16" s="19" t="s">
        <v>27</v>
      </c>
      <c r="AU16" s="19" t="s">
        <v>28</v>
      </c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2"/>
      <c r="BH16" s="24"/>
      <c r="BI16" s="23" t="s">
        <v>29</v>
      </c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3"/>
      <c r="CI16" s="239"/>
      <c r="CJ16" s="239"/>
      <c r="CK16" s="239"/>
      <c r="CM16" s="240"/>
      <c r="CN16" s="241"/>
      <c r="CO16" s="3"/>
      <c r="CP16"/>
      <c r="CQ16"/>
      <c r="CR16"/>
      <c r="CS16"/>
      <c r="CT16"/>
      <c r="DA16" s="160" t="s">
        <v>1195</v>
      </c>
      <c r="DD16" t="s">
        <v>1203</v>
      </c>
      <c r="DI16" s="90" t="s">
        <v>1203</v>
      </c>
      <c r="DJ16" s="44"/>
      <c r="DK16" s="44"/>
      <c r="DN16" s="160" t="s">
        <v>1195</v>
      </c>
      <c r="DQ16" t="s">
        <v>1203</v>
      </c>
      <c r="EA16" s="45" t="s">
        <v>30</v>
      </c>
      <c r="EB16" s="46">
        <v>1</v>
      </c>
      <c r="EC16" s="44"/>
      <c r="ED16" s="44"/>
    </row>
    <row r="17" spans="1:134" ht="13.5" thickBot="1" x14ac:dyDescent="0.25">
      <c r="A17" s="27">
        <f t="shared" ca="1" si="0"/>
        <v>37226</v>
      </c>
      <c r="B17" s="17">
        <f>'Gas Curves'!C21</f>
        <v>4.8347729358732702E-2</v>
      </c>
      <c r="C17" s="17"/>
      <c r="D17" s="23"/>
      <c r="E17" s="23" t="s">
        <v>31</v>
      </c>
      <c r="F17" s="23" t="s">
        <v>31</v>
      </c>
      <c r="G17" s="23" t="s">
        <v>31</v>
      </c>
      <c r="H17" s="38"/>
      <c r="I17" s="38" t="s">
        <v>31</v>
      </c>
      <c r="J17" s="38" t="s">
        <v>31</v>
      </c>
      <c r="K17" s="38" t="s">
        <v>31</v>
      </c>
      <c r="L17" s="23"/>
      <c r="M17" s="24"/>
      <c r="N17" s="23" t="s">
        <v>31</v>
      </c>
      <c r="O17" s="23" t="s">
        <v>31</v>
      </c>
      <c r="P17" s="23" t="s">
        <v>31</v>
      </c>
      <c r="Q17" s="23"/>
      <c r="R17" s="23" t="s">
        <v>31</v>
      </c>
      <c r="S17" s="23" t="s">
        <v>31</v>
      </c>
      <c r="T17" s="23" t="s">
        <v>31</v>
      </c>
      <c r="U17" s="23"/>
      <c r="V17" s="23" t="s">
        <v>31</v>
      </c>
      <c r="W17" s="23" t="s">
        <v>31</v>
      </c>
      <c r="X17" s="23" t="s">
        <v>31</v>
      </c>
      <c r="Y17" s="22"/>
      <c r="Z17" s="23"/>
      <c r="AA17" s="23"/>
      <c r="AB17" s="23"/>
      <c r="AC17" s="22"/>
      <c r="AD17" s="23"/>
      <c r="AE17" s="23"/>
      <c r="AF17" s="23"/>
      <c r="AG17" s="22"/>
      <c r="AH17" s="23"/>
      <c r="AI17" s="23"/>
      <c r="AJ17" s="23"/>
      <c r="AK17" s="22"/>
      <c r="AL17" s="23"/>
      <c r="AM17" s="23"/>
      <c r="AN17" s="23"/>
      <c r="AO17" s="22"/>
      <c r="AP17" s="22"/>
      <c r="AQ17" s="22"/>
      <c r="AR17" s="22"/>
      <c r="AS17" s="40" t="s">
        <v>16</v>
      </c>
      <c r="AT17" s="48">
        <v>700</v>
      </c>
      <c r="AU17" s="48">
        <v>2200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2"/>
      <c r="BH17" s="24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3"/>
      <c r="CI17" s="242"/>
      <c r="CJ17" s="242"/>
      <c r="CK17" s="242"/>
      <c r="CM17" s="240"/>
      <c r="CN17" s="241"/>
      <c r="CO17" s="49"/>
      <c r="CP17"/>
      <c r="CQ17"/>
      <c r="CR17"/>
      <c r="CS17"/>
      <c r="CT17"/>
      <c r="CZ17" s="444" t="s">
        <v>1194</v>
      </c>
      <c r="DA17" s="444"/>
      <c r="DB17" s="444"/>
      <c r="DE17" t="s">
        <v>1204</v>
      </c>
      <c r="DI17" s="90" t="s">
        <v>20</v>
      </c>
      <c r="DJ17" s="3"/>
      <c r="DK17" s="3"/>
      <c r="DM17" s="444" t="s">
        <v>1194</v>
      </c>
      <c r="DN17" s="444"/>
      <c r="DO17" s="444"/>
      <c r="DR17" t="s">
        <v>1204</v>
      </c>
      <c r="EA17" s="45" t="s">
        <v>32</v>
      </c>
      <c r="EB17" s="46">
        <v>2</v>
      </c>
      <c r="EC17" s="3"/>
      <c r="ED17" s="3"/>
    </row>
    <row r="18" spans="1:134" ht="13.5" thickBot="1" x14ac:dyDescent="0.25">
      <c r="A18" s="27">
        <f t="shared" ca="1" si="0"/>
        <v>37257</v>
      </c>
      <c r="B18" s="17">
        <f>'Gas Curves'!C22</f>
        <v>4.8067603071989304E-2</v>
      </c>
      <c r="C18" s="17"/>
      <c r="D18" s="19" t="s">
        <v>8</v>
      </c>
      <c r="E18" s="19"/>
      <c r="F18" s="19"/>
      <c r="G18" s="19"/>
      <c r="H18" s="40"/>
      <c r="I18" s="19"/>
      <c r="J18" s="40"/>
      <c r="K18" s="40"/>
      <c r="L18" s="23"/>
      <c r="M18" s="24" t="s">
        <v>8</v>
      </c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50" t="s">
        <v>33</v>
      </c>
      <c r="AT18" s="51"/>
      <c r="AU18" s="51"/>
      <c r="AV18" s="51"/>
      <c r="AW18" s="51"/>
      <c r="AX18" s="39"/>
      <c r="AY18" s="39"/>
      <c r="AZ18" s="51"/>
      <c r="BA18" s="51"/>
      <c r="BB18" s="51"/>
      <c r="BC18" s="51"/>
      <c r="BD18" s="51"/>
      <c r="BE18" s="51"/>
      <c r="BF18" s="51"/>
      <c r="BG18" s="22"/>
      <c r="BH18" s="24" t="s">
        <v>8</v>
      </c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3"/>
      <c r="CI18" s="242"/>
      <c r="CJ18" s="242"/>
      <c r="CK18" s="242"/>
      <c r="CM18" s="240"/>
      <c r="CN18" s="241"/>
      <c r="CO18" s="49"/>
      <c r="CP18"/>
      <c r="CQ18"/>
      <c r="CR18"/>
      <c r="CS18"/>
      <c r="CT18"/>
      <c r="CZ18" s="90" t="s">
        <v>22</v>
      </c>
      <c r="DA18" s="90" t="s">
        <v>21</v>
      </c>
      <c r="DB18" s="90" t="s">
        <v>23</v>
      </c>
      <c r="DD18" s="90" t="s">
        <v>22</v>
      </c>
      <c r="DE18" s="90" t="s">
        <v>21</v>
      </c>
      <c r="DF18" s="90" t="s">
        <v>23</v>
      </c>
      <c r="DJ18" s="3"/>
      <c r="DK18" s="3"/>
      <c r="DM18" s="90" t="s">
        <v>22</v>
      </c>
      <c r="DN18" s="90" t="s">
        <v>21</v>
      </c>
      <c r="DO18" s="90" t="s">
        <v>23</v>
      </c>
      <c r="DQ18" s="90" t="s">
        <v>22</v>
      </c>
      <c r="DR18" s="90" t="s">
        <v>21</v>
      </c>
      <c r="DS18" s="90" t="s">
        <v>23</v>
      </c>
      <c r="DT18" s="22"/>
      <c r="DV18" s="288" t="s">
        <v>1231</v>
      </c>
      <c r="DW18" s="289" t="s">
        <v>9</v>
      </c>
      <c r="DX18" s="290">
        <v>17</v>
      </c>
      <c r="EA18" s="45" t="s">
        <v>34</v>
      </c>
      <c r="EB18" s="46">
        <v>3</v>
      </c>
      <c r="EC18" s="3"/>
      <c r="ED18" s="3"/>
    </row>
    <row r="19" spans="1:134" x14ac:dyDescent="0.2">
      <c r="A19" s="27">
        <f t="shared" ca="1" si="0"/>
        <v>37288</v>
      </c>
      <c r="B19" s="17">
        <f>'Gas Curves'!C23</f>
        <v>4.78520271221132E-2</v>
      </c>
      <c r="C19" s="17"/>
      <c r="D19" s="52">
        <v>37100</v>
      </c>
      <c r="E19" s="53">
        <v>18.999998092651367</v>
      </c>
      <c r="F19" s="53">
        <v>22.999998092651367</v>
      </c>
      <c r="G19" s="53">
        <v>26.999998092651367</v>
      </c>
      <c r="H19" s="40"/>
      <c r="I19" s="53">
        <v>15</v>
      </c>
      <c r="J19" s="53">
        <v>15</v>
      </c>
      <c r="K19" s="53">
        <v>15</v>
      </c>
      <c r="L19" s="23"/>
      <c r="M19" s="24">
        <v>37043</v>
      </c>
      <c r="N19" s="54">
        <v>0</v>
      </c>
      <c r="O19" s="54">
        <v>0</v>
      </c>
      <c r="P19" s="54">
        <v>0</v>
      </c>
      <c r="Q19" s="22"/>
      <c r="R19" s="54">
        <v>0</v>
      </c>
      <c r="S19" s="54">
        <v>0</v>
      </c>
      <c r="T19" s="54">
        <v>0</v>
      </c>
      <c r="U19" s="22"/>
      <c r="V19" s="54">
        <v>0</v>
      </c>
      <c r="W19" s="54">
        <v>0</v>
      </c>
      <c r="X19" s="54">
        <v>0</v>
      </c>
      <c r="Y19" s="22"/>
      <c r="Z19" s="54">
        <v>0.52</v>
      </c>
      <c r="AA19" s="54">
        <v>0.65</v>
      </c>
      <c r="AB19" s="54">
        <v>0.78</v>
      </c>
      <c r="AC19" s="22"/>
      <c r="AD19" s="54">
        <v>0.26</v>
      </c>
      <c r="AE19" s="54">
        <v>0.32500000000000001</v>
      </c>
      <c r="AF19" s="54">
        <v>0.39</v>
      </c>
      <c r="AG19" s="22"/>
      <c r="AH19" s="54">
        <v>1.52</v>
      </c>
      <c r="AI19" s="54">
        <v>1.9</v>
      </c>
      <c r="AJ19" s="54">
        <v>2.2799999999999998</v>
      </c>
      <c r="AK19" s="22"/>
      <c r="AL19" s="54">
        <v>0.91199999999999992</v>
      </c>
      <c r="AM19" s="54">
        <v>1.1399999999999999</v>
      </c>
      <c r="AN19" s="54">
        <v>1.3679999999999999</v>
      </c>
      <c r="AO19" s="22"/>
      <c r="AP19" s="23">
        <v>1</v>
      </c>
      <c r="AQ19" s="55">
        <v>0</v>
      </c>
      <c r="AR19" s="22"/>
      <c r="AS19" s="56"/>
      <c r="AT19" s="56" t="s">
        <v>35</v>
      </c>
      <c r="AU19" s="56" t="s">
        <v>36</v>
      </c>
      <c r="AV19" s="56" t="s">
        <v>37</v>
      </c>
      <c r="AW19" s="56" t="s">
        <v>38</v>
      </c>
      <c r="AX19" s="56" t="s">
        <v>39</v>
      </c>
      <c r="AY19" s="56" t="s">
        <v>40</v>
      </c>
      <c r="AZ19" s="56" t="s">
        <v>41</v>
      </c>
      <c r="BA19" s="56" t="s">
        <v>42</v>
      </c>
      <c r="BB19" s="56" t="s">
        <v>43</v>
      </c>
      <c r="BC19" s="56" t="s">
        <v>44</v>
      </c>
      <c r="BD19" s="56" t="s">
        <v>45</v>
      </c>
      <c r="BE19" s="56" t="s">
        <v>46</v>
      </c>
      <c r="BF19" s="56"/>
      <c r="BG19" s="22"/>
      <c r="BH19" s="24">
        <v>37043</v>
      </c>
      <c r="BI19" s="57">
        <v>0.75</v>
      </c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3"/>
      <c r="CI19" s="242"/>
      <c r="CJ19" s="242"/>
      <c r="CK19" s="242"/>
      <c r="CM19" s="240"/>
      <c r="CN19" s="241"/>
      <c r="CO19" s="58"/>
      <c r="CP19"/>
      <c r="CQ19"/>
      <c r="CR19"/>
      <c r="CS19"/>
      <c r="CT19"/>
      <c r="CY19" s="190">
        <f>M19</f>
        <v>37043</v>
      </c>
      <c r="CZ19" s="189">
        <f>AH19</f>
        <v>1.52</v>
      </c>
      <c r="DA19" s="189">
        <f>AI19</f>
        <v>1.9</v>
      </c>
      <c r="DB19" s="189">
        <f>AJ19</f>
        <v>2.2799999999999998</v>
      </c>
      <c r="DD19" s="189">
        <f>Z19</f>
        <v>0.52</v>
      </c>
      <c r="DE19" s="189">
        <f>AA19</f>
        <v>0.65</v>
      </c>
      <c r="DF19" s="189">
        <f>AB19</f>
        <v>0.78</v>
      </c>
      <c r="DH19" s="190">
        <f>BH19</f>
        <v>37043</v>
      </c>
      <c r="DI19" s="17">
        <f>BI19</f>
        <v>0.75</v>
      </c>
      <c r="DJ19" s="3"/>
      <c r="DK19" s="3"/>
      <c r="DL19" s="190">
        <f>M19</f>
        <v>37043</v>
      </c>
      <c r="DM19" s="189">
        <f>AL19</f>
        <v>0.91199999999999992</v>
      </c>
      <c r="DN19" s="189">
        <f>AM19</f>
        <v>1.1399999999999999</v>
      </c>
      <c r="DO19" s="189">
        <f>AN19</f>
        <v>1.3679999999999999</v>
      </c>
      <c r="DQ19" s="189">
        <f>AD19</f>
        <v>0.26</v>
      </c>
      <c r="DR19" s="189">
        <f>AE19</f>
        <v>0.32500000000000001</v>
      </c>
      <c r="DS19" s="189">
        <f>AF19</f>
        <v>0.39</v>
      </c>
      <c r="DT19" s="59"/>
      <c r="DU19">
        <v>1</v>
      </c>
      <c r="DV19" s="291" t="s">
        <v>1232</v>
      </c>
      <c r="DW19" s="292" t="s">
        <v>1233</v>
      </c>
      <c r="DX19" s="293" t="s">
        <v>47</v>
      </c>
      <c r="EA19" s="45" t="s">
        <v>48</v>
      </c>
      <c r="EB19" s="46">
        <v>4</v>
      </c>
      <c r="EC19" s="3"/>
      <c r="ED19" s="3"/>
    </row>
    <row r="20" spans="1:134" x14ac:dyDescent="0.2">
      <c r="A20" s="27">
        <f t="shared" ca="1" si="0"/>
        <v>37316</v>
      </c>
      <c r="B20" s="17">
        <f>'Gas Curves'!C24</f>
        <v>4.7643405249926406E-2</v>
      </c>
      <c r="C20" s="17"/>
      <c r="D20" s="52">
        <v>37101</v>
      </c>
      <c r="E20" s="53">
        <v>18.999996185302734</v>
      </c>
      <c r="F20" s="53">
        <v>22.999996185302734</v>
      </c>
      <c r="G20" s="53">
        <v>26.999996185302734</v>
      </c>
      <c r="H20" s="40"/>
      <c r="I20" s="53">
        <v>15</v>
      </c>
      <c r="J20" s="53">
        <v>15</v>
      </c>
      <c r="K20" s="53">
        <v>15</v>
      </c>
      <c r="L20" s="23"/>
      <c r="M20" s="24">
        <v>37073</v>
      </c>
      <c r="N20" s="54">
        <v>0</v>
      </c>
      <c r="O20" s="54">
        <v>0</v>
      </c>
      <c r="P20" s="54">
        <v>0</v>
      </c>
      <c r="Q20" s="22"/>
      <c r="R20" s="54">
        <v>0</v>
      </c>
      <c r="S20" s="54">
        <v>0</v>
      </c>
      <c r="T20" s="54">
        <v>0</v>
      </c>
      <c r="U20" s="22"/>
      <c r="V20" s="54">
        <v>0</v>
      </c>
      <c r="W20" s="54">
        <v>0</v>
      </c>
      <c r="X20" s="54">
        <v>0</v>
      </c>
      <c r="Y20" s="22"/>
      <c r="Z20" s="54">
        <v>0.6</v>
      </c>
      <c r="AA20" s="54">
        <v>0.75</v>
      </c>
      <c r="AB20" s="54">
        <v>0.9</v>
      </c>
      <c r="AC20" s="22"/>
      <c r="AD20" s="54">
        <v>0.3</v>
      </c>
      <c r="AE20" s="54">
        <v>0.375</v>
      </c>
      <c r="AF20" s="54">
        <v>0.45</v>
      </c>
      <c r="AG20" s="22"/>
      <c r="AH20" s="54">
        <v>1.96</v>
      </c>
      <c r="AI20" s="54">
        <v>2.4500000000000002</v>
      </c>
      <c r="AJ20" s="54">
        <v>2.94</v>
      </c>
      <c r="AK20" s="22"/>
      <c r="AL20" s="54">
        <v>1.1759999999999999</v>
      </c>
      <c r="AM20" s="54">
        <v>1.47</v>
      </c>
      <c r="AN20" s="54">
        <v>1.764</v>
      </c>
      <c r="AO20" s="22"/>
      <c r="AP20" s="23">
        <v>1</v>
      </c>
      <c r="AQ20" s="55">
        <v>0</v>
      </c>
      <c r="AR20" s="22"/>
      <c r="AS20" s="40" t="s">
        <v>49</v>
      </c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 t="s">
        <v>50</v>
      </c>
      <c r="BG20" s="22"/>
      <c r="BH20" s="24">
        <v>37073</v>
      </c>
      <c r="BI20" s="57">
        <v>0.75</v>
      </c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38"/>
      <c r="CI20" s="242"/>
      <c r="CJ20" s="242"/>
      <c r="CK20" s="242"/>
      <c r="CM20" s="240"/>
      <c r="CN20" s="241"/>
      <c r="CO20" s="58"/>
      <c r="CP20"/>
      <c r="CQ20"/>
      <c r="CR20"/>
      <c r="CS20"/>
      <c r="CT20"/>
      <c r="CY20" s="190">
        <f t="shared" ref="CY20:CY83" si="1">M20</f>
        <v>37073</v>
      </c>
      <c r="CZ20" s="189">
        <f t="shared" ref="CZ20:CZ83" si="2">AH20</f>
        <v>1.96</v>
      </c>
      <c r="DA20" s="189">
        <f t="shared" ref="DA20:DA83" si="3">AI20</f>
        <v>2.4500000000000002</v>
      </c>
      <c r="DB20" s="189">
        <f t="shared" ref="DB20:DB83" si="4">AJ20</f>
        <v>2.94</v>
      </c>
      <c r="DD20" s="189">
        <f t="shared" ref="DD20:DD83" si="5">Z20</f>
        <v>0.6</v>
      </c>
      <c r="DE20" s="189">
        <f t="shared" ref="DE20:DE83" si="6">AA20</f>
        <v>0.75</v>
      </c>
      <c r="DF20" s="189">
        <f t="shared" ref="DF20:DF83" si="7">AB20</f>
        <v>0.9</v>
      </c>
      <c r="DH20" s="190">
        <f t="shared" ref="DH20:DH83" si="8">BH20</f>
        <v>37073</v>
      </c>
      <c r="DI20" s="17">
        <f t="shared" ref="DI20:DI83" si="9">BI20</f>
        <v>0.75</v>
      </c>
      <c r="DJ20" s="44"/>
      <c r="DK20" s="44"/>
      <c r="DL20" s="190">
        <f t="shared" ref="DL20:DL83" si="10">M20</f>
        <v>37073</v>
      </c>
      <c r="DM20" s="189">
        <f t="shared" ref="DM20:DM83" si="11">AL20</f>
        <v>1.1759999999999999</v>
      </c>
      <c r="DN20" s="189">
        <f t="shared" ref="DN20:DN83" si="12">AM20</f>
        <v>1.47</v>
      </c>
      <c r="DO20" s="189">
        <f t="shared" ref="DO20:DO83" si="13">AN20</f>
        <v>1.764</v>
      </c>
      <c r="DQ20" s="189">
        <f t="shared" ref="DQ20:DQ83" si="14">AD20</f>
        <v>0.3</v>
      </c>
      <c r="DR20" s="189">
        <f t="shared" ref="DR20:DR83" si="15">AE20</f>
        <v>0.375</v>
      </c>
      <c r="DS20" s="189">
        <f t="shared" ref="DS20:DS83" si="16">AF20</f>
        <v>0.45</v>
      </c>
      <c r="DT20" s="4"/>
      <c r="DU20">
        <v>2</v>
      </c>
      <c r="DV20" s="294" t="s">
        <v>1234</v>
      </c>
      <c r="DW20" s="295" t="s">
        <v>1235</v>
      </c>
      <c r="DX20" s="296" t="s">
        <v>1236</v>
      </c>
      <c r="EA20" s="45" t="s">
        <v>51</v>
      </c>
      <c r="EB20" s="46">
        <v>5</v>
      </c>
      <c r="EC20" s="44"/>
      <c r="ED20" s="44"/>
    </row>
    <row r="21" spans="1:134" x14ac:dyDescent="0.2">
      <c r="A21" s="27">
        <f t="shared" ca="1" si="0"/>
        <v>37347</v>
      </c>
      <c r="B21" s="17">
        <f>'Gas Curves'!C25</f>
        <v>4.7558377671638806E-2</v>
      </c>
      <c r="C21" s="17"/>
      <c r="D21" s="52">
        <v>37102</v>
      </c>
      <c r="E21" s="53">
        <v>39.849996185302736</v>
      </c>
      <c r="F21" s="53">
        <v>43.849996185302736</v>
      </c>
      <c r="G21" s="53">
        <v>47.849996185302736</v>
      </c>
      <c r="H21" s="40"/>
      <c r="I21" s="53">
        <v>16</v>
      </c>
      <c r="J21" s="53">
        <v>16</v>
      </c>
      <c r="K21" s="53">
        <v>16</v>
      </c>
      <c r="L21" s="23"/>
      <c r="M21" s="24">
        <v>37104</v>
      </c>
      <c r="N21" s="54">
        <v>18.750003814697266</v>
      </c>
      <c r="O21" s="54">
        <v>18.750003814697266</v>
      </c>
      <c r="P21" s="54">
        <v>18.750003814697266</v>
      </c>
      <c r="Q21" s="22"/>
      <c r="R21" s="54">
        <v>18.75</v>
      </c>
      <c r="S21" s="54">
        <v>18.75</v>
      </c>
      <c r="T21" s="54">
        <v>18.75</v>
      </c>
      <c r="U21" s="22"/>
      <c r="V21" s="54">
        <v>0</v>
      </c>
      <c r="W21" s="54">
        <v>0</v>
      </c>
      <c r="X21" s="54">
        <v>0</v>
      </c>
      <c r="Y21" s="22"/>
      <c r="Z21" s="54">
        <v>0.6</v>
      </c>
      <c r="AA21" s="54">
        <v>0.75</v>
      </c>
      <c r="AB21" s="54">
        <v>0.9</v>
      </c>
      <c r="AC21" s="22"/>
      <c r="AD21" s="54">
        <v>0.3</v>
      </c>
      <c r="AE21" s="54">
        <v>0.375</v>
      </c>
      <c r="AF21" s="54">
        <v>0.45</v>
      </c>
      <c r="AG21" s="22"/>
      <c r="AH21" s="54">
        <v>1.8</v>
      </c>
      <c r="AI21" s="54">
        <v>2.25</v>
      </c>
      <c r="AJ21" s="54">
        <v>2.7</v>
      </c>
      <c r="AK21" s="22"/>
      <c r="AL21" s="54">
        <v>1.08</v>
      </c>
      <c r="AM21" s="54">
        <v>1.35</v>
      </c>
      <c r="AN21" s="54">
        <v>1.62</v>
      </c>
      <c r="AO21" s="22"/>
      <c r="AP21" s="23">
        <v>1</v>
      </c>
      <c r="AQ21" s="55">
        <v>0</v>
      </c>
      <c r="AR21" s="22"/>
      <c r="AS21" s="23">
        <v>100</v>
      </c>
      <c r="AT21" s="60">
        <v>0.95</v>
      </c>
      <c r="AU21" s="60">
        <v>0.95</v>
      </c>
      <c r="AV21" s="60">
        <v>0.97040774510566918</v>
      </c>
      <c r="AW21" s="60">
        <v>0.99581258108414328</v>
      </c>
      <c r="AX21" s="60">
        <v>0.93483386579872663</v>
      </c>
      <c r="AY21" s="60">
        <v>1.02</v>
      </c>
      <c r="AZ21" s="60">
        <v>1.1093405989335892</v>
      </c>
      <c r="BA21" s="60">
        <v>1.1093405989335892</v>
      </c>
      <c r="BB21" s="60">
        <v>1.02</v>
      </c>
      <c r="BC21" s="60">
        <v>0.99581258108414328</v>
      </c>
      <c r="BD21" s="60">
        <v>0.97599999999999998</v>
      </c>
      <c r="BE21" s="60">
        <v>0.97599999999999998</v>
      </c>
      <c r="BF21" s="23" t="s">
        <v>52</v>
      </c>
      <c r="BG21" s="22"/>
      <c r="BH21" s="24">
        <v>37104</v>
      </c>
      <c r="BI21" s="57">
        <v>0.75</v>
      </c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42"/>
      <c r="CI21" s="242"/>
      <c r="CJ21" s="242"/>
      <c r="CK21" s="242"/>
      <c r="CM21" s="240"/>
      <c r="CN21" s="241"/>
      <c r="CO21" s="58"/>
      <c r="CP21"/>
      <c r="CQ21"/>
      <c r="CR21"/>
      <c r="CS21"/>
      <c r="CT21"/>
      <c r="CY21" s="190">
        <f t="shared" si="1"/>
        <v>37104</v>
      </c>
      <c r="CZ21" s="189">
        <f t="shared" si="2"/>
        <v>1.8</v>
      </c>
      <c r="DA21" s="189">
        <f t="shared" si="3"/>
        <v>2.25</v>
      </c>
      <c r="DB21" s="189">
        <f t="shared" si="4"/>
        <v>2.7</v>
      </c>
      <c r="DD21" s="189">
        <f t="shared" si="5"/>
        <v>0.6</v>
      </c>
      <c r="DE21" s="189">
        <f t="shared" si="6"/>
        <v>0.75</v>
      </c>
      <c r="DF21" s="189">
        <f t="shared" si="7"/>
        <v>0.9</v>
      </c>
      <c r="DH21" s="190">
        <f t="shared" si="8"/>
        <v>37104</v>
      </c>
      <c r="DI21" s="17">
        <f t="shared" si="9"/>
        <v>0.75</v>
      </c>
      <c r="DJ21" s="3"/>
      <c r="DK21" s="3"/>
      <c r="DL21" s="190">
        <f t="shared" si="10"/>
        <v>37104</v>
      </c>
      <c r="DM21" s="189">
        <f t="shared" si="11"/>
        <v>1.08</v>
      </c>
      <c r="DN21" s="189">
        <f t="shared" si="12"/>
        <v>1.35</v>
      </c>
      <c r="DO21" s="189">
        <f t="shared" si="13"/>
        <v>1.62</v>
      </c>
      <c r="DQ21" s="189">
        <f t="shared" si="14"/>
        <v>0.3</v>
      </c>
      <c r="DR21" s="189">
        <f t="shared" si="15"/>
        <v>0.375</v>
      </c>
      <c r="DS21" s="189">
        <f t="shared" si="16"/>
        <v>0.45</v>
      </c>
      <c r="DT21" s="4"/>
      <c r="DU21">
        <v>3</v>
      </c>
      <c r="DV21" s="294" t="s">
        <v>1237</v>
      </c>
      <c r="DW21" s="295" t="s">
        <v>1238</v>
      </c>
      <c r="DX21" s="296" t="s">
        <v>1239</v>
      </c>
      <c r="EA21" s="45" t="s">
        <v>53</v>
      </c>
      <c r="EB21" s="46">
        <v>6</v>
      </c>
      <c r="EC21" s="3"/>
      <c r="ED21" s="3"/>
    </row>
    <row r="22" spans="1:134" s="276" customFormat="1" x14ac:dyDescent="0.2">
      <c r="A22" s="269">
        <f t="shared" ca="1" si="0"/>
        <v>37377</v>
      </c>
      <c r="B22" s="270">
        <f>'Gas Curves'!C26</f>
        <v>4.7654109341451097E-2</v>
      </c>
      <c r="C22" s="270"/>
      <c r="D22" s="52">
        <v>37103</v>
      </c>
      <c r="E22" s="53">
        <v>53.003326416015625</v>
      </c>
      <c r="F22" s="53">
        <v>57.003326416015625</v>
      </c>
      <c r="G22" s="53">
        <v>61.003326416015625</v>
      </c>
      <c r="H22" s="40"/>
      <c r="I22" s="53">
        <v>16</v>
      </c>
      <c r="J22" s="53">
        <v>16</v>
      </c>
      <c r="K22" s="53">
        <v>16</v>
      </c>
      <c r="L22" s="23"/>
      <c r="M22" s="24">
        <v>37135</v>
      </c>
      <c r="N22" s="54">
        <v>22</v>
      </c>
      <c r="O22" s="54">
        <v>22</v>
      </c>
      <c r="P22" s="54">
        <v>22</v>
      </c>
      <c r="Q22" s="22"/>
      <c r="R22" s="54">
        <v>22</v>
      </c>
      <c r="S22" s="54">
        <v>22</v>
      </c>
      <c r="T22" s="54">
        <v>22</v>
      </c>
      <c r="U22" s="22"/>
      <c r="V22" s="54">
        <v>0</v>
      </c>
      <c r="W22" s="54">
        <v>0</v>
      </c>
      <c r="X22" s="54">
        <v>0</v>
      </c>
      <c r="Y22" s="22"/>
      <c r="Z22" s="54">
        <v>0.41600000000000004</v>
      </c>
      <c r="AA22" s="54">
        <v>0.52</v>
      </c>
      <c r="AB22" s="54">
        <v>0.624</v>
      </c>
      <c r="AC22" s="22"/>
      <c r="AD22" s="54">
        <v>0.20800000000000002</v>
      </c>
      <c r="AE22" s="54">
        <v>0.26</v>
      </c>
      <c r="AF22" s="54">
        <v>0.312</v>
      </c>
      <c r="AG22" s="22"/>
      <c r="AH22" s="54">
        <v>0.72</v>
      </c>
      <c r="AI22" s="54">
        <v>0.9</v>
      </c>
      <c r="AJ22" s="54">
        <v>1.08</v>
      </c>
      <c r="AK22" s="22"/>
      <c r="AL22" s="54">
        <v>0.43200000000000005</v>
      </c>
      <c r="AM22" s="54">
        <v>0.54</v>
      </c>
      <c r="AN22" s="54">
        <v>0.64800000000000002</v>
      </c>
      <c r="AO22" s="22"/>
      <c r="AP22" s="23">
        <v>2</v>
      </c>
      <c r="AQ22" s="55">
        <v>0</v>
      </c>
      <c r="AR22" s="22"/>
      <c r="AS22" s="23">
        <v>200</v>
      </c>
      <c r="AT22" s="60">
        <v>0.9</v>
      </c>
      <c r="AU22" s="60">
        <v>0.9</v>
      </c>
      <c r="AV22" s="60">
        <v>0.93432900971023825</v>
      </c>
      <c r="AW22" s="60">
        <v>0.86749010993427533</v>
      </c>
      <c r="AX22" s="60">
        <v>0.93</v>
      </c>
      <c r="AY22" s="60">
        <v>0.95</v>
      </c>
      <c r="AZ22" s="60">
        <v>0.94039391064740063</v>
      </c>
      <c r="BA22" s="60">
        <v>0.94039391064740063</v>
      </c>
      <c r="BB22" s="60">
        <v>0.95</v>
      </c>
      <c r="BC22" s="60">
        <v>0.86749010993427533</v>
      </c>
      <c r="BD22" s="60">
        <v>0.9</v>
      </c>
      <c r="BE22" s="60">
        <v>0.9</v>
      </c>
      <c r="BF22" s="23" t="s">
        <v>52</v>
      </c>
      <c r="BG22" s="22"/>
      <c r="BH22" s="24">
        <v>37135</v>
      </c>
      <c r="BI22" s="57">
        <v>0.75</v>
      </c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71"/>
      <c r="CI22" s="271"/>
      <c r="CJ22" s="271"/>
      <c r="CK22" s="271"/>
      <c r="CL22" s="272"/>
      <c r="CM22" s="273"/>
      <c r="CN22" s="274"/>
      <c r="CO22" s="275"/>
      <c r="CU22" s="277"/>
      <c r="CY22" s="278">
        <f t="shared" si="1"/>
        <v>37135</v>
      </c>
      <c r="CZ22" s="189">
        <f t="shared" si="2"/>
        <v>0.72</v>
      </c>
      <c r="DA22" s="189">
        <f t="shared" si="3"/>
        <v>0.9</v>
      </c>
      <c r="DB22" s="189">
        <f t="shared" si="4"/>
        <v>1.08</v>
      </c>
      <c r="DD22" s="279">
        <f t="shared" si="5"/>
        <v>0.41600000000000004</v>
      </c>
      <c r="DE22" s="279">
        <f t="shared" si="6"/>
        <v>0.52</v>
      </c>
      <c r="DF22" s="279">
        <f t="shared" si="7"/>
        <v>0.624</v>
      </c>
      <c r="DH22" s="278">
        <f t="shared" si="8"/>
        <v>37135</v>
      </c>
      <c r="DI22" s="270">
        <f t="shared" si="9"/>
        <v>0.75</v>
      </c>
      <c r="DJ22" s="280"/>
      <c r="DK22" s="280"/>
      <c r="DL22" s="190">
        <f t="shared" si="10"/>
        <v>37135</v>
      </c>
      <c r="DM22" s="189">
        <f t="shared" si="11"/>
        <v>0.43200000000000005</v>
      </c>
      <c r="DN22" s="189">
        <f t="shared" si="12"/>
        <v>0.54</v>
      </c>
      <c r="DO22" s="189">
        <f t="shared" si="13"/>
        <v>0.64800000000000002</v>
      </c>
      <c r="DQ22" s="189">
        <f t="shared" si="14"/>
        <v>0.20800000000000002</v>
      </c>
      <c r="DR22" s="189">
        <f t="shared" si="15"/>
        <v>0.26</v>
      </c>
      <c r="DS22" s="189">
        <f t="shared" si="16"/>
        <v>0.312</v>
      </c>
      <c r="DT22" s="281"/>
      <c r="DU22" s="276">
        <v>4</v>
      </c>
      <c r="DV22" s="297" t="s">
        <v>1240</v>
      </c>
      <c r="DW22" s="298" t="s">
        <v>1241</v>
      </c>
      <c r="DX22" s="299" t="s">
        <v>1242</v>
      </c>
      <c r="EA22" s="282" t="s">
        <v>54</v>
      </c>
      <c r="EB22" s="283">
        <v>7</v>
      </c>
      <c r="EC22" s="280"/>
      <c r="ED22" s="280"/>
    </row>
    <row r="23" spans="1:134" x14ac:dyDescent="0.2">
      <c r="A23" s="27">
        <f t="shared" ca="1" si="0"/>
        <v>37408</v>
      </c>
      <c r="B23" s="17">
        <f>'Gas Curves'!C27</f>
        <v>4.7740576658753302E-2</v>
      </c>
      <c r="C23" s="17"/>
      <c r="D23" s="52">
        <v>37104</v>
      </c>
      <c r="E23" s="53">
        <v>90</v>
      </c>
      <c r="F23" s="53">
        <v>94</v>
      </c>
      <c r="G23" s="53">
        <v>98</v>
      </c>
      <c r="H23" s="40"/>
      <c r="I23" s="53">
        <v>18</v>
      </c>
      <c r="J23" s="53">
        <v>18</v>
      </c>
      <c r="K23" s="53">
        <v>18</v>
      </c>
      <c r="L23" s="23"/>
      <c r="M23" s="24">
        <v>37165</v>
      </c>
      <c r="N23" s="54">
        <v>26.746000289916992</v>
      </c>
      <c r="O23" s="54">
        <v>26.746000289916992</v>
      </c>
      <c r="P23" s="54">
        <v>26.746000289916992</v>
      </c>
      <c r="Q23" s="22"/>
      <c r="R23" s="54">
        <v>26.746500015258789</v>
      </c>
      <c r="S23" s="54">
        <v>26.746500015258789</v>
      </c>
      <c r="T23" s="54">
        <v>26.746500015258789</v>
      </c>
      <c r="U23" s="22"/>
      <c r="V23" s="54">
        <v>0</v>
      </c>
      <c r="W23" s="54">
        <v>0</v>
      </c>
      <c r="X23" s="54">
        <v>0</v>
      </c>
      <c r="Y23" s="22"/>
      <c r="Z23" s="54">
        <v>0.34400000000000003</v>
      </c>
      <c r="AA23" s="54">
        <v>0.43</v>
      </c>
      <c r="AB23" s="54">
        <v>0.51600000000000001</v>
      </c>
      <c r="AC23" s="22"/>
      <c r="AD23" s="54">
        <v>0.17200000000000001</v>
      </c>
      <c r="AE23" s="54">
        <v>0.215</v>
      </c>
      <c r="AF23" s="54">
        <v>0.25800000000000001</v>
      </c>
      <c r="AG23" s="22"/>
      <c r="AH23" s="54">
        <v>0.57599999999999996</v>
      </c>
      <c r="AI23" s="54">
        <v>0.72</v>
      </c>
      <c r="AJ23" s="54">
        <v>0.86399999999999999</v>
      </c>
      <c r="AK23" s="22"/>
      <c r="AL23" s="54">
        <v>0.34560000000000002</v>
      </c>
      <c r="AM23" s="54">
        <v>0.432</v>
      </c>
      <c r="AN23" s="54">
        <v>0.51839999999999997</v>
      </c>
      <c r="AO23" s="22"/>
      <c r="AP23" s="23">
        <v>2</v>
      </c>
      <c r="AQ23" s="55">
        <v>0</v>
      </c>
      <c r="AR23" s="22"/>
      <c r="AS23" s="23">
        <v>300</v>
      </c>
      <c r="AT23" s="60">
        <v>0.9</v>
      </c>
      <c r="AU23" s="60">
        <v>0.9</v>
      </c>
      <c r="AV23" s="60">
        <v>0.93171633102390283</v>
      </c>
      <c r="AW23" s="60">
        <v>0.82996821771517892</v>
      </c>
      <c r="AX23" s="60">
        <v>0.93</v>
      </c>
      <c r="AY23" s="60">
        <v>0.9</v>
      </c>
      <c r="AZ23" s="60">
        <v>0.83371778620831694</v>
      </c>
      <c r="BA23" s="60">
        <v>0.83371778620831694</v>
      </c>
      <c r="BB23" s="60">
        <v>0.9</v>
      </c>
      <c r="BC23" s="60">
        <v>0.82996821771517892</v>
      </c>
      <c r="BD23" s="60">
        <v>0.9</v>
      </c>
      <c r="BE23" s="60">
        <v>0.9</v>
      </c>
      <c r="BF23" s="23" t="s">
        <v>52</v>
      </c>
      <c r="BG23" s="22"/>
      <c r="BH23" s="24">
        <v>37165</v>
      </c>
      <c r="BI23" s="57">
        <v>0.75</v>
      </c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42"/>
      <c r="CI23" s="242"/>
      <c r="CJ23" s="242"/>
      <c r="CK23" s="242"/>
      <c r="CM23" s="240"/>
      <c r="CN23" s="241"/>
      <c r="CO23" s="58"/>
      <c r="CP23"/>
      <c r="CQ23"/>
      <c r="CR23"/>
      <c r="CS23"/>
      <c r="CT23"/>
      <c r="CY23" s="190">
        <f t="shared" si="1"/>
        <v>37165</v>
      </c>
      <c r="CZ23" s="189">
        <f t="shared" si="2"/>
        <v>0.57599999999999996</v>
      </c>
      <c r="DA23" s="189">
        <f t="shared" si="3"/>
        <v>0.72</v>
      </c>
      <c r="DB23" s="189">
        <f t="shared" si="4"/>
        <v>0.86399999999999999</v>
      </c>
      <c r="DD23" s="189">
        <f t="shared" si="5"/>
        <v>0.34400000000000003</v>
      </c>
      <c r="DE23" s="189">
        <f t="shared" si="6"/>
        <v>0.43</v>
      </c>
      <c r="DF23" s="189">
        <f t="shared" si="7"/>
        <v>0.51600000000000001</v>
      </c>
      <c r="DH23" s="190">
        <f t="shared" si="8"/>
        <v>37165</v>
      </c>
      <c r="DI23" s="17">
        <f t="shared" si="9"/>
        <v>0.75</v>
      </c>
      <c r="DJ23" s="3"/>
      <c r="DK23" s="3"/>
      <c r="DL23" s="190">
        <f t="shared" si="10"/>
        <v>37165</v>
      </c>
      <c r="DM23" s="189">
        <f t="shared" si="11"/>
        <v>0.34560000000000002</v>
      </c>
      <c r="DN23" s="189">
        <f t="shared" si="12"/>
        <v>0.432</v>
      </c>
      <c r="DO23" s="189">
        <f t="shared" si="13"/>
        <v>0.51839999999999997</v>
      </c>
      <c r="DQ23" s="189">
        <f t="shared" si="14"/>
        <v>0.17200000000000001</v>
      </c>
      <c r="DR23" s="189">
        <f t="shared" si="15"/>
        <v>0.215</v>
      </c>
      <c r="DS23" s="189">
        <f t="shared" si="16"/>
        <v>0.25800000000000001</v>
      </c>
      <c r="DT23" s="4"/>
      <c r="DU23">
        <v>5</v>
      </c>
      <c r="DV23" s="294"/>
      <c r="DW23" s="295" t="s">
        <v>1243</v>
      </c>
      <c r="DX23" s="296" t="s">
        <v>1244</v>
      </c>
      <c r="EA23" s="45" t="s">
        <v>55</v>
      </c>
      <c r="EB23" s="46">
        <v>8</v>
      </c>
      <c r="EC23" s="3"/>
      <c r="ED23" s="3"/>
    </row>
    <row r="24" spans="1:134" x14ac:dyDescent="0.2">
      <c r="A24" s="27">
        <f t="shared" ca="1" si="0"/>
        <v>37438</v>
      </c>
      <c r="B24" s="17">
        <f>'Gas Curves'!C28</f>
        <v>4.78472107107E-2</v>
      </c>
      <c r="C24" s="17"/>
      <c r="D24" s="52">
        <v>37105</v>
      </c>
      <c r="E24" s="53">
        <v>90</v>
      </c>
      <c r="F24" s="53">
        <v>94</v>
      </c>
      <c r="G24" s="53">
        <v>98</v>
      </c>
      <c r="H24" s="40"/>
      <c r="I24" s="53">
        <v>18</v>
      </c>
      <c r="J24" s="53">
        <v>18</v>
      </c>
      <c r="K24" s="53">
        <v>18</v>
      </c>
      <c r="L24" s="23"/>
      <c r="M24" s="24">
        <v>37196</v>
      </c>
      <c r="N24" s="54">
        <v>31</v>
      </c>
      <c r="O24" s="54">
        <v>31</v>
      </c>
      <c r="P24" s="54">
        <v>31</v>
      </c>
      <c r="Q24" s="22"/>
      <c r="R24" s="54">
        <v>31</v>
      </c>
      <c r="S24" s="54">
        <v>31</v>
      </c>
      <c r="T24" s="54">
        <v>31</v>
      </c>
      <c r="U24" s="22"/>
      <c r="V24" s="54">
        <v>0</v>
      </c>
      <c r="W24" s="54">
        <v>0</v>
      </c>
      <c r="X24" s="54">
        <v>0</v>
      </c>
      <c r="Y24" s="22"/>
      <c r="Z24" s="54">
        <v>0.32800000000000001</v>
      </c>
      <c r="AA24" s="54">
        <v>0.41</v>
      </c>
      <c r="AB24" s="54">
        <v>0.49199999999999994</v>
      </c>
      <c r="AC24" s="22"/>
      <c r="AD24" s="54">
        <v>0.16400000000000001</v>
      </c>
      <c r="AE24" s="54">
        <v>0.20499999999999999</v>
      </c>
      <c r="AF24" s="54">
        <v>0.24599999999999997</v>
      </c>
      <c r="AG24" s="22"/>
      <c r="AH24" s="54">
        <v>0.57599999999999996</v>
      </c>
      <c r="AI24" s="54">
        <v>0.72</v>
      </c>
      <c r="AJ24" s="54">
        <v>0.86399999999999999</v>
      </c>
      <c r="AK24" s="22"/>
      <c r="AL24" s="54">
        <v>0.34560000000000002</v>
      </c>
      <c r="AM24" s="54">
        <v>0.432</v>
      </c>
      <c r="AN24" s="54">
        <v>0.51839999999999997</v>
      </c>
      <c r="AO24" s="22"/>
      <c r="AP24" s="23">
        <v>2</v>
      </c>
      <c r="AQ24" s="55">
        <v>0</v>
      </c>
      <c r="AR24" s="22"/>
      <c r="AS24" s="23">
        <v>400</v>
      </c>
      <c r="AT24" s="60">
        <v>0.9</v>
      </c>
      <c r="AU24" s="60">
        <v>0.9</v>
      </c>
      <c r="AV24" s="60">
        <v>0.93171633102390283</v>
      </c>
      <c r="AW24" s="60">
        <v>0.82996821771517892</v>
      </c>
      <c r="AX24" s="60">
        <v>0.93600000000000005</v>
      </c>
      <c r="AY24" s="60">
        <v>0.85</v>
      </c>
      <c r="AZ24" s="60">
        <v>0.79555730190312479</v>
      </c>
      <c r="BA24" s="60">
        <v>0.79555730190312479</v>
      </c>
      <c r="BB24" s="60">
        <v>0.85</v>
      </c>
      <c r="BC24" s="60">
        <v>0.82996821771517892</v>
      </c>
      <c r="BD24" s="60">
        <v>0.9</v>
      </c>
      <c r="BE24" s="60">
        <v>0.9</v>
      </c>
      <c r="BF24" s="23" t="s">
        <v>52</v>
      </c>
      <c r="BG24" s="22"/>
      <c r="BH24" s="24">
        <v>37196</v>
      </c>
      <c r="BI24" s="57">
        <v>0.75</v>
      </c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42"/>
      <c r="CI24" s="242"/>
      <c r="CJ24" s="242"/>
      <c r="CK24" s="242"/>
      <c r="CM24" s="240"/>
      <c r="CN24" s="241"/>
      <c r="CO24" s="58"/>
      <c r="CP24"/>
      <c r="CQ24"/>
      <c r="CR24"/>
      <c r="CS24"/>
      <c r="CT24"/>
      <c r="CY24" s="190">
        <f t="shared" si="1"/>
        <v>37196</v>
      </c>
      <c r="CZ24" s="189">
        <f t="shared" si="2"/>
        <v>0.57599999999999996</v>
      </c>
      <c r="DA24" s="189">
        <f t="shared" si="3"/>
        <v>0.72</v>
      </c>
      <c r="DB24" s="189">
        <f t="shared" si="4"/>
        <v>0.86399999999999999</v>
      </c>
      <c r="DD24" s="189">
        <f t="shared" si="5"/>
        <v>0.32800000000000001</v>
      </c>
      <c r="DE24" s="189">
        <f t="shared" si="6"/>
        <v>0.41</v>
      </c>
      <c r="DF24" s="189">
        <f t="shared" si="7"/>
        <v>0.49199999999999994</v>
      </c>
      <c r="DH24" s="190">
        <f t="shared" si="8"/>
        <v>37196</v>
      </c>
      <c r="DI24" s="17">
        <f t="shared" si="9"/>
        <v>0.75</v>
      </c>
      <c r="DJ24" s="44"/>
      <c r="DK24" s="44"/>
      <c r="DL24" s="190">
        <f t="shared" si="10"/>
        <v>37196</v>
      </c>
      <c r="DM24" s="189">
        <f t="shared" si="11"/>
        <v>0.34560000000000002</v>
      </c>
      <c r="DN24" s="189">
        <f t="shared" si="12"/>
        <v>0.432</v>
      </c>
      <c r="DO24" s="189">
        <f t="shared" si="13"/>
        <v>0.51839999999999997</v>
      </c>
      <c r="DQ24" s="189">
        <f t="shared" si="14"/>
        <v>0.16400000000000001</v>
      </c>
      <c r="DR24" s="189">
        <f t="shared" si="15"/>
        <v>0.20499999999999999</v>
      </c>
      <c r="DS24" s="189">
        <f t="shared" si="16"/>
        <v>0.24599999999999997</v>
      </c>
      <c r="DU24">
        <v>6</v>
      </c>
      <c r="DV24" s="294"/>
      <c r="DW24" s="295" t="s">
        <v>1245</v>
      </c>
      <c r="DX24" s="296" t="s">
        <v>1246</v>
      </c>
      <c r="EA24" s="45" t="s">
        <v>56</v>
      </c>
      <c r="EB24" s="46">
        <v>10</v>
      </c>
      <c r="EC24" s="44"/>
      <c r="ED24" s="44"/>
    </row>
    <row r="25" spans="1:134" x14ac:dyDescent="0.2">
      <c r="A25" s="27">
        <f t="shared" ca="1" si="0"/>
        <v>37469</v>
      </c>
      <c r="B25" s="17">
        <f>'Gas Curves'!C29</f>
        <v>4.7960566846282096E-2</v>
      </c>
      <c r="C25" s="17"/>
      <c r="D25" s="52">
        <v>37106</v>
      </c>
      <c r="E25" s="53">
        <v>90</v>
      </c>
      <c r="F25" s="53">
        <v>94</v>
      </c>
      <c r="G25" s="53">
        <v>98</v>
      </c>
      <c r="H25" s="40"/>
      <c r="I25" s="53">
        <v>18.25</v>
      </c>
      <c r="J25" s="53">
        <v>18.25</v>
      </c>
      <c r="K25" s="53">
        <v>18.25</v>
      </c>
      <c r="L25" s="23"/>
      <c r="M25" s="24">
        <v>37226</v>
      </c>
      <c r="N25" s="54">
        <v>27.75</v>
      </c>
      <c r="O25" s="54">
        <v>27.75</v>
      </c>
      <c r="P25" s="54">
        <v>27.75</v>
      </c>
      <c r="Q25" s="22"/>
      <c r="R25" s="54">
        <v>27.75</v>
      </c>
      <c r="S25" s="54">
        <v>27.75</v>
      </c>
      <c r="T25" s="54">
        <v>27.75</v>
      </c>
      <c r="U25" s="22"/>
      <c r="V25" s="54">
        <v>0</v>
      </c>
      <c r="W25" s="54">
        <v>0</v>
      </c>
      <c r="X25" s="54">
        <v>0</v>
      </c>
      <c r="Y25" s="22"/>
      <c r="Z25" s="54">
        <v>0.31200000000000006</v>
      </c>
      <c r="AA25" s="54">
        <v>0.39</v>
      </c>
      <c r="AB25" s="54">
        <v>0.46799999999999997</v>
      </c>
      <c r="AC25" s="22"/>
      <c r="AD25" s="54">
        <v>0.15600000000000003</v>
      </c>
      <c r="AE25" s="54">
        <v>0.19500000000000001</v>
      </c>
      <c r="AF25" s="54">
        <v>0.23399999999999999</v>
      </c>
      <c r="AG25" s="22"/>
      <c r="AH25" s="54">
        <v>0.6</v>
      </c>
      <c r="AI25" s="54">
        <v>0.75</v>
      </c>
      <c r="AJ25" s="54">
        <v>0.9</v>
      </c>
      <c r="AK25" s="22"/>
      <c r="AL25" s="54">
        <v>0.36</v>
      </c>
      <c r="AM25" s="54">
        <v>0.45</v>
      </c>
      <c r="AN25" s="54">
        <v>0.54</v>
      </c>
      <c r="AO25" s="22"/>
      <c r="AP25" s="23">
        <v>3</v>
      </c>
      <c r="AQ25" s="55">
        <v>0</v>
      </c>
      <c r="AR25" s="22"/>
      <c r="AS25" s="23">
        <v>500</v>
      </c>
      <c r="AT25" s="60">
        <v>1</v>
      </c>
      <c r="AU25" s="60">
        <v>1</v>
      </c>
      <c r="AV25" s="60">
        <v>0.96100868442314669</v>
      </c>
      <c r="AW25" s="60">
        <v>0.90412641673294813</v>
      </c>
      <c r="AX25" s="60">
        <v>0.96</v>
      </c>
      <c r="AY25" s="60">
        <v>0.89500000000000002</v>
      </c>
      <c r="AZ25" s="60">
        <v>0.81365478360870713</v>
      </c>
      <c r="BA25" s="60">
        <v>0.81365478360870713</v>
      </c>
      <c r="BB25" s="60">
        <v>0.89500000000000002</v>
      </c>
      <c r="BC25" s="60">
        <v>0.90412641673294813</v>
      </c>
      <c r="BD25" s="60">
        <v>0.95</v>
      </c>
      <c r="BE25" s="60">
        <v>0.95</v>
      </c>
      <c r="BF25" s="23" t="s">
        <v>52</v>
      </c>
      <c r="BG25" s="22"/>
      <c r="BH25" s="24">
        <v>37226</v>
      </c>
      <c r="BI25" s="57">
        <v>0.75</v>
      </c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42"/>
      <c r="CI25" s="242"/>
      <c r="CJ25" s="242"/>
      <c r="CK25" s="242"/>
      <c r="CM25" s="240"/>
      <c r="CN25" s="241"/>
      <c r="CO25" s="58"/>
      <c r="CP25"/>
      <c r="CQ25"/>
      <c r="CR25"/>
      <c r="CS25"/>
      <c r="CT25"/>
      <c r="CY25" s="190">
        <f t="shared" si="1"/>
        <v>37226</v>
      </c>
      <c r="CZ25" s="189">
        <f t="shared" si="2"/>
        <v>0.6</v>
      </c>
      <c r="DA25" s="189">
        <f t="shared" si="3"/>
        <v>0.75</v>
      </c>
      <c r="DB25" s="189">
        <f t="shared" si="4"/>
        <v>0.9</v>
      </c>
      <c r="DD25" s="189">
        <f t="shared" si="5"/>
        <v>0.31200000000000006</v>
      </c>
      <c r="DE25" s="189">
        <f t="shared" si="6"/>
        <v>0.39</v>
      </c>
      <c r="DF25" s="189">
        <f t="shared" si="7"/>
        <v>0.46799999999999997</v>
      </c>
      <c r="DH25" s="190">
        <f t="shared" si="8"/>
        <v>37226</v>
      </c>
      <c r="DI25" s="17">
        <f t="shared" si="9"/>
        <v>0.75</v>
      </c>
      <c r="DJ25" s="3"/>
      <c r="DK25" s="3"/>
      <c r="DL25" s="190">
        <f t="shared" si="10"/>
        <v>37226</v>
      </c>
      <c r="DM25" s="189">
        <f t="shared" si="11"/>
        <v>0.36</v>
      </c>
      <c r="DN25" s="189">
        <f t="shared" si="12"/>
        <v>0.45</v>
      </c>
      <c r="DO25" s="189">
        <f t="shared" si="13"/>
        <v>0.54</v>
      </c>
      <c r="DQ25" s="189">
        <f t="shared" si="14"/>
        <v>0.15600000000000003</v>
      </c>
      <c r="DR25" s="189">
        <f t="shared" si="15"/>
        <v>0.19500000000000001</v>
      </c>
      <c r="DS25" s="189">
        <f t="shared" si="16"/>
        <v>0.23399999999999999</v>
      </c>
      <c r="DU25">
        <v>7</v>
      </c>
      <c r="DV25" s="294"/>
      <c r="DW25" s="295" t="s">
        <v>1247</v>
      </c>
      <c r="DX25" s="296" t="s">
        <v>1248</v>
      </c>
      <c r="EA25" s="45" t="s">
        <v>57</v>
      </c>
      <c r="EB25" s="46">
        <v>11</v>
      </c>
      <c r="EC25" s="3"/>
      <c r="ED25" s="3"/>
    </row>
    <row r="26" spans="1:134" x14ac:dyDescent="0.2">
      <c r="A26" s="27">
        <f t="shared" ca="1" si="0"/>
        <v>37500</v>
      </c>
      <c r="B26" s="17">
        <f>'Gas Curves'!C30</f>
        <v>4.8077701524229098E-2</v>
      </c>
      <c r="C26" s="17"/>
      <c r="D26" s="52">
        <v>37107</v>
      </c>
      <c r="E26" s="53">
        <v>21</v>
      </c>
      <c r="F26" s="53">
        <v>25</v>
      </c>
      <c r="G26" s="53">
        <v>29</v>
      </c>
      <c r="H26" s="40"/>
      <c r="I26" s="53">
        <v>18.25</v>
      </c>
      <c r="J26" s="53">
        <v>18.25</v>
      </c>
      <c r="K26" s="53">
        <v>18.25</v>
      </c>
      <c r="L26" s="23"/>
      <c r="M26" s="24">
        <v>37257</v>
      </c>
      <c r="N26" s="54">
        <v>29.320001373291017</v>
      </c>
      <c r="O26" s="54">
        <v>29.320001373291017</v>
      </c>
      <c r="P26" s="54">
        <v>29.320001373291017</v>
      </c>
      <c r="Q26" s="22"/>
      <c r="R26" s="54">
        <v>19.820001373291017</v>
      </c>
      <c r="S26" s="54">
        <v>19.820001373291017</v>
      </c>
      <c r="T26" s="54">
        <v>19.820001373291017</v>
      </c>
      <c r="U26" s="22"/>
      <c r="V26" s="54">
        <v>0</v>
      </c>
      <c r="W26" s="54">
        <v>0</v>
      </c>
      <c r="X26" s="54">
        <v>0</v>
      </c>
      <c r="Y26" s="22"/>
      <c r="Z26" s="54">
        <v>0.28000000000000003</v>
      </c>
      <c r="AA26" s="54">
        <v>0.35</v>
      </c>
      <c r="AB26" s="54">
        <v>0.42</v>
      </c>
      <c r="AC26" s="22"/>
      <c r="AD26" s="54">
        <v>0.14000000000000001</v>
      </c>
      <c r="AE26" s="54">
        <v>0.17499999999999999</v>
      </c>
      <c r="AF26" s="54">
        <v>0.21</v>
      </c>
      <c r="AG26" s="22"/>
      <c r="AH26" s="54">
        <v>0.6</v>
      </c>
      <c r="AI26" s="54">
        <v>0.75</v>
      </c>
      <c r="AJ26" s="54">
        <v>0.9</v>
      </c>
      <c r="AK26" s="22"/>
      <c r="AL26" s="54">
        <v>0.36</v>
      </c>
      <c r="AM26" s="54">
        <v>0.45</v>
      </c>
      <c r="AN26" s="54">
        <v>0.54</v>
      </c>
      <c r="AO26" s="22"/>
      <c r="AP26" s="23">
        <v>3</v>
      </c>
      <c r="AQ26" s="55">
        <v>0</v>
      </c>
      <c r="AR26" s="22"/>
      <c r="AS26" s="23">
        <v>600</v>
      </c>
      <c r="AT26" s="60">
        <v>1.35</v>
      </c>
      <c r="AU26" s="60">
        <v>1.35</v>
      </c>
      <c r="AV26" s="60">
        <v>1.0660006897127419</v>
      </c>
      <c r="AW26" s="60">
        <v>1.1534694065192279</v>
      </c>
      <c r="AX26" s="60">
        <v>1.2</v>
      </c>
      <c r="AY26" s="60">
        <v>0.92</v>
      </c>
      <c r="AZ26" s="60">
        <v>1.0213679776619993</v>
      </c>
      <c r="BA26" s="60">
        <v>1.0213679776619993</v>
      </c>
      <c r="BB26" s="60">
        <v>0.92</v>
      </c>
      <c r="BC26" s="60">
        <v>1.1534694065192279</v>
      </c>
      <c r="BD26" s="60">
        <v>1.2</v>
      </c>
      <c r="BE26" s="60">
        <v>1.1499999999999999</v>
      </c>
      <c r="BF26" s="23" t="s">
        <v>52</v>
      </c>
      <c r="BG26" s="22"/>
      <c r="BH26" s="24">
        <v>37257</v>
      </c>
      <c r="BI26" s="57">
        <v>0.75</v>
      </c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42"/>
      <c r="CI26" s="242"/>
      <c r="CJ26" s="242"/>
      <c r="CK26" s="242"/>
      <c r="CM26" s="243"/>
      <c r="CN26" s="241"/>
      <c r="CO26" s="58"/>
      <c r="CP26"/>
      <c r="CQ26"/>
      <c r="CR26"/>
      <c r="CS26"/>
      <c r="CT26"/>
      <c r="CY26" s="190">
        <f t="shared" si="1"/>
        <v>37257</v>
      </c>
      <c r="CZ26" s="189">
        <f t="shared" si="2"/>
        <v>0.6</v>
      </c>
      <c r="DA26" s="189">
        <f t="shared" si="3"/>
        <v>0.75</v>
      </c>
      <c r="DB26" s="189">
        <f t="shared" si="4"/>
        <v>0.9</v>
      </c>
      <c r="DD26" s="189">
        <f t="shared" si="5"/>
        <v>0.28000000000000003</v>
      </c>
      <c r="DE26" s="189">
        <f t="shared" si="6"/>
        <v>0.35</v>
      </c>
      <c r="DF26" s="189">
        <f t="shared" si="7"/>
        <v>0.42</v>
      </c>
      <c r="DH26" s="190">
        <f t="shared" si="8"/>
        <v>37257</v>
      </c>
      <c r="DI26" s="17">
        <f t="shared" si="9"/>
        <v>0.75</v>
      </c>
      <c r="DJ26" s="44"/>
      <c r="DK26" s="44"/>
      <c r="DL26" s="190">
        <f t="shared" si="10"/>
        <v>37257</v>
      </c>
      <c r="DM26" s="189">
        <f t="shared" si="11"/>
        <v>0.36</v>
      </c>
      <c r="DN26" s="189">
        <f t="shared" si="12"/>
        <v>0.45</v>
      </c>
      <c r="DO26" s="189">
        <f t="shared" si="13"/>
        <v>0.54</v>
      </c>
      <c r="DQ26" s="189">
        <f t="shared" si="14"/>
        <v>0.14000000000000001</v>
      </c>
      <c r="DR26" s="189">
        <f t="shared" si="15"/>
        <v>0.17499999999999999</v>
      </c>
      <c r="DS26" s="189">
        <f t="shared" si="16"/>
        <v>0.21</v>
      </c>
      <c r="DT26" s="23"/>
      <c r="DU26">
        <v>8</v>
      </c>
      <c r="DV26" s="300"/>
      <c r="DW26" s="301" t="s">
        <v>1249</v>
      </c>
      <c r="DX26" s="302" t="s">
        <v>1250</v>
      </c>
      <c r="EA26" s="45" t="s">
        <v>58</v>
      </c>
      <c r="EB26" s="46">
        <v>12</v>
      </c>
      <c r="EC26" s="44"/>
      <c r="ED26" s="44"/>
    </row>
    <row r="27" spans="1:134" x14ac:dyDescent="0.2">
      <c r="A27" s="27">
        <f t="shared" ca="1" si="0"/>
        <v>37530</v>
      </c>
      <c r="B27" s="17">
        <f>'Gas Curves'!C31</f>
        <v>4.8226263979634698E-2</v>
      </c>
      <c r="C27" s="17"/>
      <c r="D27" s="52">
        <v>37108</v>
      </c>
      <c r="E27" s="53">
        <v>21</v>
      </c>
      <c r="F27" s="53">
        <v>25</v>
      </c>
      <c r="G27" s="53">
        <v>29</v>
      </c>
      <c r="H27" s="40"/>
      <c r="I27" s="53">
        <v>15.25</v>
      </c>
      <c r="J27" s="53">
        <v>15.25</v>
      </c>
      <c r="K27" s="53">
        <v>15.25</v>
      </c>
      <c r="L27" s="23"/>
      <c r="M27" s="24">
        <v>37288</v>
      </c>
      <c r="N27" s="54">
        <v>26.916001281738282</v>
      </c>
      <c r="O27" s="54">
        <v>26.916001281738282</v>
      </c>
      <c r="P27" s="54">
        <v>26.916001281738282</v>
      </c>
      <c r="Q27" s="22"/>
      <c r="R27" s="54">
        <v>18.416501007080079</v>
      </c>
      <c r="S27" s="54">
        <v>18.416501007080079</v>
      </c>
      <c r="T27" s="54">
        <v>18.416501007080079</v>
      </c>
      <c r="U27" s="22"/>
      <c r="V27" s="54">
        <v>0</v>
      </c>
      <c r="W27" s="54">
        <v>0</v>
      </c>
      <c r="X27" s="54">
        <v>0</v>
      </c>
      <c r="Y27" s="22"/>
      <c r="Z27" s="54">
        <v>0.28000000000000003</v>
      </c>
      <c r="AA27" s="54">
        <v>0.35</v>
      </c>
      <c r="AB27" s="54">
        <v>0.42</v>
      </c>
      <c r="AC27" s="22"/>
      <c r="AD27" s="54">
        <v>0.14000000000000001</v>
      </c>
      <c r="AE27" s="54">
        <v>0.17499999999999999</v>
      </c>
      <c r="AF27" s="54">
        <v>0.21</v>
      </c>
      <c r="AG27" s="22"/>
      <c r="AH27" s="54">
        <v>0.6</v>
      </c>
      <c r="AI27" s="54">
        <v>0.75</v>
      </c>
      <c r="AJ27" s="54">
        <v>0.9</v>
      </c>
      <c r="AK27" s="22"/>
      <c r="AL27" s="54">
        <v>0.36</v>
      </c>
      <c r="AM27" s="54">
        <v>0.45</v>
      </c>
      <c r="AN27" s="54">
        <v>0.54</v>
      </c>
      <c r="AO27" s="22"/>
      <c r="AP27" s="23">
        <v>3</v>
      </c>
      <c r="AQ27" s="55">
        <v>0.1</v>
      </c>
      <c r="AR27" s="22"/>
      <c r="AS27" s="23">
        <v>700</v>
      </c>
      <c r="AT27" s="60">
        <v>1.35</v>
      </c>
      <c r="AU27" s="60">
        <v>1.35</v>
      </c>
      <c r="AV27" s="60">
        <v>1.1560999999999999</v>
      </c>
      <c r="AW27" s="60">
        <v>1.22</v>
      </c>
      <c r="AX27" s="60">
        <v>0.85</v>
      </c>
      <c r="AY27" s="60">
        <v>0.47</v>
      </c>
      <c r="AZ27" s="60">
        <v>0.37</v>
      </c>
      <c r="BA27" s="60">
        <v>0.37</v>
      </c>
      <c r="BB27" s="60">
        <v>0.45</v>
      </c>
      <c r="BC27" s="60">
        <v>1.22</v>
      </c>
      <c r="BD27" s="60">
        <v>0.8</v>
      </c>
      <c r="BE27" s="60">
        <v>1</v>
      </c>
      <c r="BF27" s="23" t="s">
        <v>47</v>
      </c>
      <c r="BG27" s="22"/>
      <c r="BH27" s="24">
        <v>37288</v>
      </c>
      <c r="BI27" s="57">
        <v>0.75</v>
      </c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42"/>
      <c r="CI27" s="242"/>
      <c r="CJ27" s="242"/>
      <c r="CK27" s="242"/>
      <c r="CM27" s="243"/>
      <c r="CN27" s="241"/>
      <c r="CO27" s="58"/>
      <c r="CP27"/>
      <c r="CQ27"/>
      <c r="CR27"/>
      <c r="CS27"/>
      <c r="CT27"/>
      <c r="CY27" s="190">
        <f t="shared" si="1"/>
        <v>37288</v>
      </c>
      <c r="CZ27" s="189">
        <f t="shared" si="2"/>
        <v>0.6</v>
      </c>
      <c r="DA27" s="189">
        <f t="shared" si="3"/>
        <v>0.75</v>
      </c>
      <c r="DB27" s="189">
        <f t="shared" si="4"/>
        <v>0.9</v>
      </c>
      <c r="DD27" s="189">
        <f t="shared" si="5"/>
        <v>0.28000000000000003</v>
      </c>
      <c r="DE27" s="189">
        <f t="shared" si="6"/>
        <v>0.35</v>
      </c>
      <c r="DF27" s="189">
        <f t="shared" si="7"/>
        <v>0.42</v>
      </c>
      <c r="DH27" s="190">
        <f t="shared" si="8"/>
        <v>37288</v>
      </c>
      <c r="DI27" s="17">
        <f t="shared" si="9"/>
        <v>0.75</v>
      </c>
      <c r="DJ27" s="44"/>
      <c r="DK27" s="44"/>
      <c r="DL27" s="190">
        <f t="shared" si="10"/>
        <v>37288</v>
      </c>
      <c r="DM27" s="189">
        <f t="shared" si="11"/>
        <v>0.36</v>
      </c>
      <c r="DN27" s="189">
        <f t="shared" si="12"/>
        <v>0.45</v>
      </c>
      <c r="DO27" s="189">
        <f t="shared" si="13"/>
        <v>0.54</v>
      </c>
      <c r="DQ27" s="189">
        <f t="shared" si="14"/>
        <v>0.14000000000000001</v>
      </c>
      <c r="DR27" s="189">
        <f t="shared" si="15"/>
        <v>0.17499999999999999</v>
      </c>
      <c r="DS27" s="189">
        <f t="shared" si="16"/>
        <v>0.21</v>
      </c>
      <c r="DT27" s="23"/>
      <c r="DU27">
        <v>9</v>
      </c>
      <c r="DV27" s="32"/>
      <c r="DW27" s="303" t="s">
        <v>1251</v>
      </c>
      <c r="DX27" s="304" t="s">
        <v>1252</v>
      </c>
      <c r="EA27" s="45" t="s">
        <v>59</v>
      </c>
      <c r="EB27" s="46">
        <v>14</v>
      </c>
      <c r="EC27" s="44"/>
      <c r="ED27" s="44"/>
    </row>
    <row r="28" spans="1:134" ht="13.5" thickBot="1" x14ac:dyDescent="0.25">
      <c r="A28" s="27">
        <f t="shared" ca="1" si="0"/>
        <v>37561</v>
      </c>
      <c r="B28" s="17">
        <f>'Gas Curves'!C32</f>
        <v>4.8437415867423401E-2</v>
      </c>
      <c r="C28" s="17"/>
      <c r="D28" s="52">
        <v>37109</v>
      </c>
      <c r="E28" s="53">
        <v>61.5</v>
      </c>
      <c r="F28" s="53">
        <v>65.5</v>
      </c>
      <c r="G28" s="53">
        <v>69.5</v>
      </c>
      <c r="H28" s="40"/>
      <c r="I28" s="53">
        <v>15.25</v>
      </c>
      <c r="J28" s="53">
        <v>15.25</v>
      </c>
      <c r="K28" s="53">
        <v>15.25</v>
      </c>
      <c r="L28" s="23"/>
      <c r="M28" s="24">
        <v>37316</v>
      </c>
      <c r="N28" s="54">
        <v>21.919999084472657</v>
      </c>
      <c r="O28" s="54">
        <v>21.919999084472657</v>
      </c>
      <c r="P28" s="54">
        <v>21.919999084472657</v>
      </c>
      <c r="Q28" s="22"/>
      <c r="R28" s="54">
        <v>16.42000099182129</v>
      </c>
      <c r="S28" s="54">
        <v>16.42000099182129</v>
      </c>
      <c r="T28" s="54">
        <v>16.42000099182129</v>
      </c>
      <c r="U28" s="22"/>
      <c r="V28" s="54">
        <v>0</v>
      </c>
      <c r="W28" s="54">
        <v>0</v>
      </c>
      <c r="X28" s="54">
        <v>0</v>
      </c>
      <c r="Y28" s="22"/>
      <c r="Z28" s="54">
        <v>0.28000000000000003</v>
      </c>
      <c r="AA28" s="54">
        <v>0.35</v>
      </c>
      <c r="AB28" s="54">
        <v>0.42</v>
      </c>
      <c r="AC28" s="22"/>
      <c r="AD28" s="54">
        <v>0.14000000000000001</v>
      </c>
      <c r="AE28" s="54">
        <v>0.17499999999999999</v>
      </c>
      <c r="AF28" s="54">
        <v>0.21</v>
      </c>
      <c r="AG28" s="22"/>
      <c r="AH28" s="54">
        <v>0.56000000000000005</v>
      </c>
      <c r="AI28" s="54">
        <v>0.7</v>
      </c>
      <c r="AJ28" s="54">
        <v>0.84</v>
      </c>
      <c r="AK28" s="22"/>
      <c r="AL28" s="54">
        <v>0.33600000000000002</v>
      </c>
      <c r="AM28" s="54">
        <v>0.42</v>
      </c>
      <c r="AN28" s="54">
        <v>0.504</v>
      </c>
      <c r="AO28" s="22"/>
      <c r="AP28" s="23">
        <v>4</v>
      </c>
      <c r="AQ28" s="55">
        <v>0.1</v>
      </c>
      <c r="AR28" s="22"/>
      <c r="AS28" s="23">
        <v>800</v>
      </c>
      <c r="AT28" s="60">
        <v>1.3485</v>
      </c>
      <c r="AU28" s="60">
        <v>1.3485</v>
      </c>
      <c r="AV28" s="60">
        <v>1.2485549132947977</v>
      </c>
      <c r="AW28" s="60">
        <v>1.22</v>
      </c>
      <c r="AX28" s="60">
        <v>0.91749999999999998</v>
      </c>
      <c r="AY28" s="60">
        <v>0.47</v>
      </c>
      <c r="AZ28" s="60">
        <v>0.37</v>
      </c>
      <c r="BA28" s="60">
        <v>0.37</v>
      </c>
      <c r="BB28" s="60">
        <v>0.53136531365313655</v>
      </c>
      <c r="BC28" s="60">
        <v>1.22</v>
      </c>
      <c r="BD28" s="60">
        <v>1.1499999999999999</v>
      </c>
      <c r="BE28" s="60">
        <v>1.2544999999999999</v>
      </c>
      <c r="BF28" s="23" t="s">
        <v>47</v>
      </c>
      <c r="BG28" s="22"/>
      <c r="BH28" s="24">
        <v>37316</v>
      </c>
      <c r="BI28" s="57">
        <v>0.75</v>
      </c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42"/>
      <c r="CI28" s="242"/>
      <c r="CJ28" s="242"/>
      <c r="CK28" s="242"/>
      <c r="CM28" s="243"/>
      <c r="CN28" s="241"/>
      <c r="CO28" s="58"/>
      <c r="CP28"/>
      <c r="CQ28"/>
      <c r="CR28"/>
      <c r="CS28"/>
      <c r="CT28"/>
      <c r="CY28" s="190">
        <f t="shared" si="1"/>
        <v>37316</v>
      </c>
      <c r="CZ28" s="189">
        <f t="shared" si="2"/>
        <v>0.56000000000000005</v>
      </c>
      <c r="DA28" s="189">
        <f t="shared" si="3"/>
        <v>0.7</v>
      </c>
      <c r="DB28" s="189">
        <f t="shared" si="4"/>
        <v>0.84</v>
      </c>
      <c r="DD28" s="189">
        <f t="shared" si="5"/>
        <v>0.28000000000000003</v>
      </c>
      <c r="DE28" s="189">
        <f t="shared" si="6"/>
        <v>0.35</v>
      </c>
      <c r="DF28" s="189">
        <f t="shared" si="7"/>
        <v>0.42</v>
      </c>
      <c r="DH28" s="190">
        <f t="shared" si="8"/>
        <v>37316</v>
      </c>
      <c r="DI28" s="17">
        <f t="shared" si="9"/>
        <v>0.75</v>
      </c>
      <c r="DL28" s="190">
        <f t="shared" si="10"/>
        <v>37316</v>
      </c>
      <c r="DM28" s="189">
        <f t="shared" si="11"/>
        <v>0.33600000000000002</v>
      </c>
      <c r="DN28" s="189">
        <f t="shared" si="12"/>
        <v>0.42</v>
      </c>
      <c r="DO28" s="189">
        <f t="shared" si="13"/>
        <v>0.504</v>
      </c>
      <c r="DQ28" s="189">
        <f t="shared" si="14"/>
        <v>0.14000000000000001</v>
      </c>
      <c r="DR28" s="189">
        <f t="shared" si="15"/>
        <v>0.17499999999999999</v>
      </c>
      <c r="DS28" s="189">
        <f t="shared" si="16"/>
        <v>0.21</v>
      </c>
      <c r="DT28" s="23"/>
      <c r="DU28">
        <v>10</v>
      </c>
      <c r="DV28" s="305" t="s">
        <v>1253</v>
      </c>
      <c r="DW28" s="306" t="s">
        <v>1254</v>
      </c>
      <c r="DX28" s="307" t="s">
        <v>52</v>
      </c>
      <c r="EA28" s="61" t="s">
        <v>60</v>
      </c>
      <c r="EB28" s="62">
        <v>15</v>
      </c>
    </row>
    <row r="29" spans="1:134" ht="13.5" thickBot="1" x14ac:dyDescent="0.25">
      <c r="A29" s="27">
        <f t="shared" ca="1" si="0"/>
        <v>37591</v>
      </c>
      <c r="B29" s="17">
        <f>'Gas Curves'!C33</f>
        <v>4.8648567770110097E-2</v>
      </c>
      <c r="C29" s="17"/>
      <c r="D29" s="52">
        <v>37110</v>
      </c>
      <c r="E29" s="53">
        <v>61.5</v>
      </c>
      <c r="F29" s="53">
        <v>65.5</v>
      </c>
      <c r="G29" s="53">
        <v>69.5</v>
      </c>
      <c r="H29" s="40"/>
      <c r="I29" s="53">
        <v>15.25</v>
      </c>
      <c r="J29" s="53">
        <v>15.25</v>
      </c>
      <c r="K29" s="53">
        <v>15.25</v>
      </c>
      <c r="L29" s="23"/>
      <c r="M29" s="24">
        <v>37347</v>
      </c>
      <c r="N29" s="54">
        <v>21.919999084472657</v>
      </c>
      <c r="O29" s="54">
        <v>21.919999084472657</v>
      </c>
      <c r="P29" s="54">
        <v>21.919999084472657</v>
      </c>
      <c r="Q29" s="22"/>
      <c r="R29" s="54">
        <v>16.415001831054688</v>
      </c>
      <c r="S29" s="54">
        <v>16.415001831054688</v>
      </c>
      <c r="T29" s="54">
        <v>16.415001831054688</v>
      </c>
      <c r="U29" s="22"/>
      <c r="V29" s="54">
        <v>0</v>
      </c>
      <c r="W29" s="54">
        <v>0</v>
      </c>
      <c r="X29" s="54">
        <v>0</v>
      </c>
      <c r="Y29" s="22"/>
      <c r="Z29" s="54">
        <v>0.28000000000000003</v>
      </c>
      <c r="AA29" s="54">
        <v>0.35</v>
      </c>
      <c r="AB29" s="54">
        <v>0.42</v>
      </c>
      <c r="AC29" s="22"/>
      <c r="AD29" s="54">
        <v>0.14000000000000001</v>
      </c>
      <c r="AE29" s="54">
        <v>0.17499999999999999</v>
      </c>
      <c r="AF29" s="54">
        <v>0.21</v>
      </c>
      <c r="AG29" s="22"/>
      <c r="AH29" s="54">
        <v>0.56000000000000005</v>
      </c>
      <c r="AI29" s="54">
        <v>0.7</v>
      </c>
      <c r="AJ29" s="54">
        <v>0.84</v>
      </c>
      <c r="AK29" s="22"/>
      <c r="AL29" s="54">
        <v>0.33600000000000002</v>
      </c>
      <c r="AM29" s="54">
        <v>0.42</v>
      </c>
      <c r="AN29" s="54">
        <v>0.504</v>
      </c>
      <c r="AO29" s="22"/>
      <c r="AP29" s="23">
        <v>4</v>
      </c>
      <c r="AQ29" s="55">
        <v>0.1</v>
      </c>
      <c r="AR29" s="22"/>
      <c r="AS29" s="23">
        <v>900</v>
      </c>
      <c r="AT29" s="60">
        <v>1.35</v>
      </c>
      <c r="AU29" s="60">
        <v>1.35</v>
      </c>
      <c r="AV29" s="60">
        <v>1.2485549132947977</v>
      </c>
      <c r="AW29" s="60">
        <v>1.1499999999999999</v>
      </c>
      <c r="AX29" s="60">
        <v>0.95</v>
      </c>
      <c r="AY29" s="60">
        <v>0.47</v>
      </c>
      <c r="AZ29" s="60">
        <v>0.37</v>
      </c>
      <c r="BA29" s="60">
        <v>0.37</v>
      </c>
      <c r="BB29" s="60">
        <v>0.56088560885608851</v>
      </c>
      <c r="BC29" s="60">
        <v>1.1499999999999999</v>
      </c>
      <c r="BD29" s="60">
        <v>1.1499999999999999</v>
      </c>
      <c r="BE29" s="60">
        <v>1.26</v>
      </c>
      <c r="BF29" s="23" t="s">
        <v>47</v>
      </c>
      <c r="BG29" s="22"/>
      <c r="BH29" s="24">
        <v>37347</v>
      </c>
      <c r="BI29" s="57">
        <v>0.75</v>
      </c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42"/>
      <c r="CI29" s="3"/>
      <c r="CJ29" s="3"/>
      <c r="CK29" s="3"/>
      <c r="CM29" s="243"/>
      <c r="CN29" s="241"/>
      <c r="CO29" s="58"/>
      <c r="CP29"/>
      <c r="CQ29"/>
      <c r="CR29"/>
      <c r="CS29"/>
      <c r="CT29"/>
      <c r="CY29" s="190">
        <f t="shared" si="1"/>
        <v>37347</v>
      </c>
      <c r="CZ29" s="189">
        <f t="shared" si="2"/>
        <v>0.56000000000000005</v>
      </c>
      <c r="DA29" s="189">
        <f t="shared" si="3"/>
        <v>0.7</v>
      </c>
      <c r="DB29" s="189">
        <f t="shared" si="4"/>
        <v>0.84</v>
      </c>
      <c r="DD29" s="189">
        <f t="shared" si="5"/>
        <v>0.28000000000000003</v>
      </c>
      <c r="DE29" s="189">
        <f t="shared" si="6"/>
        <v>0.35</v>
      </c>
      <c r="DF29" s="189">
        <f t="shared" si="7"/>
        <v>0.42</v>
      </c>
      <c r="DH29" s="190">
        <f t="shared" si="8"/>
        <v>37347</v>
      </c>
      <c r="DI29" s="17">
        <f t="shared" si="9"/>
        <v>0.75</v>
      </c>
      <c r="DL29" s="190">
        <f t="shared" si="10"/>
        <v>37347</v>
      </c>
      <c r="DM29" s="189">
        <f t="shared" si="11"/>
        <v>0.33600000000000002</v>
      </c>
      <c r="DN29" s="189">
        <f t="shared" si="12"/>
        <v>0.42</v>
      </c>
      <c r="DO29" s="189">
        <f t="shared" si="13"/>
        <v>0.504</v>
      </c>
      <c r="DQ29" s="189">
        <f t="shared" si="14"/>
        <v>0.14000000000000001</v>
      </c>
      <c r="DR29" s="189">
        <f t="shared" si="15"/>
        <v>0.17499999999999999</v>
      </c>
      <c r="DS29" s="189">
        <f t="shared" si="16"/>
        <v>0.21</v>
      </c>
      <c r="DT29" s="23"/>
      <c r="DU29">
        <v>11</v>
      </c>
      <c r="DV29" s="294" t="s">
        <v>1255</v>
      </c>
      <c r="DW29" s="295" t="s">
        <v>1256</v>
      </c>
      <c r="DX29" s="296" t="s">
        <v>1257</v>
      </c>
      <c r="EA29" s="63" t="s">
        <v>61</v>
      </c>
    </row>
    <row r="30" spans="1:134" x14ac:dyDescent="0.2">
      <c r="A30" s="27">
        <f t="shared" ca="1" si="0"/>
        <v>37622</v>
      </c>
      <c r="B30" s="17">
        <f>'Gas Curves'!C34</f>
        <v>4.88735677351122E-2</v>
      </c>
      <c r="C30" s="17"/>
      <c r="D30" s="52">
        <v>37111</v>
      </c>
      <c r="E30" s="53">
        <v>61.5</v>
      </c>
      <c r="F30" s="53">
        <v>65.5</v>
      </c>
      <c r="G30" s="53">
        <v>69.5</v>
      </c>
      <c r="H30" s="40"/>
      <c r="I30" s="53">
        <v>15.25</v>
      </c>
      <c r="J30" s="53">
        <v>15.25</v>
      </c>
      <c r="K30" s="53">
        <v>15.25</v>
      </c>
      <c r="L30" s="23"/>
      <c r="M30" s="24">
        <v>37377</v>
      </c>
      <c r="N30" s="54">
        <v>23.919999084472657</v>
      </c>
      <c r="O30" s="54">
        <v>23.919999084472657</v>
      </c>
      <c r="P30" s="54">
        <v>23.919999084472657</v>
      </c>
      <c r="Q30" s="22"/>
      <c r="R30" s="54">
        <v>17.424998245239259</v>
      </c>
      <c r="S30" s="54">
        <v>17.424998245239259</v>
      </c>
      <c r="T30" s="54">
        <v>17.424998245239259</v>
      </c>
      <c r="U30" s="22"/>
      <c r="V30" s="54">
        <v>0</v>
      </c>
      <c r="W30" s="54">
        <v>0</v>
      </c>
      <c r="X30" s="54">
        <v>0</v>
      </c>
      <c r="Y30" s="22"/>
      <c r="Z30" s="54">
        <v>0.28000000000000003</v>
      </c>
      <c r="AA30" s="54">
        <v>0.35</v>
      </c>
      <c r="AB30" s="54">
        <v>0.42</v>
      </c>
      <c r="AC30" s="22"/>
      <c r="AD30" s="54">
        <v>0.14000000000000001</v>
      </c>
      <c r="AE30" s="54">
        <v>0.17499999999999999</v>
      </c>
      <c r="AF30" s="54">
        <v>0.21</v>
      </c>
      <c r="AG30" s="22"/>
      <c r="AH30" s="54">
        <v>0.56000000000000005</v>
      </c>
      <c r="AI30" s="54">
        <v>0.7</v>
      </c>
      <c r="AJ30" s="54">
        <v>0.84</v>
      </c>
      <c r="AK30" s="22"/>
      <c r="AL30" s="54">
        <v>0.33600000000000002</v>
      </c>
      <c r="AM30" s="54">
        <v>0.42</v>
      </c>
      <c r="AN30" s="54">
        <v>0.504</v>
      </c>
      <c r="AO30" s="22"/>
      <c r="AP30" s="23">
        <v>4</v>
      </c>
      <c r="AQ30" s="55">
        <v>0.1</v>
      </c>
      <c r="AR30" s="22"/>
      <c r="AS30" s="23">
        <v>1000</v>
      </c>
      <c r="AT30" s="60">
        <v>1.1000000000000001</v>
      </c>
      <c r="AU30" s="60">
        <v>1.1000000000000001</v>
      </c>
      <c r="AV30" s="60">
        <v>1.1098265895953756</v>
      </c>
      <c r="AW30" s="60">
        <v>1</v>
      </c>
      <c r="AX30" s="60">
        <v>0.97</v>
      </c>
      <c r="AY30" s="60">
        <v>0.47</v>
      </c>
      <c r="AZ30" s="60">
        <v>0.37</v>
      </c>
      <c r="BA30" s="60">
        <v>0.37</v>
      </c>
      <c r="BB30" s="60">
        <v>0.6</v>
      </c>
      <c r="BC30" s="60">
        <v>1</v>
      </c>
      <c r="BD30" s="60">
        <v>1.1499999999999999</v>
      </c>
      <c r="BE30" s="60">
        <v>1.2050000000000001</v>
      </c>
      <c r="BF30" s="23" t="s">
        <v>47</v>
      </c>
      <c r="BG30" s="22"/>
      <c r="BH30" s="24">
        <v>37377</v>
      </c>
      <c r="BI30" s="57">
        <v>0.75</v>
      </c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42"/>
      <c r="CI30" s="3"/>
      <c r="CJ30" s="3"/>
      <c r="CK30" s="3"/>
      <c r="CM30" s="243"/>
      <c r="CN30" s="241"/>
      <c r="CO30" s="58"/>
      <c r="CP30"/>
      <c r="CQ30"/>
      <c r="CR30"/>
      <c r="CS30"/>
      <c r="CT30"/>
      <c r="CY30" s="190">
        <f t="shared" si="1"/>
        <v>37377</v>
      </c>
      <c r="CZ30" s="189">
        <f t="shared" si="2"/>
        <v>0.56000000000000005</v>
      </c>
      <c r="DA30" s="189">
        <f t="shared" si="3"/>
        <v>0.7</v>
      </c>
      <c r="DB30" s="189">
        <f t="shared" si="4"/>
        <v>0.84</v>
      </c>
      <c r="DD30" s="189">
        <f t="shared" si="5"/>
        <v>0.28000000000000003</v>
      </c>
      <c r="DE30" s="189">
        <f t="shared" si="6"/>
        <v>0.35</v>
      </c>
      <c r="DF30" s="189">
        <f t="shared" si="7"/>
        <v>0.42</v>
      </c>
      <c r="DH30" s="190">
        <f t="shared" si="8"/>
        <v>37377</v>
      </c>
      <c r="DI30" s="17">
        <f t="shared" si="9"/>
        <v>0.75</v>
      </c>
      <c r="DL30" s="190">
        <f t="shared" si="10"/>
        <v>37377</v>
      </c>
      <c r="DM30" s="189">
        <f t="shared" si="11"/>
        <v>0.33600000000000002</v>
      </c>
      <c r="DN30" s="189">
        <f t="shared" si="12"/>
        <v>0.42</v>
      </c>
      <c r="DO30" s="189">
        <f t="shared" si="13"/>
        <v>0.504</v>
      </c>
      <c r="DQ30" s="189">
        <f t="shared" si="14"/>
        <v>0.14000000000000001</v>
      </c>
      <c r="DR30" s="189">
        <f t="shared" si="15"/>
        <v>0.17499999999999999</v>
      </c>
      <c r="DS30" s="189">
        <f t="shared" si="16"/>
        <v>0.21</v>
      </c>
      <c r="DT30" s="23"/>
      <c r="DU30">
        <v>12</v>
      </c>
      <c r="DV30" s="294" t="s">
        <v>1258</v>
      </c>
      <c r="DW30" s="295" t="s">
        <v>1259</v>
      </c>
      <c r="DX30" s="296" t="s">
        <v>1260</v>
      </c>
      <c r="DY30" s="47"/>
    </row>
    <row r="31" spans="1:134" x14ac:dyDescent="0.2">
      <c r="A31" s="27">
        <f t="shared" ca="1" si="0"/>
        <v>37653</v>
      </c>
      <c r="B31" s="17">
        <f>'Gas Curves'!C35</f>
        <v>4.9135602351775304E-2</v>
      </c>
      <c r="C31" s="17"/>
      <c r="D31" s="52">
        <v>37112</v>
      </c>
      <c r="E31" s="53">
        <v>61.5</v>
      </c>
      <c r="F31" s="53">
        <v>65.5</v>
      </c>
      <c r="G31" s="53">
        <v>69.5</v>
      </c>
      <c r="H31" s="40"/>
      <c r="I31" s="53">
        <v>15.25</v>
      </c>
      <c r="J31" s="53">
        <v>15.25</v>
      </c>
      <c r="K31" s="53">
        <v>15.25</v>
      </c>
      <c r="L31" s="23"/>
      <c r="M31" s="24">
        <v>37408</v>
      </c>
      <c r="N31" s="54">
        <v>30.919999084472657</v>
      </c>
      <c r="O31" s="54">
        <v>30.919999084472657</v>
      </c>
      <c r="P31" s="54">
        <v>30.919999084472657</v>
      </c>
      <c r="Q31" s="22"/>
      <c r="R31" s="54">
        <v>21.419999084472657</v>
      </c>
      <c r="S31" s="54">
        <v>21.419999084472657</v>
      </c>
      <c r="T31" s="54">
        <v>21.419999084472657</v>
      </c>
      <c r="U31" s="22"/>
      <c r="V31" s="54">
        <v>0</v>
      </c>
      <c r="W31" s="54">
        <v>0</v>
      </c>
      <c r="X31" s="54">
        <v>0</v>
      </c>
      <c r="Y31" s="22"/>
      <c r="Z31" s="54">
        <v>0.28000000000000003</v>
      </c>
      <c r="AA31" s="54">
        <v>0.35</v>
      </c>
      <c r="AB31" s="54">
        <v>0.42</v>
      </c>
      <c r="AC31" s="22"/>
      <c r="AD31" s="54">
        <v>0.14000000000000001</v>
      </c>
      <c r="AE31" s="54">
        <v>0.17499999999999999</v>
      </c>
      <c r="AF31" s="54">
        <v>0.21</v>
      </c>
      <c r="AG31" s="22"/>
      <c r="AH31" s="54">
        <v>0.6</v>
      </c>
      <c r="AI31" s="54">
        <v>0.75</v>
      </c>
      <c r="AJ31" s="54">
        <v>0.9</v>
      </c>
      <c r="AK31" s="22"/>
      <c r="AL31" s="54">
        <v>0.36</v>
      </c>
      <c r="AM31" s="54">
        <v>0.45</v>
      </c>
      <c r="AN31" s="54">
        <v>0.54</v>
      </c>
      <c r="AO31" s="22"/>
      <c r="AP31" s="23">
        <v>5</v>
      </c>
      <c r="AQ31" s="55">
        <v>0.1</v>
      </c>
      <c r="AR31" s="22"/>
      <c r="AS31" s="23">
        <v>1100</v>
      </c>
      <c r="AT31" s="60">
        <v>0.88664987405541562</v>
      </c>
      <c r="AU31" s="60">
        <v>0.88664987405541562</v>
      </c>
      <c r="AV31" s="60">
        <v>0.87861271676300579</v>
      </c>
      <c r="AW31" s="60">
        <v>0.9</v>
      </c>
      <c r="AX31" s="60">
        <v>0.97499999999999998</v>
      </c>
      <c r="AY31" s="60">
        <v>0.47</v>
      </c>
      <c r="AZ31" s="60">
        <v>0.37</v>
      </c>
      <c r="BA31" s="60">
        <v>0.37</v>
      </c>
      <c r="BB31" s="60">
        <v>0.66349999999999998</v>
      </c>
      <c r="BC31" s="60">
        <v>0.9</v>
      </c>
      <c r="BD31" s="60">
        <v>0.92054794520547945</v>
      </c>
      <c r="BE31" s="60">
        <v>0.92054794520547945</v>
      </c>
      <c r="BF31" s="23" t="s">
        <v>47</v>
      </c>
      <c r="BG31" s="22"/>
      <c r="BH31" s="24">
        <v>37408</v>
      </c>
      <c r="BI31" s="57">
        <v>0.75</v>
      </c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42"/>
      <c r="CI31" s="3"/>
      <c r="CJ31" s="3"/>
      <c r="CK31" s="3"/>
      <c r="CM31" s="243"/>
      <c r="CN31" s="241"/>
      <c r="CO31" s="58"/>
      <c r="CP31"/>
      <c r="CQ31"/>
      <c r="CR31"/>
      <c r="CS31"/>
      <c r="CT31"/>
      <c r="CY31" s="190">
        <f t="shared" si="1"/>
        <v>37408</v>
      </c>
      <c r="CZ31" s="189">
        <f t="shared" si="2"/>
        <v>0.6</v>
      </c>
      <c r="DA31" s="189">
        <f t="shared" si="3"/>
        <v>0.75</v>
      </c>
      <c r="DB31" s="189">
        <f t="shared" si="4"/>
        <v>0.9</v>
      </c>
      <c r="DD31" s="189">
        <f t="shared" si="5"/>
        <v>0.28000000000000003</v>
      </c>
      <c r="DE31" s="189">
        <f t="shared" si="6"/>
        <v>0.35</v>
      </c>
      <c r="DF31" s="189">
        <f t="shared" si="7"/>
        <v>0.42</v>
      </c>
      <c r="DH31" s="190">
        <f t="shared" si="8"/>
        <v>37408</v>
      </c>
      <c r="DI31" s="17">
        <f t="shared" si="9"/>
        <v>0.75</v>
      </c>
      <c r="DL31" s="190">
        <f t="shared" si="10"/>
        <v>37408</v>
      </c>
      <c r="DM31" s="189">
        <f t="shared" si="11"/>
        <v>0.36</v>
      </c>
      <c r="DN31" s="189">
        <f t="shared" si="12"/>
        <v>0.45</v>
      </c>
      <c r="DO31" s="189">
        <f t="shared" si="13"/>
        <v>0.54</v>
      </c>
      <c r="DQ31" s="189">
        <f t="shared" si="14"/>
        <v>0.14000000000000001</v>
      </c>
      <c r="DR31" s="189">
        <f t="shared" si="15"/>
        <v>0.17499999999999999</v>
      </c>
      <c r="DS31" s="189">
        <f t="shared" si="16"/>
        <v>0.21</v>
      </c>
      <c r="DT31" s="23"/>
      <c r="DU31">
        <v>13</v>
      </c>
      <c r="DV31" s="294" t="s">
        <v>1261</v>
      </c>
      <c r="DW31" s="295" t="s">
        <v>1262</v>
      </c>
      <c r="DX31" s="296" t="s">
        <v>1298</v>
      </c>
      <c r="DY31" s="47"/>
    </row>
    <row r="32" spans="1:134" x14ac:dyDescent="0.2">
      <c r="A32" s="27">
        <f t="shared" ca="1" si="0"/>
        <v>37681</v>
      </c>
      <c r="B32" s="17">
        <f>'Gas Curves'!C36</f>
        <v>4.9389184260705897E-2</v>
      </c>
      <c r="C32" s="17"/>
      <c r="D32" s="52">
        <v>37113</v>
      </c>
      <c r="E32" s="53">
        <v>61.5</v>
      </c>
      <c r="F32" s="53">
        <v>65.5</v>
      </c>
      <c r="G32" s="53">
        <v>69.5</v>
      </c>
      <c r="H32" s="40"/>
      <c r="I32" s="53">
        <v>15.25</v>
      </c>
      <c r="J32" s="53">
        <v>15.25</v>
      </c>
      <c r="K32" s="53">
        <v>15.25</v>
      </c>
      <c r="L32" s="23"/>
      <c r="M32" s="24">
        <v>37438</v>
      </c>
      <c r="N32" s="54">
        <v>36.919999084472657</v>
      </c>
      <c r="O32" s="54">
        <v>36.919999084472657</v>
      </c>
      <c r="P32" s="54">
        <v>36.919999084472657</v>
      </c>
      <c r="Q32" s="22"/>
      <c r="R32" s="54">
        <v>27.419999084472657</v>
      </c>
      <c r="S32" s="54">
        <v>27.419999084472657</v>
      </c>
      <c r="T32" s="54">
        <v>27.419999084472657</v>
      </c>
      <c r="U32" s="22"/>
      <c r="V32" s="54">
        <v>0</v>
      </c>
      <c r="W32" s="54">
        <v>0</v>
      </c>
      <c r="X32" s="54">
        <v>0</v>
      </c>
      <c r="Y32" s="22"/>
      <c r="Z32" s="54">
        <v>0.36</v>
      </c>
      <c r="AA32" s="54">
        <v>0.45</v>
      </c>
      <c r="AB32" s="54">
        <v>0.54</v>
      </c>
      <c r="AC32" s="22"/>
      <c r="AD32" s="54">
        <v>0.18</v>
      </c>
      <c r="AE32" s="54">
        <v>0.22500000000000001</v>
      </c>
      <c r="AF32" s="54">
        <v>0.27</v>
      </c>
      <c r="AG32" s="22"/>
      <c r="AH32" s="54">
        <v>0.72</v>
      </c>
      <c r="AI32" s="54">
        <v>0.9</v>
      </c>
      <c r="AJ32" s="54">
        <v>1.08</v>
      </c>
      <c r="AK32" s="22"/>
      <c r="AL32" s="54">
        <v>0.43200000000000005</v>
      </c>
      <c r="AM32" s="54">
        <v>0.54</v>
      </c>
      <c r="AN32" s="54">
        <v>0.64800000000000002</v>
      </c>
      <c r="AO32" s="22"/>
      <c r="AP32" s="23">
        <v>5</v>
      </c>
      <c r="AQ32" s="55">
        <v>0.1</v>
      </c>
      <c r="AR32" s="22"/>
      <c r="AS32" s="23">
        <v>1200</v>
      </c>
      <c r="AT32" s="60">
        <v>0.72544080604534</v>
      </c>
      <c r="AU32" s="60">
        <v>0.72544080604534</v>
      </c>
      <c r="AV32" s="60">
        <v>0.83236994219653182</v>
      </c>
      <c r="AW32" s="60">
        <v>0.85</v>
      </c>
      <c r="AX32" s="60">
        <v>0.98</v>
      </c>
      <c r="AY32" s="60">
        <v>0.47</v>
      </c>
      <c r="AZ32" s="60">
        <v>0.37</v>
      </c>
      <c r="BA32" s="60">
        <v>0.37</v>
      </c>
      <c r="BB32" s="60">
        <v>0.76</v>
      </c>
      <c r="BC32" s="60">
        <v>0.85</v>
      </c>
      <c r="BD32" s="60">
        <v>0.77</v>
      </c>
      <c r="BE32" s="60">
        <v>0.74</v>
      </c>
      <c r="BF32" s="23" t="s">
        <v>47</v>
      </c>
      <c r="BG32" s="22"/>
      <c r="BH32" s="24">
        <v>37438</v>
      </c>
      <c r="BI32" s="57">
        <v>0.75</v>
      </c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42"/>
      <c r="CI32" s="3"/>
      <c r="CJ32" s="3"/>
      <c r="CK32" s="3"/>
      <c r="CM32" s="243"/>
      <c r="CN32" s="241"/>
      <c r="CO32" s="58"/>
      <c r="CP32"/>
      <c r="CQ32"/>
      <c r="CR32"/>
      <c r="CS32"/>
      <c r="CT32"/>
      <c r="CY32" s="190">
        <f t="shared" si="1"/>
        <v>37438</v>
      </c>
      <c r="CZ32" s="189">
        <f t="shared" si="2"/>
        <v>0.72</v>
      </c>
      <c r="DA32" s="189">
        <f t="shared" si="3"/>
        <v>0.9</v>
      </c>
      <c r="DB32" s="189">
        <f t="shared" si="4"/>
        <v>1.08</v>
      </c>
      <c r="DD32" s="189">
        <f t="shared" si="5"/>
        <v>0.36</v>
      </c>
      <c r="DE32" s="189">
        <f t="shared" si="6"/>
        <v>0.45</v>
      </c>
      <c r="DF32" s="189">
        <f t="shared" si="7"/>
        <v>0.54</v>
      </c>
      <c r="DH32" s="190">
        <f t="shared" si="8"/>
        <v>37438</v>
      </c>
      <c r="DI32" s="17">
        <f t="shared" si="9"/>
        <v>0.75</v>
      </c>
      <c r="DL32" s="190">
        <f t="shared" si="10"/>
        <v>37438</v>
      </c>
      <c r="DM32" s="189">
        <f t="shared" si="11"/>
        <v>0.43200000000000005</v>
      </c>
      <c r="DN32" s="189">
        <f t="shared" si="12"/>
        <v>0.54</v>
      </c>
      <c r="DO32" s="189">
        <f t="shared" si="13"/>
        <v>0.64800000000000002</v>
      </c>
      <c r="DQ32" s="189">
        <f t="shared" si="14"/>
        <v>0.18</v>
      </c>
      <c r="DR32" s="189">
        <f t="shared" si="15"/>
        <v>0.22500000000000001</v>
      </c>
      <c r="DS32" s="189">
        <f t="shared" si="16"/>
        <v>0.27</v>
      </c>
      <c r="DT32" s="23"/>
      <c r="DU32">
        <v>14</v>
      </c>
      <c r="DV32" s="294" t="s">
        <v>1263</v>
      </c>
      <c r="DW32" s="295" t="s">
        <v>1309</v>
      </c>
      <c r="DX32" s="296" t="s">
        <v>1264</v>
      </c>
      <c r="DY32" s="47"/>
    </row>
    <row r="33" spans="1:129" x14ac:dyDescent="0.2">
      <c r="A33" s="27">
        <f t="shared" ca="1" si="0"/>
        <v>37712</v>
      </c>
      <c r="B33" s="17">
        <f>'Gas Curves'!C37</f>
        <v>4.9676439054888298E-2</v>
      </c>
      <c r="C33" s="17"/>
      <c r="D33" s="52">
        <v>37114</v>
      </c>
      <c r="E33" s="53">
        <v>24</v>
      </c>
      <c r="F33" s="53">
        <v>28</v>
      </c>
      <c r="G33" s="53">
        <v>32</v>
      </c>
      <c r="H33" s="40"/>
      <c r="I33" s="53">
        <v>15.25</v>
      </c>
      <c r="J33" s="53">
        <v>15.25</v>
      </c>
      <c r="K33" s="53">
        <v>15.25</v>
      </c>
      <c r="L33" s="23"/>
      <c r="M33" s="24">
        <v>37469</v>
      </c>
      <c r="N33" s="54">
        <v>34.920002899169923</v>
      </c>
      <c r="O33" s="54">
        <v>34.920002899169923</v>
      </c>
      <c r="P33" s="54">
        <v>34.920002899169923</v>
      </c>
      <c r="Q33" s="22"/>
      <c r="R33" s="54">
        <v>27.419999084472657</v>
      </c>
      <c r="S33" s="54">
        <v>27.419999084472657</v>
      </c>
      <c r="T33" s="54">
        <v>27.419999084472657</v>
      </c>
      <c r="U33" s="22"/>
      <c r="V33" s="54">
        <v>0</v>
      </c>
      <c r="W33" s="54">
        <v>0</v>
      </c>
      <c r="X33" s="54">
        <v>0</v>
      </c>
      <c r="Y33" s="22"/>
      <c r="Z33" s="54">
        <v>0.36</v>
      </c>
      <c r="AA33" s="54">
        <v>0.45</v>
      </c>
      <c r="AB33" s="54">
        <v>0.54</v>
      </c>
      <c r="AC33" s="22"/>
      <c r="AD33" s="54">
        <v>0.18</v>
      </c>
      <c r="AE33" s="54">
        <v>0.22500000000000001</v>
      </c>
      <c r="AF33" s="54">
        <v>0.27</v>
      </c>
      <c r="AG33" s="22"/>
      <c r="AH33" s="54">
        <v>0.72</v>
      </c>
      <c r="AI33" s="54">
        <v>0.9</v>
      </c>
      <c r="AJ33" s="54">
        <v>1.08</v>
      </c>
      <c r="AK33" s="22"/>
      <c r="AL33" s="54">
        <v>0.43200000000000005</v>
      </c>
      <c r="AM33" s="54">
        <v>0.54</v>
      </c>
      <c r="AN33" s="54">
        <v>0.64800000000000002</v>
      </c>
      <c r="AO33" s="22"/>
      <c r="AP33" s="23">
        <v>5</v>
      </c>
      <c r="AQ33" s="55">
        <v>0.1</v>
      </c>
      <c r="AR33" s="22"/>
      <c r="AS33" s="23">
        <v>1300</v>
      </c>
      <c r="AT33" s="60">
        <v>0.7</v>
      </c>
      <c r="AU33" s="60">
        <v>0.7</v>
      </c>
      <c r="AV33" s="60">
        <v>0.83236994219653182</v>
      </c>
      <c r="AW33" s="60">
        <v>0.85</v>
      </c>
      <c r="AX33" s="60">
        <v>0.97499999999999998</v>
      </c>
      <c r="AY33" s="60">
        <v>1.53</v>
      </c>
      <c r="AZ33" s="60">
        <v>1.63</v>
      </c>
      <c r="BA33" s="60">
        <v>1.63</v>
      </c>
      <c r="BB33" s="60">
        <v>0.93500000000000005</v>
      </c>
      <c r="BC33" s="60">
        <v>0.85</v>
      </c>
      <c r="BD33" s="60">
        <v>0.7</v>
      </c>
      <c r="BE33" s="60">
        <v>0.73</v>
      </c>
      <c r="BF33" s="23" t="s">
        <v>47</v>
      </c>
      <c r="BG33" s="22"/>
      <c r="BH33" s="24">
        <v>37469</v>
      </c>
      <c r="BI33" s="57">
        <v>0.75</v>
      </c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3"/>
      <c r="CI33" s="2"/>
      <c r="CJ33" s="2"/>
      <c r="CK33" s="2"/>
      <c r="CM33" s="243"/>
      <c r="CN33" s="241"/>
      <c r="CO33" s="58"/>
      <c r="CP33"/>
      <c r="CQ33"/>
      <c r="CR33"/>
      <c r="CS33"/>
      <c r="CT33"/>
      <c r="CY33" s="190">
        <f t="shared" si="1"/>
        <v>37469</v>
      </c>
      <c r="CZ33" s="189">
        <f t="shared" si="2"/>
        <v>0.72</v>
      </c>
      <c r="DA33" s="189">
        <f t="shared" si="3"/>
        <v>0.9</v>
      </c>
      <c r="DB33" s="189">
        <f t="shared" si="4"/>
        <v>1.08</v>
      </c>
      <c r="DD33" s="189">
        <f t="shared" si="5"/>
        <v>0.36</v>
      </c>
      <c r="DE33" s="189">
        <f t="shared" si="6"/>
        <v>0.45</v>
      </c>
      <c r="DF33" s="189">
        <f t="shared" si="7"/>
        <v>0.54</v>
      </c>
      <c r="DH33" s="190">
        <f t="shared" si="8"/>
        <v>37469</v>
      </c>
      <c r="DI33" s="17">
        <f t="shared" si="9"/>
        <v>0.75</v>
      </c>
      <c r="DL33" s="190">
        <f t="shared" si="10"/>
        <v>37469</v>
      </c>
      <c r="DM33" s="189">
        <f t="shared" si="11"/>
        <v>0.43200000000000005</v>
      </c>
      <c r="DN33" s="189">
        <f t="shared" si="12"/>
        <v>0.54</v>
      </c>
      <c r="DO33" s="189">
        <f t="shared" si="13"/>
        <v>0.64800000000000002</v>
      </c>
      <c r="DQ33" s="189">
        <f t="shared" si="14"/>
        <v>0.18</v>
      </c>
      <c r="DR33" s="189">
        <f t="shared" si="15"/>
        <v>0.22500000000000001</v>
      </c>
      <c r="DS33" s="189">
        <f t="shared" si="16"/>
        <v>0.27</v>
      </c>
      <c r="DT33" s="23"/>
      <c r="DU33">
        <v>15</v>
      </c>
      <c r="DV33" s="294" t="s">
        <v>1265</v>
      </c>
      <c r="DW33" s="295" t="s">
        <v>1266</v>
      </c>
      <c r="DX33" s="296" t="s">
        <v>1267</v>
      </c>
      <c r="DY33" s="47"/>
    </row>
    <row r="34" spans="1:129" x14ac:dyDescent="0.2">
      <c r="A34" s="27">
        <f t="shared" ca="1" si="0"/>
        <v>37742</v>
      </c>
      <c r="B34" s="17">
        <f>'Gas Curves'!C38</f>
        <v>4.9994318326325199E-2</v>
      </c>
      <c r="C34" s="17"/>
      <c r="D34" s="52">
        <v>37115</v>
      </c>
      <c r="E34" s="53">
        <v>24</v>
      </c>
      <c r="F34" s="53">
        <v>28</v>
      </c>
      <c r="G34" s="53">
        <v>32</v>
      </c>
      <c r="H34" s="40"/>
      <c r="I34" s="53">
        <v>15.25</v>
      </c>
      <c r="J34" s="53">
        <v>15.25</v>
      </c>
      <c r="K34" s="53">
        <v>15.25</v>
      </c>
      <c r="L34" s="23"/>
      <c r="M34" s="24">
        <v>37500</v>
      </c>
      <c r="N34" s="54">
        <v>26.919999084472657</v>
      </c>
      <c r="O34" s="54">
        <v>26.919999084472657</v>
      </c>
      <c r="P34" s="54">
        <v>26.919999084472657</v>
      </c>
      <c r="Q34" s="22"/>
      <c r="R34" s="54">
        <v>21.419999084472657</v>
      </c>
      <c r="S34" s="54">
        <v>21.419999084472657</v>
      </c>
      <c r="T34" s="54">
        <v>21.419999084472657</v>
      </c>
      <c r="U34" s="22"/>
      <c r="V34" s="54">
        <v>0</v>
      </c>
      <c r="W34" s="54">
        <v>0</v>
      </c>
      <c r="X34" s="54">
        <v>0</v>
      </c>
      <c r="Y34" s="22"/>
      <c r="Z34" s="54">
        <v>0.24</v>
      </c>
      <c r="AA34" s="54">
        <v>0.3</v>
      </c>
      <c r="AB34" s="54">
        <v>0.36</v>
      </c>
      <c r="AC34" s="22"/>
      <c r="AD34" s="54">
        <v>0.12</v>
      </c>
      <c r="AE34" s="54">
        <v>0.15</v>
      </c>
      <c r="AF34" s="54">
        <v>0.18</v>
      </c>
      <c r="AG34" s="22"/>
      <c r="AH34" s="54">
        <v>0.4</v>
      </c>
      <c r="AI34" s="54">
        <v>0.5</v>
      </c>
      <c r="AJ34" s="54">
        <v>0.6</v>
      </c>
      <c r="AK34" s="22"/>
      <c r="AL34" s="54">
        <v>0.24</v>
      </c>
      <c r="AM34" s="54">
        <v>0.3</v>
      </c>
      <c r="AN34" s="54">
        <v>0.36</v>
      </c>
      <c r="AO34" s="22"/>
      <c r="AP34" s="23">
        <v>6</v>
      </c>
      <c r="AQ34" s="55">
        <v>0.1</v>
      </c>
      <c r="AR34" s="22"/>
      <c r="AS34" s="23">
        <v>1400</v>
      </c>
      <c r="AT34" s="60">
        <v>0.7</v>
      </c>
      <c r="AU34" s="60">
        <v>0.7</v>
      </c>
      <c r="AV34" s="60">
        <v>0.83236994219653182</v>
      </c>
      <c r="AW34" s="60">
        <v>0.85</v>
      </c>
      <c r="AX34" s="60">
        <v>0.99</v>
      </c>
      <c r="AY34" s="60">
        <v>1.53</v>
      </c>
      <c r="AZ34" s="60">
        <v>1.63</v>
      </c>
      <c r="BA34" s="60">
        <v>1.63</v>
      </c>
      <c r="BB34" s="60">
        <v>1.1499999999999999</v>
      </c>
      <c r="BC34" s="60">
        <v>0.85</v>
      </c>
      <c r="BD34" s="60">
        <v>0.7</v>
      </c>
      <c r="BE34" s="60">
        <v>0.72</v>
      </c>
      <c r="BF34" s="23" t="s">
        <v>47</v>
      </c>
      <c r="BG34" s="22"/>
      <c r="BH34" s="24">
        <v>37500</v>
      </c>
      <c r="BI34" s="57">
        <v>0.75</v>
      </c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3"/>
      <c r="CI34" s="244"/>
      <c r="CJ34" s="237"/>
      <c r="CK34" s="237"/>
      <c r="CM34" s="243"/>
      <c r="CN34" s="241"/>
      <c r="CO34" s="58"/>
      <c r="CP34"/>
      <c r="CQ34"/>
      <c r="CR34"/>
      <c r="CS34"/>
      <c r="CT34"/>
      <c r="CY34" s="190">
        <f t="shared" si="1"/>
        <v>37500</v>
      </c>
      <c r="CZ34" s="189">
        <f t="shared" si="2"/>
        <v>0.4</v>
      </c>
      <c r="DA34" s="189">
        <f t="shared" si="3"/>
        <v>0.5</v>
      </c>
      <c r="DB34" s="189">
        <f t="shared" si="4"/>
        <v>0.6</v>
      </c>
      <c r="DD34" s="189">
        <f t="shared" si="5"/>
        <v>0.24</v>
      </c>
      <c r="DE34" s="189">
        <f t="shared" si="6"/>
        <v>0.3</v>
      </c>
      <c r="DF34" s="189">
        <f t="shared" si="7"/>
        <v>0.36</v>
      </c>
      <c r="DH34" s="190">
        <f t="shared" si="8"/>
        <v>37500</v>
      </c>
      <c r="DI34" s="17">
        <f t="shared" si="9"/>
        <v>0.75</v>
      </c>
      <c r="DL34" s="190">
        <f t="shared" si="10"/>
        <v>37500</v>
      </c>
      <c r="DM34" s="189">
        <f t="shared" si="11"/>
        <v>0.24</v>
      </c>
      <c r="DN34" s="189">
        <f t="shared" si="12"/>
        <v>0.3</v>
      </c>
      <c r="DO34" s="189">
        <f t="shared" si="13"/>
        <v>0.36</v>
      </c>
      <c r="DQ34" s="189">
        <f t="shared" si="14"/>
        <v>0.12</v>
      </c>
      <c r="DR34" s="189">
        <f t="shared" si="15"/>
        <v>0.15</v>
      </c>
      <c r="DS34" s="189">
        <f t="shared" si="16"/>
        <v>0.18</v>
      </c>
      <c r="DT34" s="23"/>
      <c r="DU34">
        <v>16</v>
      </c>
      <c r="DV34" s="294" t="s">
        <v>1305</v>
      </c>
      <c r="DW34" s="295" t="s">
        <v>1307</v>
      </c>
      <c r="DX34" s="296" t="s">
        <v>1306</v>
      </c>
      <c r="DY34" s="47"/>
    </row>
    <row r="35" spans="1:129" x14ac:dyDescent="0.2">
      <c r="A35" s="27">
        <f t="shared" ca="1" si="0"/>
        <v>37773</v>
      </c>
      <c r="B35" s="17">
        <f>'Gas Curves'!C39</f>
        <v>5.0281435116621899E-2</v>
      </c>
      <c r="C35" s="17"/>
      <c r="D35" s="52">
        <v>37116</v>
      </c>
      <c r="E35" s="53">
        <v>46.5</v>
      </c>
      <c r="F35" s="53">
        <v>50.5</v>
      </c>
      <c r="G35" s="53">
        <v>54.5</v>
      </c>
      <c r="H35" s="40"/>
      <c r="I35" s="53">
        <v>15.25</v>
      </c>
      <c r="J35" s="53">
        <v>15.25</v>
      </c>
      <c r="K35" s="53">
        <v>15.25</v>
      </c>
      <c r="L35" s="23"/>
      <c r="M35" s="24">
        <v>37530</v>
      </c>
      <c r="N35" s="54">
        <v>21.915999374389649</v>
      </c>
      <c r="O35" s="54">
        <v>21.915999374389649</v>
      </c>
      <c r="P35" s="54">
        <v>21.915999374389649</v>
      </c>
      <c r="Q35" s="22"/>
      <c r="R35" s="54">
        <v>16.416501007080079</v>
      </c>
      <c r="S35" s="54">
        <v>16.416501007080079</v>
      </c>
      <c r="T35" s="54">
        <v>16.416501007080079</v>
      </c>
      <c r="U35" s="22"/>
      <c r="V35" s="54">
        <v>0</v>
      </c>
      <c r="W35" s="54">
        <v>0</v>
      </c>
      <c r="X35" s="54">
        <v>0</v>
      </c>
      <c r="Y35" s="22"/>
      <c r="Z35" s="54">
        <v>0.24</v>
      </c>
      <c r="AA35" s="54">
        <v>0.3</v>
      </c>
      <c r="AB35" s="54">
        <v>0.36</v>
      </c>
      <c r="AC35" s="22"/>
      <c r="AD35" s="54">
        <v>0.12</v>
      </c>
      <c r="AE35" s="54">
        <v>0.15</v>
      </c>
      <c r="AF35" s="54">
        <v>0.18</v>
      </c>
      <c r="AG35" s="22"/>
      <c r="AH35" s="54">
        <v>0.4</v>
      </c>
      <c r="AI35" s="54">
        <v>0.5</v>
      </c>
      <c r="AJ35" s="54">
        <v>0.6</v>
      </c>
      <c r="AK35" s="22"/>
      <c r="AL35" s="54">
        <v>0.24</v>
      </c>
      <c r="AM35" s="54">
        <v>0.3</v>
      </c>
      <c r="AN35" s="54">
        <v>0.36</v>
      </c>
      <c r="AO35" s="22"/>
      <c r="AP35" s="23">
        <v>6</v>
      </c>
      <c r="AQ35" s="55">
        <v>0.1</v>
      </c>
      <c r="AR35" s="22"/>
      <c r="AS35" s="23">
        <v>1500</v>
      </c>
      <c r="AT35" s="60">
        <v>0.7</v>
      </c>
      <c r="AU35" s="60">
        <v>0.7</v>
      </c>
      <c r="AV35" s="60">
        <v>0.83236994219653182</v>
      </c>
      <c r="AW35" s="60">
        <v>0.88</v>
      </c>
      <c r="AX35" s="60">
        <v>1.05</v>
      </c>
      <c r="AY35" s="60">
        <v>1.53</v>
      </c>
      <c r="AZ35" s="60">
        <v>1.63</v>
      </c>
      <c r="BA35" s="60">
        <v>1.63</v>
      </c>
      <c r="BB35" s="60">
        <v>1.38</v>
      </c>
      <c r="BC35" s="60">
        <v>0.88</v>
      </c>
      <c r="BD35" s="60">
        <v>0.7</v>
      </c>
      <c r="BE35" s="60">
        <v>0.73</v>
      </c>
      <c r="BF35" s="23" t="s">
        <v>47</v>
      </c>
      <c r="BG35" s="22"/>
      <c r="BH35" s="24">
        <v>37530</v>
      </c>
      <c r="BI35" s="57">
        <v>0.75</v>
      </c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3"/>
      <c r="CI35" s="239"/>
      <c r="CJ35" s="239"/>
      <c r="CK35" s="239"/>
      <c r="CM35" s="243"/>
      <c r="CN35" s="241"/>
      <c r="CO35" s="58"/>
      <c r="CP35"/>
      <c r="CQ35"/>
      <c r="CR35"/>
      <c r="CS35"/>
      <c r="CT35"/>
      <c r="CY35" s="190">
        <f t="shared" si="1"/>
        <v>37530</v>
      </c>
      <c r="CZ35" s="189">
        <f t="shared" si="2"/>
        <v>0.4</v>
      </c>
      <c r="DA35" s="189">
        <f t="shared" si="3"/>
        <v>0.5</v>
      </c>
      <c r="DB35" s="189">
        <f t="shared" si="4"/>
        <v>0.6</v>
      </c>
      <c r="DD35" s="189">
        <f t="shared" si="5"/>
        <v>0.24</v>
      </c>
      <c r="DE35" s="189">
        <f t="shared" si="6"/>
        <v>0.3</v>
      </c>
      <c r="DF35" s="189">
        <f t="shared" si="7"/>
        <v>0.36</v>
      </c>
      <c r="DH35" s="190">
        <f t="shared" si="8"/>
        <v>37530</v>
      </c>
      <c r="DI35" s="17">
        <f t="shared" si="9"/>
        <v>0.75</v>
      </c>
      <c r="DL35" s="190">
        <f t="shared" si="10"/>
        <v>37530</v>
      </c>
      <c r="DM35" s="189">
        <f t="shared" si="11"/>
        <v>0.24</v>
      </c>
      <c r="DN35" s="189">
        <f t="shared" si="12"/>
        <v>0.3</v>
      </c>
      <c r="DO35" s="189">
        <f t="shared" si="13"/>
        <v>0.36</v>
      </c>
      <c r="DQ35" s="189">
        <f t="shared" si="14"/>
        <v>0.12</v>
      </c>
      <c r="DR35" s="189">
        <f t="shared" si="15"/>
        <v>0.15</v>
      </c>
      <c r="DS35" s="189">
        <f t="shared" si="16"/>
        <v>0.18</v>
      </c>
      <c r="DT35" s="23"/>
      <c r="DU35">
        <v>17</v>
      </c>
      <c r="DV35" s="294" t="s">
        <v>1268</v>
      </c>
      <c r="DW35" s="295" t="s">
        <v>1269</v>
      </c>
      <c r="DX35" s="296" t="s">
        <v>1299</v>
      </c>
      <c r="DY35" s="47"/>
    </row>
    <row r="36" spans="1:129" x14ac:dyDescent="0.2">
      <c r="A36" s="27">
        <f t="shared" ca="1" si="0"/>
        <v>37803</v>
      </c>
      <c r="B36" s="17">
        <f>'Gas Curves'!C40</f>
        <v>5.0586374239718297E-2</v>
      </c>
      <c r="C36" s="17"/>
      <c r="D36" s="52">
        <v>37117</v>
      </c>
      <c r="E36" s="53">
        <v>46.5</v>
      </c>
      <c r="F36" s="53">
        <v>50.5</v>
      </c>
      <c r="G36" s="53">
        <v>54.5</v>
      </c>
      <c r="H36" s="40"/>
      <c r="I36" s="53">
        <v>15.25</v>
      </c>
      <c r="J36" s="53">
        <v>15.25</v>
      </c>
      <c r="K36" s="53">
        <v>15.25</v>
      </c>
      <c r="L36" s="23"/>
      <c r="M36" s="24">
        <v>37561</v>
      </c>
      <c r="N36" s="54">
        <v>23.919999084472657</v>
      </c>
      <c r="O36" s="54">
        <v>23.919999084472657</v>
      </c>
      <c r="P36" s="54">
        <v>23.919999084472657</v>
      </c>
      <c r="Q36" s="22"/>
      <c r="R36" s="54">
        <v>16.42000099182129</v>
      </c>
      <c r="S36" s="54">
        <v>16.42000099182129</v>
      </c>
      <c r="T36" s="54">
        <v>16.42000099182129</v>
      </c>
      <c r="U36" s="22"/>
      <c r="V36" s="54">
        <v>0</v>
      </c>
      <c r="W36" s="54">
        <v>0</v>
      </c>
      <c r="X36" s="54">
        <v>0</v>
      </c>
      <c r="Y36" s="22"/>
      <c r="Z36" s="54">
        <v>0.24</v>
      </c>
      <c r="AA36" s="54">
        <v>0.3</v>
      </c>
      <c r="AB36" s="54">
        <v>0.36</v>
      </c>
      <c r="AC36" s="22"/>
      <c r="AD36" s="54">
        <v>0.12</v>
      </c>
      <c r="AE36" s="54">
        <v>0.15</v>
      </c>
      <c r="AF36" s="54">
        <v>0.18</v>
      </c>
      <c r="AG36" s="22"/>
      <c r="AH36" s="54">
        <v>0.4</v>
      </c>
      <c r="AI36" s="54">
        <v>0.5</v>
      </c>
      <c r="AJ36" s="54">
        <v>0.6</v>
      </c>
      <c r="AK36" s="22"/>
      <c r="AL36" s="54">
        <v>0.24</v>
      </c>
      <c r="AM36" s="54">
        <v>0.3</v>
      </c>
      <c r="AN36" s="54">
        <v>0.36</v>
      </c>
      <c r="AO36" s="22"/>
      <c r="AP36" s="23">
        <v>6</v>
      </c>
      <c r="AQ36" s="55">
        <v>0.15</v>
      </c>
      <c r="AR36" s="22"/>
      <c r="AS36" s="23">
        <v>1600</v>
      </c>
      <c r="AT36" s="60">
        <v>0.8</v>
      </c>
      <c r="AU36" s="60">
        <v>0.8</v>
      </c>
      <c r="AV36" s="60">
        <v>0.83236994219653182</v>
      </c>
      <c r="AW36" s="60">
        <v>0.88</v>
      </c>
      <c r="AX36" s="60">
        <v>1.1000000000000001</v>
      </c>
      <c r="AY36" s="60">
        <v>1.53</v>
      </c>
      <c r="AZ36" s="60">
        <v>1.63</v>
      </c>
      <c r="BA36" s="60">
        <v>1.63</v>
      </c>
      <c r="BB36" s="60">
        <v>1.43</v>
      </c>
      <c r="BC36" s="60">
        <v>0.88</v>
      </c>
      <c r="BD36" s="60">
        <v>0.7</v>
      </c>
      <c r="BE36" s="60">
        <v>0.74</v>
      </c>
      <c r="BF36" s="23" t="s">
        <v>47</v>
      </c>
      <c r="BG36" s="22"/>
      <c r="BH36" s="24">
        <v>37561</v>
      </c>
      <c r="BI36" s="57">
        <v>0.75</v>
      </c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3"/>
      <c r="CI36" s="239"/>
      <c r="CJ36" s="239"/>
      <c r="CK36" s="239"/>
      <c r="CM36" s="245"/>
      <c r="CN36" s="245"/>
      <c r="CO36" s="58"/>
      <c r="CP36"/>
      <c r="CQ36"/>
      <c r="CR36"/>
      <c r="CS36"/>
      <c r="CT36"/>
      <c r="CY36" s="190">
        <f t="shared" si="1"/>
        <v>37561</v>
      </c>
      <c r="CZ36" s="189">
        <f t="shared" si="2"/>
        <v>0.4</v>
      </c>
      <c r="DA36" s="189">
        <f t="shared" si="3"/>
        <v>0.5</v>
      </c>
      <c r="DB36" s="189">
        <f t="shared" si="4"/>
        <v>0.6</v>
      </c>
      <c r="DD36" s="189">
        <f t="shared" si="5"/>
        <v>0.24</v>
      </c>
      <c r="DE36" s="189">
        <f t="shared" si="6"/>
        <v>0.3</v>
      </c>
      <c r="DF36" s="189">
        <f t="shared" si="7"/>
        <v>0.36</v>
      </c>
      <c r="DH36" s="190">
        <f t="shared" si="8"/>
        <v>37561</v>
      </c>
      <c r="DI36" s="17">
        <f t="shared" si="9"/>
        <v>0.75</v>
      </c>
      <c r="DL36" s="190">
        <f t="shared" si="10"/>
        <v>37561</v>
      </c>
      <c r="DM36" s="189">
        <f t="shared" si="11"/>
        <v>0.24</v>
      </c>
      <c r="DN36" s="189">
        <f t="shared" si="12"/>
        <v>0.3</v>
      </c>
      <c r="DO36" s="189">
        <f t="shared" si="13"/>
        <v>0.36</v>
      </c>
      <c r="DQ36" s="189">
        <f t="shared" si="14"/>
        <v>0.12</v>
      </c>
      <c r="DR36" s="189">
        <f t="shared" si="15"/>
        <v>0.15</v>
      </c>
      <c r="DS36" s="189">
        <f t="shared" si="16"/>
        <v>0.18</v>
      </c>
      <c r="DT36" s="23"/>
      <c r="DU36">
        <v>18</v>
      </c>
      <c r="DV36" s="294" t="s">
        <v>1270</v>
      </c>
      <c r="DW36" s="295" t="s">
        <v>1271</v>
      </c>
      <c r="DX36" s="296" t="s">
        <v>1272</v>
      </c>
      <c r="DY36" s="47"/>
    </row>
    <row r="37" spans="1:129" x14ac:dyDescent="0.2">
      <c r="A37" s="27">
        <f t="shared" ca="1" si="0"/>
        <v>37834</v>
      </c>
      <c r="B37" s="17">
        <f>'Gas Curves'!C41</f>
        <v>5.0862428782425098E-2</v>
      </c>
      <c r="C37" s="17"/>
      <c r="D37" s="52">
        <v>37118</v>
      </c>
      <c r="E37" s="53">
        <v>46.5</v>
      </c>
      <c r="F37" s="53">
        <v>50.5</v>
      </c>
      <c r="G37" s="53">
        <v>54.5</v>
      </c>
      <c r="H37" s="40"/>
      <c r="I37" s="53">
        <v>15.25</v>
      </c>
      <c r="J37" s="53">
        <v>15.25</v>
      </c>
      <c r="K37" s="53">
        <v>15.25</v>
      </c>
      <c r="L37" s="23"/>
      <c r="M37" s="24">
        <v>37591</v>
      </c>
      <c r="N37" s="54">
        <v>28.919999084472657</v>
      </c>
      <c r="O37" s="54">
        <v>28.919999084472657</v>
      </c>
      <c r="P37" s="54">
        <v>28.919999084472657</v>
      </c>
      <c r="Q37" s="22"/>
      <c r="R37" s="54">
        <v>23.419999084472657</v>
      </c>
      <c r="S37" s="54">
        <v>23.419999084472657</v>
      </c>
      <c r="T37" s="54">
        <v>23.419999084472657</v>
      </c>
      <c r="U37" s="22"/>
      <c r="V37" s="54">
        <v>0</v>
      </c>
      <c r="W37" s="54">
        <v>0</v>
      </c>
      <c r="X37" s="54">
        <v>0</v>
      </c>
      <c r="Y37" s="22"/>
      <c r="Z37" s="54">
        <v>0.24</v>
      </c>
      <c r="AA37" s="54">
        <v>0.3</v>
      </c>
      <c r="AB37" s="54">
        <v>0.36</v>
      </c>
      <c r="AC37" s="22"/>
      <c r="AD37" s="54">
        <v>0.12</v>
      </c>
      <c r="AE37" s="54">
        <v>0.15</v>
      </c>
      <c r="AF37" s="54">
        <v>0.18</v>
      </c>
      <c r="AG37" s="22"/>
      <c r="AH37" s="54">
        <v>0.4</v>
      </c>
      <c r="AI37" s="54">
        <v>0.5</v>
      </c>
      <c r="AJ37" s="54">
        <v>0.6</v>
      </c>
      <c r="AK37" s="22"/>
      <c r="AL37" s="54">
        <v>0.24</v>
      </c>
      <c r="AM37" s="54">
        <v>0.3</v>
      </c>
      <c r="AN37" s="54">
        <v>0.36</v>
      </c>
      <c r="AO37" s="22"/>
      <c r="AP37" s="23">
        <v>7</v>
      </c>
      <c r="AQ37" s="55">
        <v>0.15</v>
      </c>
      <c r="AR37" s="22"/>
      <c r="AS37" s="23">
        <v>1700</v>
      </c>
      <c r="AT37" s="60">
        <v>1</v>
      </c>
      <c r="AU37" s="60">
        <v>1</v>
      </c>
      <c r="AV37" s="60">
        <v>1.0173410404624277</v>
      </c>
      <c r="AW37" s="60">
        <v>1.05</v>
      </c>
      <c r="AX37" s="60">
        <v>1.1000000000000001</v>
      </c>
      <c r="AY37" s="60">
        <v>1.53</v>
      </c>
      <c r="AZ37" s="60">
        <v>1.63</v>
      </c>
      <c r="BA37" s="60">
        <v>1.63</v>
      </c>
      <c r="BB37" s="60">
        <v>1.55</v>
      </c>
      <c r="BC37" s="60">
        <v>1.05</v>
      </c>
      <c r="BD37" s="60">
        <v>1</v>
      </c>
      <c r="BE37" s="60">
        <v>1.1200000000000001</v>
      </c>
      <c r="BF37" s="23" t="s">
        <v>47</v>
      </c>
      <c r="BG37" s="22"/>
      <c r="BH37" s="24">
        <v>37591</v>
      </c>
      <c r="BI37" s="57">
        <v>0.75</v>
      </c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3"/>
      <c r="CI37" s="242"/>
      <c r="CJ37" s="242"/>
      <c r="CK37" s="242"/>
      <c r="CM37" s="245"/>
      <c r="CN37" s="245"/>
      <c r="CO37" s="58"/>
      <c r="CP37"/>
      <c r="CQ37"/>
      <c r="CR37"/>
      <c r="CS37"/>
      <c r="CT37"/>
      <c r="CY37" s="190">
        <f t="shared" si="1"/>
        <v>37591</v>
      </c>
      <c r="CZ37" s="189">
        <f t="shared" si="2"/>
        <v>0.4</v>
      </c>
      <c r="DA37" s="189">
        <f t="shared" si="3"/>
        <v>0.5</v>
      </c>
      <c r="DB37" s="189">
        <f t="shared" si="4"/>
        <v>0.6</v>
      </c>
      <c r="DD37" s="189">
        <f t="shared" si="5"/>
        <v>0.24</v>
      </c>
      <c r="DE37" s="189">
        <f t="shared" si="6"/>
        <v>0.3</v>
      </c>
      <c r="DF37" s="189">
        <f t="shared" si="7"/>
        <v>0.36</v>
      </c>
      <c r="DH37" s="190">
        <f t="shared" si="8"/>
        <v>37591</v>
      </c>
      <c r="DI37" s="17">
        <f t="shared" si="9"/>
        <v>0.75</v>
      </c>
      <c r="DL37" s="190">
        <f t="shared" si="10"/>
        <v>37591</v>
      </c>
      <c r="DM37" s="189">
        <f t="shared" si="11"/>
        <v>0.24</v>
      </c>
      <c r="DN37" s="189">
        <f t="shared" si="12"/>
        <v>0.3</v>
      </c>
      <c r="DO37" s="189">
        <f t="shared" si="13"/>
        <v>0.36</v>
      </c>
      <c r="DQ37" s="189">
        <f t="shared" si="14"/>
        <v>0.12</v>
      </c>
      <c r="DR37" s="189">
        <f t="shared" si="15"/>
        <v>0.15</v>
      </c>
      <c r="DS37" s="189">
        <f t="shared" si="16"/>
        <v>0.18</v>
      </c>
      <c r="DT37" s="23"/>
      <c r="DU37">
        <v>19</v>
      </c>
      <c r="DV37" s="294" t="s">
        <v>1273</v>
      </c>
      <c r="DW37" s="295" t="s">
        <v>1274</v>
      </c>
      <c r="DX37" s="296" t="s">
        <v>1275</v>
      </c>
      <c r="DY37" s="47"/>
    </row>
    <row r="38" spans="1:129" x14ac:dyDescent="0.2">
      <c r="A38" s="27">
        <f t="shared" ca="1" si="0"/>
        <v>37865</v>
      </c>
      <c r="B38" s="17">
        <f>'Gas Curves'!C42</f>
        <v>5.1147685169941504E-2</v>
      </c>
      <c r="C38" s="17"/>
      <c r="D38" s="52">
        <v>37119</v>
      </c>
      <c r="E38" s="53">
        <v>46.5</v>
      </c>
      <c r="F38" s="53">
        <v>50.5</v>
      </c>
      <c r="G38" s="53">
        <v>54.5</v>
      </c>
      <c r="H38" s="40"/>
      <c r="I38" s="53">
        <v>15.25</v>
      </c>
      <c r="J38" s="53">
        <v>15.25</v>
      </c>
      <c r="K38" s="53">
        <v>15.25</v>
      </c>
      <c r="L38" s="23"/>
      <c r="M38" s="24">
        <v>37622</v>
      </c>
      <c r="N38" s="54">
        <v>35.269996643066406</v>
      </c>
      <c r="O38" s="54">
        <v>35.269996643066406</v>
      </c>
      <c r="P38" s="54">
        <v>35.269996643066406</v>
      </c>
      <c r="Q38" s="22"/>
      <c r="R38" s="54">
        <v>24.769996643066406</v>
      </c>
      <c r="S38" s="54">
        <v>24.769996643066406</v>
      </c>
      <c r="T38" s="54">
        <v>24.769996643066406</v>
      </c>
      <c r="U38" s="22"/>
      <c r="V38" s="54">
        <v>0</v>
      </c>
      <c r="W38" s="54">
        <v>0</v>
      </c>
      <c r="X38" s="54">
        <v>0</v>
      </c>
      <c r="Y38" s="22"/>
      <c r="Z38" s="54">
        <v>0.24</v>
      </c>
      <c r="AA38" s="54">
        <v>0.3</v>
      </c>
      <c r="AB38" s="54">
        <v>0.36</v>
      </c>
      <c r="AC38" s="22"/>
      <c r="AD38" s="54">
        <v>0.12</v>
      </c>
      <c r="AE38" s="54">
        <v>0.15</v>
      </c>
      <c r="AF38" s="54">
        <v>0.18</v>
      </c>
      <c r="AG38" s="22"/>
      <c r="AH38" s="54">
        <v>0.36</v>
      </c>
      <c r="AI38" s="54">
        <v>0.45</v>
      </c>
      <c r="AJ38" s="54">
        <v>0.54</v>
      </c>
      <c r="AK38" s="22"/>
      <c r="AL38" s="54">
        <v>0.21600000000000003</v>
      </c>
      <c r="AM38" s="54">
        <v>0.27</v>
      </c>
      <c r="AN38" s="54">
        <v>0.32400000000000001</v>
      </c>
      <c r="AO38" s="22"/>
      <c r="AP38" s="23">
        <v>7</v>
      </c>
      <c r="AQ38" s="55">
        <v>0.15</v>
      </c>
      <c r="AR38" s="22"/>
      <c r="AS38" s="23">
        <v>1800</v>
      </c>
      <c r="AT38" s="60">
        <v>1.3</v>
      </c>
      <c r="AU38" s="60">
        <v>1.3</v>
      </c>
      <c r="AV38" s="60">
        <v>1.2023121387283238</v>
      </c>
      <c r="AW38" s="60">
        <v>1.2</v>
      </c>
      <c r="AX38" s="60">
        <v>1.1200000000000001</v>
      </c>
      <c r="AY38" s="60">
        <v>1.53</v>
      </c>
      <c r="AZ38" s="60">
        <v>1.63</v>
      </c>
      <c r="BA38" s="60">
        <v>1.63</v>
      </c>
      <c r="BB38" s="60">
        <v>1.5</v>
      </c>
      <c r="BC38" s="60">
        <v>1.2</v>
      </c>
      <c r="BD38" s="60">
        <v>1.2549999999999999</v>
      </c>
      <c r="BE38" s="60">
        <v>1.35</v>
      </c>
      <c r="BF38" s="23" t="s">
        <v>47</v>
      </c>
      <c r="BG38" s="22"/>
      <c r="BH38" s="24">
        <v>37622</v>
      </c>
      <c r="BI38" s="57">
        <v>0.75</v>
      </c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3"/>
      <c r="CI38" s="242"/>
      <c r="CJ38" s="242"/>
      <c r="CK38" s="242"/>
      <c r="CM38" s="245"/>
      <c r="CN38" s="245"/>
      <c r="CO38" s="58"/>
      <c r="CP38"/>
      <c r="CQ38"/>
      <c r="CR38"/>
      <c r="CS38"/>
      <c r="CT38"/>
      <c r="CY38" s="190">
        <f t="shared" si="1"/>
        <v>37622</v>
      </c>
      <c r="CZ38" s="189">
        <f t="shared" si="2"/>
        <v>0.36</v>
      </c>
      <c r="DA38" s="189">
        <f t="shared" si="3"/>
        <v>0.45</v>
      </c>
      <c r="DB38" s="189">
        <f t="shared" si="4"/>
        <v>0.54</v>
      </c>
      <c r="DD38" s="189">
        <f t="shared" si="5"/>
        <v>0.24</v>
      </c>
      <c r="DE38" s="189">
        <f t="shared" si="6"/>
        <v>0.3</v>
      </c>
      <c r="DF38" s="189">
        <f t="shared" si="7"/>
        <v>0.36</v>
      </c>
      <c r="DH38" s="190">
        <f t="shared" si="8"/>
        <v>37622</v>
      </c>
      <c r="DI38" s="17">
        <f t="shared" si="9"/>
        <v>0.75</v>
      </c>
      <c r="DL38" s="190">
        <f t="shared" si="10"/>
        <v>37622</v>
      </c>
      <c r="DM38" s="189">
        <f t="shared" si="11"/>
        <v>0.21600000000000003</v>
      </c>
      <c r="DN38" s="189">
        <f t="shared" si="12"/>
        <v>0.27</v>
      </c>
      <c r="DO38" s="189">
        <f t="shared" si="13"/>
        <v>0.32400000000000001</v>
      </c>
      <c r="DQ38" s="189">
        <f t="shared" si="14"/>
        <v>0.12</v>
      </c>
      <c r="DR38" s="189">
        <f t="shared" si="15"/>
        <v>0.15</v>
      </c>
      <c r="DS38" s="189">
        <f t="shared" si="16"/>
        <v>0.18</v>
      </c>
      <c r="DT38" s="23"/>
      <c r="DU38">
        <v>20</v>
      </c>
      <c r="DV38" s="294" t="s">
        <v>1276</v>
      </c>
      <c r="DW38" s="295" t="s">
        <v>1277</v>
      </c>
      <c r="DX38" s="296" t="s">
        <v>1278</v>
      </c>
      <c r="DY38" s="47"/>
    </row>
    <row r="39" spans="1:129" x14ac:dyDescent="0.2">
      <c r="A39" s="27">
        <f t="shared" ca="1" si="0"/>
        <v>37895</v>
      </c>
      <c r="B39" s="17">
        <f>'Gas Curves'!C43</f>
        <v>5.1419969304786803E-2</v>
      </c>
      <c r="C39" s="17"/>
      <c r="D39" s="52">
        <v>37120</v>
      </c>
      <c r="E39" s="53">
        <v>46.5</v>
      </c>
      <c r="F39" s="53">
        <v>50.5</v>
      </c>
      <c r="G39" s="53">
        <v>54.5</v>
      </c>
      <c r="H39" s="40"/>
      <c r="I39" s="53">
        <v>15.25</v>
      </c>
      <c r="J39" s="53">
        <v>15.25</v>
      </c>
      <c r="K39" s="53">
        <v>15.25</v>
      </c>
      <c r="L39" s="23"/>
      <c r="M39" s="24">
        <v>37653</v>
      </c>
      <c r="N39" s="54">
        <v>30.765998840332031</v>
      </c>
      <c r="O39" s="54">
        <v>30.765998840332031</v>
      </c>
      <c r="P39" s="54">
        <v>30.765998840332031</v>
      </c>
      <c r="Q39" s="22"/>
      <c r="R39" s="54">
        <v>22.266498565673828</v>
      </c>
      <c r="S39" s="54">
        <v>22.266498565673828</v>
      </c>
      <c r="T39" s="54">
        <v>22.266498565673828</v>
      </c>
      <c r="U39" s="22"/>
      <c r="V39" s="54">
        <v>0</v>
      </c>
      <c r="W39" s="54">
        <v>0</v>
      </c>
      <c r="X39" s="54">
        <v>0</v>
      </c>
      <c r="Y39" s="22"/>
      <c r="Z39" s="54">
        <v>0.24</v>
      </c>
      <c r="AA39" s="54">
        <v>0.3</v>
      </c>
      <c r="AB39" s="54">
        <v>0.36</v>
      </c>
      <c r="AC39" s="22"/>
      <c r="AD39" s="54">
        <v>0.12</v>
      </c>
      <c r="AE39" s="54">
        <v>0.15</v>
      </c>
      <c r="AF39" s="54">
        <v>0.18</v>
      </c>
      <c r="AG39" s="22"/>
      <c r="AH39" s="54">
        <v>0.36</v>
      </c>
      <c r="AI39" s="54">
        <v>0.45</v>
      </c>
      <c r="AJ39" s="54">
        <v>0.54</v>
      </c>
      <c r="AK39" s="22"/>
      <c r="AL39" s="54">
        <v>0.21600000000000003</v>
      </c>
      <c r="AM39" s="54">
        <v>0.27</v>
      </c>
      <c r="AN39" s="54">
        <v>0.32400000000000001</v>
      </c>
      <c r="AO39" s="22"/>
      <c r="AP39" s="23">
        <v>7</v>
      </c>
      <c r="AQ39" s="55">
        <v>0.15</v>
      </c>
      <c r="AR39" s="22"/>
      <c r="AS39" s="23">
        <v>1900</v>
      </c>
      <c r="AT39" s="60">
        <v>1.3</v>
      </c>
      <c r="AU39" s="60">
        <v>1.3</v>
      </c>
      <c r="AV39" s="60">
        <v>1.2023121387283238</v>
      </c>
      <c r="AW39" s="60">
        <v>1.1499999999999999</v>
      </c>
      <c r="AX39" s="60">
        <v>1.1499999999999999</v>
      </c>
      <c r="AY39" s="60">
        <v>1.53</v>
      </c>
      <c r="AZ39" s="60">
        <v>1.63</v>
      </c>
      <c r="BA39" s="60">
        <v>1.63</v>
      </c>
      <c r="BB39" s="60">
        <v>1.45</v>
      </c>
      <c r="BC39" s="60">
        <v>1.1499999999999999</v>
      </c>
      <c r="BD39" s="60">
        <v>1.54</v>
      </c>
      <c r="BE39" s="60">
        <v>1.35</v>
      </c>
      <c r="BF39" s="23" t="s">
        <v>47</v>
      </c>
      <c r="BG39" s="22"/>
      <c r="BH39" s="24">
        <v>37653</v>
      </c>
      <c r="BI39" s="57">
        <v>0.75</v>
      </c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3"/>
      <c r="CI39" s="242"/>
      <c r="CJ39" s="242"/>
      <c r="CK39" s="242"/>
      <c r="CM39" s="245"/>
      <c r="CN39" s="245"/>
      <c r="CO39" s="58"/>
      <c r="CP39"/>
      <c r="CQ39"/>
      <c r="CR39"/>
      <c r="CS39"/>
      <c r="CT39"/>
      <c r="CY39" s="190">
        <f t="shared" si="1"/>
        <v>37653</v>
      </c>
      <c r="CZ39" s="189">
        <f t="shared" si="2"/>
        <v>0.36</v>
      </c>
      <c r="DA39" s="189">
        <f t="shared" si="3"/>
        <v>0.45</v>
      </c>
      <c r="DB39" s="189">
        <f t="shared" si="4"/>
        <v>0.54</v>
      </c>
      <c r="DD39" s="189">
        <f t="shared" si="5"/>
        <v>0.24</v>
      </c>
      <c r="DE39" s="189">
        <f t="shared" si="6"/>
        <v>0.3</v>
      </c>
      <c r="DF39" s="189">
        <f t="shared" si="7"/>
        <v>0.36</v>
      </c>
      <c r="DH39" s="190">
        <f t="shared" si="8"/>
        <v>37653</v>
      </c>
      <c r="DI39" s="17">
        <f t="shared" si="9"/>
        <v>0.75</v>
      </c>
      <c r="DL39" s="190">
        <f t="shared" si="10"/>
        <v>37653</v>
      </c>
      <c r="DM39" s="189">
        <f t="shared" si="11"/>
        <v>0.21600000000000003</v>
      </c>
      <c r="DN39" s="189">
        <f t="shared" si="12"/>
        <v>0.27</v>
      </c>
      <c r="DO39" s="189">
        <f t="shared" si="13"/>
        <v>0.32400000000000001</v>
      </c>
      <c r="DQ39" s="189">
        <f t="shared" si="14"/>
        <v>0.12</v>
      </c>
      <c r="DR39" s="189">
        <f t="shared" si="15"/>
        <v>0.15</v>
      </c>
      <c r="DS39" s="189">
        <f t="shared" si="16"/>
        <v>0.18</v>
      </c>
      <c r="DT39" s="4"/>
      <c r="DU39">
        <v>21</v>
      </c>
      <c r="DV39" s="294" t="s">
        <v>1279</v>
      </c>
      <c r="DW39" s="295" t="s">
        <v>1280</v>
      </c>
      <c r="DX39" s="296" t="s">
        <v>1300</v>
      </c>
      <c r="DY39" s="47"/>
    </row>
    <row r="40" spans="1:129" x14ac:dyDescent="0.2">
      <c r="A40" s="27">
        <f t="shared" ca="1" si="0"/>
        <v>37926</v>
      </c>
      <c r="B40" s="17">
        <f>'Gas Curves'!C44</f>
        <v>5.1695924530872801E-2</v>
      </c>
      <c r="C40" s="17"/>
      <c r="D40" s="52">
        <v>37121</v>
      </c>
      <c r="E40" s="53">
        <v>26</v>
      </c>
      <c r="F40" s="53">
        <v>30</v>
      </c>
      <c r="G40" s="53">
        <v>34</v>
      </c>
      <c r="H40" s="40"/>
      <c r="I40" s="53">
        <v>15.25</v>
      </c>
      <c r="J40" s="53">
        <v>15.25</v>
      </c>
      <c r="K40" s="53">
        <v>15.25</v>
      </c>
      <c r="L40" s="23"/>
      <c r="M40" s="24">
        <v>37681</v>
      </c>
      <c r="N40" s="54">
        <v>25.019996643066406</v>
      </c>
      <c r="O40" s="54">
        <v>25.019996643066406</v>
      </c>
      <c r="P40" s="54">
        <v>25.019996643066406</v>
      </c>
      <c r="Q40" s="22"/>
      <c r="R40" s="54">
        <v>19.519996643066406</v>
      </c>
      <c r="S40" s="54">
        <v>19.519996643066406</v>
      </c>
      <c r="T40" s="54">
        <v>19.519996643066406</v>
      </c>
      <c r="U40" s="22"/>
      <c r="V40" s="54">
        <v>0</v>
      </c>
      <c r="W40" s="54">
        <v>0</v>
      </c>
      <c r="X40" s="54">
        <v>0</v>
      </c>
      <c r="Y40" s="22"/>
      <c r="Z40" s="54">
        <v>0.24</v>
      </c>
      <c r="AA40" s="54">
        <v>0.3</v>
      </c>
      <c r="AB40" s="54">
        <v>0.36</v>
      </c>
      <c r="AC40" s="22"/>
      <c r="AD40" s="54">
        <v>0.12</v>
      </c>
      <c r="AE40" s="54">
        <v>0.15</v>
      </c>
      <c r="AF40" s="54">
        <v>0.18</v>
      </c>
      <c r="AG40" s="22"/>
      <c r="AH40" s="54">
        <v>0.36</v>
      </c>
      <c r="AI40" s="54">
        <v>0.45</v>
      </c>
      <c r="AJ40" s="54">
        <v>0.54</v>
      </c>
      <c r="AK40" s="22"/>
      <c r="AL40" s="54">
        <v>0.21600000000000003</v>
      </c>
      <c r="AM40" s="54">
        <v>0.27</v>
      </c>
      <c r="AN40" s="54">
        <v>0.32400000000000001</v>
      </c>
      <c r="AO40" s="22"/>
      <c r="AP40" s="23">
        <v>8</v>
      </c>
      <c r="AQ40" s="55">
        <v>0.15</v>
      </c>
      <c r="AR40" s="22"/>
      <c r="AS40" s="23">
        <v>2000</v>
      </c>
      <c r="AT40" s="60">
        <v>1.1499999999999999</v>
      </c>
      <c r="AU40" s="60">
        <v>1.1499999999999999</v>
      </c>
      <c r="AV40" s="60">
        <v>1.0173410404624277</v>
      </c>
      <c r="AW40" s="60">
        <v>1.05</v>
      </c>
      <c r="AX40" s="60">
        <v>1.1200000000000001</v>
      </c>
      <c r="AY40" s="60">
        <v>1.53</v>
      </c>
      <c r="AZ40" s="60">
        <v>1.63</v>
      </c>
      <c r="BA40" s="60">
        <v>1.63</v>
      </c>
      <c r="BB40" s="60">
        <v>1.35</v>
      </c>
      <c r="BC40" s="60">
        <v>1.05</v>
      </c>
      <c r="BD40" s="60">
        <v>1.54</v>
      </c>
      <c r="BE40" s="60">
        <v>1.21</v>
      </c>
      <c r="BF40" s="23" t="s">
        <v>47</v>
      </c>
      <c r="BG40" s="22"/>
      <c r="BH40" s="24">
        <v>37681</v>
      </c>
      <c r="BI40" s="57">
        <v>0.75</v>
      </c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3"/>
      <c r="CI40" s="242"/>
      <c r="CJ40" s="242"/>
      <c r="CK40" s="242"/>
      <c r="CM40" s="245"/>
      <c r="CN40" s="245"/>
      <c r="CO40" s="58"/>
      <c r="CP40"/>
      <c r="CQ40"/>
      <c r="CR40"/>
      <c r="CS40"/>
      <c r="CT40"/>
      <c r="CY40" s="190">
        <f t="shared" si="1"/>
        <v>37681</v>
      </c>
      <c r="CZ40" s="189">
        <f t="shared" si="2"/>
        <v>0.36</v>
      </c>
      <c r="DA40" s="189">
        <f t="shared" si="3"/>
        <v>0.45</v>
      </c>
      <c r="DB40" s="189">
        <f t="shared" si="4"/>
        <v>0.54</v>
      </c>
      <c r="DD40" s="189">
        <f t="shared" si="5"/>
        <v>0.24</v>
      </c>
      <c r="DE40" s="189">
        <f t="shared" si="6"/>
        <v>0.3</v>
      </c>
      <c r="DF40" s="189">
        <f t="shared" si="7"/>
        <v>0.36</v>
      </c>
      <c r="DH40" s="190">
        <f t="shared" si="8"/>
        <v>37681</v>
      </c>
      <c r="DI40" s="17">
        <f t="shared" si="9"/>
        <v>0.75</v>
      </c>
      <c r="DL40" s="190">
        <f t="shared" si="10"/>
        <v>37681</v>
      </c>
      <c r="DM40" s="189">
        <f t="shared" si="11"/>
        <v>0.21600000000000003</v>
      </c>
      <c r="DN40" s="189">
        <f t="shared" si="12"/>
        <v>0.27</v>
      </c>
      <c r="DO40" s="189">
        <f t="shared" si="13"/>
        <v>0.32400000000000001</v>
      </c>
      <c r="DQ40" s="189">
        <f t="shared" si="14"/>
        <v>0.12</v>
      </c>
      <c r="DR40" s="189">
        <f t="shared" si="15"/>
        <v>0.15</v>
      </c>
      <c r="DS40" s="189">
        <f t="shared" si="16"/>
        <v>0.18</v>
      </c>
      <c r="DT40" s="4"/>
      <c r="DU40">
        <v>22</v>
      </c>
      <c r="DV40" s="294" t="s">
        <v>1281</v>
      </c>
      <c r="DW40" s="295" t="s">
        <v>1282</v>
      </c>
      <c r="DX40" s="296" t="s">
        <v>1283</v>
      </c>
      <c r="DY40" s="47"/>
    </row>
    <row r="41" spans="1:129" x14ac:dyDescent="0.2">
      <c r="A41" s="27">
        <f t="shared" ca="1" si="0"/>
        <v>37956</v>
      </c>
      <c r="B41" s="17">
        <f>'Gas Curves'!C45</f>
        <v>5.1971879782363804E-2</v>
      </c>
      <c r="C41" s="17"/>
      <c r="D41" s="52">
        <v>37122</v>
      </c>
      <c r="E41" s="53">
        <v>26</v>
      </c>
      <c r="F41" s="53">
        <v>30</v>
      </c>
      <c r="G41" s="53">
        <v>34</v>
      </c>
      <c r="H41" s="40"/>
      <c r="I41" s="53">
        <v>15.25</v>
      </c>
      <c r="J41" s="53">
        <v>15.25</v>
      </c>
      <c r="K41" s="53">
        <v>15.25</v>
      </c>
      <c r="L41" s="23"/>
      <c r="M41" s="24">
        <v>37712</v>
      </c>
      <c r="N41" s="54">
        <v>21.519996643066406</v>
      </c>
      <c r="O41" s="54">
        <v>21.519996643066406</v>
      </c>
      <c r="P41" s="54">
        <v>21.519996643066406</v>
      </c>
      <c r="Q41" s="22"/>
      <c r="R41" s="54">
        <v>16.014999389648438</v>
      </c>
      <c r="S41" s="54">
        <v>16.014999389648438</v>
      </c>
      <c r="T41" s="54">
        <v>16.014999389648438</v>
      </c>
      <c r="U41" s="22"/>
      <c r="V41" s="54">
        <v>0</v>
      </c>
      <c r="W41" s="54">
        <v>0</v>
      </c>
      <c r="X41" s="54">
        <v>0</v>
      </c>
      <c r="Y41" s="22"/>
      <c r="Z41" s="54">
        <v>0.24</v>
      </c>
      <c r="AA41" s="54">
        <v>0.3</v>
      </c>
      <c r="AB41" s="54">
        <v>0.36</v>
      </c>
      <c r="AC41" s="22"/>
      <c r="AD41" s="54">
        <v>0.12</v>
      </c>
      <c r="AE41" s="54">
        <v>0.15</v>
      </c>
      <c r="AF41" s="54">
        <v>0.18</v>
      </c>
      <c r="AG41" s="22"/>
      <c r="AH41" s="54">
        <v>0.36</v>
      </c>
      <c r="AI41" s="54">
        <v>0.45</v>
      </c>
      <c r="AJ41" s="54">
        <v>0.54</v>
      </c>
      <c r="AK41" s="22"/>
      <c r="AL41" s="54">
        <v>0.21600000000000003</v>
      </c>
      <c r="AM41" s="54">
        <v>0.27</v>
      </c>
      <c r="AN41" s="54">
        <v>0.32400000000000001</v>
      </c>
      <c r="AO41" s="22"/>
      <c r="AP41" s="23">
        <v>8</v>
      </c>
      <c r="AQ41" s="55">
        <v>0.15</v>
      </c>
      <c r="AR41" s="22"/>
      <c r="AS41" s="23">
        <v>2100</v>
      </c>
      <c r="AT41" s="60">
        <v>0.8</v>
      </c>
      <c r="AU41" s="60">
        <v>0.8</v>
      </c>
      <c r="AV41" s="60">
        <v>0.92485549132947975</v>
      </c>
      <c r="AW41" s="60">
        <v>0.9</v>
      </c>
      <c r="AX41" s="60">
        <v>0.90282131661442011</v>
      </c>
      <c r="AY41" s="60">
        <v>0.47</v>
      </c>
      <c r="AZ41" s="60">
        <v>0.37</v>
      </c>
      <c r="BA41" s="60">
        <v>0.37</v>
      </c>
      <c r="BB41" s="60">
        <v>1</v>
      </c>
      <c r="BC41" s="60">
        <v>0.9</v>
      </c>
      <c r="BD41" s="60">
        <v>1.2050000000000001</v>
      </c>
      <c r="BE41" s="60">
        <v>0.95</v>
      </c>
      <c r="BF41" s="23" t="s">
        <v>47</v>
      </c>
      <c r="BG41" s="22"/>
      <c r="BH41" s="24">
        <v>37712</v>
      </c>
      <c r="BI41" s="57">
        <v>0.75</v>
      </c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3"/>
      <c r="CI41" s="242"/>
      <c r="CJ41" s="242"/>
      <c r="CK41" s="242"/>
      <c r="CM41" s="245"/>
      <c r="CN41" s="245"/>
      <c r="CO41" s="58"/>
      <c r="CP41"/>
      <c r="CQ41"/>
      <c r="CR41"/>
      <c r="CS41"/>
      <c r="CT41"/>
      <c r="CY41" s="190">
        <f t="shared" si="1"/>
        <v>37712</v>
      </c>
      <c r="CZ41" s="189">
        <f t="shared" si="2"/>
        <v>0.36</v>
      </c>
      <c r="DA41" s="189">
        <f t="shared" si="3"/>
        <v>0.45</v>
      </c>
      <c r="DB41" s="189">
        <f t="shared" si="4"/>
        <v>0.54</v>
      </c>
      <c r="DD41" s="189">
        <f t="shared" si="5"/>
        <v>0.24</v>
      </c>
      <c r="DE41" s="189">
        <f t="shared" si="6"/>
        <v>0.3</v>
      </c>
      <c r="DF41" s="189">
        <f t="shared" si="7"/>
        <v>0.36</v>
      </c>
      <c r="DH41" s="190">
        <f t="shared" si="8"/>
        <v>37712</v>
      </c>
      <c r="DI41" s="17">
        <f t="shared" si="9"/>
        <v>0.75</v>
      </c>
      <c r="DL41" s="190">
        <f t="shared" si="10"/>
        <v>37712</v>
      </c>
      <c r="DM41" s="189">
        <f t="shared" si="11"/>
        <v>0.21600000000000003</v>
      </c>
      <c r="DN41" s="189">
        <f t="shared" si="12"/>
        <v>0.27</v>
      </c>
      <c r="DO41" s="189">
        <f t="shared" si="13"/>
        <v>0.32400000000000001</v>
      </c>
      <c r="DQ41" s="189">
        <f t="shared" si="14"/>
        <v>0.12</v>
      </c>
      <c r="DR41" s="189">
        <f t="shared" si="15"/>
        <v>0.15</v>
      </c>
      <c r="DS41" s="189">
        <f t="shared" si="16"/>
        <v>0.18</v>
      </c>
      <c r="DT41" s="4"/>
      <c r="DU41">
        <v>23</v>
      </c>
      <c r="DV41" s="294" t="s">
        <v>1284</v>
      </c>
      <c r="DW41" s="295" t="s">
        <v>1285</v>
      </c>
      <c r="DX41" s="296" t="s">
        <v>1301</v>
      </c>
      <c r="DY41" s="47"/>
    </row>
    <row r="42" spans="1:129" x14ac:dyDescent="0.2">
      <c r="A42" s="27">
        <f t="shared" ca="1" si="0"/>
        <v>37987</v>
      </c>
      <c r="B42" s="17">
        <f>'Gas Curves'!C46</f>
        <v>5.2228817660849601E-2</v>
      </c>
      <c r="C42" s="17"/>
      <c r="D42" s="52">
        <v>37123</v>
      </c>
      <c r="E42" s="53">
        <v>46.5</v>
      </c>
      <c r="F42" s="53">
        <v>50.5</v>
      </c>
      <c r="G42" s="53">
        <v>54.5</v>
      </c>
      <c r="H42" s="40"/>
      <c r="I42" s="53">
        <v>15.25</v>
      </c>
      <c r="J42" s="53">
        <v>15.25</v>
      </c>
      <c r="K42" s="53">
        <v>15.25</v>
      </c>
      <c r="L42" s="23"/>
      <c r="M42" s="24">
        <v>37742</v>
      </c>
      <c r="N42" s="54">
        <v>21.839998245239258</v>
      </c>
      <c r="O42" s="54">
        <v>21.839998245239258</v>
      </c>
      <c r="P42" s="54">
        <v>21.839998245239258</v>
      </c>
      <c r="Q42" s="22"/>
      <c r="R42" s="54">
        <v>15.345001220703125</v>
      </c>
      <c r="S42" s="54">
        <v>15.345001220703125</v>
      </c>
      <c r="T42" s="54">
        <v>15.345001220703125</v>
      </c>
      <c r="U42" s="22"/>
      <c r="V42" s="54">
        <v>0</v>
      </c>
      <c r="W42" s="54">
        <v>0</v>
      </c>
      <c r="X42" s="54">
        <v>0</v>
      </c>
      <c r="Y42" s="22"/>
      <c r="Z42" s="54">
        <v>0.28000000000000003</v>
      </c>
      <c r="AA42" s="54">
        <v>0.35</v>
      </c>
      <c r="AB42" s="54">
        <v>0.42</v>
      </c>
      <c r="AC42" s="22"/>
      <c r="AD42" s="54">
        <v>0.14000000000000001</v>
      </c>
      <c r="AE42" s="54">
        <v>0.17499999999999999</v>
      </c>
      <c r="AF42" s="54">
        <v>0.21</v>
      </c>
      <c r="AG42" s="22"/>
      <c r="AH42" s="54">
        <v>0.36</v>
      </c>
      <c r="AI42" s="54">
        <v>0.45</v>
      </c>
      <c r="AJ42" s="54">
        <v>0.54</v>
      </c>
      <c r="AK42" s="22"/>
      <c r="AL42" s="54">
        <v>0.21600000000000003</v>
      </c>
      <c r="AM42" s="54">
        <v>0.27</v>
      </c>
      <c r="AN42" s="54">
        <v>0.32400000000000001</v>
      </c>
      <c r="AO42" s="22"/>
      <c r="AP42" s="23">
        <v>8</v>
      </c>
      <c r="AQ42" s="55">
        <v>0.15</v>
      </c>
      <c r="AR42" s="22"/>
      <c r="AS42" s="23">
        <v>2200</v>
      </c>
      <c r="AT42" s="60">
        <v>0.79</v>
      </c>
      <c r="AU42" s="60">
        <v>0.79</v>
      </c>
      <c r="AV42" s="60">
        <v>0.83236994219653182</v>
      </c>
      <c r="AW42" s="60">
        <v>0.85</v>
      </c>
      <c r="AX42" s="60">
        <v>0.85</v>
      </c>
      <c r="AY42" s="60">
        <v>0.47</v>
      </c>
      <c r="AZ42" s="60">
        <v>0.37</v>
      </c>
      <c r="BA42" s="60">
        <v>0.37</v>
      </c>
      <c r="BB42" s="60">
        <v>0.69</v>
      </c>
      <c r="BC42" s="60">
        <v>0.85</v>
      </c>
      <c r="BD42" s="60">
        <v>0.72</v>
      </c>
      <c r="BE42" s="60">
        <v>0.72</v>
      </c>
      <c r="BF42" s="23" t="s">
        <v>47</v>
      </c>
      <c r="BG42" s="22"/>
      <c r="BH42" s="24">
        <v>37742</v>
      </c>
      <c r="BI42" s="57">
        <v>0.75</v>
      </c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38"/>
      <c r="CI42" s="242"/>
      <c r="CJ42" s="242"/>
      <c r="CK42" s="242"/>
      <c r="CM42" s="245"/>
      <c r="CN42" s="245"/>
      <c r="CO42" s="58"/>
      <c r="CP42"/>
      <c r="CQ42"/>
      <c r="CR42"/>
      <c r="CS42"/>
      <c r="CT42"/>
      <c r="CY42" s="190">
        <f t="shared" si="1"/>
        <v>37742</v>
      </c>
      <c r="CZ42" s="189">
        <f t="shared" si="2"/>
        <v>0.36</v>
      </c>
      <c r="DA42" s="189">
        <f t="shared" si="3"/>
        <v>0.45</v>
      </c>
      <c r="DB42" s="189">
        <f t="shared" si="4"/>
        <v>0.54</v>
      </c>
      <c r="DD42" s="189">
        <f t="shared" si="5"/>
        <v>0.28000000000000003</v>
      </c>
      <c r="DE42" s="189">
        <f t="shared" si="6"/>
        <v>0.35</v>
      </c>
      <c r="DF42" s="189">
        <f t="shared" si="7"/>
        <v>0.42</v>
      </c>
      <c r="DH42" s="190">
        <f t="shared" si="8"/>
        <v>37742</v>
      </c>
      <c r="DI42" s="17">
        <f t="shared" si="9"/>
        <v>0.75</v>
      </c>
      <c r="DL42" s="190">
        <f t="shared" si="10"/>
        <v>37742</v>
      </c>
      <c r="DM42" s="189">
        <f t="shared" si="11"/>
        <v>0.21600000000000003</v>
      </c>
      <c r="DN42" s="189">
        <f t="shared" si="12"/>
        <v>0.27</v>
      </c>
      <c r="DO42" s="189">
        <f t="shared" si="13"/>
        <v>0.32400000000000001</v>
      </c>
      <c r="DQ42" s="189">
        <f t="shared" si="14"/>
        <v>0.14000000000000001</v>
      </c>
      <c r="DR42" s="189">
        <f t="shared" si="15"/>
        <v>0.17499999999999999</v>
      </c>
      <c r="DS42" s="189">
        <f t="shared" si="16"/>
        <v>0.21</v>
      </c>
      <c r="DT42" s="4"/>
      <c r="DU42">
        <v>24</v>
      </c>
      <c r="DV42" s="294" t="s">
        <v>1286</v>
      </c>
      <c r="DW42" s="295" t="s">
        <v>1287</v>
      </c>
      <c r="DX42" s="296" t="s">
        <v>1302</v>
      </c>
      <c r="DY42" s="22"/>
    </row>
    <row r="43" spans="1:129" x14ac:dyDescent="0.2">
      <c r="A43" s="27">
        <f t="shared" ca="1" si="0"/>
        <v>38018</v>
      </c>
      <c r="B43" s="17">
        <f>'Gas Curves'!C47</f>
        <v>5.24816322594042E-2</v>
      </c>
      <c r="C43" s="17"/>
      <c r="D43" s="52">
        <v>37124</v>
      </c>
      <c r="E43" s="53">
        <v>46.5</v>
      </c>
      <c r="F43" s="53">
        <v>50.5</v>
      </c>
      <c r="G43" s="53">
        <v>54.5</v>
      </c>
      <c r="H43" s="40"/>
      <c r="I43" s="53">
        <v>15.25</v>
      </c>
      <c r="J43" s="53">
        <v>15.25</v>
      </c>
      <c r="K43" s="53">
        <v>15.25</v>
      </c>
      <c r="L43" s="23"/>
      <c r="M43" s="24">
        <v>37773</v>
      </c>
      <c r="N43" s="54">
        <v>28.839998245239258</v>
      </c>
      <c r="O43" s="54">
        <v>28.839998245239258</v>
      </c>
      <c r="P43" s="54">
        <v>28.839998245239258</v>
      </c>
      <c r="Q43" s="22"/>
      <c r="R43" s="54">
        <v>19.339998245239258</v>
      </c>
      <c r="S43" s="54">
        <v>19.339998245239258</v>
      </c>
      <c r="T43" s="54">
        <v>19.339998245239258</v>
      </c>
      <c r="U43" s="22"/>
      <c r="V43" s="54">
        <v>0</v>
      </c>
      <c r="W43" s="54">
        <v>0</v>
      </c>
      <c r="X43" s="54">
        <v>0</v>
      </c>
      <c r="Y43" s="22"/>
      <c r="Z43" s="54">
        <v>0.28000000000000003</v>
      </c>
      <c r="AA43" s="54">
        <v>0.35</v>
      </c>
      <c r="AB43" s="54">
        <v>0.42</v>
      </c>
      <c r="AC43" s="22"/>
      <c r="AD43" s="54">
        <v>0.14000000000000001</v>
      </c>
      <c r="AE43" s="54">
        <v>0.17499999999999999</v>
      </c>
      <c r="AF43" s="54">
        <v>0.21</v>
      </c>
      <c r="AG43" s="22"/>
      <c r="AH43" s="54">
        <v>0.44</v>
      </c>
      <c r="AI43" s="54">
        <v>0.55000000000000004</v>
      </c>
      <c r="AJ43" s="54">
        <v>0.66</v>
      </c>
      <c r="AK43" s="22"/>
      <c r="AL43" s="54">
        <v>0.26400000000000001</v>
      </c>
      <c r="AM43" s="54">
        <v>0.33</v>
      </c>
      <c r="AN43" s="54">
        <v>0.39600000000000002</v>
      </c>
      <c r="AO43" s="22"/>
      <c r="AP43" s="23">
        <v>9</v>
      </c>
      <c r="AQ43" s="55">
        <v>0.15</v>
      </c>
      <c r="AR43" s="22"/>
      <c r="AS43" s="23">
        <v>2300</v>
      </c>
      <c r="AT43" s="60">
        <v>1.05</v>
      </c>
      <c r="AU43" s="60">
        <v>1.05</v>
      </c>
      <c r="AV43" s="60">
        <v>1.1394258154839256</v>
      </c>
      <c r="AW43" s="60">
        <v>1.2651538630520069</v>
      </c>
      <c r="AX43" s="60">
        <v>1.1499999999999999</v>
      </c>
      <c r="AY43" s="60">
        <v>1.25</v>
      </c>
      <c r="AZ43" s="60">
        <v>1.294655820247528</v>
      </c>
      <c r="BA43" s="60">
        <v>1.294655820247528</v>
      </c>
      <c r="BB43" s="60">
        <v>1.25</v>
      </c>
      <c r="BC43" s="60">
        <v>1.2651538630520069</v>
      </c>
      <c r="BD43" s="60">
        <v>1.1199882405274926</v>
      </c>
      <c r="BE43" s="60">
        <v>1.1199882405274926</v>
      </c>
      <c r="BF43" s="23" t="s">
        <v>52</v>
      </c>
      <c r="BG43" s="22"/>
      <c r="BH43" s="24">
        <v>37773</v>
      </c>
      <c r="BI43" s="57">
        <v>0.75</v>
      </c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42"/>
      <c r="CI43" s="242"/>
      <c r="CJ43" s="242"/>
      <c r="CK43" s="242"/>
      <c r="CM43" s="245"/>
      <c r="CN43" s="245"/>
      <c r="CO43" s="58"/>
      <c r="CP43"/>
      <c r="CQ43"/>
      <c r="CR43"/>
      <c r="CS43"/>
      <c r="CT43"/>
      <c r="CY43" s="190">
        <f t="shared" si="1"/>
        <v>37773</v>
      </c>
      <c r="CZ43" s="189">
        <f t="shared" si="2"/>
        <v>0.44</v>
      </c>
      <c r="DA43" s="189">
        <f t="shared" si="3"/>
        <v>0.55000000000000004</v>
      </c>
      <c r="DB43" s="189">
        <f t="shared" si="4"/>
        <v>0.66</v>
      </c>
      <c r="DD43" s="189">
        <f t="shared" si="5"/>
        <v>0.28000000000000003</v>
      </c>
      <c r="DE43" s="189">
        <f t="shared" si="6"/>
        <v>0.35</v>
      </c>
      <c r="DF43" s="189">
        <f t="shared" si="7"/>
        <v>0.42</v>
      </c>
      <c r="DH43" s="190">
        <f t="shared" si="8"/>
        <v>37773</v>
      </c>
      <c r="DI43" s="17">
        <f t="shared" si="9"/>
        <v>0.75</v>
      </c>
      <c r="DL43" s="190">
        <f t="shared" si="10"/>
        <v>37773</v>
      </c>
      <c r="DM43" s="189">
        <f t="shared" si="11"/>
        <v>0.26400000000000001</v>
      </c>
      <c r="DN43" s="189">
        <f t="shared" si="12"/>
        <v>0.33</v>
      </c>
      <c r="DO43" s="189">
        <f t="shared" si="13"/>
        <v>0.39600000000000002</v>
      </c>
      <c r="DQ43" s="189">
        <f t="shared" si="14"/>
        <v>0.14000000000000001</v>
      </c>
      <c r="DR43" s="189">
        <f t="shared" si="15"/>
        <v>0.17499999999999999</v>
      </c>
      <c r="DS43" s="189">
        <f t="shared" si="16"/>
        <v>0.21</v>
      </c>
      <c r="DT43" s="4"/>
      <c r="DU43">
        <v>25</v>
      </c>
      <c r="DV43" s="300" t="s">
        <v>79</v>
      </c>
      <c r="DW43" s="301" t="s">
        <v>1288</v>
      </c>
      <c r="DX43" s="302" t="s">
        <v>1289</v>
      </c>
      <c r="DY43" s="22"/>
    </row>
    <row r="44" spans="1:129" x14ac:dyDescent="0.2">
      <c r="A44" s="27">
        <f t="shared" ca="1" si="0"/>
        <v>38047</v>
      </c>
      <c r="B44" s="17">
        <f>'Gas Curves'!C48</f>
        <v>5.2726291568622803E-2</v>
      </c>
      <c r="C44" s="17"/>
      <c r="D44" s="52">
        <v>37125</v>
      </c>
      <c r="E44" s="53">
        <v>46.5</v>
      </c>
      <c r="F44" s="53">
        <v>50.5</v>
      </c>
      <c r="G44" s="53">
        <v>54.5</v>
      </c>
      <c r="H44" s="40"/>
      <c r="I44" s="53">
        <v>15.25</v>
      </c>
      <c r="J44" s="53">
        <v>15.25</v>
      </c>
      <c r="K44" s="53">
        <v>15.25</v>
      </c>
      <c r="L44" s="23"/>
      <c r="M44" s="24">
        <v>37803</v>
      </c>
      <c r="N44" s="54">
        <v>34.840003967285156</v>
      </c>
      <c r="O44" s="54">
        <v>34.840003967285156</v>
      </c>
      <c r="P44" s="54">
        <v>34.840003967285156</v>
      </c>
      <c r="Q44" s="22"/>
      <c r="R44" s="54">
        <v>25.339998245239258</v>
      </c>
      <c r="S44" s="54">
        <v>25.339998245239258</v>
      </c>
      <c r="T44" s="54">
        <v>25.339998245239258</v>
      </c>
      <c r="U44" s="22"/>
      <c r="V44" s="54">
        <v>0</v>
      </c>
      <c r="W44" s="54">
        <v>0</v>
      </c>
      <c r="X44" s="54">
        <v>0</v>
      </c>
      <c r="Y44" s="22"/>
      <c r="Z44" s="54">
        <v>0.31200000000000006</v>
      </c>
      <c r="AA44" s="54">
        <v>0.39</v>
      </c>
      <c r="AB44" s="54">
        <v>0.46799999999999997</v>
      </c>
      <c r="AC44" s="22"/>
      <c r="AD44" s="54">
        <v>0.15600000000000003</v>
      </c>
      <c r="AE44" s="54">
        <v>0.19500000000000001</v>
      </c>
      <c r="AF44" s="54">
        <v>0.23399999999999999</v>
      </c>
      <c r="AG44" s="22"/>
      <c r="AH44" s="54">
        <v>0.56000000000000005</v>
      </c>
      <c r="AI44" s="54">
        <v>0.7</v>
      </c>
      <c r="AJ44" s="54">
        <v>0.84</v>
      </c>
      <c r="AK44" s="22"/>
      <c r="AL44" s="54">
        <v>0.33600000000000002</v>
      </c>
      <c r="AM44" s="54">
        <v>0.42</v>
      </c>
      <c r="AN44" s="54">
        <v>0.504</v>
      </c>
      <c r="AO44" s="22"/>
      <c r="AP44" s="23">
        <v>9</v>
      </c>
      <c r="AQ44" s="55">
        <v>0.15</v>
      </c>
      <c r="AR44" s="22"/>
      <c r="AS44" s="23">
        <v>2400</v>
      </c>
      <c r="AT44" s="60">
        <v>0.95</v>
      </c>
      <c r="AU44" s="60">
        <v>0.95</v>
      </c>
      <c r="AV44" s="60">
        <v>1.0653953935164719</v>
      </c>
      <c r="AW44" s="60">
        <v>1.1540111872470415</v>
      </c>
      <c r="AX44" s="60">
        <v>0.95880733290693432</v>
      </c>
      <c r="AY44" s="60">
        <v>1.2150591296388353</v>
      </c>
      <c r="AZ44" s="60">
        <v>1.1913118207893334</v>
      </c>
      <c r="BA44" s="60">
        <v>1.1913118207893334</v>
      </c>
      <c r="BB44" s="60">
        <v>1.2150591296388353</v>
      </c>
      <c r="BC44" s="60">
        <v>1.1540111872470415</v>
      </c>
      <c r="BD44" s="60">
        <v>1.0539248913203618</v>
      </c>
      <c r="BE44" s="60">
        <v>1.1039248913203601</v>
      </c>
      <c r="BF44" s="23" t="s">
        <v>52</v>
      </c>
      <c r="BG44" s="22"/>
      <c r="BH44" s="24">
        <v>37803</v>
      </c>
      <c r="BI44" s="57">
        <v>0.75</v>
      </c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42"/>
      <c r="CI44" s="242"/>
      <c r="CJ44" s="242"/>
      <c r="CK44" s="242"/>
      <c r="CM44" s="245"/>
      <c r="CN44" s="245"/>
      <c r="CO44" s="58"/>
      <c r="CP44"/>
      <c r="CQ44"/>
      <c r="CR44"/>
      <c r="CS44"/>
      <c r="CT44"/>
      <c r="CY44" s="190">
        <f t="shared" si="1"/>
        <v>37803</v>
      </c>
      <c r="CZ44" s="189">
        <f t="shared" si="2"/>
        <v>0.56000000000000005</v>
      </c>
      <c r="DA44" s="189">
        <f t="shared" si="3"/>
        <v>0.7</v>
      </c>
      <c r="DB44" s="189">
        <f t="shared" si="4"/>
        <v>0.84</v>
      </c>
      <c r="DD44" s="189">
        <f t="shared" si="5"/>
        <v>0.31200000000000006</v>
      </c>
      <c r="DE44" s="189">
        <f t="shared" si="6"/>
        <v>0.39</v>
      </c>
      <c r="DF44" s="189">
        <f t="shared" si="7"/>
        <v>0.46799999999999997</v>
      </c>
      <c r="DH44" s="190">
        <f t="shared" si="8"/>
        <v>37803</v>
      </c>
      <c r="DI44" s="17">
        <f t="shared" si="9"/>
        <v>0.75</v>
      </c>
      <c r="DL44" s="190">
        <f t="shared" si="10"/>
        <v>37803</v>
      </c>
      <c r="DM44" s="189">
        <f t="shared" si="11"/>
        <v>0.33600000000000002</v>
      </c>
      <c r="DN44" s="189">
        <f t="shared" si="12"/>
        <v>0.42</v>
      </c>
      <c r="DO44" s="189">
        <f t="shared" si="13"/>
        <v>0.504</v>
      </c>
      <c r="DQ44" s="189">
        <f t="shared" si="14"/>
        <v>0.15600000000000003</v>
      </c>
      <c r="DR44" s="189">
        <f t="shared" si="15"/>
        <v>0.19500000000000001</v>
      </c>
      <c r="DS44" s="189">
        <f t="shared" si="16"/>
        <v>0.23399999999999999</v>
      </c>
      <c r="DT44" s="4"/>
      <c r="DU44">
        <v>26</v>
      </c>
      <c r="DV44" s="300" t="s">
        <v>1290</v>
      </c>
      <c r="DW44" s="301" t="s">
        <v>1291</v>
      </c>
      <c r="DX44" s="302" t="s">
        <v>1303</v>
      </c>
      <c r="DY44" s="22"/>
    </row>
    <row r="45" spans="1:129" x14ac:dyDescent="0.2">
      <c r="A45" s="27">
        <f t="shared" ca="1" si="0"/>
        <v>38078</v>
      </c>
      <c r="B45" s="17">
        <f>'Gas Curves'!C49</f>
        <v>5.2977940542066303E-2</v>
      </c>
      <c r="C45" s="17"/>
      <c r="D45" s="52">
        <v>37126</v>
      </c>
      <c r="E45" s="53">
        <v>46.5</v>
      </c>
      <c r="F45" s="53">
        <v>50.5</v>
      </c>
      <c r="G45" s="53">
        <v>54.5</v>
      </c>
      <c r="H45" s="40"/>
      <c r="I45" s="53">
        <v>15.25</v>
      </c>
      <c r="J45" s="53">
        <v>15.25</v>
      </c>
      <c r="K45" s="53">
        <v>15.25</v>
      </c>
      <c r="L45" s="23"/>
      <c r="M45" s="24">
        <v>37834</v>
      </c>
      <c r="N45" s="54">
        <v>32.840007781982422</v>
      </c>
      <c r="O45" s="54">
        <v>32.840007781982422</v>
      </c>
      <c r="P45" s="54">
        <v>32.840007781982422</v>
      </c>
      <c r="Q45" s="22"/>
      <c r="R45" s="54">
        <v>25.339998245239258</v>
      </c>
      <c r="S45" s="54">
        <v>25.339998245239258</v>
      </c>
      <c r="T45" s="54">
        <v>25.339998245239258</v>
      </c>
      <c r="U45" s="22"/>
      <c r="V45" s="54">
        <v>0</v>
      </c>
      <c r="W45" s="54">
        <v>0</v>
      </c>
      <c r="X45" s="54">
        <v>0</v>
      </c>
      <c r="Y45" s="22"/>
      <c r="Z45" s="54">
        <v>0.31200000000000006</v>
      </c>
      <c r="AA45" s="54">
        <v>0.39</v>
      </c>
      <c r="AB45" s="54">
        <v>0.46799999999999997</v>
      </c>
      <c r="AC45" s="22"/>
      <c r="AD45" s="54">
        <v>0.15600000000000003</v>
      </c>
      <c r="AE45" s="54">
        <v>0.19500000000000001</v>
      </c>
      <c r="AF45" s="54">
        <v>0.23399999999999999</v>
      </c>
      <c r="AG45" s="22"/>
      <c r="AH45" s="54">
        <v>0.56000000000000005</v>
      </c>
      <c r="AI45" s="54">
        <v>0.7</v>
      </c>
      <c r="AJ45" s="54">
        <v>0.84</v>
      </c>
      <c r="AK45" s="22"/>
      <c r="AL45" s="54">
        <v>0.33600000000000002</v>
      </c>
      <c r="AM45" s="54">
        <v>0.42</v>
      </c>
      <c r="AN45" s="54">
        <v>0.504</v>
      </c>
      <c r="AO45" s="22"/>
      <c r="AP45" s="23">
        <v>9</v>
      </c>
      <c r="AQ45" s="55">
        <v>0.15</v>
      </c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4">
        <v>37834</v>
      </c>
      <c r="BI45" s="57">
        <v>0.75</v>
      </c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42"/>
      <c r="CI45" s="242"/>
      <c r="CJ45" s="242"/>
      <c r="CK45" s="242"/>
      <c r="CM45" s="245"/>
      <c r="CN45" s="245"/>
      <c r="CO45" s="58"/>
      <c r="CP45"/>
      <c r="CQ45"/>
      <c r="CR45"/>
      <c r="CS45"/>
      <c r="CT45"/>
      <c r="CY45" s="190">
        <f t="shared" si="1"/>
        <v>37834</v>
      </c>
      <c r="CZ45" s="189">
        <f t="shared" si="2"/>
        <v>0.56000000000000005</v>
      </c>
      <c r="DA45" s="189">
        <f t="shared" si="3"/>
        <v>0.7</v>
      </c>
      <c r="DB45" s="189">
        <f t="shared" si="4"/>
        <v>0.84</v>
      </c>
      <c r="DD45" s="189">
        <f t="shared" si="5"/>
        <v>0.31200000000000006</v>
      </c>
      <c r="DE45" s="189">
        <f t="shared" si="6"/>
        <v>0.39</v>
      </c>
      <c r="DF45" s="189">
        <f t="shared" si="7"/>
        <v>0.46799999999999997</v>
      </c>
      <c r="DH45" s="190">
        <f t="shared" si="8"/>
        <v>37834</v>
      </c>
      <c r="DI45" s="17">
        <f t="shared" si="9"/>
        <v>0.75</v>
      </c>
      <c r="DL45" s="190">
        <f t="shared" si="10"/>
        <v>37834</v>
      </c>
      <c r="DM45" s="189">
        <f t="shared" si="11"/>
        <v>0.33600000000000002</v>
      </c>
      <c r="DN45" s="189">
        <f t="shared" si="12"/>
        <v>0.42</v>
      </c>
      <c r="DO45" s="189">
        <f t="shared" si="13"/>
        <v>0.504</v>
      </c>
      <c r="DQ45" s="189">
        <f t="shared" si="14"/>
        <v>0.15600000000000003</v>
      </c>
      <c r="DR45" s="189">
        <f t="shared" si="15"/>
        <v>0.19500000000000001</v>
      </c>
      <c r="DS45" s="189">
        <f t="shared" si="16"/>
        <v>0.23399999999999999</v>
      </c>
      <c r="DT45" s="4"/>
      <c r="DU45">
        <v>27</v>
      </c>
      <c r="DV45" s="300" t="s">
        <v>1292</v>
      </c>
      <c r="DW45" s="301" t="s">
        <v>1293</v>
      </c>
      <c r="DX45" s="302">
        <v>9</v>
      </c>
      <c r="DY45" s="22"/>
    </row>
    <row r="46" spans="1:129" x14ac:dyDescent="0.2">
      <c r="A46" s="27">
        <f t="shared" ca="1" si="0"/>
        <v>38108</v>
      </c>
      <c r="B46" s="17">
        <f>'Gas Curves'!C50</f>
        <v>5.32283461583338E-2</v>
      </c>
      <c r="C46" s="17"/>
      <c r="D46" s="52">
        <v>37127</v>
      </c>
      <c r="E46" s="53">
        <v>46.5</v>
      </c>
      <c r="F46" s="53">
        <v>50.5</v>
      </c>
      <c r="G46" s="53">
        <v>54.5</v>
      </c>
      <c r="H46" s="40"/>
      <c r="I46" s="53">
        <v>15.25</v>
      </c>
      <c r="J46" s="53">
        <v>15.25</v>
      </c>
      <c r="K46" s="53">
        <v>15.25</v>
      </c>
      <c r="L46" s="23"/>
      <c r="M46" s="24">
        <v>37865</v>
      </c>
      <c r="N46" s="54">
        <v>24.839998245239258</v>
      </c>
      <c r="O46" s="54">
        <v>24.839998245239258</v>
      </c>
      <c r="P46" s="54">
        <v>24.839998245239258</v>
      </c>
      <c r="Q46" s="22"/>
      <c r="R46" s="54">
        <v>19.339998245239258</v>
      </c>
      <c r="S46" s="54">
        <v>19.339998245239258</v>
      </c>
      <c r="T46" s="54">
        <v>19.339998245239258</v>
      </c>
      <c r="U46" s="22"/>
      <c r="V46" s="54">
        <v>0</v>
      </c>
      <c r="W46" s="54">
        <v>0</v>
      </c>
      <c r="X46" s="54">
        <v>0</v>
      </c>
      <c r="Y46" s="22"/>
      <c r="Z46" s="54">
        <v>0.2</v>
      </c>
      <c r="AA46" s="54">
        <v>0.25</v>
      </c>
      <c r="AB46" s="54">
        <v>0.3</v>
      </c>
      <c r="AC46" s="22"/>
      <c r="AD46" s="54">
        <v>0.1</v>
      </c>
      <c r="AE46" s="54">
        <v>0.125</v>
      </c>
      <c r="AF46" s="54">
        <v>0.15</v>
      </c>
      <c r="AG46" s="22"/>
      <c r="AH46" s="54">
        <v>0.28000000000000003</v>
      </c>
      <c r="AI46" s="54">
        <v>0.35</v>
      </c>
      <c r="AJ46" s="54">
        <v>0.42</v>
      </c>
      <c r="AK46" s="22"/>
      <c r="AL46" s="54">
        <v>0.16800000000000001</v>
      </c>
      <c r="AM46" s="54">
        <v>0.21</v>
      </c>
      <c r="AN46" s="54">
        <v>0.252</v>
      </c>
      <c r="AO46" s="22"/>
      <c r="AP46" s="23">
        <v>10</v>
      </c>
      <c r="AQ46" s="55">
        <v>0.15</v>
      </c>
      <c r="AR46" s="22"/>
      <c r="AS46" s="23" t="s">
        <v>84</v>
      </c>
      <c r="AT46" s="22"/>
      <c r="AU46" s="22"/>
      <c r="AV46" s="23" t="s">
        <v>85</v>
      </c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4">
        <v>37865</v>
      </c>
      <c r="BI46" s="57">
        <v>0.75</v>
      </c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42"/>
      <c r="CI46" s="242"/>
      <c r="CJ46" s="242"/>
      <c r="CK46" s="242"/>
      <c r="CM46" s="245"/>
      <c r="CN46" s="245"/>
      <c r="CO46" s="58"/>
      <c r="CP46"/>
      <c r="CQ46"/>
      <c r="CR46"/>
      <c r="CS46"/>
      <c r="CT46"/>
      <c r="CY46" s="190">
        <f t="shared" si="1"/>
        <v>37865</v>
      </c>
      <c r="CZ46" s="189">
        <f t="shared" si="2"/>
        <v>0.28000000000000003</v>
      </c>
      <c r="DA46" s="189">
        <f t="shared" si="3"/>
        <v>0.35</v>
      </c>
      <c r="DB46" s="189">
        <f t="shared" si="4"/>
        <v>0.42</v>
      </c>
      <c r="DD46" s="189">
        <f t="shared" si="5"/>
        <v>0.2</v>
      </c>
      <c r="DE46" s="189">
        <f t="shared" si="6"/>
        <v>0.25</v>
      </c>
      <c r="DF46" s="189">
        <f t="shared" si="7"/>
        <v>0.3</v>
      </c>
      <c r="DH46" s="190">
        <f t="shared" si="8"/>
        <v>37865</v>
      </c>
      <c r="DI46" s="17">
        <f t="shared" si="9"/>
        <v>0.75</v>
      </c>
      <c r="DL46" s="190">
        <f t="shared" si="10"/>
        <v>37865</v>
      </c>
      <c r="DM46" s="189">
        <f t="shared" si="11"/>
        <v>0.16800000000000001</v>
      </c>
      <c r="DN46" s="189">
        <f t="shared" si="12"/>
        <v>0.21</v>
      </c>
      <c r="DO46" s="189">
        <f t="shared" si="13"/>
        <v>0.252</v>
      </c>
      <c r="DQ46" s="189">
        <f t="shared" si="14"/>
        <v>0.1</v>
      </c>
      <c r="DR46" s="189">
        <f t="shared" si="15"/>
        <v>0.125</v>
      </c>
      <c r="DS46" s="189">
        <f t="shared" si="16"/>
        <v>0.15</v>
      </c>
      <c r="DT46" s="4"/>
      <c r="DU46">
        <v>28</v>
      </c>
      <c r="DV46" s="300" t="s">
        <v>1294</v>
      </c>
      <c r="DW46" s="301" t="s">
        <v>1295</v>
      </c>
      <c r="DX46" s="302">
        <v>10</v>
      </c>
      <c r="DY46" s="22"/>
    </row>
    <row r="47" spans="1:129" ht="13.5" thickBot="1" x14ac:dyDescent="0.25">
      <c r="A47" s="27">
        <f t="shared" ca="1" si="0"/>
        <v>38139</v>
      </c>
      <c r="B47" s="17">
        <f>'Gas Curves'!C51</f>
        <v>5.3462596592474203E-2</v>
      </c>
      <c r="C47" s="17"/>
      <c r="D47" s="52">
        <v>37128</v>
      </c>
      <c r="E47" s="53">
        <v>26</v>
      </c>
      <c r="F47" s="53">
        <v>30</v>
      </c>
      <c r="G47" s="53">
        <v>34</v>
      </c>
      <c r="H47" s="40"/>
      <c r="I47" s="53">
        <v>15.25</v>
      </c>
      <c r="J47" s="53">
        <v>15.25</v>
      </c>
      <c r="K47" s="53">
        <v>15.25</v>
      </c>
      <c r="L47" s="23"/>
      <c r="M47" s="24">
        <v>37895</v>
      </c>
      <c r="N47" s="54">
        <v>19.83599853515625</v>
      </c>
      <c r="O47" s="54">
        <v>19.83599853515625</v>
      </c>
      <c r="P47" s="54">
        <v>19.83599853515625</v>
      </c>
      <c r="Q47" s="22"/>
      <c r="R47" s="54">
        <v>14.336502075195313</v>
      </c>
      <c r="S47" s="54">
        <v>14.336502075195313</v>
      </c>
      <c r="T47" s="54">
        <v>14.336502075195313</v>
      </c>
      <c r="U47" s="22"/>
      <c r="V47" s="54">
        <v>0</v>
      </c>
      <c r="W47" s="54">
        <v>0</v>
      </c>
      <c r="X47" s="54">
        <v>0</v>
      </c>
      <c r="Y47" s="22"/>
      <c r="Z47" s="54">
        <v>0.2</v>
      </c>
      <c r="AA47" s="54">
        <v>0.25</v>
      </c>
      <c r="AB47" s="54">
        <v>0.3</v>
      </c>
      <c r="AC47" s="22"/>
      <c r="AD47" s="54">
        <v>0.1</v>
      </c>
      <c r="AE47" s="54">
        <v>0.125</v>
      </c>
      <c r="AF47" s="54">
        <v>0.15</v>
      </c>
      <c r="AG47" s="22"/>
      <c r="AH47" s="54">
        <v>0.28000000000000003</v>
      </c>
      <c r="AI47" s="54">
        <v>0.35</v>
      </c>
      <c r="AJ47" s="54">
        <v>0.42</v>
      </c>
      <c r="AK47" s="22"/>
      <c r="AL47" s="54">
        <v>0.16800000000000001</v>
      </c>
      <c r="AM47" s="54">
        <v>0.21</v>
      </c>
      <c r="AN47" s="54">
        <v>0.252</v>
      </c>
      <c r="AO47" s="22"/>
      <c r="AP47" s="23">
        <v>10</v>
      </c>
      <c r="AQ47" s="55">
        <v>0.15</v>
      </c>
      <c r="AR47" s="22"/>
      <c r="AS47" s="55">
        <v>-100</v>
      </c>
      <c r="AT47" s="81">
        <v>-0.4</v>
      </c>
      <c r="AU47" s="22"/>
      <c r="AV47" s="55">
        <v>1</v>
      </c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4">
        <v>37895</v>
      </c>
      <c r="BI47" s="57">
        <v>0.75</v>
      </c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42"/>
      <c r="CI47" s="242"/>
      <c r="CJ47" s="242"/>
      <c r="CK47" s="242"/>
      <c r="CM47" s="245"/>
      <c r="CN47" s="245"/>
      <c r="CO47" s="58"/>
      <c r="CP47"/>
      <c r="CQ47"/>
      <c r="CR47"/>
      <c r="CS47"/>
      <c r="CT47"/>
      <c r="CY47" s="190">
        <f t="shared" si="1"/>
        <v>37895</v>
      </c>
      <c r="CZ47" s="189">
        <f t="shared" si="2"/>
        <v>0.28000000000000003</v>
      </c>
      <c r="DA47" s="189">
        <f t="shared" si="3"/>
        <v>0.35</v>
      </c>
      <c r="DB47" s="189">
        <f t="shared" si="4"/>
        <v>0.42</v>
      </c>
      <c r="DD47" s="189">
        <f t="shared" si="5"/>
        <v>0.2</v>
      </c>
      <c r="DE47" s="189">
        <f t="shared" si="6"/>
        <v>0.25</v>
      </c>
      <c r="DF47" s="189">
        <f t="shared" si="7"/>
        <v>0.3</v>
      </c>
      <c r="DH47" s="190">
        <f t="shared" si="8"/>
        <v>37895</v>
      </c>
      <c r="DI47" s="17">
        <f t="shared" si="9"/>
        <v>0.75</v>
      </c>
      <c r="DL47" s="190">
        <f t="shared" si="10"/>
        <v>37895</v>
      </c>
      <c r="DM47" s="189">
        <f t="shared" si="11"/>
        <v>0.16800000000000001</v>
      </c>
      <c r="DN47" s="189">
        <f t="shared" si="12"/>
        <v>0.21</v>
      </c>
      <c r="DO47" s="189">
        <f t="shared" si="13"/>
        <v>0.252</v>
      </c>
      <c r="DQ47" s="189">
        <f t="shared" si="14"/>
        <v>0.1</v>
      </c>
      <c r="DR47" s="189">
        <f t="shared" si="15"/>
        <v>0.125</v>
      </c>
      <c r="DS47" s="189">
        <f t="shared" si="16"/>
        <v>0.15</v>
      </c>
      <c r="DT47" s="4"/>
      <c r="DU47">
        <v>29</v>
      </c>
      <c r="DV47" s="308" t="s">
        <v>1296</v>
      </c>
      <c r="DW47" s="309" t="s">
        <v>1297</v>
      </c>
      <c r="DX47" s="310">
        <v>11</v>
      </c>
      <c r="DY47" s="22"/>
    </row>
    <row r="48" spans="1:129" x14ac:dyDescent="0.2">
      <c r="A48" s="27">
        <f t="shared" ca="1" si="0"/>
        <v>38169</v>
      </c>
      <c r="B48" s="17">
        <f>'Gas Curves'!C52</f>
        <v>5.3693197820164199E-2</v>
      </c>
      <c r="C48" s="17"/>
      <c r="D48" s="52">
        <v>37129</v>
      </c>
      <c r="E48" s="53">
        <v>26</v>
      </c>
      <c r="F48" s="53">
        <v>30</v>
      </c>
      <c r="G48" s="53">
        <v>34</v>
      </c>
      <c r="H48" s="40"/>
      <c r="I48" s="53">
        <v>15.25</v>
      </c>
      <c r="J48" s="53">
        <v>15.25</v>
      </c>
      <c r="K48" s="53">
        <v>15.25</v>
      </c>
      <c r="L48" s="23"/>
      <c r="M48" s="24">
        <v>37926</v>
      </c>
      <c r="N48" s="54">
        <v>21.839998245239258</v>
      </c>
      <c r="O48" s="54">
        <v>21.839998245239258</v>
      </c>
      <c r="P48" s="54">
        <v>21.839998245239258</v>
      </c>
      <c r="Q48" s="22"/>
      <c r="R48" s="54">
        <v>14.340002059936523</v>
      </c>
      <c r="S48" s="54">
        <v>14.340002059936523</v>
      </c>
      <c r="T48" s="54">
        <v>14.340002059936523</v>
      </c>
      <c r="U48" s="22"/>
      <c r="V48" s="54">
        <v>0</v>
      </c>
      <c r="W48" s="54">
        <v>0</v>
      </c>
      <c r="X48" s="54">
        <v>0</v>
      </c>
      <c r="Y48" s="22"/>
      <c r="Z48" s="54">
        <v>0.2</v>
      </c>
      <c r="AA48" s="54">
        <v>0.25</v>
      </c>
      <c r="AB48" s="54">
        <v>0.3</v>
      </c>
      <c r="AC48" s="22"/>
      <c r="AD48" s="54">
        <v>0.1</v>
      </c>
      <c r="AE48" s="54">
        <v>0.125</v>
      </c>
      <c r="AF48" s="54">
        <v>0.15</v>
      </c>
      <c r="AG48" s="22"/>
      <c r="AH48" s="54">
        <v>0.28000000000000003</v>
      </c>
      <c r="AI48" s="54">
        <v>0.35</v>
      </c>
      <c r="AJ48" s="54">
        <v>0.42</v>
      </c>
      <c r="AK48" s="22"/>
      <c r="AL48" s="54">
        <v>0.16800000000000001</v>
      </c>
      <c r="AM48" s="54">
        <v>0.21</v>
      </c>
      <c r="AN48" s="54">
        <v>0.252</v>
      </c>
      <c r="AO48" s="22"/>
      <c r="AP48" s="23">
        <v>10</v>
      </c>
      <c r="AQ48" s="55">
        <v>0.25</v>
      </c>
      <c r="AR48" s="22"/>
      <c r="AS48" s="55">
        <v>-90</v>
      </c>
      <c r="AT48" s="57">
        <v>-0.35</v>
      </c>
      <c r="AU48" s="22"/>
      <c r="AV48" s="55">
        <v>2</v>
      </c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4">
        <v>37926</v>
      </c>
      <c r="BI48" s="57">
        <v>0.75</v>
      </c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42"/>
      <c r="CI48" s="242"/>
      <c r="CJ48" s="242"/>
      <c r="CK48" s="242"/>
      <c r="CM48" s="245"/>
      <c r="CN48" s="245"/>
      <c r="CO48" s="58"/>
      <c r="CP48"/>
      <c r="CQ48"/>
      <c r="CR48"/>
      <c r="CS48"/>
      <c r="CT48"/>
      <c r="CY48" s="190">
        <f t="shared" si="1"/>
        <v>37926</v>
      </c>
      <c r="CZ48" s="189">
        <f t="shared" si="2"/>
        <v>0.28000000000000003</v>
      </c>
      <c r="DA48" s="189">
        <f t="shared" si="3"/>
        <v>0.35</v>
      </c>
      <c r="DB48" s="189">
        <f t="shared" si="4"/>
        <v>0.42</v>
      </c>
      <c r="DD48" s="189">
        <f t="shared" si="5"/>
        <v>0.2</v>
      </c>
      <c r="DE48" s="189">
        <f t="shared" si="6"/>
        <v>0.25</v>
      </c>
      <c r="DF48" s="189">
        <f t="shared" si="7"/>
        <v>0.3</v>
      </c>
      <c r="DH48" s="190">
        <f t="shared" si="8"/>
        <v>37926</v>
      </c>
      <c r="DI48" s="17">
        <f t="shared" si="9"/>
        <v>0.75</v>
      </c>
      <c r="DL48" s="190">
        <f t="shared" si="10"/>
        <v>37926</v>
      </c>
      <c r="DM48" s="189">
        <f t="shared" si="11"/>
        <v>0.16800000000000001</v>
      </c>
      <c r="DN48" s="189">
        <f t="shared" si="12"/>
        <v>0.21</v>
      </c>
      <c r="DO48" s="189">
        <f t="shared" si="13"/>
        <v>0.252</v>
      </c>
      <c r="DQ48" s="189">
        <f t="shared" si="14"/>
        <v>0.1</v>
      </c>
      <c r="DR48" s="189">
        <f t="shared" si="15"/>
        <v>0.125</v>
      </c>
      <c r="DS48" s="189">
        <f t="shared" si="16"/>
        <v>0.15</v>
      </c>
      <c r="DT48" s="4"/>
      <c r="DV48" s="79"/>
      <c r="DW48" s="80"/>
      <c r="DX48" s="2"/>
      <c r="DY48" s="22"/>
    </row>
    <row r="49" spans="1:129" x14ac:dyDescent="0.2">
      <c r="A49" s="27">
        <f t="shared" ca="1" si="0"/>
        <v>38200</v>
      </c>
      <c r="B49" s="17">
        <f>'Gas Curves'!C53</f>
        <v>5.3895917032485301E-2</v>
      </c>
      <c r="C49" s="17"/>
      <c r="D49" s="52">
        <v>37130</v>
      </c>
      <c r="E49" s="53">
        <v>46.5</v>
      </c>
      <c r="F49" s="53">
        <v>50.5</v>
      </c>
      <c r="G49" s="53">
        <v>54.5</v>
      </c>
      <c r="H49" s="40"/>
      <c r="I49" s="53">
        <v>13.25</v>
      </c>
      <c r="J49" s="53">
        <v>13.25</v>
      </c>
      <c r="K49" s="53">
        <v>13.25</v>
      </c>
      <c r="L49" s="23"/>
      <c r="M49" s="24">
        <v>37956</v>
      </c>
      <c r="N49" s="54">
        <v>26.839998245239258</v>
      </c>
      <c r="O49" s="54">
        <v>26.839998245239258</v>
      </c>
      <c r="P49" s="54">
        <v>26.839998245239258</v>
      </c>
      <c r="Q49" s="22"/>
      <c r="R49" s="54">
        <v>21.339998245239258</v>
      </c>
      <c r="S49" s="54">
        <v>21.339998245239258</v>
      </c>
      <c r="T49" s="54">
        <v>21.339998245239258</v>
      </c>
      <c r="U49" s="22"/>
      <c r="V49" s="54">
        <v>0</v>
      </c>
      <c r="W49" s="54">
        <v>0</v>
      </c>
      <c r="X49" s="54">
        <v>0</v>
      </c>
      <c r="Y49" s="22"/>
      <c r="Z49" s="54">
        <v>0.2</v>
      </c>
      <c r="AA49" s="54">
        <v>0.25</v>
      </c>
      <c r="AB49" s="54">
        <v>0.3</v>
      </c>
      <c r="AC49" s="22"/>
      <c r="AD49" s="54">
        <v>0.1</v>
      </c>
      <c r="AE49" s="54">
        <v>0.125</v>
      </c>
      <c r="AF49" s="54">
        <v>0.15</v>
      </c>
      <c r="AG49" s="22"/>
      <c r="AH49" s="54">
        <v>0.28000000000000003</v>
      </c>
      <c r="AI49" s="54">
        <v>0.35</v>
      </c>
      <c r="AJ49" s="54">
        <v>0.42</v>
      </c>
      <c r="AK49" s="22"/>
      <c r="AL49" s="54">
        <v>0.16800000000000001</v>
      </c>
      <c r="AM49" s="54">
        <v>0.21</v>
      </c>
      <c r="AN49" s="54">
        <v>0.252</v>
      </c>
      <c r="AO49" s="22"/>
      <c r="AP49" s="23">
        <v>11</v>
      </c>
      <c r="AQ49" s="55">
        <v>0.25</v>
      </c>
      <c r="AR49" s="22"/>
      <c r="AS49" s="82">
        <v>-80</v>
      </c>
      <c r="AT49" s="81">
        <v>-0.3</v>
      </c>
      <c r="AU49" s="22"/>
      <c r="AV49" s="55">
        <v>3</v>
      </c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4">
        <v>37956</v>
      </c>
      <c r="BI49" s="57">
        <v>0.75</v>
      </c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42"/>
      <c r="CI49" s="3"/>
      <c r="CJ49" s="3"/>
      <c r="CK49" s="3"/>
      <c r="CM49" s="245"/>
      <c r="CN49" s="245"/>
      <c r="CO49" s="58"/>
      <c r="CP49"/>
      <c r="CQ49"/>
      <c r="CR49"/>
      <c r="CS49"/>
      <c r="CT49"/>
      <c r="CY49" s="190">
        <f t="shared" si="1"/>
        <v>37956</v>
      </c>
      <c r="CZ49" s="189">
        <f t="shared" si="2"/>
        <v>0.28000000000000003</v>
      </c>
      <c r="DA49" s="189">
        <f t="shared" si="3"/>
        <v>0.35</v>
      </c>
      <c r="DB49" s="189">
        <f t="shared" si="4"/>
        <v>0.42</v>
      </c>
      <c r="DD49" s="189">
        <f t="shared" si="5"/>
        <v>0.2</v>
      </c>
      <c r="DE49" s="189">
        <f t="shared" si="6"/>
        <v>0.25</v>
      </c>
      <c r="DF49" s="189">
        <f t="shared" si="7"/>
        <v>0.3</v>
      </c>
      <c r="DH49" s="190">
        <f t="shared" si="8"/>
        <v>37956</v>
      </c>
      <c r="DI49" s="17">
        <f t="shared" si="9"/>
        <v>0.75</v>
      </c>
      <c r="DL49" s="190">
        <f t="shared" si="10"/>
        <v>37956</v>
      </c>
      <c r="DM49" s="189">
        <f t="shared" si="11"/>
        <v>0.16800000000000001</v>
      </c>
      <c r="DN49" s="189">
        <f t="shared" si="12"/>
        <v>0.21</v>
      </c>
      <c r="DO49" s="189">
        <f t="shared" si="13"/>
        <v>0.252</v>
      </c>
      <c r="DQ49" s="189">
        <f t="shared" si="14"/>
        <v>0.1</v>
      </c>
      <c r="DR49" s="189">
        <f t="shared" si="15"/>
        <v>0.125</v>
      </c>
      <c r="DS49" s="189">
        <f t="shared" si="16"/>
        <v>0.15</v>
      </c>
      <c r="DT49" s="4"/>
      <c r="DV49" s="79"/>
      <c r="DW49" s="80"/>
      <c r="DX49" s="2"/>
    </row>
    <row r="50" spans="1:129" x14ac:dyDescent="0.2">
      <c r="A50" s="27">
        <f t="shared" ca="1" si="0"/>
        <v>38231</v>
      </c>
      <c r="B50" s="17">
        <f>'Gas Curves'!C54</f>
        <v>5.4105393566271406E-2</v>
      </c>
      <c r="C50" s="17"/>
      <c r="D50" s="52">
        <v>37134</v>
      </c>
      <c r="E50" s="53">
        <v>35.479999999999997</v>
      </c>
      <c r="F50" s="53">
        <v>39.479999999999997</v>
      </c>
      <c r="G50" s="53">
        <v>43.48</v>
      </c>
      <c r="H50" s="40"/>
      <c r="I50" s="53">
        <v>13.25</v>
      </c>
      <c r="J50" s="53">
        <v>13.25</v>
      </c>
      <c r="K50" s="53">
        <v>13.25</v>
      </c>
      <c r="L50" s="23"/>
      <c r="M50" s="24">
        <v>37987</v>
      </c>
      <c r="N50" s="54">
        <v>35.5</v>
      </c>
      <c r="O50" s="54">
        <v>35.5</v>
      </c>
      <c r="P50" s="54">
        <v>35.5</v>
      </c>
      <c r="Q50" s="22"/>
      <c r="R50" s="54">
        <v>25</v>
      </c>
      <c r="S50" s="54">
        <v>25</v>
      </c>
      <c r="T50" s="54">
        <v>25</v>
      </c>
      <c r="U50" s="22"/>
      <c r="V50" s="54">
        <v>0</v>
      </c>
      <c r="W50" s="54">
        <v>0</v>
      </c>
      <c r="X50" s="54">
        <v>0</v>
      </c>
      <c r="Y50" s="22"/>
      <c r="Z50" s="54">
        <v>0.16</v>
      </c>
      <c r="AA50" s="54">
        <v>0.2</v>
      </c>
      <c r="AB50" s="54">
        <v>0.24</v>
      </c>
      <c r="AC50" s="22"/>
      <c r="AD50" s="54">
        <v>0.08</v>
      </c>
      <c r="AE50" s="54">
        <v>0.1</v>
      </c>
      <c r="AF50" s="54">
        <v>0.12</v>
      </c>
      <c r="AG50" s="22"/>
      <c r="AH50" s="54">
        <v>0.28000000000000003</v>
      </c>
      <c r="AI50" s="54">
        <v>0.35</v>
      </c>
      <c r="AJ50" s="54">
        <v>0.42</v>
      </c>
      <c r="AK50" s="22"/>
      <c r="AL50" s="54">
        <v>0.16800000000000001</v>
      </c>
      <c r="AM50" s="54">
        <v>0.21</v>
      </c>
      <c r="AN50" s="54">
        <v>0.252</v>
      </c>
      <c r="AO50" s="22"/>
      <c r="AP50" s="23">
        <v>11</v>
      </c>
      <c r="AQ50" s="55">
        <v>0.25</v>
      </c>
      <c r="AR50" s="22"/>
      <c r="AS50" s="55">
        <v>-70</v>
      </c>
      <c r="AT50" s="81">
        <v>-0.25</v>
      </c>
      <c r="AU50" s="22"/>
      <c r="AV50" s="55">
        <v>4</v>
      </c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4">
        <v>37987</v>
      </c>
      <c r="BI50" s="57">
        <v>0.75</v>
      </c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42"/>
      <c r="CI50" s="236"/>
      <c r="CJ50" s="237"/>
      <c r="CK50" s="237"/>
      <c r="CM50" s="245"/>
      <c r="CN50" s="245"/>
      <c r="CO50" s="58"/>
      <c r="CP50"/>
      <c r="CQ50"/>
      <c r="CR50"/>
      <c r="CS50"/>
      <c r="CT50"/>
      <c r="CY50" s="190">
        <f t="shared" si="1"/>
        <v>37987</v>
      </c>
      <c r="CZ50" s="189">
        <f t="shared" si="2"/>
        <v>0.28000000000000003</v>
      </c>
      <c r="DA50" s="189">
        <f t="shared" si="3"/>
        <v>0.35</v>
      </c>
      <c r="DB50" s="189">
        <f t="shared" si="4"/>
        <v>0.42</v>
      </c>
      <c r="DD50" s="189">
        <f t="shared" si="5"/>
        <v>0.16</v>
      </c>
      <c r="DE50" s="189">
        <f t="shared" si="6"/>
        <v>0.2</v>
      </c>
      <c r="DF50" s="189">
        <f t="shared" si="7"/>
        <v>0.24</v>
      </c>
      <c r="DH50" s="190">
        <f t="shared" si="8"/>
        <v>37987</v>
      </c>
      <c r="DI50" s="17">
        <f t="shared" si="9"/>
        <v>0.75</v>
      </c>
      <c r="DL50" s="190">
        <f t="shared" si="10"/>
        <v>37987</v>
      </c>
      <c r="DM50" s="189">
        <f t="shared" si="11"/>
        <v>0.16800000000000001</v>
      </c>
      <c r="DN50" s="189">
        <f t="shared" si="12"/>
        <v>0.21</v>
      </c>
      <c r="DO50" s="189">
        <f t="shared" si="13"/>
        <v>0.252</v>
      </c>
      <c r="DQ50" s="189">
        <f t="shared" si="14"/>
        <v>0.08</v>
      </c>
      <c r="DR50" s="189">
        <f t="shared" si="15"/>
        <v>0.1</v>
      </c>
      <c r="DS50" s="189">
        <f t="shared" si="16"/>
        <v>0.12</v>
      </c>
      <c r="DT50" s="4"/>
      <c r="DU50" s="4"/>
      <c r="DY50" s="4"/>
    </row>
    <row r="51" spans="1:129" x14ac:dyDescent="0.2">
      <c r="A51" s="27">
        <f t="shared" ca="1" si="0"/>
        <v>38261</v>
      </c>
      <c r="B51" s="17">
        <f>'Gas Curves'!C55</f>
        <v>5.4301432501983694E-2</v>
      </c>
      <c r="C51" s="17"/>
      <c r="D51" s="52">
        <v>37135</v>
      </c>
      <c r="E51" s="53">
        <v>27</v>
      </c>
      <c r="F51" s="53">
        <v>29.5</v>
      </c>
      <c r="G51" s="53">
        <v>32</v>
      </c>
      <c r="H51" s="40"/>
      <c r="I51" s="53">
        <v>12</v>
      </c>
      <c r="J51" s="53">
        <v>12</v>
      </c>
      <c r="K51" s="53">
        <v>12</v>
      </c>
      <c r="L51" s="23"/>
      <c r="M51" s="24">
        <v>38018</v>
      </c>
      <c r="N51" s="54">
        <v>31.246002197265625</v>
      </c>
      <c r="O51" s="54">
        <v>31.246002197265625</v>
      </c>
      <c r="P51" s="54">
        <v>31.246002197265625</v>
      </c>
      <c r="Q51" s="22"/>
      <c r="R51" s="54">
        <v>22.746501922607422</v>
      </c>
      <c r="S51" s="54">
        <v>22.746501922607422</v>
      </c>
      <c r="T51" s="54">
        <v>22.746501922607422</v>
      </c>
      <c r="U51" s="22"/>
      <c r="V51" s="54">
        <v>0</v>
      </c>
      <c r="W51" s="54">
        <v>0</v>
      </c>
      <c r="X51" s="54">
        <v>0</v>
      </c>
      <c r="Y51" s="22"/>
      <c r="Z51" s="54">
        <v>0.16</v>
      </c>
      <c r="AA51" s="54">
        <v>0.2</v>
      </c>
      <c r="AB51" s="54">
        <v>0.24</v>
      </c>
      <c r="AC51" s="22"/>
      <c r="AD51" s="54">
        <v>0.08</v>
      </c>
      <c r="AE51" s="54">
        <v>0.1</v>
      </c>
      <c r="AF51" s="54">
        <v>0.12</v>
      </c>
      <c r="AG51" s="22"/>
      <c r="AH51" s="54">
        <v>0.28000000000000003</v>
      </c>
      <c r="AI51" s="54">
        <v>0.35</v>
      </c>
      <c r="AJ51" s="54">
        <v>0.42</v>
      </c>
      <c r="AK51" s="22"/>
      <c r="AL51" s="54">
        <v>0.16800000000000001</v>
      </c>
      <c r="AM51" s="54">
        <v>0.21</v>
      </c>
      <c r="AN51" s="54">
        <v>0.252</v>
      </c>
      <c r="AO51" s="22"/>
      <c r="AP51" s="23">
        <v>11</v>
      </c>
      <c r="AQ51" s="55">
        <v>0.25</v>
      </c>
      <c r="AR51" s="22"/>
      <c r="AS51" s="55">
        <v>-60</v>
      </c>
      <c r="AT51" s="81">
        <v>-0.25</v>
      </c>
      <c r="AU51" s="22"/>
      <c r="AV51" s="55">
        <v>10</v>
      </c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4">
        <v>38018</v>
      </c>
      <c r="BI51" s="57">
        <v>0.75</v>
      </c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42"/>
      <c r="CI51" s="239"/>
      <c r="CJ51" s="239"/>
      <c r="CK51" s="239"/>
      <c r="CM51" s="245"/>
      <c r="CN51" s="245"/>
      <c r="CO51" s="58"/>
      <c r="CP51"/>
      <c r="CQ51"/>
      <c r="CR51"/>
      <c r="CS51"/>
      <c r="CT51"/>
      <c r="CY51" s="190">
        <f t="shared" si="1"/>
        <v>38018</v>
      </c>
      <c r="CZ51" s="189">
        <f t="shared" si="2"/>
        <v>0.28000000000000003</v>
      </c>
      <c r="DA51" s="189">
        <f t="shared" si="3"/>
        <v>0.35</v>
      </c>
      <c r="DB51" s="189">
        <f t="shared" si="4"/>
        <v>0.42</v>
      </c>
      <c r="DD51" s="189">
        <f t="shared" si="5"/>
        <v>0.16</v>
      </c>
      <c r="DE51" s="189">
        <f t="shared" si="6"/>
        <v>0.2</v>
      </c>
      <c r="DF51" s="189">
        <f t="shared" si="7"/>
        <v>0.24</v>
      </c>
      <c r="DH51" s="190">
        <f t="shared" si="8"/>
        <v>38018</v>
      </c>
      <c r="DI51" s="17">
        <f t="shared" si="9"/>
        <v>0.75</v>
      </c>
      <c r="DL51" s="190">
        <f t="shared" si="10"/>
        <v>38018</v>
      </c>
      <c r="DM51" s="189">
        <f t="shared" si="11"/>
        <v>0.16800000000000001</v>
      </c>
      <c r="DN51" s="189">
        <f t="shared" si="12"/>
        <v>0.21</v>
      </c>
      <c r="DO51" s="189">
        <f t="shared" si="13"/>
        <v>0.252</v>
      </c>
      <c r="DQ51" s="189">
        <f t="shared" si="14"/>
        <v>0.08</v>
      </c>
      <c r="DR51" s="189">
        <f t="shared" si="15"/>
        <v>0.1</v>
      </c>
      <c r="DS51" s="189">
        <f t="shared" si="16"/>
        <v>0.12</v>
      </c>
      <c r="DT51" s="4"/>
      <c r="DU51" s="4"/>
      <c r="DV51" s="4"/>
      <c r="DW51" s="4"/>
      <c r="DX51" s="4"/>
      <c r="DY51" s="4"/>
    </row>
    <row r="52" spans="1:129" x14ac:dyDescent="0.2">
      <c r="A52" s="27">
        <f t="shared" ca="1" si="0"/>
        <v>38292</v>
      </c>
      <c r="B52" s="17">
        <f>'Gas Curves'!C56</f>
        <v>5.4496668768145205E-2</v>
      </c>
      <c r="C52" s="17"/>
      <c r="D52" s="52">
        <v>37165</v>
      </c>
      <c r="E52" s="53">
        <v>27.25</v>
      </c>
      <c r="F52" s="53">
        <v>28</v>
      </c>
      <c r="G52" s="53">
        <v>28.75</v>
      </c>
      <c r="H52" s="40"/>
      <c r="I52" s="53">
        <v>15.250003814697266</v>
      </c>
      <c r="J52" s="53">
        <v>15.250003814697266</v>
      </c>
      <c r="K52" s="53">
        <v>15.250003814697266</v>
      </c>
      <c r="L52" s="23"/>
      <c r="M52" s="24">
        <v>38047</v>
      </c>
      <c r="N52" s="54">
        <v>25.5</v>
      </c>
      <c r="O52" s="54">
        <v>25.5</v>
      </c>
      <c r="P52" s="54">
        <v>25.5</v>
      </c>
      <c r="Q52" s="22"/>
      <c r="R52" s="54">
        <v>20</v>
      </c>
      <c r="S52" s="54">
        <v>20</v>
      </c>
      <c r="T52" s="54">
        <v>20</v>
      </c>
      <c r="U52" s="22"/>
      <c r="V52" s="54">
        <v>0</v>
      </c>
      <c r="W52" s="54">
        <v>0</v>
      </c>
      <c r="X52" s="54">
        <v>0</v>
      </c>
      <c r="Y52" s="22"/>
      <c r="Z52" s="54">
        <v>0.16</v>
      </c>
      <c r="AA52" s="54">
        <v>0.2</v>
      </c>
      <c r="AB52" s="54">
        <v>0.24</v>
      </c>
      <c r="AC52" s="22"/>
      <c r="AD52" s="54">
        <v>0.08</v>
      </c>
      <c r="AE52" s="54">
        <v>0.1</v>
      </c>
      <c r="AF52" s="54">
        <v>0.12</v>
      </c>
      <c r="AG52" s="22"/>
      <c r="AH52" s="54">
        <v>0.28000000000000003</v>
      </c>
      <c r="AI52" s="54">
        <v>0.35</v>
      </c>
      <c r="AJ52" s="54">
        <v>0.42</v>
      </c>
      <c r="AK52" s="22"/>
      <c r="AL52" s="54">
        <v>0.16800000000000001</v>
      </c>
      <c r="AM52" s="54">
        <v>0.21</v>
      </c>
      <c r="AN52" s="54">
        <v>0.252</v>
      </c>
      <c r="AO52" s="22"/>
      <c r="AP52" s="23">
        <v>12</v>
      </c>
      <c r="AQ52" s="55">
        <v>0.25</v>
      </c>
      <c r="AR52" s="22"/>
      <c r="AS52" s="55">
        <v>-50</v>
      </c>
      <c r="AT52" s="57">
        <v>-0.25</v>
      </c>
      <c r="AU52" s="22"/>
      <c r="AV52" s="55">
        <v>0</v>
      </c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4">
        <v>38047</v>
      </c>
      <c r="BI52" s="57">
        <v>0.75</v>
      </c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42"/>
      <c r="CI52" s="239"/>
      <c r="CJ52" s="239"/>
      <c r="CK52" s="239"/>
      <c r="CM52" s="245"/>
      <c r="CN52" s="245"/>
      <c r="CO52" s="58"/>
      <c r="CP52"/>
      <c r="CQ52"/>
      <c r="CR52"/>
      <c r="CS52"/>
      <c r="CT52"/>
      <c r="CY52" s="190">
        <f t="shared" si="1"/>
        <v>38047</v>
      </c>
      <c r="CZ52" s="189">
        <f t="shared" si="2"/>
        <v>0.28000000000000003</v>
      </c>
      <c r="DA52" s="189">
        <f t="shared" si="3"/>
        <v>0.35</v>
      </c>
      <c r="DB52" s="189">
        <f t="shared" si="4"/>
        <v>0.42</v>
      </c>
      <c r="DD52" s="189">
        <f t="shared" si="5"/>
        <v>0.16</v>
      </c>
      <c r="DE52" s="189">
        <f t="shared" si="6"/>
        <v>0.2</v>
      </c>
      <c r="DF52" s="189">
        <f t="shared" si="7"/>
        <v>0.24</v>
      </c>
      <c r="DH52" s="190">
        <f t="shared" si="8"/>
        <v>38047</v>
      </c>
      <c r="DI52" s="17">
        <f t="shared" si="9"/>
        <v>0.75</v>
      </c>
      <c r="DL52" s="190">
        <f t="shared" si="10"/>
        <v>38047</v>
      </c>
      <c r="DM52" s="189">
        <f t="shared" si="11"/>
        <v>0.16800000000000001</v>
      </c>
      <c r="DN52" s="189">
        <f t="shared" si="12"/>
        <v>0.21</v>
      </c>
      <c r="DO52" s="189">
        <f t="shared" si="13"/>
        <v>0.252</v>
      </c>
      <c r="DQ52" s="189">
        <f t="shared" si="14"/>
        <v>0.08</v>
      </c>
      <c r="DR52" s="189">
        <f t="shared" si="15"/>
        <v>0.1</v>
      </c>
      <c r="DS52" s="189">
        <f t="shared" si="16"/>
        <v>0.12</v>
      </c>
      <c r="DT52" s="4"/>
      <c r="DU52" s="4"/>
      <c r="DV52" s="4"/>
      <c r="DW52" s="4"/>
      <c r="DX52" s="4"/>
      <c r="DY52" s="4"/>
    </row>
    <row r="53" spans="1:129" x14ac:dyDescent="0.2">
      <c r="A53" s="27">
        <f t="shared" ca="1" si="0"/>
        <v>38322</v>
      </c>
      <c r="B53" s="17">
        <f>'Gas Curves'!C57</f>
        <v>5.4691905047006301E-2</v>
      </c>
      <c r="C53" s="17"/>
      <c r="D53" s="52">
        <v>37196</v>
      </c>
      <c r="E53" s="53">
        <v>26.25</v>
      </c>
      <c r="F53" s="53">
        <v>27</v>
      </c>
      <c r="G53" s="53">
        <v>27.75</v>
      </c>
      <c r="H53" s="40"/>
      <c r="I53" s="53">
        <v>15.500000953674316</v>
      </c>
      <c r="J53" s="53">
        <v>15.500000953674316</v>
      </c>
      <c r="K53" s="53">
        <v>15.500000953674316</v>
      </c>
      <c r="L53" s="23"/>
      <c r="M53" s="24">
        <v>38078</v>
      </c>
      <c r="N53" s="54">
        <v>22</v>
      </c>
      <c r="O53" s="54">
        <v>22</v>
      </c>
      <c r="P53" s="54">
        <v>22</v>
      </c>
      <c r="Q53" s="22"/>
      <c r="R53" s="54">
        <v>16.495000839233398</v>
      </c>
      <c r="S53" s="54">
        <v>16.495000839233398</v>
      </c>
      <c r="T53" s="54">
        <v>16.495000839233398</v>
      </c>
      <c r="U53" s="22"/>
      <c r="V53" s="54">
        <v>0</v>
      </c>
      <c r="W53" s="54">
        <v>0</v>
      </c>
      <c r="X53" s="54">
        <v>0</v>
      </c>
      <c r="Y53" s="22"/>
      <c r="Z53" s="54">
        <v>0.16</v>
      </c>
      <c r="AA53" s="54">
        <v>0.2</v>
      </c>
      <c r="AB53" s="54">
        <v>0.24</v>
      </c>
      <c r="AC53" s="22"/>
      <c r="AD53" s="54">
        <v>0.08</v>
      </c>
      <c r="AE53" s="54">
        <v>0.1</v>
      </c>
      <c r="AF53" s="54">
        <v>0.12</v>
      </c>
      <c r="AG53" s="22"/>
      <c r="AH53" s="54">
        <v>0.28000000000000003</v>
      </c>
      <c r="AI53" s="54">
        <v>0.35</v>
      </c>
      <c r="AJ53" s="54">
        <v>0.42</v>
      </c>
      <c r="AK53" s="22"/>
      <c r="AL53" s="54">
        <v>0.16800000000000001</v>
      </c>
      <c r="AM53" s="54">
        <v>0.21</v>
      </c>
      <c r="AN53" s="54">
        <v>0.252</v>
      </c>
      <c r="AO53" s="22"/>
      <c r="AP53" s="23">
        <v>12</v>
      </c>
      <c r="AQ53" s="55">
        <v>0.25</v>
      </c>
      <c r="AR53" s="22"/>
      <c r="AS53" s="55">
        <v>-40</v>
      </c>
      <c r="AT53" s="57">
        <v>-0.1</v>
      </c>
      <c r="AU53" s="22"/>
      <c r="AV53" s="55">
        <v>0</v>
      </c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4">
        <v>38078</v>
      </c>
      <c r="BI53" s="57">
        <v>0.75</v>
      </c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42"/>
      <c r="CI53" s="242"/>
      <c r="CJ53" s="242"/>
      <c r="CK53" s="242"/>
      <c r="CM53" s="245"/>
      <c r="CN53" s="245"/>
      <c r="CO53" s="58"/>
      <c r="CP53"/>
      <c r="CQ53"/>
      <c r="CR53"/>
      <c r="CS53"/>
      <c r="CT53"/>
      <c r="CY53" s="190">
        <f t="shared" si="1"/>
        <v>38078</v>
      </c>
      <c r="CZ53" s="189">
        <f t="shared" si="2"/>
        <v>0.28000000000000003</v>
      </c>
      <c r="DA53" s="189">
        <f t="shared" si="3"/>
        <v>0.35</v>
      </c>
      <c r="DB53" s="189">
        <f t="shared" si="4"/>
        <v>0.42</v>
      </c>
      <c r="DD53" s="189">
        <f t="shared" si="5"/>
        <v>0.16</v>
      </c>
      <c r="DE53" s="189">
        <f t="shared" si="6"/>
        <v>0.2</v>
      </c>
      <c r="DF53" s="189">
        <f t="shared" si="7"/>
        <v>0.24</v>
      </c>
      <c r="DH53" s="190">
        <f t="shared" si="8"/>
        <v>38078</v>
      </c>
      <c r="DI53" s="17">
        <f t="shared" si="9"/>
        <v>0.75</v>
      </c>
      <c r="DL53" s="190">
        <f t="shared" si="10"/>
        <v>38078</v>
      </c>
      <c r="DM53" s="189">
        <f t="shared" si="11"/>
        <v>0.16800000000000001</v>
      </c>
      <c r="DN53" s="189">
        <f t="shared" si="12"/>
        <v>0.21</v>
      </c>
      <c r="DO53" s="189">
        <f t="shared" si="13"/>
        <v>0.252</v>
      </c>
      <c r="DQ53" s="189">
        <f t="shared" si="14"/>
        <v>0.08</v>
      </c>
      <c r="DR53" s="189">
        <f t="shared" si="15"/>
        <v>0.1</v>
      </c>
      <c r="DS53" s="189">
        <f t="shared" si="16"/>
        <v>0.12</v>
      </c>
      <c r="DT53" s="4"/>
      <c r="DU53" s="4"/>
      <c r="DV53" s="4"/>
      <c r="DW53" s="4"/>
      <c r="DX53" s="4"/>
      <c r="DY53" s="4"/>
    </row>
    <row r="54" spans="1:129" x14ac:dyDescent="0.2">
      <c r="A54" s="27">
        <f t="shared" ca="1" si="0"/>
        <v>38353</v>
      </c>
      <c r="B54" s="17">
        <f>'Gas Curves'!C58</f>
        <v>5.4874212965744497E-2</v>
      </c>
      <c r="C54" s="17"/>
      <c r="D54" s="52">
        <v>37226</v>
      </c>
      <c r="E54" s="53">
        <v>28.75</v>
      </c>
      <c r="F54" s="53">
        <v>29.5</v>
      </c>
      <c r="G54" s="53">
        <v>30.25</v>
      </c>
      <c r="H54" s="40"/>
      <c r="I54" s="53">
        <v>16.5</v>
      </c>
      <c r="J54" s="53">
        <v>16.5</v>
      </c>
      <c r="K54" s="53">
        <v>16.5</v>
      </c>
      <c r="L54" s="23"/>
      <c r="M54" s="24">
        <v>38108</v>
      </c>
      <c r="N54" s="54">
        <v>22.290000915527344</v>
      </c>
      <c r="O54" s="54">
        <v>22.290000915527344</v>
      </c>
      <c r="P54" s="54">
        <v>22.290000915527344</v>
      </c>
      <c r="Q54" s="22"/>
      <c r="R54" s="54">
        <v>15.795000076293945</v>
      </c>
      <c r="S54" s="54">
        <v>15.795000076293945</v>
      </c>
      <c r="T54" s="54">
        <v>15.795000076293945</v>
      </c>
      <c r="U54" s="22"/>
      <c r="V54" s="54">
        <v>0</v>
      </c>
      <c r="W54" s="54">
        <v>0</v>
      </c>
      <c r="X54" s="54">
        <v>0</v>
      </c>
      <c r="Y54" s="22"/>
      <c r="Z54" s="54">
        <v>0.16</v>
      </c>
      <c r="AA54" s="54">
        <v>0.2</v>
      </c>
      <c r="AB54" s="54">
        <v>0.24</v>
      </c>
      <c r="AC54" s="22"/>
      <c r="AD54" s="54">
        <v>0.08</v>
      </c>
      <c r="AE54" s="54">
        <v>0.1</v>
      </c>
      <c r="AF54" s="54">
        <v>0.12</v>
      </c>
      <c r="AG54" s="22"/>
      <c r="AH54" s="54">
        <v>0.36</v>
      </c>
      <c r="AI54" s="54">
        <v>0.45</v>
      </c>
      <c r="AJ54" s="54">
        <v>0.54</v>
      </c>
      <c r="AK54" s="22"/>
      <c r="AL54" s="54">
        <v>0.21600000000000003</v>
      </c>
      <c r="AM54" s="54">
        <v>0.27</v>
      </c>
      <c r="AN54" s="54">
        <v>0.32400000000000001</v>
      </c>
      <c r="AO54" s="22"/>
      <c r="AP54" s="23">
        <v>12</v>
      </c>
      <c r="AQ54" s="55">
        <v>0.25</v>
      </c>
      <c r="AR54" s="22"/>
      <c r="AS54" s="55">
        <v>-30</v>
      </c>
      <c r="AT54" s="57">
        <v>-0.05</v>
      </c>
      <c r="AU54" s="22"/>
      <c r="AV54" s="55">
        <v>0</v>
      </c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4">
        <v>38108</v>
      </c>
      <c r="BI54" s="57">
        <v>0.75</v>
      </c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42"/>
      <c r="CI54" s="242"/>
      <c r="CJ54" s="242"/>
      <c r="CK54" s="242"/>
      <c r="CM54" s="245"/>
      <c r="CN54" s="245"/>
      <c r="CO54" s="58"/>
      <c r="CP54"/>
      <c r="CQ54"/>
      <c r="CR54"/>
      <c r="CS54"/>
      <c r="CT54"/>
      <c r="CY54" s="190">
        <f t="shared" si="1"/>
        <v>38108</v>
      </c>
      <c r="CZ54" s="189">
        <f t="shared" si="2"/>
        <v>0.36</v>
      </c>
      <c r="DA54" s="189">
        <f t="shared" si="3"/>
        <v>0.45</v>
      </c>
      <c r="DB54" s="189">
        <f t="shared" si="4"/>
        <v>0.54</v>
      </c>
      <c r="DD54" s="189">
        <f t="shared" si="5"/>
        <v>0.16</v>
      </c>
      <c r="DE54" s="189">
        <f t="shared" si="6"/>
        <v>0.2</v>
      </c>
      <c r="DF54" s="189">
        <f t="shared" si="7"/>
        <v>0.24</v>
      </c>
      <c r="DH54" s="190">
        <f t="shared" si="8"/>
        <v>38108</v>
      </c>
      <c r="DI54" s="17">
        <f t="shared" si="9"/>
        <v>0.75</v>
      </c>
      <c r="DL54" s="190">
        <f t="shared" si="10"/>
        <v>38108</v>
      </c>
      <c r="DM54" s="189">
        <f t="shared" si="11"/>
        <v>0.21600000000000003</v>
      </c>
      <c r="DN54" s="189">
        <f t="shared" si="12"/>
        <v>0.27</v>
      </c>
      <c r="DO54" s="189">
        <f t="shared" si="13"/>
        <v>0.32400000000000001</v>
      </c>
      <c r="DQ54" s="189">
        <f t="shared" si="14"/>
        <v>0.08</v>
      </c>
      <c r="DR54" s="189">
        <f t="shared" si="15"/>
        <v>0.1</v>
      </c>
      <c r="DS54" s="189">
        <f t="shared" si="16"/>
        <v>0.12</v>
      </c>
      <c r="DV54" s="4"/>
      <c r="DW54" s="4"/>
      <c r="DX54" s="4"/>
    </row>
    <row r="55" spans="1:129" x14ac:dyDescent="0.2">
      <c r="A55" s="27">
        <f t="shared" ca="1" si="0"/>
        <v>38384</v>
      </c>
      <c r="B55" s="17">
        <f>'Gas Curves'!C59</f>
        <v>5.50562193525828E-2</v>
      </c>
      <c r="C55" s="17"/>
      <c r="D55" s="52">
        <v>37257</v>
      </c>
      <c r="E55" s="53">
        <v>32.116667756580171</v>
      </c>
      <c r="F55" s="53">
        <v>32.416667756580168</v>
      </c>
      <c r="G55" s="53">
        <v>32.716667756580165</v>
      </c>
      <c r="H55" s="40"/>
      <c r="I55" s="53">
        <v>18.25</v>
      </c>
      <c r="J55" s="53">
        <v>18.25</v>
      </c>
      <c r="K55" s="53">
        <v>18.25</v>
      </c>
      <c r="L55" s="23"/>
      <c r="M55" s="24">
        <v>38139</v>
      </c>
      <c r="N55" s="54">
        <v>29.290000915527344</v>
      </c>
      <c r="O55" s="54">
        <v>29.290000915527344</v>
      </c>
      <c r="P55" s="54">
        <v>29.290000915527344</v>
      </c>
      <c r="Q55" s="22"/>
      <c r="R55" s="54">
        <v>19.790000915527344</v>
      </c>
      <c r="S55" s="54">
        <v>19.790000915527344</v>
      </c>
      <c r="T55" s="54">
        <v>19.790000915527344</v>
      </c>
      <c r="U55" s="22"/>
      <c r="V55" s="54">
        <v>0</v>
      </c>
      <c r="W55" s="54">
        <v>0</v>
      </c>
      <c r="X55" s="54">
        <v>0</v>
      </c>
      <c r="Y55" s="22"/>
      <c r="Z55" s="54">
        <v>0.16</v>
      </c>
      <c r="AA55" s="54">
        <v>0.2</v>
      </c>
      <c r="AB55" s="54">
        <v>0.24</v>
      </c>
      <c r="AC55" s="22"/>
      <c r="AD55" s="54">
        <v>0.08</v>
      </c>
      <c r="AE55" s="54">
        <v>0.1</v>
      </c>
      <c r="AF55" s="54">
        <v>0.12</v>
      </c>
      <c r="AG55" s="22"/>
      <c r="AH55" s="54">
        <v>0.36</v>
      </c>
      <c r="AI55" s="54">
        <v>0.45</v>
      </c>
      <c r="AJ55" s="54">
        <v>0.54</v>
      </c>
      <c r="AK55" s="22"/>
      <c r="AL55" s="54">
        <v>0.21600000000000003</v>
      </c>
      <c r="AM55" s="54">
        <v>0.27</v>
      </c>
      <c r="AN55" s="54">
        <v>0.32400000000000001</v>
      </c>
      <c r="AO55" s="22"/>
      <c r="AP55" s="23">
        <v>13</v>
      </c>
      <c r="AQ55" s="55">
        <v>0.25</v>
      </c>
      <c r="AR55" s="22"/>
      <c r="AS55" s="55">
        <v>-20</v>
      </c>
      <c r="AT55" s="57">
        <v>0</v>
      </c>
      <c r="AU55" s="22"/>
      <c r="AV55" s="55">
        <v>0</v>
      </c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4">
        <v>38139</v>
      </c>
      <c r="BI55" s="57">
        <v>0.75</v>
      </c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3"/>
      <c r="CI55" s="242"/>
      <c r="CJ55" s="242"/>
      <c r="CK55" s="242"/>
      <c r="CM55" s="245"/>
      <c r="CN55" s="245"/>
      <c r="CO55" s="58"/>
      <c r="CP55"/>
      <c r="CQ55"/>
      <c r="CR55"/>
      <c r="CS55"/>
      <c r="CT55"/>
      <c r="CY55" s="190">
        <f t="shared" si="1"/>
        <v>38139</v>
      </c>
      <c r="CZ55" s="189">
        <f t="shared" si="2"/>
        <v>0.36</v>
      </c>
      <c r="DA55" s="189">
        <f t="shared" si="3"/>
        <v>0.45</v>
      </c>
      <c r="DB55" s="189">
        <f t="shared" si="4"/>
        <v>0.54</v>
      </c>
      <c r="DD55" s="189">
        <f t="shared" si="5"/>
        <v>0.16</v>
      </c>
      <c r="DE55" s="189">
        <f t="shared" si="6"/>
        <v>0.2</v>
      </c>
      <c r="DF55" s="189">
        <f t="shared" si="7"/>
        <v>0.24</v>
      </c>
      <c r="DH55" s="190">
        <f t="shared" si="8"/>
        <v>38139</v>
      </c>
      <c r="DI55" s="17">
        <f t="shared" si="9"/>
        <v>0.75</v>
      </c>
      <c r="DL55" s="190">
        <f t="shared" si="10"/>
        <v>38139</v>
      </c>
      <c r="DM55" s="189">
        <f t="shared" si="11"/>
        <v>0.21600000000000003</v>
      </c>
      <c r="DN55" s="189">
        <f t="shared" si="12"/>
        <v>0.27</v>
      </c>
      <c r="DO55" s="189">
        <f t="shared" si="13"/>
        <v>0.32400000000000001</v>
      </c>
      <c r="DQ55" s="189">
        <f t="shared" si="14"/>
        <v>0.08</v>
      </c>
      <c r="DR55" s="189">
        <f t="shared" si="15"/>
        <v>0.1</v>
      </c>
      <c r="DS55" s="189">
        <f t="shared" si="16"/>
        <v>0.12</v>
      </c>
    </row>
    <row r="56" spans="1:129" x14ac:dyDescent="0.2">
      <c r="A56" s="27">
        <f t="shared" ca="1" si="0"/>
        <v>38412</v>
      </c>
      <c r="B56" s="17">
        <f>'Gas Curves'!C60</f>
        <v>5.5232354576157001E-2</v>
      </c>
      <c r="C56" s="17"/>
      <c r="D56" s="52">
        <v>37288</v>
      </c>
      <c r="E56" s="53">
        <v>31.766665467761808</v>
      </c>
      <c r="F56" s="53">
        <v>32.066665467761808</v>
      </c>
      <c r="G56" s="53">
        <v>32.366665467761806</v>
      </c>
      <c r="H56" s="40"/>
      <c r="I56" s="53">
        <v>16.75</v>
      </c>
      <c r="J56" s="53">
        <v>16.75</v>
      </c>
      <c r="K56" s="53">
        <v>16.75</v>
      </c>
      <c r="L56" s="23"/>
      <c r="M56" s="24">
        <v>38169</v>
      </c>
      <c r="N56" s="54">
        <v>35.290000915527344</v>
      </c>
      <c r="O56" s="54">
        <v>35.290000915527344</v>
      </c>
      <c r="P56" s="54">
        <v>35.290000915527344</v>
      </c>
      <c r="Q56" s="22"/>
      <c r="R56" s="54">
        <v>25.790000915527344</v>
      </c>
      <c r="S56" s="54">
        <v>25.790000915527344</v>
      </c>
      <c r="T56" s="54">
        <v>25.790000915527344</v>
      </c>
      <c r="U56" s="22"/>
      <c r="V56" s="54">
        <v>0</v>
      </c>
      <c r="W56" s="54">
        <v>0</v>
      </c>
      <c r="X56" s="54">
        <v>0</v>
      </c>
      <c r="Y56" s="22"/>
      <c r="Z56" s="54">
        <v>0.24</v>
      </c>
      <c r="AA56" s="54">
        <v>0.3</v>
      </c>
      <c r="AB56" s="54">
        <v>0.36</v>
      </c>
      <c r="AC56" s="22"/>
      <c r="AD56" s="54">
        <v>0.12</v>
      </c>
      <c r="AE56" s="54">
        <v>0.15</v>
      </c>
      <c r="AF56" s="54">
        <v>0.18</v>
      </c>
      <c r="AG56" s="22"/>
      <c r="AH56" s="54">
        <v>0.48</v>
      </c>
      <c r="AI56" s="54">
        <v>0.6</v>
      </c>
      <c r="AJ56" s="54">
        <v>0.72</v>
      </c>
      <c r="AK56" s="22"/>
      <c r="AL56" s="54">
        <v>0.28799999999999998</v>
      </c>
      <c r="AM56" s="54">
        <v>0.36</v>
      </c>
      <c r="AN56" s="54">
        <v>0.432</v>
      </c>
      <c r="AO56" s="22"/>
      <c r="AP56" s="23">
        <v>13</v>
      </c>
      <c r="AQ56" s="55">
        <v>0.25</v>
      </c>
      <c r="AR56" s="22"/>
      <c r="AS56" s="55">
        <v>-10</v>
      </c>
      <c r="AT56" s="57">
        <v>0</v>
      </c>
      <c r="AU56" s="22"/>
      <c r="AV56" s="55">
        <v>0</v>
      </c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4">
        <v>38169</v>
      </c>
      <c r="BI56" s="57">
        <v>0.75</v>
      </c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3"/>
      <c r="CI56" s="242"/>
      <c r="CJ56" s="242"/>
      <c r="CK56" s="242"/>
      <c r="CM56" s="245"/>
      <c r="CN56" s="245"/>
      <c r="CO56" s="58"/>
      <c r="CP56"/>
      <c r="CQ56"/>
      <c r="CR56"/>
      <c r="CS56"/>
      <c r="CT56"/>
      <c r="CY56" s="190">
        <f t="shared" si="1"/>
        <v>38169</v>
      </c>
      <c r="CZ56" s="189">
        <f t="shared" si="2"/>
        <v>0.48</v>
      </c>
      <c r="DA56" s="189">
        <f t="shared" si="3"/>
        <v>0.6</v>
      </c>
      <c r="DB56" s="189">
        <f t="shared" si="4"/>
        <v>0.72</v>
      </c>
      <c r="DD56" s="189">
        <f t="shared" si="5"/>
        <v>0.24</v>
      </c>
      <c r="DE56" s="189">
        <f t="shared" si="6"/>
        <v>0.3</v>
      </c>
      <c r="DF56" s="189">
        <f t="shared" si="7"/>
        <v>0.36</v>
      </c>
      <c r="DH56" s="190">
        <f t="shared" si="8"/>
        <v>38169</v>
      </c>
      <c r="DI56" s="17">
        <f t="shared" si="9"/>
        <v>0.75</v>
      </c>
      <c r="DL56" s="190">
        <f t="shared" si="10"/>
        <v>38169</v>
      </c>
      <c r="DM56" s="189">
        <f t="shared" si="11"/>
        <v>0.28799999999999998</v>
      </c>
      <c r="DN56" s="189">
        <f t="shared" si="12"/>
        <v>0.36</v>
      </c>
      <c r="DO56" s="189">
        <f t="shared" si="13"/>
        <v>0.432</v>
      </c>
      <c r="DQ56" s="189">
        <f t="shared" si="14"/>
        <v>0.12</v>
      </c>
      <c r="DR56" s="189">
        <f t="shared" si="15"/>
        <v>0.15</v>
      </c>
      <c r="DS56" s="189">
        <f t="shared" si="16"/>
        <v>0.18</v>
      </c>
    </row>
    <row r="57" spans="1:129" x14ac:dyDescent="0.2">
      <c r="A57" s="27">
        <f t="shared" ca="1" si="0"/>
        <v>38443</v>
      </c>
      <c r="B57" s="17">
        <f>'Gas Curves'!C61</f>
        <v>5.5415031012359804E-2</v>
      </c>
      <c r="C57" s="17"/>
      <c r="D57" s="52">
        <v>37316</v>
      </c>
      <c r="E57" s="53">
        <v>30.519767051519349</v>
      </c>
      <c r="F57" s="53">
        <v>31.019767051519349</v>
      </c>
      <c r="G57" s="53">
        <v>31.519767051519349</v>
      </c>
      <c r="H57" s="40"/>
      <c r="I57" s="53">
        <v>17.75</v>
      </c>
      <c r="J57" s="53">
        <v>17.75</v>
      </c>
      <c r="K57" s="53">
        <v>17.75</v>
      </c>
      <c r="L57" s="23"/>
      <c r="M57" s="24">
        <v>38200</v>
      </c>
      <c r="N57" s="54">
        <v>33.290004730224609</v>
      </c>
      <c r="O57" s="54">
        <v>33.290004730224609</v>
      </c>
      <c r="P57" s="54">
        <v>33.290004730224609</v>
      </c>
      <c r="Q57" s="22"/>
      <c r="R57" s="54">
        <v>25.790000915527344</v>
      </c>
      <c r="S57" s="54">
        <v>25.790000915527344</v>
      </c>
      <c r="T57" s="54">
        <v>25.790000915527344</v>
      </c>
      <c r="U57" s="22"/>
      <c r="V57" s="54">
        <v>0</v>
      </c>
      <c r="W57" s="54">
        <v>0</v>
      </c>
      <c r="X57" s="54">
        <v>0</v>
      </c>
      <c r="Y57" s="22"/>
      <c r="Z57" s="54">
        <v>0.24</v>
      </c>
      <c r="AA57" s="54">
        <v>0.3</v>
      </c>
      <c r="AB57" s="54">
        <v>0.36</v>
      </c>
      <c r="AC57" s="22"/>
      <c r="AD57" s="54">
        <v>0.12</v>
      </c>
      <c r="AE57" s="54">
        <v>0.15</v>
      </c>
      <c r="AF57" s="54">
        <v>0.18</v>
      </c>
      <c r="AG57" s="22"/>
      <c r="AH57" s="54">
        <v>0.48</v>
      </c>
      <c r="AI57" s="54">
        <v>0.6</v>
      </c>
      <c r="AJ57" s="54">
        <v>0.72</v>
      </c>
      <c r="AK57" s="22"/>
      <c r="AL57" s="54">
        <v>0.28799999999999998</v>
      </c>
      <c r="AM57" s="54">
        <v>0.36</v>
      </c>
      <c r="AN57" s="54">
        <v>0.432</v>
      </c>
      <c r="AO57" s="22"/>
      <c r="AP57" s="23">
        <v>13</v>
      </c>
      <c r="AQ57" s="55">
        <v>0.25</v>
      </c>
      <c r="AR57" s="22"/>
      <c r="AS57" s="55">
        <v>0</v>
      </c>
      <c r="AT57" s="57">
        <v>0</v>
      </c>
      <c r="AU57" s="22"/>
      <c r="AV57" s="55">
        <v>0</v>
      </c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4">
        <v>38200</v>
      </c>
      <c r="BI57" s="57">
        <v>0.75</v>
      </c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3"/>
      <c r="CI57" s="242"/>
      <c r="CJ57" s="242"/>
      <c r="CK57" s="242"/>
      <c r="CM57" s="245"/>
      <c r="CN57" s="245"/>
      <c r="CO57" s="58"/>
      <c r="CP57"/>
      <c r="CQ57"/>
      <c r="CR57"/>
      <c r="CS57"/>
      <c r="CT57"/>
      <c r="CY57" s="190">
        <f t="shared" si="1"/>
        <v>38200</v>
      </c>
      <c r="CZ57" s="189">
        <f t="shared" si="2"/>
        <v>0.48</v>
      </c>
      <c r="DA57" s="189">
        <f t="shared" si="3"/>
        <v>0.6</v>
      </c>
      <c r="DB57" s="189">
        <f t="shared" si="4"/>
        <v>0.72</v>
      </c>
      <c r="DD57" s="189">
        <f t="shared" si="5"/>
        <v>0.24</v>
      </c>
      <c r="DE57" s="189">
        <f t="shared" si="6"/>
        <v>0.3</v>
      </c>
      <c r="DF57" s="189">
        <f t="shared" si="7"/>
        <v>0.36</v>
      </c>
      <c r="DH57" s="190">
        <f t="shared" si="8"/>
        <v>38200</v>
      </c>
      <c r="DI57" s="17">
        <f t="shared" si="9"/>
        <v>0.75</v>
      </c>
      <c r="DL57" s="190">
        <f t="shared" si="10"/>
        <v>38200</v>
      </c>
      <c r="DM57" s="189">
        <f t="shared" si="11"/>
        <v>0.28799999999999998</v>
      </c>
      <c r="DN57" s="189">
        <f t="shared" si="12"/>
        <v>0.36</v>
      </c>
      <c r="DO57" s="189">
        <f t="shared" si="13"/>
        <v>0.432</v>
      </c>
      <c r="DQ57" s="189">
        <f t="shared" si="14"/>
        <v>0.12</v>
      </c>
      <c r="DR57" s="189">
        <f t="shared" si="15"/>
        <v>0.15</v>
      </c>
      <c r="DS57" s="189">
        <f t="shared" si="16"/>
        <v>0.18</v>
      </c>
    </row>
    <row r="58" spans="1:129" x14ac:dyDescent="0.2">
      <c r="A58" s="27">
        <f t="shared" ca="1" si="0"/>
        <v>38473</v>
      </c>
      <c r="B58" s="17">
        <f>'Gas Curves'!C62</f>
        <v>5.55982592471898E-2</v>
      </c>
      <c r="C58" s="17"/>
      <c r="D58" s="52">
        <v>37347</v>
      </c>
      <c r="E58" s="53">
        <v>30.469767814458802</v>
      </c>
      <c r="F58" s="53">
        <v>31.469767814458802</v>
      </c>
      <c r="G58" s="53">
        <v>32.469767814458805</v>
      </c>
      <c r="H58" s="40"/>
      <c r="I58" s="53">
        <v>15.750000953674316</v>
      </c>
      <c r="J58" s="53">
        <v>15.750000953674316</v>
      </c>
      <c r="K58" s="53">
        <v>15.750000953674316</v>
      </c>
      <c r="L58" s="23"/>
      <c r="M58" s="24">
        <v>38231</v>
      </c>
      <c r="N58" s="54">
        <v>25.290000915527344</v>
      </c>
      <c r="O58" s="54">
        <v>25.290000915527344</v>
      </c>
      <c r="P58" s="54">
        <v>25.290000915527344</v>
      </c>
      <c r="Q58" s="22"/>
      <c r="R58" s="54">
        <v>19.790000915527344</v>
      </c>
      <c r="S58" s="54">
        <v>19.790000915527344</v>
      </c>
      <c r="T58" s="54">
        <v>19.790000915527344</v>
      </c>
      <c r="U58" s="22"/>
      <c r="V58" s="54">
        <v>0</v>
      </c>
      <c r="W58" s="54">
        <v>0</v>
      </c>
      <c r="X58" s="54">
        <v>0</v>
      </c>
      <c r="Y58" s="22"/>
      <c r="Z58" s="54">
        <v>0.16</v>
      </c>
      <c r="AA58" s="54">
        <v>0.2</v>
      </c>
      <c r="AB58" s="54">
        <v>0.24</v>
      </c>
      <c r="AC58" s="22"/>
      <c r="AD58" s="54">
        <v>0.08</v>
      </c>
      <c r="AE58" s="54">
        <v>0.1</v>
      </c>
      <c r="AF58" s="54">
        <v>0.12</v>
      </c>
      <c r="AG58" s="22"/>
      <c r="AH58" s="54">
        <v>0.32</v>
      </c>
      <c r="AI58" s="54">
        <v>0.4</v>
      </c>
      <c r="AJ58" s="54">
        <v>0.48</v>
      </c>
      <c r="AK58" s="22"/>
      <c r="AL58" s="54">
        <v>0.192</v>
      </c>
      <c r="AM58" s="54">
        <v>0.24</v>
      </c>
      <c r="AN58" s="54">
        <v>0.28799999999999998</v>
      </c>
      <c r="AO58" s="22"/>
      <c r="AP58" s="23">
        <v>14</v>
      </c>
      <c r="AQ58" s="55">
        <v>0.25</v>
      </c>
      <c r="AR58" s="22"/>
      <c r="AS58" s="55">
        <v>15</v>
      </c>
      <c r="AT58" s="57">
        <v>0</v>
      </c>
      <c r="AU58" s="22"/>
      <c r="AV58" s="55">
        <v>0</v>
      </c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4">
        <v>38231</v>
      </c>
      <c r="BI58" s="57">
        <v>0.75</v>
      </c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3"/>
      <c r="CI58" s="242"/>
      <c r="CJ58" s="242"/>
      <c r="CK58" s="242"/>
      <c r="CM58" s="245"/>
      <c r="CN58" s="245"/>
      <c r="CO58" s="58"/>
      <c r="CP58"/>
      <c r="CQ58"/>
      <c r="CR58"/>
      <c r="CS58"/>
      <c r="CT58"/>
      <c r="CY58" s="190">
        <f t="shared" si="1"/>
        <v>38231</v>
      </c>
      <c r="CZ58" s="189">
        <f t="shared" si="2"/>
        <v>0.32</v>
      </c>
      <c r="DA58" s="189">
        <f t="shared" si="3"/>
        <v>0.4</v>
      </c>
      <c r="DB58" s="189">
        <f t="shared" si="4"/>
        <v>0.48</v>
      </c>
      <c r="DD58" s="189">
        <f t="shared" si="5"/>
        <v>0.16</v>
      </c>
      <c r="DE58" s="189">
        <f t="shared" si="6"/>
        <v>0.2</v>
      </c>
      <c r="DF58" s="189">
        <f t="shared" si="7"/>
        <v>0.24</v>
      </c>
      <c r="DH58" s="190">
        <f t="shared" si="8"/>
        <v>38231</v>
      </c>
      <c r="DI58" s="17">
        <f t="shared" si="9"/>
        <v>0.75</v>
      </c>
      <c r="DL58" s="190">
        <f t="shared" si="10"/>
        <v>38231</v>
      </c>
      <c r="DM58" s="189">
        <f t="shared" si="11"/>
        <v>0.192</v>
      </c>
      <c r="DN58" s="189">
        <f t="shared" si="12"/>
        <v>0.24</v>
      </c>
      <c r="DO58" s="189">
        <f t="shared" si="13"/>
        <v>0.28799999999999998</v>
      </c>
      <c r="DQ58" s="189">
        <f t="shared" si="14"/>
        <v>0.08</v>
      </c>
      <c r="DR58" s="189">
        <f t="shared" si="15"/>
        <v>0.1</v>
      </c>
      <c r="DS58" s="189">
        <f t="shared" si="16"/>
        <v>0.12</v>
      </c>
    </row>
    <row r="59" spans="1:129" x14ac:dyDescent="0.2">
      <c r="A59" s="27">
        <f t="shared" ca="1" si="0"/>
        <v>38504</v>
      </c>
      <c r="B59" s="17">
        <f>'Gas Curves'!C63</f>
        <v>5.5763755726966603E-2</v>
      </c>
      <c r="C59" s="17"/>
      <c r="D59" s="52">
        <v>37377</v>
      </c>
      <c r="E59" s="53">
        <v>32.875</v>
      </c>
      <c r="F59" s="53">
        <v>34.625</v>
      </c>
      <c r="G59" s="53">
        <v>36.375</v>
      </c>
      <c r="H59" s="40"/>
      <c r="I59" s="53">
        <v>17.75</v>
      </c>
      <c r="J59" s="53">
        <v>17.75</v>
      </c>
      <c r="K59" s="53">
        <v>17.75</v>
      </c>
      <c r="L59" s="23"/>
      <c r="M59" s="24">
        <v>38261</v>
      </c>
      <c r="N59" s="54">
        <v>20.286001205444336</v>
      </c>
      <c r="O59" s="54">
        <v>20.286001205444336</v>
      </c>
      <c r="P59" s="54">
        <v>20.286001205444336</v>
      </c>
      <c r="Q59" s="22"/>
      <c r="R59" s="54">
        <v>14.786500930786133</v>
      </c>
      <c r="S59" s="54">
        <v>14.786500930786133</v>
      </c>
      <c r="T59" s="54">
        <v>14.786500930786133</v>
      </c>
      <c r="U59" s="22"/>
      <c r="V59" s="54">
        <v>0</v>
      </c>
      <c r="W59" s="54">
        <v>0</v>
      </c>
      <c r="X59" s="54">
        <v>0</v>
      </c>
      <c r="Y59" s="22"/>
      <c r="Z59" s="54">
        <v>0.16</v>
      </c>
      <c r="AA59" s="54">
        <v>0.2</v>
      </c>
      <c r="AB59" s="54">
        <v>0.24</v>
      </c>
      <c r="AC59" s="22"/>
      <c r="AD59" s="54">
        <v>0.08</v>
      </c>
      <c r="AE59" s="54">
        <v>0.1</v>
      </c>
      <c r="AF59" s="54">
        <v>0.12</v>
      </c>
      <c r="AG59" s="22"/>
      <c r="AH59" s="54">
        <v>0.32</v>
      </c>
      <c r="AI59" s="54">
        <v>0.4</v>
      </c>
      <c r="AJ59" s="54">
        <v>0.48</v>
      </c>
      <c r="AK59" s="22"/>
      <c r="AL59" s="54">
        <v>0.192</v>
      </c>
      <c r="AM59" s="54">
        <v>0.24</v>
      </c>
      <c r="AN59" s="54">
        <v>0.28799999999999998</v>
      </c>
      <c r="AO59" s="22"/>
      <c r="AP59" s="23">
        <v>14</v>
      </c>
      <c r="AQ59" s="55">
        <v>0.25</v>
      </c>
      <c r="AR59" s="22"/>
      <c r="AS59" s="55">
        <v>25</v>
      </c>
      <c r="AT59" s="57">
        <v>0.125</v>
      </c>
      <c r="AU59" s="22"/>
      <c r="AV59" s="55">
        <v>0</v>
      </c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4">
        <v>38261</v>
      </c>
      <c r="BI59" s="57">
        <v>0.75</v>
      </c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3"/>
      <c r="CI59" s="242"/>
      <c r="CJ59" s="242"/>
      <c r="CK59" s="242"/>
      <c r="CM59" s="245"/>
      <c r="CN59" s="245"/>
      <c r="CO59" s="58"/>
      <c r="CP59"/>
      <c r="CQ59"/>
      <c r="CR59"/>
      <c r="CS59"/>
      <c r="CT59"/>
      <c r="CY59" s="190">
        <f t="shared" si="1"/>
        <v>38261</v>
      </c>
      <c r="CZ59" s="189">
        <f t="shared" si="2"/>
        <v>0.32</v>
      </c>
      <c r="DA59" s="189">
        <f t="shared" si="3"/>
        <v>0.4</v>
      </c>
      <c r="DB59" s="189">
        <f t="shared" si="4"/>
        <v>0.48</v>
      </c>
      <c r="DD59" s="189">
        <f t="shared" si="5"/>
        <v>0.16</v>
      </c>
      <c r="DE59" s="189">
        <f t="shared" si="6"/>
        <v>0.2</v>
      </c>
      <c r="DF59" s="189">
        <f t="shared" si="7"/>
        <v>0.24</v>
      </c>
      <c r="DH59" s="190">
        <f t="shared" si="8"/>
        <v>38261</v>
      </c>
      <c r="DI59" s="17">
        <f t="shared" si="9"/>
        <v>0.75</v>
      </c>
      <c r="DL59" s="190">
        <f t="shared" si="10"/>
        <v>38261</v>
      </c>
      <c r="DM59" s="189">
        <f t="shared" si="11"/>
        <v>0.192</v>
      </c>
      <c r="DN59" s="189">
        <f t="shared" si="12"/>
        <v>0.24</v>
      </c>
      <c r="DO59" s="189">
        <f t="shared" si="13"/>
        <v>0.28799999999999998</v>
      </c>
      <c r="DQ59" s="189">
        <f t="shared" si="14"/>
        <v>0.08</v>
      </c>
      <c r="DR59" s="189">
        <f t="shared" si="15"/>
        <v>0.1</v>
      </c>
      <c r="DS59" s="189">
        <f t="shared" si="16"/>
        <v>0.12</v>
      </c>
    </row>
    <row r="60" spans="1:129" x14ac:dyDescent="0.2">
      <c r="A60" s="27">
        <f t="shared" ca="1" si="0"/>
        <v>38534</v>
      </c>
      <c r="B60" s="17">
        <f>'Gas Curves'!C64</f>
        <v>5.59323182935842E-2</v>
      </c>
      <c r="C60" s="17"/>
      <c r="D60" s="52">
        <v>37408</v>
      </c>
      <c r="E60" s="53">
        <v>41.25</v>
      </c>
      <c r="F60" s="53">
        <v>44.75</v>
      </c>
      <c r="G60" s="53">
        <v>48.25</v>
      </c>
      <c r="H60" s="40"/>
      <c r="I60" s="53">
        <v>20.75</v>
      </c>
      <c r="J60" s="53">
        <v>20.75</v>
      </c>
      <c r="K60" s="53">
        <v>20.75</v>
      </c>
      <c r="L60" s="23"/>
      <c r="M60" s="24">
        <v>38292</v>
      </c>
      <c r="N60" s="54">
        <v>22.290000915527344</v>
      </c>
      <c r="O60" s="54">
        <v>22.290000915527344</v>
      </c>
      <c r="P60" s="54">
        <v>22.290000915527344</v>
      </c>
      <c r="Q60" s="22"/>
      <c r="R60" s="54">
        <v>14.790000915527344</v>
      </c>
      <c r="S60" s="54">
        <v>14.790000915527344</v>
      </c>
      <c r="T60" s="54">
        <v>14.790000915527344</v>
      </c>
      <c r="U60" s="22"/>
      <c r="V60" s="54">
        <v>0</v>
      </c>
      <c r="W60" s="54">
        <v>0</v>
      </c>
      <c r="X60" s="54">
        <v>0</v>
      </c>
      <c r="Y60" s="22"/>
      <c r="Z60" s="54">
        <v>0.16</v>
      </c>
      <c r="AA60" s="54">
        <v>0.2</v>
      </c>
      <c r="AB60" s="54">
        <v>0.24</v>
      </c>
      <c r="AC60" s="22"/>
      <c r="AD60" s="54">
        <v>0.08</v>
      </c>
      <c r="AE60" s="54">
        <v>0.1</v>
      </c>
      <c r="AF60" s="54">
        <v>0.12</v>
      </c>
      <c r="AG60" s="22"/>
      <c r="AH60" s="54">
        <v>0.32</v>
      </c>
      <c r="AI60" s="54">
        <v>0.4</v>
      </c>
      <c r="AJ60" s="54">
        <v>0.48</v>
      </c>
      <c r="AK60" s="22"/>
      <c r="AL60" s="54">
        <v>0.192</v>
      </c>
      <c r="AM60" s="54">
        <v>0.24</v>
      </c>
      <c r="AN60" s="54">
        <v>0.28799999999999998</v>
      </c>
      <c r="AO60" s="22"/>
      <c r="AP60" s="23">
        <v>14</v>
      </c>
      <c r="AQ60" s="55">
        <v>0.4</v>
      </c>
      <c r="AR60" s="22"/>
      <c r="AS60" s="55">
        <v>60</v>
      </c>
      <c r="AT60" s="57">
        <v>0.25</v>
      </c>
      <c r="AU60" s="22"/>
      <c r="AV60" s="55">
        <v>0</v>
      </c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4">
        <v>38292</v>
      </c>
      <c r="BI60" s="57">
        <v>0.75</v>
      </c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3"/>
      <c r="CI60" s="242"/>
      <c r="CJ60" s="242"/>
      <c r="CK60" s="242"/>
      <c r="CM60" s="245"/>
      <c r="CN60" s="245"/>
      <c r="CO60" s="58"/>
      <c r="CP60"/>
      <c r="CQ60"/>
      <c r="CR60"/>
      <c r="CS60"/>
      <c r="CT60"/>
      <c r="CY60" s="190">
        <f t="shared" si="1"/>
        <v>38292</v>
      </c>
      <c r="CZ60" s="189">
        <f t="shared" si="2"/>
        <v>0.32</v>
      </c>
      <c r="DA60" s="189">
        <f t="shared" si="3"/>
        <v>0.4</v>
      </c>
      <c r="DB60" s="189">
        <f t="shared" si="4"/>
        <v>0.48</v>
      </c>
      <c r="DD60" s="189">
        <f t="shared" si="5"/>
        <v>0.16</v>
      </c>
      <c r="DE60" s="189">
        <f t="shared" si="6"/>
        <v>0.2</v>
      </c>
      <c r="DF60" s="189">
        <f t="shared" si="7"/>
        <v>0.24</v>
      </c>
      <c r="DH60" s="190">
        <f t="shared" si="8"/>
        <v>38292</v>
      </c>
      <c r="DI60" s="17">
        <f t="shared" si="9"/>
        <v>0.75</v>
      </c>
      <c r="DL60" s="190">
        <f t="shared" si="10"/>
        <v>38292</v>
      </c>
      <c r="DM60" s="189">
        <f t="shared" si="11"/>
        <v>0.192</v>
      </c>
      <c r="DN60" s="189">
        <f t="shared" si="12"/>
        <v>0.24</v>
      </c>
      <c r="DO60" s="189">
        <f t="shared" si="13"/>
        <v>0.28799999999999998</v>
      </c>
      <c r="DQ60" s="189">
        <f t="shared" si="14"/>
        <v>0.08</v>
      </c>
      <c r="DR60" s="189">
        <f t="shared" si="15"/>
        <v>0.1</v>
      </c>
      <c r="DS60" s="189">
        <f t="shared" si="16"/>
        <v>0.12</v>
      </c>
    </row>
    <row r="61" spans="1:129" x14ac:dyDescent="0.2">
      <c r="A61" s="27">
        <f t="shared" ca="1" si="0"/>
        <v>38565</v>
      </c>
      <c r="B61" s="17">
        <f>'Gas Curves'!C65</f>
        <v>5.6082560333162106E-2</v>
      </c>
      <c r="C61" s="17"/>
      <c r="D61" s="52">
        <v>37438</v>
      </c>
      <c r="E61" s="53">
        <v>57.25</v>
      </c>
      <c r="F61" s="53">
        <v>62.25</v>
      </c>
      <c r="G61" s="53">
        <v>67.25</v>
      </c>
      <c r="H61" s="40"/>
      <c r="I61" s="53">
        <v>21.25</v>
      </c>
      <c r="J61" s="53">
        <v>21.25</v>
      </c>
      <c r="K61" s="53">
        <v>21.25</v>
      </c>
      <c r="L61" s="23"/>
      <c r="M61" s="24">
        <v>38322</v>
      </c>
      <c r="N61" s="54">
        <v>27.290000915527344</v>
      </c>
      <c r="O61" s="54">
        <v>27.290000915527344</v>
      </c>
      <c r="P61" s="54">
        <v>27.290000915527344</v>
      </c>
      <c r="Q61" s="22"/>
      <c r="R61" s="54">
        <v>21.790000915527344</v>
      </c>
      <c r="S61" s="54">
        <v>21.790000915527344</v>
      </c>
      <c r="T61" s="54">
        <v>21.790000915527344</v>
      </c>
      <c r="U61" s="22"/>
      <c r="V61" s="54">
        <v>0</v>
      </c>
      <c r="W61" s="54">
        <v>0</v>
      </c>
      <c r="X61" s="54">
        <v>0</v>
      </c>
      <c r="Y61" s="22"/>
      <c r="Z61" s="54">
        <v>0.16</v>
      </c>
      <c r="AA61" s="54">
        <v>0.2</v>
      </c>
      <c r="AB61" s="54">
        <v>0.24</v>
      </c>
      <c r="AC61" s="22"/>
      <c r="AD61" s="54">
        <v>0.08</v>
      </c>
      <c r="AE61" s="54">
        <v>0.1</v>
      </c>
      <c r="AF61" s="54">
        <v>0.12</v>
      </c>
      <c r="AG61" s="22"/>
      <c r="AH61" s="54">
        <v>0.32</v>
      </c>
      <c r="AI61" s="54">
        <v>0.4</v>
      </c>
      <c r="AJ61" s="54">
        <v>0.48</v>
      </c>
      <c r="AK61" s="22"/>
      <c r="AL61" s="54">
        <v>0.192</v>
      </c>
      <c r="AM61" s="54">
        <v>0.24</v>
      </c>
      <c r="AN61" s="54">
        <v>0.28799999999999998</v>
      </c>
      <c r="AO61" s="22"/>
      <c r="AP61" s="23">
        <v>15</v>
      </c>
      <c r="AQ61" s="55">
        <v>0.4</v>
      </c>
      <c r="AR61" s="22"/>
      <c r="AS61" s="55">
        <v>80</v>
      </c>
      <c r="AT61" s="57">
        <v>0.4</v>
      </c>
      <c r="AU61" s="22"/>
      <c r="AV61" s="55">
        <v>0</v>
      </c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4">
        <v>38322</v>
      </c>
      <c r="BI61" s="57">
        <v>0.75</v>
      </c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"/>
      <c r="CI61" s="242"/>
      <c r="CJ61" s="242"/>
      <c r="CK61" s="242"/>
      <c r="CM61" s="245"/>
      <c r="CN61" s="245"/>
      <c r="CO61" s="58"/>
      <c r="CP61"/>
      <c r="CQ61"/>
      <c r="CR61"/>
      <c r="CS61"/>
      <c r="CT61"/>
      <c r="CY61" s="190">
        <f t="shared" si="1"/>
        <v>38322</v>
      </c>
      <c r="CZ61" s="189">
        <f t="shared" si="2"/>
        <v>0.32</v>
      </c>
      <c r="DA61" s="189">
        <f t="shared" si="3"/>
        <v>0.4</v>
      </c>
      <c r="DB61" s="189">
        <f t="shared" si="4"/>
        <v>0.48</v>
      </c>
      <c r="DD61" s="189">
        <f t="shared" si="5"/>
        <v>0.16</v>
      </c>
      <c r="DE61" s="189">
        <f t="shared" si="6"/>
        <v>0.2</v>
      </c>
      <c r="DF61" s="189">
        <f t="shared" si="7"/>
        <v>0.24</v>
      </c>
      <c r="DH61" s="190">
        <f t="shared" si="8"/>
        <v>38322</v>
      </c>
      <c r="DI61" s="17">
        <f t="shared" si="9"/>
        <v>0.75</v>
      </c>
      <c r="DL61" s="190">
        <f t="shared" si="10"/>
        <v>38322</v>
      </c>
      <c r="DM61" s="189">
        <f t="shared" si="11"/>
        <v>0.192</v>
      </c>
      <c r="DN61" s="189">
        <f t="shared" si="12"/>
        <v>0.24</v>
      </c>
      <c r="DO61" s="189">
        <f t="shared" si="13"/>
        <v>0.28799999999999998</v>
      </c>
      <c r="DQ61" s="189">
        <f t="shared" si="14"/>
        <v>0.08</v>
      </c>
      <c r="DR61" s="189">
        <f t="shared" si="15"/>
        <v>0.1</v>
      </c>
      <c r="DS61" s="189">
        <f t="shared" si="16"/>
        <v>0.12</v>
      </c>
    </row>
    <row r="62" spans="1:129" x14ac:dyDescent="0.2">
      <c r="A62" s="27">
        <f t="shared" ca="1" si="0"/>
        <v>38596</v>
      </c>
      <c r="B62" s="17">
        <f>'Gas Curves'!C66</f>
        <v>5.6237810448619599E-2</v>
      </c>
      <c r="C62" s="17"/>
      <c r="D62" s="52">
        <v>37469</v>
      </c>
      <c r="E62" s="53">
        <v>57.25</v>
      </c>
      <c r="F62" s="53">
        <v>62.25</v>
      </c>
      <c r="G62" s="53">
        <v>67.25</v>
      </c>
      <c r="H62" s="40"/>
      <c r="I62" s="53">
        <v>22.25</v>
      </c>
      <c r="J62" s="53">
        <v>22.25</v>
      </c>
      <c r="K62" s="53">
        <v>22.25</v>
      </c>
      <c r="L62" s="23"/>
      <c r="M62" s="24">
        <v>38353</v>
      </c>
      <c r="N62" s="54">
        <v>35.75</v>
      </c>
      <c r="O62" s="54">
        <v>35.75</v>
      </c>
      <c r="P62" s="54">
        <v>35.75</v>
      </c>
      <c r="Q62" s="22"/>
      <c r="R62" s="54">
        <v>25.25</v>
      </c>
      <c r="S62" s="54">
        <v>25.25</v>
      </c>
      <c r="T62" s="54">
        <v>25.25</v>
      </c>
      <c r="U62" s="22"/>
      <c r="V62" s="54">
        <v>0</v>
      </c>
      <c r="W62" s="54">
        <v>0</v>
      </c>
      <c r="X62" s="54">
        <v>0</v>
      </c>
      <c r="Y62" s="22"/>
      <c r="Z62" s="54">
        <v>0.16</v>
      </c>
      <c r="AA62" s="54">
        <v>0.2</v>
      </c>
      <c r="AB62" s="54">
        <v>0.24</v>
      </c>
      <c r="AC62" s="22"/>
      <c r="AD62" s="54">
        <v>0.08</v>
      </c>
      <c r="AE62" s="54">
        <v>0.1</v>
      </c>
      <c r="AF62" s="54">
        <v>0.12</v>
      </c>
      <c r="AG62" s="22"/>
      <c r="AH62" s="54">
        <v>0.28000000000000003</v>
      </c>
      <c r="AI62" s="54">
        <v>0.35</v>
      </c>
      <c r="AJ62" s="54">
        <v>0.42</v>
      </c>
      <c r="AK62" s="22"/>
      <c r="AL62" s="54">
        <v>0.16800000000000001</v>
      </c>
      <c r="AM62" s="54">
        <v>0.21</v>
      </c>
      <c r="AN62" s="54">
        <v>0.252</v>
      </c>
      <c r="AO62" s="22"/>
      <c r="AP62" s="23">
        <v>15</v>
      </c>
      <c r="AQ62" s="55">
        <v>0.4</v>
      </c>
      <c r="AR62" s="22"/>
      <c r="AS62" s="55">
        <v>100</v>
      </c>
      <c r="AT62" s="57">
        <v>0.4</v>
      </c>
      <c r="AU62" s="22"/>
      <c r="AV62" s="55">
        <v>0</v>
      </c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4">
        <v>38353</v>
      </c>
      <c r="BI62" s="57">
        <v>0.75</v>
      </c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"/>
      <c r="CI62" s="242"/>
      <c r="CJ62" s="242"/>
      <c r="CK62" s="242"/>
      <c r="CM62" s="245"/>
      <c r="CN62" s="245"/>
      <c r="CO62" s="58"/>
      <c r="CP62"/>
      <c r="CQ62"/>
      <c r="CR62"/>
      <c r="CS62"/>
      <c r="CT62"/>
      <c r="CY62" s="190">
        <f t="shared" si="1"/>
        <v>38353</v>
      </c>
      <c r="CZ62" s="189">
        <f t="shared" si="2"/>
        <v>0.28000000000000003</v>
      </c>
      <c r="DA62" s="189">
        <f t="shared" si="3"/>
        <v>0.35</v>
      </c>
      <c r="DB62" s="189">
        <f t="shared" si="4"/>
        <v>0.42</v>
      </c>
      <c r="DD62" s="189">
        <f t="shared" si="5"/>
        <v>0.16</v>
      </c>
      <c r="DE62" s="189">
        <f t="shared" si="6"/>
        <v>0.2</v>
      </c>
      <c r="DF62" s="189">
        <f t="shared" si="7"/>
        <v>0.24</v>
      </c>
      <c r="DH62" s="190">
        <f t="shared" si="8"/>
        <v>38353</v>
      </c>
      <c r="DI62" s="17">
        <f t="shared" si="9"/>
        <v>0.75</v>
      </c>
      <c r="DL62" s="190">
        <f t="shared" si="10"/>
        <v>38353</v>
      </c>
      <c r="DM62" s="189">
        <f t="shared" si="11"/>
        <v>0.16800000000000001</v>
      </c>
      <c r="DN62" s="189">
        <f t="shared" si="12"/>
        <v>0.21</v>
      </c>
      <c r="DO62" s="189">
        <f t="shared" si="13"/>
        <v>0.252</v>
      </c>
      <c r="DQ62" s="189">
        <f t="shared" si="14"/>
        <v>0.08</v>
      </c>
      <c r="DR62" s="189">
        <f t="shared" si="15"/>
        <v>0.1</v>
      </c>
      <c r="DS62" s="189">
        <f t="shared" si="16"/>
        <v>0.12</v>
      </c>
    </row>
    <row r="63" spans="1:129" x14ac:dyDescent="0.2">
      <c r="A63" s="27">
        <f t="shared" ca="1" si="0"/>
        <v>38626</v>
      </c>
      <c r="B63" s="17">
        <f>'Gas Curves'!C67</f>
        <v>5.6375342996200804E-2</v>
      </c>
      <c r="C63" s="17"/>
      <c r="D63" s="52">
        <v>37500</v>
      </c>
      <c r="E63" s="53">
        <v>26.7</v>
      </c>
      <c r="F63" s="53">
        <v>29.25</v>
      </c>
      <c r="G63" s="53">
        <v>31.8</v>
      </c>
      <c r="H63" s="40"/>
      <c r="I63" s="53">
        <v>16.25</v>
      </c>
      <c r="J63" s="53">
        <v>16.25</v>
      </c>
      <c r="K63" s="53">
        <v>16.25</v>
      </c>
      <c r="L63" s="23"/>
      <c r="M63" s="24">
        <v>38384</v>
      </c>
      <c r="N63" s="54">
        <v>31.246002197265625</v>
      </c>
      <c r="O63" s="54">
        <v>31.246002197265625</v>
      </c>
      <c r="P63" s="54">
        <v>31.246002197265625</v>
      </c>
      <c r="Q63" s="22"/>
      <c r="R63" s="54">
        <v>22.746501922607422</v>
      </c>
      <c r="S63" s="54">
        <v>22.746501922607422</v>
      </c>
      <c r="T63" s="54">
        <v>22.746501922607422</v>
      </c>
      <c r="U63" s="22"/>
      <c r="V63" s="54">
        <v>0</v>
      </c>
      <c r="W63" s="54">
        <v>0</v>
      </c>
      <c r="X63" s="54">
        <v>0</v>
      </c>
      <c r="Y63" s="22"/>
      <c r="Z63" s="54">
        <v>0.16</v>
      </c>
      <c r="AA63" s="54">
        <v>0.2</v>
      </c>
      <c r="AB63" s="54">
        <v>0.24</v>
      </c>
      <c r="AC63" s="22"/>
      <c r="AD63" s="54">
        <v>0.08</v>
      </c>
      <c r="AE63" s="54">
        <v>0.1</v>
      </c>
      <c r="AF63" s="54">
        <v>0.12</v>
      </c>
      <c r="AG63" s="22"/>
      <c r="AH63" s="54">
        <v>0.28000000000000003</v>
      </c>
      <c r="AI63" s="54">
        <v>0.35</v>
      </c>
      <c r="AJ63" s="54">
        <v>0.42</v>
      </c>
      <c r="AK63" s="22"/>
      <c r="AL63" s="54">
        <v>0.16800000000000001</v>
      </c>
      <c r="AM63" s="54">
        <v>0.21</v>
      </c>
      <c r="AN63" s="54">
        <v>0.252</v>
      </c>
      <c r="AO63" s="22"/>
      <c r="AP63" s="23">
        <v>15</v>
      </c>
      <c r="AQ63" s="55">
        <v>0.4</v>
      </c>
      <c r="AR63" s="22"/>
      <c r="AS63" s="55">
        <v>120</v>
      </c>
      <c r="AT63" s="57">
        <v>0.4</v>
      </c>
      <c r="AU63" s="22"/>
      <c r="AV63" s="55">
        <v>0</v>
      </c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4">
        <v>38384</v>
      </c>
      <c r="BI63" s="57">
        <v>0.75</v>
      </c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"/>
      <c r="CI63" s="242"/>
      <c r="CJ63" s="242"/>
      <c r="CK63" s="242"/>
      <c r="CM63" s="245"/>
      <c r="CN63" s="245"/>
      <c r="CO63" s="58"/>
      <c r="CP63"/>
      <c r="CQ63"/>
      <c r="CR63"/>
      <c r="CS63"/>
      <c r="CT63"/>
      <c r="CY63" s="190">
        <f t="shared" si="1"/>
        <v>38384</v>
      </c>
      <c r="CZ63" s="189">
        <f t="shared" si="2"/>
        <v>0.28000000000000003</v>
      </c>
      <c r="DA63" s="189">
        <f t="shared" si="3"/>
        <v>0.35</v>
      </c>
      <c r="DB63" s="189">
        <f t="shared" si="4"/>
        <v>0.42</v>
      </c>
      <c r="DD63" s="189">
        <f t="shared" si="5"/>
        <v>0.16</v>
      </c>
      <c r="DE63" s="189">
        <f t="shared" si="6"/>
        <v>0.2</v>
      </c>
      <c r="DF63" s="189">
        <f t="shared" si="7"/>
        <v>0.24</v>
      </c>
      <c r="DH63" s="190">
        <f t="shared" si="8"/>
        <v>38384</v>
      </c>
      <c r="DI63" s="17">
        <f t="shared" si="9"/>
        <v>0.75</v>
      </c>
      <c r="DL63" s="190">
        <f t="shared" si="10"/>
        <v>38384</v>
      </c>
      <c r="DM63" s="189">
        <f t="shared" si="11"/>
        <v>0.16800000000000001</v>
      </c>
      <c r="DN63" s="189">
        <f t="shared" si="12"/>
        <v>0.21</v>
      </c>
      <c r="DO63" s="189">
        <f t="shared" si="13"/>
        <v>0.252</v>
      </c>
      <c r="DQ63" s="189">
        <f t="shared" si="14"/>
        <v>0.08</v>
      </c>
      <c r="DR63" s="189">
        <f t="shared" si="15"/>
        <v>0.1</v>
      </c>
      <c r="DS63" s="189">
        <f t="shared" si="16"/>
        <v>0.12</v>
      </c>
    </row>
    <row r="64" spans="1:129" x14ac:dyDescent="0.2">
      <c r="A64" s="27">
        <f t="shared" ca="1" si="0"/>
        <v>38657</v>
      </c>
      <c r="B64" s="17">
        <f>'Gas Curves'!C68</f>
        <v>5.6504326810566906E-2</v>
      </c>
      <c r="C64" s="17"/>
      <c r="D64" s="52">
        <v>37530</v>
      </c>
      <c r="E64" s="53">
        <v>28.756249290704726</v>
      </c>
      <c r="F64" s="53">
        <v>29.556249290704727</v>
      </c>
      <c r="G64" s="53">
        <v>30.356249290704728</v>
      </c>
      <c r="H64" s="40"/>
      <c r="I64" s="53">
        <v>15.750002861022949</v>
      </c>
      <c r="J64" s="53">
        <v>15.750002861022949</v>
      </c>
      <c r="K64" s="53">
        <v>15.750002861022949</v>
      </c>
      <c r="L64" s="23"/>
      <c r="M64" s="24">
        <v>38412</v>
      </c>
      <c r="N64" s="54">
        <v>25.5</v>
      </c>
      <c r="O64" s="54">
        <v>25.5</v>
      </c>
      <c r="P64" s="54">
        <v>25.5</v>
      </c>
      <c r="Q64" s="22"/>
      <c r="R64" s="54">
        <v>20</v>
      </c>
      <c r="S64" s="54">
        <v>20</v>
      </c>
      <c r="T64" s="54">
        <v>20</v>
      </c>
      <c r="U64" s="22"/>
      <c r="V64" s="54">
        <v>0</v>
      </c>
      <c r="W64" s="54">
        <v>0</v>
      </c>
      <c r="X64" s="54">
        <v>0</v>
      </c>
      <c r="Y64" s="22"/>
      <c r="Z64" s="54">
        <v>0.16</v>
      </c>
      <c r="AA64" s="54">
        <v>0.2</v>
      </c>
      <c r="AB64" s="54">
        <v>0.24</v>
      </c>
      <c r="AC64" s="22"/>
      <c r="AD64" s="54">
        <v>0.08</v>
      </c>
      <c r="AE64" s="54">
        <v>0.1</v>
      </c>
      <c r="AF64" s="54">
        <v>0.12</v>
      </c>
      <c r="AG64" s="22"/>
      <c r="AH64" s="54">
        <v>0.28000000000000003</v>
      </c>
      <c r="AI64" s="54">
        <v>0.35</v>
      </c>
      <c r="AJ64" s="54">
        <v>0.42</v>
      </c>
      <c r="AK64" s="22"/>
      <c r="AL64" s="54">
        <v>0.16800000000000001</v>
      </c>
      <c r="AM64" s="54">
        <v>0.21</v>
      </c>
      <c r="AN64" s="54">
        <v>0.252</v>
      </c>
      <c r="AO64" s="22"/>
      <c r="AP64" s="23">
        <v>16</v>
      </c>
      <c r="AQ64" s="55">
        <v>0.4</v>
      </c>
      <c r="AR64" s="22"/>
      <c r="AS64" s="55">
        <v>140</v>
      </c>
      <c r="AT64" s="57">
        <v>0.4</v>
      </c>
      <c r="AU64" s="22"/>
      <c r="AV64" s="55">
        <v>0</v>
      </c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4">
        <v>38412</v>
      </c>
      <c r="BI64" s="57">
        <v>0.75</v>
      </c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"/>
      <c r="CI64" s="242"/>
      <c r="CJ64" s="242"/>
      <c r="CK64" s="242"/>
      <c r="CM64" s="245"/>
      <c r="CN64" s="245"/>
      <c r="CO64" s="58"/>
      <c r="CP64"/>
      <c r="CQ64"/>
      <c r="CR64"/>
      <c r="CS64"/>
      <c r="CT64"/>
      <c r="CY64" s="190">
        <f t="shared" si="1"/>
        <v>38412</v>
      </c>
      <c r="CZ64" s="189">
        <f t="shared" si="2"/>
        <v>0.28000000000000003</v>
      </c>
      <c r="DA64" s="189">
        <f t="shared" si="3"/>
        <v>0.35</v>
      </c>
      <c r="DB64" s="189">
        <f t="shared" si="4"/>
        <v>0.42</v>
      </c>
      <c r="DD64" s="189">
        <f t="shared" si="5"/>
        <v>0.16</v>
      </c>
      <c r="DE64" s="189">
        <f t="shared" si="6"/>
        <v>0.2</v>
      </c>
      <c r="DF64" s="189">
        <f t="shared" si="7"/>
        <v>0.24</v>
      </c>
      <c r="DH64" s="190">
        <f t="shared" si="8"/>
        <v>38412</v>
      </c>
      <c r="DI64" s="17">
        <f t="shared" si="9"/>
        <v>0.75</v>
      </c>
      <c r="DL64" s="190">
        <f t="shared" si="10"/>
        <v>38412</v>
      </c>
      <c r="DM64" s="189">
        <f t="shared" si="11"/>
        <v>0.16800000000000001</v>
      </c>
      <c r="DN64" s="189">
        <f t="shared" si="12"/>
        <v>0.21</v>
      </c>
      <c r="DO64" s="189">
        <f t="shared" si="13"/>
        <v>0.252</v>
      </c>
      <c r="DQ64" s="189">
        <f t="shared" si="14"/>
        <v>0.08</v>
      </c>
      <c r="DR64" s="189">
        <f t="shared" si="15"/>
        <v>0.1</v>
      </c>
      <c r="DS64" s="189">
        <f t="shared" si="16"/>
        <v>0.12</v>
      </c>
    </row>
    <row r="65" spans="1:123" x14ac:dyDescent="0.2">
      <c r="A65" s="27">
        <f t="shared" ca="1" si="0"/>
        <v>38687</v>
      </c>
      <c r="B65" s="17">
        <f>'Gas Curves'!C69</f>
        <v>5.66333106304708E-2</v>
      </c>
      <c r="C65" s="17"/>
      <c r="D65" s="52">
        <v>37561</v>
      </c>
      <c r="E65" s="53">
        <v>28.956251960992812</v>
      </c>
      <c r="F65" s="53">
        <v>29.756251960992813</v>
      </c>
      <c r="G65" s="53">
        <v>30.556251960992814</v>
      </c>
      <c r="H65" s="40"/>
      <c r="I65" s="53">
        <v>16.75</v>
      </c>
      <c r="J65" s="53">
        <v>16.75</v>
      </c>
      <c r="K65" s="53">
        <v>16.75</v>
      </c>
      <c r="L65" s="23"/>
      <c r="M65" s="24">
        <v>38443</v>
      </c>
      <c r="N65" s="54">
        <v>22</v>
      </c>
      <c r="O65" s="54">
        <v>22</v>
      </c>
      <c r="P65" s="54">
        <v>22</v>
      </c>
      <c r="Q65" s="22"/>
      <c r="R65" s="54">
        <v>16.495000839233398</v>
      </c>
      <c r="S65" s="54">
        <v>16.495000839233398</v>
      </c>
      <c r="T65" s="54">
        <v>16.495000839233398</v>
      </c>
      <c r="U65" s="22"/>
      <c r="V65" s="54">
        <v>0</v>
      </c>
      <c r="W65" s="54">
        <v>0</v>
      </c>
      <c r="X65" s="54">
        <v>0</v>
      </c>
      <c r="Y65" s="22"/>
      <c r="Z65" s="54">
        <v>0.16</v>
      </c>
      <c r="AA65" s="54">
        <v>0.2</v>
      </c>
      <c r="AB65" s="54">
        <v>0.24</v>
      </c>
      <c r="AC65" s="22"/>
      <c r="AD65" s="54">
        <v>0.08</v>
      </c>
      <c r="AE65" s="54">
        <v>0.1</v>
      </c>
      <c r="AF65" s="54">
        <v>0.12</v>
      </c>
      <c r="AG65" s="22"/>
      <c r="AH65" s="54">
        <v>0.28000000000000003</v>
      </c>
      <c r="AI65" s="54">
        <v>0.35</v>
      </c>
      <c r="AJ65" s="54">
        <v>0.42</v>
      </c>
      <c r="AK65" s="22"/>
      <c r="AL65" s="54">
        <v>0.16800000000000001</v>
      </c>
      <c r="AM65" s="54">
        <v>0.21</v>
      </c>
      <c r="AN65" s="54">
        <v>0.252</v>
      </c>
      <c r="AO65" s="22"/>
      <c r="AP65" s="23">
        <v>16</v>
      </c>
      <c r="AQ65" s="55">
        <v>0.4</v>
      </c>
      <c r="AR65" s="22"/>
      <c r="AS65" s="55">
        <v>160</v>
      </c>
      <c r="AT65" s="57">
        <v>0.4</v>
      </c>
      <c r="AU65" s="22"/>
      <c r="AV65" s="55">
        <v>0</v>
      </c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4">
        <v>38443</v>
      </c>
      <c r="BI65" s="57">
        <v>0.75</v>
      </c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"/>
      <c r="CI65" s="3"/>
      <c r="CJ65" s="3"/>
      <c r="CK65" s="3"/>
      <c r="CM65" s="245"/>
      <c r="CN65" s="245"/>
      <c r="CO65" s="58"/>
      <c r="CP65"/>
      <c r="CQ65"/>
      <c r="CR65"/>
      <c r="CS65"/>
      <c r="CT65"/>
      <c r="CY65" s="190">
        <f t="shared" si="1"/>
        <v>38443</v>
      </c>
      <c r="CZ65" s="189">
        <f t="shared" si="2"/>
        <v>0.28000000000000003</v>
      </c>
      <c r="DA65" s="189">
        <f t="shared" si="3"/>
        <v>0.35</v>
      </c>
      <c r="DB65" s="189">
        <f t="shared" si="4"/>
        <v>0.42</v>
      </c>
      <c r="DD65" s="189">
        <f t="shared" si="5"/>
        <v>0.16</v>
      </c>
      <c r="DE65" s="189">
        <f t="shared" si="6"/>
        <v>0.2</v>
      </c>
      <c r="DF65" s="189">
        <f t="shared" si="7"/>
        <v>0.24</v>
      </c>
      <c r="DH65" s="190">
        <f t="shared" si="8"/>
        <v>38443</v>
      </c>
      <c r="DI65" s="17">
        <f t="shared" si="9"/>
        <v>0.75</v>
      </c>
      <c r="DL65" s="190">
        <f t="shared" si="10"/>
        <v>38443</v>
      </c>
      <c r="DM65" s="189">
        <f t="shared" si="11"/>
        <v>0.16800000000000001</v>
      </c>
      <c r="DN65" s="189">
        <f t="shared" si="12"/>
        <v>0.21</v>
      </c>
      <c r="DO65" s="189">
        <f t="shared" si="13"/>
        <v>0.252</v>
      </c>
      <c r="DQ65" s="189">
        <f t="shared" si="14"/>
        <v>0.08</v>
      </c>
      <c r="DR65" s="189">
        <f t="shared" si="15"/>
        <v>0.1</v>
      </c>
      <c r="DS65" s="189">
        <f t="shared" si="16"/>
        <v>0.12</v>
      </c>
    </row>
    <row r="66" spans="1:123" x14ac:dyDescent="0.2">
      <c r="A66" s="27">
        <f t="shared" ca="1" si="0"/>
        <v>38718</v>
      </c>
      <c r="B66" s="17">
        <f>'Gas Curves'!C70</f>
        <v>5.6758133687262506E-2</v>
      </c>
      <c r="C66" s="17"/>
      <c r="D66" s="52">
        <v>37591</v>
      </c>
      <c r="E66" s="53">
        <v>29.156248909235</v>
      </c>
      <c r="F66" s="53">
        <v>29.956248909235001</v>
      </c>
      <c r="G66" s="53">
        <v>30.756248909235001</v>
      </c>
      <c r="H66" s="40"/>
      <c r="I66" s="53">
        <v>19</v>
      </c>
      <c r="J66" s="53">
        <v>19</v>
      </c>
      <c r="K66" s="53">
        <v>19</v>
      </c>
      <c r="L66" s="23"/>
      <c r="M66" s="24">
        <v>38473</v>
      </c>
      <c r="N66" s="54">
        <v>22.290000915527344</v>
      </c>
      <c r="O66" s="54">
        <v>22.290000915527344</v>
      </c>
      <c r="P66" s="54">
        <v>22.290000915527344</v>
      </c>
      <c r="Q66" s="22"/>
      <c r="R66" s="54">
        <v>15.795000076293945</v>
      </c>
      <c r="S66" s="54">
        <v>15.795000076293945</v>
      </c>
      <c r="T66" s="54">
        <v>15.795000076293945</v>
      </c>
      <c r="U66" s="22"/>
      <c r="V66" s="54">
        <v>0</v>
      </c>
      <c r="W66" s="54">
        <v>0</v>
      </c>
      <c r="X66" s="54">
        <v>0</v>
      </c>
      <c r="Y66" s="22"/>
      <c r="Z66" s="54">
        <v>0.16</v>
      </c>
      <c r="AA66" s="54">
        <v>0.2</v>
      </c>
      <c r="AB66" s="54">
        <v>0.24</v>
      </c>
      <c r="AC66" s="22"/>
      <c r="AD66" s="54">
        <v>0.08</v>
      </c>
      <c r="AE66" s="54">
        <v>0.1</v>
      </c>
      <c r="AF66" s="54">
        <v>0.12</v>
      </c>
      <c r="AG66" s="22"/>
      <c r="AH66" s="54">
        <v>0.36</v>
      </c>
      <c r="AI66" s="54">
        <v>0.45</v>
      </c>
      <c r="AJ66" s="54">
        <v>0.54</v>
      </c>
      <c r="AK66" s="22"/>
      <c r="AL66" s="54">
        <v>0.21600000000000003</v>
      </c>
      <c r="AM66" s="54">
        <v>0.27</v>
      </c>
      <c r="AN66" s="54">
        <v>0.32400000000000001</v>
      </c>
      <c r="AO66" s="22"/>
      <c r="AP66" s="23">
        <v>16</v>
      </c>
      <c r="AQ66" s="55">
        <v>0.4</v>
      </c>
      <c r="AR66" s="22"/>
      <c r="AS66" s="55">
        <v>180</v>
      </c>
      <c r="AT66" s="57">
        <v>0.4</v>
      </c>
      <c r="AU66" s="22"/>
      <c r="AV66" s="55">
        <v>0</v>
      </c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4">
        <v>38473</v>
      </c>
      <c r="BI66" s="57">
        <v>0.75</v>
      </c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"/>
      <c r="CI66" s="236"/>
      <c r="CJ66" s="237"/>
      <c r="CK66" s="237"/>
      <c r="CM66" s="245"/>
      <c r="CN66" s="245"/>
      <c r="CO66" s="58"/>
      <c r="CP66"/>
      <c r="CQ66"/>
      <c r="CR66"/>
      <c r="CS66"/>
      <c r="CT66"/>
      <c r="CY66" s="190">
        <f t="shared" si="1"/>
        <v>38473</v>
      </c>
      <c r="CZ66" s="189">
        <f t="shared" si="2"/>
        <v>0.36</v>
      </c>
      <c r="DA66" s="189">
        <f t="shared" si="3"/>
        <v>0.45</v>
      </c>
      <c r="DB66" s="189">
        <f t="shared" si="4"/>
        <v>0.54</v>
      </c>
      <c r="DD66" s="189">
        <f t="shared" si="5"/>
        <v>0.16</v>
      </c>
      <c r="DE66" s="189">
        <f t="shared" si="6"/>
        <v>0.2</v>
      </c>
      <c r="DF66" s="189">
        <f t="shared" si="7"/>
        <v>0.24</v>
      </c>
      <c r="DH66" s="190">
        <f t="shared" si="8"/>
        <v>38473</v>
      </c>
      <c r="DI66" s="17">
        <f t="shared" si="9"/>
        <v>0.75</v>
      </c>
      <c r="DL66" s="190">
        <f t="shared" si="10"/>
        <v>38473</v>
      </c>
      <c r="DM66" s="189">
        <f t="shared" si="11"/>
        <v>0.21600000000000003</v>
      </c>
      <c r="DN66" s="189">
        <f t="shared" si="12"/>
        <v>0.27</v>
      </c>
      <c r="DO66" s="189">
        <f t="shared" si="13"/>
        <v>0.32400000000000001</v>
      </c>
      <c r="DQ66" s="189">
        <f t="shared" si="14"/>
        <v>0.08</v>
      </c>
      <c r="DR66" s="189">
        <f t="shared" si="15"/>
        <v>0.1</v>
      </c>
      <c r="DS66" s="189">
        <f t="shared" si="16"/>
        <v>0.12</v>
      </c>
    </row>
    <row r="67" spans="1:123" x14ac:dyDescent="0.2">
      <c r="A67" s="27">
        <f t="shared" ca="1" si="0"/>
        <v>38749</v>
      </c>
      <c r="B67" s="17">
        <f>'Gas Curves'!C71</f>
        <v>5.6887117518060804E-2</v>
      </c>
      <c r="C67" s="17"/>
      <c r="D67" s="52">
        <v>37622</v>
      </c>
      <c r="E67" s="53">
        <v>32.935715375627787</v>
      </c>
      <c r="F67" s="53">
        <v>33.285715375627788</v>
      </c>
      <c r="G67" s="53">
        <v>33.63571537562779</v>
      </c>
      <c r="H67" s="40"/>
      <c r="I67" s="53">
        <v>20.889999389648438</v>
      </c>
      <c r="J67" s="53">
        <v>20.889999389648438</v>
      </c>
      <c r="K67" s="53">
        <v>20.889999389648438</v>
      </c>
      <c r="L67" s="23"/>
      <c r="M67" s="24">
        <v>38504</v>
      </c>
      <c r="N67" s="54">
        <v>29.290000915527344</v>
      </c>
      <c r="O67" s="54">
        <v>29.290000915527344</v>
      </c>
      <c r="P67" s="54">
        <v>29.290000915527344</v>
      </c>
      <c r="Q67" s="22"/>
      <c r="R67" s="54">
        <v>19.790000915527344</v>
      </c>
      <c r="S67" s="54">
        <v>19.790000915527344</v>
      </c>
      <c r="T67" s="54">
        <v>19.790000915527344</v>
      </c>
      <c r="U67" s="22"/>
      <c r="V67" s="54">
        <v>0</v>
      </c>
      <c r="W67" s="54">
        <v>0</v>
      </c>
      <c r="X67" s="54">
        <v>0</v>
      </c>
      <c r="Y67" s="22"/>
      <c r="Z67" s="54">
        <v>0.16</v>
      </c>
      <c r="AA67" s="54">
        <v>0.2</v>
      </c>
      <c r="AB67" s="54">
        <v>0.24</v>
      </c>
      <c r="AC67" s="22"/>
      <c r="AD67" s="54">
        <v>0.08</v>
      </c>
      <c r="AE67" s="54">
        <v>0.1</v>
      </c>
      <c r="AF67" s="54">
        <v>0.12</v>
      </c>
      <c r="AG67" s="22"/>
      <c r="AH67" s="54">
        <v>0.36</v>
      </c>
      <c r="AI67" s="54">
        <v>0.45</v>
      </c>
      <c r="AJ67" s="54">
        <v>0.54</v>
      </c>
      <c r="AK67" s="22"/>
      <c r="AL67" s="54">
        <v>0.21600000000000003</v>
      </c>
      <c r="AM67" s="54">
        <v>0.27</v>
      </c>
      <c r="AN67" s="54">
        <v>0.32400000000000001</v>
      </c>
      <c r="AO67" s="22"/>
      <c r="AP67" s="23">
        <v>17</v>
      </c>
      <c r="AQ67" s="55">
        <v>0.4</v>
      </c>
      <c r="AR67" s="22"/>
      <c r="AS67" s="55">
        <v>200</v>
      </c>
      <c r="AT67" s="57">
        <v>0.4</v>
      </c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4">
        <v>38504</v>
      </c>
      <c r="BI67" s="57">
        <v>0.75</v>
      </c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"/>
      <c r="CI67" s="239"/>
      <c r="CJ67" s="239"/>
      <c r="CK67" s="239"/>
      <c r="CM67" s="245"/>
      <c r="CN67" s="245"/>
      <c r="CO67" s="58"/>
      <c r="CP67"/>
      <c r="CQ67"/>
      <c r="CR67"/>
      <c r="CS67"/>
      <c r="CT67"/>
      <c r="CY67" s="190">
        <f t="shared" si="1"/>
        <v>38504</v>
      </c>
      <c r="CZ67" s="189">
        <f t="shared" si="2"/>
        <v>0.36</v>
      </c>
      <c r="DA67" s="189">
        <f t="shared" si="3"/>
        <v>0.45</v>
      </c>
      <c r="DB67" s="189">
        <f t="shared" si="4"/>
        <v>0.54</v>
      </c>
      <c r="DD67" s="189">
        <f t="shared" si="5"/>
        <v>0.16</v>
      </c>
      <c r="DE67" s="189">
        <f t="shared" si="6"/>
        <v>0.2</v>
      </c>
      <c r="DF67" s="189">
        <f t="shared" si="7"/>
        <v>0.24</v>
      </c>
      <c r="DH67" s="190">
        <f t="shared" si="8"/>
        <v>38504</v>
      </c>
      <c r="DI67" s="17">
        <f t="shared" si="9"/>
        <v>0.75</v>
      </c>
      <c r="DL67" s="190">
        <f t="shared" si="10"/>
        <v>38504</v>
      </c>
      <c r="DM67" s="189">
        <f t="shared" si="11"/>
        <v>0.21600000000000003</v>
      </c>
      <c r="DN67" s="189">
        <f t="shared" si="12"/>
        <v>0.27</v>
      </c>
      <c r="DO67" s="189">
        <f t="shared" si="13"/>
        <v>0.32400000000000001</v>
      </c>
      <c r="DQ67" s="189">
        <f t="shared" si="14"/>
        <v>0.08</v>
      </c>
      <c r="DR67" s="189">
        <f t="shared" si="15"/>
        <v>0.1</v>
      </c>
      <c r="DS67" s="189">
        <f t="shared" si="16"/>
        <v>0.12</v>
      </c>
    </row>
    <row r="68" spans="1:123" x14ac:dyDescent="0.2">
      <c r="A68" s="27">
        <f t="shared" ca="1" si="0"/>
        <v>38777</v>
      </c>
      <c r="B68" s="17">
        <f>'Gas Curves'!C72</f>
        <v>5.7011940585394605E-2</v>
      </c>
      <c r="C68" s="17"/>
      <c r="D68" s="52">
        <v>37653</v>
      </c>
      <c r="E68" s="53">
        <v>32.335713086809427</v>
      </c>
      <c r="F68" s="53">
        <v>32.685713086809429</v>
      </c>
      <c r="G68" s="53">
        <v>33.03571308680943</v>
      </c>
      <c r="H68" s="40"/>
      <c r="I68" s="53">
        <v>19.389999389648438</v>
      </c>
      <c r="J68" s="53">
        <v>19.389999389648438</v>
      </c>
      <c r="K68" s="53">
        <v>19.389999389648438</v>
      </c>
      <c r="L68" s="23"/>
      <c r="M68" s="24">
        <v>38534</v>
      </c>
      <c r="N68" s="54">
        <v>35.290000915527344</v>
      </c>
      <c r="O68" s="54">
        <v>35.290000915527344</v>
      </c>
      <c r="P68" s="54">
        <v>35.290000915527344</v>
      </c>
      <c r="Q68" s="22"/>
      <c r="R68" s="54">
        <v>25.790000915527344</v>
      </c>
      <c r="S68" s="54">
        <v>25.790000915527344</v>
      </c>
      <c r="T68" s="54">
        <v>25.790000915527344</v>
      </c>
      <c r="U68" s="22"/>
      <c r="V68" s="54">
        <v>0</v>
      </c>
      <c r="W68" s="54">
        <v>0</v>
      </c>
      <c r="X68" s="54">
        <v>0</v>
      </c>
      <c r="Y68" s="22"/>
      <c r="Z68" s="54">
        <v>0.24</v>
      </c>
      <c r="AA68" s="54">
        <v>0.3</v>
      </c>
      <c r="AB68" s="54">
        <v>0.36</v>
      </c>
      <c r="AC68" s="22"/>
      <c r="AD68" s="54">
        <v>0.12</v>
      </c>
      <c r="AE68" s="54">
        <v>0.15</v>
      </c>
      <c r="AF68" s="54">
        <v>0.18</v>
      </c>
      <c r="AG68" s="22"/>
      <c r="AH68" s="54">
        <v>0.48</v>
      </c>
      <c r="AI68" s="54">
        <v>0.6</v>
      </c>
      <c r="AJ68" s="54">
        <v>0.72</v>
      </c>
      <c r="AK68" s="22"/>
      <c r="AL68" s="54">
        <v>0.28799999999999998</v>
      </c>
      <c r="AM68" s="54">
        <v>0.36</v>
      </c>
      <c r="AN68" s="54">
        <v>0.432</v>
      </c>
      <c r="AO68" s="22"/>
      <c r="AP68" s="23">
        <v>17</v>
      </c>
      <c r="AQ68" s="55">
        <v>0.4</v>
      </c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4">
        <v>38534</v>
      </c>
      <c r="BI68" s="57">
        <v>0.75</v>
      </c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"/>
      <c r="CI68" s="239"/>
      <c r="CJ68" s="239"/>
      <c r="CK68" s="239"/>
      <c r="CM68" s="245"/>
      <c r="CN68" s="245"/>
      <c r="CO68" s="58"/>
      <c r="CP68"/>
      <c r="CQ68"/>
      <c r="CR68"/>
      <c r="CS68"/>
      <c r="CT68"/>
      <c r="CY68" s="190">
        <f t="shared" si="1"/>
        <v>38534</v>
      </c>
      <c r="CZ68" s="189">
        <f t="shared" si="2"/>
        <v>0.48</v>
      </c>
      <c r="DA68" s="189">
        <f t="shared" si="3"/>
        <v>0.6</v>
      </c>
      <c r="DB68" s="189">
        <f t="shared" si="4"/>
        <v>0.72</v>
      </c>
      <c r="DD68" s="189">
        <f t="shared" si="5"/>
        <v>0.24</v>
      </c>
      <c r="DE68" s="189">
        <f t="shared" si="6"/>
        <v>0.3</v>
      </c>
      <c r="DF68" s="189">
        <f t="shared" si="7"/>
        <v>0.36</v>
      </c>
      <c r="DH68" s="190">
        <f t="shared" si="8"/>
        <v>38534</v>
      </c>
      <c r="DI68" s="17">
        <f t="shared" si="9"/>
        <v>0.75</v>
      </c>
      <c r="DL68" s="190">
        <f t="shared" si="10"/>
        <v>38534</v>
      </c>
      <c r="DM68" s="189">
        <f t="shared" si="11"/>
        <v>0.28799999999999998</v>
      </c>
      <c r="DN68" s="189">
        <f t="shared" si="12"/>
        <v>0.36</v>
      </c>
      <c r="DO68" s="189">
        <f t="shared" si="13"/>
        <v>0.432</v>
      </c>
      <c r="DQ68" s="189">
        <f t="shared" si="14"/>
        <v>0.12</v>
      </c>
      <c r="DR68" s="189">
        <f t="shared" si="15"/>
        <v>0.15</v>
      </c>
      <c r="DS68" s="189">
        <f t="shared" si="16"/>
        <v>0.18</v>
      </c>
    </row>
    <row r="69" spans="1:123" x14ac:dyDescent="0.2">
      <c r="A69" s="27">
        <f t="shared" ca="1" si="0"/>
        <v>38808</v>
      </c>
      <c r="B69" s="17">
        <f>'Gas Curves'!C73</f>
        <v>5.7140924427086397E-2</v>
      </c>
      <c r="C69" s="17"/>
      <c r="D69" s="52">
        <v>37681</v>
      </c>
      <c r="E69" s="53">
        <v>31.097677931674692</v>
      </c>
      <c r="F69" s="53">
        <v>31.647677931674693</v>
      </c>
      <c r="G69" s="53">
        <v>32.19767793167469</v>
      </c>
      <c r="H69" s="40"/>
      <c r="I69" s="53">
        <v>20.389999389648438</v>
      </c>
      <c r="J69" s="53">
        <v>20.389999389648438</v>
      </c>
      <c r="K69" s="53">
        <v>20.389999389648438</v>
      </c>
      <c r="L69" s="23"/>
      <c r="M69" s="24">
        <v>38565</v>
      </c>
      <c r="N69" s="54">
        <v>33.290004730224609</v>
      </c>
      <c r="O69" s="54">
        <v>33.290004730224609</v>
      </c>
      <c r="P69" s="54">
        <v>33.290004730224609</v>
      </c>
      <c r="Q69" s="22"/>
      <c r="R69" s="54">
        <v>25.790000915527344</v>
      </c>
      <c r="S69" s="54">
        <v>25.790000915527344</v>
      </c>
      <c r="T69" s="54">
        <v>25.790000915527344</v>
      </c>
      <c r="U69" s="22"/>
      <c r="V69" s="54">
        <v>0</v>
      </c>
      <c r="W69" s="54">
        <v>0</v>
      </c>
      <c r="X69" s="54">
        <v>0</v>
      </c>
      <c r="Y69" s="22"/>
      <c r="Z69" s="54">
        <v>0.24</v>
      </c>
      <c r="AA69" s="54">
        <v>0.3</v>
      </c>
      <c r="AB69" s="54">
        <v>0.36</v>
      </c>
      <c r="AC69" s="22"/>
      <c r="AD69" s="54">
        <v>0.12</v>
      </c>
      <c r="AE69" s="54">
        <v>0.15</v>
      </c>
      <c r="AF69" s="54">
        <v>0.18</v>
      </c>
      <c r="AG69" s="22"/>
      <c r="AH69" s="54">
        <v>0.48</v>
      </c>
      <c r="AI69" s="54">
        <v>0.6</v>
      </c>
      <c r="AJ69" s="54">
        <v>0.72</v>
      </c>
      <c r="AK69" s="22"/>
      <c r="AL69" s="54">
        <v>0.28799999999999998</v>
      </c>
      <c r="AM69" s="54">
        <v>0.36</v>
      </c>
      <c r="AN69" s="54">
        <v>0.432</v>
      </c>
      <c r="AO69" s="22"/>
      <c r="AP69" s="23">
        <v>17</v>
      </c>
      <c r="AQ69" s="55">
        <v>0.4</v>
      </c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4">
        <v>38565</v>
      </c>
      <c r="BI69" s="57">
        <v>0.75</v>
      </c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"/>
      <c r="CI69" s="242"/>
      <c r="CJ69" s="242"/>
      <c r="CK69" s="242"/>
      <c r="CM69" s="245"/>
      <c r="CN69" s="245"/>
      <c r="CO69" s="58"/>
      <c r="CP69"/>
      <c r="CQ69"/>
      <c r="CR69"/>
      <c r="CS69"/>
      <c r="CT69"/>
      <c r="CY69" s="190">
        <f t="shared" si="1"/>
        <v>38565</v>
      </c>
      <c r="CZ69" s="189">
        <f t="shared" si="2"/>
        <v>0.48</v>
      </c>
      <c r="DA69" s="189">
        <f t="shared" si="3"/>
        <v>0.6</v>
      </c>
      <c r="DB69" s="189">
        <f t="shared" si="4"/>
        <v>0.72</v>
      </c>
      <c r="DD69" s="189">
        <f t="shared" si="5"/>
        <v>0.24</v>
      </c>
      <c r="DE69" s="189">
        <f t="shared" si="6"/>
        <v>0.3</v>
      </c>
      <c r="DF69" s="189">
        <f t="shared" si="7"/>
        <v>0.36</v>
      </c>
      <c r="DH69" s="190">
        <f t="shared" si="8"/>
        <v>38565</v>
      </c>
      <c r="DI69" s="17">
        <f t="shared" si="9"/>
        <v>0.75</v>
      </c>
      <c r="DL69" s="190">
        <f t="shared" si="10"/>
        <v>38565</v>
      </c>
      <c r="DM69" s="189">
        <f t="shared" si="11"/>
        <v>0.28799999999999998</v>
      </c>
      <c r="DN69" s="189">
        <f t="shared" si="12"/>
        <v>0.36</v>
      </c>
      <c r="DO69" s="189">
        <f t="shared" si="13"/>
        <v>0.432</v>
      </c>
      <c r="DQ69" s="189">
        <f t="shared" si="14"/>
        <v>0.12</v>
      </c>
      <c r="DR69" s="189">
        <f t="shared" si="15"/>
        <v>0.15</v>
      </c>
      <c r="DS69" s="189">
        <f t="shared" si="16"/>
        <v>0.18</v>
      </c>
    </row>
    <row r="70" spans="1:123" x14ac:dyDescent="0.2">
      <c r="A70" s="27">
        <f t="shared" ca="1" si="0"/>
        <v>38838</v>
      </c>
      <c r="B70" s="17">
        <f>'Gas Curves'!C74</f>
        <v>5.7269908274313795E-2</v>
      </c>
      <c r="C70" s="17"/>
      <c r="D70" s="52">
        <v>37712</v>
      </c>
      <c r="E70" s="53">
        <v>30.797671065219614</v>
      </c>
      <c r="F70" s="53">
        <v>31.847671065219615</v>
      </c>
      <c r="G70" s="53">
        <v>32.897671065219612</v>
      </c>
      <c r="H70" s="40"/>
      <c r="I70" s="53">
        <v>17.389999389648438</v>
      </c>
      <c r="J70" s="53">
        <v>17.389999389648438</v>
      </c>
      <c r="K70" s="53">
        <v>17.389999389648438</v>
      </c>
      <c r="L70" s="23"/>
      <c r="M70" s="24">
        <v>38596</v>
      </c>
      <c r="N70" s="54">
        <v>25.290000915527344</v>
      </c>
      <c r="O70" s="54">
        <v>25.290000915527344</v>
      </c>
      <c r="P70" s="54">
        <v>25.290000915527344</v>
      </c>
      <c r="Q70" s="22"/>
      <c r="R70" s="54">
        <v>19.790000915527344</v>
      </c>
      <c r="S70" s="54">
        <v>19.790000915527344</v>
      </c>
      <c r="T70" s="54">
        <v>19.790000915527344</v>
      </c>
      <c r="U70" s="22"/>
      <c r="V70" s="54">
        <v>0</v>
      </c>
      <c r="W70" s="54">
        <v>0</v>
      </c>
      <c r="X70" s="54">
        <v>0</v>
      </c>
      <c r="Y70" s="22"/>
      <c r="Z70" s="54">
        <v>0.16</v>
      </c>
      <c r="AA70" s="54">
        <v>0.2</v>
      </c>
      <c r="AB70" s="54">
        <v>0.24</v>
      </c>
      <c r="AC70" s="22"/>
      <c r="AD70" s="54">
        <v>0.08</v>
      </c>
      <c r="AE70" s="54">
        <v>0.1</v>
      </c>
      <c r="AF70" s="54">
        <v>0.12</v>
      </c>
      <c r="AG70" s="22"/>
      <c r="AH70" s="54">
        <v>0.28000000000000003</v>
      </c>
      <c r="AI70" s="54">
        <v>0.35</v>
      </c>
      <c r="AJ70" s="54">
        <v>0.42</v>
      </c>
      <c r="AK70" s="22"/>
      <c r="AL70" s="54">
        <v>0.16800000000000001</v>
      </c>
      <c r="AM70" s="54">
        <v>0.21</v>
      </c>
      <c r="AN70" s="54">
        <v>0.252</v>
      </c>
      <c r="AO70" s="22"/>
      <c r="AP70" s="23">
        <v>18</v>
      </c>
      <c r="AQ70" s="55">
        <v>0.4</v>
      </c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4">
        <v>38596</v>
      </c>
      <c r="BI70" s="57">
        <v>0.75</v>
      </c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"/>
      <c r="CI70" s="242"/>
      <c r="CJ70" s="242"/>
      <c r="CK70" s="242"/>
      <c r="CM70" s="245"/>
      <c r="CN70" s="245"/>
      <c r="CO70" s="58"/>
      <c r="CP70"/>
      <c r="CQ70"/>
      <c r="CR70"/>
      <c r="CS70"/>
      <c r="CT70"/>
      <c r="CY70" s="190">
        <f t="shared" si="1"/>
        <v>38596</v>
      </c>
      <c r="CZ70" s="189">
        <f t="shared" si="2"/>
        <v>0.28000000000000003</v>
      </c>
      <c r="DA70" s="189">
        <f t="shared" si="3"/>
        <v>0.35</v>
      </c>
      <c r="DB70" s="189">
        <f t="shared" si="4"/>
        <v>0.42</v>
      </c>
      <c r="DD70" s="189">
        <f t="shared" si="5"/>
        <v>0.16</v>
      </c>
      <c r="DE70" s="189">
        <f t="shared" si="6"/>
        <v>0.2</v>
      </c>
      <c r="DF70" s="189">
        <f t="shared" si="7"/>
        <v>0.24</v>
      </c>
      <c r="DH70" s="190">
        <f t="shared" si="8"/>
        <v>38596</v>
      </c>
      <c r="DI70" s="17">
        <f t="shared" si="9"/>
        <v>0.75</v>
      </c>
      <c r="DL70" s="190">
        <f t="shared" si="10"/>
        <v>38596</v>
      </c>
      <c r="DM70" s="189">
        <f t="shared" si="11"/>
        <v>0.16800000000000001</v>
      </c>
      <c r="DN70" s="189">
        <f t="shared" si="12"/>
        <v>0.21</v>
      </c>
      <c r="DO70" s="189">
        <f t="shared" si="13"/>
        <v>0.252</v>
      </c>
      <c r="DQ70" s="189">
        <f t="shared" si="14"/>
        <v>0.08</v>
      </c>
      <c r="DR70" s="189">
        <f t="shared" si="15"/>
        <v>0.1</v>
      </c>
      <c r="DS70" s="189">
        <f t="shared" si="16"/>
        <v>0.12</v>
      </c>
    </row>
    <row r="71" spans="1:123" x14ac:dyDescent="0.2">
      <c r="A71" s="27">
        <f t="shared" ca="1" si="0"/>
        <v>38869</v>
      </c>
      <c r="B71" s="17">
        <f>'Gas Curves'!C75</f>
        <v>5.7386409818502404E-2</v>
      </c>
      <c r="C71" s="17"/>
      <c r="D71" s="52">
        <v>37742</v>
      </c>
      <c r="E71" s="53">
        <v>33.325000000000003</v>
      </c>
      <c r="F71" s="53">
        <v>35.125</v>
      </c>
      <c r="G71" s="53">
        <v>36.924999999999997</v>
      </c>
      <c r="H71" s="40"/>
      <c r="I71" s="53">
        <v>17.930000305175781</v>
      </c>
      <c r="J71" s="53">
        <v>17.930000305175781</v>
      </c>
      <c r="K71" s="53">
        <v>17.930000305175781</v>
      </c>
      <c r="L71" s="23"/>
      <c r="M71" s="24">
        <v>38626</v>
      </c>
      <c r="N71" s="54">
        <v>20.286001205444336</v>
      </c>
      <c r="O71" s="54">
        <v>20.286001205444336</v>
      </c>
      <c r="P71" s="54">
        <v>20.286001205444336</v>
      </c>
      <c r="Q71" s="22"/>
      <c r="R71" s="54">
        <v>14.786500930786133</v>
      </c>
      <c r="S71" s="54">
        <v>14.786500930786133</v>
      </c>
      <c r="T71" s="54">
        <v>14.786500930786133</v>
      </c>
      <c r="U71" s="22"/>
      <c r="V71" s="54">
        <v>0</v>
      </c>
      <c r="W71" s="54">
        <v>0</v>
      </c>
      <c r="X71" s="54">
        <v>0</v>
      </c>
      <c r="Y71" s="22"/>
      <c r="Z71" s="54">
        <v>0.16</v>
      </c>
      <c r="AA71" s="54">
        <v>0.2</v>
      </c>
      <c r="AB71" s="54">
        <v>0.24</v>
      </c>
      <c r="AC71" s="22"/>
      <c r="AD71" s="54">
        <v>0.08</v>
      </c>
      <c r="AE71" s="54">
        <v>0.1</v>
      </c>
      <c r="AF71" s="54">
        <v>0.12</v>
      </c>
      <c r="AG71" s="22"/>
      <c r="AH71" s="54">
        <v>0.28000000000000003</v>
      </c>
      <c r="AI71" s="54">
        <v>0.35</v>
      </c>
      <c r="AJ71" s="54">
        <v>0.42</v>
      </c>
      <c r="AK71" s="22"/>
      <c r="AL71" s="54">
        <v>0.16800000000000001</v>
      </c>
      <c r="AM71" s="54">
        <v>0.21</v>
      </c>
      <c r="AN71" s="54">
        <v>0.252</v>
      </c>
      <c r="AO71" s="22"/>
      <c r="AP71" s="23">
        <v>18</v>
      </c>
      <c r="AQ71" s="55">
        <v>0.4</v>
      </c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4">
        <v>38626</v>
      </c>
      <c r="BI71" s="57">
        <v>0.75</v>
      </c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"/>
      <c r="CI71" s="242"/>
      <c r="CJ71" s="242"/>
      <c r="CK71" s="242"/>
      <c r="CM71" s="245"/>
      <c r="CN71" s="245"/>
      <c r="CO71" s="58"/>
      <c r="CP71"/>
      <c r="CQ71"/>
      <c r="CR71"/>
      <c r="CS71"/>
      <c r="CT71"/>
      <c r="CY71" s="190">
        <f t="shared" si="1"/>
        <v>38626</v>
      </c>
      <c r="CZ71" s="189">
        <f t="shared" si="2"/>
        <v>0.28000000000000003</v>
      </c>
      <c r="DA71" s="189">
        <f t="shared" si="3"/>
        <v>0.35</v>
      </c>
      <c r="DB71" s="189">
        <f t="shared" si="4"/>
        <v>0.42</v>
      </c>
      <c r="DD71" s="189">
        <f t="shared" si="5"/>
        <v>0.16</v>
      </c>
      <c r="DE71" s="189">
        <f t="shared" si="6"/>
        <v>0.2</v>
      </c>
      <c r="DF71" s="189">
        <f t="shared" si="7"/>
        <v>0.24</v>
      </c>
      <c r="DH71" s="190">
        <f t="shared" si="8"/>
        <v>38626</v>
      </c>
      <c r="DI71" s="17">
        <f t="shared" si="9"/>
        <v>0.75</v>
      </c>
      <c r="DL71" s="190">
        <f t="shared" si="10"/>
        <v>38626</v>
      </c>
      <c r="DM71" s="189">
        <f t="shared" si="11"/>
        <v>0.16800000000000001</v>
      </c>
      <c r="DN71" s="189">
        <f t="shared" si="12"/>
        <v>0.21</v>
      </c>
      <c r="DO71" s="189">
        <f t="shared" si="13"/>
        <v>0.252</v>
      </c>
      <c r="DQ71" s="189">
        <f t="shared" si="14"/>
        <v>0.08</v>
      </c>
      <c r="DR71" s="189">
        <f t="shared" si="15"/>
        <v>0.1</v>
      </c>
      <c r="DS71" s="189">
        <f t="shared" si="16"/>
        <v>0.12</v>
      </c>
    </row>
    <row r="72" spans="1:123" x14ac:dyDescent="0.2">
      <c r="A72" s="27">
        <f t="shared" ca="1" si="0"/>
        <v>38899</v>
      </c>
      <c r="B72" s="17">
        <f>'Gas Curves'!C76</f>
        <v>5.7515393676264501E-2</v>
      </c>
      <c r="C72" s="17"/>
      <c r="D72" s="52">
        <v>37773</v>
      </c>
      <c r="E72" s="53">
        <v>39.5</v>
      </c>
      <c r="F72" s="53">
        <v>43.5</v>
      </c>
      <c r="G72" s="53">
        <v>47.5</v>
      </c>
      <c r="H72" s="40"/>
      <c r="I72" s="53">
        <v>20.180000305175781</v>
      </c>
      <c r="J72" s="53">
        <v>20.180000305175781</v>
      </c>
      <c r="K72" s="53">
        <v>20.180000305175781</v>
      </c>
      <c r="L72" s="23"/>
      <c r="M72" s="24">
        <v>38657</v>
      </c>
      <c r="N72" s="54">
        <v>22.290000915527344</v>
      </c>
      <c r="O72" s="54">
        <v>22.290000915527344</v>
      </c>
      <c r="P72" s="54">
        <v>22.290000915527344</v>
      </c>
      <c r="Q72" s="22"/>
      <c r="R72" s="54">
        <v>14.790000915527344</v>
      </c>
      <c r="S72" s="54">
        <v>14.790000915527344</v>
      </c>
      <c r="T72" s="54">
        <v>14.790000915527344</v>
      </c>
      <c r="U72" s="22"/>
      <c r="V72" s="54">
        <v>0</v>
      </c>
      <c r="W72" s="54">
        <v>0</v>
      </c>
      <c r="X72" s="54">
        <v>0</v>
      </c>
      <c r="Y72" s="22"/>
      <c r="Z72" s="54">
        <v>0.16</v>
      </c>
      <c r="AA72" s="54">
        <v>0.2</v>
      </c>
      <c r="AB72" s="54">
        <v>0.24</v>
      </c>
      <c r="AC72" s="22"/>
      <c r="AD72" s="54">
        <v>0.08</v>
      </c>
      <c r="AE72" s="54">
        <v>0.1</v>
      </c>
      <c r="AF72" s="54">
        <v>0.12</v>
      </c>
      <c r="AG72" s="22"/>
      <c r="AH72" s="54">
        <v>0.28000000000000003</v>
      </c>
      <c r="AI72" s="54">
        <v>0.35</v>
      </c>
      <c r="AJ72" s="54">
        <v>0.42</v>
      </c>
      <c r="AK72" s="22"/>
      <c r="AL72" s="54">
        <v>0.16800000000000001</v>
      </c>
      <c r="AM72" s="54">
        <v>0.21</v>
      </c>
      <c r="AN72" s="54">
        <v>0.252</v>
      </c>
      <c r="AO72" s="22"/>
      <c r="AP72" s="23">
        <v>18</v>
      </c>
      <c r="AQ72" s="55">
        <v>0.4</v>
      </c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4">
        <v>38657</v>
      </c>
      <c r="BI72" s="57">
        <v>0.75</v>
      </c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"/>
      <c r="CI72" s="242"/>
      <c r="CJ72" s="242"/>
      <c r="CK72" s="242"/>
      <c r="CM72" s="245"/>
      <c r="CN72" s="245"/>
      <c r="CO72" s="58"/>
      <c r="CP72"/>
      <c r="CQ72"/>
      <c r="CR72"/>
      <c r="CS72"/>
      <c r="CT72"/>
      <c r="CY72" s="190">
        <f t="shared" si="1"/>
        <v>38657</v>
      </c>
      <c r="CZ72" s="189">
        <f t="shared" si="2"/>
        <v>0.28000000000000003</v>
      </c>
      <c r="DA72" s="189">
        <f t="shared" si="3"/>
        <v>0.35</v>
      </c>
      <c r="DB72" s="189">
        <f t="shared" si="4"/>
        <v>0.42</v>
      </c>
      <c r="DD72" s="189">
        <f t="shared" si="5"/>
        <v>0.16</v>
      </c>
      <c r="DE72" s="189">
        <f t="shared" si="6"/>
        <v>0.2</v>
      </c>
      <c r="DF72" s="189">
        <f t="shared" si="7"/>
        <v>0.24</v>
      </c>
      <c r="DH72" s="190">
        <f t="shared" si="8"/>
        <v>38657</v>
      </c>
      <c r="DI72" s="17">
        <f t="shared" si="9"/>
        <v>0.75</v>
      </c>
      <c r="DL72" s="190">
        <f t="shared" si="10"/>
        <v>38657</v>
      </c>
      <c r="DM72" s="189">
        <f t="shared" si="11"/>
        <v>0.16800000000000001</v>
      </c>
      <c r="DN72" s="189">
        <f t="shared" si="12"/>
        <v>0.21</v>
      </c>
      <c r="DO72" s="189">
        <f t="shared" si="13"/>
        <v>0.252</v>
      </c>
      <c r="DQ72" s="189">
        <f t="shared" si="14"/>
        <v>0.08</v>
      </c>
      <c r="DR72" s="189">
        <f t="shared" si="15"/>
        <v>0.1</v>
      </c>
      <c r="DS72" s="189">
        <f t="shared" si="16"/>
        <v>0.12</v>
      </c>
    </row>
    <row r="73" spans="1:123" x14ac:dyDescent="0.2">
      <c r="A73" s="27">
        <f t="shared" ca="1" si="0"/>
        <v>38930</v>
      </c>
      <c r="B73" s="17">
        <f>'Gas Curves'!C77</f>
        <v>5.7633779489019203E-2</v>
      </c>
      <c r="C73" s="17"/>
      <c r="D73" s="52">
        <v>37803</v>
      </c>
      <c r="E73" s="53">
        <v>48.5</v>
      </c>
      <c r="F73" s="53">
        <v>54.5</v>
      </c>
      <c r="G73" s="53">
        <v>60.5</v>
      </c>
      <c r="H73" s="40"/>
      <c r="I73" s="53">
        <v>20.680000305175781</v>
      </c>
      <c r="J73" s="53">
        <v>20.680000305175781</v>
      </c>
      <c r="K73" s="53">
        <v>20.680000305175781</v>
      </c>
      <c r="L73" s="23"/>
      <c r="M73" s="24">
        <v>38687</v>
      </c>
      <c r="N73" s="54">
        <v>27.290000915527344</v>
      </c>
      <c r="O73" s="54">
        <v>27.290000915527344</v>
      </c>
      <c r="P73" s="54">
        <v>27.290000915527344</v>
      </c>
      <c r="Q73" s="22"/>
      <c r="R73" s="54">
        <v>21.790000915527344</v>
      </c>
      <c r="S73" s="54">
        <v>21.790000915527344</v>
      </c>
      <c r="T73" s="54">
        <v>21.790000915527344</v>
      </c>
      <c r="U73" s="22"/>
      <c r="V73" s="54">
        <v>0</v>
      </c>
      <c r="W73" s="54">
        <v>0</v>
      </c>
      <c r="X73" s="54">
        <v>0</v>
      </c>
      <c r="Y73" s="22"/>
      <c r="Z73" s="54">
        <v>0.16</v>
      </c>
      <c r="AA73" s="54">
        <v>0.2</v>
      </c>
      <c r="AB73" s="54">
        <v>0.24</v>
      </c>
      <c r="AC73" s="22"/>
      <c r="AD73" s="54">
        <v>0.08</v>
      </c>
      <c r="AE73" s="54">
        <v>0.1</v>
      </c>
      <c r="AF73" s="54">
        <v>0.12</v>
      </c>
      <c r="AG73" s="22"/>
      <c r="AH73" s="54">
        <v>0.28000000000000003</v>
      </c>
      <c r="AI73" s="54">
        <v>0.35</v>
      </c>
      <c r="AJ73" s="54">
        <v>0.42</v>
      </c>
      <c r="AK73" s="22"/>
      <c r="AL73" s="54">
        <v>0.16800000000000001</v>
      </c>
      <c r="AM73" s="54">
        <v>0.21</v>
      </c>
      <c r="AN73" s="54">
        <v>0.252</v>
      </c>
      <c r="AO73" s="22"/>
      <c r="AP73" s="23">
        <v>19</v>
      </c>
      <c r="AQ73" s="55">
        <v>0.4</v>
      </c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4">
        <v>38687</v>
      </c>
      <c r="BI73" s="57">
        <v>0.75</v>
      </c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"/>
      <c r="CI73" s="242"/>
      <c r="CJ73" s="242"/>
      <c r="CK73" s="242"/>
      <c r="CM73" s="245"/>
      <c r="CN73" s="245"/>
      <c r="CO73" s="58"/>
      <c r="CP73"/>
      <c r="CQ73"/>
      <c r="CR73"/>
      <c r="CS73"/>
      <c r="CT73"/>
      <c r="CY73" s="190">
        <f t="shared" si="1"/>
        <v>38687</v>
      </c>
      <c r="CZ73" s="189">
        <f t="shared" si="2"/>
        <v>0.28000000000000003</v>
      </c>
      <c r="DA73" s="189">
        <f t="shared" si="3"/>
        <v>0.35</v>
      </c>
      <c r="DB73" s="189">
        <f t="shared" si="4"/>
        <v>0.42</v>
      </c>
      <c r="DD73" s="189">
        <f t="shared" si="5"/>
        <v>0.16</v>
      </c>
      <c r="DE73" s="189">
        <f t="shared" si="6"/>
        <v>0.2</v>
      </c>
      <c r="DF73" s="189">
        <f t="shared" si="7"/>
        <v>0.24</v>
      </c>
      <c r="DH73" s="190">
        <f t="shared" si="8"/>
        <v>38687</v>
      </c>
      <c r="DI73" s="17">
        <f t="shared" si="9"/>
        <v>0.75</v>
      </c>
      <c r="DL73" s="190">
        <f t="shared" si="10"/>
        <v>38687</v>
      </c>
      <c r="DM73" s="189">
        <f t="shared" si="11"/>
        <v>0.16800000000000001</v>
      </c>
      <c r="DN73" s="189">
        <f t="shared" si="12"/>
        <v>0.21</v>
      </c>
      <c r="DO73" s="189">
        <f t="shared" si="13"/>
        <v>0.252</v>
      </c>
      <c r="DQ73" s="189">
        <f t="shared" si="14"/>
        <v>0.08</v>
      </c>
      <c r="DR73" s="189">
        <f t="shared" si="15"/>
        <v>0.1</v>
      </c>
      <c r="DS73" s="189">
        <f t="shared" si="16"/>
        <v>0.12</v>
      </c>
    </row>
    <row r="74" spans="1:123" x14ac:dyDescent="0.2">
      <c r="A74" s="27">
        <f t="shared" ca="1" si="0"/>
        <v>38961</v>
      </c>
      <c r="B74" s="17">
        <f>'Gas Curves'!C78</f>
        <v>5.7747412918268896E-2</v>
      </c>
      <c r="C74" s="17"/>
      <c r="D74" s="52">
        <v>37834</v>
      </c>
      <c r="E74" s="53">
        <v>48.5</v>
      </c>
      <c r="F74" s="53">
        <v>54.5</v>
      </c>
      <c r="G74" s="53">
        <v>60.5</v>
      </c>
      <c r="H74" s="40"/>
      <c r="I74" s="53">
        <v>21.680000305175781</v>
      </c>
      <c r="J74" s="53">
        <v>21.680000305175781</v>
      </c>
      <c r="K74" s="53">
        <v>21.680000305175781</v>
      </c>
      <c r="L74" s="23"/>
      <c r="M74" s="24">
        <v>38718</v>
      </c>
      <c r="N74" s="54">
        <v>35.75</v>
      </c>
      <c r="O74" s="54">
        <v>35.75</v>
      </c>
      <c r="P74" s="54">
        <v>35.75</v>
      </c>
      <c r="Q74" s="22"/>
      <c r="R74" s="54">
        <v>25.25</v>
      </c>
      <c r="S74" s="54">
        <v>25.25</v>
      </c>
      <c r="T74" s="54">
        <v>25.25</v>
      </c>
      <c r="U74" s="22"/>
      <c r="V74" s="54">
        <v>0</v>
      </c>
      <c r="W74" s="54">
        <v>0</v>
      </c>
      <c r="X74" s="54">
        <v>0</v>
      </c>
      <c r="Y74" s="22"/>
      <c r="Z74" s="54">
        <v>0.16</v>
      </c>
      <c r="AA74" s="54">
        <v>0.2</v>
      </c>
      <c r="AB74" s="54">
        <v>0.24</v>
      </c>
      <c r="AC74" s="22"/>
      <c r="AD74" s="54">
        <v>0.08</v>
      </c>
      <c r="AE74" s="54">
        <v>0.1</v>
      </c>
      <c r="AF74" s="54">
        <v>0.12</v>
      </c>
      <c r="AG74" s="22"/>
      <c r="AH74" s="54">
        <v>0.28000000000000003</v>
      </c>
      <c r="AI74" s="54">
        <v>0.35</v>
      </c>
      <c r="AJ74" s="54">
        <v>0.42</v>
      </c>
      <c r="AK74" s="22"/>
      <c r="AL74" s="54">
        <v>0.16800000000000001</v>
      </c>
      <c r="AM74" s="54">
        <v>0.21</v>
      </c>
      <c r="AN74" s="54">
        <v>0.252</v>
      </c>
      <c r="AO74" s="22"/>
      <c r="AP74" s="23">
        <v>19</v>
      </c>
      <c r="AQ74" s="55">
        <v>0.4</v>
      </c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4">
        <v>38718</v>
      </c>
      <c r="BI74" s="57">
        <v>0.75</v>
      </c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"/>
      <c r="CI74" s="242"/>
      <c r="CJ74" s="242"/>
      <c r="CK74" s="242"/>
      <c r="CM74" s="245"/>
      <c r="CN74" s="245"/>
      <c r="CO74" s="58"/>
      <c r="CP74"/>
      <c r="CQ74"/>
      <c r="CR74"/>
      <c r="CS74"/>
      <c r="CT74"/>
      <c r="CY74" s="190">
        <f t="shared" si="1"/>
        <v>38718</v>
      </c>
      <c r="CZ74" s="189">
        <f t="shared" si="2"/>
        <v>0.28000000000000003</v>
      </c>
      <c r="DA74" s="189">
        <f t="shared" si="3"/>
        <v>0.35</v>
      </c>
      <c r="DB74" s="189">
        <f t="shared" si="4"/>
        <v>0.42</v>
      </c>
      <c r="DD74" s="189">
        <f t="shared" si="5"/>
        <v>0.16</v>
      </c>
      <c r="DE74" s="189">
        <f t="shared" si="6"/>
        <v>0.2</v>
      </c>
      <c r="DF74" s="189">
        <f t="shared" si="7"/>
        <v>0.24</v>
      </c>
      <c r="DH74" s="190">
        <f t="shared" si="8"/>
        <v>38718</v>
      </c>
      <c r="DI74" s="17">
        <f t="shared" si="9"/>
        <v>0.75</v>
      </c>
      <c r="DL74" s="190">
        <f t="shared" si="10"/>
        <v>38718</v>
      </c>
      <c r="DM74" s="189">
        <f t="shared" si="11"/>
        <v>0.16800000000000001</v>
      </c>
      <c r="DN74" s="189">
        <f t="shared" si="12"/>
        <v>0.21</v>
      </c>
      <c r="DO74" s="189">
        <f t="shared" si="13"/>
        <v>0.252</v>
      </c>
      <c r="DQ74" s="189">
        <f t="shared" si="14"/>
        <v>0.08</v>
      </c>
      <c r="DR74" s="189">
        <f t="shared" si="15"/>
        <v>0.1</v>
      </c>
      <c r="DS74" s="189">
        <f t="shared" si="16"/>
        <v>0.12</v>
      </c>
    </row>
    <row r="75" spans="1:123" x14ac:dyDescent="0.2">
      <c r="A75" s="27">
        <f t="shared" ca="1" si="0"/>
        <v>38991</v>
      </c>
      <c r="B75" s="17">
        <f>'Gas Curves'!C79</f>
        <v>5.7857380757115898E-2</v>
      </c>
      <c r="C75" s="17"/>
      <c r="D75" s="52">
        <v>37865</v>
      </c>
      <c r="E75" s="53">
        <v>27.4</v>
      </c>
      <c r="F75" s="53">
        <v>30</v>
      </c>
      <c r="G75" s="53">
        <v>32.6</v>
      </c>
      <c r="H75" s="40"/>
      <c r="I75" s="53">
        <v>15.680000305175781</v>
      </c>
      <c r="J75" s="53">
        <v>15.680000305175781</v>
      </c>
      <c r="K75" s="53">
        <v>15.680000305175781</v>
      </c>
      <c r="L75" s="23"/>
      <c r="M75" s="24">
        <v>38749</v>
      </c>
      <c r="N75" s="54">
        <v>31.246002197265625</v>
      </c>
      <c r="O75" s="54">
        <v>31.246002197265625</v>
      </c>
      <c r="P75" s="54">
        <v>31.246002197265625</v>
      </c>
      <c r="Q75" s="22"/>
      <c r="R75" s="54">
        <v>22.746501922607422</v>
      </c>
      <c r="S75" s="54">
        <v>22.746501922607422</v>
      </c>
      <c r="T75" s="54">
        <v>22.746501922607422</v>
      </c>
      <c r="U75" s="22"/>
      <c r="V75" s="54">
        <v>0</v>
      </c>
      <c r="W75" s="54">
        <v>0</v>
      </c>
      <c r="X75" s="54">
        <v>0</v>
      </c>
      <c r="Y75" s="22"/>
      <c r="Z75" s="54">
        <v>0.16</v>
      </c>
      <c r="AA75" s="54">
        <v>0.2</v>
      </c>
      <c r="AB75" s="54">
        <v>0.24</v>
      </c>
      <c r="AC75" s="22"/>
      <c r="AD75" s="54">
        <v>0.08</v>
      </c>
      <c r="AE75" s="54">
        <v>0.1</v>
      </c>
      <c r="AF75" s="54">
        <v>0.12</v>
      </c>
      <c r="AG75" s="22"/>
      <c r="AH75" s="54">
        <v>0.28000000000000003</v>
      </c>
      <c r="AI75" s="54">
        <v>0.35</v>
      </c>
      <c r="AJ75" s="54">
        <v>0.42</v>
      </c>
      <c r="AK75" s="22"/>
      <c r="AL75" s="54">
        <v>0.16800000000000001</v>
      </c>
      <c r="AM75" s="54">
        <v>0.21</v>
      </c>
      <c r="AN75" s="54">
        <v>0.252</v>
      </c>
      <c r="AO75" s="22"/>
      <c r="AP75" s="23">
        <v>19</v>
      </c>
      <c r="AQ75" s="55">
        <v>0.4</v>
      </c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4">
        <v>38749</v>
      </c>
      <c r="BI75" s="57">
        <v>0.75</v>
      </c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"/>
      <c r="CI75" s="242"/>
      <c r="CJ75" s="242"/>
      <c r="CK75" s="242"/>
      <c r="CM75" s="245"/>
      <c r="CN75" s="245"/>
      <c r="CO75" s="58"/>
      <c r="CP75"/>
      <c r="CQ75"/>
      <c r="CR75"/>
      <c r="CS75"/>
      <c r="CT75"/>
      <c r="CY75" s="190">
        <f t="shared" si="1"/>
        <v>38749</v>
      </c>
      <c r="CZ75" s="189">
        <f t="shared" si="2"/>
        <v>0.28000000000000003</v>
      </c>
      <c r="DA75" s="189">
        <f t="shared" si="3"/>
        <v>0.35</v>
      </c>
      <c r="DB75" s="189">
        <f t="shared" si="4"/>
        <v>0.42</v>
      </c>
      <c r="DD75" s="189">
        <f t="shared" si="5"/>
        <v>0.16</v>
      </c>
      <c r="DE75" s="189">
        <f t="shared" si="6"/>
        <v>0.2</v>
      </c>
      <c r="DF75" s="189">
        <f t="shared" si="7"/>
        <v>0.24</v>
      </c>
      <c r="DH75" s="190">
        <f t="shared" si="8"/>
        <v>38749</v>
      </c>
      <c r="DI75" s="17">
        <f t="shared" si="9"/>
        <v>0.75</v>
      </c>
      <c r="DL75" s="190">
        <f t="shared" si="10"/>
        <v>38749</v>
      </c>
      <c r="DM75" s="189">
        <f t="shared" si="11"/>
        <v>0.16800000000000001</v>
      </c>
      <c r="DN75" s="189">
        <f t="shared" si="12"/>
        <v>0.21</v>
      </c>
      <c r="DO75" s="189">
        <f t="shared" si="13"/>
        <v>0.252</v>
      </c>
      <c r="DQ75" s="189">
        <f t="shared" si="14"/>
        <v>0.08</v>
      </c>
      <c r="DR75" s="189">
        <f t="shared" si="15"/>
        <v>0.1</v>
      </c>
      <c r="DS75" s="189">
        <f t="shared" si="16"/>
        <v>0.12</v>
      </c>
    </row>
    <row r="76" spans="1:123" x14ac:dyDescent="0.2">
      <c r="A76" s="27">
        <f t="shared" ca="1" si="0"/>
        <v>39022</v>
      </c>
      <c r="B76" s="17">
        <f>'Gas Curves'!C80</f>
        <v>5.7971014194817101E-2</v>
      </c>
      <c r="C76" s="17"/>
      <c r="D76" s="52">
        <v>37895</v>
      </c>
      <c r="E76" s="53">
        <v>29.551564002037047</v>
      </c>
      <c r="F76" s="53">
        <v>30.401564002037048</v>
      </c>
      <c r="G76" s="53">
        <v>31.25156400203705</v>
      </c>
      <c r="H76" s="40"/>
      <c r="I76" s="53">
        <v>15.180002212524414</v>
      </c>
      <c r="J76" s="53">
        <v>15.180002212524414</v>
      </c>
      <c r="K76" s="53">
        <v>15.180002212524414</v>
      </c>
      <c r="L76" s="23"/>
      <c r="M76" s="24">
        <v>38777</v>
      </c>
      <c r="N76" s="54">
        <v>25.5</v>
      </c>
      <c r="O76" s="54">
        <v>25.5</v>
      </c>
      <c r="P76" s="54">
        <v>25.5</v>
      </c>
      <c r="Q76" s="22"/>
      <c r="R76" s="54">
        <v>20</v>
      </c>
      <c r="S76" s="54">
        <v>20</v>
      </c>
      <c r="T76" s="54">
        <v>20</v>
      </c>
      <c r="U76" s="22"/>
      <c r="V76" s="54">
        <v>0</v>
      </c>
      <c r="W76" s="54">
        <v>0</v>
      </c>
      <c r="X76" s="54">
        <v>0</v>
      </c>
      <c r="Y76" s="22"/>
      <c r="Z76" s="54">
        <v>0.16</v>
      </c>
      <c r="AA76" s="54">
        <v>0.2</v>
      </c>
      <c r="AB76" s="54">
        <v>0.24</v>
      </c>
      <c r="AC76" s="22"/>
      <c r="AD76" s="54">
        <v>0.08</v>
      </c>
      <c r="AE76" s="54">
        <v>0.1</v>
      </c>
      <c r="AF76" s="54">
        <v>0.12</v>
      </c>
      <c r="AG76" s="22"/>
      <c r="AH76" s="54">
        <v>0.28000000000000003</v>
      </c>
      <c r="AI76" s="54">
        <v>0.35</v>
      </c>
      <c r="AJ76" s="54">
        <v>0.42</v>
      </c>
      <c r="AK76" s="22"/>
      <c r="AL76" s="54">
        <v>0.16800000000000001</v>
      </c>
      <c r="AM76" s="54">
        <v>0.21</v>
      </c>
      <c r="AN76" s="54">
        <v>0.252</v>
      </c>
      <c r="AO76" s="22"/>
      <c r="AP76" s="23">
        <v>20</v>
      </c>
      <c r="AQ76" s="55">
        <v>0.4</v>
      </c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4">
        <v>38777</v>
      </c>
      <c r="BI76" s="57">
        <v>0.75</v>
      </c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"/>
      <c r="CI76" s="242"/>
      <c r="CJ76" s="242"/>
      <c r="CK76" s="242"/>
      <c r="CM76" s="245"/>
      <c r="CN76" s="245"/>
      <c r="CO76" s="58"/>
      <c r="CP76"/>
      <c r="CQ76"/>
      <c r="CR76"/>
      <c r="CS76"/>
      <c r="CT76"/>
      <c r="CY76" s="190">
        <f t="shared" si="1"/>
        <v>38777</v>
      </c>
      <c r="CZ76" s="189">
        <f t="shared" si="2"/>
        <v>0.28000000000000003</v>
      </c>
      <c r="DA76" s="189">
        <f t="shared" si="3"/>
        <v>0.35</v>
      </c>
      <c r="DB76" s="189">
        <f t="shared" si="4"/>
        <v>0.42</v>
      </c>
      <c r="DD76" s="189">
        <f t="shared" si="5"/>
        <v>0.16</v>
      </c>
      <c r="DE76" s="189">
        <f t="shared" si="6"/>
        <v>0.2</v>
      </c>
      <c r="DF76" s="189">
        <f t="shared" si="7"/>
        <v>0.24</v>
      </c>
      <c r="DH76" s="190">
        <f t="shared" si="8"/>
        <v>38777</v>
      </c>
      <c r="DI76" s="17">
        <f t="shared" si="9"/>
        <v>0.75</v>
      </c>
      <c r="DL76" s="190">
        <f t="shared" si="10"/>
        <v>38777</v>
      </c>
      <c r="DM76" s="189">
        <f t="shared" si="11"/>
        <v>0.16800000000000001</v>
      </c>
      <c r="DN76" s="189">
        <f t="shared" si="12"/>
        <v>0.21</v>
      </c>
      <c r="DO76" s="189">
        <f t="shared" si="13"/>
        <v>0.252</v>
      </c>
      <c r="DQ76" s="189">
        <f t="shared" si="14"/>
        <v>0.08</v>
      </c>
      <c r="DR76" s="189">
        <f t="shared" si="15"/>
        <v>0.1</v>
      </c>
      <c r="DS76" s="189">
        <f t="shared" si="16"/>
        <v>0.12</v>
      </c>
    </row>
    <row r="77" spans="1:123" x14ac:dyDescent="0.2">
      <c r="A77" s="27">
        <f t="shared" ca="1" si="0"/>
        <v>39052</v>
      </c>
      <c r="B77" s="17">
        <f>'Gas Curves'!C81</f>
        <v>5.8084647636812599E-2</v>
      </c>
      <c r="C77" s="17"/>
      <c r="D77" s="52">
        <v>37926</v>
      </c>
      <c r="E77" s="53">
        <v>29.651562476158141</v>
      </c>
      <c r="F77" s="53">
        <v>30.501562476158142</v>
      </c>
      <c r="G77" s="53">
        <v>31.351562476158144</v>
      </c>
      <c r="H77" s="40"/>
      <c r="I77" s="53">
        <v>16.180000305175781</v>
      </c>
      <c r="J77" s="53">
        <v>16.180000305175781</v>
      </c>
      <c r="K77" s="53">
        <v>16.180000305175781</v>
      </c>
      <c r="L77" s="23"/>
      <c r="M77" s="24">
        <v>38808</v>
      </c>
      <c r="N77" s="54">
        <v>22</v>
      </c>
      <c r="O77" s="54">
        <v>22</v>
      </c>
      <c r="P77" s="54">
        <v>22</v>
      </c>
      <c r="Q77" s="22"/>
      <c r="R77" s="54">
        <v>16.495000839233398</v>
      </c>
      <c r="S77" s="54">
        <v>16.495000839233398</v>
      </c>
      <c r="T77" s="54">
        <v>16.495000839233398</v>
      </c>
      <c r="U77" s="22"/>
      <c r="V77" s="54">
        <v>0</v>
      </c>
      <c r="W77" s="54">
        <v>0</v>
      </c>
      <c r="X77" s="54">
        <v>0</v>
      </c>
      <c r="Y77" s="22"/>
      <c r="Z77" s="54">
        <v>0.16</v>
      </c>
      <c r="AA77" s="54">
        <v>0.2</v>
      </c>
      <c r="AB77" s="54">
        <v>0.24</v>
      </c>
      <c r="AC77" s="22"/>
      <c r="AD77" s="54">
        <v>0.08</v>
      </c>
      <c r="AE77" s="54">
        <v>0.1</v>
      </c>
      <c r="AF77" s="54">
        <v>0.12</v>
      </c>
      <c r="AG77" s="22"/>
      <c r="AH77" s="54">
        <v>0.28000000000000003</v>
      </c>
      <c r="AI77" s="54">
        <v>0.35</v>
      </c>
      <c r="AJ77" s="54">
        <v>0.42</v>
      </c>
      <c r="AK77" s="22"/>
      <c r="AL77" s="54">
        <v>0.16800000000000001</v>
      </c>
      <c r="AM77" s="54">
        <v>0.21</v>
      </c>
      <c r="AN77" s="54">
        <v>0.252</v>
      </c>
      <c r="AO77" s="22"/>
      <c r="AP77" s="23">
        <v>20</v>
      </c>
      <c r="AQ77" s="55">
        <v>0.4</v>
      </c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4">
        <v>38808</v>
      </c>
      <c r="BI77" s="57">
        <v>0.75</v>
      </c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"/>
      <c r="CI77" s="242"/>
      <c r="CJ77" s="242"/>
      <c r="CK77" s="242"/>
      <c r="CM77" s="245"/>
      <c r="CN77" s="245"/>
      <c r="CO77" s="58"/>
      <c r="CP77"/>
      <c r="CQ77"/>
      <c r="CR77"/>
      <c r="CS77"/>
      <c r="CT77"/>
      <c r="CY77" s="190">
        <f t="shared" si="1"/>
        <v>38808</v>
      </c>
      <c r="CZ77" s="189">
        <f t="shared" si="2"/>
        <v>0.28000000000000003</v>
      </c>
      <c r="DA77" s="189">
        <f t="shared" si="3"/>
        <v>0.35</v>
      </c>
      <c r="DB77" s="189">
        <f t="shared" si="4"/>
        <v>0.42</v>
      </c>
      <c r="DD77" s="189">
        <f t="shared" si="5"/>
        <v>0.16</v>
      </c>
      <c r="DE77" s="189">
        <f t="shared" si="6"/>
        <v>0.2</v>
      </c>
      <c r="DF77" s="189">
        <f t="shared" si="7"/>
        <v>0.24</v>
      </c>
      <c r="DH77" s="190">
        <f t="shared" si="8"/>
        <v>38808</v>
      </c>
      <c r="DI77" s="17">
        <f t="shared" si="9"/>
        <v>0.75</v>
      </c>
      <c r="DL77" s="190">
        <f t="shared" si="10"/>
        <v>38808</v>
      </c>
      <c r="DM77" s="189">
        <f t="shared" si="11"/>
        <v>0.16800000000000001</v>
      </c>
      <c r="DN77" s="189">
        <f t="shared" si="12"/>
        <v>0.21</v>
      </c>
      <c r="DO77" s="189">
        <f t="shared" si="13"/>
        <v>0.252</v>
      </c>
      <c r="DQ77" s="189">
        <f t="shared" si="14"/>
        <v>0.08</v>
      </c>
      <c r="DR77" s="189">
        <f t="shared" si="15"/>
        <v>0.1</v>
      </c>
      <c r="DS77" s="189">
        <f t="shared" si="16"/>
        <v>0.12</v>
      </c>
    </row>
    <row r="78" spans="1:123" x14ac:dyDescent="0.2">
      <c r="A78" s="27">
        <f t="shared" ref="A78:A141" ca="1" si="17">EOMONTH(A77,0)+1</f>
        <v>39083</v>
      </c>
      <c r="B78" s="17">
        <f>'Gas Curves'!C82</f>
        <v>5.8194615487993803E-2</v>
      </c>
      <c r="C78" s="17"/>
      <c r="D78" s="52">
        <v>37956</v>
      </c>
      <c r="E78" s="53">
        <v>29.751560950279234</v>
      </c>
      <c r="F78" s="53">
        <v>30.601560950279236</v>
      </c>
      <c r="G78" s="53">
        <v>31.451560950279237</v>
      </c>
      <c r="H78" s="40"/>
      <c r="I78" s="53">
        <v>18.430000305175781</v>
      </c>
      <c r="J78" s="53">
        <v>18.430000305175781</v>
      </c>
      <c r="K78" s="53">
        <v>18.430000305175781</v>
      </c>
      <c r="L78" s="23"/>
      <c r="M78" s="24">
        <v>38838</v>
      </c>
      <c r="N78" s="54">
        <v>22.290000915527344</v>
      </c>
      <c r="O78" s="54">
        <v>22.290000915527344</v>
      </c>
      <c r="P78" s="54">
        <v>22.290000915527344</v>
      </c>
      <c r="Q78" s="22"/>
      <c r="R78" s="54">
        <v>15.795000076293945</v>
      </c>
      <c r="S78" s="54">
        <v>15.795000076293945</v>
      </c>
      <c r="T78" s="54">
        <v>15.795000076293945</v>
      </c>
      <c r="U78" s="22"/>
      <c r="V78" s="54">
        <v>0</v>
      </c>
      <c r="W78" s="54">
        <v>0</v>
      </c>
      <c r="X78" s="54">
        <v>0</v>
      </c>
      <c r="Y78" s="22"/>
      <c r="Z78" s="54">
        <v>0.16</v>
      </c>
      <c r="AA78" s="54">
        <v>0.2</v>
      </c>
      <c r="AB78" s="54">
        <v>0.24</v>
      </c>
      <c r="AC78" s="22"/>
      <c r="AD78" s="54">
        <v>0.08</v>
      </c>
      <c r="AE78" s="54">
        <v>0.1</v>
      </c>
      <c r="AF78" s="54">
        <v>0.12</v>
      </c>
      <c r="AG78" s="22"/>
      <c r="AH78" s="54">
        <v>0.36</v>
      </c>
      <c r="AI78" s="54">
        <v>0.45</v>
      </c>
      <c r="AJ78" s="54">
        <v>0.54</v>
      </c>
      <c r="AK78" s="22"/>
      <c r="AL78" s="54">
        <v>0.21600000000000003</v>
      </c>
      <c r="AM78" s="54">
        <v>0.27</v>
      </c>
      <c r="AN78" s="54">
        <v>0.32400000000000001</v>
      </c>
      <c r="AO78" s="22"/>
      <c r="AP78" s="23">
        <v>20</v>
      </c>
      <c r="AQ78" s="55">
        <v>0.4</v>
      </c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4">
        <v>38838</v>
      </c>
      <c r="BI78" s="57">
        <v>0.75</v>
      </c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"/>
      <c r="CI78" s="242"/>
      <c r="CJ78" s="242"/>
      <c r="CK78" s="242"/>
      <c r="CM78" s="245"/>
      <c r="CN78" s="245"/>
      <c r="CO78" s="58"/>
      <c r="CP78"/>
      <c r="CQ78"/>
      <c r="CR78"/>
      <c r="CS78"/>
      <c r="CT78"/>
      <c r="CY78" s="190">
        <f t="shared" si="1"/>
        <v>38838</v>
      </c>
      <c r="CZ78" s="189">
        <f t="shared" si="2"/>
        <v>0.36</v>
      </c>
      <c r="DA78" s="189">
        <f t="shared" si="3"/>
        <v>0.45</v>
      </c>
      <c r="DB78" s="189">
        <f t="shared" si="4"/>
        <v>0.54</v>
      </c>
      <c r="DD78" s="189">
        <f t="shared" si="5"/>
        <v>0.16</v>
      </c>
      <c r="DE78" s="189">
        <f t="shared" si="6"/>
        <v>0.2</v>
      </c>
      <c r="DF78" s="189">
        <f t="shared" si="7"/>
        <v>0.24</v>
      </c>
      <c r="DH78" s="190">
        <f t="shared" si="8"/>
        <v>38838</v>
      </c>
      <c r="DI78" s="17">
        <f t="shared" si="9"/>
        <v>0.75</v>
      </c>
      <c r="DL78" s="190">
        <f t="shared" si="10"/>
        <v>38838</v>
      </c>
      <c r="DM78" s="189">
        <f t="shared" si="11"/>
        <v>0.21600000000000003</v>
      </c>
      <c r="DN78" s="189">
        <f t="shared" si="12"/>
        <v>0.27</v>
      </c>
      <c r="DO78" s="189">
        <f t="shared" si="13"/>
        <v>0.32400000000000001</v>
      </c>
      <c r="DQ78" s="189">
        <f t="shared" si="14"/>
        <v>0.08</v>
      </c>
      <c r="DR78" s="189">
        <f t="shared" si="15"/>
        <v>0.1</v>
      </c>
      <c r="DS78" s="189">
        <f t="shared" si="16"/>
        <v>0.12</v>
      </c>
    </row>
    <row r="79" spans="1:123" x14ac:dyDescent="0.2">
      <c r="A79" s="27">
        <f t="shared" ca="1" si="17"/>
        <v>39114</v>
      </c>
      <c r="B79" s="17">
        <f>'Gas Curves'!C83</f>
        <v>5.8308248938439403E-2</v>
      </c>
      <c r="C79" s="17"/>
      <c r="D79" s="52">
        <v>37987</v>
      </c>
      <c r="E79" s="53">
        <v>33.935714612688336</v>
      </c>
      <c r="F79" s="53">
        <v>34.335714612688335</v>
      </c>
      <c r="G79" s="53">
        <v>34.735714612688334</v>
      </c>
      <c r="H79" s="40"/>
      <c r="I79" s="53">
        <v>20.75</v>
      </c>
      <c r="J79" s="53">
        <v>20.75</v>
      </c>
      <c r="K79" s="53">
        <v>20.75</v>
      </c>
      <c r="L79" s="23"/>
      <c r="M79" s="24">
        <v>38869</v>
      </c>
      <c r="N79" s="54">
        <v>29.290000915527344</v>
      </c>
      <c r="O79" s="54">
        <v>29.290000915527344</v>
      </c>
      <c r="P79" s="54">
        <v>29.290000915527344</v>
      </c>
      <c r="Q79" s="22"/>
      <c r="R79" s="54">
        <v>19.790000915527344</v>
      </c>
      <c r="S79" s="54">
        <v>19.790000915527344</v>
      </c>
      <c r="T79" s="54">
        <v>19.790000915527344</v>
      </c>
      <c r="U79" s="22"/>
      <c r="V79" s="54">
        <v>0</v>
      </c>
      <c r="W79" s="54">
        <v>0</v>
      </c>
      <c r="X79" s="54">
        <v>0</v>
      </c>
      <c r="Y79" s="22"/>
      <c r="Z79" s="54">
        <v>0.16</v>
      </c>
      <c r="AA79" s="54">
        <v>0.2</v>
      </c>
      <c r="AB79" s="54">
        <v>0.24</v>
      </c>
      <c r="AC79" s="22"/>
      <c r="AD79" s="54">
        <v>0.08</v>
      </c>
      <c r="AE79" s="54">
        <v>0.1</v>
      </c>
      <c r="AF79" s="54">
        <v>0.12</v>
      </c>
      <c r="AG79" s="22"/>
      <c r="AH79" s="54">
        <v>0.36</v>
      </c>
      <c r="AI79" s="54">
        <v>0.45</v>
      </c>
      <c r="AJ79" s="54">
        <v>0.54</v>
      </c>
      <c r="AK79" s="22"/>
      <c r="AL79" s="54">
        <v>0.21600000000000003</v>
      </c>
      <c r="AM79" s="54">
        <v>0.27</v>
      </c>
      <c r="AN79" s="54">
        <v>0.32400000000000001</v>
      </c>
      <c r="AO79" s="22"/>
      <c r="AP79" s="23">
        <v>21</v>
      </c>
      <c r="AQ79" s="55">
        <v>0.4</v>
      </c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4">
        <v>38869</v>
      </c>
      <c r="BI79" s="57">
        <v>0.75</v>
      </c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"/>
      <c r="CI79" s="242"/>
      <c r="CJ79" s="242"/>
      <c r="CK79" s="242"/>
      <c r="CM79" s="245"/>
      <c r="CN79" s="245"/>
      <c r="CO79" s="58"/>
      <c r="CP79"/>
      <c r="CQ79"/>
      <c r="CR79"/>
      <c r="CS79"/>
      <c r="CT79"/>
      <c r="CY79" s="190">
        <f t="shared" si="1"/>
        <v>38869</v>
      </c>
      <c r="CZ79" s="189">
        <f t="shared" si="2"/>
        <v>0.36</v>
      </c>
      <c r="DA79" s="189">
        <f t="shared" si="3"/>
        <v>0.45</v>
      </c>
      <c r="DB79" s="189">
        <f t="shared" si="4"/>
        <v>0.54</v>
      </c>
      <c r="DD79" s="189">
        <f t="shared" si="5"/>
        <v>0.16</v>
      </c>
      <c r="DE79" s="189">
        <f t="shared" si="6"/>
        <v>0.2</v>
      </c>
      <c r="DF79" s="189">
        <f t="shared" si="7"/>
        <v>0.24</v>
      </c>
      <c r="DH79" s="190">
        <f t="shared" si="8"/>
        <v>38869</v>
      </c>
      <c r="DI79" s="17">
        <f t="shared" si="9"/>
        <v>0.75</v>
      </c>
      <c r="DL79" s="190">
        <f t="shared" si="10"/>
        <v>38869</v>
      </c>
      <c r="DM79" s="189">
        <f t="shared" si="11"/>
        <v>0.21600000000000003</v>
      </c>
      <c r="DN79" s="189">
        <f t="shared" si="12"/>
        <v>0.27</v>
      </c>
      <c r="DO79" s="189">
        <f t="shared" si="13"/>
        <v>0.32400000000000001</v>
      </c>
      <c r="DQ79" s="189">
        <f t="shared" si="14"/>
        <v>0.08</v>
      </c>
      <c r="DR79" s="189">
        <f t="shared" si="15"/>
        <v>0.1</v>
      </c>
      <c r="DS79" s="189">
        <f t="shared" si="16"/>
        <v>0.12</v>
      </c>
    </row>
    <row r="80" spans="1:123" x14ac:dyDescent="0.2">
      <c r="A80" s="27">
        <f t="shared" ca="1" si="17"/>
        <v>39142</v>
      </c>
      <c r="B80" s="17">
        <f>'Gas Curves'!C84</f>
        <v>5.8418216797797601E-2</v>
      </c>
      <c r="C80" s="17"/>
      <c r="D80" s="52">
        <v>38018</v>
      </c>
      <c r="E80" s="53">
        <v>33.335708509172711</v>
      </c>
      <c r="F80" s="53">
        <v>33.73570850917271</v>
      </c>
      <c r="G80" s="53">
        <v>34.135708509172709</v>
      </c>
      <c r="H80" s="40"/>
      <c r="I80" s="53">
        <v>20</v>
      </c>
      <c r="J80" s="53">
        <v>20</v>
      </c>
      <c r="K80" s="53">
        <v>20</v>
      </c>
      <c r="L80" s="23"/>
      <c r="M80" s="24">
        <v>38899</v>
      </c>
      <c r="N80" s="54">
        <v>35.290000915527344</v>
      </c>
      <c r="O80" s="54">
        <v>35.290000915527344</v>
      </c>
      <c r="P80" s="54">
        <v>35.290000915527344</v>
      </c>
      <c r="Q80" s="22"/>
      <c r="R80" s="54">
        <v>25.790000915527344</v>
      </c>
      <c r="S80" s="54">
        <v>25.790000915527344</v>
      </c>
      <c r="T80" s="54">
        <v>25.790000915527344</v>
      </c>
      <c r="U80" s="22"/>
      <c r="V80" s="54">
        <v>0</v>
      </c>
      <c r="W80" s="54">
        <v>0</v>
      </c>
      <c r="X80" s="54">
        <v>0</v>
      </c>
      <c r="Y80" s="22"/>
      <c r="Z80" s="54">
        <v>0.24</v>
      </c>
      <c r="AA80" s="54">
        <v>0.3</v>
      </c>
      <c r="AB80" s="54">
        <v>0.36</v>
      </c>
      <c r="AC80" s="22"/>
      <c r="AD80" s="54">
        <v>0.12</v>
      </c>
      <c r="AE80" s="54">
        <v>0.15</v>
      </c>
      <c r="AF80" s="54">
        <v>0.18</v>
      </c>
      <c r="AG80" s="22"/>
      <c r="AH80" s="54">
        <v>0.48</v>
      </c>
      <c r="AI80" s="54">
        <v>0.6</v>
      </c>
      <c r="AJ80" s="54">
        <v>0.72</v>
      </c>
      <c r="AK80" s="22"/>
      <c r="AL80" s="54">
        <v>0.28799999999999998</v>
      </c>
      <c r="AM80" s="54">
        <v>0.36</v>
      </c>
      <c r="AN80" s="54">
        <v>0.432</v>
      </c>
      <c r="AO80" s="22"/>
      <c r="AP80" s="23">
        <v>21</v>
      </c>
      <c r="AQ80" s="55">
        <v>0.4</v>
      </c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4">
        <v>38899</v>
      </c>
      <c r="BI80" s="57">
        <v>0.75</v>
      </c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"/>
      <c r="CI80" s="242"/>
      <c r="CJ80" s="242"/>
      <c r="CK80" s="242"/>
      <c r="CM80" s="245"/>
      <c r="CN80" s="245"/>
      <c r="CO80" s="58"/>
      <c r="CP80"/>
      <c r="CQ80"/>
      <c r="CR80"/>
      <c r="CS80"/>
      <c r="CT80"/>
      <c r="CY80" s="190">
        <f t="shared" si="1"/>
        <v>38899</v>
      </c>
      <c r="CZ80" s="189">
        <f t="shared" si="2"/>
        <v>0.48</v>
      </c>
      <c r="DA80" s="189">
        <f t="shared" si="3"/>
        <v>0.6</v>
      </c>
      <c r="DB80" s="189">
        <f t="shared" si="4"/>
        <v>0.72</v>
      </c>
      <c r="DD80" s="189">
        <f t="shared" si="5"/>
        <v>0.24</v>
      </c>
      <c r="DE80" s="189">
        <f t="shared" si="6"/>
        <v>0.3</v>
      </c>
      <c r="DF80" s="189">
        <f t="shared" si="7"/>
        <v>0.36</v>
      </c>
      <c r="DH80" s="190">
        <f t="shared" si="8"/>
        <v>38899</v>
      </c>
      <c r="DI80" s="17">
        <f t="shared" si="9"/>
        <v>0.75</v>
      </c>
      <c r="DL80" s="190">
        <f t="shared" si="10"/>
        <v>38899</v>
      </c>
      <c r="DM80" s="189">
        <f t="shared" si="11"/>
        <v>0.28799999999999998</v>
      </c>
      <c r="DN80" s="189">
        <f t="shared" si="12"/>
        <v>0.36</v>
      </c>
      <c r="DO80" s="189">
        <f t="shared" si="13"/>
        <v>0.432</v>
      </c>
      <c r="DQ80" s="189">
        <f t="shared" si="14"/>
        <v>0.12</v>
      </c>
      <c r="DR80" s="189">
        <f t="shared" si="15"/>
        <v>0.15</v>
      </c>
      <c r="DS80" s="189">
        <f t="shared" si="16"/>
        <v>0.18</v>
      </c>
    </row>
    <row r="81" spans="1:123" x14ac:dyDescent="0.2">
      <c r="A81" s="27">
        <f t="shared" ca="1" si="17"/>
        <v>39173</v>
      </c>
      <c r="B81" s="17">
        <f>'Gas Curves'!C85</f>
        <v>5.8531850256692504E-2</v>
      </c>
      <c r="C81" s="17"/>
      <c r="D81" s="52">
        <v>38047</v>
      </c>
      <c r="E81" s="53">
        <v>31.847677168735238</v>
      </c>
      <c r="F81" s="53">
        <v>32.44767716873524</v>
      </c>
      <c r="G81" s="53">
        <v>33.047677168735241</v>
      </c>
      <c r="H81" s="40"/>
      <c r="I81" s="53">
        <v>21</v>
      </c>
      <c r="J81" s="53">
        <v>21</v>
      </c>
      <c r="K81" s="53">
        <v>21</v>
      </c>
      <c r="L81" s="23"/>
      <c r="M81" s="24">
        <v>38930</v>
      </c>
      <c r="N81" s="54">
        <v>33.290004730224609</v>
      </c>
      <c r="O81" s="54">
        <v>33.290004730224609</v>
      </c>
      <c r="P81" s="54">
        <v>33.290004730224609</v>
      </c>
      <c r="Q81" s="22"/>
      <c r="R81" s="54">
        <v>25.790000915527344</v>
      </c>
      <c r="S81" s="54">
        <v>25.790000915527344</v>
      </c>
      <c r="T81" s="54">
        <v>25.790000915527344</v>
      </c>
      <c r="U81" s="22"/>
      <c r="V81" s="54">
        <v>0</v>
      </c>
      <c r="W81" s="54">
        <v>0</v>
      </c>
      <c r="X81" s="54">
        <v>0</v>
      </c>
      <c r="Y81" s="22"/>
      <c r="Z81" s="54">
        <v>0.24</v>
      </c>
      <c r="AA81" s="54">
        <v>0.3</v>
      </c>
      <c r="AB81" s="54">
        <v>0.36</v>
      </c>
      <c r="AC81" s="22"/>
      <c r="AD81" s="54">
        <v>0.12</v>
      </c>
      <c r="AE81" s="54">
        <v>0.15</v>
      </c>
      <c r="AF81" s="54">
        <v>0.18</v>
      </c>
      <c r="AG81" s="22"/>
      <c r="AH81" s="54">
        <v>0.48</v>
      </c>
      <c r="AI81" s="54">
        <v>0.6</v>
      </c>
      <c r="AJ81" s="54">
        <v>0.72</v>
      </c>
      <c r="AK81" s="22"/>
      <c r="AL81" s="54">
        <v>0.28799999999999998</v>
      </c>
      <c r="AM81" s="54">
        <v>0.36</v>
      </c>
      <c r="AN81" s="54">
        <v>0.432</v>
      </c>
      <c r="AO81" s="22"/>
      <c r="AP81" s="23">
        <v>21</v>
      </c>
      <c r="AQ81" s="55">
        <v>0.4</v>
      </c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4">
        <v>38930</v>
      </c>
      <c r="BI81" s="57">
        <v>0.75</v>
      </c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"/>
      <c r="CI81" s="3"/>
      <c r="CJ81" s="3"/>
      <c r="CK81" s="3"/>
      <c r="CM81" s="245"/>
      <c r="CN81" s="245"/>
      <c r="CO81" s="58"/>
      <c r="CP81"/>
      <c r="CQ81"/>
      <c r="CR81"/>
      <c r="CS81"/>
      <c r="CT81"/>
      <c r="CY81" s="190">
        <f t="shared" si="1"/>
        <v>38930</v>
      </c>
      <c r="CZ81" s="189">
        <f t="shared" si="2"/>
        <v>0.48</v>
      </c>
      <c r="DA81" s="189">
        <f t="shared" si="3"/>
        <v>0.6</v>
      </c>
      <c r="DB81" s="189">
        <f t="shared" si="4"/>
        <v>0.72</v>
      </c>
      <c r="DD81" s="189">
        <f t="shared" si="5"/>
        <v>0.24</v>
      </c>
      <c r="DE81" s="189">
        <f t="shared" si="6"/>
        <v>0.3</v>
      </c>
      <c r="DF81" s="189">
        <f t="shared" si="7"/>
        <v>0.36</v>
      </c>
      <c r="DH81" s="190">
        <f t="shared" si="8"/>
        <v>38930</v>
      </c>
      <c r="DI81" s="17">
        <f t="shared" si="9"/>
        <v>0.75</v>
      </c>
      <c r="DL81" s="190">
        <f t="shared" si="10"/>
        <v>38930</v>
      </c>
      <c r="DM81" s="189">
        <f t="shared" si="11"/>
        <v>0.28799999999999998</v>
      </c>
      <c r="DN81" s="189">
        <f t="shared" si="12"/>
        <v>0.36</v>
      </c>
      <c r="DO81" s="189">
        <f t="shared" si="13"/>
        <v>0.432</v>
      </c>
      <c r="DQ81" s="189">
        <f t="shared" si="14"/>
        <v>0.12</v>
      </c>
      <c r="DR81" s="189">
        <f t="shared" si="15"/>
        <v>0.15</v>
      </c>
      <c r="DS81" s="189">
        <f t="shared" si="16"/>
        <v>0.18</v>
      </c>
    </row>
    <row r="82" spans="1:123" x14ac:dyDescent="0.2">
      <c r="A82" s="27">
        <f t="shared" ca="1" si="17"/>
        <v>39203</v>
      </c>
      <c r="B82" s="17">
        <f>'Gas Curves'!C86</f>
        <v>5.8645483719879994E-2</v>
      </c>
      <c r="C82" s="17"/>
      <c r="D82" s="52">
        <v>38078</v>
      </c>
      <c r="E82" s="53">
        <v>31.547677931674691</v>
      </c>
      <c r="F82" s="53">
        <v>32.647677931674693</v>
      </c>
      <c r="G82" s="53">
        <v>33.747677931674694</v>
      </c>
      <c r="H82" s="40"/>
      <c r="I82" s="53">
        <v>18</v>
      </c>
      <c r="J82" s="53">
        <v>18</v>
      </c>
      <c r="K82" s="53">
        <v>18</v>
      </c>
      <c r="L82" s="23"/>
      <c r="M82" s="24">
        <v>38961</v>
      </c>
      <c r="N82" s="54">
        <v>25.290000915527344</v>
      </c>
      <c r="O82" s="54">
        <v>25.290000915527344</v>
      </c>
      <c r="P82" s="54">
        <v>25.290000915527344</v>
      </c>
      <c r="Q82" s="22"/>
      <c r="R82" s="54">
        <v>19.790000915527344</v>
      </c>
      <c r="S82" s="54">
        <v>19.790000915527344</v>
      </c>
      <c r="T82" s="54">
        <v>19.790000915527344</v>
      </c>
      <c r="U82" s="22"/>
      <c r="V82" s="54">
        <v>0</v>
      </c>
      <c r="W82" s="54">
        <v>0</v>
      </c>
      <c r="X82" s="54">
        <v>0</v>
      </c>
      <c r="Y82" s="22"/>
      <c r="Z82" s="54">
        <v>0.16</v>
      </c>
      <c r="AA82" s="54">
        <v>0.2</v>
      </c>
      <c r="AB82" s="54">
        <v>0.24</v>
      </c>
      <c r="AC82" s="22"/>
      <c r="AD82" s="54">
        <v>0.08</v>
      </c>
      <c r="AE82" s="54">
        <v>0.1</v>
      </c>
      <c r="AF82" s="54">
        <v>0.12</v>
      </c>
      <c r="AG82" s="22"/>
      <c r="AH82" s="54">
        <v>0.36</v>
      </c>
      <c r="AI82" s="54">
        <v>0.45</v>
      </c>
      <c r="AJ82" s="54">
        <v>0.54</v>
      </c>
      <c r="AK82" s="22"/>
      <c r="AL82" s="54">
        <v>0.21600000000000003</v>
      </c>
      <c r="AM82" s="54">
        <v>0.27</v>
      </c>
      <c r="AN82" s="54">
        <v>0.32400000000000001</v>
      </c>
      <c r="AO82" s="22"/>
      <c r="AP82" s="23">
        <v>22</v>
      </c>
      <c r="AQ82" s="55">
        <v>0.4</v>
      </c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4">
        <v>38961</v>
      </c>
      <c r="BI82" s="57">
        <v>0.75</v>
      </c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"/>
      <c r="CI82" s="3"/>
      <c r="CJ82" s="3"/>
      <c r="CK82" s="3"/>
      <c r="CM82" s="245"/>
      <c r="CN82" s="245"/>
      <c r="CO82" s="58"/>
      <c r="CP82"/>
      <c r="CQ82"/>
      <c r="CR82"/>
      <c r="CS82"/>
      <c r="CT82"/>
      <c r="CY82" s="190">
        <f t="shared" si="1"/>
        <v>38961</v>
      </c>
      <c r="CZ82" s="189">
        <f t="shared" si="2"/>
        <v>0.36</v>
      </c>
      <c r="DA82" s="189">
        <f t="shared" si="3"/>
        <v>0.45</v>
      </c>
      <c r="DB82" s="189">
        <f t="shared" si="4"/>
        <v>0.54</v>
      </c>
      <c r="DD82" s="189">
        <f t="shared" si="5"/>
        <v>0.16</v>
      </c>
      <c r="DE82" s="189">
        <f t="shared" si="6"/>
        <v>0.2</v>
      </c>
      <c r="DF82" s="189">
        <f t="shared" si="7"/>
        <v>0.24</v>
      </c>
      <c r="DH82" s="190">
        <f t="shared" si="8"/>
        <v>38961</v>
      </c>
      <c r="DI82" s="17">
        <f t="shared" si="9"/>
        <v>0.75</v>
      </c>
      <c r="DL82" s="190">
        <f t="shared" si="10"/>
        <v>38961</v>
      </c>
      <c r="DM82" s="189">
        <f t="shared" si="11"/>
        <v>0.21600000000000003</v>
      </c>
      <c r="DN82" s="189">
        <f t="shared" si="12"/>
        <v>0.27</v>
      </c>
      <c r="DO82" s="189">
        <f t="shared" si="13"/>
        <v>0.32400000000000001</v>
      </c>
      <c r="DQ82" s="189">
        <f t="shared" si="14"/>
        <v>0.08</v>
      </c>
      <c r="DR82" s="189">
        <f t="shared" si="15"/>
        <v>0.1</v>
      </c>
      <c r="DS82" s="189">
        <f t="shared" si="16"/>
        <v>0.12</v>
      </c>
    </row>
    <row r="83" spans="1:123" x14ac:dyDescent="0.2">
      <c r="A83" s="27">
        <f t="shared" ca="1" si="17"/>
        <v>39234</v>
      </c>
      <c r="B83" s="17">
        <f>'Gas Curves'!C87</f>
        <v>5.8748120399998001E-2</v>
      </c>
      <c r="C83" s="17"/>
      <c r="D83" s="52">
        <v>38108</v>
      </c>
      <c r="E83" s="53">
        <v>33.575003051757811</v>
      </c>
      <c r="F83" s="53">
        <v>35.425003051757813</v>
      </c>
      <c r="G83" s="53">
        <v>37.275003051757814</v>
      </c>
      <c r="H83" s="40"/>
      <c r="I83" s="53">
        <v>18.540000915527344</v>
      </c>
      <c r="J83" s="53">
        <v>18.540000915527344</v>
      </c>
      <c r="K83" s="53">
        <v>18.540000915527344</v>
      </c>
      <c r="L83" s="23"/>
      <c r="M83" s="24">
        <v>38991</v>
      </c>
      <c r="N83" s="54">
        <v>20.286001205444336</v>
      </c>
      <c r="O83" s="54">
        <v>20.286001205444336</v>
      </c>
      <c r="P83" s="54">
        <v>20.286001205444336</v>
      </c>
      <c r="Q83" s="22"/>
      <c r="R83" s="54">
        <v>14.786500930786133</v>
      </c>
      <c r="S83" s="54">
        <v>14.786500930786133</v>
      </c>
      <c r="T83" s="54">
        <v>14.786500930786133</v>
      </c>
      <c r="U83" s="22"/>
      <c r="V83" s="54">
        <v>0</v>
      </c>
      <c r="W83" s="54">
        <v>0</v>
      </c>
      <c r="X83" s="54">
        <v>0</v>
      </c>
      <c r="Y83" s="22"/>
      <c r="Z83" s="54">
        <v>0.16</v>
      </c>
      <c r="AA83" s="54">
        <v>0.2</v>
      </c>
      <c r="AB83" s="54">
        <v>0.24</v>
      </c>
      <c r="AC83" s="22"/>
      <c r="AD83" s="54">
        <v>0.08</v>
      </c>
      <c r="AE83" s="54">
        <v>0.1</v>
      </c>
      <c r="AF83" s="54">
        <v>0.12</v>
      </c>
      <c r="AG83" s="22"/>
      <c r="AH83" s="54">
        <v>0.36</v>
      </c>
      <c r="AI83" s="54">
        <v>0.45</v>
      </c>
      <c r="AJ83" s="54">
        <v>0.54</v>
      </c>
      <c r="AK83" s="22"/>
      <c r="AL83" s="54">
        <v>0.21600000000000003</v>
      </c>
      <c r="AM83" s="54">
        <v>0.27</v>
      </c>
      <c r="AN83" s="54">
        <v>0.32400000000000001</v>
      </c>
      <c r="AO83" s="22"/>
      <c r="AP83" s="23">
        <v>22</v>
      </c>
      <c r="AQ83" s="55">
        <v>0.4</v>
      </c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4">
        <v>38991</v>
      </c>
      <c r="BI83" s="57">
        <v>0.75</v>
      </c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"/>
      <c r="CI83" s="3"/>
      <c r="CJ83" s="3"/>
      <c r="CK83" s="3"/>
      <c r="CM83" s="245"/>
      <c r="CN83" s="245"/>
      <c r="CO83" s="58"/>
      <c r="CP83"/>
      <c r="CQ83"/>
      <c r="CR83"/>
      <c r="CS83"/>
      <c r="CT83"/>
      <c r="CY83" s="190">
        <f t="shared" si="1"/>
        <v>38991</v>
      </c>
      <c r="CZ83" s="189">
        <f t="shared" si="2"/>
        <v>0.36</v>
      </c>
      <c r="DA83" s="189">
        <f t="shared" si="3"/>
        <v>0.45</v>
      </c>
      <c r="DB83" s="189">
        <f t="shared" si="4"/>
        <v>0.54</v>
      </c>
      <c r="DD83" s="189">
        <f t="shared" si="5"/>
        <v>0.16</v>
      </c>
      <c r="DE83" s="189">
        <f t="shared" si="6"/>
        <v>0.2</v>
      </c>
      <c r="DF83" s="189">
        <f t="shared" si="7"/>
        <v>0.24</v>
      </c>
      <c r="DH83" s="190">
        <f t="shared" si="8"/>
        <v>38991</v>
      </c>
      <c r="DI83" s="17">
        <f t="shared" si="9"/>
        <v>0.75</v>
      </c>
      <c r="DL83" s="190">
        <f t="shared" si="10"/>
        <v>38991</v>
      </c>
      <c r="DM83" s="189">
        <f t="shared" si="11"/>
        <v>0.21600000000000003</v>
      </c>
      <c r="DN83" s="189">
        <f t="shared" si="12"/>
        <v>0.27</v>
      </c>
      <c r="DO83" s="189">
        <f t="shared" si="13"/>
        <v>0.32400000000000001</v>
      </c>
      <c r="DQ83" s="189">
        <f t="shared" si="14"/>
        <v>0.08</v>
      </c>
      <c r="DR83" s="189">
        <f t="shared" si="15"/>
        <v>0.1</v>
      </c>
      <c r="DS83" s="189">
        <f t="shared" si="16"/>
        <v>0.12</v>
      </c>
    </row>
    <row r="84" spans="1:123" x14ac:dyDescent="0.2">
      <c r="A84" s="27">
        <f t="shared" ca="1" si="17"/>
        <v>39264</v>
      </c>
      <c r="B84" s="17">
        <f>'Gas Curves'!C88</f>
        <v>5.8861753871356705E-2</v>
      </c>
      <c r="C84" s="17"/>
      <c r="D84" s="52">
        <v>38139</v>
      </c>
      <c r="E84" s="53">
        <v>38.375003814697266</v>
      </c>
      <c r="F84" s="53">
        <v>42.625003814697266</v>
      </c>
      <c r="G84" s="53">
        <v>46.875003814697266</v>
      </c>
      <c r="H84" s="40"/>
      <c r="I84" s="53">
        <v>21.540000915527344</v>
      </c>
      <c r="J84" s="53">
        <v>21.540000915527344</v>
      </c>
      <c r="K84" s="53">
        <v>21.540000915527344</v>
      </c>
      <c r="L84" s="23"/>
      <c r="M84" s="24">
        <v>39022</v>
      </c>
      <c r="N84" s="54">
        <v>22.290000915527344</v>
      </c>
      <c r="O84" s="54">
        <v>22.290000915527344</v>
      </c>
      <c r="P84" s="54">
        <v>22.290000915527344</v>
      </c>
      <c r="Q84" s="22"/>
      <c r="R84" s="54">
        <v>14.790000915527344</v>
      </c>
      <c r="S84" s="54">
        <v>14.790000915527344</v>
      </c>
      <c r="T84" s="54">
        <v>14.790000915527344</v>
      </c>
      <c r="U84" s="22"/>
      <c r="V84" s="54">
        <v>0</v>
      </c>
      <c r="W84" s="54">
        <v>0</v>
      </c>
      <c r="X84" s="54">
        <v>0</v>
      </c>
      <c r="Y84" s="22"/>
      <c r="Z84" s="54">
        <v>0.16</v>
      </c>
      <c r="AA84" s="54">
        <v>0.2</v>
      </c>
      <c r="AB84" s="54">
        <v>0.24</v>
      </c>
      <c r="AC84" s="22"/>
      <c r="AD84" s="54">
        <v>0.08</v>
      </c>
      <c r="AE84" s="54">
        <v>0.1</v>
      </c>
      <c r="AF84" s="54">
        <v>0.12</v>
      </c>
      <c r="AG84" s="22"/>
      <c r="AH84" s="54">
        <v>0.28000000000000003</v>
      </c>
      <c r="AI84" s="54">
        <v>0.35</v>
      </c>
      <c r="AJ84" s="54">
        <v>0.42</v>
      </c>
      <c r="AK84" s="22"/>
      <c r="AL84" s="54">
        <v>0.16800000000000001</v>
      </c>
      <c r="AM84" s="54">
        <v>0.21</v>
      </c>
      <c r="AN84" s="54">
        <v>0.252</v>
      </c>
      <c r="AO84" s="22"/>
      <c r="AP84" s="23">
        <v>22</v>
      </c>
      <c r="AQ84" s="55">
        <v>0.4</v>
      </c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4">
        <v>39022</v>
      </c>
      <c r="BI84" s="57">
        <v>0.75</v>
      </c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"/>
      <c r="CI84" s="3"/>
      <c r="CJ84" s="3"/>
      <c r="CK84" s="3"/>
      <c r="CM84" s="245"/>
      <c r="CN84" s="245"/>
      <c r="CO84" s="58"/>
      <c r="CP84"/>
      <c r="CQ84"/>
      <c r="CR84"/>
      <c r="CS84"/>
      <c r="CT84"/>
      <c r="CY84" s="190">
        <f t="shared" ref="CY84:CY147" si="18">M84</f>
        <v>39022</v>
      </c>
      <c r="CZ84" s="189">
        <f t="shared" ref="CZ84:CZ147" si="19">AH84</f>
        <v>0.28000000000000003</v>
      </c>
      <c r="DA84" s="189">
        <f t="shared" ref="DA84:DA147" si="20">AI84</f>
        <v>0.35</v>
      </c>
      <c r="DB84" s="189">
        <f t="shared" ref="DB84:DB147" si="21">AJ84</f>
        <v>0.42</v>
      </c>
      <c r="DD84" s="189">
        <f t="shared" ref="DD84:DD147" si="22">Z84</f>
        <v>0.16</v>
      </c>
      <c r="DE84" s="189">
        <f t="shared" ref="DE84:DE147" si="23">AA84</f>
        <v>0.2</v>
      </c>
      <c r="DF84" s="189">
        <f t="shared" ref="DF84:DF147" si="24">AB84</f>
        <v>0.24</v>
      </c>
      <c r="DH84" s="190">
        <f t="shared" ref="DH84:DH147" si="25">BH84</f>
        <v>39022</v>
      </c>
      <c r="DI84" s="17">
        <f t="shared" ref="DI84:DI147" si="26">BI84</f>
        <v>0.75</v>
      </c>
      <c r="DL84" s="190">
        <f t="shared" ref="DL84:DL147" si="27">M84</f>
        <v>39022</v>
      </c>
      <c r="DM84" s="189">
        <f t="shared" ref="DM84:DM147" si="28">AL84</f>
        <v>0.16800000000000001</v>
      </c>
      <c r="DN84" s="189">
        <f t="shared" ref="DN84:DN147" si="29">AM84</f>
        <v>0.21</v>
      </c>
      <c r="DO84" s="189">
        <f t="shared" ref="DO84:DO147" si="30">AN84</f>
        <v>0.252</v>
      </c>
      <c r="DQ84" s="189">
        <f t="shared" ref="DQ84:DQ147" si="31">AD84</f>
        <v>0.08</v>
      </c>
      <c r="DR84" s="189">
        <f t="shared" ref="DR84:DR147" si="32">AE84</f>
        <v>0.1</v>
      </c>
      <c r="DS84" s="189">
        <f t="shared" ref="DS84:DS147" si="33">AF84</f>
        <v>0.12</v>
      </c>
    </row>
    <row r="85" spans="1:123" x14ac:dyDescent="0.2">
      <c r="A85" s="27">
        <f t="shared" ca="1" si="17"/>
        <v>39295</v>
      </c>
      <c r="B85" s="17">
        <f>'Gas Curves'!C89</f>
        <v>5.8971721750952395E-2</v>
      </c>
      <c r="C85" s="17"/>
      <c r="D85" s="52">
        <v>38169</v>
      </c>
      <c r="E85" s="53">
        <v>45.5</v>
      </c>
      <c r="F85" s="53">
        <v>52.5</v>
      </c>
      <c r="G85" s="53">
        <v>59.5</v>
      </c>
      <c r="H85" s="40"/>
      <c r="I85" s="53">
        <v>22.040000915527344</v>
      </c>
      <c r="J85" s="53">
        <v>22.040000915527344</v>
      </c>
      <c r="K85" s="53">
        <v>22.040000915527344</v>
      </c>
      <c r="L85" s="23"/>
      <c r="M85" s="24">
        <v>39052</v>
      </c>
      <c r="N85" s="54">
        <v>27.290000915527344</v>
      </c>
      <c r="O85" s="54">
        <v>27.290000915527344</v>
      </c>
      <c r="P85" s="54">
        <v>27.290000915527344</v>
      </c>
      <c r="Q85" s="22"/>
      <c r="R85" s="54">
        <v>21.790000915527344</v>
      </c>
      <c r="S85" s="54">
        <v>21.790000915527344</v>
      </c>
      <c r="T85" s="54">
        <v>21.790000915527344</v>
      </c>
      <c r="U85" s="22"/>
      <c r="V85" s="54">
        <v>0</v>
      </c>
      <c r="W85" s="54">
        <v>0</v>
      </c>
      <c r="X85" s="54">
        <v>0</v>
      </c>
      <c r="Y85" s="22"/>
      <c r="Z85" s="54">
        <v>0.16</v>
      </c>
      <c r="AA85" s="54">
        <v>0.2</v>
      </c>
      <c r="AB85" s="54">
        <v>0.24</v>
      </c>
      <c r="AC85" s="22"/>
      <c r="AD85" s="54">
        <v>0.08</v>
      </c>
      <c r="AE85" s="54">
        <v>0.1</v>
      </c>
      <c r="AF85" s="54">
        <v>0.12</v>
      </c>
      <c r="AG85" s="22"/>
      <c r="AH85" s="54">
        <v>0.28000000000000003</v>
      </c>
      <c r="AI85" s="54">
        <v>0.35</v>
      </c>
      <c r="AJ85" s="54">
        <v>0.42</v>
      </c>
      <c r="AK85" s="22"/>
      <c r="AL85" s="54">
        <v>0.16800000000000001</v>
      </c>
      <c r="AM85" s="54">
        <v>0.21</v>
      </c>
      <c r="AN85" s="54">
        <v>0.252</v>
      </c>
      <c r="AO85" s="22"/>
      <c r="AP85" s="23">
        <v>23</v>
      </c>
      <c r="AQ85" s="55">
        <v>0.4</v>
      </c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4">
        <v>39052</v>
      </c>
      <c r="BI85" s="57">
        <v>0.75</v>
      </c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"/>
      <c r="CI85" s="3"/>
      <c r="CJ85" s="3"/>
      <c r="CK85" s="3"/>
      <c r="CM85" s="245"/>
      <c r="CN85" s="245"/>
      <c r="CO85" s="58"/>
      <c r="CP85"/>
      <c r="CQ85"/>
      <c r="CR85"/>
      <c r="CS85"/>
      <c r="CT85"/>
      <c r="CY85" s="190">
        <f t="shared" si="18"/>
        <v>39052</v>
      </c>
      <c r="CZ85" s="189">
        <f t="shared" si="19"/>
        <v>0.28000000000000003</v>
      </c>
      <c r="DA85" s="189">
        <f t="shared" si="20"/>
        <v>0.35</v>
      </c>
      <c r="DB85" s="189">
        <f t="shared" si="21"/>
        <v>0.42</v>
      </c>
      <c r="DD85" s="189">
        <f t="shared" si="22"/>
        <v>0.16</v>
      </c>
      <c r="DE85" s="189">
        <f t="shared" si="23"/>
        <v>0.2</v>
      </c>
      <c r="DF85" s="189">
        <f t="shared" si="24"/>
        <v>0.24</v>
      </c>
      <c r="DH85" s="190">
        <f t="shared" si="25"/>
        <v>39052</v>
      </c>
      <c r="DI85" s="17">
        <f t="shared" si="26"/>
        <v>0.75</v>
      </c>
      <c r="DL85" s="190">
        <f t="shared" si="27"/>
        <v>39052</v>
      </c>
      <c r="DM85" s="189">
        <f t="shared" si="28"/>
        <v>0.16800000000000001</v>
      </c>
      <c r="DN85" s="189">
        <f t="shared" si="29"/>
        <v>0.21</v>
      </c>
      <c r="DO85" s="189">
        <f t="shared" si="30"/>
        <v>0.252</v>
      </c>
      <c r="DQ85" s="189">
        <f t="shared" si="31"/>
        <v>0.08</v>
      </c>
      <c r="DR85" s="189">
        <f t="shared" si="32"/>
        <v>0.1</v>
      </c>
      <c r="DS85" s="189">
        <f t="shared" si="33"/>
        <v>0.12</v>
      </c>
    </row>
    <row r="86" spans="1:123" x14ac:dyDescent="0.2">
      <c r="A86" s="27">
        <f t="shared" ca="1" si="17"/>
        <v>39326</v>
      </c>
      <c r="B86" s="17">
        <f>'Gas Curves'!C90</f>
        <v>5.9085355230758203E-2</v>
      </c>
      <c r="C86" s="17"/>
      <c r="D86" s="52">
        <v>38200</v>
      </c>
      <c r="E86" s="53">
        <v>45.5</v>
      </c>
      <c r="F86" s="53">
        <v>52.5</v>
      </c>
      <c r="G86" s="53">
        <v>59.5</v>
      </c>
      <c r="H86" s="40"/>
      <c r="I86" s="53">
        <v>23.040000915527344</v>
      </c>
      <c r="J86" s="53">
        <v>23.040000915527344</v>
      </c>
      <c r="K86" s="53">
        <v>23.040000915527344</v>
      </c>
      <c r="L86" s="23"/>
      <c r="M86" s="24">
        <v>39083</v>
      </c>
      <c r="N86" s="54">
        <v>35.75</v>
      </c>
      <c r="O86" s="54">
        <v>35.75</v>
      </c>
      <c r="P86" s="54">
        <v>35.75</v>
      </c>
      <c r="Q86" s="22"/>
      <c r="R86" s="54">
        <v>25.25</v>
      </c>
      <c r="S86" s="54">
        <v>25.25</v>
      </c>
      <c r="T86" s="54">
        <v>25.25</v>
      </c>
      <c r="U86" s="22"/>
      <c r="V86" s="54">
        <v>0</v>
      </c>
      <c r="W86" s="54">
        <v>0</v>
      </c>
      <c r="X86" s="54">
        <v>0</v>
      </c>
      <c r="Y86" s="22"/>
      <c r="Z86" s="54">
        <v>0.16</v>
      </c>
      <c r="AA86" s="54">
        <v>0.2</v>
      </c>
      <c r="AB86" s="54">
        <v>0.24</v>
      </c>
      <c r="AC86" s="22"/>
      <c r="AD86" s="54">
        <v>0.08</v>
      </c>
      <c r="AE86" s="54">
        <v>0.1</v>
      </c>
      <c r="AF86" s="54">
        <v>0.12</v>
      </c>
      <c r="AG86" s="22"/>
      <c r="AH86" s="54">
        <v>0.28000000000000003</v>
      </c>
      <c r="AI86" s="54">
        <v>0.35</v>
      </c>
      <c r="AJ86" s="54">
        <v>0.42</v>
      </c>
      <c r="AK86" s="22"/>
      <c r="AL86" s="54">
        <v>0.16800000000000001</v>
      </c>
      <c r="AM86" s="54">
        <v>0.21</v>
      </c>
      <c r="AN86" s="54">
        <v>0.252</v>
      </c>
      <c r="AO86" s="22"/>
      <c r="AP86" s="23">
        <v>23</v>
      </c>
      <c r="AQ86" s="55">
        <v>0.4</v>
      </c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4">
        <v>39083</v>
      </c>
      <c r="BI86" s="57">
        <v>0.75</v>
      </c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"/>
      <c r="CI86" s="3"/>
      <c r="CJ86" s="3"/>
      <c r="CK86" s="3"/>
      <c r="CM86" s="245"/>
      <c r="CN86" s="245"/>
      <c r="CO86" s="58"/>
      <c r="CP86"/>
      <c r="CQ86"/>
      <c r="CR86"/>
      <c r="CS86"/>
      <c r="CT86"/>
      <c r="CY86" s="190">
        <f t="shared" si="18"/>
        <v>39083</v>
      </c>
      <c r="CZ86" s="189">
        <f t="shared" si="19"/>
        <v>0.28000000000000003</v>
      </c>
      <c r="DA86" s="189">
        <f t="shared" si="20"/>
        <v>0.35</v>
      </c>
      <c r="DB86" s="189">
        <f t="shared" si="21"/>
        <v>0.42</v>
      </c>
      <c r="DD86" s="189">
        <f t="shared" si="22"/>
        <v>0.16</v>
      </c>
      <c r="DE86" s="189">
        <f t="shared" si="23"/>
        <v>0.2</v>
      </c>
      <c r="DF86" s="189">
        <f t="shared" si="24"/>
        <v>0.24</v>
      </c>
      <c r="DH86" s="190">
        <f t="shared" si="25"/>
        <v>39083</v>
      </c>
      <c r="DI86" s="17">
        <f t="shared" si="26"/>
        <v>0.75</v>
      </c>
      <c r="DL86" s="190">
        <f t="shared" si="27"/>
        <v>39083</v>
      </c>
      <c r="DM86" s="189">
        <f t="shared" si="28"/>
        <v>0.16800000000000001</v>
      </c>
      <c r="DN86" s="189">
        <f t="shared" si="29"/>
        <v>0.21</v>
      </c>
      <c r="DO86" s="189">
        <f t="shared" si="30"/>
        <v>0.252</v>
      </c>
      <c r="DQ86" s="189">
        <f t="shared" si="31"/>
        <v>0.08</v>
      </c>
      <c r="DR86" s="189">
        <f t="shared" si="32"/>
        <v>0.1</v>
      </c>
      <c r="DS86" s="189">
        <f t="shared" si="33"/>
        <v>0.12</v>
      </c>
    </row>
    <row r="87" spans="1:123" x14ac:dyDescent="0.2">
      <c r="A87" s="27">
        <f t="shared" ca="1" si="17"/>
        <v>39356</v>
      </c>
      <c r="B87" s="17">
        <f>'Gas Curves'!C91</f>
        <v>5.9195323118527404E-2</v>
      </c>
      <c r="C87" s="17"/>
      <c r="D87" s="52">
        <v>38231</v>
      </c>
      <c r="E87" s="53">
        <v>27.650001144409181</v>
      </c>
      <c r="F87" s="53">
        <v>30.30000114440918</v>
      </c>
      <c r="G87" s="53">
        <v>32.950001144409178</v>
      </c>
      <c r="H87" s="40"/>
      <c r="I87" s="53">
        <v>17.040000915527344</v>
      </c>
      <c r="J87" s="53">
        <v>17.040000915527344</v>
      </c>
      <c r="K87" s="53">
        <v>17.040000915527344</v>
      </c>
      <c r="L87" s="23"/>
      <c r="M87" s="24">
        <v>39114</v>
      </c>
      <c r="N87" s="54">
        <v>31.246002197265625</v>
      </c>
      <c r="O87" s="54">
        <v>31.246002197265625</v>
      </c>
      <c r="P87" s="54">
        <v>31.246002197265625</v>
      </c>
      <c r="Q87" s="22"/>
      <c r="R87" s="54">
        <v>22.746501922607422</v>
      </c>
      <c r="S87" s="54">
        <v>22.746501922607422</v>
      </c>
      <c r="T87" s="54">
        <v>22.746501922607422</v>
      </c>
      <c r="U87" s="22"/>
      <c r="V87" s="54">
        <v>0</v>
      </c>
      <c r="W87" s="54">
        <v>0</v>
      </c>
      <c r="X87" s="54">
        <v>0</v>
      </c>
      <c r="Y87" s="22"/>
      <c r="Z87" s="54">
        <v>0.16</v>
      </c>
      <c r="AA87" s="54">
        <v>0.2</v>
      </c>
      <c r="AB87" s="54">
        <v>0.24</v>
      </c>
      <c r="AC87" s="22"/>
      <c r="AD87" s="54">
        <v>0.08</v>
      </c>
      <c r="AE87" s="54">
        <v>0.1</v>
      </c>
      <c r="AF87" s="54">
        <v>0.12</v>
      </c>
      <c r="AG87" s="22"/>
      <c r="AH87" s="54">
        <v>0.28000000000000003</v>
      </c>
      <c r="AI87" s="54">
        <v>0.35</v>
      </c>
      <c r="AJ87" s="54">
        <v>0.42</v>
      </c>
      <c r="AK87" s="22"/>
      <c r="AL87" s="54">
        <v>0.16800000000000001</v>
      </c>
      <c r="AM87" s="54">
        <v>0.21</v>
      </c>
      <c r="AN87" s="54">
        <v>0.252</v>
      </c>
      <c r="AO87" s="22"/>
      <c r="AP87" s="23">
        <v>23</v>
      </c>
      <c r="AQ87" s="55">
        <v>0.4</v>
      </c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4">
        <v>39114</v>
      </c>
      <c r="BI87" s="57">
        <v>0.75</v>
      </c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"/>
      <c r="CI87" s="3"/>
      <c r="CJ87" s="3"/>
      <c r="CK87" s="3"/>
      <c r="CM87" s="245"/>
      <c r="CN87" s="245"/>
      <c r="CO87" s="58"/>
      <c r="CP87"/>
      <c r="CQ87"/>
      <c r="CR87"/>
      <c r="CS87"/>
      <c r="CT87"/>
      <c r="CY87" s="190">
        <f t="shared" si="18"/>
        <v>39114</v>
      </c>
      <c r="CZ87" s="189">
        <f t="shared" si="19"/>
        <v>0.28000000000000003</v>
      </c>
      <c r="DA87" s="189">
        <f t="shared" si="20"/>
        <v>0.35</v>
      </c>
      <c r="DB87" s="189">
        <f t="shared" si="21"/>
        <v>0.42</v>
      </c>
      <c r="DD87" s="189">
        <f t="shared" si="22"/>
        <v>0.16</v>
      </c>
      <c r="DE87" s="189">
        <f t="shared" si="23"/>
        <v>0.2</v>
      </c>
      <c r="DF87" s="189">
        <f t="shared" si="24"/>
        <v>0.24</v>
      </c>
      <c r="DH87" s="190">
        <f t="shared" si="25"/>
        <v>39114</v>
      </c>
      <c r="DI87" s="17">
        <f t="shared" si="26"/>
        <v>0.75</v>
      </c>
      <c r="DL87" s="190">
        <f t="shared" si="27"/>
        <v>39114</v>
      </c>
      <c r="DM87" s="189">
        <f t="shared" si="28"/>
        <v>0.16800000000000001</v>
      </c>
      <c r="DN87" s="189">
        <f t="shared" si="29"/>
        <v>0.21</v>
      </c>
      <c r="DO87" s="189">
        <f t="shared" si="30"/>
        <v>0.252</v>
      </c>
      <c r="DQ87" s="189">
        <f t="shared" si="31"/>
        <v>0.08</v>
      </c>
      <c r="DR87" s="189">
        <f t="shared" si="32"/>
        <v>0.1</v>
      </c>
      <c r="DS87" s="189">
        <f t="shared" si="33"/>
        <v>0.12</v>
      </c>
    </row>
    <row r="88" spans="1:123" x14ac:dyDescent="0.2">
      <c r="A88" s="27">
        <f t="shared" ca="1" si="17"/>
        <v>39387</v>
      </c>
      <c r="B88" s="17">
        <f>'Gas Curves'!C92</f>
        <v>5.9308956606779296E-2</v>
      </c>
      <c r="C88" s="17"/>
      <c r="D88" s="52">
        <v>38261</v>
      </c>
      <c r="E88" s="53">
        <v>30.051563239097597</v>
      </c>
      <c r="F88" s="53">
        <v>30.951563239097595</v>
      </c>
      <c r="G88" s="53">
        <v>31.851563239097594</v>
      </c>
      <c r="H88" s="40"/>
      <c r="I88" s="53">
        <v>16.540002822875977</v>
      </c>
      <c r="J88" s="53">
        <v>16.540002822875977</v>
      </c>
      <c r="K88" s="53">
        <v>16.540002822875977</v>
      </c>
      <c r="L88" s="23"/>
      <c r="M88" s="24">
        <v>39142</v>
      </c>
      <c r="N88" s="54">
        <v>25.5</v>
      </c>
      <c r="O88" s="54">
        <v>25.5</v>
      </c>
      <c r="P88" s="54">
        <v>25.5</v>
      </c>
      <c r="Q88" s="22"/>
      <c r="R88" s="54">
        <v>20</v>
      </c>
      <c r="S88" s="54">
        <v>20</v>
      </c>
      <c r="T88" s="54">
        <v>20</v>
      </c>
      <c r="U88" s="22"/>
      <c r="V88" s="54">
        <v>0</v>
      </c>
      <c r="W88" s="54">
        <v>0</v>
      </c>
      <c r="X88" s="54">
        <v>0</v>
      </c>
      <c r="Y88" s="22"/>
      <c r="Z88" s="54">
        <v>0.16</v>
      </c>
      <c r="AA88" s="54">
        <v>0.2</v>
      </c>
      <c r="AB88" s="54">
        <v>0.24</v>
      </c>
      <c r="AC88" s="22"/>
      <c r="AD88" s="54">
        <v>0.08</v>
      </c>
      <c r="AE88" s="54">
        <v>0.1</v>
      </c>
      <c r="AF88" s="54">
        <v>0.12</v>
      </c>
      <c r="AG88" s="22"/>
      <c r="AH88" s="54">
        <v>0.28000000000000003</v>
      </c>
      <c r="AI88" s="54">
        <v>0.35</v>
      </c>
      <c r="AJ88" s="54">
        <v>0.42</v>
      </c>
      <c r="AK88" s="22"/>
      <c r="AL88" s="54">
        <v>0.16800000000000001</v>
      </c>
      <c r="AM88" s="54">
        <v>0.21</v>
      </c>
      <c r="AN88" s="54">
        <v>0.252</v>
      </c>
      <c r="AO88" s="22"/>
      <c r="AP88" s="23">
        <v>24</v>
      </c>
      <c r="AQ88" s="55">
        <v>0.4</v>
      </c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4">
        <v>39142</v>
      </c>
      <c r="BI88" s="57">
        <v>0.75</v>
      </c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"/>
      <c r="CI88" s="3"/>
      <c r="CJ88" s="3"/>
      <c r="CK88" s="3"/>
      <c r="CM88" s="245"/>
      <c r="CN88" s="245"/>
      <c r="CO88" s="58"/>
      <c r="CP88"/>
      <c r="CQ88"/>
      <c r="CR88"/>
      <c r="CS88"/>
      <c r="CT88"/>
      <c r="CY88" s="190">
        <f t="shared" si="18"/>
        <v>39142</v>
      </c>
      <c r="CZ88" s="189">
        <f t="shared" si="19"/>
        <v>0.28000000000000003</v>
      </c>
      <c r="DA88" s="189">
        <f t="shared" si="20"/>
        <v>0.35</v>
      </c>
      <c r="DB88" s="189">
        <f t="shared" si="21"/>
        <v>0.42</v>
      </c>
      <c r="DD88" s="189">
        <f t="shared" si="22"/>
        <v>0.16</v>
      </c>
      <c r="DE88" s="189">
        <f t="shared" si="23"/>
        <v>0.2</v>
      </c>
      <c r="DF88" s="189">
        <f t="shared" si="24"/>
        <v>0.24</v>
      </c>
      <c r="DH88" s="190">
        <f t="shared" si="25"/>
        <v>39142</v>
      </c>
      <c r="DI88" s="17">
        <f t="shared" si="26"/>
        <v>0.75</v>
      </c>
      <c r="DL88" s="190">
        <f t="shared" si="27"/>
        <v>39142</v>
      </c>
      <c r="DM88" s="189">
        <f t="shared" si="28"/>
        <v>0.16800000000000001</v>
      </c>
      <c r="DN88" s="189">
        <f t="shared" si="29"/>
        <v>0.21</v>
      </c>
      <c r="DO88" s="189">
        <f t="shared" si="30"/>
        <v>0.252</v>
      </c>
      <c r="DQ88" s="189">
        <f t="shared" si="31"/>
        <v>0.08</v>
      </c>
      <c r="DR88" s="189">
        <f t="shared" si="32"/>
        <v>0.1</v>
      </c>
      <c r="DS88" s="189">
        <f t="shared" si="33"/>
        <v>0.12</v>
      </c>
    </row>
    <row r="89" spans="1:123" x14ac:dyDescent="0.2">
      <c r="A89" s="27">
        <f t="shared" ca="1" si="17"/>
        <v>39417</v>
      </c>
      <c r="B89" s="17">
        <f>'Gas Curves'!C93</f>
        <v>5.9422590099321902E-2</v>
      </c>
      <c r="C89" s="17"/>
      <c r="D89" s="52">
        <v>38292</v>
      </c>
      <c r="E89" s="53">
        <v>30.15156171321869</v>
      </c>
      <c r="F89" s="53">
        <v>31.051561713218689</v>
      </c>
      <c r="G89" s="53">
        <v>31.951561713218688</v>
      </c>
      <c r="H89" s="40"/>
      <c r="I89" s="53">
        <v>17.540000915527344</v>
      </c>
      <c r="J89" s="53">
        <v>17.540000915527344</v>
      </c>
      <c r="K89" s="53">
        <v>17.540000915527344</v>
      </c>
      <c r="L89" s="23"/>
      <c r="M89" s="24">
        <v>39173</v>
      </c>
      <c r="N89" s="54">
        <v>22</v>
      </c>
      <c r="O89" s="54">
        <v>22</v>
      </c>
      <c r="P89" s="54">
        <v>22</v>
      </c>
      <c r="Q89" s="22"/>
      <c r="R89" s="54">
        <v>16.495000839233398</v>
      </c>
      <c r="S89" s="54">
        <v>16.495000839233398</v>
      </c>
      <c r="T89" s="54">
        <v>16.495000839233398</v>
      </c>
      <c r="U89" s="22"/>
      <c r="V89" s="54">
        <v>0</v>
      </c>
      <c r="W89" s="54">
        <v>0</v>
      </c>
      <c r="X89" s="54">
        <v>0</v>
      </c>
      <c r="Y89" s="22"/>
      <c r="Z89" s="54">
        <v>0.16</v>
      </c>
      <c r="AA89" s="54">
        <v>0.2</v>
      </c>
      <c r="AB89" s="54">
        <v>0.24</v>
      </c>
      <c r="AC89" s="22"/>
      <c r="AD89" s="54">
        <v>0.08</v>
      </c>
      <c r="AE89" s="54">
        <v>0.1</v>
      </c>
      <c r="AF89" s="54">
        <v>0.12</v>
      </c>
      <c r="AG89" s="22"/>
      <c r="AH89" s="54">
        <v>0.28000000000000003</v>
      </c>
      <c r="AI89" s="54">
        <v>0.35</v>
      </c>
      <c r="AJ89" s="54">
        <v>0.42</v>
      </c>
      <c r="AK89" s="22"/>
      <c r="AL89" s="54">
        <v>0.16800000000000001</v>
      </c>
      <c r="AM89" s="54">
        <v>0.21</v>
      </c>
      <c r="AN89" s="54">
        <v>0.252</v>
      </c>
      <c r="AO89" s="22"/>
      <c r="AP89" s="23">
        <v>24</v>
      </c>
      <c r="AQ89" s="55">
        <v>0.4</v>
      </c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4">
        <v>39173</v>
      </c>
      <c r="BI89" s="57">
        <v>0.75</v>
      </c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"/>
      <c r="CI89" s="3"/>
      <c r="CJ89" s="3"/>
      <c r="CK89" s="3"/>
      <c r="CM89" s="245"/>
      <c r="CN89" s="245"/>
      <c r="CO89" s="58"/>
      <c r="CP89"/>
      <c r="CQ89"/>
      <c r="CR89"/>
      <c r="CS89"/>
      <c r="CT89"/>
      <c r="CY89" s="190">
        <f t="shared" si="18"/>
        <v>39173</v>
      </c>
      <c r="CZ89" s="189">
        <f t="shared" si="19"/>
        <v>0.28000000000000003</v>
      </c>
      <c r="DA89" s="189">
        <f t="shared" si="20"/>
        <v>0.35</v>
      </c>
      <c r="DB89" s="189">
        <f t="shared" si="21"/>
        <v>0.42</v>
      </c>
      <c r="DD89" s="189">
        <f t="shared" si="22"/>
        <v>0.16</v>
      </c>
      <c r="DE89" s="189">
        <f t="shared" si="23"/>
        <v>0.2</v>
      </c>
      <c r="DF89" s="189">
        <f t="shared" si="24"/>
        <v>0.24</v>
      </c>
      <c r="DH89" s="190">
        <f t="shared" si="25"/>
        <v>39173</v>
      </c>
      <c r="DI89" s="17">
        <f t="shared" si="26"/>
        <v>0.75</v>
      </c>
      <c r="DL89" s="190">
        <f t="shared" si="27"/>
        <v>39173</v>
      </c>
      <c r="DM89" s="189">
        <f t="shared" si="28"/>
        <v>0.16800000000000001</v>
      </c>
      <c r="DN89" s="189">
        <f t="shared" si="29"/>
        <v>0.21</v>
      </c>
      <c r="DO89" s="189">
        <f t="shared" si="30"/>
        <v>0.252</v>
      </c>
      <c r="DQ89" s="189">
        <f t="shared" si="31"/>
        <v>0.08</v>
      </c>
      <c r="DR89" s="189">
        <f t="shared" si="32"/>
        <v>0.1</v>
      </c>
      <c r="DS89" s="189">
        <f t="shared" si="33"/>
        <v>0.12</v>
      </c>
    </row>
    <row r="90" spans="1:123" x14ac:dyDescent="0.2">
      <c r="A90" s="27">
        <f t="shared" ca="1" si="17"/>
        <v>39448</v>
      </c>
      <c r="B90" s="17">
        <f>'Gas Curves'!C94</f>
        <v>5.9532557999418104E-2</v>
      </c>
      <c r="C90" s="17"/>
      <c r="D90" s="52">
        <v>38322</v>
      </c>
      <c r="E90" s="53">
        <v>30.251560187339784</v>
      </c>
      <c r="F90" s="53">
        <v>31.151560187339783</v>
      </c>
      <c r="G90" s="53">
        <v>32.051560187339781</v>
      </c>
      <c r="H90" s="40"/>
      <c r="I90" s="53">
        <v>19.790000915527344</v>
      </c>
      <c r="J90" s="53">
        <v>19.790000915527344</v>
      </c>
      <c r="K90" s="53">
        <v>19.790000915527344</v>
      </c>
      <c r="L90" s="23"/>
      <c r="M90" s="24">
        <v>39203</v>
      </c>
      <c r="N90" s="54">
        <v>22.290000915527344</v>
      </c>
      <c r="O90" s="54">
        <v>22.290000915527344</v>
      </c>
      <c r="P90" s="54">
        <v>22.290000915527344</v>
      </c>
      <c r="Q90" s="22"/>
      <c r="R90" s="54">
        <v>15.795000076293945</v>
      </c>
      <c r="S90" s="54">
        <v>15.795000076293945</v>
      </c>
      <c r="T90" s="54">
        <v>15.795000076293945</v>
      </c>
      <c r="U90" s="22"/>
      <c r="V90" s="54">
        <v>0</v>
      </c>
      <c r="W90" s="54">
        <v>0</v>
      </c>
      <c r="X90" s="54">
        <v>0</v>
      </c>
      <c r="Y90" s="22"/>
      <c r="Z90" s="54">
        <v>0.16</v>
      </c>
      <c r="AA90" s="54">
        <v>0.2</v>
      </c>
      <c r="AB90" s="54">
        <v>0.24</v>
      </c>
      <c r="AC90" s="22"/>
      <c r="AD90" s="54">
        <v>0.08</v>
      </c>
      <c r="AE90" s="54">
        <v>0.1</v>
      </c>
      <c r="AF90" s="54">
        <v>0.12</v>
      </c>
      <c r="AG90" s="22"/>
      <c r="AH90" s="54">
        <v>0.36</v>
      </c>
      <c r="AI90" s="54">
        <v>0.45</v>
      </c>
      <c r="AJ90" s="54">
        <v>0.54</v>
      </c>
      <c r="AK90" s="22"/>
      <c r="AL90" s="54">
        <v>0.21600000000000003</v>
      </c>
      <c r="AM90" s="54">
        <v>0.27</v>
      </c>
      <c r="AN90" s="54">
        <v>0.32400000000000001</v>
      </c>
      <c r="AO90" s="22"/>
      <c r="AP90" s="23">
        <v>24</v>
      </c>
      <c r="AQ90" s="55">
        <v>0.4</v>
      </c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4">
        <v>39203</v>
      </c>
      <c r="BI90" s="57">
        <v>0.75</v>
      </c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"/>
      <c r="CI90" s="3"/>
      <c r="CJ90" s="3"/>
      <c r="CK90" s="3"/>
      <c r="CM90" s="245"/>
      <c r="CN90" s="245"/>
      <c r="CO90" s="58"/>
      <c r="CP90"/>
      <c r="CQ90"/>
      <c r="CR90"/>
      <c r="CS90"/>
      <c r="CT90"/>
      <c r="CY90" s="190">
        <f t="shared" si="18"/>
        <v>39203</v>
      </c>
      <c r="CZ90" s="189">
        <f t="shared" si="19"/>
        <v>0.36</v>
      </c>
      <c r="DA90" s="189">
        <f t="shared" si="20"/>
        <v>0.45</v>
      </c>
      <c r="DB90" s="189">
        <f t="shared" si="21"/>
        <v>0.54</v>
      </c>
      <c r="DD90" s="189">
        <f t="shared" si="22"/>
        <v>0.16</v>
      </c>
      <c r="DE90" s="189">
        <f t="shared" si="23"/>
        <v>0.2</v>
      </c>
      <c r="DF90" s="189">
        <f t="shared" si="24"/>
        <v>0.24</v>
      </c>
      <c r="DH90" s="190">
        <f t="shared" si="25"/>
        <v>39203</v>
      </c>
      <c r="DI90" s="17">
        <f t="shared" si="26"/>
        <v>0.75</v>
      </c>
      <c r="DL90" s="190">
        <f t="shared" si="27"/>
        <v>39203</v>
      </c>
      <c r="DM90" s="189">
        <f t="shared" si="28"/>
        <v>0.21600000000000003</v>
      </c>
      <c r="DN90" s="189">
        <f t="shared" si="29"/>
        <v>0.27</v>
      </c>
      <c r="DO90" s="189">
        <f t="shared" si="30"/>
        <v>0.32400000000000001</v>
      </c>
      <c r="DQ90" s="189">
        <f t="shared" si="31"/>
        <v>0.08</v>
      </c>
      <c r="DR90" s="189">
        <f t="shared" si="32"/>
        <v>0.1</v>
      </c>
      <c r="DS90" s="189">
        <f t="shared" si="33"/>
        <v>0.12</v>
      </c>
    </row>
    <row r="91" spans="1:123" x14ac:dyDescent="0.2">
      <c r="A91" s="27">
        <f t="shared" ca="1" si="17"/>
        <v>39479</v>
      </c>
      <c r="B91" s="17">
        <f>'Gas Curves'!C95</f>
        <v>5.96461915004056E-2</v>
      </c>
      <c r="C91" s="17"/>
      <c r="D91" s="52">
        <v>38353</v>
      </c>
      <c r="E91" s="53">
        <v>34.725714765276223</v>
      </c>
      <c r="F91" s="53">
        <v>35.175714765276226</v>
      </c>
      <c r="G91" s="53">
        <v>35.625714765276228</v>
      </c>
      <c r="H91" s="40"/>
      <c r="I91" s="53">
        <v>22</v>
      </c>
      <c r="J91" s="53">
        <v>22</v>
      </c>
      <c r="K91" s="53">
        <v>22</v>
      </c>
      <c r="L91" s="23"/>
      <c r="M91" s="24">
        <v>39234</v>
      </c>
      <c r="N91" s="54">
        <v>29.290000915527344</v>
      </c>
      <c r="O91" s="54">
        <v>29.290000915527344</v>
      </c>
      <c r="P91" s="54">
        <v>29.290000915527344</v>
      </c>
      <c r="Q91" s="22"/>
      <c r="R91" s="54">
        <v>19.790000915527344</v>
      </c>
      <c r="S91" s="54">
        <v>19.790000915527344</v>
      </c>
      <c r="T91" s="54">
        <v>19.790000915527344</v>
      </c>
      <c r="U91" s="22"/>
      <c r="V91" s="54">
        <v>0</v>
      </c>
      <c r="W91" s="54">
        <v>0</v>
      </c>
      <c r="X91" s="54">
        <v>0</v>
      </c>
      <c r="Y91" s="22"/>
      <c r="Z91" s="54">
        <v>0.16</v>
      </c>
      <c r="AA91" s="54">
        <v>0.2</v>
      </c>
      <c r="AB91" s="54">
        <v>0.24</v>
      </c>
      <c r="AC91" s="22"/>
      <c r="AD91" s="54">
        <v>0.08</v>
      </c>
      <c r="AE91" s="54">
        <v>0.1</v>
      </c>
      <c r="AF91" s="54">
        <v>0.12</v>
      </c>
      <c r="AG91" s="22"/>
      <c r="AH91" s="54">
        <v>0.36</v>
      </c>
      <c r="AI91" s="54">
        <v>0.45</v>
      </c>
      <c r="AJ91" s="54">
        <v>0.54</v>
      </c>
      <c r="AK91" s="22"/>
      <c r="AL91" s="54">
        <v>0.21600000000000003</v>
      </c>
      <c r="AM91" s="54">
        <v>0.27</v>
      </c>
      <c r="AN91" s="54">
        <v>0.32400000000000001</v>
      </c>
      <c r="AO91" s="22"/>
      <c r="AP91" s="23">
        <v>25</v>
      </c>
      <c r="AQ91" s="55">
        <v>0.4</v>
      </c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4">
        <v>39234</v>
      </c>
      <c r="BI91" s="57">
        <v>0.75</v>
      </c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"/>
      <c r="CI91" s="3"/>
      <c r="CJ91" s="3"/>
      <c r="CK91" s="3"/>
      <c r="CM91" s="245"/>
      <c r="CN91" s="245"/>
      <c r="CO91" s="58"/>
      <c r="CP91"/>
      <c r="CQ91"/>
      <c r="CR91"/>
      <c r="CS91"/>
      <c r="CT91"/>
      <c r="CY91" s="190">
        <f t="shared" si="18"/>
        <v>39234</v>
      </c>
      <c r="CZ91" s="189">
        <f t="shared" si="19"/>
        <v>0.36</v>
      </c>
      <c r="DA91" s="189">
        <f t="shared" si="20"/>
        <v>0.45</v>
      </c>
      <c r="DB91" s="189">
        <f t="shared" si="21"/>
        <v>0.54</v>
      </c>
      <c r="DD91" s="189">
        <f t="shared" si="22"/>
        <v>0.16</v>
      </c>
      <c r="DE91" s="189">
        <f t="shared" si="23"/>
        <v>0.2</v>
      </c>
      <c r="DF91" s="189">
        <f t="shared" si="24"/>
        <v>0.24</v>
      </c>
      <c r="DH91" s="190">
        <f t="shared" si="25"/>
        <v>39234</v>
      </c>
      <c r="DI91" s="17">
        <f t="shared" si="26"/>
        <v>0.75</v>
      </c>
      <c r="DL91" s="190">
        <f t="shared" si="27"/>
        <v>39234</v>
      </c>
      <c r="DM91" s="189">
        <f t="shared" si="28"/>
        <v>0.21600000000000003</v>
      </c>
      <c r="DN91" s="189">
        <f t="shared" si="29"/>
        <v>0.27</v>
      </c>
      <c r="DO91" s="189">
        <f t="shared" si="30"/>
        <v>0.32400000000000001</v>
      </c>
      <c r="DQ91" s="189">
        <f t="shared" si="31"/>
        <v>0.08</v>
      </c>
      <c r="DR91" s="189">
        <f t="shared" si="32"/>
        <v>0.1</v>
      </c>
      <c r="DS91" s="189">
        <f t="shared" si="33"/>
        <v>0.12</v>
      </c>
    </row>
    <row r="92" spans="1:123" x14ac:dyDescent="0.2">
      <c r="A92" s="27">
        <f t="shared" ca="1" si="17"/>
        <v>39508</v>
      </c>
      <c r="B92" s="17">
        <f>'Gas Curves'!C96</f>
        <v>5.9756159408673098E-2</v>
      </c>
      <c r="C92" s="17"/>
      <c r="D92" s="52">
        <v>38384</v>
      </c>
      <c r="E92" s="53">
        <v>34.125712476457863</v>
      </c>
      <c r="F92" s="53">
        <v>34.575712476457866</v>
      </c>
      <c r="G92" s="53">
        <v>35.025712476457869</v>
      </c>
      <c r="H92" s="40"/>
      <c r="I92" s="53">
        <v>20.5</v>
      </c>
      <c r="J92" s="53">
        <v>20.5</v>
      </c>
      <c r="K92" s="53">
        <v>20.5</v>
      </c>
      <c r="L92" s="23"/>
      <c r="M92" s="24">
        <v>39264</v>
      </c>
      <c r="N92" s="54">
        <v>35.290000915527344</v>
      </c>
      <c r="O92" s="54">
        <v>35.290000915527344</v>
      </c>
      <c r="P92" s="54">
        <v>35.290000915527344</v>
      </c>
      <c r="Q92" s="22"/>
      <c r="R92" s="54">
        <v>25.790000915527344</v>
      </c>
      <c r="S92" s="54">
        <v>25.790000915527344</v>
      </c>
      <c r="T92" s="54">
        <v>25.790000915527344</v>
      </c>
      <c r="U92" s="22"/>
      <c r="V92" s="54">
        <v>0</v>
      </c>
      <c r="W92" s="54">
        <v>0</v>
      </c>
      <c r="X92" s="54">
        <v>0</v>
      </c>
      <c r="Y92" s="22"/>
      <c r="Z92" s="54">
        <v>0.24</v>
      </c>
      <c r="AA92" s="54">
        <v>0.3</v>
      </c>
      <c r="AB92" s="54">
        <v>0.36</v>
      </c>
      <c r="AC92" s="22"/>
      <c r="AD92" s="54">
        <v>0.12</v>
      </c>
      <c r="AE92" s="54">
        <v>0.15</v>
      </c>
      <c r="AF92" s="54">
        <v>0.18</v>
      </c>
      <c r="AG92" s="22"/>
      <c r="AH92" s="54">
        <v>0.48</v>
      </c>
      <c r="AI92" s="54">
        <v>0.6</v>
      </c>
      <c r="AJ92" s="54">
        <v>0.72</v>
      </c>
      <c r="AK92" s="22"/>
      <c r="AL92" s="54">
        <v>0.28799999999999998</v>
      </c>
      <c r="AM92" s="54">
        <v>0.36</v>
      </c>
      <c r="AN92" s="54">
        <v>0.432</v>
      </c>
      <c r="AO92" s="22"/>
      <c r="AP92" s="23">
        <v>25</v>
      </c>
      <c r="AQ92" s="55">
        <v>0.4</v>
      </c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4">
        <v>39264</v>
      </c>
      <c r="BI92" s="57">
        <v>0.75</v>
      </c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/>
      <c r="CM92" s="73"/>
      <c r="CN92" s="73"/>
      <c r="CO92" s="58"/>
      <c r="CP92"/>
      <c r="CQ92"/>
      <c r="CR92"/>
      <c r="CS92"/>
      <c r="CT92"/>
      <c r="CY92" s="190">
        <f t="shared" si="18"/>
        <v>39264</v>
      </c>
      <c r="CZ92" s="189">
        <f t="shared" si="19"/>
        <v>0.48</v>
      </c>
      <c r="DA92" s="189">
        <f t="shared" si="20"/>
        <v>0.6</v>
      </c>
      <c r="DB92" s="189">
        <f t="shared" si="21"/>
        <v>0.72</v>
      </c>
      <c r="DD92" s="189">
        <f t="shared" si="22"/>
        <v>0.24</v>
      </c>
      <c r="DE92" s="189">
        <f t="shared" si="23"/>
        <v>0.3</v>
      </c>
      <c r="DF92" s="189">
        <f t="shared" si="24"/>
        <v>0.36</v>
      </c>
      <c r="DH92" s="190">
        <f t="shared" si="25"/>
        <v>39264</v>
      </c>
      <c r="DI92" s="17">
        <f t="shared" si="26"/>
        <v>0.75</v>
      </c>
      <c r="DL92" s="190">
        <f t="shared" si="27"/>
        <v>39264</v>
      </c>
      <c r="DM92" s="189">
        <f t="shared" si="28"/>
        <v>0.28799999999999998</v>
      </c>
      <c r="DN92" s="189">
        <f t="shared" si="29"/>
        <v>0.36</v>
      </c>
      <c r="DO92" s="189">
        <f t="shared" si="30"/>
        <v>0.432</v>
      </c>
      <c r="DQ92" s="189">
        <f t="shared" si="31"/>
        <v>0.12</v>
      </c>
      <c r="DR92" s="189">
        <f t="shared" si="32"/>
        <v>0.15</v>
      </c>
      <c r="DS92" s="189">
        <f t="shared" si="33"/>
        <v>0.18</v>
      </c>
    </row>
    <row r="93" spans="1:123" x14ac:dyDescent="0.2">
      <c r="A93" s="27">
        <f t="shared" ca="1" si="17"/>
        <v>39539</v>
      </c>
      <c r="B93" s="17">
        <f>'Gas Curves'!C97</f>
        <v>5.98697929181045E-2</v>
      </c>
      <c r="C93" s="17"/>
      <c r="D93" s="52">
        <v>38412</v>
      </c>
      <c r="E93" s="53">
        <v>32.637677321323132</v>
      </c>
      <c r="F93" s="53">
        <v>33.28767732132313</v>
      </c>
      <c r="G93" s="53">
        <v>33.937677321323129</v>
      </c>
      <c r="H93" s="40"/>
      <c r="I93" s="53">
        <v>21.5</v>
      </c>
      <c r="J93" s="53">
        <v>21.5</v>
      </c>
      <c r="K93" s="53">
        <v>21.5</v>
      </c>
      <c r="L93" s="23"/>
      <c r="M93" s="24">
        <v>39295</v>
      </c>
      <c r="N93" s="54">
        <v>33.290004730224609</v>
      </c>
      <c r="O93" s="54">
        <v>33.290004730224609</v>
      </c>
      <c r="P93" s="54">
        <v>33.290004730224609</v>
      </c>
      <c r="Q93" s="22"/>
      <c r="R93" s="54">
        <v>25.790000915527344</v>
      </c>
      <c r="S93" s="54">
        <v>25.790000915527344</v>
      </c>
      <c r="T93" s="54">
        <v>25.790000915527344</v>
      </c>
      <c r="U93" s="22"/>
      <c r="V93" s="54">
        <v>0</v>
      </c>
      <c r="W93" s="54">
        <v>0</v>
      </c>
      <c r="X93" s="54">
        <v>0</v>
      </c>
      <c r="Y93" s="22"/>
      <c r="Z93" s="54">
        <v>0.24</v>
      </c>
      <c r="AA93" s="54">
        <v>0.3</v>
      </c>
      <c r="AB93" s="54">
        <v>0.36</v>
      </c>
      <c r="AC93" s="22"/>
      <c r="AD93" s="54">
        <v>0.12</v>
      </c>
      <c r="AE93" s="54">
        <v>0.15</v>
      </c>
      <c r="AF93" s="54">
        <v>0.18</v>
      </c>
      <c r="AG93" s="22"/>
      <c r="AH93" s="54">
        <v>0.48</v>
      </c>
      <c r="AI93" s="54">
        <v>0.6</v>
      </c>
      <c r="AJ93" s="54">
        <v>0.72</v>
      </c>
      <c r="AK93" s="22"/>
      <c r="AL93" s="54">
        <v>0.28799999999999998</v>
      </c>
      <c r="AM93" s="54">
        <v>0.36</v>
      </c>
      <c r="AN93" s="54">
        <v>0.432</v>
      </c>
      <c r="AO93" s="22"/>
      <c r="AP93" s="23">
        <v>25</v>
      </c>
      <c r="AQ93" s="55">
        <v>0.4</v>
      </c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4">
        <v>39295</v>
      </c>
      <c r="BI93" s="57">
        <v>0.75</v>
      </c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/>
      <c r="CM93" s="73"/>
      <c r="CN93" s="73"/>
      <c r="CO93" s="58"/>
      <c r="CP93"/>
      <c r="CQ93"/>
      <c r="CR93"/>
      <c r="CS93"/>
      <c r="CT93"/>
      <c r="CY93" s="190">
        <f t="shared" si="18"/>
        <v>39295</v>
      </c>
      <c r="CZ93" s="189">
        <f t="shared" si="19"/>
        <v>0.48</v>
      </c>
      <c r="DA93" s="189">
        <f t="shared" si="20"/>
        <v>0.6</v>
      </c>
      <c r="DB93" s="189">
        <f t="shared" si="21"/>
        <v>0.72</v>
      </c>
      <c r="DD93" s="189">
        <f t="shared" si="22"/>
        <v>0.24</v>
      </c>
      <c r="DE93" s="189">
        <f t="shared" si="23"/>
        <v>0.3</v>
      </c>
      <c r="DF93" s="189">
        <f t="shared" si="24"/>
        <v>0.36</v>
      </c>
      <c r="DH93" s="190">
        <f t="shared" si="25"/>
        <v>39295</v>
      </c>
      <c r="DI93" s="17">
        <f t="shared" si="26"/>
        <v>0.75</v>
      </c>
      <c r="DL93" s="190">
        <f t="shared" si="27"/>
        <v>39295</v>
      </c>
      <c r="DM93" s="189">
        <f t="shared" si="28"/>
        <v>0.28799999999999998</v>
      </c>
      <c r="DN93" s="189">
        <f t="shared" si="29"/>
        <v>0.36</v>
      </c>
      <c r="DO93" s="189">
        <f t="shared" si="30"/>
        <v>0.432</v>
      </c>
      <c r="DQ93" s="189">
        <f t="shared" si="31"/>
        <v>0.12</v>
      </c>
      <c r="DR93" s="189">
        <f t="shared" si="32"/>
        <v>0.15</v>
      </c>
      <c r="DS93" s="189">
        <f t="shared" si="33"/>
        <v>0.18</v>
      </c>
    </row>
    <row r="94" spans="1:123" x14ac:dyDescent="0.2">
      <c r="A94" s="27">
        <f t="shared" ca="1" si="17"/>
        <v>39569</v>
      </c>
      <c r="B94" s="17">
        <f>'Gas Curves'!C98</f>
        <v>5.9983426431826199E-2</v>
      </c>
      <c r="C94" s="17"/>
      <c r="D94" s="52">
        <v>38443</v>
      </c>
      <c r="E94" s="53">
        <v>32.337678084262585</v>
      </c>
      <c r="F94" s="53">
        <v>33.487678084262583</v>
      </c>
      <c r="G94" s="53">
        <v>34.637678084262582</v>
      </c>
      <c r="H94" s="40"/>
      <c r="I94" s="53">
        <v>18.5</v>
      </c>
      <c r="J94" s="53">
        <v>18.5</v>
      </c>
      <c r="K94" s="53">
        <v>18.5</v>
      </c>
      <c r="L94" s="23"/>
      <c r="M94" s="24">
        <v>39326</v>
      </c>
      <c r="N94" s="54">
        <v>25.290000915527344</v>
      </c>
      <c r="O94" s="54">
        <v>25.290000915527344</v>
      </c>
      <c r="P94" s="54">
        <v>25.290000915527344</v>
      </c>
      <c r="Q94" s="22"/>
      <c r="R94" s="54">
        <v>19.790000915527344</v>
      </c>
      <c r="S94" s="54">
        <v>19.790000915527344</v>
      </c>
      <c r="T94" s="54">
        <v>19.790000915527344</v>
      </c>
      <c r="U94" s="22"/>
      <c r="V94" s="54">
        <v>0</v>
      </c>
      <c r="W94" s="54">
        <v>0</v>
      </c>
      <c r="X94" s="54">
        <v>0</v>
      </c>
      <c r="Y94" s="22"/>
      <c r="Z94" s="54">
        <v>0.16</v>
      </c>
      <c r="AA94" s="54">
        <v>0.2</v>
      </c>
      <c r="AB94" s="54">
        <v>0.24</v>
      </c>
      <c r="AC94" s="22"/>
      <c r="AD94" s="54">
        <v>0.08</v>
      </c>
      <c r="AE94" s="54">
        <v>0.1</v>
      </c>
      <c r="AF94" s="54">
        <v>0.12</v>
      </c>
      <c r="AG94" s="22"/>
      <c r="AH94" s="54">
        <v>0.36</v>
      </c>
      <c r="AI94" s="54">
        <v>0.45</v>
      </c>
      <c r="AJ94" s="54">
        <v>0.54</v>
      </c>
      <c r="AK94" s="22"/>
      <c r="AL94" s="54">
        <v>0.21600000000000003</v>
      </c>
      <c r="AM94" s="54">
        <v>0.27</v>
      </c>
      <c r="AN94" s="54">
        <v>0.32400000000000001</v>
      </c>
      <c r="AO94" s="22"/>
      <c r="AP94" s="23">
        <v>26</v>
      </c>
      <c r="AQ94" s="55">
        <v>0.4</v>
      </c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4">
        <v>39326</v>
      </c>
      <c r="BI94" s="57">
        <v>0.75</v>
      </c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/>
      <c r="CM94" s="73"/>
      <c r="CN94" s="73"/>
      <c r="CO94" s="58"/>
      <c r="CP94"/>
      <c r="CQ94"/>
      <c r="CR94"/>
      <c r="CS94"/>
      <c r="CT94"/>
      <c r="CY94" s="190">
        <f t="shared" si="18"/>
        <v>39326</v>
      </c>
      <c r="CZ94" s="189">
        <f t="shared" si="19"/>
        <v>0.36</v>
      </c>
      <c r="DA94" s="189">
        <f t="shared" si="20"/>
        <v>0.45</v>
      </c>
      <c r="DB94" s="189">
        <f t="shared" si="21"/>
        <v>0.54</v>
      </c>
      <c r="DD94" s="189">
        <f t="shared" si="22"/>
        <v>0.16</v>
      </c>
      <c r="DE94" s="189">
        <f t="shared" si="23"/>
        <v>0.2</v>
      </c>
      <c r="DF94" s="189">
        <f t="shared" si="24"/>
        <v>0.24</v>
      </c>
      <c r="DH94" s="190">
        <f t="shared" si="25"/>
        <v>39326</v>
      </c>
      <c r="DI94" s="17">
        <f t="shared" si="26"/>
        <v>0.75</v>
      </c>
      <c r="DL94" s="190">
        <f t="shared" si="27"/>
        <v>39326</v>
      </c>
      <c r="DM94" s="189">
        <f t="shared" si="28"/>
        <v>0.21600000000000003</v>
      </c>
      <c r="DN94" s="189">
        <f t="shared" si="29"/>
        <v>0.27</v>
      </c>
      <c r="DO94" s="189">
        <f t="shared" si="30"/>
        <v>0.32400000000000001</v>
      </c>
      <c r="DQ94" s="189">
        <f t="shared" si="31"/>
        <v>0.08</v>
      </c>
      <c r="DR94" s="189">
        <f t="shared" si="32"/>
        <v>0.1</v>
      </c>
      <c r="DS94" s="189">
        <f t="shared" si="33"/>
        <v>0.12</v>
      </c>
    </row>
    <row r="95" spans="1:123" x14ac:dyDescent="0.2">
      <c r="A95" s="27">
        <f t="shared" ca="1" si="17"/>
        <v>39600</v>
      </c>
      <c r="B95" s="17">
        <f>'Gas Curves'!C99</f>
        <v>6.00897287549986E-2</v>
      </c>
      <c r="C95" s="17"/>
      <c r="D95" s="52">
        <v>38473</v>
      </c>
      <c r="E95" s="53">
        <v>34.365003204345705</v>
      </c>
      <c r="F95" s="53">
        <v>36.265003204345703</v>
      </c>
      <c r="G95" s="53">
        <v>38.165003204345702</v>
      </c>
      <c r="H95" s="40"/>
      <c r="I95" s="53">
        <v>19.040000915527344</v>
      </c>
      <c r="J95" s="53">
        <v>19.040000915527344</v>
      </c>
      <c r="K95" s="53">
        <v>19.040000915527344</v>
      </c>
      <c r="L95" s="23"/>
      <c r="M95" s="24">
        <v>39356</v>
      </c>
      <c r="N95" s="54">
        <v>20.286001205444336</v>
      </c>
      <c r="O95" s="54">
        <v>20.286001205444336</v>
      </c>
      <c r="P95" s="54">
        <v>20.286001205444336</v>
      </c>
      <c r="Q95" s="22"/>
      <c r="R95" s="54">
        <v>14.786500930786133</v>
      </c>
      <c r="S95" s="54">
        <v>14.786500930786133</v>
      </c>
      <c r="T95" s="54">
        <v>14.786500930786133</v>
      </c>
      <c r="U95" s="22"/>
      <c r="V95" s="54">
        <v>0</v>
      </c>
      <c r="W95" s="54">
        <v>0</v>
      </c>
      <c r="X95" s="54">
        <v>0</v>
      </c>
      <c r="Y95" s="22"/>
      <c r="Z95" s="54">
        <v>0.16</v>
      </c>
      <c r="AA95" s="54">
        <v>0.2</v>
      </c>
      <c r="AB95" s="54">
        <v>0.24</v>
      </c>
      <c r="AC95" s="22"/>
      <c r="AD95" s="54">
        <v>0.08</v>
      </c>
      <c r="AE95" s="54">
        <v>0.1</v>
      </c>
      <c r="AF95" s="54">
        <v>0.12</v>
      </c>
      <c r="AG95" s="22"/>
      <c r="AH95" s="54">
        <v>0.36</v>
      </c>
      <c r="AI95" s="54">
        <v>0.45</v>
      </c>
      <c r="AJ95" s="54">
        <v>0.54</v>
      </c>
      <c r="AK95" s="22"/>
      <c r="AL95" s="54">
        <v>0.21600000000000003</v>
      </c>
      <c r="AM95" s="54">
        <v>0.27</v>
      </c>
      <c r="AN95" s="54">
        <v>0.32400000000000001</v>
      </c>
      <c r="AO95" s="22"/>
      <c r="AP95" s="23">
        <v>26</v>
      </c>
      <c r="AQ95" s="55">
        <v>0.4</v>
      </c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4">
        <v>39356</v>
      </c>
      <c r="BI95" s="57">
        <v>0.75</v>
      </c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/>
      <c r="CM95" s="73"/>
      <c r="CN95" s="73"/>
      <c r="CO95" s="58"/>
      <c r="CP95"/>
      <c r="CQ95"/>
      <c r="CR95"/>
      <c r="CS95"/>
      <c r="CT95"/>
      <c r="CY95" s="190">
        <f t="shared" si="18"/>
        <v>39356</v>
      </c>
      <c r="CZ95" s="189">
        <f t="shared" si="19"/>
        <v>0.36</v>
      </c>
      <c r="DA95" s="189">
        <f t="shared" si="20"/>
        <v>0.45</v>
      </c>
      <c r="DB95" s="189">
        <f t="shared" si="21"/>
        <v>0.54</v>
      </c>
      <c r="DD95" s="189">
        <f t="shared" si="22"/>
        <v>0.16</v>
      </c>
      <c r="DE95" s="189">
        <f t="shared" si="23"/>
        <v>0.2</v>
      </c>
      <c r="DF95" s="189">
        <f t="shared" si="24"/>
        <v>0.24</v>
      </c>
      <c r="DH95" s="190">
        <f t="shared" si="25"/>
        <v>39356</v>
      </c>
      <c r="DI95" s="17">
        <f t="shared" si="26"/>
        <v>0.75</v>
      </c>
      <c r="DL95" s="190">
        <f t="shared" si="27"/>
        <v>39356</v>
      </c>
      <c r="DM95" s="189">
        <f t="shared" si="28"/>
        <v>0.21600000000000003</v>
      </c>
      <c r="DN95" s="189">
        <f t="shared" si="29"/>
        <v>0.27</v>
      </c>
      <c r="DO95" s="189">
        <f t="shared" si="30"/>
        <v>0.32400000000000001</v>
      </c>
      <c r="DQ95" s="189">
        <f t="shared" si="31"/>
        <v>0.08</v>
      </c>
      <c r="DR95" s="189">
        <f t="shared" si="32"/>
        <v>0.1</v>
      </c>
      <c r="DS95" s="189">
        <f t="shared" si="33"/>
        <v>0.12</v>
      </c>
    </row>
    <row r="96" spans="1:123" x14ac:dyDescent="0.2">
      <c r="A96" s="27">
        <f t="shared" ca="1" si="17"/>
        <v>39630</v>
      </c>
      <c r="B96" s="17">
        <f>'Gas Curves'!C100</f>
        <v>6.0203362277024407E-2</v>
      </c>
      <c r="C96" s="17"/>
      <c r="D96" s="52">
        <v>38504</v>
      </c>
      <c r="E96" s="53">
        <v>37.875003814697266</v>
      </c>
      <c r="F96" s="53">
        <v>42.375003814697266</v>
      </c>
      <c r="G96" s="53">
        <v>46.875003814697266</v>
      </c>
      <c r="H96" s="40"/>
      <c r="I96" s="53">
        <v>22.040000915527344</v>
      </c>
      <c r="J96" s="53">
        <v>22.040000915527344</v>
      </c>
      <c r="K96" s="53">
        <v>22.040000915527344</v>
      </c>
      <c r="L96" s="23"/>
      <c r="M96" s="24">
        <v>39387</v>
      </c>
      <c r="N96" s="54">
        <v>22.290000915527344</v>
      </c>
      <c r="O96" s="54">
        <v>22.290000915527344</v>
      </c>
      <c r="P96" s="54">
        <v>22.290000915527344</v>
      </c>
      <c r="Q96" s="22"/>
      <c r="R96" s="54">
        <v>14.790000915527344</v>
      </c>
      <c r="S96" s="54">
        <v>14.790000915527344</v>
      </c>
      <c r="T96" s="54">
        <v>14.790000915527344</v>
      </c>
      <c r="U96" s="22"/>
      <c r="V96" s="54">
        <v>0</v>
      </c>
      <c r="W96" s="54">
        <v>0</v>
      </c>
      <c r="X96" s="54">
        <v>0</v>
      </c>
      <c r="Y96" s="22"/>
      <c r="Z96" s="54">
        <v>0.16</v>
      </c>
      <c r="AA96" s="54">
        <v>0.2</v>
      </c>
      <c r="AB96" s="54">
        <v>0.24</v>
      </c>
      <c r="AC96" s="22"/>
      <c r="AD96" s="54">
        <v>0.08</v>
      </c>
      <c r="AE96" s="54">
        <v>0.1</v>
      </c>
      <c r="AF96" s="54">
        <v>0.12</v>
      </c>
      <c r="AG96" s="22"/>
      <c r="AH96" s="54">
        <v>0.28000000000000003</v>
      </c>
      <c r="AI96" s="54">
        <v>0.35</v>
      </c>
      <c r="AJ96" s="54">
        <v>0.42</v>
      </c>
      <c r="AK96" s="22"/>
      <c r="AL96" s="54">
        <v>0.16800000000000001</v>
      </c>
      <c r="AM96" s="54">
        <v>0.21</v>
      </c>
      <c r="AN96" s="54">
        <v>0.252</v>
      </c>
      <c r="AO96" s="22"/>
      <c r="AP96" s="23">
        <v>26</v>
      </c>
      <c r="AQ96" s="55">
        <v>0.4</v>
      </c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4">
        <v>39387</v>
      </c>
      <c r="BI96" s="57">
        <v>0.75</v>
      </c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/>
      <c r="CM96" s="73"/>
      <c r="CN96" s="73"/>
      <c r="CO96" s="58"/>
      <c r="CP96"/>
      <c r="CQ96"/>
      <c r="CR96"/>
      <c r="CS96"/>
      <c r="CT96"/>
      <c r="CY96" s="190">
        <f t="shared" si="18"/>
        <v>39387</v>
      </c>
      <c r="CZ96" s="189">
        <f t="shared" si="19"/>
        <v>0.28000000000000003</v>
      </c>
      <c r="DA96" s="189">
        <f t="shared" si="20"/>
        <v>0.35</v>
      </c>
      <c r="DB96" s="189">
        <f t="shared" si="21"/>
        <v>0.42</v>
      </c>
      <c r="DD96" s="189">
        <f t="shared" si="22"/>
        <v>0.16</v>
      </c>
      <c r="DE96" s="189">
        <f t="shared" si="23"/>
        <v>0.2</v>
      </c>
      <c r="DF96" s="189">
        <f t="shared" si="24"/>
        <v>0.24</v>
      </c>
      <c r="DH96" s="190">
        <f t="shared" si="25"/>
        <v>39387</v>
      </c>
      <c r="DI96" s="17">
        <f t="shared" si="26"/>
        <v>0.75</v>
      </c>
      <c r="DL96" s="190">
        <f t="shared" si="27"/>
        <v>39387</v>
      </c>
      <c r="DM96" s="189">
        <f t="shared" si="28"/>
        <v>0.16800000000000001</v>
      </c>
      <c r="DN96" s="189">
        <f t="shared" si="29"/>
        <v>0.21</v>
      </c>
      <c r="DO96" s="189">
        <f t="shared" si="30"/>
        <v>0.252</v>
      </c>
      <c r="DQ96" s="189">
        <f t="shared" si="31"/>
        <v>0.08</v>
      </c>
      <c r="DR96" s="189">
        <f t="shared" si="32"/>
        <v>0.1</v>
      </c>
      <c r="DS96" s="189">
        <f t="shared" si="33"/>
        <v>0.12</v>
      </c>
    </row>
    <row r="97" spans="1:123" x14ac:dyDescent="0.2">
      <c r="A97" s="27">
        <f t="shared" ca="1" si="17"/>
        <v>39661</v>
      </c>
      <c r="B97" s="17">
        <f>'Gas Curves'!C101</f>
        <v>6.0297087894955102E-2</v>
      </c>
      <c r="C97" s="17"/>
      <c r="D97" s="52">
        <v>38534</v>
      </c>
      <c r="E97" s="53">
        <v>42.5</v>
      </c>
      <c r="F97" s="53">
        <v>50.5</v>
      </c>
      <c r="G97" s="53">
        <v>58.5</v>
      </c>
      <c r="H97" s="40"/>
      <c r="I97" s="53">
        <v>22.540000915527344</v>
      </c>
      <c r="J97" s="53">
        <v>22.540000915527344</v>
      </c>
      <c r="K97" s="53">
        <v>22.540000915527344</v>
      </c>
      <c r="L97" s="23"/>
      <c r="M97" s="24">
        <v>39417</v>
      </c>
      <c r="N97" s="54">
        <v>27.290000915527344</v>
      </c>
      <c r="O97" s="54">
        <v>27.290000915527344</v>
      </c>
      <c r="P97" s="54">
        <v>27.290000915527344</v>
      </c>
      <c r="Q97" s="22"/>
      <c r="R97" s="54">
        <v>21.790000915527344</v>
      </c>
      <c r="S97" s="54">
        <v>21.790000915527344</v>
      </c>
      <c r="T97" s="54">
        <v>21.790000915527344</v>
      </c>
      <c r="U97" s="22"/>
      <c r="V97" s="54">
        <v>0</v>
      </c>
      <c r="W97" s="54">
        <v>0</v>
      </c>
      <c r="X97" s="54">
        <v>0</v>
      </c>
      <c r="Y97" s="22"/>
      <c r="Z97" s="54">
        <v>0.16</v>
      </c>
      <c r="AA97" s="54">
        <v>0.2</v>
      </c>
      <c r="AB97" s="54">
        <v>0.24</v>
      </c>
      <c r="AC97" s="22"/>
      <c r="AD97" s="54">
        <v>0.08</v>
      </c>
      <c r="AE97" s="54">
        <v>0.1</v>
      </c>
      <c r="AF97" s="54">
        <v>0.12</v>
      </c>
      <c r="AG97" s="22"/>
      <c r="AH97" s="54">
        <v>0.28000000000000003</v>
      </c>
      <c r="AI97" s="54">
        <v>0.35</v>
      </c>
      <c r="AJ97" s="54">
        <v>0.42</v>
      </c>
      <c r="AK97" s="22"/>
      <c r="AL97" s="54">
        <v>0.16800000000000001</v>
      </c>
      <c r="AM97" s="54">
        <v>0.21</v>
      </c>
      <c r="AN97" s="54">
        <v>0.252</v>
      </c>
      <c r="AO97" s="22"/>
      <c r="AP97" s="23">
        <v>27</v>
      </c>
      <c r="AQ97" s="55">
        <v>0.4</v>
      </c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4">
        <v>39417</v>
      </c>
      <c r="BI97" s="57">
        <v>0.75</v>
      </c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/>
      <c r="CM97" s="73"/>
      <c r="CN97" s="73"/>
      <c r="CO97" s="58"/>
      <c r="CP97"/>
      <c r="CQ97"/>
      <c r="CR97"/>
      <c r="CS97"/>
      <c r="CT97"/>
      <c r="CY97" s="190">
        <f t="shared" si="18"/>
        <v>39417</v>
      </c>
      <c r="CZ97" s="189">
        <f t="shared" si="19"/>
        <v>0.28000000000000003</v>
      </c>
      <c r="DA97" s="189">
        <f t="shared" si="20"/>
        <v>0.35</v>
      </c>
      <c r="DB97" s="189">
        <f t="shared" si="21"/>
        <v>0.42</v>
      </c>
      <c r="DD97" s="189">
        <f t="shared" si="22"/>
        <v>0.16</v>
      </c>
      <c r="DE97" s="189">
        <f t="shared" si="23"/>
        <v>0.2</v>
      </c>
      <c r="DF97" s="189">
        <f t="shared" si="24"/>
        <v>0.24</v>
      </c>
      <c r="DH97" s="190">
        <f t="shared" si="25"/>
        <v>39417</v>
      </c>
      <c r="DI97" s="17">
        <f t="shared" si="26"/>
        <v>0.75</v>
      </c>
      <c r="DL97" s="190">
        <f t="shared" si="27"/>
        <v>39417</v>
      </c>
      <c r="DM97" s="189">
        <f t="shared" si="28"/>
        <v>0.16800000000000001</v>
      </c>
      <c r="DN97" s="189">
        <f t="shared" si="29"/>
        <v>0.21</v>
      </c>
      <c r="DO97" s="189">
        <f t="shared" si="30"/>
        <v>0.252</v>
      </c>
      <c r="DQ97" s="189">
        <f t="shared" si="31"/>
        <v>0.08</v>
      </c>
      <c r="DR97" s="189">
        <f t="shared" si="32"/>
        <v>0.1</v>
      </c>
      <c r="DS97" s="189">
        <f t="shared" si="33"/>
        <v>0.12</v>
      </c>
    </row>
    <row r="98" spans="1:123" x14ac:dyDescent="0.2">
      <c r="A98" s="27">
        <f t="shared" ca="1" si="17"/>
        <v>39692</v>
      </c>
      <c r="B98" s="17">
        <f>'Gas Curves'!C102</f>
        <v>6.0371989759734096E-2</v>
      </c>
      <c r="C98" s="17"/>
      <c r="D98" s="52">
        <v>38565</v>
      </c>
      <c r="E98" s="53">
        <v>42.5</v>
      </c>
      <c r="F98" s="53">
        <v>50.5</v>
      </c>
      <c r="G98" s="53">
        <v>58.5</v>
      </c>
      <c r="H98" s="40"/>
      <c r="I98" s="53">
        <v>23.540000915527344</v>
      </c>
      <c r="J98" s="53">
        <v>23.540000915527344</v>
      </c>
      <c r="K98" s="53">
        <v>23.540000915527344</v>
      </c>
      <c r="L98" s="23"/>
      <c r="M98" s="24">
        <v>39448</v>
      </c>
      <c r="N98" s="54">
        <v>35.75</v>
      </c>
      <c r="O98" s="54">
        <v>35.75</v>
      </c>
      <c r="P98" s="54">
        <v>35.75</v>
      </c>
      <c r="Q98" s="22"/>
      <c r="R98" s="54">
        <v>25.25</v>
      </c>
      <c r="S98" s="54">
        <v>25.25</v>
      </c>
      <c r="T98" s="54">
        <v>25.25</v>
      </c>
      <c r="U98" s="22"/>
      <c r="V98" s="54">
        <v>0</v>
      </c>
      <c r="W98" s="54">
        <v>0</v>
      </c>
      <c r="X98" s="54">
        <v>0</v>
      </c>
      <c r="Y98" s="22"/>
      <c r="Z98" s="54">
        <v>0.16</v>
      </c>
      <c r="AA98" s="54">
        <v>0.2</v>
      </c>
      <c r="AB98" s="54">
        <v>0.24</v>
      </c>
      <c r="AC98" s="22"/>
      <c r="AD98" s="54">
        <v>0.08</v>
      </c>
      <c r="AE98" s="54">
        <v>0.1</v>
      </c>
      <c r="AF98" s="54">
        <v>0.12</v>
      </c>
      <c r="AG98" s="22"/>
      <c r="AH98" s="54">
        <v>0.28000000000000003</v>
      </c>
      <c r="AI98" s="54">
        <v>0.35</v>
      </c>
      <c r="AJ98" s="54">
        <v>0.42</v>
      </c>
      <c r="AK98" s="22"/>
      <c r="AL98" s="54">
        <v>0.16800000000000001</v>
      </c>
      <c r="AM98" s="54">
        <v>0.21</v>
      </c>
      <c r="AN98" s="54">
        <v>0.252</v>
      </c>
      <c r="AO98" s="22"/>
      <c r="AP98" s="23">
        <v>27</v>
      </c>
      <c r="AQ98" s="55">
        <v>0.4</v>
      </c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4">
        <v>39448</v>
      </c>
      <c r="BI98" s="57">
        <v>0.75</v>
      </c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/>
      <c r="CM98" s="73"/>
      <c r="CN98" s="73"/>
      <c r="CO98" s="58"/>
      <c r="CP98"/>
      <c r="CQ98"/>
      <c r="CR98"/>
      <c r="CS98"/>
      <c r="CT98"/>
      <c r="CY98" s="190">
        <f t="shared" si="18"/>
        <v>39448</v>
      </c>
      <c r="CZ98" s="189">
        <f t="shared" si="19"/>
        <v>0.28000000000000003</v>
      </c>
      <c r="DA98" s="189">
        <f t="shared" si="20"/>
        <v>0.35</v>
      </c>
      <c r="DB98" s="189">
        <f t="shared" si="21"/>
        <v>0.42</v>
      </c>
      <c r="DD98" s="189">
        <f t="shared" si="22"/>
        <v>0.16</v>
      </c>
      <c r="DE98" s="189">
        <f t="shared" si="23"/>
        <v>0.2</v>
      </c>
      <c r="DF98" s="189">
        <f t="shared" si="24"/>
        <v>0.24</v>
      </c>
      <c r="DH98" s="190">
        <f t="shared" si="25"/>
        <v>39448</v>
      </c>
      <c r="DI98" s="17">
        <f t="shared" si="26"/>
        <v>0.75</v>
      </c>
      <c r="DL98" s="190">
        <f t="shared" si="27"/>
        <v>39448</v>
      </c>
      <c r="DM98" s="189">
        <f t="shared" si="28"/>
        <v>0.16800000000000001</v>
      </c>
      <c r="DN98" s="189">
        <f t="shared" si="29"/>
        <v>0.21</v>
      </c>
      <c r="DO98" s="189">
        <f t="shared" si="30"/>
        <v>0.252</v>
      </c>
      <c r="DQ98" s="189">
        <f t="shared" si="31"/>
        <v>0.08</v>
      </c>
      <c r="DR98" s="189">
        <f t="shared" si="32"/>
        <v>0.1</v>
      </c>
      <c r="DS98" s="189">
        <f t="shared" si="33"/>
        <v>0.12</v>
      </c>
    </row>
    <row r="99" spans="1:123" x14ac:dyDescent="0.2">
      <c r="A99" s="27">
        <f t="shared" ca="1" si="17"/>
        <v>39722</v>
      </c>
      <c r="B99" s="17">
        <f>'Gas Curves'!C103</f>
        <v>6.0444475437102102E-2</v>
      </c>
      <c r="C99" s="17"/>
      <c r="D99" s="52">
        <v>38596</v>
      </c>
      <c r="E99" s="53">
        <v>28.439999389648438</v>
      </c>
      <c r="F99" s="53">
        <v>31.139999389648438</v>
      </c>
      <c r="G99" s="53">
        <v>33.83999938964844</v>
      </c>
      <c r="H99" s="40"/>
      <c r="I99" s="53">
        <v>17.540000915527344</v>
      </c>
      <c r="J99" s="53">
        <v>17.540000915527344</v>
      </c>
      <c r="K99" s="53">
        <v>17.540000915527344</v>
      </c>
      <c r="L99" s="23"/>
      <c r="M99" s="24">
        <v>39479</v>
      </c>
      <c r="N99" s="54">
        <v>31.246002197265625</v>
      </c>
      <c r="O99" s="54">
        <v>31.246002197265625</v>
      </c>
      <c r="P99" s="54">
        <v>31.246002197265625</v>
      </c>
      <c r="Q99" s="22"/>
      <c r="R99" s="54">
        <v>22.746501922607422</v>
      </c>
      <c r="S99" s="54">
        <v>22.746501922607422</v>
      </c>
      <c r="T99" s="54">
        <v>22.746501922607422</v>
      </c>
      <c r="U99" s="22"/>
      <c r="V99" s="54">
        <v>0</v>
      </c>
      <c r="W99" s="54">
        <v>0</v>
      </c>
      <c r="X99" s="54">
        <v>0</v>
      </c>
      <c r="Y99" s="22"/>
      <c r="Z99" s="54">
        <v>0.16</v>
      </c>
      <c r="AA99" s="54">
        <v>0.2</v>
      </c>
      <c r="AB99" s="54">
        <v>0.24</v>
      </c>
      <c r="AC99" s="22"/>
      <c r="AD99" s="54">
        <v>0.08</v>
      </c>
      <c r="AE99" s="54">
        <v>0.1</v>
      </c>
      <c r="AF99" s="54">
        <v>0.12</v>
      </c>
      <c r="AG99" s="22"/>
      <c r="AH99" s="54">
        <v>0.28000000000000003</v>
      </c>
      <c r="AI99" s="54">
        <v>0.35</v>
      </c>
      <c r="AJ99" s="54">
        <v>0.42</v>
      </c>
      <c r="AK99" s="22"/>
      <c r="AL99" s="54">
        <v>0.16800000000000001</v>
      </c>
      <c r="AM99" s="54">
        <v>0.21</v>
      </c>
      <c r="AN99" s="54">
        <v>0.252</v>
      </c>
      <c r="AO99" s="22"/>
      <c r="AP99" s="23">
        <v>27</v>
      </c>
      <c r="AQ99" s="55">
        <v>0.4</v>
      </c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4">
        <v>39479</v>
      </c>
      <c r="BI99" s="57">
        <v>0.75</v>
      </c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/>
      <c r="CM99" s="73"/>
      <c r="CN99" s="73"/>
      <c r="CO99" s="58"/>
      <c r="CP99"/>
      <c r="CQ99"/>
      <c r="CR99"/>
      <c r="CS99"/>
      <c r="CT99"/>
      <c r="CY99" s="190">
        <f t="shared" si="18"/>
        <v>39479</v>
      </c>
      <c r="CZ99" s="189">
        <f t="shared" si="19"/>
        <v>0.28000000000000003</v>
      </c>
      <c r="DA99" s="189">
        <f t="shared" si="20"/>
        <v>0.35</v>
      </c>
      <c r="DB99" s="189">
        <f t="shared" si="21"/>
        <v>0.42</v>
      </c>
      <c r="DD99" s="189">
        <f t="shared" si="22"/>
        <v>0.16</v>
      </c>
      <c r="DE99" s="189">
        <f t="shared" si="23"/>
        <v>0.2</v>
      </c>
      <c r="DF99" s="189">
        <f t="shared" si="24"/>
        <v>0.24</v>
      </c>
      <c r="DH99" s="190">
        <f t="shared" si="25"/>
        <v>39479</v>
      </c>
      <c r="DI99" s="17">
        <f t="shared" si="26"/>
        <v>0.75</v>
      </c>
      <c r="DL99" s="190">
        <f t="shared" si="27"/>
        <v>39479</v>
      </c>
      <c r="DM99" s="189">
        <f t="shared" si="28"/>
        <v>0.16800000000000001</v>
      </c>
      <c r="DN99" s="189">
        <f t="shared" si="29"/>
        <v>0.21</v>
      </c>
      <c r="DO99" s="189">
        <f t="shared" si="30"/>
        <v>0.252</v>
      </c>
      <c r="DQ99" s="189">
        <f t="shared" si="31"/>
        <v>0.08</v>
      </c>
      <c r="DR99" s="189">
        <f t="shared" si="32"/>
        <v>0.1</v>
      </c>
      <c r="DS99" s="189">
        <f t="shared" si="33"/>
        <v>0.12</v>
      </c>
    </row>
    <row r="100" spans="1:123" x14ac:dyDescent="0.2">
      <c r="A100" s="27">
        <f t="shared" ca="1" si="17"/>
        <v>39753</v>
      </c>
      <c r="B100" s="17">
        <f>'Gas Curves'!C104</f>
        <v>6.0519377305548801E-2</v>
      </c>
      <c r="C100" s="17"/>
      <c r="D100" s="52">
        <v>38626</v>
      </c>
      <c r="E100" s="53">
        <v>31.091561484336854</v>
      </c>
      <c r="F100" s="53">
        <v>32.041561484336853</v>
      </c>
      <c r="G100" s="53">
        <v>32.991561484336856</v>
      </c>
      <c r="H100" s="40"/>
      <c r="I100" s="53">
        <v>17.040002822875977</v>
      </c>
      <c r="J100" s="53">
        <v>17.040002822875977</v>
      </c>
      <c r="K100" s="53">
        <v>17.040002822875977</v>
      </c>
      <c r="L100" s="23"/>
      <c r="M100" s="24">
        <v>39508</v>
      </c>
      <c r="N100" s="54">
        <v>25.5</v>
      </c>
      <c r="O100" s="54">
        <v>25.5</v>
      </c>
      <c r="P100" s="54">
        <v>25.5</v>
      </c>
      <c r="Q100" s="22"/>
      <c r="R100" s="54">
        <v>20</v>
      </c>
      <c r="S100" s="54">
        <v>20</v>
      </c>
      <c r="T100" s="54">
        <v>20</v>
      </c>
      <c r="U100" s="22"/>
      <c r="V100" s="54">
        <v>0</v>
      </c>
      <c r="W100" s="54">
        <v>0</v>
      </c>
      <c r="X100" s="54">
        <v>0</v>
      </c>
      <c r="Y100" s="22"/>
      <c r="Z100" s="54">
        <v>0.16</v>
      </c>
      <c r="AA100" s="54">
        <v>0.2</v>
      </c>
      <c r="AB100" s="54">
        <v>0.24</v>
      </c>
      <c r="AC100" s="22"/>
      <c r="AD100" s="54">
        <v>0.08</v>
      </c>
      <c r="AE100" s="54">
        <v>0.1</v>
      </c>
      <c r="AF100" s="54">
        <v>0.12</v>
      </c>
      <c r="AG100" s="22"/>
      <c r="AH100" s="54">
        <v>0.28000000000000003</v>
      </c>
      <c r="AI100" s="54">
        <v>0.35</v>
      </c>
      <c r="AJ100" s="54">
        <v>0.42</v>
      </c>
      <c r="AK100" s="22"/>
      <c r="AL100" s="54">
        <v>0.16800000000000001</v>
      </c>
      <c r="AM100" s="54">
        <v>0.21</v>
      </c>
      <c r="AN100" s="54">
        <v>0.252</v>
      </c>
      <c r="AO100" s="22"/>
      <c r="AP100" s="23">
        <v>28</v>
      </c>
      <c r="AQ100" s="55">
        <v>0.4</v>
      </c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4">
        <v>39508</v>
      </c>
      <c r="BI100" s="57">
        <v>0.75</v>
      </c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/>
      <c r="CM100" s="73"/>
      <c r="CN100" s="73"/>
      <c r="CO100" s="58"/>
      <c r="CP100"/>
      <c r="CQ100"/>
      <c r="CR100"/>
      <c r="CS100"/>
      <c r="CT100"/>
      <c r="CY100" s="190">
        <f t="shared" si="18"/>
        <v>39508</v>
      </c>
      <c r="CZ100" s="189">
        <f t="shared" si="19"/>
        <v>0.28000000000000003</v>
      </c>
      <c r="DA100" s="189">
        <f t="shared" si="20"/>
        <v>0.35</v>
      </c>
      <c r="DB100" s="189">
        <f t="shared" si="21"/>
        <v>0.42</v>
      </c>
      <c r="DD100" s="189">
        <f t="shared" si="22"/>
        <v>0.16</v>
      </c>
      <c r="DE100" s="189">
        <f t="shared" si="23"/>
        <v>0.2</v>
      </c>
      <c r="DF100" s="189">
        <f t="shared" si="24"/>
        <v>0.24</v>
      </c>
      <c r="DH100" s="190">
        <f t="shared" si="25"/>
        <v>39508</v>
      </c>
      <c r="DI100" s="17">
        <f t="shared" si="26"/>
        <v>0.75</v>
      </c>
      <c r="DL100" s="190">
        <f t="shared" si="27"/>
        <v>39508</v>
      </c>
      <c r="DM100" s="189">
        <f t="shared" si="28"/>
        <v>0.16800000000000001</v>
      </c>
      <c r="DN100" s="189">
        <f t="shared" si="29"/>
        <v>0.21</v>
      </c>
      <c r="DO100" s="189">
        <f t="shared" si="30"/>
        <v>0.252</v>
      </c>
      <c r="DQ100" s="189">
        <f t="shared" si="31"/>
        <v>0.08</v>
      </c>
      <c r="DR100" s="189">
        <f t="shared" si="32"/>
        <v>0.1</v>
      </c>
      <c r="DS100" s="189">
        <f t="shared" si="33"/>
        <v>0.12</v>
      </c>
    </row>
    <row r="101" spans="1:123" x14ac:dyDescent="0.2">
      <c r="A101" s="27">
        <f t="shared" ca="1" si="17"/>
        <v>39783</v>
      </c>
      <c r="B101" s="17">
        <f>'Gas Curves'!C105</f>
        <v>6.0594279175859397E-2</v>
      </c>
      <c r="C101" s="17"/>
      <c r="D101" s="52">
        <v>38657</v>
      </c>
      <c r="E101" s="53">
        <v>31.191563773155213</v>
      </c>
      <c r="F101" s="53">
        <v>32.141563773155212</v>
      </c>
      <c r="G101" s="53">
        <v>33.091563773155215</v>
      </c>
      <c r="H101" s="40"/>
      <c r="I101" s="53">
        <v>18.040000915527344</v>
      </c>
      <c r="J101" s="53">
        <v>18.040000915527344</v>
      </c>
      <c r="K101" s="53">
        <v>18.040000915527344</v>
      </c>
      <c r="L101" s="23"/>
      <c r="M101" s="24">
        <v>39539</v>
      </c>
      <c r="N101" s="54">
        <v>22</v>
      </c>
      <c r="O101" s="54">
        <v>22</v>
      </c>
      <c r="P101" s="54">
        <v>22</v>
      </c>
      <c r="Q101" s="22"/>
      <c r="R101" s="54">
        <v>16.495000839233398</v>
      </c>
      <c r="S101" s="54">
        <v>16.495000839233398</v>
      </c>
      <c r="T101" s="54">
        <v>16.495000839233398</v>
      </c>
      <c r="U101" s="22"/>
      <c r="V101" s="54">
        <v>0</v>
      </c>
      <c r="W101" s="54">
        <v>0</v>
      </c>
      <c r="X101" s="54">
        <v>0</v>
      </c>
      <c r="Y101" s="22"/>
      <c r="Z101" s="54">
        <v>0.16</v>
      </c>
      <c r="AA101" s="54">
        <v>0.2</v>
      </c>
      <c r="AB101" s="54">
        <v>0.24</v>
      </c>
      <c r="AC101" s="22"/>
      <c r="AD101" s="54">
        <v>0.08</v>
      </c>
      <c r="AE101" s="54">
        <v>0.1</v>
      </c>
      <c r="AF101" s="54">
        <v>0.12</v>
      </c>
      <c r="AG101" s="22"/>
      <c r="AH101" s="54">
        <v>0.28000000000000003</v>
      </c>
      <c r="AI101" s="54">
        <v>0.35</v>
      </c>
      <c r="AJ101" s="54">
        <v>0.42</v>
      </c>
      <c r="AK101" s="22"/>
      <c r="AL101" s="54">
        <v>0.16800000000000001</v>
      </c>
      <c r="AM101" s="54">
        <v>0.21</v>
      </c>
      <c r="AN101" s="54">
        <v>0.252</v>
      </c>
      <c r="AO101" s="22"/>
      <c r="AP101" s="23">
        <v>28</v>
      </c>
      <c r="AQ101" s="55">
        <v>0.4</v>
      </c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4">
        <v>39539</v>
      </c>
      <c r="BI101" s="57">
        <v>0.75</v>
      </c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/>
      <c r="CM101" s="73"/>
      <c r="CN101" s="73"/>
      <c r="CO101" s="58"/>
      <c r="CP101"/>
      <c r="CQ101"/>
      <c r="CR101"/>
      <c r="CS101"/>
      <c r="CT101"/>
      <c r="CY101" s="190">
        <f t="shared" si="18"/>
        <v>39539</v>
      </c>
      <c r="CZ101" s="189">
        <f t="shared" si="19"/>
        <v>0.28000000000000003</v>
      </c>
      <c r="DA101" s="189">
        <f t="shared" si="20"/>
        <v>0.35</v>
      </c>
      <c r="DB101" s="189">
        <f t="shared" si="21"/>
        <v>0.42</v>
      </c>
      <c r="DD101" s="189">
        <f t="shared" si="22"/>
        <v>0.16</v>
      </c>
      <c r="DE101" s="189">
        <f t="shared" si="23"/>
        <v>0.2</v>
      </c>
      <c r="DF101" s="189">
        <f t="shared" si="24"/>
        <v>0.24</v>
      </c>
      <c r="DH101" s="190">
        <f t="shared" si="25"/>
        <v>39539</v>
      </c>
      <c r="DI101" s="17">
        <f t="shared" si="26"/>
        <v>0.75</v>
      </c>
      <c r="DL101" s="190">
        <f t="shared" si="27"/>
        <v>39539</v>
      </c>
      <c r="DM101" s="189">
        <f t="shared" si="28"/>
        <v>0.16800000000000001</v>
      </c>
      <c r="DN101" s="189">
        <f t="shared" si="29"/>
        <v>0.21</v>
      </c>
      <c r="DO101" s="189">
        <f t="shared" si="30"/>
        <v>0.252</v>
      </c>
      <c r="DQ101" s="189">
        <f t="shared" si="31"/>
        <v>0.08</v>
      </c>
      <c r="DR101" s="189">
        <f t="shared" si="32"/>
        <v>0.1</v>
      </c>
      <c r="DS101" s="189">
        <f t="shared" si="33"/>
        <v>0.12</v>
      </c>
    </row>
    <row r="102" spans="1:123" x14ac:dyDescent="0.2">
      <c r="A102" s="27">
        <f t="shared" ca="1" si="17"/>
        <v>39814</v>
      </c>
      <c r="B102" s="17">
        <f>'Gas Curves'!C106</f>
        <v>6.0666764858579497E-2</v>
      </c>
      <c r="C102" s="17"/>
      <c r="D102" s="52">
        <v>38687</v>
      </c>
      <c r="E102" s="53">
        <v>31.291562247276307</v>
      </c>
      <c r="F102" s="53">
        <v>32.241562247276306</v>
      </c>
      <c r="G102" s="53">
        <v>33.191562247276309</v>
      </c>
      <c r="H102" s="40"/>
      <c r="I102" s="53">
        <v>20.290000915527344</v>
      </c>
      <c r="J102" s="53">
        <v>20.290000915527344</v>
      </c>
      <c r="K102" s="53">
        <v>20.290000915527344</v>
      </c>
      <c r="L102" s="23"/>
      <c r="M102" s="24">
        <v>39569</v>
      </c>
      <c r="N102" s="54">
        <v>22.290000915527344</v>
      </c>
      <c r="O102" s="54">
        <v>22.290000915527344</v>
      </c>
      <c r="P102" s="54">
        <v>22.290000915527344</v>
      </c>
      <c r="Q102" s="22"/>
      <c r="R102" s="54">
        <v>15.795000076293945</v>
      </c>
      <c r="S102" s="54">
        <v>15.795000076293945</v>
      </c>
      <c r="T102" s="54">
        <v>15.795000076293945</v>
      </c>
      <c r="U102" s="22"/>
      <c r="V102" s="54">
        <v>0</v>
      </c>
      <c r="W102" s="54">
        <v>0</v>
      </c>
      <c r="X102" s="54">
        <v>0</v>
      </c>
      <c r="Y102" s="22"/>
      <c r="Z102" s="54">
        <v>0.16</v>
      </c>
      <c r="AA102" s="54">
        <v>0.2</v>
      </c>
      <c r="AB102" s="54">
        <v>0.24</v>
      </c>
      <c r="AC102" s="22"/>
      <c r="AD102" s="54">
        <v>0.08</v>
      </c>
      <c r="AE102" s="54">
        <v>0.1</v>
      </c>
      <c r="AF102" s="54">
        <v>0.12</v>
      </c>
      <c r="AG102" s="22"/>
      <c r="AH102" s="54">
        <v>0.36</v>
      </c>
      <c r="AI102" s="54">
        <v>0.45</v>
      </c>
      <c r="AJ102" s="54">
        <v>0.54</v>
      </c>
      <c r="AK102" s="22"/>
      <c r="AL102" s="54">
        <v>0.21600000000000003</v>
      </c>
      <c r="AM102" s="54">
        <v>0.27</v>
      </c>
      <c r="AN102" s="54">
        <v>0.32400000000000001</v>
      </c>
      <c r="AO102" s="22"/>
      <c r="AP102" s="23">
        <v>28</v>
      </c>
      <c r="AQ102" s="55">
        <v>0.4</v>
      </c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4">
        <v>39569</v>
      </c>
      <c r="BI102" s="57">
        <v>0.75</v>
      </c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/>
      <c r="CM102" s="73"/>
      <c r="CN102" s="73"/>
      <c r="CO102" s="58"/>
      <c r="CP102"/>
      <c r="CQ102"/>
      <c r="CR102"/>
      <c r="CS102"/>
      <c r="CT102"/>
      <c r="CY102" s="190">
        <f t="shared" si="18"/>
        <v>39569</v>
      </c>
      <c r="CZ102" s="189">
        <f t="shared" si="19"/>
        <v>0.36</v>
      </c>
      <c r="DA102" s="189">
        <f t="shared" si="20"/>
        <v>0.45</v>
      </c>
      <c r="DB102" s="189">
        <f t="shared" si="21"/>
        <v>0.54</v>
      </c>
      <c r="DD102" s="189">
        <f t="shared" si="22"/>
        <v>0.16</v>
      </c>
      <c r="DE102" s="189">
        <f t="shared" si="23"/>
        <v>0.2</v>
      </c>
      <c r="DF102" s="189">
        <f t="shared" si="24"/>
        <v>0.24</v>
      </c>
      <c r="DH102" s="190">
        <f t="shared" si="25"/>
        <v>39569</v>
      </c>
      <c r="DI102" s="17">
        <f t="shared" si="26"/>
        <v>0.75</v>
      </c>
      <c r="DL102" s="190">
        <f t="shared" si="27"/>
        <v>39569</v>
      </c>
      <c r="DM102" s="189">
        <f t="shared" si="28"/>
        <v>0.21600000000000003</v>
      </c>
      <c r="DN102" s="189">
        <f t="shared" si="29"/>
        <v>0.27</v>
      </c>
      <c r="DO102" s="189">
        <f t="shared" si="30"/>
        <v>0.32400000000000001</v>
      </c>
      <c r="DQ102" s="189">
        <f t="shared" si="31"/>
        <v>0.08</v>
      </c>
      <c r="DR102" s="189">
        <f t="shared" si="32"/>
        <v>0.1</v>
      </c>
      <c r="DS102" s="189">
        <f t="shared" si="33"/>
        <v>0.12</v>
      </c>
    </row>
    <row r="103" spans="1:123" x14ac:dyDescent="0.2">
      <c r="A103" s="27">
        <f t="shared" ca="1" si="17"/>
        <v>39845</v>
      </c>
      <c r="B103" s="17">
        <f>'Gas Curves'!C107</f>
        <v>6.0741666732556904E-2</v>
      </c>
      <c r="C103" s="17"/>
      <c r="D103" s="52">
        <v>38718</v>
      </c>
      <c r="E103" s="53">
        <v>34.615717206682476</v>
      </c>
      <c r="F103" s="53">
        <v>35.115717206682476</v>
      </c>
      <c r="G103" s="53">
        <v>35.615717206682476</v>
      </c>
      <c r="H103" s="40"/>
      <c r="I103" s="53">
        <v>22.5</v>
      </c>
      <c r="J103" s="53">
        <v>22.5</v>
      </c>
      <c r="K103" s="53">
        <v>22.5</v>
      </c>
      <c r="L103" s="23"/>
      <c r="M103" s="24">
        <v>39600</v>
      </c>
      <c r="N103" s="54">
        <v>29.290000915527344</v>
      </c>
      <c r="O103" s="54">
        <v>29.290000915527344</v>
      </c>
      <c r="P103" s="54">
        <v>29.290000915527344</v>
      </c>
      <c r="Q103" s="22"/>
      <c r="R103" s="54">
        <v>19.790000915527344</v>
      </c>
      <c r="S103" s="54">
        <v>19.790000915527344</v>
      </c>
      <c r="T103" s="54">
        <v>19.790000915527344</v>
      </c>
      <c r="U103" s="22"/>
      <c r="V103" s="54">
        <v>0</v>
      </c>
      <c r="W103" s="54">
        <v>0</v>
      </c>
      <c r="X103" s="54">
        <v>0</v>
      </c>
      <c r="Y103" s="22"/>
      <c r="Z103" s="54">
        <v>0.16</v>
      </c>
      <c r="AA103" s="54">
        <v>0.2</v>
      </c>
      <c r="AB103" s="54">
        <v>0.24</v>
      </c>
      <c r="AC103" s="22"/>
      <c r="AD103" s="54">
        <v>0.08</v>
      </c>
      <c r="AE103" s="54">
        <v>0.1</v>
      </c>
      <c r="AF103" s="54">
        <v>0.12</v>
      </c>
      <c r="AG103" s="22"/>
      <c r="AH103" s="54">
        <v>0.36</v>
      </c>
      <c r="AI103" s="54">
        <v>0.45</v>
      </c>
      <c r="AJ103" s="54">
        <v>0.54</v>
      </c>
      <c r="AK103" s="22"/>
      <c r="AL103" s="54">
        <v>0.21600000000000003</v>
      </c>
      <c r="AM103" s="54">
        <v>0.27</v>
      </c>
      <c r="AN103" s="54">
        <v>0.32400000000000001</v>
      </c>
      <c r="AO103" s="22"/>
      <c r="AP103" s="23">
        <v>29</v>
      </c>
      <c r="AQ103" s="55">
        <v>0.4</v>
      </c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4">
        <v>39600</v>
      </c>
      <c r="BI103" s="57">
        <v>0.75</v>
      </c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/>
      <c r="CM103" s="73"/>
      <c r="CN103" s="73"/>
      <c r="CO103" s="58"/>
      <c r="CP103"/>
      <c r="CQ103"/>
      <c r="CR103"/>
      <c r="CS103"/>
      <c r="CT103"/>
      <c r="CY103" s="190">
        <f t="shared" si="18"/>
        <v>39600</v>
      </c>
      <c r="CZ103" s="189">
        <f t="shared" si="19"/>
        <v>0.36</v>
      </c>
      <c r="DA103" s="189">
        <f t="shared" si="20"/>
        <v>0.45</v>
      </c>
      <c r="DB103" s="189">
        <f t="shared" si="21"/>
        <v>0.54</v>
      </c>
      <c r="DD103" s="189">
        <f t="shared" si="22"/>
        <v>0.16</v>
      </c>
      <c r="DE103" s="189">
        <f t="shared" si="23"/>
        <v>0.2</v>
      </c>
      <c r="DF103" s="189">
        <f t="shared" si="24"/>
        <v>0.24</v>
      </c>
      <c r="DH103" s="190">
        <f t="shared" si="25"/>
        <v>39600</v>
      </c>
      <c r="DI103" s="17">
        <f t="shared" si="26"/>
        <v>0.75</v>
      </c>
      <c r="DL103" s="190">
        <f t="shared" si="27"/>
        <v>39600</v>
      </c>
      <c r="DM103" s="189">
        <f t="shared" si="28"/>
        <v>0.21600000000000003</v>
      </c>
      <c r="DN103" s="189">
        <f t="shared" si="29"/>
        <v>0.27</v>
      </c>
      <c r="DO103" s="189">
        <f t="shared" si="30"/>
        <v>0.32400000000000001</v>
      </c>
      <c r="DQ103" s="189">
        <f t="shared" si="31"/>
        <v>0.08</v>
      </c>
      <c r="DR103" s="189">
        <f t="shared" si="32"/>
        <v>0.1</v>
      </c>
      <c r="DS103" s="189">
        <f t="shared" si="33"/>
        <v>0.12</v>
      </c>
    </row>
    <row r="104" spans="1:123" x14ac:dyDescent="0.2">
      <c r="A104" s="27">
        <f t="shared" ca="1" si="17"/>
        <v>39873</v>
      </c>
      <c r="B104" s="17">
        <f>'Gas Curves'!C108</f>
        <v>6.0814152418825304E-2</v>
      </c>
      <c r="C104" s="17"/>
      <c r="D104" s="52">
        <v>38749</v>
      </c>
      <c r="E104" s="53">
        <v>34.015714917864116</v>
      </c>
      <c r="F104" s="53">
        <v>34.515714917864116</v>
      </c>
      <c r="G104" s="53">
        <v>35.015714917864116</v>
      </c>
      <c r="H104" s="40"/>
      <c r="I104" s="53">
        <v>21</v>
      </c>
      <c r="J104" s="53">
        <v>21</v>
      </c>
      <c r="K104" s="53">
        <v>21</v>
      </c>
      <c r="L104" s="23"/>
      <c r="M104" s="24">
        <v>39630</v>
      </c>
      <c r="N104" s="54">
        <v>35.290000915527344</v>
      </c>
      <c r="O104" s="54">
        <v>35.290000915527344</v>
      </c>
      <c r="P104" s="54">
        <v>35.290000915527344</v>
      </c>
      <c r="Q104" s="22"/>
      <c r="R104" s="54">
        <v>25.790000915527344</v>
      </c>
      <c r="S104" s="54">
        <v>25.790000915527344</v>
      </c>
      <c r="T104" s="54">
        <v>25.790000915527344</v>
      </c>
      <c r="U104" s="22"/>
      <c r="V104" s="54">
        <v>0</v>
      </c>
      <c r="W104" s="54">
        <v>0</v>
      </c>
      <c r="X104" s="54">
        <v>0</v>
      </c>
      <c r="Y104" s="22"/>
      <c r="Z104" s="54">
        <v>0.24</v>
      </c>
      <c r="AA104" s="54">
        <v>0.3</v>
      </c>
      <c r="AB104" s="54">
        <v>0.36</v>
      </c>
      <c r="AC104" s="22"/>
      <c r="AD104" s="54">
        <v>0.12</v>
      </c>
      <c r="AE104" s="54">
        <v>0.15</v>
      </c>
      <c r="AF104" s="54">
        <v>0.18</v>
      </c>
      <c r="AG104" s="22"/>
      <c r="AH104" s="54">
        <v>0.48</v>
      </c>
      <c r="AI104" s="54">
        <v>0.6</v>
      </c>
      <c r="AJ104" s="54">
        <v>0.72</v>
      </c>
      <c r="AK104" s="22"/>
      <c r="AL104" s="54">
        <v>0.28799999999999998</v>
      </c>
      <c r="AM104" s="54">
        <v>0.36</v>
      </c>
      <c r="AN104" s="54">
        <v>0.432</v>
      </c>
      <c r="AO104" s="22"/>
      <c r="AP104" s="23">
        <v>29</v>
      </c>
      <c r="AQ104" s="55">
        <v>0.4</v>
      </c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4">
        <v>39630</v>
      </c>
      <c r="BI104" s="57">
        <v>0.75</v>
      </c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/>
      <c r="CM104" s="73"/>
      <c r="CN104" s="73"/>
      <c r="CO104" s="58"/>
      <c r="CP104"/>
      <c r="CQ104"/>
      <c r="CR104"/>
      <c r="CS104"/>
      <c r="CT104"/>
      <c r="CY104" s="190">
        <f t="shared" si="18"/>
        <v>39630</v>
      </c>
      <c r="CZ104" s="189">
        <f t="shared" si="19"/>
        <v>0.48</v>
      </c>
      <c r="DA104" s="189">
        <f t="shared" si="20"/>
        <v>0.6</v>
      </c>
      <c r="DB104" s="189">
        <f t="shared" si="21"/>
        <v>0.72</v>
      </c>
      <c r="DD104" s="189">
        <f t="shared" si="22"/>
        <v>0.24</v>
      </c>
      <c r="DE104" s="189">
        <f t="shared" si="23"/>
        <v>0.3</v>
      </c>
      <c r="DF104" s="189">
        <f t="shared" si="24"/>
        <v>0.36</v>
      </c>
      <c r="DH104" s="190">
        <f t="shared" si="25"/>
        <v>39630</v>
      </c>
      <c r="DI104" s="17">
        <f t="shared" si="26"/>
        <v>0.75</v>
      </c>
      <c r="DL104" s="190">
        <f t="shared" si="27"/>
        <v>39630</v>
      </c>
      <c r="DM104" s="189">
        <f t="shared" si="28"/>
        <v>0.28799999999999998</v>
      </c>
      <c r="DN104" s="189">
        <f t="shared" si="29"/>
        <v>0.36</v>
      </c>
      <c r="DO104" s="189">
        <f t="shared" si="30"/>
        <v>0.432</v>
      </c>
      <c r="DQ104" s="189">
        <f t="shared" si="31"/>
        <v>0.12</v>
      </c>
      <c r="DR104" s="189">
        <f t="shared" si="32"/>
        <v>0.15</v>
      </c>
      <c r="DS104" s="189">
        <f t="shared" si="33"/>
        <v>0.18</v>
      </c>
    </row>
    <row r="105" spans="1:123" x14ac:dyDescent="0.2">
      <c r="A105" s="27">
        <f t="shared" ca="1" si="17"/>
        <v>39904</v>
      </c>
      <c r="B105" s="17">
        <f>'Gas Curves'!C109</f>
        <v>6.08890542964695E-2</v>
      </c>
      <c r="C105" s="17"/>
      <c r="D105" s="52">
        <v>38777</v>
      </c>
      <c r="E105" s="53">
        <v>32.527679762729377</v>
      </c>
      <c r="F105" s="53">
        <v>33.22767976272938</v>
      </c>
      <c r="G105" s="53">
        <v>33.927679762729383</v>
      </c>
      <c r="H105" s="40"/>
      <c r="I105" s="53">
        <v>22</v>
      </c>
      <c r="J105" s="53">
        <v>22</v>
      </c>
      <c r="K105" s="53">
        <v>22</v>
      </c>
      <c r="L105" s="23"/>
      <c r="M105" s="24">
        <v>39661</v>
      </c>
      <c r="N105" s="54">
        <v>33.290004730224609</v>
      </c>
      <c r="O105" s="54">
        <v>33.290004730224609</v>
      </c>
      <c r="P105" s="54">
        <v>33.290004730224609</v>
      </c>
      <c r="Q105" s="22"/>
      <c r="R105" s="54">
        <v>25.790000915527344</v>
      </c>
      <c r="S105" s="54">
        <v>25.790000915527344</v>
      </c>
      <c r="T105" s="54">
        <v>25.790000915527344</v>
      </c>
      <c r="U105" s="22"/>
      <c r="V105" s="54">
        <v>0</v>
      </c>
      <c r="W105" s="54">
        <v>0</v>
      </c>
      <c r="X105" s="54">
        <v>0</v>
      </c>
      <c r="Y105" s="22"/>
      <c r="Z105" s="54">
        <v>0.24</v>
      </c>
      <c r="AA105" s="54">
        <v>0.3</v>
      </c>
      <c r="AB105" s="54">
        <v>0.36</v>
      </c>
      <c r="AC105" s="22"/>
      <c r="AD105" s="54">
        <v>0.12</v>
      </c>
      <c r="AE105" s="54">
        <v>0.15</v>
      </c>
      <c r="AF105" s="54">
        <v>0.18</v>
      </c>
      <c r="AG105" s="22"/>
      <c r="AH105" s="54">
        <v>0.48</v>
      </c>
      <c r="AI105" s="54">
        <v>0.6</v>
      </c>
      <c r="AJ105" s="54">
        <v>0.72</v>
      </c>
      <c r="AK105" s="22"/>
      <c r="AL105" s="54">
        <v>0.28799999999999998</v>
      </c>
      <c r="AM105" s="54">
        <v>0.36</v>
      </c>
      <c r="AN105" s="54">
        <v>0.432</v>
      </c>
      <c r="AO105" s="22"/>
      <c r="AP105" s="23">
        <v>29</v>
      </c>
      <c r="AQ105" s="55">
        <v>0.4</v>
      </c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4">
        <v>39661</v>
      </c>
      <c r="BI105" s="57">
        <v>0.75</v>
      </c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/>
      <c r="CM105" s="73"/>
      <c r="CN105" s="73"/>
      <c r="CO105" s="58"/>
      <c r="CP105"/>
      <c r="CQ105"/>
      <c r="CR105"/>
      <c r="CS105"/>
      <c r="CT105"/>
      <c r="CY105" s="190">
        <f t="shared" si="18"/>
        <v>39661</v>
      </c>
      <c r="CZ105" s="189">
        <f t="shared" si="19"/>
        <v>0.48</v>
      </c>
      <c r="DA105" s="189">
        <f t="shared" si="20"/>
        <v>0.6</v>
      </c>
      <c r="DB105" s="189">
        <f t="shared" si="21"/>
        <v>0.72</v>
      </c>
      <c r="DD105" s="189">
        <f t="shared" si="22"/>
        <v>0.24</v>
      </c>
      <c r="DE105" s="189">
        <f t="shared" si="23"/>
        <v>0.3</v>
      </c>
      <c r="DF105" s="189">
        <f t="shared" si="24"/>
        <v>0.36</v>
      </c>
      <c r="DH105" s="190">
        <f t="shared" si="25"/>
        <v>39661</v>
      </c>
      <c r="DI105" s="17">
        <f t="shared" si="26"/>
        <v>0.75</v>
      </c>
      <c r="DL105" s="190">
        <f t="shared" si="27"/>
        <v>39661</v>
      </c>
      <c r="DM105" s="189">
        <f t="shared" si="28"/>
        <v>0.28799999999999998</v>
      </c>
      <c r="DN105" s="189">
        <f t="shared" si="29"/>
        <v>0.36</v>
      </c>
      <c r="DO105" s="189">
        <f t="shared" si="30"/>
        <v>0.432</v>
      </c>
      <c r="DQ105" s="189">
        <f t="shared" si="31"/>
        <v>0.12</v>
      </c>
      <c r="DR105" s="189">
        <f t="shared" si="32"/>
        <v>0.15</v>
      </c>
      <c r="DS105" s="189">
        <f t="shared" si="33"/>
        <v>0.18</v>
      </c>
    </row>
    <row r="106" spans="1:123" x14ac:dyDescent="0.2">
      <c r="A106" s="27">
        <f t="shared" ca="1" si="17"/>
        <v>39934</v>
      </c>
      <c r="B106" s="17">
        <f>'Gas Curves'!C110</f>
        <v>6.0963956175976705E-2</v>
      </c>
      <c r="C106" s="17"/>
      <c r="D106" s="52">
        <v>38808</v>
      </c>
      <c r="E106" s="53">
        <v>32.227680525668831</v>
      </c>
      <c r="F106" s="53">
        <v>33.427680525668833</v>
      </c>
      <c r="G106" s="53">
        <v>34.627680525668836</v>
      </c>
      <c r="H106" s="40"/>
      <c r="I106" s="53">
        <v>19</v>
      </c>
      <c r="J106" s="53">
        <v>19</v>
      </c>
      <c r="K106" s="53">
        <v>19</v>
      </c>
      <c r="L106" s="23"/>
      <c r="M106" s="24">
        <v>39692</v>
      </c>
      <c r="N106" s="54">
        <v>25.290000915527344</v>
      </c>
      <c r="O106" s="54">
        <v>25.290000915527344</v>
      </c>
      <c r="P106" s="54">
        <v>25.290000915527344</v>
      </c>
      <c r="Q106" s="22"/>
      <c r="R106" s="54">
        <v>19.790000915527344</v>
      </c>
      <c r="S106" s="54">
        <v>19.790000915527344</v>
      </c>
      <c r="T106" s="54">
        <v>19.790000915527344</v>
      </c>
      <c r="U106" s="22"/>
      <c r="V106" s="54">
        <v>0</v>
      </c>
      <c r="W106" s="54">
        <v>0</v>
      </c>
      <c r="X106" s="54">
        <v>0</v>
      </c>
      <c r="Y106" s="22"/>
      <c r="Z106" s="54">
        <v>0.16</v>
      </c>
      <c r="AA106" s="54">
        <v>0.2</v>
      </c>
      <c r="AB106" s="54">
        <v>0.24</v>
      </c>
      <c r="AC106" s="22"/>
      <c r="AD106" s="54">
        <v>0.08</v>
      </c>
      <c r="AE106" s="54">
        <v>0.1</v>
      </c>
      <c r="AF106" s="54">
        <v>0.12</v>
      </c>
      <c r="AG106" s="22"/>
      <c r="AH106" s="54">
        <v>0.36</v>
      </c>
      <c r="AI106" s="54">
        <v>0.45</v>
      </c>
      <c r="AJ106" s="54">
        <v>0.54</v>
      </c>
      <c r="AK106" s="22"/>
      <c r="AL106" s="54">
        <v>0.21600000000000003</v>
      </c>
      <c r="AM106" s="54">
        <v>0.27</v>
      </c>
      <c r="AN106" s="54">
        <v>0.32400000000000001</v>
      </c>
      <c r="AO106" s="22"/>
      <c r="AP106" s="23">
        <v>30</v>
      </c>
      <c r="AQ106" s="55">
        <v>0.4</v>
      </c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4">
        <v>39692</v>
      </c>
      <c r="BI106" s="57">
        <v>0.75</v>
      </c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/>
      <c r="CM106" s="73"/>
      <c r="CN106" s="73"/>
      <c r="CO106" s="58"/>
      <c r="CP106"/>
      <c r="CQ106"/>
      <c r="CR106"/>
      <c r="CS106"/>
      <c r="CT106"/>
      <c r="CY106" s="190">
        <f t="shared" si="18"/>
        <v>39692</v>
      </c>
      <c r="CZ106" s="189">
        <f t="shared" si="19"/>
        <v>0.36</v>
      </c>
      <c r="DA106" s="189">
        <f t="shared" si="20"/>
        <v>0.45</v>
      </c>
      <c r="DB106" s="189">
        <f t="shared" si="21"/>
        <v>0.54</v>
      </c>
      <c r="DD106" s="189">
        <f t="shared" si="22"/>
        <v>0.16</v>
      </c>
      <c r="DE106" s="189">
        <f t="shared" si="23"/>
        <v>0.2</v>
      </c>
      <c r="DF106" s="189">
        <f t="shared" si="24"/>
        <v>0.24</v>
      </c>
      <c r="DH106" s="190">
        <f t="shared" si="25"/>
        <v>39692</v>
      </c>
      <c r="DI106" s="17">
        <f t="shared" si="26"/>
        <v>0.75</v>
      </c>
      <c r="DL106" s="190">
        <f t="shared" si="27"/>
        <v>39692</v>
      </c>
      <c r="DM106" s="189">
        <f t="shared" si="28"/>
        <v>0.21600000000000003</v>
      </c>
      <c r="DN106" s="189">
        <f t="shared" si="29"/>
        <v>0.27</v>
      </c>
      <c r="DO106" s="189">
        <f t="shared" si="30"/>
        <v>0.32400000000000001</v>
      </c>
      <c r="DQ106" s="189">
        <f t="shared" si="31"/>
        <v>0.08</v>
      </c>
      <c r="DR106" s="189">
        <f t="shared" si="32"/>
        <v>0.1</v>
      </c>
      <c r="DS106" s="189">
        <f t="shared" si="33"/>
        <v>0.12</v>
      </c>
    </row>
    <row r="107" spans="1:123" x14ac:dyDescent="0.2">
      <c r="A107" s="27">
        <f t="shared" ca="1" si="17"/>
        <v>39965</v>
      </c>
      <c r="B107" s="17">
        <f>'Gas Curves'!C111</f>
        <v>6.1031609488101601E-2</v>
      </c>
      <c r="C107" s="17"/>
      <c r="D107" s="52">
        <v>38838</v>
      </c>
      <c r="E107" s="53">
        <v>34.755001831054685</v>
      </c>
      <c r="F107" s="53">
        <v>36.705001831054688</v>
      </c>
      <c r="G107" s="53">
        <v>38.65500183105469</v>
      </c>
      <c r="H107" s="40"/>
      <c r="I107" s="53">
        <v>19.540000915527344</v>
      </c>
      <c r="J107" s="53">
        <v>19.540000915527344</v>
      </c>
      <c r="K107" s="53">
        <v>19.540000915527344</v>
      </c>
      <c r="L107" s="23"/>
      <c r="M107" s="24">
        <v>39722</v>
      </c>
      <c r="N107" s="54">
        <v>20.286001205444336</v>
      </c>
      <c r="O107" s="54">
        <v>20.286001205444336</v>
      </c>
      <c r="P107" s="54">
        <v>20.286001205444336</v>
      </c>
      <c r="Q107" s="22"/>
      <c r="R107" s="54">
        <v>14.786500930786133</v>
      </c>
      <c r="S107" s="54">
        <v>14.786500930786133</v>
      </c>
      <c r="T107" s="54">
        <v>14.786500930786133</v>
      </c>
      <c r="U107" s="22"/>
      <c r="V107" s="54">
        <v>0</v>
      </c>
      <c r="W107" s="54">
        <v>0</v>
      </c>
      <c r="X107" s="54">
        <v>0</v>
      </c>
      <c r="Y107" s="22"/>
      <c r="Z107" s="54">
        <v>0.16</v>
      </c>
      <c r="AA107" s="54">
        <v>0.2</v>
      </c>
      <c r="AB107" s="54">
        <v>0.24</v>
      </c>
      <c r="AC107" s="22"/>
      <c r="AD107" s="54">
        <v>0.08</v>
      </c>
      <c r="AE107" s="54">
        <v>0.1</v>
      </c>
      <c r="AF107" s="54">
        <v>0.12</v>
      </c>
      <c r="AG107" s="22"/>
      <c r="AH107" s="54">
        <v>0.36</v>
      </c>
      <c r="AI107" s="54">
        <v>0.45</v>
      </c>
      <c r="AJ107" s="54">
        <v>0.54</v>
      </c>
      <c r="AK107" s="22"/>
      <c r="AL107" s="54">
        <v>0.21600000000000003</v>
      </c>
      <c r="AM107" s="54">
        <v>0.27</v>
      </c>
      <c r="AN107" s="54">
        <v>0.32400000000000001</v>
      </c>
      <c r="AO107" s="22"/>
      <c r="AP107" s="23">
        <v>30</v>
      </c>
      <c r="AQ107" s="55">
        <v>0.4</v>
      </c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4">
        <v>39722</v>
      </c>
      <c r="BI107" s="57">
        <v>0.75</v>
      </c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/>
      <c r="CM107" s="73"/>
      <c r="CN107" s="73"/>
      <c r="CO107" s="58"/>
      <c r="CP107"/>
      <c r="CQ107"/>
      <c r="CR107"/>
      <c r="CS107"/>
      <c r="CT107"/>
      <c r="CY107" s="190">
        <f t="shared" si="18"/>
        <v>39722</v>
      </c>
      <c r="CZ107" s="189">
        <f t="shared" si="19"/>
        <v>0.36</v>
      </c>
      <c r="DA107" s="189">
        <f t="shared" si="20"/>
        <v>0.45</v>
      </c>
      <c r="DB107" s="189">
        <f t="shared" si="21"/>
        <v>0.54</v>
      </c>
      <c r="DD107" s="189">
        <f t="shared" si="22"/>
        <v>0.16</v>
      </c>
      <c r="DE107" s="189">
        <f t="shared" si="23"/>
        <v>0.2</v>
      </c>
      <c r="DF107" s="189">
        <f t="shared" si="24"/>
        <v>0.24</v>
      </c>
      <c r="DH107" s="190">
        <f t="shared" si="25"/>
        <v>39722</v>
      </c>
      <c r="DI107" s="17">
        <f t="shared" si="26"/>
        <v>0.75</v>
      </c>
      <c r="DL107" s="190">
        <f t="shared" si="27"/>
        <v>39722</v>
      </c>
      <c r="DM107" s="189">
        <f t="shared" si="28"/>
        <v>0.21600000000000003</v>
      </c>
      <c r="DN107" s="189">
        <f t="shared" si="29"/>
        <v>0.27</v>
      </c>
      <c r="DO107" s="189">
        <f t="shared" si="30"/>
        <v>0.32400000000000001</v>
      </c>
      <c r="DQ107" s="189">
        <f t="shared" si="31"/>
        <v>0.08</v>
      </c>
      <c r="DR107" s="189">
        <f t="shared" si="32"/>
        <v>0.1</v>
      </c>
      <c r="DS107" s="189">
        <f t="shared" si="33"/>
        <v>0.12</v>
      </c>
    </row>
    <row r="108" spans="1:123" x14ac:dyDescent="0.2">
      <c r="A108" s="27">
        <f t="shared" ca="1" si="17"/>
        <v>39995</v>
      </c>
      <c r="B108" s="17">
        <f>'Gas Curves'!C112</f>
        <v>6.1106511371154401E-2</v>
      </c>
      <c r="C108" s="17"/>
      <c r="D108" s="52">
        <v>38869</v>
      </c>
      <c r="E108" s="53">
        <v>37.875003814697266</v>
      </c>
      <c r="F108" s="53">
        <v>42.625003814697266</v>
      </c>
      <c r="G108" s="53">
        <v>47.375003814697266</v>
      </c>
      <c r="H108" s="40"/>
      <c r="I108" s="53">
        <v>22.540000915527344</v>
      </c>
      <c r="J108" s="53">
        <v>22.540000915527344</v>
      </c>
      <c r="K108" s="53">
        <v>22.540000915527344</v>
      </c>
      <c r="L108" s="23"/>
      <c r="M108" s="24">
        <v>39753</v>
      </c>
      <c r="N108" s="54">
        <v>22.290000915527344</v>
      </c>
      <c r="O108" s="54">
        <v>22.290000915527344</v>
      </c>
      <c r="P108" s="54">
        <v>22.290000915527344</v>
      </c>
      <c r="Q108" s="22"/>
      <c r="R108" s="54">
        <v>14.790000915527344</v>
      </c>
      <c r="S108" s="54">
        <v>14.790000915527344</v>
      </c>
      <c r="T108" s="54">
        <v>14.790000915527344</v>
      </c>
      <c r="U108" s="22"/>
      <c r="V108" s="54">
        <v>0</v>
      </c>
      <c r="W108" s="54">
        <v>0</v>
      </c>
      <c r="X108" s="54">
        <v>0</v>
      </c>
      <c r="Y108" s="22"/>
      <c r="Z108" s="54">
        <v>0.16</v>
      </c>
      <c r="AA108" s="54">
        <v>0.2</v>
      </c>
      <c r="AB108" s="54">
        <v>0.24</v>
      </c>
      <c r="AC108" s="22"/>
      <c r="AD108" s="54">
        <v>0.08</v>
      </c>
      <c r="AE108" s="54">
        <v>0.1</v>
      </c>
      <c r="AF108" s="54">
        <v>0.12</v>
      </c>
      <c r="AG108" s="22"/>
      <c r="AH108" s="54">
        <v>0.28000000000000003</v>
      </c>
      <c r="AI108" s="54">
        <v>0.35</v>
      </c>
      <c r="AJ108" s="54">
        <v>0.42</v>
      </c>
      <c r="AK108" s="22"/>
      <c r="AL108" s="54">
        <v>0.16800000000000001</v>
      </c>
      <c r="AM108" s="54">
        <v>0.21</v>
      </c>
      <c r="AN108" s="54">
        <v>0.252</v>
      </c>
      <c r="AO108" s="22"/>
      <c r="AP108" s="23">
        <v>30</v>
      </c>
      <c r="AQ108" s="55">
        <v>0.4</v>
      </c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4">
        <v>39753</v>
      </c>
      <c r="BI108" s="57">
        <v>0.75</v>
      </c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/>
      <c r="CM108" s="73"/>
      <c r="CN108" s="73"/>
      <c r="CO108" s="58"/>
      <c r="CP108"/>
      <c r="CQ108"/>
      <c r="CR108"/>
      <c r="CS108"/>
      <c r="CT108"/>
      <c r="CY108" s="190">
        <f t="shared" si="18"/>
        <v>39753</v>
      </c>
      <c r="CZ108" s="189">
        <f t="shared" si="19"/>
        <v>0.28000000000000003</v>
      </c>
      <c r="DA108" s="189">
        <f t="shared" si="20"/>
        <v>0.35</v>
      </c>
      <c r="DB108" s="189">
        <f t="shared" si="21"/>
        <v>0.42</v>
      </c>
      <c r="DD108" s="189">
        <f t="shared" si="22"/>
        <v>0.16</v>
      </c>
      <c r="DE108" s="189">
        <f t="shared" si="23"/>
        <v>0.2</v>
      </c>
      <c r="DF108" s="189">
        <f t="shared" si="24"/>
        <v>0.24</v>
      </c>
      <c r="DH108" s="190">
        <f t="shared" si="25"/>
        <v>39753</v>
      </c>
      <c r="DI108" s="17">
        <f t="shared" si="26"/>
        <v>0.75</v>
      </c>
      <c r="DL108" s="190">
        <f t="shared" si="27"/>
        <v>39753</v>
      </c>
      <c r="DM108" s="189">
        <f t="shared" si="28"/>
        <v>0.16800000000000001</v>
      </c>
      <c r="DN108" s="189">
        <f t="shared" si="29"/>
        <v>0.21</v>
      </c>
      <c r="DO108" s="189">
        <f t="shared" si="30"/>
        <v>0.252</v>
      </c>
      <c r="DQ108" s="189">
        <f t="shared" si="31"/>
        <v>0.08</v>
      </c>
      <c r="DR108" s="189">
        <f t="shared" si="32"/>
        <v>0.1</v>
      </c>
      <c r="DS108" s="189">
        <f t="shared" si="33"/>
        <v>0.12</v>
      </c>
    </row>
    <row r="109" spans="1:123" x14ac:dyDescent="0.2">
      <c r="A109" s="27">
        <f t="shared" ca="1" si="17"/>
        <v>40026</v>
      </c>
      <c r="B109" s="17">
        <f>'Gas Curves'!C113</f>
        <v>6.1178997066206005E-2</v>
      </c>
      <c r="C109" s="17"/>
      <c r="D109" s="52">
        <v>38899</v>
      </c>
      <c r="E109" s="53">
        <v>42.75</v>
      </c>
      <c r="F109" s="53">
        <v>51.75</v>
      </c>
      <c r="G109" s="53">
        <v>60.75</v>
      </c>
      <c r="H109" s="40"/>
      <c r="I109" s="53">
        <v>23.040000915527344</v>
      </c>
      <c r="J109" s="53">
        <v>23.040000915527344</v>
      </c>
      <c r="K109" s="53">
        <v>23.040000915527344</v>
      </c>
      <c r="L109" s="23"/>
      <c r="M109" s="24">
        <v>39783</v>
      </c>
      <c r="N109" s="54">
        <v>27.290000915527344</v>
      </c>
      <c r="O109" s="54">
        <v>27.290000915527344</v>
      </c>
      <c r="P109" s="54">
        <v>27.290000915527344</v>
      </c>
      <c r="Q109" s="22"/>
      <c r="R109" s="54">
        <v>21.790000915527344</v>
      </c>
      <c r="S109" s="54">
        <v>21.790000915527344</v>
      </c>
      <c r="T109" s="54">
        <v>21.790000915527344</v>
      </c>
      <c r="U109" s="22"/>
      <c r="V109" s="54">
        <v>0</v>
      </c>
      <c r="W109" s="54">
        <v>0</v>
      </c>
      <c r="X109" s="54">
        <v>0</v>
      </c>
      <c r="Y109" s="22"/>
      <c r="Z109" s="54">
        <v>0.16</v>
      </c>
      <c r="AA109" s="54">
        <v>0.2</v>
      </c>
      <c r="AB109" s="54">
        <v>0.24</v>
      </c>
      <c r="AC109" s="22"/>
      <c r="AD109" s="54">
        <v>0.08</v>
      </c>
      <c r="AE109" s="54">
        <v>0.1</v>
      </c>
      <c r="AF109" s="54">
        <v>0.12</v>
      </c>
      <c r="AG109" s="22"/>
      <c r="AH109" s="54">
        <v>0.28000000000000003</v>
      </c>
      <c r="AI109" s="54">
        <v>0.35</v>
      </c>
      <c r="AJ109" s="54">
        <v>0.42</v>
      </c>
      <c r="AK109" s="22"/>
      <c r="AL109" s="54">
        <v>0.16800000000000001</v>
      </c>
      <c r="AM109" s="54">
        <v>0.21</v>
      </c>
      <c r="AN109" s="54">
        <v>0.252</v>
      </c>
      <c r="AO109" s="22"/>
      <c r="AP109" s="23">
        <v>31</v>
      </c>
      <c r="AQ109" s="55">
        <v>0.4</v>
      </c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4">
        <v>39783</v>
      </c>
      <c r="BI109" s="57">
        <v>0.75</v>
      </c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/>
      <c r="CM109" s="73"/>
      <c r="CN109" s="73"/>
      <c r="CO109" s="58"/>
      <c r="CP109"/>
      <c r="CQ109"/>
      <c r="CR109"/>
      <c r="CS109"/>
      <c r="CT109"/>
      <c r="CY109" s="190">
        <f t="shared" si="18"/>
        <v>39783</v>
      </c>
      <c r="CZ109" s="189">
        <f t="shared" si="19"/>
        <v>0.28000000000000003</v>
      </c>
      <c r="DA109" s="189">
        <f t="shared" si="20"/>
        <v>0.35</v>
      </c>
      <c r="DB109" s="189">
        <f t="shared" si="21"/>
        <v>0.42</v>
      </c>
      <c r="DD109" s="189">
        <f t="shared" si="22"/>
        <v>0.16</v>
      </c>
      <c r="DE109" s="189">
        <f t="shared" si="23"/>
        <v>0.2</v>
      </c>
      <c r="DF109" s="189">
        <f t="shared" si="24"/>
        <v>0.24</v>
      </c>
      <c r="DH109" s="190">
        <f t="shared" si="25"/>
        <v>39783</v>
      </c>
      <c r="DI109" s="17">
        <f t="shared" si="26"/>
        <v>0.75</v>
      </c>
      <c r="DL109" s="190">
        <f t="shared" si="27"/>
        <v>39783</v>
      </c>
      <c r="DM109" s="189">
        <f t="shared" si="28"/>
        <v>0.16800000000000001</v>
      </c>
      <c r="DN109" s="189">
        <f t="shared" si="29"/>
        <v>0.21</v>
      </c>
      <c r="DO109" s="189">
        <f t="shared" si="30"/>
        <v>0.252</v>
      </c>
      <c r="DQ109" s="189">
        <f t="shared" si="31"/>
        <v>0.08</v>
      </c>
      <c r="DR109" s="189">
        <f t="shared" si="32"/>
        <v>0.1</v>
      </c>
      <c r="DS109" s="189">
        <f t="shared" si="33"/>
        <v>0.12</v>
      </c>
    </row>
    <row r="110" spans="1:123" x14ac:dyDescent="0.2">
      <c r="A110" s="27">
        <f t="shared" ca="1" si="17"/>
        <v>40057</v>
      </c>
      <c r="B110" s="17">
        <f>'Gas Curves'!C114</f>
        <v>6.1253898952925698E-2</v>
      </c>
      <c r="C110" s="17"/>
      <c r="D110" s="52">
        <v>38930</v>
      </c>
      <c r="E110" s="53">
        <v>42.75</v>
      </c>
      <c r="F110" s="53">
        <v>51.75</v>
      </c>
      <c r="G110" s="53">
        <v>60.75</v>
      </c>
      <c r="H110" s="40"/>
      <c r="I110" s="53">
        <v>24.040000915527344</v>
      </c>
      <c r="J110" s="53">
        <v>24.040000915527344</v>
      </c>
      <c r="K110" s="53">
        <v>24.040000915527344</v>
      </c>
      <c r="L110" s="23"/>
      <c r="M110" s="24">
        <v>39814</v>
      </c>
      <c r="N110" s="54">
        <v>35.75</v>
      </c>
      <c r="O110" s="54">
        <v>35.75</v>
      </c>
      <c r="P110" s="54">
        <v>35.75</v>
      </c>
      <c r="Q110" s="22"/>
      <c r="R110" s="54">
        <v>25.25</v>
      </c>
      <c r="S110" s="54">
        <v>25.25</v>
      </c>
      <c r="T110" s="54">
        <v>25.25</v>
      </c>
      <c r="U110" s="22"/>
      <c r="V110" s="54">
        <v>0</v>
      </c>
      <c r="W110" s="54">
        <v>0</v>
      </c>
      <c r="X110" s="54">
        <v>0</v>
      </c>
      <c r="Y110" s="22"/>
      <c r="Z110" s="54">
        <v>0.16</v>
      </c>
      <c r="AA110" s="54">
        <v>0.2</v>
      </c>
      <c r="AB110" s="54">
        <v>0.24</v>
      </c>
      <c r="AC110" s="22"/>
      <c r="AD110" s="54">
        <v>0.08</v>
      </c>
      <c r="AE110" s="54">
        <v>0.1</v>
      </c>
      <c r="AF110" s="54">
        <v>0.12</v>
      </c>
      <c r="AG110" s="22"/>
      <c r="AH110" s="54">
        <v>0.28000000000000003</v>
      </c>
      <c r="AI110" s="54">
        <v>0.35</v>
      </c>
      <c r="AJ110" s="54">
        <v>0.42</v>
      </c>
      <c r="AK110" s="22"/>
      <c r="AL110" s="54">
        <v>0.16800000000000001</v>
      </c>
      <c r="AM110" s="54">
        <v>0.21</v>
      </c>
      <c r="AN110" s="54">
        <v>0.252</v>
      </c>
      <c r="AO110" s="22"/>
      <c r="AP110" s="23">
        <v>31</v>
      </c>
      <c r="AQ110" s="55">
        <v>0.4</v>
      </c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4">
        <v>39814</v>
      </c>
      <c r="BI110" s="57">
        <v>0.75</v>
      </c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/>
      <c r="CM110" s="73"/>
      <c r="CN110" s="73"/>
      <c r="CO110" s="58"/>
      <c r="CP110"/>
      <c r="CQ110"/>
      <c r="CR110"/>
      <c r="CS110"/>
      <c r="CT110"/>
      <c r="CY110" s="190">
        <f t="shared" si="18"/>
        <v>39814</v>
      </c>
      <c r="CZ110" s="189">
        <f t="shared" si="19"/>
        <v>0.28000000000000003</v>
      </c>
      <c r="DA110" s="189">
        <f t="shared" si="20"/>
        <v>0.35</v>
      </c>
      <c r="DB110" s="189">
        <f t="shared" si="21"/>
        <v>0.42</v>
      </c>
      <c r="DD110" s="189">
        <f t="shared" si="22"/>
        <v>0.16</v>
      </c>
      <c r="DE110" s="189">
        <f t="shared" si="23"/>
        <v>0.2</v>
      </c>
      <c r="DF110" s="189">
        <f t="shared" si="24"/>
        <v>0.24</v>
      </c>
      <c r="DH110" s="190">
        <f t="shared" si="25"/>
        <v>39814</v>
      </c>
      <c r="DI110" s="17">
        <f t="shared" si="26"/>
        <v>0.75</v>
      </c>
      <c r="DL110" s="190">
        <f t="shared" si="27"/>
        <v>39814</v>
      </c>
      <c r="DM110" s="189">
        <f t="shared" si="28"/>
        <v>0.16800000000000001</v>
      </c>
      <c r="DN110" s="189">
        <f t="shared" si="29"/>
        <v>0.21</v>
      </c>
      <c r="DO110" s="189">
        <f t="shared" si="30"/>
        <v>0.252</v>
      </c>
      <c r="DQ110" s="189">
        <f t="shared" si="31"/>
        <v>0.08</v>
      </c>
      <c r="DR110" s="189">
        <f t="shared" si="32"/>
        <v>0.1</v>
      </c>
      <c r="DS110" s="189">
        <f t="shared" si="33"/>
        <v>0.12</v>
      </c>
    </row>
    <row r="111" spans="1:123" x14ac:dyDescent="0.2">
      <c r="A111" s="27">
        <f t="shared" ca="1" si="17"/>
        <v>40087</v>
      </c>
      <c r="B111" s="17">
        <f>'Gas Curves'!C115</f>
        <v>6.1326384651525102E-2</v>
      </c>
      <c r="C111" s="17"/>
      <c r="D111" s="52">
        <v>38961</v>
      </c>
      <c r="E111" s="53">
        <v>28.079999923706055</v>
      </c>
      <c r="F111" s="53">
        <v>30.829999923706055</v>
      </c>
      <c r="G111" s="53">
        <v>33.579999923706055</v>
      </c>
      <c r="H111" s="40"/>
      <c r="I111" s="53">
        <v>18.040000915527344</v>
      </c>
      <c r="J111" s="53">
        <v>18.040000915527344</v>
      </c>
      <c r="K111" s="53">
        <v>18.040000915527344</v>
      </c>
      <c r="L111" s="23"/>
      <c r="M111" s="24">
        <v>39845</v>
      </c>
      <c r="N111" s="54">
        <v>31.246002197265625</v>
      </c>
      <c r="O111" s="54">
        <v>31.246002197265625</v>
      </c>
      <c r="P111" s="54">
        <v>31.246002197265625</v>
      </c>
      <c r="Q111" s="22"/>
      <c r="R111" s="54">
        <v>22.746501922607422</v>
      </c>
      <c r="S111" s="54">
        <v>22.746501922607422</v>
      </c>
      <c r="T111" s="54">
        <v>22.746501922607422</v>
      </c>
      <c r="U111" s="22"/>
      <c r="V111" s="54">
        <v>0</v>
      </c>
      <c r="W111" s="54">
        <v>0</v>
      </c>
      <c r="X111" s="54">
        <v>0</v>
      </c>
      <c r="Y111" s="22"/>
      <c r="Z111" s="54">
        <v>0.16</v>
      </c>
      <c r="AA111" s="54">
        <v>0.2</v>
      </c>
      <c r="AB111" s="54">
        <v>0.24</v>
      </c>
      <c r="AC111" s="22"/>
      <c r="AD111" s="54">
        <v>0.08</v>
      </c>
      <c r="AE111" s="54">
        <v>0.1</v>
      </c>
      <c r="AF111" s="54">
        <v>0.12</v>
      </c>
      <c r="AG111" s="22"/>
      <c r="AH111" s="54">
        <v>0.28000000000000003</v>
      </c>
      <c r="AI111" s="54">
        <v>0.35</v>
      </c>
      <c r="AJ111" s="54">
        <v>0.42</v>
      </c>
      <c r="AK111" s="22"/>
      <c r="AL111" s="54">
        <v>0.16800000000000001</v>
      </c>
      <c r="AM111" s="54">
        <v>0.21</v>
      </c>
      <c r="AN111" s="54">
        <v>0.252</v>
      </c>
      <c r="AO111" s="22"/>
      <c r="AP111" s="23">
        <v>31</v>
      </c>
      <c r="AQ111" s="55">
        <v>0.4</v>
      </c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4">
        <v>39845</v>
      </c>
      <c r="BI111" s="57">
        <v>0.75</v>
      </c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/>
      <c r="CM111" s="73"/>
      <c r="CN111" s="73"/>
      <c r="CO111" s="58"/>
      <c r="CP111"/>
      <c r="CQ111"/>
      <c r="CR111"/>
      <c r="CS111"/>
      <c r="CT111"/>
      <c r="CY111" s="190">
        <f t="shared" si="18"/>
        <v>39845</v>
      </c>
      <c r="CZ111" s="189">
        <f t="shared" si="19"/>
        <v>0.28000000000000003</v>
      </c>
      <c r="DA111" s="189">
        <f t="shared" si="20"/>
        <v>0.35</v>
      </c>
      <c r="DB111" s="189">
        <f t="shared" si="21"/>
        <v>0.42</v>
      </c>
      <c r="DD111" s="189">
        <f t="shared" si="22"/>
        <v>0.16</v>
      </c>
      <c r="DE111" s="189">
        <f t="shared" si="23"/>
        <v>0.2</v>
      </c>
      <c r="DF111" s="189">
        <f t="shared" si="24"/>
        <v>0.24</v>
      </c>
      <c r="DH111" s="190">
        <f t="shared" si="25"/>
        <v>39845</v>
      </c>
      <c r="DI111" s="17">
        <f t="shared" si="26"/>
        <v>0.75</v>
      </c>
      <c r="DL111" s="190">
        <f t="shared" si="27"/>
        <v>39845</v>
      </c>
      <c r="DM111" s="189">
        <f t="shared" si="28"/>
        <v>0.16800000000000001</v>
      </c>
      <c r="DN111" s="189">
        <f t="shared" si="29"/>
        <v>0.21</v>
      </c>
      <c r="DO111" s="189">
        <f t="shared" si="30"/>
        <v>0.252</v>
      </c>
      <c r="DQ111" s="189">
        <f t="shared" si="31"/>
        <v>0.08</v>
      </c>
      <c r="DR111" s="189">
        <f t="shared" si="32"/>
        <v>0.1</v>
      </c>
      <c r="DS111" s="189">
        <f t="shared" si="33"/>
        <v>0.12</v>
      </c>
    </row>
    <row r="112" spans="1:123" x14ac:dyDescent="0.2">
      <c r="A112" s="27">
        <f t="shared" ca="1" si="17"/>
        <v>40118</v>
      </c>
      <c r="B112" s="17">
        <f>'Gas Curves'!C116</f>
        <v>6.1401286541909801E-2</v>
      </c>
      <c r="C112" s="17"/>
      <c r="D112" s="52">
        <v>38991</v>
      </c>
      <c r="E112" s="53">
        <v>30.981563925743103</v>
      </c>
      <c r="F112" s="53">
        <v>31.981563925743103</v>
      </c>
      <c r="G112" s="53">
        <v>32.981563925743103</v>
      </c>
      <c r="H112" s="40"/>
      <c r="I112" s="53">
        <v>17.540002822875977</v>
      </c>
      <c r="J112" s="53">
        <v>17.540002822875977</v>
      </c>
      <c r="K112" s="53">
        <v>17.540002822875977</v>
      </c>
      <c r="L112" s="23"/>
      <c r="M112" s="24">
        <v>39873</v>
      </c>
      <c r="N112" s="54">
        <v>25.5</v>
      </c>
      <c r="O112" s="54">
        <v>25.5</v>
      </c>
      <c r="P112" s="54">
        <v>25.5</v>
      </c>
      <c r="Q112" s="22"/>
      <c r="R112" s="54">
        <v>20</v>
      </c>
      <c r="S112" s="54">
        <v>20</v>
      </c>
      <c r="T112" s="54">
        <v>20</v>
      </c>
      <c r="U112" s="22"/>
      <c r="V112" s="54">
        <v>0</v>
      </c>
      <c r="W112" s="54">
        <v>0</v>
      </c>
      <c r="X112" s="54">
        <v>0</v>
      </c>
      <c r="Y112" s="22"/>
      <c r="Z112" s="54">
        <v>0.16</v>
      </c>
      <c r="AA112" s="54">
        <v>0.2</v>
      </c>
      <c r="AB112" s="54">
        <v>0.24</v>
      </c>
      <c r="AC112" s="22"/>
      <c r="AD112" s="54">
        <v>0.08</v>
      </c>
      <c r="AE112" s="54">
        <v>0.1</v>
      </c>
      <c r="AF112" s="54">
        <v>0.12</v>
      </c>
      <c r="AG112" s="22"/>
      <c r="AH112" s="54">
        <v>0.28000000000000003</v>
      </c>
      <c r="AI112" s="54">
        <v>0.35</v>
      </c>
      <c r="AJ112" s="54">
        <v>0.42</v>
      </c>
      <c r="AK112" s="22"/>
      <c r="AL112" s="54">
        <v>0.16800000000000001</v>
      </c>
      <c r="AM112" s="54">
        <v>0.21</v>
      </c>
      <c r="AN112" s="54">
        <v>0.252</v>
      </c>
      <c r="AO112" s="22"/>
      <c r="AP112" s="23">
        <v>32</v>
      </c>
      <c r="AQ112" s="55">
        <v>0.4</v>
      </c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4">
        <v>39873</v>
      </c>
      <c r="BI112" s="57">
        <v>0.75</v>
      </c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/>
      <c r="CM112" s="73"/>
      <c r="CN112" s="73"/>
      <c r="CO112" s="58"/>
      <c r="CP112"/>
      <c r="CQ112"/>
      <c r="CR112"/>
      <c r="CS112"/>
      <c r="CT112"/>
      <c r="CY112" s="190">
        <f t="shared" si="18"/>
        <v>39873</v>
      </c>
      <c r="CZ112" s="189">
        <f t="shared" si="19"/>
        <v>0.28000000000000003</v>
      </c>
      <c r="DA112" s="189">
        <f t="shared" si="20"/>
        <v>0.35</v>
      </c>
      <c r="DB112" s="189">
        <f t="shared" si="21"/>
        <v>0.42</v>
      </c>
      <c r="DD112" s="189">
        <f t="shared" si="22"/>
        <v>0.16</v>
      </c>
      <c r="DE112" s="189">
        <f t="shared" si="23"/>
        <v>0.2</v>
      </c>
      <c r="DF112" s="189">
        <f t="shared" si="24"/>
        <v>0.24</v>
      </c>
      <c r="DH112" s="190">
        <f t="shared" si="25"/>
        <v>39873</v>
      </c>
      <c r="DI112" s="17">
        <f t="shared" si="26"/>
        <v>0.75</v>
      </c>
      <c r="DL112" s="190">
        <f t="shared" si="27"/>
        <v>39873</v>
      </c>
      <c r="DM112" s="189">
        <f t="shared" si="28"/>
        <v>0.16800000000000001</v>
      </c>
      <c r="DN112" s="189">
        <f t="shared" si="29"/>
        <v>0.21</v>
      </c>
      <c r="DO112" s="189">
        <f t="shared" si="30"/>
        <v>0.252</v>
      </c>
      <c r="DQ112" s="189">
        <f t="shared" si="31"/>
        <v>0.08</v>
      </c>
      <c r="DR112" s="189">
        <f t="shared" si="32"/>
        <v>0.1</v>
      </c>
      <c r="DS112" s="189">
        <f t="shared" si="33"/>
        <v>0.12</v>
      </c>
    </row>
    <row r="113" spans="1:123" x14ac:dyDescent="0.2">
      <c r="A113" s="27">
        <f t="shared" ca="1" si="17"/>
        <v>40148</v>
      </c>
      <c r="B113" s="17">
        <f>'Gas Curves'!C117</f>
        <v>6.1476188434158405E-2</v>
      </c>
      <c r="C113" s="17"/>
      <c r="D113" s="52">
        <v>39022</v>
      </c>
      <c r="E113" s="53">
        <v>31.081562399864197</v>
      </c>
      <c r="F113" s="53">
        <v>32.081562399864197</v>
      </c>
      <c r="G113" s="53">
        <v>33.081562399864197</v>
      </c>
      <c r="H113" s="40"/>
      <c r="I113" s="53">
        <v>18.540000915527344</v>
      </c>
      <c r="J113" s="53">
        <v>18.540000915527344</v>
      </c>
      <c r="K113" s="53">
        <v>18.540000915527344</v>
      </c>
      <c r="L113" s="23"/>
      <c r="M113" s="24">
        <v>39904</v>
      </c>
      <c r="N113" s="54">
        <v>22</v>
      </c>
      <c r="O113" s="54">
        <v>22</v>
      </c>
      <c r="P113" s="54">
        <v>22</v>
      </c>
      <c r="Q113" s="22"/>
      <c r="R113" s="54">
        <v>16.495000839233398</v>
      </c>
      <c r="S113" s="54">
        <v>16.495000839233398</v>
      </c>
      <c r="T113" s="54">
        <v>16.495000839233398</v>
      </c>
      <c r="U113" s="22"/>
      <c r="V113" s="54">
        <v>0</v>
      </c>
      <c r="W113" s="54">
        <v>0</v>
      </c>
      <c r="X113" s="54">
        <v>0</v>
      </c>
      <c r="Y113" s="22"/>
      <c r="Z113" s="54">
        <v>0.16</v>
      </c>
      <c r="AA113" s="54">
        <v>0.2</v>
      </c>
      <c r="AB113" s="54">
        <v>0.24</v>
      </c>
      <c r="AC113" s="22"/>
      <c r="AD113" s="54">
        <v>0.08</v>
      </c>
      <c r="AE113" s="54">
        <v>0.1</v>
      </c>
      <c r="AF113" s="54">
        <v>0.12</v>
      </c>
      <c r="AG113" s="22"/>
      <c r="AH113" s="54">
        <v>0.28000000000000003</v>
      </c>
      <c r="AI113" s="54">
        <v>0.35</v>
      </c>
      <c r="AJ113" s="54">
        <v>0.42</v>
      </c>
      <c r="AK113" s="22"/>
      <c r="AL113" s="54">
        <v>0.16800000000000001</v>
      </c>
      <c r="AM113" s="54">
        <v>0.21</v>
      </c>
      <c r="AN113" s="54">
        <v>0.252</v>
      </c>
      <c r="AO113" s="22"/>
      <c r="AP113" s="23">
        <v>32</v>
      </c>
      <c r="AQ113" s="55">
        <v>0.4</v>
      </c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4">
        <v>39904</v>
      </c>
      <c r="BI113" s="57">
        <v>0.75</v>
      </c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/>
      <c r="CM113" s="73"/>
      <c r="CN113" s="73"/>
      <c r="CO113" s="58"/>
      <c r="CP113"/>
      <c r="CQ113"/>
      <c r="CR113"/>
      <c r="CS113"/>
      <c r="CT113"/>
      <c r="CY113" s="190">
        <f t="shared" si="18"/>
        <v>39904</v>
      </c>
      <c r="CZ113" s="189">
        <f t="shared" si="19"/>
        <v>0.28000000000000003</v>
      </c>
      <c r="DA113" s="189">
        <f t="shared" si="20"/>
        <v>0.35</v>
      </c>
      <c r="DB113" s="189">
        <f t="shared" si="21"/>
        <v>0.42</v>
      </c>
      <c r="DD113" s="189">
        <f t="shared" si="22"/>
        <v>0.16</v>
      </c>
      <c r="DE113" s="189">
        <f t="shared" si="23"/>
        <v>0.2</v>
      </c>
      <c r="DF113" s="189">
        <f t="shared" si="24"/>
        <v>0.24</v>
      </c>
      <c r="DH113" s="190">
        <f t="shared" si="25"/>
        <v>39904</v>
      </c>
      <c r="DI113" s="17">
        <f t="shared" si="26"/>
        <v>0.75</v>
      </c>
      <c r="DL113" s="190">
        <f t="shared" si="27"/>
        <v>39904</v>
      </c>
      <c r="DM113" s="189">
        <f t="shared" si="28"/>
        <v>0.16800000000000001</v>
      </c>
      <c r="DN113" s="189">
        <f t="shared" si="29"/>
        <v>0.21</v>
      </c>
      <c r="DO113" s="189">
        <f t="shared" si="30"/>
        <v>0.252</v>
      </c>
      <c r="DQ113" s="189">
        <f t="shared" si="31"/>
        <v>0.08</v>
      </c>
      <c r="DR113" s="189">
        <f t="shared" si="32"/>
        <v>0.1</v>
      </c>
      <c r="DS113" s="189">
        <f t="shared" si="33"/>
        <v>0.12</v>
      </c>
    </row>
    <row r="114" spans="1:123" x14ac:dyDescent="0.2">
      <c r="A114" s="27">
        <f t="shared" ca="1" si="17"/>
        <v>40179</v>
      </c>
      <c r="B114" s="17">
        <f>'Gas Curves'!C118</f>
        <v>6.1548674138107301E-2</v>
      </c>
      <c r="C114" s="17"/>
      <c r="D114" s="52">
        <v>39052</v>
      </c>
      <c r="E114" s="53">
        <v>31.181560873985291</v>
      </c>
      <c r="F114" s="53">
        <v>32.181560873985291</v>
      </c>
      <c r="G114" s="53">
        <v>33.181560873985291</v>
      </c>
      <c r="H114" s="40"/>
      <c r="I114" s="53">
        <v>20.790000915527344</v>
      </c>
      <c r="J114" s="53">
        <v>20.790000915527344</v>
      </c>
      <c r="K114" s="53">
        <v>20.790000915527344</v>
      </c>
      <c r="L114" s="23"/>
      <c r="M114" s="24">
        <v>39934</v>
      </c>
      <c r="N114" s="54">
        <v>22.290000915527344</v>
      </c>
      <c r="O114" s="54">
        <v>22.290000915527344</v>
      </c>
      <c r="P114" s="54">
        <v>22.290000915527344</v>
      </c>
      <c r="Q114" s="22"/>
      <c r="R114" s="54">
        <v>15.795000076293945</v>
      </c>
      <c r="S114" s="54">
        <v>15.795000076293945</v>
      </c>
      <c r="T114" s="54">
        <v>15.795000076293945</v>
      </c>
      <c r="U114" s="22"/>
      <c r="V114" s="54">
        <v>0</v>
      </c>
      <c r="W114" s="54">
        <v>0</v>
      </c>
      <c r="X114" s="54">
        <v>0</v>
      </c>
      <c r="Y114" s="22"/>
      <c r="Z114" s="54">
        <v>0.16</v>
      </c>
      <c r="AA114" s="54">
        <v>0.2</v>
      </c>
      <c r="AB114" s="54">
        <v>0.24</v>
      </c>
      <c r="AC114" s="22"/>
      <c r="AD114" s="54">
        <v>0.08</v>
      </c>
      <c r="AE114" s="54">
        <v>0.1</v>
      </c>
      <c r="AF114" s="54">
        <v>0.12</v>
      </c>
      <c r="AG114" s="22"/>
      <c r="AH114" s="54">
        <v>0.36</v>
      </c>
      <c r="AI114" s="54">
        <v>0.45</v>
      </c>
      <c r="AJ114" s="54">
        <v>0.54</v>
      </c>
      <c r="AK114" s="22"/>
      <c r="AL114" s="54">
        <v>0.21600000000000003</v>
      </c>
      <c r="AM114" s="54">
        <v>0.27</v>
      </c>
      <c r="AN114" s="54">
        <v>0.32400000000000001</v>
      </c>
      <c r="AO114" s="22"/>
      <c r="AP114" s="23">
        <v>32</v>
      </c>
      <c r="AQ114" s="55">
        <v>0.4</v>
      </c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4">
        <v>39934</v>
      </c>
      <c r="BI114" s="57">
        <v>0.75</v>
      </c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/>
      <c r="CM114" s="73"/>
      <c r="CN114" s="73"/>
      <c r="CO114" s="58"/>
      <c r="CP114"/>
      <c r="CQ114"/>
      <c r="CR114"/>
      <c r="CS114"/>
      <c r="CT114"/>
      <c r="CY114" s="190">
        <f t="shared" si="18"/>
        <v>39934</v>
      </c>
      <c r="CZ114" s="189">
        <f t="shared" si="19"/>
        <v>0.36</v>
      </c>
      <c r="DA114" s="189">
        <f t="shared" si="20"/>
        <v>0.45</v>
      </c>
      <c r="DB114" s="189">
        <f t="shared" si="21"/>
        <v>0.54</v>
      </c>
      <c r="DD114" s="189">
        <f t="shared" si="22"/>
        <v>0.16</v>
      </c>
      <c r="DE114" s="189">
        <f t="shared" si="23"/>
        <v>0.2</v>
      </c>
      <c r="DF114" s="189">
        <f t="shared" si="24"/>
        <v>0.24</v>
      </c>
      <c r="DH114" s="190">
        <f t="shared" si="25"/>
        <v>39934</v>
      </c>
      <c r="DI114" s="17">
        <f t="shared" si="26"/>
        <v>0.75</v>
      </c>
      <c r="DL114" s="190">
        <f t="shared" si="27"/>
        <v>39934</v>
      </c>
      <c r="DM114" s="189">
        <f t="shared" si="28"/>
        <v>0.21600000000000003</v>
      </c>
      <c r="DN114" s="189">
        <f t="shared" si="29"/>
        <v>0.27</v>
      </c>
      <c r="DO114" s="189">
        <f t="shared" si="30"/>
        <v>0.32400000000000001</v>
      </c>
      <c r="DQ114" s="189">
        <f t="shared" si="31"/>
        <v>0.08</v>
      </c>
      <c r="DR114" s="189">
        <f t="shared" si="32"/>
        <v>0.1</v>
      </c>
      <c r="DS114" s="189">
        <f t="shared" si="33"/>
        <v>0.12</v>
      </c>
    </row>
    <row r="115" spans="1:123" x14ac:dyDescent="0.2">
      <c r="A115" s="27">
        <f t="shared" ca="1" si="17"/>
        <v>40210</v>
      </c>
      <c r="B115" s="17">
        <f>'Gas Curves'!C119</f>
        <v>6.1623576034020904E-2</v>
      </c>
      <c r="C115" s="17"/>
      <c r="D115" s="52">
        <v>39083</v>
      </c>
      <c r="E115" s="53">
        <v>34.975713239397322</v>
      </c>
      <c r="F115" s="53">
        <v>35.525713239397319</v>
      </c>
      <c r="G115" s="53">
        <v>36.075713239397317</v>
      </c>
      <c r="H115" s="40"/>
      <c r="I115" s="53">
        <v>23</v>
      </c>
      <c r="J115" s="53">
        <v>23</v>
      </c>
      <c r="K115" s="53">
        <v>23</v>
      </c>
      <c r="L115" s="23"/>
      <c r="M115" s="24">
        <v>39965</v>
      </c>
      <c r="N115" s="54">
        <v>29.290000915527344</v>
      </c>
      <c r="O115" s="54">
        <v>29.290000915527344</v>
      </c>
      <c r="P115" s="54">
        <v>29.290000915527344</v>
      </c>
      <c r="Q115" s="22"/>
      <c r="R115" s="54">
        <v>19.790000915527344</v>
      </c>
      <c r="S115" s="54">
        <v>19.790000915527344</v>
      </c>
      <c r="T115" s="54">
        <v>19.790000915527344</v>
      </c>
      <c r="U115" s="22"/>
      <c r="V115" s="54">
        <v>0</v>
      </c>
      <c r="W115" s="54">
        <v>0</v>
      </c>
      <c r="X115" s="54">
        <v>0</v>
      </c>
      <c r="Y115" s="22"/>
      <c r="Z115" s="54">
        <v>0.16</v>
      </c>
      <c r="AA115" s="54">
        <v>0.2</v>
      </c>
      <c r="AB115" s="54">
        <v>0.24</v>
      </c>
      <c r="AC115" s="22"/>
      <c r="AD115" s="54">
        <v>0.08</v>
      </c>
      <c r="AE115" s="54">
        <v>0.1</v>
      </c>
      <c r="AF115" s="54">
        <v>0.12</v>
      </c>
      <c r="AG115" s="22"/>
      <c r="AH115" s="54">
        <v>0.36</v>
      </c>
      <c r="AI115" s="54">
        <v>0.45</v>
      </c>
      <c r="AJ115" s="54">
        <v>0.54</v>
      </c>
      <c r="AK115" s="22"/>
      <c r="AL115" s="54">
        <v>0.21600000000000003</v>
      </c>
      <c r="AM115" s="54">
        <v>0.27</v>
      </c>
      <c r="AN115" s="54">
        <v>0.32400000000000001</v>
      </c>
      <c r="AO115" s="22"/>
      <c r="AP115" s="23">
        <v>33</v>
      </c>
      <c r="AQ115" s="55">
        <v>0.4</v>
      </c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4">
        <v>39965</v>
      </c>
      <c r="BI115" s="57">
        <v>0.75</v>
      </c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/>
      <c r="CM115" s="73"/>
      <c r="CN115" s="73"/>
      <c r="CO115" s="58"/>
      <c r="CP115"/>
      <c r="CQ115"/>
      <c r="CR115"/>
      <c r="CS115"/>
      <c r="CT115"/>
      <c r="CY115" s="190">
        <f t="shared" si="18"/>
        <v>39965</v>
      </c>
      <c r="CZ115" s="189">
        <f t="shared" si="19"/>
        <v>0.36</v>
      </c>
      <c r="DA115" s="189">
        <f t="shared" si="20"/>
        <v>0.45</v>
      </c>
      <c r="DB115" s="189">
        <f t="shared" si="21"/>
        <v>0.54</v>
      </c>
      <c r="DD115" s="189">
        <f t="shared" si="22"/>
        <v>0.16</v>
      </c>
      <c r="DE115" s="189">
        <f t="shared" si="23"/>
        <v>0.2</v>
      </c>
      <c r="DF115" s="189">
        <f t="shared" si="24"/>
        <v>0.24</v>
      </c>
      <c r="DH115" s="190">
        <f t="shared" si="25"/>
        <v>39965</v>
      </c>
      <c r="DI115" s="17">
        <f t="shared" si="26"/>
        <v>0.75</v>
      </c>
      <c r="DL115" s="190">
        <f t="shared" si="27"/>
        <v>39965</v>
      </c>
      <c r="DM115" s="189">
        <f t="shared" si="28"/>
        <v>0.21600000000000003</v>
      </c>
      <c r="DN115" s="189">
        <f t="shared" si="29"/>
        <v>0.27</v>
      </c>
      <c r="DO115" s="189">
        <f t="shared" si="30"/>
        <v>0.32400000000000001</v>
      </c>
      <c r="DQ115" s="189">
        <f t="shared" si="31"/>
        <v>0.08</v>
      </c>
      <c r="DR115" s="189">
        <f t="shared" si="32"/>
        <v>0.1</v>
      </c>
      <c r="DS115" s="189">
        <f t="shared" si="33"/>
        <v>0.12</v>
      </c>
    </row>
    <row r="116" spans="1:123" x14ac:dyDescent="0.2">
      <c r="A116" s="27">
        <f t="shared" ca="1" si="17"/>
        <v>40238</v>
      </c>
      <c r="B116" s="17">
        <f>'Gas Curves'!C120</f>
        <v>6.1696061741517198E-2</v>
      </c>
      <c r="C116" s="17"/>
      <c r="D116" s="52">
        <v>39114</v>
      </c>
      <c r="E116" s="53">
        <v>34.375710950578963</v>
      </c>
      <c r="F116" s="53">
        <v>34.92571095057896</v>
      </c>
      <c r="G116" s="53">
        <v>35.475710950578957</v>
      </c>
      <c r="H116" s="40"/>
      <c r="I116" s="53">
        <v>21.5</v>
      </c>
      <c r="J116" s="53">
        <v>21.5</v>
      </c>
      <c r="K116" s="53">
        <v>21.5</v>
      </c>
      <c r="L116" s="23"/>
      <c r="M116" s="24">
        <v>39995</v>
      </c>
      <c r="N116" s="54">
        <v>35.290000915527344</v>
      </c>
      <c r="O116" s="54">
        <v>35.290000915527344</v>
      </c>
      <c r="P116" s="54">
        <v>35.290000915527344</v>
      </c>
      <c r="Q116" s="22"/>
      <c r="R116" s="54">
        <v>25.790000915527344</v>
      </c>
      <c r="S116" s="54">
        <v>25.790000915527344</v>
      </c>
      <c r="T116" s="54">
        <v>25.790000915527344</v>
      </c>
      <c r="U116" s="22"/>
      <c r="V116" s="54">
        <v>0</v>
      </c>
      <c r="W116" s="54">
        <v>0</v>
      </c>
      <c r="X116" s="54">
        <v>0</v>
      </c>
      <c r="Y116" s="22"/>
      <c r="Z116" s="54">
        <v>0.24</v>
      </c>
      <c r="AA116" s="54">
        <v>0.3</v>
      </c>
      <c r="AB116" s="54">
        <v>0.36</v>
      </c>
      <c r="AC116" s="22"/>
      <c r="AD116" s="54">
        <v>0.12</v>
      </c>
      <c r="AE116" s="54">
        <v>0.15</v>
      </c>
      <c r="AF116" s="54">
        <v>0.18</v>
      </c>
      <c r="AG116" s="22"/>
      <c r="AH116" s="54">
        <v>0.48</v>
      </c>
      <c r="AI116" s="54">
        <v>0.6</v>
      </c>
      <c r="AJ116" s="54">
        <v>0.72</v>
      </c>
      <c r="AK116" s="22"/>
      <c r="AL116" s="54">
        <v>0.28799999999999998</v>
      </c>
      <c r="AM116" s="54">
        <v>0.36</v>
      </c>
      <c r="AN116" s="54">
        <v>0.432</v>
      </c>
      <c r="AO116" s="22"/>
      <c r="AP116" s="23">
        <v>33</v>
      </c>
      <c r="AQ116" s="55">
        <v>0.4</v>
      </c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4">
        <v>39995</v>
      </c>
      <c r="BI116" s="57">
        <v>0.75</v>
      </c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/>
      <c r="CM116" s="73"/>
      <c r="CN116" s="73"/>
      <c r="CO116" s="58"/>
      <c r="CP116"/>
      <c r="CQ116"/>
      <c r="CR116"/>
      <c r="CS116"/>
      <c r="CT116"/>
      <c r="CY116" s="190">
        <f t="shared" si="18"/>
        <v>39995</v>
      </c>
      <c r="CZ116" s="189">
        <f t="shared" si="19"/>
        <v>0.48</v>
      </c>
      <c r="DA116" s="189">
        <f t="shared" si="20"/>
        <v>0.6</v>
      </c>
      <c r="DB116" s="189">
        <f t="shared" si="21"/>
        <v>0.72</v>
      </c>
      <c r="DD116" s="189">
        <f t="shared" si="22"/>
        <v>0.24</v>
      </c>
      <c r="DE116" s="189">
        <f t="shared" si="23"/>
        <v>0.3</v>
      </c>
      <c r="DF116" s="189">
        <f t="shared" si="24"/>
        <v>0.36</v>
      </c>
      <c r="DH116" s="190">
        <f t="shared" si="25"/>
        <v>39995</v>
      </c>
      <c r="DI116" s="17">
        <f t="shared" si="26"/>
        <v>0.75</v>
      </c>
      <c r="DL116" s="190">
        <f t="shared" si="27"/>
        <v>39995</v>
      </c>
      <c r="DM116" s="189">
        <f t="shared" si="28"/>
        <v>0.28799999999999998</v>
      </c>
      <c r="DN116" s="189">
        <f t="shared" si="29"/>
        <v>0.36</v>
      </c>
      <c r="DO116" s="189">
        <f t="shared" si="30"/>
        <v>0.432</v>
      </c>
      <c r="DQ116" s="189">
        <f t="shared" si="31"/>
        <v>0.12</v>
      </c>
      <c r="DR116" s="189">
        <f t="shared" si="32"/>
        <v>0.15</v>
      </c>
      <c r="DS116" s="189">
        <f t="shared" si="33"/>
        <v>0.18</v>
      </c>
    </row>
    <row r="117" spans="1:123" x14ac:dyDescent="0.2">
      <c r="A117" s="27">
        <f t="shared" ca="1" si="17"/>
        <v>40269</v>
      </c>
      <c r="B117" s="17">
        <f>'Gas Curves'!C121</f>
        <v>6.1770963641095501E-2</v>
      </c>
      <c r="C117" s="17"/>
      <c r="D117" s="52">
        <v>39142</v>
      </c>
      <c r="E117" s="53">
        <v>32.88767961014149</v>
      </c>
      <c r="F117" s="53">
        <v>33.63767961014149</v>
      </c>
      <c r="G117" s="53">
        <v>34.38767961014149</v>
      </c>
      <c r="H117" s="40"/>
      <c r="I117" s="53">
        <v>22.5</v>
      </c>
      <c r="J117" s="53">
        <v>22.5</v>
      </c>
      <c r="K117" s="53">
        <v>22.5</v>
      </c>
      <c r="L117" s="23"/>
      <c r="M117" s="24">
        <v>40026</v>
      </c>
      <c r="N117" s="54">
        <v>33.290004730224609</v>
      </c>
      <c r="O117" s="54">
        <v>33.290004730224609</v>
      </c>
      <c r="P117" s="54">
        <v>33.290004730224609</v>
      </c>
      <c r="Q117" s="22"/>
      <c r="R117" s="54">
        <v>25.790000915527344</v>
      </c>
      <c r="S117" s="54">
        <v>25.790000915527344</v>
      </c>
      <c r="T117" s="54">
        <v>25.790000915527344</v>
      </c>
      <c r="U117" s="22"/>
      <c r="V117" s="54">
        <v>0</v>
      </c>
      <c r="W117" s="54">
        <v>0</v>
      </c>
      <c r="X117" s="54">
        <v>0</v>
      </c>
      <c r="Y117" s="22"/>
      <c r="Z117" s="54">
        <v>0.24</v>
      </c>
      <c r="AA117" s="54">
        <v>0.3</v>
      </c>
      <c r="AB117" s="54">
        <v>0.36</v>
      </c>
      <c r="AC117" s="22"/>
      <c r="AD117" s="54">
        <v>0.12</v>
      </c>
      <c r="AE117" s="54">
        <v>0.15</v>
      </c>
      <c r="AF117" s="54">
        <v>0.18</v>
      </c>
      <c r="AG117" s="22"/>
      <c r="AH117" s="54">
        <v>0.48</v>
      </c>
      <c r="AI117" s="54">
        <v>0.6</v>
      </c>
      <c r="AJ117" s="54">
        <v>0.72</v>
      </c>
      <c r="AK117" s="22"/>
      <c r="AL117" s="54">
        <v>0.28799999999999998</v>
      </c>
      <c r="AM117" s="54">
        <v>0.36</v>
      </c>
      <c r="AN117" s="54">
        <v>0.432</v>
      </c>
      <c r="AO117" s="22"/>
      <c r="AP117" s="23">
        <v>33</v>
      </c>
      <c r="AQ117" s="55">
        <v>0.4</v>
      </c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4">
        <v>40026</v>
      </c>
      <c r="BI117" s="57">
        <v>0.75</v>
      </c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/>
      <c r="CM117" s="73"/>
      <c r="CN117" s="73"/>
      <c r="CO117" s="58"/>
      <c r="CP117"/>
      <c r="CQ117"/>
      <c r="CR117"/>
      <c r="CS117"/>
      <c r="CT117"/>
      <c r="CY117" s="190">
        <f t="shared" si="18"/>
        <v>40026</v>
      </c>
      <c r="CZ117" s="189">
        <f t="shared" si="19"/>
        <v>0.48</v>
      </c>
      <c r="DA117" s="189">
        <f t="shared" si="20"/>
        <v>0.6</v>
      </c>
      <c r="DB117" s="189">
        <f t="shared" si="21"/>
        <v>0.72</v>
      </c>
      <c r="DD117" s="189">
        <f t="shared" si="22"/>
        <v>0.24</v>
      </c>
      <c r="DE117" s="189">
        <f t="shared" si="23"/>
        <v>0.3</v>
      </c>
      <c r="DF117" s="189">
        <f t="shared" si="24"/>
        <v>0.36</v>
      </c>
      <c r="DH117" s="190">
        <f t="shared" si="25"/>
        <v>40026</v>
      </c>
      <c r="DI117" s="17">
        <f t="shared" si="26"/>
        <v>0.75</v>
      </c>
      <c r="DL117" s="190">
        <f t="shared" si="27"/>
        <v>40026</v>
      </c>
      <c r="DM117" s="189">
        <f t="shared" si="28"/>
        <v>0.28799999999999998</v>
      </c>
      <c r="DN117" s="189">
        <f t="shared" si="29"/>
        <v>0.36</v>
      </c>
      <c r="DO117" s="189">
        <f t="shared" si="30"/>
        <v>0.432</v>
      </c>
      <c r="DQ117" s="189">
        <f t="shared" si="31"/>
        <v>0.12</v>
      </c>
      <c r="DR117" s="189">
        <f t="shared" si="32"/>
        <v>0.15</v>
      </c>
      <c r="DS117" s="189">
        <f t="shared" si="33"/>
        <v>0.18</v>
      </c>
    </row>
    <row r="118" spans="1:123" x14ac:dyDescent="0.2">
      <c r="A118" s="27">
        <f t="shared" ca="1" si="17"/>
        <v>40299</v>
      </c>
      <c r="B118" s="17">
        <f>'Gas Curves'!C122</f>
        <v>6.1845865542536703E-2</v>
      </c>
      <c r="C118" s="17"/>
      <c r="D118" s="52">
        <v>39173</v>
      </c>
      <c r="E118" s="53">
        <v>32.587680373080943</v>
      </c>
      <c r="F118" s="53">
        <v>33.837680373080943</v>
      </c>
      <c r="G118" s="53">
        <v>35.087680373080943</v>
      </c>
      <c r="H118" s="40"/>
      <c r="I118" s="53">
        <v>19.5</v>
      </c>
      <c r="J118" s="53">
        <v>19.5</v>
      </c>
      <c r="K118" s="53">
        <v>19.5</v>
      </c>
      <c r="L118" s="23"/>
      <c r="M118" s="24">
        <v>40057</v>
      </c>
      <c r="N118" s="54">
        <v>25.290000915527344</v>
      </c>
      <c r="O118" s="54">
        <v>25.290000915527344</v>
      </c>
      <c r="P118" s="54">
        <v>25.290000915527344</v>
      </c>
      <c r="Q118" s="22"/>
      <c r="R118" s="54">
        <v>19.790000915527344</v>
      </c>
      <c r="S118" s="54">
        <v>19.790000915527344</v>
      </c>
      <c r="T118" s="54">
        <v>19.790000915527344</v>
      </c>
      <c r="U118" s="22"/>
      <c r="V118" s="54">
        <v>0</v>
      </c>
      <c r="W118" s="54">
        <v>0</v>
      </c>
      <c r="X118" s="54">
        <v>0</v>
      </c>
      <c r="Y118" s="22"/>
      <c r="Z118" s="54">
        <v>0.16</v>
      </c>
      <c r="AA118" s="54">
        <v>0.2</v>
      </c>
      <c r="AB118" s="54">
        <v>0.24</v>
      </c>
      <c r="AC118" s="22"/>
      <c r="AD118" s="54">
        <v>0.08</v>
      </c>
      <c r="AE118" s="54">
        <v>0.1</v>
      </c>
      <c r="AF118" s="54">
        <v>0.12</v>
      </c>
      <c r="AG118" s="22"/>
      <c r="AH118" s="54">
        <v>0.36</v>
      </c>
      <c r="AI118" s="54">
        <v>0.45</v>
      </c>
      <c r="AJ118" s="54">
        <v>0.54</v>
      </c>
      <c r="AK118" s="22"/>
      <c r="AL118" s="54">
        <v>0.21600000000000003</v>
      </c>
      <c r="AM118" s="54">
        <v>0.27</v>
      </c>
      <c r="AN118" s="54">
        <v>0.32400000000000001</v>
      </c>
      <c r="AO118" s="22"/>
      <c r="AP118" s="23">
        <v>34</v>
      </c>
      <c r="AQ118" s="55">
        <v>0.4</v>
      </c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4">
        <v>40057</v>
      </c>
      <c r="BI118" s="57">
        <v>0.75</v>
      </c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/>
      <c r="CM118" s="73"/>
      <c r="CN118" s="73"/>
      <c r="CO118" s="58"/>
      <c r="CP118"/>
      <c r="CQ118"/>
      <c r="CR118"/>
      <c r="CS118"/>
      <c r="CT118"/>
      <c r="CY118" s="190">
        <f t="shared" si="18"/>
        <v>40057</v>
      </c>
      <c r="CZ118" s="189">
        <f t="shared" si="19"/>
        <v>0.36</v>
      </c>
      <c r="DA118" s="189">
        <f t="shared" si="20"/>
        <v>0.45</v>
      </c>
      <c r="DB118" s="189">
        <f t="shared" si="21"/>
        <v>0.54</v>
      </c>
      <c r="DD118" s="189">
        <f t="shared" si="22"/>
        <v>0.16</v>
      </c>
      <c r="DE118" s="189">
        <f t="shared" si="23"/>
        <v>0.2</v>
      </c>
      <c r="DF118" s="189">
        <f t="shared" si="24"/>
        <v>0.24</v>
      </c>
      <c r="DH118" s="190">
        <f t="shared" si="25"/>
        <v>40057</v>
      </c>
      <c r="DI118" s="17">
        <f t="shared" si="26"/>
        <v>0.75</v>
      </c>
      <c r="DL118" s="190">
        <f t="shared" si="27"/>
        <v>40057</v>
      </c>
      <c r="DM118" s="189">
        <f t="shared" si="28"/>
        <v>0.21600000000000003</v>
      </c>
      <c r="DN118" s="189">
        <f t="shared" si="29"/>
        <v>0.27</v>
      </c>
      <c r="DO118" s="189">
        <f t="shared" si="30"/>
        <v>0.32400000000000001</v>
      </c>
      <c r="DQ118" s="189">
        <f t="shared" si="31"/>
        <v>0.08</v>
      </c>
      <c r="DR118" s="189">
        <f t="shared" si="32"/>
        <v>0.1</v>
      </c>
      <c r="DS118" s="189">
        <f t="shared" si="33"/>
        <v>0.12</v>
      </c>
    </row>
    <row r="119" spans="1:123" x14ac:dyDescent="0.2">
      <c r="A119" s="27">
        <f t="shared" ca="1" si="17"/>
        <v>40330</v>
      </c>
      <c r="B119" s="17">
        <f>'Gas Curves'!C123</f>
        <v>6.1913518874471003E-2</v>
      </c>
      <c r="C119" s="17"/>
      <c r="D119" s="52">
        <v>39203</v>
      </c>
      <c r="E119" s="53">
        <v>35.615001678466797</v>
      </c>
      <c r="F119" s="53">
        <v>37.615001678466797</v>
      </c>
      <c r="G119" s="53">
        <v>39.615001678466797</v>
      </c>
      <c r="H119" s="40"/>
      <c r="I119" s="53">
        <v>20.040000915527344</v>
      </c>
      <c r="J119" s="53">
        <v>20.040000915527344</v>
      </c>
      <c r="K119" s="53">
        <v>20.040000915527344</v>
      </c>
      <c r="L119" s="23"/>
      <c r="M119" s="24">
        <v>40087</v>
      </c>
      <c r="N119" s="54">
        <v>20.286001205444336</v>
      </c>
      <c r="O119" s="54">
        <v>20.286001205444336</v>
      </c>
      <c r="P119" s="54">
        <v>20.286001205444336</v>
      </c>
      <c r="Q119" s="22"/>
      <c r="R119" s="54">
        <v>14.786500930786133</v>
      </c>
      <c r="S119" s="54">
        <v>14.786500930786133</v>
      </c>
      <c r="T119" s="54">
        <v>14.786500930786133</v>
      </c>
      <c r="U119" s="22"/>
      <c r="V119" s="54">
        <v>0</v>
      </c>
      <c r="W119" s="54">
        <v>0</v>
      </c>
      <c r="X119" s="54">
        <v>0</v>
      </c>
      <c r="Y119" s="22"/>
      <c r="Z119" s="54">
        <v>0.16</v>
      </c>
      <c r="AA119" s="54">
        <v>0.2</v>
      </c>
      <c r="AB119" s="54">
        <v>0.24</v>
      </c>
      <c r="AC119" s="22"/>
      <c r="AD119" s="54">
        <v>0.08</v>
      </c>
      <c r="AE119" s="54">
        <v>0.1</v>
      </c>
      <c r="AF119" s="54">
        <v>0.12</v>
      </c>
      <c r="AG119" s="22"/>
      <c r="AH119" s="54">
        <v>0.36</v>
      </c>
      <c r="AI119" s="54">
        <v>0.45</v>
      </c>
      <c r="AJ119" s="54">
        <v>0.54</v>
      </c>
      <c r="AK119" s="22"/>
      <c r="AL119" s="54">
        <v>0.21600000000000003</v>
      </c>
      <c r="AM119" s="54">
        <v>0.27</v>
      </c>
      <c r="AN119" s="54">
        <v>0.32400000000000001</v>
      </c>
      <c r="AO119" s="22"/>
      <c r="AP119" s="23">
        <v>34</v>
      </c>
      <c r="AQ119" s="55">
        <v>0.4</v>
      </c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4">
        <v>40087</v>
      </c>
      <c r="BI119" s="57">
        <v>0.75</v>
      </c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/>
      <c r="CM119" s="73"/>
      <c r="CN119" s="73"/>
      <c r="CO119" s="58"/>
      <c r="CP119"/>
      <c r="CQ119"/>
      <c r="CR119"/>
      <c r="CS119"/>
      <c r="CT119"/>
      <c r="CY119" s="190">
        <f t="shared" si="18"/>
        <v>40087</v>
      </c>
      <c r="CZ119" s="189">
        <f t="shared" si="19"/>
        <v>0.36</v>
      </c>
      <c r="DA119" s="189">
        <f t="shared" si="20"/>
        <v>0.45</v>
      </c>
      <c r="DB119" s="189">
        <f t="shared" si="21"/>
        <v>0.54</v>
      </c>
      <c r="DD119" s="189">
        <f t="shared" si="22"/>
        <v>0.16</v>
      </c>
      <c r="DE119" s="189">
        <f t="shared" si="23"/>
        <v>0.2</v>
      </c>
      <c r="DF119" s="189">
        <f t="shared" si="24"/>
        <v>0.24</v>
      </c>
      <c r="DH119" s="190">
        <f t="shared" si="25"/>
        <v>40087</v>
      </c>
      <c r="DI119" s="17">
        <f t="shared" si="26"/>
        <v>0.75</v>
      </c>
      <c r="DL119" s="190">
        <f t="shared" si="27"/>
        <v>40087</v>
      </c>
      <c r="DM119" s="189">
        <f t="shared" si="28"/>
        <v>0.21600000000000003</v>
      </c>
      <c r="DN119" s="189">
        <f t="shared" si="29"/>
        <v>0.27</v>
      </c>
      <c r="DO119" s="189">
        <f t="shared" si="30"/>
        <v>0.32400000000000001</v>
      </c>
      <c r="DQ119" s="189">
        <f t="shared" si="31"/>
        <v>0.08</v>
      </c>
      <c r="DR119" s="189">
        <f t="shared" si="32"/>
        <v>0.1</v>
      </c>
      <c r="DS119" s="189">
        <f t="shared" si="33"/>
        <v>0.12</v>
      </c>
    </row>
    <row r="120" spans="1:123" x14ac:dyDescent="0.2">
      <c r="A120" s="27">
        <f t="shared" ca="1" si="17"/>
        <v>40360</v>
      </c>
      <c r="B120" s="17">
        <f>'Gas Curves'!C124</f>
        <v>6.1988420779457001E-2</v>
      </c>
      <c r="C120" s="17"/>
      <c r="D120" s="52">
        <v>39234</v>
      </c>
      <c r="E120" s="53">
        <v>38.375</v>
      </c>
      <c r="F120" s="53">
        <v>43.375</v>
      </c>
      <c r="G120" s="53">
        <v>48.375</v>
      </c>
      <c r="H120" s="40"/>
      <c r="I120" s="53">
        <v>23.040000915527344</v>
      </c>
      <c r="J120" s="53">
        <v>23.040000915527344</v>
      </c>
      <c r="K120" s="53">
        <v>23.040000915527344</v>
      </c>
      <c r="L120" s="23"/>
      <c r="M120" s="24">
        <v>40118</v>
      </c>
      <c r="N120" s="54">
        <v>22.290000915527344</v>
      </c>
      <c r="O120" s="54">
        <v>22.290000915527344</v>
      </c>
      <c r="P120" s="54">
        <v>22.290000915527344</v>
      </c>
      <c r="Q120" s="22"/>
      <c r="R120" s="54">
        <v>14.790000915527344</v>
      </c>
      <c r="S120" s="54">
        <v>14.790000915527344</v>
      </c>
      <c r="T120" s="54">
        <v>14.790000915527344</v>
      </c>
      <c r="U120" s="22"/>
      <c r="V120" s="54">
        <v>0</v>
      </c>
      <c r="W120" s="54">
        <v>0</v>
      </c>
      <c r="X120" s="54">
        <v>0</v>
      </c>
      <c r="Y120" s="22"/>
      <c r="Z120" s="54">
        <v>0.16</v>
      </c>
      <c r="AA120" s="54">
        <v>0.2</v>
      </c>
      <c r="AB120" s="54">
        <v>0.24</v>
      </c>
      <c r="AC120" s="22"/>
      <c r="AD120" s="54">
        <v>0.08</v>
      </c>
      <c r="AE120" s="54">
        <v>0.1</v>
      </c>
      <c r="AF120" s="54">
        <v>0.12</v>
      </c>
      <c r="AG120" s="22"/>
      <c r="AH120" s="54">
        <v>0.28000000000000003</v>
      </c>
      <c r="AI120" s="54">
        <v>0.35</v>
      </c>
      <c r="AJ120" s="54">
        <v>0.42</v>
      </c>
      <c r="AK120" s="22"/>
      <c r="AL120" s="54">
        <v>0.16800000000000001</v>
      </c>
      <c r="AM120" s="54">
        <v>0.21</v>
      </c>
      <c r="AN120" s="54">
        <v>0.252</v>
      </c>
      <c r="AO120" s="22"/>
      <c r="AP120" s="23">
        <v>34</v>
      </c>
      <c r="AQ120" s="55">
        <v>0.4</v>
      </c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4">
        <v>40118</v>
      </c>
      <c r="BI120" s="57">
        <v>0.75</v>
      </c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/>
      <c r="CM120" s="73"/>
      <c r="CN120" s="73"/>
      <c r="CO120" s="58"/>
      <c r="CP120"/>
      <c r="CQ120"/>
      <c r="CR120"/>
      <c r="CS120"/>
      <c r="CT120"/>
      <c r="CY120" s="190">
        <f t="shared" si="18"/>
        <v>40118</v>
      </c>
      <c r="CZ120" s="189">
        <f t="shared" si="19"/>
        <v>0.28000000000000003</v>
      </c>
      <c r="DA120" s="189">
        <f t="shared" si="20"/>
        <v>0.35</v>
      </c>
      <c r="DB120" s="189">
        <f t="shared" si="21"/>
        <v>0.42</v>
      </c>
      <c r="DD120" s="189">
        <f t="shared" si="22"/>
        <v>0.16</v>
      </c>
      <c r="DE120" s="189">
        <f t="shared" si="23"/>
        <v>0.2</v>
      </c>
      <c r="DF120" s="189">
        <f t="shared" si="24"/>
        <v>0.24</v>
      </c>
      <c r="DH120" s="190">
        <f t="shared" si="25"/>
        <v>40118</v>
      </c>
      <c r="DI120" s="17">
        <f t="shared" si="26"/>
        <v>0.75</v>
      </c>
      <c r="DL120" s="190">
        <f t="shared" si="27"/>
        <v>40118</v>
      </c>
      <c r="DM120" s="189">
        <f t="shared" si="28"/>
        <v>0.16800000000000001</v>
      </c>
      <c r="DN120" s="189">
        <f t="shared" si="29"/>
        <v>0.21</v>
      </c>
      <c r="DO120" s="189">
        <f t="shared" si="30"/>
        <v>0.252</v>
      </c>
      <c r="DQ120" s="189">
        <f t="shared" si="31"/>
        <v>0.08</v>
      </c>
      <c r="DR120" s="189">
        <f t="shared" si="32"/>
        <v>0.1</v>
      </c>
      <c r="DS120" s="189">
        <f t="shared" si="33"/>
        <v>0.12</v>
      </c>
    </row>
    <row r="121" spans="1:123" x14ac:dyDescent="0.2">
      <c r="A121" s="27">
        <f t="shared" ca="1" si="17"/>
        <v>40391</v>
      </c>
      <c r="B121" s="17">
        <f>'Gas Curves'!C125</f>
        <v>6.2060906495732503E-2</v>
      </c>
      <c r="C121" s="17"/>
      <c r="D121" s="52">
        <v>39264</v>
      </c>
      <c r="E121" s="53">
        <v>42.75</v>
      </c>
      <c r="F121" s="53">
        <v>52.75</v>
      </c>
      <c r="G121" s="53">
        <v>62.75</v>
      </c>
      <c r="H121" s="40"/>
      <c r="I121" s="53">
        <v>23.540000915527344</v>
      </c>
      <c r="J121" s="53">
        <v>23.540000915527344</v>
      </c>
      <c r="K121" s="53">
        <v>23.540000915527344</v>
      </c>
      <c r="L121" s="23"/>
      <c r="M121" s="24">
        <v>40148</v>
      </c>
      <c r="N121" s="54">
        <v>27.290000915527344</v>
      </c>
      <c r="O121" s="54">
        <v>27.290000915527344</v>
      </c>
      <c r="P121" s="54">
        <v>27.290000915527344</v>
      </c>
      <c r="Q121" s="22"/>
      <c r="R121" s="54">
        <v>21.790000915527344</v>
      </c>
      <c r="S121" s="54">
        <v>21.790000915527344</v>
      </c>
      <c r="T121" s="54">
        <v>21.790000915527344</v>
      </c>
      <c r="U121" s="22"/>
      <c r="V121" s="54">
        <v>0</v>
      </c>
      <c r="W121" s="54">
        <v>0</v>
      </c>
      <c r="X121" s="54">
        <v>0</v>
      </c>
      <c r="Y121" s="22"/>
      <c r="Z121" s="54">
        <v>0.16</v>
      </c>
      <c r="AA121" s="54">
        <v>0.2</v>
      </c>
      <c r="AB121" s="54">
        <v>0.24</v>
      </c>
      <c r="AC121" s="22"/>
      <c r="AD121" s="54">
        <v>0.08</v>
      </c>
      <c r="AE121" s="54">
        <v>0.1</v>
      </c>
      <c r="AF121" s="54">
        <v>0.12</v>
      </c>
      <c r="AG121" s="22"/>
      <c r="AH121" s="54">
        <v>0.28000000000000003</v>
      </c>
      <c r="AI121" s="54">
        <v>0.35</v>
      </c>
      <c r="AJ121" s="54">
        <v>0.42</v>
      </c>
      <c r="AK121" s="22"/>
      <c r="AL121" s="54">
        <v>0.16800000000000001</v>
      </c>
      <c r="AM121" s="54">
        <v>0.21</v>
      </c>
      <c r="AN121" s="54">
        <v>0.252</v>
      </c>
      <c r="AO121" s="22"/>
      <c r="AP121" s="23">
        <v>35</v>
      </c>
      <c r="AQ121" s="55">
        <v>0.4</v>
      </c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4">
        <v>40148</v>
      </c>
      <c r="BI121" s="57">
        <v>0.75</v>
      </c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/>
      <c r="CM121" s="73"/>
      <c r="CN121" s="73"/>
      <c r="CO121" s="58"/>
      <c r="CP121"/>
      <c r="CQ121"/>
      <c r="CR121"/>
      <c r="CS121"/>
      <c r="CT121"/>
      <c r="CY121" s="190">
        <f t="shared" si="18"/>
        <v>40148</v>
      </c>
      <c r="CZ121" s="189">
        <f t="shared" si="19"/>
        <v>0.28000000000000003</v>
      </c>
      <c r="DA121" s="189">
        <f t="shared" si="20"/>
        <v>0.35</v>
      </c>
      <c r="DB121" s="189">
        <f t="shared" si="21"/>
        <v>0.42</v>
      </c>
      <c r="DD121" s="189">
        <f t="shared" si="22"/>
        <v>0.16</v>
      </c>
      <c r="DE121" s="189">
        <f t="shared" si="23"/>
        <v>0.2</v>
      </c>
      <c r="DF121" s="189">
        <f t="shared" si="24"/>
        <v>0.24</v>
      </c>
      <c r="DH121" s="190">
        <f t="shared" si="25"/>
        <v>40148</v>
      </c>
      <c r="DI121" s="17">
        <f t="shared" si="26"/>
        <v>0.75</v>
      </c>
      <c r="DL121" s="190">
        <f t="shared" si="27"/>
        <v>40148</v>
      </c>
      <c r="DM121" s="189">
        <f t="shared" si="28"/>
        <v>0.16800000000000001</v>
      </c>
      <c r="DN121" s="189">
        <f t="shared" si="29"/>
        <v>0.21</v>
      </c>
      <c r="DO121" s="189">
        <f t="shared" si="30"/>
        <v>0.252</v>
      </c>
      <c r="DQ121" s="189">
        <f t="shared" si="31"/>
        <v>0.08</v>
      </c>
      <c r="DR121" s="189">
        <f t="shared" si="32"/>
        <v>0.1</v>
      </c>
      <c r="DS121" s="189">
        <f t="shared" si="33"/>
        <v>0.12</v>
      </c>
    </row>
    <row r="122" spans="1:123" x14ac:dyDescent="0.2">
      <c r="A122" s="27">
        <f t="shared" ca="1" si="17"/>
        <v>40422</v>
      </c>
      <c r="B122" s="17">
        <f>'Gas Curves'!C126</f>
        <v>6.2135808404382202E-2</v>
      </c>
      <c r="C122" s="17"/>
      <c r="D122" s="52">
        <v>39295</v>
      </c>
      <c r="E122" s="53">
        <v>42.75</v>
      </c>
      <c r="F122" s="53">
        <v>52.75</v>
      </c>
      <c r="G122" s="53">
        <v>62.75</v>
      </c>
      <c r="H122" s="40"/>
      <c r="I122" s="53">
        <v>24.540000915527344</v>
      </c>
      <c r="J122" s="53">
        <v>24.540000915527344</v>
      </c>
      <c r="K122" s="53">
        <v>24.540000915527344</v>
      </c>
      <c r="L122" s="23"/>
      <c r="M122" s="24">
        <v>40179</v>
      </c>
      <c r="N122" s="54">
        <v>35.75</v>
      </c>
      <c r="O122" s="54">
        <v>35.75</v>
      </c>
      <c r="P122" s="54">
        <v>35.75</v>
      </c>
      <c r="Q122" s="22"/>
      <c r="R122" s="54">
        <v>25.25</v>
      </c>
      <c r="S122" s="54">
        <v>25.25</v>
      </c>
      <c r="T122" s="54">
        <v>25.25</v>
      </c>
      <c r="U122" s="22"/>
      <c r="V122" s="54">
        <v>0</v>
      </c>
      <c r="W122" s="54">
        <v>0</v>
      </c>
      <c r="X122" s="54">
        <v>0</v>
      </c>
      <c r="Y122" s="22"/>
      <c r="Z122" s="54">
        <v>0.16</v>
      </c>
      <c r="AA122" s="54">
        <v>0.2</v>
      </c>
      <c r="AB122" s="54">
        <v>0.24</v>
      </c>
      <c r="AC122" s="22"/>
      <c r="AD122" s="54">
        <v>0.08</v>
      </c>
      <c r="AE122" s="54">
        <v>0.1</v>
      </c>
      <c r="AF122" s="54">
        <v>0.12</v>
      </c>
      <c r="AG122" s="22"/>
      <c r="AH122" s="54">
        <v>0.2</v>
      </c>
      <c r="AI122" s="54">
        <v>0.25</v>
      </c>
      <c r="AJ122" s="54">
        <v>0.3</v>
      </c>
      <c r="AK122" s="22"/>
      <c r="AL122" s="54">
        <v>0.12</v>
      </c>
      <c r="AM122" s="54">
        <v>0.15</v>
      </c>
      <c r="AN122" s="54">
        <v>0.18</v>
      </c>
      <c r="AO122" s="22"/>
      <c r="AP122" s="23">
        <v>35</v>
      </c>
      <c r="AQ122" s="55">
        <v>0.4</v>
      </c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4">
        <v>40179</v>
      </c>
      <c r="BI122" s="57">
        <v>0.75</v>
      </c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/>
      <c r="CM122" s="73"/>
      <c r="CN122" s="73"/>
      <c r="CO122" s="58"/>
      <c r="CP122"/>
      <c r="CQ122"/>
      <c r="CR122"/>
      <c r="CS122"/>
      <c r="CT122"/>
      <c r="CY122" s="190">
        <f t="shared" si="18"/>
        <v>40179</v>
      </c>
      <c r="CZ122" s="189">
        <f t="shared" si="19"/>
        <v>0.2</v>
      </c>
      <c r="DA122" s="189">
        <f t="shared" si="20"/>
        <v>0.25</v>
      </c>
      <c r="DB122" s="189">
        <f t="shared" si="21"/>
        <v>0.3</v>
      </c>
      <c r="DD122" s="189">
        <f t="shared" si="22"/>
        <v>0.16</v>
      </c>
      <c r="DE122" s="189">
        <f t="shared" si="23"/>
        <v>0.2</v>
      </c>
      <c r="DF122" s="189">
        <f t="shared" si="24"/>
        <v>0.24</v>
      </c>
      <c r="DH122" s="190">
        <f t="shared" si="25"/>
        <v>40179</v>
      </c>
      <c r="DI122" s="17">
        <f t="shared" si="26"/>
        <v>0.75</v>
      </c>
      <c r="DL122" s="190">
        <f t="shared" si="27"/>
        <v>40179</v>
      </c>
      <c r="DM122" s="189">
        <f t="shared" si="28"/>
        <v>0.12</v>
      </c>
      <c r="DN122" s="189">
        <f t="shared" si="29"/>
        <v>0.15</v>
      </c>
      <c r="DO122" s="189">
        <f t="shared" si="30"/>
        <v>0.18</v>
      </c>
      <c r="DQ122" s="189">
        <f t="shared" si="31"/>
        <v>0.08</v>
      </c>
      <c r="DR122" s="189">
        <f t="shared" si="32"/>
        <v>0.1</v>
      </c>
      <c r="DS122" s="189">
        <f t="shared" si="33"/>
        <v>0.12</v>
      </c>
    </row>
    <row r="123" spans="1:123" x14ac:dyDescent="0.2">
      <c r="A123" s="27">
        <f t="shared" ca="1" si="17"/>
        <v>40452</v>
      </c>
      <c r="B123" s="17">
        <f>'Gas Curves'!C127</f>
        <v>6.22082941242037E-2</v>
      </c>
      <c r="C123" s="17"/>
      <c r="D123" s="52">
        <v>39326</v>
      </c>
      <c r="E123" s="53">
        <v>28.189997863769534</v>
      </c>
      <c r="F123" s="53">
        <v>30.989997863769531</v>
      </c>
      <c r="G123" s="53">
        <v>33.789997863769528</v>
      </c>
      <c r="H123" s="40"/>
      <c r="I123" s="53">
        <v>18.540000915527344</v>
      </c>
      <c r="J123" s="53">
        <v>18.540000915527344</v>
      </c>
      <c r="K123" s="53">
        <v>18.540000915527344</v>
      </c>
      <c r="L123" s="23"/>
      <c r="M123" s="24">
        <v>40210</v>
      </c>
      <c r="N123" s="54">
        <v>31.246002197265625</v>
      </c>
      <c r="O123" s="54">
        <v>31.246002197265625</v>
      </c>
      <c r="P123" s="54">
        <v>31.246002197265625</v>
      </c>
      <c r="Q123" s="22"/>
      <c r="R123" s="54">
        <v>22.746501922607422</v>
      </c>
      <c r="S123" s="54">
        <v>22.746501922607422</v>
      </c>
      <c r="T123" s="54">
        <v>22.746501922607422</v>
      </c>
      <c r="U123" s="22"/>
      <c r="V123" s="54">
        <v>0</v>
      </c>
      <c r="W123" s="54">
        <v>0</v>
      </c>
      <c r="X123" s="54">
        <v>0</v>
      </c>
      <c r="Y123" s="22"/>
      <c r="Z123" s="54">
        <v>0.16</v>
      </c>
      <c r="AA123" s="54">
        <v>0.2</v>
      </c>
      <c r="AB123" s="54">
        <v>0.24</v>
      </c>
      <c r="AC123" s="22"/>
      <c r="AD123" s="54">
        <v>0.08</v>
      </c>
      <c r="AE123" s="54">
        <v>0.1</v>
      </c>
      <c r="AF123" s="54">
        <v>0.12</v>
      </c>
      <c r="AG123" s="22"/>
      <c r="AH123" s="54">
        <v>0.2</v>
      </c>
      <c r="AI123" s="54">
        <v>0.25</v>
      </c>
      <c r="AJ123" s="54">
        <v>0.3</v>
      </c>
      <c r="AK123" s="22"/>
      <c r="AL123" s="54">
        <v>0.12</v>
      </c>
      <c r="AM123" s="54">
        <v>0.15</v>
      </c>
      <c r="AN123" s="54">
        <v>0.18</v>
      </c>
      <c r="AO123" s="22"/>
      <c r="AP123" s="23">
        <v>35</v>
      </c>
      <c r="AQ123" s="55">
        <v>0.4</v>
      </c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4">
        <v>40210</v>
      </c>
      <c r="BI123" s="57">
        <v>0.75</v>
      </c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/>
      <c r="CM123" s="73"/>
      <c r="CN123" s="73"/>
      <c r="CO123" s="58"/>
      <c r="CP123"/>
      <c r="CQ123"/>
      <c r="CR123"/>
      <c r="CS123"/>
      <c r="CT123"/>
      <c r="CY123" s="190">
        <f t="shared" si="18"/>
        <v>40210</v>
      </c>
      <c r="CZ123" s="189">
        <f t="shared" si="19"/>
        <v>0.2</v>
      </c>
      <c r="DA123" s="189">
        <f t="shared" si="20"/>
        <v>0.25</v>
      </c>
      <c r="DB123" s="189">
        <f t="shared" si="21"/>
        <v>0.3</v>
      </c>
      <c r="DD123" s="189">
        <f t="shared" si="22"/>
        <v>0.16</v>
      </c>
      <c r="DE123" s="189">
        <f t="shared" si="23"/>
        <v>0.2</v>
      </c>
      <c r="DF123" s="189">
        <f t="shared" si="24"/>
        <v>0.24</v>
      </c>
      <c r="DH123" s="190">
        <f t="shared" si="25"/>
        <v>40210</v>
      </c>
      <c r="DI123" s="17">
        <f t="shared" si="26"/>
        <v>0.75</v>
      </c>
      <c r="DL123" s="190">
        <f t="shared" si="27"/>
        <v>40210</v>
      </c>
      <c r="DM123" s="189">
        <f t="shared" si="28"/>
        <v>0.12</v>
      </c>
      <c r="DN123" s="189">
        <f t="shared" si="29"/>
        <v>0.15</v>
      </c>
      <c r="DO123" s="189">
        <f t="shared" si="30"/>
        <v>0.18</v>
      </c>
      <c r="DQ123" s="189">
        <f t="shared" si="31"/>
        <v>0.08</v>
      </c>
      <c r="DR123" s="189">
        <f t="shared" si="32"/>
        <v>0.1</v>
      </c>
      <c r="DS123" s="189">
        <f t="shared" si="33"/>
        <v>0.12</v>
      </c>
    </row>
    <row r="124" spans="1:123" x14ac:dyDescent="0.2">
      <c r="A124" s="27">
        <f t="shared" ca="1" si="17"/>
        <v>40483</v>
      </c>
      <c r="B124" s="17">
        <f>'Gas Curves'!C128</f>
        <v>6.2283196036518003E-2</v>
      </c>
      <c r="C124" s="17"/>
      <c r="D124" s="52">
        <v>39356</v>
      </c>
      <c r="E124" s="53">
        <v>31.341567587852477</v>
      </c>
      <c r="F124" s="53">
        <v>32.391567587852478</v>
      </c>
      <c r="G124" s="53">
        <v>33.441567587852475</v>
      </c>
      <c r="H124" s="40"/>
      <c r="I124" s="53">
        <v>18.040002822875977</v>
      </c>
      <c r="J124" s="53">
        <v>18.040002822875977</v>
      </c>
      <c r="K124" s="53">
        <v>18.040002822875977</v>
      </c>
      <c r="L124" s="23"/>
      <c r="M124" s="24">
        <v>40238</v>
      </c>
      <c r="N124" s="54">
        <v>25.5</v>
      </c>
      <c r="O124" s="54">
        <v>25.5</v>
      </c>
      <c r="P124" s="54">
        <v>25.5</v>
      </c>
      <c r="Q124" s="22"/>
      <c r="R124" s="54">
        <v>20</v>
      </c>
      <c r="S124" s="54">
        <v>20</v>
      </c>
      <c r="T124" s="54">
        <v>20</v>
      </c>
      <c r="U124" s="22"/>
      <c r="V124" s="54">
        <v>0</v>
      </c>
      <c r="W124" s="54">
        <v>0</v>
      </c>
      <c r="X124" s="54">
        <v>0</v>
      </c>
      <c r="Y124" s="22"/>
      <c r="Z124" s="54">
        <v>0.16</v>
      </c>
      <c r="AA124" s="54">
        <v>0.2</v>
      </c>
      <c r="AB124" s="54">
        <v>0.24</v>
      </c>
      <c r="AC124" s="22"/>
      <c r="AD124" s="54">
        <v>0.08</v>
      </c>
      <c r="AE124" s="54">
        <v>0.1</v>
      </c>
      <c r="AF124" s="54">
        <v>0.12</v>
      </c>
      <c r="AG124" s="22"/>
      <c r="AH124" s="54">
        <v>0.2</v>
      </c>
      <c r="AI124" s="54">
        <v>0.25</v>
      </c>
      <c r="AJ124" s="54">
        <v>0.3</v>
      </c>
      <c r="AK124" s="22"/>
      <c r="AL124" s="54">
        <v>0.12</v>
      </c>
      <c r="AM124" s="54">
        <v>0.15</v>
      </c>
      <c r="AN124" s="54">
        <v>0.18</v>
      </c>
      <c r="AO124" s="22"/>
      <c r="AP124" s="23">
        <v>36</v>
      </c>
      <c r="AQ124" s="55">
        <v>0.4</v>
      </c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4">
        <v>40238</v>
      </c>
      <c r="BI124" s="57">
        <v>0.75</v>
      </c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/>
      <c r="CM124" s="73"/>
      <c r="CN124" s="73"/>
      <c r="CO124" s="58"/>
      <c r="CP124"/>
      <c r="CQ124"/>
      <c r="CR124"/>
      <c r="CS124"/>
      <c r="CT124"/>
      <c r="CY124" s="190">
        <f t="shared" si="18"/>
        <v>40238</v>
      </c>
      <c r="CZ124" s="189">
        <f t="shared" si="19"/>
        <v>0.2</v>
      </c>
      <c r="DA124" s="189">
        <f t="shared" si="20"/>
        <v>0.25</v>
      </c>
      <c r="DB124" s="189">
        <f t="shared" si="21"/>
        <v>0.3</v>
      </c>
      <c r="DD124" s="189">
        <f t="shared" si="22"/>
        <v>0.16</v>
      </c>
      <c r="DE124" s="189">
        <f t="shared" si="23"/>
        <v>0.2</v>
      </c>
      <c r="DF124" s="189">
        <f t="shared" si="24"/>
        <v>0.24</v>
      </c>
      <c r="DH124" s="190">
        <f t="shared" si="25"/>
        <v>40238</v>
      </c>
      <c r="DI124" s="17">
        <f t="shared" si="26"/>
        <v>0.75</v>
      </c>
      <c r="DL124" s="190">
        <f t="shared" si="27"/>
        <v>40238</v>
      </c>
      <c r="DM124" s="189">
        <f t="shared" si="28"/>
        <v>0.12</v>
      </c>
      <c r="DN124" s="189">
        <f t="shared" si="29"/>
        <v>0.15</v>
      </c>
      <c r="DO124" s="189">
        <f t="shared" si="30"/>
        <v>0.18</v>
      </c>
      <c r="DQ124" s="189">
        <f t="shared" si="31"/>
        <v>0.08</v>
      </c>
      <c r="DR124" s="189">
        <f t="shared" si="32"/>
        <v>0.1</v>
      </c>
      <c r="DS124" s="189">
        <f t="shared" si="33"/>
        <v>0.12</v>
      </c>
    </row>
    <row r="125" spans="1:123" x14ac:dyDescent="0.2">
      <c r="A125" s="27">
        <f t="shared" ca="1" si="17"/>
        <v>40513</v>
      </c>
      <c r="B125" s="17">
        <f>'Gas Curves'!C129</f>
        <v>6.2358097950694802E-2</v>
      </c>
      <c r="C125" s="17"/>
      <c r="D125" s="52">
        <v>39387</v>
      </c>
      <c r="E125" s="53">
        <v>31.441566061973571</v>
      </c>
      <c r="F125" s="53">
        <v>32.491566061973572</v>
      </c>
      <c r="G125" s="53">
        <v>33.541566061973569</v>
      </c>
      <c r="H125" s="40"/>
      <c r="I125" s="53">
        <v>19.040000915527344</v>
      </c>
      <c r="J125" s="53">
        <v>19.040000915527344</v>
      </c>
      <c r="K125" s="53">
        <v>19.040000915527344</v>
      </c>
      <c r="L125" s="23"/>
      <c r="M125" s="24">
        <v>40269</v>
      </c>
      <c r="N125" s="54">
        <v>22</v>
      </c>
      <c r="O125" s="54">
        <v>22</v>
      </c>
      <c r="P125" s="54">
        <v>22</v>
      </c>
      <c r="Q125" s="22"/>
      <c r="R125" s="54">
        <v>16.495000839233398</v>
      </c>
      <c r="S125" s="54">
        <v>16.495000839233398</v>
      </c>
      <c r="T125" s="54">
        <v>16.495000839233398</v>
      </c>
      <c r="U125" s="22"/>
      <c r="V125" s="54">
        <v>0</v>
      </c>
      <c r="W125" s="54">
        <v>0</v>
      </c>
      <c r="X125" s="54">
        <v>0</v>
      </c>
      <c r="Y125" s="22"/>
      <c r="Z125" s="54">
        <v>0.16</v>
      </c>
      <c r="AA125" s="54">
        <v>0.2</v>
      </c>
      <c r="AB125" s="54">
        <v>0.24</v>
      </c>
      <c r="AC125" s="22"/>
      <c r="AD125" s="54">
        <v>0.08</v>
      </c>
      <c r="AE125" s="54">
        <v>0.1</v>
      </c>
      <c r="AF125" s="54">
        <v>0.12</v>
      </c>
      <c r="AG125" s="22"/>
      <c r="AH125" s="54">
        <v>0.2</v>
      </c>
      <c r="AI125" s="54">
        <v>0.25</v>
      </c>
      <c r="AJ125" s="54">
        <v>0.3</v>
      </c>
      <c r="AK125" s="22"/>
      <c r="AL125" s="54">
        <v>0.12</v>
      </c>
      <c r="AM125" s="54">
        <v>0.15</v>
      </c>
      <c r="AN125" s="54">
        <v>0.18</v>
      </c>
      <c r="AO125" s="22"/>
      <c r="AP125" s="23">
        <v>36</v>
      </c>
      <c r="AQ125" s="55">
        <v>0.4</v>
      </c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4">
        <v>40269</v>
      </c>
      <c r="BI125" s="57">
        <v>0.75</v>
      </c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/>
      <c r="CM125" s="73"/>
      <c r="CN125" s="73"/>
      <c r="CO125" s="58"/>
      <c r="CP125"/>
      <c r="CQ125"/>
      <c r="CR125"/>
      <c r="CS125"/>
      <c r="CT125"/>
      <c r="CY125" s="190">
        <f t="shared" si="18"/>
        <v>40269</v>
      </c>
      <c r="CZ125" s="189">
        <f t="shared" si="19"/>
        <v>0.2</v>
      </c>
      <c r="DA125" s="189">
        <f t="shared" si="20"/>
        <v>0.25</v>
      </c>
      <c r="DB125" s="189">
        <f t="shared" si="21"/>
        <v>0.3</v>
      </c>
      <c r="DD125" s="189">
        <f t="shared" si="22"/>
        <v>0.16</v>
      </c>
      <c r="DE125" s="189">
        <f t="shared" si="23"/>
        <v>0.2</v>
      </c>
      <c r="DF125" s="189">
        <f t="shared" si="24"/>
        <v>0.24</v>
      </c>
      <c r="DH125" s="190">
        <f t="shared" si="25"/>
        <v>40269</v>
      </c>
      <c r="DI125" s="17">
        <f t="shared" si="26"/>
        <v>0.75</v>
      </c>
      <c r="DL125" s="190">
        <f t="shared" si="27"/>
        <v>40269</v>
      </c>
      <c r="DM125" s="189">
        <f t="shared" si="28"/>
        <v>0.12</v>
      </c>
      <c r="DN125" s="189">
        <f t="shared" si="29"/>
        <v>0.15</v>
      </c>
      <c r="DO125" s="189">
        <f t="shared" si="30"/>
        <v>0.18</v>
      </c>
      <c r="DQ125" s="189">
        <f t="shared" si="31"/>
        <v>0.08</v>
      </c>
      <c r="DR125" s="189">
        <f t="shared" si="32"/>
        <v>0.1</v>
      </c>
      <c r="DS125" s="189">
        <f t="shared" si="33"/>
        <v>0.12</v>
      </c>
    </row>
    <row r="126" spans="1:123" x14ac:dyDescent="0.2">
      <c r="A126" s="27">
        <f t="shared" ca="1" si="17"/>
        <v>40544</v>
      </c>
      <c r="B126" s="17">
        <f>'Gas Curves'!C130</f>
        <v>6.2430583675864099E-2</v>
      </c>
      <c r="C126" s="17"/>
      <c r="D126" s="52">
        <v>39417</v>
      </c>
      <c r="E126" s="53">
        <v>31.541564536094665</v>
      </c>
      <c r="F126" s="53">
        <v>32.591564536094666</v>
      </c>
      <c r="G126" s="53">
        <v>33.641564536094663</v>
      </c>
      <c r="H126" s="40"/>
      <c r="I126" s="53">
        <v>21.290000915527344</v>
      </c>
      <c r="J126" s="53">
        <v>21.290000915527344</v>
      </c>
      <c r="K126" s="53">
        <v>21.290000915527344</v>
      </c>
      <c r="L126" s="23"/>
      <c r="M126" s="24">
        <v>40299</v>
      </c>
      <c r="N126" s="54">
        <v>22.290000915527344</v>
      </c>
      <c r="O126" s="54">
        <v>22.290000915527344</v>
      </c>
      <c r="P126" s="54">
        <v>22.290000915527344</v>
      </c>
      <c r="Q126" s="22"/>
      <c r="R126" s="54">
        <v>15.795000076293945</v>
      </c>
      <c r="S126" s="54">
        <v>15.795000076293945</v>
      </c>
      <c r="T126" s="54">
        <v>15.795000076293945</v>
      </c>
      <c r="U126" s="22"/>
      <c r="V126" s="54">
        <v>0</v>
      </c>
      <c r="W126" s="54">
        <v>0</v>
      </c>
      <c r="X126" s="54">
        <v>0</v>
      </c>
      <c r="Y126" s="22"/>
      <c r="Z126" s="54">
        <v>0.16</v>
      </c>
      <c r="AA126" s="54">
        <v>0.2</v>
      </c>
      <c r="AB126" s="54">
        <v>0.24</v>
      </c>
      <c r="AC126" s="22"/>
      <c r="AD126" s="54">
        <v>0.08</v>
      </c>
      <c r="AE126" s="54">
        <v>0.1</v>
      </c>
      <c r="AF126" s="54">
        <v>0.12</v>
      </c>
      <c r="AG126" s="22"/>
      <c r="AH126" s="54">
        <v>0.2</v>
      </c>
      <c r="AI126" s="54">
        <v>0.25</v>
      </c>
      <c r="AJ126" s="54">
        <v>0.3</v>
      </c>
      <c r="AK126" s="22"/>
      <c r="AL126" s="54">
        <v>0.12</v>
      </c>
      <c r="AM126" s="54">
        <v>0.15</v>
      </c>
      <c r="AN126" s="54">
        <v>0.18</v>
      </c>
      <c r="AO126" s="22"/>
      <c r="AP126" s="23">
        <v>36</v>
      </c>
      <c r="AQ126" s="55">
        <v>0.4</v>
      </c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4">
        <v>40299</v>
      </c>
      <c r="BI126" s="57">
        <v>0.75</v>
      </c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/>
      <c r="CM126" s="73"/>
      <c r="CN126" s="73"/>
      <c r="CO126" s="58"/>
      <c r="CP126"/>
      <c r="CQ126"/>
      <c r="CR126"/>
      <c r="CS126"/>
      <c r="CT126"/>
      <c r="CY126" s="190">
        <f t="shared" si="18"/>
        <v>40299</v>
      </c>
      <c r="CZ126" s="189">
        <f t="shared" si="19"/>
        <v>0.2</v>
      </c>
      <c r="DA126" s="189">
        <f t="shared" si="20"/>
        <v>0.25</v>
      </c>
      <c r="DB126" s="189">
        <f t="shared" si="21"/>
        <v>0.3</v>
      </c>
      <c r="DD126" s="189">
        <f t="shared" si="22"/>
        <v>0.16</v>
      </c>
      <c r="DE126" s="189">
        <f t="shared" si="23"/>
        <v>0.2</v>
      </c>
      <c r="DF126" s="189">
        <f t="shared" si="24"/>
        <v>0.24</v>
      </c>
      <c r="DH126" s="190">
        <f t="shared" si="25"/>
        <v>40299</v>
      </c>
      <c r="DI126" s="17">
        <f t="shared" si="26"/>
        <v>0.75</v>
      </c>
      <c r="DL126" s="190">
        <f t="shared" si="27"/>
        <v>40299</v>
      </c>
      <c r="DM126" s="189">
        <f t="shared" si="28"/>
        <v>0.12</v>
      </c>
      <c r="DN126" s="189">
        <f t="shared" si="29"/>
        <v>0.15</v>
      </c>
      <c r="DO126" s="189">
        <f t="shared" si="30"/>
        <v>0.18</v>
      </c>
      <c r="DQ126" s="189">
        <f t="shared" si="31"/>
        <v>0.08</v>
      </c>
      <c r="DR126" s="189">
        <f t="shared" si="32"/>
        <v>0.1</v>
      </c>
      <c r="DS126" s="189">
        <f t="shared" si="33"/>
        <v>0.12</v>
      </c>
    </row>
    <row r="127" spans="1:123" x14ac:dyDescent="0.2">
      <c r="A127" s="27">
        <f t="shared" ca="1" si="17"/>
        <v>40575</v>
      </c>
      <c r="B127" s="17">
        <f>'Gas Curves'!C131</f>
        <v>6.2505485593703697E-2</v>
      </c>
      <c r="C127" s="17"/>
      <c r="D127" s="52">
        <v>39448</v>
      </c>
      <c r="E127" s="53">
        <v>34.355715070452007</v>
      </c>
      <c r="F127" s="53">
        <v>35.855715070452007</v>
      </c>
      <c r="G127" s="53">
        <v>37.355715070452007</v>
      </c>
      <c r="H127" s="40"/>
      <c r="I127" s="53">
        <v>23.5</v>
      </c>
      <c r="J127" s="53">
        <v>23.5</v>
      </c>
      <c r="K127" s="53">
        <v>23.5</v>
      </c>
      <c r="L127" s="23"/>
      <c r="M127" s="24">
        <v>40330</v>
      </c>
      <c r="N127" s="54">
        <v>29.290000915527344</v>
      </c>
      <c r="O127" s="54">
        <v>29.290000915527344</v>
      </c>
      <c r="P127" s="54">
        <v>29.290000915527344</v>
      </c>
      <c r="Q127" s="22"/>
      <c r="R127" s="54">
        <v>19.790000915527344</v>
      </c>
      <c r="S127" s="54">
        <v>19.790000915527344</v>
      </c>
      <c r="T127" s="54">
        <v>19.790000915527344</v>
      </c>
      <c r="U127" s="22"/>
      <c r="V127" s="54">
        <v>0</v>
      </c>
      <c r="W127" s="54">
        <v>0</v>
      </c>
      <c r="X127" s="54">
        <v>0</v>
      </c>
      <c r="Y127" s="22"/>
      <c r="Z127" s="54">
        <v>0.16</v>
      </c>
      <c r="AA127" s="54">
        <v>0.2</v>
      </c>
      <c r="AB127" s="54">
        <v>0.24</v>
      </c>
      <c r="AC127" s="22"/>
      <c r="AD127" s="54">
        <v>0.08</v>
      </c>
      <c r="AE127" s="54">
        <v>0.1</v>
      </c>
      <c r="AF127" s="54">
        <v>0.12</v>
      </c>
      <c r="AG127" s="22"/>
      <c r="AH127" s="54">
        <v>0.2</v>
      </c>
      <c r="AI127" s="54">
        <v>0.25</v>
      </c>
      <c r="AJ127" s="54">
        <v>0.3</v>
      </c>
      <c r="AK127" s="22"/>
      <c r="AL127" s="54">
        <v>0.12</v>
      </c>
      <c r="AM127" s="54">
        <v>0.15</v>
      </c>
      <c r="AN127" s="54">
        <v>0.18</v>
      </c>
      <c r="AO127" s="22"/>
      <c r="AP127" s="23">
        <v>37</v>
      </c>
      <c r="AQ127" s="55">
        <v>0.4</v>
      </c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4">
        <v>40330</v>
      </c>
      <c r="BI127" s="57">
        <v>0.75</v>
      </c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/>
      <c r="CM127" s="73"/>
      <c r="CN127" s="73"/>
      <c r="CO127" s="58"/>
      <c r="CP127"/>
      <c r="CQ127"/>
      <c r="CR127"/>
      <c r="CS127"/>
      <c r="CT127"/>
      <c r="CY127" s="190">
        <f t="shared" si="18"/>
        <v>40330</v>
      </c>
      <c r="CZ127" s="189">
        <f t="shared" si="19"/>
        <v>0.2</v>
      </c>
      <c r="DA127" s="189">
        <f t="shared" si="20"/>
        <v>0.25</v>
      </c>
      <c r="DB127" s="189">
        <f t="shared" si="21"/>
        <v>0.3</v>
      </c>
      <c r="DD127" s="189">
        <f t="shared" si="22"/>
        <v>0.16</v>
      </c>
      <c r="DE127" s="189">
        <f t="shared" si="23"/>
        <v>0.2</v>
      </c>
      <c r="DF127" s="189">
        <f t="shared" si="24"/>
        <v>0.24</v>
      </c>
      <c r="DH127" s="190">
        <f t="shared" si="25"/>
        <v>40330</v>
      </c>
      <c r="DI127" s="17">
        <f t="shared" si="26"/>
        <v>0.75</v>
      </c>
      <c r="DL127" s="190">
        <f t="shared" si="27"/>
        <v>40330</v>
      </c>
      <c r="DM127" s="189">
        <f t="shared" si="28"/>
        <v>0.12</v>
      </c>
      <c r="DN127" s="189">
        <f t="shared" si="29"/>
        <v>0.15</v>
      </c>
      <c r="DO127" s="189">
        <f t="shared" si="30"/>
        <v>0.18</v>
      </c>
      <c r="DQ127" s="189">
        <f t="shared" si="31"/>
        <v>0.08</v>
      </c>
      <c r="DR127" s="189">
        <f t="shared" si="32"/>
        <v>0.1</v>
      </c>
      <c r="DS127" s="189">
        <f t="shared" si="33"/>
        <v>0.12</v>
      </c>
    </row>
    <row r="128" spans="1:123" x14ac:dyDescent="0.2">
      <c r="A128" s="27">
        <f t="shared" ca="1" si="17"/>
        <v>40603</v>
      </c>
      <c r="B128" s="17">
        <f>'Gas Curves'!C132</f>
        <v>6.2577971322418602E-2</v>
      </c>
      <c r="C128" s="17"/>
      <c r="D128" s="52">
        <v>39479</v>
      </c>
      <c r="E128" s="53">
        <v>33.755712781633648</v>
      </c>
      <c r="F128" s="53">
        <v>35.255712781633648</v>
      </c>
      <c r="G128" s="53">
        <v>36.755712781633648</v>
      </c>
      <c r="H128" s="40"/>
      <c r="I128" s="53">
        <v>22</v>
      </c>
      <c r="J128" s="53">
        <v>22</v>
      </c>
      <c r="K128" s="53">
        <v>22</v>
      </c>
      <c r="L128" s="23"/>
      <c r="M128" s="24">
        <v>40360</v>
      </c>
      <c r="N128" s="54">
        <v>35.290000915527344</v>
      </c>
      <c r="O128" s="54">
        <v>35.290000915527344</v>
      </c>
      <c r="P128" s="54">
        <v>35.290000915527344</v>
      </c>
      <c r="Q128" s="22"/>
      <c r="R128" s="54">
        <v>25.790000915527344</v>
      </c>
      <c r="S128" s="54">
        <v>25.790000915527344</v>
      </c>
      <c r="T128" s="54">
        <v>25.790000915527344</v>
      </c>
      <c r="U128" s="22"/>
      <c r="V128" s="54">
        <v>0</v>
      </c>
      <c r="W128" s="54">
        <v>0</v>
      </c>
      <c r="X128" s="54">
        <v>0</v>
      </c>
      <c r="Y128" s="22"/>
      <c r="Z128" s="54">
        <v>0.24</v>
      </c>
      <c r="AA128" s="54">
        <v>0.3</v>
      </c>
      <c r="AB128" s="54">
        <v>0.36</v>
      </c>
      <c r="AC128" s="22"/>
      <c r="AD128" s="54">
        <v>0.12</v>
      </c>
      <c r="AE128" s="54">
        <v>0.15</v>
      </c>
      <c r="AF128" s="54">
        <v>0.18</v>
      </c>
      <c r="AG128" s="22"/>
      <c r="AH128" s="54">
        <v>0.32</v>
      </c>
      <c r="AI128" s="54">
        <v>0.4</v>
      </c>
      <c r="AJ128" s="54">
        <v>0.48</v>
      </c>
      <c r="AK128" s="22"/>
      <c r="AL128" s="54">
        <v>0.192</v>
      </c>
      <c r="AM128" s="54">
        <v>0.24</v>
      </c>
      <c r="AN128" s="54">
        <v>0.28799999999999998</v>
      </c>
      <c r="AO128" s="22"/>
      <c r="AP128" s="23">
        <v>37</v>
      </c>
      <c r="AQ128" s="55">
        <v>0.4</v>
      </c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4">
        <v>40360</v>
      </c>
      <c r="BI128" s="57">
        <v>0.75</v>
      </c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/>
      <c r="CM128" s="73"/>
      <c r="CN128" s="73"/>
      <c r="CO128" s="58"/>
      <c r="CP128"/>
      <c r="CQ128"/>
      <c r="CR128"/>
      <c r="CS128"/>
      <c r="CT128"/>
      <c r="CY128" s="190">
        <f t="shared" si="18"/>
        <v>40360</v>
      </c>
      <c r="CZ128" s="189">
        <f t="shared" si="19"/>
        <v>0.32</v>
      </c>
      <c r="DA128" s="189">
        <f t="shared" si="20"/>
        <v>0.4</v>
      </c>
      <c r="DB128" s="189">
        <f t="shared" si="21"/>
        <v>0.48</v>
      </c>
      <c r="DD128" s="189">
        <f t="shared" si="22"/>
        <v>0.24</v>
      </c>
      <c r="DE128" s="189">
        <f t="shared" si="23"/>
        <v>0.3</v>
      </c>
      <c r="DF128" s="189">
        <f t="shared" si="24"/>
        <v>0.36</v>
      </c>
      <c r="DH128" s="190">
        <f t="shared" si="25"/>
        <v>40360</v>
      </c>
      <c r="DI128" s="17">
        <f t="shared" si="26"/>
        <v>0.75</v>
      </c>
      <c r="DL128" s="190">
        <f t="shared" si="27"/>
        <v>40360</v>
      </c>
      <c r="DM128" s="189">
        <f t="shared" si="28"/>
        <v>0.192</v>
      </c>
      <c r="DN128" s="189">
        <f t="shared" si="29"/>
        <v>0.24</v>
      </c>
      <c r="DO128" s="189">
        <f t="shared" si="30"/>
        <v>0.28799999999999998</v>
      </c>
      <c r="DQ128" s="189">
        <f t="shared" si="31"/>
        <v>0.12</v>
      </c>
      <c r="DR128" s="189">
        <f t="shared" si="32"/>
        <v>0.15</v>
      </c>
      <c r="DS128" s="189">
        <f t="shared" si="33"/>
        <v>0.18</v>
      </c>
    </row>
    <row r="129" spans="1:123" x14ac:dyDescent="0.2">
      <c r="A129" s="27">
        <f t="shared" ca="1" si="17"/>
        <v>40634</v>
      </c>
      <c r="B129" s="17">
        <f>'Gas Curves'!C133</f>
        <v>6.2652873243922408E-2</v>
      </c>
      <c r="C129" s="17"/>
      <c r="D129" s="52">
        <v>39508</v>
      </c>
      <c r="E129" s="53">
        <v>32.467681441196177</v>
      </c>
      <c r="F129" s="53">
        <v>33.967681441196177</v>
      </c>
      <c r="G129" s="53">
        <v>35.467681441196177</v>
      </c>
      <c r="H129" s="40"/>
      <c r="I129" s="53">
        <v>23</v>
      </c>
      <c r="J129" s="53">
        <v>23</v>
      </c>
      <c r="K129" s="53">
        <v>23</v>
      </c>
      <c r="L129" s="23"/>
      <c r="M129" s="24">
        <v>40391</v>
      </c>
      <c r="N129" s="54">
        <v>33.290004730224609</v>
      </c>
      <c r="O129" s="54">
        <v>33.290004730224609</v>
      </c>
      <c r="P129" s="54">
        <v>33.290004730224609</v>
      </c>
      <c r="Q129" s="22"/>
      <c r="R129" s="54">
        <v>25.790000915527344</v>
      </c>
      <c r="S129" s="54">
        <v>25.790000915527344</v>
      </c>
      <c r="T129" s="54">
        <v>25.790000915527344</v>
      </c>
      <c r="U129" s="22"/>
      <c r="V129" s="54">
        <v>0</v>
      </c>
      <c r="W129" s="54">
        <v>0</v>
      </c>
      <c r="X129" s="54">
        <v>0</v>
      </c>
      <c r="Y129" s="22"/>
      <c r="Z129" s="54">
        <v>0.24</v>
      </c>
      <c r="AA129" s="54">
        <v>0.3</v>
      </c>
      <c r="AB129" s="54">
        <v>0.36</v>
      </c>
      <c r="AC129" s="22"/>
      <c r="AD129" s="54">
        <v>0.12</v>
      </c>
      <c r="AE129" s="54">
        <v>0.15</v>
      </c>
      <c r="AF129" s="54">
        <v>0.18</v>
      </c>
      <c r="AG129" s="22"/>
      <c r="AH129" s="54">
        <v>0.32</v>
      </c>
      <c r="AI129" s="54">
        <v>0.4</v>
      </c>
      <c r="AJ129" s="54">
        <v>0.48</v>
      </c>
      <c r="AK129" s="22"/>
      <c r="AL129" s="54">
        <v>0.192</v>
      </c>
      <c r="AM129" s="54">
        <v>0.24</v>
      </c>
      <c r="AN129" s="54">
        <v>0.28799999999999998</v>
      </c>
      <c r="AO129" s="22"/>
      <c r="AP129" s="23">
        <v>37</v>
      </c>
      <c r="AQ129" s="55">
        <v>0.4</v>
      </c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4">
        <v>40391</v>
      </c>
      <c r="BI129" s="57">
        <v>0.75</v>
      </c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/>
      <c r="CM129" s="73"/>
      <c r="CN129" s="73"/>
      <c r="CO129" s="58"/>
      <c r="CP129"/>
      <c r="CQ129"/>
      <c r="CR129"/>
      <c r="CS129"/>
      <c r="CT129"/>
      <c r="CY129" s="190">
        <f t="shared" si="18"/>
        <v>40391</v>
      </c>
      <c r="CZ129" s="189">
        <f t="shared" si="19"/>
        <v>0.32</v>
      </c>
      <c r="DA129" s="189">
        <f t="shared" si="20"/>
        <v>0.4</v>
      </c>
      <c r="DB129" s="189">
        <f t="shared" si="21"/>
        <v>0.48</v>
      </c>
      <c r="DD129" s="189">
        <f t="shared" si="22"/>
        <v>0.24</v>
      </c>
      <c r="DE129" s="189">
        <f t="shared" si="23"/>
        <v>0.3</v>
      </c>
      <c r="DF129" s="189">
        <f t="shared" si="24"/>
        <v>0.36</v>
      </c>
      <c r="DH129" s="190">
        <f t="shared" si="25"/>
        <v>40391</v>
      </c>
      <c r="DI129" s="17">
        <f t="shared" si="26"/>
        <v>0.75</v>
      </c>
      <c r="DL129" s="190">
        <f t="shared" si="27"/>
        <v>40391</v>
      </c>
      <c r="DM129" s="189">
        <f t="shared" si="28"/>
        <v>0.192</v>
      </c>
      <c r="DN129" s="189">
        <f t="shared" si="29"/>
        <v>0.24</v>
      </c>
      <c r="DO129" s="189">
        <f t="shared" si="30"/>
        <v>0.28799999999999998</v>
      </c>
      <c r="DQ129" s="189">
        <f t="shared" si="31"/>
        <v>0.12</v>
      </c>
      <c r="DR129" s="189">
        <f t="shared" si="32"/>
        <v>0.15</v>
      </c>
      <c r="DS129" s="189">
        <f t="shared" si="33"/>
        <v>0.18</v>
      </c>
    </row>
    <row r="130" spans="1:123" x14ac:dyDescent="0.2">
      <c r="A130" s="27">
        <f t="shared" ca="1" si="17"/>
        <v>40664</v>
      </c>
      <c r="B130" s="17">
        <f>'Gas Curves'!C134</f>
        <v>6.2727775167287406E-2</v>
      </c>
      <c r="C130" s="17"/>
      <c r="D130" s="52">
        <v>39539</v>
      </c>
      <c r="E130" s="53">
        <v>32.66768220413563</v>
      </c>
      <c r="F130" s="53">
        <v>34.16768220413563</v>
      </c>
      <c r="G130" s="53">
        <v>35.66768220413563</v>
      </c>
      <c r="H130" s="40"/>
      <c r="I130" s="53">
        <v>20</v>
      </c>
      <c r="J130" s="53">
        <v>20</v>
      </c>
      <c r="K130" s="53">
        <v>20</v>
      </c>
      <c r="L130" s="23"/>
      <c r="M130" s="24">
        <v>40422</v>
      </c>
      <c r="N130" s="54">
        <v>25.290000915527344</v>
      </c>
      <c r="O130" s="54">
        <v>25.290000915527344</v>
      </c>
      <c r="P130" s="54">
        <v>25.290000915527344</v>
      </c>
      <c r="Q130" s="22"/>
      <c r="R130" s="54">
        <v>19.790000915527344</v>
      </c>
      <c r="S130" s="54">
        <v>19.790000915527344</v>
      </c>
      <c r="T130" s="54">
        <v>19.790000915527344</v>
      </c>
      <c r="U130" s="22"/>
      <c r="V130" s="54">
        <v>0</v>
      </c>
      <c r="W130" s="54">
        <v>0</v>
      </c>
      <c r="X130" s="54">
        <v>0</v>
      </c>
      <c r="Y130" s="22"/>
      <c r="Z130" s="54">
        <v>0.16</v>
      </c>
      <c r="AA130" s="54">
        <v>0.2</v>
      </c>
      <c r="AB130" s="54">
        <v>0.24</v>
      </c>
      <c r="AC130" s="22"/>
      <c r="AD130" s="54">
        <v>0.08</v>
      </c>
      <c r="AE130" s="54">
        <v>0.1</v>
      </c>
      <c r="AF130" s="54">
        <v>0.12</v>
      </c>
      <c r="AG130" s="22"/>
      <c r="AH130" s="54">
        <v>0.2</v>
      </c>
      <c r="AI130" s="54">
        <v>0.25</v>
      </c>
      <c r="AJ130" s="54">
        <v>0.3</v>
      </c>
      <c r="AK130" s="22"/>
      <c r="AL130" s="54">
        <v>0.12</v>
      </c>
      <c r="AM130" s="54">
        <v>0.15</v>
      </c>
      <c r="AN130" s="54">
        <v>0.18</v>
      </c>
      <c r="AO130" s="22"/>
      <c r="AP130" s="23">
        <v>38</v>
      </c>
      <c r="AQ130" s="55">
        <v>0.4</v>
      </c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4">
        <v>40422</v>
      </c>
      <c r="BI130" s="57">
        <v>0.75</v>
      </c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/>
      <c r="CM130" s="73"/>
      <c r="CN130" s="73"/>
      <c r="CO130" s="58"/>
      <c r="CP130"/>
      <c r="CQ130"/>
      <c r="CR130"/>
      <c r="CS130"/>
      <c r="CT130"/>
      <c r="CY130" s="190">
        <f t="shared" si="18"/>
        <v>40422</v>
      </c>
      <c r="CZ130" s="189">
        <f t="shared" si="19"/>
        <v>0.2</v>
      </c>
      <c r="DA130" s="189">
        <f t="shared" si="20"/>
        <v>0.25</v>
      </c>
      <c r="DB130" s="189">
        <f t="shared" si="21"/>
        <v>0.3</v>
      </c>
      <c r="DD130" s="189">
        <f t="shared" si="22"/>
        <v>0.16</v>
      </c>
      <c r="DE130" s="189">
        <f t="shared" si="23"/>
        <v>0.2</v>
      </c>
      <c r="DF130" s="189">
        <f t="shared" si="24"/>
        <v>0.24</v>
      </c>
      <c r="DH130" s="190">
        <f t="shared" si="25"/>
        <v>40422</v>
      </c>
      <c r="DI130" s="17">
        <f t="shared" si="26"/>
        <v>0.75</v>
      </c>
      <c r="DL130" s="190">
        <f t="shared" si="27"/>
        <v>40422</v>
      </c>
      <c r="DM130" s="189">
        <f t="shared" si="28"/>
        <v>0.12</v>
      </c>
      <c r="DN130" s="189">
        <f t="shared" si="29"/>
        <v>0.15</v>
      </c>
      <c r="DO130" s="189">
        <f t="shared" si="30"/>
        <v>0.18</v>
      </c>
      <c r="DQ130" s="189">
        <f t="shared" si="31"/>
        <v>0.08</v>
      </c>
      <c r="DR130" s="189">
        <f t="shared" si="32"/>
        <v>0.1</v>
      </c>
      <c r="DS130" s="189">
        <f t="shared" si="33"/>
        <v>0.12</v>
      </c>
    </row>
    <row r="131" spans="1:123" x14ac:dyDescent="0.2">
      <c r="A131" s="27">
        <f t="shared" ca="1" si="17"/>
        <v>40695</v>
      </c>
      <c r="B131" s="17">
        <f>'Gas Curves'!C135</f>
        <v>6.2795428519024199E-2</v>
      </c>
      <c r="C131" s="17"/>
      <c r="D131" s="52">
        <v>39569</v>
      </c>
      <c r="E131" s="53">
        <v>36.395003509521487</v>
      </c>
      <c r="F131" s="53">
        <v>38.445003509521484</v>
      </c>
      <c r="G131" s="53">
        <v>40.495003509521482</v>
      </c>
      <c r="H131" s="40"/>
      <c r="I131" s="53">
        <v>20.540000915527344</v>
      </c>
      <c r="J131" s="53">
        <v>20.540000915527344</v>
      </c>
      <c r="K131" s="53">
        <v>20.540000915527344</v>
      </c>
      <c r="L131" s="23"/>
      <c r="M131" s="24">
        <v>40452</v>
      </c>
      <c r="N131" s="54">
        <v>20.286001205444336</v>
      </c>
      <c r="O131" s="54">
        <v>20.286001205444336</v>
      </c>
      <c r="P131" s="54">
        <v>20.286001205444336</v>
      </c>
      <c r="Q131" s="22"/>
      <c r="R131" s="54">
        <v>14.786500930786133</v>
      </c>
      <c r="S131" s="54">
        <v>14.786500930786133</v>
      </c>
      <c r="T131" s="54">
        <v>14.786500930786133</v>
      </c>
      <c r="U131" s="22"/>
      <c r="V131" s="54">
        <v>0</v>
      </c>
      <c r="W131" s="54">
        <v>0</v>
      </c>
      <c r="X131" s="54">
        <v>0</v>
      </c>
      <c r="Y131" s="22"/>
      <c r="Z131" s="54">
        <v>0.16</v>
      </c>
      <c r="AA131" s="54">
        <v>0.2</v>
      </c>
      <c r="AB131" s="54">
        <v>0.24</v>
      </c>
      <c r="AC131" s="22"/>
      <c r="AD131" s="54">
        <v>0.08</v>
      </c>
      <c r="AE131" s="54">
        <v>0.1</v>
      </c>
      <c r="AF131" s="54">
        <v>0.12</v>
      </c>
      <c r="AG131" s="22"/>
      <c r="AH131" s="54">
        <v>0.2</v>
      </c>
      <c r="AI131" s="54">
        <v>0.25</v>
      </c>
      <c r="AJ131" s="54">
        <v>0.3</v>
      </c>
      <c r="AK131" s="22"/>
      <c r="AL131" s="54">
        <v>0.12</v>
      </c>
      <c r="AM131" s="54">
        <v>0.15</v>
      </c>
      <c r="AN131" s="54">
        <v>0.18</v>
      </c>
      <c r="AO131" s="22"/>
      <c r="AP131" s="23">
        <v>38</v>
      </c>
      <c r="AQ131" s="55">
        <v>0.4</v>
      </c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4">
        <v>40452</v>
      </c>
      <c r="BI131" s="57">
        <v>0.75</v>
      </c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/>
      <c r="CM131" s="73"/>
      <c r="CN131" s="73"/>
      <c r="CO131" s="58"/>
      <c r="CP131"/>
      <c r="CQ131"/>
      <c r="CR131"/>
      <c r="CS131"/>
      <c r="CT131"/>
      <c r="CY131" s="190">
        <f t="shared" si="18"/>
        <v>40452</v>
      </c>
      <c r="CZ131" s="189">
        <f t="shared" si="19"/>
        <v>0.2</v>
      </c>
      <c r="DA131" s="189">
        <f t="shared" si="20"/>
        <v>0.25</v>
      </c>
      <c r="DB131" s="189">
        <f t="shared" si="21"/>
        <v>0.3</v>
      </c>
      <c r="DD131" s="189">
        <f t="shared" si="22"/>
        <v>0.16</v>
      </c>
      <c r="DE131" s="189">
        <f t="shared" si="23"/>
        <v>0.2</v>
      </c>
      <c r="DF131" s="189">
        <f t="shared" si="24"/>
        <v>0.24</v>
      </c>
      <c r="DH131" s="190">
        <f t="shared" si="25"/>
        <v>40452</v>
      </c>
      <c r="DI131" s="17">
        <f t="shared" si="26"/>
        <v>0.75</v>
      </c>
      <c r="DL131" s="190">
        <f t="shared" si="27"/>
        <v>40452</v>
      </c>
      <c r="DM131" s="189">
        <f t="shared" si="28"/>
        <v>0.12</v>
      </c>
      <c r="DN131" s="189">
        <f t="shared" si="29"/>
        <v>0.15</v>
      </c>
      <c r="DO131" s="189">
        <f t="shared" si="30"/>
        <v>0.18</v>
      </c>
      <c r="DQ131" s="189">
        <f t="shared" si="31"/>
        <v>0.08</v>
      </c>
      <c r="DR131" s="189">
        <f t="shared" si="32"/>
        <v>0.1</v>
      </c>
      <c r="DS131" s="189">
        <f t="shared" si="33"/>
        <v>0.12</v>
      </c>
    </row>
    <row r="132" spans="1:123" x14ac:dyDescent="0.2">
      <c r="A132" s="27">
        <f t="shared" ca="1" si="17"/>
        <v>40725</v>
      </c>
      <c r="B132" s="17">
        <f>'Gas Curves'!C136</f>
        <v>6.2870330445933001E-2</v>
      </c>
      <c r="C132" s="17"/>
      <c r="D132" s="52">
        <v>39600</v>
      </c>
      <c r="E132" s="53">
        <v>39.125003814697266</v>
      </c>
      <c r="F132" s="53">
        <v>44.125003814697266</v>
      </c>
      <c r="G132" s="53">
        <v>49.125003814697266</v>
      </c>
      <c r="H132" s="40"/>
      <c r="I132" s="53">
        <v>23.540000915527344</v>
      </c>
      <c r="J132" s="53">
        <v>23.540000915527344</v>
      </c>
      <c r="K132" s="53">
        <v>23.540000915527344</v>
      </c>
      <c r="L132" s="23"/>
      <c r="M132" s="24">
        <v>40483</v>
      </c>
      <c r="N132" s="54">
        <v>22.290000915527344</v>
      </c>
      <c r="O132" s="54">
        <v>22.290000915527344</v>
      </c>
      <c r="P132" s="54">
        <v>22.290000915527344</v>
      </c>
      <c r="Q132" s="22"/>
      <c r="R132" s="54">
        <v>14.790000915527344</v>
      </c>
      <c r="S132" s="54">
        <v>14.790000915527344</v>
      </c>
      <c r="T132" s="54">
        <v>14.790000915527344</v>
      </c>
      <c r="U132" s="22"/>
      <c r="V132" s="54">
        <v>0</v>
      </c>
      <c r="W132" s="54">
        <v>0</v>
      </c>
      <c r="X132" s="54">
        <v>0</v>
      </c>
      <c r="Y132" s="22"/>
      <c r="Z132" s="54">
        <v>0.16</v>
      </c>
      <c r="AA132" s="54">
        <v>0.2</v>
      </c>
      <c r="AB132" s="54">
        <v>0.24</v>
      </c>
      <c r="AC132" s="22"/>
      <c r="AD132" s="54">
        <v>0.08</v>
      </c>
      <c r="AE132" s="54">
        <v>0.1</v>
      </c>
      <c r="AF132" s="54">
        <v>0.12</v>
      </c>
      <c r="AG132" s="22"/>
      <c r="AH132" s="54">
        <v>0.2</v>
      </c>
      <c r="AI132" s="54">
        <v>0.25</v>
      </c>
      <c r="AJ132" s="54">
        <v>0.3</v>
      </c>
      <c r="AK132" s="22"/>
      <c r="AL132" s="54">
        <v>0.12</v>
      </c>
      <c r="AM132" s="54">
        <v>0.15</v>
      </c>
      <c r="AN132" s="54">
        <v>0.18</v>
      </c>
      <c r="AO132" s="22"/>
      <c r="AP132" s="23">
        <v>38</v>
      </c>
      <c r="AQ132" s="55">
        <v>0.4</v>
      </c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4">
        <v>40483</v>
      </c>
      <c r="BI132" s="57">
        <v>0.75</v>
      </c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/>
      <c r="CM132" s="73"/>
      <c r="CN132" s="73"/>
      <c r="CO132" s="58"/>
      <c r="CP132"/>
      <c r="CQ132"/>
      <c r="CR132"/>
      <c r="CS132"/>
      <c r="CT132"/>
      <c r="CY132" s="190">
        <f t="shared" si="18"/>
        <v>40483</v>
      </c>
      <c r="CZ132" s="189">
        <f t="shared" si="19"/>
        <v>0.2</v>
      </c>
      <c r="DA132" s="189">
        <f t="shared" si="20"/>
        <v>0.25</v>
      </c>
      <c r="DB132" s="189">
        <f t="shared" si="21"/>
        <v>0.3</v>
      </c>
      <c r="DD132" s="189">
        <f t="shared" si="22"/>
        <v>0.16</v>
      </c>
      <c r="DE132" s="189">
        <f t="shared" si="23"/>
        <v>0.2</v>
      </c>
      <c r="DF132" s="189">
        <f t="shared" si="24"/>
        <v>0.24</v>
      </c>
      <c r="DH132" s="190">
        <f t="shared" si="25"/>
        <v>40483</v>
      </c>
      <c r="DI132" s="17">
        <f t="shared" si="26"/>
        <v>0.75</v>
      </c>
      <c r="DL132" s="190">
        <f t="shared" si="27"/>
        <v>40483</v>
      </c>
      <c r="DM132" s="189">
        <f t="shared" si="28"/>
        <v>0.12</v>
      </c>
      <c r="DN132" s="189">
        <f t="shared" si="29"/>
        <v>0.15</v>
      </c>
      <c r="DO132" s="189">
        <f t="shared" si="30"/>
        <v>0.18</v>
      </c>
      <c r="DQ132" s="189">
        <f t="shared" si="31"/>
        <v>0.08</v>
      </c>
      <c r="DR132" s="189">
        <f t="shared" si="32"/>
        <v>0.1</v>
      </c>
      <c r="DS132" s="189">
        <f t="shared" si="33"/>
        <v>0.12</v>
      </c>
    </row>
    <row r="133" spans="1:123" x14ac:dyDescent="0.2">
      <c r="A133" s="27">
        <f t="shared" ca="1" si="17"/>
        <v>40756</v>
      </c>
      <c r="B133" s="17">
        <f>'Gas Curves'!C137</f>
        <v>6.2927435056356396E-2</v>
      </c>
      <c r="C133" s="17"/>
      <c r="D133" s="52">
        <v>39630</v>
      </c>
      <c r="E133" s="53">
        <v>44.75</v>
      </c>
      <c r="F133" s="53">
        <v>54.75</v>
      </c>
      <c r="G133" s="53">
        <v>64.75</v>
      </c>
      <c r="H133" s="40"/>
      <c r="I133" s="53">
        <v>24.040000915527344</v>
      </c>
      <c r="J133" s="53">
        <v>24.040000915527344</v>
      </c>
      <c r="K133" s="53">
        <v>24.040000915527344</v>
      </c>
      <c r="L133" s="23"/>
      <c r="M133" s="24">
        <v>40513</v>
      </c>
      <c r="N133" s="54">
        <v>27.290000915527344</v>
      </c>
      <c r="O133" s="54">
        <v>27.290000915527344</v>
      </c>
      <c r="P133" s="54">
        <v>27.290000915527344</v>
      </c>
      <c r="Q133" s="22"/>
      <c r="R133" s="54">
        <v>21.790000915527344</v>
      </c>
      <c r="S133" s="54">
        <v>21.790000915527344</v>
      </c>
      <c r="T133" s="54">
        <v>21.790000915527344</v>
      </c>
      <c r="U133" s="22"/>
      <c r="V133" s="54">
        <v>0</v>
      </c>
      <c r="W133" s="54">
        <v>0</v>
      </c>
      <c r="X133" s="54">
        <v>0</v>
      </c>
      <c r="Y133" s="22"/>
      <c r="Z133" s="54">
        <v>0.16</v>
      </c>
      <c r="AA133" s="54">
        <v>0.2</v>
      </c>
      <c r="AB133" s="54">
        <v>0.24</v>
      </c>
      <c r="AC133" s="22"/>
      <c r="AD133" s="54">
        <v>0.08</v>
      </c>
      <c r="AE133" s="54">
        <v>0.1</v>
      </c>
      <c r="AF133" s="54">
        <v>0.12</v>
      </c>
      <c r="AG133" s="22"/>
      <c r="AH133" s="54">
        <v>0.2</v>
      </c>
      <c r="AI133" s="54">
        <v>0.25</v>
      </c>
      <c r="AJ133" s="54">
        <v>0.3</v>
      </c>
      <c r="AK133" s="22"/>
      <c r="AL133" s="54">
        <v>0.12</v>
      </c>
      <c r="AM133" s="54">
        <v>0.15</v>
      </c>
      <c r="AN133" s="54">
        <v>0.18</v>
      </c>
      <c r="AO133" s="22"/>
      <c r="AP133" s="23">
        <v>39</v>
      </c>
      <c r="AQ133" s="55">
        <v>0.4</v>
      </c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4">
        <v>40513</v>
      </c>
      <c r="BI133" s="57">
        <v>0.75</v>
      </c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/>
      <c r="CM133" s="73"/>
      <c r="CN133" s="73"/>
      <c r="CO133" s="58"/>
      <c r="CP133"/>
      <c r="CQ133"/>
      <c r="CR133"/>
      <c r="CS133"/>
      <c r="CT133"/>
      <c r="CY133" s="190">
        <f t="shared" si="18"/>
        <v>40513</v>
      </c>
      <c r="CZ133" s="189">
        <f t="shared" si="19"/>
        <v>0.2</v>
      </c>
      <c r="DA133" s="189">
        <f t="shared" si="20"/>
        <v>0.25</v>
      </c>
      <c r="DB133" s="189">
        <f t="shared" si="21"/>
        <v>0.3</v>
      </c>
      <c r="DD133" s="189">
        <f t="shared" si="22"/>
        <v>0.16</v>
      </c>
      <c r="DE133" s="189">
        <f t="shared" si="23"/>
        <v>0.2</v>
      </c>
      <c r="DF133" s="189">
        <f t="shared" si="24"/>
        <v>0.24</v>
      </c>
      <c r="DH133" s="190">
        <f t="shared" si="25"/>
        <v>40513</v>
      </c>
      <c r="DI133" s="17">
        <f t="shared" si="26"/>
        <v>0.75</v>
      </c>
      <c r="DL133" s="190">
        <f t="shared" si="27"/>
        <v>40513</v>
      </c>
      <c r="DM133" s="189">
        <f t="shared" si="28"/>
        <v>0.12</v>
      </c>
      <c r="DN133" s="189">
        <f t="shared" si="29"/>
        <v>0.15</v>
      </c>
      <c r="DO133" s="189">
        <f t="shared" si="30"/>
        <v>0.18</v>
      </c>
      <c r="DQ133" s="189">
        <f t="shared" si="31"/>
        <v>0.08</v>
      </c>
      <c r="DR133" s="189">
        <f t="shared" si="32"/>
        <v>0.1</v>
      </c>
      <c r="DS133" s="189">
        <f t="shared" si="33"/>
        <v>0.12</v>
      </c>
    </row>
    <row r="134" spans="1:123" x14ac:dyDescent="0.2">
      <c r="A134" s="27">
        <f t="shared" ca="1" si="17"/>
        <v>40787</v>
      </c>
      <c r="B134" s="17">
        <f>'Gas Curves'!C138</f>
        <v>6.2965658913714001E-2</v>
      </c>
      <c r="C134" s="17"/>
      <c r="D134" s="52">
        <v>39661</v>
      </c>
      <c r="E134" s="53">
        <v>44.75</v>
      </c>
      <c r="F134" s="53">
        <v>54.75</v>
      </c>
      <c r="G134" s="53">
        <v>64.75</v>
      </c>
      <c r="H134" s="40"/>
      <c r="I134" s="53">
        <v>25.040000915527344</v>
      </c>
      <c r="J134" s="53">
        <v>25.040000915527344</v>
      </c>
      <c r="K134" s="53">
        <v>25.040000915527344</v>
      </c>
      <c r="L134" s="23"/>
      <c r="M134" s="24">
        <v>40544</v>
      </c>
      <c r="N134" s="54">
        <v>35.75</v>
      </c>
      <c r="O134" s="54">
        <v>35.75</v>
      </c>
      <c r="P134" s="54">
        <v>35.75</v>
      </c>
      <c r="Q134" s="22"/>
      <c r="R134" s="54">
        <v>25.25</v>
      </c>
      <c r="S134" s="54">
        <v>25.25</v>
      </c>
      <c r="T134" s="54">
        <v>25.25</v>
      </c>
      <c r="U134" s="22"/>
      <c r="V134" s="54">
        <v>0</v>
      </c>
      <c r="W134" s="54">
        <v>0</v>
      </c>
      <c r="X134" s="54">
        <v>0</v>
      </c>
      <c r="Y134" s="22"/>
      <c r="Z134" s="54">
        <v>0.16</v>
      </c>
      <c r="AA134" s="54">
        <v>0.2</v>
      </c>
      <c r="AB134" s="54">
        <v>0.24</v>
      </c>
      <c r="AC134" s="22"/>
      <c r="AD134" s="54">
        <v>0.08</v>
      </c>
      <c r="AE134" s="54">
        <v>0.1</v>
      </c>
      <c r="AF134" s="54">
        <v>0.12</v>
      </c>
      <c r="AG134" s="22"/>
      <c r="AH134" s="54">
        <v>0.2</v>
      </c>
      <c r="AI134" s="54">
        <v>0.25</v>
      </c>
      <c r="AJ134" s="54">
        <v>0.3</v>
      </c>
      <c r="AK134" s="22"/>
      <c r="AL134" s="54">
        <v>0.12</v>
      </c>
      <c r="AM134" s="54">
        <v>0.15</v>
      </c>
      <c r="AN134" s="54">
        <v>0.18</v>
      </c>
      <c r="AO134" s="22"/>
      <c r="AP134" s="23">
        <v>39</v>
      </c>
      <c r="AQ134" s="55">
        <v>0.4</v>
      </c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4">
        <v>40544</v>
      </c>
      <c r="BI134" s="57">
        <v>0.75</v>
      </c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/>
      <c r="CM134" s="73"/>
      <c r="CN134" s="73"/>
      <c r="CO134" s="58"/>
      <c r="CP134"/>
      <c r="CQ134"/>
      <c r="CR134"/>
      <c r="CS134"/>
      <c r="CT134"/>
      <c r="CY134" s="190">
        <f t="shared" si="18"/>
        <v>40544</v>
      </c>
      <c r="CZ134" s="189">
        <f t="shared" si="19"/>
        <v>0.2</v>
      </c>
      <c r="DA134" s="189">
        <f t="shared" si="20"/>
        <v>0.25</v>
      </c>
      <c r="DB134" s="189">
        <f t="shared" si="21"/>
        <v>0.3</v>
      </c>
      <c r="DD134" s="189">
        <f t="shared" si="22"/>
        <v>0.16</v>
      </c>
      <c r="DE134" s="189">
        <f t="shared" si="23"/>
        <v>0.2</v>
      </c>
      <c r="DF134" s="189">
        <f t="shared" si="24"/>
        <v>0.24</v>
      </c>
      <c r="DH134" s="190">
        <f t="shared" si="25"/>
        <v>40544</v>
      </c>
      <c r="DI134" s="17">
        <f t="shared" si="26"/>
        <v>0.75</v>
      </c>
      <c r="DL134" s="190">
        <f t="shared" si="27"/>
        <v>40544</v>
      </c>
      <c r="DM134" s="189">
        <f t="shared" si="28"/>
        <v>0.12</v>
      </c>
      <c r="DN134" s="189">
        <f t="shared" si="29"/>
        <v>0.15</v>
      </c>
      <c r="DO134" s="189">
        <f t="shared" si="30"/>
        <v>0.18</v>
      </c>
      <c r="DQ134" s="189">
        <f t="shared" si="31"/>
        <v>0.08</v>
      </c>
      <c r="DR134" s="189">
        <f t="shared" si="32"/>
        <v>0.1</v>
      </c>
      <c r="DS134" s="189">
        <f t="shared" si="33"/>
        <v>0.12</v>
      </c>
    </row>
    <row r="135" spans="1:123" x14ac:dyDescent="0.2">
      <c r="A135" s="27">
        <f t="shared" ca="1" si="17"/>
        <v>40817</v>
      </c>
      <c r="B135" s="17">
        <f>'Gas Curves'!C139</f>
        <v>6.3002649743876496E-2</v>
      </c>
      <c r="C135" s="17"/>
      <c r="D135" s="52">
        <v>39692</v>
      </c>
      <c r="E135" s="53">
        <v>29.569999694824219</v>
      </c>
      <c r="F135" s="53">
        <v>31.069999694824219</v>
      </c>
      <c r="G135" s="53">
        <v>32.569999694824219</v>
      </c>
      <c r="H135" s="40"/>
      <c r="I135" s="53">
        <v>19.040000915527344</v>
      </c>
      <c r="J135" s="53">
        <v>19.040000915527344</v>
      </c>
      <c r="K135" s="53">
        <v>19.040000915527344</v>
      </c>
      <c r="L135" s="23"/>
      <c r="M135" s="24">
        <v>40575</v>
      </c>
      <c r="N135" s="54">
        <v>31.246002197265625</v>
      </c>
      <c r="O135" s="54">
        <v>31.246002197265625</v>
      </c>
      <c r="P135" s="54">
        <v>31.246002197265625</v>
      </c>
      <c r="Q135" s="22"/>
      <c r="R135" s="54">
        <v>22.746501922607422</v>
      </c>
      <c r="S135" s="54">
        <v>22.746501922607422</v>
      </c>
      <c r="T135" s="54">
        <v>22.746501922607422</v>
      </c>
      <c r="U135" s="22"/>
      <c r="V135" s="54">
        <v>0</v>
      </c>
      <c r="W135" s="54">
        <v>0</v>
      </c>
      <c r="X135" s="54">
        <v>0</v>
      </c>
      <c r="Y135" s="22"/>
      <c r="Z135" s="54">
        <v>0.16</v>
      </c>
      <c r="AA135" s="54">
        <v>0.2</v>
      </c>
      <c r="AB135" s="54">
        <v>0.24</v>
      </c>
      <c r="AC135" s="22"/>
      <c r="AD135" s="54">
        <v>0.08</v>
      </c>
      <c r="AE135" s="54">
        <v>0.1</v>
      </c>
      <c r="AF135" s="54">
        <v>0.12</v>
      </c>
      <c r="AG135" s="22"/>
      <c r="AH135" s="54">
        <v>0.2</v>
      </c>
      <c r="AI135" s="54">
        <v>0.25</v>
      </c>
      <c r="AJ135" s="54">
        <v>0.3</v>
      </c>
      <c r="AK135" s="22"/>
      <c r="AL135" s="54">
        <v>0.12</v>
      </c>
      <c r="AM135" s="54">
        <v>0.15</v>
      </c>
      <c r="AN135" s="54">
        <v>0.18</v>
      </c>
      <c r="AO135" s="22"/>
      <c r="AP135" s="23">
        <v>39</v>
      </c>
      <c r="AQ135" s="55">
        <v>0.4</v>
      </c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4">
        <v>40575</v>
      </c>
      <c r="BI135" s="57">
        <v>0.75</v>
      </c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/>
      <c r="CM135" s="73"/>
      <c r="CN135" s="73"/>
      <c r="CO135" s="58"/>
      <c r="CP135"/>
      <c r="CQ135"/>
      <c r="CR135"/>
      <c r="CS135"/>
      <c r="CT135"/>
      <c r="CY135" s="190">
        <f t="shared" si="18"/>
        <v>40575</v>
      </c>
      <c r="CZ135" s="189">
        <f t="shared" si="19"/>
        <v>0.2</v>
      </c>
      <c r="DA135" s="189">
        <f t="shared" si="20"/>
        <v>0.25</v>
      </c>
      <c r="DB135" s="189">
        <f t="shared" si="21"/>
        <v>0.3</v>
      </c>
      <c r="DD135" s="189">
        <f t="shared" si="22"/>
        <v>0.16</v>
      </c>
      <c r="DE135" s="189">
        <f t="shared" si="23"/>
        <v>0.2</v>
      </c>
      <c r="DF135" s="189">
        <f t="shared" si="24"/>
        <v>0.24</v>
      </c>
      <c r="DH135" s="190">
        <f t="shared" si="25"/>
        <v>40575</v>
      </c>
      <c r="DI135" s="17">
        <f t="shared" si="26"/>
        <v>0.75</v>
      </c>
      <c r="DL135" s="190">
        <f t="shared" si="27"/>
        <v>40575</v>
      </c>
      <c r="DM135" s="189">
        <f t="shared" si="28"/>
        <v>0.12</v>
      </c>
      <c r="DN135" s="189">
        <f t="shared" si="29"/>
        <v>0.15</v>
      </c>
      <c r="DO135" s="189">
        <f t="shared" si="30"/>
        <v>0.18</v>
      </c>
      <c r="DQ135" s="189">
        <f t="shared" si="31"/>
        <v>0.08</v>
      </c>
      <c r="DR135" s="189">
        <f t="shared" si="32"/>
        <v>0.1</v>
      </c>
      <c r="DS135" s="189">
        <f t="shared" si="33"/>
        <v>0.12</v>
      </c>
    </row>
    <row r="136" spans="1:123" x14ac:dyDescent="0.2">
      <c r="A136" s="27">
        <f t="shared" ca="1" si="17"/>
        <v>40848</v>
      </c>
      <c r="B136" s="17">
        <f>'Gas Curves'!C140</f>
        <v>6.3040873602188408E-2</v>
      </c>
      <c r="C136" s="17"/>
      <c r="D136" s="52">
        <v>39722</v>
      </c>
      <c r="E136" s="53">
        <v>31.221569418907166</v>
      </c>
      <c r="F136" s="53">
        <v>32.721569418907166</v>
      </c>
      <c r="G136" s="53">
        <v>34.221569418907166</v>
      </c>
      <c r="H136" s="40"/>
      <c r="I136" s="53">
        <v>18.540002822875977</v>
      </c>
      <c r="J136" s="53">
        <v>18.540002822875977</v>
      </c>
      <c r="K136" s="53">
        <v>18.540002822875977</v>
      </c>
      <c r="L136" s="23"/>
      <c r="M136" s="24">
        <v>40603</v>
      </c>
      <c r="N136" s="54">
        <v>25.5</v>
      </c>
      <c r="O136" s="54">
        <v>25.5</v>
      </c>
      <c r="P136" s="54">
        <v>25.5</v>
      </c>
      <c r="Q136" s="22"/>
      <c r="R136" s="54">
        <v>20</v>
      </c>
      <c r="S136" s="54">
        <v>20</v>
      </c>
      <c r="T136" s="54">
        <v>20</v>
      </c>
      <c r="U136" s="22"/>
      <c r="V136" s="54">
        <v>0</v>
      </c>
      <c r="W136" s="54">
        <v>0</v>
      </c>
      <c r="X136" s="54">
        <v>0</v>
      </c>
      <c r="Y136" s="22"/>
      <c r="Z136" s="54">
        <v>0.16</v>
      </c>
      <c r="AA136" s="54">
        <v>0.2</v>
      </c>
      <c r="AB136" s="54">
        <v>0.24</v>
      </c>
      <c r="AC136" s="22"/>
      <c r="AD136" s="54">
        <v>0.08</v>
      </c>
      <c r="AE136" s="54">
        <v>0.1</v>
      </c>
      <c r="AF136" s="54">
        <v>0.12</v>
      </c>
      <c r="AG136" s="22"/>
      <c r="AH136" s="54">
        <v>0.2</v>
      </c>
      <c r="AI136" s="54">
        <v>0.25</v>
      </c>
      <c r="AJ136" s="54">
        <v>0.3</v>
      </c>
      <c r="AK136" s="22"/>
      <c r="AL136" s="54">
        <v>0.12</v>
      </c>
      <c r="AM136" s="54">
        <v>0.15</v>
      </c>
      <c r="AN136" s="54">
        <v>0.18</v>
      </c>
      <c r="AO136" s="22"/>
      <c r="AP136" s="23">
        <v>40</v>
      </c>
      <c r="AQ136" s="55">
        <v>0.4</v>
      </c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4">
        <v>40603</v>
      </c>
      <c r="BI136" s="57">
        <v>0.75</v>
      </c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/>
      <c r="CM136" s="73"/>
      <c r="CN136" s="73"/>
      <c r="CO136" s="58"/>
      <c r="CP136"/>
      <c r="CQ136"/>
      <c r="CR136"/>
      <c r="CS136"/>
      <c r="CT136"/>
      <c r="CY136" s="190">
        <f t="shared" si="18"/>
        <v>40603</v>
      </c>
      <c r="CZ136" s="189">
        <f t="shared" si="19"/>
        <v>0.2</v>
      </c>
      <c r="DA136" s="189">
        <f t="shared" si="20"/>
        <v>0.25</v>
      </c>
      <c r="DB136" s="189">
        <f t="shared" si="21"/>
        <v>0.3</v>
      </c>
      <c r="DD136" s="189">
        <f t="shared" si="22"/>
        <v>0.16</v>
      </c>
      <c r="DE136" s="189">
        <f t="shared" si="23"/>
        <v>0.2</v>
      </c>
      <c r="DF136" s="189">
        <f t="shared" si="24"/>
        <v>0.24</v>
      </c>
      <c r="DH136" s="190">
        <f t="shared" si="25"/>
        <v>40603</v>
      </c>
      <c r="DI136" s="17">
        <f t="shared" si="26"/>
        <v>0.75</v>
      </c>
      <c r="DL136" s="190">
        <f t="shared" si="27"/>
        <v>40603</v>
      </c>
      <c r="DM136" s="189">
        <f t="shared" si="28"/>
        <v>0.12</v>
      </c>
      <c r="DN136" s="189">
        <f t="shared" si="29"/>
        <v>0.15</v>
      </c>
      <c r="DO136" s="189">
        <f t="shared" si="30"/>
        <v>0.18</v>
      </c>
      <c r="DQ136" s="189">
        <f t="shared" si="31"/>
        <v>0.08</v>
      </c>
      <c r="DR136" s="189">
        <f t="shared" si="32"/>
        <v>0.1</v>
      </c>
      <c r="DS136" s="189">
        <f t="shared" si="33"/>
        <v>0.12</v>
      </c>
    </row>
    <row r="137" spans="1:123" x14ac:dyDescent="0.2">
      <c r="A137" s="27">
        <f t="shared" ca="1" si="17"/>
        <v>40878</v>
      </c>
      <c r="B137" s="17">
        <f>'Gas Curves'!C141</f>
        <v>6.3079097460985195E-2</v>
      </c>
      <c r="C137" s="17"/>
      <c r="D137" s="52">
        <v>39753</v>
      </c>
      <c r="E137" s="53">
        <v>31.321567893028259</v>
      </c>
      <c r="F137" s="53">
        <v>32.821567893028259</v>
      </c>
      <c r="G137" s="53">
        <v>34.321567893028259</v>
      </c>
      <c r="H137" s="40"/>
      <c r="I137" s="53">
        <v>19.540000915527344</v>
      </c>
      <c r="J137" s="53">
        <v>19.540000915527344</v>
      </c>
      <c r="K137" s="53">
        <v>19.540000915527344</v>
      </c>
      <c r="L137" s="23"/>
      <c r="M137" s="24">
        <v>40634</v>
      </c>
      <c r="N137" s="54">
        <v>22</v>
      </c>
      <c r="O137" s="54">
        <v>22</v>
      </c>
      <c r="P137" s="54">
        <v>22</v>
      </c>
      <c r="Q137" s="22"/>
      <c r="R137" s="54">
        <v>16.495000839233398</v>
      </c>
      <c r="S137" s="54">
        <v>16.495000839233398</v>
      </c>
      <c r="T137" s="54">
        <v>16.495000839233398</v>
      </c>
      <c r="U137" s="22"/>
      <c r="V137" s="54">
        <v>0</v>
      </c>
      <c r="W137" s="54">
        <v>0</v>
      </c>
      <c r="X137" s="54">
        <v>0</v>
      </c>
      <c r="Y137" s="22"/>
      <c r="Z137" s="54">
        <v>0.16</v>
      </c>
      <c r="AA137" s="54">
        <v>0.2</v>
      </c>
      <c r="AB137" s="54">
        <v>0.24</v>
      </c>
      <c r="AC137" s="22"/>
      <c r="AD137" s="54">
        <v>0.08</v>
      </c>
      <c r="AE137" s="54">
        <v>0.1</v>
      </c>
      <c r="AF137" s="54">
        <v>0.12</v>
      </c>
      <c r="AG137" s="22"/>
      <c r="AH137" s="54">
        <v>0.2</v>
      </c>
      <c r="AI137" s="54">
        <v>0.25</v>
      </c>
      <c r="AJ137" s="54">
        <v>0.3</v>
      </c>
      <c r="AK137" s="22"/>
      <c r="AL137" s="54">
        <v>0.12</v>
      </c>
      <c r="AM137" s="54">
        <v>0.15</v>
      </c>
      <c r="AN137" s="54">
        <v>0.18</v>
      </c>
      <c r="AO137" s="22"/>
      <c r="AP137" s="23">
        <v>40</v>
      </c>
      <c r="AQ137" s="55">
        <v>0.4</v>
      </c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4">
        <v>40634</v>
      </c>
      <c r="BI137" s="57">
        <v>0.75</v>
      </c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/>
      <c r="CM137" s="73"/>
      <c r="CN137" s="73"/>
      <c r="CO137" s="58"/>
      <c r="CP137"/>
      <c r="CQ137"/>
      <c r="CR137"/>
      <c r="CS137"/>
      <c r="CT137"/>
      <c r="CY137" s="190">
        <f t="shared" si="18"/>
        <v>40634</v>
      </c>
      <c r="CZ137" s="189">
        <f t="shared" si="19"/>
        <v>0.2</v>
      </c>
      <c r="DA137" s="189">
        <f t="shared" si="20"/>
        <v>0.25</v>
      </c>
      <c r="DB137" s="189">
        <f t="shared" si="21"/>
        <v>0.3</v>
      </c>
      <c r="DD137" s="189">
        <f t="shared" si="22"/>
        <v>0.16</v>
      </c>
      <c r="DE137" s="189">
        <f t="shared" si="23"/>
        <v>0.2</v>
      </c>
      <c r="DF137" s="189">
        <f t="shared" si="24"/>
        <v>0.24</v>
      </c>
      <c r="DH137" s="190">
        <f t="shared" si="25"/>
        <v>40634</v>
      </c>
      <c r="DI137" s="17">
        <f t="shared" si="26"/>
        <v>0.75</v>
      </c>
      <c r="DL137" s="190">
        <f t="shared" si="27"/>
        <v>40634</v>
      </c>
      <c r="DM137" s="189">
        <f t="shared" si="28"/>
        <v>0.12</v>
      </c>
      <c r="DN137" s="189">
        <f t="shared" si="29"/>
        <v>0.15</v>
      </c>
      <c r="DO137" s="189">
        <f t="shared" si="30"/>
        <v>0.18</v>
      </c>
      <c r="DQ137" s="189">
        <f t="shared" si="31"/>
        <v>0.08</v>
      </c>
      <c r="DR137" s="189">
        <f t="shared" si="32"/>
        <v>0.1</v>
      </c>
      <c r="DS137" s="189">
        <f t="shared" si="33"/>
        <v>0.12</v>
      </c>
    </row>
    <row r="138" spans="1:123" x14ac:dyDescent="0.2">
      <c r="A138" s="27">
        <f t="shared" ca="1" si="17"/>
        <v>40909</v>
      </c>
      <c r="B138" s="17">
        <f>'Gas Curves'!C142</f>
        <v>6.3116088292539896E-2</v>
      </c>
      <c r="C138" s="17"/>
      <c r="D138" s="52">
        <v>39783</v>
      </c>
      <c r="E138" s="53">
        <v>31.421566367149353</v>
      </c>
      <c r="F138" s="53">
        <v>32.921566367149353</v>
      </c>
      <c r="G138" s="53">
        <v>34.421566367149353</v>
      </c>
      <c r="H138" s="40"/>
      <c r="I138" s="53">
        <v>21.790000915527344</v>
      </c>
      <c r="J138" s="53">
        <v>21.790000915527344</v>
      </c>
      <c r="K138" s="53">
        <v>21.790000915527344</v>
      </c>
      <c r="L138" s="23"/>
      <c r="M138" s="24">
        <v>40664</v>
      </c>
      <c r="N138" s="54">
        <v>22.290000915527344</v>
      </c>
      <c r="O138" s="54">
        <v>22.290000915527344</v>
      </c>
      <c r="P138" s="54">
        <v>22.290000915527344</v>
      </c>
      <c r="Q138" s="22"/>
      <c r="R138" s="54">
        <v>15.795000076293945</v>
      </c>
      <c r="S138" s="54">
        <v>15.795000076293945</v>
      </c>
      <c r="T138" s="54">
        <v>15.795000076293945</v>
      </c>
      <c r="U138" s="22"/>
      <c r="V138" s="54">
        <v>0</v>
      </c>
      <c r="W138" s="54">
        <v>0</v>
      </c>
      <c r="X138" s="54">
        <v>0</v>
      </c>
      <c r="Y138" s="22"/>
      <c r="Z138" s="54">
        <v>0.16</v>
      </c>
      <c r="AA138" s="54">
        <v>0.2</v>
      </c>
      <c r="AB138" s="54">
        <v>0.24</v>
      </c>
      <c r="AC138" s="22"/>
      <c r="AD138" s="54">
        <v>0.08</v>
      </c>
      <c r="AE138" s="54">
        <v>0.1</v>
      </c>
      <c r="AF138" s="54">
        <v>0.12</v>
      </c>
      <c r="AG138" s="22"/>
      <c r="AH138" s="54">
        <v>0.2</v>
      </c>
      <c r="AI138" s="54">
        <v>0.25</v>
      </c>
      <c r="AJ138" s="54">
        <v>0.3</v>
      </c>
      <c r="AK138" s="22"/>
      <c r="AL138" s="54">
        <v>0.12</v>
      </c>
      <c r="AM138" s="54">
        <v>0.15</v>
      </c>
      <c r="AN138" s="54">
        <v>0.18</v>
      </c>
      <c r="AO138" s="22"/>
      <c r="AP138" s="23">
        <v>40</v>
      </c>
      <c r="AQ138" s="55">
        <v>0.4</v>
      </c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4">
        <v>40664</v>
      </c>
      <c r="BI138" s="57">
        <v>0.75</v>
      </c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/>
      <c r="CM138" s="73"/>
      <c r="CN138" s="73"/>
      <c r="CO138" s="58"/>
      <c r="CP138"/>
      <c r="CQ138"/>
      <c r="CR138"/>
      <c r="CS138"/>
      <c r="CT138"/>
      <c r="CY138" s="190">
        <f t="shared" si="18"/>
        <v>40664</v>
      </c>
      <c r="CZ138" s="189">
        <f t="shared" si="19"/>
        <v>0.2</v>
      </c>
      <c r="DA138" s="189">
        <f t="shared" si="20"/>
        <v>0.25</v>
      </c>
      <c r="DB138" s="189">
        <f t="shared" si="21"/>
        <v>0.3</v>
      </c>
      <c r="DD138" s="189">
        <f t="shared" si="22"/>
        <v>0.16</v>
      </c>
      <c r="DE138" s="189">
        <f t="shared" si="23"/>
        <v>0.2</v>
      </c>
      <c r="DF138" s="189">
        <f t="shared" si="24"/>
        <v>0.24</v>
      </c>
      <c r="DH138" s="190">
        <f t="shared" si="25"/>
        <v>40664</v>
      </c>
      <c r="DI138" s="17">
        <f t="shared" si="26"/>
        <v>0.75</v>
      </c>
      <c r="DL138" s="190">
        <f t="shared" si="27"/>
        <v>40664</v>
      </c>
      <c r="DM138" s="189">
        <f t="shared" si="28"/>
        <v>0.12</v>
      </c>
      <c r="DN138" s="189">
        <f t="shared" si="29"/>
        <v>0.15</v>
      </c>
      <c r="DO138" s="189">
        <f t="shared" si="30"/>
        <v>0.18</v>
      </c>
      <c r="DQ138" s="189">
        <f t="shared" si="31"/>
        <v>0.08</v>
      </c>
      <c r="DR138" s="189">
        <f t="shared" si="32"/>
        <v>0.1</v>
      </c>
      <c r="DS138" s="189">
        <f t="shared" si="33"/>
        <v>0.12</v>
      </c>
    </row>
    <row r="139" spans="1:123" x14ac:dyDescent="0.2">
      <c r="A139" s="27">
        <f t="shared" ca="1" si="17"/>
        <v>40940</v>
      </c>
      <c r="B139" s="17">
        <f>'Gas Curves'!C143</f>
        <v>6.3154312152290198E-2</v>
      </c>
      <c r="C139" s="17"/>
      <c r="D139" s="52">
        <v>39814</v>
      </c>
      <c r="E139" s="53">
        <v>34.595712934221538</v>
      </c>
      <c r="F139" s="53">
        <v>36.095712934221538</v>
      </c>
      <c r="G139" s="53">
        <v>37.595712934221538</v>
      </c>
      <c r="H139" s="40"/>
      <c r="I139" s="53">
        <v>24</v>
      </c>
      <c r="J139" s="53">
        <v>24</v>
      </c>
      <c r="K139" s="53">
        <v>24</v>
      </c>
      <c r="L139" s="23"/>
      <c r="M139" s="24">
        <v>40695</v>
      </c>
      <c r="N139" s="54">
        <v>29.290000915527344</v>
      </c>
      <c r="O139" s="54">
        <v>29.290000915527344</v>
      </c>
      <c r="P139" s="54">
        <v>29.290000915527344</v>
      </c>
      <c r="Q139" s="22"/>
      <c r="R139" s="54">
        <v>19.790000915527344</v>
      </c>
      <c r="S139" s="54">
        <v>19.790000915527344</v>
      </c>
      <c r="T139" s="54">
        <v>19.790000915527344</v>
      </c>
      <c r="U139" s="22"/>
      <c r="V139" s="54">
        <v>0</v>
      </c>
      <c r="W139" s="54">
        <v>0</v>
      </c>
      <c r="X139" s="54">
        <v>0</v>
      </c>
      <c r="Y139" s="22"/>
      <c r="Z139" s="54">
        <v>0.16</v>
      </c>
      <c r="AA139" s="54">
        <v>0.2</v>
      </c>
      <c r="AB139" s="54">
        <v>0.24</v>
      </c>
      <c r="AC139" s="22"/>
      <c r="AD139" s="54">
        <v>0.08</v>
      </c>
      <c r="AE139" s="54">
        <v>0.1</v>
      </c>
      <c r="AF139" s="54">
        <v>0.12</v>
      </c>
      <c r="AG139" s="22"/>
      <c r="AH139" s="54">
        <v>0.2</v>
      </c>
      <c r="AI139" s="54">
        <v>0.25</v>
      </c>
      <c r="AJ139" s="54">
        <v>0.3</v>
      </c>
      <c r="AK139" s="22"/>
      <c r="AL139" s="54">
        <v>0.12</v>
      </c>
      <c r="AM139" s="54">
        <v>0.15</v>
      </c>
      <c r="AN139" s="54">
        <v>0.18</v>
      </c>
      <c r="AO139" s="22"/>
      <c r="AP139" s="23">
        <v>41</v>
      </c>
      <c r="AQ139" s="55">
        <v>0.4</v>
      </c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4">
        <v>40695</v>
      </c>
      <c r="BI139" s="57">
        <v>0.75</v>
      </c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/>
      <c r="CM139" s="73"/>
      <c r="CN139" s="73"/>
      <c r="CO139" s="58"/>
      <c r="CP139"/>
      <c r="CQ139"/>
      <c r="CR139"/>
      <c r="CS139"/>
      <c r="CT139"/>
      <c r="CY139" s="190">
        <f t="shared" si="18"/>
        <v>40695</v>
      </c>
      <c r="CZ139" s="189">
        <f t="shared" si="19"/>
        <v>0.2</v>
      </c>
      <c r="DA139" s="189">
        <f t="shared" si="20"/>
        <v>0.25</v>
      </c>
      <c r="DB139" s="189">
        <f t="shared" si="21"/>
        <v>0.3</v>
      </c>
      <c r="DD139" s="189">
        <f t="shared" si="22"/>
        <v>0.16</v>
      </c>
      <c r="DE139" s="189">
        <f t="shared" si="23"/>
        <v>0.2</v>
      </c>
      <c r="DF139" s="189">
        <f t="shared" si="24"/>
        <v>0.24</v>
      </c>
      <c r="DH139" s="190">
        <f t="shared" si="25"/>
        <v>40695</v>
      </c>
      <c r="DI139" s="17">
        <f t="shared" si="26"/>
        <v>0.75</v>
      </c>
      <c r="DL139" s="190">
        <f t="shared" si="27"/>
        <v>40695</v>
      </c>
      <c r="DM139" s="189">
        <f t="shared" si="28"/>
        <v>0.12</v>
      </c>
      <c r="DN139" s="189">
        <f t="shared" si="29"/>
        <v>0.15</v>
      </c>
      <c r="DO139" s="189">
        <f t="shared" si="30"/>
        <v>0.18</v>
      </c>
      <c r="DQ139" s="189">
        <f t="shared" si="31"/>
        <v>0.08</v>
      </c>
      <c r="DR139" s="189">
        <f t="shared" si="32"/>
        <v>0.1</v>
      </c>
      <c r="DS139" s="189">
        <f t="shared" si="33"/>
        <v>0.12</v>
      </c>
    </row>
    <row r="140" spans="1:123" x14ac:dyDescent="0.2">
      <c r="A140" s="27">
        <f t="shared" ca="1" si="17"/>
        <v>40969</v>
      </c>
      <c r="B140" s="17">
        <f>'Gas Curves'!C144</f>
        <v>6.3191302984768202E-2</v>
      </c>
      <c r="C140" s="17"/>
      <c r="D140" s="52">
        <v>39845</v>
      </c>
      <c r="E140" s="53">
        <v>33.995710645403179</v>
      </c>
      <c r="F140" s="53">
        <v>35.495710645403179</v>
      </c>
      <c r="G140" s="53">
        <v>36.995710645403179</v>
      </c>
      <c r="H140" s="40"/>
      <c r="I140" s="53">
        <v>22.5</v>
      </c>
      <c r="J140" s="53">
        <v>22.5</v>
      </c>
      <c r="K140" s="53">
        <v>22.5</v>
      </c>
      <c r="L140" s="23"/>
      <c r="M140" s="24">
        <v>40725</v>
      </c>
      <c r="N140" s="54">
        <v>35.290000915527344</v>
      </c>
      <c r="O140" s="54">
        <v>35.290000915527344</v>
      </c>
      <c r="P140" s="54">
        <v>35.290000915527344</v>
      </c>
      <c r="Q140" s="22"/>
      <c r="R140" s="54">
        <v>25.790000915527344</v>
      </c>
      <c r="S140" s="54">
        <v>25.790000915527344</v>
      </c>
      <c r="T140" s="54">
        <v>25.790000915527344</v>
      </c>
      <c r="U140" s="22"/>
      <c r="V140" s="54">
        <v>0</v>
      </c>
      <c r="W140" s="54">
        <v>0</v>
      </c>
      <c r="X140" s="54">
        <v>0</v>
      </c>
      <c r="Y140" s="22"/>
      <c r="Z140" s="54">
        <v>0.24</v>
      </c>
      <c r="AA140" s="54">
        <v>0.3</v>
      </c>
      <c r="AB140" s="54">
        <v>0.36</v>
      </c>
      <c r="AC140" s="22"/>
      <c r="AD140" s="54">
        <v>0.12</v>
      </c>
      <c r="AE140" s="54">
        <v>0.15</v>
      </c>
      <c r="AF140" s="54">
        <v>0.18</v>
      </c>
      <c r="AG140" s="22"/>
      <c r="AH140" s="54">
        <v>0.32</v>
      </c>
      <c r="AI140" s="54">
        <v>0.4</v>
      </c>
      <c r="AJ140" s="54">
        <v>0.48</v>
      </c>
      <c r="AK140" s="22"/>
      <c r="AL140" s="54">
        <v>0.192</v>
      </c>
      <c r="AM140" s="54">
        <v>0.24</v>
      </c>
      <c r="AN140" s="54">
        <v>0.28799999999999998</v>
      </c>
      <c r="AO140" s="22"/>
      <c r="AP140" s="23">
        <v>41</v>
      </c>
      <c r="AQ140" s="55">
        <v>0.4</v>
      </c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4">
        <v>40725</v>
      </c>
      <c r="BI140" s="57">
        <v>0.75</v>
      </c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/>
      <c r="CM140" s="73"/>
      <c r="CN140" s="73"/>
      <c r="CO140" s="58"/>
      <c r="CP140"/>
      <c r="CQ140"/>
      <c r="CR140"/>
      <c r="CS140"/>
      <c r="CT140"/>
      <c r="CY140" s="190">
        <f t="shared" si="18"/>
        <v>40725</v>
      </c>
      <c r="CZ140" s="189">
        <f t="shared" si="19"/>
        <v>0.32</v>
      </c>
      <c r="DA140" s="189">
        <f t="shared" si="20"/>
        <v>0.4</v>
      </c>
      <c r="DB140" s="189">
        <f t="shared" si="21"/>
        <v>0.48</v>
      </c>
      <c r="DD140" s="189">
        <f t="shared" si="22"/>
        <v>0.24</v>
      </c>
      <c r="DE140" s="189">
        <f t="shared" si="23"/>
        <v>0.3</v>
      </c>
      <c r="DF140" s="189">
        <f t="shared" si="24"/>
        <v>0.36</v>
      </c>
      <c r="DH140" s="190">
        <f t="shared" si="25"/>
        <v>40725</v>
      </c>
      <c r="DI140" s="17">
        <f t="shared" si="26"/>
        <v>0.75</v>
      </c>
      <c r="DL140" s="190">
        <f t="shared" si="27"/>
        <v>40725</v>
      </c>
      <c r="DM140" s="189">
        <f t="shared" si="28"/>
        <v>0.192</v>
      </c>
      <c r="DN140" s="189">
        <f t="shared" si="29"/>
        <v>0.24</v>
      </c>
      <c r="DO140" s="189">
        <f t="shared" si="30"/>
        <v>0.28799999999999998</v>
      </c>
      <c r="DQ140" s="189">
        <f t="shared" si="31"/>
        <v>0.12</v>
      </c>
      <c r="DR140" s="189">
        <f t="shared" si="32"/>
        <v>0.15</v>
      </c>
      <c r="DS140" s="189">
        <f t="shared" si="33"/>
        <v>0.18</v>
      </c>
    </row>
    <row r="141" spans="1:123" x14ac:dyDescent="0.2">
      <c r="A141" s="27">
        <f t="shared" ca="1" si="17"/>
        <v>41000</v>
      </c>
      <c r="B141" s="17">
        <f>'Gas Curves'!C145</f>
        <v>6.3229526845471895E-2</v>
      </c>
      <c r="C141" s="17"/>
      <c r="D141" s="52">
        <v>39873</v>
      </c>
      <c r="E141" s="53">
        <v>32.707679304965708</v>
      </c>
      <c r="F141" s="53">
        <v>34.207679304965708</v>
      </c>
      <c r="G141" s="53">
        <v>35.707679304965708</v>
      </c>
      <c r="H141" s="40"/>
      <c r="I141" s="53">
        <v>23.5</v>
      </c>
      <c r="J141" s="53">
        <v>23.5</v>
      </c>
      <c r="K141" s="53">
        <v>23.5</v>
      </c>
      <c r="L141" s="23"/>
      <c r="M141" s="24">
        <v>40756</v>
      </c>
      <c r="N141" s="54">
        <v>33.290004730224609</v>
      </c>
      <c r="O141" s="54">
        <v>33.290004730224609</v>
      </c>
      <c r="P141" s="54">
        <v>33.290004730224609</v>
      </c>
      <c r="Q141" s="22"/>
      <c r="R141" s="54">
        <v>25.790000915527344</v>
      </c>
      <c r="S141" s="54">
        <v>25.790000915527344</v>
      </c>
      <c r="T141" s="54">
        <v>25.790000915527344</v>
      </c>
      <c r="U141" s="22"/>
      <c r="V141" s="54">
        <v>0</v>
      </c>
      <c r="W141" s="54">
        <v>0</v>
      </c>
      <c r="X141" s="54">
        <v>0</v>
      </c>
      <c r="Y141" s="22"/>
      <c r="Z141" s="54">
        <v>0.24</v>
      </c>
      <c r="AA141" s="54">
        <v>0.3</v>
      </c>
      <c r="AB141" s="54">
        <v>0.36</v>
      </c>
      <c r="AC141" s="22"/>
      <c r="AD141" s="54">
        <v>0.12</v>
      </c>
      <c r="AE141" s="54">
        <v>0.15</v>
      </c>
      <c r="AF141" s="54">
        <v>0.18</v>
      </c>
      <c r="AG141" s="22"/>
      <c r="AH141" s="54">
        <v>0.32</v>
      </c>
      <c r="AI141" s="54">
        <v>0.4</v>
      </c>
      <c r="AJ141" s="54">
        <v>0.48</v>
      </c>
      <c r="AK141" s="22"/>
      <c r="AL141" s="54">
        <v>0.192</v>
      </c>
      <c r="AM141" s="54">
        <v>0.24</v>
      </c>
      <c r="AN141" s="54">
        <v>0.28799999999999998</v>
      </c>
      <c r="AO141" s="22"/>
      <c r="AP141" s="23">
        <v>41</v>
      </c>
      <c r="AQ141" s="55">
        <v>0.4</v>
      </c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4">
        <v>40756</v>
      </c>
      <c r="BI141" s="57">
        <v>0.75</v>
      </c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/>
      <c r="CM141" s="73"/>
      <c r="CN141" s="73"/>
      <c r="CO141" s="58"/>
      <c r="CP141"/>
      <c r="CQ141"/>
      <c r="CR141"/>
      <c r="CS141"/>
      <c r="CT141"/>
      <c r="CY141" s="190">
        <f t="shared" si="18"/>
        <v>40756</v>
      </c>
      <c r="CZ141" s="189">
        <f t="shared" si="19"/>
        <v>0.32</v>
      </c>
      <c r="DA141" s="189">
        <f t="shared" si="20"/>
        <v>0.4</v>
      </c>
      <c r="DB141" s="189">
        <f t="shared" si="21"/>
        <v>0.48</v>
      </c>
      <c r="DD141" s="189">
        <f t="shared" si="22"/>
        <v>0.24</v>
      </c>
      <c r="DE141" s="189">
        <f t="shared" si="23"/>
        <v>0.3</v>
      </c>
      <c r="DF141" s="189">
        <f t="shared" si="24"/>
        <v>0.36</v>
      </c>
      <c r="DH141" s="190">
        <f t="shared" si="25"/>
        <v>40756</v>
      </c>
      <c r="DI141" s="17">
        <f t="shared" si="26"/>
        <v>0.75</v>
      </c>
      <c r="DL141" s="190">
        <f t="shared" si="27"/>
        <v>40756</v>
      </c>
      <c r="DM141" s="189">
        <f t="shared" si="28"/>
        <v>0.192</v>
      </c>
      <c r="DN141" s="189">
        <f t="shared" si="29"/>
        <v>0.24</v>
      </c>
      <c r="DO141" s="189">
        <f t="shared" si="30"/>
        <v>0.28799999999999998</v>
      </c>
      <c r="DQ141" s="189">
        <f t="shared" si="31"/>
        <v>0.12</v>
      </c>
      <c r="DR141" s="189">
        <f t="shared" si="32"/>
        <v>0.15</v>
      </c>
      <c r="DS141" s="189">
        <f t="shared" si="33"/>
        <v>0.18</v>
      </c>
    </row>
    <row r="142" spans="1:123" x14ac:dyDescent="0.2">
      <c r="A142" s="27">
        <f t="shared" ref="A142:A205" ca="1" si="34">EOMONTH(A141,0)+1</f>
        <v>41030</v>
      </c>
      <c r="B142" s="17">
        <f>'Gas Curves'!C146</f>
        <v>6.3267750706661005E-2</v>
      </c>
      <c r="C142" s="17"/>
      <c r="D142" s="52">
        <v>39904</v>
      </c>
      <c r="E142" s="53">
        <v>32.907680067905162</v>
      </c>
      <c r="F142" s="53">
        <v>34.407680067905162</v>
      </c>
      <c r="G142" s="53">
        <v>35.907680067905162</v>
      </c>
      <c r="H142" s="40"/>
      <c r="I142" s="53">
        <v>20.5</v>
      </c>
      <c r="J142" s="53">
        <v>20.5</v>
      </c>
      <c r="K142" s="53">
        <v>20.5</v>
      </c>
      <c r="L142" s="23"/>
      <c r="M142" s="24">
        <v>40787</v>
      </c>
      <c r="N142" s="54">
        <v>25.290000915527344</v>
      </c>
      <c r="O142" s="54">
        <v>25.290000915527344</v>
      </c>
      <c r="P142" s="54">
        <v>25.290000915527344</v>
      </c>
      <c r="Q142" s="22"/>
      <c r="R142" s="54">
        <v>19.790000915527344</v>
      </c>
      <c r="S142" s="54">
        <v>19.790000915527344</v>
      </c>
      <c r="T142" s="54">
        <v>19.790000915527344</v>
      </c>
      <c r="U142" s="22"/>
      <c r="V142" s="54">
        <v>0</v>
      </c>
      <c r="W142" s="54">
        <v>0</v>
      </c>
      <c r="X142" s="54">
        <v>0</v>
      </c>
      <c r="Y142" s="22"/>
      <c r="Z142" s="54">
        <v>0.16</v>
      </c>
      <c r="AA142" s="54">
        <v>0.2</v>
      </c>
      <c r="AB142" s="54">
        <v>0.24</v>
      </c>
      <c r="AC142" s="22"/>
      <c r="AD142" s="54">
        <v>0.08</v>
      </c>
      <c r="AE142" s="54">
        <v>0.1</v>
      </c>
      <c r="AF142" s="54">
        <v>0.12</v>
      </c>
      <c r="AG142" s="22"/>
      <c r="AH142" s="54">
        <v>0.2</v>
      </c>
      <c r="AI142" s="54">
        <v>0.25</v>
      </c>
      <c r="AJ142" s="54">
        <v>0.3</v>
      </c>
      <c r="AK142" s="22"/>
      <c r="AL142" s="54">
        <v>0.12</v>
      </c>
      <c r="AM142" s="54">
        <v>0.15</v>
      </c>
      <c r="AN142" s="54">
        <v>0.18</v>
      </c>
      <c r="AO142" s="22"/>
      <c r="AP142" s="23">
        <v>42</v>
      </c>
      <c r="AQ142" s="55">
        <v>0.4</v>
      </c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4">
        <v>40787</v>
      </c>
      <c r="BI142" s="57">
        <v>0.75</v>
      </c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/>
      <c r="CM142" s="73"/>
      <c r="CN142" s="73"/>
      <c r="CO142" s="58"/>
      <c r="CP142"/>
      <c r="CQ142"/>
      <c r="CR142"/>
      <c r="CS142"/>
      <c r="CT142"/>
      <c r="CY142" s="190">
        <f t="shared" si="18"/>
        <v>40787</v>
      </c>
      <c r="CZ142" s="189">
        <f t="shared" si="19"/>
        <v>0.2</v>
      </c>
      <c r="DA142" s="189">
        <f t="shared" si="20"/>
        <v>0.25</v>
      </c>
      <c r="DB142" s="189">
        <f t="shared" si="21"/>
        <v>0.3</v>
      </c>
      <c r="DD142" s="189">
        <f t="shared" si="22"/>
        <v>0.16</v>
      </c>
      <c r="DE142" s="189">
        <f t="shared" si="23"/>
        <v>0.2</v>
      </c>
      <c r="DF142" s="189">
        <f t="shared" si="24"/>
        <v>0.24</v>
      </c>
      <c r="DH142" s="190">
        <f t="shared" si="25"/>
        <v>40787</v>
      </c>
      <c r="DI142" s="17">
        <f t="shared" si="26"/>
        <v>0.75</v>
      </c>
      <c r="DL142" s="190">
        <f t="shared" si="27"/>
        <v>40787</v>
      </c>
      <c r="DM142" s="189">
        <f t="shared" si="28"/>
        <v>0.12</v>
      </c>
      <c r="DN142" s="189">
        <f t="shared" si="29"/>
        <v>0.15</v>
      </c>
      <c r="DO142" s="189">
        <f t="shared" si="30"/>
        <v>0.18</v>
      </c>
      <c r="DQ142" s="189">
        <f t="shared" si="31"/>
        <v>0.08</v>
      </c>
      <c r="DR142" s="189">
        <f t="shared" si="32"/>
        <v>0.1</v>
      </c>
      <c r="DS142" s="189">
        <f t="shared" si="33"/>
        <v>0.12</v>
      </c>
    </row>
    <row r="143" spans="1:123" x14ac:dyDescent="0.2">
      <c r="A143" s="27">
        <f t="shared" ca="1" si="34"/>
        <v>41061</v>
      </c>
      <c r="B143" s="17">
        <f>'Gas Curves'!C147</f>
        <v>6.3303508512727799E-2</v>
      </c>
      <c r="C143" s="17"/>
      <c r="D143" s="52">
        <v>39934</v>
      </c>
      <c r="E143" s="53">
        <v>37.085001373291014</v>
      </c>
      <c r="F143" s="53">
        <v>39.185001373291016</v>
      </c>
      <c r="G143" s="53">
        <v>41.285001373291017</v>
      </c>
      <c r="H143" s="40"/>
      <c r="I143" s="53">
        <v>21.040000915527344</v>
      </c>
      <c r="J143" s="53">
        <v>21.040000915527344</v>
      </c>
      <c r="K143" s="53">
        <v>21.040000915527344</v>
      </c>
      <c r="L143" s="23"/>
      <c r="M143" s="24">
        <v>40817</v>
      </c>
      <c r="N143" s="54">
        <v>20.286001205444336</v>
      </c>
      <c r="O143" s="54">
        <v>20.286001205444336</v>
      </c>
      <c r="P143" s="54">
        <v>20.286001205444336</v>
      </c>
      <c r="Q143" s="22"/>
      <c r="R143" s="54">
        <v>14.786500930786133</v>
      </c>
      <c r="S143" s="54">
        <v>14.786500930786133</v>
      </c>
      <c r="T143" s="54">
        <v>14.786500930786133</v>
      </c>
      <c r="U143" s="22"/>
      <c r="V143" s="54">
        <v>0</v>
      </c>
      <c r="W143" s="54">
        <v>0</v>
      </c>
      <c r="X143" s="54">
        <v>0</v>
      </c>
      <c r="Y143" s="22"/>
      <c r="Z143" s="54">
        <v>0.16</v>
      </c>
      <c r="AA143" s="54">
        <v>0.2</v>
      </c>
      <c r="AB143" s="54">
        <v>0.24</v>
      </c>
      <c r="AC143" s="22"/>
      <c r="AD143" s="54">
        <v>0.08</v>
      </c>
      <c r="AE143" s="54">
        <v>0.1</v>
      </c>
      <c r="AF143" s="54">
        <v>0.12</v>
      </c>
      <c r="AG143" s="22"/>
      <c r="AH143" s="54">
        <v>0.2</v>
      </c>
      <c r="AI143" s="54">
        <v>0.25</v>
      </c>
      <c r="AJ143" s="54">
        <v>0.3</v>
      </c>
      <c r="AK143" s="22"/>
      <c r="AL143" s="54">
        <v>0.12</v>
      </c>
      <c r="AM143" s="54">
        <v>0.15</v>
      </c>
      <c r="AN143" s="54">
        <v>0.18</v>
      </c>
      <c r="AO143" s="22"/>
      <c r="AP143" s="23">
        <v>42</v>
      </c>
      <c r="AQ143" s="55">
        <v>0.4</v>
      </c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4">
        <v>40817</v>
      </c>
      <c r="BI143" s="57">
        <v>0.75</v>
      </c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/>
      <c r="CM143" s="73"/>
      <c r="CN143" s="73"/>
      <c r="CO143" s="58"/>
      <c r="CP143"/>
      <c r="CQ143"/>
      <c r="CR143"/>
      <c r="CS143"/>
      <c r="CT143"/>
      <c r="CY143" s="190">
        <f t="shared" si="18"/>
        <v>40817</v>
      </c>
      <c r="CZ143" s="189">
        <f t="shared" si="19"/>
        <v>0.2</v>
      </c>
      <c r="DA143" s="189">
        <f t="shared" si="20"/>
        <v>0.25</v>
      </c>
      <c r="DB143" s="189">
        <f t="shared" si="21"/>
        <v>0.3</v>
      </c>
      <c r="DD143" s="189">
        <f t="shared" si="22"/>
        <v>0.16</v>
      </c>
      <c r="DE143" s="189">
        <f t="shared" si="23"/>
        <v>0.2</v>
      </c>
      <c r="DF143" s="189">
        <f t="shared" si="24"/>
        <v>0.24</v>
      </c>
      <c r="DH143" s="190">
        <f t="shared" si="25"/>
        <v>40817</v>
      </c>
      <c r="DI143" s="17">
        <f t="shared" si="26"/>
        <v>0.75</v>
      </c>
      <c r="DL143" s="190">
        <f t="shared" si="27"/>
        <v>40817</v>
      </c>
      <c r="DM143" s="189">
        <f t="shared" si="28"/>
        <v>0.12</v>
      </c>
      <c r="DN143" s="189">
        <f t="shared" si="29"/>
        <v>0.15</v>
      </c>
      <c r="DO143" s="189">
        <f t="shared" si="30"/>
        <v>0.18</v>
      </c>
      <c r="DQ143" s="189">
        <f t="shared" si="31"/>
        <v>0.08</v>
      </c>
      <c r="DR143" s="189">
        <f t="shared" si="32"/>
        <v>0.1</v>
      </c>
      <c r="DS143" s="189">
        <f t="shared" si="33"/>
        <v>0.12</v>
      </c>
    </row>
    <row r="144" spans="1:123" x14ac:dyDescent="0.2">
      <c r="A144" s="27">
        <f t="shared" ca="1" si="34"/>
        <v>41091</v>
      </c>
      <c r="B144" s="17">
        <f>'Gas Curves'!C148</f>
        <v>6.3341732374854798E-2</v>
      </c>
      <c r="C144" s="17"/>
      <c r="D144" s="52">
        <v>39965</v>
      </c>
      <c r="E144" s="53">
        <v>40.625</v>
      </c>
      <c r="F144" s="53">
        <v>45.625</v>
      </c>
      <c r="G144" s="53">
        <v>50.625</v>
      </c>
      <c r="H144" s="40"/>
      <c r="I144" s="53">
        <v>24.040000915527344</v>
      </c>
      <c r="J144" s="53">
        <v>24.040000915527344</v>
      </c>
      <c r="K144" s="53">
        <v>24.040000915527344</v>
      </c>
      <c r="L144" s="23"/>
      <c r="M144" s="24">
        <v>40848</v>
      </c>
      <c r="N144" s="54">
        <v>22.290000915527344</v>
      </c>
      <c r="O144" s="54">
        <v>22.290000915527344</v>
      </c>
      <c r="P144" s="54">
        <v>22.290000915527344</v>
      </c>
      <c r="Q144" s="22"/>
      <c r="R144" s="54">
        <v>14.790000915527344</v>
      </c>
      <c r="S144" s="54">
        <v>14.790000915527344</v>
      </c>
      <c r="T144" s="54">
        <v>14.790000915527344</v>
      </c>
      <c r="U144" s="22"/>
      <c r="V144" s="54">
        <v>0</v>
      </c>
      <c r="W144" s="54">
        <v>0</v>
      </c>
      <c r="X144" s="54">
        <v>0</v>
      </c>
      <c r="Y144" s="22"/>
      <c r="Z144" s="54">
        <v>0.16</v>
      </c>
      <c r="AA144" s="54">
        <v>0.2</v>
      </c>
      <c r="AB144" s="54">
        <v>0.24</v>
      </c>
      <c r="AC144" s="22"/>
      <c r="AD144" s="54">
        <v>0.08</v>
      </c>
      <c r="AE144" s="54">
        <v>0.1</v>
      </c>
      <c r="AF144" s="54">
        <v>0.12</v>
      </c>
      <c r="AG144" s="22"/>
      <c r="AH144" s="54">
        <v>0.2</v>
      </c>
      <c r="AI144" s="54">
        <v>0.25</v>
      </c>
      <c r="AJ144" s="54">
        <v>0.3</v>
      </c>
      <c r="AK144" s="22"/>
      <c r="AL144" s="54">
        <v>0.12</v>
      </c>
      <c r="AM144" s="54">
        <v>0.15</v>
      </c>
      <c r="AN144" s="54">
        <v>0.18</v>
      </c>
      <c r="AO144" s="22"/>
      <c r="AP144" s="23">
        <v>42</v>
      </c>
      <c r="AQ144" s="55">
        <v>0.4</v>
      </c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4">
        <v>40848</v>
      </c>
      <c r="BI144" s="57">
        <v>0.75</v>
      </c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/>
      <c r="CM144" s="73"/>
      <c r="CN144" s="73"/>
      <c r="CO144" s="58"/>
      <c r="CP144"/>
      <c r="CQ144"/>
      <c r="CR144"/>
      <c r="CS144"/>
      <c r="CT144"/>
      <c r="CY144" s="190">
        <f t="shared" si="18"/>
        <v>40848</v>
      </c>
      <c r="CZ144" s="189">
        <f t="shared" si="19"/>
        <v>0.2</v>
      </c>
      <c r="DA144" s="189">
        <f t="shared" si="20"/>
        <v>0.25</v>
      </c>
      <c r="DB144" s="189">
        <f t="shared" si="21"/>
        <v>0.3</v>
      </c>
      <c r="DD144" s="189">
        <f t="shared" si="22"/>
        <v>0.16</v>
      </c>
      <c r="DE144" s="189">
        <f t="shared" si="23"/>
        <v>0.2</v>
      </c>
      <c r="DF144" s="189">
        <f t="shared" si="24"/>
        <v>0.24</v>
      </c>
      <c r="DH144" s="190">
        <f t="shared" si="25"/>
        <v>40848</v>
      </c>
      <c r="DI144" s="17">
        <f t="shared" si="26"/>
        <v>0.75</v>
      </c>
      <c r="DL144" s="190">
        <f t="shared" si="27"/>
        <v>40848</v>
      </c>
      <c r="DM144" s="189">
        <f t="shared" si="28"/>
        <v>0.12</v>
      </c>
      <c r="DN144" s="189">
        <f t="shared" si="29"/>
        <v>0.15</v>
      </c>
      <c r="DO144" s="189">
        <f t="shared" si="30"/>
        <v>0.18</v>
      </c>
      <c r="DQ144" s="189">
        <f t="shared" si="31"/>
        <v>0.08</v>
      </c>
      <c r="DR144" s="189">
        <f t="shared" si="32"/>
        <v>0.1</v>
      </c>
      <c r="DS144" s="189">
        <f t="shared" si="33"/>
        <v>0.12</v>
      </c>
    </row>
    <row r="145" spans="1:123" x14ac:dyDescent="0.2">
      <c r="A145" s="27">
        <f t="shared" ca="1" si="34"/>
        <v>41122</v>
      </c>
      <c r="B145" s="17">
        <f>'Gas Curves'!C149</f>
        <v>6.3378723209632795E-2</v>
      </c>
      <c r="C145" s="17"/>
      <c r="D145" s="52">
        <v>39995</v>
      </c>
      <c r="E145" s="53">
        <v>46.249996185302734</v>
      </c>
      <c r="F145" s="53">
        <v>56.249996185302734</v>
      </c>
      <c r="G145" s="53">
        <v>66.249996185302734</v>
      </c>
      <c r="H145" s="40"/>
      <c r="I145" s="53">
        <v>24.540000915527344</v>
      </c>
      <c r="J145" s="53">
        <v>24.540000915527344</v>
      </c>
      <c r="K145" s="53">
        <v>24.540000915527344</v>
      </c>
      <c r="L145" s="23"/>
      <c r="M145" s="24">
        <v>40878</v>
      </c>
      <c r="N145" s="54">
        <v>27.290000915527344</v>
      </c>
      <c r="O145" s="54">
        <v>27.290000915527344</v>
      </c>
      <c r="P145" s="54">
        <v>27.290000915527344</v>
      </c>
      <c r="Q145" s="22"/>
      <c r="R145" s="54">
        <v>21.790000915527344</v>
      </c>
      <c r="S145" s="54">
        <v>21.790000915527344</v>
      </c>
      <c r="T145" s="54">
        <v>21.790000915527344</v>
      </c>
      <c r="U145" s="22"/>
      <c r="V145" s="54">
        <v>0</v>
      </c>
      <c r="W145" s="54">
        <v>0</v>
      </c>
      <c r="X145" s="54">
        <v>0</v>
      </c>
      <c r="Y145" s="22"/>
      <c r="Z145" s="54">
        <v>0.16</v>
      </c>
      <c r="AA145" s="54">
        <v>0.2</v>
      </c>
      <c r="AB145" s="54">
        <v>0.24</v>
      </c>
      <c r="AC145" s="22"/>
      <c r="AD145" s="54">
        <v>0.08</v>
      </c>
      <c r="AE145" s="54">
        <v>0.1</v>
      </c>
      <c r="AF145" s="54">
        <v>0.12</v>
      </c>
      <c r="AG145" s="22"/>
      <c r="AH145" s="54">
        <v>0.2</v>
      </c>
      <c r="AI145" s="54">
        <v>0.25</v>
      </c>
      <c r="AJ145" s="54">
        <v>0.3</v>
      </c>
      <c r="AK145" s="22"/>
      <c r="AL145" s="54">
        <v>0.12</v>
      </c>
      <c r="AM145" s="54">
        <v>0.15</v>
      </c>
      <c r="AN145" s="54">
        <v>0.18</v>
      </c>
      <c r="AO145" s="22"/>
      <c r="AP145" s="23">
        <v>43</v>
      </c>
      <c r="AQ145" s="55">
        <v>0.4</v>
      </c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4">
        <v>40878</v>
      </c>
      <c r="BI145" s="57">
        <v>0.75</v>
      </c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/>
      <c r="CM145" s="73"/>
      <c r="CN145" s="73"/>
      <c r="CO145" s="58"/>
      <c r="CP145"/>
      <c r="CQ145"/>
      <c r="CR145"/>
      <c r="CS145"/>
      <c r="CT145"/>
      <c r="CY145" s="190">
        <f t="shared" si="18"/>
        <v>40878</v>
      </c>
      <c r="CZ145" s="189">
        <f t="shared" si="19"/>
        <v>0.2</v>
      </c>
      <c r="DA145" s="189">
        <f t="shared" si="20"/>
        <v>0.25</v>
      </c>
      <c r="DB145" s="189">
        <f t="shared" si="21"/>
        <v>0.3</v>
      </c>
      <c r="DD145" s="189">
        <f t="shared" si="22"/>
        <v>0.16</v>
      </c>
      <c r="DE145" s="189">
        <f t="shared" si="23"/>
        <v>0.2</v>
      </c>
      <c r="DF145" s="189">
        <f t="shared" si="24"/>
        <v>0.24</v>
      </c>
      <c r="DH145" s="190">
        <f t="shared" si="25"/>
        <v>40878</v>
      </c>
      <c r="DI145" s="17">
        <f t="shared" si="26"/>
        <v>0.75</v>
      </c>
      <c r="DL145" s="190">
        <f t="shared" si="27"/>
        <v>40878</v>
      </c>
      <c r="DM145" s="189">
        <f t="shared" si="28"/>
        <v>0.12</v>
      </c>
      <c r="DN145" s="189">
        <f t="shared" si="29"/>
        <v>0.15</v>
      </c>
      <c r="DO145" s="189">
        <f t="shared" si="30"/>
        <v>0.18</v>
      </c>
      <c r="DQ145" s="189">
        <f t="shared" si="31"/>
        <v>0.08</v>
      </c>
      <c r="DR145" s="189">
        <f t="shared" si="32"/>
        <v>0.1</v>
      </c>
      <c r="DS145" s="189">
        <f t="shared" si="33"/>
        <v>0.12</v>
      </c>
    </row>
    <row r="146" spans="1:123" x14ac:dyDescent="0.2">
      <c r="A146" s="27">
        <f t="shared" ca="1" si="34"/>
        <v>41153</v>
      </c>
      <c r="B146" s="17">
        <f>'Gas Curves'!C150</f>
        <v>6.3416947072713295E-2</v>
      </c>
      <c r="C146" s="17"/>
      <c r="D146" s="52">
        <v>40026</v>
      </c>
      <c r="E146" s="53">
        <v>46.249996185302734</v>
      </c>
      <c r="F146" s="53">
        <v>56.249996185302734</v>
      </c>
      <c r="G146" s="53">
        <v>66.249996185302734</v>
      </c>
      <c r="H146" s="40"/>
      <c r="I146" s="53">
        <v>25.540000915527344</v>
      </c>
      <c r="J146" s="53">
        <v>25.540000915527344</v>
      </c>
      <c r="K146" s="53">
        <v>25.540000915527344</v>
      </c>
      <c r="L146" s="23"/>
      <c r="M146" s="24">
        <v>40909</v>
      </c>
      <c r="N146" s="54">
        <v>35.75</v>
      </c>
      <c r="O146" s="54">
        <v>35.75</v>
      </c>
      <c r="P146" s="54">
        <v>35.75</v>
      </c>
      <c r="Q146" s="22"/>
      <c r="R146" s="54">
        <v>25.25</v>
      </c>
      <c r="S146" s="54">
        <v>25.25</v>
      </c>
      <c r="T146" s="54">
        <v>25.25</v>
      </c>
      <c r="U146" s="22"/>
      <c r="V146" s="54">
        <v>0</v>
      </c>
      <c r="W146" s="54">
        <v>0</v>
      </c>
      <c r="X146" s="54">
        <v>0</v>
      </c>
      <c r="Y146" s="22"/>
      <c r="Z146" s="54">
        <v>0.16</v>
      </c>
      <c r="AA146" s="54">
        <v>0.2</v>
      </c>
      <c r="AB146" s="54">
        <v>0.24</v>
      </c>
      <c r="AC146" s="22"/>
      <c r="AD146" s="54">
        <v>0.08</v>
      </c>
      <c r="AE146" s="54">
        <v>0.1</v>
      </c>
      <c r="AF146" s="54">
        <v>0.12</v>
      </c>
      <c r="AG146" s="22"/>
      <c r="AH146" s="54">
        <v>0.2</v>
      </c>
      <c r="AI146" s="54">
        <v>0.25</v>
      </c>
      <c r="AJ146" s="54">
        <v>0.3</v>
      </c>
      <c r="AK146" s="22"/>
      <c r="AL146" s="54">
        <v>0.12</v>
      </c>
      <c r="AM146" s="54">
        <v>0.15</v>
      </c>
      <c r="AN146" s="54">
        <v>0.18</v>
      </c>
      <c r="AO146" s="22"/>
      <c r="AP146" s="23">
        <v>43</v>
      </c>
      <c r="AQ146" s="55">
        <v>0.4</v>
      </c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4">
        <v>40909</v>
      </c>
      <c r="BI146" s="57">
        <v>0.75</v>
      </c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/>
      <c r="CM146" s="73"/>
      <c r="CN146" s="73"/>
      <c r="CO146" s="58"/>
      <c r="CP146"/>
      <c r="CQ146"/>
      <c r="CR146"/>
      <c r="CS146"/>
      <c r="CT146"/>
      <c r="CY146" s="190">
        <f t="shared" si="18"/>
        <v>40909</v>
      </c>
      <c r="CZ146" s="189">
        <f t="shared" si="19"/>
        <v>0.2</v>
      </c>
      <c r="DA146" s="189">
        <f t="shared" si="20"/>
        <v>0.25</v>
      </c>
      <c r="DB146" s="189">
        <f t="shared" si="21"/>
        <v>0.3</v>
      </c>
      <c r="DD146" s="189">
        <f t="shared" si="22"/>
        <v>0.16</v>
      </c>
      <c r="DE146" s="189">
        <f t="shared" si="23"/>
        <v>0.2</v>
      </c>
      <c r="DF146" s="189">
        <f t="shared" si="24"/>
        <v>0.24</v>
      </c>
      <c r="DH146" s="190">
        <f t="shared" si="25"/>
        <v>40909</v>
      </c>
      <c r="DI146" s="17">
        <f t="shared" si="26"/>
        <v>0.75</v>
      </c>
      <c r="DL146" s="190">
        <f t="shared" si="27"/>
        <v>40909</v>
      </c>
      <c r="DM146" s="189">
        <f t="shared" si="28"/>
        <v>0.12</v>
      </c>
      <c r="DN146" s="189">
        <f t="shared" si="29"/>
        <v>0.15</v>
      </c>
      <c r="DO146" s="189">
        <f t="shared" si="30"/>
        <v>0.18</v>
      </c>
      <c r="DQ146" s="189">
        <f t="shared" si="31"/>
        <v>0.08</v>
      </c>
      <c r="DR146" s="189">
        <f t="shared" si="32"/>
        <v>0.1</v>
      </c>
      <c r="DS146" s="189">
        <f t="shared" si="33"/>
        <v>0.12</v>
      </c>
    </row>
    <row r="147" spans="1:123" x14ac:dyDescent="0.2">
      <c r="A147" s="27">
        <f t="shared" ca="1" si="34"/>
        <v>41183</v>
      </c>
      <c r="B147" s="17">
        <f>'Gas Curves'!C151</f>
        <v>6.3453937908413999E-2</v>
      </c>
      <c r="C147" s="17"/>
      <c r="D147" s="52">
        <v>40057</v>
      </c>
      <c r="E147" s="53">
        <v>29.55999755859375</v>
      </c>
      <c r="F147" s="53">
        <v>31.05999755859375</v>
      </c>
      <c r="G147" s="53">
        <v>32.55999755859375</v>
      </c>
      <c r="H147" s="40"/>
      <c r="I147" s="53">
        <v>19.540000915527344</v>
      </c>
      <c r="J147" s="53">
        <v>19.540000915527344</v>
      </c>
      <c r="K147" s="53">
        <v>19.540000915527344</v>
      </c>
      <c r="L147" s="23"/>
      <c r="M147" s="24">
        <v>40940</v>
      </c>
      <c r="N147" s="54">
        <v>31.246002197265625</v>
      </c>
      <c r="O147" s="54">
        <v>31.246002197265625</v>
      </c>
      <c r="P147" s="54">
        <v>31.246002197265625</v>
      </c>
      <c r="Q147" s="22"/>
      <c r="R147" s="54">
        <v>22.746501922607422</v>
      </c>
      <c r="S147" s="54">
        <v>22.746501922607422</v>
      </c>
      <c r="T147" s="54">
        <v>22.746501922607422</v>
      </c>
      <c r="U147" s="22"/>
      <c r="V147" s="54">
        <v>0</v>
      </c>
      <c r="W147" s="54">
        <v>0</v>
      </c>
      <c r="X147" s="54">
        <v>0</v>
      </c>
      <c r="Y147" s="22"/>
      <c r="Z147" s="54">
        <v>0.16</v>
      </c>
      <c r="AA147" s="54">
        <v>0.2</v>
      </c>
      <c r="AB147" s="54">
        <v>0.24</v>
      </c>
      <c r="AC147" s="22"/>
      <c r="AD147" s="54">
        <v>0.08</v>
      </c>
      <c r="AE147" s="54">
        <v>0.1</v>
      </c>
      <c r="AF147" s="54">
        <v>0.12</v>
      </c>
      <c r="AG147" s="22"/>
      <c r="AH147" s="54">
        <v>0.2</v>
      </c>
      <c r="AI147" s="54">
        <v>0.25</v>
      </c>
      <c r="AJ147" s="54">
        <v>0.3</v>
      </c>
      <c r="AK147" s="22"/>
      <c r="AL147" s="54">
        <v>0.12</v>
      </c>
      <c r="AM147" s="54">
        <v>0.15</v>
      </c>
      <c r="AN147" s="54">
        <v>0.18</v>
      </c>
      <c r="AO147" s="22"/>
      <c r="AP147" s="23">
        <v>43</v>
      </c>
      <c r="AQ147" s="55">
        <v>0.4</v>
      </c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4">
        <v>40940</v>
      </c>
      <c r="BI147" s="57">
        <v>0.75</v>
      </c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/>
      <c r="CM147" s="73"/>
      <c r="CN147" s="73"/>
      <c r="CO147" s="58"/>
      <c r="CP147"/>
      <c r="CQ147"/>
      <c r="CR147"/>
      <c r="CS147"/>
      <c r="CT147"/>
      <c r="CY147" s="190">
        <f t="shared" si="18"/>
        <v>40940</v>
      </c>
      <c r="CZ147" s="189">
        <f t="shared" si="19"/>
        <v>0.2</v>
      </c>
      <c r="DA147" s="189">
        <f t="shared" si="20"/>
        <v>0.25</v>
      </c>
      <c r="DB147" s="189">
        <f t="shared" si="21"/>
        <v>0.3</v>
      </c>
      <c r="DD147" s="189">
        <f t="shared" si="22"/>
        <v>0.16</v>
      </c>
      <c r="DE147" s="189">
        <f t="shared" si="23"/>
        <v>0.2</v>
      </c>
      <c r="DF147" s="189">
        <f t="shared" si="24"/>
        <v>0.24</v>
      </c>
      <c r="DH147" s="190">
        <f t="shared" si="25"/>
        <v>40940</v>
      </c>
      <c r="DI147" s="17">
        <f t="shared" si="26"/>
        <v>0.75</v>
      </c>
      <c r="DL147" s="190">
        <f t="shared" si="27"/>
        <v>40940</v>
      </c>
      <c r="DM147" s="189">
        <f t="shared" si="28"/>
        <v>0.12</v>
      </c>
      <c r="DN147" s="189">
        <f t="shared" si="29"/>
        <v>0.15</v>
      </c>
      <c r="DO147" s="189">
        <f t="shared" si="30"/>
        <v>0.18</v>
      </c>
      <c r="DQ147" s="189">
        <f t="shared" si="31"/>
        <v>0.08</v>
      </c>
      <c r="DR147" s="189">
        <f t="shared" si="32"/>
        <v>0.1</v>
      </c>
      <c r="DS147" s="189">
        <f t="shared" si="33"/>
        <v>0.12</v>
      </c>
    </row>
    <row r="148" spans="1:123" x14ac:dyDescent="0.2">
      <c r="A148" s="27">
        <f t="shared" ca="1" si="34"/>
        <v>41214</v>
      </c>
      <c r="B148" s="17">
        <f>'Gas Curves'!C152</f>
        <v>6.3492161772448402E-2</v>
      </c>
      <c r="C148" s="17"/>
      <c r="D148" s="52">
        <v>40087</v>
      </c>
      <c r="E148" s="53">
        <v>31.461567282676697</v>
      </c>
      <c r="F148" s="53">
        <v>32.961567282676697</v>
      </c>
      <c r="G148" s="53">
        <v>34.461567282676697</v>
      </c>
      <c r="H148" s="40"/>
      <c r="I148" s="53">
        <v>19.040002822875977</v>
      </c>
      <c r="J148" s="53">
        <v>19.040002822875977</v>
      </c>
      <c r="K148" s="53">
        <v>19.040002822875977</v>
      </c>
      <c r="L148" s="23"/>
      <c r="M148" s="24">
        <v>40969</v>
      </c>
      <c r="N148" s="54">
        <v>25.5</v>
      </c>
      <c r="O148" s="54">
        <v>25.5</v>
      </c>
      <c r="P148" s="54">
        <v>25.5</v>
      </c>
      <c r="Q148" s="22"/>
      <c r="R148" s="54">
        <v>20</v>
      </c>
      <c r="S148" s="54">
        <v>20</v>
      </c>
      <c r="T148" s="54">
        <v>20</v>
      </c>
      <c r="U148" s="22"/>
      <c r="V148" s="54">
        <v>0</v>
      </c>
      <c r="W148" s="54">
        <v>0</v>
      </c>
      <c r="X148" s="54">
        <v>0</v>
      </c>
      <c r="Y148" s="22"/>
      <c r="Z148" s="54">
        <v>0.16</v>
      </c>
      <c r="AA148" s="54">
        <v>0.2</v>
      </c>
      <c r="AB148" s="54">
        <v>0.24</v>
      </c>
      <c r="AC148" s="22"/>
      <c r="AD148" s="54">
        <v>0.08</v>
      </c>
      <c r="AE148" s="54">
        <v>0.1</v>
      </c>
      <c r="AF148" s="54">
        <v>0.12</v>
      </c>
      <c r="AG148" s="22"/>
      <c r="AH148" s="54">
        <v>0.2</v>
      </c>
      <c r="AI148" s="54">
        <v>0.25</v>
      </c>
      <c r="AJ148" s="54">
        <v>0.3</v>
      </c>
      <c r="AK148" s="22"/>
      <c r="AL148" s="54">
        <v>0.12</v>
      </c>
      <c r="AM148" s="54">
        <v>0.15</v>
      </c>
      <c r="AN148" s="54">
        <v>0.18</v>
      </c>
      <c r="AO148" s="22"/>
      <c r="AP148" s="23">
        <v>44</v>
      </c>
      <c r="AQ148" s="55">
        <v>0.4</v>
      </c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4">
        <v>40969</v>
      </c>
      <c r="BI148" s="57">
        <v>0.75</v>
      </c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/>
      <c r="CM148" s="73"/>
      <c r="CN148" s="73"/>
      <c r="CO148" s="58"/>
      <c r="CP148"/>
      <c r="CQ148"/>
      <c r="CR148"/>
      <c r="CS148"/>
      <c r="CT148"/>
      <c r="CY148" s="190">
        <f t="shared" ref="CY148:CY211" si="35">M148</f>
        <v>40969</v>
      </c>
      <c r="CZ148" s="189">
        <f t="shared" ref="CZ148:CZ211" si="36">AH148</f>
        <v>0.2</v>
      </c>
      <c r="DA148" s="189">
        <f t="shared" ref="DA148:DA211" si="37">AI148</f>
        <v>0.25</v>
      </c>
      <c r="DB148" s="189">
        <f t="shared" ref="DB148:DB211" si="38">AJ148</f>
        <v>0.3</v>
      </c>
      <c r="DD148" s="189">
        <f t="shared" ref="DD148:DD211" si="39">Z148</f>
        <v>0.16</v>
      </c>
      <c r="DE148" s="189">
        <f t="shared" ref="DE148:DE211" si="40">AA148</f>
        <v>0.2</v>
      </c>
      <c r="DF148" s="189">
        <f t="shared" ref="DF148:DF211" si="41">AB148</f>
        <v>0.24</v>
      </c>
      <c r="DH148" s="190">
        <f t="shared" ref="DH148:DH211" si="42">BH148</f>
        <v>40969</v>
      </c>
      <c r="DI148" s="17">
        <f t="shared" ref="DI148:DI211" si="43">BI148</f>
        <v>0.75</v>
      </c>
      <c r="DL148" s="190">
        <f t="shared" ref="DL148:DL211" si="44">M148</f>
        <v>40969</v>
      </c>
      <c r="DM148" s="189">
        <f t="shared" ref="DM148:DM211" si="45">AL148</f>
        <v>0.12</v>
      </c>
      <c r="DN148" s="189">
        <f t="shared" ref="DN148:DN211" si="46">AM148</f>
        <v>0.15</v>
      </c>
      <c r="DO148" s="189">
        <f t="shared" ref="DO148:DO211" si="47">AN148</f>
        <v>0.18</v>
      </c>
      <c r="DQ148" s="189">
        <f t="shared" ref="DQ148:DQ211" si="48">AD148</f>
        <v>0.08</v>
      </c>
      <c r="DR148" s="189">
        <f t="shared" ref="DR148:DR211" si="49">AE148</f>
        <v>0.1</v>
      </c>
      <c r="DS148" s="189">
        <f t="shared" ref="DS148:DS211" si="50">AF148</f>
        <v>0.12</v>
      </c>
    </row>
    <row r="149" spans="1:123" x14ac:dyDescent="0.2">
      <c r="A149" s="27">
        <f t="shared" ca="1" si="34"/>
        <v>41244</v>
      </c>
      <c r="B149" s="17">
        <f>'Gas Curves'!C153</f>
        <v>6.3530385636967307E-2</v>
      </c>
      <c r="C149" s="17"/>
      <c r="D149" s="52">
        <v>40118</v>
      </c>
      <c r="E149" s="53">
        <v>31.561565756797791</v>
      </c>
      <c r="F149" s="53">
        <v>33.061565756797791</v>
      </c>
      <c r="G149" s="53">
        <v>34.561565756797791</v>
      </c>
      <c r="H149" s="40"/>
      <c r="I149" s="53">
        <v>20.040000915527344</v>
      </c>
      <c r="J149" s="53">
        <v>20.040000915527344</v>
      </c>
      <c r="K149" s="53">
        <v>20.040000915527344</v>
      </c>
      <c r="L149" s="23"/>
      <c r="M149" s="24">
        <v>41000</v>
      </c>
      <c r="N149" s="54">
        <v>22</v>
      </c>
      <c r="O149" s="54">
        <v>22</v>
      </c>
      <c r="P149" s="54">
        <v>22</v>
      </c>
      <c r="Q149" s="22"/>
      <c r="R149" s="54">
        <v>16.495000839233398</v>
      </c>
      <c r="S149" s="54">
        <v>16.495000839233398</v>
      </c>
      <c r="T149" s="54">
        <v>16.495000839233398</v>
      </c>
      <c r="U149" s="22"/>
      <c r="V149" s="54">
        <v>0</v>
      </c>
      <c r="W149" s="54">
        <v>0</v>
      </c>
      <c r="X149" s="54">
        <v>0</v>
      </c>
      <c r="Y149" s="22"/>
      <c r="Z149" s="54">
        <v>0.16</v>
      </c>
      <c r="AA149" s="54">
        <v>0.2</v>
      </c>
      <c r="AB149" s="54">
        <v>0.24</v>
      </c>
      <c r="AC149" s="22"/>
      <c r="AD149" s="54">
        <v>0.08</v>
      </c>
      <c r="AE149" s="54">
        <v>0.1</v>
      </c>
      <c r="AF149" s="54">
        <v>0.12</v>
      </c>
      <c r="AG149" s="22"/>
      <c r="AH149" s="54">
        <v>0.2</v>
      </c>
      <c r="AI149" s="54">
        <v>0.25</v>
      </c>
      <c r="AJ149" s="54">
        <v>0.3</v>
      </c>
      <c r="AK149" s="22"/>
      <c r="AL149" s="54">
        <v>0.12</v>
      </c>
      <c r="AM149" s="54">
        <v>0.15</v>
      </c>
      <c r="AN149" s="54">
        <v>0.18</v>
      </c>
      <c r="AO149" s="22"/>
      <c r="AP149" s="23">
        <v>44</v>
      </c>
      <c r="AQ149" s="55">
        <v>0.4</v>
      </c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4">
        <v>41000</v>
      </c>
      <c r="BI149" s="57">
        <v>0.75</v>
      </c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/>
      <c r="CM149" s="73"/>
      <c r="CN149" s="73"/>
      <c r="CO149" s="58"/>
      <c r="CP149"/>
      <c r="CQ149"/>
      <c r="CR149"/>
      <c r="CS149"/>
      <c r="CT149"/>
      <c r="CY149" s="190">
        <f t="shared" si="35"/>
        <v>41000</v>
      </c>
      <c r="CZ149" s="189">
        <f t="shared" si="36"/>
        <v>0.2</v>
      </c>
      <c r="DA149" s="189">
        <f t="shared" si="37"/>
        <v>0.25</v>
      </c>
      <c r="DB149" s="189">
        <f t="shared" si="38"/>
        <v>0.3</v>
      </c>
      <c r="DD149" s="189">
        <f t="shared" si="39"/>
        <v>0.16</v>
      </c>
      <c r="DE149" s="189">
        <f t="shared" si="40"/>
        <v>0.2</v>
      </c>
      <c r="DF149" s="189">
        <f t="shared" si="41"/>
        <v>0.24</v>
      </c>
      <c r="DH149" s="190">
        <f t="shared" si="42"/>
        <v>41000</v>
      </c>
      <c r="DI149" s="17">
        <f t="shared" si="43"/>
        <v>0.75</v>
      </c>
      <c r="DL149" s="190">
        <f t="shared" si="44"/>
        <v>41000</v>
      </c>
      <c r="DM149" s="189">
        <f t="shared" si="45"/>
        <v>0.12</v>
      </c>
      <c r="DN149" s="189">
        <f t="shared" si="46"/>
        <v>0.15</v>
      </c>
      <c r="DO149" s="189">
        <f t="shared" si="47"/>
        <v>0.18</v>
      </c>
      <c r="DQ149" s="189">
        <f t="shared" si="48"/>
        <v>0.08</v>
      </c>
      <c r="DR149" s="189">
        <f t="shared" si="49"/>
        <v>0.1</v>
      </c>
      <c r="DS149" s="189">
        <f t="shared" si="50"/>
        <v>0.12</v>
      </c>
    </row>
    <row r="150" spans="1:123" x14ac:dyDescent="0.2">
      <c r="A150" s="27">
        <f t="shared" ca="1" si="34"/>
        <v>41275</v>
      </c>
      <c r="B150" s="17">
        <f>'Gas Curves'!C154</f>
        <v>6.3567376474059897E-2</v>
      </c>
      <c r="C150" s="17"/>
      <c r="D150" s="52">
        <v>40148</v>
      </c>
      <c r="E150" s="53">
        <v>31.661564230918884</v>
      </c>
      <c r="F150" s="53">
        <v>33.161564230918884</v>
      </c>
      <c r="G150" s="53">
        <v>34.661564230918884</v>
      </c>
      <c r="H150" s="40"/>
      <c r="I150" s="53">
        <v>22.290000915527344</v>
      </c>
      <c r="J150" s="53">
        <v>22.290000915527344</v>
      </c>
      <c r="K150" s="53">
        <v>22.290000915527344</v>
      </c>
      <c r="L150" s="23"/>
      <c r="M150" s="24">
        <v>41030</v>
      </c>
      <c r="N150" s="54">
        <v>22.290000915527344</v>
      </c>
      <c r="O150" s="54">
        <v>22.290000915527344</v>
      </c>
      <c r="P150" s="54">
        <v>22.290000915527344</v>
      </c>
      <c r="Q150" s="22"/>
      <c r="R150" s="54">
        <v>15.795000076293945</v>
      </c>
      <c r="S150" s="54">
        <v>15.795000076293945</v>
      </c>
      <c r="T150" s="54">
        <v>15.795000076293945</v>
      </c>
      <c r="U150" s="22"/>
      <c r="V150" s="54">
        <v>0</v>
      </c>
      <c r="W150" s="54">
        <v>0</v>
      </c>
      <c r="X150" s="54">
        <v>0</v>
      </c>
      <c r="Y150" s="22"/>
      <c r="Z150" s="54">
        <v>0.16</v>
      </c>
      <c r="AA150" s="54">
        <v>0.2</v>
      </c>
      <c r="AB150" s="54">
        <v>0.24</v>
      </c>
      <c r="AC150" s="22"/>
      <c r="AD150" s="54">
        <v>0.08</v>
      </c>
      <c r="AE150" s="54">
        <v>0.1</v>
      </c>
      <c r="AF150" s="54">
        <v>0.12</v>
      </c>
      <c r="AG150" s="22"/>
      <c r="AH150" s="54">
        <v>0.2</v>
      </c>
      <c r="AI150" s="54">
        <v>0.25</v>
      </c>
      <c r="AJ150" s="54">
        <v>0.3</v>
      </c>
      <c r="AK150" s="22"/>
      <c r="AL150" s="54">
        <v>0.12</v>
      </c>
      <c r="AM150" s="54">
        <v>0.15</v>
      </c>
      <c r="AN150" s="54">
        <v>0.18</v>
      </c>
      <c r="AO150" s="22"/>
      <c r="AP150" s="23">
        <v>44</v>
      </c>
      <c r="AQ150" s="55">
        <v>0.4</v>
      </c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4">
        <v>41030</v>
      </c>
      <c r="BI150" s="57">
        <v>0.75</v>
      </c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/>
      <c r="CM150" s="73"/>
      <c r="CN150" s="73"/>
      <c r="CO150" s="58"/>
      <c r="CP150"/>
      <c r="CQ150"/>
      <c r="CR150"/>
      <c r="CS150"/>
      <c r="CT150"/>
      <c r="CY150" s="190">
        <f t="shared" si="35"/>
        <v>41030</v>
      </c>
      <c r="CZ150" s="189">
        <f t="shared" si="36"/>
        <v>0.2</v>
      </c>
      <c r="DA150" s="189">
        <f t="shared" si="37"/>
        <v>0.25</v>
      </c>
      <c r="DB150" s="189">
        <f t="shared" si="38"/>
        <v>0.3</v>
      </c>
      <c r="DD150" s="189">
        <f t="shared" si="39"/>
        <v>0.16</v>
      </c>
      <c r="DE150" s="189">
        <f t="shared" si="40"/>
        <v>0.2</v>
      </c>
      <c r="DF150" s="189">
        <f t="shared" si="41"/>
        <v>0.24</v>
      </c>
      <c r="DH150" s="190">
        <f t="shared" si="42"/>
        <v>41030</v>
      </c>
      <c r="DI150" s="17">
        <f t="shared" si="43"/>
        <v>0.75</v>
      </c>
      <c r="DL150" s="190">
        <f t="shared" si="44"/>
        <v>41030</v>
      </c>
      <c r="DM150" s="189">
        <f t="shared" si="45"/>
        <v>0.12</v>
      </c>
      <c r="DN150" s="189">
        <f t="shared" si="46"/>
        <v>0.15</v>
      </c>
      <c r="DO150" s="189">
        <f t="shared" si="47"/>
        <v>0.18</v>
      </c>
      <c r="DQ150" s="189">
        <f t="shared" si="48"/>
        <v>0.08</v>
      </c>
      <c r="DR150" s="189">
        <f t="shared" si="49"/>
        <v>0.1</v>
      </c>
      <c r="DS150" s="189">
        <f t="shared" si="50"/>
        <v>0.12</v>
      </c>
    </row>
    <row r="151" spans="1:123" x14ac:dyDescent="0.2">
      <c r="A151" s="27">
        <f t="shared" ca="1" si="34"/>
        <v>41306</v>
      </c>
      <c r="B151" s="17">
        <f>'Gas Curves'!C155</f>
        <v>6.3605600339532206E-2</v>
      </c>
      <c r="C151" s="17"/>
      <c r="D151" s="52">
        <v>40179</v>
      </c>
      <c r="E151" s="53">
        <v>34.995714460100444</v>
      </c>
      <c r="F151" s="53">
        <v>36.495714460100444</v>
      </c>
      <c r="G151" s="53">
        <v>37.995714460100444</v>
      </c>
      <c r="H151" s="40"/>
      <c r="I151" s="53">
        <v>24.5</v>
      </c>
      <c r="J151" s="53">
        <v>24.5</v>
      </c>
      <c r="K151" s="53">
        <v>24.5</v>
      </c>
      <c r="L151" s="23"/>
      <c r="M151" s="24">
        <v>41061</v>
      </c>
      <c r="N151" s="54">
        <v>29.290000915527344</v>
      </c>
      <c r="O151" s="54">
        <v>29.290000915527344</v>
      </c>
      <c r="P151" s="54">
        <v>29.290000915527344</v>
      </c>
      <c r="Q151" s="22"/>
      <c r="R151" s="54">
        <v>19.790000915527344</v>
      </c>
      <c r="S151" s="54">
        <v>19.790000915527344</v>
      </c>
      <c r="T151" s="54">
        <v>19.790000915527344</v>
      </c>
      <c r="U151" s="22"/>
      <c r="V151" s="54">
        <v>0</v>
      </c>
      <c r="W151" s="54">
        <v>0</v>
      </c>
      <c r="X151" s="54">
        <v>0</v>
      </c>
      <c r="Y151" s="22"/>
      <c r="Z151" s="54">
        <v>0.16</v>
      </c>
      <c r="AA151" s="54">
        <v>0.2</v>
      </c>
      <c r="AB151" s="54">
        <v>0.24</v>
      </c>
      <c r="AC151" s="22"/>
      <c r="AD151" s="54">
        <v>0.08</v>
      </c>
      <c r="AE151" s="54">
        <v>0.1</v>
      </c>
      <c r="AF151" s="54">
        <v>0.12</v>
      </c>
      <c r="AG151" s="22"/>
      <c r="AH151" s="54">
        <v>0.2</v>
      </c>
      <c r="AI151" s="54">
        <v>0.25</v>
      </c>
      <c r="AJ151" s="54">
        <v>0.3</v>
      </c>
      <c r="AK151" s="22"/>
      <c r="AL151" s="54">
        <v>0.12</v>
      </c>
      <c r="AM151" s="54">
        <v>0.15</v>
      </c>
      <c r="AN151" s="54">
        <v>0.18</v>
      </c>
      <c r="AO151" s="22"/>
      <c r="AP151" s="23">
        <v>45</v>
      </c>
      <c r="AQ151" s="55">
        <v>0.4</v>
      </c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4">
        <v>41061</v>
      </c>
      <c r="BI151" s="57">
        <v>0.75</v>
      </c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/>
      <c r="CM151" s="73"/>
      <c r="CN151" s="73"/>
      <c r="CO151" s="58"/>
      <c r="CP151"/>
      <c r="CQ151"/>
      <c r="CR151"/>
      <c r="CS151"/>
      <c r="CT151"/>
      <c r="CY151" s="190">
        <f t="shared" si="35"/>
        <v>41061</v>
      </c>
      <c r="CZ151" s="189">
        <f t="shared" si="36"/>
        <v>0.2</v>
      </c>
      <c r="DA151" s="189">
        <f t="shared" si="37"/>
        <v>0.25</v>
      </c>
      <c r="DB151" s="189">
        <f t="shared" si="38"/>
        <v>0.3</v>
      </c>
      <c r="DD151" s="189">
        <f t="shared" si="39"/>
        <v>0.16</v>
      </c>
      <c r="DE151" s="189">
        <f t="shared" si="40"/>
        <v>0.2</v>
      </c>
      <c r="DF151" s="189">
        <f t="shared" si="41"/>
        <v>0.24</v>
      </c>
      <c r="DH151" s="190">
        <f t="shared" si="42"/>
        <v>41061</v>
      </c>
      <c r="DI151" s="17">
        <f t="shared" si="43"/>
        <v>0.75</v>
      </c>
      <c r="DL151" s="190">
        <f t="shared" si="44"/>
        <v>41061</v>
      </c>
      <c r="DM151" s="189">
        <f t="shared" si="45"/>
        <v>0.12</v>
      </c>
      <c r="DN151" s="189">
        <f t="shared" si="46"/>
        <v>0.15</v>
      </c>
      <c r="DO151" s="189">
        <f t="shared" si="47"/>
        <v>0.18</v>
      </c>
      <c r="DQ151" s="189">
        <f t="shared" si="48"/>
        <v>0.08</v>
      </c>
      <c r="DR151" s="189">
        <f t="shared" si="49"/>
        <v>0.1</v>
      </c>
      <c r="DS151" s="189">
        <f t="shared" si="50"/>
        <v>0.12</v>
      </c>
    </row>
    <row r="152" spans="1:123" x14ac:dyDescent="0.2">
      <c r="A152" s="27">
        <f t="shared" ca="1" si="34"/>
        <v>41334</v>
      </c>
      <c r="B152" s="17">
        <f>'Gas Curves'!C156</f>
        <v>6.3642591177548002E-2</v>
      </c>
      <c r="C152" s="17"/>
      <c r="D152" s="52">
        <v>40210</v>
      </c>
      <c r="E152" s="53">
        <v>34.395712171282085</v>
      </c>
      <c r="F152" s="53">
        <v>35.895712171282085</v>
      </c>
      <c r="G152" s="53">
        <v>37.395712171282085</v>
      </c>
      <c r="H152" s="40"/>
      <c r="I152" s="53">
        <v>23</v>
      </c>
      <c r="J152" s="53">
        <v>23</v>
      </c>
      <c r="K152" s="53">
        <v>23</v>
      </c>
      <c r="L152" s="23"/>
      <c r="M152" s="24">
        <v>41091</v>
      </c>
      <c r="N152" s="54">
        <v>35.290000915527344</v>
      </c>
      <c r="O152" s="54">
        <v>35.290000915527344</v>
      </c>
      <c r="P152" s="54">
        <v>35.290000915527344</v>
      </c>
      <c r="Q152" s="22"/>
      <c r="R152" s="54">
        <v>25.790000915527344</v>
      </c>
      <c r="S152" s="54">
        <v>25.790000915527344</v>
      </c>
      <c r="T152" s="54">
        <v>25.790000915527344</v>
      </c>
      <c r="U152" s="22"/>
      <c r="V152" s="54">
        <v>0</v>
      </c>
      <c r="W152" s="54">
        <v>0</v>
      </c>
      <c r="X152" s="54">
        <v>0</v>
      </c>
      <c r="Y152" s="22"/>
      <c r="Z152" s="54">
        <v>0.24</v>
      </c>
      <c r="AA152" s="54">
        <v>0.3</v>
      </c>
      <c r="AB152" s="54">
        <v>0.36</v>
      </c>
      <c r="AC152" s="22"/>
      <c r="AD152" s="54">
        <v>0.12</v>
      </c>
      <c r="AE152" s="54">
        <v>0.15</v>
      </c>
      <c r="AF152" s="54">
        <v>0.18</v>
      </c>
      <c r="AG152" s="22"/>
      <c r="AH152" s="54">
        <v>0.32</v>
      </c>
      <c r="AI152" s="54">
        <v>0.4</v>
      </c>
      <c r="AJ152" s="54">
        <v>0.48</v>
      </c>
      <c r="AK152" s="22"/>
      <c r="AL152" s="54">
        <v>0.192</v>
      </c>
      <c r="AM152" s="54">
        <v>0.24</v>
      </c>
      <c r="AN152" s="54">
        <v>0.28799999999999998</v>
      </c>
      <c r="AO152" s="22"/>
      <c r="AP152" s="23">
        <v>45</v>
      </c>
      <c r="AQ152" s="55">
        <v>0.4</v>
      </c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4">
        <v>41091</v>
      </c>
      <c r="BI152" s="57">
        <v>0.75</v>
      </c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/>
      <c r="CM152" s="73"/>
      <c r="CN152" s="73"/>
      <c r="CO152" s="58"/>
      <c r="CP152"/>
      <c r="CQ152"/>
      <c r="CR152"/>
      <c r="CS152"/>
      <c r="CT152"/>
      <c r="CY152" s="190">
        <f t="shared" si="35"/>
        <v>41091</v>
      </c>
      <c r="CZ152" s="189">
        <f t="shared" si="36"/>
        <v>0.32</v>
      </c>
      <c r="DA152" s="189">
        <f t="shared" si="37"/>
        <v>0.4</v>
      </c>
      <c r="DB152" s="189">
        <f t="shared" si="38"/>
        <v>0.48</v>
      </c>
      <c r="DD152" s="189">
        <f t="shared" si="39"/>
        <v>0.24</v>
      </c>
      <c r="DE152" s="189">
        <f t="shared" si="40"/>
        <v>0.3</v>
      </c>
      <c r="DF152" s="189">
        <f t="shared" si="41"/>
        <v>0.36</v>
      </c>
      <c r="DH152" s="190">
        <f t="shared" si="42"/>
        <v>41091</v>
      </c>
      <c r="DI152" s="17">
        <f t="shared" si="43"/>
        <v>0.75</v>
      </c>
      <c r="DL152" s="190">
        <f t="shared" si="44"/>
        <v>41091</v>
      </c>
      <c r="DM152" s="189">
        <f t="shared" si="45"/>
        <v>0.192</v>
      </c>
      <c r="DN152" s="189">
        <f t="shared" si="46"/>
        <v>0.24</v>
      </c>
      <c r="DO152" s="189">
        <f t="shared" si="47"/>
        <v>0.28799999999999998</v>
      </c>
      <c r="DQ152" s="189">
        <f t="shared" si="48"/>
        <v>0.12</v>
      </c>
      <c r="DR152" s="189">
        <f t="shared" si="49"/>
        <v>0.15</v>
      </c>
      <c r="DS152" s="189">
        <f t="shared" si="50"/>
        <v>0.18</v>
      </c>
    </row>
    <row r="153" spans="1:123" x14ac:dyDescent="0.2">
      <c r="A153" s="27">
        <f t="shared" ca="1" si="34"/>
        <v>41365</v>
      </c>
      <c r="B153" s="17">
        <f>'Gas Curves'!C157</f>
        <v>6.3680815043974298E-2</v>
      </c>
      <c r="C153" s="17"/>
      <c r="D153" s="52">
        <v>40238</v>
      </c>
      <c r="E153" s="53">
        <v>33.107680830844615</v>
      </c>
      <c r="F153" s="53">
        <v>34.607680830844615</v>
      </c>
      <c r="G153" s="53">
        <v>36.107680830844615</v>
      </c>
      <c r="H153" s="40"/>
      <c r="I153" s="53">
        <v>24</v>
      </c>
      <c r="J153" s="53">
        <v>24</v>
      </c>
      <c r="K153" s="53">
        <v>24</v>
      </c>
      <c r="L153" s="23"/>
      <c r="M153" s="24">
        <v>41122</v>
      </c>
      <c r="N153" s="54">
        <v>33.290004730224609</v>
      </c>
      <c r="O153" s="54">
        <v>33.290004730224609</v>
      </c>
      <c r="P153" s="54">
        <v>33.290004730224609</v>
      </c>
      <c r="Q153" s="22"/>
      <c r="R153" s="54">
        <v>25.790000915527344</v>
      </c>
      <c r="S153" s="54">
        <v>25.790000915527344</v>
      </c>
      <c r="T153" s="54">
        <v>25.790000915527344</v>
      </c>
      <c r="U153" s="22"/>
      <c r="V153" s="54">
        <v>0</v>
      </c>
      <c r="W153" s="54">
        <v>0</v>
      </c>
      <c r="X153" s="54">
        <v>0</v>
      </c>
      <c r="Y153" s="22"/>
      <c r="Z153" s="54">
        <v>0.24</v>
      </c>
      <c r="AA153" s="54">
        <v>0.3</v>
      </c>
      <c r="AB153" s="54">
        <v>0.36</v>
      </c>
      <c r="AC153" s="22"/>
      <c r="AD153" s="54">
        <v>0.12</v>
      </c>
      <c r="AE153" s="54">
        <v>0.15</v>
      </c>
      <c r="AF153" s="54">
        <v>0.18</v>
      </c>
      <c r="AG153" s="22"/>
      <c r="AH153" s="54">
        <v>0.32</v>
      </c>
      <c r="AI153" s="54">
        <v>0.4</v>
      </c>
      <c r="AJ153" s="54">
        <v>0.48</v>
      </c>
      <c r="AK153" s="22"/>
      <c r="AL153" s="54">
        <v>0.192</v>
      </c>
      <c r="AM153" s="54">
        <v>0.24</v>
      </c>
      <c r="AN153" s="54">
        <v>0.28799999999999998</v>
      </c>
      <c r="AO153" s="22"/>
      <c r="AP153" s="23">
        <v>45</v>
      </c>
      <c r="AQ153" s="55">
        <v>0.4</v>
      </c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4">
        <v>41122</v>
      </c>
      <c r="BI153" s="57">
        <v>0.75</v>
      </c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/>
      <c r="CM153" s="73"/>
      <c r="CN153" s="73"/>
      <c r="CO153" s="58"/>
      <c r="CP153"/>
      <c r="CQ153"/>
      <c r="CR153"/>
      <c r="CS153"/>
      <c r="CT153"/>
      <c r="CY153" s="190">
        <f t="shared" si="35"/>
        <v>41122</v>
      </c>
      <c r="CZ153" s="189">
        <f t="shared" si="36"/>
        <v>0.32</v>
      </c>
      <c r="DA153" s="189">
        <f t="shared" si="37"/>
        <v>0.4</v>
      </c>
      <c r="DB153" s="189">
        <f t="shared" si="38"/>
        <v>0.48</v>
      </c>
      <c r="DD153" s="189">
        <f t="shared" si="39"/>
        <v>0.24</v>
      </c>
      <c r="DE153" s="189">
        <f t="shared" si="40"/>
        <v>0.3</v>
      </c>
      <c r="DF153" s="189">
        <f t="shared" si="41"/>
        <v>0.36</v>
      </c>
      <c r="DH153" s="190">
        <f t="shared" si="42"/>
        <v>41122</v>
      </c>
      <c r="DI153" s="17">
        <f t="shared" si="43"/>
        <v>0.75</v>
      </c>
      <c r="DL153" s="190">
        <f t="shared" si="44"/>
        <v>41122</v>
      </c>
      <c r="DM153" s="189">
        <f t="shared" si="45"/>
        <v>0.192</v>
      </c>
      <c r="DN153" s="189">
        <f t="shared" si="46"/>
        <v>0.24</v>
      </c>
      <c r="DO153" s="189">
        <f t="shared" si="47"/>
        <v>0.28799999999999998</v>
      </c>
      <c r="DQ153" s="189">
        <f t="shared" si="48"/>
        <v>0.12</v>
      </c>
      <c r="DR153" s="189">
        <f t="shared" si="49"/>
        <v>0.15</v>
      </c>
      <c r="DS153" s="189">
        <f t="shared" si="50"/>
        <v>0.18</v>
      </c>
    </row>
    <row r="154" spans="1:123" x14ac:dyDescent="0.2">
      <c r="A154" s="27">
        <f t="shared" ca="1" si="34"/>
        <v>41395</v>
      </c>
      <c r="B154" s="17">
        <f>'Gas Curves'!C158</f>
        <v>6.3719038910884596E-2</v>
      </c>
      <c r="C154" s="17"/>
      <c r="D154" s="52">
        <v>40269</v>
      </c>
      <c r="E154" s="53">
        <v>33.307681593784068</v>
      </c>
      <c r="F154" s="53">
        <v>34.807681593784068</v>
      </c>
      <c r="G154" s="53">
        <v>36.307681593784068</v>
      </c>
      <c r="H154" s="40"/>
      <c r="I154" s="53">
        <v>21</v>
      </c>
      <c r="J154" s="53">
        <v>21</v>
      </c>
      <c r="K154" s="53">
        <v>21</v>
      </c>
      <c r="L154" s="23"/>
      <c r="M154" s="24">
        <v>41153</v>
      </c>
      <c r="N154" s="54">
        <v>25.290000915527344</v>
      </c>
      <c r="O154" s="54">
        <v>25.290000915527344</v>
      </c>
      <c r="P154" s="54">
        <v>25.290000915527344</v>
      </c>
      <c r="Q154" s="22"/>
      <c r="R154" s="54">
        <v>19.790000915527344</v>
      </c>
      <c r="S154" s="54">
        <v>19.790000915527344</v>
      </c>
      <c r="T154" s="54">
        <v>19.790000915527344</v>
      </c>
      <c r="U154" s="22"/>
      <c r="V154" s="54">
        <v>0</v>
      </c>
      <c r="W154" s="54">
        <v>0</v>
      </c>
      <c r="X154" s="54">
        <v>0</v>
      </c>
      <c r="Y154" s="22"/>
      <c r="Z154" s="54">
        <v>0.16</v>
      </c>
      <c r="AA154" s="54">
        <v>0.2</v>
      </c>
      <c r="AB154" s="54">
        <v>0.24</v>
      </c>
      <c r="AC154" s="22"/>
      <c r="AD154" s="54">
        <v>0.08</v>
      </c>
      <c r="AE154" s="54">
        <v>0.1</v>
      </c>
      <c r="AF154" s="54">
        <v>0.12</v>
      </c>
      <c r="AG154" s="22"/>
      <c r="AH154" s="54">
        <v>0.2</v>
      </c>
      <c r="AI154" s="54">
        <v>0.25</v>
      </c>
      <c r="AJ154" s="54">
        <v>0.3</v>
      </c>
      <c r="AK154" s="22"/>
      <c r="AL154" s="54">
        <v>0.12</v>
      </c>
      <c r="AM154" s="54">
        <v>0.15</v>
      </c>
      <c r="AN154" s="54">
        <v>0.18</v>
      </c>
      <c r="AO154" s="22"/>
      <c r="AP154" s="23">
        <v>46</v>
      </c>
      <c r="AQ154" s="55">
        <v>0.4</v>
      </c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4">
        <v>41153</v>
      </c>
      <c r="BI154" s="57">
        <v>0.75</v>
      </c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/>
      <c r="CM154" s="73"/>
      <c r="CN154" s="73"/>
      <c r="CO154" s="58"/>
      <c r="CP154"/>
      <c r="CQ154"/>
      <c r="CR154"/>
      <c r="CS154"/>
      <c r="CT154"/>
      <c r="CY154" s="190">
        <f t="shared" si="35"/>
        <v>41153</v>
      </c>
      <c r="CZ154" s="189">
        <f t="shared" si="36"/>
        <v>0.2</v>
      </c>
      <c r="DA154" s="189">
        <f t="shared" si="37"/>
        <v>0.25</v>
      </c>
      <c r="DB154" s="189">
        <f t="shared" si="38"/>
        <v>0.3</v>
      </c>
      <c r="DD154" s="189">
        <f t="shared" si="39"/>
        <v>0.16</v>
      </c>
      <c r="DE154" s="189">
        <f t="shared" si="40"/>
        <v>0.2</v>
      </c>
      <c r="DF154" s="189">
        <f t="shared" si="41"/>
        <v>0.24</v>
      </c>
      <c r="DH154" s="190">
        <f t="shared" si="42"/>
        <v>41153</v>
      </c>
      <c r="DI154" s="17">
        <f t="shared" si="43"/>
        <v>0.75</v>
      </c>
      <c r="DL154" s="190">
        <f t="shared" si="44"/>
        <v>41153</v>
      </c>
      <c r="DM154" s="189">
        <f t="shared" si="45"/>
        <v>0.12</v>
      </c>
      <c r="DN154" s="189">
        <f t="shared" si="46"/>
        <v>0.15</v>
      </c>
      <c r="DO154" s="189">
        <f t="shared" si="47"/>
        <v>0.18</v>
      </c>
      <c r="DQ154" s="189">
        <f t="shared" si="48"/>
        <v>0.08</v>
      </c>
      <c r="DR154" s="189">
        <f t="shared" si="49"/>
        <v>0.1</v>
      </c>
      <c r="DS154" s="189">
        <f t="shared" si="50"/>
        <v>0.12</v>
      </c>
    </row>
    <row r="155" spans="1:123" x14ac:dyDescent="0.2">
      <c r="A155" s="27">
        <f t="shared" ca="1" si="34"/>
        <v>41426</v>
      </c>
      <c r="B155" s="17">
        <f>'Gas Curves'!C159</f>
        <v>6.3753563694317603E-2</v>
      </c>
      <c r="C155" s="17"/>
      <c r="D155" s="52">
        <v>40299</v>
      </c>
      <c r="E155" s="53">
        <v>37.935002899169923</v>
      </c>
      <c r="F155" s="53">
        <v>40.085002899169922</v>
      </c>
      <c r="G155" s="53">
        <v>42.23500289916992</v>
      </c>
      <c r="H155" s="40"/>
      <c r="I155" s="53">
        <v>21.540000915527344</v>
      </c>
      <c r="J155" s="53">
        <v>21.540000915527344</v>
      </c>
      <c r="K155" s="53">
        <v>21.540000915527344</v>
      </c>
      <c r="L155" s="23"/>
      <c r="M155" s="24">
        <v>41183</v>
      </c>
      <c r="N155" s="54">
        <v>20.286001205444336</v>
      </c>
      <c r="O155" s="54">
        <v>20.286001205444336</v>
      </c>
      <c r="P155" s="54">
        <v>20.286001205444336</v>
      </c>
      <c r="Q155" s="22"/>
      <c r="R155" s="54">
        <v>14.786500930786133</v>
      </c>
      <c r="S155" s="54">
        <v>14.786500930786133</v>
      </c>
      <c r="T155" s="54">
        <v>14.786500930786133</v>
      </c>
      <c r="U155" s="22"/>
      <c r="V155" s="54">
        <v>0</v>
      </c>
      <c r="W155" s="54">
        <v>0</v>
      </c>
      <c r="X155" s="54">
        <v>0</v>
      </c>
      <c r="Y155" s="22"/>
      <c r="Z155" s="54">
        <v>0.16</v>
      </c>
      <c r="AA155" s="54">
        <v>0.2</v>
      </c>
      <c r="AB155" s="54">
        <v>0.24</v>
      </c>
      <c r="AC155" s="22"/>
      <c r="AD155" s="54">
        <v>0.08</v>
      </c>
      <c r="AE155" s="54">
        <v>0.1</v>
      </c>
      <c r="AF155" s="54">
        <v>0.12</v>
      </c>
      <c r="AG155" s="22"/>
      <c r="AH155" s="54">
        <v>0.2</v>
      </c>
      <c r="AI155" s="54">
        <v>0.25</v>
      </c>
      <c r="AJ155" s="54">
        <v>0.3</v>
      </c>
      <c r="AK155" s="22"/>
      <c r="AL155" s="54">
        <v>0.12</v>
      </c>
      <c r="AM155" s="54">
        <v>0.15</v>
      </c>
      <c r="AN155" s="54">
        <v>0.18</v>
      </c>
      <c r="AO155" s="22"/>
      <c r="AP155" s="23">
        <v>46</v>
      </c>
      <c r="AQ155" s="55">
        <v>0.4</v>
      </c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4">
        <v>41183</v>
      </c>
      <c r="BI155" s="57">
        <v>0.75</v>
      </c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/>
      <c r="CM155" s="73"/>
      <c r="CN155" s="73"/>
      <c r="CO155" s="58"/>
      <c r="CP155"/>
      <c r="CQ155"/>
      <c r="CR155"/>
      <c r="CS155"/>
      <c r="CT155"/>
      <c r="CY155" s="190">
        <f t="shared" si="35"/>
        <v>41183</v>
      </c>
      <c r="CZ155" s="189">
        <f t="shared" si="36"/>
        <v>0.2</v>
      </c>
      <c r="DA155" s="189">
        <f t="shared" si="37"/>
        <v>0.25</v>
      </c>
      <c r="DB155" s="189">
        <f t="shared" si="38"/>
        <v>0.3</v>
      </c>
      <c r="DD155" s="189">
        <f t="shared" si="39"/>
        <v>0.16</v>
      </c>
      <c r="DE155" s="189">
        <f t="shared" si="40"/>
        <v>0.2</v>
      </c>
      <c r="DF155" s="189">
        <f t="shared" si="41"/>
        <v>0.24</v>
      </c>
      <c r="DH155" s="190">
        <f t="shared" si="42"/>
        <v>41183</v>
      </c>
      <c r="DI155" s="17">
        <f t="shared" si="43"/>
        <v>0.75</v>
      </c>
      <c r="DL155" s="190">
        <f t="shared" si="44"/>
        <v>41183</v>
      </c>
      <c r="DM155" s="189">
        <f t="shared" si="45"/>
        <v>0.12</v>
      </c>
      <c r="DN155" s="189">
        <f t="shared" si="46"/>
        <v>0.15</v>
      </c>
      <c r="DO155" s="189">
        <f t="shared" si="47"/>
        <v>0.18</v>
      </c>
      <c r="DQ155" s="189">
        <f t="shared" si="48"/>
        <v>0.08</v>
      </c>
      <c r="DR155" s="189">
        <f t="shared" si="49"/>
        <v>0.1</v>
      </c>
      <c r="DS155" s="189">
        <f t="shared" si="50"/>
        <v>0.12</v>
      </c>
    </row>
    <row r="156" spans="1:123" x14ac:dyDescent="0.2">
      <c r="A156" s="27">
        <f t="shared" ca="1" si="34"/>
        <v>41456</v>
      </c>
      <c r="B156" s="17">
        <f>'Gas Curves'!C160</f>
        <v>6.3791787562150301E-2</v>
      </c>
      <c r="C156" s="17"/>
      <c r="D156" s="52">
        <v>40330</v>
      </c>
      <c r="E156" s="53">
        <v>42.625003814697266</v>
      </c>
      <c r="F156" s="53">
        <v>47.625003814697266</v>
      </c>
      <c r="G156" s="53">
        <v>52.625003814697266</v>
      </c>
      <c r="H156" s="40"/>
      <c r="I156" s="53">
        <v>24.540000915527344</v>
      </c>
      <c r="J156" s="53">
        <v>24.540000915527344</v>
      </c>
      <c r="K156" s="53">
        <v>24.540000915527344</v>
      </c>
      <c r="L156" s="23"/>
      <c r="M156" s="24">
        <v>41214</v>
      </c>
      <c r="N156" s="54">
        <v>22.290000915527344</v>
      </c>
      <c r="O156" s="54">
        <v>22.290000915527344</v>
      </c>
      <c r="P156" s="54">
        <v>22.290000915527344</v>
      </c>
      <c r="Q156" s="22"/>
      <c r="R156" s="54">
        <v>14.790000915527344</v>
      </c>
      <c r="S156" s="54">
        <v>14.790000915527344</v>
      </c>
      <c r="T156" s="54">
        <v>14.790000915527344</v>
      </c>
      <c r="U156" s="22"/>
      <c r="V156" s="54">
        <v>0</v>
      </c>
      <c r="W156" s="54">
        <v>0</v>
      </c>
      <c r="X156" s="54">
        <v>0</v>
      </c>
      <c r="Y156" s="22"/>
      <c r="Z156" s="54">
        <v>0.16</v>
      </c>
      <c r="AA156" s="54">
        <v>0.2</v>
      </c>
      <c r="AB156" s="54">
        <v>0.24</v>
      </c>
      <c r="AC156" s="22"/>
      <c r="AD156" s="54">
        <v>0.08</v>
      </c>
      <c r="AE156" s="54">
        <v>0.1</v>
      </c>
      <c r="AF156" s="54">
        <v>0.12</v>
      </c>
      <c r="AG156" s="22"/>
      <c r="AH156" s="54">
        <v>0.2</v>
      </c>
      <c r="AI156" s="54">
        <v>0.25</v>
      </c>
      <c r="AJ156" s="54">
        <v>0.3</v>
      </c>
      <c r="AK156" s="22"/>
      <c r="AL156" s="54">
        <v>0.12</v>
      </c>
      <c r="AM156" s="54">
        <v>0.15</v>
      </c>
      <c r="AN156" s="54">
        <v>0.18</v>
      </c>
      <c r="AO156" s="22"/>
      <c r="AP156" s="23">
        <v>46</v>
      </c>
      <c r="AQ156" s="55">
        <v>0.4</v>
      </c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4">
        <v>41214</v>
      </c>
      <c r="BI156" s="57">
        <v>0.75</v>
      </c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/>
      <c r="CM156" s="73"/>
      <c r="CN156" s="73"/>
      <c r="CO156" s="58"/>
      <c r="CP156"/>
      <c r="CQ156"/>
      <c r="CR156"/>
      <c r="CS156"/>
      <c r="CT156"/>
      <c r="CY156" s="190">
        <f t="shared" si="35"/>
        <v>41214</v>
      </c>
      <c r="CZ156" s="189">
        <f t="shared" si="36"/>
        <v>0.2</v>
      </c>
      <c r="DA156" s="189">
        <f t="shared" si="37"/>
        <v>0.25</v>
      </c>
      <c r="DB156" s="189">
        <f t="shared" si="38"/>
        <v>0.3</v>
      </c>
      <c r="DD156" s="189">
        <f t="shared" si="39"/>
        <v>0.16</v>
      </c>
      <c r="DE156" s="189">
        <f t="shared" si="40"/>
        <v>0.2</v>
      </c>
      <c r="DF156" s="189">
        <f t="shared" si="41"/>
        <v>0.24</v>
      </c>
      <c r="DH156" s="190">
        <f t="shared" si="42"/>
        <v>41214</v>
      </c>
      <c r="DI156" s="17">
        <f t="shared" si="43"/>
        <v>0.75</v>
      </c>
      <c r="DL156" s="190">
        <f t="shared" si="44"/>
        <v>41214</v>
      </c>
      <c r="DM156" s="189">
        <f t="shared" si="45"/>
        <v>0.12</v>
      </c>
      <c r="DN156" s="189">
        <f t="shared" si="46"/>
        <v>0.15</v>
      </c>
      <c r="DO156" s="189">
        <f t="shared" si="47"/>
        <v>0.18</v>
      </c>
      <c r="DQ156" s="189">
        <f t="shared" si="48"/>
        <v>0.08</v>
      </c>
      <c r="DR156" s="189">
        <f t="shared" si="49"/>
        <v>0.1</v>
      </c>
      <c r="DS156" s="189">
        <f t="shared" si="50"/>
        <v>0.12</v>
      </c>
    </row>
    <row r="157" spans="1:123" x14ac:dyDescent="0.2">
      <c r="A157" s="27">
        <f t="shared" ca="1" si="34"/>
        <v>41487</v>
      </c>
      <c r="B157" s="17">
        <f>'Gas Curves'!C161</f>
        <v>6.3828778402449604E-2</v>
      </c>
      <c r="C157" s="17"/>
      <c r="D157" s="52">
        <v>40360</v>
      </c>
      <c r="E157" s="53">
        <v>48.25</v>
      </c>
      <c r="F157" s="53">
        <v>58.25</v>
      </c>
      <c r="G157" s="53">
        <v>68.25</v>
      </c>
      <c r="H157" s="40"/>
      <c r="I157" s="53">
        <v>25.040000915527344</v>
      </c>
      <c r="J157" s="53">
        <v>25.040000915527344</v>
      </c>
      <c r="K157" s="53">
        <v>25.040000915527344</v>
      </c>
      <c r="L157" s="23"/>
      <c r="M157" s="24">
        <v>41244</v>
      </c>
      <c r="N157" s="54">
        <v>27.290000915527344</v>
      </c>
      <c r="O157" s="54">
        <v>27.290000915527344</v>
      </c>
      <c r="P157" s="54">
        <v>27.290000915527344</v>
      </c>
      <c r="Q157" s="22"/>
      <c r="R157" s="54">
        <v>21.790000915527344</v>
      </c>
      <c r="S157" s="54">
        <v>21.790000915527344</v>
      </c>
      <c r="T157" s="54">
        <v>21.790000915527344</v>
      </c>
      <c r="U157" s="22"/>
      <c r="V157" s="54">
        <v>0</v>
      </c>
      <c r="W157" s="54">
        <v>0</v>
      </c>
      <c r="X157" s="54">
        <v>0</v>
      </c>
      <c r="Y157" s="22"/>
      <c r="Z157" s="54">
        <v>0.16</v>
      </c>
      <c r="AA157" s="54">
        <v>0.2</v>
      </c>
      <c r="AB157" s="54">
        <v>0.24</v>
      </c>
      <c r="AC157" s="22"/>
      <c r="AD157" s="54">
        <v>0.08</v>
      </c>
      <c r="AE157" s="54">
        <v>0.1</v>
      </c>
      <c r="AF157" s="54">
        <v>0.12</v>
      </c>
      <c r="AG157" s="22"/>
      <c r="AH157" s="54">
        <v>0.2</v>
      </c>
      <c r="AI157" s="54">
        <v>0.25</v>
      </c>
      <c r="AJ157" s="54">
        <v>0.3</v>
      </c>
      <c r="AK157" s="22"/>
      <c r="AL157" s="54">
        <v>0.12</v>
      </c>
      <c r="AM157" s="54">
        <v>0.15</v>
      </c>
      <c r="AN157" s="54">
        <v>0.18</v>
      </c>
      <c r="AO157" s="22"/>
      <c r="AP157" s="23">
        <v>47</v>
      </c>
      <c r="AQ157" s="55">
        <v>0.4</v>
      </c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4">
        <v>41244</v>
      </c>
      <c r="BI157" s="57">
        <v>0.75</v>
      </c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/>
      <c r="CM157" s="73"/>
      <c r="CN157" s="73"/>
      <c r="CO157" s="58"/>
      <c r="CP157"/>
      <c r="CQ157"/>
      <c r="CR157"/>
      <c r="CS157"/>
      <c r="CT157"/>
      <c r="CY157" s="190">
        <f t="shared" si="35"/>
        <v>41244</v>
      </c>
      <c r="CZ157" s="189">
        <f t="shared" si="36"/>
        <v>0.2</v>
      </c>
      <c r="DA157" s="189">
        <f t="shared" si="37"/>
        <v>0.25</v>
      </c>
      <c r="DB157" s="189">
        <f t="shared" si="38"/>
        <v>0.3</v>
      </c>
      <c r="DD157" s="189">
        <f t="shared" si="39"/>
        <v>0.16</v>
      </c>
      <c r="DE157" s="189">
        <f t="shared" si="40"/>
        <v>0.2</v>
      </c>
      <c r="DF157" s="189">
        <f t="shared" si="41"/>
        <v>0.24</v>
      </c>
      <c r="DH157" s="190">
        <f t="shared" si="42"/>
        <v>41244</v>
      </c>
      <c r="DI157" s="17">
        <f t="shared" si="43"/>
        <v>0.75</v>
      </c>
      <c r="DL157" s="190">
        <f t="shared" si="44"/>
        <v>41244</v>
      </c>
      <c r="DM157" s="189">
        <f t="shared" si="45"/>
        <v>0.12</v>
      </c>
      <c r="DN157" s="189">
        <f t="shared" si="46"/>
        <v>0.15</v>
      </c>
      <c r="DO157" s="189">
        <f t="shared" si="47"/>
        <v>0.18</v>
      </c>
      <c r="DQ157" s="189">
        <f t="shared" si="48"/>
        <v>0.08</v>
      </c>
      <c r="DR157" s="189">
        <f t="shared" si="49"/>
        <v>0.1</v>
      </c>
      <c r="DS157" s="189">
        <f t="shared" si="50"/>
        <v>0.12</v>
      </c>
    </row>
    <row r="158" spans="1:123" x14ac:dyDescent="0.2">
      <c r="A158" s="27">
        <f t="shared" ca="1" si="34"/>
        <v>41518</v>
      </c>
      <c r="B158" s="17">
        <f>'Gas Curves'!C162</f>
        <v>6.3867002271236206E-2</v>
      </c>
      <c r="C158" s="17"/>
      <c r="D158" s="52">
        <v>40391</v>
      </c>
      <c r="E158" s="53">
        <v>48.25</v>
      </c>
      <c r="F158" s="53">
        <v>58.25</v>
      </c>
      <c r="G158" s="53">
        <v>68.25</v>
      </c>
      <c r="H158" s="40"/>
      <c r="I158" s="53">
        <v>26.040000915527344</v>
      </c>
      <c r="J158" s="53">
        <v>26.040000915527344</v>
      </c>
      <c r="K158" s="53">
        <v>26.040000915527344</v>
      </c>
      <c r="L158" s="23"/>
      <c r="M158" s="24">
        <v>41275</v>
      </c>
      <c r="N158" s="54">
        <v>35.75</v>
      </c>
      <c r="O158" s="54">
        <v>35.75</v>
      </c>
      <c r="P158" s="54">
        <v>35.75</v>
      </c>
      <c r="Q158" s="22"/>
      <c r="R158" s="54">
        <v>25.25</v>
      </c>
      <c r="S158" s="54">
        <v>25.25</v>
      </c>
      <c r="T158" s="54">
        <v>25.25</v>
      </c>
      <c r="U158" s="22"/>
      <c r="V158" s="54">
        <v>0</v>
      </c>
      <c r="W158" s="54">
        <v>0</v>
      </c>
      <c r="X158" s="54">
        <v>0</v>
      </c>
      <c r="Y158" s="22"/>
      <c r="Z158" s="54">
        <v>0.16</v>
      </c>
      <c r="AA158" s="54">
        <v>0.2</v>
      </c>
      <c r="AB158" s="54">
        <v>0.24</v>
      </c>
      <c r="AC158" s="22"/>
      <c r="AD158" s="54">
        <v>0.08</v>
      </c>
      <c r="AE158" s="54">
        <v>0.1</v>
      </c>
      <c r="AF158" s="54">
        <v>0.12</v>
      </c>
      <c r="AG158" s="22"/>
      <c r="AH158" s="54">
        <v>0.2</v>
      </c>
      <c r="AI158" s="54">
        <v>0.25</v>
      </c>
      <c r="AJ158" s="54">
        <v>0.3</v>
      </c>
      <c r="AK158" s="22"/>
      <c r="AL158" s="54">
        <v>0.12</v>
      </c>
      <c r="AM158" s="54">
        <v>0.15</v>
      </c>
      <c r="AN158" s="54">
        <v>0.18</v>
      </c>
      <c r="AO158" s="22"/>
      <c r="AP158" s="23">
        <v>47</v>
      </c>
      <c r="AQ158" s="55">
        <v>0.4</v>
      </c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4">
        <v>41275</v>
      </c>
      <c r="BI158" s="57">
        <v>0.75</v>
      </c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/>
      <c r="CM158" s="73"/>
      <c r="CN158" s="73"/>
      <c r="CO158" s="58"/>
      <c r="CP158"/>
      <c r="CQ158"/>
      <c r="CR158"/>
      <c r="CS158"/>
      <c r="CT158"/>
      <c r="CY158" s="190">
        <f t="shared" si="35"/>
        <v>41275</v>
      </c>
      <c r="CZ158" s="189">
        <f t="shared" si="36"/>
        <v>0.2</v>
      </c>
      <c r="DA158" s="189">
        <f t="shared" si="37"/>
        <v>0.25</v>
      </c>
      <c r="DB158" s="189">
        <f t="shared" si="38"/>
        <v>0.3</v>
      </c>
      <c r="DD158" s="189">
        <f t="shared" si="39"/>
        <v>0.16</v>
      </c>
      <c r="DE158" s="189">
        <f t="shared" si="40"/>
        <v>0.2</v>
      </c>
      <c r="DF158" s="189">
        <f t="shared" si="41"/>
        <v>0.24</v>
      </c>
      <c r="DH158" s="190">
        <f t="shared" si="42"/>
        <v>41275</v>
      </c>
      <c r="DI158" s="17">
        <f t="shared" si="43"/>
        <v>0.75</v>
      </c>
      <c r="DL158" s="190">
        <f t="shared" si="44"/>
        <v>41275</v>
      </c>
      <c r="DM158" s="189">
        <f t="shared" si="45"/>
        <v>0.12</v>
      </c>
      <c r="DN158" s="189">
        <f t="shared" si="46"/>
        <v>0.15</v>
      </c>
      <c r="DO158" s="189">
        <f t="shared" si="47"/>
        <v>0.18</v>
      </c>
      <c r="DQ158" s="189">
        <f t="shared" si="48"/>
        <v>0.08</v>
      </c>
      <c r="DR158" s="189">
        <f t="shared" si="49"/>
        <v>0.1</v>
      </c>
      <c r="DS158" s="189">
        <f t="shared" si="50"/>
        <v>0.12</v>
      </c>
    </row>
    <row r="159" spans="1:123" x14ac:dyDescent="0.2">
      <c r="A159" s="27">
        <f t="shared" ca="1" si="34"/>
        <v>41548</v>
      </c>
      <c r="B159" s="17">
        <f>'Gas Curves'!C163</f>
        <v>6.3903993112458798E-2</v>
      </c>
      <c r="C159" s="17"/>
      <c r="D159" s="52">
        <v>40422</v>
      </c>
      <c r="E159" s="53">
        <v>29.709999084472656</v>
      </c>
      <c r="F159" s="53">
        <v>31.209999084472656</v>
      </c>
      <c r="G159" s="53">
        <v>32.709999084472656</v>
      </c>
      <c r="H159" s="40"/>
      <c r="I159" s="53">
        <v>20.040000915527344</v>
      </c>
      <c r="J159" s="53">
        <v>20.040000915527344</v>
      </c>
      <c r="K159" s="53">
        <v>20.040000915527344</v>
      </c>
      <c r="L159" s="23"/>
      <c r="M159" s="24">
        <v>41306</v>
      </c>
      <c r="N159" s="54">
        <v>31.246002197265625</v>
      </c>
      <c r="O159" s="54">
        <v>31.246002197265625</v>
      </c>
      <c r="P159" s="54">
        <v>31.246002197265625</v>
      </c>
      <c r="Q159" s="22"/>
      <c r="R159" s="54">
        <v>22.746501922607422</v>
      </c>
      <c r="S159" s="54">
        <v>22.746501922607422</v>
      </c>
      <c r="T159" s="54">
        <v>22.746501922607422</v>
      </c>
      <c r="U159" s="22"/>
      <c r="V159" s="54">
        <v>0</v>
      </c>
      <c r="W159" s="54">
        <v>0</v>
      </c>
      <c r="X159" s="54">
        <v>0</v>
      </c>
      <c r="Y159" s="22"/>
      <c r="Z159" s="54">
        <v>0.16</v>
      </c>
      <c r="AA159" s="54">
        <v>0.2</v>
      </c>
      <c r="AB159" s="54">
        <v>0.24</v>
      </c>
      <c r="AC159" s="22"/>
      <c r="AD159" s="54">
        <v>0.08</v>
      </c>
      <c r="AE159" s="54">
        <v>0.1</v>
      </c>
      <c r="AF159" s="54">
        <v>0.12</v>
      </c>
      <c r="AG159" s="22"/>
      <c r="AH159" s="54">
        <v>0.2</v>
      </c>
      <c r="AI159" s="54">
        <v>0.25</v>
      </c>
      <c r="AJ159" s="54">
        <v>0.3</v>
      </c>
      <c r="AK159" s="22"/>
      <c r="AL159" s="54">
        <v>0.12</v>
      </c>
      <c r="AM159" s="54">
        <v>0.15</v>
      </c>
      <c r="AN159" s="54">
        <v>0.18</v>
      </c>
      <c r="AO159" s="22"/>
      <c r="AP159" s="23">
        <v>47</v>
      </c>
      <c r="AQ159" s="55">
        <v>0.4</v>
      </c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4">
        <v>41306</v>
      </c>
      <c r="BI159" s="57">
        <v>0.75</v>
      </c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/>
      <c r="CM159" s="73"/>
      <c r="CN159" s="73"/>
      <c r="CO159" s="58"/>
      <c r="CP159"/>
      <c r="CQ159"/>
      <c r="CR159"/>
      <c r="CS159"/>
      <c r="CT159"/>
      <c r="CY159" s="190">
        <f t="shared" si="35"/>
        <v>41306</v>
      </c>
      <c r="CZ159" s="189">
        <f t="shared" si="36"/>
        <v>0.2</v>
      </c>
      <c r="DA159" s="189">
        <f t="shared" si="37"/>
        <v>0.25</v>
      </c>
      <c r="DB159" s="189">
        <f t="shared" si="38"/>
        <v>0.3</v>
      </c>
      <c r="DD159" s="189">
        <f t="shared" si="39"/>
        <v>0.16</v>
      </c>
      <c r="DE159" s="189">
        <f t="shared" si="40"/>
        <v>0.2</v>
      </c>
      <c r="DF159" s="189">
        <f t="shared" si="41"/>
        <v>0.24</v>
      </c>
      <c r="DH159" s="190">
        <f t="shared" si="42"/>
        <v>41306</v>
      </c>
      <c r="DI159" s="17">
        <f t="shared" si="43"/>
        <v>0.75</v>
      </c>
      <c r="DL159" s="190">
        <f t="shared" si="44"/>
        <v>41306</v>
      </c>
      <c r="DM159" s="189">
        <f t="shared" si="45"/>
        <v>0.12</v>
      </c>
      <c r="DN159" s="189">
        <f t="shared" si="46"/>
        <v>0.15</v>
      </c>
      <c r="DO159" s="189">
        <f t="shared" si="47"/>
        <v>0.18</v>
      </c>
      <c r="DQ159" s="189">
        <f t="shared" si="48"/>
        <v>0.08</v>
      </c>
      <c r="DR159" s="189">
        <f t="shared" si="49"/>
        <v>0.1</v>
      </c>
      <c r="DS159" s="189">
        <f t="shared" si="50"/>
        <v>0.12</v>
      </c>
    </row>
    <row r="160" spans="1:123" x14ac:dyDescent="0.2">
      <c r="A160" s="27">
        <f t="shared" ca="1" si="34"/>
        <v>41579</v>
      </c>
      <c r="B160" s="17">
        <f>'Gas Curves'!C164</f>
        <v>6.3942216982198805E-2</v>
      </c>
      <c r="C160" s="17"/>
      <c r="D160" s="52">
        <v>40452</v>
      </c>
      <c r="E160" s="53">
        <v>31.861568808555603</v>
      </c>
      <c r="F160" s="53">
        <v>33.361568808555603</v>
      </c>
      <c r="G160" s="53">
        <v>34.861568808555603</v>
      </c>
      <c r="H160" s="40"/>
      <c r="I160" s="53">
        <v>19.540002822875977</v>
      </c>
      <c r="J160" s="53">
        <v>19.540002822875977</v>
      </c>
      <c r="K160" s="53">
        <v>19.540002822875977</v>
      </c>
      <c r="L160" s="23"/>
      <c r="M160" s="24">
        <v>41334</v>
      </c>
      <c r="N160" s="54">
        <v>25.5</v>
      </c>
      <c r="O160" s="54">
        <v>25.5</v>
      </c>
      <c r="P160" s="54">
        <v>25.5</v>
      </c>
      <c r="Q160" s="22"/>
      <c r="R160" s="54">
        <v>20</v>
      </c>
      <c r="S160" s="54">
        <v>20</v>
      </c>
      <c r="T160" s="54">
        <v>20</v>
      </c>
      <c r="U160" s="22"/>
      <c r="V160" s="54">
        <v>0</v>
      </c>
      <c r="W160" s="54">
        <v>0</v>
      </c>
      <c r="X160" s="54">
        <v>0</v>
      </c>
      <c r="Y160" s="22"/>
      <c r="Z160" s="54">
        <v>0.16</v>
      </c>
      <c r="AA160" s="54">
        <v>0.2</v>
      </c>
      <c r="AB160" s="54">
        <v>0.24</v>
      </c>
      <c r="AC160" s="22"/>
      <c r="AD160" s="54">
        <v>0.08</v>
      </c>
      <c r="AE160" s="54">
        <v>0.1</v>
      </c>
      <c r="AF160" s="54">
        <v>0.12</v>
      </c>
      <c r="AG160" s="22"/>
      <c r="AH160" s="54">
        <v>0.2</v>
      </c>
      <c r="AI160" s="54">
        <v>0.25</v>
      </c>
      <c r="AJ160" s="54">
        <v>0.3</v>
      </c>
      <c r="AK160" s="22"/>
      <c r="AL160" s="54">
        <v>0.12</v>
      </c>
      <c r="AM160" s="54">
        <v>0.15</v>
      </c>
      <c r="AN160" s="54">
        <v>0.18</v>
      </c>
      <c r="AO160" s="22"/>
      <c r="AP160" s="23">
        <v>48</v>
      </c>
      <c r="AQ160" s="55">
        <v>0.4</v>
      </c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4">
        <v>41334</v>
      </c>
      <c r="BI160" s="57">
        <v>0.75</v>
      </c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/>
      <c r="CM160" s="73"/>
      <c r="CN160" s="73"/>
      <c r="CO160" s="58"/>
      <c r="CP160"/>
      <c r="CQ160"/>
      <c r="CR160"/>
      <c r="CS160"/>
      <c r="CT160"/>
      <c r="CY160" s="190">
        <f t="shared" si="35"/>
        <v>41334</v>
      </c>
      <c r="CZ160" s="189">
        <f t="shared" si="36"/>
        <v>0.2</v>
      </c>
      <c r="DA160" s="189">
        <f t="shared" si="37"/>
        <v>0.25</v>
      </c>
      <c r="DB160" s="189">
        <f t="shared" si="38"/>
        <v>0.3</v>
      </c>
      <c r="DD160" s="189">
        <f t="shared" si="39"/>
        <v>0.16</v>
      </c>
      <c r="DE160" s="189">
        <f t="shared" si="40"/>
        <v>0.2</v>
      </c>
      <c r="DF160" s="189">
        <f t="shared" si="41"/>
        <v>0.24</v>
      </c>
      <c r="DH160" s="190">
        <f t="shared" si="42"/>
        <v>41334</v>
      </c>
      <c r="DI160" s="17">
        <f t="shared" si="43"/>
        <v>0.75</v>
      </c>
      <c r="DL160" s="190">
        <f t="shared" si="44"/>
        <v>41334</v>
      </c>
      <c r="DM160" s="189">
        <f t="shared" si="45"/>
        <v>0.12</v>
      </c>
      <c r="DN160" s="189">
        <f t="shared" si="46"/>
        <v>0.15</v>
      </c>
      <c r="DO160" s="189">
        <f t="shared" si="47"/>
        <v>0.18</v>
      </c>
      <c r="DQ160" s="189">
        <f t="shared" si="48"/>
        <v>0.08</v>
      </c>
      <c r="DR160" s="189">
        <f t="shared" si="49"/>
        <v>0.1</v>
      </c>
      <c r="DS160" s="189">
        <f t="shared" si="50"/>
        <v>0.12</v>
      </c>
    </row>
    <row r="161" spans="1:123" x14ac:dyDescent="0.2">
      <c r="A161" s="27">
        <f t="shared" ca="1" si="34"/>
        <v>41609</v>
      </c>
      <c r="B161" s="17">
        <f>'Gas Curves'!C165</f>
        <v>6.3980440852422896E-2</v>
      </c>
      <c r="C161" s="17"/>
      <c r="D161" s="52">
        <v>40483</v>
      </c>
      <c r="E161" s="53">
        <v>31.961567282676697</v>
      </c>
      <c r="F161" s="53">
        <v>33.461567282676697</v>
      </c>
      <c r="G161" s="53">
        <v>34.961567282676697</v>
      </c>
      <c r="H161" s="40"/>
      <c r="I161" s="53">
        <v>20.540000915527344</v>
      </c>
      <c r="J161" s="53">
        <v>20.540000915527344</v>
      </c>
      <c r="K161" s="53">
        <v>20.540000915527344</v>
      </c>
      <c r="L161" s="23"/>
      <c r="M161" s="24">
        <v>41365</v>
      </c>
      <c r="N161" s="54">
        <v>22</v>
      </c>
      <c r="O161" s="54">
        <v>22</v>
      </c>
      <c r="P161" s="54">
        <v>22</v>
      </c>
      <c r="Q161" s="22"/>
      <c r="R161" s="54">
        <v>16.495000839233398</v>
      </c>
      <c r="S161" s="54">
        <v>16.495000839233398</v>
      </c>
      <c r="T161" s="54">
        <v>16.495000839233398</v>
      </c>
      <c r="U161" s="22"/>
      <c r="V161" s="54">
        <v>0</v>
      </c>
      <c r="W161" s="54">
        <v>0</v>
      </c>
      <c r="X161" s="54">
        <v>0</v>
      </c>
      <c r="Y161" s="22"/>
      <c r="Z161" s="54">
        <v>0.16</v>
      </c>
      <c r="AA161" s="54">
        <v>0.2</v>
      </c>
      <c r="AB161" s="54">
        <v>0.24</v>
      </c>
      <c r="AC161" s="22"/>
      <c r="AD161" s="54">
        <v>0.08</v>
      </c>
      <c r="AE161" s="54">
        <v>0.1</v>
      </c>
      <c r="AF161" s="54">
        <v>0.12</v>
      </c>
      <c r="AG161" s="22"/>
      <c r="AH161" s="54">
        <v>0.2</v>
      </c>
      <c r="AI161" s="54">
        <v>0.25</v>
      </c>
      <c r="AJ161" s="54">
        <v>0.3</v>
      </c>
      <c r="AK161" s="22"/>
      <c r="AL161" s="54">
        <v>0.12</v>
      </c>
      <c r="AM161" s="54">
        <v>0.15</v>
      </c>
      <c r="AN161" s="54">
        <v>0.18</v>
      </c>
      <c r="AO161" s="22"/>
      <c r="AP161" s="23">
        <v>48</v>
      </c>
      <c r="AQ161" s="55">
        <v>0.4</v>
      </c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4">
        <v>41365</v>
      </c>
      <c r="BI161" s="57">
        <v>0.75</v>
      </c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/>
      <c r="CM161" s="73"/>
      <c r="CN161" s="73"/>
      <c r="CO161" s="58"/>
      <c r="CP161"/>
      <c r="CQ161"/>
      <c r="CR161"/>
      <c r="CS161"/>
      <c r="CT161"/>
      <c r="CY161" s="190">
        <f t="shared" si="35"/>
        <v>41365</v>
      </c>
      <c r="CZ161" s="189">
        <f t="shared" si="36"/>
        <v>0.2</v>
      </c>
      <c r="DA161" s="189">
        <f t="shared" si="37"/>
        <v>0.25</v>
      </c>
      <c r="DB161" s="189">
        <f t="shared" si="38"/>
        <v>0.3</v>
      </c>
      <c r="DD161" s="189">
        <f t="shared" si="39"/>
        <v>0.16</v>
      </c>
      <c r="DE161" s="189">
        <f t="shared" si="40"/>
        <v>0.2</v>
      </c>
      <c r="DF161" s="189">
        <f t="shared" si="41"/>
        <v>0.24</v>
      </c>
      <c r="DH161" s="190">
        <f t="shared" si="42"/>
        <v>41365</v>
      </c>
      <c r="DI161" s="17">
        <f t="shared" si="43"/>
        <v>0.75</v>
      </c>
      <c r="DL161" s="190">
        <f t="shared" si="44"/>
        <v>41365</v>
      </c>
      <c r="DM161" s="189">
        <f t="shared" si="45"/>
        <v>0.12</v>
      </c>
      <c r="DN161" s="189">
        <f t="shared" si="46"/>
        <v>0.15</v>
      </c>
      <c r="DO161" s="189">
        <f t="shared" si="47"/>
        <v>0.18</v>
      </c>
      <c r="DQ161" s="189">
        <f t="shared" si="48"/>
        <v>0.08</v>
      </c>
      <c r="DR161" s="189">
        <f t="shared" si="49"/>
        <v>0.1</v>
      </c>
      <c r="DS161" s="189">
        <f t="shared" si="50"/>
        <v>0.12</v>
      </c>
    </row>
    <row r="162" spans="1:123" x14ac:dyDescent="0.2">
      <c r="A162" s="27">
        <f t="shared" ca="1" si="34"/>
        <v>41640</v>
      </c>
      <c r="B162" s="17">
        <f>'Gas Curves'!C166</f>
        <v>6.4017431695036806E-2</v>
      </c>
      <c r="C162" s="17"/>
      <c r="D162" s="52">
        <v>40513</v>
      </c>
      <c r="E162" s="53">
        <v>32.061565756797791</v>
      </c>
      <c r="F162" s="53">
        <v>33.561565756797791</v>
      </c>
      <c r="G162" s="53">
        <v>35.061565756797791</v>
      </c>
      <c r="H162" s="40"/>
      <c r="I162" s="53">
        <v>22.790000915527344</v>
      </c>
      <c r="J162" s="53">
        <v>22.790000915527344</v>
      </c>
      <c r="K162" s="53">
        <v>22.790000915527344</v>
      </c>
      <c r="L162" s="23"/>
      <c r="M162" s="24">
        <v>41395</v>
      </c>
      <c r="N162" s="54">
        <v>22.290000915527344</v>
      </c>
      <c r="O162" s="54">
        <v>22.290000915527344</v>
      </c>
      <c r="P162" s="54">
        <v>22.290000915527344</v>
      </c>
      <c r="Q162" s="22"/>
      <c r="R162" s="54">
        <v>15.795000076293945</v>
      </c>
      <c r="S162" s="54">
        <v>15.795000076293945</v>
      </c>
      <c r="T162" s="54">
        <v>15.795000076293945</v>
      </c>
      <c r="U162" s="22"/>
      <c r="V162" s="54">
        <v>0</v>
      </c>
      <c r="W162" s="54">
        <v>0</v>
      </c>
      <c r="X162" s="54">
        <v>0</v>
      </c>
      <c r="Y162" s="22"/>
      <c r="Z162" s="54">
        <v>0.16</v>
      </c>
      <c r="AA162" s="54">
        <v>0.2</v>
      </c>
      <c r="AB162" s="54">
        <v>0.24</v>
      </c>
      <c r="AC162" s="22"/>
      <c r="AD162" s="54">
        <v>0.08</v>
      </c>
      <c r="AE162" s="54">
        <v>0.1</v>
      </c>
      <c r="AF162" s="54">
        <v>0.12</v>
      </c>
      <c r="AG162" s="22"/>
      <c r="AH162" s="54">
        <v>0.2</v>
      </c>
      <c r="AI162" s="54">
        <v>0.25</v>
      </c>
      <c r="AJ162" s="54">
        <v>0.3</v>
      </c>
      <c r="AK162" s="22"/>
      <c r="AL162" s="54">
        <v>0.12</v>
      </c>
      <c r="AM162" s="54">
        <v>0.15</v>
      </c>
      <c r="AN162" s="54">
        <v>0.18</v>
      </c>
      <c r="AO162" s="22"/>
      <c r="AP162" s="23">
        <v>48</v>
      </c>
      <c r="AQ162" s="55">
        <v>0.4</v>
      </c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4">
        <v>41395</v>
      </c>
      <c r="BI162" s="57">
        <v>0.75</v>
      </c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/>
      <c r="CM162" s="73"/>
      <c r="CN162" s="73"/>
      <c r="CO162" s="58"/>
      <c r="CP162"/>
      <c r="CQ162"/>
      <c r="CR162"/>
      <c r="CS162"/>
      <c r="CT162"/>
      <c r="CY162" s="190">
        <f t="shared" si="35"/>
        <v>41395</v>
      </c>
      <c r="CZ162" s="189">
        <f t="shared" si="36"/>
        <v>0.2</v>
      </c>
      <c r="DA162" s="189">
        <f t="shared" si="37"/>
        <v>0.25</v>
      </c>
      <c r="DB162" s="189">
        <f t="shared" si="38"/>
        <v>0.3</v>
      </c>
      <c r="DD162" s="189">
        <f t="shared" si="39"/>
        <v>0.16</v>
      </c>
      <c r="DE162" s="189">
        <f t="shared" si="40"/>
        <v>0.2</v>
      </c>
      <c r="DF162" s="189">
        <f t="shared" si="41"/>
        <v>0.24</v>
      </c>
      <c r="DH162" s="190">
        <f t="shared" si="42"/>
        <v>41395</v>
      </c>
      <c r="DI162" s="17">
        <f t="shared" si="43"/>
        <v>0.75</v>
      </c>
      <c r="DL162" s="190">
        <f t="shared" si="44"/>
        <v>41395</v>
      </c>
      <c r="DM162" s="189">
        <f t="shared" si="45"/>
        <v>0.12</v>
      </c>
      <c r="DN162" s="189">
        <f t="shared" si="46"/>
        <v>0.15</v>
      </c>
      <c r="DO162" s="189">
        <f t="shared" si="47"/>
        <v>0.18</v>
      </c>
      <c r="DQ162" s="189">
        <f t="shared" si="48"/>
        <v>0.08</v>
      </c>
      <c r="DR162" s="189">
        <f t="shared" si="49"/>
        <v>0.1</v>
      </c>
      <c r="DS162" s="189">
        <f t="shared" si="50"/>
        <v>0.12</v>
      </c>
    </row>
    <row r="163" spans="1:123" x14ac:dyDescent="0.2">
      <c r="A163" s="27">
        <f t="shared" ca="1" si="34"/>
        <v>41671</v>
      </c>
      <c r="B163" s="17">
        <f>'Gas Curves'!C167</f>
        <v>6.40556555662148E-2</v>
      </c>
      <c r="C163" s="17"/>
      <c r="D163" s="52">
        <v>40544</v>
      </c>
      <c r="E163" s="53">
        <v>35.495714460100444</v>
      </c>
      <c r="F163" s="53">
        <v>36.995714460100444</v>
      </c>
      <c r="G163" s="53">
        <v>38.495714460100444</v>
      </c>
      <c r="H163" s="40"/>
      <c r="I163" s="53">
        <v>25</v>
      </c>
      <c r="J163" s="53">
        <v>25</v>
      </c>
      <c r="K163" s="53">
        <v>25</v>
      </c>
      <c r="L163" s="23"/>
      <c r="M163" s="24">
        <v>41426</v>
      </c>
      <c r="N163" s="54">
        <v>29.290000915527344</v>
      </c>
      <c r="O163" s="54">
        <v>29.290000915527344</v>
      </c>
      <c r="P163" s="54">
        <v>29.290000915527344</v>
      </c>
      <c r="Q163" s="22"/>
      <c r="R163" s="54">
        <v>19.790000915527344</v>
      </c>
      <c r="S163" s="54">
        <v>19.790000915527344</v>
      </c>
      <c r="T163" s="54">
        <v>19.790000915527344</v>
      </c>
      <c r="U163" s="22"/>
      <c r="V163" s="54">
        <v>0</v>
      </c>
      <c r="W163" s="54">
        <v>0</v>
      </c>
      <c r="X163" s="54">
        <v>0</v>
      </c>
      <c r="Y163" s="22"/>
      <c r="Z163" s="54">
        <v>0.16</v>
      </c>
      <c r="AA163" s="54">
        <v>0.2</v>
      </c>
      <c r="AB163" s="54">
        <v>0.24</v>
      </c>
      <c r="AC163" s="22"/>
      <c r="AD163" s="54">
        <v>0.08</v>
      </c>
      <c r="AE163" s="54">
        <v>0.1</v>
      </c>
      <c r="AF163" s="54">
        <v>0.12</v>
      </c>
      <c r="AG163" s="22"/>
      <c r="AH163" s="54">
        <v>0.2</v>
      </c>
      <c r="AI163" s="54">
        <v>0.25</v>
      </c>
      <c r="AJ163" s="54">
        <v>0.3</v>
      </c>
      <c r="AK163" s="22"/>
      <c r="AL163" s="54">
        <v>0.12</v>
      </c>
      <c r="AM163" s="54">
        <v>0.15</v>
      </c>
      <c r="AN163" s="54">
        <v>0.18</v>
      </c>
      <c r="AO163" s="22"/>
      <c r="AP163" s="23">
        <v>49</v>
      </c>
      <c r="AQ163" s="55">
        <v>0.4</v>
      </c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4">
        <v>41426</v>
      </c>
      <c r="BI163" s="57">
        <v>0.75</v>
      </c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/>
      <c r="CM163" s="73"/>
      <c r="CN163" s="73"/>
      <c r="CO163" s="58"/>
      <c r="CP163"/>
      <c r="CQ163"/>
      <c r="CR163"/>
      <c r="CS163"/>
      <c r="CT163"/>
      <c r="CY163" s="190">
        <f t="shared" si="35"/>
        <v>41426</v>
      </c>
      <c r="CZ163" s="189">
        <f t="shared" si="36"/>
        <v>0.2</v>
      </c>
      <c r="DA163" s="189">
        <f t="shared" si="37"/>
        <v>0.25</v>
      </c>
      <c r="DB163" s="189">
        <f t="shared" si="38"/>
        <v>0.3</v>
      </c>
      <c r="DD163" s="189">
        <f t="shared" si="39"/>
        <v>0.16</v>
      </c>
      <c r="DE163" s="189">
        <f t="shared" si="40"/>
        <v>0.2</v>
      </c>
      <c r="DF163" s="189">
        <f t="shared" si="41"/>
        <v>0.24</v>
      </c>
      <c r="DH163" s="190">
        <f t="shared" si="42"/>
        <v>41426</v>
      </c>
      <c r="DI163" s="17">
        <f t="shared" si="43"/>
        <v>0.75</v>
      </c>
      <c r="DL163" s="190">
        <f t="shared" si="44"/>
        <v>41426</v>
      </c>
      <c r="DM163" s="189">
        <f t="shared" si="45"/>
        <v>0.12</v>
      </c>
      <c r="DN163" s="189">
        <f t="shared" si="46"/>
        <v>0.15</v>
      </c>
      <c r="DO163" s="189">
        <f t="shared" si="47"/>
        <v>0.18</v>
      </c>
      <c r="DQ163" s="189">
        <f t="shared" si="48"/>
        <v>0.08</v>
      </c>
      <c r="DR163" s="189">
        <f t="shared" si="49"/>
        <v>0.1</v>
      </c>
      <c r="DS163" s="189">
        <f t="shared" si="50"/>
        <v>0.12</v>
      </c>
    </row>
    <row r="164" spans="1:123" x14ac:dyDescent="0.2">
      <c r="A164" s="27">
        <f t="shared" ca="1" si="34"/>
        <v>41699</v>
      </c>
      <c r="B164" s="17">
        <f>'Gas Curves'!C168</f>
        <v>6.40926464097515E-2</v>
      </c>
      <c r="C164" s="17"/>
      <c r="D164" s="52">
        <v>40575</v>
      </c>
      <c r="E164" s="53">
        <v>34.895712171282085</v>
      </c>
      <c r="F164" s="53">
        <v>36.395712171282085</v>
      </c>
      <c r="G164" s="53">
        <v>37.895712171282085</v>
      </c>
      <c r="H164" s="40"/>
      <c r="I164" s="53">
        <v>23.5</v>
      </c>
      <c r="J164" s="53">
        <v>23.5</v>
      </c>
      <c r="K164" s="53">
        <v>23.5</v>
      </c>
      <c r="L164" s="23"/>
      <c r="M164" s="24">
        <v>41456</v>
      </c>
      <c r="N164" s="54">
        <v>35.290000915527344</v>
      </c>
      <c r="O164" s="54">
        <v>35.290000915527344</v>
      </c>
      <c r="P164" s="54">
        <v>35.290000915527344</v>
      </c>
      <c r="Q164" s="22"/>
      <c r="R164" s="54">
        <v>25.790000915527344</v>
      </c>
      <c r="S164" s="54">
        <v>25.790000915527344</v>
      </c>
      <c r="T164" s="54">
        <v>25.790000915527344</v>
      </c>
      <c r="U164" s="22"/>
      <c r="V164" s="54">
        <v>0</v>
      </c>
      <c r="W164" s="54">
        <v>0</v>
      </c>
      <c r="X164" s="54">
        <v>0</v>
      </c>
      <c r="Y164" s="22"/>
      <c r="Z164" s="54">
        <v>0.24</v>
      </c>
      <c r="AA164" s="54">
        <v>0.3</v>
      </c>
      <c r="AB164" s="54">
        <v>0.36</v>
      </c>
      <c r="AC164" s="22"/>
      <c r="AD164" s="54">
        <v>0.12</v>
      </c>
      <c r="AE164" s="54">
        <v>0.15</v>
      </c>
      <c r="AF164" s="54">
        <v>0.18</v>
      </c>
      <c r="AG164" s="22"/>
      <c r="AH164" s="54">
        <v>0.32</v>
      </c>
      <c r="AI164" s="54">
        <v>0.4</v>
      </c>
      <c r="AJ164" s="54">
        <v>0.48</v>
      </c>
      <c r="AK164" s="22"/>
      <c r="AL164" s="54">
        <v>0.192</v>
      </c>
      <c r="AM164" s="54">
        <v>0.24</v>
      </c>
      <c r="AN164" s="54">
        <v>0.28799999999999998</v>
      </c>
      <c r="AO164" s="22"/>
      <c r="AP164" s="23">
        <v>49</v>
      </c>
      <c r="AQ164" s="55">
        <v>0.4</v>
      </c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4">
        <v>41456</v>
      </c>
      <c r="BI164" s="57">
        <v>0.75</v>
      </c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/>
      <c r="CM164" s="73"/>
      <c r="CN164" s="73"/>
      <c r="CO164" s="58"/>
      <c r="CP164"/>
      <c r="CQ164"/>
      <c r="CR164"/>
      <c r="CS164"/>
      <c r="CT164"/>
      <c r="CY164" s="190">
        <f t="shared" si="35"/>
        <v>41456</v>
      </c>
      <c r="CZ164" s="189">
        <f t="shared" si="36"/>
        <v>0.32</v>
      </c>
      <c r="DA164" s="189">
        <f t="shared" si="37"/>
        <v>0.4</v>
      </c>
      <c r="DB164" s="189">
        <f t="shared" si="38"/>
        <v>0.48</v>
      </c>
      <c r="DD164" s="189">
        <f t="shared" si="39"/>
        <v>0.24</v>
      </c>
      <c r="DE164" s="189">
        <f t="shared" si="40"/>
        <v>0.3</v>
      </c>
      <c r="DF164" s="189">
        <f t="shared" si="41"/>
        <v>0.36</v>
      </c>
      <c r="DH164" s="190">
        <f t="shared" si="42"/>
        <v>41456</v>
      </c>
      <c r="DI164" s="17">
        <f t="shared" si="43"/>
        <v>0.75</v>
      </c>
      <c r="DL164" s="190">
        <f t="shared" si="44"/>
        <v>41456</v>
      </c>
      <c r="DM164" s="189">
        <f t="shared" si="45"/>
        <v>0.192</v>
      </c>
      <c r="DN164" s="189">
        <f t="shared" si="46"/>
        <v>0.24</v>
      </c>
      <c r="DO164" s="189">
        <f t="shared" si="47"/>
        <v>0.28799999999999998</v>
      </c>
      <c r="DQ164" s="189">
        <f t="shared" si="48"/>
        <v>0.12</v>
      </c>
      <c r="DR164" s="189">
        <f t="shared" si="49"/>
        <v>0.15</v>
      </c>
      <c r="DS164" s="189">
        <f t="shared" si="50"/>
        <v>0.18</v>
      </c>
    </row>
    <row r="165" spans="1:123" x14ac:dyDescent="0.2">
      <c r="A165" s="27">
        <f t="shared" ca="1" si="34"/>
        <v>41730</v>
      </c>
      <c r="B165" s="17">
        <f>'Gas Curves'!C169</f>
        <v>6.4130870281882996E-2</v>
      </c>
      <c r="C165" s="17"/>
      <c r="D165" s="52">
        <v>40603</v>
      </c>
      <c r="E165" s="53">
        <v>33.607680830844615</v>
      </c>
      <c r="F165" s="53">
        <v>35.107680830844615</v>
      </c>
      <c r="G165" s="53">
        <v>36.607680830844615</v>
      </c>
      <c r="H165" s="40"/>
      <c r="I165" s="53">
        <v>24.5</v>
      </c>
      <c r="J165" s="53">
        <v>24.5</v>
      </c>
      <c r="K165" s="53">
        <v>24.5</v>
      </c>
      <c r="L165" s="23"/>
      <c r="M165" s="24">
        <v>41487</v>
      </c>
      <c r="N165" s="54">
        <v>33.290004730224609</v>
      </c>
      <c r="O165" s="54">
        <v>33.290004730224609</v>
      </c>
      <c r="P165" s="54">
        <v>33.290004730224609</v>
      </c>
      <c r="Q165" s="22"/>
      <c r="R165" s="54">
        <v>25.790000915527344</v>
      </c>
      <c r="S165" s="54">
        <v>25.790000915527344</v>
      </c>
      <c r="T165" s="54">
        <v>25.790000915527344</v>
      </c>
      <c r="U165" s="22"/>
      <c r="V165" s="54">
        <v>0</v>
      </c>
      <c r="W165" s="54">
        <v>0</v>
      </c>
      <c r="X165" s="54">
        <v>0</v>
      </c>
      <c r="Y165" s="22"/>
      <c r="Z165" s="54">
        <v>0.24</v>
      </c>
      <c r="AA165" s="54">
        <v>0.3</v>
      </c>
      <c r="AB165" s="54">
        <v>0.36</v>
      </c>
      <c r="AC165" s="22"/>
      <c r="AD165" s="54">
        <v>0.12</v>
      </c>
      <c r="AE165" s="54">
        <v>0.15</v>
      </c>
      <c r="AF165" s="54">
        <v>0.18</v>
      </c>
      <c r="AG165" s="22"/>
      <c r="AH165" s="54">
        <v>0.32</v>
      </c>
      <c r="AI165" s="54">
        <v>0.4</v>
      </c>
      <c r="AJ165" s="54">
        <v>0.48</v>
      </c>
      <c r="AK165" s="22"/>
      <c r="AL165" s="54">
        <v>0.192</v>
      </c>
      <c r="AM165" s="54">
        <v>0.24</v>
      </c>
      <c r="AN165" s="54">
        <v>0.28799999999999998</v>
      </c>
      <c r="AO165" s="22"/>
      <c r="AP165" s="23">
        <v>49</v>
      </c>
      <c r="AQ165" s="55">
        <v>0.4</v>
      </c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4">
        <v>41487</v>
      </c>
      <c r="BI165" s="57">
        <v>0.75</v>
      </c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/>
      <c r="CM165" s="73"/>
      <c r="CN165" s="73"/>
      <c r="CO165" s="58"/>
      <c r="CP165"/>
      <c r="CQ165"/>
      <c r="CR165"/>
      <c r="CS165"/>
      <c r="CT165"/>
      <c r="CY165" s="190">
        <f t="shared" si="35"/>
        <v>41487</v>
      </c>
      <c r="CZ165" s="189">
        <f t="shared" si="36"/>
        <v>0.32</v>
      </c>
      <c r="DA165" s="189">
        <f t="shared" si="37"/>
        <v>0.4</v>
      </c>
      <c r="DB165" s="189">
        <f t="shared" si="38"/>
        <v>0.48</v>
      </c>
      <c r="DD165" s="189">
        <f t="shared" si="39"/>
        <v>0.24</v>
      </c>
      <c r="DE165" s="189">
        <f t="shared" si="40"/>
        <v>0.3</v>
      </c>
      <c r="DF165" s="189">
        <f t="shared" si="41"/>
        <v>0.36</v>
      </c>
      <c r="DH165" s="190">
        <f t="shared" si="42"/>
        <v>41487</v>
      </c>
      <c r="DI165" s="17">
        <f t="shared" si="43"/>
        <v>0.75</v>
      </c>
      <c r="DL165" s="190">
        <f t="shared" si="44"/>
        <v>41487</v>
      </c>
      <c r="DM165" s="189">
        <f t="shared" si="45"/>
        <v>0.192</v>
      </c>
      <c r="DN165" s="189">
        <f t="shared" si="46"/>
        <v>0.24</v>
      </c>
      <c r="DO165" s="189">
        <f t="shared" si="47"/>
        <v>0.28799999999999998</v>
      </c>
      <c r="DQ165" s="189">
        <f t="shared" si="48"/>
        <v>0.12</v>
      </c>
      <c r="DR165" s="189">
        <f t="shared" si="49"/>
        <v>0.15</v>
      </c>
      <c r="DS165" s="189">
        <f t="shared" si="50"/>
        <v>0.18</v>
      </c>
    </row>
    <row r="166" spans="1:123" x14ac:dyDescent="0.2">
      <c r="A166" s="27">
        <f t="shared" ca="1" si="34"/>
        <v>41760</v>
      </c>
      <c r="B166" s="17">
        <f>'Gas Curves'!C170</f>
        <v>6.4169094154498105E-2</v>
      </c>
      <c r="C166" s="17"/>
      <c r="D166" s="52">
        <v>40634</v>
      </c>
      <c r="E166" s="53">
        <v>33.807681593784068</v>
      </c>
      <c r="F166" s="53">
        <v>35.307681593784068</v>
      </c>
      <c r="G166" s="53">
        <v>36.807681593784068</v>
      </c>
      <c r="H166" s="40"/>
      <c r="I166" s="53">
        <v>21.5</v>
      </c>
      <c r="J166" s="53">
        <v>21.5</v>
      </c>
      <c r="K166" s="53">
        <v>21.5</v>
      </c>
      <c r="L166" s="23"/>
      <c r="M166" s="24">
        <v>41518</v>
      </c>
      <c r="N166" s="54">
        <v>25.290000915527344</v>
      </c>
      <c r="O166" s="54">
        <v>25.290000915527344</v>
      </c>
      <c r="P166" s="54">
        <v>25.290000915527344</v>
      </c>
      <c r="Q166" s="22"/>
      <c r="R166" s="54">
        <v>19.790000915527344</v>
      </c>
      <c r="S166" s="54">
        <v>19.790000915527344</v>
      </c>
      <c r="T166" s="54">
        <v>19.790000915527344</v>
      </c>
      <c r="U166" s="22"/>
      <c r="V166" s="54">
        <v>0</v>
      </c>
      <c r="W166" s="54">
        <v>0</v>
      </c>
      <c r="X166" s="54">
        <v>0</v>
      </c>
      <c r="Y166" s="22"/>
      <c r="Z166" s="54">
        <v>0.16</v>
      </c>
      <c r="AA166" s="54">
        <v>0.2</v>
      </c>
      <c r="AB166" s="54">
        <v>0.24</v>
      </c>
      <c r="AC166" s="22"/>
      <c r="AD166" s="54">
        <v>0.08</v>
      </c>
      <c r="AE166" s="54">
        <v>0.1</v>
      </c>
      <c r="AF166" s="54">
        <v>0.12</v>
      </c>
      <c r="AG166" s="22"/>
      <c r="AH166" s="54">
        <v>0.2</v>
      </c>
      <c r="AI166" s="54">
        <v>0.25</v>
      </c>
      <c r="AJ166" s="54">
        <v>0.3</v>
      </c>
      <c r="AK166" s="22"/>
      <c r="AL166" s="54">
        <v>0.12</v>
      </c>
      <c r="AM166" s="54">
        <v>0.15</v>
      </c>
      <c r="AN166" s="54">
        <v>0.18</v>
      </c>
      <c r="AO166" s="22"/>
      <c r="AP166" s="23">
        <v>50</v>
      </c>
      <c r="AQ166" s="55">
        <v>0.4</v>
      </c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4">
        <v>41518</v>
      </c>
      <c r="BI166" s="57">
        <v>0.75</v>
      </c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/>
      <c r="CM166" s="73"/>
      <c r="CN166" s="73"/>
      <c r="CO166" s="58"/>
      <c r="CP166"/>
      <c r="CQ166"/>
      <c r="CR166"/>
      <c r="CS166"/>
      <c r="CT166"/>
      <c r="CY166" s="190">
        <f t="shared" si="35"/>
        <v>41518</v>
      </c>
      <c r="CZ166" s="189">
        <f t="shared" si="36"/>
        <v>0.2</v>
      </c>
      <c r="DA166" s="189">
        <f t="shared" si="37"/>
        <v>0.25</v>
      </c>
      <c r="DB166" s="189">
        <f t="shared" si="38"/>
        <v>0.3</v>
      </c>
      <c r="DD166" s="189">
        <f t="shared" si="39"/>
        <v>0.16</v>
      </c>
      <c r="DE166" s="189">
        <f t="shared" si="40"/>
        <v>0.2</v>
      </c>
      <c r="DF166" s="189">
        <f t="shared" si="41"/>
        <v>0.24</v>
      </c>
      <c r="DH166" s="190">
        <f t="shared" si="42"/>
        <v>41518</v>
      </c>
      <c r="DI166" s="17">
        <f t="shared" si="43"/>
        <v>0.75</v>
      </c>
      <c r="DL166" s="190">
        <f t="shared" si="44"/>
        <v>41518</v>
      </c>
      <c r="DM166" s="189">
        <f t="shared" si="45"/>
        <v>0.12</v>
      </c>
      <c r="DN166" s="189">
        <f t="shared" si="46"/>
        <v>0.15</v>
      </c>
      <c r="DO166" s="189">
        <f t="shared" si="47"/>
        <v>0.18</v>
      </c>
      <c r="DQ166" s="189">
        <f t="shared" si="48"/>
        <v>0.08</v>
      </c>
      <c r="DR166" s="189">
        <f t="shared" si="49"/>
        <v>0.1</v>
      </c>
      <c r="DS166" s="189">
        <f t="shared" si="50"/>
        <v>0.12</v>
      </c>
    </row>
    <row r="167" spans="1:123" x14ac:dyDescent="0.2">
      <c r="A167" s="27">
        <f t="shared" ca="1" si="34"/>
        <v>41791</v>
      </c>
      <c r="B167" s="17">
        <f>'Gas Curves'!C171</f>
        <v>6.4203618943083907E-2</v>
      </c>
      <c r="C167" s="17"/>
      <c r="D167" s="52">
        <v>40664</v>
      </c>
      <c r="E167" s="53">
        <v>38.885002899169919</v>
      </c>
      <c r="F167" s="53">
        <v>41.085002899169922</v>
      </c>
      <c r="G167" s="53">
        <v>43.285002899169925</v>
      </c>
      <c r="H167" s="40"/>
      <c r="I167" s="53">
        <v>22.040000915527344</v>
      </c>
      <c r="J167" s="53">
        <v>22.040000915527344</v>
      </c>
      <c r="K167" s="53">
        <v>22.040000915527344</v>
      </c>
      <c r="L167" s="23"/>
      <c r="M167" s="24">
        <v>41548</v>
      </c>
      <c r="N167" s="54">
        <v>20.286001205444336</v>
      </c>
      <c r="O167" s="54">
        <v>20.286001205444336</v>
      </c>
      <c r="P167" s="54">
        <v>20.286001205444336</v>
      </c>
      <c r="Q167" s="22"/>
      <c r="R167" s="54">
        <v>14.786500930786133</v>
      </c>
      <c r="S167" s="54">
        <v>14.786500930786133</v>
      </c>
      <c r="T167" s="54">
        <v>14.786500930786133</v>
      </c>
      <c r="U167" s="22"/>
      <c r="V167" s="54">
        <v>0</v>
      </c>
      <c r="W167" s="54">
        <v>0</v>
      </c>
      <c r="X167" s="54">
        <v>0</v>
      </c>
      <c r="Y167" s="22"/>
      <c r="Z167" s="54">
        <v>0.16</v>
      </c>
      <c r="AA167" s="54">
        <v>0.2</v>
      </c>
      <c r="AB167" s="54">
        <v>0.24</v>
      </c>
      <c r="AC167" s="22"/>
      <c r="AD167" s="54">
        <v>0.08</v>
      </c>
      <c r="AE167" s="54">
        <v>0.1</v>
      </c>
      <c r="AF167" s="54">
        <v>0.12</v>
      </c>
      <c r="AG167" s="22"/>
      <c r="AH167" s="54">
        <v>0.2</v>
      </c>
      <c r="AI167" s="54">
        <v>0.25</v>
      </c>
      <c r="AJ167" s="54">
        <v>0.3</v>
      </c>
      <c r="AK167" s="22"/>
      <c r="AL167" s="54">
        <v>0.12</v>
      </c>
      <c r="AM167" s="54">
        <v>0.15</v>
      </c>
      <c r="AN167" s="54">
        <v>0.18</v>
      </c>
      <c r="AO167" s="22"/>
      <c r="AP167" s="23">
        <v>50</v>
      </c>
      <c r="AQ167" s="55">
        <v>0.4</v>
      </c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4">
        <v>41548</v>
      </c>
      <c r="BI167" s="57">
        <v>0.75</v>
      </c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/>
      <c r="CM167" s="73"/>
      <c r="CN167" s="73"/>
      <c r="CO167" s="58"/>
      <c r="CP167"/>
      <c r="CQ167"/>
      <c r="CR167"/>
      <c r="CS167"/>
      <c r="CT167"/>
      <c r="CY167" s="190">
        <f t="shared" si="35"/>
        <v>41548</v>
      </c>
      <c r="CZ167" s="189">
        <f t="shared" si="36"/>
        <v>0.2</v>
      </c>
      <c r="DA167" s="189">
        <f t="shared" si="37"/>
        <v>0.25</v>
      </c>
      <c r="DB167" s="189">
        <f t="shared" si="38"/>
        <v>0.3</v>
      </c>
      <c r="DD167" s="189">
        <f t="shared" si="39"/>
        <v>0.16</v>
      </c>
      <c r="DE167" s="189">
        <f t="shared" si="40"/>
        <v>0.2</v>
      </c>
      <c r="DF167" s="189">
        <f t="shared" si="41"/>
        <v>0.24</v>
      </c>
      <c r="DH167" s="190">
        <f t="shared" si="42"/>
        <v>41548</v>
      </c>
      <c r="DI167" s="17">
        <f t="shared" si="43"/>
        <v>0.75</v>
      </c>
      <c r="DL167" s="190">
        <f t="shared" si="44"/>
        <v>41548</v>
      </c>
      <c r="DM167" s="189">
        <f t="shared" si="45"/>
        <v>0.12</v>
      </c>
      <c r="DN167" s="189">
        <f t="shared" si="46"/>
        <v>0.15</v>
      </c>
      <c r="DO167" s="189">
        <f t="shared" si="47"/>
        <v>0.18</v>
      </c>
      <c r="DQ167" s="189">
        <f t="shared" si="48"/>
        <v>0.08</v>
      </c>
      <c r="DR167" s="189">
        <f t="shared" si="49"/>
        <v>0.1</v>
      </c>
      <c r="DS167" s="189">
        <f t="shared" si="50"/>
        <v>0.12</v>
      </c>
    </row>
    <row r="168" spans="1:123" x14ac:dyDescent="0.2">
      <c r="A168" s="27">
        <f t="shared" ca="1" si="34"/>
        <v>41821</v>
      </c>
      <c r="B168" s="17">
        <f>'Gas Curves'!C172</f>
        <v>6.4241842816621403E-2</v>
      </c>
      <c r="C168" s="17"/>
      <c r="D168" s="52">
        <v>40695</v>
      </c>
      <c r="E168" s="53">
        <v>44.625003814697266</v>
      </c>
      <c r="F168" s="53">
        <v>49.625003814697266</v>
      </c>
      <c r="G168" s="53">
        <v>54.625003814697266</v>
      </c>
      <c r="H168" s="40"/>
      <c r="I168" s="53">
        <v>25.040000915527344</v>
      </c>
      <c r="J168" s="53">
        <v>25.040000915527344</v>
      </c>
      <c r="K168" s="53">
        <v>25.040000915527344</v>
      </c>
      <c r="L168" s="23"/>
      <c r="M168" s="24">
        <v>41579</v>
      </c>
      <c r="N168" s="54">
        <v>22.290000915527344</v>
      </c>
      <c r="O168" s="54">
        <v>22.290000915527344</v>
      </c>
      <c r="P168" s="54">
        <v>22.290000915527344</v>
      </c>
      <c r="Q168" s="22"/>
      <c r="R168" s="54">
        <v>14.790000915527344</v>
      </c>
      <c r="S168" s="54">
        <v>14.790000915527344</v>
      </c>
      <c r="T168" s="54">
        <v>14.790000915527344</v>
      </c>
      <c r="U168" s="22"/>
      <c r="V168" s="54">
        <v>0</v>
      </c>
      <c r="W168" s="54">
        <v>0</v>
      </c>
      <c r="X168" s="54">
        <v>0</v>
      </c>
      <c r="Y168" s="22"/>
      <c r="Z168" s="54">
        <v>0.16</v>
      </c>
      <c r="AA168" s="54">
        <v>0.2</v>
      </c>
      <c r="AB168" s="54">
        <v>0.24</v>
      </c>
      <c r="AC168" s="22"/>
      <c r="AD168" s="54">
        <v>0.08</v>
      </c>
      <c r="AE168" s="54">
        <v>0.1</v>
      </c>
      <c r="AF168" s="54">
        <v>0.12</v>
      </c>
      <c r="AG168" s="22"/>
      <c r="AH168" s="54">
        <v>0.2</v>
      </c>
      <c r="AI168" s="54">
        <v>0.25</v>
      </c>
      <c r="AJ168" s="54">
        <v>0.3</v>
      </c>
      <c r="AK168" s="22"/>
      <c r="AL168" s="54">
        <v>0.12</v>
      </c>
      <c r="AM168" s="54">
        <v>0.15</v>
      </c>
      <c r="AN168" s="54">
        <v>0.18</v>
      </c>
      <c r="AO168" s="22"/>
      <c r="AP168" s="23">
        <v>50</v>
      </c>
      <c r="AQ168" s="55">
        <v>0.4</v>
      </c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4">
        <v>41579</v>
      </c>
      <c r="BI168" s="57">
        <v>0.75</v>
      </c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/>
      <c r="CM168" s="73"/>
      <c r="CN168" s="73"/>
      <c r="CO168" s="58"/>
      <c r="CP168"/>
      <c r="CQ168"/>
      <c r="CR168"/>
      <c r="CS168"/>
      <c r="CT168"/>
      <c r="CY168" s="190">
        <f t="shared" si="35"/>
        <v>41579</v>
      </c>
      <c r="CZ168" s="189">
        <f t="shared" si="36"/>
        <v>0.2</v>
      </c>
      <c r="DA168" s="189">
        <f t="shared" si="37"/>
        <v>0.25</v>
      </c>
      <c r="DB168" s="189">
        <f t="shared" si="38"/>
        <v>0.3</v>
      </c>
      <c r="DD168" s="189">
        <f t="shared" si="39"/>
        <v>0.16</v>
      </c>
      <c r="DE168" s="189">
        <f t="shared" si="40"/>
        <v>0.2</v>
      </c>
      <c r="DF168" s="189">
        <f t="shared" si="41"/>
        <v>0.24</v>
      </c>
      <c r="DH168" s="190">
        <f t="shared" si="42"/>
        <v>41579</v>
      </c>
      <c r="DI168" s="17">
        <f t="shared" si="43"/>
        <v>0.75</v>
      </c>
      <c r="DL168" s="190">
        <f t="shared" si="44"/>
        <v>41579</v>
      </c>
      <c r="DM168" s="189">
        <f t="shared" si="45"/>
        <v>0.12</v>
      </c>
      <c r="DN168" s="189">
        <f t="shared" si="46"/>
        <v>0.15</v>
      </c>
      <c r="DO168" s="189">
        <f t="shared" si="47"/>
        <v>0.18</v>
      </c>
      <c r="DQ168" s="189">
        <f t="shared" si="48"/>
        <v>0.08</v>
      </c>
      <c r="DR168" s="189">
        <f t="shared" si="49"/>
        <v>0.1</v>
      </c>
      <c r="DS168" s="189">
        <f t="shared" si="50"/>
        <v>0.12</v>
      </c>
    </row>
    <row r="169" spans="1:123" x14ac:dyDescent="0.2">
      <c r="A169" s="27">
        <f t="shared" ca="1" si="34"/>
        <v>41852</v>
      </c>
      <c r="B169" s="17">
        <f>'Gas Curves'!C173</f>
        <v>6.4278833662441998E-2</v>
      </c>
      <c r="C169" s="17"/>
      <c r="D169" s="52">
        <v>40725</v>
      </c>
      <c r="E169" s="53">
        <v>50.25</v>
      </c>
      <c r="F169" s="53">
        <v>60.25</v>
      </c>
      <c r="G169" s="53">
        <v>70.25</v>
      </c>
      <c r="H169" s="40"/>
      <c r="I169" s="53">
        <v>25.540000915527344</v>
      </c>
      <c r="J169" s="53">
        <v>25.540000915527344</v>
      </c>
      <c r="K169" s="53">
        <v>25.540000915527344</v>
      </c>
      <c r="L169" s="23"/>
      <c r="M169" s="24">
        <v>41609</v>
      </c>
      <c r="N169" s="54">
        <v>27.290000915527344</v>
      </c>
      <c r="O169" s="54">
        <v>27.290000915527344</v>
      </c>
      <c r="P169" s="54">
        <v>27.290000915527344</v>
      </c>
      <c r="Q169" s="22"/>
      <c r="R169" s="54">
        <v>21.790000915527344</v>
      </c>
      <c r="S169" s="54">
        <v>21.790000915527344</v>
      </c>
      <c r="T169" s="54">
        <v>21.790000915527344</v>
      </c>
      <c r="U169" s="22"/>
      <c r="V169" s="54">
        <v>0</v>
      </c>
      <c r="W169" s="54">
        <v>0</v>
      </c>
      <c r="X169" s="54">
        <v>0</v>
      </c>
      <c r="Y169" s="22"/>
      <c r="Z169" s="54">
        <v>0.16</v>
      </c>
      <c r="AA169" s="54">
        <v>0.2</v>
      </c>
      <c r="AB169" s="54">
        <v>0.24</v>
      </c>
      <c r="AC169" s="22"/>
      <c r="AD169" s="54">
        <v>0.08</v>
      </c>
      <c r="AE169" s="54">
        <v>0.1</v>
      </c>
      <c r="AF169" s="54">
        <v>0.12</v>
      </c>
      <c r="AG169" s="22"/>
      <c r="AH169" s="54">
        <v>0.2</v>
      </c>
      <c r="AI169" s="54">
        <v>0.25</v>
      </c>
      <c r="AJ169" s="54">
        <v>0.3</v>
      </c>
      <c r="AK169" s="22"/>
      <c r="AL169" s="54">
        <v>0.12</v>
      </c>
      <c r="AM169" s="54">
        <v>0.15</v>
      </c>
      <c r="AN169" s="54">
        <v>0.18</v>
      </c>
      <c r="AO169" s="22"/>
      <c r="AP169" s="23">
        <v>51</v>
      </c>
      <c r="AQ169" s="55">
        <v>0.4</v>
      </c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4">
        <v>41609</v>
      </c>
      <c r="BI169" s="57">
        <v>0.75</v>
      </c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/>
      <c r="CM169" s="73"/>
      <c r="CN169" s="73"/>
      <c r="CO169" s="58"/>
      <c r="CP169"/>
      <c r="CQ169"/>
      <c r="CR169"/>
      <c r="CS169"/>
      <c r="CT169"/>
      <c r="CY169" s="190">
        <f t="shared" si="35"/>
        <v>41609</v>
      </c>
      <c r="CZ169" s="189">
        <f t="shared" si="36"/>
        <v>0.2</v>
      </c>
      <c r="DA169" s="189">
        <f t="shared" si="37"/>
        <v>0.25</v>
      </c>
      <c r="DB169" s="189">
        <f t="shared" si="38"/>
        <v>0.3</v>
      </c>
      <c r="DD169" s="189">
        <f t="shared" si="39"/>
        <v>0.16</v>
      </c>
      <c r="DE169" s="189">
        <f t="shared" si="40"/>
        <v>0.2</v>
      </c>
      <c r="DF169" s="189">
        <f t="shared" si="41"/>
        <v>0.24</v>
      </c>
      <c r="DH169" s="190">
        <f t="shared" si="42"/>
        <v>41609</v>
      </c>
      <c r="DI169" s="17">
        <f t="shared" si="43"/>
        <v>0.75</v>
      </c>
      <c r="DL169" s="190">
        <f t="shared" si="44"/>
        <v>41609</v>
      </c>
      <c r="DM169" s="189">
        <f t="shared" si="45"/>
        <v>0.12</v>
      </c>
      <c r="DN169" s="189">
        <f t="shared" si="46"/>
        <v>0.15</v>
      </c>
      <c r="DO169" s="189">
        <f t="shared" si="47"/>
        <v>0.18</v>
      </c>
      <c r="DQ169" s="189">
        <f t="shared" si="48"/>
        <v>0.08</v>
      </c>
      <c r="DR169" s="189">
        <f t="shared" si="49"/>
        <v>0.1</v>
      </c>
      <c r="DS169" s="189">
        <f t="shared" si="50"/>
        <v>0.12</v>
      </c>
    </row>
    <row r="170" spans="1:123" x14ac:dyDescent="0.2">
      <c r="A170" s="27">
        <f t="shared" ca="1" si="34"/>
        <v>41883</v>
      </c>
      <c r="B170" s="17">
        <f>'Gas Curves'!C174</f>
        <v>6.4317057536932995E-2</v>
      </c>
      <c r="C170" s="17"/>
      <c r="D170" s="52">
        <v>40756</v>
      </c>
      <c r="E170" s="53">
        <v>50.25</v>
      </c>
      <c r="F170" s="53">
        <v>60.25</v>
      </c>
      <c r="G170" s="53">
        <v>70.25</v>
      </c>
      <c r="H170" s="40"/>
      <c r="I170" s="53">
        <v>26.540000915527344</v>
      </c>
      <c r="J170" s="53">
        <v>26.540000915527344</v>
      </c>
      <c r="K170" s="53">
        <v>26.540000915527344</v>
      </c>
      <c r="L170" s="23"/>
      <c r="M170" s="24">
        <v>41640</v>
      </c>
      <c r="N170" s="54">
        <v>35.75</v>
      </c>
      <c r="O170" s="54">
        <v>35.75</v>
      </c>
      <c r="P170" s="54">
        <v>35.75</v>
      </c>
      <c r="Q170" s="22"/>
      <c r="R170" s="54">
        <v>25.25</v>
      </c>
      <c r="S170" s="54">
        <v>25.25</v>
      </c>
      <c r="T170" s="54">
        <v>25.25</v>
      </c>
      <c r="U170" s="22"/>
      <c r="V170" s="54">
        <v>0</v>
      </c>
      <c r="W170" s="54">
        <v>0</v>
      </c>
      <c r="X170" s="54">
        <v>0</v>
      </c>
      <c r="Y170" s="22"/>
      <c r="Z170" s="54">
        <v>0.16</v>
      </c>
      <c r="AA170" s="54">
        <v>0.2</v>
      </c>
      <c r="AB170" s="54">
        <v>0.24</v>
      </c>
      <c r="AC170" s="22"/>
      <c r="AD170" s="54">
        <v>0.08</v>
      </c>
      <c r="AE170" s="54">
        <v>0.1</v>
      </c>
      <c r="AF170" s="54">
        <v>0.12</v>
      </c>
      <c r="AG170" s="22"/>
      <c r="AH170" s="54">
        <v>0.2</v>
      </c>
      <c r="AI170" s="54">
        <v>0.25</v>
      </c>
      <c r="AJ170" s="54">
        <v>0.3</v>
      </c>
      <c r="AK170" s="22"/>
      <c r="AL170" s="54">
        <v>0.12</v>
      </c>
      <c r="AM170" s="54">
        <v>0.15</v>
      </c>
      <c r="AN170" s="54">
        <v>0.18</v>
      </c>
      <c r="AO170" s="22"/>
      <c r="AP170" s="23">
        <v>51</v>
      </c>
      <c r="AQ170" s="55">
        <v>0.4</v>
      </c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4">
        <v>41640</v>
      </c>
      <c r="BI170" s="57">
        <v>0.75</v>
      </c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/>
      <c r="CM170" s="73"/>
      <c r="CN170" s="73"/>
      <c r="CO170" s="58"/>
      <c r="CP170"/>
      <c r="CQ170"/>
      <c r="CR170"/>
      <c r="CS170"/>
      <c r="CT170"/>
      <c r="CY170" s="190">
        <f t="shared" si="35"/>
        <v>41640</v>
      </c>
      <c r="CZ170" s="189">
        <f t="shared" si="36"/>
        <v>0.2</v>
      </c>
      <c r="DA170" s="189">
        <f t="shared" si="37"/>
        <v>0.25</v>
      </c>
      <c r="DB170" s="189">
        <f t="shared" si="38"/>
        <v>0.3</v>
      </c>
      <c r="DD170" s="189">
        <f t="shared" si="39"/>
        <v>0.16</v>
      </c>
      <c r="DE170" s="189">
        <f t="shared" si="40"/>
        <v>0.2</v>
      </c>
      <c r="DF170" s="189">
        <f t="shared" si="41"/>
        <v>0.24</v>
      </c>
      <c r="DH170" s="190">
        <f t="shared" si="42"/>
        <v>41640</v>
      </c>
      <c r="DI170" s="17">
        <f t="shared" si="43"/>
        <v>0.75</v>
      </c>
      <c r="DL170" s="190">
        <f t="shared" si="44"/>
        <v>41640</v>
      </c>
      <c r="DM170" s="189">
        <f t="shared" si="45"/>
        <v>0.12</v>
      </c>
      <c r="DN170" s="189">
        <f t="shared" si="46"/>
        <v>0.15</v>
      </c>
      <c r="DO170" s="189">
        <f t="shared" si="47"/>
        <v>0.18</v>
      </c>
      <c r="DQ170" s="189">
        <f t="shared" si="48"/>
        <v>0.08</v>
      </c>
      <c r="DR170" s="189">
        <f t="shared" si="49"/>
        <v>0.1</v>
      </c>
      <c r="DS170" s="189">
        <f t="shared" si="50"/>
        <v>0.12</v>
      </c>
    </row>
    <row r="171" spans="1:123" x14ac:dyDescent="0.2">
      <c r="A171" s="27">
        <f t="shared" ca="1" si="34"/>
        <v>41913</v>
      </c>
      <c r="B171" s="17">
        <f>'Gas Curves'!C175</f>
        <v>6.4354048383676005E-2</v>
      </c>
      <c r="C171" s="17"/>
      <c r="D171" s="52">
        <v>40787</v>
      </c>
      <c r="E171" s="53">
        <v>29.960002899169922</v>
      </c>
      <c r="F171" s="53">
        <v>31.460002899169922</v>
      </c>
      <c r="G171" s="53">
        <v>32.960002899169922</v>
      </c>
      <c r="H171" s="40"/>
      <c r="I171" s="53">
        <v>20.540000915527344</v>
      </c>
      <c r="J171" s="53">
        <v>20.540000915527344</v>
      </c>
      <c r="K171" s="53">
        <v>20.540000915527344</v>
      </c>
      <c r="L171" s="23"/>
      <c r="M171" s="24">
        <v>41671</v>
      </c>
      <c r="N171" s="54">
        <v>31.246002197265625</v>
      </c>
      <c r="O171" s="54">
        <v>31.246002197265625</v>
      </c>
      <c r="P171" s="54">
        <v>31.246002197265625</v>
      </c>
      <c r="Q171" s="22"/>
      <c r="R171" s="54">
        <v>22.746501922607422</v>
      </c>
      <c r="S171" s="54">
        <v>22.746501922607422</v>
      </c>
      <c r="T171" s="54">
        <v>22.746501922607422</v>
      </c>
      <c r="U171" s="22"/>
      <c r="V171" s="54">
        <v>0</v>
      </c>
      <c r="W171" s="54">
        <v>0</v>
      </c>
      <c r="X171" s="54">
        <v>0</v>
      </c>
      <c r="Y171" s="22"/>
      <c r="Z171" s="54">
        <v>0.16</v>
      </c>
      <c r="AA171" s="54">
        <v>0.2</v>
      </c>
      <c r="AB171" s="54">
        <v>0.24</v>
      </c>
      <c r="AC171" s="22"/>
      <c r="AD171" s="54">
        <v>0.08</v>
      </c>
      <c r="AE171" s="54">
        <v>0.1</v>
      </c>
      <c r="AF171" s="54">
        <v>0.12</v>
      </c>
      <c r="AG171" s="22"/>
      <c r="AH171" s="54">
        <v>0.2</v>
      </c>
      <c r="AI171" s="54">
        <v>0.25</v>
      </c>
      <c r="AJ171" s="54">
        <v>0.3</v>
      </c>
      <c r="AK171" s="22"/>
      <c r="AL171" s="54">
        <v>0.12</v>
      </c>
      <c r="AM171" s="54">
        <v>0.15</v>
      </c>
      <c r="AN171" s="54">
        <v>0.18</v>
      </c>
      <c r="AO171" s="22"/>
      <c r="AP171" s="23">
        <v>51</v>
      </c>
      <c r="AQ171" s="55">
        <v>0.4</v>
      </c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4">
        <v>41671</v>
      </c>
      <c r="BI171" s="57">
        <v>0.75</v>
      </c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/>
      <c r="CM171" s="73"/>
      <c r="CN171" s="73"/>
      <c r="CO171" s="58"/>
      <c r="CP171"/>
      <c r="CQ171"/>
      <c r="CR171"/>
      <c r="CS171"/>
      <c r="CT171"/>
      <c r="CY171" s="190">
        <f t="shared" si="35"/>
        <v>41671</v>
      </c>
      <c r="CZ171" s="189">
        <f t="shared" si="36"/>
        <v>0.2</v>
      </c>
      <c r="DA171" s="189">
        <f t="shared" si="37"/>
        <v>0.25</v>
      </c>
      <c r="DB171" s="189">
        <f t="shared" si="38"/>
        <v>0.3</v>
      </c>
      <c r="DD171" s="189">
        <f t="shared" si="39"/>
        <v>0.16</v>
      </c>
      <c r="DE171" s="189">
        <f t="shared" si="40"/>
        <v>0.2</v>
      </c>
      <c r="DF171" s="189">
        <f t="shared" si="41"/>
        <v>0.24</v>
      </c>
      <c r="DH171" s="190">
        <f t="shared" si="42"/>
        <v>41671</v>
      </c>
      <c r="DI171" s="17">
        <f t="shared" si="43"/>
        <v>0.75</v>
      </c>
      <c r="DL171" s="190">
        <f t="shared" si="44"/>
        <v>41671</v>
      </c>
      <c r="DM171" s="189">
        <f t="shared" si="45"/>
        <v>0.12</v>
      </c>
      <c r="DN171" s="189">
        <f t="shared" si="46"/>
        <v>0.15</v>
      </c>
      <c r="DO171" s="189">
        <f t="shared" si="47"/>
        <v>0.18</v>
      </c>
      <c r="DQ171" s="189">
        <f t="shared" si="48"/>
        <v>0.08</v>
      </c>
      <c r="DR171" s="189">
        <f t="shared" si="49"/>
        <v>0.1</v>
      </c>
      <c r="DS171" s="189">
        <f t="shared" si="50"/>
        <v>0.12</v>
      </c>
    </row>
    <row r="172" spans="1:123" x14ac:dyDescent="0.2">
      <c r="A172" s="27">
        <f t="shared" ca="1" si="34"/>
        <v>41944</v>
      </c>
      <c r="B172" s="17">
        <f>'Gas Curves'!C176</f>
        <v>6.4392272259120406E-2</v>
      </c>
      <c r="C172" s="17"/>
      <c r="D172" s="52">
        <v>40817</v>
      </c>
      <c r="E172" s="53">
        <v>32.361568808555603</v>
      </c>
      <c r="F172" s="53">
        <v>33.861568808555603</v>
      </c>
      <c r="G172" s="53">
        <v>35.361568808555603</v>
      </c>
      <c r="H172" s="40"/>
      <c r="I172" s="53">
        <v>20.040002822875977</v>
      </c>
      <c r="J172" s="53">
        <v>20.040002822875977</v>
      </c>
      <c r="K172" s="53">
        <v>20.040002822875977</v>
      </c>
      <c r="L172" s="23"/>
      <c r="M172" s="24">
        <v>41699</v>
      </c>
      <c r="N172" s="54">
        <v>25.5</v>
      </c>
      <c r="O172" s="54">
        <v>25.5</v>
      </c>
      <c r="P172" s="54">
        <v>25.5</v>
      </c>
      <c r="Q172" s="22"/>
      <c r="R172" s="54">
        <v>20</v>
      </c>
      <c r="S172" s="54">
        <v>20</v>
      </c>
      <c r="T172" s="54">
        <v>20</v>
      </c>
      <c r="U172" s="22"/>
      <c r="V172" s="54">
        <v>0</v>
      </c>
      <c r="W172" s="54">
        <v>0</v>
      </c>
      <c r="X172" s="54">
        <v>0</v>
      </c>
      <c r="Y172" s="22"/>
      <c r="Z172" s="54">
        <v>0.16</v>
      </c>
      <c r="AA172" s="54">
        <v>0.2</v>
      </c>
      <c r="AB172" s="54">
        <v>0.24</v>
      </c>
      <c r="AC172" s="22"/>
      <c r="AD172" s="54">
        <v>0.08</v>
      </c>
      <c r="AE172" s="54">
        <v>0.1</v>
      </c>
      <c r="AF172" s="54">
        <v>0.12</v>
      </c>
      <c r="AG172" s="22"/>
      <c r="AH172" s="54">
        <v>0.2</v>
      </c>
      <c r="AI172" s="54">
        <v>0.25</v>
      </c>
      <c r="AJ172" s="54">
        <v>0.3</v>
      </c>
      <c r="AK172" s="22"/>
      <c r="AL172" s="54">
        <v>0.12</v>
      </c>
      <c r="AM172" s="54">
        <v>0.15</v>
      </c>
      <c r="AN172" s="54">
        <v>0.18</v>
      </c>
      <c r="AO172" s="22"/>
      <c r="AP172" s="23">
        <v>52</v>
      </c>
      <c r="AQ172" s="55">
        <v>0.4</v>
      </c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4">
        <v>41699</v>
      </c>
      <c r="BI172" s="57">
        <v>0.75</v>
      </c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/>
      <c r="CM172" s="73"/>
      <c r="CN172" s="73"/>
      <c r="CO172" s="58"/>
      <c r="CP172"/>
      <c r="CQ172"/>
      <c r="CR172"/>
      <c r="CS172"/>
      <c r="CT172"/>
      <c r="CY172" s="190">
        <f t="shared" si="35"/>
        <v>41699</v>
      </c>
      <c r="CZ172" s="189">
        <f t="shared" si="36"/>
        <v>0.2</v>
      </c>
      <c r="DA172" s="189">
        <f t="shared" si="37"/>
        <v>0.25</v>
      </c>
      <c r="DB172" s="189">
        <f t="shared" si="38"/>
        <v>0.3</v>
      </c>
      <c r="DD172" s="189">
        <f t="shared" si="39"/>
        <v>0.16</v>
      </c>
      <c r="DE172" s="189">
        <f t="shared" si="40"/>
        <v>0.2</v>
      </c>
      <c r="DF172" s="189">
        <f t="shared" si="41"/>
        <v>0.24</v>
      </c>
      <c r="DH172" s="190">
        <f t="shared" si="42"/>
        <v>41699</v>
      </c>
      <c r="DI172" s="17">
        <f t="shared" si="43"/>
        <v>0.75</v>
      </c>
      <c r="DL172" s="190">
        <f t="shared" si="44"/>
        <v>41699</v>
      </c>
      <c r="DM172" s="189">
        <f t="shared" si="45"/>
        <v>0.12</v>
      </c>
      <c r="DN172" s="189">
        <f t="shared" si="46"/>
        <v>0.15</v>
      </c>
      <c r="DO172" s="189">
        <f t="shared" si="47"/>
        <v>0.18</v>
      </c>
      <c r="DQ172" s="189">
        <f t="shared" si="48"/>
        <v>0.08</v>
      </c>
      <c r="DR172" s="189">
        <f t="shared" si="49"/>
        <v>0.1</v>
      </c>
      <c r="DS172" s="189">
        <f t="shared" si="50"/>
        <v>0.12</v>
      </c>
    </row>
    <row r="173" spans="1:123" x14ac:dyDescent="0.2">
      <c r="A173" s="27">
        <f t="shared" ca="1" si="34"/>
        <v>41974</v>
      </c>
      <c r="B173" s="17">
        <f>'Gas Curves'!C177</f>
        <v>6.4430496135048795E-2</v>
      </c>
      <c r="C173" s="17"/>
      <c r="D173" s="52">
        <v>40848</v>
      </c>
      <c r="E173" s="53">
        <v>32.461567282676697</v>
      </c>
      <c r="F173" s="53">
        <v>33.961567282676697</v>
      </c>
      <c r="G173" s="53">
        <v>35.461567282676697</v>
      </c>
      <c r="H173" s="40"/>
      <c r="I173" s="53">
        <v>21.040000915527344</v>
      </c>
      <c r="J173" s="53">
        <v>21.040000915527344</v>
      </c>
      <c r="K173" s="53">
        <v>21.040000915527344</v>
      </c>
      <c r="L173" s="23"/>
      <c r="M173" s="24">
        <v>41730</v>
      </c>
      <c r="N173" s="54">
        <v>22</v>
      </c>
      <c r="O173" s="54">
        <v>22</v>
      </c>
      <c r="P173" s="54">
        <v>22</v>
      </c>
      <c r="Q173" s="22"/>
      <c r="R173" s="54">
        <v>16.495000839233398</v>
      </c>
      <c r="S173" s="54">
        <v>16.495000839233398</v>
      </c>
      <c r="T173" s="54">
        <v>16.495000839233398</v>
      </c>
      <c r="U173" s="22"/>
      <c r="V173" s="54">
        <v>0</v>
      </c>
      <c r="W173" s="54">
        <v>0</v>
      </c>
      <c r="X173" s="54">
        <v>0</v>
      </c>
      <c r="Y173" s="22"/>
      <c r="Z173" s="54">
        <v>0.16</v>
      </c>
      <c r="AA173" s="54">
        <v>0.2</v>
      </c>
      <c r="AB173" s="54">
        <v>0.24</v>
      </c>
      <c r="AC173" s="22"/>
      <c r="AD173" s="54">
        <v>0.08</v>
      </c>
      <c r="AE173" s="54">
        <v>0.1</v>
      </c>
      <c r="AF173" s="54">
        <v>0.12</v>
      </c>
      <c r="AG173" s="22"/>
      <c r="AH173" s="54">
        <v>0.2</v>
      </c>
      <c r="AI173" s="54">
        <v>0.25</v>
      </c>
      <c r="AJ173" s="54">
        <v>0.3</v>
      </c>
      <c r="AK173" s="22"/>
      <c r="AL173" s="54">
        <v>0.12</v>
      </c>
      <c r="AM173" s="54">
        <v>0.15</v>
      </c>
      <c r="AN173" s="54">
        <v>0.18</v>
      </c>
      <c r="AO173" s="22"/>
      <c r="AP173" s="23">
        <v>52</v>
      </c>
      <c r="AQ173" s="55">
        <v>0.4</v>
      </c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4">
        <v>41730</v>
      </c>
      <c r="BI173" s="57">
        <v>0.75</v>
      </c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/>
      <c r="CM173" s="73"/>
      <c r="CN173" s="73"/>
      <c r="CO173" s="58"/>
      <c r="CP173"/>
      <c r="CQ173"/>
      <c r="CR173"/>
      <c r="CS173"/>
      <c r="CT173"/>
      <c r="CY173" s="190">
        <f t="shared" si="35"/>
        <v>41730</v>
      </c>
      <c r="CZ173" s="189">
        <f t="shared" si="36"/>
        <v>0.2</v>
      </c>
      <c r="DA173" s="189">
        <f t="shared" si="37"/>
        <v>0.25</v>
      </c>
      <c r="DB173" s="189">
        <f t="shared" si="38"/>
        <v>0.3</v>
      </c>
      <c r="DD173" s="189">
        <f t="shared" si="39"/>
        <v>0.16</v>
      </c>
      <c r="DE173" s="189">
        <f t="shared" si="40"/>
        <v>0.2</v>
      </c>
      <c r="DF173" s="189">
        <f t="shared" si="41"/>
        <v>0.24</v>
      </c>
      <c r="DH173" s="190">
        <f t="shared" si="42"/>
        <v>41730</v>
      </c>
      <c r="DI173" s="17">
        <f t="shared" si="43"/>
        <v>0.75</v>
      </c>
      <c r="DL173" s="190">
        <f t="shared" si="44"/>
        <v>41730</v>
      </c>
      <c r="DM173" s="189">
        <f t="shared" si="45"/>
        <v>0.12</v>
      </c>
      <c r="DN173" s="189">
        <f t="shared" si="46"/>
        <v>0.15</v>
      </c>
      <c r="DO173" s="189">
        <f t="shared" si="47"/>
        <v>0.18</v>
      </c>
      <c r="DQ173" s="189">
        <f t="shared" si="48"/>
        <v>0.08</v>
      </c>
      <c r="DR173" s="189">
        <f t="shared" si="49"/>
        <v>0.1</v>
      </c>
      <c r="DS173" s="189">
        <f t="shared" si="50"/>
        <v>0.12</v>
      </c>
    </row>
    <row r="174" spans="1:123" x14ac:dyDescent="0.2">
      <c r="A174" s="27">
        <f t="shared" ca="1" si="34"/>
        <v>42005</v>
      </c>
      <c r="B174" s="17">
        <f>'Gas Curves'!C178</f>
        <v>6.4467486983183594E-2</v>
      </c>
      <c r="C174" s="17"/>
      <c r="D174" s="52">
        <v>40878</v>
      </c>
      <c r="E174" s="53">
        <v>32.561565756797791</v>
      </c>
      <c r="F174" s="53">
        <v>34.061565756797791</v>
      </c>
      <c r="G174" s="53">
        <v>35.561565756797791</v>
      </c>
      <c r="H174" s="40"/>
      <c r="I174" s="53">
        <v>23.290000915527344</v>
      </c>
      <c r="J174" s="53">
        <v>23.290000915527344</v>
      </c>
      <c r="K174" s="53">
        <v>23.290000915527344</v>
      </c>
      <c r="L174" s="23"/>
      <c r="M174" s="24">
        <v>41760</v>
      </c>
      <c r="N174" s="54">
        <v>22.290000915527344</v>
      </c>
      <c r="O174" s="54">
        <v>22.290000915527344</v>
      </c>
      <c r="P174" s="54">
        <v>22.290000915527344</v>
      </c>
      <c r="Q174" s="22"/>
      <c r="R174" s="54">
        <v>15.795000076293945</v>
      </c>
      <c r="S174" s="54">
        <v>15.795000076293945</v>
      </c>
      <c r="T174" s="54">
        <v>15.795000076293945</v>
      </c>
      <c r="U174" s="22"/>
      <c r="V174" s="54">
        <v>0</v>
      </c>
      <c r="W174" s="54">
        <v>0</v>
      </c>
      <c r="X174" s="54">
        <v>0</v>
      </c>
      <c r="Y174" s="22"/>
      <c r="Z174" s="54">
        <v>0.16</v>
      </c>
      <c r="AA174" s="54">
        <v>0.2</v>
      </c>
      <c r="AB174" s="54">
        <v>0.24</v>
      </c>
      <c r="AC174" s="22"/>
      <c r="AD174" s="54">
        <v>0.08</v>
      </c>
      <c r="AE174" s="54">
        <v>0.1</v>
      </c>
      <c r="AF174" s="54">
        <v>0.12</v>
      </c>
      <c r="AG174" s="22"/>
      <c r="AH174" s="54">
        <v>0.2</v>
      </c>
      <c r="AI174" s="54">
        <v>0.25</v>
      </c>
      <c r="AJ174" s="54">
        <v>0.3</v>
      </c>
      <c r="AK174" s="22"/>
      <c r="AL174" s="54">
        <v>0.12</v>
      </c>
      <c r="AM174" s="54">
        <v>0.15</v>
      </c>
      <c r="AN174" s="54">
        <v>0.18</v>
      </c>
      <c r="AO174" s="22"/>
      <c r="AP174" s="23">
        <v>52</v>
      </c>
      <c r="AQ174" s="55">
        <v>0.4</v>
      </c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4">
        <v>41760</v>
      </c>
      <c r="BI174" s="57">
        <v>0.75</v>
      </c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/>
      <c r="CM174" s="73"/>
      <c r="CN174" s="73"/>
      <c r="CO174" s="58"/>
      <c r="CP174"/>
      <c r="CQ174"/>
      <c r="CR174"/>
      <c r="CS174"/>
      <c r="CT174"/>
      <c r="CY174" s="190">
        <f t="shared" si="35"/>
        <v>41760</v>
      </c>
      <c r="CZ174" s="189">
        <f t="shared" si="36"/>
        <v>0.2</v>
      </c>
      <c r="DA174" s="189">
        <f t="shared" si="37"/>
        <v>0.25</v>
      </c>
      <c r="DB174" s="189">
        <f t="shared" si="38"/>
        <v>0.3</v>
      </c>
      <c r="DD174" s="189">
        <f t="shared" si="39"/>
        <v>0.16</v>
      </c>
      <c r="DE174" s="189">
        <f t="shared" si="40"/>
        <v>0.2</v>
      </c>
      <c r="DF174" s="189">
        <f t="shared" si="41"/>
        <v>0.24</v>
      </c>
      <c r="DH174" s="190">
        <f t="shared" si="42"/>
        <v>41760</v>
      </c>
      <c r="DI174" s="17">
        <f t="shared" si="43"/>
        <v>0.75</v>
      </c>
      <c r="DL174" s="190">
        <f t="shared" si="44"/>
        <v>41760</v>
      </c>
      <c r="DM174" s="189">
        <f t="shared" si="45"/>
        <v>0.12</v>
      </c>
      <c r="DN174" s="189">
        <f t="shared" si="46"/>
        <v>0.15</v>
      </c>
      <c r="DO174" s="189">
        <f t="shared" si="47"/>
        <v>0.18</v>
      </c>
      <c r="DQ174" s="189">
        <f t="shared" si="48"/>
        <v>0.08</v>
      </c>
      <c r="DR174" s="189">
        <f t="shared" si="49"/>
        <v>0.1</v>
      </c>
      <c r="DS174" s="189">
        <f t="shared" si="50"/>
        <v>0.12</v>
      </c>
    </row>
    <row r="175" spans="1:123" x14ac:dyDescent="0.2">
      <c r="A175" s="27">
        <f t="shared" ca="1" si="34"/>
        <v>42036</v>
      </c>
      <c r="B175" s="17">
        <f>'Gas Curves'!C179</f>
        <v>6.4505710860065096E-2</v>
      </c>
      <c r="C175" s="17"/>
      <c r="D175" s="52">
        <v>40909</v>
      </c>
      <c r="E175" s="53">
        <v>35.995714460100444</v>
      </c>
      <c r="F175" s="53">
        <v>37.495714460100444</v>
      </c>
      <c r="G175" s="53">
        <v>38.995714460100444</v>
      </c>
      <c r="H175" s="40"/>
      <c r="I175" s="53">
        <v>25.5</v>
      </c>
      <c r="J175" s="53">
        <v>25.5</v>
      </c>
      <c r="K175" s="53">
        <v>25.5</v>
      </c>
      <c r="L175" s="23"/>
      <c r="M175" s="24">
        <v>41791</v>
      </c>
      <c r="N175" s="54">
        <v>29.290000915527344</v>
      </c>
      <c r="O175" s="54">
        <v>29.290000915527344</v>
      </c>
      <c r="P175" s="54">
        <v>29.290000915527344</v>
      </c>
      <c r="Q175" s="22"/>
      <c r="R175" s="54">
        <v>19.790000915527344</v>
      </c>
      <c r="S175" s="54">
        <v>19.790000915527344</v>
      </c>
      <c r="T175" s="54">
        <v>19.790000915527344</v>
      </c>
      <c r="U175" s="22"/>
      <c r="V175" s="54">
        <v>0</v>
      </c>
      <c r="W175" s="54">
        <v>0</v>
      </c>
      <c r="X175" s="54">
        <v>0</v>
      </c>
      <c r="Y175" s="22"/>
      <c r="Z175" s="54">
        <v>0.16</v>
      </c>
      <c r="AA175" s="54">
        <v>0.2</v>
      </c>
      <c r="AB175" s="54">
        <v>0.24</v>
      </c>
      <c r="AC175" s="22"/>
      <c r="AD175" s="54">
        <v>0.08</v>
      </c>
      <c r="AE175" s="54">
        <v>0.1</v>
      </c>
      <c r="AF175" s="54">
        <v>0.12</v>
      </c>
      <c r="AG175" s="22"/>
      <c r="AH175" s="54">
        <v>0.2</v>
      </c>
      <c r="AI175" s="54">
        <v>0.25</v>
      </c>
      <c r="AJ175" s="54">
        <v>0.3</v>
      </c>
      <c r="AK175" s="22"/>
      <c r="AL175" s="54">
        <v>0.12</v>
      </c>
      <c r="AM175" s="54">
        <v>0.15</v>
      </c>
      <c r="AN175" s="54">
        <v>0.18</v>
      </c>
      <c r="AO175" s="22"/>
      <c r="AP175" s="23">
        <v>53</v>
      </c>
      <c r="AQ175" s="55">
        <v>0.4</v>
      </c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4">
        <v>41791</v>
      </c>
      <c r="BI175" s="57">
        <v>0.75</v>
      </c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/>
      <c r="CM175" s="73"/>
      <c r="CN175" s="73"/>
      <c r="CO175" s="58"/>
      <c r="CP175"/>
      <c r="CQ175"/>
      <c r="CR175"/>
      <c r="CS175"/>
      <c r="CT175"/>
      <c r="CY175" s="190">
        <f t="shared" si="35"/>
        <v>41791</v>
      </c>
      <c r="CZ175" s="189">
        <f t="shared" si="36"/>
        <v>0.2</v>
      </c>
      <c r="DA175" s="189">
        <f t="shared" si="37"/>
        <v>0.25</v>
      </c>
      <c r="DB175" s="189">
        <f t="shared" si="38"/>
        <v>0.3</v>
      </c>
      <c r="DD175" s="189">
        <f t="shared" si="39"/>
        <v>0.16</v>
      </c>
      <c r="DE175" s="189">
        <f t="shared" si="40"/>
        <v>0.2</v>
      </c>
      <c r="DF175" s="189">
        <f t="shared" si="41"/>
        <v>0.24</v>
      </c>
      <c r="DH175" s="190">
        <f t="shared" si="42"/>
        <v>41791</v>
      </c>
      <c r="DI175" s="17">
        <f t="shared" si="43"/>
        <v>0.75</v>
      </c>
      <c r="DL175" s="190">
        <f t="shared" si="44"/>
        <v>41791</v>
      </c>
      <c r="DM175" s="189">
        <f t="shared" si="45"/>
        <v>0.12</v>
      </c>
      <c r="DN175" s="189">
        <f t="shared" si="46"/>
        <v>0.15</v>
      </c>
      <c r="DO175" s="189">
        <f t="shared" si="47"/>
        <v>0.18</v>
      </c>
      <c r="DQ175" s="189">
        <f t="shared" si="48"/>
        <v>0.08</v>
      </c>
      <c r="DR175" s="189">
        <f t="shared" si="49"/>
        <v>0.1</v>
      </c>
      <c r="DS175" s="189">
        <f t="shared" si="50"/>
        <v>0.12</v>
      </c>
    </row>
    <row r="176" spans="1:123" x14ac:dyDescent="0.2">
      <c r="A176" s="27">
        <f t="shared" ca="1" si="34"/>
        <v>42064</v>
      </c>
      <c r="B176" s="17">
        <f>'Gas Curves'!C180</f>
        <v>6.4542701709121797E-2</v>
      </c>
      <c r="C176" s="17"/>
      <c r="D176" s="52">
        <v>40940</v>
      </c>
      <c r="E176" s="53">
        <v>35.395712171282085</v>
      </c>
      <c r="F176" s="53">
        <v>36.895712171282085</v>
      </c>
      <c r="G176" s="53">
        <v>38.395712171282085</v>
      </c>
      <c r="H176" s="40"/>
      <c r="I176" s="53">
        <v>24</v>
      </c>
      <c r="J176" s="53">
        <v>24</v>
      </c>
      <c r="K176" s="53">
        <v>24</v>
      </c>
      <c r="L176" s="23"/>
      <c r="M176" s="24">
        <v>41821</v>
      </c>
      <c r="N176" s="54">
        <v>35.290000915527344</v>
      </c>
      <c r="O176" s="54">
        <v>35.290000915527344</v>
      </c>
      <c r="P176" s="54">
        <v>35.290000915527344</v>
      </c>
      <c r="Q176" s="22"/>
      <c r="R176" s="54">
        <v>25.790000915527344</v>
      </c>
      <c r="S176" s="54">
        <v>25.790000915527344</v>
      </c>
      <c r="T176" s="54">
        <v>25.790000915527344</v>
      </c>
      <c r="U176" s="22"/>
      <c r="V176" s="54">
        <v>0</v>
      </c>
      <c r="W176" s="54">
        <v>0</v>
      </c>
      <c r="X176" s="54">
        <v>0</v>
      </c>
      <c r="Y176" s="22"/>
      <c r="Z176" s="54">
        <v>0.24</v>
      </c>
      <c r="AA176" s="54">
        <v>0.3</v>
      </c>
      <c r="AB176" s="54">
        <v>0.36</v>
      </c>
      <c r="AC176" s="22"/>
      <c r="AD176" s="54">
        <v>0.12</v>
      </c>
      <c r="AE176" s="54">
        <v>0.15</v>
      </c>
      <c r="AF176" s="54">
        <v>0.18</v>
      </c>
      <c r="AG176" s="22"/>
      <c r="AH176" s="54">
        <v>0.32</v>
      </c>
      <c r="AI176" s="54">
        <v>0.4</v>
      </c>
      <c r="AJ176" s="54">
        <v>0.48</v>
      </c>
      <c r="AK176" s="22"/>
      <c r="AL176" s="54">
        <v>0.192</v>
      </c>
      <c r="AM176" s="54">
        <v>0.24</v>
      </c>
      <c r="AN176" s="54">
        <v>0.28799999999999998</v>
      </c>
      <c r="AO176" s="22"/>
      <c r="AP176" s="23">
        <v>53</v>
      </c>
      <c r="AQ176" s="55">
        <v>0.4</v>
      </c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4">
        <v>41821</v>
      </c>
      <c r="BI176" s="57">
        <v>0.75</v>
      </c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/>
      <c r="CM176" s="73"/>
      <c r="CN176" s="73"/>
      <c r="CO176" s="58"/>
      <c r="CP176"/>
      <c r="CQ176"/>
      <c r="CR176"/>
      <c r="CS176"/>
      <c r="CT176"/>
      <c r="CY176" s="190">
        <f t="shared" si="35"/>
        <v>41821</v>
      </c>
      <c r="CZ176" s="189">
        <f t="shared" si="36"/>
        <v>0.32</v>
      </c>
      <c r="DA176" s="189">
        <f t="shared" si="37"/>
        <v>0.4</v>
      </c>
      <c r="DB176" s="189">
        <f t="shared" si="38"/>
        <v>0.48</v>
      </c>
      <c r="DD176" s="189">
        <f t="shared" si="39"/>
        <v>0.24</v>
      </c>
      <c r="DE176" s="189">
        <f t="shared" si="40"/>
        <v>0.3</v>
      </c>
      <c r="DF176" s="189">
        <f t="shared" si="41"/>
        <v>0.36</v>
      </c>
      <c r="DH176" s="190">
        <f t="shared" si="42"/>
        <v>41821</v>
      </c>
      <c r="DI176" s="17">
        <f t="shared" si="43"/>
        <v>0.75</v>
      </c>
      <c r="DL176" s="190">
        <f t="shared" si="44"/>
        <v>41821</v>
      </c>
      <c r="DM176" s="189">
        <f t="shared" si="45"/>
        <v>0.192</v>
      </c>
      <c r="DN176" s="189">
        <f t="shared" si="46"/>
        <v>0.24</v>
      </c>
      <c r="DO176" s="189">
        <f t="shared" si="47"/>
        <v>0.28799999999999998</v>
      </c>
      <c r="DQ176" s="189">
        <f t="shared" si="48"/>
        <v>0.12</v>
      </c>
      <c r="DR176" s="189">
        <f t="shared" si="49"/>
        <v>0.15</v>
      </c>
      <c r="DS176" s="189">
        <f t="shared" si="50"/>
        <v>0.18</v>
      </c>
    </row>
    <row r="177" spans="1:123" x14ac:dyDescent="0.2">
      <c r="A177" s="27">
        <f t="shared" ca="1" si="34"/>
        <v>42095</v>
      </c>
      <c r="B177" s="17">
        <f>'Gas Curves'!C181</f>
        <v>6.4580925586956703E-2</v>
      </c>
      <c r="C177" s="17"/>
      <c r="D177" s="52">
        <v>40969</v>
      </c>
      <c r="E177" s="53">
        <v>34.107680830844615</v>
      </c>
      <c r="F177" s="53">
        <v>35.607680830844615</v>
      </c>
      <c r="G177" s="53">
        <v>37.107680830844615</v>
      </c>
      <c r="H177" s="40"/>
      <c r="I177" s="53">
        <v>25</v>
      </c>
      <c r="J177" s="53">
        <v>25</v>
      </c>
      <c r="K177" s="53">
        <v>25</v>
      </c>
      <c r="L177" s="23"/>
      <c r="M177" s="24">
        <v>41852</v>
      </c>
      <c r="N177" s="54">
        <v>33.290004730224609</v>
      </c>
      <c r="O177" s="54">
        <v>33.290004730224609</v>
      </c>
      <c r="P177" s="54">
        <v>33.290004730224609</v>
      </c>
      <c r="Q177" s="22"/>
      <c r="R177" s="54">
        <v>25.790000915527344</v>
      </c>
      <c r="S177" s="54">
        <v>25.790000915527344</v>
      </c>
      <c r="T177" s="54">
        <v>25.790000915527344</v>
      </c>
      <c r="U177" s="22"/>
      <c r="V177" s="54">
        <v>0</v>
      </c>
      <c r="W177" s="54">
        <v>0</v>
      </c>
      <c r="X177" s="54">
        <v>0</v>
      </c>
      <c r="Y177" s="22"/>
      <c r="Z177" s="54">
        <v>0.24</v>
      </c>
      <c r="AA177" s="54">
        <v>0.3</v>
      </c>
      <c r="AB177" s="54">
        <v>0.36</v>
      </c>
      <c r="AC177" s="22"/>
      <c r="AD177" s="54">
        <v>0.12</v>
      </c>
      <c r="AE177" s="54">
        <v>0.15</v>
      </c>
      <c r="AF177" s="54">
        <v>0.18</v>
      </c>
      <c r="AG177" s="22"/>
      <c r="AH177" s="54">
        <v>0.32</v>
      </c>
      <c r="AI177" s="54">
        <v>0.4</v>
      </c>
      <c r="AJ177" s="54">
        <v>0.48</v>
      </c>
      <c r="AK177" s="22"/>
      <c r="AL177" s="54">
        <v>0.192</v>
      </c>
      <c r="AM177" s="54">
        <v>0.24</v>
      </c>
      <c r="AN177" s="54">
        <v>0.28799999999999998</v>
      </c>
      <c r="AO177" s="22"/>
      <c r="AP177" s="23">
        <v>53</v>
      </c>
      <c r="AQ177" s="55">
        <v>0.4</v>
      </c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4">
        <v>41852</v>
      </c>
      <c r="BI177" s="57">
        <v>0.75</v>
      </c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/>
      <c r="CM177" s="73"/>
      <c r="CN177" s="73"/>
      <c r="CO177" s="58"/>
      <c r="CP177"/>
      <c r="CQ177"/>
      <c r="CR177"/>
      <c r="CS177"/>
      <c r="CT177"/>
      <c r="CY177" s="190">
        <f t="shared" si="35"/>
        <v>41852</v>
      </c>
      <c r="CZ177" s="189">
        <f t="shared" si="36"/>
        <v>0.32</v>
      </c>
      <c r="DA177" s="189">
        <f t="shared" si="37"/>
        <v>0.4</v>
      </c>
      <c r="DB177" s="189">
        <f t="shared" si="38"/>
        <v>0.48</v>
      </c>
      <c r="DD177" s="189">
        <f t="shared" si="39"/>
        <v>0.24</v>
      </c>
      <c r="DE177" s="189">
        <f t="shared" si="40"/>
        <v>0.3</v>
      </c>
      <c r="DF177" s="189">
        <f t="shared" si="41"/>
        <v>0.36</v>
      </c>
      <c r="DH177" s="190">
        <f t="shared" si="42"/>
        <v>41852</v>
      </c>
      <c r="DI177" s="17">
        <f t="shared" si="43"/>
        <v>0.75</v>
      </c>
      <c r="DL177" s="190">
        <f t="shared" si="44"/>
        <v>41852</v>
      </c>
      <c r="DM177" s="189">
        <f t="shared" si="45"/>
        <v>0.192</v>
      </c>
      <c r="DN177" s="189">
        <f t="shared" si="46"/>
        <v>0.24</v>
      </c>
      <c r="DO177" s="189">
        <f t="shared" si="47"/>
        <v>0.28799999999999998</v>
      </c>
      <c r="DQ177" s="189">
        <f t="shared" si="48"/>
        <v>0.12</v>
      </c>
      <c r="DR177" s="189">
        <f t="shared" si="49"/>
        <v>0.15</v>
      </c>
      <c r="DS177" s="189">
        <f t="shared" si="50"/>
        <v>0.18</v>
      </c>
    </row>
    <row r="178" spans="1:123" x14ac:dyDescent="0.2">
      <c r="A178" s="27">
        <f t="shared" ca="1" si="34"/>
        <v>42125</v>
      </c>
      <c r="B178" s="17">
        <f>'Gas Curves'!C182</f>
        <v>6.4619149465276596E-2</v>
      </c>
      <c r="C178" s="17"/>
      <c r="D178" s="52">
        <v>41000</v>
      </c>
      <c r="E178" s="53">
        <v>34.307681593784068</v>
      </c>
      <c r="F178" s="53">
        <v>35.807681593784068</v>
      </c>
      <c r="G178" s="53">
        <v>37.307681593784068</v>
      </c>
      <c r="H178" s="40"/>
      <c r="I178" s="53">
        <v>22</v>
      </c>
      <c r="J178" s="53">
        <v>22</v>
      </c>
      <c r="K178" s="53">
        <v>22</v>
      </c>
      <c r="L178" s="23"/>
      <c r="M178" s="24">
        <v>41883</v>
      </c>
      <c r="N178" s="54">
        <v>25.290000915527344</v>
      </c>
      <c r="O178" s="54">
        <v>25.290000915527344</v>
      </c>
      <c r="P178" s="54">
        <v>25.290000915527344</v>
      </c>
      <c r="Q178" s="22"/>
      <c r="R178" s="54">
        <v>19.790000915527344</v>
      </c>
      <c r="S178" s="54">
        <v>19.790000915527344</v>
      </c>
      <c r="T178" s="54">
        <v>19.790000915527344</v>
      </c>
      <c r="U178" s="22"/>
      <c r="V178" s="54">
        <v>0</v>
      </c>
      <c r="W178" s="54">
        <v>0</v>
      </c>
      <c r="X178" s="54">
        <v>0</v>
      </c>
      <c r="Y178" s="22"/>
      <c r="Z178" s="54">
        <v>0.16</v>
      </c>
      <c r="AA178" s="54">
        <v>0.2</v>
      </c>
      <c r="AB178" s="54">
        <v>0.24</v>
      </c>
      <c r="AC178" s="22"/>
      <c r="AD178" s="54">
        <v>0.08</v>
      </c>
      <c r="AE178" s="54">
        <v>0.1</v>
      </c>
      <c r="AF178" s="54">
        <v>0.12</v>
      </c>
      <c r="AG178" s="22"/>
      <c r="AH178" s="54">
        <v>0.2</v>
      </c>
      <c r="AI178" s="54">
        <v>0.25</v>
      </c>
      <c r="AJ178" s="54">
        <v>0.3</v>
      </c>
      <c r="AK178" s="22"/>
      <c r="AL178" s="54">
        <v>0.12</v>
      </c>
      <c r="AM178" s="54">
        <v>0.15</v>
      </c>
      <c r="AN178" s="54">
        <v>0.18</v>
      </c>
      <c r="AO178" s="22"/>
      <c r="AP178" s="23">
        <v>54</v>
      </c>
      <c r="AQ178" s="55">
        <v>0.4</v>
      </c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4">
        <v>41883</v>
      </c>
      <c r="BI178" s="57">
        <v>0.75</v>
      </c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/>
      <c r="CM178" s="73"/>
      <c r="CN178" s="73"/>
      <c r="CO178" s="58"/>
      <c r="CP178"/>
      <c r="CQ178"/>
      <c r="CR178"/>
      <c r="CS178"/>
      <c r="CT178"/>
      <c r="CY178" s="190">
        <f t="shared" si="35"/>
        <v>41883</v>
      </c>
      <c r="CZ178" s="189">
        <f t="shared" si="36"/>
        <v>0.2</v>
      </c>
      <c r="DA178" s="189">
        <f t="shared" si="37"/>
        <v>0.25</v>
      </c>
      <c r="DB178" s="189">
        <f t="shared" si="38"/>
        <v>0.3</v>
      </c>
      <c r="DD178" s="189">
        <f t="shared" si="39"/>
        <v>0.16</v>
      </c>
      <c r="DE178" s="189">
        <f t="shared" si="40"/>
        <v>0.2</v>
      </c>
      <c r="DF178" s="189">
        <f t="shared" si="41"/>
        <v>0.24</v>
      </c>
      <c r="DH178" s="190">
        <f t="shared" si="42"/>
        <v>41883</v>
      </c>
      <c r="DI178" s="17">
        <f t="shared" si="43"/>
        <v>0.75</v>
      </c>
      <c r="DL178" s="190">
        <f t="shared" si="44"/>
        <v>41883</v>
      </c>
      <c r="DM178" s="189">
        <f t="shared" si="45"/>
        <v>0.12</v>
      </c>
      <c r="DN178" s="189">
        <f t="shared" si="46"/>
        <v>0.15</v>
      </c>
      <c r="DO178" s="189">
        <f t="shared" si="47"/>
        <v>0.18</v>
      </c>
      <c r="DQ178" s="189">
        <f t="shared" si="48"/>
        <v>0.08</v>
      </c>
      <c r="DR178" s="189">
        <f t="shared" si="49"/>
        <v>0.1</v>
      </c>
      <c r="DS178" s="189">
        <f t="shared" si="50"/>
        <v>0.12</v>
      </c>
    </row>
    <row r="179" spans="1:123" x14ac:dyDescent="0.2">
      <c r="A179" s="27">
        <f t="shared" ca="1" si="34"/>
        <v>42156</v>
      </c>
      <c r="B179" s="17">
        <f>'Gas Curves'!C183</f>
        <v>6.4653674259013402E-2</v>
      </c>
      <c r="C179" s="17"/>
      <c r="D179" s="52">
        <v>41030</v>
      </c>
      <c r="E179" s="53">
        <v>39.835002899169922</v>
      </c>
      <c r="F179" s="53">
        <v>42.085002899169922</v>
      </c>
      <c r="G179" s="53">
        <v>44.335002899169922</v>
      </c>
      <c r="H179" s="40"/>
      <c r="I179" s="53">
        <v>22.540000915527344</v>
      </c>
      <c r="J179" s="53">
        <v>22.540000915527344</v>
      </c>
      <c r="K179" s="53">
        <v>22.540000915527344</v>
      </c>
      <c r="L179" s="23"/>
      <c r="M179" s="24">
        <v>41913</v>
      </c>
      <c r="N179" s="54">
        <v>20.286001205444336</v>
      </c>
      <c r="O179" s="54">
        <v>20.286001205444336</v>
      </c>
      <c r="P179" s="54">
        <v>20.286001205444336</v>
      </c>
      <c r="Q179" s="22"/>
      <c r="R179" s="54">
        <v>14.786500930786133</v>
      </c>
      <c r="S179" s="54">
        <v>14.786500930786133</v>
      </c>
      <c r="T179" s="54">
        <v>14.786500930786133</v>
      </c>
      <c r="U179" s="22"/>
      <c r="V179" s="54">
        <v>0</v>
      </c>
      <c r="W179" s="54">
        <v>0</v>
      </c>
      <c r="X179" s="54">
        <v>0</v>
      </c>
      <c r="Y179" s="22"/>
      <c r="Z179" s="54">
        <v>0.16</v>
      </c>
      <c r="AA179" s="54">
        <v>0.2</v>
      </c>
      <c r="AB179" s="54">
        <v>0.24</v>
      </c>
      <c r="AC179" s="22"/>
      <c r="AD179" s="54">
        <v>0.08</v>
      </c>
      <c r="AE179" s="54">
        <v>0.1</v>
      </c>
      <c r="AF179" s="54">
        <v>0.12</v>
      </c>
      <c r="AG179" s="22"/>
      <c r="AH179" s="54">
        <v>0.2</v>
      </c>
      <c r="AI179" s="54">
        <v>0.25</v>
      </c>
      <c r="AJ179" s="54">
        <v>0.3</v>
      </c>
      <c r="AK179" s="22"/>
      <c r="AL179" s="54">
        <v>0.12</v>
      </c>
      <c r="AM179" s="54">
        <v>0.15</v>
      </c>
      <c r="AN179" s="54">
        <v>0.18</v>
      </c>
      <c r="AO179" s="22"/>
      <c r="AP179" s="23">
        <v>54</v>
      </c>
      <c r="AQ179" s="55">
        <v>0.4</v>
      </c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4">
        <v>41913</v>
      </c>
      <c r="BI179" s="57">
        <v>0.75</v>
      </c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/>
      <c r="CM179" s="73"/>
      <c r="CN179" s="73"/>
      <c r="CO179" s="58"/>
      <c r="CP179"/>
      <c r="CQ179"/>
      <c r="CR179"/>
      <c r="CS179"/>
      <c r="CT179"/>
      <c r="CY179" s="190">
        <f t="shared" si="35"/>
        <v>41913</v>
      </c>
      <c r="CZ179" s="189">
        <f t="shared" si="36"/>
        <v>0.2</v>
      </c>
      <c r="DA179" s="189">
        <f t="shared" si="37"/>
        <v>0.25</v>
      </c>
      <c r="DB179" s="189">
        <f t="shared" si="38"/>
        <v>0.3</v>
      </c>
      <c r="DD179" s="189">
        <f t="shared" si="39"/>
        <v>0.16</v>
      </c>
      <c r="DE179" s="189">
        <f t="shared" si="40"/>
        <v>0.2</v>
      </c>
      <c r="DF179" s="189">
        <f t="shared" si="41"/>
        <v>0.24</v>
      </c>
      <c r="DH179" s="190">
        <f t="shared" si="42"/>
        <v>41913</v>
      </c>
      <c r="DI179" s="17">
        <f t="shared" si="43"/>
        <v>0.75</v>
      </c>
      <c r="DL179" s="190">
        <f t="shared" si="44"/>
        <v>41913</v>
      </c>
      <c r="DM179" s="189">
        <f t="shared" si="45"/>
        <v>0.12</v>
      </c>
      <c r="DN179" s="189">
        <f t="shared" si="46"/>
        <v>0.15</v>
      </c>
      <c r="DO179" s="189">
        <f t="shared" si="47"/>
        <v>0.18</v>
      </c>
      <c r="DQ179" s="189">
        <f t="shared" si="48"/>
        <v>0.08</v>
      </c>
      <c r="DR179" s="189">
        <f t="shared" si="49"/>
        <v>0.1</v>
      </c>
      <c r="DS179" s="189">
        <f t="shared" si="50"/>
        <v>0.12</v>
      </c>
    </row>
    <row r="180" spans="1:123" x14ac:dyDescent="0.2">
      <c r="A180" s="27">
        <f t="shared" ca="1" si="34"/>
        <v>42186</v>
      </c>
      <c r="B180" s="17">
        <f>'Gas Curves'!C184</f>
        <v>6.4691898138254697E-2</v>
      </c>
      <c r="C180" s="17"/>
      <c r="D180" s="52">
        <v>41061</v>
      </c>
      <c r="E180" s="53">
        <v>46.625003814697266</v>
      </c>
      <c r="F180" s="53">
        <v>51.625003814697266</v>
      </c>
      <c r="G180" s="53">
        <v>56.625003814697266</v>
      </c>
      <c r="H180" s="40"/>
      <c r="I180" s="53">
        <v>25.540000915527344</v>
      </c>
      <c r="J180" s="53">
        <v>25.540000915527344</v>
      </c>
      <c r="K180" s="53">
        <v>25.540000915527344</v>
      </c>
      <c r="L180" s="23"/>
      <c r="M180" s="24">
        <v>41944</v>
      </c>
      <c r="N180" s="54">
        <v>22.290000915527344</v>
      </c>
      <c r="O180" s="54">
        <v>22.290000915527344</v>
      </c>
      <c r="P180" s="54">
        <v>22.290000915527344</v>
      </c>
      <c r="Q180" s="22"/>
      <c r="R180" s="54">
        <v>14.790000915527344</v>
      </c>
      <c r="S180" s="54">
        <v>14.790000915527344</v>
      </c>
      <c r="T180" s="54">
        <v>14.790000915527344</v>
      </c>
      <c r="U180" s="22"/>
      <c r="V180" s="54">
        <v>0</v>
      </c>
      <c r="W180" s="54">
        <v>0</v>
      </c>
      <c r="X180" s="54">
        <v>0</v>
      </c>
      <c r="Y180" s="22"/>
      <c r="Z180" s="54">
        <v>0.16</v>
      </c>
      <c r="AA180" s="54">
        <v>0.2</v>
      </c>
      <c r="AB180" s="54">
        <v>0.24</v>
      </c>
      <c r="AC180" s="22"/>
      <c r="AD180" s="54">
        <v>0.08</v>
      </c>
      <c r="AE180" s="54">
        <v>0.1</v>
      </c>
      <c r="AF180" s="54">
        <v>0.12</v>
      </c>
      <c r="AG180" s="22"/>
      <c r="AH180" s="54">
        <v>0.2</v>
      </c>
      <c r="AI180" s="54">
        <v>0.25</v>
      </c>
      <c r="AJ180" s="54">
        <v>0.3</v>
      </c>
      <c r="AK180" s="22"/>
      <c r="AL180" s="54">
        <v>0.12</v>
      </c>
      <c r="AM180" s="54">
        <v>0.15</v>
      </c>
      <c r="AN180" s="54">
        <v>0.18</v>
      </c>
      <c r="AO180" s="22"/>
      <c r="AP180" s="23">
        <v>54</v>
      </c>
      <c r="AQ180" s="55">
        <v>0.4</v>
      </c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4">
        <v>41944</v>
      </c>
      <c r="BI180" s="57">
        <v>0.75</v>
      </c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/>
      <c r="CM180" s="73"/>
      <c r="CN180" s="73"/>
      <c r="CO180" s="58"/>
      <c r="CP180"/>
      <c r="CQ180"/>
      <c r="CR180"/>
      <c r="CS180"/>
      <c r="CT180"/>
      <c r="CY180" s="190">
        <f t="shared" si="35"/>
        <v>41944</v>
      </c>
      <c r="CZ180" s="189">
        <f t="shared" si="36"/>
        <v>0.2</v>
      </c>
      <c r="DA180" s="189">
        <f t="shared" si="37"/>
        <v>0.25</v>
      </c>
      <c r="DB180" s="189">
        <f t="shared" si="38"/>
        <v>0.3</v>
      </c>
      <c r="DD180" s="189">
        <f t="shared" si="39"/>
        <v>0.16</v>
      </c>
      <c r="DE180" s="189">
        <f t="shared" si="40"/>
        <v>0.2</v>
      </c>
      <c r="DF180" s="189">
        <f t="shared" si="41"/>
        <v>0.24</v>
      </c>
      <c r="DH180" s="190">
        <f t="shared" si="42"/>
        <v>41944</v>
      </c>
      <c r="DI180" s="17">
        <f t="shared" si="43"/>
        <v>0.75</v>
      </c>
      <c r="DL180" s="190">
        <f t="shared" si="44"/>
        <v>41944</v>
      </c>
      <c r="DM180" s="189">
        <f t="shared" si="45"/>
        <v>0.12</v>
      </c>
      <c r="DN180" s="189">
        <f t="shared" si="46"/>
        <v>0.15</v>
      </c>
      <c r="DO180" s="189">
        <f t="shared" si="47"/>
        <v>0.18</v>
      </c>
      <c r="DQ180" s="189">
        <f t="shared" si="48"/>
        <v>0.08</v>
      </c>
      <c r="DR180" s="189">
        <f t="shared" si="49"/>
        <v>0.1</v>
      </c>
      <c r="DS180" s="189">
        <f t="shared" si="50"/>
        <v>0.12</v>
      </c>
    </row>
    <row r="181" spans="1:123" x14ac:dyDescent="0.2">
      <c r="A181" s="27">
        <f t="shared" ca="1" si="34"/>
        <v>42217</v>
      </c>
      <c r="B181" s="17">
        <f>'Gas Curves'!C185</f>
        <v>6.4728888989594502E-2</v>
      </c>
      <c r="C181" s="17"/>
      <c r="D181" s="52">
        <v>41091</v>
      </c>
      <c r="E181" s="53">
        <v>52.25</v>
      </c>
      <c r="F181" s="53">
        <v>62.25</v>
      </c>
      <c r="G181" s="53">
        <v>72.25</v>
      </c>
      <c r="H181" s="40"/>
      <c r="I181" s="53">
        <v>26.040000915527344</v>
      </c>
      <c r="J181" s="53">
        <v>26.040000915527344</v>
      </c>
      <c r="K181" s="53">
        <v>26.040000915527344</v>
      </c>
      <c r="L181" s="23"/>
      <c r="M181" s="24">
        <v>41974</v>
      </c>
      <c r="N181" s="54">
        <v>27.290000915527344</v>
      </c>
      <c r="O181" s="54">
        <v>27.290000915527344</v>
      </c>
      <c r="P181" s="54">
        <v>27.290000915527344</v>
      </c>
      <c r="Q181" s="22"/>
      <c r="R181" s="54">
        <v>21.790000915527344</v>
      </c>
      <c r="S181" s="54">
        <v>21.790000915527344</v>
      </c>
      <c r="T181" s="54">
        <v>21.790000915527344</v>
      </c>
      <c r="U181" s="22"/>
      <c r="V181" s="54">
        <v>0</v>
      </c>
      <c r="W181" s="54">
        <v>0</v>
      </c>
      <c r="X181" s="54">
        <v>0</v>
      </c>
      <c r="Y181" s="22"/>
      <c r="Z181" s="54">
        <v>0.16</v>
      </c>
      <c r="AA181" s="54">
        <v>0.2</v>
      </c>
      <c r="AB181" s="54">
        <v>0.24</v>
      </c>
      <c r="AC181" s="22"/>
      <c r="AD181" s="54">
        <v>0.08</v>
      </c>
      <c r="AE181" s="54">
        <v>0.1</v>
      </c>
      <c r="AF181" s="54">
        <v>0.12</v>
      </c>
      <c r="AG181" s="22"/>
      <c r="AH181" s="54">
        <v>0.2</v>
      </c>
      <c r="AI181" s="54">
        <v>0.25</v>
      </c>
      <c r="AJ181" s="54">
        <v>0.3</v>
      </c>
      <c r="AK181" s="22"/>
      <c r="AL181" s="54">
        <v>0.12</v>
      </c>
      <c r="AM181" s="54">
        <v>0.15</v>
      </c>
      <c r="AN181" s="54">
        <v>0.18</v>
      </c>
      <c r="AO181" s="22"/>
      <c r="AP181" s="23">
        <v>55</v>
      </c>
      <c r="AQ181" s="55">
        <v>0.4</v>
      </c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4">
        <v>41974</v>
      </c>
      <c r="BI181" s="57">
        <v>0.75</v>
      </c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/>
      <c r="CM181" s="73"/>
      <c r="CN181" s="73"/>
      <c r="CO181" s="58"/>
      <c r="CP181"/>
      <c r="CQ181"/>
      <c r="CR181"/>
      <c r="CS181"/>
      <c r="CT181"/>
      <c r="CY181" s="190">
        <f t="shared" si="35"/>
        <v>41974</v>
      </c>
      <c r="CZ181" s="189">
        <f t="shared" si="36"/>
        <v>0.2</v>
      </c>
      <c r="DA181" s="189">
        <f t="shared" si="37"/>
        <v>0.25</v>
      </c>
      <c r="DB181" s="189">
        <f t="shared" si="38"/>
        <v>0.3</v>
      </c>
      <c r="DD181" s="189">
        <f t="shared" si="39"/>
        <v>0.16</v>
      </c>
      <c r="DE181" s="189">
        <f t="shared" si="40"/>
        <v>0.2</v>
      </c>
      <c r="DF181" s="189">
        <f t="shared" si="41"/>
        <v>0.24</v>
      </c>
      <c r="DH181" s="190">
        <f t="shared" si="42"/>
        <v>41974</v>
      </c>
      <c r="DI181" s="17">
        <f t="shared" si="43"/>
        <v>0.75</v>
      </c>
      <c r="DL181" s="190">
        <f t="shared" si="44"/>
        <v>41974</v>
      </c>
      <c r="DM181" s="189">
        <f t="shared" si="45"/>
        <v>0.12</v>
      </c>
      <c r="DN181" s="189">
        <f t="shared" si="46"/>
        <v>0.15</v>
      </c>
      <c r="DO181" s="189">
        <f t="shared" si="47"/>
        <v>0.18</v>
      </c>
      <c r="DQ181" s="189">
        <f t="shared" si="48"/>
        <v>0.08</v>
      </c>
      <c r="DR181" s="189">
        <f t="shared" si="49"/>
        <v>0.1</v>
      </c>
      <c r="DS181" s="189">
        <f t="shared" si="50"/>
        <v>0.12</v>
      </c>
    </row>
    <row r="182" spans="1:123" x14ac:dyDescent="0.2">
      <c r="A182" s="27">
        <f t="shared" ca="1" si="34"/>
        <v>42248</v>
      </c>
      <c r="B182" s="17">
        <f>'Gas Curves'!C186</f>
        <v>6.4767112869788895E-2</v>
      </c>
      <c r="C182" s="17"/>
      <c r="D182" s="52">
        <v>41122</v>
      </c>
      <c r="E182" s="53">
        <v>52.25</v>
      </c>
      <c r="F182" s="53">
        <v>62.25</v>
      </c>
      <c r="G182" s="53">
        <v>72.25</v>
      </c>
      <c r="H182" s="40"/>
      <c r="I182" s="53">
        <v>27.040000915527344</v>
      </c>
      <c r="J182" s="53">
        <v>27.040000915527344</v>
      </c>
      <c r="K182" s="53">
        <v>27.040000915527344</v>
      </c>
      <c r="L182" s="23"/>
      <c r="M182" s="24">
        <v>42005</v>
      </c>
      <c r="N182" s="54">
        <v>35.75</v>
      </c>
      <c r="O182" s="54">
        <v>35.75</v>
      </c>
      <c r="P182" s="54">
        <v>35.75</v>
      </c>
      <c r="Q182" s="22"/>
      <c r="R182" s="54">
        <v>25.25</v>
      </c>
      <c r="S182" s="54">
        <v>25.25</v>
      </c>
      <c r="T182" s="54">
        <v>25.25</v>
      </c>
      <c r="U182" s="22"/>
      <c r="V182" s="54">
        <v>0</v>
      </c>
      <c r="W182" s="54">
        <v>0</v>
      </c>
      <c r="X182" s="54">
        <v>0</v>
      </c>
      <c r="Y182" s="22"/>
      <c r="Z182" s="54">
        <v>0.16</v>
      </c>
      <c r="AA182" s="54">
        <v>0.2</v>
      </c>
      <c r="AB182" s="54">
        <v>0.24</v>
      </c>
      <c r="AC182" s="22"/>
      <c r="AD182" s="54">
        <v>0.08</v>
      </c>
      <c r="AE182" s="54">
        <v>0.1</v>
      </c>
      <c r="AF182" s="54">
        <v>0.12</v>
      </c>
      <c r="AG182" s="22"/>
      <c r="AH182" s="54">
        <v>0.2</v>
      </c>
      <c r="AI182" s="54">
        <v>0.25</v>
      </c>
      <c r="AJ182" s="54">
        <v>0.3</v>
      </c>
      <c r="AK182" s="22"/>
      <c r="AL182" s="54">
        <v>0.12</v>
      </c>
      <c r="AM182" s="54">
        <v>0.15</v>
      </c>
      <c r="AN182" s="54">
        <v>0.18</v>
      </c>
      <c r="AO182" s="22"/>
      <c r="AP182" s="23">
        <v>55</v>
      </c>
      <c r="AQ182" s="55">
        <v>0.4</v>
      </c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4">
        <v>42005</v>
      </c>
      <c r="BI182" s="57">
        <v>0.75</v>
      </c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/>
      <c r="CM182" s="73"/>
      <c r="CN182" s="73"/>
      <c r="CO182" s="58"/>
      <c r="CP182"/>
      <c r="CQ182"/>
      <c r="CR182"/>
      <c r="CS182"/>
      <c r="CT182"/>
      <c r="CY182" s="190">
        <f t="shared" si="35"/>
        <v>42005</v>
      </c>
      <c r="CZ182" s="189">
        <f t="shared" si="36"/>
        <v>0.2</v>
      </c>
      <c r="DA182" s="189">
        <f t="shared" si="37"/>
        <v>0.25</v>
      </c>
      <c r="DB182" s="189">
        <f t="shared" si="38"/>
        <v>0.3</v>
      </c>
      <c r="DD182" s="189">
        <f t="shared" si="39"/>
        <v>0.16</v>
      </c>
      <c r="DE182" s="189">
        <f t="shared" si="40"/>
        <v>0.2</v>
      </c>
      <c r="DF182" s="189">
        <f t="shared" si="41"/>
        <v>0.24</v>
      </c>
      <c r="DH182" s="190">
        <f t="shared" si="42"/>
        <v>42005</v>
      </c>
      <c r="DI182" s="17">
        <f t="shared" si="43"/>
        <v>0.75</v>
      </c>
      <c r="DL182" s="190">
        <f t="shared" si="44"/>
        <v>42005</v>
      </c>
      <c r="DM182" s="189">
        <f t="shared" si="45"/>
        <v>0.12</v>
      </c>
      <c r="DN182" s="189">
        <f t="shared" si="46"/>
        <v>0.15</v>
      </c>
      <c r="DO182" s="189">
        <f t="shared" si="47"/>
        <v>0.18</v>
      </c>
      <c r="DQ182" s="189">
        <f t="shared" si="48"/>
        <v>0.08</v>
      </c>
      <c r="DR182" s="189">
        <f t="shared" si="49"/>
        <v>0.1</v>
      </c>
      <c r="DS182" s="189">
        <f t="shared" si="50"/>
        <v>0.12</v>
      </c>
    </row>
    <row r="183" spans="1:123" x14ac:dyDescent="0.2">
      <c r="A183" s="27">
        <f t="shared" ca="1" si="34"/>
        <v>42278</v>
      </c>
      <c r="B183" s="17">
        <f>'Gas Curves'!C187</f>
        <v>6.4804103722051004E-2</v>
      </c>
      <c r="C183" s="17"/>
      <c r="D183" s="52">
        <v>41153</v>
      </c>
      <c r="E183" s="53">
        <v>30.210002899169922</v>
      </c>
      <c r="F183" s="53">
        <v>31.710002899169922</v>
      </c>
      <c r="G183" s="53">
        <v>33.210002899169922</v>
      </c>
      <c r="H183" s="40"/>
      <c r="I183" s="53">
        <v>21.040000915527344</v>
      </c>
      <c r="J183" s="53">
        <v>21.040000915527344</v>
      </c>
      <c r="K183" s="53">
        <v>21.040000915527344</v>
      </c>
      <c r="L183" s="23"/>
      <c r="M183" s="24">
        <v>42036</v>
      </c>
      <c r="N183" s="54">
        <v>31.246002197265625</v>
      </c>
      <c r="O183" s="54">
        <v>31.246002197265625</v>
      </c>
      <c r="P183" s="54">
        <v>31.246002197265625</v>
      </c>
      <c r="Q183" s="22"/>
      <c r="R183" s="54">
        <v>22.746501922607422</v>
      </c>
      <c r="S183" s="54">
        <v>22.746501922607422</v>
      </c>
      <c r="T183" s="54">
        <v>22.746501922607422</v>
      </c>
      <c r="U183" s="22"/>
      <c r="V183" s="54">
        <v>0</v>
      </c>
      <c r="W183" s="54">
        <v>0</v>
      </c>
      <c r="X183" s="54">
        <v>0</v>
      </c>
      <c r="Y183" s="22"/>
      <c r="Z183" s="54">
        <v>0.16</v>
      </c>
      <c r="AA183" s="54">
        <v>0.2</v>
      </c>
      <c r="AB183" s="54">
        <v>0.24</v>
      </c>
      <c r="AC183" s="22"/>
      <c r="AD183" s="54">
        <v>0.08</v>
      </c>
      <c r="AE183" s="54">
        <v>0.1</v>
      </c>
      <c r="AF183" s="54">
        <v>0.12</v>
      </c>
      <c r="AG183" s="22"/>
      <c r="AH183" s="54">
        <v>0.2</v>
      </c>
      <c r="AI183" s="54">
        <v>0.25</v>
      </c>
      <c r="AJ183" s="54">
        <v>0.3</v>
      </c>
      <c r="AK183" s="22"/>
      <c r="AL183" s="54">
        <v>0.12</v>
      </c>
      <c r="AM183" s="54">
        <v>0.15</v>
      </c>
      <c r="AN183" s="54">
        <v>0.18</v>
      </c>
      <c r="AO183" s="22"/>
      <c r="AP183" s="23">
        <v>55</v>
      </c>
      <c r="AQ183" s="55">
        <v>0.4</v>
      </c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4">
        <v>42036</v>
      </c>
      <c r="BI183" s="57">
        <v>0.75</v>
      </c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/>
      <c r="CM183" s="73"/>
      <c r="CN183" s="73"/>
      <c r="CO183" s="58"/>
      <c r="CP183"/>
      <c r="CQ183"/>
      <c r="CR183"/>
      <c r="CS183"/>
      <c r="CT183"/>
      <c r="CY183" s="190">
        <f t="shared" si="35"/>
        <v>42036</v>
      </c>
      <c r="CZ183" s="189">
        <f t="shared" si="36"/>
        <v>0.2</v>
      </c>
      <c r="DA183" s="189">
        <f t="shared" si="37"/>
        <v>0.25</v>
      </c>
      <c r="DB183" s="189">
        <f t="shared" si="38"/>
        <v>0.3</v>
      </c>
      <c r="DD183" s="189">
        <f t="shared" si="39"/>
        <v>0.16</v>
      </c>
      <c r="DE183" s="189">
        <f t="shared" si="40"/>
        <v>0.2</v>
      </c>
      <c r="DF183" s="189">
        <f t="shared" si="41"/>
        <v>0.24</v>
      </c>
      <c r="DH183" s="190">
        <f t="shared" si="42"/>
        <v>42036</v>
      </c>
      <c r="DI183" s="17">
        <f t="shared" si="43"/>
        <v>0.75</v>
      </c>
      <c r="DL183" s="190">
        <f t="shared" si="44"/>
        <v>42036</v>
      </c>
      <c r="DM183" s="189">
        <f t="shared" si="45"/>
        <v>0.12</v>
      </c>
      <c r="DN183" s="189">
        <f t="shared" si="46"/>
        <v>0.15</v>
      </c>
      <c r="DO183" s="189">
        <f t="shared" si="47"/>
        <v>0.18</v>
      </c>
      <c r="DQ183" s="189">
        <f t="shared" si="48"/>
        <v>0.08</v>
      </c>
      <c r="DR183" s="189">
        <f t="shared" si="49"/>
        <v>0.1</v>
      </c>
      <c r="DS183" s="189">
        <f t="shared" si="50"/>
        <v>0.12</v>
      </c>
    </row>
    <row r="184" spans="1:123" x14ac:dyDescent="0.2">
      <c r="A184" s="27">
        <f t="shared" ca="1" si="34"/>
        <v>42309</v>
      </c>
      <c r="B184" s="17">
        <f>'Gas Curves'!C188</f>
        <v>6.4842327603198899E-2</v>
      </c>
      <c r="C184" s="17"/>
      <c r="D184" s="52">
        <v>41183</v>
      </c>
      <c r="E184" s="53">
        <v>32.861568808555603</v>
      </c>
      <c r="F184" s="53">
        <v>34.361568808555603</v>
      </c>
      <c r="G184" s="53">
        <v>35.861568808555603</v>
      </c>
      <c r="H184" s="40"/>
      <c r="I184" s="53">
        <v>20.540002822875977</v>
      </c>
      <c r="J184" s="53">
        <v>20.540002822875977</v>
      </c>
      <c r="K184" s="53">
        <v>20.540002822875977</v>
      </c>
      <c r="L184" s="23"/>
      <c r="M184" s="24">
        <v>42064</v>
      </c>
      <c r="N184" s="54">
        <v>25.5</v>
      </c>
      <c r="O184" s="54">
        <v>25.5</v>
      </c>
      <c r="P184" s="54">
        <v>25.5</v>
      </c>
      <c r="Q184" s="22"/>
      <c r="R184" s="54">
        <v>20</v>
      </c>
      <c r="S184" s="54">
        <v>20</v>
      </c>
      <c r="T184" s="54">
        <v>20</v>
      </c>
      <c r="U184" s="22"/>
      <c r="V184" s="54">
        <v>0</v>
      </c>
      <c r="W184" s="54">
        <v>0</v>
      </c>
      <c r="X184" s="54">
        <v>0</v>
      </c>
      <c r="Y184" s="22"/>
      <c r="Z184" s="54">
        <v>0.16</v>
      </c>
      <c r="AA184" s="54">
        <v>0.2</v>
      </c>
      <c r="AB184" s="54">
        <v>0.24</v>
      </c>
      <c r="AC184" s="22"/>
      <c r="AD184" s="54">
        <v>0.08</v>
      </c>
      <c r="AE184" s="54">
        <v>0.1</v>
      </c>
      <c r="AF184" s="54">
        <v>0.12</v>
      </c>
      <c r="AG184" s="22"/>
      <c r="AH184" s="54">
        <v>0.2</v>
      </c>
      <c r="AI184" s="54">
        <v>0.25</v>
      </c>
      <c r="AJ184" s="54">
        <v>0.3</v>
      </c>
      <c r="AK184" s="22"/>
      <c r="AL184" s="54">
        <v>0.12</v>
      </c>
      <c r="AM184" s="54">
        <v>0.15</v>
      </c>
      <c r="AN184" s="54">
        <v>0.18</v>
      </c>
      <c r="AO184" s="22"/>
      <c r="AP184" s="23">
        <v>56</v>
      </c>
      <c r="AQ184" s="55">
        <v>0.4</v>
      </c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4">
        <v>42064</v>
      </c>
      <c r="BI184" s="57">
        <v>0.75</v>
      </c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/>
      <c r="CM184" s="73"/>
      <c r="CN184" s="73"/>
      <c r="CO184" s="58"/>
      <c r="CP184"/>
      <c r="CQ184"/>
      <c r="CR184"/>
      <c r="CS184"/>
      <c r="CT184"/>
      <c r="CY184" s="190">
        <f t="shared" si="35"/>
        <v>42064</v>
      </c>
      <c r="CZ184" s="189">
        <f t="shared" si="36"/>
        <v>0.2</v>
      </c>
      <c r="DA184" s="189">
        <f t="shared" si="37"/>
        <v>0.25</v>
      </c>
      <c r="DB184" s="189">
        <f t="shared" si="38"/>
        <v>0.3</v>
      </c>
      <c r="DD184" s="189">
        <f t="shared" si="39"/>
        <v>0.16</v>
      </c>
      <c r="DE184" s="189">
        <f t="shared" si="40"/>
        <v>0.2</v>
      </c>
      <c r="DF184" s="189">
        <f t="shared" si="41"/>
        <v>0.24</v>
      </c>
      <c r="DH184" s="190">
        <f t="shared" si="42"/>
        <v>42064</v>
      </c>
      <c r="DI184" s="17">
        <f t="shared" si="43"/>
        <v>0.75</v>
      </c>
      <c r="DL184" s="190">
        <f t="shared" si="44"/>
        <v>42064</v>
      </c>
      <c r="DM184" s="189">
        <f t="shared" si="45"/>
        <v>0.12</v>
      </c>
      <c r="DN184" s="189">
        <f t="shared" si="46"/>
        <v>0.15</v>
      </c>
      <c r="DO184" s="189">
        <f t="shared" si="47"/>
        <v>0.18</v>
      </c>
      <c r="DQ184" s="189">
        <f t="shared" si="48"/>
        <v>0.08</v>
      </c>
      <c r="DR184" s="189">
        <f t="shared" si="49"/>
        <v>0.1</v>
      </c>
      <c r="DS184" s="189">
        <f t="shared" si="50"/>
        <v>0.12</v>
      </c>
    </row>
    <row r="185" spans="1:123" x14ac:dyDescent="0.2">
      <c r="A185" s="27">
        <f t="shared" ca="1" si="34"/>
        <v>42339</v>
      </c>
      <c r="B185" s="17">
        <f>'Gas Curves'!C189</f>
        <v>6.4880551484830296E-2</v>
      </c>
      <c r="C185" s="17"/>
      <c r="D185" s="52">
        <v>41214</v>
      </c>
      <c r="E185" s="53">
        <v>32.961567282676697</v>
      </c>
      <c r="F185" s="53">
        <v>34.461567282676697</v>
      </c>
      <c r="G185" s="53">
        <v>35.961567282676697</v>
      </c>
      <c r="H185" s="40"/>
      <c r="I185" s="53">
        <v>21.540000915527344</v>
      </c>
      <c r="J185" s="53">
        <v>21.540000915527344</v>
      </c>
      <c r="K185" s="53">
        <v>21.540000915527344</v>
      </c>
      <c r="L185" s="23"/>
      <c r="M185" s="24">
        <v>42095</v>
      </c>
      <c r="N185" s="54">
        <v>22</v>
      </c>
      <c r="O185" s="54">
        <v>22</v>
      </c>
      <c r="P185" s="54">
        <v>22</v>
      </c>
      <c r="Q185" s="22"/>
      <c r="R185" s="54">
        <v>16.495000839233398</v>
      </c>
      <c r="S185" s="54">
        <v>16.495000839233398</v>
      </c>
      <c r="T185" s="54">
        <v>16.495000839233398</v>
      </c>
      <c r="U185" s="22"/>
      <c r="V185" s="54">
        <v>0</v>
      </c>
      <c r="W185" s="54">
        <v>0</v>
      </c>
      <c r="X185" s="54">
        <v>0</v>
      </c>
      <c r="Y185" s="22"/>
      <c r="Z185" s="54">
        <v>0.16</v>
      </c>
      <c r="AA185" s="54">
        <v>0.2</v>
      </c>
      <c r="AB185" s="54">
        <v>0.24</v>
      </c>
      <c r="AC185" s="22"/>
      <c r="AD185" s="54">
        <v>0.08</v>
      </c>
      <c r="AE185" s="54">
        <v>0.1</v>
      </c>
      <c r="AF185" s="54">
        <v>0.12</v>
      </c>
      <c r="AG185" s="22"/>
      <c r="AH185" s="54">
        <v>0.2</v>
      </c>
      <c r="AI185" s="54">
        <v>0.25</v>
      </c>
      <c r="AJ185" s="54">
        <v>0.3</v>
      </c>
      <c r="AK185" s="22"/>
      <c r="AL185" s="54">
        <v>0.12</v>
      </c>
      <c r="AM185" s="54">
        <v>0.15</v>
      </c>
      <c r="AN185" s="54">
        <v>0.18</v>
      </c>
      <c r="AO185" s="22"/>
      <c r="AP185" s="23">
        <v>56</v>
      </c>
      <c r="AQ185" s="55">
        <v>0.4</v>
      </c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4">
        <v>42095</v>
      </c>
      <c r="BI185" s="57">
        <v>0.75</v>
      </c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/>
      <c r="CM185" s="73"/>
      <c r="CN185" s="73"/>
      <c r="CO185" s="58"/>
      <c r="CP185"/>
      <c r="CQ185"/>
      <c r="CR185"/>
      <c r="CS185"/>
      <c r="CT185"/>
      <c r="CY185" s="190">
        <f t="shared" si="35"/>
        <v>42095</v>
      </c>
      <c r="CZ185" s="189">
        <f t="shared" si="36"/>
        <v>0.2</v>
      </c>
      <c r="DA185" s="189">
        <f t="shared" si="37"/>
        <v>0.25</v>
      </c>
      <c r="DB185" s="189">
        <f t="shared" si="38"/>
        <v>0.3</v>
      </c>
      <c r="DD185" s="189">
        <f t="shared" si="39"/>
        <v>0.16</v>
      </c>
      <c r="DE185" s="189">
        <f t="shared" si="40"/>
        <v>0.2</v>
      </c>
      <c r="DF185" s="189">
        <f t="shared" si="41"/>
        <v>0.24</v>
      </c>
      <c r="DH185" s="190">
        <f t="shared" si="42"/>
        <v>42095</v>
      </c>
      <c r="DI185" s="17">
        <f t="shared" si="43"/>
        <v>0.75</v>
      </c>
      <c r="DL185" s="190">
        <f t="shared" si="44"/>
        <v>42095</v>
      </c>
      <c r="DM185" s="189">
        <f t="shared" si="45"/>
        <v>0.12</v>
      </c>
      <c r="DN185" s="189">
        <f t="shared" si="46"/>
        <v>0.15</v>
      </c>
      <c r="DO185" s="189">
        <f t="shared" si="47"/>
        <v>0.18</v>
      </c>
      <c r="DQ185" s="189">
        <f t="shared" si="48"/>
        <v>0.08</v>
      </c>
      <c r="DR185" s="189">
        <f t="shared" si="49"/>
        <v>0.1</v>
      </c>
      <c r="DS185" s="189">
        <f t="shared" si="50"/>
        <v>0.12</v>
      </c>
    </row>
    <row r="186" spans="1:123" x14ac:dyDescent="0.2">
      <c r="A186" s="27">
        <f t="shared" ca="1" si="34"/>
        <v>42370</v>
      </c>
      <c r="B186" s="17">
        <f>'Gas Curves'!C190</f>
        <v>6.4917542338483805E-2</v>
      </c>
      <c r="C186" s="17"/>
      <c r="D186" s="52">
        <v>41244</v>
      </c>
      <c r="E186" s="53">
        <v>33.061565756797791</v>
      </c>
      <c r="F186" s="53">
        <v>34.561565756797791</v>
      </c>
      <c r="G186" s="53">
        <v>36.061565756797791</v>
      </c>
      <c r="H186" s="40"/>
      <c r="I186" s="53">
        <v>23.790000915527344</v>
      </c>
      <c r="J186" s="53">
        <v>23.790000915527344</v>
      </c>
      <c r="K186" s="53">
        <v>23.790000915527344</v>
      </c>
      <c r="L186" s="23"/>
      <c r="M186" s="24">
        <v>42125</v>
      </c>
      <c r="N186" s="54">
        <v>22.290000915527344</v>
      </c>
      <c r="O186" s="54">
        <v>22.290000915527344</v>
      </c>
      <c r="P186" s="54">
        <v>22.290000915527344</v>
      </c>
      <c r="Q186" s="22"/>
      <c r="R186" s="54">
        <v>15.795000076293945</v>
      </c>
      <c r="S186" s="54">
        <v>15.795000076293945</v>
      </c>
      <c r="T186" s="54">
        <v>15.795000076293945</v>
      </c>
      <c r="U186" s="22"/>
      <c r="V186" s="54">
        <v>0</v>
      </c>
      <c r="W186" s="54">
        <v>0</v>
      </c>
      <c r="X186" s="54">
        <v>0</v>
      </c>
      <c r="Y186" s="22"/>
      <c r="Z186" s="54">
        <v>0.16</v>
      </c>
      <c r="AA186" s="54">
        <v>0.2</v>
      </c>
      <c r="AB186" s="54">
        <v>0.24</v>
      </c>
      <c r="AC186" s="22"/>
      <c r="AD186" s="54">
        <v>0.08</v>
      </c>
      <c r="AE186" s="54">
        <v>0.1</v>
      </c>
      <c r="AF186" s="54">
        <v>0.12</v>
      </c>
      <c r="AG186" s="22"/>
      <c r="AH186" s="54">
        <v>0.2</v>
      </c>
      <c r="AI186" s="54">
        <v>0.25</v>
      </c>
      <c r="AJ186" s="54">
        <v>0.3</v>
      </c>
      <c r="AK186" s="22"/>
      <c r="AL186" s="54">
        <v>0.12</v>
      </c>
      <c r="AM186" s="54">
        <v>0.15</v>
      </c>
      <c r="AN186" s="54">
        <v>0.18</v>
      </c>
      <c r="AO186" s="22"/>
      <c r="AP186" s="23">
        <v>56</v>
      </c>
      <c r="AQ186" s="55">
        <v>0.4</v>
      </c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4">
        <v>42125</v>
      </c>
      <c r="BI186" s="57">
        <v>0.75</v>
      </c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/>
      <c r="CM186" s="73"/>
      <c r="CN186" s="73"/>
      <c r="CO186" s="58"/>
      <c r="CP186"/>
      <c r="CQ186"/>
      <c r="CR186"/>
      <c r="CS186"/>
      <c r="CT186"/>
      <c r="CY186" s="190">
        <f t="shared" si="35"/>
        <v>42125</v>
      </c>
      <c r="CZ186" s="189">
        <f t="shared" si="36"/>
        <v>0.2</v>
      </c>
      <c r="DA186" s="189">
        <f t="shared" si="37"/>
        <v>0.25</v>
      </c>
      <c r="DB186" s="189">
        <f t="shared" si="38"/>
        <v>0.3</v>
      </c>
      <c r="DD186" s="189">
        <f t="shared" si="39"/>
        <v>0.16</v>
      </c>
      <c r="DE186" s="189">
        <f t="shared" si="40"/>
        <v>0.2</v>
      </c>
      <c r="DF186" s="189">
        <f t="shared" si="41"/>
        <v>0.24</v>
      </c>
      <c r="DH186" s="190">
        <f t="shared" si="42"/>
        <v>42125</v>
      </c>
      <c r="DI186" s="17">
        <f t="shared" si="43"/>
        <v>0.75</v>
      </c>
      <c r="DL186" s="190">
        <f t="shared" si="44"/>
        <v>42125</v>
      </c>
      <c r="DM186" s="189">
        <f t="shared" si="45"/>
        <v>0.12</v>
      </c>
      <c r="DN186" s="189">
        <f t="shared" si="46"/>
        <v>0.15</v>
      </c>
      <c r="DO186" s="189">
        <f t="shared" si="47"/>
        <v>0.18</v>
      </c>
      <c r="DQ186" s="189">
        <f t="shared" si="48"/>
        <v>0.08</v>
      </c>
      <c r="DR186" s="189">
        <f t="shared" si="49"/>
        <v>0.1</v>
      </c>
      <c r="DS186" s="189">
        <f t="shared" si="50"/>
        <v>0.12</v>
      </c>
    </row>
    <row r="187" spans="1:123" x14ac:dyDescent="0.2">
      <c r="A187" s="27">
        <f t="shared" ca="1" si="34"/>
        <v>42401</v>
      </c>
      <c r="B187" s="17">
        <f>'Gas Curves'!C191</f>
        <v>6.4955766221068204E-2</v>
      </c>
      <c r="C187" s="17"/>
      <c r="D187" s="52">
        <v>41275</v>
      </c>
      <c r="E187" s="53">
        <v>36.495714460100444</v>
      </c>
      <c r="F187" s="53">
        <v>37.995714460100444</v>
      </c>
      <c r="G187" s="53">
        <v>39.495714460100444</v>
      </c>
      <c r="H187" s="40"/>
      <c r="I187" s="53">
        <v>26</v>
      </c>
      <c r="J187" s="53">
        <v>26</v>
      </c>
      <c r="K187" s="53">
        <v>26</v>
      </c>
      <c r="L187" s="23"/>
      <c r="M187" s="24">
        <v>42156</v>
      </c>
      <c r="N187" s="54">
        <v>29.290000915527344</v>
      </c>
      <c r="O187" s="54">
        <v>29.290000915527344</v>
      </c>
      <c r="P187" s="54">
        <v>29.290000915527344</v>
      </c>
      <c r="Q187" s="22"/>
      <c r="R187" s="54">
        <v>19.790000915527344</v>
      </c>
      <c r="S187" s="54">
        <v>19.790000915527344</v>
      </c>
      <c r="T187" s="54">
        <v>19.790000915527344</v>
      </c>
      <c r="U187" s="22"/>
      <c r="V187" s="54">
        <v>0</v>
      </c>
      <c r="W187" s="54">
        <v>0</v>
      </c>
      <c r="X187" s="54">
        <v>0</v>
      </c>
      <c r="Y187" s="22"/>
      <c r="Z187" s="54">
        <v>0.16</v>
      </c>
      <c r="AA187" s="54">
        <v>0.2</v>
      </c>
      <c r="AB187" s="54">
        <v>0.24</v>
      </c>
      <c r="AC187" s="22"/>
      <c r="AD187" s="54">
        <v>0.08</v>
      </c>
      <c r="AE187" s="54">
        <v>0.1</v>
      </c>
      <c r="AF187" s="54">
        <v>0.12</v>
      </c>
      <c r="AG187" s="22"/>
      <c r="AH187" s="54">
        <v>0.2</v>
      </c>
      <c r="AI187" s="54">
        <v>0.25</v>
      </c>
      <c r="AJ187" s="54">
        <v>0.3</v>
      </c>
      <c r="AK187" s="22"/>
      <c r="AL187" s="54">
        <v>0.12</v>
      </c>
      <c r="AM187" s="54">
        <v>0.15</v>
      </c>
      <c r="AN187" s="54">
        <v>0.18</v>
      </c>
      <c r="AO187" s="22"/>
      <c r="AP187" s="23">
        <v>57</v>
      </c>
      <c r="AQ187" s="55">
        <v>0.4</v>
      </c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4">
        <v>42156</v>
      </c>
      <c r="BI187" s="57">
        <v>0.75</v>
      </c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/>
      <c r="CM187" s="73"/>
      <c r="CN187" s="73"/>
      <c r="CO187" s="58"/>
      <c r="CP187"/>
      <c r="CQ187"/>
      <c r="CR187"/>
      <c r="CS187"/>
      <c r="CT187"/>
      <c r="CY187" s="190">
        <f t="shared" si="35"/>
        <v>42156</v>
      </c>
      <c r="CZ187" s="189">
        <f t="shared" si="36"/>
        <v>0.2</v>
      </c>
      <c r="DA187" s="189">
        <f t="shared" si="37"/>
        <v>0.25</v>
      </c>
      <c r="DB187" s="189">
        <f t="shared" si="38"/>
        <v>0.3</v>
      </c>
      <c r="DD187" s="189">
        <f t="shared" si="39"/>
        <v>0.16</v>
      </c>
      <c r="DE187" s="189">
        <f t="shared" si="40"/>
        <v>0.2</v>
      </c>
      <c r="DF187" s="189">
        <f t="shared" si="41"/>
        <v>0.24</v>
      </c>
      <c r="DH187" s="190">
        <f t="shared" si="42"/>
        <v>42156</v>
      </c>
      <c r="DI187" s="17">
        <f t="shared" si="43"/>
        <v>0.75</v>
      </c>
      <c r="DL187" s="190">
        <f t="shared" si="44"/>
        <v>42156</v>
      </c>
      <c r="DM187" s="189">
        <f t="shared" si="45"/>
        <v>0.12</v>
      </c>
      <c r="DN187" s="189">
        <f t="shared" si="46"/>
        <v>0.15</v>
      </c>
      <c r="DO187" s="189">
        <f t="shared" si="47"/>
        <v>0.18</v>
      </c>
      <c r="DQ187" s="189">
        <f t="shared" si="48"/>
        <v>0.08</v>
      </c>
      <c r="DR187" s="189">
        <f t="shared" si="49"/>
        <v>0.1</v>
      </c>
      <c r="DS187" s="189">
        <f t="shared" si="50"/>
        <v>0.12</v>
      </c>
    </row>
    <row r="188" spans="1:123" x14ac:dyDescent="0.2">
      <c r="A188" s="27">
        <f t="shared" ca="1" si="34"/>
        <v>42430</v>
      </c>
      <c r="B188" s="17">
        <f>'Gas Curves'!C192</f>
        <v>6.4992757075643698E-2</v>
      </c>
      <c r="C188" s="17"/>
      <c r="D188" s="52">
        <v>41306</v>
      </c>
      <c r="E188" s="53">
        <v>35.895712171282085</v>
      </c>
      <c r="F188" s="53">
        <v>37.395712171282085</v>
      </c>
      <c r="G188" s="53">
        <v>38.895712171282085</v>
      </c>
      <c r="H188" s="40"/>
      <c r="I188" s="53">
        <v>24.5</v>
      </c>
      <c r="J188" s="53">
        <v>24.5</v>
      </c>
      <c r="K188" s="53">
        <v>24.5</v>
      </c>
      <c r="L188" s="23"/>
      <c r="M188" s="24">
        <v>42186</v>
      </c>
      <c r="N188" s="54">
        <v>35.290000915527344</v>
      </c>
      <c r="O188" s="54">
        <v>35.290000915527344</v>
      </c>
      <c r="P188" s="54">
        <v>35.290000915527344</v>
      </c>
      <c r="Q188" s="22"/>
      <c r="R188" s="54">
        <v>25.790000915527344</v>
      </c>
      <c r="S188" s="54">
        <v>25.790000915527344</v>
      </c>
      <c r="T188" s="54">
        <v>25.790000915527344</v>
      </c>
      <c r="U188" s="22"/>
      <c r="V188" s="54">
        <v>0</v>
      </c>
      <c r="W188" s="54">
        <v>0</v>
      </c>
      <c r="X188" s="54">
        <v>0</v>
      </c>
      <c r="Y188" s="22"/>
      <c r="Z188" s="54">
        <v>0.24</v>
      </c>
      <c r="AA188" s="54">
        <v>0.3</v>
      </c>
      <c r="AB188" s="54">
        <v>0.36</v>
      </c>
      <c r="AC188" s="22"/>
      <c r="AD188" s="54">
        <v>0.12</v>
      </c>
      <c r="AE188" s="54">
        <v>0.15</v>
      </c>
      <c r="AF188" s="54">
        <v>0.18</v>
      </c>
      <c r="AG188" s="22"/>
      <c r="AH188" s="54">
        <v>0.32</v>
      </c>
      <c r="AI188" s="54">
        <v>0.4</v>
      </c>
      <c r="AJ188" s="54">
        <v>0.48</v>
      </c>
      <c r="AK188" s="22"/>
      <c r="AL188" s="54">
        <v>0.192</v>
      </c>
      <c r="AM188" s="54">
        <v>0.24</v>
      </c>
      <c r="AN188" s="54">
        <v>0.28799999999999998</v>
      </c>
      <c r="AO188" s="22"/>
      <c r="AP188" s="23">
        <v>57</v>
      </c>
      <c r="AQ188" s="55">
        <v>0.4</v>
      </c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4">
        <v>42186</v>
      </c>
      <c r="BI188" s="57">
        <v>0.75</v>
      </c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/>
      <c r="CM188" s="73"/>
      <c r="CN188" s="73"/>
      <c r="CO188" s="58"/>
      <c r="CP188"/>
      <c r="CQ188"/>
      <c r="CR188"/>
      <c r="CS188"/>
      <c r="CT188"/>
      <c r="CY188" s="190">
        <f t="shared" si="35"/>
        <v>42186</v>
      </c>
      <c r="CZ188" s="189">
        <f t="shared" si="36"/>
        <v>0.32</v>
      </c>
      <c r="DA188" s="189">
        <f t="shared" si="37"/>
        <v>0.4</v>
      </c>
      <c r="DB188" s="189">
        <f t="shared" si="38"/>
        <v>0.48</v>
      </c>
      <c r="DD188" s="189">
        <f t="shared" si="39"/>
        <v>0.24</v>
      </c>
      <c r="DE188" s="189">
        <f t="shared" si="40"/>
        <v>0.3</v>
      </c>
      <c r="DF188" s="189">
        <f t="shared" si="41"/>
        <v>0.36</v>
      </c>
      <c r="DH188" s="190">
        <f t="shared" si="42"/>
        <v>42186</v>
      </c>
      <c r="DI188" s="17">
        <f t="shared" si="43"/>
        <v>0.75</v>
      </c>
      <c r="DL188" s="190">
        <f t="shared" si="44"/>
        <v>42186</v>
      </c>
      <c r="DM188" s="189">
        <f t="shared" si="45"/>
        <v>0.192</v>
      </c>
      <c r="DN188" s="189">
        <f t="shared" si="46"/>
        <v>0.24</v>
      </c>
      <c r="DO188" s="189">
        <f t="shared" si="47"/>
        <v>0.28799999999999998</v>
      </c>
      <c r="DQ188" s="189">
        <f t="shared" si="48"/>
        <v>0.12</v>
      </c>
      <c r="DR188" s="189">
        <f t="shared" si="49"/>
        <v>0.15</v>
      </c>
      <c r="DS188" s="189">
        <f t="shared" si="50"/>
        <v>0.18</v>
      </c>
    </row>
    <row r="189" spans="1:123" x14ac:dyDescent="0.2">
      <c r="A189" s="27">
        <f t="shared" ca="1" si="34"/>
        <v>42461</v>
      </c>
      <c r="B189" s="17">
        <f>'Gas Curves'!C193</f>
        <v>6.5030980959181597E-2</v>
      </c>
      <c r="C189" s="17"/>
      <c r="D189" s="52">
        <v>41334</v>
      </c>
      <c r="E189" s="53">
        <v>34.607680830844615</v>
      </c>
      <c r="F189" s="53">
        <v>36.107680830844615</v>
      </c>
      <c r="G189" s="53">
        <v>37.607680830844615</v>
      </c>
      <c r="H189" s="40"/>
      <c r="I189" s="53">
        <v>25.5</v>
      </c>
      <c r="J189" s="53">
        <v>25.5</v>
      </c>
      <c r="K189" s="53">
        <v>25.5</v>
      </c>
      <c r="L189" s="23"/>
      <c r="M189" s="24">
        <v>42217</v>
      </c>
      <c r="N189" s="54">
        <v>33.290004730224609</v>
      </c>
      <c r="O189" s="54">
        <v>33.290004730224609</v>
      </c>
      <c r="P189" s="54">
        <v>33.290004730224609</v>
      </c>
      <c r="Q189" s="22"/>
      <c r="R189" s="54">
        <v>25.790000915527344</v>
      </c>
      <c r="S189" s="54">
        <v>25.790000915527344</v>
      </c>
      <c r="T189" s="54">
        <v>25.790000915527344</v>
      </c>
      <c r="U189" s="22"/>
      <c r="V189" s="54">
        <v>0</v>
      </c>
      <c r="W189" s="54">
        <v>0</v>
      </c>
      <c r="X189" s="54">
        <v>0</v>
      </c>
      <c r="Y189" s="22"/>
      <c r="Z189" s="54">
        <v>0.24</v>
      </c>
      <c r="AA189" s="54">
        <v>0.3</v>
      </c>
      <c r="AB189" s="54">
        <v>0.36</v>
      </c>
      <c r="AC189" s="22"/>
      <c r="AD189" s="54">
        <v>0.12</v>
      </c>
      <c r="AE189" s="54">
        <v>0.15</v>
      </c>
      <c r="AF189" s="54">
        <v>0.18</v>
      </c>
      <c r="AG189" s="22"/>
      <c r="AH189" s="54">
        <v>0.32</v>
      </c>
      <c r="AI189" s="54">
        <v>0.4</v>
      </c>
      <c r="AJ189" s="54">
        <v>0.48</v>
      </c>
      <c r="AK189" s="22"/>
      <c r="AL189" s="54">
        <v>0.192</v>
      </c>
      <c r="AM189" s="54">
        <v>0.24</v>
      </c>
      <c r="AN189" s="54">
        <v>0.28799999999999998</v>
      </c>
      <c r="AO189" s="22"/>
      <c r="AP189" s="23">
        <v>57</v>
      </c>
      <c r="AQ189" s="55">
        <v>0.4</v>
      </c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4">
        <v>42217</v>
      </c>
      <c r="BI189" s="57">
        <v>0.75</v>
      </c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/>
      <c r="CM189" s="73"/>
      <c r="CN189" s="73"/>
      <c r="CO189" s="58"/>
      <c r="CP189"/>
      <c r="CQ189"/>
      <c r="CR189"/>
      <c r="CS189"/>
      <c r="CT189"/>
      <c r="CY189" s="190">
        <f t="shared" si="35"/>
        <v>42217</v>
      </c>
      <c r="CZ189" s="189">
        <f t="shared" si="36"/>
        <v>0.32</v>
      </c>
      <c r="DA189" s="189">
        <f t="shared" si="37"/>
        <v>0.4</v>
      </c>
      <c r="DB189" s="189">
        <f t="shared" si="38"/>
        <v>0.48</v>
      </c>
      <c r="DD189" s="189">
        <f t="shared" si="39"/>
        <v>0.24</v>
      </c>
      <c r="DE189" s="189">
        <f t="shared" si="40"/>
        <v>0.3</v>
      </c>
      <c r="DF189" s="189">
        <f t="shared" si="41"/>
        <v>0.36</v>
      </c>
      <c r="DH189" s="190">
        <f t="shared" si="42"/>
        <v>42217</v>
      </c>
      <c r="DI189" s="17">
        <f t="shared" si="43"/>
        <v>0.75</v>
      </c>
      <c r="DL189" s="190">
        <f t="shared" si="44"/>
        <v>42217</v>
      </c>
      <c r="DM189" s="189">
        <f t="shared" si="45"/>
        <v>0.192</v>
      </c>
      <c r="DN189" s="189">
        <f t="shared" si="46"/>
        <v>0.24</v>
      </c>
      <c r="DO189" s="189">
        <f t="shared" si="47"/>
        <v>0.28799999999999998</v>
      </c>
      <c r="DQ189" s="189">
        <f t="shared" si="48"/>
        <v>0.12</v>
      </c>
      <c r="DR189" s="189">
        <f t="shared" si="49"/>
        <v>0.15</v>
      </c>
      <c r="DS189" s="189">
        <f t="shared" si="50"/>
        <v>0.18</v>
      </c>
    </row>
    <row r="190" spans="1:123" x14ac:dyDescent="0.2">
      <c r="A190" s="27">
        <f t="shared" ca="1" si="34"/>
        <v>42491</v>
      </c>
      <c r="B190" s="17">
        <f>'Gas Curves'!C194</f>
        <v>6.5069204843203596E-2</v>
      </c>
      <c r="C190" s="17"/>
      <c r="D190" s="52">
        <v>41365</v>
      </c>
      <c r="E190" s="53">
        <v>34.807681593784068</v>
      </c>
      <c r="F190" s="53">
        <v>36.307681593784068</v>
      </c>
      <c r="G190" s="53">
        <v>37.807681593784068</v>
      </c>
      <c r="H190" s="40"/>
      <c r="I190" s="53">
        <v>22.5</v>
      </c>
      <c r="J190" s="53">
        <v>22.5</v>
      </c>
      <c r="K190" s="53">
        <v>22.5</v>
      </c>
      <c r="L190" s="23"/>
      <c r="M190" s="24">
        <v>42248</v>
      </c>
      <c r="N190" s="54">
        <v>25.290000915527344</v>
      </c>
      <c r="O190" s="54">
        <v>25.290000915527344</v>
      </c>
      <c r="P190" s="54">
        <v>25.290000915527344</v>
      </c>
      <c r="Q190" s="22"/>
      <c r="R190" s="54">
        <v>19.790000915527344</v>
      </c>
      <c r="S190" s="54">
        <v>19.790000915527344</v>
      </c>
      <c r="T190" s="54">
        <v>19.790000915527344</v>
      </c>
      <c r="U190" s="22"/>
      <c r="V190" s="54">
        <v>0</v>
      </c>
      <c r="W190" s="54">
        <v>0</v>
      </c>
      <c r="X190" s="54">
        <v>0</v>
      </c>
      <c r="Y190" s="22"/>
      <c r="Z190" s="54">
        <v>0.16</v>
      </c>
      <c r="AA190" s="54">
        <v>0.2</v>
      </c>
      <c r="AB190" s="54">
        <v>0.24</v>
      </c>
      <c r="AC190" s="22"/>
      <c r="AD190" s="54">
        <v>0.08</v>
      </c>
      <c r="AE190" s="54">
        <v>0.1</v>
      </c>
      <c r="AF190" s="54">
        <v>0.12</v>
      </c>
      <c r="AG190" s="22"/>
      <c r="AH190" s="54">
        <v>0.2</v>
      </c>
      <c r="AI190" s="54">
        <v>0.25</v>
      </c>
      <c r="AJ190" s="54">
        <v>0.3</v>
      </c>
      <c r="AK190" s="22"/>
      <c r="AL190" s="54">
        <v>0.12</v>
      </c>
      <c r="AM190" s="54">
        <v>0.15</v>
      </c>
      <c r="AN190" s="54">
        <v>0.18</v>
      </c>
      <c r="AO190" s="22"/>
      <c r="AP190" s="23">
        <v>58</v>
      </c>
      <c r="AQ190" s="55">
        <v>0.4</v>
      </c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4">
        <v>42248</v>
      </c>
      <c r="BI190" s="57">
        <v>0.75</v>
      </c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/>
      <c r="CM190" s="73"/>
      <c r="CN190" s="73"/>
      <c r="CO190" s="58"/>
      <c r="CP190"/>
      <c r="CQ190"/>
      <c r="CR190"/>
      <c r="CS190"/>
      <c r="CT190"/>
      <c r="CY190" s="190">
        <f t="shared" si="35"/>
        <v>42248</v>
      </c>
      <c r="CZ190" s="189">
        <f t="shared" si="36"/>
        <v>0.2</v>
      </c>
      <c r="DA190" s="189">
        <f t="shared" si="37"/>
        <v>0.25</v>
      </c>
      <c r="DB190" s="189">
        <f t="shared" si="38"/>
        <v>0.3</v>
      </c>
      <c r="DD190" s="189">
        <f t="shared" si="39"/>
        <v>0.16</v>
      </c>
      <c r="DE190" s="189">
        <f t="shared" si="40"/>
        <v>0.2</v>
      </c>
      <c r="DF190" s="189">
        <f t="shared" si="41"/>
        <v>0.24</v>
      </c>
      <c r="DH190" s="190">
        <f t="shared" si="42"/>
        <v>42248</v>
      </c>
      <c r="DI190" s="17">
        <f t="shared" si="43"/>
        <v>0.75</v>
      </c>
      <c r="DL190" s="190">
        <f t="shared" si="44"/>
        <v>42248</v>
      </c>
      <c r="DM190" s="189">
        <f t="shared" si="45"/>
        <v>0.12</v>
      </c>
      <c r="DN190" s="189">
        <f t="shared" si="46"/>
        <v>0.15</v>
      </c>
      <c r="DO190" s="189">
        <f t="shared" si="47"/>
        <v>0.18</v>
      </c>
      <c r="DQ190" s="189">
        <f t="shared" si="48"/>
        <v>0.08</v>
      </c>
      <c r="DR190" s="189">
        <f t="shared" si="49"/>
        <v>0.1</v>
      </c>
      <c r="DS190" s="189">
        <f t="shared" si="50"/>
        <v>0.12</v>
      </c>
    </row>
    <row r="191" spans="1:123" x14ac:dyDescent="0.2">
      <c r="A191" s="27">
        <f t="shared" ca="1" si="34"/>
        <v>42522</v>
      </c>
      <c r="B191" s="17">
        <f>'Gas Curves'!C195</f>
        <v>6.5104962670630206E-2</v>
      </c>
      <c r="C191" s="17"/>
      <c r="D191" s="52">
        <v>41395</v>
      </c>
      <c r="E191" s="53">
        <v>40.785002899169925</v>
      </c>
      <c r="F191" s="53">
        <v>43.085002899169922</v>
      </c>
      <c r="G191" s="53">
        <v>45.385002899169919</v>
      </c>
      <c r="H191" s="40"/>
      <c r="I191" s="53">
        <v>23.040000915527344</v>
      </c>
      <c r="J191" s="53">
        <v>23.040000915527344</v>
      </c>
      <c r="K191" s="53">
        <v>23.040000915527344</v>
      </c>
      <c r="L191" s="23"/>
      <c r="M191" s="24">
        <v>42278</v>
      </c>
      <c r="N191" s="54">
        <v>20.286001205444336</v>
      </c>
      <c r="O191" s="54">
        <v>20.286001205444336</v>
      </c>
      <c r="P191" s="54">
        <v>20.286001205444336</v>
      </c>
      <c r="Q191" s="22"/>
      <c r="R191" s="54">
        <v>14.786500930786133</v>
      </c>
      <c r="S191" s="54">
        <v>14.786500930786133</v>
      </c>
      <c r="T191" s="54">
        <v>14.786500930786133</v>
      </c>
      <c r="U191" s="22"/>
      <c r="V191" s="54">
        <v>0</v>
      </c>
      <c r="W191" s="54">
        <v>0</v>
      </c>
      <c r="X191" s="54">
        <v>0</v>
      </c>
      <c r="Y191" s="22"/>
      <c r="Z191" s="54">
        <v>0.16</v>
      </c>
      <c r="AA191" s="54">
        <v>0.2</v>
      </c>
      <c r="AB191" s="54">
        <v>0.24</v>
      </c>
      <c r="AC191" s="22"/>
      <c r="AD191" s="54">
        <v>0.08</v>
      </c>
      <c r="AE191" s="54">
        <v>0.1</v>
      </c>
      <c r="AF191" s="54">
        <v>0.12</v>
      </c>
      <c r="AG191" s="22"/>
      <c r="AH191" s="54">
        <v>0.2</v>
      </c>
      <c r="AI191" s="54">
        <v>0.25</v>
      </c>
      <c r="AJ191" s="54">
        <v>0.3</v>
      </c>
      <c r="AK191" s="22"/>
      <c r="AL191" s="54">
        <v>0.12</v>
      </c>
      <c r="AM191" s="54">
        <v>0.15</v>
      </c>
      <c r="AN191" s="54">
        <v>0.18</v>
      </c>
      <c r="AO191" s="22"/>
      <c r="AP191" s="23">
        <v>58</v>
      </c>
      <c r="AQ191" s="55">
        <v>0.4</v>
      </c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4">
        <v>42278</v>
      </c>
      <c r="BI191" s="57">
        <v>0.75</v>
      </c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/>
      <c r="CM191" s="73"/>
      <c r="CN191" s="73"/>
      <c r="CO191" s="58"/>
      <c r="CP191"/>
      <c r="CQ191"/>
      <c r="CR191"/>
      <c r="CS191"/>
      <c r="CT191"/>
      <c r="CY191" s="190">
        <f t="shared" si="35"/>
        <v>42278</v>
      </c>
      <c r="CZ191" s="189">
        <f t="shared" si="36"/>
        <v>0.2</v>
      </c>
      <c r="DA191" s="189">
        <f t="shared" si="37"/>
        <v>0.25</v>
      </c>
      <c r="DB191" s="189">
        <f t="shared" si="38"/>
        <v>0.3</v>
      </c>
      <c r="DD191" s="189">
        <f t="shared" si="39"/>
        <v>0.16</v>
      </c>
      <c r="DE191" s="189">
        <f t="shared" si="40"/>
        <v>0.2</v>
      </c>
      <c r="DF191" s="189">
        <f t="shared" si="41"/>
        <v>0.24</v>
      </c>
      <c r="DH191" s="190">
        <f t="shared" si="42"/>
        <v>42278</v>
      </c>
      <c r="DI191" s="17">
        <f t="shared" si="43"/>
        <v>0.75</v>
      </c>
      <c r="DL191" s="190">
        <f t="shared" si="44"/>
        <v>42278</v>
      </c>
      <c r="DM191" s="189">
        <f t="shared" si="45"/>
        <v>0.12</v>
      </c>
      <c r="DN191" s="189">
        <f t="shared" si="46"/>
        <v>0.15</v>
      </c>
      <c r="DO191" s="189">
        <f t="shared" si="47"/>
        <v>0.18</v>
      </c>
      <c r="DQ191" s="189">
        <f t="shared" si="48"/>
        <v>0.08</v>
      </c>
      <c r="DR191" s="189">
        <f t="shared" si="49"/>
        <v>0.1</v>
      </c>
      <c r="DS191" s="189">
        <f t="shared" si="50"/>
        <v>0.12</v>
      </c>
    </row>
    <row r="192" spans="1:123" x14ac:dyDescent="0.2">
      <c r="A192" s="27">
        <f t="shared" ca="1" si="34"/>
        <v>42552</v>
      </c>
      <c r="B192" s="17">
        <f>'Gas Curves'!C196</f>
        <v>6.5143186555589608E-2</v>
      </c>
      <c r="C192" s="17"/>
      <c r="D192" s="52">
        <v>41426</v>
      </c>
      <c r="E192" s="53">
        <v>48.625003814697266</v>
      </c>
      <c r="F192" s="53">
        <v>53.625003814697266</v>
      </c>
      <c r="G192" s="53">
        <v>58.625003814697266</v>
      </c>
      <c r="H192" s="40"/>
      <c r="I192" s="53">
        <v>26.040000915527344</v>
      </c>
      <c r="J192" s="53">
        <v>26.040000915527344</v>
      </c>
      <c r="K192" s="53">
        <v>26.040000915527344</v>
      </c>
      <c r="L192" s="23"/>
      <c r="M192" s="24">
        <v>42309</v>
      </c>
      <c r="N192" s="54">
        <v>22.290000915527344</v>
      </c>
      <c r="O192" s="54">
        <v>22.290000915527344</v>
      </c>
      <c r="P192" s="54">
        <v>22.290000915527344</v>
      </c>
      <c r="Q192" s="22"/>
      <c r="R192" s="54">
        <v>14.790000915527344</v>
      </c>
      <c r="S192" s="54">
        <v>14.790000915527344</v>
      </c>
      <c r="T192" s="54">
        <v>14.790000915527344</v>
      </c>
      <c r="U192" s="22"/>
      <c r="V192" s="54">
        <v>0</v>
      </c>
      <c r="W192" s="54">
        <v>0</v>
      </c>
      <c r="X192" s="54">
        <v>0</v>
      </c>
      <c r="Y192" s="22"/>
      <c r="Z192" s="54">
        <v>0.16</v>
      </c>
      <c r="AA192" s="54">
        <v>0.2</v>
      </c>
      <c r="AB192" s="54">
        <v>0.24</v>
      </c>
      <c r="AC192" s="22"/>
      <c r="AD192" s="54">
        <v>0.08</v>
      </c>
      <c r="AE192" s="54">
        <v>0.1</v>
      </c>
      <c r="AF192" s="54">
        <v>0.12</v>
      </c>
      <c r="AG192" s="22"/>
      <c r="AH192" s="54">
        <v>0.2</v>
      </c>
      <c r="AI192" s="54">
        <v>0.25</v>
      </c>
      <c r="AJ192" s="54">
        <v>0.3</v>
      </c>
      <c r="AK192" s="22"/>
      <c r="AL192" s="54">
        <v>0.12</v>
      </c>
      <c r="AM192" s="54">
        <v>0.15</v>
      </c>
      <c r="AN192" s="54">
        <v>0.18</v>
      </c>
      <c r="AO192" s="22"/>
      <c r="AP192" s="23">
        <v>58</v>
      </c>
      <c r="AQ192" s="55">
        <v>0.4</v>
      </c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4">
        <v>42309</v>
      </c>
      <c r="BI192" s="57">
        <v>0.75</v>
      </c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/>
      <c r="CM192" s="73"/>
      <c r="CN192" s="73"/>
      <c r="CO192" s="58"/>
      <c r="CP192"/>
      <c r="CQ192"/>
      <c r="CR192"/>
      <c r="CS192"/>
      <c r="CT192"/>
      <c r="CY192" s="190">
        <f t="shared" si="35"/>
        <v>42309</v>
      </c>
      <c r="CZ192" s="189">
        <f t="shared" si="36"/>
        <v>0.2</v>
      </c>
      <c r="DA192" s="189">
        <f t="shared" si="37"/>
        <v>0.25</v>
      </c>
      <c r="DB192" s="189">
        <f t="shared" si="38"/>
        <v>0.3</v>
      </c>
      <c r="DD192" s="189">
        <f t="shared" si="39"/>
        <v>0.16</v>
      </c>
      <c r="DE192" s="189">
        <f t="shared" si="40"/>
        <v>0.2</v>
      </c>
      <c r="DF192" s="189">
        <f t="shared" si="41"/>
        <v>0.24</v>
      </c>
      <c r="DH192" s="190">
        <f t="shared" si="42"/>
        <v>42309</v>
      </c>
      <c r="DI192" s="17">
        <f t="shared" si="43"/>
        <v>0.75</v>
      </c>
      <c r="DL192" s="190">
        <f t="shared" si="44"/>
        <v>42309</v>
      </c>
      <c r="DM192" s="189">
        <f t="shared" si="45"/>
        <v>0.12</v>
      </c>
      <c r="DN192" s="189">
        <f t="shared" si="46"/>
        <v>0.15</v>
      </c>
      <c r="DO192" s="189">
        <f t="shared" si="47"/>
        <v>0.18</v>
      </c>
      <c r="DQ192" s="189">
        <f t="shared" si="48"/>
        <v>0.08</v>
      </c>
      <c r="DR192" s="189">
        <f t="shared" si="49"/>
        <v>0.1</v>
      </c>
      <c r="DS192" s="189">
        <f t="shared" si="50"/>
        <v>0.12</v>
      </c>
    </row>
    <row r="193" spans="1:123" x14ac:dyDescent="0.2">
      <c r="A193" s="27">
        <f t="shared" ca="1" si="34"/>
        <v>42583</v>
      </c>
      <c r="B193" s="17">
        <f>'Gas Curves'!C197</f>
        <v>6.5180177412462695E-2</v>
      </c>
      <c r="C193" s="17"/>
      <c r="D193" s="52">
        <v>41456</v>
      </c>
      <c r="E193" s="53">
        <v>54.25</v>
      </c>
      <c r="F193" s="53">
        <v>64.25</v>
      </c>
      <c r="G193" s="53">
        <v>74.25</v>
      </c>
      <c r="H193" s="40"/>
      <c r="I193" s="53">
        <v>26.540000915527344</v>
      </c>
      <c r="J193" s="53">
        <v>26.540000915527344</v>
      </c>
      <c r="K193" s="53">
        <v>26.540000915527344</v>
      </c>
      <c r="L193" s="23"/>
      <c r="M193" s="24">
        <v>42339</v>
      </c>
      <c r="N193" s="54">
        <v>27.290000915527344</v>
      </c>
      <c r="O193" s="54">
        <v>27.290000915527344</v>
      </c>
      <c r="P193" s="54">
        <v>27.290000915527344</v>
      </c>
      <c r="Q193" s="22"/>
      <c r="R193" s="54">
        <v>21.790000915527344</v>
      </c>
      <c r="S193" s="54">
        <v>21.790000915527344</v>
      </c>
      <c r="T193" s="54">
        <v>21.790000915527344</v>
      </c>
      <c r="U193" s="22"/>
      <c r="V193" s="54">
        <v>0</v>
      </c>
      <c r="W193" s="54">
        <v>0</v>
      </c>
      <c r="X193" s="54">
        <v>0</v>
      </c>
      <c r="Y193" s="22"/>
      <c r="Z193" s="54">
        <v>0.16</v>
      </c>
      <c r="AA193" s="54">
        <v>0.2</v>
      </c>
      <c r="AB193" s="54">
        <v>0.24</v>
      </c>
      <c r="AC193" s="22"/>
      <c r="AD193" s="54">
        <v>0.08</v>
      </c>
      <c r="AE193" s="54">
        <v>0.1</v>
      </c>
      <c r="AF193" s="54">
        <v>0.12</v>
      </c>
      <c r="AG193" s="22"/>
      <c r="AH193" s="54">
        <v>0.2</v>
      </c>
      <c r="AI193" s="54">
        <v>0.25</v>
      </c>
      <c r="AJ193" s="54">
        <v>0.3</v>
      </c>
      <c r="AK193" s="22"/>
      <c r="AL193" s="54">
        <v>0.12</v>
      </c>
      <c r="AM193" s="54">
        <v>0.15</v>
      </c>
      <c r="AN193" s="54">
        <v>0.18</v>
      </c>
      <c r="AO193" s="22"/>
      <c r="AP193" s="23">
        <v>59</v>
      </c>
      <c r="AQ193" s="55">
        <v>0.4</v>
      </c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4">
        <v>42339</v>
      </c>
      <c r="BI193" s="57">
        <v>0.75</v>
      </c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/>
      <c r="CM193" s="73"/>
      <c r="CN193" s="73"/>
      <c r="CO193" s="58"/>
      <c r="CP193"/>
      <c r="CQ193"/>
      <c r="CR193"/>
      <c r="CS193"/>
      <c r="CT193"/>
      <c r="CY193" s="190">
        <f t="shared" si="35"/>
        <v>42339</v>
      </c>
      <c r="CZ193" s="189">
        <f t="shared" si="36"/>
        <v>0.2</v>
      </c>
      <c r="DA193" s="189">
        <f t="shared" si="37"/>
        <v>0.25</v>
      </c>
      <c r="DB193" s="189">
        <f t="shared" si="38"/>
        <v>0.3</v>
      </c>
      <c r="DD193" s="189">
        <f t="shared" si="39"/>
        <v>0.16</v>
      </c>
      <c r="DE193" s="189">
        <f t="shared" si="40"/>
        <v>0.2</v>
      </c>
      <c r="DF193" s="189">
        <f t="shared" si="41"/>
        <v>0.24</v>
      </c>
      <c r="DH193" s="190">
        <f t="shared" si="42"/>
        <v>42339</v>
      </c>
      <c r="DI193" s="17">
        <f t="shared" si="43"/>
        <v>0.75</v>
      </c>
      <c r="DL193" s="190">
        <f t="shared" si="44"/>
        <v>42339</v>
      </c>
      <c r="DM193" s="189">
        <f t="shared" si="45"/>
        <v>0.12</v>
      </c>
      <c r="DN193" s="189">
        <f t="shared" si="46"/>
        <v>0.15</v>
      </c>
      <c r="DO193" s="189">
        <f t="shared" si="47"/>
        <v>0.18</v>
      </c>
      <c r="DQ193" s="189">
        <f t="shared" si="48"/>
        <v>0.08</v>
      </c>
      <c r="DR193" s="189">
        <f t="shared" si="49"/>
        <v>0.1</v>
      </c>
      <c r="DS193" s="189">
        <f t="shared" si="50"/>
        <v>0.12</v>
      </c>
    </row>
    <row r="194" spans="1:123" x14ac:dyDescent="0.2">
      <c r="A194" s="27">
        <f t="shared" ca="1" si="34"/>
        <v>42614</v>
      </c>
      <c r="B194" s="17">
        <f>'Gas Curves'!C198</f>
        <v>6.5218401298375195E-2</v>
      </c>
      <c r="C194" s="17"/>
      <c r="D194" s="52">
        <v>41487</v>
      </c>
      <c r="E194" s="53">
        <v>54.25</v>
      </c>
      <c r="F194" s="53">
        <v>64.25</v>
      </c>
      <c r="G194" s="53">
        <v>74.25</v>
      </c>
      <c r="H194" s="40"/>
      <c r="I194" s="53">
        <v>27.540000915527344</v>
      </c>
      <c r="J194" s="53">
        <v>27.540000915527344</v>
      </c>
      <c r="K194" s="53">
        <v>27.540000915527344</v>
      </c>
      <c r="L194" s="23"/>
      <c r="M194" s="24">
        <v>42370</v>
      </c>
      <c r="N194" s="54">
        <v>35.75</v>
      </c>
      <c r="O194" s="54">
        <v>35.75</v>
      </c>
      <c r="P194" s="54">
        <v>35.75</v>
      </c>
      <c r="Q194" s="22"/>
      <c r="R194" s="54">
        <v>25.25</v>
      </c>
      <c r="S194" s="54">
        <v>25.25</v>
      </c>
      <c r="T194" s="54">
        <v>25.25</v>
      </c>
      <c r="U194" s="22"/>
      <c r="V194" s="54">
        <v>0</v>
      </c>
      <c r="W194" s="54">
        <v>0</v>
      </c>
      <c r="X194" s="54">
        <v>0</v>
      </c>
      <c r="Y194" s="22"/>
      <c r="Z194" s="54">
        <v>0.16</v>
      </c>
      <c r="AA194" s="54">
        <v>0.2</v>
      </c>
      <c r="AB194" s="54">
        <v>0.24</v>
      </c>
      <c r="AC194" s="22"/>
      <c r="AD194" s="54">
        <v>0.08</v>
      </c>
      <c r="AE194" s="54">
        <v>0.1</v>
      </c>
      <c r="AF194" s="54">
        <v>0.12</v>
      </c>
      <c r="AG194" s="22"/>
      <c r="AH194" s="54">
        <v>0.2</v>
      </c>
      <c r="AI194" s="54">
        <v>0.25</v>
      </c>
      <c r="AJ194" s="54">
        <v>0.3</v>
      </c>
      <c r="AK194" s="22"/>
      <c r="AL194" s="54">
        <v>0.12</v>
      </c>
      <c r="AM194" s="54">
        <v>0.15</v>
      </c>
      <c r="AN194" s="54">
        <v>0.18</v>
      </c>
      <c r="AO194" s="22"/>
      <c r="AP194" s="23">
        <v>59</v>
      </c>
      <c r="AQ194" s="55">
        <v>0.4</v>
      </c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4">
        <v>42370</v>
      </c>
      <c r="BI194" s="57">
        <v>0.75</v>
      </c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/>
      <c r="CM194" s="73"/>
      <c r="CN194" s="73"/>
      <c r="CO194" s="58"/>
      <c r="CP194"/>
      <c r="CQ194"/>
      <c r="CR194"/>
      <c r="CS194"/>
      <c r="CT194"/>
      <c r="CY194" s="190">
        <f t="shared" si="35"/>
        <v>42370</v>
      </c>
      <c r="CZ194" s="189">
        <f t="shared" si="36"/>
        <v>0.2</v>
      </c>
      <c r="DA194" s="189">
        <f t="shared" si="37"/>
        <v>0.25</v>
      </c>
      <c r="DB194" s="189">
        <f t="shared" si="38"/>
        <v>0.3</v>
      </c>
      <c r="DD194" s="189">
        <f t="shared" si="39"/>
        <v>0.16</v>
      </c>
      <c r="DE194" s="189">
        <f t="shared" si="40"/>
        <v>0.2</v>
      </c>
      <c r="DF194" s="189">
        <f t="shared" si="41"/>
        <v>0.24</v>
      </c>
      <c r="DH194" s="190">
        <f t="shared" si="42"/>
        <v>42370</v>
      </c>
      <c r="DI194" s="17">
        <f t="shared" si="43"/>
        <v>0.75</v>
      </c>
      <c r="DL194" s="190">
        <f t="shared" si="44"/>
        <v>42370</v>
      </c>
      <c r="DM194" s="189">
        <f t="shared" si="45"/>
        <v>0.12</v>
      </c>
      <c r="DN194" s="189">
        <f t="shared" si="46"/>
        <v>0.15</v>
      </c>
      <c r="DO194" s="189">
        <f t="shared" si="47"/>
        <v>0.18</v>
      </c>
      <c r="DQ194" s="189">
        <f t="shared" si="48"/>
        <v>0.08</v>
      </c>
      <c r="DR194" s="189">
        <f t="shared" si="49"/>
        <v>0.1</v>
      </c>
      <c r="DS194" s="189">
        <f t="shared" si="50"/>
        <v>0.12</v>
      </c>
    </row>
    <row r="195" spans="1:123" x14ac:dyDescent="0.2">
      <c r="A195" s="27">
        <f t="shared" ca="1" si="34"/>
        <v>42644</v>
      </c>
      <c r="B195" s="17">
        <f>'Gas Curves'!C199</f>
        <v>6.5255392156170308E-2</v>
      </c>
      <c r="C195" s="17"/>
      <c r="D195" s="52">
        <v>41518</v>
      </c>
      <c r="E195" s="53">
        <v>30.460002899169922</v>
      </c>
      <c r="F195" s="53">
        <v>31.960002899169922</v>
      </c>
      <c r="G195" s="53">
        <v>33.460002899169922</v>
      </c>
      <c r="H195" s="40"/>
      <c r="I195" s="53">
        <v>21.540000915527344</v>
      </c>
      <c r="J195" s="53">
        <v>21.540000915527344</v>
      </c>
      <c r="K195" s="53">
        <v>21.540000915527344</v>
      </c>
      <c r="L195" s="23"/>
      <c r="M195" s="24">
        <v>42401</v>
      </c>
      <c r="N195" s="54">
        <v>31.246002197265625</v>
      </c>
      <c r="O195" s="54">
        <v>31.246002197265625</v>
      </c>
      <c r="P195" s="54">
        <v>31.246002197265625</v>
      </c>
      <c r="Q195" s="22"/>
      <c r="R195" s="54">
        <v>22.746501922607422</v>
      </c>
      <c r="S195" s="54">
        <v>22.746501922607422</v>
      </c>
      <c r="T195" s="54">
        <v>22.746501922607422</v>
      </c>
      <c r="U195" s="22"/>
      <c r="V195" s="54">
        <v>0</v>
      </c>
      <c r="W195" s="54">
        <v>0</v>
      </c>
      <c r="X195" s="54">
        <v>0</v>
      </c>
      <c r="Y195" s="22"/>
      <c r="Z195" s="54">
        <v>0.16</v>
      </c>
      <c r="AA195" s="54">
        <v>0.2</v>
      </c>
      <c r="AB195" s="54">
        <v>0.24</v>
      </c>
      <c r="AC195" s="22"/>
      <c r="AD195" s="54">
        <v>0.08</v>
      </c>
      <c r="AE195" s="54">
        <v>0.1</v>
      </c>
      <c r="AF195" s="54">
        <v>0.12</v>
      </c>
      <c r="AG195" s="22"/>
      <c r="AH195" s="54">
        <v>0.2</v>
      </c>
      <c r="AI195" s="54">
        <v>0.25</v>
      </c>
      <c r="AJ195" s="54">
        <v>0.3</v>
      </c>
      <c r="AK195" s="22"/>
      <c r="AL195" s="54">
        <v>0.12</v>
      </c>
      <c r="AM195" s="54">
        <v>0.15</v>
      </c>
      <c r="AN195" s="54">
        <v>0.18</v>
      </c>
      <c r="AO195" s="22"/>
      <c r="AP195" s="23">
        <v>59</v>
      </c>
      <c r="AQ195" s="55">
        <v>0.4</v>
      </c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4">
        <v>42401</v>
      </c>
      <c r="BI195" s="57">
        <v>0.75</v>
      </c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/>
      <c r="CM195" s="73"/>
      <c r="CN195" s="73"/>
      <c r="CO195" s="58"/>
      <c r="CP195"/>
      <c r="CQ195"/>
      <c r="CR195"/>
      <c r="CS195"/>
      <c r="CT195"/>
      <c r="CY195" s="190">
        <f t="shared" si="35"/>
        <v>42401</v>
      </c>
      <c r="CZ195" s="189">
        <f t="shared" si="36"/>
        <v>0.2</v>
      </c>
      <c r="DA195" s="189">
        <f t="shared" si="37"/>
        <v>0.25</v>
      </c>
      <c r="DB195" s="189">
        <f t="shared" si="38"/>
        <v>0.3</v>
      </c>
      <c r="DD195" s="189">
        <f t="shared" si="39"/>
        <v>0.16</v>
      </c>
      <c r="DE195" s="189">
        <f t="shared" si="40"/>
        <v>0.2</v>
      </c>
      <c r="DF195" s="189">
        <f t="shared" si="41"/>
        <v>0.24</v>
      </c>
      <c r="DH195" s="190">
        <f t="shared" si="42"/>
        <v>42401</v>
      </c>
      <c r="DI195" s="17">
        <f t="shared" si="43"/>
        <v>0.75</v>
      </c>
      <c r="DL195" s="190">
        <f t="shared" si="44"/>
        <v>42401</v>
      </c>
      <c r="DM195" s="189">
        <f t="shared" si="45"/>
        <v>0.12</v>
      </c>
      <c r="DN195" s="189">
        <f t="shared" si="46"/>
        <v>0.15</v>
      </c>
      <c r="DO195" s="189">
        <f t="shared" si="47"/>
        <v>0.18</v>
      </c>
      <c r="DQ195" s="189">
        <f t="shared" si="48"/>
        <v>0.08</v>
      </c>
      <c r="DR195" s="189">
        <f t="shared" si="49"/>
        <v>0.1</v>
      </c>
      <c r="DS195" s="189">
        <f t="shared" si="50"/>
        <v>0.12</v>
      </c>
    </row>
    <row r="196" spans="1:123" x14ac:dyDescent="0.2">
      <c r="A196" s="27">
        <f t="shared" ca="1" si="34"/>
        <v>42675</v>
      </c>
      <c r="B196" s="17">
        <f>'Gas Curves'!C200</f>
        <v>6.5293616043034797E-2</v>
      </c>
      <c r="C196" s="17"/>
      <c r="D196" s="52">
        <v>41548</v>
      </c>
      <c r="E196" s="53">
        <v>33.361568808555603</v>
      </c>
      <c r="F196" s="53">
        <v>34.861568808555603</v>
      </c>
      <c r="G196" s="53">
        <v>36.361568808555603</v>
      </c>
      <c r="H196" s="40"/>
      <c r="I196" s="53">
        <v>21.040002822875977</v>
      </c>
      <c r="J196" s="53">
        <v>21.040002822875977</v>
      </c>
      <c r="K196" s="53">
        <v>21.040002822875977</v>
      </c>
      <c r="L196" s="23"/>
      <c r="M196" s="24">
        <v>42430</v>
      </c>
      <c r="N196" s="54">
        <v>25.5</v>
      </c>
      <c r="O196" s="54">
        <v>25.5</v>
      </c>
      <c r="P196" s="54">
        <v>25.5</v>
      </c>
      <c r="Q196" s="22"/>
      <c r="R196" s="54">
        <v>20</v>
      </c>
      <c r="S196" s="54">
        <v>20</v>
      </c>
      <c r="T196" s="54">
        <v>20</v>
      </c>
      <c r="U196" s="22"/>
      <c r="V196" s="54">
        <v>0</v>
      </c>
      <c r="W196" s="54">
        <v>0</v>
      </c>
      <c r="X196" s="54">
        <v>0</v>
      </c>
      <c r="Y196" s="22"/>
      <c r="Z196" s="54">
        <v>0.16</v>
      </c>
      <c r="AA196" s="54">
        <v>0.2</v>
      </c>
      <c r="AB196" s="54">
        <v>0.24</v>
      </c>
      <c r="AC196" s="22"/>
      <c r="AD196" s="54">
        <v>0.08</v>
      </c>
      <c r="AE196" s="54">
        <v>0.1</v>
      </c>
      <c r="AF196" s="54">
        <v>0.12</v>
      </c>
      <c r="AG196" s="22"/>
      <c r="AH196" s="54">
        <v>0.2</v>
      </c>
      <c r="AI196" s="54">
        <v>0.25</v>
      </c>
      <c r="AJ196" s="54">
        <v>0.3</v>
      </c>
      <c r="AK196" s="22"/>
      <c r="AL196" s="54">
        <v>0.12</v>
      </c>
      <c r="AM196" s="54">
        <v>0.15</v>
      </c>
      <c r="AN196" s="54">
        <v>0.18</v>
      </c>
      <c r="AO196" s="22"/>
      <c r="AP196" s="23">
        <v>60</v>
      </c>
      <c r="AQ196" s="55">
        <v>0.4</v>
      </c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4">
        <v>42430</v>
      </c>
      <c r="BI196" s="57">
        <v>0.75</v>
      </c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/>
      <c r="CM196" s="73"/>
      <c r="CN196" s="73"/>
      <c r="CO196" s="58"/>
      <c r="CP196"/>
      <c r="CQ196"/>
      <c r="CR196"/>
      <c r="CS196"/>
      <c r="CT196"/>
      <c r="CY196" s="190">
        <f t="shared" si="35"/>
        <v>42430</v>
      </c>
      <c r="CZ196" s="189">
        <f t="shared" si="36"/>
        <v>0.2</v>
      </c>
      <c r="DA196" s="189">
        <f t="shared" si="37"/>
        <v>0.25</v>
      </c>
      <c r="DB196" s="189">
        <f t="shared" si="38"/>
        <v>0.3</v>
      </c>
      <c r="DD196" s="189">
        <f t="shared" si="39"/>
        <v>0.16</v>
      </c>
      <c r="DE196" s="189">
        <f t="shared" si="40"/>
        <v>0.2</v>
      </c>
      <c r="DF196" s="189">
        <f t="shared" si="41"/>
        <v>0.24</v>
      </c>
      <c r="DH196" s="190">
        <f t="shared" si="42"/>
        <v>42430</v>
      </c>
      <c r="DI196" s="17">
        <f t="shared" si="43"/>
        <v>0.75</v>
      </c>
      <c r="DL196" s="190">
        <f t="shared" si="44"/>
        <v>42430</v>
      </c>
      <c r="DM196" s="189">
        <f t="shared" si="45"/>
        <v>0.12</v>
      </c>
      <c r="DN196" s="189">
        <f t="shared" si="46"/>
        <v>0.15</v>
      </c>
      <c r="DO196" s="189">
        <f t="shared" si="47"/>
        <v>0.18</v>
      </c>
      <c r="DQ196" s="189">
        <f t="shared" si="48"/>
        <v>0.08</v>
      </c>
      <c r="DR196" s="189">
        <f t="shared" si="49"/>
        <v>0.1</v>
      </c>
      <c r="DS196" s="189">
        <f t="shared" si="50"/>
        <v>0.12</v>
      </c>
    </row>
    <row r="197" spans="1:123" x14ac:dyDescent="0.2">
      <c r="A197" s="27">
        <f t="shared" ca="1" si="34"/>
        <v>42705</v>
      </c>
      <c r="B197" s="17">
        <f>'Gas Curves'!C201</f>
        <v>6.5331839930384397E-2</v>
      </c>
      <c r="C197" s="17"/>
      <c r="D197" s="52">
        <v>41579</v>
      </c>
      <c r="E197" s="53">
        <v>33.461567282676697</v>
      </c>
      <c r="F197" s="53">
        <v>34.961567282676697</v>
      </c>
      <c r="G197" s="53">
        <v>36.461567282676697</v>
      </c>
      <c r="H197" s="40"/>
      <c r="I197" s="53">
        <v>22.040000915527344</v>
      </c>
      <c r="J197" s="53">
        <v>22.040000915527344</v>
      </c>
      <c r="K197" s="53">
        <v>22.040000915527344</v>
      </c>
      <c r="L197" s="23"/>
      <c r="M197" s="24">
        <v>42461</v>
      </c>
      <c r="N197" s="54">
        <v>22</v>
      </c>
      <c r="O197" s="54">
        <v>22</v>
      </c>
      <c r="P197" s="54">
        <v>22</v>
      </c>
      <c r="Q197" s="22"/>
      <c r="R197" s="54">
        <v>16.495000839233398</v>
      </c>
      <c r="S197" s="54">
        <v>16.495000839233398</v>
      </c>
      <c r="T197" s="54">
        <v>16.495000839233398</v>
      </c>
      <c r="U197" s="22"/>
      <c r="V197" s="54">
        <v>0</v>
      </c>
      <c r="W197" s="54">
        <v>0</v>
      </c>
      <c r="X197" s="54">
        <v>0</v>
      </c>
      <c r="Y197" s="22"/>
      <c r="Z197" s="54">
        <v>0.16</v>
      </c>
      <c r="AA197" s="54">
        <v>0.2</v>
      </c>
      <c r="AB197" s="54">
        <v>0.24</v>
      </c>
      <c r="AC197" s="22"/>
      <c r="AD197" s="54">
        <v>0.08</v>
      </c>
      <c r="AE197" s="54">
        <v>0.1</v>
      </c>
      <c r="AF197" s="54">
        <v>0.12</v>
      </c>
      <c r="AG197" s="22"/>
      <c r="AH197" s="54">
        <v>0.2</v>
      </c>
      <c r="AI197" s="54">
        <v>0.25</v>
      </c>
      <c r="AJ197" s="54">
        <v>0.3</v>
      </c>
      <c r="AK197" s="22"/>
      <c r="AL197" s="54">
        <v>0.12</v>
      </c>
      <c r="AM197" s="54">
        <v>0.15</v>
      </c>
      <c r="AN197" s="54">
        <v>0.18</v>
      </c>
      <c r="AO197" s="22"/>
      <c r="AP197" s="23">
        <v>60</v>
      </c>
      <c r="AQ197" s="55">
        <v>0.4</v>
      </c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4">
        <v>42461</v>
      </c>
      <c r="BI197" s="57">
        <v>0.75</v>
      </c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/>
      <c r="CM197" s="73"/>
      <c r="CN197" s="73"/>
      <c r="CO197" s="58"/>
      <c r="CP197"/>
      <c r="CQ197"/>
      <c r="CR197"/>
      <c r="CS197"/>
      <c r="CT197"/>
      <c r="CY197" s="190">
        <f t="shared" si="35"/>
        <v>42461</v>
      </c>
      <c r="CZ197" s="189">
        <f t="shared" si="36"/>
        <v>0.2</v>
      </c>
      <c r="DA197" s="189">
        <f t="shared" si="37"/>
        <v>0.25</v>
      </c>
      <c r="DB197" s="189">
        <f t="shared" si="38"/>
        <v>0.3</v>
      </c>
      <c r="DD197" s="189">
        <f t="shared" si="39"/>
        <v>0.16</v>
      </c>
      <c r="DE197" s="189">
        <f t="shared" si="40"/>
        <v>0.2</v>
      </c>
      <c r="DF197" s="189">
        <f t="shared" si="41"/>
        <v>0.24</v>
      </c>
      <c r="DH197" s="190">
        <f t="shared" si="42"/>
        <v>42461</v>
      </c>
      <c r="DI197" s="17">
        <f t="shared" si="43"/>
        <v>0.75</v>
      </c>
      <c r="DL197" s="190">
        <f t="shared" si="44"/>
        <v>42461</v>
      </c>
      <c r="DM197" s="189">
        <f t="shared" si="45"/>
        <v>0.12</v>
      </c>
      <c r="DN197" s="189">
        <f t="shared" si="46"/>
        <v>0.15</v>
      </c>
      <c r="DO197" s="189">
        <f t="shared" si="47"/>
        <v>0.18</v>
      </c>
      <c r="DQ197" s="189">
        <f t="shared" si="48"/>
        <v>0.08</v>
      </c>
      <c r="DR197" s="189">
        <f t="shared" si="49"/>
        <v>0.1</v>
      </c>
      <c r="DS197" s="189">
        <f t="shared" si="50"/>
        <v>0.12</v>
      </c>
    </row>
    <row r="198" spans="1:123" x14ac:dyDescent="0.2">
      <c r="A198" s="27">
        <f t="shared" ca="1" si="34"/>
        <v>42736</v>
      </c>
      <c r="B198" s="17">
        <f>'Gas Curves'!C202</f>
        <v>6.5368830789570301E-2</v>
      </c>
      <c r="C198" s="17"/>
      <c r="D198" s="52">
        <v>41609</v>
      </c>
      <c r="E198" s="53">
        <v>33.561565756797791</v>
      </c>
      <c r="F198" s="53">
        <v>35.061565756797791</v>
      </c>
      <c r="G198" s="53">
        <v>36.561565756797791</v>
      </c>
      <c r="H198" s="40"/>
      <c r="I198" s="53">
        <v>24.290000915527344</v>
      </c>
      <c r="J198" s="53">
        <v>24.290000915527344</v>
      </c>
      <c r="K198" s="53">
        <v>24.290000915527344</v>
      </c>
      <c r="L198" s="23"/>
      <c r="M198" s="24">
        <v>42491</v>
      </c>
      <c r="N198" s="54">
        <v>22.290000915527344</v>
      </c>
      <c r="O198" s="54">
        <v>22.290000915527344</v>
      </c>
      <c r="P198" s="54">
        <v>22.290000915527344</v>
      </c>
      <c r="Q198" s="22"/>
      <c r="R198" s="54">
        <v>15.795000076293945</v>
      </c>
      <c r="S198" s="54">
        <v>15.795000076293945</v>
      </c>
      <c r="T198" s="54">
        <v>15.795000076293945</v>
      </c>
      <c r="U198" s="22"/>
      <c r="V198" s="54">
        <v>0</v>
      </c>
      <c r="W198" s="54">
        <v>0</v>
      </c>
      <c r="X198" s="54">
        <v>0</v>
      </c>
      <c r="Y198" s="22"/>
      <c r="Z198" s="54">
        <v>0.16</v>
      </c>
      <c r="AA198" s="54">
        <v>0.2</v>
      </c>
      <c r="AB198" s="54">
        <v>0.24</v>
      </c>
      <c r="AC198" s="22"/>
      <c r="AD198" s="54">
        <v>0.08</v>
      </c>
      <c r="AE198" s="54">
        <v>0.1</v>
      </c>
      <c r="AF198" s="54">
        <v>0.12</v>
      </c>
      <c r="AG198" s="22"/>
      <c r="AH198" s="54">
        <v>0.2</v>
      </c>
      <c r="AI198" s="54">
        <v>0.25</v>
      </c>
      <c r="AJ198" s="54">
        <v>0.3</v>
      </c>
      <c r="AK198" s="22"/>
      <c r="AL198" s="54">
        <v>0.12</v>
      </c>
      <c r="AM198" s="54">
        <v>0.15</v>
      </c>
      <c r="AN198" s="54">
        <v>0.18</v>
      </c>
      <c r="AO198" s="22"/>
      <c r="AP198" s="23">
        <v>60</v>
      </c>
      <c r="AQ198" s="55">
        <v>0.4</v>
      </c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4">
        <v>42491</v>
      </c>
      <c r="BI198" s="57">
        <v>0.75</v>
      </c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/>
      <c r="CM198" s="73"/>
      <c r="CN198" s="73"/>
      <c r="CO198" s="58"/>
      <c r="CP198"/>
      <c r="CQ198"/>
      <c r="CR198"/>
      <c r="CS198"/>
      <c r="CT198"/>
      <c r="CY198" s="190">
        <f t="shared" si="35"/>
        <v>42491</v>
      </c>
      <c r="CZ198" s="189">
        <f t="shared" si="36"/>
        <v>0.2</v>
      </c>
      <c r="DA198" s="189">
        <f t="shared" si="37"/>
        <v>0.25</v>
      </c>
      <c r="DB198" s="189">
        <f t="shared" si="38"/>
        <v>0.3</v>
      </c>
      <c r="DD198" s="189">
        <f t="shared" si="39"/>
        <v>0.16</v>
      </c>
      <c r="DE198" s="189">
        <f t="shared" si="40"/>
        <v>0.2</v>
      </c>
      <c r="DF198" s="189">
        <f t="shared" si="41"/>
        <v>0.24</v>
      </c>
      <c r="DH198" s="190">
        <f t="shared" si="42"/>
        <v>42491</v>
      </c>
      <c r="DI198" s="17">
        <f t="shared" si="43"/>
        <v>0.75</v>
      </c>
      <c r="DL198" s="190">
        <f t="shared" si="44"/>
        <v>42491</v>
      </c>
      <c r="DM198" s="189">
        <f t="shared" si="45"/>
        <v>0.12</v>
      </c>
      <c r="DN198" s="189">
        <f t="shared" si="46"/>
        <v>0.15</v>
      </c>
      <c r="DO198" s="189">
        <f t="shared" si="47"/>
        <v>0.18</v>
      </c>
      <c r="DQ198" s="189">
        <f t="shared" si="48"/>
        <v>0.08</v>
      </c>
      <c r="DR198" s="189">
        <f t="shared" si="49"/>
        <v>0.1</v>
      </c>
      <c r="DS198" s="189">
        <f t="shared" si="50"/>
        <v>0.12</v>
      </c>
    </row>
    <row r="199" spans="1:123" x14ac:dyDescent="0.2">
      <c r="A199" s="27">
        <f t="shared" ca="1" si="34"/>
        <v>42767</v>
      </c>
      <c r="B199" s="17">
        <f>'Gas Curves'!C203</f>
        <v>6.5407054677872403E-2</v>
      </c>
      <c r="C199" s="17"/>
      <c r="D199" s="52">
        <v>41640</v>
      </c>
      <c r="E199" s="53">
        <v>36.995714460100444</v>
      </c>
      <c r="F199" s="53">
        <v>38.495714460100444</v>
      </c>
      <c r="G199" s="53">
        <v>39.995714460100444</v>
      </c>
      <c r="H199" s="40"/>
      <c r="I199" s="53">
        <v>26.5</v>
      </c>
      <c r="J199" s="53">
        <v>26.5</v>
      </c>
      <c r="K199" s="53">
        <v>26.5</v>
      </c>
      <c r="L199" s="23"/>
      <c r="M199" s="24">
        <v>42522</v>
      </c>
      <c r="N199" s="54">
        <v>29.290000915527344</v>
      </c>
      <c r="O199" s="54">
        <v>29.290000915527344</v>
      </c>
      <c r="P199" s="54">
        <v>29.290000915527344</v>
      </c>
      <c r="Q199" s="22"/>
      <c r="R199" s="54">
        <v>19.790000915527344</v>
      </c>
      <c r="S199" s="54">
        <v>19.790000915527344</v>
      </c>
      <c r="T199" s="54">
        <v>19.790000915527344</v>
      </c>
      <c r="U199" s="22"/>
      <c r="V199" s="54">
        <v>0</v>
      </c>
      <c r="W199" s="54">
        <v>0</v>
      </c>
      <c r="X199" s="54">
        <v>0</v>
      </c>
      <c r="Y199" s="22"/>
      <c r="Z199" s="54">
        <v>0.16</v>
      </c>
      <c r="AA199" s="54">
        <v>0.2</v>
      </c>
      <c r="AB199" s="54">
        <v>0.24</v>
      </c>
      <c r="AC199" s="22"/>
      <c r="AD199" s="54">
        <v>0.08</v>
      </c>
      <c r="AE199" s="54">
        <v>0.1</v>
      </c>
      <c r="AF199" s="54">
        <v>0.12</v>
      </c>
      <c r="AG199" s="22"/>
      <c r="AH199" s="54">
        <v>0.2</v>
      </c>
      <c r="AI199" s="54">
        <v>0.25</v>
      </c>
      <c r="AJ199" s="54">
        <v>0.3</v>
      </c>
      <c r="AK199" s="22"/>
      <c r="AL199" s="54">
        <v>0.12</v>
      </c>
      <c r="AM199" s="54">
        <v>0.15</v>
      </c>
      <c r="AN199" s="54">
        <v>0.18</v>
      </c>
      <c r="AO199" s="22"/>
      <c r="AP199" s="23">
        <v>61</v>
      </c>
      <c r="AQ199" s="55">
        <v>0.4</v>
      </c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4">
        <v>42522</v>
      </c>
      <c r="BI199" s="57">
        <v>0.75</v>
      </c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/>
      <c r="CM199" s="73"/>
      <c r="CN199" s="73"/>
      <c r="CO199" s="58"/>
      <c r="CP199"/>
      <c r="CQ199"/>
      <c r="CR199"/>
      <c r="CS199"/>
      <c r="CT199"/>
      <c r="CY199" s="190">
        <f t="shared" si="35"/>
        <v>42522</v>
      </c>
      <c r="CZ199" s="189">
        <f t="shared" si="36"/>
        <v>0.2</v>
      </c>
      <c r="DA199" s="189">
        <f t="shared" si="37"/>
        <v>0.25</v>
      </c>
      <c r="DB199" s="189">
        <f t="shared" si="38"/>
        <v>0.3</v>
      </c>
      <c r="DD199" s="189">
        <f t="shared" si="39"/>
        <v>0.16</v>
      </c>
      <c r="DE199" s="189">
        <f t="shared" si="40"/>
        <v>0.2</v>
      </c>
      <c r="DF199" s="189">
        <f t="shared" si="41"/>
        <v>0.24</v>
      </c>
      <c r="DH199" s="190">
        <f t="shared" si="42"/>
        <v>42522</v>
      </c>
      <c r="DI199" s="17">
        <f t="shared" si="43"/>
        <v>0.75</v>
      </c>
      <c r="DL199" s="190">
        <f t="shared" si="44"/>
        <v>42522</v>
      </c>
      <c r="DM199" s="189">
        <f t="shared" si="45"/>
        <v>0.12</v>
      </c>
      <c r="DN199" s="189">
        <f t="shared" si="46"/>
        <v>0.15</v>
      </c>
      <c r="DO199" s="189">
        <f t="shared" si="47"/>
        <v>0.18</v>
      </c>
      <c r="DQ199" s="189">
        <f t="shared" si="48"/>
        <v>0.08</v>
      </c>
      <c r="DR199" s="189">
        <f t="shared" si="49"/>
        <v>0.1</v>
      </c>
      <c r="DS199" s="189">
        <f t="shared" si="50"/>
        <v>0.12</v>
      </c>
    </row>
    <row r="200" spans="1:123" x14ac:dyDescent="0.2">
      <c r="A200" s="27">
        <f t="shared" ca="1" si="34"/>
        <v>42795</v>
      </c>
      <c r="B200" s="17">
        <f>'Gas Curves'!C204</f>
        <v>6.5444045537980305E-2</v>
      </c>
      <c r="C200" s="17"/>
      <c r="D200" s="52">
        <v>41671</v>
      </c>
      <c r="E200" s="53">
        <v>36.395712171282085</v>
      </c>
      <c r="F200" s="53">
        <v>37.895712171282085</v>
      </c>
      <c r="G200" s="53">
        <v>39.395712171282085</v>
      </c>
      <c r="H200" s="40"/>
      <c r="I200" s="53">
        <v>25</v>
      </c>
      <c r="J200" s="53">
        <v>25</v>
      </c>
      <c r="K200" s="53">
        <v>25</v>
      </c>
      <c r="L200" s="23"/>
      <c r="M200" s="24">
        <v>42552</v>
      </c>
      <c r="N200" s="54">
        <v>35.290000915527344</v>
      </c>
      <c r="O200" s="54">
        <v>35.290000915527344</v>
      </c>
      <c r="P200" s="54">
        <v>35.290000915527344</v>
      </c>
      <c r="Q200" s="22"/>
      <c r="R200" s="54">
        <v>25.790000915527344</v>
      </c>
      <c r="S200" s="54">
        <v>25.790000915527344</v>
      </c>
      <c r="T200" s="54">
        <v>25.790000915527344</v>
      </c>
      <c r="U200" s="22"/>
      <c r="V200" s="54">
        <v>0</v>
      </c>
      <c r="W200" s="54">
        <v>0</v>
      </c>
      <c r="X200" s="54">
        <v>0</v>
      </c>
      <c r="Y200" s="22"/>
      <c r="Z200" s="54">
        <v>0.24</v>
      </c>
      <c r="AA200" s="54">
        <v>0.3</v>
      </c>
      <c r="AB200" s="54">
        <v>0.36</v>
      </c>
      <c r="AC200" s="22"/>
      <c r="AD200" s="54">
        <v>0.12</v>
      </c>
      <c r="AE200" s="54">
        <v>0.15</v>
      </c>
      <c r="AF200" s="54">
        <v>0.18</v>
      </c>
      <c r="AG200" s="22"/>
      <c r="AH200" s="54">
        <v>0.32</v>
      </c>
      <c r="AI200" s="54">
        <v>0.4</v>
      </c>
      <c r="AJ200" s="54">
        <v>0.48</v>
      </c>
      <c r="AK200" s="22"/>
      <c r="AL200" s="54">
        <v>0.192</v>
      </c>
      <c r="AM200" s="54">
        <v>0.24</v>
      </c>
      <c r="AN200" s="54">
        <v>0.28799999999999998</v>
      </c>
      <c r="AO200" s="22"/>
      <c r="AP200" s="23">
        <v>61</v>
      </c>
      <c r="AQ200" s="55">
        <v>0.4</v>
      </c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4">
        <v>42552</v>
      </c>
      <c r="BI200" s="57">
        <v>0.75</v>
      </c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/>
      <c r="CM200" s="73"/>
      <c r="CN200" s="73"/>
      <c r="CO200" s="58"/>
      <c r="CP200"/>
      <c r="CQ200"/>
      <c r="CR200"/>
      <c r="CS200"/>
      <c r="CT200"/>
      <c r="CY200" s="190">
        <f t="shared" si="35"/>
        <v>42552</v>
      </c>
      <c r="CZ200" s="189">
        <f t="shared" si="36"/>
        <v>0.32</v>
      </c>
      <c r="DA200" s="189">
        <f t="shared" si="37"/>
        <v>0.4</v>
      </c>
      <c r="DB200" s="189">
        <f t="shared" si="38"/>
        <v>0.48</v>
      </c>
      <c r="DD200" s="189">
        <f t="shared" si="39"/>
        <v>0.24</v>
      </c>
      <c r="DE200" s="189">
        <f t="shared" si="40"/>
        <v>0.3</v>
      </c>
      <c r="DF200" s="189">
        <f t="shared" si="41"/>
        <v>0.36</v>
      </c>
      <c r="DH200" s="190">
        <f t="shared" si="42"/>
        <v>42552</v>
      </c>
      <c r="DI200" s="17">
        <f t="shared" si="43"/>
        <v>0.75</v>
      </c>
      <c r="DL200" s="190">
        <f t="shared" si="44"/>
        <v>42552</v>
      </c>
      <c r="DM200" s="189">
        <f t="shared" si="45"/>
        <v>0.192</v>
      </c>
      <c r="DN200" s="189">
        <f t="shared" si="46"/>
        <v>0.24</v>
      </c>
      <c r="DO200" s="189">
        <f t="shared" si="47"/>
        <v>0.28799999999999998</v>
      </c>
      <c r="DQ200" s="189">
        <f t="shared" si="48"/>
        <v>0.12</v>
      </c>
      <c r="DR200" s="189">
        <f t="shared" si="49"/>
        <v>0.15</v>
      </c>
      <c r="DS200" s="189">
        <f t="shared" si="50"/>
        <v>0.18</v>
      </c>
    </row>
    <row r="201" spans="1:123" x14ac:dyDescent="0.2">
      <c r="A201" s="27">
        <f t="shared" ca="1" si="34"/>
        <v>42826</v>
      </c>
      <c r="B201" s="17">
        <f>'Gas Curves'!C205</f>
        <v>6.5482269427235396E-2</v>
      </c>
      <c r="C201" s="17"/>
      <c r="D201" s="52">
        <v>41699</v>
      </c>
      <c r="E201" s="53">
        <v>35.107680830844615</v>
      </c>
      <c r="F201" s="53">
        <v>36.607680830844615</v>
      </c>
      <c r="G201" s="53">
        <v>38.107680830844615</v>
      </c>
      <c r="H201" s="40"/>
      <c r="I201" s="53">
        <v>26</v>
      </c>
      <c r="J201" s="53">
        <v>26</v>
      </c>
      <c r="K201" s="53">
        <v>26</v>
      </c>
      <c r="L201" s="23"/>
      <c r="M201" s="24">
        <v>42583</v>
      </c>
      <c r="N201" s="54">
        <v>33.290004730224609</v>
      </c>
      <c r="O201" s="54">
        <v>33.290004730224609</v>
      </c>
      <c r="P201" s="54">
        <v>33.290004730224609</v>
      </c>
      <c r="Q201" s="22"/>
      <c r="R201" s="54">
        <v>25.790000915527344</v>
      </c>
      <c r="S201" s="54">
        <v>25.790000915527344</v>
      </c>
      <c r="T201" s="54">
        <v>25.790000915527344</v>
      </c>
      <c r="U201" s="22"/>
      <c r="V201" s="54">
        <v>0</v>
      </c>
      <c r="W201" s="54">
        <v>0</v>
      </c>
      <c r="X201" s="54">
        <v>0</v>
      </c>
      <c r="Y201" s="22"/>
      <c r="Z201" s="54">
        <v>0.24</v>
      </c>
      <c r="AA201" s="54">
        <v>0.3</v>
      </c>
      <c r="AB201" s="54">
        <v>0.36</v>
      </c>
      <c r="AC201" s="22"/>
      <c r="AD201" s="54">
        <v>0.12</v>
      </c>
      <c r="AE201" s="54">
        <v>0.15</v>
      </c>
      <c r="AF201" s="54">
        <v>0.18</v>
      </c>
      <c r="AG201" s="22"/>
      <c r="AH201" s="54">
        <v>0.32</v>
      </c>
      <c r="AI201" s="54">
        <v>0.4</v>
      </c>
      <c r="AJ201" s="54">
        <v>0.48</v>
      </c>
      <c r="AK201" s="22"/>
      <c r="AL201" s="54">
        <v>0.192</v>
      </c>
      <c r="AM201" s="54">
        <v>0.24</v>
      </c>
      <c r="AN201" s="54">
        <v>0.28799999999999998</v>
      </c>
      <c r="AO201" s="22"/>
      <c r="AP201" s="23">
        <v>61</v>
      </c>
      <c r="AQ201" s="55">
        <v>0.4</v>
      </c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4">
        <v>42583</v>
      </c>
      <c r="BI201" s="57">
        <v>0.75</v>
      </c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/>
      <c r="CP201"/>
      <c r="CQ201"/>
      <c r="CR201"/>
      <c r="CS201"/>
      <c r="CT201"/>
      <c r="CY201" s="190">
        <f t="shared" si="35"/>
        <v>42583</v>
      </c>
      <c r="CZ201" s="189">
        <f t="shared" si="36"/>
        <v>0.32</v>
      </c>
      <c r="DA201" s="189">
        <f t="shared" si="37"/>
        <v>0.4</v>
      </c>
      <c r="DB201" s="189">
        <f t="shared" si="38"/>
        <v>0.48</v>
      </c>
      <c r="DD201" s="189">
        <f t="shared" si="39"/>
        <v>0.24</v>
      </c>
      <c r="DE201" s="189">
        <f t="shared" si="40"/>
        <v>0.3</v>
      </c>
      <c r="DF201" s="189">
        <f t="shared" si="41"/>
        <v>0.36</v>
      </c>
      <c r="DH201" s="190">
        <f t="shared" si="42"/>
        <v>42583</v>
      </c>
      <c r="DI201" s="17">
        <f t="shared" si="43"/>
        <v>0.75</v>
      </c>
      <c r="DL201" s="190">
        <f t="shared" si="44"/>
        <v>42583</v>
      </c>
      <c r="DM201" s="189">
        <f t="shared" si="45"/>
        <v>0.192</v>
      </c>
      <c r="DN201" s="189">
        <f t="shared" si="46"/>
        <v>0.24</v>
      </c>
      <c r="DO201" s="189">
        <f t="shared" si="47"/>
        <v>0.28799999999999998</v>
      </c>
      <c r="DQ201" s="189">
        <f t="shared" si="48"/>
        <v>0.12</v>
      </c>
      <c r="DR201" s="189">
        <f t="shared" si="49"/>
        <v>0.15</v>
      </c>
      <c r="DS201" s="189">
        <f t="shared" si="50"/>
        <v>0.18</v>
      </c>
    </row>
    <row r="202" spans="1:123" x14ac:dyDescent="0.2">
      <c r="A202" s="27">
        <f t="shared" ca="1" si="34"/>
        <v>42856</v>
      </c>
      <c r="B202" s="17">
        <f>'Gas Curves'!C206</f>
        <v>6.5520493316974196E-2</v>
      </c>
      <c r="C202" s="17"/>
      <c r="D202" s="52">
        <v>41730</v>
      </c>
      <c r="E202" s="53">
        <v>35.307681593784068</v>
      </c>
      <c r="F202" s="53">
        <v>36.807681593784068</v>
      </c>
      <c r="G202" s="53">
        <v>38.307681593784068</v>
      </c>
      <c r="H202" s="40"/>
      <c r="I202" s="53">
        <v>23</v>
      </c>
      <c r="J202" s="53">
        <v>23</v>
      </c>
      <c r="K202" s="53">
        <v>23</v>
      </c>
      <c r="L202" s="23"/>
      <c r="M202" s="24">
        <v>42614</v>
      </c>
      <c r="N202" s="54">
        <v>25.290000915527344</v>
      </c>
      <c r="O202" s="54">
        <v>25.290000915527344</v>
      </c>
      <c r="P202" s="54">
        <v>25.290000915527344</v>
      </c>
      <c r="Q202" s="22"/>
      <c r="R202" s="54">
        <v>19.790000915527344</v>
      </c>
      <c r="S202" s="54">
        <v>19.790000915527344</v>
      </c>
      <c r="T202" s="54">
        <v>19.790000915527344</v>
      </c>
      <c r="U202" s="22"/>
      <c r="V202" s="54">
        <v>0</v>
      </c>
      <c r="W202" s="54">
        <v>0</v>
      </c>
      <c r="X202" s="54">
        <v>0</v>
      </c>
      <c r="Y202" s="22"/>
      <c r="Z202" s="54">
        <v>0.16</v>
      </c>
      <c r="AA202" s="54">
        <v>0.2</v>
      </c>
      <c r="AB202" s="54">
        <v>0.24</v>
      </c>
      <c r="AC202" s="22"/>
      <c r="AD202" s="54">
        <v>0.08</v>
      </c>
      <c r="AE202" s="54">
        <v>0.1</v>
      </c>
      <c r="AF202" s="54">
        <v>0.12</v>
      </c>
      <c r="AG202" s="22"/>
      <c r="AH202" s="54">
        <v>0.2</v>
      </c>
      <c r="AI202" s="54">
        <v>0.25</v>
      </c>
      <c r="AJ202" s="54">
        <v>0.3</v>
      </c>
      <c r="AK202" s="22"/>
      <c r="AL202" s="54">
        <v>0.12</v>
      </c>
      <c r="AM202" s="54">
        <v>0.15</v>
      </c>
      <c r="AN202" s="54">
        <v>0.18</v>
      </c>
      <c r="AO202" s="22"/>
      <c r="AP202" s="23">
        <v>62</v>
      </c>
      <c r="AQ202" s="55">
        <v>0.4</v>
      </c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4">
        <v>42614</v>
      </c>
      <c r="BI202" s="57">
        <v>0.75</v>
      </c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/>
      <c r="CP202"/>
      <c r="CQ202"/>
      <c r="CR202"/>
      <c r="CS202"/>
      <c r="CT202"/>
      <c r="CY202" s="190">
        <f t="shared" si="35"/>
        <v>42614</v>
      </c>
      <c r="CZ202" s="189">
        <f t="shared" si="36"/>
        <v>0.2</v>
      </c>
      <c r="DA202" s="189">
        <f t="shared" si="37"/>
        <v>0.25</v>
      </c>
      <c r="DB202" s="189">
        <f t="shared" si="38"/>
        <v>0.3</v>
      </c>
      <c r="DD202" s="189">
        <f t="shared" si="39"/>
        <v>0.16</v>
      </c>
      <c r="DE202" s="189">
        <f t="shared" si="40"/>
        <v>0.2</v>
      </c>
      <c r="DF202" s="189">
        <f t="shared" si="41"/>
        <v>0.24</v>
      </c>
      <c r="DH202" s="190">
        <f t="shared" si="42"/>
        <v>42614</v>
      </c>
      <c r="DI202" s="17">
        <f t="shared" si="43"/>
        <v>0.75</v>
      </c>
      <c r="DL202" s="190">
        <f t="shared" si="44"/>
        <v>42614</v>
      </c>
      <c r="DM202" s="189">
        <f t="shared" si="45"/>
        <v>0.12</v>
      </c>
      <c r="DN202" s="189">
        <f t="shared" si="46"/>
        <v>0.15</v>
      </c>
      <c r="DO202" s="189">
        <f t="shared" si="47"/>
        <v>0.18</v>
      </c>
      <c r="DQ202" s="189">
        <f t="shared" si="48"/>
        <v>0.08</v>
      </c>
      <c r="DR202" s="189">
        <f t="shared" si="49"/>
        <v>0.1</v>
      </c>
      <c r="DS202" s="189">
        <f t="shared" si="50"/>
        <v>0.12</v>
      </c>
    </row>
    <row r="203" spans="1:123" x14ac:dyDescent="0.2">
      <c r="A203" s="27">
        <f t="shared" ca="1" si="34"/>
        <v>42887</v>
      </c>
      <c r="B203" s="17">
        <f>'Gas Curves'!C207</f>
        <v>6.5555018121025405E-2</v>
      </c>
      <c r="C203" s="17"/>
      <c r="D203" s="52">
        <v>41760</v>
      </c>
      <c r="E203" s="53">
        <v>41.73500289916992</v>
      </c>
      <c r="F203" s="53">
        <v>44.085002899169922</v>
      </c>
      <c r="G203" s="53">
        <v>46.435002899169923</v>
      </c>
      <c r="H203" s="40"/>
      <c r="I203" s="53">
        <v>23.540000915527344</v>
      </c>
      <c r="J203" s="53">
        <v>23.540000915527344</v>
      </c>
      <c r="K203" s="53">
        <v>23.540000915527344</v>
      </c>
      <c r="L203" s="23"/>
      <c r="M203" s="24">
        <v>42644</v>
      </c>
      <c r="N203" s="54">
        <v>20.286001205444336</v>
      </c>
      <c r="O203" s="54">
        <v>20.286001205444336</v>
      </c>
      <c r="P203" s="54">
        <v>20.286001205444336</v>
      </c>
      <c r="Q203" s="22"/>
      <c r="R203" s="54">
        <v>14.786500930786133</v>
      </c>
      <c r="S203" s="54">
        <v>14.786500930786133</v>
      </c>
      <c r="T203" s="54">
        <v>14.786500930786133</v>
      </c>
      <c r="U203" s="22"/>
      <c r="V203" s="54">
        <v>0</v>
      </c>
      <c r="W203" s="54">
        <v>0</v>
      </c>
      <c r="X203" s="54">
        <v>0</v>
      </c>
      <c r="Y203" s="22"/>
      <c r="Z203" s="54">
        <v>0.16</v>
      </c>
      <c r="AA203" s="54">
        <v>0.2</v>
      </c>
      <c r="AB203" s="54">
        <v>0.24</v>
      </c>
      <c r="AC203" s="22"/>
      <c r="AD203" s="54">
        <v>0.08</v>
      </c>
      <c r="AE203" s="54">
        <v>0.1</v>
      </c>
      <c r="AF203" s="54">
        <v>0.12</v>
      </c>
      <c r="AG203" s="22"/>
      <c r="AH203" s="54">
        <v>0.2</v>
      </c>
      <c r="AI203" s="54">
        <v>0.25</v>
      </c>
      <c r="AJ203" s="54">
        <v>0.3</v>
      </c>
      <c r="AK203" s="22"/>
      <c r="AL203" s="54">
        <v>0.12</v>
      </c>
      <c r="AM203" s="54">
        <v>0.15</v>
      </c>
      <c r="AN203" s="54">
        <v>0.18</v>
      </c>
      <c r="AO203" s="22"/>
      <c r="AP203" s="23">
        <v>62</v>
      </c>
      <c r="AQ203" s="55">
        <v>0.4</v>
      </c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4">
        <v>42644</v>
      </c>
      <c r="BI203" s="57">
        <v>0.75</v>
      </c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/>
      <c r="CP203"/>
      <c r="CQ203"/>
      <c r="CR203"/>
      <c r="CS203"/>
      <c r="CT203"/>
      <c r="CY203" s="190">
        <f t="shared" si="35"/>
        <v>42644</v>
      </c>
      <c r="CZ203" s="189">
        <f t="shared" si="36"/>
        <v>0.2</v>
      </c>
      <c r="DA203" s="189">
        <f t="shared" si="37"/>
        <v>0.25</v>
      </c>
      <c r="DB203" s="189">
        <f t="shared" si="38"/>
        <v>0.3</v>
      </c>
      <c r="DD203" s="189">
        <f t="shared" si="39"/>
        <v>0.16</v>
      </c>
      <c r="DE203" s="189">
        <f t="shared" si="40"/>
        <v>0.2</v>
      </c>
      <c r="DF203" s="189">
        <f t="shared" si="41"/>
        <v>0.24</v>
      </c>
      <c r="DH203" s="190">
        <f t="shared" si="42"/>
        <v>42644</v>
      </c>
      <c r="DI203" s="17">
        <f t="shared" si="43"/>
        <v>0.75</v>
      </c>
      <c r="DL203" s="190">
        <f t="shared" si="44"/>
        <v>42644</v>
      </c>
      <c r="DM203" s="189">
        <f t="shared" si="45"/>
        <v>0.12</v>
      </c>
      <c r="DN203" s="189">
        <f t="shared" si="46"/>
        <v>0.15</v>
      </c>
      <c r="DO203" s="189">
        <f t="shared" si="47"/>
        <v>0.18</v>
      </c>
      <c r="DQ203" s="189">
        <f t="shared" si="48"/>
        <v>0.08</v>
      </c>
      <c r="DR203" s="189">
        <f t="shared" si="49"/>
        <v>0.1</v>
      </c>
      <c r="DS203" s="189">
        <f t="shared" si="50"/>
        <v>0.12</v>
      </c>
    </row>
    <row r="204" spans="1:123" x14ac:dyDescent="0.2">
      <c r="A204" s="27">
        <f t="shared" ca="1" si="34"/>
        <v>42917</v>
      </c>
      <c r="B204" s="17">
        <f>'Gas Curves'!C208</f>
        <v>6.5593242011685607E-2</v>
      </c>
      <c r="C204" s="17"/>
      <c r="D204" s="52">
        <v>41791</v>
      </c>
      <c r="E204" s="53">
        <v>50.625003814697266</v>
      </c>
      <c r="F204" s="53">
        <v>55.625003814697266</v>
      </c>
      <c r="G204" s="53">
        <v>60.625003814697266</v>
      </c>
      <c r="H204" s="40"/>
      <c r="I204" s="53">
        <v>26.540000915527344</v>
      </c>
      <c r="J204" s="53">
        <v>26.540000915527344</v>
      </c>
      <c r="K204" s="53">
        <v>26.540000915527344</v>
      </c>
      <c r="L204" s="23"/>
      <c r="M204" s="24">
        <v>42675</v>
      </c>
      <c r="N204" s="54">
        <v>22.290000915527344</v>
      </c>
      <c r="O204" s="54">
        <v>22.290000915527344</v>
      </c>
      <c r="P204" s="54">
        <v>22.290000915527344</v>
      </c>
      <c r="Q204" s="22"/>
      <c r="R204" s="54">
        <v>14.790000915527344</v>
      </c>
      <c r="S204" s="54">
        <v>14.790000915527344</v>
      </c>
      <c r="T204" s="54">
        <v>14.790000915527344</v>
      </c>
      <c r="U204" s="22"/>
      <c r="V204" s="54">
        <v>0</v>
      </c>
      <c r="W204" s="54">
        <v>0</v>
      </c>
      <c r="X204" s="54">
        <v>0</v>
      </c>
      <c r="Y204" s="22"/>
      <c r="Z204" s="54">
        <v>0.16</v>
      </c>
      <c r="AA204" s="54">
        <v>0.2</v>
      </c>
      <c r="AB204" s="54">
        <v>0.24</v>
      </c>
      <c r="AC204" s="22"/>
      <c r="AD204" s="54">
        <v>0.08</v>
      </c>
      <c r="AE204" s="54">
        <v>0.1</v>
      </c>
      <c r="AF204" s="54">
        <v>0.12</v>
      </c>
      <c r="AG204" s="22"/>
      <c r="AH204" s="54">
        <v>0.2</v>
      </c>
      <c r="AI204" s="54">
        <v>0.25</v>
      </c>
      <c r="AJ204" s="54">
        <v>0.3</v>
      </c>
      <c r="AK204" s="22"/>
      <c r="AL204" s="54">
        <v>0.12</v>
      </c>
      <c r="AM204" s="54">
        <v>0.15</v>
      </c>
      <c r="AN204" s="54">
        <v>0.18</v>
      </c>
      <c r="AO204" s="22"/>
      <c r="AP204" s="23">
        <v>62</v>
      </c>
      <c r="AQ204" s="55">
        <v>0.4</v>
      </c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4">
        <v>42675</v>
      </c>
      <c r="BI204" s="57">
        <v>0.75</v>
      </c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/>
      <c r="CP204"/>
      <c r="CQ204"/>
      <c r="CR204"/>
      <c r="CS204"/>
      <c r="CT204"/>
      <c r="CY204" s="190">
        <f t="shared" si="35"/>
        <v>42675</v>
      </c>
      <c r="CZ204" s="189">
        <f t="shared" si="36"/>
        <v>0.2</v>
      </c>
      <c r="DA204" s="189">
        <f t="shared" si="37"/>
        <v>0.25</v>
      </c>
      <c r="DB204" s="189">
        <f t="shared" si="38"/>
        <v>0.3</v>
      </c>
      <c r="DD204" s="189">
        <f t="shared" si="39"/>
        <v>0.16</v>
      </c>
      <c r="DE204" s="189">
        <f t="shared" si="40"/>
        <v>0.2</v>
      </c>
      <c r="DF204" s="189">
        <f t="shared" si="41"/>
        <v>0.24</v>
      </c>
      <c r="DH204" s="190">
        <f t="shared" si="42"/>
        <v>42675</v>
      </c>
      <c r="DI204" s="17">
        <f t="shared" si="43"/>
        <v>0.75</v>
      </c>
      <c r="DL204" s="190">
        <f t="shared" si="44"/>
        <v>42675</v>
      </c>
      <c r="DM204" s="189">
        <f t="shared" si="45"/>
        <v>0.12</v>
      </c>
      <c r="DN204" s="189">
        <f t="shared" si="46"/>
        <v>0.15</v>
      </c>
      <c r="DO204" s="189">
        <f t="shared" si="47"/>
        <v>0.18</v>
      </c>
      <c r="DQ204" s="189">
        <f t="shared" si="48"/>
        <v>0.08</v>
      </c>
      <c r="DR204" s="189">
        <f t="shared" si="49"/>
        <v>0.1</v>
      </c>
      <c r="DS204" s="189">
        <f t="shared" si="50"/>
        <v>0.12</v>
      </c>
    </row>
    <row r="205" spans="1:123" x14ac:dyDescent="0.2">
      <c r="A205" s="27">
        <f t="shared" ca="1" si="34"/>
        <v>42948</v>
      </c>
      <c r="B205" s="17">
        <f>'Gas Curves'!C209</f>
        <v>6.56302328740761E-2</v>
      </c>
      <c r="C205" s="17"/>
      <c r="D205" s="52">
        <v>41821</v>
      </c>
      <c r="E205" s="53">
        <v>56.25</v>
      </c>
      <c r="F205" s="53">
        <v>66.25</v>
      </c>
      <c r="G205" s="53">
        <v>76.25</v>
      </c>
      <c r="H205" s="40"/>
      <c r="I205" s="53">
        <v>27.040000915527344</v>
      </c>
      <c r="J205" s="53">
        <v>27.040000915527344</v>
      </c>
      <c r="K205" s="53">
        <v>27.040000915527344</v>
      </c>
      <c r="L205" s="23"/>
      <c r="M205" s="24">
        <v>42705</v>
      </c>
      <c r="N205" s="54">
        <v>27.290000915527344</v>
      </c>
      <c r="O205" s="54">
        <v>27.290000915527344</v>
      </c>
      <c r="P205" s="54">
        <v>27.290000915527344</v>
      </c>
      <c r="Q205" s="22"/>
      <c r="R205" s="54">
        <v>21.790000915527344</v>
      </c>
      <c r="S205" s="54">
        <v>21.790000915527344</v>
      </c>
      <c r="T205" s="54">
        <v>21.790000915527344</v>
      </c>
      <c r="U205" s="22"/>
      <c r="V205" s="54">
        <v>0</v>
      </c>
      <c r="W205" s="54">
        <v>0</v>
      </c>
      <c r="X205" s="54">
        <v>0</v>
      </c>
      <c r="Y205" s="22"/>
      <c r="Z205" s="54">
        <v>0.16</v>
      </c>
      <c r="AA205" s="54">
        <v>0.2</v>
      </c>
      <c r="AB205" s="54">
        <v>0.24</v>
      </c>
      <c r="AC205" s="22"/>
      <c r="AD205" s="54">
        <v>0.08</v>
      </c>
      <c r="AE205" s="54">
        <v>0.1</v>
      </c>
      <c r="AF205" s="54">
        <v>0.12</v>
      </c>
      <c r="AG205" s="22"/>
      <c r="AH205" s="54">
        <v>0.2</v>
      </c>
      <c r="AI205" s="54">
        <v>0.25</v>
      </c>
      <c r="AJ205" s="54">
        <v>0.3</v>
      </c>
      <c r="AK205" s="22"/>
      <c r="AL205" s="54">
        <v>0.12</v>
      </c>
      <c r="AM205" s="54">
        <v>0.15</v>
      </c>
      <c r="AN205" s="54">
        <v>0.18</v>
      </c>
      <c r="AO205" s="22"/>
      <c r="AP205" s="23">
        <v>63</v>
      </c>
      <c r="AQ205" s="55">
        <v>0.4</v>
      </c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4">
        <v>42705</v>
      </c>
      <c r="BI205" s="57">
        <v>0.75</v>
      </c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/>
      <c r="CP205"/>
      <c r="CQ205"/>
      <c r="CR205"/>
      <c r="CS205"/>
      <c r="CT205"/>
      <c r="CY205" s="190">
        <f t="shared" si="35"/>
        <v>42705</v>
      </c>
      <c r="CZ205" s="189">
        <f t="shared" si="36"/>
        <v>0.2</v>
      </c>
      <c r="DA205" s="189">
        <f t="shared" si="37"/>
        <v>0.25</v>
      </c>
      <c r="DB205" s="189">
        <f t="shared" si="38"/>
        <v>0.3</v>
      </c>
      <c r="DD205" s="189">
        <f t="shared" si="39"/>
        <v>0.16</v>
      </c>
      <c r="DE205" s="189">
        <f t="shared" si="40"/>
        <v>0.2</v>
      </c>
      <c r="DF205" s="189">
        <f t="shared" si="41"/>
        <v>0.24</v>
      </c>
      <c r="DH205" s="190">
        <f t="shared" si="42"/>
        <v>42705</v>
      </c>
      <c r="DI205" s="17">
        <f t="shared" si="43"/>
        <v>0.75</v>
      </c>
      <c r="DL205" s="190">
        <f t="shared" si="44"/>
        <v>42705</v>
      </c>
      <c r="DM205" s="189">
        <f t="shared" si="45"/>
        <v>0.12</v>
      </c>
      <c r="DN205" s="189">
        <f t="shared" si="46"/>
        <v>0.15</v>
      </c>
      <c r="DO205" s="189">
        <f t="shared" si="47"/>
        <v>0.18</v>
      </c>
      <c r="DQ205" s="189">
        <f t="shared" si="48"/>
        <v>0.08</v>
      </c>
      <c r="DR205" s="189">
        <f t="shared" si="49"/>
        <v>0.1</v>
      </c>
      <c r="DS205" s="189">
        <f t="shared" si="50"/>
        <v>0.12</v>
      </c>
    </row>
    <row r="206" spans="1:123" x14ac:dyDescent="0.2">
      <c r="A206" s="27">
        <f t="shared" ref="A206:A269" ca="1" si="51">EOMONTH(A205,0)+1</f>
        <v>42979</v>
      </c>
      <c r="B206" s="17">
        <f>'Gas Curves'!C210</f>
        <v>6.5668456765689304E-2</v>
      </c>
      <c r="C206" s="17"/>
      <c r="D206" s="52">
        <v>41852</v>
      </c>
      <c r="E206" s="53">
        <v>56.25</v>
      </c>
      <c r="F206" s="53">
        <v>66.25</v>
      </c>
      <c r="G206" s="53">
        <v>76.25</v>
      </c>
      <c r="H206" s="40"/>
      <c r="I206" s="53">
        <v>28.040000915527344</v>
      </c>
      <c r="J206" s="53">
        <v>28.040000915527344</v>
      </c>
      <c r="K206" s="53">
        <v>28.040000915527344</v>
      </c>
      <c r="L206" s="23"/>
      <c r="M206" s="24">
        <v>42736</v>
      </c>
      <c r="N206" s="54">
        <v>35.75</v>
      </c>
      <c r="O206" s="54">
        <v>35.75</v>
      </c>
      <c r="P206" s="54">
        <v>35.75</v>
      </c>
      <c r="Q206" s="22"/>
      <c r="R206" s="54">
        <v>25.25</v>
      </c>
      <c r="S206" s="54">
        <v>25.25</v>
      </c>
      <c r="T206" s="54">
        <v>25.25</v>
      </c>
      <c r="U206" s="22"/>
      <c r="V206" s="54">
        <v>0</v>
      </c>
      <c r="W206" s="54">
        <v>0</v>
      </c>
      <c r="X206" s="54">
        <v>0</v>
      </c>
      <c r="Y206" s="22"/>
      <c r="Z206" s="54">
        <v>0.16</v>
      </c>
      <c r="AA206" s="54">
        <v>0.2</v>
      </c>
      <c r="AB206" s="54">
        <v>0.24</v>
      </c>
      <c r="AC206" s="22"/>
      <c r="AD206" s="54">
        <v>0.08</v>
      </c>
      <c r="AE206" s="54">
        <v>0.1</v>
      </c>
      <c r="AF206" s="54">
        <v>0.12</v>
      </c>
      <c r="AG206" s="22"/>
      <c r="AH206" s="54">
        <v>0.2</v>
      </c>
      <c r="AI206" s="54">
        <v>0.25</v>
      </c>
      <c r="AJ206" s="54">
        <v>0.3</v>
      </c>
      <c r="AK206" s="22"/>
      <c r="AL206" s="54">
        <v>0.12</v>
      </c>
      <c r="AM206" s="54">
        <v>0.15</v>
      </c>
      <c r="AN206" s="54">
        <v>0.18</v>
      </c>
      <c r="AO206" s="22"/>
      <c r="AP206" s="23">
        <v>63</v>
      </c>
      <c r="AQ206" s="55">
        <v>0.4</v>
      </c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4">
        <v>42736</v>
      </c>
      <c r="BI206" s="57">
        <v>0.75</v>
      </c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/>
      <c r="CP206"/>
      <c r="CQ206"/>
      <c r="CR206"/>
      <c r="CS206"/>
      <c r="CT206"/>
      <c r="CY206" s="190">
        <f t="shared" si="35"/>
        <v>42736</v>
      </c>
      <c r="CZ206" s="189">
        <f t="shared" si="36"/>
        <v>0.2</v>
      </c>
      <c r="DA206" s="189">
        <f t="shared" si="37"/>
        <v>0.25</v>
      </c>
      <c r="DB206" s="189">
        <f t="shared" si="38"/>
        <v>0.3</v>
      </c>
      <c r="DD206" s="189">
        <f t="shared" si="39"/>
        <v>0.16</v>
      </c>
      <c r="DE206" s="189">
        <f t="shared" si="40"/>
        <v>0.2</v>
      </c>
      <c r="DF206" s="189">
        <f t="shared" si="41"/>
        <v>0.24</v>
      </c>
      <c r="DH206" s="190">
        <f t="shared" si="42"/>
        <v>42736</v>
      </c>
      <c r="DI206" s="17">
        <f t="shared" si="43"/>
        <v>0.75</v>
      </c>
      <c r="DL206" s="190">
        <f t="shared" si="44"/>
        <v>42736</v>
      </c>
      <c r="DM206" s="189">
        <f t="shared" si="45"/>
        <v>0.12</v>
      </c>
      <c r="DN206" s="189">
        <f t="shared" si="46"/>
        <v>0.15</v>
      </c>
      <c r="DO206" s="189">
        <f t="shared" si="47"/>
        <v>0.18</v>
      </c>
      <c r="DQ206" s="189">
        <f t="shared" si="48"/>
        <v>0.08</v>
      </c>
      <c r="DR206" s="189">
        <f t="shared" si="49"/>
        <v>0.1</v>
      </c>
      <c r="DS206" s="189">
        <f t="shared" si="50"/>
        <v>0.12</v>
      </c>
    </row>
    <row r="207" spans="1:123" x14ac:dyDescent="0.2">
      <c r="A207" s="27">
        <f t="shared" ca="1" si="51"/>
        <v>43009</v>
      </c>
      <c r="B207" s="17">
        <f>'Gas Curves'!C211</f>
        <v>6.5705447629001296E-2</v>
      </c>
      <c r="C207" s="17"/>
      <c r="D207" s="52">
        <v>41883</v>
      </c>
      <c r="E207" s="53">
        <v>30.710002899169922</v>
      </c>
      <c r="F207" s="53">
        <v>32.210002899169922</v>
      </c>
      <c r="G207" s="53">
        <v>33.710002899169922</v>
      </c>
      <c r="H207" s="40"/>
      <c r="I207" s="53">
        <v>22.040000915527344</v>
      </c>
      <c r="J207" s="53">
        <v>22.040000915527344</v>
      </c>
      <c r="K207" s="53">
        <v>22.040000915527344</v>
      </c>
      <c r="L207" s="23"/>
      <c r="M207" s="24">
        <v>42767</v>
      </c>
      <c r="N207" s="54">
        <v>31.246002197265625</v>
      </c>
      <c r="O207" s="54">
        <v>31.246002197265625</v>
      </c>
      <c r="P207" s="54">
        <v>31.246002197265625</v>
      </c>
      <c r="Q207" s="22"/>
      <c r="R207" s="54">
        <v>22.746501922607422</v>
      </c>
      <c r="S207" s="54">
        <v>22.746501922607422</v>
      </c>
      <c r="T207" s="54">
        <v>22.746501922607422</v>
      </c>
      <c r="U207" s="22"/>
      <c r="V207" s="54">
        <v>0</v>
      </c>
      <c r="W207" s="54">
        <v>0</v>
      </c>
      <c r="X207" s="54">
        <v>0</v>
      </c>
      <c r="Y207" s="22"/>
      <c r="Z207" s="54">
        <v>0.16</v>
      </c>
      <c r="AA207" s="54">
        <v>0.2</v>
      </c>
      <c r="AB207" s="54">
        <v>0.24</v>
      </c>
      <c r="AC207" s="22"/>
      <c r="AD207" s="54">
        <v>0.08</v>
      </c>
      <c r="AE207" s="54">
        <v>0.1</v>
      </c>
      <c r="AF207" s="54">
        <v>0.12</v>
      </c>
      <c r="AG207" s="22"/>
      <c r="AH207" s="54">
        <v>0.2</v>
      </c>
      <c r="AI207" s="54">
        <v>0.25</v>
      </c>
      <c r="AJ207" s="54">
        <v>0.3</v>
      </c>
      <c r="AK207" s="22"/>
      <c r="AL207" s="54">
        <v>0.12</v>
      </c>
      <c r="AM207" s="54">
        <v>0.15</v>
      </c>
      <c r="AN207" s="54">
        <v>0.18</v>
      </c>
      <c r="AO207" s="22"/>
      <c r="AP207" s="23">
        <v>63</v>
      </c>
      <c r="AQ207" s="55">
        <v>0.4</v>
      </c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4">
        <v>42767</v>
      </c>
      <c r="BI207" s="57">
        <v>0.75</v>
      </c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/>
      <c r="CP207"/>
      <c r="CQ207"/>
      <c r="CR207"/>
      <c r="CS207"/>
      <c r="CT207"/>
      <c r="CY207" s="190">
        <f t="shared" si="35"/>
        <v>42767</v>
      </c>
      <c r="CZ207" s="189">
        <f t="shared" si="36"/>
        <v>0.2</v>
      </c>
      <c r="DA207" s="189">
        <f t="shared" si="37"/>
        <v>0.25</v>
      </c>
      <c r="DB207" s="189">
        <f t="shared" si="38"/>
        <v>0.3</v>
      </c>
      <c r="DD207" s="189">
        <f t="shared" si="39"/>
        <v>0.16</v>
      </c>
      <c r="DE207" s="189">
        <f t="shared" si="40"/>
        <v>0.2</v>
      </c>
      <c r="DF207" s="189">
        <f t="shared" si="41"/>
        <v>0.24</v>
      </c>
      <c r="DH207" s="190">
        <f t="shared" si="42"/>
        <v>42767</v>
      </c>
      <c r="DI207" s="17">
        <f t="shared" si="43"/>
        <v>0.75</v>
      </c>
      <c r="DL207" s="190">
        <f t="shared" si="44"/>
        <v>42767</v>
      </c>
      <c r="DM207" s="189">
        <f t="shared" si="45"/>
        <v>0.12</v>
      </c>
      <c r="DN207" s="189">
        <f t="shared" si="46"/>
        <v>0.15</v>
      </c>
      <c r="DO207" s="189">
        <f t="shared" si="47"/>
        <v>0.18</v>
      </c>
      <c r="DQ207" s="189">
        <f t="shared" si="48"/>
        <v>0.08</v>
      </c>
      <c r="DR207" s="189">
        <f t="shared" si="49"/>
        <v>0.1</v>
      </c>
      <c r="DS207" s="189">
        <f t="shared" si="50"/>
        <v>0.12</v>
      </c>
    </row>
    <row r="208" spans="1:123" x14ac:dyDescent="0.2">
      <c r="A208" s="27">
        <f t="shared" ca="1" si="51"/>
        <v>43040</v>
      </c>
      <c r="B208" s="17">
        <f>'Gas Curves'!C212</f>
        <v>6.5743671521567099E-2</v>
      </c>
      <c r="C208" s="17"/>
      <c r="D208" s="52">
        <v>41913</v>
      </c>
      <c r="E208" s="53">
        <v>33.861568808555603</v>
      </c>
      <c r="F208" s="53">
        <v>35.361568808555603</v>
      </c>
      <c r="G208" s="53">
        <v>36.861568808555603</v>
      </c>
      <c r="H208" s="40"/>
      <c r="I208" s="53">
        <v>21.540002822875977</v>
      </c>
      <c r="J208" s="53">
        <v>21.540002822875977</v>
      </c>
      <c r="K208" s="53">
        <v>21.540002822875977</v>
      </c>
      <c r="L208" s="23"/>
      <c r="M208" s="24">
        <v>42795</v>
      </c>
      <c r="N208" s="54">
        <v>25.5</v>
      </c>
      <c r="O208" s="54">
        <v>25.5</v>
      </c>
      <c r="P208" s="54">
        <v>25.5</v>
      </c>
      <c r="Q208" s="22"/>
      <c r="R208" s="54">
        <v>20</v>
      </c>
      <c r="S208" s="54">
        <v>20</v>
      </c>
      <c r="T208" s="54">
        <v>20</v>
      </c>
      <c r="U208" s="22"/>
      <c r="V208" s="54">
        <v>0</v>
      </c>
      <c r="W208" s="54">
        <v>0</v>
      </c>
      <c r="X208" s="54">
        <v>0</v>
      </c>
      <c r="Y208" s="22"/>
      <c r="Z208" s="54">
        <v>0.16</v>
      </c>
      <c r="AA208" s="54">
        <v>0.2</v>
      </c>
      <c r="AB208" s="54">
        <v>0.24</v>
      </c>
      <c r="AC208" s="22"/>
      <c r="AD208" s="54">
        <v>0.08</v>
      </c>
      <c r="AE208" s="54">
        <v>0.1</v>
      </c>
      <c r="AF208" s="54">
        <v>0.12</v>
      </c>
      <c r="AG208" s="22"/>
      <c r="AH208" s="54">
        <v>0.2</v>
      </c>
      <c r="AI208" s="54">
        <v>0.25</v>
      </c>
      <c r="AJ208" s="54">
        <v>0.3</v>
      </c>
      <c r="AK208" s="22"/>
      <c r="AL208" s="54">
        <v>0.12</v>
      </c>
      <c r="AM208" s="54">
        <v>0.15</v>
      </c>
      <c r="AN208" s="54">
        <v>0.18</v>
      </c>
      <c r="AO208" s="22"/>
      <c r="AP208" s="23">
        <v>64</v>
      </c>
      <c r="AQ208" s="55">
        <v>0.4</v>
      </c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4">
        <v>42795</v>
      </c>
      <c r="BI208" s="57">
        <v>0.75</v>
      </c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/>
      <c r="CP208"/>
      <c r="CQ208"/>
      <c r="CR208"/>
      <c r="CS208"/>
      <c r="CT208"/>
      <c r="CY208" s="190">
        <f t="shared" si="35"/>
        <v>42795</v>
      </c>
      <c r="CZ208" s="189">
        <f t="shared" si="36"/>
        <v>0.2</v>
      </c>
      <c r="DA208" s="189">
        <f t="shared" si="37"/>
        <v>0.25</v>
      </c>
      <c r="DB208" s="189">
        <f t="shared" si="38"/>
        <v>0.3</v>
      </c>
      <c r="DD208" s="189">
        <f t="shared" si="39"/>
        <v>0.16</v>
      </c>
      <c r="DE208" s="189">
        <f t="shared" si="40"/>
        <v>0.2</v>
      </c>
      <c r="DF208" s="189">
        <f t="shared" si="41"/>
        <v>0.24</v>
      </c>
      <c r="DH208" s="190">
        <f t="shared" si="42"/>
        <v>42795</v>
      </c>
      <c r="DI208" s="17">
        <f t="shared" si="43"/>
        <v>0.75</v>
      </c>
      <c r="DL208" s="190">
        <f t="shared" si="44"/>
        <v>42795</v>
      </c>
      <c r="DM208" s="189">
        <f t="shared" si="45"/>
        <v>0.12</v>
      </c>
      <c r="DN208" s="189">
        <f t="shared" si="46"/>
        <v>0.15</v>
      </c>
      <c r="DO208" s="189">
        <f t="shared" si="47"/>
        <v>0.18</v>
      </c>
      <c r="DQ208" s="189">
        <f t="shared" si="48"/>
        <v>0.08</v>
      </c>
      <c r="DR208" s="189">
        <f t="shared" si="49"/>
        <v>0.1</v>
      </c>
      <c r="DS208" s="189">
        <f t="shared" si="50"/>
        <v>0.12</v>
      </c>
    </row>
    <row r="209" spans="1:123" x14ac:dyDescent="0.2">
      <c r="A209" s="27">
        <f t="shared" ca="1" si="51"/>
        <v>43070</v>
      </c>
      <c r="B209" s="17">
        <f>'Gas Curves'!C213</f>
        <v>6.5781895414616501E-2</v>
      </c>
      <c r="C209" s="17"/>
      <c r="D209" s="52">
        <v>41944</v>
      </c>
      <c r="E209" s="53">
        <v>33.961567282676697</v>
      </c>
      <c r="F209" s="53">
        <v>35.461567282676697</v>
      </c>
      <c r="G209" s="53">
        <v>36.961567282676697</v>
      </c>
      <c r="H209" s="40"/>
      <c r="I209" s="53">
        <v>22.540000915527344</v>
      </c>
      <c r="J209" s="53">
        <v>22.540000915527344</v>
      </c>
      <c r="K209" s="53">
        <v>22.540000915527344</v>
      </c>
      <c r="L209" s="23"/>
      <c r="M209" s="24">
        <v>42826</v>
      </c>
      <c r="N209" s="54">
        <v>22</v>
      </c>
      <c r="O209" s="54">
        <v>22</v>
      </c>
      <c r="P209" s="54">
        <v>22</v>
      </c>
      <c r="Q209" s="22"/>
      <c r="R209" s="54">
        <v>16.495000839233398</v>
      </c>
      <c r="S209" s="54">
        <v>16.495000839233398</v>
      </c>
      <c r="T209" s="54">
        <v>16.495000839233398</v>
      </c>
      <c r="U209" s="22"/>
      <c r="V209" s="54">
        <v>0</v>
      </c>
      <c r="W209" s="54">
        <v>0</v>
      </c>
      <c r="X209" s="54">
        <v>0</v>
      </c>
      <c r="Y209" s="22"/>
      <c r="Z209" s="54">
        <v>0.16</v>
      </c>
      <c r="AA209" s="54">
        <v>0.2</v>
      </c>
      <c r="AB209" s="54">
        <v>0.24</v>
      </c>
      <c r="AC209" s="22"/>
      <c r="AD209" s="54">
        <v>0.08</v>
      </c>
      <c r="AE209" s="54">
        <v>0.1</v>
      </c>
      <c r="AF209" s="54">
        <v>0.12</v>
      </c>
      <c r="AG209" s="22"/>
      <c r="AH209" s="54">
        <v>0.2</v>
      </c>
      <c r="AI209" s="54">
        <v>0.25</v>
      </c>
      <c r="AJ209" s="54">
        <v>0.3</v>
      </c>
      <c r="AK209" s="22"/>
      <c r="AL209" s="54">
        <v>0.12</v>
      </c>
      <c r="AM209" s="54">
        <v>0.15</v>
      </c>
      <c r="AN209" s="54">
        <v>0.18</v>
      </c>
      <c r="AO209" s="22"/>
      <c r="AP209" s="23">
        <v>64</v>
      </c>
      <c r="AQ209" s="55">
        <v>0.4</v>
      </c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4">
        <v>42826</v>
      </c>
      <c r="BI209" s="57">
        <v>0.75</v>
      </c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/>
      <c r="CP209"/>
      <c r="CQ209"/>
      <c r="CR209"/>
      <c r="CS209"/>
      <c r="CT209"/>
      <c r="CY209" s="190">
        <f t="shared" si="35"/>
        <v>42826</v>
      </c>
      <c r="CZ209" s="189">
        <f t="shared" si="36"/>
        <v>0.2</v>
      </c>
      <c r="DA209" s="189">
        <f t="shared" si="37"/>
        <v>0.25</v>
      </c>
      <c r="DB209" s="189">
        <f t="shared" si="38"/>
        <v>0.3</v>
      </c>
      <c r="DD209" s="189">
        <f t="shared" si="39"/>
        <v>0.16</v>
      </c>
      <c r="DE209" s="189">
        <f t="shared" si="40"/>
        <v>0.2</v>
      </c>
      <c r="DF209" s="189">
        <f t="shared" si="41"/>
        <v>0.24</v>
      </c>
      <c r="DH209" s="190">
        <f t="shared" si="42"/>
        <v>42826</v>
      </c>
      <c r="DI209" s="17">
        <f t="shared" si="43"/>
        <v>0.75</v>
      </c>
      <c r="DL209" s="190">
        <f t="shared" si="44"/>
        <v>42826</v>
      </c>
      <c r="DM209" s="189">
        <f t="shared" si="45"/>
        <v>0.12</v>
      </c>
      <c r="DN209" s="189">
        <f t="shared" si="46"/>
        <v>0.15</v>
      </c>
      <c r="DO209" s="189">
        <f t="shared" si="47"/>
        <v>0.18</v>
      </c>
      <c r="DQ209" s="189">
        <f t="shared" si="48"/>
        <v>0.08</v>
      </c>
      <c r="DR209" s="189">
        <f t="shared" si="49"/>
        <v>0.1</v>
      </c>
      <c r="DS209" s="189">
        <f t="shared" si="50"/>
        <v>0.12</v>
      </c>
    </row>
    <row r="210" spans="1:123" x14ac:dyDescent="0.2">
      <c r="A210" s="27">
        <f t="shared" ca="1" si="51"/>
        <v>43101</v>
      </c>
      <c r="B210" s="17">
        <f>'Gas Curves'!C214</f>
        <v>6.5818886279319408E-2</v>
      </c>
      <c r="C210" s="17"/>
      <c r="D210" s="52">
        <v>41974</v>
      </c>
      <c r="E210" s="53">
        <v>34.061565756797791</v>
      </c>
      <c r="F210" s="53">
        <v>35.561565756797791</v>
      </c>
      <c r="G210" s="53">
        <v>37.061565756797791</v>
      </c>
      <c r="H210" s="40"/>
      <c r="I210" s="53">
        <v>24.790000915527344</v>
      </c>
      <c r="J210" s="53">
        <v>24.790000915527344</v>
      </c>
      <c r="K210" s="53">
        <v>24.790000915527344</v>
      </c>
      <c r="L210" s="23"/>
      <c r="M210" s="24">
        <v>42856</v>
      </c>
      <c r="N210" s="54">
        <v>22.290000915527344</v>
      </c>
      <c r="O210" s="54">
        <v>22.290000915527344</v>
      </c>
      <c r="P210" s="54">
        <v>22.290000915527344</v>
      </c>
      <c r="Q210" s="22"/>
      <c r="R210" s="54">
        <v>15.795000076293945</v>
      </c>
      <c r="S210" s="54">
        <v>15.795000076293945</v>
      </c>
      <c r="T210" s="54">
        <v>15.795000076293945</v>
      </c>
      <c r="U210" s="22"/>
      <c r="V210" s="54">
        <v>0</v>
      </c>
      <c r="W210" s="54">
        <v>0</v>
      </c>
      <c r="X210" s="54">
        <v>0</v>
      </c>
      <c r="Y210" s="22"/>
      <c r="Z210" s="54">
        <v>0.16</v>
      </c>
      <c r="AA210" s="54">
        <v>0.2</v>
      </c>
      <c r="AB210" s="54">
        <v>0.24</v>
      </c>
      <c r="AC210" s="22"/>
      <c r="AD210" s="54">
        <v>0.08</v>
      </c>
      <c r="AE210" s="54">
        <v>0.1</v>
      </c>
      <c r="AF210" s="54">
        <v>0.12</v>
      </c>
      <c r="AG210" s="22"/>
      <c r="AH210" s="54">
        <v>0.2</v>
      </c>
      <c r="AI210" s="54">
        <v>0.25</v>
      </c>
      <c r="AJ210" s="54">
        <v>0.3</v>
      </c>
      <c r="AK210" s="22"/>
      <c r="AL210" s="54">
        <v>0.12</v>
      </c>
      <c r="AM210" s="54">
        <v>0.15</v>
      </c>
      <c r="AN210" s="54">
        <v>0.18</v>
      </c>
      <c r="AO210" s="22"/>
      <c r="AP210" s="23">
        <v>64</v>
      </c>
      <c r="AQ210" s="55">
        <v>0.4</v>
      </c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4">
        <v>42856</v>
      </c>
      <c r="BI210" s="57">
        <v>0.75</v>
      </c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/>
      <c r="CP210"/>
      <c r="CQ210"/>
      <c r="CR210"/>
      <c r="CS210"/>
      <c r="CT210"/>
      <c r="CY210" s="190">
        <f t="shared" si="35"/>
        <v>42856</v>
      </c>
      <c r="CZ210" s="189">
        <f t="shared" si="36"/>
        <v>0.2</v>
      </c>
      <c r="DA210" s="189">
        <f t="shared" si="37"/>
        <v>0.25</v>
      </c>
      <c r="DB210" s="189">
        <f t="shared" si="38"/>
        <v>0.3</v>
      </c>
      <c r="DD210" s="189">
        <f t="shared" si="39"/>
        <v>0.16</v>
      </c>
      <c r="DE210" s="189">
        <f t="shared" si="40"/>
        <v>0.2</v>
      </c>
      <c r="DF210" s="189">
        <f t="shared" si="41"/>
        <v>0.24</v>
      </c>
      <c r="DH210" s="190">
        <f t="shared" si="42"/>
        <v>42856</v>
      </c>
      <c r="DI210" s="17">
        <f t="shared" si="43"/>
        <v>0.75</v>
      </c>
      <c r="DL210" s="190">
        <f t="shared" si="44"/>
        <v>42856</v>
      </c>
      <c r="DM210" s="189">
        <f t="shared" si="45"/>
        <v>0.12</v>
      </c>
      <c r="DN210" s="189">
        <f t="shared" si="46"/>
        <v>0.15</v>
      </c>
      <c r="DO210" s="189">
        <f t="shared" si="47"/>
        <v>0.18</v>
      </c>
      <c r="DQ210" s="189">
        <f t="shared" si="48"/>
        <v>0.08</v>
      </c>
      <c r="DR210" s="189">
        <f t="shared" si="49"/>
        <v>0.1</v>
      </c>
      <c r="DS210" s="189">
        <f t="shared" si="50"/>
        <v>0.12</v>
      </c>
    </row>
    <row r="211" spans="1:123" x14ac:dyDescent="0.2">
      <c r="A211" s="27">
        <f t="shared" ca="1" si="51"/>
        <v>43132</v>
      </c>
      <c r="B211" s="17">
        <f>'Gas Curves'!C215</f>
        <v>6.5857110173321798E-2</v>
      </c>
      <c r="C211" s="17"/>
      <c r="D211" s="52">
        <v>42005</v>
      </c>
      <c r="E211" s="53">
        <v>37.495714460100444</v>
      </c>
      <c r="F211" s="53">
        <v>38.995714460100444</v>
      </c>
      <c r="G211" s="53">
        <v>40.495714460100444</v>
      </c>
      <c r="H211" s="40"/>
      <c r="I211" s="53">
        <v>27</v>
      </c>
      <c r="J211" s="53">
        <v>27</v>
      </c>
      <c r="K211" s="53">
        <v>27</v>
      </c>
      <c r="L211" s="23"/>
      <c r="M211" s="24">
        <v>42887</v>
      </c>
      <c r="N211" s="54">
        <v>29.290000915527344</v>
      </c>
      <c r="O211" s="54">
        <v>29.290000915527344</v>
      </c>
      <c r="P211" s="54">
        <v>29.290000915527344</v>
      </c>
      <c r="Q211" s="22"/>
      <c r="R211" s="54">
        <v>19.790000915527344</v>
      </c>
      <c r="S211" s="54">
        <v>19.790000915527344</v>
      </c>
      <c r="T211" s="54">
        <v>19.790000915527344</v>
      </c>
      <c r="U211" s="22"/>
      <c r="V211" s="54">
        <v>0</v>
      </c>
      <c r="W211" s="54">
        <v>0</v>
      </c>
      <c r="X211" s="54">
        <v>0</v>
      </c>
      <c r="Y211" s="22"/>
      <c r="Z211" s="54">
        <v>0.16</v>
      </c>
      <c r="AA211" s="54">
        <v>0.2</v>
      </c>
      <c r="AB211" s="54">
        <v>0.24</v>
      </c>
      <c r="AC211" s="22"/>
      <c r="AD211" s="54">
        <v>0.08</v>
      </c>
      <c r="AE211" s="54">
        <v>0.1</v>
      </c>
      <c r="AF211" s="54">
        <v>0.12</v>
      </c>
      <c r="AG211" s="22"/>
      <c r="AH211" s="54">
        <v>0.2</v>
      </c>
      <c r="AI211" s="54">
        <v>0.25</v>
      </c>
      <c r="AJ211" s="54">
        <v>0.3</v>
      </c>
      <c r="AK211" s="22"/>
      <c r="AL211" s="54">
        <v>0.12</v>
      </c>
      <c r="AM211" s="54">
        <v>0.15</v>
      </c>
      <c r="AN211" s="54">
        <v>0.18</v>
      </c>
      <c r="AO211" s="22"/>
      <c r="AP211" s="23">
        <v>65</v>
      </c>
      <c r="AQ211" s="55">
        <v>0.4</v>
      </c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4">
        <v>42887</v>
      </c>
      <c r="BI211" s="57">
        <v>0.75</v>
      </c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/>
      <c r="CP211"/>
      <c r="CQ211"/>
      <c r="CR211"/>
      <c r="CS211"/>
      <c r="CT211"/>
      <c r="CY211" s="190">
        <f t="shared" si="35"/>
        <v>42887</v>
      </c>
      <c r="CZ211" s="189">
        <f t="shared" si="36"/>
        <v>0.2</v>
      </c>
      <c r="DA211" s="189">
        <f t="shared" si="37"/>
        <v>0.25</v>
      </c>
      <c r="DB211" s="189">
        <f t="shared" si="38"/>
        <v>0.3</v>
      </c>
      <c r="DD211" s="189">
        <f t="shared" si="39"/>
        <v>0.16</v>
      </c>
      <c r="DE211" s="189">
        <f t="shared" si="40"/>
        <v>0.2</v>
      </c>
      <c r="DF211" s="189">
        <f t="shared" si="41"/>
        <v>0.24</v>
      </c>
      <c r="DH211" s="190">
        <f t="shared" si="42"/>
        <v>42887</v>
      </c>
      <c r="DI211" s="17">
        <f t="shared" si="43"/>
        <v>0.75</v>
      </c>
      <c r="DL211" s="190">
        <f t="shared" si="44"/>
        <v>42887</v>
      </c>
      <c r="DM211" s="189">
        <f t="shared" si="45"/>
        <v>0.12</v>
      </c>
      <c r="DN211" s="189">
        <f t="shared" si="46"/>
        <v>0.15</v>
      </c>
      <c r="DO211" s="189">
        <f t="shared" si="47"/>
        <v>0.18</v>
      </c>
      <c r="DQ211" s="189">
        <f t="shared" si="48"/>
        <v>0.08</v>
      </c>
      <c r="DR211" s="189">
        <f t="shared" si="49"/>
        <v>0.1</v>
      </c>
      <c r="DS211" s="189">
        <f t="shared" si="50"/>
        <v>0.12</v>
      </c>
    </row>
    <row r="212" spans="1:123" x14ac:dyDescent="0.2">
      <c r="A212" s="27">
        <f t="shared" ca="1" si="51"/>
        <v>43160</v>
      </c>
      <c r="B212" s="17">
        <f>'Gas Curves'!C216</f>
        <v>6.5894101038946204E-2</v>
      </c>
      <c r="C212" s="17"/>
      <c r="D212" s="52">
        <v>42036</v>
      </c>
      <c r="E212" s="53">
        <v>36.895712171282085</v>
      </c>
      <c r="F212" s="53">
        <v>38.395712171282085</v>
      </c>
      <c r="G212" s="53">
        <v>39.895712171282085</v>
      </c>
      <c r="H212" s="40"/>
      <c r="I212" s="53">
        <v>25.5</v>
      </c>
      <c r="J212" s="53">
        <v>25.5</v>
      </c>
      <c r="K212" s="53">
        <v>25.5</v>
      </c>
      <c r="L212" s="23"/>
      <c r="M212" s="24">
        <v>42917</v>
      </c>
      <c r="N212" s="54">
        <v>35.290000915527344</v>
      </c>
      <c r="O212" s="54">
        <v>35.290000915527344</v>
      </c>
      <c r="P212" s="54">
        <v>35.290000915527344</v>
      </c>
      <c r="Q212" s="22"/>
      <c r="R212" s="54">
        <v>25.790000915527344</v>
      </c>
      <c r="S212" s="54">
        <v>25.790000915527344</v>
      </c>
      <c r="T212" s="54">
        <v>25.790000915527344</v>
      </c>
      <c r="U212" s="22"/>
      <c r="V212" s="54">
        <v>0</v>
      </c>
      <c r="W212" s="54">
        <v>0</v>
      </c>
      <c r="X212" s="54">
        <v>0</v>
      </c>
      <c r="Y212" s="22"/>
      <c r="Z212" s="54">
        <v>0.24</v>
      </c>
      <c r="AA212" s="54">
        <v>0.3</v>
      </c>
      <c r="AB212" s="54">
        <v>0.36</v>
      </c>
      <c r="AC212" s="22"/>
      <c r="AD212" s="54">
        <v>0.12</v>
      </c>
      <c r="AE212" s="54">
        <v>0.15</v>
      </c>
      <c r="AF212" s="54">
        <v>0.18</v>
      </c>
      <c r="AG212" s="22"/>
      <c r="AH212" s="54">
        <v>0.32</v>
      </c>
      <c r="AI212" s="54">
        <v>0.4</v>
      </c>
      <c r="AJ212" s="54">
        <v>0.48</v>
      </c>
      <c r="AK212" s="22"/>
      <c r="AL212" s="54">
        <v>0.192</v>
      </c>
      <c r="AM212" s="54">
        <v>0.24</v>
      </c>
      <c r="AN212" s="54">
        <v>0.28799999999999998</v>
      </c>
      <c r="AO212" s="22"/>
      <c r="AP212" s="23">
        <v>65</v>
      </c>
      <c r="AQ212" s="55">
        <v>0.4</v>
      </c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4">
        <v>42917</v>
      </c>
      <c r="BI212" s="57">
        <v>0.75</v>
      </c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/>
      <c r="CP212"/>
      <c r="CQ212"/>
      <c r="CR212"/>
      <c r="CS212"/>
      <c r="CT212"/>
      <c r="CY212" s="190">
        <f t="shared" ref="CY212:CY242" si="52">M212</f>
        <v>42917</v>
      </c>
      <c r="CZ212" s="189">
        <f t="shared" ref="CZ212:CZ241" si="53">AH212</f>
        <v>0.32</v>
      </c>
      <c r="DA212" s="189">
        <f t="shared" ref="DA212:DA241" si="54">AI212</f>
        <v>0.4</v>
      </c>
      <c r="DB212" s="189">
        <f t="shared" ref="DB212:DB241" si="55">AJ212</f>
        <v>0.48</v>
      </c>
      <c r="DD212" s="189">
        <f t="shared" ref="DD212:DD242" si="56">Z212</f>
        <v>0.24</v>
      </c>
      <c r="DE212" s="189">
        <f t="shared" ref="DE212:DE242" si="57">AA212</f>
        <v>0.3</v>
      </c>
      <c r="DF212" s="189">
        <f t="shared" ref="DF212:DF242" si="58">AB212</f>
        <v>0.36</v>
      </c>
      <c r="DH212" s="190">
        <f t="shared" ref="DH212:DH242" si="59">BH212</f>
        <v>42917</v>
      </c>
      <c r="DI212" s="17">
        <f t="shared" ref="DI212:DI242" si="60">BI212</f>
        <v>0.75</v>
      </c>
      <c r="DL212" s="190">
        <f t="shared" ref="DL212:DL242" si="61">M212</f>
        <v>42917</v>
      </c>
      <c r="DM212" s="189">
        <f t="shared" ref="DM212:DM242" si="62">AL212</f>
        <v>0.192</v>
      </c>
      <c r="DN212" s="189">
        <f t="shared" ref="DN212:DN242" si="63">AM212</f>
        <v>0.24</v>
      </c>
      <c r="DO212" s="189">
        <f t="shared" ref="DO212:DO242" si="64">AN212</f>
        <v>0.28799999999999998</v>
      </c>
      <c r="DQ212" s="189">
        <f t="shared" ref="DQ212:DQ275" si="65">AD212</f>
        <v>0.12</v>
      </c>
      <c r="DR212" s="189">
        <f t="shared" ref="DR212:DR275" si="66">AE212</f>
        <v>0.15</v>
      </c>
      <c r="DS212" s="189">
        <f t="shared" ref="DS212:DS275" si="67">AF212</f>
        <v>0.18</v>
      </c>
    </row>
    <row r="213" spans="1:123" x14ac:dyDescent="0.2">
      <c r="A213" s="27">
        <f t="shared" ca="1" si="51"/>
        <v>43191</v>
      </c>
      <c r="B213" s="17">
        <f>'Gas Curves'!C217</f>
        <v>6.5932324933901207E-2</v>
      </c>
      <c r="C213" s="17"/>
      <c r="D213" s="52">
        <v>42064</v>
      </c>
      <c r="E213" s="53">
        <v>35.607680830844615</v>
      </c>
      <c r="F213" s="53">
        <v>37.107680830844615</v>
      </c>
      <c r="G213" s="53">
        <v>38.607680830844615</v>
      </c>
      <c r="H213" s="40"/>
      <c r="I213" s="53">
        <v>26.5</v>
      </c>
      <c r="J213" s="53">
        <v>26.5</v>
      </c>
      <c r="K213" s="53">
        <v>26.5</v>
      </c>
      <c r="L213" s="23"/>
      <c r="M213" s="24">
        <v>42948</v>
      </c>
      <c r="N213" s="54">
        <v>33.290004730224609</v>
      </c>
      <c r="O213" s="54">
        <v>33.290004730224609</v>
      </c>
      <c r="P213" s="54">
        <v>33.290004730224609</v>
      </c>
      <c r="Q213" s="22"/>
      <c r="R213" s="54">
        <v>25.790000915527344</v>
      </c>
      <c r="S213" s="54">
        <v>25.790000915527344</v>
      </c>
      <c r="T213" s="54">
        <v>25.790000915527344</v>
      </c>
      <c r="U213" s="22"/>
      <c r="V213" s="54">
        <v>0</v>
      </c>
      <c r="W213" s="54">
        <v>0</v>
      </c>
      <c r="X213" s="54">
        <v>0</v>
      </c>
      <c r="Y213" s="22"/>
      <c r="Z213" s="54">
        <v>0.24</v>
      </c>
      <c r="AA213" s="54">
        <v>0.3</v>
      </c>
      <c r="AB213" s="54">
        <v>0.36</v>
      </c>
      <c r="AC213" s="22"/>
      <c r="AD213" s="54">
        <v>0.12</v>
      </c>
      <c r="AE213" s="54">
        <v>0.15</v>
      </c>
      <c r="AF213" s="54">
        <v>0.18</v>
      </c>
      <c r="AG213" s="22"/>
      <c r="AH213" s="54">
        <v>0.32</v>
      </c>
      <c r="AI213" s="54">
        <v>0.4</v>
      </c>
      <c r="AJ213" s="54">
        <v>0.48</v>
      </c>
      <c r="AK213" s="22"/>
      <c r="AL213" s="54">
        <v>0.192</v>
      </c>
      <c r="AM213" s="54">
        <v>0.24</v>
      </c>
      <c r="AN213" s="54">
        <v>0.28799999999999998</v>
      </c>
      <c r="AO213" s="22"/>
      <c r="AP213" s="23">
        <v>65</v>
      </c>
      <c r="AQ213" s="55">
        <v>0.4</v>
      </c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4">
        <v>42948</v>
      </c>
      <c r="BI213" s="57">
        <v>0.75</v>
      </c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/>
      <c r="CP213"/>
      <c r="CQ213"/>
      <c r="CR213"/>
      <c r="CS213"/>
      <c r="CT213"/>
      <c r="CY213" s="190">
        <f t="shared" si="52"/>
        <v>42948</v>
      </c>
      <c r="CZ213" s="189">
        <f t="shared" si="53"/>
        <v>0.32</v>
      </c>
      <c r="DA213" s="189">
        <f t="shared" si="54"/>
        <v>0.4</v>
      </c>
      <c r="DB213" s="189">
        <f t="shared" si="55"/>
        <v>0.48</v>
      </c>
      <c r="DD213" s="189">
        <f t="shared" si="56"/>
        <v>0.24</v>
      </c>
      <c r="DE213" s="189">
        <f t="shared" si="57"/>
        <v>0.3</v>
      </c>
      <c r="DF213" s="189">
        <f t="shared" si="58"/>
        <v>0.36</v>
      </c>
      <c r="DH213" s="190">
        <f t="shared" si="59"/>
        <v>42948</v>
      </c>
      <c r="DI213" s="17">
        <f t="shared" si="60"/>
        <v>0.75</v>
      </c>
      <c r="DL213" s="190">
        <f t="shared" si="61"/>
        <v>42948</v>
      </c>
      <c r="DM213" s="189">
        <f t="shared" si="62"/>
        <v>0.192</v>
      </c>
      <c r="DN213" s="189">
        <f t="shared" si="63"/>
        <v>0.24</v>
      </c>
      <c r="DO213" s="189">
        <f t="shared" si="64"/>
        <v>0.28799999999999998</v>
      </c>
      <c r="DQ213" s="189">
        <f t="shared" si="65"/>
        <v>0.12</v>
      </c>
      <c r="DR213" s="189">
        <f t="shared" si="66"/>
        <v>0.15</v>
      </c>
      <c r="DS213" s="189">
        <f t="shared" si="67"/>
        <v>0.18</v>
      </c>
    </row>
    <row r="214" spans="1:123" x14ac:dyDescent="0.2">
      <c r="A214" s="27">
        <f t="shared" ca="1" si="51"/>
        <v>43221</v>
      </c>
      <c r="B214" s="17">
        <f>'Gas Curves'!C218</f>
        <v>6.5970548829339795E-2</v>
      </c>
      <c r="C214" s="17"/>
      <c r="D214" s="52">
        <v>42095</v>
      </c>
      <c r="E214" s="53">
        <v>35.807681593784068</v>
      </c>
      <c r="F214" s="53">
        <v>37.307681593784068</v>
      </c>
      <c r="G214" s="53">
        <v>38.807681593784068</v>
      </c>
      <c r="H214" s="40"/>
      <c r="I214" s="53">
        <v>23.5</v>
      </c>
      <c r="J214" s="53">
        <v>23.5</v>
      </c>
      <c r="K214" s="53">
        <v>23.5</v>
      </c>
      <c r="L214" s="23"/>
      <c r="M214" s="24">
        <v>42979</v>
      </c>
      <c r="N214" s="54">
        <v>25.290000915527344</v>
      </c>
      <c r="O214" s="54">
        <v>25.290000915527344</v>
      </c>
      <c r="P214" s="54">
        <v>25.290000915527344</v>
      </c>
      <c r="Q214" s="22"/>
      <c r="R214" s="54">
        <v>19.790000915527344</v>
      </c>
      <c r="S214" s="54">
        <v>19.790000915527344</v>
      </c>
      <c r="T214" s="54">
        <v>19.790000915527344</v>
      </c>
      <c r="U214" s="22"/>
      <c r="V214" s="54">
        <v>0</v>
      </c>
      <c r="W214" s="54">
        <v>0</v>
      </c>
      <c r="X214" s="54">
        <v>0</v>
      </c>
      <c r="Y214" s="22"/>
      <c r="Z214" s="54">
        <v>0.16</v>
      </c>
      <c r="AA214" s="54">
        <v>0.2</v>
      </c>
      <c r="AB214" s="54">
        <v>0.24</v>
      </c>
      <c r="AC214" s="22"/>
      <c r="AD214" s="54">
        <v>0.08</v>
      </c>
      <c r="AE214" s="54">
        <v>0.1</v>
      </c>
      <c r="AF214" s="54">
        <v>0.12</v>
      </c>
      <c r="AG214" s="22"/>
      <c r="AH214" s="54">
        <v>0.2</v>
      </c>
      <c r="AI214" s="54">
        <v>0.25</v>
      </c>
      <c r="AJ214" s="54">
        <v>0.3</v>
      </c>
      <c r="AK214" s="22"/>
      <c r="AL214" s="54">
        <v>0.12</v>
      </c>
      <c r="AM214" s="54">
        <v>0.15</v>
      </c>
      <c r="AN214" s="54">
        <v>0.18</v>
      </c>
      <c r="AO214" s="22"/>
      <c r="AP214" s="23">
        <v>66</v>
      </c>
      <c r="AQ214" s="55">
        <v>0.4</v>
      </c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4">
        <v>42979</v>
      </c>
      <c r="BI214" s="57">
        <v>0.75</v>
      </c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/>
      <c r="CP214"/>
      <c r="CQ214"/>
      <c r="CR214"/>
      <c r="CS214"/>
      <c r="CT214"/>
      <c r="CY214" s="190">
        <f t="shared" si="52"/>
        <v>42979</v>
      </c>
      <c r="CZ214" s="189">
        <f t="shared" si="53"/>
        <v>0.2</v>
      </c>
      <c r="DA214" s="189">
        <f t="shared" si="54"/>
        <v>0.25</v>
      </c>
      <c r="DB214" s="189">
        <f t="shared" si="55"/>
        <v>0.3</v>
      </c>
      <c r="DD214" s="189">
        <f t="shared" si="56"/>
        <v>0.16</v>
      </c>
      <c r="DE214" s="189">
        <f t="shared" si="57"/>
        <v>0.2</v>
      </c>
      <c r="DF214" s="189">
        <f t="shared" si="58"/>
        <v>0.24</v>
      </c>
      <c r="DH214" s="190">
        <f t="shared" si="59"/>
        <v>42979</v>
      </c>
      <c r="DI214" s="17">
        <f t="shared" si="60"/>
        <v>0.75</v>
      </c>
      <c r="DL214" s="190">
        <f t="shared" si="61"/>
        <v>42979</v>
      </c>
      <c r="DM214" s="189">
        <f t="shared" si="62"/>
        <v>0.12</v>
      </c>
      <c r="DN214" s="189">
        <f t="shared" si="63"/>
        <v>0.15</v>
      </c>
      <c r="DO214" s="189">
        <f t="shared" si="64"/>
        <v>0.18</v>
      </c>
      <c r="DQ214" s="189">
        <f t="shared" si="65"/>
        <v>0.08</v>
      </c>
      <c r="DR214" s="189">
        <f t="shared" si="66"/>
        <v>0.1</v>
      </c>
      <c r="DS214" s="189">
        <f t="shared" si="67"/>
        <v>0.12</v>
      </c>
    </row>
    <row r="215" spans="1:123" x14ac:dyDescent="0.2">
      <c r="A215" s="27">
        <f t="shared" ca="1" si="51"/>
        <v>43252</v>
      </c>
      <c r="B215" s="17">
        <f>'Gas Curves'!C219</f>
        <v>6.6005073638539399E-2</v>
      </c>
      <c r="C215" s="17"/>
      <c r="D215" s="52">
        <v>42125</v>
      </c>
      <c r="E215" s="53">
        <v>42.685002899169923</v>
      </c>
      <c r="F215" s="53">
        <v>45.085002899169922</v>
      </c>
      <c r="G215" s="53">
        <v>47.48500289916992</v>
      </c>
      <c r="H215" s="40"/>
      <c r="I215" s="53">
        <v>24.040000915527344</v>
      </c>
      <c r="J215" s="53">
        <v>24.040000915527344</v>
      </c>
      <c r="K215" s="53">
        <v>24.040000915527344</v>
      </c>
      <c r="L215" s="23"/>
      <c r="M215" s="24">
        <v>43009</v>
      </c>
      <c r="N215" s="54">
        <v>20.286001205444336</v>
      </c>
      <c r="O215" s="54">
        <v>20.286001205444336</v>
      </c>
      <c r="P215" s="54">
        <v>20.286001205444336</v>
      </c>
      <c r="Q215" s="22"/>
      <c r="R215" s="54">
        <v>14.786500930786133</v>
      </c>
      <c r="S215" s="54">
        <v>14.786500930786133</v>
      </c>
      <c r="T215" s="54">
        <v>14.786500930786133</v>
      </c>
      <c r="U215" s="22"/>
      <c r="V215" s="54">
        <v>0</v>
      </c>
      <c r="W215" s="54">
        <v>0</v>
      </c>
      <c r="X215" s="54">
        <v>0</v>
      </c>
      <c r="Y215" s="22"/>
      <c r="Z215" s="54">
        <v>0.16</v>
      </c>
      <c r="AA215" s="54">
        <v>0.2</v>
      </c>
      <c r="AB215" s="54">
        <v>0.24</v>
      </c>
      <c r="AC215" s="22"/>
      <c r="AD215" s="54">
        <v>0.08</v>
      </c>
      <c r="AE215" s="54">
        <v>0.1</v>
      </c>
      <c r="AF215" s="54">
        <v>0.12</v>
      </c>
      <c r="AG215" s="22"/>
      <c r="AH215" s="54">
        <v>0.2</v>
      </c>
      <c r="AI215" s="54">
        <v>0.25</v>
      </c>
      <c r="AJ215" s="54">
        <v>0.3</v>
      </c>
      <c r="AK215" s="22"/>
      <c r="AL215" s="54">
        <v>0.12</v>
      </c>
      <c r="AM215" s="54">
        <v>0.15</v>
      </c>
      <c r="AN215" s="54">
        <v>0.18</v>
      </c>
      <c r="AO215" s="22"/>
      <c r="AP215" s="23">
        <v>66</v>
      </c>
      <c r="AQ215" s="55">
        <v>0.4</v>
      </c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4">
        <v>43009</v>
      </c>
      <c r="BI215" s="57">
        <v>0.75</v>
      </c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/>
      <c r="CP215"/>
      <c r="CQ215"/>
      <c r="CR215"/>
      <c r="CS215"/>
      <c r="CT215"/>
      <c r="CY215" s="190">
        <f t="shared" si="52"/>
        <v>43009</v>
      </c>
      <c r="CZ215" s="189">
        <f t="shared" si="53"/>
        <v>0.2</v>
      </c>
      <c r="DA215" s="189">
        <f t="shared" si="54"/>
        <v>0.25</v>
      </c>
      <c r="DB215" s="189">
        <f t="shared" si="55"/>
        <v>0.3</v>
      </c>
      <c r="DD215" s="189">
        <f t="shared" si="56"/>
        <v>0.16</v>
      </c>
      <c r="DE215" s="189">
        <f t="shared" si="57"/>
        <v>0.2</v>
      </c>
      <c r="DF215" s="189">
        <f t="shared" si="58"/>
        <v>0.24</v>
      </c>
      <c r="DH215" s="190">
        <f t="shared" si="59"/>
        <v>43009</v>
      </c>
      <c r="DI215" s="17">
        <f t="shared" si="60"/>
        <v>0.75</v>
      </c>
      <c r="DL215" s="190">
        <f t="shared" si="61"/>
        <v>43009</v>
      </c>
      <c r="DM215" s="189">
        <f t="shared" si="62"/>
        <v>0.12</v>
      </c>
      <c r="DN215" s="189">
        <f t="shared" si="63"/>
        <v>0.15</v>
      </c>
      <c r="DO215" s="189">
        <f t="shared" si="64"/>
        <v>0.18</v>
      </c>
      <c r="DQ215" s="189">
        <f t="shared" si="65"/>
        <v>0.08</v>
      </c>
      <c r="DR215" s="189">
        <f t="shared" si="66"/>
        <v>0.1</v>
      </c>
      <c r="DS215" s="189">
        <f t="shared" si="67"/>
        <v>0.12</v>
      </c>
    </row>
    <row r="216" spans="1:123" x14ac:dyDescent="0.2">
      <c r="A216" s="27">
        <f t="shared" ca="1" si="51"/>
        <v>43282</v>
      </c>
      <c r="B216" s="17">
        <f>'Gas Curves'!C220</f>
        <v>6.6043297534899903E-2</v>
      </c>
      <c r="C216" s="17"/>
      <c r="D216" s="52">
        <v>42156</v>
      </c>
      <c r="E216" s="53">
        <v>52.625003814697266</v>
      </c>
      <c r="F216" s="53">
        <v>57.625003814697266</v>
      </c>
      <c r="G216" s="53">
        <v>62.625003814697266</v>
      </c>
      <c r="H216" s="40"/>
      <c r="I216" s="53">
        <v>27.040000915527344</v>
      </c>
      <c r="J216" s="53">
        <v>27.040000915527344</v>
      </c>
      <c r="K216" s="53">
        <v>27.040000915527344</v>
      </c>
      <c r="L216" s="23"/>
      <c r="M216" s="24">
        <v>43040</v>
      </c>
      <c r="N216" s="54">
        <v>22.290000915527344</v>
      </c>
      <c r="O216" s="54">
        <v>22.290000915527344</v>
      </c>
      <c r="P216" s="54">
        <v>22.290000915527344</v>
      </c>
      <c r="Q216" s="22"/>
      <c r="R216" s="54">
        <v>14.790000915527344</v>
      </c>
      <c r="S216" s="54">
        <v>14.790000915527344</v>
      </c>
      <c r="T216" s="54">
        <v>14.790000915527344</v>
      </c>
      <c r="U216" s="22"/>
      <c r="V216" s="54">
        <v>0</v>
      </c>
      <c r="W216" s="54">
        <v>0</v>
      </c>
      <c r="X216" s="54">
        <v>0</v>
      </c>
      <c r="Y216" s="22"/>
      <c r="Z216" s="54">
        <v>0.16</v>
      </c>
      <c r="AA216" s="54">
        <v>0.2</v>
      </c>
      <c r="AB216" s="54">
        <v>0.24</v>
      </c>
      <c r="AC216" s="22"/>
      <c r="AD216" s="54">
        <v>0.08</v>
      </c>
      <c r="AE216" s="54">
        <v>0.1</v>
      </c>
      <c r="AF216" s="54">
        <v>0.12</v>
      </c>
      <c r="AG216" s="22"/>
      <c r="AH216" s="54">
        <v>0.2</v>
      </c>
      <c r="AI216" s="54">
        <v>0.25</v>
      </c>
      <c r="AJ216" s="54">
        <v>0.3</v>
      </c>
      <c r="AK216" s="22"/>
      <c r="AL216" s="54">
        <v>0.12</v>
      </c>
      <c r="AM216" s="54">
        <v>0.15</v>
      </c>
      <c r="AN216" s="54">
        <v>0.18</v>
      </c>
      <c r="AO216" s="22"/>
      <c r="AP216" s="23">
        <v>66</v>
      </c>
      <c r="AQ216" s="55">
        <v>0.4</v>
      </c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4">
        <v>43040</v>
      </c>
      <c r="BI216" s="57">
        <v>0.75</v>
      </c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/>
      <c r="CP216"/>
      <c r="CQ216"/>
      <c r="CR216"/>
      <c r="CS216"/>
      <c r="CT216"/>
      <c r="CY216" s="190">
        <f t="shared" si="52"/>
        <v>43040</v>
      </c>
      <c r="CZ216" s="189">
        <f t="shared" si="53"/>
        <v>0.2</v>
      </c>
      <c r="DA216" s="189">
        <f t="shared" si="54"/>
        <v>0.25</v>
      </c>
      <c r="DB216" s="189">
        <f t="shared" si="55"/>
        <v>0.3</v>
      </c>
      <c r="DD216" s="189">
        <f t="shared" si="56"/>
        <v>0.16</v>
      </c>
      <c r="DE216" s="189">
        <f t="shared" si="57"/>
        <v>0.2</v>
      </c>
      <c r="DF216" s="189">
        <f t="shared" si="58"/>
        <v>0.24</v>
      </c>
      <c r="DH216" s="190">
        <f t="shared" si="59"/>
        <v>43040</v>
      </c>
      <c r="DI216" s="17">
        <f t="shared" si="60"/>
        <v>0.75</v>
      </c>
      <c r="DL216" s="190">
        <f t="shared" si="61"/>
        <v>43040</v>
      </c>
      <c r="DM216" s="189">
        <f t="shared" si="62"/>
        <v>0.12</v>
      </c>
      <c r="DN216" s="189">
        <f t="shared" si="63"/>
        <v>0.15</v>
      </c>
      <c r="DO216" s="189">
        <f t="shared" si="64"/>
        <v>0.18</v>
      </c>
      <c r="DQ216" s="189">
        <f t="shared" si="65"/>
        <v>0.08</v>
      </c>
      <c r="DR216" s="189">
        <f t="shared" si="66"/>
        <v>0.1</v>
      </c>
      <c r="DS216" s="189">
        <f t="shared" si="67"/>
        <v>0.12</v>
      </c>
    </row>
    <row r="217" spans="1:123" x14ac:dyDescent="0.2">
      <c r="A217" s="27">
        <f t="shared" ca="1" si="51"/>
        <v>43313</v>
      </c>
      <c r="B217" s="17">
        <f>'Gas Curves'!C221</f>
        <v>6.6080288402805998E-2</v>
      </c>
      <c r="C217" s="17"/>
      <c r="D217" s="52">
        <v>42186</v>
      </c>
      <c r="E217" s="53">
        <v>58.25</v>
      </c>
      <c r="F217" s="53">
        <v>68.25</v>
      </c>
      <c r="G217" s="53">
        <v>78.25</v>
      </c>
      <c r="H217" s="40"/>
      <c r="I217" s="53">
        <v>27.540000915527344</v>
      </c>
      <c r="J217" s="53">
        <v>27.540000915527344</v>
      </c>
      <c r="K217" s="53">
        <v>27.540000915527344</v>
      </c>
      <c r="L217" s="23"/>
      <c r="M217" s="24">
        <v>43070</v>
      </c>
      <c r="N217" s="54">
        <v>27.290000915527344</v>
      </c>
      <c r="O217" s="54">
        <v>27.290000915527344</v>
      </c>
      <c r="P217" s="54">
        <v>27.290000915527344</v>
      </c>
      <c r="Q217" s="22"/>
      <c r="R217" s="54">
        <v>21.790000915527344</v>
      </c>
      <c r="S217" s="54">
        <v>21.790000915527344</v>
      </c>
      <c r="T217" s="54">
        <v>21.790000915527344</v>
      </c>
      <c r="U217" s="22"/>
      <c r="V217" s="54">
        <v>0</v>
      </c>
      <c r="W217" s="54">
        <v>0</v>
      </c>
      <c r="X217" s="54">
        <v>0</v>
      </c>
      <c r="Y217" s="22"/>
      <c r="Z217" s="54">
        <v>0.16</v>
      </c>
      <c r="AA217" s="54">
        <v>0.2</v>
      </c>
      <c r="AB217" s="54">
        <v>0.24</v>
      </c>
      <c r="AC217" s="22"/>
      <c r="AD217" s="54">
        <v>0.08</v>
      </c>
      <c r="AE217" s="54">
        <v>0.1</v>
      </c>
      <c r="AF217" s="54">
        <v>0.12</v>
      </c>
      <c r="AG217" s="22"/>
      <c r="AH217" s="54">
        <v>0.2</v>
      </c>
      <c r="AI217" s="54">
        <v>0.25</v>
      </c>
      <c r="AJ217" s="54">
        <v>0.3</v>
      </c>
      <c r="AK217" s="22"/>
      <c r="AL217" s="54">
        <v>0.12</v>
      </c>
      <c r="AM217" s="54">
        <v>0.15</v>
      </c>
      <c r="AN217" s="54">
        <v>0.18</v>
      </c>
      <c r="AO217" s="22"/>
      <c r="AP217" s="23">
        <v>67</v>
      </c>
      <c r="AQ217" s="55">
        <v>0.4</v>
      </c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4">
        <v>43070</v>
      </c>
      <c r="BI217" s="57">
        <v>0.75</v>
      </c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/>
      <c r="CP217"/>
      <c r="CQ217"/>
      <c r="CR217"/>
      <c r="CS217"/>
      <c r="CT217"/>
      <c r="CY217" s="190">
        <f t="shared" si="52"/>
        <v>43070</v>
      </c>
      <c r="CZ217" s="189">
        <f t="shared" si="53"/>
        <v>0.2</v>
      </c>
      <c r="DA217" s="189">
        <f t="shared" si="54"/>
        <v>0.25</v>
      </c>
      <c r="DB217" s="189">
        <f t="shared" si="55"/>
        <v>0.3</v>
      </c>
      <c r="DD217" s="189">
        <f t="shared" si="56"/>
        <v>0.16</v>
      </c>
      <c r="DE217" s="189">
        <f t="shared" si="57"/>
        <v>0.2</v>
      </c>
      <c r="DF217" s="189">
        <f t="shared" si="58"/>
        <v>0.24</v>
      </c>
      <c r="DH217" s="190">
        <f t="shared" si="59"/>
        <v>43070</v>
      </c>
      <c r="DI217" s="17">
        <f t="shared" si="60"/>
        <v>0.75</v>
      </c>
      <c r="DL217" s="190">
        <f t="shared" si="61"/>
        <v>43070</v>
      </c>
      <c r="DM217" s="189">
        <f t="shared" si="62"/>
        <v>0.12</v>
      </c>
      <c r="DN217" s="189">
        <f t="shared" si="63"/>
        <v>0.15</v>
      </c>
      <c r="DO217" s="189">
        <f t="shared" si="64"/>
        <v>0.18</v>
      </c>
      <c r="DQ217" s="189">
        <f t="shared" si="65"/>
        <v>0.08</v>
      </c>
      <c r="DR217" s="189">
        <f t="shared" si="66"/>
        <v>0.1</v>
      </c>
      <c r="DS217" s="189">
        <f t="shared" si="67"/>
        <v>0.12</v>
      </c>
    </row>
    <row r="218" spans="1:123" x14ac:dyDescent="0.2">
      <c r="A218" s="27">
        <f t="shared" ca="1" si="51"/>
        <v>43344</v>
      </c>
      <c r="B218" s="17">
        <f>'Gas Curves'!C222</f>
        <v>6.6118512300118698E-2</v>
      </c>
      <c r="C218" s="17"/>
      <c r="D218" s="52">
        <v>42217</v>
      </c>
      <c r="E218" s="53">
        <v>58.25</v>
      </c>
      <c r="F218" s="53">
        <v>68.25</v>
      </c>
      <c r="G218" s="53">
        <v>78.25</v>
      </c>
      <c r="H218" s="40"/>
      <c r="I218" s="53">
        <v>28.540000915527344</v>
      </c>
      <c r="J218" s="53">
        <v>28.540000915527344</v>
      </c>
      <c r="K218" s="53">
        <v>28.540000915527344</v>
      </c>
      <c r="L218" s="23"/>
      <c r="M218" s="24">
        <v>43101</v>
      </c>
      <c r="N218" s="54">
        <v>35.75</v>
      </c>
      <c r="O218" s="54">
        <v>35.75</v>
      </c>
      <c r="P218" s="54">
        <v>35.75</v>
      </c>
      <c r="Q218" s="22"/>
      <c r="R218" s="54">
        <v>25.25</v>
      </c>
      <c r="S218" s="54">
        <v>25.25</v>
      </c>
      <c r="T218" s="54">
        <v>25.25</v>
      </c>
      <c r="U218" s="22"/>
      <c r="V218" s="54">
        <v>0</v>
      </c>
      <c r="W218" s="54">
        <v>0</v>
      </c>
      <c r="X218" s="54">
        <v>0</v>
      </c>
      <c r="Y218" s="22"/>
      <c r="Z218" s="54">
        <v>0.16</v>
      </c>
      <c r="AA218" s="54">
        <v>0.2</v>
      </c>
      <c r="AB218" s="54">
        <v>0.24</v>
      </c>
      <c r="AC218" s="22"/>
      <c r="AD218" s="54">
        <v>0.08</v>
      </c>
      <c r="AE218" s="54">
        <v>0.1</v>
      </c>
      <c r="AF218" s="54">
        <v>0.12</v>
      </c>
      <c r="AG218" s="22"/>
      <c r="AH218" s="54">
        <v>0.2</v>
      </c>
      <c r="AI218" s="54">
        <v>0.25</v>
      </c>
      <c r="AJ218" s="54">
        <v>0.3</v>
      </c>
      <c r="AK218" s="22"/>
      <c r="AL218" s="54">
        <v>0.12</v>
      </c>
      <c r="AM218" s="54">
        <v>0.15</v>
      </c>
      <c r="AN218" s="54">
        <v>0.18</v>
      </c>
      <c r="AO218" s="22"/>
      <c r="AP218" s="23">
        <v>67</v>
      </c>
      <c r="AQ218" s="55">
        <v>0.4</v>
      </c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4">
        <v>43101</v>
      </c>
      <c r="BI218" s="57">
        <v>0.75</v>
      </c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/>
      <c r="CP218"/>
      <c r="CQ218"/>
      <c r="CR218"/>
      <c r="CS218"/>
      <c r="CT218"/>
      <c r="CY218" s="190">
        <f t="shared" si="52"/>
        <v>43101</v>
      </c>
      <c r="CZ218" s="189">
        <f t="shared" si="53"/>
        <v>0.2</v>
      </c>
      <c r="DA218" s="189">
        <f t="shared" si="54"/>
        <v>0.25</v>
      </c>
      <c r="DB218" s="189">
        <f t="shared" si="55"/>
        <v>0.3</v>
      </c>
      <c r="DD218" s="189">
        <f t="shared" si="56"/>
        <v>0.16</v>
      </c>
      <c r="DE218" s="189">
        <f t="shared" si="57"/>
        <v>0.2</v>
      </c>
      <c r="DF218" s="189">
        <f t="shared" si="58"/>
        <v>0.24</v>
      </c>
      <c r="DH218" s="190">
        <f t="shared" si="59"/>
        <v>43101</v>
      </c>
      <c r="DI218" s="17">
        <f t="shared" si="60"/>
        <v>0.75</v>
      </c>
      <c r="DL218" s="190">
        <f t="shared" si="61"/>
        <v>43101</v>
      </c>
      <c r="DM218" s="189">
        <f t="shared" si="62"/>
        <v>0.12</v>
      </c>
      <c r="DN218" s="189">
        <f t="shared" si="63"/>
        <v>0.15</v>
      </c>
      <c r="DO218" s="189">
        <f t="shared" si="64"/>
        <v>0.18</v>
      </c>
      <c r="DQ218" s="189">
        <f t="shared" si="65"/>
        <v>0.08</v>
      </c>
      <c r="DR218" s="189">
        <f t="shared" si="66"/>
        <v>0.1</v>
      </c>
      <c r="DS218" s="189">
        <f t="shared" si="67"/>
        <v>0.12</v>
      </c>
    </row>
    <row r="219" spans="1:123" x14ac:dyDescent="0.2">
      <c r="A219" s="27">
        <f t="shared" ca="1" si="51"/>
        <v>43374</v>
      </c>
      <c r="B219" s="17">
        <f>'Gas Curves'!C223</f>
        <v>6.6155503168946708E-2</v>
      </c>
      <c r="C219" s="17"/>
      <c r="D219" s="52">
        <v>42248</v>
      </c>
      <c r="E219" s="53">
        <v>30.960002899169922</v>
      </c>
      <c r="F219" s="53">
        <v>32.460002899169922</v>
      </c>
      <c r="G219" s="53">
        <v>33.960002899169922</v>
      </c>
      <c r="H219" s="40"/>
      <c r="I219" s="53">
        <v>22.540000915527344</v>
      </c>
      <c r="J219" s="53">
        <v>22.540000915527344</v>
      </c>
      <c r="K219" s="53">
        <v>22.540000915527344</v>
      </c>
      <c r="L219" s="23"/>
      <c r="M219" s="24">
        <v>43132</v>
      </c>
      <c r="N219" s="54">
        <v>31.246002197265625</v>
      </c>
      <c r="O219" s="54">
        <v>31.246002197265625</v>
      </c>
      <c r="P219" s="54">
        <v>31.246002197265625</v>
      </c>
      <c r="Q219" s="22"/>
      <c r="R219" s="54">
        <v>22.746501922607422</v>
      </c>
      <c r="S219" s="54">
        <v>22.746501922607422</v>
      </c>
      <c r="T219" s="54">
        <v>22.746501922607422</v>
      </c>
      <c r="U219" s="22"/>
      <c r="V219" s="54">
        <v>0</v>
      </c>
      <c r="W219" s="54">
        <v>0</v>
      </c>
      <c r="X219" s="54">
        <v>0</v>
      </c>
      <c r="Y219" s="22"/>
      <c r="Z219" s="54">
        <v>0.16</v>
      </c>
      <c r="AA219" s="54">
        <v>0.2</v>
      </c>
      <c r="AB219" s="54">
        <v>0.24</v>
      </c>
      <c r="AC219" s="22"/>
      <c r="AD219" s="54">
        <v>0.08</v>
      </c>
      <c r="AE219" s="54">
        <v>0.1</v>
      </c>
      <c r="AF219" s="54">
        <v>0.12</v>
      </c>
      <c r="AG219" s="22"/>
      <c r="AH219" s="54">
        <v>0.2</v>
      </c>
      <c r="AI219" s="54">
        <v>0.25</v>
      </c>
      <c r="AJ219" s="54">
        <v>0.3</v>
      </c>
      <c r="AK219" s="22"/>
      <c r="AL219" s="54">
        <v>0.12</v>
      </c>
      <c r="AM219" s="54">
        <v>0.15</v>
      </c>
      <c r="AN219" s="54">
        <v>0.18</v>
      </c>
      <c r="AO219" s="22"/>
      <c r="AP219" s="23">
        <v>67</v>
      </c>
      <c r="AQ219" s="55">
        <v>0.4</v>
      </c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4">
        <v>43132</v>
      </c>
      <c r="BI219" s="57">
        <v>0.75</v>
      </c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/>
      <c r="CP219"/>
      <c r="CQ219"/>
      <c r="CR219"/>
      <c r="CS219"/>
      <c r="CT219"/>
      <c r="CY219" s="190">
        <f t="shared" si="52"/>
        <v>43132</v>
      </c>
      <c r="CZ219" s="189">
        <f t="shared" si="53"/>
        <v>0.2</v>
      </c>
      <c r="DA219" s="189">
        <f t="shared" si="54"/>
        <v>0.25</v>
      </c>
      <c r="DB219" s="189">
        <f t="shared" si="55"/>
        <v>0.3</v>
      </c>
      <c r="DD219" s="189">
        <f t="shared" si="56"/>
        <v>0.16</v>
      </c>
      <c r="DE219" s="189">
        <f t="shared" si="57"/>
        <v>0.2</v>
      </c>
      <c r="DF219" s="189">
        <f t="shared" si="58"/>
        <v>0.24</v>
      </c>
      <c r="DH219" s="190">
        <f t="shared" si="59"/>
        <v>43132</v>
      </c>
      <c r="DI219" s="17">
        <f t="shared" si="60"/>
        <v>0.75</v>
      </c>
      <c r="DL219" s="190">
        <f t="shared" si="61"/>
        <v>43132</v>
      </c>
      <c r="DM219" s="189">
        <f t="shared" si="62"/>
        <v>0.12</v>
      </c>
      <c r="DN219" s="189">
        <f t="shared" si="63"/>
        <v>0.15</v>
      </c>
      <c r="DO219" s="189">
        <f t="shared" si="64"/>
        <v>0.18</v>
      </c>
      <c r="DQ219" s="189">
        <f t="shared" si="65"/>
        <v>0.08</v>
      </c>
      <c r="DR219" s="189">
        <f t="shared" si="66"/>
        <v>0.1</v>
      </c>
      <c r="DS219" s="189">
        <f t="shared" si="67"/>
        <v>0.12</v>
      </c>
    </row>
    <row r="220" spans="1:123" x14ac:dyDescent="0.2">
      <c r="A220" s="27">
        <f t="shared" ca="1" si="51"/>
        <v>43405</v>
      </c>
      <c r="B220" s="17">
        <f>'Gas Curves'!C224</f>
        <v>6.6193727067211897E-2</v>
      </c>
      <c r="C220" s="17"/>
      <c r="D220" s="52">
        <v>42278</v>
      </c>
      <c r="E220" s="53">
        <v>34.361568808555603</v>
      </c>
      <c r="F220" s="53">
        <v>35.861568808555603</v>
      </c>
      <c r="G220" s="53">
        <v>37.361568808555603</v>
      </c>
      <c r="H220" s="40"/>
      <c r="I220" s="53">
        <v>22.040002822875977</v>
      </c>
      <c r="J220" s="53">
        <v>22.040002822875977</v>
      </c>
      <c r="K220" s="53">
        <v>22.040002822875977</v>
      </c>
      <c r="L220" s="23"/>
      <c r="M220" s="24">
        <v>43160</v>
      </c>
      <c r="N220" s="54">
        <v>25.5</v>
      </c>
      <c r="O220" s="54">
        <v>25.5</v>
      </c>
      <c r="P220" s="54">
        <v>25.5</v>
      </c>
      <c r="Q220" s="22"/>
      <c r="R220" s="54">
        <v>20</v>
      </c>
      <c r="S220" s="54">
        <v>20</v>
      </c>
      <c r="T220" s="54">
        <v>20</v>
      </c>
      <c r="U220" s="22"/>
      <c r="V220" s="54">
        <v>0</v>
      </c>
      <c r="W220" s="54">
        <v>0</v>
      </c>
      <c r="X220" s="54">
        <v>0</v>
      </c>
      <c r="Y220" s="22"/>
      <c r="Z220" s="54">
        <v>0.16</v>
      </c>
      <c r="AA220" s="54">
        <v>0.2</v>
      </c>
      <c r="AB220" s="54">
        <v>0.24</v>
      </c>
      <c r="AC220" s="22"/>
      <c r="AD220" s="54">
        <v>0.08</v>
      </c>
      <c r="AE220" s="54">
        <v>0.1</v>
      </c>
      <c r="AF220" s="54">
        <v>0.12</v>
      </c>
      <c r="AG220" s="22"/>
      <c r="AH220" s="54">
        <v>0.2</v>
      </c>
      <c r="AI220" s="54">
        <v>0.25</v>
      </c>
      <c r="AJ220" s="54">
        <v>0.3</v>
      </c>
      <c r="AK220" s="22"/>
      <c r="AL220" s="54">
        <v>0.12</v>
      </c>
      <c r="AM220" s="54">
        <v>0.15</v>
      </c>
      <c r="AN220" s="54">
        <v>0.18</v>
      </c>
      <c r="AO220" s="22"/>
      <c r="AP220" s="23">
        <v>68</v>
      </c>
      <c r="AQ220" s="55">
        <v>0.4</v>
      </c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4">
        <v>43160</v>
      </c>
      <c r="BI220" s="57">
        <v>0.75</v>
      </c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/>
      <c r="CP220"/>
      <c r="CQ220"/>
      <c r="CR220"/>
      <c r="CS220"/>
      <c r="CT220"/>
      <c r="CY220" s="190">
        <f t="shared" si="52"/>
        <v>43160</v>
      </c>
      <c r="CZ220" s="189">
        <f t="shared" si="53"/>
        <v>0.2</v>
      </c>
      <c r="DA220" s="189">
        <f t="shared" si="54"/>
        <v>0.25</v>
      </c>
      <c r="DB220" s="189">
        <f t="shared" si="55"/>
        <v>0.3</v>
      </c>
      <c r="DD220" s="189">
        <f t="shared" si="56"/>
        <v>0.16</v>
      </c>
      <c r="DE220" s="189">
        <f t="shared" si="57"/>
        <v>0.2</v>
      </c>
      <c r="DF220" s="189">
        <f t="shared" si="58"/>
        <v>0.24</v>
      </c>
      <c r="DH220" s="190">
        <f t="shared" si="59"/>
        <v>43160</v>
      </c>
      <c r="DI220" s="17">
        <f t="shared" si="60"/>
        <v>0.75</v>
      </c>
      <c r="DL220" s="190">
        <f t="shared" si="61"/>
        <v>43160</v>
      </c>
      <c r="DM220" s="189">
        <f t="shared" si="62"/>
        <v>0.12</v>
      </c>
      <c r="DN220" s="189">
        <f t="shared" si="63"/>
        <v>0.15</v>
      </c>
      <c r="DO220" s="189">
        <f t="shared" si="64"/>
        <v>0.18</v>
      </c>
      <c r="DQ220" s="189">
        <f t="shared" si="65"/>
        <v>0.08</v>
      </c>
      <c r="DR220" s="189">
        <f t="shared" si="66"/>
        <v>0.1</v>
      </c>
      <c r="DS220" s="189">
        <f t="shared" si="67"/>
        <v>0.12</v>
      </c>
    </row>
    <row r="221" spans="1:123" x14ac:dyDescent="0.2">
      <c r="A221" s="27">
        <f t="shared" ca="1" si="51"/>
        <v>43435</v>
      </c>
      <c r="B221" s="17">
        <f>'Gas Curves'!C225</f>
        <v>6.6231950965960795E-2</v>
      </c>
      <c r="C221" s="17"/>
      <c r="D221" s="52">
        <v>42309</v>
      </c>
      <c r="E221" s="53">
        <v>34.461567282676697</v>
      </c>
      <c r="F221" s="53">
        <v>35.961567282676697</v>
      </c>
      <c r="G221" s="53">
        <v>37.461567282676697</v>
      </c>
      <c r="H221" s="40"/>
      <c r="I221" s="53">
        <v>23.040000915527344</v>
      </c>
      <c r="J221" s="53">
        <v>23.040000915527344</v>
      </c>
      <c r="K221" s="53">
        <v>23.040000915527344</v>
      </c>
      <c r="L221" s="23"/>
      <c r="M221" s="24">
        <v>43191</v>
      </c>
      <c r="N221" s="54">
        <v>22</v>
      </c>
      <c r="O221" s="54">
        <v>22</v>
      </c>
      <c r="P221" s="54">
        <v>22</v>
      </c>
      <c r="Q221" s="22"/>
      <c r="R221" s="54">
        <v>16.495000839233398</v>
      </c>
      <c r="S221" s="54">
        <v>16.495000839233398</v>
      </c>
      <c r="T221" s="54">
        <v>16.495000839233398</v>
      </c>
      <c r="U221" s="22"/>
      <c r="V221" s="54">
        <v>0</v>
      </c>
      <c r="W221" s="54">
        <v>0</v>
      </c>
      <c r="X221" s="54">
        <v>0</v>
      </c>
      <c r="Y221" s="22"/>
      <c r="Z221" s="54">
        <v>0.16</v>
      </c>
      <c r="AA221" s="54">
        <v>0.2</v>
      </c>
      <c r="AB221" s="54">
        <v>0.24</v>
      </c>
      <c r="AC221" s="22"/>
      <c r="AD221" s="54">
        <v>0.08</v>
      </c>
      <c r="AE221" s="54">
        <v>0.1</v>
      </c>
      <c r="AF221" s="54">
        <v>0.12</v>
      </c>
      <c r="AG221" s="22"/>
      <c r="AH221" s="54">
        <v>0.2</v>
      </c>
      <c r="AI221" s="54">
        <v>0.25</v>
      </c>
      <c r="AJ221" s="54">
        <v>0.3</v>
      </c>
      <c r="AK221" s="22"/>
      <c r="AL221" s="54">
        <v>0.12</v>
      </c>
      <c r="AM221" s="54">
        <v>0.15</v>
      </c>
      <c r="AN221" s="54">
        <v>0.18</v>
      </c>
      <c r="AO221" s="22"/>
      <c r="AP221" s="23">
        <v>68</v>
      </c>
      <c r="AQ221" s="55">
        <v>0.4</v>
      </c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4">
        <v>43191</v>
      </c>
      <c r="BI221" s="57">
        <v>0.75</v>
      </c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/>
      <c r="CP221"/>
      <c r="CQ221"/>
      <c r="CR221"/>
      <c r="CS221"/>
      <c r="CT221"/>
      <c r="CY221" s="190">
        <f t="shared" si="52"/>
        <v>43191</v>
      </c>
      <c r="CZ221" s="189">
        <f t="shared" si="53"/>
        <v>0.2</v>
      </c>
      <c r="DA221" s="189">
        <f t="shared" si="54"/>
        <v>0.25</v>
      </c>
      <c r="DB221" s="189">
        <f t="shared" si="55"/>
        <v>0.3</v>
      </c>
      <c r="DD221" s="189">
        <f t="shared" si="56"/>
        <v>0.16</v>
      </c>
      <c r="DE221" s="189">
        <f t="shared" si="57"/>
        <v>0.2</v>
      </c>
      <c r="DF221" s="189">
        <f t="shared" si="58"/>
        <v>0.24</v>
      </c>
      <c r="DH221" s="190">
        <f t="shared" si="59"/>
        <v>43191</v>
      </c>
      <c r="DI221" s="17">
        <f t="shared" si="60"/>
        <v>0.75</v>
      </c>
      <c r="DL221" s="190">
        <f t="shared" si="61"/>
        <v>43191</v>
      </c>
      <c r="DM221" s="189">
        <f t="shared" si="62"/>
        <v>0.12</v>
      </c>
      <c r="DN221" s="189">
        <f t="shared" si="63"/>
        <v>0.15</v>
      </c>
      <c r="DO221" s="189">
        <f t="shared" si="64"/>
        <v>0.18</v>
      </c>
      <c r="DQ221" s="189">
        <f t="shared" si="65"/>
        <v>0.08</v>
      </c>
      <c r="DR221" s="189">
        <f t="shared" si="66"/>
        <v>0.1</v>
      </c>
      <c r="DS221" s="189">
        <f t="shared" si="67"/>
        <v>0.12</v>
      </c>
    </row>
    <row r="222" spans="1:123" x14ac:dyDescent="0.2">
      <c r="A222" s="27">
        <f t="shared" ca="1" si="51"/>
        <v>43466</v>
      </c>
      <c r="B222" s="17">
        <f>'Gas Curves'!C226</f>
        <v>6.6268941836178402E-2</v>
      </c>
      <c r="C222" s="17"/>
      <c r="D222" s="52">
        <v>42339</v>
      </c>
      <c r="E222" s="53">
        <v>34.561565756797791</v>
      </c>
      <c r="F222" s="53">
        <v>36.061565756797791</v>
      </c>
      <c r="G222" s="53">
        <v>37.561565756797791</v>
      </c>
      <c r="H222" s="40"/>
      <c r="I222" s="53">
        <v>25.290000915527344</v>
      </c>
      <c r="J222" s="53">
        <v>25.290000915527344</v>
      </c>
      <c r="K222" s="53">
        <v>25.290000915527344</v>
      </c>
      <c r="L222" s="23"/>
      <c r="M222" s="24">
        <v>43221</v>
      </c>
      <c r="N222" s="54">
        <v>22.290000915527344</v>
      </c>
      <c r="O222" s="54">
        <v>22.290000915527344</v>
      </c>
      <c r="P222" s="54">
        <v>22.290000915527344</v>
      </c>
      <c r="Q222" s="22"/>
      <c r="R222" s="54">
        <v>15.795000076293945</v>
      </c>
      <c r="S222" s="54">
        <v>15.795000076293945</v>
      </c>
      <c r="T222" s="54">
        <v>15.795000076293945</v>
      </c>
      <c r="U222" s="22"/>
      <c r="V222" s="54">
        <v>0</v>
      </c>
      <c r="W222" s="54">
        <v>0</v>
      </c>
      <c r="X222" s="54">
        <v>0</v>
      </c>
      <c r="Y222" s="22"/>
      <c r="Z222" s="54">
        <v>0.16</v>
      </c>
      <c r="AA222" s="54">
        <v>0.2</v>
      </c>
      <c r="AB222" s="54">
        <v>0.24</v>
      </c>
      <c r="AC222" s="22"/>
      <c r="AD222" s="54">
        <v>0.08</v>
      </c>
      <c r="AE222" s="54">
        <v>0.1</v>
      </c>
      <c r="AF222" s="54">
        <v>0.12</v>
      </c>
      <c r="AG222" s="22"/>
      <c r="AH222" s="54">
        <v>0.2</v>
      </c>
      <c r="AI222" s="54">
        <v>0.25</v>
      </c>
      <c r="AJ222" s="54">
        <v>0.3</v>
      </c>
      <c r="AK222" s="22"/>
      <c r="AL222" s="54">
        <v>0.12</v>
      </c>
      <c r="AM222" s="54">
        <v>0.15</v>
      </c>
      <c r="AN222" s="54">
        <v>0.18</v>
      </c>
      <c r="AO222" s="22"/>
      <c r="AP222" s="23">
        <v>68</v>
      </c>
      <c r="AQ222" s="55">
        <v>0.4</v>
      </c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4">
        <v>43221</v>
      </c>
      <c r="BI222" s="57">
        <v>0.75</v>
      </c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/>
      <c r="CP222"/>
      <c r="CQ222"/>
      <c r="CR222"/>
      <c r="CS222"/>
      <c r="CT222"/>
      <c r="CY222" s="190">
        <f t="shared" si="52"/>
        <v>43221</v>
      </c>
      <c r="CZ222" s="189">
        <f t="shared" si="53"/>
        <v>0.2</v>
      </c>
      <c r="DA222" s="189">
        <f t="shared" si="54"/>
        <v>0.25</v>
      </c>
      <c r="DB222" s="189">
        <f t="shared" si="55"/>
        <v>0.3</v>
      </c>
      <c r="DD222" s="189">
        <f t="shared" si="56"/>
        <v>0.16</v>
      </c>
      <c r="DE222" s="189">
        <f t="shared" si="57"/>
        <v>0.2</v>
      </c>
      <c r="DF222" s="189">
        <f t="shared" si="58"/>
        <v>0.24</v>
      </c>
      <c r="DH222" s="190">
        <f t="shared" si="59"/>
        <v>43221</v>
      </c>
      <c r="DI222" s="17">
        <f t="shared" si="60"/>
        <v>0.75</v>
      </c>
      <c r="DL222" s="190">
        <f t="shared" si="61"/>
        <v>43221</v>
      </c>
      <c r="DM222" s="189">
        <f t="shared" si="62"/>
        <v>0.12</v>
      </c>
      <c r="DN222" s="189">
        <f t="shared" si="63"/>
        <v>0.15</v>
      </c>
      <c r="DO222" s="189">
        <f t="shared" si="64"/>
        <v>0.18</v>
      </c>
      <c r="DQ222" s="189">
        <f t="shared" si="65"/>
        <v>0.08</v>
      </c>
      <c r="DR222" s="189">
        <f t="shared" si="66"/>
        <v>0.1</v>
      </c>
      <c r="DS222" s="189">
        <f t="shared" si="67"/>
        <v>0.12</v>
      </c>
    </row>
    <row r="223" spans="1:123" x14ac:dyDescent="0.2">
      <c r="A223" s="27">
        <f t="shared" ca="1" si="51"/>
        <v>43497</v>
      </c>
      <c r="B223" s="17">
        <f>'Gas Curves'!C227</f>
        <v>6.6307165735880205E-2</v>
      </c>
      <c r="C223" s="17"/>
      <c r="D223" s="52">
        <v>42370</v>
      </c>
      <c r="E223" s="53">
        <v>37.995714460100444</v>
      </c>
      <c r="F223" s="53">
        <v>39.495714460100444</v>
      </c>
      <c r="G223" s="53">
        <v>40.995714460100444</v>
      </c>
      <c r="H223" s="40"/>
      <c r="I223" s="53">
        <v>27.5</v>
      </c>
      <c r="J223" s="53">
        <v>27.5</v>
      </c>
      <c r="K223" s="53">
        <v>27.5</v>
      </c>
      <c r="L223" s="23"/>
      <c r="M223" s="24">
        <v>43252</v>
      </c>
      <c r="N223" s="54">
        <v>29.290000915527344</v>
      </c>
      <c r="O223" s="54">
        <v>29.290000915527344</v>
      </c>
      <c r="P223" s="54">
        <v>29.290000915527344</v>
      </c>
      <c r="Q223" s="22"/>
      <c r="R223" s="54">
        <v>19.790000915527344</v>
      </c>
      <c r="S223" s="54">
        <v>19.790000915527344</v>
      </c>
      <c r="T223" s="54">
        <v>19.790000915527344</v>
      </c>
      <c r="U223" s="22"/>
      <c r="V223" s="54">
        <v>0</v>
      </c>
      <c r="W223" s="54">
        <v>0</v>
      </c>
      <c r="X223" s="54">
        <v>0</v>
      </c>
      <c r="Y223" s="22"/>
      <c r="Z223" s="54">
        <v>0.16</v>
      </c>
      <c r="AA223" s="54">
        <v>0.2</v>
      </c>
      <c r="AB223" s="54">
        <v>0.24</v>
      </c>
      <c r="AC223" s="22"/>
      <c r="AD223" s="54">
        <v>0.08</v>
      </c>
      <c r="AE223" s="54">
        <v>0.1</v>
      </c>
      <c r="AF223" s="54">
        <v>0.12</v>
      </c>
      <c r="AG223" s="22"/>
      <c r="AH223" s="54">
        <v>0.2</v>
      </c>
      <c r="AI223" s="54">
        <v>0.25</v>
      </c>
      <c r="AJ223" s="54">
        <v>0.3</v>
      </c>
      <c r="AK223" s="22"/>
      <c r="AL223" s="54">
        <v>0.12</v>
      </c>
      <c r="AM223" s="54">
        <v>0.15</v>
      </c>
      <c r="AN223" s="54">
        <v>0.18</v>
      </c>
      <c r="AO223" s="22"/>
      <c r="AP223" s="23">
        <v>69</v>
      </c>
      <c r="AQ223" s="55">
        <v>0.4</v>
      </c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4">
        <v>43252</v>
      </c>
      <c r="BI223" s="57">
        <v>0.75</v>
      </c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/>
      <c r="CP223"/>
      <c r="CQ223"/>
      <c r="CR223"/>
      <c r="CS223"/>
      <c r="CT223"/>
      <c r="CY223" s="190">
        <f t="shared" si="52"/>
        <v>43252</v>
      </c>
      <c r="CZ223" s="189">
        <f t="shared" si="53"/>
        <v>0.2</v>
      </c>
      <c r="DA223" s="189">
        <f t="shared" si="54"/>
        <v>0.25</v>
      </c>
      <c r="DB223" s="189">
        <f t="shared" si="55"/>
        <v>0.3</v>
      </c>
      <c r="DD223" s="189">
        <f t="shared" si="56"/>
        <v>0.16</v>
      </c>
      <c r="DE223" s="189">
        <f t="shared" si="57"/>
        <v>0.2</v>
      </c>
      <c r="DF223" s="189">
        <f t="shared" si="58"/>
        <v>0.24</v>
      </c>
      <c r="DH223" s="190">
        <f t="shared" si="59"/>
        <v>43252</v>
      </c>
      <c r="DI223" s="17">
        <f t="shared" si="60"/>
        <v>0.75</v>
      </c>
      <c r="DL223" s="190">
        <f t="shared" si="61"/>
        <v>43252</v>
      </c>
      <c r="DM223" s="189">
        <f t="shared" si="62"/>
        <v>0.12</v>
      </c>
      <c r="DN223" s="189">
        <f t="shared" si="63"/>
        <v>0.15</v>
      </c>
      <c r="DO223" s="189">
        <f t="shared" si="64"/>
        <v>0.18</v>
      </c>
      <c r="DQ223" s="189">
        <f t="shared" si="65"/>
        <v>0.08</v>
      </c>
      <c r="DR223" s="189">
        <f t="shared" si="66"/>
        <v>0.1</v>
      </c>
      <c r="DS223" s="189">
        <f t="shared" si="67"/>
        <v>0.12</v>
      </c>
    </row>
    <row r="224" spans="1:123" x14ac:dyDescent="0.2">
      <c r="A224" s="27">
        <f t="shared" ca="1" si="51"/>
        <v>43525</v>
      </c>
      <c r="B224" s="17">
        <f>'Gas Curves'!C228</f>
        <v>6.6344156607019797E-2</v>
      </c>
      <c r="C224" s="17"/>
      <c r="D224" s="52">
        <v>42401</v>
      </c>
      <c r="E224" s="53">
        <v>37.395712171282085</v>
      </c>
      <c r="F224" s="53">
        <v>38.895712171282085</v>
      </c>
      <c r="G224" s="53">
        <v>40.395712171282085</v>
      </c>
      <c r="H224" s="40"/>
      <c r="I224" s="53">
        <v>26</v>
      </c>
      <c r="J224" s="53">
        <v>26</v>
      </c>
      <c r="K224" s="53">
        <v>26</v>
      </c>
      <c r="L224" s="23"/>
      <c r="M224" s="24">
        <v>43282</v>
      </c>
      <c r="N224" s="54">
        <v>35.290000915527344</v>
      </c>
      <c r="O224" s="54">
        <v>35.290000915527344</v>
      </c>
      <c r="P224" s="54">
        <v>35.290000915527344</v>
      </c>
      <c r="Q224" s="22"/>
      <c r="R224" s="54">
        <v>25.790000915527344</v>
      </c>
      <c r="S224" s="54">
        <v>25.790000915527344</v>
      </c>
      <c r="T224" s="54">
        <v>25.790000915527344</v>
      </c>
      <c r="U224" s="22"/>
      <c r="V224" s="54">
        <v>0</v>
      </c>
      <c r="W224" s="54">
        <v>0</v>
      </c>
      <c r="X224" s="54">
        <v>0</v>
      </c>
      <c r="Y224" s="22"/>
      <c r="Z224" s="54">
        <v>0.24</v>
      </c>
      <c r="AA224" s="54">
        <v>0.3</v>
      </c>
      <c r="AB224" s="54">
        <v>0.36</v>
      </c>
      <c r="AC224" s="22"/>
      <c r="AD224" s="54">
        <v>0.12</v>
      </c>
      <c r="AE224" s="54">
        <v>0.15</v>
      </c>
      <c r="AF224" s="54">
        <v>0.18</v>
      </c>
      <c r="AG224" s="22"/>
      <c r="AH224" s="54">
        <v>0.32</v>
      </c>
      <c r="AI224" s="54">
        <v>0.4</v>
      </c>
      <c r="AJ224" s="54">
        <v>0.48</v>
      </c>
      <c r="AK224" s="22"/>
      <c r="AL224" s="54">
        <v>0.192</v>
      </c>
      <c r="AM224" s="54">
        <v>0.24</v>
      </c>
      <c r="AN224" s="54">
        <v>0.28799999999999998</v>
      </c>
      <c r="AO224" s="22"/>
      <c r="AP224" s="23">
        <v>69</v>
      </c>
      <c r="AQ224" s="55">
        <v>0.4</v>
      </c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4">
        <v>43282</v>
      </c>
      <c r="BI224" s="57">
        <v>0.75</v>
      </c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/>
      <c r="CP224"/>
      <c r="CQ224"/>
      <c r="CR224"/>
      <c r="CS224"/>
      <c r="CT224"/>
      <c r="CY224" s="190">
        <f t="shared" si="52"/>
        <v>43282</v>
      </c>
      <c r="CZ224" s="189">
        <f t="shared" si="53"/>
        <v>0.32</v>
      </c>
      <c r="DA224" s="189">
        <f t="shared" si="54"/>
        <v>0.4</v>
      </c>
      <c r="DB224" s="189">
        <f t="shared" si="55"/>
        <v>0.48</v>
      </c>
      <c r="DD224" s="189">
        <f t="shared" si="56"/>
        <v>0.24</v>
      </c>
      <c r="DE224" s="189">
        <f t="shared" si="57"/>
        <v>0.3</v>
      </c>
      <c r="DF224" s="189">
        <f t="shared" si="58"/>
        <v>0.36</v>
      </c>
      <c r="DH224" s="190">
        <f t="shared" si="59"/>
        <v>43282</v>
      </c>
      <c r="DI224" s="17">
        <f t="shared" si="60"/>
        <v>0.75</v>
      </c>
      <c r="DL224" s="190">
        <f t="shared" si="61"/>
        <v>43282</v>
      </c>
      <c r="DM224" s="189">
        <f t="shared" si="62"/>
        <v>0.192</v>
      </c>
      <c r="DN224" s="189">
        <f t="shared" si="63"/>
        <v>0.24</v>
      </c>
      <c r="DO224" s="189">
        <f t="shared" si="64"/>
        <v>0.28799999999999998</v>
      </c>
      <c r="DQ224" s="189">
        <f t="shared" si="65"/>
        <v>0.12</v>
      </c>
      <c r="DR224" s="189">
        <f t="shared" si="66"/>
        <v>0.15</v>
      </c>
      <c r="DS224" s="189">
        <f t="shared" si="67"/>
        <v>0.18</v>
      </c>
    </row>
    <row r="225" spans="1:123" x14ac:dyDescent="0.2">
      <c r="A225" s="27">
        <f t="shared" ca="1" si="51"/>
        <v>43556</v>
      </c>
      <c r="B225" s="17">
        <f>'Gas Curves'!C229</f>
        <v>6.6382380507673797E-2</v>
      </c>
      <c r="C225" s="17"/>
      <c r="D225" s="52">
        <v>42430</v>
      </c>
      <c r="E225" s="53">
        <v>36.107680830844615</v>
      </c>
      <c r="F225" s="53">
        <v>37.607680830844615</v>
      </c>
      <c r="G225" s="53">
        <v>39.107680830844615</v>
      </c>
      <c r="H225" s="40"/>
      <c r="I225" s="53">
        <v>27</v>
      </c>
      <c r="J225" s="53">
        <v>27</v>
      </c>
      <c r="K225" s="53">
        <v>27</v>
      </c>
      <c r="L225" s="23"/>
      <c r="M225" s="24">
        <v>43313</v>
      </c>
      <c r="N225" s="54">
        <v>33.290004730224609</v>
      </c>
      <c r="O225" s="54">
        <v>33.290004730224609</v>
      </c>
      <c r="P225" s="54">
        <v>33.290004730224609</v>
      </c>
      <c r="Q225" s="22"/>
      <c r="R225" s="54">
        <v>25.790000915527344</v>
      </c>
      <c r="S225" s="54">
        <v>25.790000915527344</v>
      </c>
      <c r="T225" s="54">
        <v>25.790000915527344</v>
      </c>
      <c r="U225" s="22"/>
      <c r="V225" s="54">
        <v>0</v>
      </c>
      <c r="W225" s="54">
        <v>0</v>
      </c>
      <c r="X225" s="54">
        <v>0</v>
      </c>
      <c r="Y225" s="22"/>
      <c r="Z225" s="54">
        <v>0.24</v>
      </c>
      <c r="AA225" s="54">
        <v>0.3</v>
      </c>
      <c r="AB225" s="54">
        <v>0.36</v>
      </c>
      <c r="AC225" s="22"/>
      <c r="AD225" s="54">
        <v>0.12</v>
      </c>
      <c r="AE225" s="54">
        <v>0.15</v>
      </c>
      <c r="AF225" s="54">
        <v>0.18</v>
      </c>
      <c r="AG225" s="22"/>
      <c r="AH225" s="54">
        <v>0.32</v>
      </c>
      <c r="AI225" s="54">
        <v>0.4</v>
      </c>
      <c r="AJ225" s="54">
        <v>0.48</v>
      </c>
      <c r="AK225" s="22"/>
      <c r="AL225" s="54">
        <v>0.192</v>
      </c>
      <c r="AM225" s="54">
        <v>0.24</v>
      </c>
      <c r="AN225" s="54">
        <v>0.28799999999999998</v>
      </c>
      <c r="AO225" s="22"/>
      <c r="AP225" s="23">
        <v>69</v>
      </c>
      <c r="AQ225" s="55">
        <v>0.4</v>
      </c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4">
        <v>43313</v>
      </c>
      <c r="BI225" s="57">
        <v>0.75</v>
      </c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/>
      <c r="CP225"/>
      <c r="CQ225"/>
      <c r="CR225"/>
      <c r="CS225"/>
      <c r="CT225"/>
      <c r="CY225" s="190">
        <f t="shared" si="52"/>
        <v>43313</v>
      </c>
      <c r="CZ225" s="189">
        <f t="shared" si="53"/>
        <v>0.32</v>
      </c>
      <c r="DA225" s="189">
        <f t="shared" si="54"/>
        <v>0.4</v>
      </c>
      <c r="DB225" s="189">
        <f t="shared" si="55"/>
        <v>0.48</v>
      </c>
      <c r="DD225" s="189">
        <f t="shared" si="56"/>
        <v>0.24</v>
      </c>
      <c r="DE225" s="189">
        <f t="shared" si="57"/>
        <v>0.3</v>
      </c>
      <c r="DF225" s="189">
        <f t="shared" si="58"/>
        <v>0.36</v>
      </c>
      <c r="DH225" s="190">
        <f t="shared" si="59"/>
        <v>43313</v>
      </c>
      <c r="DI225" s="17">
        <f t="shared" si="60"/>
        <v>0.75</v>
      </c>
      <c r="DL225" s="190">
        <f t="shared" si="61"/>
        <v>43313</v>
      </c>
      <c r="DM225" s="189">
        <f t="shared" si="62"/>
        <v>0.192</v>
      </c>
      <c r="DN225" s="189">
        <f t="shared" si="63"/>
        <v>0.24</v>
      </c>
      <c r="DO225" s="189">
        <f t="shared" si="64"/>
        <v>0.28799999999999998</v>
      </c>
      <c r="DQ225" s="189">
        <f t="shared" si="65"/>
        <v>0.12</v>
      </c>
      <c r="DR225" s="189">
        <f t="shared" si="66"/>
        <v>0.15</v>
      </c>
      <c r="DS225" s="189">
        <f t="shared" si="67"/>
        <v>0.18</v>
      </c>
    </row>
    <row r="226" spans="1:123" x14ac:dyDescent="0.2">
      <c r="A226" s="27">
        <f t="shared" ca="1" si="51"/>
        <v>43586</v>
      </c>
      <c r="B226" s="17">
        <f>'Gas Curves'!C230</f>
        <v>6.6420604408810896E-2</v>
      </c>
      <c r="C226" s="17"/>
      <c r="D226" s="52">
        <v>42461</v>
      </c>
      <c r="E226" s="53">
        <v>36.307681593784068</v>
      </c>
      <c r="F226" s="53">
        <v>37.807681593784068</v>
      </c>
      <c r="G226" s="53">
        <v>39.307681593784068</v>
      </c>
      <c r="H226" s="40"/>
      <c r="I226" s="53">
        <v>24</v>
      </c>
      <c r="J226" s="53">
        <v>24</v>
      </c>
      <c r="K226" s="53">
        <v>24</v>
      </c>
      <c r="L226" s="23"/>
      <c r="M226" s="24">
        <v>43344</v>
      </c>
      <c r="N226" s="54">
        <v>25.290000915527344</v>
      </c>
      <c r="O226" s="54">
        <v>25.290000915527344</v>
      </c>
      <c r="P226" s="54">
        <v>25.290000915527344</v>
      </c>
      <c r="Q226" s="22"/>
      <c r="R226" s="54">
        <v>19.790000915527344</v>
      </c>
      <c r="S226" s="54">
        <v>19.790000915527344</v>
      </c>
      <c r="T226" s="54">
        <v>19.790000915527344</v>
      </c>
      <c r="U226" s="22"/>
      <c r="V226" s="54">
        <v>0</v>
      </c>
      <c r="W226" s="54">
        <v>0</v>
      </c>
      <c r="X226" s="54">
        <v>0</v>
      </c>
      <c r="Y226" s="22"/>
      <c r="Z226" s="54">
        <v>0.16</v>
      </c>
      <c r="AA226" s="54">
        <v>0.2</v>
      </c>
      <c r="AB226" s="54">
        <v>0.24</v>
      </c>
      <c r="AC226" s="22"/>
      <c r="AD226" s="54">
        <v>0.08</v>
      </c>
      <c r="AE226" s="54">
        <v>0.1</v>
      </c>
      <c r="AF226" s="54">
        <v>0.12</v>
      </c>
      <c r="AG226" s="22"/>
      <c r="AH226" s="54">
        <v>0.2</v>
      </c>
      <c r="AI226" s="54">
        <v>0.25</v>
      </c>
      <c r="AJ226" s="54">
        <v>0.3</v>
      </c>
      <c r="AK226" s="22"/>
      <c r="AL226" s="54">
        <v>0.12</v>
      </c>
      <c r="AM226" s="54">
        <v>0.15</v>
      </c>
      <c r="AN226" s="54">
        <v>0.18</v>
      </c>
      <c r="AO226" s="22"/>
      <c r="AP226" s="23">
        <v>70</v>
      </c>
      <c r="AQ226" s="55">
        <v>0.4</v>
      </c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4">
        <v>43344</v>
      </c>
      <c r="BI226" s="57">
        <v>0.75</v>
      </c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/>
      <c r="CP226"/>
      <c r="CQ226"/>
      <c r="CR226"/>
      <c r="CS226"/>
      <c r="CT226"/>
      <c r="CY226" s="190">
        <f t="shared" si="52"/>
        <v>43344</v>
      </c>
      <c r="CZ226" s="189">
        <f t="shared" si="53"/>
        <v>0.2</v>
      </c>
      <c r="DA226" s="189">
        <f t="shared" si="54"/>
        <v>0.25</v>
      </c>
      <c r="DB226" s="189">
        <f t="shared" si="55"/>
        <v>0.3</v>
      </c>
      <c r="DD226" s="189">
        <f t="shared" si="56"/>
        <v>0.16</v>
      </c>
      <c r="DE226" s="189">
        <f t="shared" si="57"/>
        <v>0.2</v>
      </c>
      <c r="DF226" s="189">
        <f t="shared" si="58"/>
        <v>0.24</v>
      </c>
      <c r="DH226" s="190">
        <f t="shared" si="59"/>
        <v>43344</v>
      </c>
      <c r="DI226" s="17">
        <f t="shared" si="60"/>
        <v>0.75</v>
      </c>
      <c r="DL226" s="190">
        <f t="shared" si="61"/>
        <v>43344</v>
      </c>
      <c r="DM226" s="189">
        <f t="shared" si="62"/>
        <v>0.12</v>
      </c>
      <c r="DN226" s="189">
        <f t="shared" si="63"/>
        <v>0.15</v>
      </c>
      <c r="DO226" s="189">
        <f t="shared" si="64"/>
        <v>0.18</v>
      </c>
      <c r="DQ226" s="189">
        <f t="shared" si="65"/>
        <v>0.08</v>
      </c>
      <c r="DR226" s="189">
        <f t="shared" si="66"/>
        <v>0.1</v>
      </c>
      <c r="DS226" s="189">
        <f t="shared" si="67"/>
        <v>0.12</v>
      </c>
    </row>
    <row r="227" spans="1:123" x14ac:dyDescent="0.2">
      <c r="A227" s="27">
        <f t="shared" ca="1" si="51"/>
        <v>43617</v>
      </c>
      <c r="B227" s="17">
        <f>'Gas Curves'!C231</f>
        <v>6.6455129223158299E-2</v>
      </c>
      <c r="C227" s="17"/>
      <c r="D227" s="52">
        <v>42491</v>
      </c>
      <c r="E227" s="53">
        <v>43.635002899169926</v>
      </c>
      <c r="F227" s="53">
        <v>46.085002899169922</v>
      </c>
      <c r="G227" s="53">
        <v>48.535002899169918</v>
      </c>
      <c r="H227" s="40"/>
      <c r="I227" s="53">
        <v>24.540000915527344</v>
      </c>
      <c r="J227" s="53">
        <v>24.540000915527344</v>
      </c>
      <c r="K227" s="53">
        <v>24.540000915527344</v>
      </c>
      <c r="L227" s="23"/>
      <c r="M227" s="24">
        <v>43374</v>
      </c>
      <c r="N227" s="54">
        <v>20.286001205444336</v>
      </c>
      <c r="O227" s="54">
        <v>20.286001205444336</v>
      </c>
      <c r="P227" s="54">
        <v>20.286001205444336</v>
      </c>
      <c r="Q227" s="22"/>
      <c r="R227" s="54">
        <v>14.786500930786133</v>
      </c>
      <c r="S227" s="54">
        <v>14.786500930786133</v>
      </c>
      <c r="T227" s="54">
        <v>14.786500930786133</v>
      </c>
      <c r="U227" s="22"/>
      <c r="V227" s="54">
        <v>0</v>
      </c>
      <c r="W227" s="54">
        <v>0</v>
      </c>
      <c r="X227" s="54">
        <v>0</v>
      </c>
      <c r="Y227" s="22"/>
      <c r="Z227" s="54">
        <v>0.16</v>
      </c>
      <c r="AA227" s="54">
        <v>0.2</v>
      </c>
      <c r="AB227" s="54">
        <v>0.24</v>
      </c>
      <c r="AC227" s="22"/>
      <c r="AD227" s="54">
        <v>0.08</v>
      </c>
      <c r="AE227" s="54">
        <v>0.1</v>
      </c>
      <c r="AF227" s="54">
        <v>0.12</v>
      </c>
      <c r="AG227" s="22"/>
      <c r="AH227" s="54">
        <v>0.2</v>
      </c>
      <c r="AI227" s="54">
        <v>0.25</v>
      </c>
      <c r="AJ227" s="54">
        <v>0.3</v>
      </c>
      <c r="AK227" s="22"/>
      <c r="AL227" s="54">
        <v>0.12</v>
      </c>
      <c r="AM227" s="54">
        <v>0.15</v>
      </c>
      <c r="AN227" s="54">
        <v>0.18</v>
      </c>
      <c r="AO227" s="22"/>
      <c r="AP227" s="23">
        <v>70</v>
      </c>
      <c r="AQ227" s="55">
        <v>0.4</v>
      </c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4">
        <v>43374</v>
      </c>
      <c r="BI227" s="57">
        <v>0.75</v>
      </c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/>
      <c r="CP227"/>
      <c r="CQ227"/>
      <c r="CR227"/>
      <c r="CS227"/>
      <c r="CT227"/>
      <c r="CY227" s="190">
        <f t="shared" si="52"/>
        <v>43374</v>
      </c>
      <c r="CZ227" s="189">
        <f t="shared" si="53"/>
        <v>0.2</v>
      </c>
      <c r="DA227" s="189">
        <f t="shared" si="54"/>
        <v>0.25</v>
      </c>
      <c r="DB227" s="189">
        <f t="shared" si="55"/>
        <v>0.3</v>
      </c>
      <c r="DD227" s="189">
        <f t="shared" si="56"/>
        <v>0.16</v>
      </c>
      <c r="DE227" s="189">
        <f t="shared" si="57"/>
        <v>0.2</v>
      </c>
      <c r="DF227" s="189">
        <f t="shared" si="58"/>
        <v>0.24</v>
      </c>
      <c r="DH227" s="190">
        <f t="shared" si="59"/>
        <v>43374</v>
      </c>
      <c r="DI227" s="17">
        <f t="shared" si="60"/>
        <v>0.75</v>
      </c>
      <c r="DL227" s="190">
        <f t="shared" si="61"/>
        <v>43374</v>
      </c>
      <c r="DM227" s="189">
        <f t="shared" si="62"/>
        <v>0.12</v>
      </c>
      <c r="DN227" s="189">
        <f t="shared" si="63"/>
        <v>0.15</v>
      </c>
      <c r="DO227" s="189">
        <f t="shared" si="64"/>
        <v>0.18</v>
      </c>
      <c r="DQ227" s="189">
        <f t="shared" si="65"/>
        <v>0.08</v>
      </c>
      <c r="DR227" s="189">
        <f t="shared" si="66"/>
        <v>0.1</v>
      </c>
      <c r="DS227" s="189">
        <f t="shared" si="67"/>
        <v>0.12</v>
      </c>
    </row>
    <row r="228" spans="1:123" x14ac:dyDescent="0.2">
      <c r="A228" s="27">
        <f t="shared" ca="1" si="51"/>
        <v>43647</v>
      </c>
      <c r="B228" s="17">
        <f>'Gas Curves'!C232</f>
        <v>6.6493353125216995E-2</v>
      </c>
      <c r="C228" s="17"/>
      <c r="D228" s="52">
        <v>42522</v>
      </c>
      <c r="E228" s="53">
        <v>54.625</v>
      </c>
      <c r="F228" s="53">
        <v>59.625</v>
      </c>
      <c r="G228" s="53">
        <v>64.625</v>
      </c>
      <c r="H228" s="40"/>
      <c r="I228" s="53">
        <v>27.540000915527344</v>
      </c>
      <c r="J228" s="53">
        <v>27.540000915527344</v>
      </c>
      <c r="K228" s="53">
        <v>27.540000915527344</v>
      </c>
      <c r="L228" s="23"/>
      <c r="M228" s="24">
        <v>43405</v>
      </c>
      <c r="N228" s="54">
        <v>22.290000915527344</v>
      </c>
      <c r="O228" s="54">
        <v>22.290000915527344</v>
      </c>
      <c r="P228" s="54">
        <v>22.290000915527344</v>
      </c>
      <c r="Q228" s="22"/>
      <c r="R228" s="54">
        <v>14.790000915527344</v>
      </c>
      <c r="S228" s="54">
        <v>14.790000915527344</v>
      </c>
      <c r="T228" s="54">
        <v>14.790000915527344</v>
      </c>
      <c r="U228" s="22"/>
      <c r="V228" s="54">
        <v>0</v>
      </c>
      <c r="W228" s="54">
        <v>0</v>
      </c>
      <c r="X228" s="54">
        <v>0</v>
      </c>
      <c r="Y228" s="22"/>
      <c r="Z228" s="54">
        <v>0.16</v>
      </c>
      <c r="AA228" s="54">
        <v>0.2</v>
      </c>
      <c r="AB228" s="54">
        <v>0.24</v>
      </c>
      <c r="AC228" s="22"/>
      <c r="AD228" s="54">
        <v>0.08</v>
      </c>
      <c r="AE228" s="54">
        <v>0.1</v>
      </c>
      <c r="AF228" s="54">
        <v>0.12</v>
      </c>
      <c r="AG228" s="22"/>
      <c r="AH228" s="54">
        <v>0.2</v>
      </c>
      <c r="AI228" s="54">
        <v>0.25</v>
      </c>
      <c r="AJ228" s="54">
        <v>0.3</v>
      </c>
      <c r="AK228" s="22"/>
      <c r="AL228" s="54">
        <v>0.12</v>
      </c>
      <c r="AM228" s="54">
        <v>0.15</v>
      </c>
      <c r="AN228" s="54">
        <v>0.18</v>
      </c>
      <c r="AO228" s="22"/>
      <c r="AP228" s="23">
        <v>70</v>
      </c>
      <c r="AQ228" s="55">
        <v>0.4</v>
      </c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4">
        <v>43405</v>
      </c>
      <c r="BI228" s="57">
        <v>0.75</v>
      </c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/>
      <c r="CP228"/>
      <c r="CQ228"/>
      <c r="CR228"/>
      <c r="CS228"/>
      <c r="CT228"/>
      <c r="CY228" s="190">
        <f t="shared" si="52"/>
        <v>43405</v>
      </c>
      <c r="CZ228" s="189">
        <f t="shared" si="53"/>
        <v>0.2</v>
      </c>
      <c r="DA228" s="189">
        <f t="shared" si="54"/>
        <v>0.25</v>
      </c>
      <c r="DB228" s="189">
        <f t="shared" si="55"/>
        <v>0.3</v>
      </c>
      <c r="DD228" s="189">
        <f t="shared" si="56"/>
        <v>0.16</v>
      </c>
      <c r="DE228" s="189">
        <f t="shared" si="57"/>
        <v>0.2</v>
      </c>
      <c r="DF228" s="189">
        <f t="shared" si="58"/>
        <v>0.24</v>
      </c>
      <c r="DH228" s="190">
        <f t="shared" si="59"/>
        <v>43405</v>
      </c>
      <c r="DI228" s="17">
        <f t="shared" si="60"/>
        <v>0.75</v>
      </c>
      <c r="DL228" s="190">
        <f t="shared" si="61"/>
        <v>43405</v>
      </c>
      <c r="DM228" s="189">
        <f t="shared" si="62"/>
        <v>0.12</v>
      </c>
      <c r="DN228" s="189">
        <f t="shared" si="63"/>
        <v>0.15</v>
      </c>
      <c r="DO228" s="189">
        <f t="shared" si="64"/>
        <v>0.18</v>
      </c>
      <c r="DQ228" s="189">
        <f t="shared" si="65"/>
        <v>0.08</v>
      </c>
      <c r="DR228" s="189">
        <f t="shared" si="66"/>
        <v>0.1</v>
      </c>
      <c r="DS228" s="189">
        <f t="shared" si="67"/>
        <v>0.12</v>
      </c>
    </row>
    <row r="229" spans="1:123" x14ac:dyDescent="0.2">
      <c r="A229" s="27">
        <f t="shared" ca="1" si="51"/>
        <v>43678</v>
      </c>
      <c r="B229" s="17">
        <f>'Gas Curves'!C233</f>
        <v>6.6530343998637803E-2</v>
      </c>
      <c r="C229" s="17"/>
      <c r="D229" s="52">
        <v>42552</v>
      </c>
      <c r="E229" s="53">
        <v>60.25</v>
      </c>
      <c r="F229" s="53">
        <v>70.25</v>
      </c>
      <c r="G229" s="53">
        <v>80.25</v>
      </c>
      <c r="H229" s="40"/>
      <c r="I229" s="53">
        <v>28.040000915527344</v>
      </c>
      <c r="J229" s="53">
        <v>28.040000915527344</v>
      </c>
      <c r="K229" s="53">
        <v>28.040000915527344</v>
      </c>
      <c r="L229" s="23"/>
      <c r="M229" s="24">
        <v>43435</v>
      </c>
      <c r="N229" s="54">
        <v>27.290000915527344</v>
      </c>
      <c r="O229" s="54">
        <v>27.290000915527344</v>
      </c>
      <c r="P229" s="54">
        <v>27.290000915527344</v>
      </c>
      <c r="Q229" s="22"/>
      <c r="R229" s="54">
        <v>21.790000915527344</v>
      </c>
      <c r="S229" s="54">
        <v>21.790000915527344</v>
      </c>
      <c r="T229" s="54">
        <v>21.790000915527344</v>
      </c>
      <c r="U229" s="22"/>
      <c r="V229" s="54">
        <v>0</v>
      </c>
      <c r="W229" s="54">
        <v>0</v>
      </c>
      <c r="X229" s="54">
        <v>0</v>
      </c>
      <c r="Y229" s="22"/>
      <c r="Z229" s="54">
        <v>0.16</v>
      </c>
      <c r="AA229" s="54">
        <v>0.2</v>
      </c>
      <c r="AB229" s="54">
        <v>0.24</v>
      </c>
      <c r="AC229" s="22"/>
      <c r="AD229" s="54">
        <v>0.08</v>
      </c>
      <c r="AE229" s="54">
        <v>0.1</v>
      </c>
      <c r="AF229" s="54">
        <v>0.12</v>
      </c>
      <c r="AG229" s="22"/>
      <c r="AH229" s="54">
        <v>0.2</v>
      </c>
      <c r="AI229" s="54">
        <v>0.25</v>
      </c>
      <c r="AJ229" s="54">
        <v>0.3</v>
      </c>
      <c r="AK229" s="22"/>
      <c r="AL229" s="54">
        <v>0.12</v>
      </c>
      <c r="AM229" s="54">
        <v>0.15</v>
      </c>
      <c r="AN229" s="54">
        <v>0.18</v>
      </c>
      <c r="AO229" s="22"/>
      <c r="AP229" s="23">
        <v>71</v>
      </c>
      <c r="AQ229" s="55">
        <v>0.4</v>
      </c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4">
        <v>43435</v>
      </c>
      <c r="BI229" s="57">
        <v>0.75</v>
      </c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/>
      <c r="CP229"/>
      <c r="CQ229"/>
      <c r="CR229"/>
      <c r="CS229"/>
      <c r="CT229"/>
      <c r="CY229" s="190">
        <f t="shared" si="52"/>
        <v>43435</v>
      </c>
      <c r="CZ229" s="189">
        <f t="shared" si="53"/>
        <v>0.2</v>
      </c>
      <c r="DA229" s="189">
        <f t="shared" si="54"/>
        <v>0.25</v>
      </c>
      <c r="DB229" s="189">
        <f t="shared" si="55"/>
        <v>0.3</v>
      </c>
      <c r="DD229" s="189">
        <f t="shared" si="56"/>
        <v>0.16</v>
      </c>
      <c r="DE229" s="189">
        <f t="shared" si="57"/>
        <v>0.2</v>
      </c>
      <c r="DF229" s="189">
        <f t="shared" si="58"/>
        <v>0.24</v>
      </c>
      <c r="DH229" s="190">
        <f t="shared" si="59"/>
        <v>43435</v>
      </c>
      <c r="DI229" s="17">
        <f t="shared" si="60"/>
        <v>0.75</v>
      </c>
      <c r="DL229" s="190">
        <f t="shared" si="61"/>
        <v>43435</v>
      </c>
      <c r="DM229" s="189">
        <f t="shared" si="62"/>
        <v>0.12</v>
      </c>
      <c r="DN229" s="189">
        <f t="shared" si="63"/>
        <v>0.15</v>
      </c>
      <c r="DO229" s="189">
        <f t="shared" si="64"/>
        <v>0.18</v>
      </c>
      <c r="DQ229" s="189">
        <f t="shared" si="65"/>
        <v>0.08</v>
      </c>
      <c r="DR229" s="189">
        <f t="shared" si="66"/>
        <v>0.1</v>
      </c>
      <c r="DS229" s="189">
        <f t="shared" si="67"/>
        <v>0.12</v>
      </c>
    </row>
    <row r="230" spans="1:123" x14ac:dyDescent="0.2">
      <c r="A230" s="27">
        <f t="shared" ca="1" si="51"/>
        <v>43709</v>
      </c>
      <c r="B230" s="17">
        <f>'Gas Curves'!C234</f>
        <v>6.6568567901649001E-2</v>
      </c>
      <c r="C230" s="17"/>
      <c r="D230" s="52">
        <v>42583</v>
      </c>
      <c r="E230" s="53">
        <v>60.25</v>
      </c>
      <c r="F230" s="53">
        <v>70.25</v>
      </c>
      <c r="G230" s="53">
        <v>80.25</v>
      </c>
      <c r="H230" s="40"/>
      <c r="I230" s="53">
        <v>29.040000915527344</v>
      </c>
      <c r="J230" s="53">
        <v>29.040000915527344</v>
      </c>
      <c r="K230" s="53">
        <v>29.040000915527344</v>
      </c>
      <c r="L230" s="23"/>
      <c r="M230" s="24">
        <v>43466</v>
      </c>
      <c r="N230" s="54">
        <v>35.75</v>
      </c>
      <c r="O230" s="54">
        <v>35.75</v>
      </c>
      <c r="P230" s="54">
        <v>35.75</v>
      </c>
      <c r="Q230" s="22"/>
      <c r="R230" s="54">
        <v>25.25</v>
      </c>
      <c r="S230" s="54">
        <v>25.25</v>
      </c>
      <c r="T230" s="54">
        <v>25.25</v>
      </c>
      <c r="U230" s="22"/>
      <c r="V230" s="54">
        <v>0</v>
      </c>
      <c r="W230" s="54">
        <v>0</v>
      </c>
      <c r="X230" s="54">
        <v>0</v>
      </c>
      <c r="Y230" s="22"/>
      <c r="Z230" s="54">
        <v>0.16</v>
      </c>
      <c r="AA230" s="54">
        <v>0.2</v>
      </c>
      <c r="AB230" s="54">
        <v>0.24</v>
      </c>
      <c r="AC230" s="22"/>
      <c r="AD230" s="54">
        <v>0.08</v>
      </c>
      <c r="AE230" s="54">
        <v>0.1</v>
      </c>
      <c r="AF230" s="54">
        <v>0.12</v>
      </c>
      <c r="AG230" s="22"/>
      <c r="AH230" s="54">
        <v>0.2</v>
      </c>
      <c r="AI230" s="54">
        <v>0.25</v>
      </c>
      <c r="AJ230" s="54">
        <v>0.3</v>
      </c>
      <c r="AK230" s="22"/>
      <c r="AL230" s="54">
        <v>0.12</v>
      </c>
      <c r="AM230" s="54">
        <v>0.15</v>
      </c>
      <c r="AN230" s="54">
        <v>0.18</v>
      </c>
      <c r="AO230" s="22"/>
      <c r="AP230" s="23">
        <v>71</v>
      </c>
      <c r="AQ230" s="55">
        <v>0.4</v>
      </c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4">
        <v>43466</v>
      </c>
      <c r="BI230" s="57">
        <v>0.75</v>
      </c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/>
      <c r="CP230"/>
      <c r="CQ230"/>
      <c r="CR230"/>
      <c r="CS230"/>
      <c r="CT230"/>
      <c r="CY230" s="190">
        <f t="shared" si="52"/>
        <v>43466</v>
      </c>
      <c r="CZ230" s="189">
        <f t="shared" si="53"/>
        <v>0.2</v>
      </c>
      <c r="DA230" s="189">
        <f t="shared" si="54"/>
        <v>0.25</v>
      </c>
      <c r="DB230" s="189">
        <f t="shared" si="55"/>
        <v>0.3</v>
      </c>
      <c r="DD230" s="189">
        <f t="shared" si="56"/>
        <v>0.16</v>
      </c>
      <c r="DE230" s="189">
        <f t="shared" si="57"/>
        <v>0.2</v>
      </c>
      <c r="DF230" s="189">
        <f t="shared" si="58"/>
        <v>0.24</v>
      </c>
      <c r="DH230" s="190">
        <f t="shared" si="59"/>
        <v>43466</v>
      </c>
      <c r="DI230" s="17">
        <f t="shared" si="60"/>
        <v>0.75</v>
      </c>
      <c r="DL230" s="190">
        <f t="shared" si="61"/>
        <v>43466</v>
      </c>
      <c r="DM230" s="189">
        <f t="shared" si="62"/>
        <v>0.12</v>
      </c>
      <c r="DN230" s="189">
        <f t="shared" si="63"/>
        <v>0.15</v>
      </c>
      <c r="DO230" s="189">
        <f t="shared" si="64"/>
        <v>0.18</v>
      </c>
      <c r="DQ230" s="189">
        <f t="shared" si="65"/>
        <v>0.08</v>
      </c>
      <c r="DR230" s="189">
        <f t="shared" si="66"/>
        <v>0.1</v>
      </c>
      <c r="DS230" s="189">
        <f t="shared" si="67"/>
        <v>0.12</v>
      </c>
    </row>
    <row r="231" spans="1:123" x14ac:dyDescent="0.2">
      <c r="A231" s="27">
        <f t="shared" ca="1" si="51"/>
        <v>43739</v>
      </c>
      <c r="B231" s="17">
        <f>'Gas Curves'!C235</f>
        <v>6.6605558775991308E-2</v>
      </c>
      <c r="C231" s="17"/>
      <c r="D231" s="52">
        <v>42614</v>
      </c>
      <c r="E231" s="53">
        <v>31.209999084472656</v>
      </c>
      <c r="F231" s="53">
        <v>32.709999084472656</v>
      </c>
      <c r="G231" s="53">
        <v>34.209999084472656</v>
      </c>
      <c r="H231" s="40"/>
      <c r="I231" s="53">
        <v>23.040000915527344</v>
      </c>
      <c r="J231" s="53">
        <v>23.040000915527344</v>
      </c>
      <c r="K231" s="53">
        <v>23.040000915527344</v>
      </c>
      <c r="L231" s="23"/>
      <c r="M231" s="24">
        <v>43497</v>
      </c>
      <c r="N231" s="54">
        <v>31.246002197265625</v>
      </c>
      <c r="O231" s="54">
        <v>31.246002197265625</v>
      </c>
      <c r="P231" s="54">
        <v>31.246002197265625</v>
      </c>
      <c r="Q231" s="22"/>
      <c r="R231" s="54">
        <v>22.746501922607422</v>
      </c>
      <c r="S231" s="54">
        <v>22.746501922607422</v>
      </c>
      <c r="T231" s="54">
        <v>22.746501922607422</v>
      </c>
      <c r="U231" s="22"/>
      <c r="V231" s="54">
        <v>0</v>
      </c>
      <c r="W231" s="54">
        <v>0</v>
      </c>
      <c r="X231" s="54">
        <v>0</v>
      </c>
      <c r="Y231" s="22"/>
      <c r="Z231" s="54">
        <v>0.16</v>
      </c>
      <c r="AA231" s="54">
        <v>0.2</v>
      </c>
      <c r="AB231" s="54">
        <v>0.24</v>
      </c>
      <c r="AC231" s="22"/>
      <c r="AD231" s="54">
        <v>0.08</v>
      </c>
      <c r="AE231" s="54">
        <v>0.1</v>
      </c>
      <c r="AF231" s="54">
        <v>0.12</v>
      </c>
      <c r="AG231" s="22"/>
      <c r="AH231" s="54">
        <v>0.2</v>
      </c>
      <c r="AI231" s="54">
        <v>0.25</v>
      </c>
      <c r="AJ231" s="54">
        <v>0.3</v>
      </c>
      <c r="AK231" s="22"/>
      <c r="AL231" s="54">
        <v>0.12</v>
      </c>
      <c r="AM231" s="54">
        <v>0.15</v>
      </c>
      <c r="AN231" s="54">
        <v>0.18</v>
      </c>
      <c r="AO231" s="22"/>
      <c r="AP231" s="23">
        <v>71</v>
      </c>
      <c r="AQ231" s="55">
        <v>0.4</v>
      </c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4">
        <v>43497</v>
      </c>
      <c r="BI231" s="57">
        <v>0.75</v>
      </c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/>
      <c r="CP231"/>
      <c r="CQ231"/>
      <c r="CR231"/>
      <c r="CS231"/>
      <c r="CT231"/>
      <c r="CY231" s="190">
        <f t="shared" si="52"/>
        <v>43497</v>
      </c>
      <c r="CZ231" s="189">
        <f t="shared" si="53"/>
        <v>0.2</v>
      </c>
      <c r="DA231" s="189">
        <f t="shared" si="54"/>
        <v>0.25</v>
      </c>
      <c r="DB231" s="189">
        <f t="shared" si="55"/>
        <v>0.3</v>
      </c>
      <c r="DD231" s="189">
        <f t="shared" si="56"/>
        <v>0.16</v>
      </c>
      <c r="DE231" s="189">
        <f t="shared" si="57"/>
        <v>0.2</v>
      </c>
      <c r="DF231" s="189">
        <f t="shared" si="58"/>
        <v>0.24</v>
      </c>
      <c r="DH231" s="190">
        <f t="shared" si="59"/>
        <v>43497</v>
      </c>
      <c r="DI231" s="17">
        <f t="shared" si="60"/>
        <v>0.75</v>
      </c>
      <c r="DL231" s="190">
        <f t="shared" si="61"/>
        <v>43497</v>
      </c>
      <c r="DM231" s="189">
        <f t="shared" si="62"/>
        <v>0.12</v>
      </c>
      <c r="DN231" s="189">
        <f t="shared" si="63"/>
        <v>0.15</v>
      </c>
      <c r="DO231" s="189">
        <f t="shared" si="64"/>
        <v>0.18</v>
      </c>
      <c r="DQ231" s="189">
        <f t="shared" si="65"/>
        <v>0.08</v>
      </c>
      <c r="DR231" s="189">
        <f t="shared" si="66"/>
        <v>0.1</v>
      </c>
      <c r="DS231" s="189">
        <f t="shared" si="67"/>
        <v>0.12</v>
      </c>
    </row>
    <row r="232" spans="1:123" x14ac:dyDescent="0.2">
      <c r="A232" s="27">
        <f t="shared" ca="1" si="51"/>
        <v>43770</v>
      </c>
      <c r="B232" s="17">
        <f>'Gas Curves'!C236</f>
        <v>6.6643782679954605E-2</v>
      </c>
      <c r="C232" s="17"/>
      <c r="D232" s="52">
        <v>42644</v>
      </c>
      <c r="E232" s="53">
        <v>34.861568808555603</v>
      </c>
      <c r="F232" s="53">
        <v>36.361568808555603</v>
      </c>
      <c r="G232" s="53">
        <v>37.861568808555603</v>
      </c>
      <c r="H232" s="40"/>
      <c r="I232" s="53">
        <v>22.540002822875977</v>
      </c>
      <c r="J232" s="53">
        <v>22.540002822875977</v>
      </c>
      <c r="K232" s="53">
        <v>22.540002822875977</v>
      </c>
      <c r="L232" s="23"/>
      <c r="M232" s="24">
        <v>43525</v>
      </c>
      <c r="N232" s="54">
        <v>25.5</v>
      </c>
      <c r="O232" s="54">
        <v>25.5</v>
      </c>
      <c r="P232" s="54">
        <v>25.5</v>
      </c>
      <c r="Q232" s="22"/>
      <c r="R232" s="54">
        <v>20</v>
      </c>
      <c r="S232" s="54">
        <v>20</v>
      </c>
      <c r="T232" s="54">
        <v>20</v>
      </c>
      <c r="U232" s="22"/>
      <c r="V232" s="54">
        <v>0</v>
      </c>
      <c r="W232" s="54">
        <v>0</v>
      </c>
      <c r="X232" s="54">
        <v>0</v>
      </c>
      <c r="Y232" s="22"/>
      <c r="Z232" s="54">
        <v>0.16</v>
      </c>
      <c r="AA232" s="54">
        <v>0.2</v>
      </c>
      <c r="AB232" s="54">
        <v>0.24</v>
      </c>
      <c r="AC232" s="22"/>
      <c r="AD232" s="54">
        <v>0.08</v>
      </c>
      <c r="AE232" s="54">
        <v>0.1</v>
      </c>
      <c r="AF232" s="54">
        <v>0.12</v>
      </c>
      <c r="AG232" s="22"/>
      <c r="AH232" s="54">
        <v>0.2</v>
      </c>
      <c r="AI232" s="54">
        <v>0.25</v>
      </c>
      <c r="AJ232" s="54">
        <v>0.3</v>
      </c>
      <c r="AK232" s="22"/>
      <c r="AL232" s="54">
        <v>0.12</v>
      </c>
      <c r="AM232" s="54">
        <v>0.15</v>
      </c>
      <c r="AN232" s="54">
        <v>0.18</v>
      </c>
      <c r="AO232" s="22"/>
      <c r="AP232" s="23">
        <v>72</v>
      </c>
      <c r="AQ232" s="55">
        <v>0.4</v>
      </c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4">
        <v>43525</v>
      </c>
      <c r="BI232" s="57">
        <v>0.75</v>
      </c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/>
      <c r="CP232"/>
      <c r="CQ232"/>
      <c r="CR232"/>
      <c r="CS232"/>
      <c r="CT232"/>
      <c r="CY232" s="190">
        <f t="shared" si="52"/>
        <v>43525</v>
      </c>
      <c r="CZ232" s="189">
        <f t="shared" si="53"/>
        <v>0.2</v>
      </c>
      <c r="DA232" s="189">
        <f t="shared" si="54"/>
        <v>0.25</v>
      </c>
      <c r="DB232" s="189">
        <f t="shared" si="55"/>
        <v>0.3</v>
      </c>
      <c r="DD232" s="189">
        <f t="shared" si="56"/>
        <v>0.16</v>
      </c>
      <c r="DE232" s="189">
        <f t="shared" si="57"/>
        <v>0.2</v>
      </c>
      <c r="DF232" s="189">
        <f t="shared" si="58"/>
        <v>0.24</v>
      </c>
      <c r="DH232" s="190">
        <f t="shared" si="59"/>
        <v>43525</v>
      </c>
      <c r="DI232" s="17">
        <f t="shared" si="60"/>
        <v>0.75</v>
      </c>
      <c r="DL232" s="190">
        <f t="shared" si="61"/>
        <v>43525</v>
      </c>
      <c r="DM232" s="189">
        <f t="shared" si="62"/>
        <v>0.12</v>
      </c>
      <c r="DN232" s="189">
        <f t="shared" si="63"/>
        <v>0.15</v>
      </c>
      <c r="DO232" s="189">
        <f t="shared" si="64"/>
        <v>0.18</v>
      </c>
      <c r="DQ232" s="189">
        <f t="shared" si="65"/>
        <v>0.08</v>
      </c>
      <c r="DR232" s="189">
        <f t="shared" si="66"/>
        <v>0.1</v>
      </c>
      <c r="DS232" s="189">
        <f t="shared" si="67"/>
        <v>0.12</v>
      </c>
    </row>
    <row r="233" spans="1:123" x14ac:dyDescent="0.2">
      <c r="A233" s="27">
        <f t="shared" ca="1" si="51"/>
        <v>43800</v>
      </c>
      <c r="B233" s="17">
        <f>'Gas Curves'!C237</f>
        <v>6.6682006584401599E-2</v>
      </c>
      <c r="C233" s="17"/>
      <c r="D233" s="52">
        <v>42675</v>
      </c>
      <c r="E233" s="53">
        <v>34.961567282676697</v>
      </c>
      <c r="F233" s="53">
        <v>36.461567282676697</v>
      </c>
      <c r="G233" s="53">
        <v>37.961567282676697</v>
      </c>
      <c r="H233" s="40"/>
      <c r="I233" s="53">
        <v>23.540000915527344</v>
      </c>
      <c r="J233" s="53">
        <v>23.540000915527344</v>
      </c>
      <c r="K233" s="53">
        <v>23.540000915527344</v>
      </c>
      <c r="L233" s="23"/>
      <c r="M233" s="24">
        <v>43556</v>
      </c>
      <c r="N233" s="54">
        <v>22</v>
      </c>
      <c r="O233" s="54">
        <v>22</v>
      </c>
      <c r="P233" s="54">
        <v>22</v>
      </c>
      <c r="Q233" s="22"/>
      <c r="R233" s="54">
        <v>16.495000839233398</v>
      </c>
      <c r="S233" s="54">
        <v>16.495000839233398</v>
      </c>
      <c r="T233" s="54">
        <v>16.495000839233398</v>
      </c>
      <c r="U233" s="22"/>
      <c r="V233" s="54">
        <v>0</v>
      </c>
      <c r="W233" s="54">
        <v>0</v>
      </c>
      <c r="X233" s="54">
        <v>0</v>
      </c>
      <c r="Y233" s="22"/>
      <c r="Z233" s="54">
        <v>0.16</v>
      </c>
      <c r="AA233" s="54">
        <v>0.2</v>
      </c>
      <c r="AB233" s="54">
        <v>0.24</v>
      </c>
      <c r="AC233" s="22"/>
      <c r="AD233" s="54">
        <v>0.08</v>
      </c>
      <c r="AE233" s="54">
        <v>0.1</v>
      </c>
      <c r="AF233" s="54">
        <v>0.12</v>
      </c>
      <c r="AG233" s="22"/>
      <c r="AH233" s="54">
        <v>0.2</v>
      </c>
      <c r="AI233" s="54">
        <v>0.25</v>
      </c>
      <c r="AJ233" s="54">
        <v>0.3</v>
      </c>
      <c r="AK233" s="22"/>
      <c r="AL233" s="54">
        <v>0.12</v>
      </c>
      <c r="AM233" s="54">
        <v>0.15</v>
      </c>
      <c r="AN233" s="54">
        <v>0.18</v>
      </c>
      <c r="AO233" s="22"/>
      <c r="AP233" s="23">
        <v>72</v>
      </c>
      <c r="AQ233" s="55">
        <v>0.4</v>
      </c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4">
        <v>43556</v>
      </c>
      <c r="BI233" s="57">
        <v>0.75</v>
      </c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/>
      <c r="CP233"/>
      <c r="CQ233"/>
      <c r="CR233"/>
      <c r="CS233"/>
      <c r="CT233"/>
      <c r="CY233" s="190">
        <f t="shared" si="52"/>
        <v>43556</v>
      </c>
      <c r="CZ233" s="189">
        <f t="shared" si="53"/>
        <v>0.2</v>
      </c>
      <c r="DA233" s="189">
        <f t="shared" si="54"/>
        <v>0.25</v>
      </c>
      <c r="DB233" s="189">
        <f t="shared" si="55"/>
        <v>0.3</v>
      </c>
      <c r="DD233" s="189">
        <f t="shared" si="56"/>
        <v>0.16</v>
      </c>
      <c r="DE233" s="189">
        <f t="shared" si="57"/>
        <v>0.2</v>
      </c>
      <c r="DF233" s="189">
        <f t="shared" si="58"/>
        <v>0.24</v>
      </c>
      <c r="DH233" s="190">
        <f t="shared" si="59"/>
        <v>43556</v>
      </c>
      <c r="DI233" s="17">
        <f t="shared" si="60"/>
        <v>0.75</v>
      </c>
      <c r="DL233" s="190">
        <f t="shared" si="61"/>
        <v>43556</v>
      </c>
      <c r="DM233" s="189">
        <f t="shared" si="62"/>
        <v>0.12</v>
      </c>
      <c r="DN233" s="189">
        <f t="shared" si="63"/>
        <v>0.15</v>
      </c>
      <c r="DO233" s="189">
        <f t="shared" si="64"/>
        <v>0.18</v>
      </c>
      <c r="DQ233" s="189">
        <f t="shared" si="65"/>
        <v>0.08</v>
      </c>
      <c r="DR233" s="189">
        <f t="shared" si="66"/>
        <v>0.1</v>
      </c>
      <c r="DS233" s="189">
        <f t="shared" si="67"/>
        <v>0.12</v>
      </c>
    </row>
    <row r="234" spans="1:123" x14ac:dyDescent="0.2">
      <c r="A234" s="27">
        <f t="shared" ca="1" si="51"/>
        <v>43831</v>
      </c>
      <c r="B234" s="17">
        <f>'Gas Curves'!C238</f>
        <v>6.6718997460133905E-2</v>
      </c>
      <c r="C234" s="17"/>
      <c r="D234" s="52">
        <v>42705</v>
      </c>
      <c r="E234" s="53">
        <v>35.061565756797791</v>
      </c>
      <c r="F234" s="53">
        <v>36.561565756797791</v>
      </c>
      <c r="G234" s="53">
        <v>38.061565756797791</v>
      </c>
      <c r="H234" s="40"/>
      <c r="I234" s="53">
        <v>25.790000915527344</v>
      </c>
      <c r="J234" s="53">
        <v>25.790000915527344</v>
      </c>
      <c r="K234" s="53">
        <v>25.790000915527344</v>
      </c>
      <c r="L234" s="23"/>
      <c r="M234" s="24">
        <v>43586</v>
      </c>
      <c r="N234" s="54">
        <v>22.290000915527344</v>
      </c>
      <c r="O234" s="54">
        <v>22.290000915527344</v>
      </c>
      <c r="P234" s="54">
        <v>22.290000915527344</v>
      </c>
      <c r="Q234" s="22"/>
      <c r="R234" s="54">
        <v>15.795000076293945</v>
      </c>
      <c r="S234" s="54">
        <v>15.795000076293945</v>
      </c>
      <c r="T234" s="54">
        <v>15.795000076293945</v>
      </c>
      <c r="U234" s="22"/>
      <c r="V234" s="54">
        <v>0</v>
      </c>
      <c r="W234" s="54">
        <v>0</v>
      </c>
      <c r="X234" s="54">
        <v>0</v>
      </c>
      <c r="Y234" s="22"/>
      <c r="Z234" s="54">
        <v>0.16</v>
      </c>
      <c r="AA234" s="54">
        <v>0.2</v>
      </c>
      <c r="AB234" s="54">
        <v>0.24</v>
      </c>
      <c r="AC234" s="22"/>
      <c r="AD234" s="54">
        <v>0.08</v>
      </c>
      <c r="AE234" s="54">
        <v>0.1</v>
      </c>
      <c r="AF234" s="54">
        <v>0.12</v>
      </c>
      <c r="AG234" s="22"/>
      <c r="AH234" s="54">
        <v>0.2</v>
      </c>
      <c r="AI234" s="54">
        <v>0.25</v>
      </c>
      <c r="AJ234" s="54">
        <v>0.3</v>
      </c>
      <c r="AK234" s="22"/>
      <c r="AL234" s="54">
        <v>0.12</v>
      </c>
      <c r="AM234" s="54">
        <v>0.15</v>
      </c>
      <c r="AN234" s="54">
        <v>0.18</v>
      </c>
      <c r="AO234" s="22"/>
      <c r="AP234" s="23">
        <v>72</v>
      </c>
      <c r="AQ234" s="55">
        <v>0.4</v>
      </c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4">
        <v>43586</v>
      </c>
      <c r="BI234" s="57">
        <v>0.75</v>
      </c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/>
      <c r="CP234"/>
      <c r="CQ234"/>
      <c r="CR234"/>
      <c r="CS234"/>
      <c r="CT234"/>
      <c r="CY234" s="190">
        <f t="shared" si="52"/>
        <v>43586</v>
      </c>
      <c r="CZ234" s="189">
        <f t="shared" si="53"/>
        <v>0.2</v>
      </c>
      <c r="DA234" s="189">
        <f t="shared" si="54"/>
        <v>0.25</v>
      </c>
      <c r="DB234" s="189">
        <f t="shared" si="55"/>
        <v>0.3</v>
      </c>
      <c r="DD234" s="189">
        <f t="shared" si="56"/>
        <v>0.16</v>
      </c>
      <c r="DE234" s="189">
        <f t="shared" si="57"/>
        <v>0.2</v>
      </c>
      <c r="DF234" s="189">
        <f t="shared" si="58"/>
        <v>0.24</v>
      </c>
      <c r="DH234" s="190">
        <f t="shared" si="59"/>
        <v>43586</v>
      </c>
      <c r="DI234" s="17">
        <f t="shared" si="60"/>
        <v>0.75</v>
      </c>
      <c r="DL234" s="190">
        <f t="shared" si="61"/>
        <v>43586</v>
      </c>
      <c r="DM234" s="189">
        <f t="shared" si="62"/>
        <v>0.12</v>
      </c>
      <c r="DN234" s="189">
        <f t="shared" si="63"/>
        <v>0.15</v>
      </c>
      <c r="DO234" s="189">
        <f t="shared" si="64"/>
        <v>0.18</v>
      </c>
      <c r="DQ234" s="189">
        <f t="shared" si="65"/>
        <v>0.08</v>
      </c>
      <c r="DR234" s="189">
        <f t="shared" si="66"/>
        <v>0.1</v>
      </c>
      <c r="DS234" s="189">
        <f t="shared" si="67"/>
        <v>0.12</v>
      </c>
    </row>
    <row r="235" spans="1:123" x14ac:dyDescent="0.2">
      <c r="A235" s="27">
        <f t="shared" ca="1" si="51"/>
        <v>43862</v>
      </c>
      <c r="B235" s="17">
        <f>'Gas Curves'!C239</f>
        <v>6.6757221365532998E-2</v>
      </c>
      <c r="C235" s="17"/>
      <c r="D235" s="52">
        <v>42736</v>
      </c>
      <c r="E235" s="53">
        <v>38.495714460100444</v>
      </c>
      <c r="F235" s="53">
        <v>39.995714460100444</v>
      </c>
      <c r="G235" s="53">
        <v>41.495714460100444</v>
      </c>
      <c r="H235" s="40"/>
      <c r="I235" s="53">
        <v>28</v>
      </c>
      <c r="J235" s="53">
        <v>28</v>
      </c>
      <c r="K235" s="53">
        <v>28</v>
      </c>
      <c r="L235" s="23"/>
      <c r="M235" s="24">
        <v>43617</v>
      </c>
      <c r="N235" s="54">
        <v>29.290000915527344</v>
      </c>
      <c r="O235" s="54">
        <v>29.290000915527344</v>
      </c>
      <c r="P235" s="54">
        <v>29.290000915527344</v>
      </c>
      <c r="Q235" s="22"/>
      <c r="R235" s="54">
        <v>19.790000915527344</v>
      </c>
      <c r="S235" s="54">
        <v>19.790000915527344</v>
      </c>
      <c r="T235" s="54">
        <v>19.790000915527344</v>
      </c>
      <c r="U235" s="22"/>
      <c r="V235" s="54">
        <v>0</v>
      </c>
      <c r="W235" s="54">
        <v>0</v>
      </c>
      <c r="X235" s="54">
        <v>0</v>
      </c>
      <c r="Y235" s="22"/>
      <c r="Z235" s="54">
        <v>0.16</v>
      </c>
      <c r="AA235" s="54">
        <v>0.2</v>
      </c>
      <c r="AB235" s="54">
        <v>0.24</v>
      </c>
      <c r="AC235" s="22"/>
      <c r="AD235" s="54">
        <v>0.08</v>
      </c>
      <c r="AE235" s="54">
        <v>0.1</v>
      </c>
      <c r="AF235" s="54">
        <v>0.12</v>
      </c>
      <c r="AG235" s="22"/>
      <c r="AH235" s="54">
        <v>0.2</v>
      </c>
      <c r="AI235" s="54">
        <v>0.25</v>
      </c>
      <c r="AJ235" s="54">
        <v>0.3</v>
      </c>
      <c r="AK235" s="22"/>
      <c r="AL235" s="54">
        <v>0.12</v>
      </c>
      <c r="AM235" s="54">
        <v>0.15</v>
      </c>
      <c r="AN235" s="54">
        <v>0.18</v>
      </c>
      <c r="AO235" s="22"/>
      <c r="AP235" s="23">
        <v>73</v>
      </c>
      <c r="AQ235" s="55">
        <v>0.4</v>
      </c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4">
        <v>43617</v>
      </c>
      <c r="BI235" s="57">
        <v>0.75</v>
      </c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/>
      <c r="CP235"/>
      <c r="CQ235"/>
      <c r="CR235"/>
      <c r="CS235"/>
      <c r="CT235"/>
      <c r="CY235" s="190">
        <f t="shared" si="52"/>
        <v>43617</v>
      </c>
      <c r="CZ235" s="189">
        <f t="shared" si="53"/>
        <v>0.2</v>
      </c>
      <c r="DA235" s="189">
        <f t="shared" si="54"/>
        <v>0.25</v>
      </c>
      <c r="DB235" s="189">
        <f t="shared" si="55"/>
        <v>0.3</v>
      </c>
      <c r="DD235" s="189">
        <f t="shared" si="56"/>
        <v>0.16</v>
      </c>
      <c r="DE235" s="189">
        <f t="shared" si="57"/>
        <v>0.2</v>
      </c>
      <c r="DF235" s="189">
        <f t="shared" si="58"/>
        <v>0.24</v>
      </c>
      <c r="DH235" s="190">
        <f t="shared" si="59"/>
        <v>43617</v>
      </c>
      <c r="DI235" s="17">
        <f t="shared" si="60"/>
        <v>0.75</v>
      </c>
      <c r="DL235" s="190">
        <f t="shared" si="61"/>
        <v>43617</v>
      </c>
      <c r="DM235" s="189">
        <f t="shared" si="62"/>
        <v>0.12</v>
      </c>
      <c r="DN235" s="189">
        <f t="shared" si="63"/>
        <v>0.15</v>
      </c>
      <c r="DO235" s="189">
        <f t="shared" si="64"/>
        <v>0.18</v>
      </c>
      <c r="DQ235" s="189">
        <f t="shared" si="65"/>
        <v>0.08</v>
      </c>
      <c r="DR235" s="189">
        <f t="shared" si="66"/>
        <v>0.1</v>
      </c>
      <c r="DS235" s="189">
        <f t="shared" si="67"/>
        <v>0.12</v>
      </c>
    </row>
    <row r="236" spans="1:123" x14ac:dyDescent="0.2">
      <c r="A236" s="27">
        <f t="shared" ca="1" si="51"/>
        <v>43891</v>
      </c>
      <c r="B236" s="17">
        <f>'Gas Curves'!C240</f>
        <v>6.6794212242186707E-2</v>
      </c>
      <c r="C236" s="17"/>
      <c r="D236" s="52">
        <v>42767</v>
      </c>
      <c r="E236" s="53">
        <v>37.895712171282085</v>
      </c>
      <c r="F236" s="53">
        <v>39.395712171282085</v>
      </c>
      <c r="G236" s="53">
        <v>40.895712171282085</v>
      </c>
      <c r="H236" s="40"/>
      <c r="I236" s="53">
        <v>26.5</v>
      </c>
      <c r="J236" s="53">
        <v>26.5</v>
      </c>
      <c r="K236" s="53">
        <v>26.5</v>
      </c>
      <c r="L236" s="23"/>
      <c r="M236" s="24">
        <v>43647</v>
      </c>
      <c r="N236" s="54">
        <v>35.290000915527344</v>
      </c>
      <c r="O236" s="54">
        <v>35.290000915527344</v>
      </c>
      <c r="P236" s="54">
        <v>35.290000915527344</v>
      </c>
      <c r="Q236" s="22"/>
      <c r="R236" s="54">
        <v>25.790000915527344</v>
      </c>
      <c r="S236" s="54">
        <v>25.790000915527344</v>
      </c>
      <c r="T236" s="54">
        <v>25.790000915527344</v>
      </c>
      <c r="U236" s="22"/>
      <c r="V236" s="54">
        <v>0</v>
      </c>
      <c r="W236" s="54">
        <v>0</v>
      </c>
      <c r="X236" s="54">
        <v>0</v>
      </c>
      <c r="Y236" s="22"/>
      <c r="Z236" s="54">
        <v>0.24</v>
      </c>
      <c r="AA236" s="54">
        <v>0.3</v>
      </c>
      <c r="AB236" s="54">
        <v>0.36</v>
      </c>
      <c r="AC236" s="22"/>
      <c r="AD236" s="54">
        <v>0.12</v>
      </c>
      <c r="AE236" s="54">
        <v>0.15</v>
      </c>
      <c r="AF236" s="54">
        <v>0.18</v>
      </c>
      <c r="AG236" s="22"/>
      <c r="AH236" s="54">
        <v>0.32</v>
      </c>
      <c r="AI236" s="54">
        <v>0.4</v>
      </c>
      <c r="AJ236" s="54">
        <v>0.48</v>
      </c>
      <c r="AK236" s="22"/>
      <c r="AL236" s="54">
        <v>0.192</v>
      </c>
      <c r="AM236" s="54">
        <v>0.24</v>
      </c>
      <c r="AN236" s="54">
        <v>0.28799999999999998</v>
      </c>
      <c r="AO236" s="22"/>
      <c r="AP236" s="23">
        <v>73</v>
      </c>
      <c r="AQ236" s="55">
        <v>0.4</v>
      </c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4">
        <v>43647</v>
      </c>
      <c r="BI236" s="57">
        <v>0.75</v>
      </c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/>
      <c r="CP236"/>
      <c r="CQ236"/>
      <c r="CR236"/>
      <c r="CS236"/>
      <c r="CT236"/>
      <c r="CY236" s="190">
        <f t="shared" si="52"/>
        <v>43647</v>
      </c>
      <c r="CZ236" s="189">
        <f t="shared" si="53"/>
        <v>0.32</v>
      </c>
      <c r="DA236" s="189">
        <f t="shared" si="54"/>
        <v>0.4</v>
      </c>
      <c r="DB236" s="189">
        <f t="shared" si="55"/>
        <v>0.48</v>
      </c>
      <c r="DD236" s="189">
        <f t="shared" si="56"/>
        <v>0.24</v>
      </c>
      <c r="DE236" s="189">
        <f t="shared" si="57"/>
        <v>0.3</v>
      </c>
      <c r="DF236" s="189">
        <f t="shared" si="58"/>
        <v>0.36</v>
      </c>
      <c r="DH236" s="190">
        <f t="shared" si="59"/>
        <v>43647</v>
      </c>
      <c r="DI236" s="17">
        <f t="shared" si="60"/>
        <v>0.75</v>
      </c>
      <c r="DL236" s="190">
        <f t="shared" si="61"/>
        <v>43647</v>
      </c>
      <c r="DM236" s="189">
        <f t="shared" si="62"/>
        <v>0.192</v>
      </c>
      <c r="DN236" s="189">
        <f t="shared" si="63"/>
        <v>0.24</v>
      </c>
      <c r="DO236" s="189">
        <f t="shared" si="64"/>
        <v>0.28799999999999998</v>
      </c>
      <c r="DQ236" s="189">
        <f t="shared" si="65"/>
        <v>0.12</v>
      </c>
      <c r="DR236" s="189">
        <f t="shared" si="66"/>
        <v>0.15</v>
      </c>
      <c r="DS236" s="189">
        <f t="shared" si="67"/>
        <v>0.18</v>
      </c>
    </row>
    <row r="237" spans="1:123" x14ac:dyDescent="0.2">
      <c r="A237" s="27">
        <f t="shared" ca="1" si="51"/>
        <v>43922</v>
      </c>
      <c r="B237" s="17">
        <f>'Gas Curves'!C241</f>
        <v>6.6832436148538399E-2</v>
      </c>
      <c r="C237" s="17"/>
      <c r="D237" s="52">
        <v>42795</v>
      </c>
      <c r="E237" s="53">
        <v>36.607680830844615</v>
      </c>
      <c r="F237" s="53">
        <v>38.107680830844615</v>
      </c>
      <c r="G237" s="53">
        <v>39.607680830844615</v>
      </c>
      <c r="H237" s="40"/>
      <c r="I237" s="53">
        <v>27.5</v>
      </c>
      <c r="J237" s="53">
        <v>27.5</v>
      </c>
      <c r="K237" s="53">
        <v>27.5</v>
      </c>
      <c r="L237" s="23"/>
      <c r="M237" s="24">
        <v>43678</v>
      </c>
      <c r="N237" s="54">
        <v>33.290004730224609</v>
      </c>
      <c r="O237" s="54">
        <v>33.290004730224609</v>
      </c>
      <c r="P237" s="54">
        <v>33.290004730224609</v>
      </c>
      <c r="Q237" s="22"/>
      <c r="R237" s="54">
        <v>25.790000915527344</v>
      </c>
      <c r="S237" s="54">
        <v>25.790000915527344</v>
      </c>
      <c r="T237" s="54">
        <v>25.790000915527344</v>
      </c>
      <c r="U237" s="22"/>
      <c r="V237" s="54">
        <v>0</v>
      </c>
      <c r="W237" s="54">
        <v>0</v>
      </c>
      <c r="X237" s="54">
        <v>0</v>
      </c>
      <c r="Y237" s="22"/>
      <c r="Z237" s="54">
        <v>0.24</v>
      </c>
      <c r="AA237" s="54">
        <v>0.3</v>
      </c>
      <c r="AB237" s="54">
        <v>0.36</v>
      </c>
      <c r="AC237" s="22"/>
      <c r="AD237" s="54">
        <v>0.12</v>
      </c>
      <c r="AE237" s="54">
        <v>0.15</v>
      </c>
      <c r="AF237" s="54">
        <v>0.18</v>
      </c>
      <c r="AG237" s="22"/>
      <c r="AH237" s="54">
        <v>0.32</v>
      </c>
      <c r="AI237" s="54">
        <v>0.4</v>
      </c>
      <c r="AJ237" s="54">
        <v>0.48</v>
      </c>
      <c r="AK237" s="22"/>
      <c r="AL237" s="54">
        <v>0.192</v>
      </c>
      <c r="AM237" s="54">
        <v>0.24</v>
      </c>
      <c r="AN237" s="54">
        <v>0.28799999999999998</v>
      </c>
      <c r="AO237" s="22"/>
      <c r="AP237" s="23">
        <v>73</v>
      </c>
      <c r="AQ237" s="55">
        <v>0.4</v>
      </c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4">
        <v>43678</v>
      </c>
      <c r="BI237" s="57">
        <v>0.75</v>
      </c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/>
      <c r="CP237"/>
      <c r="CQ237"/>
      <c r="CR237"/>
      <c r="CS237"/>
      <c r="CT237"/>
      <c r="CY237" s="190">
        <f t="shared" si="52"/>
        <v>43678</v>
      </c>
      <c r="CZ237" s="189">
        <f t="shared" si="53"/>
        <v>0.32</v>
      </c>
      <c r="DA237" s="189">
        <f t="shared" si="54"/>
        <v>0.4</v>
      </c>
      <c r="DB237" s="189">
        <f t="shared" si="55"/>
        <v>0.48</v>
      </c>
      <c r="DD237" s="189">
        <f t="shared" si="56"/>
        <v>0.24</v>
      </c>
      <c r="DE237" s="189">
        <f t="shared" si="57"/>
        <v>0.3</v>
      </c>
      <c r="DF237" s="189">
        <f t="shared" si="58"/>
        <v>0.36</v>
      </c>
      <c r="DH237" s="190">
        <f t="shared" si="59"/>
        <v>43678</v>
      </c>
      <c r="DI237" s="17">
        <f t="shared" si="60"/>
        <v>0.75</v>
      </c>
      <c r="DL237" s="190">
        <f t="shared" si="61"/>
        <v>43678</v>
      </c>
      <c r="DM237" s="189">
        <f t="shared" si="62"/>
        <v>0.192</v>
      </c>
      <c r="DN237" s="189">
        <f t="shared" si="63"/>
        <v>0.24</v>
      </c>
      <c r="DO237" s="189">
        <f t="shared" si="64"/>
        <v>0.28799999999999998</v>
      </c>
      <c r="DQ237" s="189">
        <f t="shared" si="65"/>
        <v>0.12</v>
      </c>
      <c r="DR237" s="189">
        <f t="shared" si="66"/>
        <v>0.15</v>
      </c>
      <c r="DS237" s="189">
        <f t="shared" si="67"/>
        <v>0.18</v>
      </c>
    </row>
    <row r="238" spans="1:123" x14ac:dyDescent="0.2">
      <c r="A238" s="27">
        <f t="shared" ca="1" si="51"/>
        <v>43952</v>
      </c>
      <c r="B238" s="17">
        <f>'Gas Curves'!C242</f>
        <v>6.6870660055373704E-2</v>
      </c>
      <c r="C238" s="17"/>
      <c r="D238" s="52">
        <v>42826</v>
      </c>
      <c r="E238" s="53">
        <v>36.807681593784068</v>
      </c>
      <c r="F238" s="53">
        <v>38.307681593784068</v>
      </c>
      <c r="G238" s="53">
        <v>39.807681593784068</v>
      </c>
      <c r="H238" s="40"/>
      <c r="I238" s="53">
        <v>24.5</v>
      </c>
      <c r="J238" s="53">
        <v>24.5</v>
      </c>
      <c r="K238" s="53">
        <v>24.5</v>
      </c>
      <c r="L238" s="23"/>
      <c r="M238" s="24">
        <v>43709</v>
      </c>
      <c r="N238" s="54">
        <v>25.290000915527344</v>
      </c>
      <c r="O238" s="54">
        <v>25.290000915527344</v>
      </c>
      <c r="P238" s="54">
        <v>25.290000915527344</v>
      </c>
      <c r="Q238" s="22"/>
      <c r="R238" s="54">
        <v>19.790000915527344</v>
      </c>
      <c r="S238" s="54">
        <v>19.790000915527344</v>
      </c>
      <c r="T238" s="54">
        <v>19.790000915527344</v>
      </c>
      <c r="U238" s="22"/>
      <c r="V238" s="54">
        <v>0</v>
      </c>
      <c r="W238" s="54">
        <v>0</v>
      </c>
      <c r="X238" s="54">
        <v>0</v>
      </c>
      <c r="Y238" s="22"/>
      <c r="Z238" s="54">
        <v>0.16</v>
      </c>
      <c r="AA238" s="54">
        <v>0.2</v>
      </c>
      <c r="AB238" s="54">
        <v>0.24</v>
      </c>
      <c r="AC238" s="22"/>
      <c r="AD238" s="54">
        <v>0.08</v>
      </c>
      <c r="AE238" s="54">
        <v>0.1</v>
      </c>
      <c r="AF238" s="54">
        <v>0.12</v>
      </c>
      <c r="AG238" s="22"/>
      <c r="AH238" s="54">
        <v>0.2</v>
      </c>
      <c r="AI238" s="54">
        <v>0.25</v>
      </c>
      <c r="AJ238" s="54">
        <v>0.3</v>
      </c>
      <c r="AK238" s="22"/>
      <c r="AL238" s="54">
        <v>0.12</v>
      </c>
      <c r="AM238" s="54">
        <v>0.15</v>
      </c>
      <c r="AN238" s="54">
        <v>0.18</v>
      </c>
      <c r="AO238" s="22"/>
      <c r="AP238" s="23">
        <v>74</v>
      </c>
      <c r="AQ238" s="55">
        <v>0.4</v>
      </c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4">
        <v>43709</v>
      </c>
      <c r="BI238" s="57">
        <v>0.75</v>
      </c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/>
      <c r="CP238"/>
      <c r="CQ238"/>
      <c r="CR238"/>
      <c r="CS238"/>
      <c r="CT238"/>
      <c r="CY238" s="190">
        <f t="shared" si="52"/>
        <v>43709</v>
      </c>
      <c r="CZ238" s="189">
        <f t="shared" si="53"/>
        <v>0.2</v>
      </c>
      <c r="DA238" s="189">
        <f t="shared" si="54"/>
        <v>0.25</v>
      </c>
      <c r="DB238" s="189">
        <f t="shared" si="55"/>
        <v>0.3</v>
      </c>
      <c r="DD238" s="189">
        <f t="shared" si="56"/>
        <v>0.16</v>
      </c>
      <c r="DE238" s="189">
        <f t="shared" si="57"/>
        <v>0.2</v>
      </c>
      <c r="DF238" s="189">
        <f t="shared" si="58"/>
        <v>0.24</v>
      </c>
      <c r="DH238" s="190">
        <f t="shared" si="59"/>
        <v>43709</v>
      </c>
      <c r="DI238" s="17">
        <f t="shared" si="60"/>
        <v>0.75</v>
      </c>
      <c r="DL238" s="190">
        <f t="shared" si="61"/>
        <v>43709</v>
      </c>
      <c r="DM238" s="189">
        <f t="shared" si="62"/>
        <v>0.12</v>
      </c>
      <c r="DN238" s="189">
        <f t="shared" si="63"/>
        <v>0.15</v>
      </c>
      <c r="DO238" s="189">
        <f t="shared" si="64"/>
        <v>0.18</v>
      </c>
      <c r="DQ238" s="189">
        <f t="shared" si="65"/>
        <v>0.08</v>
      </c>
      <c r="DR238" s="189">
        <f t="shared" si="66"/>
        <v>0.1</v>
      </c>
      <c r="DS238" s="189">
        <f t="shared" si="67"/>
        <v>0.12</v>
      </c>
    </row>
    <row r="239" spans="1:123" x14ac:dyDescent="0.2">
      <c r="A239" s="27">
        <f t="shared" ca="1" si="51"/>
        <v>43983</v>
      </c>
      <c r="B239" s="17">
        <f>'Gas Curves'!C243</f>
        <v>6.6906417904141008E-2</v>
      </c>
      <c r="C239" s="17"/>
      <c r="D239" s="52">
        <v>42856</v>
      </c>
      <c r="E239" s="53">
        <v>44.585002899169922</v>
      </c>
      <c r="F239" s="53">
        <v>47.085002899169922</v>
      </c>
      <c r="G239" s="53">
        <v>49.585002899169922</v>
      </c>
      <c r="H239" s="40"/>
      <c r="I239" s="53">
        <v>25.040000915527344</v>
      </c>
      <c r="J239" s="53">
        <v>25.040000915527344</v>
      </c>
      <c r="K239" s="53">
        <v>25.040000915527344</v>
      </c>
      <c r="L239" s="23"/>
      <c r="M239" s="24">
        <v>43739</v>
      </c>
      <c r="N239" s="54">
        <v>20.286001205444336</v>
      </c>
      <c r="O239" s="54">
        <v>20.286001205444336</v>
      </c>
      <c r="P239" s="54">
        <v>20.286001205444336</v>
      </c>
      <c r="Q239" s="22"/>
      <c r="R239" s="54">
        <v>14.786500930786133</v>
      </c>
      <c r="S239" s="54">
        <v>14.786500930786133</v>
      </c>
      <c r="T239" s="54">
        <v>14.786500930786133</v>
      </c>
      <c r="U239" s="22"/>
      <c r="V239" s="54">
        <v>0</v>
      </c>
      <c r="W239" s="54">
        <v>0</v>
      </c>
      <c r="X239" s="54">
        <v>0</v>
      </c>
      <c r="Y239" s="22"/>
      <c r="Z239" s="54">
        <v>0.16</v>
      </c>
      <c r="AA239" s="54">
        <v>0.2</v>
      </c>
      <c r="AB239" s="54">
        <v>0.24</v>
      </c>
      <c r="AC239" s="22"/>
      <c r="AD239" s="54">
        <v>0.08</v>
      </c>
      <c r="AE239" s="54">
        <v>0.1</v>
      </c>
      <c r="AF239" s="54">
        <v>0.12</v>
      </c>
      <c r="AG239" s="22"/>
      <c r="AH239" s="54">
        <v>0.2</v>
      </c>
      <c r="AI239" s="54">
        <v>0.25</v>
      </c>
      <c r="AJ239" s="54">
        <v>0.3</v>
      </c>
      <c r="AK239" s="22"/>
      <c r="AL239" s="54">
        <v>0.12</v>
      </c>
      <c r="AM239" s="54">
        <v>0.15</v>
      </c>
      <c r="AN239" s="54">
        <v>0.18</v>
      </c>
      <c r="AO239" s="22"/>
      <c r="AP239" s="23">
        <v>74</v>
      </c>
      <c r="AQ239" s="55">
        <v>0.4</v>
      </c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4">
        <v>43739</v>
      </c>
      <c r="BI239" s="57">
        <v>0.75</v>
      </c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/>
      <c r="CP239"/>
      <c r="CQ239"/>
      <c r="CR239"/>
      <c r="CS239"/>
      <c r="CT239"/>
      <c r="CY239" s="190">
        <f t="shared" si="52"/>
        <v>43739</v>
      </c>
      <c r="CZ239" s="189">
        <f t="shared" si="53"/>
        <v>0.2</v>
      </c>
      <c r="DA239" s="189">
        <f t="shared" si="54"/>
        <v>0.25</v>
      </c>
      <c r="DB239" s="189">
        <f t="shared" si="55"/>
        <v>0.3</v>
      </c>
      <c r="DD239" s="189">
        <f t="shared" si="56"/>
        <v>0.16</v>
      </c>
      <c r="DE239" s="189">
        <f t="shared" si="57"/>
        <v>0.2</v>
      </c>
      <c r="DF239" s="189">
        <f t="shared" si="58"/>
        <v>0.24</v>
      </c>
      <c r="DH239" s="190">
        <f t="shared" si="59"/>
        <v>43739</v>
      </c>
      <c r="DI239" s="17">
        <f t="shared" si="60"/>
        <v>0.75</v>
      </c>
      <c r="DL239" s="190">
        <f t="shared" si="61"/>
        <v>43739</v>
      </c>
      <c r="DM239" s="189">
        <f t="shared" si="62"/>
        <v>0.12</v>
      </c>
      <c r="DN239" s="189">
        <f t="shared" si="63"/>
        <v>0.15</v>
      </c>
      <c r="DO239" s="189">
        <f t="shared" si="64"/>
        <v>0.18</v>
      </c>
      <c r="DQ239" s="189">
        <f t="shared" si="65"/>
        <v>0.08</v>
      </c>
      <c r="DR239" s="189">
        <f t="shared" si="66"/>
        <v>0.1</v>
      </c>
      <c r="DS239" s="189">
        <f t="shared" si="67"/>
        <v>0.12</v>
      </c>
    </row>
    <row r="240" spans="1:123" x14ac:dyDescent="0.2">
      <c r="A240" s="27">
        <f t="shared" ca="1" si="51"/>
        <v>44013</v>
      </c>
      <c r="B240" s="17">
        <f>'Gas Curves'!C244</f>
        <v>6.69446418119133E-2</v>
      </c>
      <c r="C240" s="17"/>
      <c r="D240" s="52">
        <v>42887</v>
      </c>
      <c r="E240" s="53">
        <v>56.625007629394531</v>
      </c>
      <c r="F240" s="53">
        <v>61.625007629394531</v>
      </c>
      <c r="G240" s="53">
        <v>66.625007629394531</v>
      </c>
      <c r="H240" s="40"/>
      <c r="I240" s="53">
        <v>28.040000915527344</v>
      </c>
      <c r="J240" s="53">
        <v>28.040000915527344</v>
      </c>
      <c r="K240" s="53">
        <v>28.040000915527344</v>
      </c>
      <c r="L240" s="23"/>
      <c r="M240" s="24">
        <v>43770</v>
      </c>
      <c r="N240" s="54">
        <v>22.290000915527344</v>
      </c>
      <c r="O240" s="54">
        <v>22.290000915527344</v>
      </c>
      <c r="P240" s="54">
        <v>22.290000915527344</v>
      </c>
      <c r="Q240" s="22"/>
      <c r="R240" s="54">
        <v>14.790000915527344</v>
      </c>
      <c r="S240" s="54">
        <v>14.790000915527344</v>
      </c>
      <c r="T240" s="54">
        <v>14.790000915527344</v>
      </c>
      <c r="U240" s="22"/>
      <c r="V240" s="54">
        <v>0</v>
      </c>
      <c r="W240" s="54">
        <v>0</v>
      </c>
      <c r="X240" s="54">
        <v>0</v>
      </c>
      <c r="Y240" s="22"/>
      <c r="Z240" s="54">
        <v>0.16</v>
      </c>
      <c r="AA240" s="54">
        <v>0.2</v>
      </c>
      <c r="AB240" s="54">
        <v>0.24</v>
      </c>
      <c r="AC240" s="22"/>
      <c r="AD240" s="54">
        <v>0.08</v>
      </c>
      <c r="AE240" s="54">
        <v>0.1</v>
      </c>
      <c r="AF240" s="54">
        <v>0.12</v>
      </c>
      <c r="AG240" s="22"/>
      <c r="AH240" s="54">
        <v>0.2</v>
      </c>
      <c r="AI240" s="54">
        <v>0.25</v>
      </c>
      <c r="AJ240" s="54">
        <v>0.3</v>
      </c>
      <c r="AK240" s="22"/>
      <c r="AL240" s="54">
        <v>0.12</v>
      </c>
      <c r="AM240" s="54">
        <v>0.15</v>
      </c>
      <c r="AN240" s="54">
        <v>0.18</v>
      </c>
      <c r="AO240" s="22"/>
      <c r="AP240" s="23">
        <v>74</v>
      </c>
      <c r="AQ240" s="55">
        <v>0.4</v>
      </c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4">
        <v>43770</v>
      </c>
      <c r="BI240" s="57">
        <v>0.75</v>
      </c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/>
      <c r="CP240"/>
      <c r="CQ240"/>
      <c r="CR240"/>
      <c r="CS240"/>
      <c r="CT240"/>
      <c r="CY240" s="190">
        <f t="shared" si="52"/>
        <v>43770</v>
      </c>
      <c r="CZ240" s="189">
        <f t="shared" si="53"/>
        <v>0.2</v>
      </c>
      <c r="DA240" s="189">
        <f t="shared" si="54"/>
        <v>0.25</v>
      </c>
      <c r="DB240" s="189">
        <f t="shared" si="55"/>
        <v>0.3</v>
      </c>
      <c r="DD240" s="189">
        <f t="shared" si="56"/>
        <v>0.16</v>
      </c>
      <c r="DE240" s="189">
        <f t="shared" si="57"/>
        <v>0.2</v>
      </c>
      <c r="DF240" s="189">
        <f t="shared" si="58"/>
        <v>0.24</v>
      </c>
      <c r="DH240" s="190">
        <f t="shared" si="59"/>
        <v>43770</v>
      </c>
      <c r="DI240" s="17">
        <f t="shared" si="60"/>
        <v>0.75</v>
      </c>
      <c r="DL240" s="190">
        <f t="shared" si="61"/>
        <v>43770</v>
      </c>
      <c r="DM240" s="189">
        <f t="shared" si="62"/>
        <v>0.12</v>
      </c>
      <c r="DN240" s="189">
        <f t="shared" si="63"/>
        <v>0.15</v>
      </c>
      <c r="DO240" s="189">
        <f t="shared" si="64"/>
        <v>0.18</v>
      </c>
      <c r="DQ240" s="189">
        <f t="shared" si="65"/>
        <v>0.08</v>
      </c>
      <c r="DR240" s="189">
        <f t="shared" si="66"/>
        <v>0.1</v>
      </c>
      <c r="DS240" s="189">
        <f t="shared" si="67"/>
        <v>0.12</v>
      </c>
    </row>
    <row r="241" spans="1:123" x14ac:dyDescent="0.2">
      <c r="A241" s="27">
        <f t="shared" ca="1" si="51"/>
        <v>44044</v>
      </c>
      <c r="B241" s="17">
        <f>'Gas Curves'!C245</f>
        <v>6.6981632690862603E-2</v>
      </c>
      <c r="C241" s="17"/>
      <c r="D241" s="52">
        <v>42917</v>
      </c>
      <c r="E241" s="53">
        <v>62.25</v>
      </c>
      <c r="F241" s="53">
        <v>72.25</v>
      </c>
      <c r="G241" s="53">
        <v>82.25</v>
      </c>
      <c r="H241" s="40"/>
      <c r="I241" s="53">
        <v>28.540000915527344</v>
      </c>
      <c r="J241" s="53">
        <v>28.540000915527344</v>
      </c>
      <c r="K241" s="53">
        <v>28.540000915527344</v>
      </c>
      <c r="L241" s="23"/>
      <c r="M241" s="24">
        <v>43800</v>
      </c>
      <c r="N241" s="54">
        <v>27.290000915527344</v>
      </c>
      <c r="O241" s="54">
        <v>27.290000915527344</v>
      </c>
      <c r="P241" s="54">
        <v>27.290000915527344</v>
      </c>
      <c r="Q241" s="22"/>
      <c r="R241" s="54">
        <v>21.790000915527344</v>
      </c>
      <c r="S241" s="54">
        <v>21.790000915527344</v>
      </c>
      <c r="T241" s="54">
        <v>21.790000915527344</v>
      </c>
      <c r="U241" s="22"/>
      <c r="V241" s="54">
        <v>0</v>
      </c>
      <c r="W241" s="54">
        <v>0</v>
      </c>
      <c r="X241" s="54">
        <v>0</v>
      </c>
      <c r="Y241" s="22"/>
      <c r="Z241" s="54">
        <v>0.16</v>
      </c>
      <c r="AA241" s="54">
        <v>0.2</v>
      </c>
      <c r="AB241" s="54">
        <v>0.24</v>
      </c>
      <c r="AC241" s="22"/>
      <c r="AD241" s="54">
        <v>0.08</v>
      </c>
      <c r="AE241" s="54">
        <v>0.1</v>
      </c>
      <c r="AF241" s="54">
        <v>0.12</v>
      </c>
      <c r="AG241" s="22"/>
      <c r="AH241" s="54">
        <v>0.2</v>
      </c>
      <c r="AI241" s="54">
        <v>0.25</v>
      </c>
      <c r="AJ241" s="54">
        <v>0.3</v>
      </c>
      <c r="AK241" s="22"/>
      <c r="AL241" s="54">
        <v>0.12</v>
      </c>
      <c r="AM241" s="54">
        <v>0.15</v>
      </c>
      <c r="AN241" s="54">
        <v>0.18</v>
      </c>
      <c r="AO241" s="22"/>
      <c r="AP241" s="23">
        <v>74</v>
      </c>
      <c r="AQ241" s="55">
        <v>0.4</v>
      </c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4">
        <v>43800</v>
      </c>
      <c r="BI241" s="57">
        <v>0.75</v>
      </c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/>
      <c r="CP241"/>
      <c r="CQ241"/>
      <c r="CR241"/>
      <c r="CS241"/>
      <c r="CT241"/>
      <c r="CY241" s="190">
        <f t="shared" si="52"/>
        <v>43800</v>
      </c>
      <c r="CZ241" s="189">
        <f t="shared" si="53"/>
        <v>0.2</v>
      </c>
      <c r="DA241" s="189">
        <f t="shared" si="54"/>
        <v>0.25</v>
      </c>
      <c r="DB241" s="189">
        <f t="shared" si="55"/>
        <v>0.3</v>
      </c>
      <c r="DD241" s="189">
        <f t="shared" si="56"/>
        <v>0.16</v>
      </c>
      <c r="DE241" s="189">
        <f t="shared" si="57"/>
        <v>0.2</v>
      </c>
      <c r="DF241" s="189">
        <f t="shared" si="58"/>
        <v>0.24</v>
      </c>
      <c r="DH241" s="190">
        <f t="shared" si="59"/>
        <v>43800</v>
      </c>
      <c r="DI241" s="17">
        <f t="shared" si="60"/>
        <v>0.75</v>
      </c>
      <c r="DL241" s="190">
        <f t="shared" si="61"/>
        <v>43800</v>
      </c>
      <c r="DM241" s="189">
        <f t="shared" si="62"/>
        <v>0.12</v>
      </c>
      <c r="DN241" s="189">
        <f t="shared" si="63"/>
        <v>0.15</v>
      </c>
      <c r="DO241" s="189">
        <f t="shared" si="64"/>
        <v>0.18</v>
      </c>
      <c r="DQ241" s="189">
        <f t="shared" si="65"/>
        <v>0.08</v>
      </c>
      <c r="DR241" s="189">
        <f t="shared" si="66"/>
        <v>0.1</v>
      </c>
      <c r="DS241" s="189">
        <f t="shared" si="67"/>
        <v>0.12</v>
      </c>
    </row>
    <row r="242" spans="1:123" x14ac:dyDescent="0.2">
      <c r="A242" s="27">
        <f t="shared" ca="1" si="51"/>
        <v>44075</v>
      </c>
      <c r="B242" s="17">
        <f>'Gas Curves'!C246</f>
        <v>6.7019856599586508E-2</v>
      </c>
      <c r="C242" s="17"/>
      <c r="D242" s="52">
        <v>42948</v>
      </c>
      <c r="E242" s="53">
        <v>62.25</v>
      </c>
      <c r="F242" s="53">
        <v>72.25</v>
      </c>
      <c r="G242" s="53">
        <v>82.25</v>
      </c>
      <c r="H242" s="40"/>
      <c r="I242" s="53">
        <v>29.540000915527344</v>
      </c>
      <c r="J242" s="53">
        <v>29.540000915527344</v>
      </c>
      <c r="K242" s="53">
        <v>29.540000915527344</v>
      </c>
      <c r="L242" s="23"/>
      <c r="M242" s="24">
        <v>43831</v>
      </c>
      <c r="N242" s="54">
        <v>27.290000915527344</v>
      </c>
      <c r="O242" s="54">
        <v>27.290000915527344</v>
      </c>
      <c r="P242" s="54">
        <v>27.290000915527344</v>
      </c>
      <c r="Q242" s="22"/>
      <c r="R242" s="54">
        <v>21.790000915527344</v>
      </c>
      <c r="S242" s="54">
        <v>21.790000915527344</v>
      </c>
      <c r="T242" s="54">
        <v>21.790000915527344</v>
      </c>
      <c r="U242" s="22"/>
      <c r="V242" s="54">
        <v>0</v>
      </c>
      <c r="W242" s="54">
        <v>0</v>
      </c>
      <c r="X242" s="54">
        <v>0</v>
      </c>
      <c r="Y242" s="22"/>
      <c r="Z242" s="54">
        <v>0</v>
      </c>
      <c r="AA242" s="54">
        <v>0</v>
      </c>
      <c r="AB242" s="54">
        <v>0</v>
      </c>
      <c r="AC242" s="22"/>
      <c r="AD242" s="54">
        <v>0</v>
      </c>
      <c r="AE242" s="54">
        <v>0</v>
      </c>
      <c r="AF242" s="54">
        <v>0</v>
      </c>
      <c r="AG242" s="22"/>
      <c r="AH242" s="54">
        <v>0</v>
      </c>
      <c r="AI242" s="54">
        <v>0</v>
      </c>
      <c r="AJ242" s="54">
        <v>0</v>
      </c>
      <c r="AK242" s="22"/>
      <c r="AL242" s="54">
        <v>0</v>
      </c>
      <c r="AM242" s="54">
        <v>0</v>
      </c>
      <c r="AN242" s="54">
        <v>0</v>
      </c>
      <c r="AO242" s="22"/>
      <c r="AP242" s="23">
        <v>74</v>
      </c>
      <c r="AQ242" s="55">
        <v>0.4</v>
      </c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4">
        <v>43831</v>
      </c>
      <c r="BI242" s="57">
        <v>0</v>
      </c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/>
      <c r="CP242"/>
      <c r="CQ242"/>
      <c r="CR242"/>
      <c r="CS242"/>
      <c r="CT242"/>
      <c r="CY242" s="190">
        <f t="shared" si="52"/>
        <v>43831</v>
      </c>
      <c r="CZ242" s="189">
        <f>AH242</f>
        <v>0</v>
      </c>
      <c r="DA242" s="189">
        <f>AI242</f>
        <v>0</v>
      </c>
      <c r="DB242" s="189">
        <f>AJ242</f>
        <v>0</v>
      </c>
      <c r="DD242" s="189">
        <f t="shared" si="56"/>
        <v>0</v>
      </c>
      <c r="DE242" s="189">
        <f t="shared" si="57"/>
        <v>0</v>
      </c>
      <c r="DF242" s="189">
        <f t="shared" si="58"/>
        <v>0</v>
      </c>
      <c r="DH242" s="190">
        <f t="shared" si="59"/>
        <v>43831</v>
      </c>
      <c r="DI242" s="17">
        <f t="shared" si="60"/>
        <v>0</v>
      </c>
      <c r="DL242" s="190">
        <f t="shared" si="61"/>
        <v>43831</v>
      </c>
      <c r="DM242" s="189">
        <f t="shared" si="62"/>
        <v>0</v>
      </c>
      <c r="DN242" s="189">
        <f t="shared" si="63"/>
        <v>0</v>
      </c>
      <c r="DO242" s="189">
        <f t="shared" si="64"/>
        <v>0</v>
      </c>
      <c r="DQ242" s="189">
        <f t="shared" si="65"/>
        <v>0</v>
      </c>
      <c r="DR242" s="189">
        <f t="shared" si="66"/>
        <v>0</v>
      </c>
      <c r="DS242" s="189">
        <f t="shared" si="67"/>
        <v>0</v>
      </c>
    </row>
    <row r="243" spans="1:123" x14ac:dyDescent="0.2">
      <c r="A243" s="27">
        <f t="shared" ca="1" si="51"/>
        <v>44105</v>
      </c>
      <c r="B243" s="17">
        <f>'Gas Curves'!C247</f>
        <v>6.7056847479457296E-2</v>
      </c>
      <c r="C243" s="17"/>
      <c r="D243" s="52">
        <v>42979</v>
      </c>
      <c r="E243" s="53">
        <v>31.459999084472656</v>
      </c>
      <c r="F243" s="53">
        <v>32.959999084472656</v>
      </c>
      <c r="G243" s="53">
        <v>34.459999084472656</v>
      </c>
      <c r="H243" s="40"/>
      <c r="I243" s="53">
        <v>23.540000915527344</v>
      </c>
      <c r="J243" s="53">
        <v>23.540000915527344</v>
      </c>
      <c r="K243" s="53">
        <v>23.540000915527344</v>
      </c>
      <c r="L243" s="23"/>
      <c r="M243" s="24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4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/>
      <c r="CP243"/>
      <c r="CQ243"/>
      <c r="CR243"/>
      <c r="CS243"/>
      <c r="CT243"/>
      <c r="CY243" s="190">
        <f>IF($M243=0,EOMONTH(CY242,0)+1,$M243)</f>
        <v>43862</v>
      </c>
      <c r="CZ243" s="189">
        <f>IF(AI243=0,CZ231,AH243+AI243)</f>
        <v>0.2</v>
      </c>
      <c r="DA243" s="189">
        <f>IF(AI243=0,DA231,AI243)</f>
        <v>0.25</v>
      </c>
      <c r="DB243" s="189">
        <f>IF(AI243=0,DB231,AI243+AJ243)</f>
        <v>0.3</v>
      </c>
      <c r="DD243" s="90">
        <f>IF(Z243=0,DD231,Z243)</f>
        <v>0.16</v>
      </c>
      <c r="DE243" s="90">
        <f>IF(AA243=0,DE231,AA243)</f>
        <v>0.2</v>
      </c>
      <c r="DF243" s="90">
        <f>IF(AB243=0,DF231,AB243)</f>
        <v>0.24</v>
      </c>
      <c r="DH243" s="190">
        <f t="shared" ref="DH243:DH274" si="68">IF(BH243=0,EOMONTH(DH242,0)+1,BH243)</f>
        <v>43862</v>
      </c>
      <c r="DI243" s="215">
        <f>IF(BI243=0,DI231,BI243)</f>
        <v>0.75</v>
      </c>
      <c r="DL243" s="190">
        <f t="shared" ref="DL243:DL274" si="69">IF($M243=0,EOMONTH(DL242,0)+1,$M243)</f>
        <v>43862</v>
      </c>
      <c r="DM243" s="189">
        <f>IF(AV243=0,DM231,AU243+AV243)</f>
        <v>0.12</v>
      </c>
      <c r="DN243" s="189">
        <f>IF(AM243=0,DN231,AM243)</f>
        <v>0.15</v>
      </c>
      <c r="DO243" s="189">
        <f>IF(AV243=0,DO231,AV243+AW243)</f>
        <v>0.18</v>
      </c>
      <c r="DQ243" s="189">
        <f t="shared" si="65"/>
        <v>0</v>
      </c>
      <c r="DR243" s="189">
        <f t="shared" si="66"/>
        <v>0</v>
      </c>
      <c r="DS243" s="189">
        <f t="shared" si="67"/>
        <v>0</v>
      </c>
    </row>
    <row r="244" spans="1:123" x14ac:dyDescent="0.2">
      <c r="A244" s="27">
        <f t="shared" ca="1" si="51"/>
        <v>44136</v>
      </c>
      <c r="B244" s="17">
        <f>'Gas Curves'!C248</f>
        <v>6.7095071389132996E-2</v>
      </c>
      <c r="C244" s="17"/>
      <c r="D244" s="52">
        <v>43009</v>
      </c>
      <c r="E244" s="53">
        <v>35.361568808555603</v>
      </c>
      <c r="F244" s="53">
        <v>36.861568808555603</v>
      </c>
      <c r="G244" s="53">
        <v>38.361568808555603</v>
      </c>
      <c r="H244" s="40"/>
      <c r="I244" s="53">
        <v>23.040002822875977</v>
      </c>
      <c r="J244" s="53">
        <v>23.040002822875977</v>
      </c>
      <c r="K244" s="53">
        <v>23.040002822875977</v>
      </c>
      <c r="L244" s="23"/>
      <c r="M244" s="24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4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/>
      <c r="CP244"/>
      <c r="CQ244"/>
      <c r="CR244"/>
      <c r="CS244"/>
      <c r="CT244"/>
      <c r="CY244" s="190">
        <f t="shared" ref="CY244:CY275" si="70">EOMONTH(CY243,0)+1</f>
        <v>43891</v>
      </c>
      <c r="CZ244" s="189">
        <f t="shared" ref="CZ244:CZ285" si="71">IF(AI244=0,CZ232,AH244+AI244)</f>
        <v>0.2</v>
      </c>
      <c r="DA244" s="189">
        <f t="shared" ref="DA244:DA285" si="72">IF(AI244=0,DA232,AI244)</f>
        <v>0.25</v>
      </c>
      <c r="DB244" s="189">
        <f t="shared" ref="DB244:DB285" si="73">IF(AI244=0,DB232,AI244+AJ244)</f>
        <v>0.3</v>
      </c>
      <c r="DD244" s="90">
        <f t="shared" ref="DD244:DD285" si="74">IF(Z244=0,DD232,Z244)</f>
        <v>0.16</v>
      </c>
      <c r="DE244" s="90">
        <f t="shared" ref="DE244:DE285" si="75">IF(AA244=0,DE232,AA244)</f>
        <v>0.2</v>
      </c>
      <c r="DF244" s="90">
        <f t="shared" ref="DF244:DF285" si="76">IF(AB244=0,DF232,AB244)</f>
        <v>0.24</v>
      </c>
      <c r="DH244" s="190">
        <f t="shared" si="68"/>
        <v>43891</v>
      </c>
      <c r="DI244" s="215">
        <f t="shared" ref="DI244:DI285" si="77">IF(BI244=0,DI232,BI244)</f>
        <v>0.75</v>
      </c>
      <c r="DL244" s="190">
        <f t="shared" si="69"/>
        <v>43891</v>
      </c>
      <c r="DM244" s="189">
        <f t="shared" ref="DM244:DM307" si="78">IF(AV244=0,DM232,AU244+AV244)</f>
        <v>0.12</v>
      </c>
      <c r="DN244" s="189">
        <f t="shared" ref="DN244:DN307" si="79">IF(AM244=0,DN232,AM244)</f>
        <v>0.15</v>
      </c>
      <c r="DO244" s="189">
        <f t="shared" ref="DO244:DO307" si="80">IF(AV244=0,DO232,AV244+AW244)</f>
        <v>0.18</v>
      </c>
      <c r="DQ244" s="189">
        <f t="shared" si="65"/>
        <v>0</v>
      </c>
      <c r="DR244" s="189">
        <f t="shared" si="66"/>
        <v>0</v>
      </c>
      <c r="DS244" s="189">
        <f t="shared" si="67"/>
        <v>0</v>
      </c>
    </row>
    <row r="245" spans="1:123" x14ac:dyDescent="0.2">
      <c r="A245" s="27">
        <f t="shared" ca="1" si="51"/>
        <v>44166</v>
      </c>
      <c r="B245" s="17">
        <f>'Gas Curves'!C249</f>
        <v>6.7133295299292697E-2</v>
      </c>
      <c r="C245" s="17"/>
      <c r="D245" s="52">
        <v>43040</v>
      </c>
      <c r="E245" s="53">
        <v>35.461567282676697</v>
      </c>
      <c r="F245" s="53">
        <v>36.961567282676697</v>
      </c>
      <c r="G245" s="53">
        <v>38.461567282676697</v>
      </c>
      <c r="H245" s="40"/>
      <c r="I245" s="53">
        <v>24.040000915527344</v>
      </c>
      <c r="J245" s="53">
        <v>24.040000915527344</v>
      </c>
      <c r="K245" s="53">
        <v>24.040000915527344</v>
      </c>
      <c r="L245" s="23"/>
      <c r="M245" s="24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4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/>
      <c r="CP245"/>
      <c r="CQ245"/>
      <c r="CR245"/>
      <c r="CS245"/>
      <c r="CT245"/>
      <c r="CY245" s="190">
        <f t="shared" si="70"/>
        <v>43922</v>
      </c>
      <c r="CZ245" s="189">
        <f t="shared" si="71"/>
        <v>0.2</v>
      </c>
      <c r="DA245" s="189">
        <f t="shared" si="72"/>
        <v>0.25</v>
      </c>
      <c r="DB245" s="189">
        <f t="shared" si="73"/>
        <v>0.3</v>
      </c>
      <c r="DD245" s="90">
        <f t="shared" si="74"/>
        <v>0.16</v>
      </c>
      <c r="DE245" s="90">
        <f t="shared" si="75"/>
        <v>0.2</v>
      </c>
      <c r="DF245" s="90">
        <f t="shared" si="76"/>
        <v>0.24</v>
      </c>
      <c r="DH245" s="190">
        <f t="shared" si="68"/>
        <v>43922</v>
      </c>
      <c r="DI245" s="215">
        <f t="shared" si="77"/>
        <v>0.75</v>
      </c>
      <c r="DL245" s="190">
        <f t="shared" si="69"/>
        <v>43922</v>
      </c>
      <c r="DM245" s="189">
        <f t="shared" si="78"/>
        <v>0.12</v>
      </c>
      <c r="DN245" s="189">
        <f t="shared" si="79"/>
        <v>0.15</v>
      </c>
      <c r="DO245" s="189">
        <f t="shared" si="80"/>
        <v>0.18</v>
      </c>
      <c r="DQ245" s="189">
        <f t="shared" si="65"/>
        <v>0</v>
      </c>
      <c r="DR245" s="189">
        <f t="shared" si="66"/>
        <v>0</v>
      </c>
      <c r="DS245" s="189">
        <f t="shared" si="67"/>
        <v>0</v>
      </c>
    </row>
    <row r="246" spans="1:123" x14ac:dyDescent="0.2">
      <c r="A246" s="27">
        <f t="shared" ca="1" si="51"/>
        <v>44197</v>
      </c>
      <c r="B246" s="17">
        <f>'Gas Curves'!C250</f>
        <v>6.7170286180552499E-2</v>
      </c>
      <c r="C246" s="17"/>
      <c r="D246" s="52">
        <v>43070</v>
      </c>
      <c r="E246" s="53">
        <v>35.561565756797791</v>
      </c>
      <c r="F246" s="53">
        <v>37.061565756797791</v>
      </c>
      <c r="G246" s="53">
        <v>38.561565756797791</v>
      </c>
      <c r="H246" s="40"/>
      <c r="I246" s="53">
        <v>26.290000915527344</v>
      </c>
      <c r="J246" s="53">
        <v>26.290000915527344</v>
      </c>
      <c r="K246" s="53">
        <v>26.290000915527344</v>
      </c>
      <c r="L246" s="23"/>
      <c r="M246" s="24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4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/>
      <c r="CP246"/>
      <c r="CQ246"/>
      <c r="CR246"/>
      <c r="CS246"/>
      <c r="CT246"/>
      <c r="CY246" s="190">
        <f t="shared" si="70"/>
        <v>43952</v>
      </c>
      <c r="CZ246" s="189">
        <f t="shared" si="71"/>
        <v>0.2</v>
      </c>
      <c r="DA246" s="189">
        <f t="shared" si="72"/>
        <v>0.25</v>
      </c>
      <c r="DB246" s="189">
        <f t="shared" si="73"/>
        <v>0.3</v>
      </c>
      <c r="DD246" s="90">
        <f t="shared" si="74"/>
        <v>0.16</v>
      </c>
      <c r="DE246" s="90">
        <f t="shared" si="75"/>
        <v>0.2</v>
      </c>
      <c r="DF246" s="90">
        <f t="shared" si="76"/>
        <v>0.24</v>
      </c>
      <c r="DH246" s="190">
        <f t="shared" si="68"/>
        <v>43952</v>
      </c>
      <c r="DI246" s="215">
        <f t="shared" si="77"/>
        <v>0.75</v>
      </c>
      <c r="DL246" s="190">
        <f t="shared" si="69"/>
        <v>43952</v>
      </c>
      <c r="DM246" s="189">
        <f t="shared" si="78"/>
        <v>0.12</v>
      </c>
      <c r="DN246" s="189">
        <f t="shared" si="79"/>
        <v>0.15</v>
      </c>
      <c r="DO246" s="189">
        <f t="shared" si="80"/>
        <v>0.18</v>
      </c>
      <c r="DQ246" s="189">
        <f t="shared" si="65"/>
        <v>0</v>
      </c>
      <c r="DR246" s="189">
        <f t="shared" si="66"/>
        <v>0</v>
      </c>
      <c r="DS246" s="189">
        <f t="shared" si="67"/>
        <v>0</v>
      </c>
    </row>
    <row r="247" spans="1:123" x14ac:dyDescent="0.2">
      <c r="A247" s="27">
        <f t="shared" ca="1" si="51"/>
        <v>44228</v>
      </c>
      <c r="B247" s="17">
        <f>'Gas Curves'!C251</f>
        <v>6.7208510091664397E-2</v>
      </c>
      <c r="C247" s="17"/>
      <c r="D247" s="52">
        <v>43101</v>
      </c>
      <c r="E247" s="53">
        <v>38.995714460100444</v>
      </c>
      <c r="F247" s="53">
        <v>40.495714460100444</v>
      </c>
      <c r="G247" s="53">
        <v>41.995714460100444</v>
      </c>
      <c r="H247" s="40"/>
      <c r="I247" s="53">
        <v>28.5</v>
      </c>
      <c r="J247" s="53">
        <v>28.5</v>
      </c>
      <c r="K247" s="53">
        <v>28.5</v>
      </c>
      <c r="L247" s="23"/>
      <c r="M247" s="24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4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/>
      <c r="CP247"/>
      <c r="CQ247"/>
      <c r="CR247"/>
      <c r="CS247"/>
      <c r="CT247"/>
      <c r="CY247" s="190">
        <f t="shared" si="70"/>
        <v>43983</v>
      </c>
      <c r="CZ247" s="189">
        <f t="shared" si="71"/>
        <v>0.2</v>
      </c>
      <c r="DA247" s="189">
        <f t="shared" si="72"/>
        <v>0.25</v>
      </c>
      <c r="DB247" s="189">
        <f t="shared" si="73"/>
        <v>0.3</v>
      </c>
      <c r="DD247" s="90">
        <f t="shared" si="74"/>
        <v>0.16</v>
      </c>
      <c r="DE247" s="90">
        <f t="shared" si="75"/>
        <v>0.2</v>
      </c>
      <c r="DF247" s="90">
        <f t="shared" si="76"/>
        <v>0.24</v>
      </c>
      <c r="DH247" s="190">
        <f t="shared" si="68"/>
        <v>43983</v>
      </c>
      <c r="DI247" s="215">
        <f t="shared" si="77"/>
        <v>0.75</v>
      </c>
      <c r="DL247" s="190">
        <f t="shared" si="69"/>
        <v>43983</v>
      </c>
      <c r="DM247" s="189">
        <f t="shared" si="78"/>
        <v>0.12</v>
      </c>
      <c r="DN247" s="189">
        <f t="shared" si="79"/>
        <v>0.15</v>
      </c>
      <c r="DO247" s="189">
        <f t="shared" si="80"/>
        <v>0.18</v>
      </c>
      <c r="DQ247" s="189">
        <f t="shared" si="65"/>
        <v>0</v>
      </c>
      <c r="DR247" s="189">
        <f t="shared" si="66"/>
        <v>0</v>
      </c>
      <c r="DS247" s="189">
        <f t="shared" si="67"/>
        <v>0</v>
      </c>
    </row>
    <row r="248" spans="1:123" x14ac:dyDescent="0.2">
      <c r="A248" s="27">
        <f t="shared" ca="1" si="51"/>
        <v>44256</v>
      </c>
      <c r="B248" s="17">
        <f>'Gas Curves'!C252</f>
        <v>6.7245500973845698E-2</v>
      </c>
      <c r="C248" s="17"/>
      <c r="D248" s="52">
        <v>43132</v>
      </c>
      <c r="E248" s="53">
        <v>38.395712171282085</v>
      </c>
      <c r="F248" s="53">
        <v>39.895712171282085</v>
      </c>
      <c r="G248" s="53">
        <v>41.395712171282085</v>
      </c>
      <c r="H248" s="40"/>
      <c r="I248" s="53">
        <v>27</v>
      </c>
      <c r="J248" s="53">
        <v>27</v>
      </c>
      <c r="K248" s="53">
        <v>27</v>
      </c>
      <c r="L248" s="23"/>
      <c r="M248" s="24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4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/>
      <c r="CP248"/>
      <c r="CQ248"/>
      <c r="CR248"/>
      <c r="CS248"/>
      <c r="CT248"/>
      <c r="CY248" s="190">
        <f t="shared" si="70"/>
        <v>44013</v>
      </c>
      <c r="CZ248" s="189">
        <f t="shared" si="71"/>
        <v>0.32</v>
      </c>
      <c r="DA248" s="189">
        <f t="shared" si="72"/>
        <v>0.4</v>
      </c>
      <c r="DB248" s="189">
        <f t="shared" si="73"/>
        <v>0.48</v>
      </c>
      <c r="DD248" s="90">
        <f t="shared" si="74"/>
        <v>0.24</v>
      </c>
      <c r="DE248" s="90">
        <f t="shared" si="75"/>
        <v>0.3</v>
      </c>
      <c r="DF248" s="90">
        <f t="shared" si="76"/>
        <v>0.36</v>
      </c>
      <c r="DH248" s="190">
        <f t="shared" si="68"/>
        <v>44013</v>
      </c>
      <c r="DI248" s="215">
        <f t="shared" si="77"/>
        <v>0.75</v>
      </c>
      <c r="DL248" s="190">
        <f t="shared" si="69"/>
        <v>44013</v>
      </c>
      <c r="DM248" s="189">
        <f t="shared" si="78"/>
        <v>0.192</v>
      </c>
      <c r="DN248" s="189">
        <f t="shared" si="79"/>
        <v>0.24</v>
      </c>
      <c r="DO248" s="189">
        <f t="shared" si="80"/>
        <v>0.28799999999999998</v>
      </c>
      <c r="DQ248" s="189">
        <f t="shared" si="65"/>
        <v>0</v>
      </c>
      <c r="DR248" s="189">
        <f t="shared" si="66"/>
        <v>0</v>
      </c>
      <c r="DS248" s="189">
        <f t="shared" si="67"/>
        <v>0</v>
      </c>
    </row>
    <row r="249" spans="1:123" x14ac:dyDescent="0.2">
      <c r="A249" s="27">
        <f t="shared" ca="1" si="51"/>
        <v>44287</v>
      </c>
      <c r="B249" s="17">
        <f>'Gas Curves'!C253</f>
        <v>6.7283724885909307E-2</v>
      </c>
      <c r="C249" s="17"/>
      <c r="D249" s="52">
        <v>43160</v>
      </c>
      <c r="E249" s="53">
        <v>37.107680830844615</v>
      </c>
      <c r="F249" s="53">
        <v>38.607680830844615</v>
      </c>
      <c r="G249" s="53">
        <v>40.107680830844615</v>
      </c>
      <c r="H249" s="40"/>
      <c r="I249" s="53">
        <v>28</v>
      </c>
      <c r="J249" s="53">
        <v>28</v>
      </c>
      <c r="K249" s="53">
        <v>28</v>
      </c>
      <c r="L249" s="23"/>
      <c r="M249" s="24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4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/>
      <c r="CP249"/>
      <c r="CQ249"/>
      <c r="CR249"/>
      <c r="CS249"/>
      <c r="CT249"/>
      <c r="CY249" s="190">
        <f t="shared" si="70"/>
        <v>44044</v>
      </c>
      <c r="CZ249" s="189">
        <f t="shared" si="71"/>
        <v>0.32</v>
      </c>
      <c r="DA249" s="189">
        <f t="shared" si="72"/>
        <v>0.4</v>
      </c>
      <c r="DB249" s="189">
        <f t="shared" si="73"/>
        <v>0.48</v>
      </c>
      <c r="DD249" s="90">
        <f t="shared" si="74"/>
        <v>0.24</v>
      </c>
      <c r="DE249" s="90">
        <f t="shared" si="75"/>
        <v>0.3</v>
      </c>
      <c r="DF249" s="90">
        <f t="shared" si="76"/>
        <v>0.36</v>
      </c>
      <c r="DH249" s="190">
        <f t="shared" si="68"/>
        <v>44044</v>
      </c>
      <c r="DI249" s="215">
        <f t="shared" si="77"/>
        <v>0.75</v>
      </c>
      <c r="DL249" s="190">
        <f t="shared" si="69"/>
        <v>44044</v>
      </c>
      <c r="DM249" s="189">
        <f t="shared" si="78"/>
        <v>0.192</v>
      </c>
      <c r="DN249" s="189">
        <f t="shared" si="79"/>
        <v>0.24</v>
      </c>
      <c r="DO249" s="189">
        <f t="shared" si="80"/>
        <v>0.28799999999999998</v>
      </c>
      <c r="DQ249" s="189">
        <f t="shared" si="65"/>
        <v>0</v>
      </c>
      <c r="DR249" s="189">
        <f t="shared" si="66"/>
        <v>0</v>
      </c>
      <c r="DS249" s="189">
        <f t="shared" si="67"/>
        <v>0</v>
      </c>
    </row>
    <row r="250" spans="1:123" x14ac:dyDescent="0.2">
      <c r="A250" s="27">
        <f t="shared" ca="1" si="51"/>
        <v>44317</v>
      </c>
      <c r="B250" s="17">
        <f>'Gas Curves'!C254</f>
        <v>6.7321948798456405E-2</v>
      </c>
      <c r="C250" s="17"/>
      <c r="D250" s="52">
        <v>43191</v>
      </c>
      <c r="E250" s="53">
        <v>37.307681593784068</v>
      </c>
      <c r="F250" s="53">
        <v>38.807681593784068</v>
      </c>
      <c r="G250" s="53">
        <v>40.307681593784068</v>
      </c>
      <c r="H250" s="40"/>
      <c r="I250" s="53">
        <v>25</v>
      </c>
      <c r="J250" s="53">
        <v>25</v>
      </c>
      <c r="K250" s="53">
        <v>25</v>
      </c>
      <c r="L250" s="23"/>
      <c r="M250" s="24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4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/>
      <c r="CP250"/>
      <c r="CQ250"/>
      <c r="CR250"/>
      <c r="CS250"/>
      <c r="CT250"/>
      <c r="CY250" s="190">
        <f t="shared" si="70"/>
        <v>44075</v>
      </c>
      <c r="CZ250" s="189">
        <f t="shared" si="71"/>
        <v>0.2</v>
      </c>
      <c r="DA250" s="189">
        <f t="shared" si="72"/>
        <v>0.25</v>
      </c>
      <c r="DB250" s="189">
        <f t="shared" si="73"/>
        <v>0.3</v>
      </c>
      <c r="DD250" s="90">
        <f t="shared" si="74"/>
        <v>0.16</v>
      </c>
      <c r="DE250" s="90">
        <f t="shared" si="75"/>
        <v>0.2</v>
      </c>
      <c r="DF250" s="90">
        <f t="shared" si="76"/>
        <v>0.24</v>
      </c>
      <c r="DH250" s="190">
        <f t="shared" si="68"/>
        <v>44075</v>
      </c>
      <c r="DI250" s="215">
        <f t="shared" si="77"/>
        <v>0.75</v>
      </c>
      <c r="DL250" s="190">
        <f t="shared" si="69"/>
        <v>44075</v>
      </c>
      <c r="DM250" s="189">
        <f t="shared" si="78"/>
        <v>0.12</v>
      </c>
      <c r="DN250" s="189">
        <f t="shared" si="79"/>
        <v>0.15</v>
      </c>
      <c r="DO250" s="189">
        <f t="shared" si="80"/>
        <v>0.18</v>
      </c>
      <c r="DQ250" s="189">
        <f t="shared" si="65"/>
        <v>0</v>
      </c>
      <c r="DR250" s="189">
        <f t="shared" si="66"/>
        <v>0</v>
      </c>
      <c r="DS250" s="189">
        <f t="shared" si="67"/>
        <v>0</v>
      </c>
    </row>
    <row r="251" spans="1:123" x14ac:dyDescent="0.2">
      <c r="A251" s="27">
        <f t="shared" ca="1" si="51"/>
        <v>44348</v>
      </c>
      <c r="B251" s="17">
        <f>'Gas Curves'!C255</f>
        <v>6.7356473623108495E-2</v>
      </c>
      <c r="C251" s="17"/>
      <c r="D251" s="52">
        <v>43221</v>
      </c>
      <c r="E251" s="53">
        <v>45.585002899169922</v>
      </c>
      <c r="F251" s="53">
        <v>48.085002899169922</v>
      </c>
      <c r="G251" s="53">
        <v>50.585002899169922</v>
      </c>
      <c r="H251" s="40"/>
      <c r="I251" s="53">
        <v>25.540000915527344</v>
      </c>
      <c r="J251" s="53">
        <v>25.540000915527344</v>
      </c>
      <c r="K251" s="53">
        <v>25.540000915527344</v>
      </c>
      <c r="L251" s="23"/>
      <c r="M251" s="24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4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/>
      <c r="CP251"/>
      <c r="CQ251"/>
      <c r="CR251"/>
      <c r="CS251"/>
      <c r="CT251"/>
      <c r="CY251" s="190">
        <f t="shared" si="70"/>
        <v>44105</v>
      </c>
      <c r="CZ251" s="189">
        <f t="shared" si="71"/>
        <v>0.2</v>
      </c>
      <c r="DA251" s="189">
        <f t="shared" si="72"/>
        <v>0.25</v>
      </c>
      <c r="DB251" s="189">
        <f t="shared" si="73"/>
        <v>0.3</v>
      </c>
      <c r="DD251" s="90">
        <f t="shared" si="74"/>
        <v>0.16</v>
      </c>
      <c r="DE251" s="90">
        <f t="shared" si="75"/>
        <v>0.2</v>
      </c>
      <c r="DF251" s="90">
        <f t="shared" si="76"/>
        <v>0.24</v>
      </c>
      <c r="DH251" s="190">
        <f t="shared" si="68"/>
        <v>44105</v>
      </c>
      <c r="DI251" s="215">
        <f t="shared" si="77"/>
        <v>0.75</v>
      </c>
      <c r="DL251" s="190">
        <f t="shared" si="69"/>
        <v>44105</v>
      </c>
      <c r="DM251" s="189">
        <f t="shared" si="78"/>
        <v>0.12</v>
      </c>
      <c r="DN251" s="189">
        <f t="shared" si="79"/>
        <v>0.15</v>
      </c>
      <c r="DO251" s="189">
        <f t="shared" si="80"/>
        <v>0.18</v>
      </c>
      <c r="DQ251" s="189">
        <f t="shared" si="65"/>
        <v>0</v>
      </c>
      <c r="DR251" s="189">
        <f t="shared" si="66"/>
        <v>0</v>
      </c>
      <c r="DS251" s="189">
        <f t="shared" si="67"/>
        <v>0</v>
      </c>
    </row>
    <row r="252" spans="1:123" x14ac:dyDescent="0.2">
      <c r="A252" s="27">
        <f t="shared" ca="1" si="51"/>
        <v>44378</v>
      </c>
      <c r="B252" s="17">
        <f>'Gas Curves'!C256</f>
        <v>6.7394697536576204E-2</v>
      </c>
      <c r="C252" s="17"/>
      <c r="D252" s="52">
        <v>43252</v>
      </c>
      <c r="E252" s="53">
        <v>58.625</v>
      </c>
      <c r="F252" s="53">
        <v>63.625</v>
      </c>
      <c r="G252" s="53">
        <v>68.625</v>
      </c>
      <c r="H252" s="40"/>
      <c r="I252" s="53">
        <v>28.540000915527344</v>
      </c>
      <c r="J252" s="53">
        <v>28.540000915527344</v>
      </c>
      <c r="K252" s="53">
        <v>28.540000915527344</v>
      </c>
      <c r="L252" s="23"/>
      <c r="M252" s="24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4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/>
      <c r="CP252"/>
      <c r="CQ252"/>
      <c r="CR252"/>
      <c r="CS252"/>
      <c r="CT252"/>
      <c r="CY252" s="190">
        <f t="shared" si="70"/>
        <v>44136</v>
      </c>
      <c r="CZ252" s="189">
        <f t="shared" si="71"/>
        <v>0.2</v>
      </c>
      <c r="DA252" s="189">
        <f t="shared" si="72"/>
        <v>0.25</v>
      </c>
      <c r="DB252" s="189">
        <f t="shared" si="73"/>
        <v>0.3</v>
      </c>
      <c r="DD252" s="90">
        <f t="shared" si="74"/>
        <v>0.16</v>
      </c>
      <c r="DE252" s="90">
        <f t="shared" si="75"/>
        <v>0.2</v>
      </c>
      <c r="DF252" s="90">
        <f t="shared" si="76"/>
        <v>0.24</v>
      </c>
      <c r="DH252" s="190">
        <f t="shared" si="68"/>
        <v>44136</v>
      </c>
      <c r="DI252" s="215">
        <f t="shared" si="77"/>
        <v>0.75</v>
      </c>
      <c r="DL252" s="190">
        <f t="shared" si="69"/>
        <v>44136</v>
      </c>
      <c r="DM252" s="189">
        <f t="shared" si="78"/>
        <v>0.12</v>
      </c>
      <c r="DN252" s="189">
        <f t="shared" si="79"/>
        <v>0.15</v>
      </c>
      <c r="DO252" s="189">
        <f t="shared" si="80"/>
        <v>0.18</v>
      </c>
      <c r="DQ252" s="189">
        <f t="shared" si="65"/>
        <v>0</v>
      </c>
      <c r="DR252" s="189">
        <f t="shared" si="66"/>
        <v>0</v>
      </c>
      <c r="DS252" s="189">
        <f t="shared" si="67"/>
        <v>0</v>
      </c>
    </row>
    <row r="253" spans="1:123" x14ac:dyDescent="0.2">
      <c r="A253" s="27">
        <f t="shared" ca="1" si="51"/>
        <v>44409</v>
      </c>
      <c r="B253" s="17">
        <f>'Gas Curves'!C257</f>
        <v>6.7415652144650701E-2</v>
      </c>
      <c r="C253" s="17"/>
      <c r="D253" s="52">
        <v>43282</v>
      </c>
      <c r="E253" s="53">
        <v>64.25</v>
      </c>
      <c r="F253" s="53">
        <v>74.25</v>
      </c>
      <c r="G253" s="53">
        <v>84.25</v>
      </c>
      <c r="H253" s="40"/>
      <c r="I253" s="53">
        <v>29.040000915527344</v>
      </c>
      <c r="J253" s="53">
        <v>29.040000915527344</v>
      </c>
      <c r="K253" s="53">
        <v>29.040000915527344</v>
      </c>
      <c r="L253" s="23"/>
      <c r="M253" s="24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4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/>
      <c r="CP253"/>
      <c r="CQ253"/>
      <c r="CR253"/>
      <c r="CS253"/>
      <c r="CT253"/>
      <c r="CY253" s="190">
        <f t="shared" si="70"/>
        <v>44166</v>
      </c>
      <c r="CZ253" s="189">
        <f t="shared" si="71"/>
        <v>0.2</v>
      </c>
      <c r="DA253" s="189">
        <f t="shared" si="72"/>
        <v>0.25</v>
      </c>
      <c r="DB253" s="189">
        <f t="shared" si="73"/>
        <v>0.3</v>
      </c>
      <c r="DD253" s="90">
        <f t="shared" si="74"/>
        <v>0.16</v>
      </c>
      <c r="DE253" s="90">
        <f t="shared" si="75"/>
        <v>0.2</v>
      </c>
      <c r="DF253" s="90">
        <f t="shared" si="76"/>
        <v>0.24</v>
      </c>
      <c r="DH253" s="190">
        <f t="shared" si="68"/>
        <v>44166</v>
      </c>
      <c r="DI253" s="215">
        <f t="shared" si="77"/>
        <v>0.75</v>
      </c>
      <c r="DL253" s="190">
        <f t="shared" si="69"/>
        <v>44166</v>
      </c>
      <c r="DM253" s="189">
        <f t="shared" si="78"/>
        <v>0.12</v>
      </c>
      <c r="DN253" s="189">
        <f t="shared" si="79"/>
        <v>0.15</v>
      </c>
      <c r="DO253" s="189">
        <f t="shared" si="80"/>
        <v>0.18</v>
      </c>
      <c r="DQ253" s="189">
        <f t="shared" si="65"/>
        <v>0</v>
      </c>
      <c r="DR253" s="189">
        <f t="shared" si="66"/>
        <v>0</v>
      </c>
      <c r="DS253" s="189">
        <f t="shared" si="67"/>
        <v>0</v>
      </c>
    </row>
    <row r="254" spans="1:123" x14ac:dyDescent="0.2">
      <c r="A254" s="27">
        <f t="shared" ca="1" si="51"/>
        <v>44440</v>
      </c>
      <c r="B254" s="17">
        <f>'Gas Curves'!C258</f>
        <v>6.74124490114036E-2</v>
      </c>
      <c r="C254" s="17"/>
      <c r="D254" s="52">
        <v>43313</v>
      </c>
      <c r="E254" s="53">
        <v>64.25</v>
      </c>
      <c r="F254" s="53">
        <v>74.25</v>
      </c>
      <c r="G254" s="53">
        <v>84.25</v>
      </c>
      <c r="H254" s="40"/>
      <c r="I254" s="53">
        <v>30.040000915527344</v>
      </c>
      <c r="J254" s="53">
        <v>30.040000915527344</v>
      </c>
      <c r="K254" s="53">
        <v>30.040000915527344</v>
      </c>
      <c r="L254" s="23"/>
      <c r="M254" s="24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4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/>
      <c r="CP254"/>
      <c r="CQ254"/>
      <c r="CR254"/>
      <c r="CS254"/>
      <c r="CT254"/>
      <c r="CY254" s="190">
        <f t="shared" si="70"/>
        <v>44197</v>
      </c>
      <c r="CZ254" s="189">
        <f t="shared" si="71"/>
        <v>0</v>
      </c>
      <c r="DA254" s="189">
        <f t="shared" si="72"/>
        <v>0</v>
      </c>
      <c r="DB254" s="189">
        <f t="shared" si="73"/>
        <v>0</v>
      </c>
      <c r="DD254" s="90">
        <f t="shared" si="74"/>
        <v>0</v>
      </c>
      <c r="DE254" s="90">
        <f t="shared" si="75"/>
        <v>0</v>
      </c>
      <c r="DF254" s="90">
        <f t="shared" si="76"/>
        <v>0</v>
      </c>
      <c r="DH254" s="190">
        <f t="shared" si="68"/>
        <v>44197</v>
      </c>
      <c r="DI254" s="215">
        <f t="shared" si="77"/>
        <v>0</v>
      </c>
      <c r="DL254" s="190">
        <f t="shared" si="69"/>
        <v>44197</v>
      </c>
      <c r="DM254" s="189">
        <f t="shared" si="78"/>
        <v>0</v>
      </c>
      <c r="DN254" s="189">
        <f t="shared" si="79"/>
        <v>0</v>
      </c>
      <c r="DO254" s="189">
        <f t="shared" si="80"/>
        <v>0</v>
      </c>
      <c r="DQ254" s="189">
        <f t="shared" si="65"/>
        <v>0</v>
      </c>
      <c r="DR254" s="189">
        <f t="shared" si="66"/>
        <v>0</v>
      </c>
      <c r="DS254" s="189">
        <f t="shared" si="67"/>
        <v>0</v>
      </c>
    </row>
    <row r="255" spans="1:123" x14ac:dyDescent="0.2">
      <c r="A255" s="27">
        <f t="shared" ca="1" si="51"/>
        <v>44470</v>
      </c>
      <c r="B255" s="17">
        <f>'Gas Curves'!C259</f>
        <v>6.7409349205039201E-2</v>
      </c>
      <c r="C255" s="17"/>
      <c r="D255" s="52">
        <v>43344</v>
      </c>
      <c r="E255" s="53">
        <v>31.709999084472656</v>
      </c>
      <c r="F255" s="53">
        <v>33.209999084472656</v>
      </c>
      <c r="G255" s="53">
        <v>34.709999084472656</v>
      </c>
      <c r="H255" s="40"/>
      <c r="I255" s="53">
        <v>24.040000915527344</v>
      </c>
      <c r="J255" s="53">
        <v>24.040000915527344</v>
      </c>
      <c r="K255" s="53">
        <v>24.040000915527344</v>
      </c>
      <c r="L255" s="23"/>
      <c r="M255" s="24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4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/>
      <c r="CP255"/>
      <c r="CQ255"/>
      <c r="CR255"/>
      <c r="CS255"/>
      <c r="CT255"/>
      <c r="CY255" s="190">
        <f t="shared" si="70"/>
        <v>44228</v>
      </c>
      <c r="CZ255" s="189">
        <f t="shared" si="71"/>
        <v>0.2</v>
      </c>
      <c r="DA255" s="189">
        <f t="shared" si="72"/>
        <v>0.25</v>
      </c>
      <c r="DB255" s="189">
        <f t="shared" si="73"/>
        <v>0.3</v>
      </c>
      <c r="DD255" s="90">
        <f t="shared" si="74"/>
        <v>0.16</v>
      </c>
      <c r="DE255" s="90">
        <f t="shared" si="75"/>
        <v>0.2</v>
      </c>
      <c r="DF255" s="90">
        <f t="shared" si="76"/>
        <v>0.24</v>
      </c>
      <c r="DH255" s="190">
        <f t="shared" si="68"/>
        <v>44228</v>
      </c>
      <c r="DI255" s="215">
        <f t="shared" si="77"/>
        <v>0.75</v>
      </c>
      <c r="DL255" s="190">
        <f t="shared" si="69"/>
        <v>44228</v>
      </c>
      <c r="DM255" s="189">
        <f t="shared" si="78"/>
        <v>0.12</v>
      </c>
      <c r="DN255" s="189">
        <f t="shared" si="79"/>
        <v>0.15</v>
      </c>
      <c r="DO255" s="189">
        <f t="shared" si="80"/>
        <v>0.18</v>
      </c>
      <c r="DQ255" s="189">
        <f t="shared" si="65"/>
        <v>0</v>
      </c>
      <c r="DR255" s="189">
        <f t="shared" si="66"/>
        <v>0</v>
      </c>
      <c r="DS255" s="189">
        <f t="shared" si="67"/>
        <v>0</v>
      </c>
    </row>
    <row r="256" spans="1:123" x14ac:dyDescent="0.2">
      <c r="A256" s="27">
        <f t="shared" ca="1" si="51"/>
        <v>44501</v>
      </c>
      <c r="B256" s="17">
        <f>'Gas Curves'!C260</f>
        <v>6.7406146071798706E-2</v>
      </c>
      <c r="C256" s="17"/>
      <c r="D256" s="52">
        <v>43374</v>
      </c>
      <c r="E256" s="53">
        <v>35.861568808555603</v>
      </c>
      <c r="F256" s="53">
        <v>37.361568808555603</v>
      </c>
      <c r="G256" s="53">
        <v>38.861568808555603</v>
      </c>
      <c r="H256" s="40"/>
      <c r="I256" s="53">
        <v>23.540002822875977</v>
      </c>
      <c r="J256" s="53">
        <v>23.540002822875977</v>
      </c>
      <c r="K256" s="53">
        <v>23.540002822875977</v>
      </c>
      <c r="L256" s="23"/>
      <c r="M256" s="24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4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/>
      <c r="CP256"/>
      <c r="CQ256"/>
      <c r="CR256"/>
      <c r="CS256"/>
      <c r="CT256"/>
      <c r="CY256" s="190">
        <f t="shared" si="70"/>
        <v>44256</v>
      </c>
      <c r="CZ256" s="189">
        <f t="shared" si="71"/>
        <v>0.2</v>
      </c>
      <c r="DA256" s="189">
        <f t="shared" si="72"/>
        <v>0.25</v>
      </c>
      <c r="DB256" s="189">
        <f t="shared" si="73"/>
        <v>0.3</v>
      </c>
      <c r="DD256" s="90">
        <f t="shared" si="74"/>
        <v>0.16</v>
      </c>
      <c r="DE256" s="90">
        <f t="shared" si="75"/>
        <v>0.2</v>
      </c>
      <c r="DF256" s="90">
        <f t="shared" si="76"/>
        <v>0.24</v>
      </c>
      <c r="DH256" s="190">
        <f t="shared" si="68"/>
        <v>44256</v>
      </c>
      <c r="DI256" s="215">
        <f t="shared" si="77"/>
        <v>0.75</v>
      </c>
      <c r="DL256" s="190">
        <f t="shared" si="69"/>
        <v>44256</v>
      </c>
      <c r="DM256" s="189">
        <f t="shared" si="78"/>
        <v>0.12</v>
      </c>
      <c r="DN256" s="189">
        <f t="shared" si="79"/>
        <v>0.15</v>
      </c>
      <c r="DO256" s="189">
        <f t="shared" si="80"/>
        <v>0.18</v>
      </c>
      <c r="DQ256" s="189">
        <f t="shared" si="65"/>
        <v>0</v>
      </c>
      <c r="DR256" s="189">
        <f t="shared" si="66"/>
        <v>0</v>
      </c>
      <c r="DS256" s="189">
        <f t="shared" si="67"/>
        <v>0</v>
      </c>
    </row>
    <row r="257" spans="1:123" x14ac:dyDescent="0.2">
      <c r="A257" s="27">
        <f t="shared" ca="1" si="51"/>
        <v>44531</v>
      </c>
      <c r="B257" s="17">
        <f>'Gas Curves'!C261</f>
        <v>6.7402942938561902E-2</v>
      </c>
      <c r="C257" s="17"/>
      <c r="D257" s="52">
        <v>43405</v>
      </c>
      <c r="E257" s="53">
        <v>35.961567282676697</v>
      </c>
      <c r="F257" s="53">
        <v>37.461567282676697</v>
      </c>
      <c r="G257" s="53">
        <v>38.961567282676697</v>
      </c>
      <c r="H257" s="40"/>
      <c r="I257" s="53">
        <v>24.540000915527344</v>
      </c>
      <c r="J257" s="53">
        <v>24.540000915527344</v>
      </c>
      <c r="K257" s="53">
        <v>24.540000915527344</v>
      </c>
      <c r="L257" s="23"/>
      <c r="M257" s="24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4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/>
      <c r="CI257"/>
      <c r="CJ257"/>
      <c r="CK257"/>
      <c r="CP257"/>
      <c r="CQ257"/>
      <c r="CR257"/>
      <c r="CS257"/>
      <c r="CT257"/>
      <c r="CY257" s="190">
        <f t="shared" si="70"/>
        <v>44287</v>
      </c>
      <c r="CZ257" s="189">
        <f t="shared" si="71"/>
        <v>0.2</v>
      </c>
      <c r="DA257" s="189">
        <f t="shared" si="72"/>
        <v>0.25</v>
      </c>
      <c r="DB257" s="189">
        <f t="shared" si="73"/>
        <v>0.3</v>
      </c>
      <c r="DD257" s="90">
        <f t="shared" si="74"/>
        <v>0.16</v>
      </c>
      <c r="DE257" s="90">
        <f t="shared" si="75"/>
        <v>0.2</v>
      </c>
      <c r="DF257" s="90">
        <f t="shared" si="76"/>
        <v>0.24</v>
      </c>
      <c r="DH257" s="190">
        <f t="shared" si="68"/>
        <v>44287</v>
      </c>
      <c r="DI257" s="215">
        <f t="shared" si="77"/>
        <v>0.75</v>
      </c>
      <c r="DL257" s="190">
        <f t="shared" si="69"/>
        <v>44287</v>
      </c>
      <c r="DM257" s="189">
        <f t="shared" si="78"/>
        <v>0.12</v>
      </c>
      <c r="DN257" s="189">
        <f t="shared" si="79"/>
        <v>0.15</v>
      </c>
      <c r="DO257" s="189">
        <f t="shared" si="80"/>
        <v>0.18</v>
      </c>
      <c r="DQ257" s="189">
        <f t="shared" si="65"/>
        <v>0</v>
      </c>
      <c r="DR257" s="189">
        <f t="shared" si="66"/>
        <v>0</v>
      </c>
      <c r="DS257" s="189">
        <f t="shared" si="67"/>
        <v>0</v>
      </c>
    </row>
    <row r="258" spans="1:123" x14ac:dyDescent="0.2">
      <c r="A258" s="27">
        <f t="shared" ca="1" si="51"/>
        <v>44562</v>
      </c>
      <c r="B258" s="17">
        <f>'Gas Curves'!C262</f>
        <v>6.7399843132206705E-2</v>
      </c>
      <c r="C258" s="17"/>
      <c r="D258" s="52">
        <v>43435</v>
      </c>
      <c r="E258" s="53">
        <v>36.061565756797791</v>
      </c>
      <c r="F258" s="53">
        <v>37.561565756797791</v>
      </c>
      <c r="G258" s="53">
        <v>39.061565756797791</v>
      </c>
      <c r="H258" s="84"/>
      <c r="I258" s="53">
        <v>26.790000915527344</v>
      </c>
      <c r="J258" s="53">
        <v>26.790000915527344</v>
      </c>
      <c r="K258" s="53">
        <v>26.790000915527344</v>
      </c>
      <c r="L258" s="23"/>
      <c r="M258" s="24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4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/>
      <c r="CI258"/>
      <c r="CJ258"/>
      <c r="CK258"/>
      <c r="CP258"/>
      <c r="CQ258"/>
      <c r="CR258"/>
      <c r="CS258"/>
      <c r="CT258"/>
      <c r="CY258" s="190">
        <f t="shared" si="70"/>
        <v>44317</v>
      </c>
      <c r="CZ258" s="189">
        <f t="shared" si="71"/>
        <v>0.2</v>
      </c>
      <c r="DA258" s="189">
        <f t="shared" si="72"/>
        <v>0.25</v>
      </c>
      <c r="DB258" s="189">
        <f t="shared" si="73"/>
        <v>0.3</v>
      </c>
      <c r="DD258" s="90">
        <f t="shared" si="74"/>
        <v>0.16</v>
      </c>
      <c r="DE258" s="90">
        <f t="shared" si="75"/>
        <v>0.2</v>
      </c>
      <c r="DF258" s="90">
        <f t="shared" si="76"/>
        <v>0.24</v>
      </c>
      <c r="DH258" s="190">
        <f t="shared" si="68"/>
        <v>44317</v>
      </c>
      <c r="DI258" s="215">
        <f t="shared" si="77"/>
        <v>0.75</v>
      </c>
      <c r="DL258" s="190">
        <f t="shared" si="69"/>
        <v>44317</v>
      </c>
      <c r="DM258" s="189">
        <f t="shared" si="78"/>
        <v>0.12</v>
      </c>
      <c r="DN258" s="189">
        <f t="shared" si="79"/>
        <v>0.15</v>
      </c>
      <c r="DO258" s="189">
        <f t="shared" si="80"/>
        <v>0.18</v>
      </c>
      <c r="DQ258" s="189">
        <f t="shared" si="65"/>
        <v>0</v>
      </c>
      <c r="DR258" s="189">
        <f t="shared" si="66"/>
        <v>0</v>
      </c>
      <c r="DS258" s="189">
        <f t="shared" si="67"/>
        <v>0</v>
      </c>
    </row>
    <row r="259" spans="1:123" x14ac:dyDescent="0.2">
      <c r="A259" s="27">
        <f t="shared" ca="1" si="51"/>
        <v>44593</v>
      </c>
      <c r="B259" s="17">
        <f>'Gas Curves'!C263</f>
        <v>6.7396639998976007E-2</v>
      </c>
      <c r="C259" s="17"/>
      <c r="D259" s="52">
        <v>43466</v>
      </c>
      <c r="E259" s="53">
        <v>39.495714460100444</v>
      </c>
      <c r="F259" s="53">
        <v>40.995714460100444</v>
      </c>
      <c r="G259" s="53">
        <v>42.495714460100444</v>
      </c>
      <c r="H259" s="84"/>
      <c r="I259" s="53">
        <v>29</v>
      </c>
      <c r="J259" s="53">
        <v>29</v>
      </c>
      <c r="K259" s="53">
        <v>29</v>
      </c>
      <c r="L259" s="23"/>
      <c r="M259" s="24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4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/>
      <c r="CI259"/>
      <c r="CJ259"/>
      <c r="CK259"/>
      <c r="CP259"/>
      <c r="CQ259"/>
      <c r="CR259"/>
      <c r="CS259"/>
      <c r="CT259"/>
      <c r="CY259" s="190">
        <f t="shared" si="70"/>
        <v>44348</v>
      </c>
      <c r="CZ259" s="189">
        <f t="shared" si="71"/>
        <v>0.2</v>
      </c>
      <c r="DA259" s="189">
        <f t="shared" si="72"/>
        <v>0.25</v>
      </c>
      <c r="DB259" s="189">
        <f t="shared" si="73"/>
        <v>0.3</v>
      </c>
      <c r="DD259" s="90">
        <f t="shared" si="74"/>
        <v>0.16</v>
      </c>
      <c r="DE259" s="90">
        <f t="shared" si="75"/>
        <v>0.2</v>
      </c>
      <c r="DF259" s="90">
        <f t="shared" si="76"/>
        <v>0.24</v>
      </c>
      <c r="DH259" s="190">
        <f t="shared" si="68"/>
        <v>44348</v>
      </c>
      <c r="DI259" s="215">
        <f t="shared" si="77"/>
        <v>0.75</v>
      </c>
      <c r="DL259" s="190">
        <f t="shared" si="69"/>
        <v>44348</v>
      </c>
      <c r="DM259" s="189">
        <f t="shared" si="78"/>
        <v>0.12</v>
      </c>
      <c r="DN259" s="189">
        <f t="shared" si="79"/>
        <v>0.15</v>
      </c>
      <c r="DO259" s="189">
        <f t="shared" si="80"/>
        <v>0.18</v>
      </c>
      <c r="DQ259" s="189">
        <f t="shared" si="65"/>
        <v>0</v>
      </c>
      <c r="DR259" s="189">
        <f t="shared" si="66"/>
        <v>0</v>
      </c>
      <c r="DS259" s="189">
        <f t="shared" si="67"/>
        <v>0</v>
      </c>
    </row>
    <row r="260" spans="1:123" x14ac:dyDescent="0.2">
      <c r="A260" s="27">
        <f t="shared" ca="1" si="51"/>
        <v>44621</v>
      </c>
      <c r="B260" s="17">
        <f>'Gas Curves'!C264</f>
        <v>6.7393540192627596E-2</v>
      </c>
      <c r="C260" s="17"/>
      <c r="D260" s="52">
        <v>43497</v>
      </c>
      <c r="E260" s="53">
        <v>38.895712171282085</v>
      </c>
      <c r="F260" s="53">
        <v>40.395712171282085</v>
      </c>
      <c r="G260" s="53">
        <v>41.895712171282085</v>
      </c>
      <c r="H260" s="84"/>
      <c r="I260" s="53">
        <v>27.5</v>
      </c>
      <c r="J260" s="53">
        <v>27.5</v>
      </c>
      <c r="K260" s="53">
        <v>27.5</v>
      </c>
      <c r="L260" s="23"/>
      <c r="M260" s="24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4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/>
      <c r="CI260"/>
      <c r="CJ260"/>
      <c r="CK260"/>
      <c r="CP260"/>
      <c r="CQ260"/>
      <c r="CR260"/>
      <c r="CS260"/>
      <c r="CT260"/>
      <c r="CY260" s="190">
        <f t="shared" si="70"/>
        <v>44378</v>
      </c>
      <c r="CZ260" s="189">
        <f t="shared" si="71"/>
        <v>0.32</v>
      </c>
      <c r="DA260" s="189">
        <f t="shared" si="72"/>
        <v>0.4</v>
      </c>
      <c r="DB260" s="189">
        <f t="shared" si="73"/>
        <v>0.48</v>
      </c>
      <c r="DD260" s="90">
        <f t="shared" si="74"/>
        <v>0.24</v>
      </c>
      <c r="DE260" s="90">
        <f t="shared" si="75"/>
        <v>0.3</v>
      </c>
      <c r="DF260" s="90">
        <f t="shared" si="76"/>
        <v>0.36</v>
      </c>
      <c r="DH260" s="190">
        <f t="shared" si="68"/>
        <v>44378</v>
      </c>
      <c r="DI260" s="215">
        <f t="shared" si="77"/>
        <v>0.75</v>
      </c>
      <c r="DL260" s="190">
        <f t="shared" si="69"/>
        <v>44378</v>
      </c>
      <c r="DM260" s="189">
        <f t="shared" si="78"/>
        <v>0.192</v>
      </c>
      <c r="DN260" s="189">
        <f t="shared" si="79"/>
        <v>0.24</v>
      </c>
      <c r="DO260" s="189">
        <f t="shared" si="80"/>
        <v>0.28799999999999998</v>
      </c>
      <c r="DQ260" s="189">
        <f t="shared" si="65"/>
        <v>0</v>
      </c>
      <c r="DR260" s="189">
        <f t="shared" si="66"/>
        <v>0</v>
      </c>
      <c r="DS260" s="189">
        <f t="shared" si="67"/>
        <v>0</v>
      </c>
    </row>
    <row r="261" spans="1:123" x14ac:dyDescent="0.2">
      <c r="A261" s="27">
        <f t="shared" ca="1" si="51"/>
        <v>44652</v>
      </c>
      <c r="B261" s="17">
        <f>'Gas Curves'!C265</f>
        <v>6.7390337059404004E-2</v>
      </c>
      <c r="C261" s="17"/>
      <c r="D261" s="52">
        <v>43525</v>
      </c>
      <c r="E261" s="53">
        <v>37.607680830844615</v>
      </c>
      <c r="F261" s="53">
        <v>39.107680830844615</v>
      </c>
      <c r="G261" s="53">
        <v>40.607680830844615</v>
      </c>
      <c r="H261" s="84"/>
      <c r="I261" s="53">
        <v>28.5</v>
      </c>
      <c r="J261" s="53">
        <v>28.5</v>
      </c>
      <c r="K261" s="53">
        <v>28.5</v>
      </c>
      <c r="L261" s="23"/>
      <c r="M261" s="24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4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/>
      <c r="CI261"/>
      <c r="CJ261"/>
      <c r="CK261"/>
      <c r="CP261"/>
      <c r="CQ261"/>
      <c r="CR261"/>
      <c r="CS261"/>
      <c r="CT261"/>
      <c r="CY261" s="190">
        <f t="shared" si="70"/>
        <v>44409</v>
      </c>
      <c r="CZ261" s="189">
        <f t="shared" si="71"/>
        <v>0.32</v>
      </c>
      <c r="DA261" s="189">
        <f t="shared" si="72"/>
        <v>0.4</v>
      </c>
      <c r="DB261" s="189">
        <f t="shared" si="73"/>
        <v>0.48</v>
      </c>
      <c r="DD261" s="90">
        <f t="shared" si="74"/>
        <v>0.24</v>
      </c>
      <c r="DE261" s="90">
        <f t="shared" si="75"/>
        <v>0.3</v>
      </c>
      <c r="DF261" s="90">
        <f t="shared" si="76"/>
        <v>0.36</v>
      </c>
      <c r="DH261" s="190">
        <f t="shared" si="68"/>
        <v>44409</v>
      </c>
      <c r="DI261" s="215">
        <f t="shared" si="77"/>
        <v>0.75</v>
      </c>
      <c r="DL261" s="190">
        <f t="shared" si="69"/>
        <v>44409</v>
      </c>
      <c r="DM261" s="189">
        <f t="shared" si="78"/>
        <v>0.192</v>
      </c>
      <c r="DN261" s="189">
        <f t="shared" si="79"/>
        <v>0.24</v>
      </c>
      <c r="DO261" s="189">
        <f t="shared" si="80"/>
        <v>0.28799999999999998</v>
      </c>
      <c r="DQ261" s="189">
        <f t="shared" si="65"/>
        <v>0</v>
      </c>
      <c r="DR261" s="189">
        <f t="shared" si="66"/>
        <v>0</v>
      </c>
      <c r="DS261" s="189">
        <f t="shared" si="67"/>
        <v>0</v>
      </c>
    </row>
    <row r="262" spans="1:123" x14ac:dyDescent="0.2">
      <c r="A262" s="27">
        <f t="shared" ca="1" si="51"/>
        <v>44682</v>
      </c>
      <c r="B262" s="17">
        <f>'Gas Curves'!C266</f>
        <v>6.7387133926183604E-2</v>
      </c>
      <c r="C262" s="17"/>
      <c r="D262" s="52">
        <v>43556</v>
      </c>
      <c r="E262" s="53">
        <v>37.807681593784068</v>
      </c>
      <c r="F262" s="53">
        <v>39.307681593784068</v>
      </c>
      <c r="G262" s="53">
        <v>40.807681593784068</v>
      </c>
      <c r="H262" s="84"/>
      <c r="I262" s="53">
        <v>25.5</v>
      </c>
      <c r="J262" s="53">
        <v>25.5</v>
      </c>
      <c r="K262" s="53">
        <v>25.5</v>
      </c>
      <c r="L262" s="23"/>
      <c r="M262" s="24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4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/>
      <c r="CI262"/>
      <c r="CJ262"/>
      <c r="CK262"/>
      <c r="CP262"/>
      <c r="CQ262"/>
      <c r="CR262"/>
      <c r="CS262"/>
      <c r="CT262"/>
      <c r="CY262" s="190">
        <f t="shared" si="70"/>
        <v>44440</v>
      </c>
      <c r="CZ262" s="189">
        <f t="shared" si="71"/>
        <v>0.2</v>
      </c>
      <c r="DA262" s="189">
        <f t="shared" si="72"/>
        <v>0.25</v>
      </c>
      <c r="DB262" s="189">
        <f t="shared" si="73"/>
        <v>0.3</v>
      </c>
      <c r="DD262" s="90">
        <f t="shared" si="74"/>
        <v>0.16</v>
      </c>
      <c r="DE262" s="90">
        <f t="shared" si="75"/>
        <v>0.2</v>
      </c>
      <c r="DF262" s="90">
        <f t="shared" si="76"/>
        <v>0.24</v>
      </c>
      <c r="DH262" s="190">
        <f t="shared" si="68"/>
        <v>44440</v>
      </c>
      <c r="DI262" s="215">
        <f t="shared" si="77"/>
        <v>0.75</v>
      </c>
      <c r="DL262" s="190">
        <f t="shared" si="69"/>
        <v>44440</v>
      </c>
      <c r="DM262" s="189">
        <f t="shared" si="78"/>
        <v>0.12</v>
      </c>
      <c r="DN262" s="189">
        <f t="shared" si="79"/>
        <v>0.15</v>
      </c>
      <c r="DO262" s="189">
        <f t="shared" si="80"/>
        <v>0.18</v>
      </c>
      <c r="DQ262" s="189">
        <f t="shared" si="65"/>
        <v>0</v>
      </c>
      <c r="DR262" s="189">
        <f t="shared" si="66"/>
        <v>0</v>
      </c>
      <c r="DS262" s="189">
        <f t="shared" si="67"/>
        <v>0</v>
      </c>
    </row>
    <row r="263" spans="1:123" x14ac:dyDescent="0.2">
      <c r="A263" s="27">
        <f t="shared" ca="1" si="51"/>
        <v>44713</v>
      </c>
      <c r="B263" s="17">
        <f>'Gas Curves'!C267</f>
        <v>6.7384240773600307E-2</v>
      </c>
      <c r="C263" s="17"/>
      <c r="D263" s="52">
        <v>43586</v>
      </c>
      <c r="E263" s="53">
        <v>46.585002899169922</v>
      </c>
      <c r="F263" s="53">
        <v>49.085002899169922</v>
      </c>
      <c r="G263" s="53">
        <v>51.585002899169922</v>
      </c>
      <c r="H263" s="84"/>
      <c r="I263" s="53">
        <v>26.040000915527344</v>
      </c>
      <c r="J263" s="53">
        <v>26.040000915527344</v>
      </c>
      <c r="K263" s="53">
        <v>26.040000915527344</v>
      </c>
      <c r="L263" s="23"/>
      <c r="M263" s="24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4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/>
      <c r="CI263"/>
      <c r="CJ263"/>
      <c r="CK263"/>
      <c r="CP263"/>
      <c r="CQ263"/>
      <c r="CR263"/>
      <c r="CS263"/>
      <c r="CT263"/>
      <c r="CY263" s="190">
        <f t="shared" si="70"/>
        <v>44470</v>
      </c>
      <c r="CZ263" s="189">
        <f t="shared" si="71"/>
        <v>0.2</v>
      </c>
      <c r="DA263" s="189">
        <f t="shared" si="72"/>
        <v>0.25</v>
      </c>
      <c r="DB263" s="189">
        <f t="shared" si="73"/>
        <v>0.3</v>
      </c>
      <c r="DD263" s="90">
        <f t="shared" si="74"/>
        <v>0.16</v>
      </c>
      <c r="DE263" s="90">
        <f t="shared" si="75"/>
        <v>0.2</v>
      </c>
      <c r="DF263" s="90">
        <f t="shared" si="76"/>
        <v>0.24</v>
      </c>
      <c r="DH263" s="190">
        <f t="shared" si="68"/>
        <v>44470</v>
      </c>
      <c r="DI263" s="215">
        <f t="shared" si="77"/>
        <v>0.75</v>
      </c>
      <c r="DL263" s="190">
        <f t="shared" si="69"/>
        <v>44470</v>
      </c>
      <c r="DM263" s="189">
        <f t="shared" si="78"/>
        <v>0.12</v>
      </c>
      <c r="DN263" s="189">
        <f t="shared" si="79"/>
        <v>0.15</v>
      </c>
      <c r="DO263" s="189">
        <f t="shared" si="80"/>
        <v>0.18</v>
      </c>
      <c r="DQ263" s="189">
        <f t="shared" si="65"/>
        <v>0</v>
      </c>
      <c r="DR263" s="189">
        <f t="shared" si="66"/>
        <v>0</v>
      </c>
      <c r="DS263" s="189">
        <f t="shared" si="67"/>
        <v>0</v>
      </c>
    </row>
    <row r="264" spans="1:123" x14ac:dyDescent="0.2">
      <c r="A264" s="27">
        <f t="shared" ca="1" si="51"/>
        <v>44743</v>
      </c>
      <c r="B264" s="17">
        <f>'Gas Curves'!C268</f>
        <v>6.7381037640386499E-2</v>
      </c>
      <c r="C264" s="17"/>
      <c r="D264" s="52">
        <v>43617</v>
      </c>
      <c r="E264" s="53">
        <v>60.625</v>
      </c>
      <c r="F264" s="53">
        <v>65.625</v>
      </c>
      <c r="G264" s="53">
        <v>70.625</v>
      </c>
      <c r="H264" s="84"/>
      <c r="I264" s="53">
        <v>29.040000915527344</v>
      </c>
      <c r="J264" s="53">
        <v>29.040000915527344</v>
      </c>
      <c r="K264" s="53">
        <v>29.040000915527344</v>
      </c>
      <c r="L264" s="23"/>
      <c r="M264" s="24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4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/>
      <c r="CI264"/>
      <c r="CJ264"/>
      <c r="CK264"/>
      <c r="CP264"/>
      <c r="CQ264"/>
      <c r="CR264"/>
      <c r="CS264"/>
      <c r="CT264"/>
      <c r="CY264" s="190">
        <f t="shared" si="70"/>
        <v>44501</v>
      </c>
      <c r="CZ264" s="189">
        <f t="shared" si="71"/>
        <v>0.2</v>
      </c>
      <c r="DA264" s="189">
        <f t="shared" si="72"/>
        <v>0.25</v>
      </c>
      <c r="DB264" s="189">
        <f t="shared" si="73"/>
        <v>0.3</v>
      </c>
      <c r="DD264" s="90">
        <f t="shared" si="74"/>
        <v>0.16</v>
      </c>
      <c r="DE264" s="90">
        <f t="shared" si="75"/>
        <v>0.2</v>
      </c>
      <c r="DF264" s="90">
        <f t="shared" si="76"/>
        <v>0.24</v>
      </c>
      <c r="DH264" s="190">
        <f t="shared" si="68"/>
        <v>44501</v>
      </c>
      <c r="DI264" s="215">
        <f t="shared" si="77"/>
        <v>0.75</v>
      </c>
      <c r="DL264" s="190">
        <f t="shared" si="69"/>
        <v>44501</v>
      </c>
      <c r="DM264" s="189">
        <f t="shared" si="78"/>
        <v>0.12</v>
      </c>
      <c r="DN264" s="189">
        <f t="shared" si="79"/>
        <v>0.15</v>
      </c>
      <c r="DO264" s="189">
        <f t="shared" si="80"/>
        <v>0.18</v>
      </c>
      <c r="DQ264" s="189">
        <f t="shared" si="65"/>
        <v>0</v>
      </c>
      <c r="DR264" s="189">
        <f t="shared" si="66"/>
        <v>0</v>
      </c>
      <c r="DS264" s="189">
        <f t="shared" si="67"/>
        <v>0</v>
      </c>
    </row>
    <row r="265" spans="1:123" x14ac:dyDescent="0.2">
      <c r="A265" s="27">
        <f t="shared" ca="1" si="51"/>
        <v>44774</v>
      </c>
      <c r="B265" s="17">
        <f>'Gas Curves'!C269</f>
        <v>6.7377937834054005E-2</v>
      </c>
      <c r="C265" s="17"/>
      <c r="D265" s="52">
        <v>43647</v>
      </c>
      <c r="E265" s="53">
        <v>66.25</v>
      </c>
      <c r="F265" s="53">
        <v>76.25</v>
      </c>
      <c r="G265" s="53">
        <v>86.25</v>
      </c>
      <c r="H265" s="84"/>
      <c r="I265" s="53">
        <v>29.540000915527344</v>
      </c>
      <c r="J265" s="53">
        <v>29.540000915527344</v>
      </c>
      <c r="K265" s="53">
        <v>29.540000915527344</v>
      </c>
      <c r="L265" s="23"/>
      <c r="M265" s="24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4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/>
      <c r="CI265"/>
      <c r="CJ265"/>
      <c r="CK265"/>
      <c r="CP265"/>
      <c r="CQ265"/>
      <c r="CR265"/>
      <c r="CS265"/>
      <c r="CT265"/>
      <c r="CY265" s="190">
        <f t="shared" si="70"/>
        <v>44531</v>
      </c>
      <c r="CZ265" s="189">
        <f t="shared" si="71"/>
        <v>0.2</v>
      </c>
      <c r="DA265" s="189">
        <f t="shared" si="72"/>
        <v>0.25</v>
      </c>
      <c r="DB265" s="189">
        <f t="shared" si="73"/>
        <v>0.3</v>
      </c>
      <c r="DD265" s="90">
        <f t="shared" si="74"/>
        <v>0.16</v>
      </c>
      <c r="DE265" s="90">
        <f t="shared" si="75"/>
        <v>0.2</v>
      </c>
      <c r="DF265" s="90">
        <f t="shared" si="76"/>
        <v>0.24</v>
      </c>
      <c r="DH265" s="190">
        <f t="shared" si="68"/>
        <v>44531</v>
      </c>
      <c r="DI265" s="215">
        <f t="shared" si="77"/>
        <v>0.75</v>
      </c>
      <c r="DL265" s="190">
        <f t="shared" si="69"/>
        <v>44531</v>
      </c>
      <c r="DM265" s="189">
        <f t="shared" si="78"/>
        <v>0.12</v>
      </c>
      <c r="DN265" s="189">
        <f t="shared" si="79"/>
        <v>0.15</v>
      </c>
      <c r="DO265" s="189">
        <f t="shared" si="80"/>
        <v>0.18</v>
      </c>
      <c r="DQ265" s="189">
        <f t="shared" si="65"/>
        <v>0</v>
      </c>
      <c r="DR265" s="189">
        <f t="shared" si="66"/>
        <v>0</v>
      </c>
      <c r="DS265" s="189">
        <f t="shared" si="67"/>
        <v>0</v>
      </c>
    </row>
    <row r="266" spans="1:123" x14ac:dyDescent="0.2">
      <c r="A266" s="27">
        <f t="shared" ca="1" si="51"/>
        <v>44805</v>
      </c>
      <c r="B266" s="17">
        <f>'Gas Curves'!C270</f>
        <v>6.73747347008469E-2</v>
      </c>
      <c r="C266" s="17"/>
      <c r="D266" s="52">
        <v>43678</v>
      </c>
      <c r="E266" s="53">
        <v>66.25</v>
      </c>
      <c r="F266" s="53">
        <v>76.25</v>
      </c>
      <c r="G266" s="53">
        <v>86.25</v>
      </c>
      <c r="H266" s="84"/>
      <c r="I266" s="53">
        <v>30.540000915527344</v>
      </c>
      <c r="J266" s="53">
        <v>30.540000915527344</v>
      </c>
      <c r="K266" s="53">
        <v>30.540000915527344</v>
      </c>
      <c r="L266" s="23"/>
      <c r="M266" s="24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4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/>
      <c r="CI266"/>
      <c r="CJ266"/>
      <c r="CK266"/>
      <c r="CP266"/>
      <c r="CQ266"/>
      <c r="CR266"/>
      <c r="CS266"/>
      <c r="CT266"/>
      <c r="CY266" s="190">
        <f t="shared" si="70"/>
        <v>44562</v>
      </c>
      <c r="CZ266" s="189">
        <f t="shared" si="71"/>
        <v>0</v>
      </c>
      <c r="DA266" s="189">
        <f t="shared" si="72"/>
        <v>0</v>
      </c>
      <c r="DB266" s="189">
        <f t="shared" si="73"/>
        <v>0</v>
      </c>
      <c r="DD266" s="90">
        <f t="shared" si="74"/>
        <v>0</v>
      </c>
      <c r="DE266" s="90">
        <f t="shared" si="75"/>
        <v>0</v>
      </c>
      <c r="DF266" s="90">
        <f t="shared" si="76"/>
        <v>0</v>
      </c>
      <c r="DH266" s="190">
        <f t="shared" si="68"/>
        <v>44562</v>
      </c>
      <c r="DI266" s="215">
        <f t="shared" si="77"/>
        <v>0</v>
      </c>
      <c r="DL266" s="190">
        <f t="shared" si="69"/>
        <v>44562</v>
      </c>
      <c r="DM266" s="189">
        <f t="shared" si="78"/>
        <v>0</v>
      </c>
      <c r="DN266" s="189">
        <f t="shared" si="79"/>
        <v>0</v>
      </c>
      <c r="DO266" s="189">
        <f t="shared" si="80"/>
        <v>0</v>
      </c>
      <c r="DQ266" s="189">
        <f t="shared" si="65"/>
        <v>0</v>
      </c>
      <c r="DR266" s="189">
        <f t="shared" si="66"/>
        <v>0</v>
      </c>
      <c r="DS266" s="189">
        <f t="shared" si="67"/>
        <v>0</v>
      </c>
    </row>
    <row r="267" spans="1:123" x14ac:dyDescent="0.2">
      <c r="A267" s="27">
        <f t="shared" ca="1" si="51"/>
        <v>44835</v>
      </c>
      <c r="B267" s="17">
        <f>'Gas Curves'!C271</f>
        <v>6.7371634894520596E-2</v>
      </c>
      <c r="C267" s="17"/>
      <c r="D267" s="52">
        <v>43709</v>
      </c>
      <c r="E267" s="53">
        <v>31.959999084472656</v>
      </c>
      <c r="F267" s="53">
        <v>33.459999084472656</v>
      </c>
      <c r="G267" s="53">
        <v>34.959999084472656</v>
      </c>
      <c r="H267" s="84"/>
      <c r="I267" s="53">
        <v>24.540000915527344</v>
      </c>
      <c r="J267" s="53">
        <v>24.540000915527344</v>
      </c>
      <c r="K267" s="53">
        <v>24.540000915527344</v>
      </c>
      <c r="L267" s="23"/>
      <c r="M267" s="24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4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/>
      <c r="CI267"/>
      <c r="CJ267"/>
      <c r="CK267"/>
      <c r="CP267"/>
      <c r="CQ267"/>
      <c r="CR267"/>
      <c r="CS267"/>
      <c r="CT267"/>
      <c r="CY267" s="190">
        <f t="shared" si="70"/>
        <v>44593</v>
      </c>
      <c r="CZ267" s="189">
        <f t="shared" si="71"/>
        <v>0.2</v>
      </c>
      <c r="DA267" s="189">
        <f t="shared" si="72"/>
        <v>0.25</v>
      </c>
      <c r="DB267" s="189">
        <f t="shared" si="73"/>
        <v>0.3</v>
      </c>
      <c r="DD267" s="90">
        <f t="shared" si="74"/>
        <v>0.16</v>
      </c>
      <c r="DE267" s="90">
        <f t="shared" si="75"/>
        <v>0.2</v>
      </c>
      <c r="DF267" s="90">
        <f t="shared" si="76"/>
        <v>0.24</v>
      </c>
      <c r="DH267" s="190">
        <f t="shared" si="68"/>
        <v>44593</v>
      </c>
      <c r="DI267" s="215">
        <f t="shared" si="77"/>
        <v>0.75</v>
      </c>
      <c r="DL267" s="190">
        <f t="shared" si="69"/>
        <v>44593</v>
      </c>
      <c r="DM267" s="189">
        <f t="shared" si="78"/>
        <v>0.12</v>
      </c>
      <c r="DN267" s="189">
        <f t="shared" si="79"/>
        <v>0.15</v>
      </c>
      <c r="DO267" s="189">
        <f t="shared" si="80"/>
        <v>0.18</v>
      </c>
      <c r="DQ267" s="189">
        <f t="shared" si="65"/>
        <v>0</v>
      </c>
      <c r="DR267" s="189">
        <f t="shared" si="66"/>
        <v>0</v>
      </c>
      <c r="DS267" s="189">
        <f t="shared" si="67"/>
        <v>0</v>
      </c>
    </row>
    <row r="268" spans="1:123" x14ac:dyDescent="0.2">
      <c r="A268" s="27">
        <f t="shared" ca="1" si="51"/>
        <v>44866</v>
      </c>
      <c r="B268" s="17">
        <f>'Gas Curves'!C272</f>
        <v>6.7368431761320097E-2</v>
      </c>
      <c r="C268" s="17"/>
      <c r="D268" s="52">
        <v>43739</v>
      </c>
      <c r="E268" s="53">
        <v>36.361568808555603</v>
      </c>
      <c r="F268" s="53">
        <v>37.861568808555603</v>
      </c>
      <c r="G268" s="53">
        <v>39.361568808555603</v>
      </c>
      <c r="H268" s="84"/>
      <c r="I268" s="53">
        <v>24.040002822875977</v>
      </c>
      <c r="J268" s="53">
        <v>24.040002822875977</v>
      </c>
      <c r="K268" s="53">
        <v>24.040002822875977</v>
      </c>
      <c r="L268" s="23"/>
      <c r="M268" s="24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4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/>
      <c r="CI268"/>
      <c r="CJ268"/>
      <c r="CK268"/>
      <c r="CP268"/>
      <c r="CQ268"/>
      <c r="CR268"/>
      <c r="CS268"/>
      <c r="CT268"/>
      <c r="CY268" s="190">
        <f t="shared" si="70"/>
        <v>44621</v>
      </c>
      <c r="CZ268" s="189">
        <f t="shared" si="71"/>
        <v>0.2</v>
      </c>
      <c r="DA268" s="189">
        <f t="shared" si="72"/>
        <v>0.25</v>
      </c>
      <c r="DB268" s="189">
        <f t="shared" si="73"/>
        <v>0.3</v>
      </c>
      <c r="DD268" s="90">
        <f t="shared" si="74"/>
        <v>0.16</v>
      </c>
      <c r="DE268" s="90">
        <f t="shared" si="75"/>
        <v>0.2</v>
      </c>
      <c r="DF268" s="90">
        <f t="shared" si="76"/>
        <v>0.24</v>
      </c>
      <c r="DH268" s="190">
        <f t="shared" si="68"/>
        <v>44621</v>
      </c>
      <c r="DI268" s="215">
        <f t="shared" si="77"/>
        <v>0.75</v>
      </c>
      <c r="DL268" s="190">
        <f t="shared" si="69"/>
        <v>44621</v>
      </c>
      <c r="DM268" s="189">
        <f t="shared" si="78"/>
        <v>0.12</v>
      </c>
      <c r="DN268" s="189">
        <f t="shared" si="79"/>
        <v>0.15</v>
      </c>
      <c r="DO268" s="189">
        <f t="shared" si="80"/>
        <v>0.18</v>
      </c>
      <c r="DQ268" s="189">
        <f t="shared" si="65"/>
        <v>0</v>
      </c>
      <c r="DR268" s="189">
        <f t="shared" si="66"/>
        <v>0</v>
      </c>
      <c r="DS268" s="189">
        <f t="shared" si="67"/>
        <v>0</v>
      </c>
    </row>
    <row r="269" spans="1:123" x14ac:dyDescent="0.2">
      <c r="A269" s="27">
        <f t="shared" ca="1" si="51"/>
        <v>44896</v>
      </c>
      <c r="B269" s="17">
        <f>'Gas Curves'!C273</f>
        <v>6.587113618070202E-2</v>
      </c>
      <c r="C269" s="17"/>
      <c r="D269" s="52">
        <v>43770</v>
      </c>
      <c r="E269" s="53">
        <v>36.461567282676697</v>
      </c>
      <c r="F269" s="53">
        <v>37.961567282676697</v>
      </c>
      <c r="G269" s="53">
        <v>39.461567282676697</v>
      </c>
      <c r="H269" s="84"/>
      <c r="I269" s="53">
        <v>25.040000915527344</v>
      </c>
      <c r="J269" s="53">
        <v>25.040000915527344</v>
      </c>
      <c r="K269" s="53">
        <v>25.040000915527344</v>
      </c>
      <c r="L269" s="23"/>
      <c r="M269" s="24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4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/>
      <c r="CI269"/>
      <c r="CJ269"/>
      <c r="CK269"/>
      <c r="CP269"/>
      <c r="CQ269"/>
      <c r="CR269"/>
      <c r="CS269"/>
      <c r="CT269"/>
      <c r="CY269" s="190">
        <f t="shared" si="70"/>
        <v>44652</v>
      </c>
      <c r="CZ269" s="189">
        <f t="shared" si="71"/>
        <v>0.2</v>
      </c>
      <c r="DA269" s="189">
        <f t="shared" si="72"/>
        <v>0.25</v>
      </c>
      <c r="DB269" s="189">
        <f t="shared" si="73"/>
        <v>0.3</v>
      </c>
      <c r="DD269" s="90">
        <f t="shared" si="74"/>
        <v>0.16</v>
      </c>
      <c r="DE269" s="90">
        <f t="shared" si="75"/>
        <v>0.2</v>
      </c>
      <c r="DF269" s="90">
        <f t="shared" si="76"/>
        <v>0.24</v>
      </c>
      <c r="DH269" s="190">
        <f t="shared" si="68"/>
        <v>44652</v>
      </c>
      <c r="DI269" s="215">
        <f t="shared" si="77"/>
        <v>0.75</v>
      </c>
      <c r="DL269" s="190">
        <f t="shared" si="69"/>
        <v>44652</v>
      </c>
      <c r="DM269" s="189">
        <f t="shared" si="78"/>
        <v>0.12</v>
      </c>
      <c r="DN269" s="189">
        <f t="shared" si="79"/>
        <v>0.15</v>
      </c>
      <c r="DO269" s="189">
        <f t="shared" si="80"/>
        <v>0.18</v>
      </c>
      <c r="DQ269" s="189">
        <f t="shared" si="65"/>
        <v>0</v>
      </c>
      <c r="DR269" s="189">
        <f t="shared" si="66"/>
        <v>0</v>
      </c>
      <c r="DS269" s="189">
        <f t="shared" si="67"/>
        <v>0</v>
      </c>
    </row>
    <row r="270" spans="1:123" x14ac:dyDescent="0.2">
      <c r="A270" s="27">
        <f t="shared" ref="A270:A289" ca="1" si="81">EOMONTH(A269,0)+1</f>
        <v>44927</v>
      </c>
      <c r="B270" s="17">
        <f>'Gas Curves'!C274</f>
        <v>6.5865230601659011E-2</v>
      </c>
      <c r="C270" s="17"/>
      <c r="D270" s="52">
        <v>43800</v>
      </c>
      <c r="E270" s="53">
        <v>36.561565756797791</v>
      </c>
      <c r="F270" s="53">
        <v>38.061565756797791</v>
      </c>
      <c r="G270" s="53">
        <v>39.561565756797791</v>
      </c>
      <c r="H270" s="84"/>
      <c r="I270" s="53">
        <v>27.290000915527344</v>
      </c>
      <c r="J270" s="53">
        <v>27.290000915527344</v>
      </c>
      <c r="K270" s="53">
        <v>27.290000915527344</v>
      </c>
      <c r="L270" s="23"/>
      <c r="M270" s="24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4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/>
      <c r="CI270"/>
      <c r="CJ270"/>
      <c r="CK270"/>
      <c r="CP270"/>
      <c r="CQ270"/>
      <c r="CR270"/>
      <c r="CS270"/>
      <c r="CT270"/>
      <c r="CY270" s="190">
        <f t="shared" si="70"/>
        <v>44682</v>
      </c>
      <c r="CZ270" s="189">
        <f t="shared" si="71"/>
        <v>0.2</v>
      </c>
      <c r="DA270" s="189">
        <f t="shared" si="72"/>
        <v>0.25</v>
      </c>
      <c r="DB270" s="189">
        <f t="shared" si="73"/>
        <v>0.3</v>
      </c>
      <c r="DD270" s="90">
        <f t="shared" si="74"/>
        <v>0.16</v>
      </c>
      <c r="DE270" s="90">
        <f t="shared" si="75"/>
        <v>0.2</v>
      </c>
      <c r="DF270" s="90">
        <f t="shared" si="76"/>
        <v>0.24</v>
      </c>
      <c r="DH270" s="190">
        <f t="shared" si="68"/>
        <v>44682</v>
      </c>
      <c r="DI270" s="215">
        <f t="shared" si="77"/>
        <v>0.75</v>
      </c>
      <c r="DL270" s="190">
        <f t="shared" si="69"/>
        <v>44682</v>
      </c>
      <c r="DM270" s="189">
        <f t="shared" si="78"/>
        <v>0.12</v>
      </c>
      <c r="DN270" s="189">
        <f t="shared" si="79"/>
        <v>0.15</v>
      </c>
      <c r="DO270" s="189">
        <f t="shared" si="80"/>
        <v>0.18</v>
      </c>
      <c r="DQ270" s="189">
        <f t="shared" si="65"/>
        <v>0</v>
      </c>
      <c r="DR270" s="189">
        <f t="shared" si="66"/>
        <v>0</v>
      </c>
      <c r="DS270" s="189">
        <f t="shared" si="67"/>
        <v>0</v>
      </c>
    </row>
    <row r="271" spans="1:123" x14ac:dyDescent="0.2">
      <c r="A271" s="27">
        <f t="shared" ca="1" si="81"/>
        <v>44958</v>
      </c>
      <c r="B271" s="17">
        <f>'Gas Curves'!C275</f>
        <v>6.5859515525174994E-2</v>
      </c>
      <c r="C271" s="17"/>
      <c r="D271" s="52">
        <v>43831</v>
      </c>
      <c r="E271" s="53">
        <v>36.818506513323101</v>
      </c>
      <c r="F271" s="53">
        <v>38.318506513323101</v>
      </c>
      <c r="G271" s="53">
        <v>39.818506513323101</v>
      </c>
      <c r="H271" s="84"/>
      <c r="I271" s="53">
        <v>27.290000915527344</v>
      </c>
      <c r="J271" s="53">
        <v>27.290000915527344</v>
      </c>
      <c r="K271" s="53">
        <v>27.290000915527344</v>
      </c>
      <c r="L271" s="23"/>
      <c r="M271" s="24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4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/>
      <c r="CI271"/>
      <c r="CJ271"/>
      <c r="CK271"/>
      <c r="CP271"/>
      <c r="CQ271"/>
      <c r="CR271"/>
      <c r="CS271"/>
      <c r="CT271"/>
      <c r="CY271" s="190">
        <f t="shared" si="70"/>
        <v>44713</v>
      </c>
      <c r="CZ271" s="189">
        <f t="shared" si="71"/>
        <v>0.2</v>
      </c>
      <c r="DA271" s="189">
        <f t="shared" si="72"/>
        <v>0.25</v>
      </c>
      <c r="DB271" s="189">
        <f t="shared" si="73"/>
        <v>0.3</v>
      </c>
      <c r="DD271" s="90">
        <f t="shared" si="74"/>
        <v>0.16</v>
      </c>
      <c r="DE271" s="90">
        <f t="shared" si="75"/>
        <v>0.2</v>
      </c>
      <c r="DF271" s="90">
        <f t="shared" si="76"/>
        <v>0.24</v>
      </c>
      <c r="DH271" s="190">
        <f t="shared" si="68"/>
        <v>44713</v>
      </c>
      <c r="DI271" s="215">
        <f t="shared" si="77"/>
        <v>0.75</v>
      </c>
      <c r="DL271" s="190">
        <f t="shared" si="69"/>
        <v>44713</v>
      </c>
      <c r="DM271" s="189">
        <f t="shared" si="78"/>
        <v>0.12</v>
      </c>
      <c r="DN271" s="189">
        <f t="shared" si="79"/>
        <v>0.15</v>
      </c>
      <c r="DO271" s="189">
        <f t="shared" si="80"/>
        <v>0.18</v>
      </c>
      <c r="DQ271" s="189">
        <f t="shared" si="65"/>
        <v>0</v>
      </c>
      <c r="DR271" s="189">
        <f t="shared" si="66"/>
        <v>0</v>
      </c>
      <c r="DS271" s="189">
        <f t="shared" si="67"/>
        <v>0</v>
      </c>
    </row>
    <row r="272" spans="1:123" x14ac:dyDescent="0.2">
      <c r="A272" s="27">
        <f t="shared" ca="1" si="81"/>
        <v>44986</v>
      </c>
      <c r="B272" s="17">
        <f>'Gas Curves'!C276</f>
        <v>6.5853609946154024E-2</v>
      </c>
      <c r="C272" s="17"/>
      <c r="D272" s="22"/>
      <c r="E272" s="22"/>
      <c r="F272" s="22"/>
      <c r="G272" s="22"/>
      <c r="H272" s="22"/>
      <c r="I272" s="22"/>
      <c r="J272" s="22"/>
      <c r="K272" s="22"/>
      <c r="L272" s="22"/>
      <c r="M272" s="24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4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/>
      <c r="CI272"/>
      <c r="CJ272"/>
      <c r="CK272"/>
      <c r="CP272"/>
      <c r="CQ272"/>
      <c r="CR272"/>
      <c r="CS272"/>
      <c r="CT272"/>
      <c r="CY272" s="190">
        <f t="shared" si="70"/>
        <v>44743</v>
      </c>
      <c r="CZ272" s="189">
        <f t="shared" si="71"/>
        <v>0.32</v>
      </c>
      <c r="DA272" s="189">
        <f t="shared" si="72"/>
        <v>0.4</v>
      </c>
      <c r="DB272" s="189">
        <f t="shared" si="73"/>
        <v>0.48</v>
      </c>
      <c r="DD272" s="90">
        <f t="shared" si="74"/>
        <v>0.24</v>
      </c>
      <c r="DE272" s="90">
        <f t="shared" si="75"/>
        <v>0.3</v>
      </c>
      <c r="DF272" s="90">
        <f t="shared" si="76"/>
        <v>0.36</v>
      </c>
      <c r="DH272" s="190">
        <f t="shared" si="68"/>
        <v>44743</v>
      </c>
      <c r="DI272" s="215">
        <f t="shared" si="77"/>
        <v>0.75</v>
      </c>
      <c r="DL272" s="190">
        <f t="shared" si="69"/>
        <v>44743</v>
      </c>
      <c r="DM272" s="189">
        <f t="shared" si="78"/>
        <v>0.192</v>
      </c>
      <c r="DN272" s="189">
        <f t="shared" si="79"/>
        <v>0.24</v>
      </c>
      <c r="DO272" s="189">
        <f t="shared" si="80"/>
        <v>0.28799999999999998</v>
      </c>
      <c r="DQ272" s="189">
        <f t="shared" si="65"/>
        <v>0</v>
      </c>
      <c r="DR272" s="189">
        <f t="shared" si="66"/>
        <v>0</v>
      </c>
      <c r="DS272" s="189">
        <f t="shared" si="67"/>
        <v>0</v>
      </c>
    </row>
    <row r="273" spans="1:123" x14ac:dyDescent="0.2">
      <c r="A273" s="27">
        <f t="shared" ca="1" si="81"/>
        <v>45017</v>
      </c>
      <c r="B273" s="17">
        <f>'Gas Curves'!C277</f>
        <v>6.5847704367145016E-2</v>
      </c>
      <c r="C273" s="17"/>
      <c r="D273" s="22"/>
      <c r="E273" s="22"/>
      <c r="F273" s="22"/>
      <c r="G273" s="22"/>
      <c r="H273" s="22"/>
      <c r="I273" s="22"/>
      <c r="J273" s="22"/>
      <c r="K273" s="22"/>
      <c r="L273" s="22"/>
      <c r="M273" s="24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4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/>
      <c r="CI273"/>
      <c r="CJ273"/>
      <c r="CK273"/>
      <c r="CP273"/>
      <c r="CQ273"/>
      <c r="CR273"/>
      <c r="CS273"/>
      <c r="CT273"/>
      <c r="CY273" s="190">
        <f t="shared" si="70"/>
        <v>44774</v>
      </c>
      <c r="CZ273" s="189">
        <f t="shared" si="71"/>
        <v>0.32</v>
      </c>
      <c r="DA273" s="189">
        <f t="shared" si="72"/>
        <v>0.4</v>
      </c>
      <c r="DB273" s="189">
        <f t="shared" si="73"/>
        <v>0.48</v>
      </c>
      <c r="DD273" s="90">
        <f t="shared" si="74"/>
        <v>0.24</v>
      </c>
      <c r="DE273" s="90">
        <f t="shared" si="75"/>
        <v>0.3</v>
      </c>
      <c r="DF273" s="90">
        <f t="shared" si="76"/>
        <v>0.36</v>
      </c>
      <c r="DH273" s="190">
        <f t="shared" si="68"/>
        <v>44774</v>
      </c>
      <c r="DI273" s="215">
        <f t="shared" si="77"/>
        <v>0.75</v>
      </c>
      <c r="DL273" s="190">
        <f t="shared" si="69"/>
        <v>44774</v>
      </c>
      <c r="DM273" s="189">
        <f t="shared" si="78"/>
        <v>0.192</v>
      </c>
      <c r="DN273" s="189">
        <f t="shared" si="79"/>
        <v>0.24</v>
      </c>
      <c r="DO273" s="189">
        <f t="shared" si="80"/>
        <v>0.28799999999999998</v>
      </c>
      <c r="DQ273" s="189">
        <f t="shared" si="65"/>
        <v>0</v>
      </c>
      <c r="DR273" s="189">
        <f t="shared" si="66"/>
        <v>0</v>
      </c>
      <c r="DS273" s="189">
        <f t="shared" si="67"/>
        <v>0</v>
      </c>
    </row>
    <row r="274" spans="1:123" x14ac:dyDescent="0.2">
      <c r="A274" s="27">
        <f t="shared" ca="1" si="81"/>
        <v>45047</v>
      </c>
      <c r="B274" s="17">
        <f>'Gas Curves'!C278</f>
        <v>6.5841989290695027E-2</v>
      </c>
      <c r="C274" s="17"/>
      <c r="D274" s="22"/>
      <c r="E274" s="22"/>
      <c r="F274" s="22"/>
      <c r="G274" s="22"/>
      <c r="H274" s="22"/>
      <c r="I274" s="22"/>
      <c r="J274" s="22"/>
      <c r="K274" s="22"/>
      <c r="L274" s="22"/>
      <c r="M274" s="24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4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/>
      <c r="CI274"/>
      <c r="CJ274"/>
      <c r="CK274"/>
      <c r="CP274"/>
      <c r="CQ274"/>
      <c r="CR274"/>
      <c r="CS274"/>
      <c r="CT274"/>
      <c r="CY274" s="190">
        <f t="shared" si="70"/>
        <v>44805</v>
      </c>
      <c r="CZ274" s="189">
        <f t="shared" si="71"/>
        <v>0.2</v>
      </c>
      <c r="DA274" s="189">
        <f t="shared" si="72"/>
        <v>0.25</v>
      </c>
      <c r="DB274" s="189">
        <f t="shared" si="73"/>
        <v>0.3</v>
      </c>
      <c r="DD274" s="90">
        <f t="shared" si="74"/>
        <v>0.16</v>
      </c>
      <c r="DE274" s="90">
        <f t="shared" si="75"/>
        <v>0.2</v>
      </c>
      <c r="DF274" s="90">
        <f t="shared" si="76"/>
        <v>0.24</v>
      </c>
      <c r="DH274" s="190">
        <f t="shared" si="68"/>
        <v>44805</v>
      </c>
      <c r="DI274" s="215">
        <f t="shared" si="77"/>
        <v>0.75</v>
      </c>
      <c r="DL274" s="190">
        <f t="shared" si="69"/>
        <v>44805</v>
      </c>
      <c r="DM274" s="189">
        <f t="shared" si="78"/>
        <v>0.12</v>
      </c>
      <c r="DN274" s="189">
        <f t="shared" si="79"/>
        <v>0.15</v>
      </c>
      <c r="DO274" s="189">
        <f t="shared" si="80"/>
        <v>0.18</v>
      </c>
      <c r="DQ274" s="189">
        <f t="shared" si="65"/>
        <v>0</v>
      </c>
      <c r="DR274" s="189">
        <f t="shared" si="66"/>
        <v>0</v>
      </c>
      <c r="DS274" s="189">
        <f t="shared" si="67"/>
        <v>0</v>
      </c>
    </row>
    <row r="275" spans="1:123" x14ac:dyDescent="0.2">
      <c r="A275" s="27">
        <f t="shared" ca="1" si="81"/>
        <v>45078</v>
      </c>
      <c r="B275" s="17">
        <f>'Gas Curves'!C279</f>
        <v>6.5836083711708016E-2</v>
      </c>
      <c r="C275" s="17"/>
      <c r="D275" s="22"/>
      <c r="E275" s="22"/>
      <c r="F275" s="22"/>
      <c r="G275" s="22"/>
      <c r="H275" s="22"/>
      <c r="I275" s="22"/>
      <c r="J275" s="22"/>
      <c r="K275" s="22"/>
      <c r="L275" s="22"/>
      <c r="M275" s="24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4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/>
      <c r="CI275"/>
      <c r="CJ275"/>
      <c r="CK275"/>
      <c r="CP275"/>
      <c r="CQ275"/>
      <c r="CR275"/>
      <c r="CS275"/>
      <c r="CT275"/>
      <c r="CY275" s="190">
        <f t="shared" si="70"/>
        <v>44835</v>
      </c>
      <c r="CZ275" s="189">
        <f t="shared" si="71"/>
        <v>0.2</v>
      </c>
      <c r="DA275" s="189">
        <f t="shared" si="72"/>
        <v>0.25</v>
      </c>
      <c r="DB275" s="189">
        <f t="shared" si="73"/>
        <v>0.3</v>
      </c>
      <c r="DD275" s="90">
        <f t="shared" si="74"/>
        <v>0.16</v>
      </c>
      <c r="DE275" s="90">
        <f t="shared" si="75"/>
        <v>0.2</v>
      </c>
      <c r="DF275" s="90">
        <f t="shared" si="76"/>
        <v>0.24</v>
      </c>
      <c r="DH275" s="190">
        <f t="shared" ref="DH275:DH306" si="82">IF(BH275=0,EOMONTH(DH274,0)+1,BH275)</f>
        <v>44835</v>
      </c>
      <c r="DI275" s="215">
        <f t="shared" si="77"/>
        <v>0.75</v>
      </c>
      <c r="DL275" s="190">
        <f t="shared" ref="DL275:DL306" si="83">IF($M275=0,EOMONTH(DL274,0)+1,$M275)</f>
        <v>44835</v>
      </c>
      <c r="DM275" s="189">
        <f t="shared" si="78"/>
        <v>0.12</v>
      </c>
      <c r="DN275" s="189">
        <f t="shared" si="79"/>
        <v>0.15</v>
      </c>
      <c r="DO275" s="189">
        <f t="shared" si="80"/>
        <v>0.18</v>
      </c>
      <c r="DQ275" s="189">
        <f t="shared" si="65"/>
        <v>0</v>
      </c>
      <c r="DR275" s="189">
        <f t="shared" si="66"/>
        <v>0</v>
      </c>
      <c r="DS275" s="189">
        <f t="shared" si="67"/>
        <v>0</v>
      </c>
    </row>
    <row r="276" spans="1:123" x14ac:dyDescent="0.2">
      <c r="A276" s="27">
        <f t="shared" ca="1" si="81"/>
        <v>45108</v>
      </c>
      <c r="B276" s="17">
        <f>'Gas Curves'!C280</f>
        <v>6.5830368635279995E-2</v>
      </c>
      <c r="C276" s="17"/>
      <c r="D276" s="22"/>
      <c r="E276" s="22"/>
      <c r="F276" s="22"/>
      <c r="G276" s="22"/>
      <c r="H276" s="22"/>
      <c r="I276" s="22"/>
      <c r="J276" s="22"/>
      <c r="K276" s="22"/>
      <c r="L276" s="22"/>
      <c r="M276" s="24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4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/>
      <c r="CI276"/>
      <c r="CJ276"/>
      <c r="CK276"/>
      <c r="CP276"/>
      <c r="CQ276"/>
      <c r="CR276"/>
      <c r="CS276"/>
      <c r="CT276"/>
      <c r="CY276" s="190">
        <f t="shared" ref="CY276:CY307" si="84">EOMONTH(CY275,0)+1</f>
        <v>44866</v>
      </c>
      <c r="CZ276" s="189">
        <f t="shared" si="71"/>
        <v>0.2</v>
      </c>
      <c r="DA276" s="189">
        <f t="shared" si="72"/>
        <v>0.25</v>
      </c>
      <c r="DB276" s="189">
        <f t="shared" si="73"/>
        <v>0.3</v>
      </c>
      <c r="DD276" s="90">
        <f t="shared" si="74"/>
        <v>0.16</v>
      </c>
      <c r="DE276" s="90">
        <f t="shared" si="75"/>
        <v>0.2</v>
      </c>
      <c r="DF276" s="90">
        <f t="shared" si="76"/>
        <v>0.24</v>
      </c>
      <c r="DH276" s="190">
        <f t="shared" si="82"/>
        <v>44866</v>
      </c>
      <c r="DI276" s="215">
        <f t="shared" si="77"/>
        <v>0.75</v>
      </c>
      <c r="DL276" s="190">
        <f t="shared" si="83"/>
        <v>44866</v>
      </c>
      <c r="DM276" s="189">
        <f t="shared" si="78"/>
        <v>0.12</v>
      </c>
      <c r="DN276" s="189">
        <f t="shared" si="79"/>
        <v>0.15</v>
      </c>
      <c r="DO276" s="189">
        <f t="shared" si="80"/>
        <v>0.18</v>
      </c>
      <c r="DQ276" s="189">
        <f t="shared" ref="DQ276:DQ339" si="85">AD276</f>
        <v>0</v>
      </c>
      <c r="DR276" s="189">
        <f t="shared" ref="DR276:DR339" si="86">AE276</f>
        <v>0</v>
      </c>
      <c r="DS276" s="189">
        <f t="shared" ref="DS276:DS339" si="87">AF276</f>
        <v>0</v>
      </c>
    </row>
    <row r="277" spans="1:123" x14ac:dyDescent="0.2">
      <c r="A277" s="27">
        <f t="shared" ca="1" si="81"/>
        <v>45139</v>
      </c>
      <c r="B277" s="17">
        <f>'Gas Curves'!C281</f>
        <v>6.5824463056316007E-2</v>
      </c>
      <c r="C277" s="17"/>
      <c r="D277" s="22"/>
      <c r="E277" s="22"/>
      <c r="F277" s="22"/>
      <c r="G277" s="22"/>
      <c r="H277" s="22"/>
      <c r="I277" s="22"/>
      <c r="J277" s="22"/>
      <c r="K277" s="22"/>
      <c r="L277" s="22"/>
      <c r="M277" s="24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4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/>
      <c r="CI277"/>
      <c r="CJ277"/>
      <c r="CK277"/>
      <c r="CP277"/>
      <c r="CQ277"/>
      <c r="CR277"/>
      <c r="CS277"/>
      <c r="CT277"/>
      <c r="CY277" s="190">
        <f t="shared" si="84"/>
        <v>44896</v>
      </c>
      <c r="CZ277" s="189">
        <f t="shared" si="71"/>
        <v>0.2</v>
      </c>
      <c r="DA277" s="189">
        <f t="shared" si="72"/>
        <v>0.25</v>
      </c>
      <c r="DB277" s="189">
        <f t="shared" si="73"/>
        <v>0.3</v>
      </c>
      <c r="DD277" s="90">
        <f t="shared" si="74"/>
        <v>0.16</v>
      </c>
      <c r="DE277" s="90">
        <f t="shared" si="75"/>
        <v>0.2</v>
      </c>
      <c r="DF277" s="90">
        <f t="shared" si="76"/>
        <v>0.24</v>
      </c>
      <c r="DH277" s="190">
        <f t="shared" si="82"/>
        <v>44896</v>
      </c>
      <c r="DI277" s="215">
        <f t="shared" si="77"/>
        <v>0.75</v>
      </c>
      <c r="DL277" s="190">
        <f t="shared" si="83"/>
        <v>44896</v>
      </c>
      <c r="DM277" s="189">
        <f t="shared" si="78"/>
        <v>0.12</v>
      </c>
      <c r="DN277" s="189">
        <f t="shared" si="79"/>
        <v>0.15</v>
      </c>
      <c r="DO277" s="189">
        <f t="shared" si="80"/>
        <v>0.18</v>
      </c>
      <c r="DQ277" s="189">
        <f t="shared" si="85"/>
        <v>0</v>
      </c>
      <c r="DR277" s="189">
        <f t="shared" si="86"/>
        <v>0</v>
      </c>
      <c r="DS277" s="189">
        <f t="shared" si="87"/>
        <v>0</v>
      </c>
    </row>
    <row r="278" spans="1:123" x14ac:dyDescent="0.2">
      <c r="A278" s="27">
        <f t="shared" ca="1" si="81"/>
        <v>45170</v>
      </c>
      <c r="B278" s="17">
        <f>'Gas Curves'!C282</f>
        <v>6.581855747736301E-2</v>
      </c>
      <c r="C278" s="17"/>
      <c r="D278" s="22"/>
      <c r="E278" s="22"/>
      <c r="F278" s="22"/>
      <c r="G278" s="22"/>
      <c r="H278" s="22"/>
      <c r="I278" s="22"/>
      <c r="J278" s="22"/>
      <c r="K278" s="22"/>
      <c r="L278" s="22"/>
      <c r="M278" s="24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4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/>
      <c r="CI278"/>
      <c r="CJ278"/>
      <c r="CK278"/>
      <c r="CP278"/>
      <c r="CQ278"/>
      <c r="CR278"/>
      <c r="CS278"/>
      <c r="CT278"/>
      <c r="CY278" s="190">
        <f t="shared" si="84"/>
        <v>44927</v>
      </c>
      <c r="CZ278" s="189">
        <f t="shared" si="71"/>
        <v>0</v>
      </c>
      <c r="DA278" s="189">
        <f t="shared" si="72"/>
        <v>0</v>
      </c>
      <c r="DB278" s="189">
        <f t="shared" si="73"/>
        <v>0</v>
      </c>
      <c r="DD278" s="90">
        <f t="shared" si="74"/>
        <v>0</v>
      </c>
      <c r="DE278" s="90">
        <f t="shared" si="75"/>
        <v>0</v>
      </c>
      <c r="DF278" s="90">
        <f t="shared" si="76"/>
        <v>0</v>
      </c>
      <c r="DH278" s="190">
        <f t="shared" si="82"/>
        <v>44927</v>
      </c>
      <c r="DI278" s="215">
        <f t="shared" si="77"/>
        <v>0</v>
      </c>
      <c r="DL278" s="190">
        <f t="shared" si="83"/>
        <v>44927</v>
      </c>
      <c r="DM278" s="189">
        <f t="shared" si="78"/>
        <v>0</v>
      </c>
      <c r="DN278" s="189">
        <f t="shared" si="79"/>
        <v>0</v>
      </c>
      <c r="DO278" s="189">
        <f t="shared" si="80"/>
        <v>0</v>
      </c>
      <c r="DQ278" s="189">
        <f t="shared" si="85"/>
        <v>0</v>
      </c>
      <c r="DR278" s="189">
        <f t="shared" si="86"/>
        <v>0</v>
      </c>
      <c r="DS278" s="189">
        <f t="shared" si="87"/>
        <v>0</v>
      </c>
    </row>
    <row r="279" spans="1:123" x14ac:dyDescent="0.2">
      <c r="A279" s="27">
        <f t="shared" ca="1" si="81"/>
        <v>45200</v>
      </c>
      <c r="B279" s="17">
        <f>'Gas Curves'!C283</f>
        <v>6.5813223406061022E-2</v>
      </c>
      <c r="C279" s="17"/>
      <c r="D279" s="22"/>
      <c r="E279" s="22"/>
      <c r="F279" s="22"/>
      <c r="G279" s="22"/>
      <c r="H279" s="22"/>
      <c r="I279" s="22"/>
      <c r="J279" s="22"/>
      <c r="K279" s="22"/>
      <c r="L279" s="22"/>
      <c r="M279" s="24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4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/>
      <c r="CI279"/>
      <c r="CJ279"/>
      <c r="CK279"/>
      <c r="CP279"/>
      <c r="CQ279"/>
      <c r="CR279"/>
      <c r="CS279"/>
      <c r="CT279"/>
      <c r="CY279" s="190">
        <f t="shared" si="84"/>
        <v>44958</v>
      </c>
      <c r="CZ279" s="189">
        <f t="shared" si="71"/>
        <v>0.2</v>
      </c>
      <c r="DA279" s="189">
        <f t="shared" si="72"/>
        <v>0.25</v>
      </c>
      <c r="DB279" s="189">
        <f t="shared" si="73"/>
        <v>0.3</v>
      </c>
      <c r="DD279" s="90">
        <f t="shared" si="74"/>
        <v>0.16</v>
      </c>
      <c r="DE279" s="90">
        <f t="shared" si="75"/>
        <v>0.2</v>
      </c>
      <c r="DF279" s="90">
        <f t="shared" si="76"/>
        <v>0.24</v>
      </c>
      <c r="DH279" s="190">
        <f t="shared" si="82"/>
        <v>44958</v>
      </c>
      <c r="DI279" s="215">
        <f t="shared" si="77"/>
        <v>0.75</v>
      </c>
      <c r="DL279" s="190">
        <f t="shared" si="83"/>
        <v>44958</v>
      </c>
      <c r="DM279" s="189">
        <f t="shared" si="78"/>
        <v>0.12</v>
      </c>
      <c r="DN279" s="189">
        <f t="shared" si="79"/>
        <v>0.15</v>
      </c>
      <c r="DO279" s="189">
        <f t="shared" si="80"/>
        <v>0.18</v>
      </c>
      <c r="DQ279" s="189">
        <f t="shared" si="85"/>
        <v>0</v>
      </c>
      <c r="DR279" s="189">
        <f t="shared" si="86"/>
        <v>0</v>
      </c>
      <c r="DS279" s="189">
        <f t="shared" si="87"/>
        <v>0</v>
      </c>
    </row>
    <row r="280" spans="1:123" x14ac:dyDescent="0.2">
      <c r="A280" s="27">
        <f t="shared" ca="1" si="81"/>
        <v>45231</v>
      </c>
      <c r="B280" s="17">
        <f>'Gas Curves'!C284</f>
        <v>6.5807317827131021E-2</v>
      </c>
      <c r="C280" s="17"/>
      <c r="D280" s="22"/>
      <c r="E280" s="22"/>
      <c r="F280" s="22"/>
      <c r="G280" s="22"/>
      <c r="H280" s="22"/>
      <c r="I280" s="22"/>
      <c r="J280" s="22"/>
      <c r="K280" s="22"/>
      <c r="L280" s="22"/>
      <c r="M280" s="24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4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/>
      <c r="CI280"/>
      <c r="CJ280"/>
      <c r="CK280"/>
      <c r="CP280"/>
      <c r="CQ280"/>
      <c r="CR280"/>
      <c r="CS280"/>
      <c r="CT280"/>
      <c r="CY280" s="190">
        <f t="shared" si="84"/>
        <v>44986</v>
      </c>
      <c r="CZ280" s="189">
        <f t="shared" si="71"/>
        <v>0.2</v>
      </c>
      <c r="DA280" s="189">
        <f t="shared" si="72"/>
        <v>0.25</v>
      </c>
      <c r="DB280" s="189">
        <f t="shared" si="73"/>
        <v>0.3</v>
      </c>
      <c r="DD280" s="90">
        <f t="shared" si="74"/>
        <v>0.16</v>
      </c>
      <c r="DE280" s="90">
        <f t="shared" si="75"/>
        <v>0.2</v>
      </c>
      <c r="DF280" s="90">
        <f t="shared" si="76"/>
        <v>0.24</v>
      </c>
      <c r="DH280" s="190">
        <f t="shared" si="82"/>
        <v>44986</v>
      </c>
      <c r="DI280" s="215">
        <f t="shared" si="77"/>
        <v>0.75</v>
      </c>
      <c r="DL280" s="190">
        <f t="shared" si="83"/>
        <v>44986</v>
      </c>
      <c r="DM280" s="189">
        <f t="shared" si="78"/>
        <v>0.12</v>
      </c>
      <c r="DN280" s="189">
        <f t="shared" si="79"/>
        <v>0.15</v>
      </c>
      <c r="DO280" s="189">
        <f t="shared" si="80"/>
        <v>0.18</v>
      </c>
      <c r="DQ280" s="189">
        <f t="shared" si="85"/>
        <v>0</v>
      </c>
      <c r="DR280" s="189">
        <f t="shared" si="86"/>
        <v>0</v>
      </c>
      <c r="DS280" s="189">
        <f t="shared" si="87"/>
        <v>0</v>
      </c>
    </row>
    <row r="281" spans="1:123" x14ac:dyDescent="0.2">
      <c r="A281" s="27">
        <f t="shared" ca="1" si="81"/>
        <v>45261</v>
      </c>
      <c r="B281" s="17">
        <f>'Gas Curves'!C285</f>
        <v>6.5801602750756999E-2</v>
      </c>
      <c r="C281" s="17"/>
      <c r="D281" s="22"/>
      <c r="E281" s="22"/>
      <c r="F281" s="22"/>
      <c r="G281" s="22"/>
      <c r="H281" s="22"/>
      <c r="I281" s="22"/>
      <c r="J281" s="22"/>
      <c r="K281" s="22"/>
      <c r="L281" s="22"/>
      <c r="M281" s="24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4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/>
      <c r="CI281"/>
      <c r="CJ281"/>
      <c r="CK281"/>
      <c r="CP281"/>
      <c r="CQ281"/>
      <c r="CR281"/>
      <c r="CS281"/>
      <c r="CT281"/>
      <c r="CY281" s="190">
        <f t="shared" si="84"/>
        <v>45017</v>
      </c>
      <c r="CZ281" s="189">
        <f t="shared" si="71"/>
        <v>0.2</v>
      </c>
      <c r="DA281" s="189">
        <f t="shared" si="72"/>
        <v>0.25</v>
      </c>
      <c r="DB281" s="189">
        <f t="shared" si="73"/>
        <v>0.3</v>
      </c>
      <c r="DD281" s="90">
        <f t="shared" si="74"/>
        <v>0.16</v>
      </c>
      <c r="DE281" s="90">
        <f t="shared" si="75"/>
        <v>0.2</v>
      </c>
      <c r="DF281" s="90">
        <f t="shared" si="76"/>
        <v>0.24</v>
      </c>
      <c r="DH281" s="190">
        <f t="shared" si="82"/>
        <v>45017</v>
      </c>
      <c r="DI281" s="215">
        <f t="shared" si="77"/>
        <v>0.75</v>
      </c>
      <c r="DL281" s="190">
        <f t="shared" si="83"/>
        <v>45017</v>
      </c>
      <c r="DM281" s="189">
        <f t="shared" si="78"/>
        <v>0.12</v>
      </c>
      <c r="DN281" s="189">
        <f t="shared" si="79"/>
        <v>0.15</v>
      </c>
      <c r="DO281" s="189">
        <f t="shared" si="80"/>
        <v>0.18</v>
      </c>
      <c r="DQ281" s="189">
        <f t="shared" si="85"/>
        <v>0</v>
      </c>
      <c r="DR281" s="189">
        <f t="shared" si="86"/>
        <v>0</v>
      </c>
      <c r="DS281" s="189">
        <f t="shared" si="87"/>
        <v>0</v>
      </c>
    </row>
    <row r="282" spans="1:123" x14ac:dyDescent="0.2">
      <c r="A282" s="27">
        <f t="shared" ca="1" si="81"/>
        <v>45292</v>
      </c>
      <c r="B282" s="17">
        <f>'Gas Curves'!C286</f>
        <v>6.5795697171849007E-2</v>
      </c>
      <c r="C282" s="17"/>
      <c r="D282" s="22"/>
      <c r="E282" s="22"/>
      <c r="F282" s="22"/>
      <c r="G282" s="22"/>
      <c r="H282" s="22"/>
      <c r="I282" s="22"/>
      <c r="J282" s="22"/>
      <c r="K282" s="22"/>
      <c r="L282" s="22"/>
      <c r="M282" s="24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4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/>
      <c r="CI282"/>
      <c r="CJ282"/>
      <c r="CK282"/>
      <c r="CP282"/>
      <c r="CQ282"/>
      <c r="CR282"/>
      <c r="CS282"/>
      <c r="CT282"/>
      <c r="CY282" s="190">
        <f t="shared" si="84"/>
        <v>45047</v>
      </c>
      <c r="CZ282" s="189">
        <f t="shared" si="71"/>
        <v>0.2</v>
      </c>
      <c r="DA282" s="189">
        <f t="shared" si="72"/>
        <v>0.25</v>
      </c>
      <c r="DB282" s="189">
        <f t="shared" si="73"/>
        <v>0.3</v>
      </c>
      <c r="DD282" s="90">
        <f t="shared" si="74"/>
        <v>0.16</v>
      </c>
      <c r="DE282" s="90">
        <f t="shared" si="75"/>
        <v>0.2</v>
      </c>
      <c r="DF282" s="90">
        <f t="shared" si="76"/>
        <v>0.24</v>
      </c>
      <c r="DH282" s="190">
        <f t="shared" si="82"/>
        <v>45047</v>
      </c>
      <c r="DI282" s="215">
        <f t="shared" si="77"/>
        <v>0.75</v>
      </c>
      <c r="DL282" s="190">
        <f t="shared" si="83"/>
        <v>45047</v>
      </c>
      <c r="DM282" s="189">
        <f t="shared" si="78"/>
        <v>0.12</v>
      </c>
      <c r="DN282" s="189">
        <f t="shared" si="79"/>
        <v>0.15</v>
      </c>
      <c r="DO282" s="189">
        <f t="shared" si="80"/>
        <v>0.18</v>
      </c>
      <c r="DQ282" s="189">
        <f t="shared" si="85"/>
        <v>0</v>
      </c>
      <c r="DR282" s="189">
        <f t="shared" si="86"/>
        <v>0</v>
      </c>
      <c r="DS282" s="189">
        <f t="shared" si="87"/>
        <v>0</v>
      </c>
    </row>
    <row r="283" spans="1:123" x14ac:dyDescent="0.2">
      <c r="A283" s="27">
        <f t="shared" ca="1" si="81"/>
        <v>45323</v>
      </c>
      <c r="B283" s="17">
        <f>'Gas Curves'!C287</f>
        <v>6.5789982095498009E-2</v>
      </c>
      <c r="C283" s="17"/>
      <c r="D283" s="22"/>
      <c r="E283" s="22"/>
      <c r="F283" s="22"/>
      <c r="G283" s="22"/>
      <c r="H283" s="22"/>
      <c r="I283" s="22"/>
      <c r="J283" s="22"/>
      <c r="K283" s="22"/>
      <c r="L283" s="22"/>
      <c r="M283" s="24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4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/>
      <c r="CI283"/>
      <c r="CJ283"/>
      <c r="CK283"/>
      <c r="CP283"/>
      <c r="CQ283"/>
      <c r="CR283"/>
      <c r="CS283"/>
      <c r="CT283"/>
      <c r="CY283" s="190">
        <f t="shared" si="84"/>
        <v>45078</v>
      </c>
      <c r="CZ283" s="189">
        <f t="shared" si="71"/>
        <v>0.2</v>
      </c>
      <c r="DA283" s="189">
        <f t="shared" si="72"/>
        <v>0.25</v>
      </c>
      <c r="DB283" s="189">
        <f t="shared" si="73"/>
        <v>0.3</v>
      </c>
      <c r="DD283" s="90">
        <f t="shared" si="74"/>
        <v>0.16</v>
      </c>
      <c r="DE283" s="90">
        <f t="shared" si="75"/>
        <v>0.2</v>
      </c>
      <c r="DF283" s="90">
        <f t="shared" si="76"/>
        <v>0.24</v>
      </c>
      <c r="DH283" s="190">
        <f t="shared" si="82"/>
        <v>45078</v>
      </c>
      <c r="DI283" s="215">
        <f t="shared" si="77"/>
        <v>0.75</v>
      </c>
      <c r="DL283" s="190">
        <f t="shared" si="83"/>
        <v>45078</v>
      </c>
      <c r="DM283" s="189">
        <f t="shared" si="78"/>
        <v>0.12</v>
      </c>
      <c r="DN283" s="189">
        <f t="shared" si="79"/>
        <v>0.15</v>
      </c>
      <c r="DO283" s="189">
        <f t="shared" si="80"/>
        <v>0.18</v>
      </c>
      <c r="DQ283" s="189">
        <f t="shared" si="85"/>
        <v>0</v>
      </c>
      <c r="DR283" s="189">
        <f t="shared" si="86"/>
        <v>0</v>
      </c>
      <c r="DS283" s="189">
        <f t="shared" si="87"/>
        <v>0</v>
      </c>
    </row>
    <row r="284" spans="1:123" x14ac:dyDescent="0.2">
      <c r="A284" s="27">
        <f t="shared" ca="1" si="81"/>
        <v>45352</v>
      </c>
      <c r="B284" s="17">
        <f>'Gas Curves'!C288</f>
        <v>6.5784076516612014E-2</v>
      </c>
      <c r="C284" s="17"/>
      <c r="D284" s="22"/>
      <c r="E284" s="22"/>
      <c r="F284" s="22"/>
      <c r="G284" s="22"/>
      <c r="H284" s="22"/>
      <c r="I284" s="22"/>
      <c r="J284" s="22"/>
      <c r="K284" s="22"/>
      <c r="L284" s="22"/>
      <c r="M284" s="24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4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/>
      <c r="CI284"/>
      <c r="CJ284"/>
      <c r="CK284"/>
      <c r="CP284"/>
      <c r="CQ284"/>
      <c r="CR284"/>
      <c r="CS284"/>
      <c r="CT284"/>
      <c r="CY284" s="190">
        <f t="shared" si="84"/>
        <v>45108</v>
      </c>
      <c r="CZ284" s="189">
        <f t="shared" si="71"/>
        <v>0.32</v>
      </c>
      <c r="DA284" s="189">
        <f t="shared" si="72"/>
        <v>0.4</v>
      </c>
      <c r="DB284" s="189">
        <f t="shared" si="73"/>
        <v>0.48</v>
      </c>
      <c r="DD284" s="90">
        <f t="shared" si="74"/>
        <v>0.24</v>
      </c>
      <c r="DE284" s="90">
        <f t="shared" si="75"/>
        <v>0.3</v>
      </c>
      <c r="DF284" s="90">
        <f t="shared" si="76"/>
        <v>0.36</v>
      </c>
      <c r="DH284" s="190">
        <f t="shared" si="82"/>
        <v>45108</v>
      </c>
      <c r="DI284" s="215">
        <f t="shared" si="77"/>
        <v>0.75</v>
      </c>
      <c r="DL284" s="190">
        <f t="shared" si="83"/>
        <v>45108</v>
      </c>
      <c r="DM284" s="189">
        <f t="shared" si="78"/>
        <v>0.192</v>
      </c>
      <c r="DN284" s="189">
        <f t="shared" si="79"/>
        <v>0.24</v>
      </c>
      <c r="DO284" s="189">
        <f t="shared" si="80"/>
        <v>0.28799999999999998</v>
      </c>
      <c r="DQ284" s="189">
        <f t="shared" si="85"/>
        <v>0</v>
      </c>
      <c r="DR284" s="189">
        <f t="shared" si="86"/>
        <v>0</v>
      </c>
      <c r="DS284" s="189">
        <f t="shared" si="87"/>
        <v>0</v>
      </c>
    </row>
    <row r="285" spans="1:123" x14ac:dyDescent="0.2">
      <c r="A285" s="27">
        <f t="shared" ca="1" si="81"/>
        <v>45383</v>
      </c>
      <c r="B285" s="17">
        <f>'Gas Curves'!C289</f>
        <v>6.5778170937739008E-2</v>
      </c>
      <c r="C285" s="17"/>
      <c r="D285" s="22"/>
      <c r="E285" s="22"/>
      <c r="F285" s="22"/>
      <c r="G285" s="22"/>
      <c r="H285" s="22"/>
      <c r="I285" s="22"/>
      <c r="J285" s="22"/>
      <c r="K285" s="22"/>
      <c r="L285" s="22"/>
      <c r="M285" s="24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4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/>
      <c r="CI285"/>
      <c r="CJ285"/>
      <c r="CK285"/>
      <c r="CP285"/>
      <c r="CQ285"/>
      <c r="CR285"/>
      <c r="CS285"/>
      <c r="CT285"/>
      <c r="CY285" s="190">
        <f t="shared" si="84"/>
        <v>45139</v>
      </c>
      <c r="CZ285" s="189">
        <f t="shared" si="71"/>
        <v>0.32</v>
      </c>
      <c r="DA285" s="189">
        <f t="shared" si="72"/>
        <v>0.4</v>
      </c>
      <c r="DB285" s="189">
        <f t="shared" si="73"/>
        <v>0.48</v>
      </c>
      <c r="DD285" s="90">
        <f t="shared" si="74"/>
        <v>0.24</v>
      </c>
      <c r="DE285" s="90">
        <f t="shared" si="75"/>
        <v>0.3</v>
      </c>
      <c r="DF285" s="90">
        <f t="shared" si="76"/>
        <v>0.36</v>
      </c>
      <c r="DH285" s="190">
        <f t="shared" si="82"/>
        <v>45139</v>
      </c>
      <c r="DI285" s="215">
        <f t="shared" si="77"/>
        <v>0.75</v>
      </c>
      <c r="DL285" s="190">
        <f t="shared" si="83"/>
        <v>45139</v>
      </c>
      <c r="DM285" s="189">
        <f t="shared" si="78"/>
        <v>0.192</v>
      </c>
      <c r="DN285" s="189">
        <f t="shared" si="79"/>
        <v>0.24</v>
      </c>
      <c r="DO285" s="189">
        <f t="shared" si="80"/>
        <v>0.28799999999999998</v>
      </c>
      <c r="DQ285" s="189">
        <f t="shared" si="85"/>
        <v>0</v>
      </c>
      <c r="DR285" s="189">
        <f t="shared" si="86"/>
        <v>0</v>
      </c>
      <c r="DS285" s="189">
        <f t="shared" si="87"/>
        <v>0</v>
      </c>
    </row>
    <row r="286" spans="1:123" x14ac:dyDescent="0.2">
      <c r="A286" s="27">
        <f t="shared" ca="1" si="81"/>
        <v>45413</v>
      </c>
      <c r="B286" s="17">
        <f>'Gas Curves'!C290</f>
        <v>6.5772455861421011E-2</v>
      </c>
      <c r="C286" s="17"/>
      <c r="D286" s="22"/>
      <c r="E286" s="22"/>
      <c r="F286" s="22"/>
      <c r="G286" s="22"/>
      <c r="H286" s="22"/>
      <c r="I286" s="22"/>
      <c r="J286" s="22"/>
      <c r="K286" s="22"/>
      <c r="L286" s="22"/>
      <c r="M286" s="24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4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/>
      <c r="CI286"/>
      <c r="CJ286"/>
      <c r="CK286"/>
      <c r="CP286"/>
      <c r="CQ286"/>
      <c r="CR286"/>
      <c r="CS286"/>
      <c r="CT286"/>
      <c r="CY286" s="190">
        <f t="shared" si="84"/>
        <v>45170</v>
      </c>
      <c r="CZ286" s="189">
        <f t="shared" ref="CZ286:CZ349" si="88">IF(AI286=0,CZ274,AH286+AI286)</f>
        <v>0.2</v>
      </c>
      <c r="DA286" s="189">
        <f t="shared" ref="DA286:DA349" si="89">IF(AI286=0,DA274,AI286)</f>
        <v>0.25</v>
      </c>
      <c r="DB286" s="189">
        <f t="shared" ref="DB286:DB349" si="90">IF(AI286=0,DB274,AI286+AJ286)</f>
        <v>0.3</v>
      </c>
      <c r="DD286" s="90">
        <f t="shared" ref="DD286:DD349" si="91">IF(Z286=0,DD274,Z286)</f>
        <v>0.16</v>
      </c>
      <c r="DE286" s="90">
        <f t="shared" ref="DE286:DE349" si="92">IF(AA286=0,DE274,AA286)</f>
        <v>0.2</v>
      </c>
      <c r="DF286" s="90">
        <f t="shared" ref="DF286:DF349" si="93">IF(AB286=0,DF274,AB286)</f>
        <v>0.24</v>
      </c>
      <c r="DH286" s="190">
        <f t="shared" si="82"/>
        <v>45170</v>
      </c>
      <c r="DI286" s="215">
        <f t="shared" ref="DI286:DI349" si="94">IF(BI286=0,DI274,BI286)</f>
        <v>0.75</v>
      </c>
      <c r="DL286" s="190">
        <f t="shared" si="83"/>
        <v>45170</v>
      </c>
      <c r="DM286" s="189">
        <f t="shared" si="78"/>
        <v>0.12</v>
      </c>
      <c r="DN286" s="189">
        <f t="shared" si="79"/>
        <v>0.15</v>
      </c>
      <c r="DO286" s="189">
        <f t="shared" si="80"/>
        <v>0.18</v>
      </c>
      <c r="DQ286" s="189">
        <f t="shared" si="85"/>
        <v>0</v>
      </c>
      <c r="DR286" s="189">
        <f t="shared" si="86"/>
        <v>0</v>
      </c>
      <c r="DS286" s="189">
        <f t="shared" si="87"/>
        <v>0</v>
      </c>
    </row>
    <row r="287" spans="1:123" x14ac:dyDescent="0.2">
      <c r="A287" s="27">
        <f t="shared" ca="1" si="81"/>
        <v>45444</v>
      </c>
      <c r="B287" s="17">
        <f>'Gas Curves'!C291</f>
        <v>6.5766550282570016E-2</v>
      </c>
      <c r="C287" s="17"/>
      <c r="D287" s="22"/>
      <c r="E287" s="22"/>
      <c r="F287" s="22"/>
      <c r="G287" s="22"/>
      <c r="H287" s="22"/>
      <c r="I287" s="22"/>
      <c r="J287" s="22"/>
      <c r="K287" s="22"/>
      <c r="L287" s="22"/>
      <c r="M287" s="24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4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/>
      <c r="CI287"/>
      <c r="CJ287"/>
      <c r="CK287"/>
      <c r="CP287"/>
      <c r="CQ287"/>
      <c r="CR287"/>
      <c r="CS287"/>
      <c r="CT287"/>
      <c r="CY287" s="190">
        <f t="shared" si="84"/>
        <v>45200</v>
      </c>
      <c r="CZ287" s="189">
        <f t="shared" si="88"/>
        <v>0.2</v>
      </c>
      <c r="DA287" s="189">
        <f t="shared" si="89"/>
        <v>0.25</v>
      </c>
      <c r="DB287" s="189">
        <f t="shared" si="90"/>
        <v>0.3</v>
      </c>
      <c r="DD287" s="90">
        <f t="shared" si="91"/>
        <v>0.16</v>
      </c>
      <c r="DE287" s="90">
        <f t="shared" si="92"/>
        <v>0.2</v>
      </c>
      <c r="DF287" s="90">
        <f t="shared" si="93"/>
        <v>0.24</v>
      </c>
      <c r="DH287" s="190">
        <f t="shared" si="82"/>
        <v>45200</v>
      </c>
      <c r="DI287" s="215">
        <f t="shared" si="94"/>
        <v>0.75</v>
      </c>
      <c r="DL287" s="190">
        <f t="shared" si="83"/>
        <v>45200</v>
      </c>
      <c r="DM287" s="189">
        <f t="shared" si="78"/>
        <v>0.12</v>
      </c>
      <c r="DN287" s="189">
        <f t="shared" si="79"/>
        <v>0.15</v>
      </c>
      <c r="DO287" s="189">
        <f t="shared" si="80"/>
        <v>0.18</v>
      </c>
      <c r="DQ287" s="189">
        <f t="shared" si="85"/>
        <v>0</v>
      </c>
      <c r="DR287" s="189">
        <f t="shared" si="86"/>
        <v>0</v>
      </c>
      <c r="DS287" s="189">
        <f t="shared" si="87"/>
        <v>0</v>
      </c>
    </row>
    <row r="288" spans="1:123" x14ac:dyDescent="0.2">
      <c r="A288" s="27">
        <f t="shared" ca="1" si="81"/>
        <v>45474</v>
      </c>
      <c r="B288" s="17">
        <f>'Gas Curves'!C292</f>
        <v>6.5760835206274029E-2</v>
      </c>
      <c r="C288" s="17"/>
      <c r="D288" s="22"/>
      <c r="E288" s="22"/>
      <c r="F288" s="22"/>
      <c r="G288" s="22"/>
      <c r="H288" s="22"/>
      <c r="I288" s="22"/>
      <c r="J288" s="22"/>
      <c r="K288" s="22"/>
      <c r="L288" s="22"/>
      <c r="M288" s="24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4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/>
      <c r="CI288"/>
      <c r="CJ288"/>
      <c r="CK288"/>
      <c r="CP288"/>
      <c r="CQ288"/>
      <c r="CR288"/>
      <c r="CS288"/>
      <c r="CT288"/>
      <c r="CY288" s="190">
        <f t="shared" si="84"/>
        <v>45231</v>
      </c>
      <c r="CZ288" s="189">
        <f t="shared" si="88"/>
        <v>0.2</v>
      </c>
      <c r="DA288" s="189">
        <f t="shared" si="89"/>
        <v>0.25</v>
      </c>
      <c r="DB288" s="189">
        <f t="shared" si="90"/>
        <v>0.3</v>
      </c>
      <c r="DD288" s="90">
        <f t="shared" si="91"/>
        <v>0.16</v>
      </c>
      <c r="DE288" s="90">
        <f t="shared" si="92"/>
        <v>0.2</v>
      </c>
      <c r="DF288" s="90">
        <f t="shared" si="93"/>
        <v>0.24</v>
      </c>
      <c r="DH288" s="190">
        <f t="shared" si="82"/>
        <v>45231</v>
      </c>
      <c r="DI288" s="215">
        <f t="shared" si="94"/>
        <v>0.75</v>
      </c>
      <c r="DL288" s="190">
        <f t="shared" si="83"/>
        <v>45231</v>
      </c>
      <c r="DM288" s="189">
        <f t="shared" si="78"/>
        <v>0.12</v>
      </c>
      <c r="DN288" s="189">
        <f t="shared" si="79"/>
        <v>0.15</v>
      </c>
      <c r="DO288" s="189">
        <f t="shared" si="80"/>
        <v>0.18</v>
      </c>
      <c r="DQ288" s="189">
        <f t="shared" si="85"/>
        <v>0</v>
      </c>
      <c r="DR288" s="189">
        <f t="shared" si="86"/>
        <v>0</v>
      </c>
      <c r="DS288" s="189">
        <f t="shared" si="87"/>
        <v>0</v>
      </c>
    </row>
    <row r="289" spans="1:123" x14ac:dyDescent="0.2">
      <c r="A289" s="27">
        <f t="shared" ca="1" si="81"/>
        <v>45505</v>
      </c>
      <c r="B289" s="17">
        <f>'Gas Curves'!C293</f>
        <v>6.5754929627446015E-2</v>
      </c>
      <c r="C289" s="17"/>
      <c r="D289" s="22"/>
      <c r="E289" s="22"/>
      <c r="F289" s="22"/>
      <c r="G289" s="22"/>
      <c r="H289" s="22"/>
      <c r="I289" s="22"/>
      <c r="J289" s="22"/>
      <c r="K289" s="22"/>
      <c r="L289" s="22"/>
      <c r="M289" s="24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4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/>
      <c r="CI289"/>
      <c r="CJ289"/>
      <c r="CK289"/>
      <c r="CP289"/>
      <c r="CQ289"/>
      <c r="CR289"/>
      <c r="CS289"/>
      <c r="CT289"/>
      <c r="CY289" s="190">
        <f t="shared" si="84"/>
        <v>45261</v>
      </c>
      <c r="CZ289" s="189">
        <f t="shared" si="88"/>
        <v>0.2</v>
      </c>
      <c r="DA289" s="189">
        <f t="shared" si="89"/>
        <v>0.25</v>
      </c>
      <c r="DB289" s="189">
        <f t="shared" si="90"/>
        <v>0.3</v>
      </c>
      <c r="DD289" s="90">
        <f t="shared" si="91"/>
        <v>0.16</v>
      </c>
      <c r="DE289" s="90">
        <f t="shared" si="92"/>
        <v>0.2</v>
      </c>
      <c r="DF289" s="90">
        <f t="shared" si="93"/>
        <v>0.24</v>
      </c>
      <c r="DH289" s="190">
        <f t="shared" si="82"/>
        <v>45261</v>
      </c>
      <c r="DI289" s="215">
        <f t="shared" si="94"/>
        <v>0.75</v>
      </c>
      <c r="DL289" s="190">
        <f t="shared" si="83"/>
        <v>45261</v>
      </c>
      <c r="DM289" s="189">
        <f t="shared" si="78"/>
        <v>0.12</v>
      </c>
      <c r="DN289" s="189">
        <f t="shared" si="79"/>
        <v>0.15</v>
      </c>
      <c r="DO289" s="189">
        <f t="shared" si="80"/>
        <v>0.18</v>
      </c>
      <c r="DQ289" s="189">
        <f t="shared" si="85"/>
        <v>0</v>
      </c>
      <c r="DR289" s="189">
        <f t="shared" si="86"/>
        <v>0</v>
      </c>
      <c r="DS289" s="189">
        <f t="shared" si="87"/>
        <v>0</v>
      </c>
    </row>
    <row r="290" spans="1:123" ht="14.25" x14ac:dyDescent="0.2">
      <c r="A290" s="85">
        <f t="shared" ref="A290:A321" ca="1" si="95">EDATE(A289,1)</f>
        <v>45536</v>
      </c>
      <c r="B290" s="17">
        <f>'Gas Curves'!C294</f>
        <v>6.5749024048629021E-2</v>
      </c>
      <c r="C290" s="17"/>
      <c r="D290" s="22"/>
      <c r="E290" s="22"/>
      <c r="F290" s="22"/>
      <c r="G290" s="22"/>
      <c r="H290" s="22"/>
      <c r="I290" s="22"/>
      <c r="J290" s="22"/>
      <c r="K290" s="22"/>
      <c r="L290" s="22"/>
      <c r="M290" s="24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4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/>
      <c r="CI290"/>
      <c r="CJ290"/>
      <c r="CK290"/>
      <c r="CP290"/>
      <c r="CQ290"/>
      <c r="CR290"/>
      <c r="CS290"/>
      <c r="CT290"/>
      <c r="CY290" s="190">
        <f t="shared" si="84"/>
        <v>45292</v>
      </c>
      <c r="CZ290" s="189">
        <f t="shared" si="88"/>
        <v>0</v>
      </c>
      <c r="DA290" s="189">
        <f t="shared" si="89"/>
        <v>0</v>
      </c>
      <c r="DB290" s="189">
        <f t="shared" si="90"/>
        <v>0</v>
      </c>
      <c r="DD290" s="90">
        <f t="shared" si="91"/>
        <v>0</v>
      </c>
      <c r="DE290" s="90">
        <f t="shared" si="92"/>
        <v>0</v>
      </c>
      <c r="DF290" s="90">
        <f t="shared" si="93"/>
        <v>0</v>
      </c>
      <c r="DH290" s="190">
        <f t="shared" si="82"/>
        <v>45292</v>
      </c>
      <c r="DI290" s="215">
        <f t="shared" si="94"/>
        <v>0</v>
      </c>
      <c r="DL290" s="190">
        <f t="shared" si="83"/>
        <v>45292</v>
      </c>
      <c r="DM290" s="189">
        <f t="shared" si="78"/>
        <v>0</v>
      </c>
      <c r="DN290" s="189">
        <f t="shared" si="79"/>
        <v>0</v>
      </c>
      <c r="DO290" s="189">
        <f t="shared" si="80"/>
        <v>0</v>
      </c>
      <c r="DQ290" s="189">
        <f t="shared" si="85"/>
        <v>0</v>
      </c>
      <c r="DR290" s="189">
        <f t="shared" si="86"/>
        <v>0</v>
      </c>
      <c r="DS290" s="189">
        <f t="shared" si="87"/>
        <v>0</v>
      </c>
    </row>
    <row r="291" spans="1:123" ht="14.25" x14ac:dyDescent="0.2">
      <c r="A291" s="85">
        <f t="shared" ca="1" si="95"/>
        <v>45566</v>
      </c>
      <c r="B291" s="17">
        <f>'Gas Curves'!C295</f>
        <v>6.5743499474907999E-2</v>
      </c>
      <c r="C291" s="17"/>
      <c r="D291" s="22"/>
      <c r="E291" s="22"/>
      <c r="F291" s="22"/>
      <c r="G291" s="22"/>
      <c r="H291" s="22"/>
      <c r="I291" s="22"/>
      <c r="J291" s="22"/>
      <c r="K291" s="22"/>
      <c r="L291" s="22"/>
      <c r="M291" s="24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4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/>
      <c r="CI291"/>
      <c r="CJ291"/>
      <c r="CK291"/>
      <c r="CP291"/>
      <c r="CQ291"/>
      <c r="CR291"/>
      <c r="CS291"/>
      <c r="CT291"/>
      <c r="CY291" s="190">
        <f t="shared" si="84"/>
        <v>45323</v>
      </c>
      <c r="CZ291" s="189">
        <f t="shared" si="88"/>
        <v>0.2</v>
      </c>
      <c r="DA291" s="189">
        <f t="shared" si="89"/>
        <v>0.25</v>
      </c>
      <c r="DB291" s="189">
        <f t="shared" si="90"/>
        <v>0.3</v>
      </c>
      <c r="DD291" s="90">
        <f t="shared" si="91"/>
        <v>0.16</v>
      </c>
      <c r="DE291" s="90">
        <f t="shared" si="92"/>
        <v>0.2</v>
      </c>
      <c r="DF291" s="90">
        <f t="shared" si="93"/>
        <v>0.24</v>
      </c>
      <c r="DH291" s="190">
        <f t="shared" si="82"/>
        <v>45323</v>
      </c>
      <c r="DI291" s="215">
        <f t="shared" si="94"/>
        <v>0.75</v>
      </c>
      <c r="DL291" s="190">
        <f t="shared" si="83"/>
        <v>45323</v>
      </c>
      <c r="DM291" s="189">
        <f t="shared" si="78"/>
        <v>0.12</v>
      </c>
      <c r="DN291" s="189">
        <f t="shared" si="79"/>
        <v>0.15</v>
      </c>
      <c r="DO291" s="189">
        <f t="shared" si="80"/>
        <v>0.18</v>
      </c>
      <c r="DQ291" s="189">
        <f t="shared" si="85"/>
        <v>0</v>
      </c>
      <c r="DR291" s="189">
        <f t="shared" si="86"/>
        <v>0</v>
      </c>
      <c r="DS291" s="189">
        <f t="shared" si="87"/>
        <v>0</v>
      </c>
    </row>
    <row r="292" spans="1:123" ht="14.25" x14ac:dyDescent="0.2">
      <c r="A292" s="85">
        <f t="shared" ca="1" si="95"/>
        <v>45597</v>
      </c>
      <c r="B292" s="17">
        <f>'Gas Curves'!C296</f>
        <v>6.5737593896114013E-2</v>
      </c>
      <c r="C292" s="17"/>
      <c r="D292" s="22"/>
      <c r="E292" s="22"/>
      <c r="F292" s="22"/>
      <c r="G292" s="22"/>
      <c r="H292" s="22"/>
      <c r="I292" s="22"/>
      <c r="J292" s="22"/>
      <c r="K292" s="22"/>
      <c r="L292" s="22"/>
      <c r="M292" s="24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4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/>
      <c r="CI292"/>
      <c r="CJ292"/>
      <c r="CK292"/>
      <c r="CP292"/>
      <c r="CQ292"/>
      <c r="CR292"/>
      <c r="CS292"/>
      <c r="CT292"/>
      <c r="CY292" s="190">
        <f t="shared" si="84"/>
        <v>45352</v>
      </c>
      <c r="CZ292" s="189">
        <f t="shared" si="88"/>
        <v>0.2</v>
      </c>
      <c r="DA292" s="189">
        <f t="shared" si="89"/>
        <v>0.25</v>
      </c>
      <c r="DB292" s="189">
        <f t="shared" si="90"/>
        <v>0.3</v>
      </c>
      <c r="DD292" s="90">
        <f t="shared" si="91"/>
        <v>0.16</v>
      </c>
      <c r="DE292" s="90">
        <f t="shared" si="92"/>
        <v>0.2</v>
      </c>
      <c r="DF292" s="90">
        <f t="shared" si="93"/>
        <v>0.24</v>
      </c>
      <c r="DH292" s="190">
        <f t="shared" si="82"/>
        <v>45352</v>
      </c>
      <c r="DI292" s="215">
        <f t="shared" si="94"/>
        <v>0.75</v>
      </c>
      <c r="DL292" s="190">
        <f t="shared" si="83"/>
        <v>45352</v>
      </c>
      <c r="DM292" s="189">
        <f t="shared" si="78"/>
        <v>0.12</v>
      </c>
      <c r="DN292" s="189">
        <f t="shared" si="79"/>
        <v>0.15</v>
      </c>
      <c r="DO292" s="189">
        <f t="shared" si="80"/>
        <v>0.18</v>
      </c>
      <c r="DQ292" s="189">
        <f t="shared" si="85"/>
        <v>0</v>
      </c>
      <c r="DR292" s="189">
        <f t="shared" si="86"/>
        <v>0</v>
      </c>
      <c r="DS292" s="189">
        <f t="shared" si="87"/>
        <v>0</v>
      </c>
    </row>
    <row r="293" spans="1:123" ht="14.25" x14ac:dyDescent="0.2">
      <c r="A293" s="85">
        <f t="shared" ca="1" si="95"/>
        <v>45627</v>
      </c>
      <c r="B293" s="17">
        <f>'Gas Curves'!C297</f>
        <v>6.5731878819871997E-2</v>
      </c>
      <c r="C293" s="17"/>
      <c r="D293" s="22"/>
      <c r="E293" s="22"/>
      <c r="F293" s="22"/>
      <c r="G293" s="22"/>
      <c r="H293" s="22"/>
      <c r="I293" s="22"/>
      <c r="J293" s="22"/>
      <c r="K293" s="22"/>
      <c r="L293" s="22"/>
      <c r="M293" s="24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4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/>
      <c r="CI293"/>
      <c r="CJ293"/>
      <c r="CK293"/>
      <c r="CP293"/>
      <c r="CQ293"/>
      <c r="CR293"/>
      <c r="CS293"/>
      <c r="CT293"/>
      <c r="CY293" s="190">
        <f t="shared" si="84"/>
        <v>45383</v>
      </c>
      <c r="CZ293" s="189">
        <f t="shared" si="88"/>
        <v>0.2</v>
      </c>
      <c r="DA293" s="189">
        <f t="shared" si="89"/>
        <v>0.25</v>
      </c>
      <c r="DB293" s="189">
        <f t="shared" si="90"/>
        <v>0.3</v>
      </c>
      <c r="DD293" s="90">
        <f t="shared" si="91"/>
        <v>0.16</v>
      </c>
      <c r="DE293" s="90">
        <f t="shared" si="92"/>
        <v>0.2</v>
      </c>
      <c r="DF293" s="90">
        <f t="shared" si="93"/>
        <v>0.24</v>
      </c>
      <c r="DH293" s="190">
        <f t="shared" si="82"/>
        <v>45383</v>
      </c>
      <c r="DI293" s="215">
        <f t="shared" si="94"/>
        <v>0.75</v>
      </c>
      <c r="DL293" s="190">
        <f t="shared" si="83"/>
        <v>45383</v>
      </c>
      <c r="DM293" s="189">
        <f t="shared" si="78"/>
        <v>0.12</v>
      </c>
      <c r="DN293" s="189">
        <f t="shared" si="79"/>
        <v>0.15</v>
      </c>
      <c r="DO293" s="189">
        <f t="shared" si="80"/>
        <v>0.18</v>
      </c>
      <c r="DQ293" s="189">
        <f t="shared" si="85"/>
        <v>0</v>
      </c>
      <c r="DR293" s="189">
        <f t="shared" si="86"/>
        <v>0</v>
      </c>
      <c r="DS293" s="189">
        <f t="shared" si="87"/>
        <v>0</v>
      </c>
    </row>
    <row r="294" spans="1:123" ht="14.25" x14ac:dyDescent="0.2">
      <c r="A294" s="85">
        <f t="shared" ca="1" si="95"/>
        <v>45658</v>
      </c>
      <c r="B294" s="17">
        <f>'Gas Curves'!C298</f>
        <v>6.5725973241101007E-2</v>
      </c>
      <c r="C294" s="17"/>
      <c r="D294" s="22"/>
      <c r="E294" s="22"/>
      <c r="F294" s="22"/>
      <c r="G294" s="22"/>
      <c r="H294" s="22"/>
      <c r="I294" s="22"/>
      <c r="J294" s="22"/>
      <c r="K294" s="22"/>
      <c r="L294" s="22"/>
      <c r="M294" s="24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4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/>
      <c r="CI294"/>
      <c r="CJ294"/>
      <c r="CK294"/>
      <c r="CP294"/>
      <c r="CQ294"/>
      <c r="CR294"/>
      <c r="CS294"/>
      <c r="CT294"/>
      <c r="CY294" s="190">
        <f t="shared" si="84"/>
        <v>45413</v>
      </c>
      <c r="CZ294" s="189">
        <f t="shared" si="88"/>
        <v>0.2</v>
      </c>
      <c r="DA294" s="189">
        <f t="shared" si="89"/>
        <v>0.25</v>
      </c>
      <c r="DB294" s="189">
        <f t="shared" si="90"/>
        <v>0.3</v>
      </c>
      <c r="DD294" s="90">
        <f t="shared" si="91"/>
        <v>0.16</v>
      </c>
      <c r="DE294" s="90">
        <f t="shared" si="92"/>
        <v>0.2</v>
      </c>
      <c r="DF294" s="90">
        <f t="shared" si="93"/>
        <v>0.24</v>
      </c>
      <c r="DH294" s="190">
        <f t="shared" si="82"/>
        <v>45413</v>
      </c>
      <c r="DI294" s="215">
        <f t="shared" si="94"/>
        <v>0.75</v>
      </c>
      <c r="DL294" s="190">
        <f t="shared" si="83"/>
        <v>45413</v>
      </c>
      <c r="DM294" s="189">
        <f t="shared" si="78"/>
        <v>0.12</v>
      </c>
      <c r="DN294" s="189">
        <f t="shared" si="79"/>
        <v>0.15</v>
      </c>
      <c r="DO294" s="189">
        <f t="shared" si="80"/>
        <v>0.18</v>
      </c>
      <c r="DQ294" s="189">
        <f t="shared" si="85"/>
        <v>0</v>
      </c>
      <c r="DR294" s="189">
        <f t="shared" si="86"/>
        <v>0</v>
      </c>
      <c r="DS294" s="189">
        <f t="shared" si="87"/>
        <v>0</v>
      </c>
    </row>
    <row r="295" spans="1:123" ht="14.25" x14ac:dyDescent="0.2">
      <c r="A295" s="85">
        <f t="shared" ca="1" si="95"/>
        <v>45689</v>
      </c>
      <c r="B295" s="17">
        <f>'Gas Curves'!C299</f>
        <v>6.5720258164882014E-2</v>
      </c>
      <c r="C295" s="17"/>
      <c r="D295" s="22"/>
      <c r="E295" s="22"/>
      <c r="F295" s="22"/>
      <c r="G295" s="22"/>
      <c r="H295" s="22"/>
      <c r="I295" s="22"/>
      <c r="J295" s="22"/>
      <c r="K295" s="22"/>
      <c r="L295" s="22"/>
      <c r="M295" s="24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4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/>
      <c r="CI295"/>
      <c r="CJ295"/>
      <c r="CK295"/>
      <c r="CP295"/>
      <c r="CQ295"/>
      <c r="CR295"/>
      <c r="CS295"/>
      <c r="CT295"/>
      <c r="CY295" s="190">
        <f t="shared" si="84"/>
        <v>45444</v>
      </c>
      <c r="CZ295" s="189">
        <f t="shared" si="88"/>
        <v>0.2</v>
      </c>
      <c r="DA295" s="189">
        <f t="shared" si="89"/>
        <v>0.25</v>
      </c>
      <c r="DB295" s="189">
        <f t="shared" si="90"/>
        <v>0.3</v>
      </c>
      <c r="DD295" s="90">
        <f t="shared" si="91"/>
        <v>0.16</v>
      </c>
      <c r="DE295" s="90">
        <f t="shared" si="92"/>
        <v>0.2</v>
      </c>
      <c r="DF295" s="90">
        <f t="shared" si="93"/>
        <v>0.24</v>
      </c>
      <c r="DH295" s="190">
        <f t="shared" si="82"/>
        <v>45444</v>
      </c>
      <c r="DI295" s="215">
        <f t="shared" si="94"/>
        <v>0.75</v>
      </c>
      <c r="DL295" s="190">
        <f t="shared" si="83"/>
        <v>45444</v>
      </c>
      <c r="DM295" s="189">
        <f t="shared" si="78"/>
        <v>0.12</v>
      </c>
      <c r="DN295" s="189">
        <f t="shared" si="79"/>
        <v>0.15</v>
      </c>
      <c r="DO295" s="189">
        <f t="shared" si="80"/>
        <v>0.18</v>
      </c>
      <c r="DQ295" s="189">
        <f t="shared" si="85"/>
        <v>0</v>
      </c>
      <c r="DR295" s="189">
        <f t="shared" si="86"/>
        <v>0</v>
      </c>
      <c r="DS295" s="189">
        <f t="shared" si="87"/>
        <v>0</v>
      </c>
    </row>
    <row r="296" spans="1:123" ht="14.25" x14ac:dyDescent="0.2">
      <c r="A296" s="85">
        <f t="shared" ca="1" si="95"/>
        <v>45717</v>
      </c>
      <c r="B296" s="17">
        <f>'Gas Curves'!C300</f>
        <v>6.5714352586132993E-2</v>
      </c>
      <c r="C296" s="17"/>
      <c r="D296" s="22"/>
      <c r="E296" s="22"/>
      <c r="F296" s="22"/>
      <c r="G296" s="22"/>
      <c r="H296" s="22"/>
      <c r="I296" s="22"/>
      <c r="J296" s="22"/>
      <c r="K296" s="22"/>
      <c r="L296" s="22"/>
      <c r="M296" s="24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4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/>
      <c r="CI296"/>
      <c r="CJ296"/>
      <c r="CK296"/>
      <c r="CP296"/>
      <c r="CQ296"/>
      <c r="CR296"/>
      <c r="CS296"/>
      <c r="CT296"/>
      <c r="CY296" s="190">
        <f t="shared" si="84"/>
        <v>45474</v>
      </c>
      <c r="CZ296" s="189">
        <f t="shared" si="88"/>
        <v>0.32</v>
      </c>
      <c r="DA296" s="189">
        <f t="shared" si="89"/>
        <v>0.4</v>
      </c>
      <c r="DB296" s="189">
        <f t="shared" si="90"/>
        <v>0.48</v>
      </c>
      <c r="DD296" s="90">
        <f t="shared" si="91"/>
        <v>0.24</v>
      </c>
      <c r="DE296" s="90">
        <f t="shared" si="92"/>
        <v>0.3</v>
      </c>
      <c r="DF296" s="90">
        <f t="shared" si="93"/>
        <v>0.36</v>
      </c>
      <c r="DH296" s="190">
        <f t="shared" si="82"/>
        <v>45474</v>
      </c>
      <c r="DI296" s="215">
        <f t="shared" si="94"/>
        <v>0.75</v>
      </c>
      <c r="DL296" s="190">
        <f t="shared" si="83"/>
        <v>45474</v>
      </c>
      <c r="DM296" s="189">
        <f t="shared" si="78"/>
        <v>0.192</v>
      </c>
      <c r="DN296" s="189">
        <f t="shared" si="79"/>
        <v>0.24</v>
      </c>
      <c r="DO296" s="189">
        <f t="shared" si="80"/>
        <v>0.28799999999999998</v>
      </c>
      <c r="DQ296" s="189">
        <f t="shared" si="85"/>
        <v>0</v>
      </c>
      <c r="DR296" s="189">
        <f t="shared" si="86"/>
        <v>0</v>
      </c>
      <c r="DS296" s="189">
        <f t="shared" si="87"/>
        <v>0</v>
      </c>
    </row>
    <row r="297" spans="1:123" ht="14.25" x14ac:dyDescent="0.2">
      <c r="A297" s="85">
        <f t="shared" ca="1" si="95"/>
        <v>45748</v>
      </c>
      <c r="B297" s="17">
        <f>'Gas Curves'!C301</f>
        <v>6.5708447007396018E-2</v>
      </c>
      <c r="C297" s="17"/>
      <c r="D297" s="22"/>
      <c r="E297" s="22"/>
      <c r="F297" s="22"/>
      <c r="G297" s="22"/>
      <c r="H297" s="22"/>
      <c r="I297" s="22"/>
      <c r="J297" s="22"/>
      <c r="K297" s="22"/>
      <c r="L297" s="22"/>
      <c r="M297" s="24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4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/>
      <c r="CI297"/>
      <c r="CJ297"/>
      <c r="CK297"/>
      <c r="CP297"/>
      <c r="CQ297"/>
      <c r="CR297"/>
      <c r="CS297"/>
      <c r="CT297"/>
      <c r="CY297" s="190">
        <f t="shared" si="84"/>
        <v>45505</v>
      </c>
      <c r="CZ297" s="189">
        <f t="shared" si="88"/>
        <v>0.32</v>
      </c>
      <c r="DA297" s="189">
        <f t="shared" si="89"/>
        <v>0.4</v>
      </c>
      <c r="DB297" s="189">
        <f t="shared" si="90"/>
        <v>0.48</v>
      </c>
      <c r="DD297" s="90">
        <f t="shared" si="91"/>
        <v>0.24</v>
      </c>
      <c r="DE297" s="90">
        <f t="shared" si="92"/>
        <v>0.3</v>
      </c>
      <c r="DF297" s="90">
        <f t="shared" si="93"/>
        <v>0.36</v>
      </c>
      <c r="DH297" s="190">
        <f t="shared" si="82"/>
        <v>45505</v>
      </c>
      <c r="DI297" s="215">
        <f t="shared" si="94"/>
        <v>0.75</v>
      </c>
      <c r="DL297" s="190">
        <f t="shared" si="83"/>
        <v>45505</v>
      </c>
      <c r="DM297" s="189">
        <f t="shared" si="78"/>
        <v>0.192</v>
      </c>
      <c r="DN297" s="189">
        <f t="shared" si="79"/>
        <v>0.24</v>
      </c>
      <c r="DO297" s="189">
        <f t="shared" si="80"/>
        <v>0.28799999999999998</v>
      </c>
      <c r="DQ297" s="189">
        <f t="shared" si="85"/>
        <v>0</v>
      </c>
      <c r="DR297" s="189">
        <f t="shared" si="86"/>
        <v>0</v>
      </c>
      <c r="DS297" s="189">
        <f t="shared" si="87"/>
        <v>0</v>
      </c>
    </row>
    <row r="298" spans="1:123" ht="14.25" x14ac:dyDescent="0.2">
      <c r="A298" s="85">
        <f t="shared" ca="1" si="95"/>
        <v>45778</v>
      </c>
      <c r="B298" s="17">
        <f>'Gas Curves'!C302</f>
        <v>6.5702731931210026E-2</v>
      </c>
      <c r="C298" s="17"/>
      <c r="D298" s="22"/>
      <c r="E298" s="22"/>
      <c r="F298" s="22"/>
      <c r="G298" s="22"/>
      <c r="H298" s="22"/>
      <c r="I298" s="22"/>
      <c r="J298" s="22"/>
      <c r="K298" s="22"/>
      <c r="L298" s="22"/>
      <c r="M298" s="24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4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/>
      <c r="CI298"/>
      <c r="CJ298"/>
      <c r="CK298"/>
      <c r="CP298"/>
      <c r="CQ298"/>
      <c r="CR298"/>
      <c r="CS298"/>
      <c r="CT298"/>
      <c r="CY298" s="190">
        <f t="shared" si="84"/>
        <v>45536</v>
      </c>
      <c r="CZ298" s="189">
        <f t="shared" si="88"/>
        <v>0.2</v>
      </c>
      <c r="DA298" s="189">
        <f t="shared" si="89"/>
        <v>0.25</v>
      </c>
      <c r="DB298" s="189">
        <f t="shared" si="90"/>
        <v>0.3</v>
      </c>
      <c r="DD298" s="90">
        <f t="shared" si="91"/>
        <v>0.16</v>
      </c>
      <c r="DE298" s="90">
        <f t="shared" si="92"/>
        <v>0.2</v>
      </c>
      <c r="DF298" s="90">
        <f t="shared" si="93"/>
        <v>0.24</v>
      </c>
      <c r="DH298" s="190">
        <f t="shared" si="82"/>
        <v>45536</v>
      </c>
      <c r="DI298" s="215">
        <f t="shared" si="94"/>
        <v>0.75</v>
      </c>
      <c r="DL298" s="190">
        <f t="shared" si="83"/>
        <v>45536</v>
      </c>
      <c r="DM298" s="189">
        <f t="shared" si="78"/>
        <v>0.12</v>
      </c>
      <c r="DN298" s="189">
        <f t="shared" si="79"/>
        <v>0.15</v>
      </c>
      <c r="DO298" s="189">
        <f t="shared" si="80"/>
        <v>0.18</v>
      </c>
      <c r="DQ298" s="189">
        <f t="shared" si="85"/>
        <v>0</v>
      </c>
      <c r="DR298" s="189">
        <f t="shared" si="86"/>
        <v>0</v>
      </c>
      <c r="DS298" s="189">
        <f t="shared" si="87"/>
        <v>0</v>
      </c>
    </row>
    <row r="299" spans="1:123" ht="14.25" x14ac:dyDescent="0.2">
      <c r="A299" s="85">
        <f t="shared" ca="1" si="95"/>
        <v>45809</v>
      </c>
      <c r="B299" s="17">
        <f>'Gas Curves'!C303</f>
        <v>6.5696826352494991E-2</v>
      </c>
      <c r="C299" s="17"/>
      <c r="D299" s="22"/>
      <c r="E299" s="22"/>
      <c r="F299" s="22"/>
      <c r="G299" s="22"/>
      <c r="H299" s="22"/>
      <c r="I299" s="22"/>
      <c r="J299" s="22"/>
      <c r="K299" s="22"/>
      <c r="L299" s="22"/>
      <c r="M299" s="24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4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/>
      <c r="CI299"/>
      <c r="CJ299"/>
      <c r="CK299"/>
      <c r="CP299"/>
      <c r="CQ299"/>
      <c r="CR299"/>
      <c r="CS299"/>
      <c r="CT299"/>
      <c r="CY299" s="190">
        <f t="shared" si="84"/>
        <v>45566</v>
      </c>
      <c r="CZ299" s="189">
        <f t="shared" si="88"/>
        <v>0.2</v>
      </c>
      <c r="DA299" s="189">
        <f t="shared" si="89"/>
        <v>0.25</v>
      </c>
      <c r="DB299" s="189">
        <f t="shared" si="90"/>
        <v>0.3</v>
      </c>
      <c r="DD299" s="90">
        <f t="shared" si="91"/>
        <v>0.16</v>
      </c>
      <c r="DE299" s="90">
        <f t="shared" si="92"/>
        <v>0.2</v>
      </c>
      <c r="DF299" s="90">
        <f t="shared" si="93"/>
        <v>0.24</v>
      </c>
      <c r="DH299" s="190">
        <f t="shared" si="82"/>
        <v>45566</v>
      </c>
      <c r="DI299" s="215">
        <f t="shared" si="94"/>
        <v>0.75</v>
      </c>
      <c r="DL299" s="190">
        <f t="shared" si="83"/>
        <v>45566</v>
      </c>
      <c r="DM299" s="189">
        <f t="shared" si="78"/>
        <v>0.12</v>
      </c>
      <c r="DN299" s="189">
        <f t="shared" si="79"/>
        <v>0.15</v>
      </c>
      <c r="DO299" s="189">
        <f t="shared" si="80"/>
        <v>0.18</v>
      </c>
      <c r="DQ299" s="189">
        <f t="shared" si="85"/>
        <v>0</v>
      </c>
      <c r="DR299" s="189">
        <f t="shared" si="86"/>
        <v>0</v>
      </c>
      <c r="DS299" s="189">
        <f t="shared" si="87"/>
        <v>0</v>
      </c>
    </row>
    <row r="300" spans="1:123" ht="14.25" x14ac:dyDescent="0.2">
      <c r="A300" s="85">
        <f t="shared" ca="1" si="95"/>
        <v>45839</v>
      </c>
      <c r="B300" s="17">
        <f>'Gas Curves'!C304</f>
        <v>6.5691111276331024E-2</v>
      </c>
      <c r="C300" s="17"/>
      <c r="D300" s="22"/>
      <c r="E300" s="22"/>
      <c r="F300" s="22"/>
      <c r="G300" s="22"/>
      <c r="H300" s="22"/>
      <c r="I300" s="22"/>
      <c r="J300" s="22"/>
      <c r="K300" s="22"/>
      <c r="L300" s="22"/>
      <c r="M300" s="24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4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/>
      <c r="CI300"/>
      <c r="CJ300"/>
      <c r="CK300"/>
      <c r="CP300"/>
      <c r="CQ300"/>
      <c r="CR300"/>
      <c r="CS300"/>
      <c r="CT300"/>
      <c r="CU300"/>
      <c r="CV300" s="27"/>
      <c r="CW300" s="41"/>
      <c r="CX300" s="41"/>
      <c r="CY300" s="190">
        <f t="shared" si="84"/>
        <v>45597</v>
      </c>
      <c r="CZ300" s="189">
        <f t="shared" si="88"/>
        <v>0.2</v>
      </c>
      <c r="DA300" s="189">
        <f t="shared" si="89"/>
        <v>0.25</v>
      </c>
      <c r="DB300" s="189">
        <f t="shared" si="90"/>
        <v>0.3</v>
      </c>
      <c r="DD300" s="90">
        <f t="shared" si="91"/>
        <v>0.16</v>
      </c>
      <c r="DE300" s="90">
        <f t="shared" si="92"/>
        <v>0.2</v>
      </c>
      <c r="DF300" s="90">
        <f t="shared" si="93"/>
        <v>0.24</v>
      </c>
      <c r="DG300" s="86"/>
      <c r="DH300" s="190">
        <f t="shared" si="82"/>
        <v>45597</v>
      </c>
      <c r="DI300" s="215">
        <f t="shared" si="94"/>
        <v>0.75</v>
      </c>
      <c r="DL300" s="190">
        <f t="shared" si="83"/>
        <v>45597</v>
      </c>
      <c r="DM300" s="189">
        <f t="shared" si="78"/>
        <v>0.12</v>
      </c>
      <c r="DN300" s="189">
        <f t="shared" si="79"/>
        <v>0.15</v>
      </c>
      <c r="DO300" s="189">
        <f t="shared" si="80"/>
        <v>0.18</v>
      </c>
      <c r="DQ300" s="189">
        <f t="shared" si="85"/>
        <v>0</v>
      </c>
      <c r="DR300" s="189">
        <f t="shared" si="86"/>
        <v>0</v>
      </c>
      <c r="DS300" s="189">
        <f t="shared" si="87"/>
        <v>0</v>
      </c>
    </row>
    <row r="301" spans="1:123" ht="14.25" x14ac:dyDescent="0.2">
      <c r="A301" s="85">
        <f t="shared" ca="1" si="95"/>
        <v>45870</v>
      </c>
      <c r="B301" s="17">
        <f>'Gas Curves'!C305</f>
        <v>6.5685205697639013E-2</v>
      </c>
      <c r="C301" s="17"/>
      <c r="D301" s="22"/>
      <c r="E301" s="22"/>
      <c r="F301" s="22"/>
      <c r="G301" s="22"/>
      <c r="H301" s="22"/>
      <c r="I301" s="22"/>
      <c r="J301" s="22"/>
      <c r="K301" s="22"/>
      <c r="L301" s="22"/>
      <c r="M301" s="24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4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/>
      <c r="CI301"/>
      <c r="CJ301"/>
      <c r="CK301"/>
      <c r="CP301"/>
      <c r="CQ301"/>
      <c r="CR301"/>
      <c r="CS301"/>
      <c r="CT301"/>
      <c r="CU301"/>
      <c r="CV301" s="27"/>
      <c r="CW301" s="41"/>
      <c r="CX301" s="41"/>
      <c r="CY301" s="190">
        <f t="shared" si="84"/>
        <v>45627</v>
      </c>
      <c r="CZ301" s="189">
        <f t="shared" si="88"/>
        <v>0.2</v>
      </c>
      <c r="DA301" s="189">
        <f t="shared" si="89"/>
        <v>0.25</v>
      </c>
      <c r="DB301" s="189">
        <f t="shared" si="90"/>
        <v>0.3</v>
      </c>
      <c r="DD301" s="90">
        <f t="shared" si="91"/>
        <v>0.16</v>
      </c>
      <c r="DE301" s="90">
        <f t="shared" si="92"/>
        <v>0.2</v>
      </c>
      <c r="DF301" s="90">
        <f t="shared" si="93"/>
        <v>0.24</v>
      </c>
      <c r="DG301" s="86"/>
      <c r="DH301" s="190">
        <f t="shared" si="82"/>
        <v>45627</v>
      </c>
      <c r="DI301" s="215">
        <f t="shared" si="94"/>
        <v>0.75</v>
      </c>
      <c r="DL301" s="190">
        <f t="shared" si="83"/>
        <v>45627</v>
      </c>
      <c r="DM301" s="189">
        <f t="shared" si="78"/>
        <v>0.12</v>
      </c>
      <c r="DN301" s="189">
        <f t="shared" si="79"/>
        <v>0.15</v>
      </c>
      <c r="DO301" s="189">
        <f t="shared" si="80"/>
        <v>0.18</v>
      </c>
      <c r="DQ301" s="189">
        <f t="shared" si="85"/>
        <v>0</v>
      </c>
      <c r="DR301" s="189">
        <f t="shared" si="86"/>
        <v>0</v>
      </c>
      <c r="DS301" s="189">
        <f t="shared" si="87"/>
        <v>0</v>
      </c>
    </row>
    <row r="302" spans="1:123" ht="14.25" x14ac:dyDescent="0.2">
      <c r="A302" s="85">
        <f t="shared" ca="1" si="95"/>
        <v>45901</v>
      </c>
      <c r="B302" s="17">
        <f>'Gas Curves'!C306</f>
        <v>6.5679300118959033E-2</v>
      </c>
      <c r="C302" s="17"/>
      <c r="D302" s="22"/>
      <c r="E302" s="22"/>
      <c r="F302" s="22"/>
      <c r="G302" s="22"/>
      <c r="H302" s="22"/>
      <c r="I302" s="22"/>
      <c r="J302" s="22"/>
      <c r="K302" s="22"/>
      <c r="L302" s="22"/>
      <c r="M302" s="24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4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/>
      <c r="CI302"/>
      <c r="CJ302"/>
      <c r="CK302"/>
      <c r="CP302"/>
      <c r="CQ302"/>
      <c r="CR302"/>
      <c r="CS302"/>
      <c r="CT302"/>
      <c r="CU302"/>
      <c r="CV302" s="27"/>
      <c r="CW302" s="41"/>
      <c r="CX302" s="41"/>
      <c r="CY302" s="190">
        <f t="shared" si="84"/>
        <v>45658</v>
      </c>
      <c r="CZ302" s="189">
        <f t="shared" si="88"/>
        <v>0</v>
      </c>
      <c r="DA302" s="189">
        <f t="shared" si="89"/>
        <v>0</v>
      </c>
      <c r="DB302" s="189">
        <f t="shared" si="90"/>
        <v>0</v>
      </c>
      <c r="DD302" s="90">
        <f t="shared" si="91"/>
        <v>0</v>
      </c>
      <c r="DE302" s="90">
        <f t="shared" si="92"/>
        <v>0</v>
      </c>
      <c r="DF302" s="90">
        <f t="shared" si="93"/>
        <v>0</v>
      </c>
      <c r="DG302" s="86"/>
      <c r="DH302" s="190">
        <f t="shared" si="82"/>
        <v>45658</v>
      </c>
      <c r="DI302" s="215">
        <f t="shared" si="94"/>
        <v>0</v>
      </c>
      <c r="DL302" s="190">
        <f t="shared" si="83"/>
        <v>45658</v>
      </c>
      <c r="DM302" s="189">
        <f t="shared" si="78"/>
        <v>0</v>
      </c>
      <c r="DN302" s="189">
        <f t="shared" si="79"/>
        <v>0</v>
      </c>
      <c r="DO302" s="189">
        <f t="shared" si="80"/>
        <v>0</v>
      </c>
      <c r="DQ302" s="189">
        <f t="shared" si="85"/>
        <v>0</v>
      </c>
      <c r="DR302" s="189">
        <f t="shared" si="86"/>
        <v>0</v>
      </c>
      <c r="DS302" s="189">
        <f t="shared" si="87"/>
        <v>0</v>
      </c>
    </row>
    <row r="303" spans="1:123" ht="14.25" x14ac:dyDescent="0.2">
      <c r="A303" s="85">
        <f t="shared" ca="1" si="95"/>
        <v>45931</v>
      </c>
      <c r="B303" s="17">
        <f>'Gas Curves'!C307</f>
        <v>6.5673966047903001E-2</v>
      </c>
      <c r="C303" s="17"/>
      <c r="D303" s="22"/>
      <c r="E303" s="22"/>
      <c r="F303" s="22"/>
      <c r="G303" s="22"/>
      <c r="H303" s="22"/>
      <c r="I303" s="22"/>
      <c r="J303" s="22"/>
      <c r="K303" s="22"/>
      <c r="L303" s="22"/>
      <c r="M303" s="24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4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/>
      <c r="CI303"/>
      <c r="CJ303"/>
      <c r="CK303"/>
      <c r="CP303"/>
      <c r="CQ303"/>
      <c r="CR303"/>
      <c r="CS303"/>
      <c r="CT303"/>
      <c r="CU303"/>
      <c r="CV303" s="27"/>
      <c r="CW303" s="41"/>
      <c r="CX303" s="41"/>
      <c r="CY303" s="190">
        <f t="shared" si="84"/>
        <v>45689</v>
      </c>
      <c r="CZ303" s="189">
        <f t="shared" si="88"/>
        <v>0.2</v>
      </c>
      <c r="DA303" s="189">
        <f t="shared" si="89"/>
        <v>0.25</v>
      </c>
      <c r="DB303" s="189">
        <f t="shared" si="90"/>
        <v>0.3</v>
      </c>
      <c r="DD303" s="90">
        <f t="shared" si="91"/>
        <v>0.16</v>
      </c>
      <c r="DE303" s="90">
        <f t="shared" si="92"/>
        <v>0.2</v>
      </c>
      <c r="DF303" s="90">
        <f t="shared" si="93"/>
        <v>0.24</v>
      </c>
      <c r="DG303" s="86"/>
      <c r="DH303" s="190">
        <f t="shared" si="82"/>
        <v>45689</v>
      </c>
      <c r="DI303" s="215">
        <f t="shared" si="94"/>
        <v>0.75</v>
      </c>
      <c r="DL303" s="190">
        <f t="shared" si="83"/>
        <v>45689</v>
      </c>
      <c r="DM303" s="189">
        <f t="shared" si="78"/>
        <v>0.12</v>
      </c>
      <c r="DN303" s="189">
        <f t="shared" si="79"/>
        <v>0.15</v>
      </c>
      <c r="DO303" s="189">
        <f t="shared" si="80"/>
        <v>0.18</v>
      </c>
      <c r="DQ303" s="189">
        <f t="shared" si="85"/>
        <v>0</v>
      </c>
      <c r="DR303" s="189">
        <f t="shared" si="86"/>
        <v>0</v>
      </c>
      <c r="DS303" s="189">
        <f t="shared" si="87"/>
        <v>0</v>
      </c>
    </row>
    <row r="304" spans="1:123" ht="14.25" x14ac:dyDescent="0.2">
      <c r="A304" s="85">
        <f t="shared" ca="1" si="95"/>
        <v>45962</v>
      </c>
      <c r="B304" s="17">
        <f>'Gas Curves'!C308</f>
        <v>6.5668060469245018E-2</v>
      </c>
      <c r="C304" s="17"/>
      <c r="D304" s="22"/>
      <c r="E304" s="22"/>
      <c r="F304" s="22"/>
      <c r="G304" s="22"/>
      <c r="H304" s="22"/>
      <c r="I304" s="22"/>
      <c r="J304" s="22"/>
      <c r="K304" s="22"/>
      <c r="L304" s="22"/>
      <c r="M304" s="24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4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/>
      <c r="CI304"/>
      <c r="CJ304"/>
      <c r="CK304"/>
      <c r="CP304"/>
      <c r="CQ304"/>
      <c r="CR304"/>
      <c r="CS304"/>
      <c r="CT304"/>
      <c r="CU304"/>
      <c r="CV304" s="27"/>
      <c r="CW304" s="41"/>
      <c r="CX304" s="41"/>
      <c r="CY304" s="190">
        <f t="shared" si="84"/>
        <v>45717</v>
      </c>
      <c r="CZ304" s="189">
        <f t="shared" si="88"/>
        <v>0.2</v>
      </c>
      <c r="DA304" s="189">
        <f t="shared" si="89"/>
        <v>0.25</v>
      </c>
      <c r="DB304" s="189">
        <f t="shared" si="90"/>
        <v>0.3</v>
      </c>
      <c r="DD304" s="90">
        <f t="shared" si="91"/>
        <v>0.16</v>
      </c>
      <c r="DE304" s="90">
        <f t="shared" si="92"/>
        <v>0.2</v>
      </c>
      <c r="DF304" s="90">
        <f t="shared" si="93"/>
        <v>0.24</v>
      </c>
      <c r="DG304" s="86"/>
      <c r="DH304" s="190">
        <f t="shared" si="82"/>
        <v>45717</v>
      </c>
      <c r="DI304" s="215">
        <f t="shared" si="94"/>
        <v>0.75</v>
      </c>
      <c r="DL304" s="190">
        <f t="shared" si="83"/>
        <v>45717</v>
      </c>
      <c r="DM304" s="189">
        <f t="shared" si="78"/>
        <v>0.12</v>
      </c>
      <c r="DN304" s="189">
        <f t="shared" si="79"/>
        <v>0.15</v>
      </c>
      <c r="DO304" s="189">
        <f t="shared" si="80"/>
        <v>0.18</v>
      </c>
      <c r="DQ304" s="189">
        <f t="shared" si="85"/>
        <v>0</v>
      </c>
      <c r="DR304" s="189">
        <f t="shared" si="86"/>
        <v>0</v>
      </c>
      <c r="DS304" s="189">
        <f t="shared" si="87"/>
        <v>0</v>
      </c>
    </row>
    <row r="305" spans="1:123" ht="14.25" x14ac:dyDescent="0.2">
      <c r="A305" s="85">
        <f t="shared" ca="1" si="95"/>
        <v>45992</v>
      </c>
      <c r="B305" s="17">
        <f>'Gas Curves'!C309</f>
        <v>6.5662345393136021E-2</v>
      </c>
      <c r="C305" s="17"/>
      <c r="D305" s="22"/>
      <c r="E305" s="22"/>
      <c r="F305" s="22"/>
      <c r="G305" s="22"/>
      <c r="H305" s="22"/>
      <c r="I305" s="22"/>
      <c r="J305" s="22"/>
      <c r="K305" s="22"/>
      <c r="L305" s="22"/>
      <c r="M305" s="24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4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/>
      <c r="CI305"/>
      <c r="CJ305"/>
      <c r="CK305"/>
      <c r="CP305"/>
      <c r="CQ305"/>
      <c r="CR305"/>
      <c r="CS305"/>
      <c r="CT305"/>
      <c r="CU305"/>
      <c r="CV305" s="27"/>
      <c r="CW305" s="41"/>
      <c r="CX305" s="41"/>
      <c r="CY305" s="190">
        <f t="shared" si="84"/>
        <v>45748</v>
      </c>
      <c r="CZ305" s="189">
        <f t="shared" si="88"/>
        <v>0.2</v>
      </c>
      <c r="DA305" s="189">
        <f t="shared" si="89"/>
        <v>0.25</v>
      </c>
      <c r="DB305" s="189">
        <f t="shared" si="90"/>
        <v>0.3</v>
      </c>
      <c r="DD305" s="90">
        <f t="shared" si="91"/>
        <v>0.16</v>
      </c>
      <c r="DE305" s="90">
        <f t="shared" si="92"/>
        <v>0.2</v>
      </c>
      <c r="DF305" s="90">
        <f t="shared" si="93"/>
        <v>0.24</v>
      </c>
      <c r="DG305" s="86"/>
      <c r="DH305" s="190">
        <f t="shared" si="82"/>
        <v>45748</v>
      </c>
      <c r="DI305" s="215">
        <f t="shared" si="94"/>
        <v>0.75</v>
      </c>
      <c r="DL305" s="190">
        <f t="shared" si="83"/>
        <v>45748</v>
      </c>
      <c r="DM305" s="189">
        <f t="shared" si="78"/>
        <v>0.12</v>
      </c>
      <c r="DN305" s="189">
        <f t="shared" si="79"/>
        <v>0.15</v>
      </c>
      <c r="DO305" s="189">
        <f t="shared" si="80"/>
        <v>0.18</v>
      </c>
      <c r="DQ305" s="189">
        <f t="shared" si="85"/>
        <v>0</v>
      </c>
      <c r="DR305" s="189">
        <f t="shared" si="86"/>
        <v>0</v>
      </c>
      <c r="DS305" s="189">
        <f t="shared" si="87"/>
        <v>0</v>
      </c>
    </row>
    <row r="306" spans="1:123" ht="14.25" x14ac:dyDescent="0.2">
      <c r="A306" s="85">
        <f t="shared" ca="1" si="95"/>
        <v>46023</v>
      </c>
      <c r="B306" s="17">
        <f>'Gas Curves'!C310</f>
        <v>6.5656439814500006E-2</v>
      </c>
      <c r="C306" s="17"/>
      <c r="D306" s="22"/>
      <c r="E306" s="22"/>
      <c r="F306" s="22"/>
      <c r="G306" s="22"/>
      <c r="H306" s="22"/>
      <c r="I306" s="22"/>
      <c r="J306" s="22"/>
      <c r="K306" s="22"/>
      <c r="L306" s="22"/>
      <c r="M306" s="24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4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/>
      <c r="CI306"/>
      <c r="CJ306"/>
      <c r="CK306"/>
      <c r="CP306"/>
      <c r="CQ306"/>
      <c r="CR306"/>
      <c r="CS306"/>
      <c r="CT306"/>
      <c r="CU306"/>
      <c r="CV306" s="27"/>
      <c r="CW306" s="41"/>
      <c r="CX306" s="41"/>
      <c r="CY306" s="190">
        <f t="shared" si="84"/>
        <v>45778</v>
      </c>
      <c r="CZ306" s="189">
        <f t="shared" si="88"/>
        <v>0.2</v>
      </c>
      <c r="DA306" s="189">
        <f t="shared" si="89"/>
        <v>0.25</v>
      </c>
      <c r="DB306" s="189">
        <f t="shared" si="90"/>
        <v>0.3</v>
      </c>
      <c r="DD306" s="90">
        <f t="shared" si="91"/>
        <v>0.16</v>
      </c>
      <c r="DE306" s="90">
        <f t="shared" si="92"/>
        <v>0.2</v>
      </c>
      <c r="DF306" s="90">
        <f t="shared" si="93"/>
        <v>0.24</v>
      </c>
      <c r="DG306" s="86"/>
      <c r="DH306" s="190">
        <f t="shared" si="82"/>
        <v>45778</v>
      </c>
      <c r="DI306" s="215">
        <f t="shared" si="94"/>
        <v>0.75</v>
      </c>
      <c r="DL306" s="190">
        <f t="shared" si="83"/>
        <v>45778</v>
      </c>
      <c r="DM306" s="189">
        <f t="shared" si="78"/>
        <v>0.12</v>
      </c>
      <c r="DN306" s="189">
        <f t="shared" si="79"/>
        <v>0.15</v>
      </c>
      <c r="DO306" s="189">
        <f t="shared" si="80"/>
        <v>0.18</v>
      </c>
      <c r="DQ306" s="189">
        <f t="shared" si="85"/>
        <v>0</v>
      </c>
      <c r="DR306" s="189">
        <f t="shared" si="86"/>
        <v>0</v>
      </c>
      <c r="DS306" s="189">
        <f t="shared" si="87"/>
        <v>0</v>
      </c>
    </row>
    <row r="307" spans="1:123" ht="14.25" x14ac:dyDescent="0.2">
      <c r="A307" s="85">
        <f t="shared" ca="1" si="95"/>
        <v>46054</v>
      </c>
      <c r="B307" s="17">
        <f>'Gas Curves'!C311</f>
        <v>6.5650724738412006E-2</v>
      </c>
      <c r="C307" s="17"/>
      <c r="D307" s="22"/>
      <c r="E307" s="22"/>
      <c r="F307" s="22"/>
      <c r="G307" s="22"/>
      <c r="H307" s="22"/>
      <c r="I307" s="22"/>
      <c r="J307" s="22"/>
      <c r="K307" s="22"/>
      <c r="L307" s="22"/>
      <c r="M307" s="24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4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/>
      <c r="CI307"/>
      <c r="CJ307"/>
      <c r="CK307"/>
      <c r="CP307"/>
      <c r="CQ307"/>
      <c r="CR307"/>
      <c r="CS307"/>
      <c r="CT307"/>
      <c r="CU307"/>
      <c r="CV307" s="27"/>
      <c r="CW307" s="41"/>
      <c r="CX307" s="41"/>
      <c r="CY307" s="190">
        <f t="shared" si="84"/>
        <v>45809</v>
      </c>
      <c r="CZ307" s="189">
        <f t="shared" si="88"/>
        <v>0.2</v>
      </c>
      <c r="DA307" s="189">
        <f t="shared" si="89"/>
        <v>0.25</v>
      </c>
      <c r="DB307" s="189">
        <f t="shared" si="90"/>
        <v>0.3</v>
      </c>
      <c r="DD307" s="90">
        <f t="shared" si="91"/>
        <v>0.16</v>
      </c>
      <c r="DE307" s="90">
        <f t="shared" si="92"/>
        <v>0.2</v>
      </c>
      <c r="DF307" s="90">
        <f t="shared" si="93"/>
        <v>0.24</v>
      </c>
      <c r="DG307" s="86"/>
      <c r="DH307" s="190">
        <f t="shared" ref="DH307:DH338" si="96">IF(BH307=0,EOMONTH(DH306,0)+1,BH307)</f>
        <v>45809</v>
      </c>
      <c r="DI307" s="215">
        <f t="shared" si="94"/>
        <v>0.75</v>
      </c>
      <c r="DL307" s="190">
        <f t="shared" ref="DL307:DL338" si="97">IF($M307=0,EOMONTH(DL306,0)+1,$M307)</f>
        <v>45809</v>
      </c>
      <c r="DM307" s="189">
        <f t="shared" si="78"/>
        <v>0.12</v>
      </c>
      <c r="DN307" s="189">
        <f t="shared" si="79"/>
        <v>0.15</v>
      </c>
      <c r="DO307" s="189">
        <f t="shared" si="80"/>
        <v>0.18</v>
      </c>
      <c r="DQ307" s="189">
        <f t="shared" si="85"/>
        <v>0</v>
      </c>
      <c r="DR307" s="189">
        <f t="shared" si="86"/>
        <v>0</v>
      </c>
      <c r="DS307" s="189">
        <f t="shared" si="87"/>
        <v>0</v>
      </c>
    </row>
    <row r="308" spans="1:123" ht="14.25" x14ac:dyDescent="0.2">
      <c r="A308" s="85">
        <f t="shared" ca="1" si="95"/>
        <v>46082</v>
      </c>
      <c r="B308" s="17">
        <f>'Gas Curves'!C312</f>
        <v>6.5644819159800014E-2</v>
      </c>
      <c r="C308" s="17"/>
      <c r="D308" s="22"/>
      <c r="E308" s="22"/>
      <c r="F308" s="22"/>
      <c r="G308" s="22"/>
      <c r="H308" s="22"/>
      <c r="I308" s="22"/>
      <c r="J308" s="22"/>
      <c r="K308" s="22"/>
      <c r="L308" s="22"/>
      <c r="M308" s="24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4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/>
      <c r="CI308"/>
      <c r="CJ308"/>
      <c r="CK308"/>
      <c r="CP308"/>
      <c r="CQ308"/>
      <c r="CR308"/>
      <c r="CS308"/>
      <c r="CT308"/>
      <c r="CU308"/>
      <c r="CV308" s="27"/>
      <c r="CW308" s="41"/>
      <c r="CX308" s="41"/>
      <c r="CY308" s="190">
        <f t="shared" ref="CY308:CY339" si="98">EOMONTH(CY307,0)+1</f>
        <v>45839</v>
      </c>
      <c r="CZ308" s="189">
        <f t="shared" si="88"/>
        <v>0.32</v>
      </c>
      <c r="DA308" s="189">
        <f t="shared" si="89"/>
        <v>0.4</v>
      </c>
      <c r="DB308" s="189">
        <f t="shared" si="90"/>
        <v>0.48</v>
      </c>
      <c r="DD308" s="90">
        <f t="shared" si="91"/>
        <v>0.24</v>
      </c>
      <c r="DE308" s="90">
        <f t="shared" si="92"/>
        <v>0.3</v>
      </c>
      <c r="DF308" s="90">
        <f t="shared" si="93"/>
        <v>0.36</v>
      </c>
      <c r="DG308" s="86"/>
      <c r="DH308" s="190">
        <f t="shared" si="96"/>
        <v>45839</v>
      </c>
      <c r="DI308" s="215">
        <f t="shared" si="94"/>
        <v>0.75</v>
      </c>
      <c r="DL308" s="190">
        <f t="shared" si="97"/>
        <v>45839</v>
      </c>
      <c r="DM308" s="189">
        <f t="shared" ref="DM308:DM371" si="99">IF(AV308=0,DM296,AU308+AV308)</f>
        <v>0.192</v>
      </c>
      <c r="DN308" s="189">
        <f t="shared" ref="DN308:DN371" si="100">IF(AM308=0,DN296,AM308)</f>
        <v>0.24</v>
      </c>
      <c r="DO308" s="189">
        <f t="shared" ref="DO308:DO371" si="101">IF(AV308=0,DO296,AV308+AW308)</f>
        <v>0.28799999999999998</v>
      </c>
      <c r="DQ308" s="189">
        <f t="shared" si="85"/>
        <v>0</v>
      </c>
      <c r="DR308" s="189">
        <f t="shared" si="86"/>
        <v>0</v>
      </c>
      <c r="DS308" s="189">
        <f t="shared" si="87"/>
        <v>0</v>
      </c>
    </row>
    <row r="309" spans="1:123" ht="14.25" x14ac:dyDescent="0.2">
      <c r="A309" s="85">
        <f t="shared" ca="1" si="95"/>
        <v>46113</v>
      </c>
      <c r="B309" s="17">
        <f>'Gas Curves'!C313</f>
        <v>6.5638913581198E-2</v>
      </c>
      <c r="C309" s="17"/>
      <c r="D309" s="22"/>
      <c r="E309" s="22"/>
      <c r="F309" s="22"/>
      <c r="G309" s="22"/>
      <c r="H309" s="22"/>
      <c r="I309" s="22"/>
      <c r="J309" s="22"/>
      <c r="K309" s="22"/>
      <c r="L309" s="22"/>
      <c r="M309" s="24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4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/>
      <c r="CI309"/>
      <c r="CJ309"/>
      <c r="CK309"/>
      <c r="CP309"/>
      <c r="CQ309"/>
      <c r="CR309"/>
      <c r="CS309"/>
      <c r="CT309"/>
      <c r="CU309"/>
      <c r="CV309" s="27"/>
      <c r="CW309" s="41"/>
      <c r="CX309" s="41"/>
      <c r="CY309" s="190">
        <f t="shared" si="98"/>
        <v>45870</v>
      </c>
      <c r="CZ309" s="189">
        <f t="shared" si="88"/>
        <v>0.32</v>
      </c>
      <c r="DA309" s="189">
        <f t="shared" si="89"/>
        <v>0.4</v>
      </c>
      <c r="DB309" s="189">
        <f t="shared" si="90"/>
        <v>0.48</v>
      </c>
      <c r="DD309" s="90">
        <f t="shared" si="91"/>
        <v>0.24</v>
      </c>
      <c r="DE309" s="90">
        <f t="shared" si="92"/>
        <v>0.3</v>
      </c>
      <c r="DF309" s="90">
        <f t="shared" si="93"/>
        <v>0.36</v>
      </c>
      <c r="DG309" s="86"/>
      <c r="DH309" s="190">
        <f t="shared" si="96"/>
        <v>45870</v>
      </c>
      <c r="DI309" s="215">
        <f t="shared" si="94"/>
        <v>0.75</v>
      </c>
      <c r="DL309" s="190">
        <f t="shared" si="97"/>
        <v>45870</v>
      </c>
      <c r="DM309" s="189">
        <f t="shared" si="99"/>
        <v>0.192</v>
      </c>
      <c r="DN309" s="189">
        <f t="shared" si="100"/>
        <v>0.24</v>
      </c>
      <c r="DO309" s="189">
        <f t="shared" si="101"/>
        <v>0.28799999999999998</v>
      </c>
      <c r="DQ309" s="189">
        <f t="shared" si="85"/>
        <v>0</v>
      </c>
      <c r="DR309" s="189">
        <f t="shared" si="86"/>
        <v>0</v>
      </c>
      <c r="DS309" s="189">
        <f t="shared" si="87"/>
        <v>0</v>
      </c>
    </row>
    <row r="310" spans="1:123" ht="14.25" x14ac:dyDescent="0.2">
      <c r="A310" s="85">
        <f t="shared" ca="1" si="95"/>
        <v>46143</v>
      </c>
      <c r="B310" s="17">
        <f>'Gas Curves'!C314</f>
        <v>6.5633198505144014E-2</v>
      </c>
      <c r="C310" s="17"/>
      <c r="D310" s="22"/>
      <c r="E310" s="22"/>
      <c r="F310" s="22"/>
      <c r="G310" s="22"/>
      <c r="H310" s="22"/>
      <c r="I310" s="22"/>
      <c r="J310" s="22"/>
      <c r="K310" s="22"/>
      <c r="L310" s="22"/>
      <c r="M310" s="24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4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/>
      <c r="CI310"/>
      <c r="CJ310"/>
      <c r="CK310"/>
      <c r="CP310"/>
      <c r="CQ310"/>
      <c r="CR310"/>
      <c r="CS310"/>
      <c r="CT310"/>
      <c r="CU310"/>
      <c r="CV310" s="27"/>
      <c r="CW310" s="41"/>
      <c r="CX310" s="41"/>
      <c r="CY310" s="190">
        <f t="shared" si="98"/>
        <v>45901</v>
      </c>
      <c r="CZ310" s="189">
        <f t="shared" si="88"/>
        <v>0.2</v>
      </c>
      <c r="DA310" s="189">
        <f t="shared" si="89"/>
        <v>0.25</v>
      </c>
      <c r="DB310" s="189">
        <f t="shared" si="90"/>
        <v>0.3</v>
      </c>
      <c r="DD310" s="90">
        <f t="shared" si="91"/>
        <v>0.16</v>
      </c>
      <c r="DE310" s="90">
        <f t="shared" si="92"/>
        <v>0.2</v>
      </c>
      <c r="DF310" s="90">
        <f t="shared" si="93"/>
        <v>0.24</v>
      </c>
      <c r="DG310" s="41"/>
      <c r="DH310" s="190">
        <f t="shared" si="96"/>
        <v>45901</v>
      </c>
      <c r="DI310" s="215">
        <f t="shared" si="94"/>
        <v>0.75</v>
      </c>
      <c r="DL310" s="190">
        <f t="shared" si="97"/>
        <v>45901</v>
      </c>
      <c r="DM310" s="189">
        <f t="shared" si="99"/>
        <v>0.12</v>
      </c>
      <c r="DN310" s="189">
        <f t="shared" si="100"/>
        <v>0.15</v>
      </c>
      <c r="DO310" s="189">
        <f t="shared" si="101"/>
        <v>0.18</v>
      </c>
      <c r="DQ310" s="189">
        <f t="shared" si="85"/>
        <v>0</v>
      </c>
      <c r="DR310" s="189">
        <f t="shared" si="86"/>
        <v>0</v>
      </c>
      <c r="DS310" s="189">
        <f t="shared" si="87"/>
        <v>0</v>
      </c>
    </row>
    <row r="311" spans="1:123" ht="14.25" x14ac:dyDescent="0.2">
      <c r="A311" s="85">
        <f t="shared" ca="1" si="95"/>
        <v>46174</v>
      </c>
      <c r="B311" s="17">
        <f>'Gas Curves'!C315</f>
        <v>6.5627292926565023E-2</v>
      </c>
      <c r="C311" s="17"/>
      <c r="D311" s="22"/>
      <c r="E311" s="22"/>
      <c r="F311" s="22"/>
      <c r="G311" s="22"/>
      <c r="H311" s="22"/>
      <c r="I311" s="22"/>
      <c r="J311" s="22"/>
      <c r="K311" s="22"/>
      <c r="L311" s="22"/>
      <c r="M311" s="24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4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/>
      <c r="CI311"/>
      <c r="CJ311"/>
      <c r="CK311"/>
      <c r="CP311"/>
      <c r="CQ311"/>
      <c r="CR311"/>
      <c r="CS311"/>
      <c r="CT311"/>
      <c r="CU311"/>
      <c r="CV311" s="27"/>
      <c r="CW311" s="41"/>
      <c r="CX311" s="41"/>
      <c r="CY311" s="190">
        <f t="shared" si="98"/>
        <v>45931</v>
      </c>
      <c r="CZ311" s="189">
        <f t="shared" si="88"/>
        <v>0.2</v>
      </c>
      <c r="DA311" s="189">
        <f t="shared" si="89"/>
        <v>0.25</v>
      </c>
      <c r="DB311" s="189">
        <f t="shared" si="90"/>
        <v>0.3</v>
      </c>
      <c r="DD311" s="90">
        <f t="shared" si="91"/>
        <v>0.16</v>
      </c>
      <c r="DE311" s="90">
        <f t="shared" si="92"/>
        <v>0.2</v>
      </c>
      <c r="DF311" s="90">
        <f t="shared" si="93"/>
        <v>0.24</v>
      </c>
      <c r="DG311" s="41"/>
      <c r="DH311" s="190">
        <f t="shared" si="96"/>
        <v>45931</v>
      </c>
      <c r="DI311" s="215">
        <f t="shared" si="94"/>
        <v>0.75</v>
      </c>
      <c r="DL311" s="190">
        <f t="shared" si="97"/>
        <v>45931</v>
      </c>
      <c r="DM311" s="189">
        <f t="shared" si="99"/>
        <v>0.12</v>
      </c>
      <c r="DN311" s="189">
        <f t="shared" si="100"/>
        <v>0.15</v>
      </c>
      <c r="DO311" s="189">
        <f t="shared" si="101"/>
        <v>0.18</v>
      </c>
      <c r="DQ311" s="189">
        <f t="shared" si="85"/>
        <v>0</v>
      </c>
      <c r="DR311" s="189">
        <f t="shared" si="86"/>
        <v>0</v>
      </c>
      <c r="DS311" s="189">
        <f t="shared" si="87"/>
        <v>0</v>
      </c>
    </row>
    <row r="312" spans="1:123" ht="14.25" x14ac:dyDescent="0.2">
      <c r="A312" s="85">
        <f t="shared" ca="1" si="95"/>
        <v>46204</v>
      </c>
      <c r="B312" s="17">
        <f>'Gas Curves'!C316</f>
        <v>6.5621577850532992E-2</v>
      </c>
      <c r="C312" s="17"/>
      <c r="D312" s="22"/>
      <c r="E312" s="22"/>
      <c r="F312" s="22"/>
      <c r="G312" s="22"/>
      <c r="H312" s="22"/>
      <c r="I312" s="22"/>
      <c r="J312" s="22"/>
      <c r="K312" s="22"/>
      <c r="L312" s="22"/>
      <c r="M312" s="24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4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/>
      <c r="CI312"/>
      <c r="CJ312"/>
      <c r="CK312"/>
      <c r="CP312"/>
      <c r="CQ312"/>
      <c r="CR312"/>
      <c r="CS312"/>
      <c r="CT312"/>
      <c r="CU312"/>
      <c r="CV312" s="27"/>
      <c r="CW312" s="41"/>
      <c r="CX312" s="41"/>
      <c r="CY312" s="190">
        <f t="shared" si="98"/>
        <v>45962</v>
      </c>
      <c r="CZ312" s="189">
        <f t="shared" si="88"/>
        <v>0.2</v>
      </c>
      <c r="DA312" s="189">
        <f t="shared" si="89"/>
        <v>0.25</v>
      </c>
      <c r="DB312" s="189">
        <f t="shared" si="90"/>
        <v>0.3</v>
      </c>
      <c r="DD312" s="90">
        <f t="shared" si="91"/>
        <v>0.16</v>
      </c>
      <c r="DE312" s="90">
        <f t="shared" si="92"/>
        <v>0.2</v>
      </c>
      <c r="DF312" s="90">
        <f t="shared" si="93"/>
        <v>0.24</v>
      </c>
      <c r="DG312" s="41"/>
      <c r="DH312" s="190">
        <f t="shared" si="96"/>
        <v>45962</v>
      </c>
      <c r="DI312" s="215">
        <f t="shared" si="94"/>
        <v>0.75</v>
      </c>
      <c r="DL312" s="190">
        <f t="shared" si="97"/>
        <v>45962</v>
      </c>
      <c r="DM312" s="189">
        <f t="shared" si="99"/>
        <v>0.12</v>
      </c>
      <c r="DN312" s="189">
        <f t="shared" si="100"/>
        <v>0.15</v>
      </c>
      <c r="DO312" s="189">
        <f t="shared" si="101"/>
        <v>0.18</v>
      </c>
      <c r="DQ312" s="189">
        <f t="shared" si="85"/>
        <v>0</v>
      </c>
      <c r="DR312" s="189">
        <f t="shared" si="86"/>
        <v>0</v>
      </c>
      <c r="DS312" s="189">
        <f t="shared" si="87"/>
        <v>0</v>
      </c>
    </row>
    <row r="313" spans="1:123" ht="14.25" x14ac:dyDescent="0.2">
      <c r="A313" s="85">
        <f t="shared" ca="1" si="95"/>
        <v>46235</v>
      </c>
      <c r="B313" s="17">
        <f>'Gas Curves'!C317</f>
        <v>6.5615672271977024E-2</v>
      </c>
      <c r="C313" s="17"/>
      <c r="D313" s="22"/>
      <c r="E313" s="22"/>
      <c r="F313" s="22"/>
      <c r="G313" s="22"/>
      <c r="H313" s="22"/>
      <c r="I313" s="22"/>
      <c r="J313" s="22"/>
      <c r="K313" s="22"/>
      <c r="L313" s="22"/>
      <c r="M313" s="24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4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/>
      <c r="CI313"/>
      <c r="CJ313"/>
      <c r="CK313"/>
      <c r="CP313"/>
      <c r="CQ313"/>
      <c r="CR313"/>
      <c r="CS313"/>
      <c r="CT313"/>
      <c r="CU313"/>
      <c r="CV313" s="27"/>
      <c r="CW313" s="41"/>
      <c r="CX313" s="41"/>
      <c r="CY313" s="190">
        <f t="shared" si="98"/>
        <v>45992</v>
      </c>
      <c r="CZ313" s="189">
        <f t="shared" si="88"/>
        <v>0.2</v>
      </c>
      <c r="DA313" s="189">
        <f t="shared" si="89"/>
        <v>0.25</v>
      </c>
      <c r="DB313" s="189">
        <f t="shared" si="90"/>
        <v>0.3</v>
      </c>
      <c r="DD313" s="90">
        <f t="shared" si="91"/>
        <v>0.16</v>
      </c>
      <c r="DE313" s="90">
        <f t="shared" si="92"/>
        <v>0.2</v>
      </c>
      <c r="DF313" s="90">
        <f t="shared" si="93"/>
        <v>0.24</v>
      </c>
      <c r="DG313" s="41"/>
      <c r="DH313" s="190">
        <f t="shared" si="96"/>
        <v>45992</v>
      </c>
      <c r="DI313" s="215">
        <f t="shared" si="94"/>
        <v>0.75</v>
      </c>
      <c r="DL313" s="190">
        <f t="shared" si="97"/>
        <v>45992</v>
      </c>
      <c r="DM313" s="189">
        <f t="shared" si="99"/>
        <v>0.12</v>
      </c>
      <c r="DN313" s="189">
        <f t="shared" si="100"/>
        <v>0.15</v>
      </c>
      <c r="DO313" s="189">
        <f t="shared" si="101"/>
        <v>0.18</v>
      </c>
      <c r="DQ313" s="189">
        <f t="shared" si="85"/>
        <v>0</v>
      </c>
      <c r="DR313" s="189">
        <f t="shared" si="86"/>
        <v>0</v>
      </c>
      <c r="DS313" s="189">
        <f t="shared" si="87"/>
        <v>0</v>
      </c>
    </row>
    <row r="314" spans="1:123" ht="14.25" x14ac:dyDescent="0.2">
      <c r="A314" s="85">
        <f t="shared" ca="1" si="95"/>
        <v>46266</v>
      </c>
      <c r="B314" s="17">
        <f>'Gas Curves'!C318</f>
        <v>6.5609766693433005E-2</v>
      </c>
      <c r="C314" s="17"/>
      <c r="D314" s="22"/>
      <c r="E314" s="22"/>
      <c r="F314" s="22"/>
      <c r="G314" s="22"/>
      <c r="H314" s="22"/>
      <c r="I314" s="22"/>
      <c r="J314" s="22"/>
      <c r="K314" s="22"/>
      <c r="L314" s="22"/>
      <c r="M314" s="24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4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/>
      <c r="CI314"/>
      <c r="CJ314"/>
      <c r="CK314"/>
      <c r="CP314"/>
      <c r="CQ314"/>
      <c r="CR314"/>
      <c r="CS314"/>
      <c r="CT314"/>
      <c r="CU314" s="2"/>
      <c r="CV314" s="27"/>
      <c r="CW314" s="41"/>
      <c r="CX314" s="41"/>
      <c r="CY314" s="190">
        <f t="shared" si="98"/>
        <v>46023</v>
      </c>
      <c r="CZ314" s="189">
        <f t="shared" si="88"/>
        <v>0</v>
      </c>
      <c r="DA314" s="189">
        <f t="shared" si="89"/>
        <v>0</v>
      </c>
      <c r="DB314" s="189">
        <f t="shared" si="90"/>
        <v>0</v>
      </c>
      <c r="DD314" s="90">
        <f t="shared" si="91"/>
        <v>0</v>
      </c>
      <c r="DE314" s="90">
        <f t="shared" si="92"/>
        <v>0</v>
      </c>
      <c r="DF314" s="90">
        <f t="shared" si="93"/>
        <v>0</v>
      </c>
      <c r="DG314" s="41"/>
      <c r="DH314" s="190">
        <f t="shared" si="96"/>
        <v>46023</v>
      </c>
      <c r="DI314" s="215">
        <f t="shared" si="94"/>
        <v>0</v>
      </c>
      <c r="DL314" s="190">
        <f t="shared" si="97"/>
        <v>46023</v>
      </c>
      <c r="DM314" s="189">
        <f t="shared" si="99"/>
        <v>0</v>
      </c>
      <c r="DN314" s="189">
        <f t="shared" si="100"/>
        <v>0</v>
      </c>
      <c r="DO314" s="189">
        <f t="shared" si="101"/>
        <v>0</v>
      </c>
      <c r="DQ314" s="189">
        <f t="shared" si="85"/>
        <v>0</v>
      </c>
      <c r="DR314" s="189">
        <f t="shared" si="86"/>
        <v>0</v>
      </c>
      <c r="DS314" s="189">
        <f t="shared" si="87"/>
        <v>0</v>
      </c>
    </row>
    <row r="315" spans="1:123" ht="14.25" x14ac:dyDescent="0.2">
      <c r="A315" s="85">
        <f t="shared" ca="1" si="95"/>
        <v>46296</v>
      </c>
      <c r="B315" s="17">
        <f>'Gas Curves'!C319</f>
        <v>6.5604432622500014E-2</v>
      </c>
      <c r="C315" s="17"/>
      <c r="D315" s="22"/>
      <c r="E315" s="22"/>
      <c r="F315" s="22"/>
      <c r="G315" s="22"/>
      <c r="H315" s="22"/>
      <c r="I315" s="22"/>
      <c r="J315" s="22"/>
      <c r="K315" s="22"/>
      <c r="L315" s="22"/>
      <c r="M315" s="24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4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/>
      <c r="CI315"/>
      <c r="CJ315"/>
      <c r="CK315"/>
      <c r="CP315"/>
      <c r="CQ315"/>
      <c r="CR315"/>
      <c r="CS315"/>
      <c r="CT315"/>
      <c r="CU315" s="2"/>
      <c r="CV315" s="27"/>
      <c r="CW315" s="41"/>
      <c r="CX315" s="41"/>
      <c r="CY315" s="190">
        <f t="shared" si="98"/>
        <v>46054</v>
      </c>
      <c r="CZ315" s="189">
        <f t="shared" si="88"/>
        <v>0.2</v>
      </c>
      <c r="DA315" s="189">
        <f t="shared" si="89"/>
        <v>0.25</v>
      </c>
      <c r="DB315" s="189">
        <f t="shared" si="90"/>
        <v>0.3</v>
      </c>
      <c r="DD315" s="90">
        <f t="shared" si="91"/>
        <v>0.16</v>
      </c>
      <c r="DE315" s="90">
        <f t="shared" si="92"/>
        <v>0.2</v>
      </c>
      <c r="DF315" s="90">
        <f t="shared" si="93"/>
        <v>0.24</v>
      </c>
      <c r="DG315" s="41"/>
      <c r="DH315" s="190">
        <f t="shared" si="96"/>
        <v>46054</v>
      </c>
      <c r="DI315" s="215">
        <f t="shared" si="94"/>
        <v>0.75</v>
      </c>
      <c r="DL315" s="190">
        <f t="shared" si="97"/>
        <v>46054</v>
      </c>
      <c r="DM315" s="189">
        <f t="shared" si="99"/>
        <v>0.12</v>
      </c>
      <c r="DN315" s="189">
        <f t="shared" si="100"/>
        <v>0.15</v>
      </c>
      <c r="DO315" s="189">
        <f t="shared" si="101"/>
        <v>0.18</v>
      </c>
      <c r="DQ315" s="189">
        <f t="shared" si="85"/>
        <v>0</v>
      </c>
      <c r="DR315" s="189">
        <f t="shared" si="86"/>
        <v>0</v>
      </c>
      <c r="DS315" s="189">
        <f t="shared" si="87"/>
        <v>0</v>
      </c>
    </row>
    <row r="316" spans="1:123" ht="14.25" x14ac:dyDescent="0.2">
      <c r="A316" s="85">
        <f t="shared" ca="1" si="95"/>
        <v>46327</v>
      </c>
      <c r="B316" s="17">
        <f>'Gas Curves'!C320</f>
        <v>6.5598527043978005E-2</v>
      </c>
      <c r="C316" s="17"/>
      <c r="D316" s="22"/>
      <c r="E316" s="22"/>
      <c r="F316" s="22"/>
      <c r="G316" s="22"/>
      <c r="H316" s="22"/>
      <c r="I316" s="22"/>
      <c r="J316" s="22"/>
      <c r="K316" s="22"/>
      <c r="L316" s="22"/>
      <c r="M316" s="24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4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/>
      <c r="CP316"/>
      <c r="CQ316"/>
      <c r="CR316"/>
      <c r="CS316"/>
      <c r="CT316"/>
      <c r="CU316" s="2"/>
      <c r="CV316" s="27"/>
      <c r="CW316" s="41"/>
      <c r="CX316" s="41"/>
      <c r="CY316" s="190">
        <f t="shared" si="98"/>
        <v>46082</v>
      </c>
      <c r="CZ316" s="189">
        <f t="shared" si="88"/>
        <v>0.2</v>
      </c>
      <c r="DA316" s="189">
        <f t="shared" si="89"/>
        <v>0.25</v>
      </c>
      <c r="DB316" s="189">
        <f t="shared" si="90"/>
        <v>0.3</v>
      </c>
      <c r="DD316" s="90">
        <f t="shared" si="91"/>
        <v>0.16</v>
      </c>
      <c r="DE316" s="90">
        <f t="shared" si="92"/>
        <v>0.2</v>
      </c>
      <c r="DF316" s="90">
        <f t="shared" si="93"/>
        <v>0.24</v>
      </c>
      <c r="DG316" s="41"/>
      <c r="DH316" s="190">
        <f t="shared" si="96"/>
        <v>46082</v>
      </c>
      <c r="DI316" s="215">
        <f t="shared" si="94"/>
        <v>0.75</v>
      </c>
      <c r="DL316" s="190">
        <f t="shared" si="97"/>
        <v>46082</v>
      </c>
      <c r="DM316" s="189">
        <f t="shared" si="99"/>
        <v>0.12</v>
      </c>
      <c r="DN316" s="189">
        <f t="shared" si="100"/>
        <v>0.15</v>
      </c>
      <c r="DO316" s="189">
        <f t="shared" si="101"/>
        <v>0.18</v>
      </c>
      <c r="DQ316" s="189">
        <f t="shared" si="85"/>
        <v>0</v>
      </c>
      <c r="DR316" s="189">
        <f t="shared" si="86"/>
        <v>0</v>
      </c>
      <c r="DS316" s="189">
        <f t="shared" si="87"/>
        <v>0</v>
      </c>
    </row>
    <row r="317" spans="1:123" ht="14.25" x14ac:dyDescent="0.2">
      <c r="A317" s="85">
        <f t="shared" ca="1" si="95"/>
        <v>46357</v>
      </c>
      <c r="B317" s="17">
        <f>'Gas Curves'!C321</f>
        <v>6.5592811968000014E-2</v>
      </c>
      <c r="C317" s="17"/>
      <c r="D317" s="22"/>
      <c r="E317" s="22"/>
      <c r="F317" s="22"/>
      <c r="G317" s="22"/>
      <c r="H317" s="22"/>
      <c r="I317" s="22"/>
      <c r="J317" s="22"/>
      <c r="K317" s="22"/>
      <c r="L317" s="22"/>
      <c r="M317" s="24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4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/>
      <c r="CP317"/>
      <c r="CQ317"/>
      <c r="CR317"/>
      <c r="CS317"/>
      <c r="CT317"/>
      <c r="CU317" s="2"/>
      <c r="CV317" s="27"/>
      <c r="CW317" s="41"/>
      <c r="CX317" s="41"/>
      <c r="CY317" s="190">
        <f t="shared" si="98"/>
        <v>46113</v>
      </c>
      <c r="CZ317" s="189">
        <f t="shared" si="88"/>
        <v>0.2</v>
      </c>
      <c r="DA317" s="189">
        <f t="shared" si="89"/>
        <v>0.25</v>
      </c>
      <c r="DB317" s="189">
        <f t="shared" si="90"/>
        <v>0.3</v>
      </c>
      <c r="DD317" s="90">
        <f t="shared" si="91"/>
        <v>0.16</v>
      </c>
      <c r="DE317" s="90">
        <f t="shared" si="92"/>
        <v>0.2</v>
      </c>
      <c r="DF317" s="90">
        <f t="shared" si="93"/>
        <v>0.24</v>
      </c>
      <c r="DG317" s="41"/>
      <c r="DH317" s="190">
        <f t="shared" si="96"/>
        <v>46113</v>
      </c>
      <c r="DI317" s="215">
        <f t="shared" si="94"/>
        <v>0.75</v>
      </c>
      <c r="DL317" s="190">
        <f t="shared" si="97"/>
        <v>46113</v>
      </c>
      <c r="DM317" s="189">
        <f t="shared" si="99"/>
        <v>0.12</v>
      </c>
      <c r="DN317" s="189">
        <f t="shared" si="100"/>
        <v>0.15</v>
      </c>
      <c r="DO317" s="189">
        <f t="shared" si="101"/>
        <v>0.18</v>
      </c>
      <c r="DQ317" s="189">
        <f t="shared" si="85"/>
        <v>0</v>
      </c>
      <c r="DR317" s="189">
        <f t="shared" si="86"/>
        <v>0</v>
      </c>
      <c r="DS317" s="189">
        <f t="shared" si="87"/>
        <v>0</v>
      </c>
    </row>
    <row r="318" spans="1:123" ht="14.25" x14ac:dyDescent="0.2">
      <c r="A318" s="85">
        <f t="shared" ca="1" si="95"/>
        <v>46388</v>
      </c>
      <c r="B318" s="17">
        <f>'Gas Curves'!C322</f>
        <v>6.5586906389500016E-2</v>
      </c>
      <c r="C318" s="17"/>
      <c r="D318" s="22"/>
      <c r="E318" s="22"/>
      <c r="F318" s="22"/>
      <c r="G318" s="22"/>
      <c r="H318" s="22"/>
      <c r="I318" s="22"/>
      <c r="J318" s="22"/>
      <c r="K318" s="22"/>
      <c r="L318" s="22"/>
      <c r="M318" s="24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4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/>
      <c r="CP318"/>
      <c r="CQ318"/>
      <c r="CR318"/>
      <c r="CS318"/>
      <c r="CT318"/>
      <c r="CU318" s="2"/>
      <c r="CV318" s="27"/>
      <c r="CW318" s="41"/>
      <c r="CX318" s="41"/>
      <c r="CY318" s="190">
        <f t="shared" si="98"/>
        <v>46143</v>
      </c>
      <c r="CZ318" s="189">
        <f t="shared" si="88"/>
        <v>0.2</v>
      </c>
      <c r="DA318" s="189">
        <f t="shared" si="89"/>
        <v>0.25</v>
      </c>
      <c r="DB318" s="189">
        <f t="shared" si="90"/>
        <v>0.3</v>
      </c>
      <c r="DD318" s="90">
        <f t="shared" si="91"/>
        <v>0.16</v>
      </c>
      <c r="DE318" s="90">
        <f t="shared" si="92"/>
        <v>0.2</v>
      </c>
      <c r="DF318" s="90">
        <f t="shared" si="93"/>
        <v>0.24</v>
      </c>
      <c r="DG318" s="41"/>
      <c r="DH318" s="190">
        <f t="shared" si="96"/>
        <v>46143</v>
      </c>
      <c r="DI318" s="215">
        <f t="shared" si="94"/>
        <v>0.75</v>
      </c>
      <c r="DL318" s="190">
        <f t="shared" si="97"/>
        <v>46143</v>
      </c>
      <c r="DM318" s="189">
        <f t="shared" si="99"/>
        <v>0.12</v>
      </c>
      <c r="DN318" s="189">
        <f t="shared" si="100"/>
        <v>0.15</v>
      </c>
      <c r="DO318" s="189">
        <f t="shared" si="101"/>
        <v>0.18</v>
      </c>
      <c r="DQ318" s="189">
        <f t="shared" si="85"/>
        <v>0</v>
      </c>
      <c r="DR318" s="189">
        <f t="shared" si="86"/>
        <v>0</v>
      </c>
      <c r="DS318" s="189">
        <f t="shared" si="87"/>
        <v>0</v>
      </c>
    </row>
    <row r="319" spans="1:123" ht="14.25" x14ac:dyDescent="0.2">
      <c r="A319" s="85">
        <f t="shared" ca="1" si="95"/>
        <v>46419</v>
      </c>
      <c r="B319" s="17">
        <f>'Gas Curves'!C323</f>
        <v>6.5581191313545006E-2</v>
      </c>
      <c r="C319" s="17"/>
      <c r="D319" s="22"/>
      <c r="E319" s="22"/>
      <c r="F319" s="22"/>
      <c r="G319" s="22"/>
      <c r="H319" s="22"/>
      <c r="I319" s="22"/>
      <c r="J319" s="22"/>
      <c r="K319" s="22"/>
      <c r="L319" s="22"/>
      <c r="M319" s="24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4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/>
      <c r="CP319"/>
      <c r="CQ319"/>
      <c r="CR319"/>
      <c r="CS319"/>
      <c r="CT319"/>
      <c r="CU319" s="2"/>
      <c r="CV319" s="27"/>
      <c r="CW319" s="41"/>
      <c r="CX319" s="41"/>
      <c r="CY319" s="190">
        <f t="shared" si="98"/>
        <v>46174</v>
      </c>
      <c r="CZ319" s="189">
        <f t="shared" si="88"/>
        <v>0.2</v>
      </c>
      <c r="DA319" s="189">
        <f t="shared" si="89"/>
        <v>0.25</v>
      </c>
      <c r="DB319" s="189">
        <f t="shared" si="90"/>
        <v>0.3</v>
      </c>
      <c r="DD319" s="90">
        <f t="shared" si="91"/>
        <v>0.16</v>
      </c>
      <c r="DE319" s="90">
        <f t="shared" si="92"/>
        <v>0.2</v>
      </c>
      <c r="DF319" s="90">
        <f t="shared" si="93"/>
        <v>0.24</v>
      </c>
      <c r="DG319" s="41"/>
      <c r="DH319" s="190">
        <f t="shared" si="96"/>
        <v>46174</v>
      </c>
      <c r="DI319" s="215">
        <f t="shared" si="94"/>
        <v>0.75</v>
      </c>
      <c r="DL319" s="190">
        <f t="shared" si="97"/>
        <v>46174</v>
      </c>
      <c r="DM319" s="189">
        <f t="shared" si="99"/>
        <v>0.12</v>
      </c>
      <c r="DN319" s="189">
        <f t="shared" si="100"/>
        <v>0.15</v>
      </c>
      <c r="DO319" s="189">
        <f t="shared" si="101"/>
        <v>0.18</v>
      </c>
      <c r="DQ319" s="189">
        <f t="shared" si="85"/>
        <v>0</v>
      </c>
      <c r="DR319" s="189">
        <f t="shared" si="86"/>
        <v>0</v>
      </c>
      <c r="DS319" s="189">
        <f t="shared" si="87"/>
        <v>0</v>
      </c>
    </row>
    <row r="320" spans="1:123" ht="14.25" x14ac:dyDescent="0.2">
      <c r="A320" s="85">
        <f t="shared" ca="1" si="95"/>
        <v>46447</v>
      </c>
      <c r="B320" s="17">
        <f>'Gas Curves'!C324</f>
        <v>6.5575285735068004E-2</v>
      </c>
      <c r="C320" s="17"/>
      <c r="D320" s="22"/>
      <c r="E320" s="22"/>
      <c r="F320" s="22"/>
      <c r="G320" s="22"/>
      <c r="H320" s="22"/>
      <c r="I320" s="22"/>
      <c r="J320" s="22"/>
      <c r="K320" s="22"/>
      <c r="L320" s="22"/>
      <c r="M320" s="24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4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/>
      <c r="CP320"/>
      <c r="CQ320"/>
      <c r="CR320"/>
      <c r="CS320"/>
      <c r="CT320"/>
      <c r="CU320" s="2"/>
      <c r="CV320" s="27"/>
      <c r="CW320" s="41"/>
      <c r="CX320" s="41"/>
      <c r="CY320" s="190">
        <f t="shared" si="98"/>
        <v>46204</v>
      </c>
      <c r="CZ320" s="189">
        <f t="shared" si="88"/>
        <v>0.32</v>
      </c>
      <c r="DA320" s="189">
        <f t="shared" si="89"/>
        <v>0.4</v>
      </c>
      <c r="DB320" s="189">
        <f t="shared" si="90"/>
        <v>0.48</v>
      </c>
      <c r="DD320" s="90">
        <f t="shared" si="91"/>
        <v>0.24</v>
      </c>
      <c r="DE320" s="90">
        <f t="shared" si="92"/>
        <v>0.3</v>
      </c>
      <c r="DF320" s="90">
        <f t="shared" si="93"/>
        <v>0.36</v>
      </c>
      <c r="DG320" s="41"/>
      <c r="DH320" s="190">
        <f t="shared" si="96"/>
        <v>46204</v>
      </c>
      <c r="DI320" s="215">
        <f t="shared" si="94"/>
        <v>0.75</v>
      </c>
      <c r="DL320" s="190">
        <f t="shared" si="97"/>
        <v>46204</v>
      </c>
      <c r="DM320" s="189">
        <f t="shared" si="99"/>
        <v>0.192</v>
      </c>
      <c r="DN320" s="189">
        <f t="shared" si="100"/>
        <v>0.24</v>
      </c>
      <c r="DO320" s="189">
        <f t="shared" si="101"/>
        <v>0.28799999999999998</v>
      </c>
      <c r="DQ320" s="189">
        <f t="shared" si="85"/>
        <v>0</v>
      </c>
      <c r="DR320" s="189">
        <f t="shared" si="86"/>
        <v>0</v>
      </c>
      <c r="DS320" s="189">
        <f t="shared" si="87"/>
        <v>0</v>
      </c>
    </row>
    <row r="321" spans="1:123" ht="14.25" x14ac:dyDescent="0.2">
      <c r="A321" s="85">
        <f t="shared" ca="1" si="95"/>
        <v>46478</v>
      </c>
      <c r="B321" s="17">
        <f>'Gas Curves'!C325</f>
        <v>6.5569380156603019E-2</v>
      </c>
      <c r="C321" s="17"/>
      <c r="D321" s="22"/>
      <c r="E321" s="22"/>
      <c r="F321" s="22"/>
      <c r="G321" s="22"/>
      <c r="H321" s="22"/>
      <c r="I321" s="22"/>
      <c r="J321" s="22"/>
      <c r="K321" s="22"/>
      <c r="L321" s="22"/>
      <c r="M321" s="24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4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/>
      <c r="CP321"/>
      <c r="CQ321"/>
      <c r="CR321"/>
      <c r="CS321"/>
      <c r="CT321"/>
      <c r="CU321" s="2"/>
      <c r="CV321" s="27"/>
      <c r="CW321" s="41"/>
      <c r="CX321" s="41"/>
      <c r="CY321" s="190">
        <f t="shared" si="98"/>
        <v>46235</v>
      </c>
      <c r="CZ321" s="189">
        <f t="shared" si="88"/>
        <v>0.32</v>
      </c>
      <c r="DA321" s="189">
        <f t="shared" si="89"/>
        <v>0.4</v>
      </c>
      <c r="DB321" s="189">
        <f t="shared" si="90"/>
        <v>0.48</v>
      </c>
      <c r="DD321" s="90">
        <f t="shared" si="91"/>
        <v>0.24</v>
      </c>
      <c r="DE321" s="90">
        <f t="shared" si="92"/>
        <v>0.3</v>
      </c>
      <c r="DF321" s="90">
        <f t="shared" si="93"/>
        <v>0.36</v>
      </c>
      <c r="DG321" s="41"/>
      <c r="DH321" s="190">
        <f t="shared" si="96"/>
        <v>46235</v>
      </c>
      <c r="DI321" s="215">
        <f t="shared" si="94"/>
        <v>0.75</v>
      </c>
      <c r="DL321" s="190">
        <f t="shared" si="97"/>
        <v>46235</v>
      </c>
      <c r="DM321" s="189">
        <f t="shared" si="99"/>
        <v>0.192</v>
      </c>
      <c r="DN321" s="189">
        <f t="shared" si="100"/>
        <v>0.24</v>
      </c>
      <c r="DO321" s="189">
        <f t="shared" si="101"/>
        <v>0.28799999999999998</v>
      </c>
      <c r="DQ321" s="189">
        <f t="shared" si="85"/>
        <v>0</v>
      </c>
      <c r="DR321" s="189">
        <f t="shared" si="86"/>
        <v>0</v>
      </c>
      <c r="DS321" s="189">
        <f t="shared" si="87"/>
        <v>0</v>
      </c>
    </row>
    <row r="322" spans="1:123" ht="14.25" x14ac:dyDescent="0.2">
      <c r="A322" s="85">
        <f t="shared" ref="A322:A353" ca="1" si="102">EDATE(A321,1)</f>
        <v>46508</v>
      </c>
      <c r="B322" s="17">
        <f>'Gas Curves'!C326</f>
        <v>6.5563665080680011E-2</v>
      </c>
      <c r="C322" s="17"/>
      <c r="D322" s="22"/>
      <c r="E322" s="22"/>
      <c r="F322" s="22"/>
      <c r="G322" s="22"/>
      <c r="H322" s="22"/>
      <c r="I322" s="22"/>
      <c r="J322" s="22"/>
      <c r="K322" s="22"/>
      <c r="L322" s="22"/>
      <c r="M322" s="24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4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/>
      <c r="CP322"/>
      <c r="CQ322"/>
      <c r="CR322"/>
      <c r="CS322"/>
      <c r="CT322"/>
      <c r="CU322" s="2"/>
      <c r="CV322" s="27"/>
      <c r="CW322" s="41"/>
      <c r="CX322" s="41"/>
      <c r="CY322" s="190">
        <f t="shared" si="98"/>
        <v>46266</v>
      </c>
      <c r="CZ322" s="189">
        <f t="shared" si="88"/>
        <v>0.2</v>
      </c>
      <c r="DA322" s="189">
        <f t="shared" si="89"/>
        <v>0.25</v>
      </c>
      <c r="DB322" s="189">
        <f t="shared" si="90"/>
        <v>0.3</v>
      </c>
      <c r="DD322" s="90">
        <f t="shared" si="91"/>
        <v>0.16</v>
      </c>
      <c r="DE322" s="90">
        <f t="shared" si="92"/>
        <v>0.2</v>
      </c>
      <c r="DF322" s="90">
        <f t="shared" si="93"/>
        <v>0.24</v>
      </c>
      <c r="DG322" s="41"/>
      <c r="DH322" s="190">
        <f t="shared" si="96"/>
        <v>46266</v>
      </c>
      <c r="DI322" s="215">
        <f t="shared" si="94"/>
        <v>0.75</v>
      </c>
      <c r="DL322" s="190">
        <f t="shared" si="97"/>
        <v>46266</v>
      </c>
      <c r="DM322" s="189">
        <f t="shared" si="99"/>
        <v>0.12</v>
      </c>
      <c r="DN322" s="189">
        <f t="shared" si="100"/>
        <v>0.15</v>
      </c>
      <c r="DO322" s="189">
        <f t="shared" si="101"/>
        <v>0.18</v>
      </c>
      <c r="DQ322" s="189">
        <f t="shared" si="85"/>
        <v>0</v>
      </c>
      <c r="DR322" s="189">
        <f t="shared" si="86"/>
        <v>0</v>
      </c>
      <c r="DS322" s="189">
        <f t="shared" si="87"/>
        <v>0</v>
      </c>
    </row>
    <row r="323" spans="1:123" ht="14.25" x14ac:dyDescent="0.2">
      <c r="A323" s="85">
        <f t="shared" ca="1" si="102"/>
        <v>46539</v>
      </c>
      <c r="B323" s="17">
        <f>'Gas Curves'!C327</f>
        <v>6.5557759502238008E-2</v>
      </c>
      <c r="C323" s="17"/>
      <c r="D323" s="22"/>
      <c r="E323" s="22"/>
      <c r="F323" s="22"/>
      <c r="G323" s="22"/>
      <c r="H323" s="22"/>
      <c r="I323" s="22"/>
      <c r="J323" s="22"/>
      <c r="K323" s="22"/>
      <c r="L323" s="22"/>
      <c r="M323" s="24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4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/>
      <c r="CP323"/>
      <c r="CQ323"/>
      <c r="CR323"/>
      <c r="CS323"/>
      <c r="CT323"/>
      <c r="CU323" s="2"/>
      <c r="CV323" s="27"/>
      <c r="CW323" s="41"/>
      <c r="CX323" s="41"/>
      <c r="CY323" s="190">
        <f t="shared" si="98"/>
        <v>46296</v>
      </c>
      <c r="CZ323" s="189">
        <f t="shared" si="88"/>
        <v>0.2</v>
      </c>
      <c r="DA323" s="189">
        <f t="shared" si="89"/>
        <v>0.25</v>
      </c>
      <c r="DB323" s="189">
        <f t="shared" si="90"/>
        <v>0.3</v>
      </c>
      <c r="DD323" s="90">
        <f t="shared" si="91"/>
        <v>0.16</v>
      </c>
      <c r="DE323" s="90">
        <f t="shared" si="92"/>
        <v>0.2</v>
      </c>
      <c r="DF323" s="90">
        <f t="shared" si="93"/>
        <v>0.24</v>
      </c>
      <c r="DG323" s="41"/>
      <c r="DH323" s="190">
        <f t="shared" si="96"/>
        <v>46296</v>
      </c>
      <c r="DI323" s="215">
        <f t="shared" si="94"/>
        <v>0.75</v>
      </c>
      <c r="DL323" s="190">
        <f t="shared" si="97"/>
        <v>46296</v>
      </c>
      <c r="DM323" s="189">
        <f t="shared" si="99"/>
        <v>0.12</v>
      </c>
      <c r="DN323" s="189">
        <f t="shared" si="100"/>
        <v>0.15</v>
      </c>
      <c r="DO323" s="189">
        <f t="shared" si="101"/>
        <v>0.18</v>
      </c>
      <c r="DQ323" s="189">
        <f t="shared" si="85"/>
        <v>0</v>
      </c>
      <c r="DR323" s="189">
        <f t="shared" si="86"/>
        <v>0</v>
      </c>
      <c r="DS323" s="189">
        <f t="shared" si="87"/>
        <v>0</v>
      </c>
    </row>
    <row r="324" spans="1:123" ht="14.25" x14ac:dyDescent="0.2">
      <c r="A324" s="85">
        <f t="shared" ca="1" si="102"/>
        <v>46569</v>
      </c>
      <c r="B324" s="17">
        <f>'Gas Curves'!C328</f>
        <v>6.5552044426336997E-2</v>
      </c>
      <c r="C324" s="17"/>
      <c r="D324" s="22"/>
      <c r="E324" s="22"/>
      <c r="F324" s="22"/>
      <c r="G324" s="22"/>
      <c r="H324" s="22"/>
      <c r="I324" s="22"/>
      <c r="J324" s="22"/>
      <c r="K324" s="22"/>
      <c r="L324" s="22"/>
      <c r="M324" s="24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4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/>
      <c r="CP324"/>
      <c r="CQ324"/>
      <c r="CR324"/>
      <c r="CS324"/>
      <c r="CT324"/>
      <c r="CU324" s="2"/>
      <c r="CV324" s="27"/>
      <c r="CW324" s="41"/>
      <c r="CX324" s="41"/>
      <c r="CY324" s="190">
        <f t="shared" si="98"/>
        <v>46327</v>
      </c>
      <c r="CZ324" s="189">
        <f t="shared" si="88"/>
        <v>0.2</v>
      </c>
      <c r="DA324" s="189">
        <f t="shared" si="89"/>
        <v>0.25</v>
      </c>
      <c r="DB324" s="189">
        <f t="shared" si="90"/>
        <v>0.3</v>
      </c>
      <c r="DD324" s="90">
        <f t="shared" si="91"/>
        <v>0.16</v>
      </c>
      <c r="DE324" s="90">
        <f t="shared" si="92"/>
        <v>0.2</v>
      </c>
      <c r="DF324" s="90">
        <f t="shared" si="93"/>
        <v>0.24</v>
      </c>
      <c r="DG324" s="41"/>
      <c r="DH324" s="190">
        <f t="shared" si="96"/>
        <v>46327</v>
      </c>
      <c r="DI324" s="215">
        <f t="shared" si="94"/>
        <v>0.75</v>
      </c>
      <c r="DL324" s="190">
        <f t="shared" si="97"/>
        <v>46327</v>
      </c>
      <c r="DM324" s="189">
        <f t="shared" si="99"/>
        <v>0.12</v>
      </c>
      <c r="DN324" s="189">
        <f t="shared" si="100"/>
        <v>0.15</v>
      </c>
      <c r="DO324" s="189">
        <f t="shared" si="101"/>
        <v>0.18</v>
      </c>
      <c r="DQ324" s="189">
        <f t="shared" si="85"/>
        <v>0</v>
      </c>
      <c r="DR324" s="189">
        <f t="shared" si="86"/>
        <v>0</v>
      </c>
      <c r="DS324" s="189">
        <f t="shared" si="87"/>
        <v>0</v>
      </c>
    </row>
    <row r="325" spans="1:123" ht="14.25" x14ac:dyDescent="0.2">
      <c r="A325" s="85">
        <f t="shared" ca="1" si="102"/>
        <v>46600</v>
      </c>
      <c r="B325" s="17">
        <f>'Gas Curves'!C329</f>
        <v>6.554613884791699E-2</v>
      </c>
      <c r="C325" s="17"/>
      <c r="D325" s="22"/>
      <c r="E325" s="22"/>
      <c r="F325" s="22"/>
      <c r="G325" s="22"/>
      <c r="H325" s="22"/>
      <c r="I325" s="22"/>
      <c r="J325" s="22"/>
      <c r="K325" s="22"/>
      <c r="L325" s="22"/>
      <c r="M325" s="24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4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/>
      <c r="CP325"/>
      <c r="CQ325"/>
      <c r="CR325"/>
      <c r="CS325"/>
      <c r="CT325"/>
      <c r="CU325" s="2"/>
      <c r="CV325" s="27"/>
      <c r="CW325" s="41"/>
      <c r="CX325" s="41"/>
      <c r="CY325" s="190">
        <f t="shared" si="98"/>
        <v>46357</v>
      </c>
      <c r="CZ325" s="189">
        <f t="shared" si="88"/>
        <v>0.2</v>
      </c>
      <c r="DA325" s="189">
        <f t="shared" si="89"/>
        <v>0.25</v>
      </c>
      <c r="DB325" s="189">
        <f t="shared" si="90"/>
        <v>0.3</v>
      </c>
      <c r="DD325" s="90">
        <f t="shared" si="91"/>
        <v>0.16</v>
      </c>
      <c r="DE325" s="90">
        <f t="shared" si="92"/>
        <v>0.2</v>
      </c>
      <c r="DF325" s="90">
        <f t="shared" si="93"/>
        <v>0.24</v>
      </c>
      <c r="DG325" s="41"/>
      <c r="DH325" s="190">
        <f t="shared" si="96"/>
        <v>46357</v>
      </c>
      <c r="DI325" s="215">
        <f t="shared" si="94"/>
        <v>0.75</v>
      </c>
      <c r="DL325" s="190">
        <f t="shared" si="97"/>
        <v>46357</v>
      </c>
      <c r="DM325" s="189">
        <f t="shared" si="99"/>
        <v>0.12</v>
      </c>
      <c r="DN325" s="189">
        <f t="shared" si="100"/>
        <v>0.15</v>
      </c>
      <c r="DO325" s="189">
        <f t="shared" si="101"/>
        <v>0.18</v>
      </c>
      <c r="DQ325" s="189">
        <f t="shared" si="85"/>
        <v>0</v>
      </c>
      <c r="DR325" s="189">
        <f t="shared" si="86"/>
        <v>0</v>
      </c>
      <c r="DS325" s="189">
        <f t="shared" si="87"/>
        <v>0</v>
      </c>
    </row>
    <row r="326" spans="1:123" ht="14.25" x14ac:dyDescent="0.2">
      <c r="A326" s="85">
        <f t="shared" ca="1" si="102"/>
        <v>46631</v>
      </c>
      <c r="B326" s="17">
        <f>'Gas Curves'!C330</f>
        <v>6.5540233269510015E-2</v>
      </c>
      <c r="C326" s="17"/>
      <c r="D326" s="22"/>
      <c r="E326" s="22"/>
      <c r="F326" s="22"/>
      <c r="G326" s="22"/>
      <c r="H326" s="22"/>
      <c r="I326" s="22"/>
      <c r="J326" s="22"/>
      <c r="K326" s="22"/>
      <c r="L326" s="22"/>
      <c r="M326" s="24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4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/>
      <c r="CP326"/>
      <c r="CQ326"/>
      <c r="CR326"/>
      <c r="CS326"/>
      <c r="CT326"/>
      <c r="CU326" s="2"/>
      <c r="CV326" s="27"/>
      <c r="CW326" s="41"/>
      <c r="CX326" s="41"/>
      <c r="CY326" s="190">
        <f t="shared" si="98"/>
        <v>46388</v>
      </c>
      <c r="CZ326" s="189">
        <f t="shared" si="88"/>
        <v>0</v>
      </c>
      <c r="DA326" s="189">
        <f t="shared" si="89"/>
        <v>0</v>
      </c>
      <c r="DB326" s="189">
        <f t="shared" si="90"/>
        <v>0</v>
      </c>
      <c r="DD326" s="90">
        <f t="shared" si="91"/>
        <v>0</v>
      </c>
      <c r="DE326" s="90">
        <f t="shared" si="92"/>
        <v>0</v>
      </c>
      <c r="DF326" s="90">
        <f t="shared" si="93"/>
        <v>0</v>
      </c>
      <c r="DG326" s="41"/>
      <c r="DH326" s="190">
        <f t="shared" si="96"/>
        <v>46388</v>
      </c>
      <c r="DI326" s="215">
        <f t="shared" si="94"/>
        <v>0</v>
      </c>
      <c r="DL326" s="190">
        <f t="shared" si="97"/>
        <v>46388</v>
      </c>
      <c r="DM326" s="189">
        <f t="shared" si="99"/>
        <v>0</v>
      </c>
      <c r="DN326" s="189">
        <f t="shared" si="100"/>
        <v>0</v>
      </c>
      <c r="DO326" s="189">
        <f t="shared" si="101"/>
        <v>0</v>
      </c>
      <c r="DQ326" s="189">
        <f t="shared" si="85"/>
        <v>0</v>
      </c>
      <c r="DR326" s="189">
        <f t="shared" si="86"/>
        <v>0</v>
      </c>
      <c r="DS326" s="189">
        <f t="shared" si="87"/>
        <v>0</v>
      </c>
    </row>
    <row r="327" spans="1:123" ht="14.25" x14ac:dyDescent="0.2">
      <c r="A327" s="85">
        <f t="shared" ca="1" si="102"/>
        <v>46661</v>
      </c>
      <c r="B327" s="17">
        <f>'Gas Curves'!C331</f>
        <v>6.5534899198699009E-2</v>
      </c>
      <c r="C327" s="17"/>
      <c r="D327" s="22"/>
      <c r="E327" s="22"/>
      <c r="F327" s="22"/>
      <c r="G327" s="22"/>
      <c r="H327" s="22"/>
      <c r="I327" s="22"/>
      <c r="J327" s="22"/>
      <c r="K327" s="22"/>
      <c r="L327" s="22"/>
      <c r="M327" s="24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4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/>
      <c r="CP327"/>
      <c r="CQ327"/>
      <c r="CR327"/>
      <c r="CS327"/>
      <c r="CT327"/>
      <c r="CU327" s="2"/>
      <c r="CV327" s="27"/>
      <c r="CW327" s="41"/>
      <c r="CX327" s="41"/>
      <c r="CY327" s="190">
        <f t="shared" si="98"/>
        <v>46419</v>
      </c>
      <c r="CZ327" s="189">
        <f t="shared" si="88"/>
        <v>0.2</v>
      </c>
      <c r="DA327" s="189">
        <f t="shared" si="89"/>
        <v>0.25</v>
      </c>
      <c r="DB327" s="189">
        <f t="shared" si="90"/>
        <v>0.3</v>
      </c>
      <c r="DD327" s="90">
        <f t="shared" si="91"/>
        <v>0.16</v>
      </c>
      <c r="DE327" s="90">
        <f t="shared" si="92"/>
        <v>0.2</v>
      </c>
      <c r="DF327" s="90">
        <f t="shared" si="93"/>
        <v>0.24</v>
      </c>
      <c r="DG327" s="41"/>
      <c r="DH327" s="190">
        <f t="shared" si="96"/>
        <v>46419</v>
      </c>
      <c r="DI327" s="215">
        <f t="shared" si="94"/>
        <v>0.75</v>
      </c>
      <c r="DL327" s="190">
        <f t="shared" si="97"/>
        <v>46419</v>
      </c>
      <c r="DM327" s="189">
        <f t="shared" si="99"/>
        <v>0.12</v>
      </c>
      <c r="DN327" s="189">
        <f t="shared" si="100"/>
        <v>0.15</v>
      </c>
      <c r="DO327" s="189">
        <f t="shared" si="101"/>
        <v>0.18</v>
      </c>
      <c r="DQ327" s="189">
        <f t="shared" si="85"/>
        <v>0</v>
      </c>
      <c r="DR327" s="189">
        <f t="shared" si="86"/>
        <v>0</v>
      </c>
      <c r="DS327" s="189">
        <f t="shared" si="87"/>
        <v>0</v>
      </c>
    </row>
    <row r="328" spans="1:123" ht="14.25" x14ac:dyDescent="0.2">
      <c r="A328" s="85">
        <f t="shared" ca="1" si="102"/>
        <v>46692</v>
      </c>
      <c r="B328" s="17">
        <f>'Gas Curves'!C332</f>
        <v>6.5528993620314016E-2</v>
      </c>
      <c r="C328" s="17"/>
      <c r="D328" s="22"/>
      <c r="E328" s="22"/>
      <c r="F328" s="22"/>
      <c r="G328" s="22"/>
      <c r="H328" s="22"/>
      <c r="I328" s="22"/>
      <c r="J328" s="22"/>
      <c r="K328" s="22"/>
      <c r="L328" s="22"/>
      <c r="M328" s="24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4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/>
      <c r="CP328"/>
      <c r="CQ328"/>
      <c r="CR328"/>
      <c r="CS328"/>
      <c r="CT328"/>
      <c r="CU328" s="2"/>
      <c r="CV328" s="27"/>
      <c r="CW328" s="41"/>
      <c r="CX328" s="41"/>
      <c r="CY328" s="190">
        <f t="shared" si="98"/>
        <v>46447</v>
      </c>
      <c r="CZ328" s="189">
        <f t="shared" si="88"/>
        <v>0.2</v>
      </c>
      <c r="DA328" s="189">
        <f t="shared" si="89"/>
        <v>0.25</v>
      </c>
      <c r="DB328" s="189">
        <f t="shared" si="90"/>
        <v>0.3</v>
      </c>
      <c r="DD328" s="90">
        <f t="shared" si="91"/>
        <v>0.16</v>
      </c>
      <c r="DE328" s="90">
        <f t="shared" si="92"/>
        <v>0.2</v>
      </c>
      <c r="DF328" s="90">
        <f t="shared" si="93"/>
        <v>0.24</v>
      </c>
      <c r="DG328" s="41"/>
      <c r="DH328" s="190">
        <f t="shared" si="96"/>
        <v>46447</v>
      </c>
      <c r="DI328" s="215">
        <f t="shared" si="94"/>
        <v>0.75</v>
      </c>
      <c r="DL328" s="190">
        <f t="shared" si="97"/>
        <v>46447</v>
      </c>
      <c r="DM328" s="189">
        <f t="shared" si="99"/>
        <v>0.12</v>
      </c>
      <c r="DN328" s="189">
        <f t="shared" si="100"/>
        <v>0.15</v>
      </c>
      <c r="DO328" s="189">
        <f t="shared" si="101"/>
        <v>0.18</v>
      </c>
      <c r="DQ328" s="189">
        <f t="shared" si="85"/>
        <v>0</v>
      </c>
      <c r="DR328" s="189">
        <f t="shared" si="86"/>
        <v>0</v>
      </c>
      <c r="DS328" s="189">
        <f t="shared" si="87"/>
        <v>0</v>
      </c>
    </row>
    <row r="329" spans="1:123" ht="14.25" x14ac:dyDescent="0.2">
      <c r="A329" s="85">
        <f t="shared" ca="1" si="102"/>
        <v>46722</v>
      </c>
      <c r="B329" s="17">
        <f>'Gas Curves'!C333</f>
        <v>6.5523278544467017E-2</v>
      </c>
      <c r="C329" s="17"/>
      <c r="D329" s="22"/>
      <c r="E329" s="22"/>
      <c r="F329" s="22"/>
      <c r="G329" s="22"/>
      <c r="H329" s="22"/>
      <c r="I329" s="22"/>
      <c r="J329" s="22"/>
      <c r="K329" s="22"/>
      <c r="L329" s="22"/>
      <c r="M329" s="24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4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/>
      <c r="CP329"/>
      <c r="CQ329"/>
      <c r="CR329"/>
      <c r="CS329"/>
      <c r="CT329"/>
      <c r="CU329" s="2"/>
      <c r="CV329" s="27"/>
      <c r="CW329" s="41"/>
      <c r="CX329" s="41"/>
      <c r="CY329" s="190">
        <f t="shared" si="98"/>
        <v>46478</v>
      </c>
      <c r="CZ329" s="189">
        <f t="shared" si="88"/>
        <v>0.2</v>
      </c>
      <c r="DA329" s="189">
        <f t="shared" si="89"/>
        <v>0.25</v>
      </c>
      <c r="DB329" s="189">
        <f t="shared" si="90"/>
        <v>0.3</v>
      </c>
      <c r="DD329" s="90">
        <f t="shared" si="91"/>
        <v>0.16</v>
      </c>
      <c r="DE329" s="90">
        <f t="shared" si="92"/>
        <v>0.2</v>
      </c>
      <c r="DF329" s="90">
        <f t="shared" si="93"/>
        <v>0.24</v>
      </c>
      <c r="DG329" s="41"/>
      <c r="DH329" s="190">
        <f t="shared" si="96"/>
        <v>46478</v>
      </c>
      <c r="DI329" s="215">
        <f t="shared" si="94"/>
        <v>0.75</v>
      </c>
      <c r="DL329" s="190">
        <f t="shared" si="97"/>
        <v>46478</v>
      </c>
      <c r="DM329" s="189">
        <f t="shared" si="99"/>
        <v>0.12</v>
      </c>
      <c r="DN329" s="189">
        <f t="shared" si="100"/>
        <v>0.15</v>
      </c>
      <c r="DO329" s="189">
        <f t="shared" si="101"/>
        <v>0.18</v>
      </c>
      <c r="DQ329" s="189">
        <f t="shared" si="85"/>
        <v>0</v>
      </c>
      <c r="DR329" s="189">
        <f t="shared" si="86"/>
        <v>0</v>
      </c>
      <c r="DS329" s="189">
        <f t="shared" si="87"/>
        <v>0</v>
      </c>
    </row>
    <row r="330" spans="1:123" ht="14.25" x14ac:dyDescent="0.2">
      <c r="A330" s="85">
        <f t="shared" ca="1" si="102"/>
        <v>46753</v>
      </c>
      <c r="B330" s="17">
        <f>'Gas Curves'!C334</f>
        <v>6.5517372966104021E-2</v>
      </c>
      <c r="C330" s="17"/>
      <c r="D330" s="22"/>
      <c r="E330" s="22"/>
      <c r="F330" s="22"/>
      <c r="G330" s="22"/>
      <c r="H330" s="22"/>
      <c r="I330" s="22"/>
      <c r="J330" s="22"/>
      <c r="K330" s="22"/>
      <c r="L330" s="22"/>
      <c r="M330" s="24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4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/>
      <c r="CP330"/>
      <c r="CQ330"/>
      <c r="CR330"/>
      <c r="CS330"/>
      <c r="CT330"/>
      <c r="CU330" s="2"/>
      <c r="CV330" s="27"/>
      <c r="CW330" s="41"/>
      <c r="CX330" s="41"/>
      <c r="CY330" s="190">
        <f t="shared" si="98"/>
        <v>46508</v>
      </c>
      <c r="CZ330" s="189">
        <f t="shared" si="88"/>
        <v>0.2</v>
      </c>
      <c r="DA330" s="189">
        <f t="shared" si="89"/>
        <v>0.25</v>
      </c>
      <c r="DB330" s="189">
        <f t="shared" si="90"/>
        <v>0.3</v>
      </c>
      <c r="DD330" s="90">
        <f t="shared" si="91"/>
        <v>0.16</v>
      </c>
      <c r="DE330" s="90">
        <f t="shared" si="92"/>
        <v>0.2</v>
      </c>
      <c r="DF330" s="90">
        <f t="shared" si="93"/>
        <v>0.24</v>
      </c>
      <c r="DG330" s="41"/>
      <c r="DH330" s="190">
        <f t="shared" si="96"/>
        <v>46508</v>
      </c>
      <c r="DI330" s="215">
        <f t="shared" si="94"/>
        <v>0.75</v>
      </c>
      <c r="DL330" s="190">
        <f t="shared" si="97"/>
        <v>46508</v>
      </c>
      <c r="DM330" s="189">
        <f t="shared" si="99"/>
        <v>0.12</v>
      </c>
      <c r="DN330" s="189">
        <f t="shared" si="100"/>
        <v>0.15</v>
      </c>
      <c r="DO330" s="189">
        <f t="shared" si="101"/>
        <v>0.18</v>
      </c>
      <c r="DQ330" s="189">
        <f t="shared" si="85"/>
        <v>0</v>
      </c>
      <c r="DR330" s="189">
        <f t="shared" si="86"/>
        <v>0</v>
      </c>
      <c r="DS330" s="189">
        <f t="shared" si="87"/>
        <v>0</v>
      </c>
    </row>
    <row r="331" spans="1:123" ht="14.25" x14ac:dyDescent="0.2">
      <c r="A331" s="85">
        <f t="shared" ca="1" si="102"/>
        <v>46784</v>
      </c>
      <c r="B331" s="17">
        <f>'Gas Curves'!C335</f>
        <v>6.5511657890279004E-2</v>
      </c>
      <c r="C331" s="17"/>
      <c r="D331" s="22"/>
      <c r="E331" s="22"/>
      <c r="F331" s="22"/>
      <c r="G331" s="22"/>
      <c r="H331" s="22"/>
      <c r="I331" s="22"/>
      <c r="J331" s="22"/>
      <c r="K331" s="22"/>
      <c r="L331" s="22"/>
      <c r="M331" s="24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4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/>
      <c r="CP331"/>
      <c r="CQ331"/>
      <c r="CR331"/>
      <c r="CS331"/>
      <c r="CT331"/>
      <c r="CU331" s="2"/>
      <c r="CV331" s="27"/>
      <c r="CW331" s="41"/>
      <c r="CX331" s="41"/>
      <c r="CY331" s="190">
        <f t="shared" si="98"/>
        <v>46539</v>
      </c>
      <c r="CZ331" s="189">
        <f t="shared" si="88"/>
        <v>0.2</v>
      </c>
      <c r="DA331" s="189">
        <f t="shared" si="89"/>
        <v>0.25</v>
      </c>
      <c r="DB331" s="189">
        <f t="shared" si="90"/>
        <v>0.3</v>
      </c>
      <c r="DD331" s="90">
        <f t="shared" si="91"/>
        <v>0.16</v>
      </c>
      <c r="DE331" s="90">
        <f t="shared" si="92"/>
        <v>0.2</v>
      </c>
      <c r="DF331" s="90">
        <f t="shared" si="93"/>
        <v>0.24</v>
      </c>
      <c r="DG331" s="41"/>
      <c r="DH331" s="190">
        <f t="shared" si="96"/>
        <v>46539</v>
      </c>
      <c r="DI331" s="215">
        <f t="shared" si="94"/>
        <v>0.75</v>
      </c>
      <c r="DL331" s="190">
        <f t="shared" si="97"/>
        <v>46539</v>
      </c>
      <c r="DM331" s="189">
        <f t="shared" si="99"/>
        <v>0.12</v>
      </c>
      <c r="DN331" s="189">
        <f t="shared" si="100"/>
        <v>0.15</v>
      </c>
      <c r="DO331" s="189">
        <f t="shared" si="101"/>
        <v>0.18</v>
      </c>
      <c r="DQ331" s="189">
        <f t="shared" si="85"/>
        <v>0</v>
      </c>
      <c r="DR331" s="189">
        <f t="shared" si="86"/>
        <v>0</v>
      </c>
      <c r="DS331" s="189">
        <f t="shared" si="87"/>
        <v>0</v>
      </c>
    </row>
    <row r="332" spans="1:123" ht="14.25" x14ac:dyDescent="0.2">
      <c r="A332" s="85">
        <f t="shared" ca="1" si="102"/>
        <v>46813</v>
      </c>
      <c r="B332" s="17">
        <f>'Gas Curves'!C336</f>
        <v>6.5505752311939003E-2</v>
      </c>
      <c r="C332" s="17"/>
      <c r="D332" s="22"/>
      <c r="E332" s="22"/>
      <c r="F332" s="22"/>
      <c r="G332" s="22"/>
      <c r="H332" s="22"/>
      <c r="I332" s="22"/>
      <c r="J332" s="22"/>
      <c r="K332" s="22"/>
      <c r="L332" s="22"/>
      <c r="M332" s="24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4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/>
      <c r="CP332"/>
      <c r="CQ332"/>
      <c r="CR332"/>
      <c r="CS332"/>
      <c r="CT332"/>
      <c r="CU332" s="2"/>
      <c r="CV332" s="27"/>
      <c r="CW332" s="41"/>
      <c r="CX332" s="41"/>
      <c r="CY332" s="190">
        <f t="shared" si="98"/>
        <v>46569</v>
      </c>
      <c r="CZ332" s="189">
        <f t="shared" si="88"/>
        <v>0.32</v>
      </c>
      <c r="DA332" s="189">
        <f t="shared" si="89"/>
        <v>0.4</v>
      </c>
      <c r="DB332" s="189">
        <f t="shared" si="90"/>
        <v>0.48</v>
      </c>
      <c r="DD332" s="90">
        <f t="shared" si="91"/>
        <v>0.24</v>
      </c>
      <c r="DE332" s="90">
        <f t="shared" si="92"/>
        <v>0.3</v>
      </c>
      <c r="DF332" s="90">
        <f t="shared" si="93"/>
        <v>0.36</v>
      </c>
      <c r="DG332" s="41"/>
      <c r="DH332" s="190">
        <f t="shared" si="96"/>
        <v>46569</v>
      </c>
      <c r="DI332" s="215">
        <f t="shared" si="94"/>
        <v>0.75</v>
      </c>
      <c r="DL332" s="190">
        <f t="shared" si="97"/>
        <v>46569</v>
      </c>
      <c r="DM332" s="189">
        <f t="shared" si="99"/>
        <v>0.192</v>
      </c>
      <c r="DN332" s="189">
        <f t="shared" si="100"/>
        <v>0.24</v>
      </c>
      <c r="DO332" s="189">
        <f t="shared" si="101"/>
        <v>0.28799999999999998</v>
      </c>
      <c r="DQ332" s="189">
        <f t="shared" si="85"/>
        <v>0</v>
      </c>
      <c r="DR332" s="189">
        <f t="shared" si="86"/>
        <v>0</v>
      </c>
      <c r="DS332" s="189">
        <f t="shared" si="87"/>
        <v>0</v>
      </c>
    </row>
    <row r="333" spans="1:123" ht="14.25" x14ac:dyDescent="0.2">
      <c r="A333" s="85">
        <f t="shared" ca="1" si="102"/>
        <v>46844</v>
      </c>
      <c r="B333" s="17">
        <f>'Gas Curves'!C337</f>
        <v>6.5499846733610007E-2</v>
      </c>
      <c r="C333" s="17"/>
      <c r="D333" s="22"/>
      <c r="E333" s="22"/>
      <c r="F333" s="22"/>
      <c r="G333" s="22"/>
      <c r="H333" s="22"/>
      <c r="I333" s="22"/>
      <c r="J333" s="22"/>
      <c r="K333" s="22"/>
      <c r="L333" s="22"/>
      <c r="M333" s="24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4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/>
      <c r="CP333"/>
      <c r="CQ333"/>
      <c r="CR333"/>
      <c r="CS333"/>
      <c r="CT333"/>
      <c r="CU333" s="2"/>
      <c r="CV333" s="27"/>
      <c r="CW333" s="41"/>
      <c r="CX333" s="41"/>
      <c r="CY333" s="190">
        <f t="shared" si="98"/>
        <v>46600</v>
      </c>
      <c r="CZ333" s="189">
        <f t="shared" si="88"/>
        <v>0.32</v>
      </c>
      <c r="DA333" s="189">
        <f t="shared" si="89"/>
        <v>0.4</v>
      </c>
      <c r="DB333" s="189">
        <f t="shared" si="90"/>
        <v>0.48</v>
      </c>
      <c r="DD333" s="90">
        <f t="shared" si="91"/>
        <v>0.24</v>
      </c>
      <c r="DE333" s="90">
        <f t="shared" si="92"/>
        <v>0.3</v>
      </c>
      <c r="DF333" s="90">
        <f t="shared" si="93"/>
        <v>0.36</v>
      </c>
      <c r="DG333" s="41"/>
      <c r="DH333" s="190">
        <f t="shared" si="96"/>
        <v>46600</v>
      </c>
      <c r="DI333" s="215">
        <f t="shared" si="94"/>
        <v>0.75</v>
      </c>
      <c r="DL333" s="190">
        <f t="shared" si="97"/>
        <v>46600</v>
      </c>
      <c r="DM333" s="189">
        <f t="shared" si="99"/>
        <v>0.192</v>
      </c>
      <c r="DN333" s="189">
        <f t="shared" si="100"/>
        <v>0.24</v>
      </c>
      <c r="DO333" s="189">
        <f t="shared" si="101"/>
        <v>0.28799999999999998</v>
      </c>
      <c r="DQ333" s="189">
        <f t="shared" si="85"/>
        <v>0</v>
      </c>
      <c r="DR333" s="189">
        <f t="shared" si="86"/>
        <v>0</v>
      </c>
      <c r="DS333" s="189">
        <f t="shared" si="87"/>
        <v>0</v>
      </c>
    </row>
    <row r="334" spans="1:123" ht="14.25" x14ac:dyDescent="0.2">
      <c r="A334" s="85">
        <f t="shared" ca="1" si="102"/>
        <v>46874</v>
      </c>
      <c r="B334" s="17">
        <f>'Gas Curves'!C338</f>
        <v>6.5494131657819019E-2</v>
      </c>
      <c r="C334" s="17"/>
      <c r="D334" s="22"/>
      <c r="E334" s="22"/>
      <c r="F334" s="22"/>
      <c r="G334" s="22"/>
      <c r="H334" s="22"/>
      <c r="I334" s="22"/>
      <c r="J334" s="22"/>
      <c r="K334" s="22"/>
      <c r="L334" s="22"/>
      <c r="M334" s="24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4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/>
      <c r="CP334"/>
      <c r="CQ334"/>
      <c r="CR334"/>
      <c r="CS334"/>
      <c r="CT334"/>
      <c r="CU334" s="2"/>
      <c r="CV334" s="27"/>
      <c r="CW334" s="41"/>
      <c r="CX334" s="41"/>
      <c r="CY334" s="190">
        <f t="shared" si="98"/>
        <v>46631</v>
      </c>
      <c r="CZ334" s="189">
        <f t="shared" si="88"/>
        <v>0.2</v>
      </c>
      <c r="DA334" s="189">
        <f t="shared" si="89"/>
        <v>0.25</v>
      </c>
      <c r="DB334" s="189">
        <f t="shared" si="90"/>
        <v>0.3</v>
      </c>
      <c r="DD334" s="90">
        <f t="shared" si="91"/>
        <v>0.16</v>
      </c>
      <c r="DE334" s="90">
        <f t="shared" si="92"/>
        <v>0.2</v>
      </c>
      <c r="DF334" s="90">
        <f t="shared" si="93"/>
        <v>0.24</v>
      </c>
      <c r="DG334" s="41"/>
      <c r="DH334" s="190">
        <f t="shared" si="96"/>
        <v>46631</v>
      </c>
      <c r="DI334" s="215">
        <f t="shared" si="94"/>
        <v>0.75</v>
      </c>
      <c r="DL334" s="190">
        <f t="shared" si="97"/>
        <v>46631</v>
      </c>
      <c r="DM334" s="189">
        <f t="shared" si="99"/>
        <v>0.12</v>
      </c>
      <c r="DN334" s="189">
        <f t="shared" si="100"/>
        <v>0.15</v>
      </c>
      <c r="DO334" s="189">
        <f t="shared" si="101"/>
        <v>0.18</v>
      </c>
      <c r="DQ334" s="189">
        <f t="shared" si="85"/>
        <v>0</v>
      </c>
      <c r="DR334" s="189">
        <f t="shared" si="86"/>
        <v>0</v>
      </c>
      <c r="DS334" s="189">
        <f t="shared" si="87"/>
        <v>0</v>
      </c>
    </row>
    <row r="335" spans="1:123" ht="14.25" x14ac:dyDescent="0.2">
      <c r="A335" s="85">
        <f t="shared" ca="1" si="102"/>
        <v>46905</v>
      </c>
      <c r="B335" s="17">
        <f>'Gas Curves'!C339</f>
        <v>6.5488226079513004E-2</v>
      </c>
      <c r="C335" s="17"/>
      <c r="D335" s="22"/>
      <c r="E335" s="22"/>
      <c r="F335" s="22"/>
      <c r="G335" s="22"/>
      <c r="H335" s="22"/>
      <c r="I335" s="22"/>
      <c r="J335" s="22"/>
      <c r="K335" s="22"/>
      <c r="L335" s="22"/>
      <c r="M335" s="24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4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/>
      <c r="CP335"/>
      <c r="CQ335"/>
      <c r="CR335"/>
      <c r="CS335"/>
      <c r="CT335"/>
      <c r="CU335" s="2"/>
      <c r="CV335" s="27"/>
      <c r="CW335" s="41"/>
      <c r="CX335" s="41"/>
      <c r="CY335" s="190">
        <f t="shared" si="98"/>
        <v>46661</v>
      </c>
      <c r="CZ335" s="189">
        <f t="shared" si="88"/>
        <v>0.2</v>
      </c>
      <c r="DA335" s="189">
        <f t="shared" si="89"/>
        <v>0.25</v>
      </c>
      <c r="DB335" s="189">
        <f t="shared" si="90"/>
        <v>0.3</v>
      </c>
      <c r="DD335" s="90">
        <f t="shared" si="91"/>
        <v>0.16</v>
      </c>
      <c r="DE335" s="90">
        <f t="shared" si="92"/>
        <v>0.2</v>
      </c>
      <c r="DF335" s="90">
        <f t="shared" si="93"/>
        <v>0.24</v>
      </c>
      <c r="DG335" s="41"/>
      <c r="DH335" s="190">
        <f t="shared" si="96"/>
        <v>46661</v>
      </c>
      <c r="DI335" s="215">
        <f t="shared" si="94"/>
        <v>0.75</v>
      </c>
      <c r="DL335" s="190">
        <f t="shared" si="97"/>
        <v>46661</v>
      </c>
      <c r="DM335" s="189">
        <f t="shared" si="99"/>
        <v>0.12</v>
      </c>
      <c r="DN335" s="189">
        <f t="shared" si="100"/>
        <v>0.15</v>
      </c>
      <c r="DO335" s="189">
        <f t="shared" si="101"/>
        <v>0.18</v>
      </c>
      <c r="DQ335" s="189">
        <f t="shared" si="85"/>
        <v>0</v>
      </c>
      <c r="DR335" s="189">
        <f t="shared" si="86"/>
        <v>0</v>
      </c>
      <c r="DS335" s="189">
        <f t="shared" si="87"/>
        <v>0</v>
      </c>
    </row>
    <row r="336" spans="1:123" ht="14.25" x14ac:dyDescent="0.2">
      <c r="A336" s="85">
        <f t="shared" ca="1" si="102"/>
        <v>46935</v>
      </c>
      <c r="B336" s="17">
        <f>'Gas Curves'!C340</f>
        <v>6.5482511003742999E-2</v>
      </c>
      <c r="C336" s="17"/>
      <c r="D336" s="22"/>
      <c r="E336" s="22"/>
      <c r="F336" s="22"/>
      <c r="G336" s="22"/>
      <c r="H336" s="22"/>
      <c r="I336" s="22"/>
      <c r="J336" s="22"/>
      <c r="K336" s="22"/>
      <c r="L336" s="22"/>
      <c r="M336" s="24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4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/>
      <c r="CP336"/>
      <c r="CQ336"/>
      <c r="CR336"/>
      <c r="CS336"/>
      <c r="CT336"/>
      <c r="CU336" s="2"/>
      <c r="CV336" s="27"/>
      <c r="CW336" s="41"/>
      <c r="CX336" s="41"/>
      <c r="CY336" s="190">
        <f t="shared" si="98"/>
        <v>46692</v>
      </c>
      <c r="CZ336" s="189">
        <f t="shared" si="88"/>
        <v>0.2</v>
      </c>
      <c r="DA336" s="189">
        <f t="shared" si="89"/>
        <v>0.25</v>
      </c>
      <c r="DB336" s="189">
        <f t="shared" si="90"/>
        <v>0.3</v>
      </c>
      <c r="DD336" s="90">
        <f t="shared" si="91"/>
        <v>0.16</v>
      </c>
      <c r="DE336" s="90">
        <f t="shared" si="92"/>
        <v>0.2</v>
      </c>
      <c r="DF336" s="90">
        <f t="shared" si="93"/>
        <v>0.24</v>
      </c>
      <c r="DG336" s="41"/>
      <c r="DH336" s="190">
        <f t="shared" si="96"/>
        <v>46692</v>
      </c>
      <c r="DI336" s="215">
        <f t="shared" si="94"/>
        <v>0.75</v>
      </c>
      <c r="DL336" s="190">
        <f t="shared" si="97"/>
        <v>46692</v>
      </c>
      <c r="DM336" s="189">
        <f t="shared" si="99"/>
        <v>0.12</v>
      </c>
      <c r="DN336" s="189">
        <f t="shared" si="100"/>
        <v>0.15</v>
      </c>
      <c r="DO336" s="189">
        <f t="shared" si="101"/>
        <v>0.18</v>
      </c>
      <c r="DQ336" s="189">
        <f t="shared" si="85"/>
        <v>0</v>
      </c>
      <c r="DR336" s="189">
        <f t="shared" si="86"/>
        <v>0</v>
      </c>
      <c r="DS336" s="189">
        <f t="shared" si="87"/>
        <v>0</v>
      </c>
    </row>
    <row r="337" spans="1:123" ht="14.25" x14ac:dyDescent="0.2">
      <c r="A337" s="85">
        <f t="shared" ca="1" si="102"/>
        <v>46966</v>
      </c>
      <c r="B337" s="17">
        <f>'Gas Curves'!C341</f>
        <v>6.5476605425460008E-2</v>
      </c>
      <c r="C337" s="17"/>
      <c r="D337" s="22"/>
      <c r="E337" s="22"/>
      <c r="F337" s="22"/>
      <c r="G337" s="22"/>
      <c r="H337" s="22"/>
      <c r="I337" s="22"/>
      <c r="J337" s="22"/>
      <c r="K337" s="22"/>
      <c r="L337" s="22"/>
      <c r="M337" s="24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4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/>
      <c r="CP337"/>
      <c r="CQ337"/>
      <c r="CR337"/>
      <c r="CS337"/>
      <c r="CT337"/>
      <c r="CU337" s="2"/>
      <c r="CV337" s="27"/>
      <c r="CW337" s="41"/>
      <c r="CX337" s="41"/>
      <c r="CY337" s="190">
        <f t="shared" si="98"/>
        <v>46722</v>
      </c>
      <c r="CZ337" s="189">
        <f t="shared" si="88"/>
        <v>0.2</v>
      </c>
      <c r="DA337" s="189">
        <f t="shared" si="89"/>
        <v>0.25</v>
      </c>
      <c r="DB337" s="189">
        <f t="shared" si="90"/>
        <v>0.3</v>
      </c>
      <c r="DD337" s="90">
        <f t="shared" si="91"/>
        <v>0.16</v>
      </c>
      <c r="DE337" s="90">
        <f t="shared" si="92"/>
        <v>0.2</v>
      </c>
      <c r="DF337" s="90">
        <f t="shared" si="93"/>
        <v>0.24</v>
      </c>
      <c r="DG337" s="41"/>
      <c r="DH337" s="190">
        <f t="shared" si="96"/>
        <v>46722</v>
      </c>
      <c r="DI337" s="215">
        <f t="shared" si="94"/>
        <v>0.75</v>
      </c>
      <c r="DL337" s="190">
        <f t="shared" si="97"/>
        <v>46722</v>
      </c>
      <c r="DM337" s="189">
        <f t="shared" si="99"/>
        <v>0.12</v>
      </c>
      <c r="DN337" s="189">
        <f t="shared" si="100"/>
        <v>0.15</v>
      </c>
      <c r="DO337" s="189">
        <f t="shared" si="101"/>
        <v>0.18</v>
      </c>
      <c r="DQ337" s="189">
        <f t="shared" si="85"/>
        <v>0</v>
      </c>
      <c r="DR337" s="189">
        <f t="shared" si="86"/>
        <v>0</v>
      </c>
      <c r="DS337" s="189">
        <f t="shared" si="87"/>
        <v>0</v>
      </c>
    </row>
    <row r="338" spans="1:123" ht="14.25" x14ac:dyDescent="0.2">
      <c r="A338" s="85">
        <f t="shared" ca="1" si="102"/>
        <v>46997</v>
      </c>
      <c r="B338" s="17">
        <f>'Gas Curves'!C342</f>
        <v>6.5470699847187994E-2</v>
      </c>
      <c r="C338" s="17"/>
      <c r="D338" s="22"/>
      <c r="E338" s="22"/>
      <c r="F338" s="22"/>
      <c r="G338" s="22"/>
      <c r="H338" s="22"/>
      <c r="I338" s="22"/>
      <c r="J338" s="22"/>
      <c r="K338" s="22"/>
      <c r="L338" s="22"/>
      <c r="M338" s="24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4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/>
      <c r="CP338"/>
      <c r="CQ338"/>
      <c r="CR338"/>
      <c r="CS338"/>
      <c r="CT338"/>
      <c r="CU338" s="2"/>
      <c r="CV338" s="27"/>
      <c r="CW338" s="41"/>
      <c r="CX338" s="41"/>
      <c r="CY338" s="190">
        <f t="shared" si="98"/>
        <v>46753</v>
      </c>
      <c r="CZ338" s="189">
        <f t="shared" si="88"/>
        <v>0</v>
      </c>
      <c r="DA338" s="189">
        <f t="shared" si="89"/>
        <v>0</v>
      </c>
      <c r="DB338" s="189">
        <f t="shared" si="90"/>
        <v>0</v>
      </c>
      <c r="DD338" s="90">
        <f t="shared" si="91"/>
        <v>0</v>
      </c>
      <c r="DE338" s="90">
        <f t="shared" si="92"/>
        <v>0</v>
      </c>
      <c r="DF338" s="90">
        <f t="shared" si="93"/>
        <v>0</v>
      </c>
      <c r="DG338" s="41"/>
      <c r="DH338" s="190">
        <f t="shared" si="96"/>
        <v>46753</v>
      </c>
      <c r="DI338" s="215">
        <f t="shared" si="94"/>
        <v>0</v>
      </c>
      <c r="DL338" s="190">
        <f t="shared" si="97"/>
        <v>46753</v>
      </c>
      <c r="DM338" s="189">
        <f t="shared" si="99"/>
        <v>0</v>
      </c>
      <c r="DN338" s="189">
        <f t="shared" si="100"/>
        <v>0</v>
      </c>
      <c r="DO338" s="189">
        <f t="shared" si="101"/>
        <v>0</v>
      </c>
      <c r="DQ338" s="189">
        <f t="shared" si="85"/>
        <v>0</v>
      </c>
      <c r="DR338" s="189">
        <f t="shared" si="86"/>
        <v>0</v>
      </c>
      <c r="DS338" s="189">
        <f t="shared" si="87"/>
        <v>0</v>
      </c>
    </row>
    <row r="339" spans="1:123" ht="14.25" x14ac:dyDescent="0.2">
      <c r="A339" s="85">
        <f t="shared" ca="1" si="102"/>
        <v>47027</v>
      </c>
      <c r="B339" s="17">
        <f>'Gas Curves'!C343</f>
        <v>6.5465175273977008E-2</v>
      </c>
      <c r="C339" s="17"/>
      <c r="D339" s="22"/>
      <c r="E339" s="22"/>
      <c r="F339" s="22"/>
      <c r="G339" s="22"/>
      <c r="H339" s="22"/>
      <c r="I339" s="22"/>
      <c r="J339" s="22"/>
      <c r="K339" s="22"/>
      <c r="L339" s="22"/>
      <c r="M339" s="24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4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/>
      <c r="CP339"/>
      <c r="CQ339"/>
      <c r="CR339"/>
      <c r="CS339"/>
      <c r="CT339"/>
      <c r="CU339" s="2"/>
      <c r="CV339" s="27"/>
      <c r="CW339" s="41"/>
      <c r="CX339" s="41"/>
      <c r="CY339" s="190">
        <f t="shared" si="98"/>
        <v>46784</v>
      </c>
      <c r="CZ339" s="189">
        <f t="shared" si="88"/>
        <v>0.2</v>
      </c>
      <c r="DA339" s="189">
        <f t="shared" si="89"/>
        <v>0.25</v>
      </c>
      <c r="DB339" s="189">
        <f t="shared" si="90"/>
        <v>0.3</v>
      </c>
      <c r="DD339" s="90">
        <f t="shared" si="91"/>
        <v>0.16</v>
      </c>
      <c r="DE339" s="90">
        <f t="shared" si="92"/>
        <v>0.2</v>
      </c>
      <c r="DF339" s="90">
        <f t="shared" si="93"/>
        <v>0.24</v>
      </c>
      <c r="DG339" s="41"/>
      <c r="DH339" s="190">
        <f t="shared" ref="DH339:DH370" si="103">IF(BH339=0,EOMONTH(DH338,0)+1,BH339)</f>
        <v>46784</v>
      </c>
      <c r="DI339" s="215">
        <f t="shared" si="94"/>
        <v>0.75</v>
      </c>
      <c r="DL339" s="190">
        <f t="shared" ref="DL339:DL370" si="104">IF($M339=0,EOMONTH(DL338,0)+1,$M339)</f>
        <v>46784</v>
      </c>
      <c r="DM339" s="189">
        <f t="shared" si="99"/>
        <v>0.12</v>
      </c>
      <c r="DN339" s="189">
        <f t="shared" si="100"/>
        <v>0.15</v>
      </c>
      <c r="DO339" s="189">
        <f t="shared" si="101"/>
        <v>0.18</v>
      </c>
      <c r="DQ339" s="189">
        <f t="shared" si="85"/>
        <v>0</v>
      </c>
      <c r="DR339" s="189">
        <f t="shared" si="86"/>
        <v>0</v>
      </c>
      <c r="DS339" s="189">
        <f t="shared" si="87"/>
        <v>0</v>
      </c>
    </row>
    <row r="340" spans="1:123" ht="14.25" x14ac:dyDescent="0.2">
      <c r="A340" s="85">
        <f t="shared" ca="1" si="102"/>
        <v>47058</v>
      </c>
      <c r="B340" s="17">
        <f>'Gas Curves'!C344</f>
        <v>6.5459269695727004E-2</v>
      </c>
      <c r="C340" s="17"/>
      <c r="D340" s="22"/>
      <c r="E340" s="22"/>
      <c r="F340" s="22"/>
      <c r="G340" s="22"/>
      <c r="H340" s="22"/>
      <c r="I340" s="22"/>
      <c r="J340" s="22"/>
      <c r="K340" s="22"/>
      <c r="L340" s="22"/>
      <c r="M340" s="24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4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/>
      <c r="CP340"/>
      <c r="CQ340"/>
      <c r="CR340"/>
      <c r="CS340"/>
      <c r="CT340"/>
      <c r="CU340" s="2"/>
      <c r="CV340" s="27"/>
      <c r="CW340" s="41"/>
      <c r="CX340" s="41"/>
      <c r="CY340" s="190">
        <f t="shared" ref="CY340:CY371" si="105">EOMONTH(CY339,0)+1</f>
        <v>46813</v>
      </c>
      <c r="CZ340" s="189">
        <f t="shared" si="88"/>
        <v>0.2</v>
      </c>
      <c r="DA340" s="189">
        <f t="shared" si="89"/>
        <v>0.25</v>
      </c>
      <c r="DB340" s="189">
        <f t="shared" si="90"/>
        <v>0.3</v>
      </c>
      <c r="DD340" s="90">
        <f t="shared" si="91"/>
        <v>0.16</v>
      </c>
      <c r="DE340" s="90">
        <f t="shared" si="92"/>
        <v>0.2</v>
      </c>
      <c r="DF340" s="90">
        <f t="shared" si="93"/>
        <v>0.24</v>
      </c>
      <c r="DG340" s="41"/>
      <c r="DH340" s="190">
        <f t="shared" si="103"/>
        <v>46813</v>
      </c>
      <c r="DI340" s="215">
        <f t="shared" si="94"/>
        <v>0.75</v>
      </c>
      <c r="DL340" s="190">
        <f t="shared" si="104"/>
        <v>46813</v>
      </c>
      <c r="DM340" s="189">
        <f t="shared" si="99"/>
        <v>0.12</v>
      </c>
      <c r="DN340" s="189">
        <f t="shared" si="100"/>
        <v>0.15</v>
      </c>
      <c r="DO340" s="189">
        <f t="shared" si="101"/>
        <v>0.18</v>
      </c>
      <c r="DQ340" s="189">
        <f t="shared" ref="DQ340:DQ402" si="106">AD340</f>
        <v>0</v>
      </c>
      <c r="DR340" s="189">
        <f t="shared" ref="DR340:DR402" si="107">AE340</f>
        <v>0</v>
      </c>
      <c r="DS340" s="189">
        <f t="shared" ref="DS340:DS402" si="108">AF340</f>
        <v>0</v>
      </c>
    </row>
    <row r="341" spans="1:123" ht="14.25" x14ac:dyDescent="0.2">
      <c r="A341" s="85">
        <f t="shared" ca="1" si="102"/>
        <v>47088</v>
      </c>
      <c r="B341" s="17">
        <f>'Gas Curves'!C345</f>
        <v>6.545355462001301E-2</v>
      </c>
      <c r="C341" s="17"/>
      <c r="D341" s="22"/>
      <c r="E341" s="22"/>
      <c r="F341" s="22"/>
      <c r="G341" s="22"/>
      <c r="H341" s="22"/>
      <c r="I341" s="22"/>
      <c r="J341" s="22"/>
      <c r="K341" s="22"/>
      <c r="L341" s="22"/>
      <c r="M341" s="24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4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/>
      <c r="CP341"/>
      <c r="CQ341"/>
      <c r="CR341"/>
      <c r="CS341"/>
      <c r="CT341"/>
      <c r="CU341" s="2"/>
      <c r="CV341" s="27"/>
      <c r="CW341" s="41"/>
      <c r="CX341" s="41"/>
      <c r="CY341" s="190">
        <f t="shared" si="105"/>
        <v>46844</v>
      </c>
      <c r="CZ341" s="189">
        <f t="shared" si="88"/>
        <v>0.2</v>
      </c>
      <c r="DA341" s="189">
        <f t="shared" si="89"/>
        <v>0.25</v>
      </c>
      <c r="DB341" s="189">
        <f t="shared" si="90"/>
        <v>0.3</v>
      </c>
      <c r="DD341" s="90">
        <f t="shared" si="91"/>
        <v>0.16</v>
      </c>
      <c r="DE341" s="90">
        <f t="shared" si="92"/>
        <v>0.2</v>
      </c>
      <c r="DF341" s="90">
        <f t="shared" si="93"/>
        <v>0.24</v>
      </c>
      <c r="DG341" s="41"/>
      <c r="DH341" s="190">
        <f t="shared" si="103"/>
        <v>46844</v>
      </c>
      <c r="DI341" s="215">
        <f t="shared" si="94"/>
        <v>0.75</v>
      </c>
      <c r="DL341" s="190">
        <f t="shared" si="104"/>
        <v>46844</v>
      </c>
      <c r="DM341" s="189">
        <f t="shared" si="99"/>
        <v>0.12</v>
      </c>
      <c r="DN341" s="189">
        <f t="shared" si="100"/>
        <v>0.15</v>
      </c>
      <c r="DO341" s="189">
        <f t="shared" si="101"/>
        <v>0.18</v>
      </c>
      <c r="DQ341" s="189">
        <f t="shared" si="106"/>
        <v>0</v>
      </c>
      <c r="DR341" s="189">
        <f t="shared" si="107"/>
        <v>0</v>
      </c>
      <c r="DS341" s="189">
        <f t="shared" si="108"/>
        <v>0</v>
      </c>
    </row>
    <row r="342" spans="1:123" ht="14.25" x14ac:dyDescent="0.2">
      <c r="A342" s="85">
        <f t="shared" ca="1" si="102"/>
        <v>47119</v>
      </c>
      <c r="B342" s="17">
        <f>'Gas Curves'!C346</f>
        <v>6.5447649041786016E-2</v>
      </c>
      <c r="C342" s="17"/>
      <c r="D342" s="22"/>
      <c r="E342" s="22"/>
      <c r="F342" s="22"/>
      <c r="G342" s="22"/>
      <c r="H342" s="22"/>
      <c r="I342" s="22"/>
      <c r="J342" s="22"/>
      <c r="K342" s="22"/>
      <c r="L342" s="22"/>
      <c r="M342" s="24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4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/>
      <c r="CP342"/>
      <c r="CQ342"/>
      <c r="CR342"/>
      <c r="CS342"/>
      <c r="CT342"/>
      <c r="CU342" s="2"/>
      <c r="CV342" s="27"/>
      <c r="CW342" s="41"/>
      <c r="CX342" s="41"/>
      <c r="CY342" s="190">
        <f t="shared" si="105"/>
        <v>46874</v>
      </c>
      <c r="CZ342" s="189">
        <f t="shared" si="88"/>
        <v>0.2</v>
      </c>
      <c r="DA342" s="189">
        <f t="shared" si="89"/>
        <v>0.25</v>
      </c>
      <c r="DB342" s="189">
        <f t="shared" si="90"/>
        <v>0.3</v>
      </c>
      <c r="DD342" s="90">
        <f t="shared" si="91"/>
        <v>0.16</v>
      </c>
      <c r="DE342" s="90">
        <f t="shared" si="92"/>
        <v>0.2</v>
      </c>
      <c r="DF342" s="90">
        <f t="shared" si="93"/>
        <v>0.24</v>
      </c>
      <c r="DG342" s="41"/>
      <c r="DH342" s="190">
        <f t="shared" si="103"/>
        <v>46874</v>
      </c>
      <c r="DI342" s="215">
        <f t="shared" si="94"/>
        <v>0.75</v>
      </c>
      <c r="DL342" s="190">
        <f t="shared" si="104"/>
        <v>46874</v>
      </c>
      <c r="DM342" s="189">
        <f t="shared" si="99"/>
        <v>0.12</v>
      </c>
      <c r="DN342" s="189">
        <f t="shared" si="100"/>
        <v>0.15</v>
      </c>
      <c r="DO342" s="189">
        <f t="shared" si="101"/>
        <v>0.18</v>
      </c>
      <c r="DQ342" s="189">
        <f t="shared" si="106"/>
        <v>0</v>
      </c>
      <c r="DR342" s="189">
        <f t="shared" si="107"/>
        <v>0</v>
      </c>
      <c r="DS342" s="189">
        <f t="shared" si="108"/>
        <v>0</v>
      </c>
    </row>
    <row r="343" spans="1:123" ht="14.25" x14ac:dyDescent="0.2">
      <c r="A343" s="85">
        <f t="shared" ca="1" si="102"/>
        <v>47150</v>
      </c>
      <c r="B343" s="17">
        <f>'Gas Curves'!C347</f>
        <v>6.5441933966093005E-2</v>
      </c>
      <c r="C343" s="17"/>
      <c r="D343" s="22"/>
      <c r="E343" s="22"/>
      <c r="F343" s="22"/>
      <c r="G343" s="22"/>
      <c r="H343" s="22"/>
      <c r="I343" s="22"/>
      <c r="J343" s="22"/>
      <c r="K343" s="22"/>
      <c r="L343" s="22"/>
      <c r="M343" s="24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4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/>
      <c r="CP343"/>
      <c r="CQ343"/>
      <c r="CR343"/>
      <c r="CS343"/>
      <c r="CT343"/>
      <c r="CU343" s="2"/>
      <c r="CV343" s="27"/>
      <c r="CW343" s="41"/>
      <c r="CX343" s="41"/>
      <c r="CY343" s="190">
        <f t="shared" si="105"/>
        <v>46905</v>
      </c>
      <c r="CZ343" s="189">
        <f t="shared" si="88"/>
        <v>0.2</v>
      </c>
      <c r="DA343" s="189">
        <f t="shared" si="89"/>
        <v>0.25</v>
      </c>
      <c r="DB343" s="189">
        <f t="shared" si="90"/>
        <v>0.3</v>
      </c>
      <c r="DD343" s="90">
        <f t="shared" si="91"/>
        <v>0.16</v>
      </c>
      <c r="DE343" s="90">
        <f t="shared" si="92"/>
        <v>0.2</v>
      </c>
      <c r="DF343" s="90">
        <f t="shared" si="93"/>
        <v>0.24</v>
      </c>
      <c r="DG343" s="41"/>
      <c r="DH343" s="190">
        <f t="shared" si="103"/>
        <v>46905</v>
      </c>
      <c r="DI343" s="215">
        <f t="shared" si="94"/>
        <v>0.75</v>
      </c>
      <c r="DL343" s="190">
        <f t="shared" si="104"/>
        <v>46905</v>
      </c>
      <c r="DM343" s="189">
        <f t="shared" si="99"/>
        <v>0.12</v>
      </c>
      <c r="DN343" s="189">
        <f t="shared" si="100"/>
        <v>0.15</v>
      </c>
      <c r="DO343" s="189">
        <f t="shared" si="101"/>
        <v>0.18</v>
      </c>
      <c r="DQ343" s="189">
        <f t="shared" si="106"/>
        <v>0</v>
      </c>
      <c r="DR343" s="189">
        <f t="shared" si="107"/>
        <v>0</v>
      </c>
      <c r="DS343" s="189">
        <f t="shared" si="108"/>
        <v>0</v>
      </c>
    </row>
    <row r="344" spans="1:123" ht="14.25" x14ac:dyDescent="0.2">
      <c r="A344" s="85">
        <f t="shared" ca="1" si="102"/>
        <v>47178</v>
      </c>
      <c r="B344" s="17">
        <f>'Gas Curves'!C348</f>
        <v>6.5436028387889006E-2</v>
      </c>
      <c r="C344" s="17"/>
      <c r="D344" s="22"/>
      <c r="E344" s="22"/>
      <c r="F344" s="22"/>
      <c r="G344" s="22"/>
      <c r="H344" s="22"/>
      <c r="I344" s="22"/>
      <c r="J344" s="22"/>
      <c r="K344" s="22"/>
      <c r="L344" s="22"/>
      <c r="M344" s="24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4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/>
      <c r="CP344"/>
      <c r="CQ344"/>
      <c r="CR344"/>
      <c r="CS344"/>
      <c r="CT344"/>
      <c r="CU344" s="2"/>
      <c r="CV344" s="27"/>
      <c r="CW344" s="41"/>
      <c r="CX344" s="41"/>
      <c r="CY344" s="190">
        <f t="shared" si="105"/>
        <v>46935</v>
      </c>
      <c r="CZ344" s="189">
        <f t="shared" si="88"/>
        <v>0.32</v>
      </c>
      <c r="DA344" s="189">
        <f t="shared" si="89"/>
        <v>0.4</v>
      </c>
      <c r="DB344" s="189">
        <f t="shared" si="90"/>
        <v>0.48</v>
      </c>
      <c r="DD344" s="90">
        <f t="shared" si="91"/>
        <v>0.24</v>
      </c>
      <c r="DE344" s="90">
        <f t="shared" si="92"/>
        <v>0.3</v>
      </c>
      <c r="DF344" s="90">
        <f t="shared" si="93"/>
        <v>0.36</v>
      </c>
      <c r="DG344" s="41"/>
      <c r="DH344" s="190">
        <f t="shared" si="103"/>
        <v>46935</v>
      </c>
      <c r="DI344" s="215">
        <f t="shared" si="94"/>
        <v>0.75</v>
      </c>
      <c r="DL344" s="190">
        <f t="shared" si="104"/>
        <v>46935</v>
      </c>
      <c r="DM344" s="189">
        <f t="shared" si="99"/>
        <v>0.192</v>
      </c>
      <c r="DN344" s="189">
        <f t="shared" si="100"/>
        <v>0.24</v>
      </c>
      <c r="DO344" s="189">
        <f t="shared" si="101"/>
        <v>0.28799999999999998</v>
      </c>
      <c r="DQ344" s="189">
        <f t="shared" si="106"/>
        <v>0</v>
      </c>
      <c r="DR344" s="189">
        <f t="shared" si="107"/>
        <v>0</v>
      </c>
      <c r="DS344" s="189">
        <f t="shared" si="108"/>
        <v>0</v>
      </c>
    </row>
    <row r="345" spans="1:123" ht="14.25" x14ac:dyDescent="0.2">
      <c r="A345" s="85">
        <f t="shared" ca="1" si="102"/>
        <v>47209</v>
      </c>
      <c r="B345" s="17">
        <f>'Gas Curves'!C349</f>
        <v>6.5430122809697025E-2</v>
      </c>
      <c r="C345" s="17"/>
      <c r="D345" s="22"/>
      <c r="E345" s="22"/>
      <c r="F345" s="22"/>
      <c r="G345" s="22"/>
      <c r="H345" s="22"/>
      <c r="I345" s="22"/>
      <c r="J345" s="22"/>
      <c r="K345" s="22"/>
      <c r="L345" s="22"/>
      <c r="M345" s="24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4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/>
      <c r="CP345"/>
      <c r="CQ345"/>
      <c r="CR345"/>
      <c r="CS345"/>
      <c r="CT345"/>
      <c r="CU345" s="2"/>
      <c r="CV345" s="27"/>
      <c r="CW345" s="41"/>
      <c r="CX345" s="41"/>
      <c r="CY345" s="190">
        <f t="shared" si="105"/>
        <v>46966</v>
      </c>
      <c r="CZ345" s="189">
        <f t="shared" si="88"/>
        <v>0.32</v>
      </c>
      <c r="DA345" s="189">
        <f t="shared" si="89"/>
        <v>0.4</v>
      </c>
      <c r="DB345" s="189">
        <f t="shared" si="90"/>
        <v>0.48</v>
      </c>
      <c r="DD345" s="90">
        <f t="shared" si="91"/>
        <v>0.24</v>
      </c>
      <c r="DE345" s="90">
        <f t="shared" si="92"/>
        <v>0.3</v>
      </c>
      <c r="DF345" s="90">
        <f t="shared" si="93"/>
        <v>0.36</v>
      </c>
      <c r="DG345" s="41"/>
      <c r="DH345" s="190">
        <f t="shared" si="103"/>
        <v>46966</v>
      </c>
      <c r="DI345" s="215">
        <f t="shared" si="94"/>
        <v>0.75</v>
      </c>
      <c r="DL345" s="190">
        <f t="shared" si="104"/>
        <v>46966</v>
      </c>
      <c r="DM345" s="189">
        <f t="shared" si="99"/>
        <v>0.192</v>
      </c>
      <c r="DN345" s="189">
        <f t="shared" si="100"/>
        <v>0.24</v>
      </c>
      <c r="DO345" s="189">
        <f t="shared" si="101"/>
        <v>0.28799999999999998</v>
      </c>
      <c r="DQ345" s="189">
        <f t="shared" si="106"/>
        <v>0</v>
      </c>
      <c r="DR345" s="189">
        <f t="shared" si="107"/>
        <v>0</v>
      </c>
      <c r="DS345" s="189">
        <f t="shared" si="108"/>
        <v>0</v>
      </c>
    </row>
    <row r="346" spans="1:123" ht="14.25" x14ac:dyDescent="0.2">
      <c r="A346" s="85">
        <f t="shared" ca="1" si="102"/>
        <v>47239</v>
      </c>
      <c r="B346" s="17">
        <f>'Gas Curves'!C350</f>
        <v>6.5424407734038015E-2</v>
      </c>
      <c r="C346" s="17"/>
      <c r="D346" s="22"/>
      <c r="E346" s="22"/>
      <c r="F346" s="22"/>
      <c r="G346" s="22"/>
      <c r="H346" s="22"/>
      <c r="I346" s="22"/>
      <c r="J346" s="22"/>
      <c r="K346" s="22"/>
      <c r="L346" s="22"/>
      <c r="M346" s="24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4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/>
      <c r="CP346"/>
      <c r="CQ346"/>
      <c r="CR346"/>
      <c r="CS346"/>
      <c r="CT346"/>
      <c r="CU346" s="2"/>
      <c r="CV346" s="27"/>
      <c r="CW346" s="41"/>
      <c r="CX346" s="41"/>
      <c r="CY346" s="190">
        <f t="shared" si="105"/>
        <v>46997</v>
      </c>
      <c r="CZ346" s="189">
        <f t="shared" si="88"/>
        <v>0.2</v>
      </c>
      <c r="DA346" s="189">
        <f t="shared" si="89"/>
        <v>0.25</v>
      </c>
      <c r="DB346" s="189">
        <f t="shared" si="90"/>
        <v>0.3</v>
      </c>
      <c r="DD346" s="90">
        <f t="shared" si="91"/>
        <v>0.16</v>
      </c>
      <c r="DE346" s="90">
        <f t="shared" si="92"/>
        <v>0.2</v>
      </c>
      <c r="DF346" s="90">
        <f t="shared" si="93"/>
        <v>0.24</v>
      </c>
      <c r="DG346" s="41"/>
      <c r="DH346" s="190">
        <f t="shared" si="103"/>
        <v>46997</v>
      </c>
      <c r="DI346" s="215">
        <f t="shared" si="94"/>
        <v>0.75</v>
      </c>
      <c r="DL346" s="190">
        <f t="shared" si="104"/>
        <v>46997</v>
      </c>
      <c r="DM346" s="189">
        <f t="shared" si="99"/>
        <v>0.12</v>
      </c>
      <c r="DN346" s="189">
        <f t="shared" si="100"/>
        <v>0.15</v>
      </c>
      <c r="DO346" s="189">
        <f t="shared" si="101"/>
        <v>0.18</v>
      </c>
      <c r="DQ346" s="189">
        <f t="shared" si="106"/>
        <v>0</v>
      </c>
      <c r="DR346" s="189">
        <f t="shared" si="107"/>
        <v>0</v>
      </c>
      <c r="DS346" s="189">
        <f t="shared" si="108"/>
        <v>0</v>
      </c>
    </row>
    <row r="347" spans="1:123" ht="14.25" x14ac:dyDescent="0.2">
      <c r="A347" s="85">
        <f t="shared" ca="1" si="102"/>
        <v>47270</v>
      </c>
      <c r="B347" s="17">
        <f>'Gas Curves'!C351</f>
        <v>6.5418502155868002E-2</v>
      </c>
      <c r="C347" s="17"/>
      <c r="D347" s="22"/>
      <c r="E347" s="22"/>
      <c r="F347" s="22"/>
      <c r="G347" s="22"/>
      <c r="H347" s="22"/>
      <c r="I347" s="22"/>
      <c r="J347" s="22"/>
      <c r="K347" s="22"/>
      <c r="L347" s="22"/>
      <c r="M347" s="24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4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/>
      <c r="CP347"/>
      <c r="CQ347"/>
      <c r="CR347"/>
      <c r="CS347"/>
      <c r="CT347"/>
      <c r="CU347" s="2"/>
      <c r="CV347" s="27"/>
      <c r="CW347" s="41"/>
      <c r="CX347" s="41"/>
      <c r="CY347" s="190">
        <f t="shared" si="105"/>
        <v>47027</v>
      </c>
      <c r="CZ347" s="189">
        <f t="shared" si="88"/>
        <v>0.2</v>
      </c>
      <c r="DA347" s="189">
        <f t="shared" si="89"/>
        <v>0.25</v>
      </c>
      <c r="DB347" s="189">
        <f t="shared" si="90"/>
        <v>0.3</v>
      </c>
      <c r="DD347" s="90">
        <f t="shared" si="91"/>
        <v>0.16</v>
      </c>
      <c r="DE347" s="90">
        <f t="shared" si="92"/>
        <v>0.2</v>
      </c>
      <c r="DF347" s="90">
        <f t="shared" si="93"/>
        <v>0.24</v>
      </c>
      <c r="DG347" s="41"/>
      <c r="DH347" s="190">
        <f t="shared" si="103"/>
        <v>47027</v>
      </c>
      <c r="DI347" s="215">
        <f t="shared" si="94"/>
        <v>0.75</v>
      </c>
      <c r="DL347" s="190">
        <f t="shared" si="104"/>
        <v>47027</v>
      </c>
      <c r="DM347" s="189">
        <f t="shared" si="99"/>
        <v>0.12</v>
      </c>
      <c r="DN347" s="189">
        <f t="shared" si="100"/>
        <v>0.15</v>
      </c>
      <c r="DO347" s="189">
        <f t="shared" si="101"/>
        <v>0.18</v>
      </c>
      <c r="DQ347" s="189">
        <f t="shared" si="106"/>
        <v>0</v>
      </c>
      <c r="DR347" s="189">
        <f t="shared" si="107"/>
        <v>0</v>
      </c>
      <c r="DS347" s="189">
        <f t="shared" si="108"/>
        <v>0</v>
      </c>
    </row>
    <row r="348" spans="1:123" ht="14.25" x14ac:dyDescent="0.2">
      <c r="A348" s="85">
        <f t="shared" ca="1" si="102"/>
        <v>47300</v>
      </c>
      <c r="B348" s="17">
        <f>'Gas Curves'!C352</f>
        <v>6.5412787080230017E-2</v>
      </c>
      <c r="C348" s="17"/>
      <c r="D348" s="22"/>
      <c r="E348" s="22"/>
      <c r="F348" s="22"/>
      <c r="G348" s="22"/>
      <c r="H348" s="22"/>
      <c r="I348" s="22"/>
      <c r="J348" s="22"/>
      <c r="K348" s="22"/>
      <c r="L348" s="22"/>
      <c r="M348" s="24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4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/>
      <c r="CP348"/>
      <c r="CQ348"/>
      <c r="CR348"/>
      <c r="CS348"/>
      <c r="CT348"/>
      <c r="CU348" s="2"/>
      <c r="CV348" s="27"/>
      <c r="CW348" s="41"/>
      <c r="CX348" s="41"/>
      <c r="CY348" s="190">
        <f t="shared" si="105"/>
        <v>47058</v>
      </c>
      <c r="CZ348" s="189">
        <f t="shared" si="88"/>
        <v>0.2</v>
      </c>
      <c r="DA348" s="189">
        <f t="shared" si="89"/>
        <v>0.25</v>
      </c>
      <c r="DB348" s="189">
        <f t="shared" si="90"/>
        <v>0.3</v>
      </c>
      <c r="DD348" s="90">
        <f t="shared" si="91"/>
        <v>0.16</v>
      </c>
      <c r="DE348" s="90">
        <f t="shared" si="92"/>
        <v>0.2</v>
      </c>
      <c r="DF348" s="90">
        <f t="shared" si="93"/>
        <v>0.24</v>
      </c>
      <c r="DG348" s="41"/>
      <c r="DH348" s="190">
        <f t="shared" si="103"/>
        <v>47058</v>
      </c>
      <c r="DI348" s="215">
        <f t="shared" si="94"/>
        <v>0.75</v>
      </c>
      <c r="DL348" s="190">
        <f t="shared" si="104"/>
        <v>47058</v>
      </c>
      <c r="DM348" s="189">
        <f t="shared" si="99"/>
        <v>0.12</v>
      </c>
      <c r="DN348" s="189">
        <f t="shared" si="100"/>
        <v>0.15</v>
      </c>
      <c r="DO348" s="189">
        <f t="shared" si="101"/>
        <v>0.18</v>
      </c>
      <c r="DQ348" s="189">
        <f t="shared" si="106"/>
        <v>0</v>
      </c>
      <c r="DR348" s="189">
        <f t="shared" si="107"/>
        <v>0</v>
      </c>
      <c r="DS348" s="189">
        <f t="shared" si="108"/>
        <v>0</v>
      </c>
    </row>
    <row r="349" spans="1:123" ht="14.25" x14ac:dyDescent="0.2">
      <c r="A349" s="85">
        <f t="shared" ca="1" si="102"/>
        <v>47331</v>
      </c>
      <c r="B349" s="17">
        <f>'Gas Curves'!C353</f>
        <v>6.5406881502084013E-2</v>
      </c>
      <c r="C349" s="17"/>
      <c r="D349" s="22"/>
      <c r="E349" s="22"/>
      <c r="F349" s="22"/>
      <c r="G349" s="22"/>
      <c r="H349" s="22"/>
      <c r="I349" s="22"/>
      <c r="J349" s="22"/>
      <c r="K349" s="22"/>
      <c r="L349" s="22"/>
      <c r="M349" s="24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4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/>
      <c r="CP349"/>
      <c r="CQ349"/>
      <c r="CR349"/>
      <c r="CS349"/>
      <c r="CT349"/>
      <c r="CU349" s="2"/>
      <c r="CV349" s="27"/>
      <c r="CW349" s="41"/>
      <c r="CX349" s="41"/>
      <c r="CY349" s="190">
        <f t="shared" si="105"/>
        <v>47088</v>
      </c>
      <c r="CZ349" s="189">
        <f t="shared" si="88"/>
        <v>0.2</v>
      </c>
      <c r="DA349" s="189">
        <f t="shared" si="89"/>
        <v>0.25</v>
      </c>
      <c r="DB349" s="189">
        <f t="shared" si="90"/>
        <v>0.3</v>
      </c>
      <c r="DD349" s="90">
        <f t="shared" si="91"/>
        <v>0.16</v>
      </c>
      <c r="DE349" s="90">
        <f t="shared" si="92"/>
        <v>0.2</v>
      </c>
      <c r="DF349" s="90">
        <f t="shared" si="93"/>
        <v>0.24</v>
      </c>
      <c r="DG349" s="41"/>
      <c r="DH349" s="190">
        <f t="shared" si="103"/>
        <v>47088</v>
      </c>
      <c r="DI349" s="215">
        <f t="shared" si="94"/>
        <v>0.75</v>
      </c>
      <c r="DL349" s="190">
        <f t="shared" si="104"/>
        <v>47088</v>
      </c>
      <c r="DM349" s="189">
        <f t="shared" si="99"/>
        <v>0.12</v>
      </c>
      <c r="DN349" s="189">
        <f t="shared" si="100"/>
        <v>0.15</v>
      </c>
      <c r="DO349" s="189">
        <f t="shared" si="101"/>
        <v>0.18</v>
      </c>
      <c r="DQ349" s="189">
        <f t="shared" si="106"/>
        <v>0</v>
      </c>
      <c r="DR349" s="189">
        <f t="shared" si="107"/>
        <v>0</v>
      </c>
      <c r="DS349" s="189">
        <f t="shared" si="108"/>
        <v>0</v>
      </c>
    </row>
    <row r="350" spans="1:123" ht="14.25" x14ac:dyDescent="0.2">
      <c r="A350" s="85">
        <f t="shared" ca="1" si="102"/>
        <v>47362</v>
      </c>
      <c r="B350" s="17">
        <f>'Gas Curves'!C354</f>
        <v>6.5400975923949015E-2</v>
      </c>
      <c r="C350" s="17"/>
      <c r="D350" s="22"/>
      <c r="E350" s="22"/>
      <c r="F350" s="22"/>
      <c r="G350" s="22"/>
      <c r="H350" s="22"/>
      <c r="I350" s="22"/>
      <c r="J350" s="22"/>
      <c r="K350" s="22"/>
      <c r="L350" s="22"/>
      <c r="M350" s="24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4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/>
      <c r="CP350"/>
      <c r="CQ350"/>
      <c r="CR350"/>
      <c r="CS350"/>
      <c r="CT350"/>
      <c r="CU350" s="2"/>
      <c r="CV350" s="27"/>
      <c r="CW350" s="41"/>
      <c r="CX350" s="41"/>
      <c r="CY350" s="190">
        <f t="shared" si="105"/>
        <v>47119</v>
      </c>
      <c r="CZ350" s="189">
        <f t="shared" ref="CZ350:CZ402" si="109">IF(AI350=0,CZ338,AH350+AI350)</f>
        <v>0</v>
      </c>
      <c r="DA350" s="189">
        <f t="shared" ref="DA350:DA402" si="110">IF(AI350=0,DA338,AI350)</f>
        <v>0</v>
      </c>
      <c r="DB350" s="189">
        <f t="shared" ref="DB350:DB402" si="111">IF(AI350=0,DB338,AI350+AJ350)</f>
        <v>0</v>
      </c>
      <c r="DD350" s="90">
        <f t="shared" ref="DD350:DD402" si="112">IF(Z350=0,DD338,Z350)</f>
        <v>0</v>
      </c>
      <c r="DE350" s="90">
        <f t="shared" ref="DE350:DE402" si="113">IF(AA350=0,DE338,AA350)</f>
        <v>0</v>
      </c>
      <c r="DF350" s="90">
        <f t="shared" ref="DF350:DF402" si="114">IF(AB350=0,DF338,AB350)</f>
        <v>0</v>
      </c>
      <c r="DG350" s="41"/>
      <c r="DH350" s="190">
        <f t="shared" si="103"/>
        <v>47119</v>
      </c>
      <c r="DI350" s="215">
        <f t="shared" ref="DI350:DI402" si="115">IF(BI350=0,DI338,BI350)</f>
        <v>0</v>
      </c>
      <c r="DL350" s="190">
        <f t="shared" si="104"/>
        <v>47119</v>
      </c>
      <c r="DM350" s="189">
        <f t="shared" si="99"/>
        <v>0</v>
      </c>
      <c r="DN350" s="189">
        <f t="shared" si="100"/>
        <v>0</v>
      </c>
      <c r="DO350" s="189">
        <f t="shared" si="101"/>
        <v>0</v>
      </c>
      <c r="DQ350" s="189">
        <f t="shared" si="106"/>
        <v>0</v>
      </c>
      <c r="DR350" s="189">
        <f t="shared" si="107"/>
        <v>0</v>
      </c>
      <c r="DS350" s="189">
        <f t="shared" si="108"/>
        <v>0</v>
      </c>
    </row>
    <row r="351" spans="1:123" ht="14.25" x14ac:dyDescent="0.2">
      <c r="A351" s="85">
        <f t="shared" ca="1" si="102"/>
        <v>47392</v>
      </c>
      <c r="B351" s="17">
        <f>'Gas Curves'!C355</f>
        <v>6.5395641853385006E-2</v>
      </c>
      <c r="C351" s="17"/>
      <c r="D351" s="22"/>
      <c r="E351" s="22"/>
      <c r="F351" s="22"/>
      <c r="G351" s="22"/>
      <c r="H351" s="22"/>
      <c r="I351" s="22"/>
      <c r="J351" s="22"/>
      <c r="K351" s="22"/>
      <c r="L351" s="22"/>
      <c r="M351" s="24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4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/>
      <c r="CP351"/>
      <c r="CQ351"/>
      <c r="CR351"/>
      <c r="CS351"/>
      <c r="CT351"/>
      <c r="CU351" s="2"/>
      <c r="CV351" s="27"/>
      <c r="CW351" s="41"/>
      <c r="CX351" s="41"/>
      <c r="CY351" s="190">
        <f t="shared" si="105"/>
        <v>47150</v>
      </c>
      <c r="CZ351" s="189">
        <f t="shared" si="109"/>
        <v>0.2</v>
      </c>
      <c r="DA351" s="189">
        <f t="shared" si="110"/>
        <v>0.25</v>
      </c>
      <c r="DB351" s="189">
        <f t="shared" si="111"/>
        <v>0.3</v>
      </c>
      <c r="DD351" s="90">
        <f t="shared" si="112"/>
        <v>0.16</v>
      </c>
      <c r="DE351" s="90">
        <f t="shared" si="113"/>
        <v>0.2</v>
      </c>
      <c r="DF351" s="90">
        <f t="shared" si="114"/>
        <v>0.24</v>
      </c>
      <c r="DG351" s="41"/>
      <c r="DH351" s="190">
        <f t="shared" si="103"/>
        <v>47150</v>
      </c>
      <c r="DI351" s="215">
        <f t="shared" si="115"/>
        <v>0.75</v>
      </c>
      <c r="DL351" s="190">
        <f t="shared" si="104"/>
        <v>47150</v>
      </c>
      <c r="DM351" s="189">
        <f t="shared" si="99"/>
        <v>0.12</v>
      </c>
      <c r="DN351" s="189">
        <f t="shared" si="100"/>
        <v>0.15</v>
      </c>
      <c r="DO351" s="189">
        <f t="shared" si="101"/>
        <v>0.18</v>
      </c>
      <c r="DQ351" s="189">
        <f t="shared" si="106"/>
        <v>0</v>
      </c>
      <c r="DR351" s="189">
        <f t="shared" si="107"/>
        <v>0</v>
      </c>
      <c r="DS351" s="189">
        <f t="shared" si="108"/>
        <v>0</v>
      </c>
    </row>
    <row r="352" spans="1:123" ht="14.25" x14ac:dyDescent="0.2">
      <c r="A352" s="85">
        <f t="shared" ca="1" si="102"/>
        <v>47423</v>
      </c>
      <c r="B352" s="17">
        <f>'Gas Curves'!C356</f>
        <v>6.5389736275271018E-2</v>
      </c>
      <c r="C352" s="17"/>
      <c r="D352" s="22"/>
      <c r="E352" s="22"/>
      <c r="F352" s="22"/>
      <c r="G352" s="22"/>
      <c r="H352" s="22"/>
      <c r="I352" s="22"/>
      <c r="J352" s="22"/>
      <c r="K352" s="22"/>
      <c r="L352" s="22"/>
      <c r="M352" s="24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4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/>
      <c r="CP352"/>
      <c r="CQ352"/>
      <c r="CR352"/>
      <c r="CS352"/>
      <c r="CT352"/>
      <c r="CU352" s="2"/>
      <c r="CV352" s="27"/>
      <c r="CW352" s="41"/>
      <c r="CX352" s="41"/>
      <c r="CY352" s="190">
        <f t="shared" si="105"/>
        <v>47178</v>
      </c>
      <c r="CZ352" s="189">
        <f t="shared" si="109"/>
        <v>0.2</v>
      </c>
      <c r="DA352" s="189">
        <f t="shared" si="110"/>
        <v>0.25</v>
      </c>
      <c r="DB352" s="189">
        <f t="shared" si="111"/>
        <v>0.3</v>
      </c>
      <c r="DD352" s="90">
        <f t="shared" si="112"/>
        <v>0.16</v>
      </c>
      <c r="DE352" s="90">
        <f t="shared" si="113"/>
        <v>0.2</v>
      </c>
      <c r="DF352" s="90">
        <f t="shared" si="114"/>
        <v>0.24</v>
      </c>
      <c r="DG352" s="41"/>
      <c r="DH352" s="190">
        <f t="shared" si="103"/>
        <v>47178</v>
      </c>
      <c r="DI352" s="215">
        <f t="shared" si="115"/>
        <v>0.75</v>
      </c>
      <c r="DL352" s="190">
        <f t="shared" si="104"/>
        <v>47178</v>
      </c>
      <c r="DM352" s="189">
        <f t="shared" si="99"/>
        <v>0.12</v>
      </c>
      <c r="DN352" s="189">
        <f t="shared" si="100"/>
        <v>0.15</v>
      </c>
      <c r="DO352" s="189">
        <f t="shared" si="101"/>
        <v>0.18</v>
      </c>
      <c r="DQ352" s="189">
        <f t="shared" si="106"/>
        <v>0</v>
      </c>
      <c r="DR352" s="189">
        <f t="shared" si="107"/>
        <v>0</v>
      </c>
      <c r="DS352" s="189">
        <f t="shared" si="108"/>
        <v>0</v>
      </c>
    </row>
    <row r="353" spans="1:123" ht="14.25" x14ac:dyDescent="0.2">
      <c r="A353" s="85">
        <f t="shared" ca="1" si="102"/>
        <v>47453</v>
      </c>
      <c r="B353" s="17">
        <f>'Gas Curves'!C357</f>
        <v>6.5384021199689002E-2</v>
      </c>
      <c r="C353" s="17"/>
      <c r="D353" s="22"/>
      <c r="E353" s="22"/>
      <c r="F353" s="22"/>
      <c r="G353" s="22"/>
      <c r="H353" s="22"/>
      <c r="I353" s="22"/>
      <c r="J353" s="22"/>
      <c r="K353" s="22"/>
      <c r="L353" s="22"/>
      <c r="M353" s="24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4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/>
      <c r="CP353"/>
      <c r="CQ353"/>
      <c r="CR353"/>
      <c r="CS353"/>
      <c r="CT353"/>
      <c r="CU353" s="2"/>
      <c r="CV353" s="27"/>
      <c r="CW353" s="41"/>
      <c r="CX353" s="41"/>
      <c r="CY353" s="190">
        <f t="shared" si="105"/>
        <v>47209</v>
      </c>
      <c r="CZ353" s="189">
        <f t="shared" si="109"/>
        <v>0.2</v>
      </c>
      <c r="DA353" s="189">
        <f t="shared" si="110"/>
        <v>0.25</v>
      </c>
      <c r="DB353" s="189">
        <f t="shared" si="111"/>
        <v>0.3</v>
      </c>
      <c r="DD353" s="90">
        <f t="shared" si="112"/>
        <v>0.16</v>
      </c>
      <c r="DE353" s="90">
        <f t="shared" si="113"/>
        <v>0.2</v>
      </c>
      <c r="DF353" s="90">
        <f t="shared" si="114"/>
        <v>0.24</v>
      </c>
      <c r="DG353" s="41"/>
      <c r="DH353" s="190">
        <f t="shared" si="103"/>
        <v>47209</v>
      </c>
      <c r="DI353" s="215">
        <f t="shared" si="115"/>
        <v>0.75</v>
      </c>
      <c r="DL353" s="190">
        <f t="shared" si="104"/>
        <v>47209</v>
      </c>
      <c r="DM353" s="189">
        <f t="shared" si="99"/>
        <v>0.12</v>
      </c>
      <c r="DN353" s="189">
        <f t="shared" si="100"/>
        <v>0.15</v>
      </c>
      <c r="DO353" s="189">
        <f t="shared" si="101"/>
        <v>0.18</v>
      </c>
      <c r="DQ353" s="189">
        <f t="shared" si="106"/>
        <v>0</v>
      </c>
      <c r="DR353" s="189">
        <f t="shared" si="107"/>
        <v>0</v>
      </c>
      <c r="DS353" s="189">
        <f t="shared" si="108"/>
        <v>0</v>
      </c>
    </row>
    <row r="354" spans="1:123" ht="14.25" x14ac:dyDescent="0.2">
      <c r="A354" s="85">
        <f t="shared" ref="A354:A372" ca="1" si="116">EDATE(A353,1)</f>
        <v>47484</v>
      </c>
      <c r="B354" s="17">
        <f>'Gas Curves'!C358</f>
        <v>6.537811562159801E-2</v>
      </c>
      <c r="C354" s="17"/>
      <c r="D354" s="22"/>
      <c r="E354" s="22"/>
      <c r="F354" s="22"/>
      <c r="G354" s="22"/>
      <c r="H354" s="22"/>
      <c r="I354" s="22"/>
      <c r="J354" s="22"/>
      <c r="K354" s="22"/>
      <c r="L354" s="22"/>
      <c r="M354" s="24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4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/>
      <c r="CP354"/>
      <c r="CQ354"/>
      <c r="CR354"/>
      <c r="CS354"/>
      <c r="CT354"/>
      <c r="CU354" s="2"/>
      <c r="CV354" s="27"/>
      <c r="CW354" s="41"/>
      <c r="CX354" s="41"/>
      <c r="CY354" s="190">
        <f t="shared" si="105"/>
        <v>47239</v>
      </c>
      <c r="CZ354" s="189">
        <f t="shared" si="109"/>
        <v>0.2</v>
      </c>
      <c r="DA354" s="189">
        <f t="shared" si="110"/>
        <v>0.25</v>
      </c>
      <c r="DB354" s="189">
        <f t="shared" si="111"/>
        <v>0.3</v>
      </c>
      <c r="DD354" s="90">
        <f t="shared" si="112"/>
        <v>0.16</v>
      </c>
      <c r="DE354" s="90">
        <f t="shared" si="113"/>
        <v>0.2</v>
      </c>
      <c r="DF354" s="90">
        <f t="shared" si="114"/>
        <v>0.24</v>
      </c>
      <c r="DG354" s="41"/>
      <c r="DH354" s="190">
        <f t="shared" si="103"/>
        <v>47239</v>
      </c>
      <c r="DI354" s="215">
        <f t="shared" si="115"/>
        <v>0.75</v>
      </c>
      <c r="DL354" s="190">
        <f t="shared" si="104"/>
        <v>47239</v>
      </c>
      <c r="DM354" s="189">
        <f t="shared" si="99"/>
        <v>0.12</v>
      </c>
      <c r="DN354" s="189">
        <f t="shared" si="100"/>
        <v>0.15</v>
      </c>
      <c r="DO354" s="189">
        <f t="shared" si="101"/>
        <v>0.18</v>
      </c>
      <c r="DQ354" s="189">
        <f t="shared" si="106"/>
        <v>0</v>
      </c>
      <c r="DR354" s="189">
        <f t="shared" si="107"/>
        <v>0</v>
      </c>
      <c r="DS354" s="189">
        <f t="shared" si="108"/>
        <v>0</v>
      </c>
    </row>
    <row r="355" spans="1:123" ht="14.25" x14ac:dyDescent="0.2">
      <c r="A355" s="85">
        <f t="shared" ca="1" si="116"/>
        <v>47515</v>
      </c>
      <c r="B355" s="17">
        <f>'Gas Curves'!C359</f>
        <v>6.5372400546037004E-2</v>
      </c>
      <c r="C355" s="17"/>
      <c r="D355" s="22"/>
      <c r="E355" s="22"/>
      <c r="F355" s="22"/>
      <c r="G355" s="22"/>
      <c r="H355" s="22"/>
      <c r="I355" s="22"/>
      <c r="J355" s="22"/>
      <c r="K355" s="22"/>
      <c r="L355" s="22"/>
      <c r="M355" s="24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4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/>
      <c r="CP355"/>
      <c r="CQ355"/>
      <c r="CR355"/>
      <c r="CS355"/>
      <c r="CT355"/>
      <c r="CU355" s="2"/>
      <c r="CV355" s="27"/>
      <c r="CW355" s="41"/>
      <c r="CX355" s="41"/>
      <c r="CY355" s="190">
        <f t="shared" si="105"/>
        <v>47270</v>
      </c>
      <c r="CZ355" s="189">
        <f t="shared" si="109"/>
        <v>0.2</v>
      </c>
      <c r="DA355" s="189">
        <f t="shared" si="110"/>
        <v>0.25</v>
      </c>
      <c r="DB355" s="189">
        <f t="shared" si="111"/>
        <v>0.3</v>
      </c>
      <c r="DD355" s="90">
        <f t="shared" si="112"/>
        <v>0.16</v>
      </c>
      <c r="DE355" s="90">
        <f t="shared" si="113"/>
        <v>0.2</v>
      </c>
      <c r="DF355" s="90">
        <f t="shared" si="114"/>
        <v>0.24</v>
      </c>
      <c r="DG355" s="41"/>
      <c r="DH355" s="190">
        <f t="shared" si="103"/>
        <v>47270</v>
      </c>
      <c r="DI355" s="215">
        <f t="shared" si="115"/>
        <v>0.75</v>
      </c>
      <c r="DL355" s="190">
        <f t="shared" si="104"/>
        <v>47270</v>
      </c>
      <c r="DM355" s="189">
        <f t="shared" si="99"/>
        <v>0.12</v>
      </c>
      <c r="DN355" s="189">
        <f t="shared" si="100"/>
        <v>0.15</v>
      </c>
      <c r="DO355" s="189">
        <f t="shared" si="101"/>
        <v>0.18</v>
      </c>
      <c r="DQ355" s="189">
        <f t="shared" si="106"/>
        <v>0</v>
      </c>
      <c r="DR355" s="189">
        <f t="shared" si="107"/>
        <v>0</v>
      </c>
      <c r="DS355" s="189">
        <f t="shared" si="108"/>
        <v>0</v>
      </c>
    </row>
    <row r="356" spans="1:123" ht="14.25" x14ac:dyDescent="0.2">
      <c r="A356" s="85">
        <f t="shared" ca="1" si="116"/>
        <v>47543</v>
      </c>
      <c r="B356" s="17">
        <f>'Gas Curves'!C360</f>
        <v>6.5366494967969008E-2</v>
      </c>
      <c r="C356" s="17"/>
      <c r="D356" s="22"/>
      <c r="E356" s="22"/>
      <c r="F356" s="22"/>
      <c r="G356" s="22"/>
      <c r="H356" s="22"/>
      <c r="I356" s="22"/>
      <c r="J356" s="22"/>
      <c r="K356" s="22"/>
      <c r="L356" s="22"/>
      <c r="M356" s="24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4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/>
      <c r="CP356"/>
      <c r="CQ356"/>
      <c r="CR356"/>
      <c r="CS356"/>
      <c r="CT356"/>
      <c r="CU356" s="2"/>
      <c r="CV356" s="27"/>
      <c r="CW356" s="41"/>
      <c r="CX356" s="41"/>
      <c r="CY356" s="190">
        <f t="shared" si="105"/>
        <v>47300</v>
      </c>
      <c r="CZ356" s="189">
        <f t="shared" si="109"/>
        <v>0.32</v>
      </c>
      <c r="DA356" s="189">
        <f t="shared" si="110"/>
        <v>0.4</v>
      </c>
      <c r="DB356" s="189">
        <f t="shared" si="111"/>
        <v>0.48</v>
      </c>
      <c r="DD356" s="90">
        <f t="shared" si="112"/>
        <v>0.24</v>
      </c>
      <c r="DE356" s="90">
        <f t="shared" si="113"/>
        <v>0.3</v>
      </c>
      <c r="DF356" s="90">
        <f t="shared" si="114"/>
        <v>0.36</v>
      </c>
      <c r="DG356" s="41"/>
      <c r="DH356" s="190">
        <f t="shared" si="103"/>
        <v>47300</v>
      </c>
      <c r="DI356" s="215">
        <f t="shared" si="115"/>
        <v>0.75</v>
      </c>
      <c r="DL356" s="190">
        <f t="shared" si="104"/>
        <v>47300</v>
      </c>
      <c r="DM356" s="189">
        <f t="shared" si="99"/>
        <v>0.192</v>
      </c>
      <c r="DN356" s="189">
        <f t="shared" si="100"/>
        <v>0.24</v>
      </c>
      <c r="DO356" s="189">
        <f t="shared" si="101"/>
        <v>0.28799999999999998</v>
      </c>
      <c r="DQ356" s="189">
        <f t="shared" si="106"/>
        <v>0</v>
      </c>
      <c r="DR356" s="189">
        <f t="shared" si="107"/>
        <v>0</v>
      </c>
      <c r="DS356" s="189">
        <f t="shared" si="108"/>
        <v>0</v>
      </c>
    </row>
    <row r="357" spans="1:123" ht="14.25" x14ac:dyDescent="0.2">
      <c r="A357" s="85">
        <f t="shared" ca="1" si="116"/>
        <v>47574</v>
      </c>
      <c r="B357" s="17">
        <f>'Gas Curves'!C361</f>
        <v>6.5360589389913001E-2</v>
      </c>
      <c r="C357" s="17"/>
      <c r="D357" s="22"/>
      <c r="E357" s="22"/>
      <c r="F357" s="22"/>
      <c r="G357" s="22"/>
      <c r="H357" s="22"/>
      <c r="I357" s="22"/>
      <c r="J357" s="22"/>
      <c r="K357" s="22"/>
      <c r="L357" s="22"/>
      <c r="M357" s="24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4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/>
      <c r="CP357"/>
      <c r="CQ357"/>
      <c r="CR357"/>
      <c r="CS357"/>
      <c r="CT357"/>
      <c r="CU357" s="2"/>
      <c r="CV357" s="27"/>
      <c r="CW357" s="41"/>
      <c r="CX357" s="41"/>
      <c r="CY357" s="190">
        <f t="shared" si="105"/>
        <v>47331</v>
      </c>
      <c r="CZ357" s="189">
        <f t="shared" si="109"/>
        <v>0.32</v>
      </c>
      <c r="DA357" s="189">
        <f t="shared" si="110"/>
        <v>0.4</v>
      </c>
      <c r="DB357" s="189">
        <f t="shared" si="111"/>
        <v>0.48</v>
      </c>
      <c r="DD357" s="90">
        <f t="shared" si="112"/>
        <v>0.24</v>
      </c>
      <c r="DE357" s="90">
        <f t="shared" si="113"/>
        <v>0.3</v>
      </c>
      <c r="DF357" s="90">
        <f t="shared" si="114"/>
        <v>0.36</v>
      </c>
      <c r="DG357" s="41"/>
      <c r="DH357" s="190">
        <f t="shared" si="103"/>
        <v>47331</v>
      </c>
      <c r="DI357" s="215">
        <f t="shared" si="115"/>
        <v>0.75</v>
      </c>
      <c r="DL357" s="190">
        <f t="shared" si="104"/>
        <v>47331</v>
      </c>
      <c r="DM357" s="189">
        <f t="shared" si="99"/>
        <v>0.192</v>
      </c>
      <c r="DN357" s="189">
        <f t="shared" si="100"/>
        <v>0.24</v>
      </c>
      <c r="DO357" s="189">
        <f t="shared" si="101"/>
        <v>0.28799999999999998</v>
      </c>
      <c r="DQ357" s="189">
        <f t="shared" si="106"/>
        <v>0</v>
      </c>
      <c r="DR357" s="189">
        <f t="shared" si="107"/>
        <v>0</v>
      </c>
      <c r="DS357" s="189">
        <f t="shared" si="108"/>
        <v>0</v>
      </c>
    </row>
    <row r="358" spans="1:123" ht="14.25" x14ac:dyDescent="0.2">
      <c r="A358" s="85">
        <f t="shared" ca="1" si="116"/>
        <v>47604</v>
      </c>
      <c r="B358" s="17">
        <f>'Gas Curves'!C362</f>
        <v>6.5354874314385011E-2</v>
      </c>
      <c r="C358" s="17"/>
      <c r="D358" s="22"/>
      <c r="E358" s="22"/>
      <c r="F358" s="22"/>
      <c r="G358" s="22"/>
      <c r="H358" s="22"/>
      <c r="I358" s="22"/>
      <c r="J358" s="22"/>
      <c r="K358" s="22"/>
      <c r="L358" s="22"/>
      <c r="M358" s="24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4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/>
      <c r="CP358"/>
      <c r="CQ358"/>
      <c r="CR358"/>
      <c r="CS358"/>
      <c r="CT358"/>
      <c r="CU358" s="2"/>
      <c r="CV358" s="27"/>
      <c r="CW358" s="41"/>
      <c r="CX358" s="41"/>
      <c r="CY358" s="190">
        <f t="shared" si="105"/>
        <v>47362</v>
      </c>
      <c r="CZ358" s="189">
        <f t="shared" si="109"/>
        <v>0.2</v>
      </c>
      <c r="DA358" s="189">
        <f t="shared" si="110"/>
        <v>0.25</v>
      </c>
      <c r="DB358" s="189">
        <f t="shared" si="111"/>
        <v>0.3</v>
      </c>
      <c r="DD358" s="90">
        <f t="shared" si="112"/>
        <v>0.16</v>
      </c>
      <c r="DE358" s="90">
        <f t="shared" si="113"/>
        <v>0.2</v>
      </c>
      <c r="DF358" s="90">
        <f t="shared" si="114"/>
        <v>0.24</v>
      </c>
      <c r="DG358" s="41"/>
      <c r="DH358" s="190">
        <f t="shared" si="103"/>
        <v>47362</v>
      </c>
      <c r="DI358" s="215">
        <f t="shared" si="115"/>
        <v>0.75</v>
      </c>
      <c r="DL358" s="190">
        <f t="shared" si="104"/>
        <v>47362</v>
      </c>
      <c r="DM358" s="189">
        <f t="shared" si="99"/>
        <v>0.12</v>
      </c>
      <c r="DN358" s="189">
        <f t="shared" si="100"/>
        <v>0.15</v>
      </c>
      <c r="DO358" s="189">
        <f t="shared" si="101"/>
        <v>0.18</v>
      </c>
      <c r="DQ358" s="189">
        <f t="shared" si="106"/>
        <v>0</v>
      </c>
      <c r="DR358" s="189">
        <f t="shared" si="107"/>
        <v>0</v>
      </c>
      <c r="DS358" s="189">
        <f t="shared" si="108"/>
        <v>0</v>
      </c>
    </row>
    <row r="359" spans="1:123" ht="14.25" x14ac:dyDescent="0.2">
      <c r="A359" s="85">
        <f t="shared" ca="1" si="116"/>
        <v>47635</v>
      </c>
      <c r="B359" s="17">
        <f>'Gas Curves'!C363</f>
        <v>6.5348968736352001E-2</v>
      </c>
      <c r="C359" s="17"/>
      <c r="D359" s="22"/>
      <c r="E359" s="22"/>
      <c r="F359" s="22"/>
      <c r="G359" s="22"/>
      <c r="H359" s="22"/>
      <c r="I359" s="22"/>
      <c r="J359" s="22"/>
      <c r="K359" s="22"/>
      <c r="L359" s="22"/>
      <c r="M359" s="24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4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/>
      <c r="CP359"/>
      <c r="CQ359"/>
      <c r="CR359"/>
      <c r="CS359"/>
      <c r="CT359"/>
      <c r="CU359" s="2"/>
      <c r="CV359" s="27"/>
      <c r="CW359" s="41"/>
      <c r="CX359" s="41"/>
      <c r="CY359" s="190">
        <f t="shared" si="105"/>
        <v>47392</v>
      </c>
      <c r="CZ359" s="189">
        <f t="shared" si="109"/>
        <v>0.2</v>
      </c>
      <c r="DA359" s="189">
        <f t="shared" si="110"/>
        <v>0.25</v>
      </c>
      <c r="DB359" s="189">
        <f t="shared" si="111"/>
        <v>0.3</v>
      </c>
      <c r="DD359" s="90">
        <f t="shared" si="112"/>
        <v>0.16</v>
      </c>
      <c r="DE359" s="90">
        <f t="shared" si="113"/>
        <v>0.2</v>
      </c>
      <c r="DF359" s="90">
        <f t="shared" si="114"/>
        <v>0.24</v>
      </c>
      <c r="DG359" s="41"/>
      <c r="DH359" s="190">
        <f t="shared" si="103"/>
        <v>47392</v>
      </c>
      <c r="DI359" s="215">
        <f t="shared" si="115"/>
        <v>0.75</v>
      </c>
      <c r="DL359" s="190">
        <f t="shared" si="104"/>
        <v>47392</v>
      </c>
      <c r="DM359" s="189">
        <f t="shared" si="99"/>
        <v>0.12</v>
      </c>
      <c r="DN359" s="189">
        <f t="shared" si="100"/>
        <v>0.15</v>
      </c>
      <c r="DO359" s="189">
        <f t="shared" si="101"/>
        <v>0.18</v>
      </c>
      <c r="DQ359" s="189">
        <f t="shared" si="106"/>
        <v>0</v>
      </c>
      <c r="DR359" s="189">
        <f t="shared" si="107"/>
        <v>0</v>
      </c>
      <c r="DS359" s="189">
        <f t="shared" si="108"/>
        <v>0</v>
      </c>
    </row>
    <row r="360" spans="1:123" ht="14.25" x14ac:dyDescent="0.2">
      <c r="A360" s="85">
        <f t="shared" ca="1" si="116"/>
        <v>47665</v>
      </c>
      <c r="B360" s="17">
        <f>'Gas Curves'!C364</f>
        <v>6.5343253660846007E-2</v>
      </c>
      <c r="C360" s="17"/>
      <c r="D360" s="22"/>
      <c r="E360" s="22"/>
      <c r="F360" s="22"/>
      <c r="G360" s="22"/>
      <c r="H360" s="22"/>
      <c r="I360" s="22"/>
      <c r="J360" s="22"/>
      <c r="K360" s="22"/>
      <c r="L360" s="22"/>
      <c r="M360" s="24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4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/>
      <c r="CP360"/>
      <c r="CQ360"/>
      <c r="CR360"/>
      <c r="CS360"/>
      <c r="CT360"/>
      <c r="CU360" s="2"/>
      <c r="CV360" s="27"/>
      <c r="CW360" s="41"/>
      <c r="CX360" s="41"/>
      <c r="CY360" s="190">
        <f t="shared" si="105"/>
        <v>47423</v>
      </c>
      <c r="CZ360" s="189">
        <f t="shared" si="109"/>
        <v>0.2</v>
      </c>
      <c r="DA360" s="189">
        <f t="shared" si="110"/>
        <v>0.25</v>
      </c>
      <c r="DB360" s="189">
        <f t="shared" si="111"/>
        <v>0.3</v>
      </c>
      <c r="DD360" s="90">
        <f t="shared" si="112"/>
        <v>0.16</v>
      </c>
      <c r="DE360" s="90">
        <f t="shared" si="113"/>
        <v>0.2</v>
      </c>
      <c r="DF360" s="90">
        <f t="shared" si="114"/>
        <v>0.24</v>
      </c>
      <c r="DG360" s="41"/>
      <c r="DH360" s="190">
        <f t="shared" si="103"/>
        <v>47423</v>
      </c>
      <c r="DI360" s="215">
        <f t="shared" si="115"/>
        <v>0.75</v>
      </c>
      <c r="DL360" s="190">
        <f t="shared" si="104"/>
        <v>47423</v>
      </c>
      <c r="DM360" s="189">
        <f t="shared" si="99"/>
        <v>0.12</v>
      </c>
      <c r="DN360" s="189">
        <f t="shared" si="100"/>
        <v>0.15</v>
      </c>
      <c r="DO360" s="189">
        <f t="shared" si="101"/>
        <v>0.18</v>
      </c>
      <c r="DQ360" s="189">
        <f t="shared" si="106"/>
        <v>0</v>
      </c>
      <c r="DR360" s="189">
        <f t="shared" si="107"/>
        <v>0</v>
      </c>
      <c r="DS360" s="189">
        <f t="shared" si="108"/>
        <v>0</v>
      </c>
    </row>
    <row r="361" spans="1:123" ht="14.25" x14ac:dyDescent="0.2">
      <c r="A361" s="85">
        <f t="shared" ca="1" si="116"/>
        <v>47696</v>
      </c>
      <c r="B361" s="17">
        <f>'Gas Curves'!C365</f>
        <v>6.5337348082834992E-2</v>
      </c>
      <c r="C361" s="17"/>
      <c r="D361" s="22"/>
      <c r="E361" s="22"/>
      <c r="F361" s="22"/>
      <c r="G361" s="22"/>
      <c r="H361" s="22"/>
      <c r="I361" s="22"/>
      <c r="J361" s="22"/>
      <c r="K361" s="22"/>
      <c r="L361" s="22"/>
      <c r="M361" s="24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4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/>
      <c r="CP361"/>
      <c r="CQ361"/>
      <c r="CR361"/>
      <c r="CS361"/>
      <c r="CT361"/>
      <c r="CU361" s="2"/>
      <c r="CV361" s="27"/>
      <c r="CW361" s="41"/>
      <c r="CX361" s="41"/>
      <c r="CY361" s="190">
        <f t="shared" si="105"/>
        <v>47453</v>
      </c>
      <c r="CZ361" s="189">
        <f t="shared" si="109"/>
        <v>0.2</v>
      </c>
      <c r="DA361" s="189">
        <f t="shared" si="110"/>
        <v>0.25</v>
      </c>
      <c r="DB361" s="189">
        <f t="shared" si="111"/>
        <v>0.3</v>
      </c>
      <c r="DD361" s="90">
        <f t="shared" si="112"/>
        <v>0.16</v>
      </c>
      <c r="DE361" s="90">
        <f t="shared" si="113"/>
        <v>0.2</v>
      </c>
      <c r="DF361" s="90">
        <f t="shared" si="114"/>
        <v>0.24</v>
      </c>
      <c r="DG361" s="41"/>
      <c r="DH361" s="190">
        <f t="shared" si="103"/>
        <v>47453</v>
      </c>
      <c r="DI361" s="215">
        <f t="shared" si="115"/>
        <v>0.75</v>
      </c>
      <c r="DL361" s="190">
        <f t="shared" si="104"/>
        <v>47453</v>
      </c>
      <c r="DM361" s="189">
        <f t="shared" si="99"/>
        <v>0.12</v>
      </c>
      <c r="DN361" s="189">
        <f t="shared" si="100"/>
        <v>0.15</v>
      </c>
      <c r="DO361" s="189">
        <f t="shared" si="101"/>
        <v>0.18</v>
      </c>
      <c r="DQ361" s="189">
        <f t="shared" si="106"/>
        <v>0</v>
      </c>
      <c r="DR361" s="189">
        <f t="shared" si="107"/>
        <v>0</v>
      </c>
      <c r="DS361" s="189">
        <f t="shared" si="108"/>
        <v>0</v>
      </c>
    </row>
    <row r="362" spans="1:123" ht="14.25" x14ac:dyDescent="0.2">
      <c r="A362" s="85">
        <f t="shared" ca="1" si="116"/>
        <v>47727</v>
      </c>
      <c r="B362" s="17">
        <f>'Gas Curves'!C366</f>
        <v>6.5331442504836024E-2</v>
      </c>
      <c r="C362" s="17"/>
      <c r="D362" s="22"/>
      <c r="E362" s="22"/>
      <c r="F362" s="22"/>
      <c r="G362" s="22"/>
      <c r="H362" s="22"/>
      <c r="I362" s="22"/>
      <c r="J362" s="22"/>
      <c r="K362" s="22"/>
      <c r="L362" s="22"/>
      <c r="M362" s="24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4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/>
      <c r="CP362"/>
      <c r="CQ362"/>
      <c r="CR362"/>
      <c r="CS362"/>
      <c r="CT362"/>
      <c r="CU362" s="2"/>
      <c r="CV362" s="27"/>
      <c r="CW362" s="41"/>
      <c r="CX362" s="41"/>
      <c r="CY362" s="190">
        <f t="shared" si="105"/>
        <v>47484</v>
      </c>
      <c r="CZ362" s="189">
        <f t="shared" si="109"/>
        <v>0</v>
      </c>
      <c r="DA362" s="189">
        <f t="shared" si="110"/>
        <v>0</v>
      </c>
      <c r="DB362" s="189">
        <f t="shared" si="111"/>
        <v>0</v>
      </c>
      <c r="DD362" s="90">
        <f t="shared" si="112"/>
        <v>0</v>
      </c>
      <c r="DE362" s="90">
        <f t="shared" si="113"/>
        <v>0</v>
      </c>
      <c r="DF362" s="90">
        <f t="shared" si="114"/>
        <v>0</v>
      </c>
      <c r="DG362" s="41"/>
      <c r="DH362" s="190">
        <f t="shared" si="103"/>
        <v>47484</v>
      </c>
      <c r="DI362" s="215">
        <f t="shared" si="115"/>
        <v>0</v>
      </c>
      <c r="DL362" s="190">
        <f t="shared" si="104"/>
        <v>47484</v>
      </c>
      <c r="DM362" s="189">
        <f t="shared" si="99"/>
        <v>0</v>
      </c>
      <c r="DN362" s="189">
        <f t="shared" si="100"/>
        <v>0</v>
      </c>
      <c r="DO362" s="189">
        <f t="shared" si="101"/>
        <v>0</v>
      </c>
      <c r="DQ362" s="189">
        <f t="shared" si="106"/>
        <v>0</v>
      </c>
      <c r="DR362" s="189">
        <f t="shared" si="107"/>
        <v>0</v>
      </c>
      <c r="DS362" s="189">
        <f t="shared" si="108"/>
        <v>0</v>
      </c>
    </row>
    <row r="363" spans="1:123" ht="14.25" x14ac:dyDescent="0.2">
      <c r="A363" s="85">
        <f t="shared" ca="1" si="116"/>
        <v>47757</v>
      </c>
      <c r="B363" s="17">
        <f>'Gas Curves'!C367</f>
        <v>6.5326108434395E-2</v>
      </c>
      <c r="C363" s="17"/>
      <c r="D363" s="22"/>
      <c r="E363" s="22"/>
      <c r="F363" s="22"/>
      <c r="G363" s="22"/>
      <c r="H363" s="22"/>
      <c r="I363" s="22"/>
      <c r="J363" s="22"/>
      <c r="K363" s="22"/>
      <c r="L363" s="22"/>
      <c r="M363" s="24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4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/>
      <c r="CP363"/>
      <c r="CQ363"/>
      <c r="CR363"/>
      <c r="CS363"/>
      <c r="CT363"/>
      <c r="CU363" s="2"/>
      <c r="CV363" s="27"/>
      <c r="CW363" s="41"/>
      <c r="CX363" s="41"/>
      <c r="CY363" s="190">
        <f t="shared" si="105"/>
        <v>47515</v>
      </c>
      <c r="CZ363" s="189">
        <f t="shared" si="109"/>
        <v>0.2</v>
      </c>
      <c r="DA363" s="189">
        <f t="shared" si="110"/>
        <v>0.25</v>
      </c>
      <c r="DB363" s="189">
        <f t="shared" si="111"/>
        <v>0.3</v>
      </c>
      <c r="DD363" s="90">
        <f t="shared" si="112"/>
        <v>0.16</v>
      </c>
      <c r="DE363" s="90">
        <f t="shared" si="113"/>
        <v>0.2</v>
      </c>
      <c r="DF363" s="90">
        <f t="shared" si="114"/>
        <v>0.24</v>
      </c>
      <c r="DG363" s="41"/>
      <c r="DH363" s="190">
        <f t="shared" si="103"/>
        <v>47515</v>
      </c>
      <c r="DI363" s="215">
        <f t="shared" si="115"/>
        <v>0.75</v>
      </c>
      <c r="DL363" s="190">
        <f t="shared" si="104"/>
        <v>47515</v>
      </c>
      <c r="DM363" s="189">
        <f t="shared" si="99"/>
        <v>0.12</v>
      </c>
      <c r="DN363" s="189">
        <f t="shared" si="100"/>
        <v>0.15</v>
      </c>
      <c r="DO363" s="189">
        <f t="shared" si="101"/>
        <v>0.18</v>
      </c>
      <c r="DQ363" s="189">
        <f t="shared" si="106"/>
        <v>0</v>
      </c>
      <c r="DR363" s="189">
        <f t="shared" si="107"/>
        <v>0</v>
      </c>
      <c r="DS363" s="189">
        <f t="shared" si="108"/>
        <v>0</v>
      </c>
    </row>
    <row r="364" spans="1:123" ht="14.25" x14ac:dyDescent="0.2">
      <c r="A364" s="85">
        <f t="shared" ca="1" si="116"/>
        <v>47788</v>
      </c>
      <c r="B364" s="17">
        <f>'Gas Curves'!C368</f>
        <v>6.5320202856417015E-2</v>
      </c>
      <c r="C364" s="17"/>
      <c r="D364" s="22"/>
      <c r="E364" s="22"/>
      <c r="F364" s="22"/>
      <c r="G364" s="22"/>
      <c r="H364" s="22"/>
      <c r="I364" s="22"/>
      <c r="J364" s="22"/>
      <c r="K364" s="22"/>
      <c r="L364" s="22"/>
      <c r="M364" s="24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4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/>
      <c r="CP364"/>
      <c r="CQ364"/>
      <c r="CR364"/>
      <c r="CS364"/>
      <c r="CT364"/>
      <c r="CU364" s="2"/>
      <c r="CV364" s="27"/>
      <c r="CW364" s="41"/>
      <c r="CX364" s="41"/>
      <c r="CY364" s="190">
        <f t="shared" si="105"/>
        <v>47543</v>
      </c>
      <c r="CZ364" s="189">
        <f t="shared" si="109"/>
        <v>0.2</v>
      </c>
      <c r="DA364" s="189">
        <f t="shared" si="110"/>
        <v>0.25</v>
      </c>
      <c r="DB364" s="189">
        <f t="shared" si="111"/>
        <v>0.3</v>
      </c>
      <c r="DD364" s="90">
        <f t="shared" si="112"/>
        <v>0.16</v>
      </c>
      <c r="DE364" s="90">
        <f t="shared" si="113"/>
        <v>0.2</v>
      </c>
      <c r="DF364" s="90">
        <f t="shared" si="114"/>
        <v>0.24</v>
      </c>
      <c r="DG364" s="41"/>
      <c r="DH364" s="190">
        <f t="shared" si="103"/>
        <v>47543</v>
      </c>
      <c r="DI364" s="215">
        <f t="shared" si="115"/>
        <v>0.75</v>
      </c>
      <c r="DL364" s="190">
        <f t="shared" si="104"/>
        <v>47543</v>
      </c>
      <c r="DM364" s="189">
        <f t="shared" si="99"/>
        <v>0.12</v>
      </c>
      <c r="DN364" s="189">
        <f t="shared" si="100"/>
        <v>0.15</v>
      </c>
      <c r="DO364" s="189">
        <f t="shared" si="101"/>
        <v>0.18</v>
      </c>
      <c r="DQ364" s="189">
        <f t="shared" si="106"/>
        <v>0</v>
      </c>
      <c r="DR364" s="189">
        <f t="shared" si="107"/>
        <v>0</v>
      </c>
      <c r="DS364" s="189">
        <f t="shared" si="108"/>
        <v>0</v>
      </c>
    </row>
    <row r="365" spans="1:123" ht="14.25" x14ac:dyDescent="0.2">
      <c r="A365" s="85">
        <f t="shared" ca="1" si="116"/>
        <v>47818</v>
      </c>
      <c r="B365" s="17">
        <f>'Gas Curves'!C369</f>
        <v>6.5314487780966018E-2</v>
      </c>
      <c r="C365" s="17"/>
      <c r="D365" s="22"/>
      <c r="E365" s="22"/>
      <c r="F365" s="22"/>
      <c r="G365" s="22"/>
      <c r="H365" s="22"/>
      <c r="I365" s="22"/>
      <c r="J365" s="22"/>
      <c r="K365" s="22"/>
      <c r="L365" s="22"/>
      <c r="M365" s="24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4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/>
      <c r="CP365"/>
      <c r="CQ365"/>
      <c r="CR365"/>
      <c r="CS365"/>
      <c r="CT365"/>
      <c r="CU365" s="2"/>
      <c r="CV365" s="27"/>
      <c r="CW365" s="41"/>
      <c r="CX365" s="41"/>
      <c r="CY365" s="190">
        <f t="shared" si="105"/>
        <v>47574</v>
      </c>
      <c r="CZ365" s="189">
        <f t="shared" si="109"/>
        <v>0.2</v>
      </c>
      <c r="DA365" s="189">
        <f t="shared" si="110"/>
        <v>0.25</v>
      </c>
      <c r="DB365" s="189">
        <f t="shared" si="111"/>
        <v>0.3</v>
      </c>
      <c r="DD365" s="90">
        <f t="shared" si="112"/>
        <v>0.16</v>
      </c>
      <c r="DE365" s="90">
        <f t="shared" si="113"/>
        <v>0.2</v>
      </c>
      <c r="DF365" s="90">
        <f t="shared" si="114"/>
        <v>0.24</v>
      </c>
      <c r="DG365" s="41"/>
      <c r="DH365" s="190">
        <f t="shared" si="103"/>
        <v>47574</v>
      </c>
      <c r="DI365" s="215">
        <f t="shared" si="115"/>
        <v>0.75</v>
      </c>
      <c r="DL365" s="190">
        <f t="shared" si="104"/>
        <v>47574</v>
      </c>
      <c r="DM365" s="189">
        <f t="shared" si="99"/>
        <v>0.12</v>
      </c>
      <c r="DN365" s="189">
        <f t="shared" si="100"/>
        <v>0.15</v>
      </c>
      <c r="DO365" s="189">
        <f t="shared" si="101"/>
        <v>0.18</v>
      </c>
      <c r="DQ365" s="189">
        <f t="shared" si="106"/>
        <v>0</v>
      </c>
      <c r="DR365" s="189">
        <f t="shared" si="107"/>
        <v>0</v>
      </c>
      <c r="DS365" s="189">
        <f t="shared" si="108"/>
        <v>0</v>
      </c>
    </row>
    <row r="366" spans="1:123" ht="14.25" x14ac:dyDescent="0.2">
      <c r="A366" s="85">
        <f t="shared" ca="1" si="116"/>
        <v>47849</v>
      </c>
      <c r="B366" s="17">
        <f>'Gas Curves'!C370</f>
        <v>6.5308582203012014E-2</v>
      </c>
      <c r="C366" s="17"/>
      <c r="D366" s="22"/>
      <c r="E366" s="22"/>
      <c r="F366" s="22"/>
      <c r="G366" s="22"/>
      <c r="H366" s="22"/>
      <c r="I366" s="22"/>
      <c r="J366" s="22"/>
      <c r="K366" s="22"/>
      <c r="L366" s="22"/>
      <c r="M366" s="24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4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/>
      <c r="CP366"/>
      <c r="CQ366"/>
      <c r="CR366"/>
      <c r="CS366"/>
      <c r="CT366"/>
      <c r="CU366" s="2"/>
      <c r="CV366" s="27"/>
      <c r="CW366" s="41"/>
      <c r="CX366" s="41"/>
      <c r="CY366" s="190">
        <f t="shared" si="105"/>
        <v>47604</v>
      </c>
      <c r="CZ366" s="189">
        <f t="shared" si="109"/>
        <v>0.2</v>
      </c>
      <c r="DA366" s="189">
        <f t="shared" si="110"/>
        <v>0.25</v>
      </c>
      <c r="DB366" s="189">
        <f t="shared" si="111"/>
        <v>0.3</v>
      </c>
      <c r="DD366" s="90">
        <f t="shared" si="112"/>
        <v>0.16</v>
      </c>
      <c r="DE366" s="90">
        <f t="shared" si="113"/>
        <v>0.2</v>
      </c>
      <c r="DF366" s="90">
        <f t="shared" si="114"/>
        <v>0.24</v>
      </c>
      <c r="DG366" s="41"/>
      <c r="DH366" s="190">
        <f t="shared" si="103"/>
        <v>47604</v>
      </c>
      <c r="DI366" s="215">
        <f t="shared" si="115"/>
        <v>0.75</v>
      </c>
      <c r="DL366" s="190">
        <f t="shared" si="104"/>
        <v>47604</v>
      </c>
      <c r="DM366" s="189">
        <f t="shared" si="99"/>
        <v>0.12</v>
      </c>
      <c r="DN366" s="189">
        <f t="shared" si="100"/>
        <v>0.15</v>
      </c>
      <c r="DO366" s="189">
        <f t="shared" si="101"/>
        <v>0.18</v>
      </c>
      <c r="DQ366" s="189">
        <f t="shared" si="106"/>
        <v>0</v>
      </c>
      <c r="DR366" s="189">
        <f t="shared" si="107"/>
        <v>0</v>
      </c>
      <c r="DS366" s="189">
        <f t="shared" si="108"/>
        <v>0</v>
      </c>
    </row>
    <row r="367" spans="1:123" ht="14.25" x14ac:dyDescent="0.2">
      <c r="A367" s="85">
        <f t="shared" ca="1" si="116"/>
        <v>47880</v>
      </c>
      <c r="B367" s="17">
        <f>'Gas Curves'!C371</f>
        <v>6.5302867127583014E-2</v>
      </c>
      <c r="C367" s="17"/>
      <c r="D367" s="22"/>
      <c r="E367" s="22"/>
      <c r="F367" s="22"/>
      <c r="G367" s="22"/>
      <c r="H367" s="22"/>
      <c r="I367" s="22"/>
      <c r="J367" s="22"/>
      <c r="K367" s="22"/>
      <c r="L367" s="22"/>
      <c r="M367" s="24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4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/>
      <c r="CP367"/>
      <c r="CQ367"/>
      <c r="CR367"/>
      <c r="CS367"/>
      <c r="CT367"/>
      <c r="CU367" s="2"/>
      <c r="CV367" s="27"/>
      <c r="CW367" s="41"/>
      <c r="CX367" s="41"/>
      <c r="CY367" s="190">
        <f t="shared" si="105"/>
        <v>47635</v>
      </c>
      <c r="CZ367" s="189">
        <f t="shared" si="109"/>
        <v>0.2</v>
      </c>
      <c r="DA367" s="189">
        <f t="shared" si="110"/>
        <v>0.25</v>
      </c>
      <c r="DB367" s="189">
        <f t="shared" si="111"/>
        <v>0.3</v>
      </c>
      <c r="DD367" s="90">
        <f t="shared" si="112"/>
        <v>0.16</v>
      </c>
      <c r="DE367" s="90">
        <f t="shared" si="113"/>
        <v>0.2</v>
      </c>
      <c r="DF367" s="90">
        <f t="shared" si="114"/>
        <v>0.24</v>
      </c>
      <c r="DG367" s="41"/>
      <c r="DH367" s="190">
        <f t="shared" si="103"/>
        <v>47635</v>
      </c>
      <c r="DI367" s="215">
        <f t="shared" si="115"/>
        <v>0.75</v>
      </c>
      <c r="DL367" s="190">
        <f t="shared" si="104"/>
        <v>47635</v>
      </c>
      <c r="DM367" s="189">
        <f t="shared" si="99"/>
        <v>0.12</v>
      </c>
      <c r="DN367" s="189">
        <f t="shared" si="100"/>
        <v>0.15</v>
      </c>
      <c r="DO367" s="189">
        <f t="shared" si="101"/>
        <v>0.18</v>
      </c>
      <c r="DQ367" s="189">
        <f t="shared" si="106"/>
        <v>0</v>
      </c>
      <c r="DR367" s="189">
        <f t="shared" si="107"/>
        <v>0</v>
      </c>
      <c r="DS367" s="189">
        <f t="shared" si="108"/>
        <v>0</v>
      </c>
    </row>
    <row r="368" spans="1:123" ht="14.25" x14ac:dyDescent="0.2">
      <c r="A368" s="85">
        <f t="shared" ca="1" si="116"/>
        <v>47908</v>
      </c>
      <c r="B368" s="17">
        <f>'Gas Curves'!C372</f>
        <v>6.529696154965102E-2</v>
      </c>
      <c r="C368" s="17"/>
      <c r="D368" s="22"/>
      <c r="E368" s="22"/>
      <c r="F368" s="22"/>
      <c r="G368" s="22"/>
      <c r="H368" s="22"/>
      <c r="I368" s="22"/>
      <c r="J368" s="22"/>
      <c r="K368" s="22"/>
      <c r="L368" s="22"/>
      <c r="M368" s="24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4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/>
      <c r="CP368"/>
      <c r="CQ368"/>
      <c r="CR368"/>
      <c r="CS368"/>
      <c r="CT368"/>
      <c r="CU368" s="2"/>
      <c r="CV368" s="27"/>
      <c r="CW368" s="41"/>
      <c r="CX368" s="41"/>
      <c r="CY368" s="190">
        <f t="shared" si="105"/>
        <v>47665</v>
      </c>
      <c r="CZ368" s="189">
        <f t="shared" si="109"/>
        <v>0.32</v>
      </c>
      <c r="DA368" s="189">
        <f t="shared" si="110"/>
        <v>0.4</v>
      </c>
      <c r="DB368" s="189">
        <f t="shared" si="111"/>
        <v>0.48</v>
      </c>
      <c r="DD368" s="90">
        <f t="shared" si="112"/>
        <v>0.24</v>
      </c>
      <c r="DE368" s="90">
        <f t="shared" si="113"/>
        <v>0.3</v>
      </c>
      <c r="DF368" s="90">
        <f t="shared" si="114"/>
        <v>0.36</v>
      </c>
      <c r="DG368" s="41"/>
      <c r="DH368" s="190">
        <f t="shared" si="103"/>
        <v>47665</v>
      </c>
      <c r="DI368" s="215">
        <f t="shared" si="115"/>
        <v>0.75</v>
      </c>
      <c r="DL368" s="190">
        <f t="shared" si="104"/>
        <v>47665</v>
      </c>
      <c r="DM368" s="189">
        <f t="shared" si="99"/>
        <v>0.192</v>
      </c>
      <c r="DN368" s="189">
        <f t="shared" si="100"/>
        <v>0.24</v>
      </c>
      <c r="DO368" s="189">
        <f t="shared" si="101"/>
        <v>0.28799999999999998</v>
      </c>
      <c r="DQ368" s="189">
        <f t="shared" si="106"/>
        <v>0</v>
      </c>
      <c r="DR368" s="189">
        <f t="shared" si="107"/>
        <v>0</v>
      </c>
      <c r="DS368" s="189">
        <f t="shared" si="108"/>
        <v>0</v>
      </c>
    </row>
    <row r="369" spans="1:123" ht="14.25" x14ac:dyDescent="0.2">
      <c r="A369" s="85">
        <f t="shared" ca="1" si="116"/>
        <v>47939</v>
      </c>
      <c r="B369" s="17">
        <f>'Gas Curves'!C373</f>
        <v>6.529105597173103E-2</v>
      </c>
      <c r="C369" s="17"/>
      <c r="D369" s="22"/>
      <c r="E369" s="22"/>
      <c r="F369" s="22"/>
      <c r="G369" s="22"/>
      <c r="H369" s="22"/>
      <c r="I369" s="22"/>
      <c r="J369" s="22"/>
      <c r="K369" s="22"/>
      <c r="L369" s="22"/>
      <c r="M369" s="24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4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/>
      <c r="CP369"/>
      <c r="CQ369"/>
      <c r="CR369"/>
      <c r="CS369"/>
      <c r="CT369"/>
      <c r="CU369" s="2"/>
      <c r="CV369" s="27"/>
      <c r="CW369" s="41"/>
      <c r="CX369" s="41"/>
      <c r="CY369" s="190">
        <f t="shared" si="105"/>
        <v>47696</v>
      </c>
      <c r="CZ369" s="189">
        <f t="shared" si="109"/>
        <v>0.32</v>
      </c>
      <c r="DA369" s="189">
        <f t="shared" si="110"/>
        <v>0.4</v>
      </c>
      <c r="DB369" s="189">
        <f t="shared" si="111"/>
        <v>0.48</v>
      </c>
      <c r="DD369" s="90">
        <f t="shared" si="112"/>
        <v>0.24</v>
      </c>
      <c r="DE369" s="90">
        <f t="shared" si="113"/>
        <v>0.3</v>
      </c>
      <c r="DF369" s="90">
        <f t="shared" si="114"/>
        <v>0.36</v>
      </c>
      <c r="DG369" s="41"/>
      <c r="DH369" s="190">
        <f t="shared" si="103"/>
        <v>47696</v>
      </c>
      <c r="DI369" s="215">
        <f t="shared" si="115"/>
        <v>0.75</v>
      </c>
      <c r="DL369" s="190">
        <f t="shared" si="104"/>
        <v>47696</v>
      </c>
      <c r="DM369" s="189">
        <f t="shared" si="99"/>
        <v>0.192</v>
      </c>
      <c r="DN369" s="189">
        <f t="shared" si="100"/>
        <v>0.24</v>
      </c>
      <c r="DO369" s="189">
        <f t="shared" si="101"/>
        <v>0.28799999999999998</v>
      </c>
      <c r="DQ369" s="189">
        <f t="shared" si="106"/>
        <v>0</v>
      </c>
      <c r="DR369" s="189">
        <f t="shared" si="107"/>
        <v>0</v>
      </c>
      <c r="DS369" s="189">
        <f t="shared" si="108"/>
        <v>0</v>
      </c>
    </row>
    <row r="370" spans="1:123" ht="14.25" x14ac:dyDescent="0.2">
      <c r="A370" s="85">
        <f t="shared" ca="1" si="116"/>
        <v>47969</v>
      </c>
      <c r="B370" s="17">
        <f>'Gas Curves'!C374</f>
        <v>6.5285340896335017E-2</v>
      </c>
      <c r="C370" s="17"/>
      <c r="D370" s="22"/>
      <c r="E370" s="22"/>
      <c r="F370" s="22"/>
      <c r="G370" s="22"/>
      <c r="H370" s="22"/>
      <c r="I370" s="22"/>
      <c r="J370" s="22"/>
      <c r="K370" s="22"/>
      <c r="L370" s="22"/>
      <c r="M370" s="24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4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/>
      <c r="CP370"/>
      <c r="CQ370"/>
      <c r="CR370"/>
      <c r="CS370"/>
      <c r="CT370"/>
      <c r="CU370" s="2"/>
      <c r="CV370" s="27"/>
      <c r="CW370" s="41"/>
      <c r="CX370" s="41"/>
      <c r="CY370" s="190">
        <f t="shared" si="105"/>
        <v>47727</v>
      </c>
      <c r="CZ370" s="189">
        <f t="shared" si="109"/>
        <v>0.2</v>
      </c>
      <c r="DA370" s="189">
        <f t="shared" si="110"/>
        <v>0.25</v>
      </c>
      <c r="DB370" s="189">
        <f t="shared" si="111"/>
        <v>0.3</v>
      </c>
      <c r="DD370" s="90">
        <f t="shared" si="112"/>
        <v>0.16</v>
      </c>
      <c r="DE370" s="90">
        <f t="shared" si="113"/>
        <v>0.2</v>
      </c>
      <c r="DF370" s="90">
        <f t="shared" si="114"/>
        <v>0.24</v>
      </c>
      <c r="DG370" s="41"/>
      <c r="DH370" s="190">
        <f t="shared" si="103"/>
        <v>47727</v>
      </c>
      <c r="DI370" s="215">
        <f t="shared" si="115"/>
        <v>0.75</v>
      </c>
      <c r="DL370" s="190">
        <f t="shared" si="104"/>
        <v>47727</v>
      </c>
      <c r="DM370" s="189">
        <f t="shared" si="99"/>
        <v>0.12</v>
      </c>
      <c r="DN370" s="189">
        <f t="shared" si="100"/>
        <v>0.15</v>
      </c>
      <c r="DO370" s="189">
        <f t="shared" si="101"/>
        <v>0.18</v>
      </c>
      <c r="DQ370" s="189">
        <f t="shared" si="106"/>
        <v>0</v>
      </c>
      <c r="DR370" s="189">
        <f t="shared" si="107"/>
        <v>0</v>
      </c>
      <c r="DS370" s="189">
        <f t="shared" si="108"/>
        <v>0</v>
      </c>
    </row>
    <row r="371" spans="1:123" ht="14.25" x14ac:dyDescent="0.2">
      <c r="A371" s="85">
        <f t="shared" ca="1" si="116"/>
        <v>48000</v>
      </c>
      <c r="B371" s="17">
        <f>'Gas Curves'!C375</f>
        <v>6.527943531843701E-2</v>
      </c>
      <c r="C371" s="17"/>
      <c r="D371" s="22"/>
      <c r="E371" s="22"/>
      <c r="F371" s="22"/>
      <c r="G371" s="22"/>
      <c r="H371" s="22"/>
      <c r="I371" s="22"/>
      <c r="J371" s="22"/>
      <c r="K371" s="22"/>
      <c r="L371" s="22"/>
      <c r="M371" s="24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4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/>
      <c r="CP371"/>
      <c r="CQ371"/>
      <c r="CR371"/>
      <c r="CS371"/>
      <c r="CT371"/>
      <c r="CU371" s="2"/>
      <c r="CV371" s="27"/>
      <c r="CW371" s="41"/>
      <c r="CX371" s="41"/>
      <c r="CY371" s="190">
        <f t="shared" si="105"/>
        <v>47757</v>
      </c>
      <c r="CZ371" s="189">
        <f t="shared" si="109"/>
        <v>0.2</v>
      </c>
      <c r="DA371" s="189">
        <f t="shared" si="110"/>
        <v>0.25</v>
      </c>
      <c r="DB371" s="189">
        <f t="shared" si="111"/>
        <v>0.3</v>
      </c>
      <c r="DD371" s="90">
        <f t="shared" si="112"/>
        <v>0.16</v>
      </c>
      <c r="DE371" s="90">
        <f t="shared" si="113"/>
        <v>0.2</v>
      </c>
      <c r="DF371" s="90">
        <f t="shared" si="114"/>
        <v>0.24</v>
      </c>
      <c r="DG371" s="41"/>
      <c r="DH371" s="190">
        <f t="shared" ref="DH371:DH402" si="117">IF(BH371=0,EOMONTH(DH370,0)+1,BH371)</f>
        <v>47757</v>
      </c>
      <c r="DI371" s="215">
        <f t="shared" si="115"/>
        <v>0.75</v>
      </c>
      <c r="DL371" s="190">
        <f t="shared" ref="DL371:DL402" si="118">IF($M371=0,EOMONTH(DL370,0)+1,$M371)</f>
        <v>47757</v>
      </c>
      <c r="DM371" s="189">
        <f t="shared" si="99"/>
        <v>0.12</v>
      </c>
      <c r="DN371" s="189">
        <f t="shared" si="100"/>
        <v>0.15</v>
      </c>
      <c r="DO371" s="189">
        <f t="shared" si="101"/>
        <v>0.18</v>
      </c>
      <c r="DQ371" s="189">
        <f t="shared" si="106"/>
        <v>0</v>
      </c>
      <c r="DR371" s="189">
        <f t="shared" si="107"/>
        <v>0</v>
      </c>
      <c r="DS371" s="189">
        <f t="shared" si="108"/>
        <v>0</v>
      </c>
    </row>
    <row r="372" spans="1:123" ht="14.25" x14ac:dyDescent="0.2">
      <c r="A372" s="85">
        <f t="shared" ca="1" si="116"/>
        <v>48030</v>
      </c>
      <c r="B372" s="17">
        <f>'Gas Curves'!C376</f>
        <v>6.5273720243064021E-2</v>
      </c>
      <c r="C372" s="17"/>
      <c r="D372" s="22"/>
      <c r="E372" s="22"/>
      <c r="F372" s="22"/>
      <c r="G372" s="22"/>
      <c r="H372" s="22"/>
      <c r="I372" s="22"/>
      <c r="J372" s="22"/>
      <c r="K372" s="22"/>
      <c r="L372" s="22"/>
      <c r="M372" s="24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4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/>
      <c r="CP372"/>
      <c r="CQ372"/>
      <c r="CR372"/>
      <c r="CS372"/>
      <c r="CT372"/>
      <c r="CU372" s="2"/>
      <c r="CV372" s="27"/>
      <c r="CW372" s="41"/>
      <c r="CX372" s="41"/>
      <c r="CY372" s="190">
        <f t="shared" ref="CY372:CY402" si="119">EOMONTH(CY371,0)+1</f>
        <v>47788</v>
      </c>
      <c r="CZ372" s="189">
        <f t="shared" si="109"/>
        <v>0.2</v>
      </c>
      <c r="DA372" s="189">
        <f t="shared" si="110"/>
        <v>0.25</v>
      </c>
      <c r="DB372" s="189">
        <f t="shared" si="111"/>
        <v>0.3</v>
      </c>
      <c r="DD372" s="90">
        <f t="shared" si="112"/>
        <v>0.16</v>
      </c>
      <c r="DE372" s="90">
        <f t="shared" si="113"/>
        <v>0.2</v>
      </c>
      <c r="DF372" s="90">
        <f t="shared" si="114"/>
        <v>0.24</v>
      </c>
      <c r="DG372" s="41"/>
      <c r="DH372" s="190">
        <f t="shared" si="117"/>
        <v>47788</v>
      </c>
      <c r="DI372" s="215">
        <f t="shared" si="115"/>
        <v>0.75</v>
      </c>
      <c r="DL372" s="190">
        <f t="shared" si="118"/>
        <v>47788</v>
      </c>
      <c r="DM372" s="189">
        <f t="shared" ref="DM372:DM402" si="120">IF(AV372=0,DM360,AU372+AV372)</f>
        <v>0.12</v>
      </c>
      <c r="DN372" s="189">
        <f t="shared" ref="DN372:DN402" si="121">IF(AM372=0,DN360,AM372)</f>
        <v>0.15</v>
      </c>
      <c r="DO372" s="189">
        <f t="shared" ref="DO372:DO402" si="122">IF(AV372=0,DO360,AV372+AW372)</f>
        <v>0.18</v>
      </c>
      <c r="DQ372" s="189">
        <f t="shared" si="106"/>
        <v>0</v>
      </c>
      <c r="DR372" s="189">
        <f t="shared" si="107"/>
        <v>0</v>
      </c>
      <c r="DS372" s="189">
        <f t="shared" si="108"/>
        <v>0</v>
      </c>
    </row>
    <row r="373" spans="1:123" x14ac:dyDescent="0.2">
      <c r="B373" s="17"/>
      <c r="C373" s="13"/>
      <c r="D373" s="22"/>
      <c r="E373" s="22"/>
      <c r="F373" s="22"/>
      <c r="G373" s="22"/>
      <c r="H373" s="22"/>
      <c r="I373" s="22"/>
      <c r="J373" s="22"/>
      <c r="K373" s="22"/>
      <c r="L373" s="22"/>
      <c r="M373" s="24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4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/>
      <c r="CP373"/>
      <c r="CQ373"/>
      <c r="CR373"/>
      <c r="CS373"/>
      <c r="CT373"/>
      <c r="CU373" s="2"/>
      <c r="CV373" s="27"/>
      <c r="CW373" s="41"/>
      <c r="CX373" s="41"/>
      <c r="CY373" s="190">
        <f t="shared" si="119"/>
        <v>47818</v>
      </c>
      <c r="CZ373" s="189">
        <f t="shared" si="109"/>
        <v>0.2</v>
      </c>
      <c r="DA373" s="189">
        <f t="shared" si="110"/>
        <v>0.25</v>
      </c>
      <c r="DB373" s="189">
        <f t="shared" si="111"/>
        <v>0.3</v>
      </c>
      <c r="DD373" s="90">
        <f t="shared" si="112"/>
        <v>0.16</v>
      </c>
      <c r="DE373" s="90">
        <f t="shared" si="113"/>
        <v>0.2</v>
      </c>
      <c r="DF373" s="90">
        <f t="shared" si="114"/>
        <v>0.24</v>
      </c>
      <c r="DG373" s="41"/>
      <c r="DH373" s="190">
        <f t="shared" si="117"/>
        <v>47818</v>
      </c>
      <c r="DI373" s="215">
        <f t="shared" si="115"/>
        <v>0.75</v>
      </c>
      <c r="DL373" s="190">
        <f t="shared" si="118"/>
        <v>47818</v>
      </c>
      <c r="DM373" s="189">
        <f t="shared" si="120"/>
        <v>0.12</v>
      </c>
      <c r="DN373" s="189">
        <f t="shared" si="121"/>
        <v>0.15</v>
      </c>
      <c r="DO373" s="189">
        <f t="shared" si="122"/>
        <v>0.18</v>
      </c>
      <c r="DQ373" s="189">
        <f t="shared" si="106"/>
        <v>0</v>
      </c>
      <c r="DR373" s="189">
        <f t="shared" si="107"/>
        <v>0</v>
      </c>
      <c r="DS373" s="189">
        <f t="shared" si="108"/>
        <v>0</v>
      </c>
    </row>
    <row r="374" spans="1:123" x14ac:dyDescent="0.2">
      <c r="B374" s="17"/>
      <c r="C374" s="13"/>
      <c r="D374" s="22"/>
      <c r="E374" s="22"/>
      <c r="F374" s="22"/>
      <c r="G374" s="22"/>
      <c r="H374" s="22"/>
      <c r="I374" s="22"/>
      <c r="J374" s="22"/>
      <c r="K374" s="22"/>
      <c r="L374" s="22"/>
      <c r="M374" s="24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4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/>
      <c r="CP374"/>
      <c r="CQ374"/>
      <c r="CR374"/>
      <c r="CS374"/>
      <c r="CT374"/>
      <c r="CU374" s="2"/>
      <c r="CV374" s="27"/>
      <c r="CW374" s="41"/>
      <c r="CX374" s="41"/>
      <c r="CY374" s="190">
        <f t="shared" si="119"/>
        <v>47849</v>
      </c>
      <c r="CZ374" s="189">
        <f t="shared" si="109"/>
        <v>0</v>
      </c>
      <c r="DA374" s="189">
        <f t="shared" si="110"/>
        <v>0</v>
      </c>
      <c r="DB374" s="189">
        <f t="shared" si="111"/>
        <v>0</v>
      </c>
      <c r="DD374" s="90">
        <f t="shared" si="112"/>
        <v>0</v>
      </c>
      <c r="DE374" s="90">
        <f t="shared" si="113"/>
        <v>0</v>
      </c>
      <c r="DF374" s="90">
        <f t="shared" si="114"/>
        <v>0</v>
      </c>
      <c r="DG374" s="41"/>
      <c r="DH374" s="190">
        <f t="shared" si="117"/>
        <v>47849</v>
      </c>
      <c r="DI374" s="215">
        <f t="shared" si="115"/>
        <v>0</v>
      </c>
      <c r="DL374" s="190">
        <f t="shared" si="118"/>
        <v>47849</v>
      </c>
      <c r="DM374" s="189">
        <f t="shared" si="120"/>
        <v>0</v>
      </c>
      <c r="DN374" s="189">
        <f t="shared" si="121"/>
        <v>0</v>
      </c>
      <c r="DO374" s="189">
        <f t="shared" si="122"/>
        <v>0</v>
      </c>
      <c r="DQ374" s="189">
        <f t="shared" si="106"/>
        <v>0</v>
      </c>
      <c r="DR374" s="189">
        <f t="shared" si="107"/>
        <v>0</v>
      </c>
      <c r="DS374" s="189">
        <f t="shared" si="108"/>
        <v>0</v>
      </c>
    </row>
    <row r="375" spans="1:123" x14ac:dyDescent="0.2">
      <c r="B375" s="17"/>
      <c r="C375" s="13"/>
      <c r="D375" s="22"/>
      <c r="E375" s="22"/>
      <c r="F375" s="22"/>
      <c r="G375" s="22"/>
      <c r="H375" s="22"/>
      <c r="I375" s="22"/>
      <c r="J375" s="22"/>
      <c r="K375" s="22"/>
      <c r="L375" s="22"/>
      <c r="M375" s="24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4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/>
      <c r="CP375"/>
      <c r="CQ375"/>
      <c r="CR375"/>
      <c r="CS375"/>
      <c r="CT375"/>
      <c r="CU375" s="2"/>
      <c r="CV375" s="27"/>
      <c r="CW375" s="41"/>
      <c r="CX375" s="41"/>
      <c r="CY375" s="190">
        <f t="shared" si="119"/>
        <v>47880</v>
      </c>
      <c r="CZ375" s="189">
        <f t="shared" si="109"/>
        <v>0.2</v>
      </c>
      <c r="DA375" s="189">
        <f t="shared" si="110"/>
        <v>0.25</v>
      </c>
      <c r="DB375" s="189">
        <f t="shared" si="111"/>
        <v>0.3</v>
      </c>
      <c r="DD375" s="90">
        <f t="shared" si="112"/>
        <v>0.16</v>
      </c>
      <c r="DE375" s="90">
        <f t="shared" si="113"/>
        <v>0.2</v>
      </c>
      <c r="DF375" s="90">
        <f t="shared" si="114"/>
        <v>0.24</v>
      </c>
      <c r="DG375" s="41"/>
      <c r="DH375" s="190">
        <f t="shared" si="117"/>
        <v>47880</v>
      </c>
      <c r="DI375" s="215">
        <f t="shared" si="115"/>
        <v>0.75</v>
      </c>
      <c r="DL375" s="190">
        <f t="shared" si="118"/>
        <v>47880</v>
      </c>
      <c r="DM375" s="189">
        <f t="shared" si="120"/>
        <v>0.12</v>
      </c>
      <c r="DN375" s="189">
        <f t="shared" si="121"/>
        <v>0.15</v>
      </c>
      <c r="DO375" s="189">
        <f t="shared" si="122"/>
        <v>0.18</v>
      </c>
      <c r="DQ375" s="189">
        <f t="shared" si="106"/>
        <v>0</v>
      </c>
      <c r="DR375" s="189">
        <f t="shared" si="107"/>
        <v>0</v>
      </c>
      <c r="DS375" s="189">
        <f t="shared" si="108"/>
        <v>0</v>
      </c>
    </row>
    <row r="376" spans="1:123" x14ac:dyDescent="0.2">
      <c r="B376" s="17"/>
      <c r="C376" s="13"/>
      <c r="D376" s="22"/>
      <c r="E376" s="22"/>
      <c r="F376" s="22"/>
      <c r="G376" s="22"/>
      <c r="H376" s="22"/>
      <c r="I376" s="22"/>
      <c r="J376" s="22"/>
      <c r="K376" s="22"/>
      <c r="L376" s="22"/>
      <c r="M376" s="24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4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/>
      <c r="CP376"/>
      <c r="CQ376"/>
      <c r="CR376"/>
      <c r="CS376"/>
      <c r="CT376"/>
      <c r="CU376" s="2"/>
      <c r="CV376" s="27"/>
      <c r="CW376" s="41"/>
      <c r="CX376" s="41"/>
      <c r="CY376" s="190">
        <f t="shared" si="119"/>
        <v>47908</v>
      </c>
      <c r="CZ376" s="189">
        <f t="shared" si="109"/>
        <v>0.2</v>
      </c>
      <c r="DA376" s="189">
        <f t="shared" si="110"/>
        <v>0.25</v>
      </c>
      <c r="DB376" s="189">
        <f t="shared" si="111"/>
        <v>0.3</v>
      </c>
      <c r="DD376" s="90">
        <f t="shared" si="112"/>
        <v>0.16</v>
      </c>
      <c r="DE376" s="90">
        <f t="shared" si="113"/>
        <v>0.2</v>
      </c>
      <c r="DF376" s="90">
        <f t="shared" si="114"/>
        <v>0.24</v>
      </c>
      <c r="DG376" s="41"/>
      <c r="DH376" s="190">
        <f t="shared" si="117"/>
        <v>47908</v>
      </c>
      <c r="DI376" s="215">
        <f t="shared" si="115"/>
        <v>0.75</v>
      </c>
      <c r="DL376" s="190">
        <f t="shared" si="118"/>
        <v>47908</v>
      </c>
      <c r="DM376" s="189">
        <f t="shared" si="120"/>
        <v>0.12</v>
      </c>
      <c r="DN376" s="189">
        <f t="shared" si="121"/>
        <v>0.15</v>
      </c>
      <c r="DO376" s="189">
        <f t="shared" si="122"/>
        <v>0.18</v>
      </c>
      <c r="DQ376" s="189">
        <f t="shared" si="106"/>
        <v>0</v>
      </c>
      <c r="DR376" s="189">
        <f t="shared" si="107"/>
        <v>0</v>
      </c>
      <c r="DS376" s="189">
        <f t="shared" si="108"/>
        <v>0</v>
      </c>
    </row>
    <row r="377" spans="1:123" x14ac:dyDescent="0.2">
      <c r="B377" s="17"/>
      <c r="C377" s="13"/>
      <c r="D377" s="22"/>
      <c r="E377" s="22"/>
      <c r="F377" s="22"/>
      <c r="G377" s="22"/>
      <c r="H377" s="22"/>
      <c r="I377" s="22"/>
      <c r="J377" s="22"/>
      <c r="K377" s="22"/>
      <c r="L377" s="22"/>
      <c r="M377" s="24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4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/>
      <c r="CP377"/>
      <c r="CQ377"/>
      <c r="CR377"/>
      <c r="CS377"/>
      <c r="CT377"/>
      <c r="CU377" s="2"/>
      <c r="CV377" s="27"/>
      <c r="CW377" s="41"/>
      <c r="CX377" s="41"/>
      <c r="CY377" s="190">
        <f t="shared" si="119"/>
        <v>47939</v>
      </c>
      <c r="CZ377" s="189">
        <f t="shared" si="109"/>
        <v>0.2</v>
      </c>
      <c r="DA377" s="189">
        <f t="shared" si="110"/>
        <v>0.25</v>
      </c>
      <c r="DB377" s="189">
        <f t="shared" si="111"/>
        <v>0.3</v>
      </c>
      <c r="DD377" s="90">
        <f t="shared" si="112"/>
        <v>0.16</v>
      </c>
      <c r="DE377" s="90">
        <f t="shared" si="113"/>
        <v>0.2</v>
      </c>
      <c r="DF377" s="90">
        <f t="shared" si="114"/>
        <v>0.24</v>
      </c>
      <c r="DG377" s="41"/>
      <c r="DH377" s="190">
        <f t="shared" si="117"/>
        <v>47939</v>
      </c>
      <c r="DI377" s="215">
        <f t="shared" si="115"/>
        <v>0.75</v>
      </c>
      <c r="DL377" s="190">
        <f t="shared" si="118"/>
        <v>47939</v>
      </c>
      <c r="DM377" s="189">
        <f t="shared" si="120"/>
        <v>0.12</v>
      </c>
      <c r="DN377" s="189">
        <f t="shared" si="121"/>
        <v>0.15</v>
      </c>
      <c r="DO377" s="189">
        <f t="shared" si="122"/>
        <v>0.18</v>
      </c>
      <c r="DQ377" s="189">
        <f t="shared" si="106"/>
        <v>0</v>
      </c>
      <c r="DR377" s="189">
        <f t="shared" si="107"/>
        <v>0</v>
      </c>
      <c r="DS377" s="189">
        <f t="shared" si="108"/>
        <v>0</v>
      </c>
    </row>
    <row r="378" spans="1:123" x14ac:dyDescent="0.2">
      <c r="B378" s="17"/>
      <c r="C378" s="13"/>
      <c r="D378" s="22"/>
      <c r="E378" s="22"/>
      <c r="F378" s="22"/>
      <c r="G378" s="22"/>
      <c r="H378" s="22"/>
      <c r="I378" s="22"/>
      <c r="J378" s="22"/>
      <c r="K378" s="22"/>
      <c r="L378" s="22"/>
      <c r="M378" s="24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4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/>
      <c r="CP378"/>
      <c r="CQ378"/>
      <c r="CR378"/>
      <c r="CS378"/>
      <c r="CT378"/>
      <c r="CU378" s="2"/>
      <c r="CV378" s="27"/>
      <c r="CW378" s="41"/>
      <c r="CX378" s="41"/>
      <c r="CY378" s="190">
        <f t="shared" si="119"/>
        <v>47969</v>
      </c>
      <c r="CZ378" s="189">
        <f t="shared" si="109"/>
        <v>0.2</v>
      </c>
      <c r="DA378" s="189">
        <f t="shared" si="110"/>
        <v>0.25</v>
      </c>
      <c r="DB378" s="189">
        <f t="shared" si="111"/>
        <v>0.3</v>
      </c>
      <c r="DD378" s="90">
        <f t="shared" si="112"/>
        <v>0.16</v>
      </c>
      <c r="DE378" s="90">
        <f t="shared" si="113"/>
        <v>0.2</v>
      </c>
      <c r="DF378" s="90">
        <f t="shared" si="114"/>
        <v>0.24</v>
      </c>
      <c r="DG378" s="41"/>
      <c r="DH378" s="190">
        <f t="shared" si="117"/>
        <v>47969</v>
      </c>
      <c r="DI378" s="215">
        <f t="shared" si="115"/>
        <v>0.75</v>
      </c>
      <c r="DL378" s="190">
        <f t="shared" si="118"/>
        <v>47969</v>
      </c>
      <c r="DM378" s="189">
        <f t="shared" si="120"/>
        <v>0.12</v>
      </c>
      <c r="DN378" s="189">
        <f t="shared" si="121"/>
        <v>0.15</v>
      </c>
      <c r="DO378" s="189">
        <f t="shared" si="122"/>
        <v>0.18</v>
      </c>
      <c r="DQ378" s="189">
        <f t="shared" si="106"/>
        <v>0</v>
      </c>
      <c r="DR378" s="189">
        <f t="shared" si="107"/>
        <v>0</v>
      </c>
      <c r="DS378" s="189">
        <f t="shared" si="108"/>
        <v>0</v>
      </c>
    </row>
    <row r="379" spans="1:123" x14ac:dyDescent="0.2">
      <c r="B379" s="17"/>
      <c r="C379" s="13"/>
      <c r="D379" s="22"/>
      <c r="E379" s="22"/>
      <c r="F379" s="22"/>
      <c r="G379" s="22"/>
      <c r="H379" s="22"/>
      <c r="I379" s="22"/>
      <c r="J379" s="22"/>
      <c r="K379" s="22"/>
      <c r="L379" s="22"/>
      <c r="M379" s="24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4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/>
      <c r="CP379"/>
      <c r="CQ379"/>
      <c r="CR379"/>
      <c r="CS379"/>
      <c r="CT379"/>
      <c r="CU379" s="2"/>
      <c r="CV379" s="27"/>
      <c r="CW379" s="41"/>
      <c r="CX379" s="41"/>
      <c r="CY379" s="190">
        <f t="shared" si="119"/>
        <v>48000</v>
      </c>
      <c r="CZ379" s="189">
        <f t="shared" si="109"/>
        <v>0.2</v>
      </c>
      <c r="DA379" s="189">
        <f t="shared" si="110"/>
        <v>0.25</v>
      </c>
      <c r="DB379" s="189">
        <f t="shared" si="111"/>
        <v>0.3</v>
      </c>
      <c r="DD379" s="90">
        <f t="shared" si="112"/>
        <v>0.16</v>
      </c>
      <c r="DE379" s="90">
        <f t="shared" si="113"/>
        <v>0.2</v>
      </c>
      <c r="DF379" s="90">
        <f t="shared" si="114"/>
        <v>0.24</v>
      </c>
      <c r="DG379" s="41"/>
      <c r="DH379" s="190">
        <f t="shared" si="117"/>
        <v>48000</v>
      </c>
      <c r="DI379" s="215">
        <f t="shared" si="115"/>
        <v>0.75</v>
      </c>
      <c r="DL379" s="190">
        <f t="shared" si="118"/>
        <v>48000</v>
      </c>
      <c r="DM379" s="189">
        <f t="shared" si="120"/>
        <v>0.12</v>
      </c>
      <c r="DN379" s="189">
        <f t="shared" si="121"/>
        <v>0.15</v>
      </c>
      <c r="DO379" s="189">
        <f t="shared" si="122"/>
        <v>0.18</v>
      </c>
      <c r="DQ379" s="189">
        <f t="shared" si="106"/>
        <v>0</v>
      </c>
      <c r="DR379" s="189">
        <f t="shared" si="107"/>
        <v>0</v>
      </c>
      <c r="DS379" s="189">
        <f t="shared" si="108"/>
        <v>0</v>
      </c>
    </row>
    <row r="380" spans="1:123" x14ac:dyDescent="0.2">
      <c r="B380" s="17"/>
      <c r="C380" s="13"/>
      <c r="D380" s="22"/>
      <c r="E380" s="22"/>
      <c r="F380" s="22"/>
      <c r="G380" s="22"/>
      <c r="H380" s="22"/>
      <c r="I380" s="22"/>
      <c r="J380" s="22"/>
      <c r="K380" s="22"/>
      <c r="L380" s="22"/>
      <c r="M380" s="24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4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/>
      <c r="CP380"/>
      <c r="CQ380"/>
      <c r="CR380"/>
      <c r="CS380"/>
      <c r="CT380"/>
      <c r="CU380" s="2"/>
      <c r="CV380" s="27"/>
      <c r="CW380" s="41"/>
      <c r="CX380" s="41"/>
      <c r="CY380" s="190">
        <f t="shared" si="119"/>
        <v>48030</v>
      </c>
      <c r="CZ380" s="189">
        <f t="shared" si="109"/>
        <v>0.32</v>
      </c>
      <c r="DA380" s="189">
        <f t="shared" si="110"/>
        <v>0.4</v>
      </c>
      <c r="DB380" s="189">
        <f t="shared" si="111"/>
        <v>0.48</v>
      </c>
      <c r="DD380" s="90">
        <f t="shared" si="112"/>
        <v>0.24</v>
      </c>
      <c r="DE380" s="90">
        <f t="shared" si="113"/>
        <v>0.3</v>
      </c>
      <c r="DF380" s="90">
        <f t="shared" si="114"/>
        <v>0.36</v>
      </c>
      <c r="DG380" s="41"/>
      <c r="DH380" s="190">
        <f t="shared" si="117"/>
        <v>48030</v>
      </c>
      <c r="DI380" s="215">
        <f t="shared" si="115"/>
        <v>0.75</v>
      </c>
      <c r="DL380" s="190">
        <f t="shared" si="118"/>
        <v>48030</v>
      </c>
      <c r="DM380" s="189">
        <f t="shared" si="120"/>
        <v>0.192</v>
      </c>
      <c r="DN380" s="189">
        <f t="shared" si="121"/>
        <v>0.24</v>
      </c>
      <c r="DO380" s="189">
        <f t="shared" si="122"/>
        <v>0.28799999999999998</v>
      </c>
      <c r="DQ380" s="189">
        <f t="shared" si="106"/>
        <v>0</v>
      </c>
      <c r="DR380" s="189">
        <f t="shared" si="107"/>
        <v>0</v>
      </c>
      <c r="DS380" s="189">
        <f t="shared" si="108"/>
        <v>0</v>
      </c>
    </row>
    <row r="381" spans="1:123" x14ac:dyDescent="0.2">
      <c r="B381" s="17"/>
      <c r="C381" s="13"/>
      <c r="D381" s="22"/>
      <c r="E381" s="22"/>
      <c r="F381" s="22"/>
      <c r="G381" s="22"/>
      <c r="H381" s="22"/>
      <c r="I381" s="22"/>
      <c r="J381" s="22"/>
      <c r="K381" s="22"/>
      <c r="L381" s="22"/>
      <c r="M381" s="24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4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/>
      <c r="CP381"/>
      <c r="CQ381"/>
      <c r="CR381"/>
      <c r="CS381"/>
      <c r="CT381"/>
      <c r="CU381" s="2"/>
      <c r="CV381" s="27"/>
      <c r="CW381" s="41"/>
      <c r="CX381" s="41"/>
      <c r="CY381" s="190">
        <f t="shared" si="119"/>
        <v>48061</v>
      </c>
      <c r="CZ381" s="189">
        <f t="shared" si="109"/>
        <v>0.32</v>
      </c>
      <c r="DA381" s="189">
        <f t="shared" si="110"/>
        <v>0.4</v>
      </c>
      <c r="DB381" s="189">
        <f t="shared" si="111"/>
        <v>0.48</v>
      </c>
      <c r="DD381" s="90">
        <f t="shared" si="112"/>
        <v>0.24</v>
      </c>
      <c r="DE381" s="90">
        <f t="shared" si="113"/>
        <v>0.3</v>
      </c>
      <c r="DF381" s="90">
        <f t="shared" si="114"/>
        <v>0.36</v>
      </c>
      <c r="DG381" s="41"/>
      <c r="DH381" s="190">
        <f t="shared" si="117"/>
        <v>48061</v>
      </c>
      <c r="DI381" s="215">
        <f t="shared" si="115"/>
        <v>0.75</v>
      </c>
      <c r="DL381" s="190">
        <f t="shared" si="118"/>
        <v>48061</v>
      </c>
      <c r="DM381" s="189">
        <f t="shared" si="120"/>
        <v>0.192</v>
      </c>
      <c r="DN381" s="189">
        <f t="shared" si="121"/>
        <v>0.24</v>
      </c>
      <c r="DO381" s="189">
        <f t="shared" si="122"/>
        <v>0.28799999999999998</v>
      </c>
      <c r="DQ381" s="189">
        <f t="shared" si="106"/>
        <v>0</v>
      </c>
      <c r="DR381" s="189">
        <f t="shared" si="107"/>
        <v>0</v>
      </c>
      <c r="DS381" s="189">
        <f t="shared" si="108"/>
        <v>0</v>
      </c>
    </row>
    <row r="382" spans="1:123" x14ac:dyDescent="0.2">
      <c r="B382" s="17"/>
      <c r="C382" s="13"/>
      <c r="D382" s="22"/>
      <c r="E382" s="22"/>
      <c r="F382" s="22"/>
      <c r="G382" s="22"/>
      <c r="H382" s="22"/>
      <c r="I382" s="22"/>
      <c r="J382" s="22"/>
      <c r="K382" s="22"/>
      <c r="L382" s="22"/>
      <c r="M382" s="24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4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/>
      <c r="CP382"/>
      <c r="CQ382"/>
      <c r="CR382"/>
      <c r="CS382"/>
      <c r="CT382"/>
      <c r="CU382" s="2"/>
      <c r="CV382" s="27"/>
      <c r="CW382" s="41"/>
      <c r="CX382" s="41"/>
      <c r="CY382" s="190">
        <f t="shared" si="119"/>
        <v>48092</v>
      </c>
      <c r="CZ382" s="189">
        <f t="shared" si="109"/>
        <v>0.2</v>
      </c>
      <c r="DA382" s="189">
        <f t="shared" si="110"/>
        <v>0.25</v>
      </c>
      <c r="DB382" s="189">
        <f t="shared" si="111"/>
        <v>0.3</v>
      </c>
      <c r="DD382" s="90">
        <f t="shared" si="112"/>
        <v>0.16</v>
      </c>
      <c r="DE382" s="90">
        <f t="shared" si="113"/>
        <v>0.2</v>
      </c>
      <c r="DF382" s="90">
        <f t="shared" si="114"/>
        <v>0.24</v>
      </c>
      <c r="DG382" s="41"/>
      <c r="DH382" s="190">
        <f t="shared" si="117"/>
        <v>48092</v>
      </c>
      <c r="DI382" s="215">
        <f t="shared" si="115"/>
        <v>0.75</v>
      </c>
      <c r="DL382" s="190">
        <f t="shared" si="118"/>
        <v>48092</v>
      </c>
      <c r="DM382" s="189">
        <f t="shared" si="120"/>
        <v>0.12</v>
      </c>
      <c r="DN382" s="189">
        <f t="shared" si="121"/>
        <v>0.15</v>
      </c>
      <c r="DO382" s="189">
        <f t="shared" si="122"/>
        <v>0.18</v>
      </c>
      <c r="DQ382" s="189">
        <f t="shared" si="106"/>
        <v>0</v>
      </c>
      <c r="DR382" s="189">
        <f t="shared" si="107"/>
        <v>0</v>
      </c>
      <c r="DS382" s="189">
        <f t="shared" si="108"/>
        <v>0</v>
      </c>
    </row>
    <row r="383" spans="1:123" x14ac:dyDescent="0.2">
      <c r="B383" s="17"/>
      <c r="C383" s="13"/>
      <c r="D383" s="22"/>
      <c r="E383" s="22"/>
      <c r="F383" s="22"/>
      <c r="G383" s="22"/>
      <c r="H383" s="22"/>
      <c r="I383" s="22"/>
      <c r="J383" s="22"/>
      <c r="K383" s="22"/>
      <c r="L383" s="22"/>
      <c r="M383" s="24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4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/>
      <c r="CP383"/>
      <c r="CQ383"/>
      <c r="CR383"/>
      <c r="CS383"/>
      <c r="CT383"/>
      <c r="CU383" s="2"/>
      <c r="CV383" s="27"/>
      <c r="CW383" s="41"/>
      <c r="CX383" s="41"/>
      <c r="CY383" s="190">
        <f t="shared" si="119"/>
        <v>48122</v>
      </c>
      <c r="CZ383" s="189">
        <f t="shared" si="109"/>
        <v>0.2</v>
      </c>
      <c r="DA383" s="189">
        <f t="shared" si="110"/>
        <v>0.25</v>
      </c>
      <c r="DB383" s="189">
        <f t="shared" si="111"/>
        <v>0.3</v>
      </c>
      <c r="DD383" s="90">
        <f t="shared" si="112"/>
        <v>0.16</v>
      </c>
      <c r="DE383" s="90">
        <f t="shared" si="113"/>
        <v>0.2</v>
      </c>
      <c r="DF383" s="90">
        <f t="shared" si="114"/>
        <v>0.24</v>
      </c>
      <c r="DG383" s="41"/>
      <c r="DH383" s="190">
        <f t="shared" si="117"/>
        <v>48122</v>
      </c>
      <c r="DI383" s="215">
        <f t="shared" si="115"/>
        <v>0.75</v>
      </c>
      <c r="DL383" s="190">
        <f t="shared" si="118"/>
        <v>48122</v>
      </c>
      <c r="DM383" s="189">
        <f t="shared" si="120"/>
        <v>0.12</v>
      </c>
      <c r="DN383" s="189">
        <f t="shared" si="121"/>
        <v>0.15</v>
      </c>
      <c r="DO383" s="189">
        <f t="shared" si="122"/>
        <v>0.18</v>
      </c>
      <c r="DQ383" s="189">
        <f t="shared" si="106"/>
        <v>0</v>
      </c>
      <c r="DR383" s="189">
        <f t="shared" si="107"/>
        <v>0</v>
      </c>
      <c r="DS383" s="189">
        <f t="shared" si="108"/>
        <v>0</v>
      </c>
    </row>
    <row r="384" spans="1:123" x14ac:dyDescent="0.2">
      <c r="B384" s="17"/>
      <c r="C384" s="13"/>
      <c r="D384" s="22"/>
      <c r="E384" s="22"/>
      <c r="F384" s="22"/>
      <c r="G384" s="22"/>
      <c r="H384" s="22"/>
      <c r="I384" s="22"/>
      <c r="J384" s="22"/>
      <c r="K384" s="22"/>
      <c r="L384" s="22"/>
      <c r="M384" s="24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4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/>
      <c r="CP384"/>
      <c r="CQ384"/>
      <c r="CR384"/>
      <c r="CS384"/>
      <c r="CT384"/>
      <c r="CU384" s="2"/>
      <c r="CV384" s="27"/>
      <c r="CW384" s="41"/>
      <c r="CX384" s="41"/>
      <c r="CY384" s="190">
        <f t="shared" si="119"/>
        <v>48153</v>
      </c>
      <c r="CZ384" s="189">
        <f t="shared" si="109"/>
        <v>0.2</v>
      </c>
      <c r="DA384" s="189">
        <f t="shared" si="110"/>
        <v>0.25</v>
      </c>
      <c r="DB384" s="189">
        <f t="shared" si="111"/>
        <v>0.3</v>
      </c>
      <c r="DD384" s="90">
        <f t="shared" si="112"/>
        <v>0.16</v>
      </c>
      <c r="DE384" s="90">
        <f t="shared" si="113"/>
        <v>0.2</v>
      </c>
      <c r="DF384" s="90">
        <f t="shared" si="114"/>
        <v>0.24</v>
      </c>
      <c r="DG384" s="41"/>
      <c r="DH384" s="190">
        <f t="shared" si="117"/>
        <v>48153</v>
      </c>
      <c r="DI384" s="215">
        <f t="shared" si="115"/>
        <v>0.75</v>
      </c>
      <c r="DL384" s="190">
        <f t="shared" si="118"/>
        <v>48153</v>
      </c>
      <c r="DM384" s="189">
        <f t="shared" si="120"/>
        <v>0.12</v>
      </c>
      <c r="DN384" s="189">
        <f t="shared" si="121"/>
        <v>0.15</v>
      </c>
      <c r="DO384" s="189">
        <f t="shared" si="122"/>
        <v>0.18</v>
      </c>
      <c r="DQ384" s="189">
        <f t="shared" si="106"/>
        <v>0</v>
      </c>
      <c r="DR384" s="189">
        <f t="shared" si="107"/>
        <v>0</v>
      </c>
      <c r="DS384" s="189">
        <f t="shared" si="108"/>
        <v>0</v>
      </c>
    </row>
    <row r="385" spans="2:123" x14ac:dyDescent="0.2">
      <c r="B385" s="17"/>
      <c r="C385" s="13"/>
      <c r="D385" s="22"/>
      <c r="E385" s="22"/>
      <c r="F385" s="22"/>
      <c r="G385" s="22"/>
      <c r="H385" s="22"/>
      <c r="I385" s="22"/>
      <c r="J385" s="22"/>
      <c r="K385" s="22"/>
      <c r="L385" s="22"/>
      <c r="M385" s="24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4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/>
      <c r="CP385"/>
      <c r="CQ385"/>
      <c r="CR385"/>
      <c r="CS385"/>
      <c r="CT385"/>
      <c r="CU385" s="2"/>
      <c r="CV385" s="27"/>
      <c r="CW385" s="41"/>
      <c r="CX385" s="41"/>
      <c r="CY385" s="190">
        <f t="shared" si="119"/>
        <v>48183</v>
      </c>
      <c r="CZ385" s="189">
        <f t="shared" si="109"/>
        <v>0.2</v>
      </c>
      <c r="DA385" s="189">
        <f t="shared" si="110"/>
        <v>0.25</v>
      </c>
      <c r="DB385" s="189">
        <f t="shared" si="111"/>
        <v>0.3</v>
      </c>
      <c r="DD385" s="90">
        <f t="shared" si="112"/>
        <v>0.16</v>
      </c>
      <c r="DE385" s="90">
        <f t="shared" si="113"/>
        <v>0.2</v>
      </c>
      <c r="DF385" s="90">
        <f t="shared" si="114"/>
        <v>0.24</v>
      </c>
      <c r="DG385" s="41"/>
      <c r="DH385" s="190">
        <f t="shared" si="117"/>
        <v>48183</v>
      </c>
      <c r="DI385" s="215">
        <f t="shared" si="115"/>
        <v>0.75</v>
      </c>
      <c r="DL385" s="190">
        <f t="shared" si="118"/>
        <v>48183</v>
      </c>
      <c r="DM385" s="189">
        <f t="shared" si="120"/>
        <v>0.12</v>
      </c>
      <c r="DN385" s="189">
        <f t="shared" si="121"/>
        <v>0.15</v>
      </c>
      <c r="DO385" s="189">
        <f t="shared" si="122"/>
        <v>0.18</v>
      </c>
      <c r="DQ385" s="189">
        <f t="shared" si="106"/>
        <v>0</v>
      </c>
      <c r="DR385" s="189">
        <f t="shared" si="107"/>
        <v>0</v>
      </c>
      <c r="DS385" s="189">
        <f t="shared" si="108"/>
        <v>0</v>
      </c>
    </row>
    <row r="386" spans="2:123" x14ac:dyDescent="0.2">
      <c r="B386" s="17"/>
      <c r="C386" s="13"/>
      <c r="D386" s="22"/>
      <c r="E386" s="22"/>
      <c r="F386" s="22"/>
      <c r="G386" s="22"/>
      <c r="H386" s="22"/>
      <c r="I386" s="22"/>
      <c r="J386" s="22"/>
      <c r="K386" s="22"/>
      <c r="L386" s="22"/>
      <c r="M386" s="24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4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/>
      <c r="CP386"/>
      <c r="CQ386"/>
      <c r="CR386"/>
      <c r="CS386"/>
      <c r="CT386"/>
      <c r="CU386" s="2"/>
      <c r="CV386" s="27"/>
      <c r="CW386" s="41"/>
      <c r="CX386" s="41"/>
      <c r="CY386" s="190">
        <f t="shared" si="119"/>
        <v>48214</v>
      </c>
      <c r="CZ386" s="189">
        <f t="shared" si="109"/>
        <v>0</v>
      </c>
      <c r="DA386" s="189">
        <f t="shared" si="110"/>
        <v>0</v>
      </c>
      <c r="DB386" s="189">
        <f t="shared" si="111"/>
        <v>0</v>
      </c>
      <c r="DD386" s="90">
        <f t="shared" si="112"/>
        <v>0</v>
      </c>
      <c r="DE386" s="90">
        <f t="shared" si="113"/>
        <v>0</v>
      </c>
      <c r="DF386" s="90">
        <f t="shared" si="114"/>
        <v>0</v>
      </c>
      <c r="DG386" s="41"/>
      <c r="DH386" s="190">
        <f t="shared" si="117"/>
        <v>48214</v>
      </c>
      <c r="DI386" s="215">
        <f t="shared" si="115"/>
        <v>0</v>
      </c>
      <c r="DL386" s="190">
        <f t="shared" si="118"/>
        <v>48214</v>
      </c>
      <c r="DM386" s="189">
        <f t="shared" si="120"/>
        <v>0</v>
      </c>
      <c r="DN386" s="189">
        <f t="shared" si="121"/>
        <v>0</v>
      </c>
      <c r="DO386" s="189">
        <f t="shared" si="122"/>
        <v>0</v>
      </c>
      <c r="DQ386" s="189">
        <f t="shared" si="106"/>
        <v>0</v>
      </c>
      <c r="DR386" s="189">
        <f t="shared" si="107"/>
        <v>0</v>
      </c>
      <c r="DS386" s="189">
        <f t="shared" si="108"/>
        <v>0</v>
      </c>
    </row>
    <row r="387" spans="2:123" x14ac:dyDescent="0.2">
      <c r="B387" s="17"/>
      <c r="C387" s="13"/>
      <c r="D387" s="22"/>
      <c r="E387" s="22"/>
      <c r="F387" s="22"/>
      <c r="G387" s="22"/>
      <c r="H387" s="22"/>
      <c r="I387" s="22"/>
      <c r="J387" s="22"/>
      <c r="K387" s="22"/>
      <c r="L387" s="22"/>
      <c r="M387" s="24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4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/>
      <c r="CP387"/>
      <c r="CQ387"/>
      <c r="CR387"/>
      <c r="CS387"/>
      <c r="CT387"/>
      <c r="CU387" s="2"/>
      <c r="CV387" s="27"/>
      <c r="CW387" s="41"/>
      <c r="CX387" s="41"/>
      <c r="CY387" s="190">
        <f t="shared" si="119"/>
        <v>48245</v>
      </c>
      <c r="CZ387" s="189">
        <f t="shared" si="109"/>
        <v>0.2</v>
      </c>
      <c r="DA387" s="189">
        <f t="shared" si="110"/>
        <v>0.25</v>
      </c>
      <c r="DB387" s="189">
        <f t="shared" si="111"/>
        <v>0.3</v>
      </c>
      <c r="DD387" s="90">
        <f t="shared" si="112"/>
        <v>0.16</v>
      </c>
      <c r="DE387" s="90">
        <f t="shared" si="113"/>
        <v>0.2</v>
      </c>
      <c r="DF387" s="90">
        <f t="shared" si="114"/>
        <v>0.24</v>
      </c>
      <c r="DG387" s="41"/>
      <c r="DH387" s="190">
        <f t="shared" si="117"/>
        <v>48245</v>
      </c>
      <c r="DI387" s="215">
        <f t="shared" si="115"/>
        <v>0.75</v>
      </c>
      <c r="DL387" s="190">
        <f t="shared" si="118"/>
        <v>48245</v>
      </c>
      <c r="DM387" s="189">
        <f t="shared" si="120"/>
        <v>0.12</v>
      </c>
      <c r="DN387" s="189">
        <f t="shared" si="121"/>
        <v>0.15</v>
      </c>
      <c r="DO387" s="189">
        <f t="shared" si="122"/>
        <v>0.18</v>
      </c>
      <c r="DQ387" s="189">
        <f t="shared" si="106"/>
        <v>0</v>
      </c>
      <c r="DR387" s="189">
        <f t="shared" si="107"/>
        <v>0</v>
      </c>
      <c r="DS387" s="189">
        <f t="shared" si="108"/>
        <v>0</v>
      </c>
    </row>
    <row r="388" spans="2:123" x14ac:dyDescent="0.2">
      <c r="B388" s="17"/>
      <c r="C388" s="13"/>
      <c r="D388" s="22"/>
      <c r="E388" s="22"/>
      <c r="F388" s="22"/>
      <c r="G388" s="22"/>
      <c r="H388" s="22"/>
      <c r="I388" s="22"/>
      <c r="J388" s="22"/>
      <c r="K388" s="22"/>
      <c r="L388" s="22"/>
      <c r="M388" s="24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4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/>
      <c r="CP388"/>
      <c r="CQ388"/>
      <c r="CR388"/>
      <c r="CS388"/>
      <c r="CT388"/>
      <c r="CU388" s="2"/>
      <c r="CV388" s="27"/>
      <c r="CW388" s="41"/>
      <c r="CX388" s="41"/>
      <c r="CY388" s="190">
        <f t="shared" si="119"/>
        <v>48274</v>
      </c>
      <c r="CZ388" s="189">
        <f t="shared" si="109"/>
        <v>0.2</v>
      </c>
      <c r="DA388" s="189">
        <f t="shared" si="110"/>
        <v>0.25</v>
      </c>
      <c r="DB388" s="189">
        <f t="shared" si="111"/>
        <v>0.3</v>
      </c>
      <c r="DD388" s="90">
        <f t="shared" si="112"/>
        <v>0.16</v>
      </c>
      <c r="DE388" s="90">
        <f t="shared" si="113"/>
        <v>0.2</v>
      </c>
      <c r="DF388" s="90">
        <f t="shared" si="114"/>
        <v>0.24</v>
      </c>
      <c r="DG388" s="41"/>
      <c r="DH388" s="190">
        <f t="shared" si="117"/>
        <v>48274</v>
      </c>
      <c r="DI388" s="215">
        <f t="shared" si="115"/>
        <v>0.75</v>
      </c>
      <c r="DL388" s="190">
        <f t="shared" si="118"/>
        <v>48274</v>
      </c>
      <c r="DM388" s="189">
        <f t="shared" si="120"/>
        <v>0.12</v>
      </c>
      <c r="DN388" s="189">
        <f t="shared" si="121"/>
        <v>0.15</v>
      </c>
      <c r="DO388" s="189">
        <f t="shared" si="122"/>
        <v>0.18</v>
      </c>
      <c r="DQ388" s="189">
        <f t="shared" si="106"/>
        <v>0</v>
      </c>
      <c r="DR388" s="189">
        <f t="shared" si="107"/>
        <v>0</v>
      </c>
      <c r="DS388" s="189">
        <f t="shared" si="108"/>
        <v>0</v>
      </c>
    </row>
    <row r="389" spans="2:123" x14ac:dyDescent="0.2">
      <c r="B389" s="17"/>
      <c r="C389" s="13"/>
      <c r="D389" s="22"/>
      <c r="E389" s="22"/>
      <c r="F389" s="22"/>
      <c r="G389" s="22"/>
      <c r="H389" s="22"/>
      <c r="I389" s="22"/>
      <c r="J389" s="22"/>
      <c r="K389" s="22"/>
      <c r="L389" s="22"/>
      <c r="M389" s="24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4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/>
      <c r="CP389"/>
      <c r="CQ389"/>
      <c r="CR389"/>
      <c r="CS389"/>
      <c r="CT389"/>
      <c r="CU389" s="2"/>
      <c r="CV389" s="27"/>
      <c r="CW389" s="41"/>
      <c r="CX389" s="41"/>
      <c r="CY389" s="190">
        <f t="shared" si="119"/>
        <v>48305</v>
      </c>
      <c r="CZ389" s="189">
        <f t="shared" si="109"/>
        <v>0.2</v>
      </c>
      <c r="DA389" s="189">
        <f t="shared" si="110"/>
        <v>0.25</v>
      </c>
      <c r="DB389" s="189">
        <f t="shared" si="111"/>
        <v>0.3</v>
      </c>
      <c r="DD389" s="90">
        <f t="shared" si="112"/>
        <v>0.16</v>
      </c>
      <c r="DE389" s="90">
        <f t="shared" si="113"/>
        <v>0.2</v>
      </c>
      <c r="DF389" s="90">
        <f t="shared" si="114"/>
        <v>0.24</v>
      </c>
      <c r="DG389" s="41"/>
      <c r="DH389" s="190">
        <f t="shared" si="117"/>
        <v>48305</v>
      </c>
      <c r="DI389" s="215">
        <f t="shared" si="115"/>
        <v>0.75</v>
      </c>
      <c r="DL389" s="190">
        <f t="shared" si="118"/>
        <v>48305</v>
      </c>
      <c r="DM389" s="189">
        <f t="shared" si="120"/>
        <v>0.12</v>
      </c>
      <c r="DN389" s="189">
        <f t="shared" si="121"/>
        <v>0.15</v>
      </c>
      <c r="DO389" s="189">
        <f t="shared" si="122"/>
        <v>0.18</v>
      </c>
      <c r="DQ389" s="189">
        <f t="shared" si="106"/>
        <v>0</v>
      </c>
      <c r="DR389" s="189">
        <f t="shared" si="107"/>
        <v>0</v>
      </c>
      <c r="DS389" s="189">
        <f t="shared" si="108"/>
        <v>0</v>
      </c>
    </row>
    <row r="390" spans="2:123" x14ac:dyDescent="0.2">
      <c r="B390" s="17"/>
      <c r="C390" s="13"/>
      <c r="D390" s="22"/>
      <c r="E390" s="22"/>
      <c r="F390" s="22"/>
      <c r="G390" s="22"/>
      <c r="H390" s="22"/>
      <c r="I390" s="22"/>
      <c r="J390" s="22"/>
      <c r="K390" s="22"/>
      <c r="L390" s="22"/>
      <c r="M390" s="24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4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/>
      <c r="CP390"/>
      <c r="CQ390"/>
      <c r="CR390"/>
      <c r="CS390"/>
      <c r="CT390"/>
      <c r="CU390" s="2"/>
      <c r="CV390" s="27"/>
      <c r="CW390" s="41"/>
      <c r="CX390" s="41"/>
      <c r="CY390" s="190">
        <f t="shared" si="119"/>
        <v>48335</v>
      </c>
      <c r="CZ390" s="189">
        <f t="shared" si="109"/>
        <v>0.2</v>
      </c>
      <c r="DA390" s="189">
        <f t="shared" si="110"/>
        <v>0.25</v>
      </c>
      <c r="DB390" s="189">
        <f t="shared" si="111"/>
        <v>0.3</v>
      </c>
      <c r="DD390" s="90">
        <f t="shared" si="112"/>
        <v>0.16</v>
      </c>
      <c r="DE390" s="90">
        <f t="shared" si="113"/>
        <v>0.2</v>
      </c>
      <c r="DF390" s="90">
        <f t="shared" si="114"/>
        <v>0.24</v>
      </c>
      <c r="DG390" s="41"/>
      <c r="DH390" s="190">
        <f t="shared" si="117"/>
        <v>48335</v>
      </c>
      <c r="DI390" s="215">
        <f t="shared" si="115"/>
        <v>0.75</v>
      </c>
      <c r="DL390" s="190">
        <f t="shared" si="118"/>
        <v>48335</v>
      </c>
      <c r="DM390" s="189">
        <f t="shared" si="120"/>
        <v>0.12</v>
      </c>
      <c r="DN390" s="189">
        <f t="shared" si="121"/>
        <v>0.15</v>
      </c>
      <c r="DO390" s="189">
        <f t="shared" si="122"/>
        <v>0.18</v>
      </c>
      <c r="DQ390" s="189">
        <f t="shared" si="106"/>
        <v>0</v>
      </c>
      <c r="DR390" s="189">
        <f t="shared" si="107"/>
        <v>0</v>
      </c>
      <c r="DS390" s="189">
        <f t="shared" si="108"/>
        <v>0</v>
      </c>
    </row>
    <row r="391" spans="2:123" x14ac:dyDescent="0.2">
      <c r="B391" s="17"/>
      <c r="C391" s="13"/>
      <c r="D391" s="22"/>
      <c r="E391" s="22"/>
      <c r="F391" s="22"/>
      <c r="G391" s="22"/>
      <c r="H391" s="22"/>
      <c r="I391" s="22"/>
      <c r="J391" s="22"/>
      <c r="K391" s="22"/>
      <c r="L391" s="22"/>
      <c r="M391" s="24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4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/>
      <c r="CP391"/>
      <c r="CQ391"/>
      <c r="CR391"/>
      <c r="CS391"/>
      <c r="CT391"/>
      <c r="CU391" s="2"/>
      <c r="CV391" s="27"/>
      <c r="CW391" s="41"/>
      <c r="CX391" s="41"/>
      <c r="CY391" s="190">
        <f t="shared" si="119"/>
        <v>48366</v>
      </c>
      <c r="CZ391" s="189">
        <f t="shared" si="109"/>
        <v>0.2</v>
      </c>
      <c r="DA391" s="189">
        <f t="shared" si="110"/>
        <v>0.25</v>
      </c>
      <c r="DB391" s="189">
        <f t="shared" si="111"/>
        <v>0.3</v>
      </c>
      <c r="DD391" s="90">
        <f t="shared" si="112"/>
        <v>0.16</v>
      </c>
      <c r="DE391" s="90">
        <f t="shared" si="113"/>
        <v>0.2</v>
      </c>
      <c r="DF391" s="90">
        <f t="shared" si="114"/>
        <v>0.24</v>
      </c>
      <c r="DG391" s="41"/>
      <c r="DH391" s="190">
        <f t="shared" si="117"/>
        <v>48366</v>
      </c>
      <c r="DI391" s="215">
        <f t="shared" si="115"/>
        <v>0.75</v>
      </c>
      <c r="DL391" s="190">
        <f t="shared" si="118"/>
        <v>48366</v>
      </c>
      <c r="DM391" s="189">
        <f t="shared" si="120"/>
        <v>0.12</v>
      </c>
      <c r="DN391" s="189">
        <f t="shared" si="121"/>
        <v>0.15</v>
      </c>
      <c r="DO391" s="189">
        <f t="shared" si="122"/>
        <v>0.18</v>
      </c>
      <c r="DQ391" s="189">
        <f t="shared" si="106"/>
        <v>0</v>
      </c>
      <c r="DR391" s="189">
        <f t="shared" si="107"/>
        <v>0</v>
      </c>
      <c r="DS391" s="189">
        <f t="shared" si="108"/>
        <v>0</v>
      </c>
    </row>
    <row r="392" spans="2:123" x14ac:dyDescent="0.2">
      <c r="B392" s="17"/>
      <c r="C392" s="13"/>
      <c r="D392" s="22"/>
      <c r="E392" s="22"/>
      <c r="F392" s="22"/>
      <c r="G392" s="22"/>
      <c r="H392" s="22"/>
      <c r="I392" s="22"/>
      <c r="J392" s="22"/>
      <c r="K392" s="22"/>
      <c r="L392" s="22"/>
      <c r="M392" s="24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4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/>
      <c r="CP392"/>
      <c r="CQ392"/>
      <c r="CR392"/>
      <c r="CS392"/>
      <c r="CT392"/>
      <c r="CU392" s="2"/>
      <c r="CV392" s="27"/>
      <c r="CW392" s="41"/>
      <c r="CX392" s="41"/>
      <c r="CY392" s="190">
        <f t="shared" si="119"/>
        <v>48396</v>
      </c>
      <c r="CZ392" s="189">
        <f t="shared" si="109"/>
        <v>0.32</v>
      </c>
      <c r="DA392" s="189">
        <f t="shared" si="110"/>
        <v>0.4</v>
      </c>
      <c r="DB392" s="189">
        <f t="shared" si="111"/>
        <v>0.48</v>
      </c>
      <c r="DD392" s="90">
        <f t="shared" si="112"/>
        <v>0.24</v>
      </c>
      <c r="DE392" s="90">
        <f t="shared" si="113"/>
        <v>0.3</v>
      </c>
      <c r="DF392" s="90">
        <f t="shared" si="114"/>
        <v>0.36</v>
      </c>
      <c r="DG392" s="41"/>
      <c r="DH392" s="190">
        <f t="shared" si="117"/>
        <v>48396</v>
      </c>
      <c r="DI392" s="215">
        <f t="shared" si="115"/>
        <v>0.75</v>
      </c>
      <c r="DL392" s="190">
        <f t="shared" si="118"/>
        <v>48396</v>
      </c>
      <c r="DM392" s="189">
        <f t="shared" si="120"/>
        <v>0.192</v>
      </c>
      <c r="DN392" s="189">
        <f t="shared" si="121"/>
        <v>0.24</v>
      </c>
      <c r="DO392" s="189">
        <f t="shared" si="122"/>
        <v>0.28799999999999998</v>
      </c>
      <c r="DQ392" s="189">
        <f t="shared" si="106"/>
        <v>0</v>
      </c>
      <c r="DR392" s="189">
        <f t="shared" si="107"/>
        <v>0</v>
      </c>
      <c r="DS392" s="189">
        <f t="shared" si="108"/>
        <v>0</v>
      </c>
    </row>
    <row r="393" spans="2:123" x14ac:dyDescent="0.2">
      <c r="B393" s="17"/>
      <c r="C393" s="13"/>
      <c r="D393" s="22"/>
      <c r="E393" s="22"/>
      <c r="F393" s="22"/>
      <c r="G393" s="22"/>
      <c r="H393" s="22"/>
      <c r="I393" s="22"/>
      <c r="J393" s="22"/>
      <c r="K393" s="22"/>
      <c r="L393" s="22"/>
      <c r="M393" s="24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4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/>
      <c r="CP393"/>
      <c r="CQ393"/>
      <c r="CR393"/>
      <c r="CS393"/>
      <c r="CT393"/>
      <c r="CU393" s="2"/>
      <c r="CV393" s="27"/>
      <c r="CW393" s="41"/>
      <c r="CX393" s="41"/>
      <c r="CY393" s="190">
        <f t="shared" si="119"/>
        <v>48427</v>
      </c>
      <c r="CZ393" s="189">
        <f t="shared" si="109"/>
        <v>0.32</v>
      </c>
      <c r="DA393" s="189">
        <f t="shared" si="110"/>
        <v>0.4</v>
      </c>
      <c r="DB393" s="189">
        <f t="shared" si="111"/>
        <v>0.48</v>
      </c>
      <c r="DD393" s="90">
        <f t="shared" si="112"/>
        <v>0.24</v>
      </c>
      <c r="DE393" s="90">
        <f t="shared" si="113"/>
        <v>0.3</v>
      </c>
      <c r="DF393" s="90">
        <f t="shared" si="114"/>
        <v>0.36</v>
      </c>
      <c r="DG393" s="41"/>
      <c r="DH393" s="190">
        <f t="shared" si="117"/>
        <v>48427</v>
      </c>
      <c r="DI393" s="215">
        <f t="shared" si="115"/>
        <v>0.75</v>
      </c>
      <c r="DL393" s="190">
        <f t="shared" si="118"/>
        <v>48427</v>
      </c>
      <c r="DM393" s="189">
        <f t="shared" si="120"/>
        <v>0.192</v>
      </c>
      <c r="DN393" s="189">
        <f t="shared" si="121"/>
        <v>0.24</v>
      </c>
      <c r="DO393" s="189">
        <f t="shared" si="122"/>
        <v>0.28799999999999998</v>
      </c>
      <c r="DQ393" s="189">
        <f t="shared" si="106"/>
        <v>0</v>
      </c>
      <c r="DR393" s="189">
        <f t="shared" si="107"/>
        <v>0</v>
      </c>
      <c r="DS393" s="189">
        <f t="shared" si="108"/>
        <v>0</v>
      </c>
    </row>
    <row r="394" spans="2:123" x14ac:dyDescent="0.2">
      <c r="B394" s="17"/>
      <c r="C394" s="13"/>
      <c r="D394" s="22"/>
      <c r="E394" s="22"/>
      <c r="F394" s="22"/>
      <c r="G394" s="22"/>
      <c r="H394" s="22"/>
      <c r="I394" s="22"/>
      <c r="J394" s="22"/>
      <c r="K394" s="22"/>
      <c r="L394" s="22"/>
      <c r="M394" s="24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4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/>
      <c r="CP394"/>
      <c r="CQ394"/>
      <c r="CR394"/>
      <c r="CS394"/>
      <c r="CT394"/>
      <c r="CU394" s="2"/>
      <c r="CV394" s="27"/>
      <c r="CW394" s="41"/>
      <c r="CX394" s="41"/>
      <c r="CY394" s="190">
        <f t="shared" si="119"/>
        <v>48458</v>
      </c>
      <c r="CZ394" s="189">
        <f t="shared" si="109"/>
        <v>0.2</v>
      </c>
      <c r="DA394" s="189">
        <f t="shared" si="110"/>
        <v>0.25</v>
      </c>
      <c r="DB394" s="189">
        <f t="shared" si="111"/>
        <v>0.3</v>
      </c>
      <c r="DD394" s="90">
        <f t="shared" si="112"/>
        <v>0.16</v>
      </c>
      <c r="DE394" s="90">
        <f t="shared" si="113"/>
        <v>0.2</v>
      </c>
      <c r="DF394" s="90">
        <f t="shared" si="114"/>
        <v>0.24</v>
      </c>
      <c r="DG394" s="41"/>
      <c r="DH394" s="190">
        <f t="shared" si="117"/>
        <v>48458</v>
      </c>
      <c r="DI394" s="215">
        <f t="shared" si="115"/>
        <v>0.75</v>
      </c>
      <c r="DL394" s="190">
        <f t="shared" si="118"/>
        <v>48458</v>
      </c>
      <c r="DM394" s="189">
        <f t="shared" si="120"/>
        <v>0.12</v>
      </c>
      <c r="DN394" s="189">
        <f t="shared" si="121"/>
        <v>0.15</v>
      </c>
      <c r="DO394" s="189">
        <f t="shared" si="122"/>
        <v>0.18</v>
      </c>
      <c r="DQ394" s="189">
        <f t="shared" si="106"/>
        <v>0</v>
      </c>
      <c r="DR394" s="189">
        <f t="shared" si="107"/>
        <v>0</v>
      </c>
      <c r="DS394" s="189">
        <f t="shared" si="108"/>
        <v>0</v>
      </c>
    </row>
    <row r="395" spans="2:123" x14ac:dyDescent="0.2">
      <c r="B395" s="17"/>
      <c r="C395" s="13"/>
      <c r="D395" s="22"/>
      <c r="E395" s="22"/>
      <c r="F395" s="22"/>
      <c r="G395" s="22"/>
      <c r="H395" s="22"/>
      <c r="I395" s="22"/>
      <c r="J395" s="22"/>
      <c r="K395" s="22"/>
      <c r="L395" s="22"/>
      <c r="M395" s="24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4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/>
      <c r="CP395"/>
      <c r="CQ395"/>
      <c r="CR395"/>
      <c r="CS395"/>
      <c r="CT395"/>
      <c r="CU395" s="2"/>
      <c r="CV395" s="27"/>
      <c r="CW395" s="41"/>
      <c r="CX395" s="41"/>
      <c r="CY395" s="190">
        <f t="shared" si="119"/>
        <v>48488</v>
      </c>
      <c r="CZ395" s="189">
        <f t="shared" si="109"/>
        <v>0.2</v>
      </c>
      <c r="DA395" s="189">
        <f t="shared" si="110"/>
        <v>0.25</v>
      </c>
      <c r="DB395" s="189">
        <f t="shared" si="111"/>
        <v>0.3</v>
      </c>
      <c r="DD395" s="90">
        <f t="shared" si="112"/>
        <v>0.16</v>
      </c>
      <c r="DE395" s="90">
        <f t="shared" si="113"/>
        <v>0.2</v>
      </c>
      <c r="DF395" s="90">
        <f t="shared" si="114"/>
        <v>0.24</v>
      </c>
      <c r="DG395" s="41"/>
      <c r="DH395" s="190">
        <f t="shared" si="117"/>
        <v>48488</v>
      </c>
      <c r="DI395" s="215">
        <f t="shared" si="115"/>
        <v>0.75</v>
      </c>
      <c r="DL395" s="190">
        <f t="shared" si="118"/>
        <v>48488</v>
      </c>
      <c r="DM395" s="189">
        <f t="shared" si="120"/>
        <v>0.12</v>
      </c>
      <c r="DN395" s="189">
        <f t="shared" si="121"/>
        <v>0.15</v>
      </c>
      <c r="DO395" s="189">
        <f t="shared" si="122"/>
        <v>0.18</v>
      </c>
      <c r="DQ395" s="189">
        <f t="shared" si="106"/>
        <v>0</v>
      </c>
      <c r="DR395" s="189">
        <f t="shared" si="107"/>
        <v>0</v>
      </c>
      <c r="DS395" s="189">
        <f t="shared" si="108"/>
        <v>0</v>
      </c>
    </row>
    <row r="396" spans="2:123" x14ac:dyDescent="0.2">
      <c r="B396" s="17"/>
      <c r="C396" s="13"/>
      <c r="D396" s="22"/>
      <c r="E396" s="22"/>
      <c r="F396" s="22"/>
      <c r="G396" s="22"/>
      <c r="H396" s="22"/>
      <c r="I396" s="22"/>
      <c r="J396" s="22"/>
      <c r="K396" s="22"/>
      <c r="L396" s="22"/>
      <c r="M396" s="24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4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/>
      <c r="CP396"/>
      <c r="CQ396"/>
      <c r="CR396"/>
      <c r="CS396"/>
      <c r="CT396"/>
      <c r="CU396" s="2"/>
      <c r="CV396" s="27"/>
      <c r="CW396" s="41"/>
      <c r="CX396" s="41"/>
      <c r="CY396" s="190">
        <f t="shared" si="119"/>
        <v>48519</v>
      </c>
      <c r="CZ396" s="189">
        <f t="shared" si="109"/>
        <v>0.2</v>
      </c>
      <c r="DA396" s="189">
        <f t="shared" si="110"/>
        <v>0.25</v>
      </c>
      <c r="DB396" s="189">
        <f t="shared" si="111"/>
        <v>0.3</v>
      </c>
      <c r="DD396" s="90">
        <f t="shared" si="112"/>
        <v>0.16</v>
      </c>
      <c r="DE396" s="90">
        <f t="shared" si="113"/>
        <v>0.2</v>
      </c>
      <c r="DF396" s="90">
        <f t="shared" si="114"/>
        <v>0.24</v>
      </c>
      <c r="DG396" s="41"/>
      <c r="DH396" s="190">
        <f t="shared" si="117"/>
        <v>48519</v>
      </c>
      <c r="DI396" s="215">
        <f t="shared" si="115"/>
        <v>0.75</v>
      </c>
      <c r="DL396" s="190">
        <f t="shared" si="118"/>
        <v>48519</v>
      </c>
      <c r="DM396" s="189">
        <f t="shared" si="120"/>
        <v>0.12</v>
      </c>
      <c r="DN396" s="189">
        <f t="shared" si="121"/>
        <v>0.15</v>
      </c>
      <c r="DO396" s="189">
        <f t="shared" si="122"/>
        <v>0.18</v>
      </c>
      <c r="DQ396" s="189">
        <f t="shared" si="106"/>
        <v>0</v>
      </c>
      <c r="DR396" s="189">
        <f t="shared" si="107"/>
        <v>0</v>
      </c>
      <c r="DS396" s="189">
        <f t="shared" si="108"/>
        <v>0</v>
      </c>
    </row>
    <row r="397" spans="2:123" x14ac:dyDescent="0.2">
      <c r="B397" s="17"/>
      <c r="C397" s="13"/>
      <c r="D397" s="22"/>
      <c r="E397" s="22"/>
      <c r="F397" s="22"/>
      <c r="G397" s="22"/>
      <c r="H397" s="22"/>
      <c r="I397" s="22"/>
      <c r="J397" s="22"/>
      <c r="K397" s="22"/>
      <c r="L397" s="22"/>
      <c r="M397" s="24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4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/>
      <c r="CP397"/>
      <c r="CQ397"/>
      <c r="CR397"/>
      <c r="CS397"/>
      <c r="CT397"/>
      <c r="CU397" s="2"/>
      <c r="CV397" s="27"/>
      <c r="CW397" s="41"/>
      <c r="CX397" s="41"/>
      <c r="CY397" s="190">
        <f t="shared" si="119"/>
        <v>48549</v>
      </c>
      <c r="CZ397" s="189">
        <f t="shared" si="109"/>
        <v>0.2</v>
      </c>
      <c r="DA397" s="189">
        <f t="shared" si="110"/>
        <v>0.25</v>
      </c>
      <c r="DB397" s="189">
        <f t="shared" si="111"/>
        <v>0.3</v>
      </c>
      <c r="DD397" s="90">
        <f t="shared" si="112"/>
        <v>0.16</v>
      </c>
      <c r="DE397" s="90">
        <f t="shared" si="113"/>
        <v>0.2</v>
      </c>
      <c r="DF397" s="90">
        <f t="shared" si="114"/>
        <v>0.24</v>
      </c>
      <c r="DG397" s="41"/>
      <c r="DH397" s="190">
        <f t="shared" si="117"/>
        <v>48549</v>
      </c>
      <c r="DI397" s="215">
        <f t="shared" si="115"/>
        <v>0.75</v>
      </c>
      <c r="DL397" s="190">
        <f t="shared" si="118"/>
        <v>48549</v>
      </c>
      <c r="DM397" s="189">
        <f t="shared" si="120"/>
        <v>0.12</v>
      </c>
      <c r="DN397" s="189">
        <f t="shared" si="121"/>
        <v>0.15</v>
      </c>
      <c r="DO397" s="189">
        <f t="shared" si="122"/>
        <v>0.18</v>
      </c>
      <c r="DQ397" s="189">
        <f t="shared" si="106"/>
        <v>0</v>
      </c>
      <c r="DR397" s="189">
        <f t="shared" si="107"/>
        <v>0</v>
      </c>
      <c r="DS397" s="189">
        <f t="shared" si="108"/>
        <v>0</v>
      </c>
    </row>
    <row r="398" spans="2:123" x14ac:dyDescent="0.2">
      <c r="B398" s="17"/>
      <c r="C398" s="13"/>
      <c r="D398" s="22"/>
      <c r="E398" s="22"/>
      <c r="F398" s="22"/>
      <c r="G398" s="22"/>
      <c r="H398" s="22"/>
      <c r="I398" s="22"/>
      <c r="J398" s="22"/>
      <c r="K398" s="22"/>
      <c r="L398" s="22"/>
      <c r="M398" s="24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4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/>
      <c r="CP398"/>
      <c r="CQ398"/>
      <c r="CR398"/>
      <c r="CS398"/>
      <c r="CT398"/>
      <c r="CU398" s="2"/>
      <c r="CV398" s="27"/>
      <c r="CW398" s="41"/>
      <c r="CX398" s="41"/>
      <c r="CY398" s="190">
        <f t="shared" si="119"/>
        <v>48580</v>
      </c>
      <c r="CZ398" s="189">
        <f t="shared" si="109"/>
        <v>0</v>
      </c>
      <c r="DA398" s="189">
        <f t="shared" si="110"/>
        <v>0</v>
      </c>
      <c r="DB398" s="189">
        <f t="shared" si="111"/>
        <v>0</v>
      </c>
      <c r="DD398" s="90">
        <f t="shared" si="112"/>
        <v>0</v>
      </c>
      <c r="DE398" s="90">
        <f t="shared" si="113"/>
        <v>0</v>
      </c>
      <c r="DF398" s="90">
        <f t="shared" si="114"/>
        <v>0</v>
      </c>
      <c r="DG398" s="41"/>
      <c r="DH398" s="190">
        <f t="shared" si="117"/>
        <v>48580</v>
      </c>
      <c r="DI398" s="215">
        <f t="shared" si="115"/>
        <v>0</v>
      </c>
      <c r="DL398" s="190">
        <f t="shared" si="118"/>
        <v>48580</v>
      </c>
      <c r="DM398" s="189">
        <f t="shared" si="120"/>
        <v>0</v>
      </c>
      <c r="DN398" s="189">
        <f t="shared" si="121"/>
        <v>0</v>
      </c>
      <c r="DO398" s="189">
        <f t="shared" si="122"/>
        <v>0</v>
      </c>
      <c r="DQ398" s="189">
        <f t="shared" si="106"/>
        <v>0</v>
      </c>
      <c r="DR398" s="189">
        <f t="shared" si="107"/>
        <v>0</v>
      </c>
      <c r="DS398" s="189">
        <f t="shared" si="108"/>
        <v>0</v>
      </c>
    </row>
    <row r="399" spans="2:123" x14ac:dyDescent="0.2">
      <c r="B399" s="17"/>
      <c r="C399" s="13"/>
      <c r="D399" s="22"/>
      <c r="E399" s="22"/>
      <c r="F399" s="22"/>
      <c r="G399" s="22"/>
      <c r="H399" s="22"/>
      <c r="I399" s="22"/>
      <c r="J399" s="22"/>
      <c r="K399" s="22"/>
      <c r="L399" s="22"/>
      <c r="M399" s="24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4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/>
      <c r="CP399"/>
      <c r="CQ399"/>
      <c r="CR399"/>
      <c r="CS399"/>
      <c r="CT399"/>
      <c r="CU399" s="2"/>
      <c r="CV399" s="27"/>
      <c r="CW399" s="41"/>
      <c r="CX399" s="41"/>
      <c r="CY399" s="190">
        <f t="shared" si="119"/>
        <v>48611</v>
      </c>
      <c r="CZ399" s="189">
        <f t="shared" si="109"/>
        <v>0.2</v>
      </c>
      <c r="DA399" s="189">
        <f t="shared" si="110"/>
        <v>0.25</v>
      </c>
      <c r="DB399" s="189">
        <f t="shared" si="111"/>
        <v>0.3</v>
      </c>
      <c r="DD399" s="90">
        <f t="shared" si="112"/>
        <v>0.16</v>
      </c>
      <c r="DE399" s="90">
        <f t="shared" si="113"/>
        <v>0.2</v>
      </c>
      <c r="DF399" s="90">
        <f t="shared" si="114"/>
        <v>0.24</v>
      </c>
      <c r="DG399" s="41"/>
      <c r="DH399" s="190">
        <f t="shared" si="117"/>
        <v>48611</v>
      </c>
      <c r="DI399" s="215">
        <f t="shared" si="115"/>
        <v>0.75</v>
      </c>
      <c r="DL399" s="190">
        <f t="shared" si="118"/>
        <v>48611</v>
      </c>
      <c r="DM399" s="189">
        <f t="shared" si="120"/>
        <v>0.12</v>
      </c>
      <c r="DN399" s="189">
        <f t="shared" si="121"/>
        <v>0.15</v>
      </c>
      <c r="DO399" s="189">
        <f t="shared" si="122"/>
        <v>0.18</v>
      </c>
      <c r="DQ399" s="189">
        <f t="shared" si="106"/>
        <v>0</v>
      </c>
      <c r="DR399" s="189">
        <f t="shared" si="107"/>
        <v>0</v>
      </c>
      <c r="DS399" s="189">
        <f t="shared" si="108"/>
        <v>0</v>
      </c>
    </row>
    <row r="400" spans="2:123" x14ac:dyDescent="0.2">
      <c r="B400" s="17"/>
      <c r="C400" s="13"/>
      <c r="D400" s="22"/>
      <c r="E400" s="22"/>
      <c r="F400" s="22"/>
      <c r="G400" s="22"/>
      <c r="H400" s="22"/>
      <c r="I400" s="22"/>
      <c r="J400" s="22"/>
      <c r="K400" s="22"/>
      <c r="L400" s="22"/>
      <c r="M400" s="24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4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/>
      <c r="CP400"/>
      <c r="CQ400"/>
      <c r="CR400"/>
      <c r="CS400"/>
      <c r="CT400"/>
      <c r="CU400" s="2"/>
      <c r="CV400" s="27"/>
      <c r="CW400" s="41"/>
      <c r="CX400" s="41"/>
      <c r="CY400" s="190">
        <f t="shared" si="119"/>
        <v>48639</v>
      </c>
      <c r="CZ400" s="189">
        <f t="shared" si="109"/>
        <v>0.2</v>
      </c>
      <c r="DA400" s="189">
        <f t="shared" si="110"/>
        <v>0.25</v>
      </c>
      <c r="DB400" s="189">
        <f t="shared" si="111"/>
        <v>0.3</v>
      </c>
      <c r="DD400" s="90">
        <f t="shared" si="112"/>
        <v>0.16</v>
      </c>
      <c r="DE400" s="90">
        <f t="shared" si="113"/>
        <v>0.2</v>
      </c>
      <c r="DF400" s="90">
        <f t="shared" si="114"/>
        <v>0.24</v>
      </c>
      <c r="DG400" s="41"/>
      <c r="DH400" s="190">
        <f t="shared" si="117"/>
        <v>48639</v>
      </c>
      <c r="DI400" s="215">
        <f t="shared" si="115"/>
        <v>0.75</v>
      </c>
      <c r="DL400" s="190">
        <f t="shared" si="118"/>
        <v>48639</v>
      </c>
      <c r="DM400" s="189">
        <f t="shared" si="120"/>
        <v>0.12</v>
      </c>
      <c r="DN400" s="189">
        <f t="shared" si="121"/>
        <v>0.15</v>
      </c>
      <c r="DO400" s="189">
        <f t="shared" si="122"/>
        <v>0.18</v>
      </c>
      <c r="DQ400" s="189">
        <f t="shared" si="106"/>
        <v>0</v>
      </c>
      <c r="DR400" s="189">
        <f t="shared" si="107"/>
        <v>0</v>
      </c>
      <c r="DS400" s="189">
        <f t="shared" si="108"/>
        <v>0</v>
      </c>
    </row>
    <row r="401" spans="2:123" x14ac:dyDescent="0.2">
      <c r="B401" s="17"/>
      <c r="C401" s="13"/>
      <c r="D401" s="22"/>
      <c r="E401" s="22"/>
      <c r="F401" s="22"/>
      <c r="G401" s="22"/>
      <c r="H401" s="22"/>
      <c r="I401" s="22"/>
      <c r="J401" s="22"/>
      <c r="K401" s="22"/>
      <c r="L401" s="22"/>
      <c r="M401" s="24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4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/>
      <c r="CP401"/>
      <c r="CQ401"/>
      <c r="CR401"/>
      <c r="CS401"/>
      <c r="CT401"/>
      <c r="CU401" s="2"/>
      <c r="CV401" s="27"/>
      <c r="CW401" s="41"/>
      <c r="CX401" s="41"/>
      <c r="CY401" s="190">
        <f t="shared" si="119"/>
        <v>48670</v>
      </c>
      <c r="CZ401" s="189">
        <f t="shared" si="109"/>
        <v>0.2</v>
      </c>
      <c r="DA401" s="189">
        <f t="shared" si="110"/>
        <v>0.25</v>
      </c>
      <c r="DB401" s="189">
        <f t="shared" si="111"/>
        <v>0.3</v>
      </c>
      <c r="DD401" s="90">
        <f t="shared" si="112"/>
        <v>0.16</v>
      </c>
      <c r="DE401" s="90">
        <f t="shared" si="113"/>
        <v>0.2</v>
      </c>
      <c r="DF401" s="90">
        <f t="shared" si="114"/>
        <v>0.24</v>
      </c>
      <c r="DG401" s="41"/>
      <c r="DH401" s="190">
        <f t="shared" si="117"/>
        <v>48670</v>
      </c>
      <c r="DI401" s="215">
        <f t="shared" si="115"/>
        <v>0.75</v>
      </c>
      <c r="DL401" s="190">
        <f t="shared" si="118"/>
        <v>48670</v>
      </c>
      <c r="DM401" s="189">
        <f t="shared" si="120"/>
        <v>0.12</v>
      </c>
      <c r="DN401" s="189">
        <f t="shared" si="121"/>
        <v>0.15</v>
      </c>
      <c r="DO401" s="189">
        <f t="shared" si="122"/>
        <v>0.18</v>
      </c>
      <c r="DQ401" s="189">
        <f t="shared" si="106"/>
        <v>0</v>
      </c>
      <c r="DR401" s="189">
        <f t="shared" si="107"/>
        <v>0</v>
      </c>
      <c r="DS401" s="189">
        <f t="shared" si="108"/>
        <v>0</v>
      </c>
    </row>
    <row r="402" spans="2:123" x14ac:dyDescent="0.2">
      <c r="B402" s="17"/>
      <c r="C402" s="13"/>
      <c r="D402" s="22"/>
      <c r="E402" s="22"/>
      <c r="F402" s="22"/>
      <c r="G402" s="22"/>
      <c r="H402" s="22"/>
      <c r="I402" s="22"/>
      <c r="J402" s="22"/>
      <c r="K402" s="22"/>
      <c r="L402" s="22"/>
      <c r="M402" s="24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4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/>
      <c r="CP402"/>
      <c r="CQ402"/>
      <c r="CR402"/>
      <c r="CS402"/>
      <c r="CT402"/>
      <c r="CU402" s="2"/>
      <c r="CV402" s="27"/>
      <c r="CW402" s="41"/>
      <c r="CX402" s="41"/>
      <c r="CY402" s="190">
        <f t="shared" si="119"/>
        <v>48700</v>
      </c>
      <c r="CZ402" s="189">
        <f t="shared" si="109"/>
        <v>0.2</v>
      </c>
      <c r="DA402" s="189">
        <f t="shared" si="110"/>
        <v>0.25</v>
      </c>
      <c r="DB402" s="189">
        <f t="shared" si="111"/>
        <v>0.3</v>
      </c>
      <c r="DD402" s="90">
        <f t="shared" si="112"/>
        <v>0.16</v>
      </c>
      <c r="DE402" s="90">
        <f t="shared" si="113"/>
        <v>0.2</v>
      </c>
      <c r="DF402" s="90">
        <f t="shared" si="114"/>
        <v>0.24</v>
      </c>
      <c r="DG402" s="41"/>
      <c r="DH402" s="190">
        <f t="shared" si="117"/>
        <v>48700</v>
      </c>
      <c r="DI402" s="215">
        <f t="shared" si="115"/>
        <v>0.75</v>
      </c>
      <c r="DL402" s="190">
        <f t="shared" si="118"/>
        <v>48700</v>
      </c>
      <c r="DM402" s="189">
        <f t="shared" si="120"/>
        <v>0.12</v>
      </c>
      <c r="DN402" s="189">
        <f t="shared" si="121"/>
        <v>0.15</v>
      </c>
      <c r="DO402" s="189">
        <f t="shared" si="122"/>
        <v>0.18</v>
      </c>
      <c r="DQ402" s="189">
        <f t="shared" si="106"/>
        <v>0</v>
      </c>
      <c r="DR402" s="189">
        <f t="shared" si="107"/>
        <v>0</v>
      </c>
      <c r="DS402" s="189">
        <f t="shared" si="108"/>
        <v>0</v>
      </c>
    </row>
    <row r="403" spans="2:123" x14ac:dyDescent="0.2">
      <c r="B403" s="17"/>
      <c r="C403" s="13"/>
      <c r="D403" s="22"/>
      <c r="E403" s="22"/>
      <c r="F403" s="22"/>
      <c r="G403" s="22"/>
      <c r="H403" s="22"/>
      <c r="I403" s="22"/>
      <c r="J403" s="22"/>
      <c r="K403" s="22"/>
      <c r="L403" s="22"/>
      <c r="M403" s="24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4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/>
      <c r="CP403"/>
      <c r="CQ403"/>
      <c r="CR403"/>
      <c r="CS403"/>
      <c r="CT403"/>
      <c r="CU403" s="2"/>
      <c r="CV403" s="27"/>
      <c r="CW403" s="41"/>
      <c r="CX403" s="41"/>
      <c r="CY403" s="41"/>
      <c r="CZ403" s="17"/>
      <c r="DA403" s="17"/>
      <c r="DB403" s="17"/>
      <c r="DD403" s="17"/>
      <c r="DF403" s="83"/>
      <c r="DG403" s="41"/>
      <c r="DH403" s="42"/>
      <c r="DI403" s="43"/>
    </row>
    <row r="404" spans="2:123" x14ac:dyDescent="0.2">
      <c r="B404" s="17"/>
      <c r="C404" s="13"/>
      <c r="D404" s="22"/>
      <c r="E404" s="22"/>
      <c r="F404" s="22"/>
      <c r="G404" s="22"/>
      <c r="H404" s="22"/>
      <c r="I404" s="22"/>
      <c r="J404" s="22"/>
      <c r="K404" s="22"/>
      <c r="L404" s="22"/>
      <c r="M404" s="24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4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/>
      <c r="CP404"/>
      <c r="CQ404"/>
      <c r="CR404"/>
      <c r="CS404"/>
      <c r="CT404"/>
      <c r="CU404" s="2"/>
      <c r="CV404" s="27"/>
      <c r="CW404" s="41"/>
      <c r="CX404" s="41"/>
      <c r="CY404" s="41"/>
      <c r="CZ404" s="17"/>
      <c r="DA404" s="17"/>
      <c r="DB404" s="17"/>
      <c r="DD404" s="17"/>
      <c r="DF404" s="83"/>
      <c r="DG404" s="41"/>
      <c r="DH404" s="42"/>
      <c r="DI404" s="43"/>
    </row>
    <row r="405" spans="2:123" x14ac:dyDescent="0.2">
      <c r="B405" s="17"/>
      <c r="C405" s="13"/>
      <c r="D405" s="22"/>
      <c r="E405" s="22"/>
      <c r="F405" s="22"/>
      <c r="G405" s="22"/>
      <c r="H405" s="22"/>
      <c r="I405" s="22"/>
      <c r="J405" s="22"/>
      <c r="K405" s="22"/>
      <c r="L405" s="22"/>
      <c r="M405" s="24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4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/>
      <c r="CP405"/>
      <c r="CQ405"/>
      <c r="CR405"/>
      <c r="CS405"/>
      <c r="CT405"/>
      <c r="CU405" s="2"/>
      <c r="CV405" s="27"/>
      <c r="CW405" s="41"/>
      <c r="CX405" s="41"/>
      <c r="CY405" s="41"/>
      <c r="CZ405" s="17"/>
      <c r="DA405" s="17"/>
      <c r="DB405" s="17"/>
      <c r="DD405" s="17"/>
      <c r="DF405" s="83"/>
      <c r="DG405" s="41"/>
      <c r="DH405" s="42"/>
      <c r="DI405" s="43"/>
    </row>
    <row r="406" spans="2:123" x14ac:dyDescent="0.2">
      <c r="B406" s="17"/>
      <c r="C406" s="13"/>
      <c r="D406" s="22"/>
      <c r="E406" s="22"/>
      <c r="F406" s="22"/>
      <c r="G406" s="22"/>
      <c r="H406" s="22"/>
      <c r="I406" s="22"/>
      <c r="J406" s="22"/>
      <c r="K406" s="22"/>
      <c r="L406" s="22"/>
      <c r="M406" s="24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4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/>
      <c r="CP406"/>
      <c r="CQ406"/>
      <c r="CR406"/>
      <c r="CS406"/>
      <c r="CT406"/>
      <c r="CU406" s="2"/>
      <c r="CV406" s="27"/>
      <c r="CW406" s="41"/>
      <c r="CX406" s="41"/>
      <c r="CY406" s="41"/>
      <c r="CZ406" s="17"/>
      <c r="DA406" s="17"/>
      <c r="DB406" s="17"/>
      <c r="DD406" s="17"/>
      <c r="DF406" s="83"/>
      <c r="DG406" s="41"/>
      <c r="DH406" s="42"/>
      <c r="DI406" s="43"/>
    </row>
    <row r="407" spans="2:123" x14ac:dyDescent="0.2">
      <c r="B407" s="17"/>
      <c r="C407" s="13"/>
      <c r="D407" s="22"/>
      <c r="E407" s="22"/>
      <c r="F407" s="22"/>
      <c r="G407" s="22"/>
      <c r="H407" s="22"/>
      <c r="I407" s="22"/>
      <c r="J407" s="22"/>
      <c r="K407" s="22"/>
      <c r="L407" s="22"/>
      <c r="M407" s="24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4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/>
      <c r="CP407"/>
      <c r="CQ407"/>
      <c r="CR407"/>
      <c r="CS407"/>
      <c r="CT407"/>
      <c r="CU407" s="2"/>
      <c r="CV407" s="27"/>
      <c r="CW407" s="41"/>
      <c r="CX407" s="41"/>
      <c r="CY407" s="41"/>
      <c r="CZ407" s="17"/>
      <c r="DA407" s="17"/>
      <c r="DB407" s="17"/>
      <c r="DD407" s="17"/>
      <c r="DF407" s="83"/>
      <c r="DG407" s="41"/>
      <c r="DH407" s="42"/>
      <c r="DI407" s="43"/>
    </row>
    <row r="408" spans="2:123" x14ac:dyDescent="0.2">
      <c r="B408" s="17"/>
      <c r="C408" s="13"/>
      <c r="D408" s="22"/>
      <c r="E408" s="22"/>
      <c r="F408" s="22"/>
      <c r="G408" s="22"/>
      <c r="H408" s="22"/>
      <c r="I408" s="22"/>
      <c r="J408" s="22"/>
      <c r="K408" s="22"/>
      <c r="L408" s="22"/>
      <c r="M408" s="24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4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/>
      <c r="CP408"/>
      <c r="CQ408"/>
      <c r="CR408"/>
      <c r="CS408"/>
      <c r="CT408"/>
      <c r="CU408" s="2"/>
      <c r="CV408" s="27"/>
      <c r="CW408" s="41"/>
      <c r="CX408" s="41"/>
      <c r="CY408" s="41"/>
      <c r="CZ408" s="17"/>
      <c r="DA408" s="17"/>
      <c r="DB408" s="17"/>
      <c r="DD408" s="17"/>
      <c r="DF408" s="83"/>
      <c r="DG408" s="41"/>
      <c r="DH408" s="42"/>
      <c r="DI408" s="43"/>
    </row>
    <row r="409" spans="2:123" x14ac:dyDescent="0.2">
      <c r="B409" s="17"/>
      <c r="C409" s="13"/>
      <c r="D409" s="22"/>
      <c r="E409" s="22"/>
      <c r="F409" s="22"/>
      <c r="G409" s="22"/>
      <c r="H409" s="22"/>
      <c r="I409" s="22"/>
      <c r="J409" s="22"/>
      <c r="K409" s="22"/>
      <c r="L409" s="22"/>
      <c r="M409" s="24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4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/>
      <c r="CP409"/>
      <c r="CQ409"/>
      <c r="CR409"/>
      <c r="CS409"/>
      <c r="CT409"/>
      <c r="CU409" s="2"/>
      <c r="CV409" s="27"/>
      <c r="CW409" s="41"/>
      <c r="CX409" s="41"/>
      <c r="CY409" s="41"/>
      <c r="CZ409" s="17"/>
      <c r="DA409" s="17"/>
      <c r="DB409" s="17"/>
      <c r="DD409" s="17"/>
      <c r="DF409" s="83"/>
      <c r="DG409" s="41"/>
      <c r="DH409" s="42"/>
      <c r="DI409" s="43"/>
    </row>
    <row r="410" spans="2:123" x14ac:dyDescent="0.2">
      <c r="B410" s="17"/>
      <c r="C410" s="13"/>
      <c r="D410" s="22"/>
      <c r="E410" s="22"/>
      <c r="F410" s="22"/>
      <c r="G410" s="22"/>
      <c r="H410" s="22"/>
      <c r="I410" s="22"/>
      <c r="J410" s="22"/>
      <c r="K410" s="22"/>
      <c r="L410" s="22"/>
      <c r="M410" s="24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4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/>
      <c r="CP410"/>
      <c r="CQ410"/>
      <c r="CR410"/>
      <c r="CS410"/>
      <c r="CT410"/>
      <c r="CU410" s="2"/>
      <c r="CV410" s="27"/>
      <c r="CW410" s="41"/>
      <c r="CX410" s="41"/>
      <c r="CY410" s="41"/>
      <c r="CZ410" s="17"/>
      <c r="DA410" s="17"/>
      <c r="DB410" s="17"/>
      <c r="DD410" s="17"/>
      <c r="DF410" s="83"/>
      <c r="DG410" s="41"/>
      <c r="DH410" s="42"/>
      <c r="DI410" s="43"/>
    </row>
    <row r="411" spans="2:123" x14ac:dyDescent="0.2">
      <c r="B411" s="17"/>
      <c r="D411" s="22"/>
      <c r="E411" s="22"/>
      <c r="F411" s="22"/>
      <c r="G411" s="22"/>
      <c r="H411" s="22"/>
      <c r="I411" s="22"/>
      <c r="J411" s="22"/>
      <c r="K411" s="22"/>
      <c r="L411" s="22"/>
      <c r="M411" s="24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4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/>
      <c r="CP411"/>
      <c r="CQ411"/>
      <c r="CR411"/>
      <c r="CS411"/>
      <c r="CT411"/>
      <c r="CU411" s="2"/>
      <c r="CV411" s="27"/>
      <c r="CW411" s="41"/>
      <c r="CX411" s="41"/>
      <c r="CY411" s="41"/>
      <c r="CZ411" s="17"/>
      <c r="DA411" s="17"/>
      <c r="DB411" s="17"/>
      <c r="DD411" s="17"/>
      <c r="DF411" s="83"/>
      <c r="DG411" s="41"/>
      <c r="DH411" s="42"/>
      <c r="DI411" s="43"/>
    </row>
    <row r="412" spans="2:123" x14ac:dyDescent="0.2">
      <c r="B412" s="17"/>
      <c r="D412" s="22"/>
      <c r="E412" s="22"/>
      <c r="F412" s="22"/>
      <c r="G412" s="22"/>
      <c r="H412" s="22"/>
      <c r="I412" s="22"/>
      <c r="J412" s="22"/>
      <c r="K412" s="22"/>
      <c r="L412" s="22"/>
      <c r="M412" s="24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4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/>
      <c r="CP412"/>
      <c r="CQ412"/>
      <c r="CR412"/>
      <c r="CS412"/>
      <c r="CT412"/>
      <c r="CU412" s="2"/>
      <c r="CV412" s="27"/>
      <c r="CW412" s="41"/>
      <c r="CX412" s="41"/>
      <c r="CY412" s="41"/>
      <c r="CZ412" s="17"/>
      <c r="DA412" s="17"/>
      <c r="DB412" s="17"/>
      <c r="DD412" s="17"/>
      <c r="DF412" s="83"/>
      <c r="DG412" s="41"/>
      <c r="DH412" s="42"/>
      <c r="DI412" s="43"/>
    </row>
    <row r="413" spans="2:123" x14ac:dyDescent="0.2">
      <c r="B413" s="17"/>
      <c r="CP413"/>
      <c r="CQ413"/>
      <c r="CR413"/>
      <c r="CS413"/>
      <c r="CT413"/>
      <c r="CU413" s="2"/>
      <c r="CV413" s="27"/>
      <c r="CW413" s="41"/>
      <c r="CX413" s="41"/>
      <c r="CY413" s="41"/>
      <c r="CZ413" s="17"/>
      <c r="DA413" s="17"/>
      <c r="DB413" s="17"/>
      <c r="DD413" s="17"/>
      <c r="DF413" s="83"/>
      <c r="DG413" s="41"/>
      <c r="DH413" s="42"/>
      <c r="DI413" s="43"/>
    </row>
    <row r="414" spans="2:123" x14ac:dyDescent="0.2">
      <c r="B414" s="17"/>
      <c r="CP414" s="2"/>
      <c r="CQ414" s="2"/>
      <c r="CR414" s="2"/>
      <c r="CS414" s="2"/>
      <c r="CT414" s="2"/>
      <c r="CU414" s="2"/>
      <c r="CV414" s="27"/>
      <c r="CW414" s="41"/>
      <c r="CX414" s="41"/>
      <c r="CY414" s="41"/>
      <c r="CZ414" s="17"/>
      <c r="DA414" s="17"/>
      <c r="DB414" s="17"/>
      <c r="DD414" s="17"/>
      <c r="DF414" s="83"/>
      <c r="DG414" s="41"/>
      <c r="DH414" s="42"/>
      <c r="DI414" s="43"/>
    </row>
    <row r="415" spans="2:123" x14ac:dyDescent="0.2">
      <c r="B415" s="17"/>
      <c r="CP415" s="2"/>
      <c r="CQ415" s="2"/>
      <c r="CR415" s="2"/>
      <c r="CS415" s="2"/>
      <c r="CT415" s="2"/>
      <c r="CU415" s="2"/>
      <c r="CV415" s="27"/>
      <c r="CW415" s="41"/>
      <c r="CX415" s="41"/>
      <c r="CY415" s="41"/>
      <c r="CZ415" s="17"/>
      <c r="DA415" s="17"/>
      <c r="DB415" s="17"/>
      <c r="DD415" s="17"/>
      <c r="DF415" s="83"/>
      <c r="DG415" s="41"/>
      <c r="DH415" s="42"/>
      <c r="DI415" s="43"/>
    </row>
    <row r="416" spans="2:123" x14ac:dyDescent="0.2">
      <c r="B416" s="17"/>
      <c r="CP416" s="2"/>
      <c r="CQ416" s="2"/>
      <c r="CR416" s="2"/>
      <c r="CS416" s="2"/>
      <c r="CT416" s="2"/>
      <c r="CU416" s="2"/>
      <c r="CV416" s="27"/>
      <c r="CW416" s="41"/>
      <c r="CX416" s="41"/>
      <c r="CY416" s="41"/>
      <c r="CZ416" s="17"/>
      <c r="DA416" s="17"/>
      <c r="DB416" s="17"/>
      <c r="DD416" s="17"/>
      <c r="DF416" s="83"/>
      <c r="DG416" s="41"/>
      <c r="DH416" s="42"/>
      <c r="DI416" s="43"/>
    </row>
    <row r="417" spans="1:113" x14ac:dyDescent="0.2">
      <c r="B417" s="17"/>
      <c r="CP417" s="2"/>
      <c r="CQ417" s="2"/>
      <c r="CR417" s="2"/>
      <c r="CS417" s="2"/>
      <c r="CT417" s="2"/>
      <c r="CU417" s="2"/>
      <c r="CV417" s="27"/>
      <c r="CW417" s="41"/>
      <c r="CX417" s="41"/>
      <c r="CY417" s="41"/>
      <c r="CZ417" s="17"/>
      <c r="DA417" s="17"/>
      <c r="DB417" s="17"/>
      <c r="DD417" s="17"/>
      <c r="DF417" s="83"/>
      <c r="DG417" s="41"/>
      <c r="DH417" s="42"/>
      <c r="DI417" s="43"/>
    </row>
    <row r="418" spans="1:113" x14ac:dyDescent="0.2">
      <c r="B418" s="17"/>
      <c r="CP418" s="2"/>
      <c r="CQ418" s="2"/>
      <c r="CR418" s="2"/>
      <c r="CS418" s="2"/>
      <c r="CT418" s="2"/>
      <c r="CU418" s="2"/>
      <c r="CV418" s="27"/>
      <c r="CW418" s="41"/>
      <c r="CX418" s="41"/>
      <c r="CY418" s="41"/>
      <c r="CZ418" s="17"/>
      <c r="DA418" s="17"/>
      <c r="DB418" s="17"/>
      <c r="DD418" s="17"/>
      <c r="DF418" s="83"/>
      <c r="DG418" s="41"/>
      <c r="DH418" s="42"/>
      <c r="DI418" s="43"/>
    </row>
    <row r="419" spans="1:113" x14ac:dyDescent="0.2">
      <c r="A419"/>
      <c r="B419" s="17"/>
      <c r="CP419" s="2"/>
      <c r="CQ419" s="2"/>
      <c r="CR419" s="2"/>
      <c r="CS419" s="2"/>
      <c r="CT419" s="2"/>
      <c r="CU419" s="2"/>
      <c r="CV419" s="27"/>
      <c r="CW419" s="41"/>
      <c r="CX419" s="41"/>
      <c r="CY419" s="41"/>
      <c r="CZ419" s="17"/>
      <c r="DA419" s="17"/>
      <c r="DB419" s="17"/>
      <c r="DD419" s="17"/>
      <c r="DF419" s="83"/>
      <c r="DG419" s="41"/>
      <c r="DH419" s="42"/>
      <c r="DI419" s="43"/>
    </row>
    <row r="420" spans="1:113" x14ac:dyDescent="0.2">
      <c r="A420"/>
      <c r="B420" s="17"/>
      <c r="CP420" s="2"/>
      <c r="CQ420" s="2"/>
      <c r="CR420" s="2"/>
      <c r="CS420" s="2"/>
      <c r="CT420" s="2"/>
      <c r="CU420" s="2"/>
      <c r="CV420" s="27"/>
      <c r="CW420" s="41"/>
      <c r="CX420" s="41"/>
      <c r="CY420" s="41"/>
      <c r="CZ420" s="17"/>
      <c r="DA420" s="17"/>
      <c r="DB420" s="17"/>
      <c r="DD420" s="17"/>
      <c r="DF420" s="83"/>
      <c r="DG420" s="41"/>
      <c r="DH420" s="42"/>
      <c r="DI420" s="43"/>
    </row>
    <row r="421" spans="1:113" x14ac:dyDescent="0.2">
      <c r="A421"/>
      <c r="B421" s="17"/>
      <c r="CP421" s="2"/>
      <c r="CQ421" s="2"/>
      <c r="CR421" s="2"/>
      <c r="CS421" s="2"/>
      <c r="CT421" s="2"/>
      <c r="CU421" s="2"/>
      <c r="CV421" s="27"/>
      <c r="CW421" s="41"/>
      <c r="CX421" s="41"/>
      <c r="CY421" s="41"/>
      <c r="CZ421" s="17"/>
      <c r="DA421" s="17"/>
      <c r="DB421" s="17"/>
      <c r="DD421" s="17"/>
      <c r="DF421" s="83"/>
      <c r="DG421" s="41"/>
      <c r="DH421" s="42"/>
      <c r="DI421" s="43"/>
    </row>
    <row r="422" spans="1:113" x14ac:dyDescent="0.2">
      <c r="A422"/>
      <c r="B422" s="17"/>
      <c r="CP422" s="2"/>
      <c r="CQ422" s="2"/>
      <c r="CR422" s="2"/>
      <c r="CS422" s="2"/>
      <c r="CT422" s="2"/>
      <c r="CU422" s="2"/>
      <c r="CV422" s="27"/>
      <c r="CW422" s="41"/>
      <c r="CX422" s="41"/>
      <c r="CY422" s="41"/>
      <c r="CZ422" s="17"/>
      <c r="DA422" s="17"/>
      <c r="DB422" s="17"/>
      <c r="DD422" s="17"/>
      <c r="DF422" s="83"/>
      <c r="DG422" s="41"/>
      <c r="DH422" s="42"/>
      <c r="DI422" s="43"/>
    </row>
    <row r="423" spans="1:113" x14ac:dyDescent="0.2">
      <c r="A423"/>
      <c r="B423" s="17"/>
      <c r="CP423" s="2"/>
      <c r="CQ423" s="2"/>
      <c r="CR423" s="2"/>
      <c r="CS423" s="2"/>
      <c r="CT423" s="2"/>
      <c r="CU423" s="2"/>
      <c r="CV423" s="27"/>
      <c r="CW423" s="41"/>
      <c r="CX423" s="41"/>
      <c r="CY423" s="41"/>
      <c r="CZ423" s="17"/>
      <c r="DA423" s="17"/>
      <c r="DB423" s="17"/>
      <c r="DD423" s="17"/>
      <c r="DF423" s="83"/>
      <c r="DG423" s="41"/>
      <c r="DH423" s="42"/>
      <c r="DI423" s="43"/>
    </row>
    <row r="424" spans="1:113" x14ac:dyDescent="0.2">
      <c r="A424"/>
      <c r="B424" s="17"/>
      <c r="CP424" s="2"/>
      <c r="CQ424" s="2"/>
      <c r="CR424" s="2"/>
      <c r="CS424" s="2"/>
      <c r="CT424" s="2"/>
      <c r="CU424" s="2"/>
      <c r="CV424" s="27"/>
      <c r="CW424" s="41"/>
      <c r="CX424" s="41"/>
      <c r="CY424" s="41"/>
      <c r="CZ424" s="17"/>
      <c r="DA424" s="17"/>
      <c r="DB424" s="17"/>
      <c r="DD424" s="17"/>
      <c r="DF424" s="83"/>
      <c r="DG424" s="41"/>
      <c r="DH424" s="42"/>
      <c r="DI424" s="43"/>
    </row>
    <row r="425" spans="1:113" x14ac:dyDescent="0.2">
      <c r="A425"/>
      <c r="B425" s="17"/>
      <c r="CP425" s="2"/>
      <c r="CQ425" s="2"/>
      <c r="CR425" s="2"/>
      <c r="CS425" s="2"/>
      <c r="CT425" s="2"/>
      <c r="CU425" s="2"/>
      <c r="CV425" s="27"/>
      <c r="CW425" s="41"/>
      <c r="CX425" s="41"/>
      <c r="CY425" s="41"/>
      <c r="CZ425" s="17"/>
      <c r="DA425" s="17"/>
      <c r="DB425" s="17"/>
      <c r="DD425" s="17"/>
      <c r="DF425" s="83"/>
      <c r="DG425" s="41"/>
      <c r="DH425" s="42"/>
      <c r="DI425" s="43"/>
    </row>
    <row r="426" spans="1:113" x14ac:dyDescent="0.2">
      <c r="B426" s="17"/>
      <c r="CP426" s="2"/>
      <c r="CQ426" s="2"/>
      <c r="CR426" s="2"/>
      <c r="CS426" s="2"/>
      <c r="CT426" s="2"/>
      <c r="CU426" s="2"/>
      <c r="CV426" s="27"/>
      <c r="CW426" s="41"/>
      <c r="CX426" s="41"/>
      <c r="CY426" s="41"/>
      <c r="CZ426" s="17"/>
      <c r="DA426" s="17"/>
      <c r="DB426" s="17"/>
      <c r="DD426" s="17"/>
      <c r="DF426" s="83"/>
      <c r="DG426" s="41"/>
      <c r="DH426" s="42"/>
      <c r="DI426" s="43"/>
    </row>
    <row r="427" spans="1:113" x14ac:dyDescent="0.2">
      <c r="B427" s="17"/>
      <c r="CP427" s="2"/>
      <c r="CQ427" s="2"/>
      <c r="CR427" s="2"/>
      <c r="CS427" s="2"/>
      <c r="CT427" s="2"/>
      <c r="CU427" s="2"/>
      <c r="CV427" s="27"/>
      <c r="CW427" s="41"/>
      <c r="CX427" s="41"/>
      <c r="CY427" s="41"/>
      <c r="CZ427" s="17"/>
      <c r="DA427" s="17"/>
      <c r="DB427" s="17"/>
      <c r="DD427" s="17"/>
      <c r="DF427" s="83"/>
      <c r="DG427" s="41"/>
      <c r="DH427" s="42"/>
      <c r="DI427" s="43"/>
    </row>
    <row r="428" spans="1:113" x14ac:dyDescent="0.2">
      <c r="B428" s="17"/>
      <c r="CP428" s="2"/>
      <c r="CQ428" s="2"/>
      <c r="CR428" s="2"/>
      <c r="CS428" s="2"/>
      <c r="CT428" s="2"/>
      <c r="CU428" s="2"/>
      <c r="CV428" s="27"/>
      <c r="CW428" s="41"/>
      <c r="CX428" s="41"/>
      <c r="CY428" s="41"/>
      <c r="CZ428" s="17"/>
      <c r="DA428" s="17"/>
      <c r="DB428" s="17"/>
      <c r="DD428" s="17"/>
      <c r="DF428" s="83"/>
      <c r="DG428" s="41"/>
      <c r="DH428" s="42"/>
      <c r="DI428" s="43"/>
    </row>
    <row r="429" spans="1:113" x14ac:dyDescent="0.2">
      <c r="B429" s="17"/>
      <c r="CP429" s="2"/>
      <c r="CQ429" s="2"/>
      <c r="CR429" s="2"/>
      <c r="CS429" s="2"/>
      <c r="CT429" s="2"/>
      <c r="CU429" s="2"/>
      <c r="CV429" s="27"/>
      <c r="CW429" s="41"/>
      <c r="CX429" s="41"/>
      <c r="CY429" s="41"/>
      <c r="CZ429" s="17"/>
      <c r="DA429" s="17"/>
      <c r="DB429" s="17"/>
      <c r="DD429" s="17"/>
      <c r="DF429" s="83"/>
      <c r="DG429" s="41"/>
      <c r="DH429" s="42"/>
      <c r="DI429" s="43"/>
    </row>
    <row r="430" spans="1:113" x14ac:dyDescent="0.2">
      <c r="B430" s="17"/>
      <c r="CP430" s="2"/>
      <c r="CQ430" s="2"/>
      <c r="CR430" s="2"/>
      <c r="CS430" s="2"/>
      <c r="CT430" s="2"/>
      <c r="CU430" s="2"/>
      <c r="CV430" s="27"/>
      <c r="CW430" s="41"/>
      <c r="CX430" s="41"/>
      <c r="CY430" s="41"/>
      <c r="CZ430" s="17"/>
      <c r="DA430" s="17"/>
      <c r="DB430" s="17"/>
      <c r="DD430" s="17"/>
      <c r="DF430" s="83"/>
      <c r="DG430" s="41"/>
      <c r="DH430" s="42"/>
      <c r="DI430" s="43"/>
    </row>
    <row r="431" spans="1:113" x14ac:dyDescent="0.2">
      <c r="B431" s="17"/>
      <c r="CP431" s="2"/>
      <c r="CQ431" s="2"/>
      <c r="CR431" s="2"/>
      <c r="CS431" s="2"/>
      <c r="CT431" s="2"/>
      <c r="CU431" s="2"/>
      <c r="CV431" s="27"/>
      <c r="CW431" s="41"/>
      <c r="CX431" s="41"/>
      <c r="CY431" s="41"/>
      <c r="CZ431" s="17"/>
      <c r="DA431" s="17"/>
      <c r="DB431" s="17"/>
      <c r="DD431" s="17"/>
      <c r="DF431" s="83"/>
      <c r="DG431" s="41"/>
      <c r="DH431" s="42"/>
      <c r="DI431" s="43"/>
    </row>
    <row r="432" spans="1:113" x14ac:dyDescent="0.2">
      <c r="B432" s="17"/>
      <c r="CP432" s="2"/>
      <c r="CQ432" s="2"/>
      <c r="CR432" s="2"/>
      <c r="CS432" s="2"/>
      <c r="CT432" s="2"/>
      <c r="CU432" s="2"/>
      <c r="CV432" s="27"/>
      <c r="CW432" s="41"/>
      <c r="CX432" s="41"/>
      <c r="CY432" s="41"/>
      <c r="CZ432" s="17"/>
      <c r="DA432" s="17"/>
      <c r="DB432" s="17"/>
      <c r="DD432" s="17"/>
      <c r="DF432" s="83"/>
      <c r="DG432" s="41"/>
      <c r="DH432" s="42"/>
      <c r="DI432" s="43"/>
    </row>
    <row r="433" spans="2:113" x14ac:dyDescent="0.2">
      <c r="B433" s="17"/>
      <c r="CP433" s="2"/>
      <c r="CQ433" s="2"/>
      <c r="CR433" s="2"/>
      <c r="CS433" s="2"/>
      <c r="CT433" s="2"/>
      <c r="CU433" s="2"/>
      <c r="CV433" s="27"/>
      <c r="CW433" s="41"/>
      <c r="CX433" s="41"/>
      <c r="CY433" s="41"/>
      <c r="CZ433" s="17"/>
      <c r="DA433" s="17"/>
      <c r="DB433" s="17"/>
      <c r="DD433" s="17"/>
      <c r="DF433" s="83"/>
      <c r="DG433" s="41"/>
      <c r="DH433" s="42"/>
      <c r="DI433" s="43"/>
    </row>
    <row r="434" spans="2:113" x14ac:dyDescent="0.2">
      <c r="B434" s="17"/>
      <c r="CP434" s="2"/>
      <c r="CQ434" s="2"/>
      <c r="CR434" s="2"/>
      <c r="CS434" s="2"/>
      <c r="CT434" s="2"/>
      <c r="CU434" s="2"/>
      <c r="CV434" s="27"/>
      <c r="CW434" s="41"/>
      <c r="CX434" s="41"/>
      <c r="CY434" s="41"/>
      <c r="CZ434" s="17"/>
      <c r="DA434" s="17"/>
      <c r="DB434" s="17"/>
      <c r="DD434" s="17"/>
      <c r="DF434" s="83"/>
      <c r="DG434" s="41"/>
      <c r="DH434" s="42"/>
      <c r="DI434" s="43"/>
    </row>
    <row r="435" spans="2:113" x14ac:dyDescent="0.2">
      <c r="B435" s="17"/>
      <c r="CP435" s="2"/>
      <c r="CQ435" s="2"/>
      <c r="CR435" s="2"/>
      <c r="CS435" s="2"/>
      <c r="CT435" s="2"/>
      <c r="CU435" s="2"/>
      <c r="CV435" s="27"/>
      <c r="CW435" s="41"/>
      <c r="CX435" s="41"/>
      <c r="CY435" s="41"/>
      <c r="CZ435" s="17"/>
      <c r="DA435" s="17"/>
      <c r="DB435" s="17"/>
      <c r="DD435" s="17"/>
      <c r="DF435" s="83"/>
      <c r="DG435" s="41"/>
      <c r="DH435" s="42"/>
      <c r="DI435" s="43"/>
    </row>
    <row r="436" spans="2:113" x14ac:dyDescent="0.2">
      <c r="B436" s="17"/>
      <c r="CP436" s="2"/>
      <c r="CQ436" s="2"/>
      <c r="CR436" s="2"/>
      <c r="CS436" s="2"/>
      <c r="CT436" s="2"/>
      <c r="CU436" s="2"/>
      <c r="CV436" s="27"/>
      <c r="CW436" s="41"/>
      <c r="CX436" s="41"/>
      <c r="CY436" s="41"/>
      <c r="CZ436" s="17"/>
      <c r="DA436" s="17"/>
      <c r="DB436" s="17"/>
      <c r="DD436" s="17"/>
      <c r="DF436" s="83"/>
      <c r="DG436" s="41"/>
      <c r="DH436" s="42"/>
      <c r="DI436" s="43"/>
    </row>
    <row r="437" spans="2:113" x14ac:dyDescent="0.2">
      <c r="B437" s="17"/>
      <c r="CP437" s="2"/>
      <c r="CQ437" s="2"/>
      <c r="CR437" s="2"/>
      <c r="CS437" s="2"/>
      <c r="CT437" s="2"/>
      <c r="CU437" s="2"/>
      <c r="CV437" s="27"/>
      <c r="CW437" s="41"/>
      <c r="CX437" s="41"/>
      <c r="CY437" s="41"/>
      <c r="CZ437" s="17"/>
      <c r="DA437" s="17"/>
      <c r="DB437" s="17"/>
      <c r="DD437" s="17"/>
      <c r="DF437" s="83"/>
      <c r="DG437" s="41"/>
      <c r="DH437" s="42"/>
      <c r="DI437" s="43"/>
    </row>
    <row r="438" spans="2:113" x14ac:dyDescent="0.2">
      <c r="B438" s="17"/>
      <c r="CP438" s="2"/>
      <c r="CQ438" s="2"/>
      <c r="CR438" s="2"/>
      <c r="CS438" s="2"/>
      <c r="CT438" s="2"/>
      <c r="CU438" s="2"/>
      <c r="CV438" s="27"/>
      <c r="CW438" s="41"/>
      <c r="CX438" s="41"/>
      <c r="CY438" s="41"/>
      <c r="CZ438" s="17"/>
      <c r="DA438" s="17"/>
      <c r="DB438" s="17"/>
      <c r="DD438" s="17"/>
      <c r="DF438" s="83"/>
      <c r="DG438" s="41"/>
      <c r="DH438" s="42"/>
      <c r="DI438" s="43"/>
    </row>
    <row r="439" spans="2:113" x14ac:dyDescent="0.2">
      <c r="B439" s="17"/>
      <c r="CP439" s="2"/>
      <c r="CQ439" s="2"/>
      <c r="CR439" s="2"/>
      <c r="CS439" s="2"/>
      <c r="CT439" s="2"/>
      <c r="CU439" s="2"/>
      <c r="CV439" s="27"/>
      <c r="CW439" s="41"/>
      <c r="CX439" s="41"/>
      <c r="CY439" s="41"/>
      <c r="CZ439" s="17"/>
      <c r="DA439" s="17"/>
      <c r="DB439" s="17"/>
      <c r="DD439" s="17"/>
      <c r="DF439" s="83"/>
      <c r="DG439" s="41"/>
      <c r="DH439" s="42"/>
      <c r="DI439" s="43"/>
    </row>
    <row r="440" spans="2:113" x14ac:dyDescent="0.2">
      <c r="B440" s="17"/>
      <c r="CP440" s="2"/>
      <c r="CQ440" s="2"/>
      <c r="CR440" s="2"/>
      <c r="CS440" s="2"/>
      <c r="CT440" s="2"/>
      <c r="CU440" s="2"/>
      <c r="CV440" s="27"/>
      <c r="CW440" s="41"/>
      <c r="CX440" s="41"/>
      <c r="CY440" s="41"/>
      <c r="CZ440" s="17"/>
      <c r="DA440" s="17"/>
      <c r="DB440" s="17"/>
      <c r="DD440" s="17"/>
      <c r="DF440" s="83"/>
      <c r="DG440" s="41"/>
      <c r="DH440" s="42"/>
      <c r="DI440" s="43"/>
    </row>
    <row r="441" spans="2:113" x14ac:dyDescent="0.2">
      <c r="B441" s="17"/>
      <c r="CP441" s="2"/>
      <c r="CQ441" s="2"/>
      <c r="CR441" s="2"/>
      <c r="CS441" s="2"/>
      <c r="CT441" s="2"/>
      <c r="CU441" s="2"/>
      <c r="CV441" s="27"/>
      <c r="CW441" s="41"/>
      <c r="CX441" s="41"/>
      <c r="CY441" s="41"/>
      <c r="CZ441" s="17"/>
      <c r="DA441" s="17"/>
      <c r="DB441" s="17"/>
      <c r="DD441" s="17"/>
      <c r="DF441" s="83"/>
      <c r="DG441" s="41"/>
      <c r="DH441" s="42"/>
      <c r="DI441" s="43"/>
    </row>
    <row r="442" spans="2:113" x14ac:dyDescent="0.2">
      <c r="B442" s="17"/>
      <c r="CP442" s="2"/>
      <c r="CQ442" s="2"/>
      <c r="CR442" s="2"/>
      <c r="CS442" s="2"/>
      <c r="CT442" s="2"/>
      <c r="CU442" s="2"/>
      <c r="CV442" s="27"/>
      <c r="CW442" s="41"/>
      <c r="CX442" s="41"/>
      <c r="CY442" s="41"/>
      <c r="CZ442" s="17"/>
      <c r="DA442" s="17"/>
      <c r="DB442" s="17"/>
      <c r="DD442" s="17"/>
      <c r="DF442" s="83"/>
      <c r="DG442" s="41"/>
      <c r="DH442" s="42"/>
      <c r="DI442" s="43"/>
    </row>
    <row r="443" spans="2:113" x14ac:dyDescent="0.2">
      <c r="B443" s="17"/>
      <c r="CP443" s="2"/>
      <c r="CQ443" s="2"/>
      <c r="CR443" s="2"/>
      <c r="CS443" s="2"/>
      <c r="CT443" s="2"/>
      <c r="CU443" s="2"/>
      <c r="CV443" s="27"/>
      <c r="CW443" s="41"/>
      <c r="CX443" s="41"/>
      <c r="CY443" s="41"/>
      <c r="CZ443" s="17"/>
      <c r="DA443" s="17"/>
      <c r="DB443" s="17"/>
      <c r="DD443" s="17"/>
      <c r="DF443" s="83"/>
      <c r="DG443" s="41"/>
      <c r="DH443" s="42"/>
      <c r="DI443" s="43"/>
    </row>
    <row r="444" spans="2:113" x14ac:dyDescent="0.2">
      <c r="B444" s="17"/>
      <c r="CP444" s="2"/>
      <c r="CQ444" s="2"/>
      <c r="CR444" s="2"/>
      <c r="CS444" s="2"/>
      <c r="CT444" s="2"/>
      <c r="CU444" s="2"/>
      <c r="CV444" s="27"/>
      <c r="CW444" s="41"/>
      <c r="CX444" s="41"/>
      <c r="CY444" s="41"/>
      <c r="CZ444" s="17"/>
      <c r="DA444" s="17"/>
      <c r="DB444" s="17"/>
      <c r="DD444" s="17"/>
      <c r="DF444" s="83"/>
      <c r="DG444" s="41"/>
      <c r="DH444" s="42"/>
      <c r="DI444" s="43"/>
    </row>
    <row r="445" spans="2:113" x14ac:dyDescent="0.2">
      <c r="B445" s="17"/>
      <c r="CP445" s="2"/>
      <c r="CQ445" s="2"/>
      <c r="CR445" s="2"/>
      <c r="CS445" s="2"/>
      <c r="CT445" s="2"/>
      <c r="CU445" s="2"/>
      <c r="CV445" s="27"/>
      <c r="CW445" s="41"/>
      <c r="CX445" s="41"/>
      <c r="CY445" s="41"/>
      <c r="CZ445" s="17"/>
      <c r="DA445" s="17"/>
      <c r="DB445" s="17"/>
      <c r="DD445" s="17"/>
      <c r="DF445" s="83"/>
      <c r="DG445" s="41"/>
      <c r="DH445" s="42"/>
      <c r="DI445" s="43"/>
    </row>
    <row r="446" spans="2:113" x14ac:dyDescent="0.2">
      <c r="B446" s="17"/>
      <c r="CP446" s="2"/>
      <c r="CQ446" s="2"/>
      <c r="CR446" s="2"/>
      <c r="CS446" s="2"/>
      <c r="CT446" s="2"/>
      <c r="CU446" s="2"/>
      <c r="CV446" s="27"/>
      <c r="CW446" s="41"/>
      <c r="CX446" s="41"/>
      <c r="CY446" s="41"/>
      <c r="CZ446" s="17"/>
      <c r="DA446" s="17"/>
      <c r="DB446" s="17"/>
      <c r="DD446" s="17"/>
      <c r="DF446" s="83"/>
      <c r="DG446" s="41"/>
      <c r="DH446" s="42"/>
      <c r="DI446" s="43"/>
    </row>
    <row r="447" spans="2:113" x14ac:dyDescent="0.2">
      <c r="B447" s="17"/>
      <c r="CP447" s="2"/>
      <c r="CQ447" s="2"/>
      <c r="CR447" s="2"/>
      <c r="CS447" s="2"/>
      <c r="CT447" s="2"/>
      <c r="CU447" s="2"/>
      <c r="CV447" s="27"/>
      <c r="CW447" s="41"/>
      <c r="CX447" s="41"/>
      <c r="CY447" s="41"/>
      <c r="CZ447" s="17"/>
      <c r="DA447" s="17"/>
      <c r="DB447" s="17"/>
      <c r="DD447" s="17"/>
      <c r="DF447" s="83"/>
      <c r="DG447" s="41"/>
      <c r="DH447" s="42"/>
      <c r="DI447" s="43"/>
    </row>
    <row r="448" spans="2:113" x14ac:dyDescent="0.2">
      <c r="B448" s="17"/>
      <c r="CP448" s="2"/>
      <c r="CQ448" s="2"/>
      <c r="CR448" s="2"/>
      <c r="CS448" s="2"/>
      <c r="CT448" s="2"/>
      <c r="CU448" s="2"/>
      <c r="CV448" s="27"/>
      <c r="CW448" s="41"/>
      <c r="CX448" s="41"/>
      <c r="CY448" s="41"/>
      <c r="CZ448" s="17"/>
      <c r="DA448" s="17"/>
      <c r="DB448" s="17"/>
      <c r="DD448" s="17"/>
      <c r="DF448" s="83"/>
      <c r="DG448" s="41"/>
      <c r="DH448" s="42"/>
      <c r="DI448" s="43"/>
    </row>
    <row r="449" spans="2:113" x14ac:dyDescent="0.2">
      <c r="B449" s="17"/>
      <c r="CP449" s="2"/>
      <c r="CQ449" s="2"/>
      <c r="CR449" s="2"/>
      <c r="CS449" s="2"/>
      <c r="CT449" s="2"/>
      <c r="CU449" s="2"/>
      <c r="CV449" s="27"/>
      <c r="CW449" s="41"/>
      <c r="CX449" s="41"/>
      <c r="CY449" s="41"/>
      <c r="CZ449" s="17"/>
      <c r="DA449" s="17"/>
      <c r="DB449" s="17"/>
      <c r="DD449" s="17"/>
      <c r="DF449" s="83"/>
      <c r="DG449" s="41"/>
      <c r="DH449" s="42"/>
      <c r="DI449" s="43"/>
    </row>
    <row r="450" spans="2:113" x14ac:dyDescent="0.2">
      <c r="B450" s="17"/>
      <c r="CP450" s="2"/>
      <c r="CQ450" s="2"/>
      <c r="CR450" s="2"/>
      <c r="CS450" s="2"/>
      <c r="CT450" s="2"/>
      <c r="CU450" s="2"/>
      <c r="CV450" s="27"/>
      <c r="CW450" s="41"/>
      <c r="CX450" s="41"/>
      <c r="CY450" s="41"/>
      <c r="CZ450" s="17"/>
      <c r="DA450" s="17"/>
      <c r="DB450" s="17"/>
      <c r="DD450" s="17"/>
      <c r="DF450" s="83"/>
      <c r="DG450" s="41"/>
      <c r="DH450" s="42"/>
      <c r="DI450" s="43"/>
    </row>
    <row r="451" spans="2:113" x14ac:dyDescent="0.2">
      <c r="B451" s="17"/>
      <c r="CP451" s="2"/>
      <c r="CQ451" s="2"/>
      <c r="CR451" s="2"/>
      <c r="CS451" s="2"/>
      <c r="CT451" s="2"/>
      <c r="CU451" s="2"/>
      <c r="CV451" s="27"/>
      <c r="CW451" s="41"/>
      <c r="CX451" s="41"/>
      <c r="CY451" s="41"/>
      <c r="CZ451" s="17"/>
      <c r="DA451" s="17"/>
      <c r="DB451" s="17"/>
      <c r="DD451" s="17"/>
      <c r="DF451" s="83"/>
      <c r="DG451" s="41"/>
      <c r="DH451" s="42"/>
      <c r="DI451" s="43"/>
    </row>
    <row r="452" spans="2:113" x14ac:dyDescent="0.2">
      <c r="B452" s="17"/>
      <c r="CP452" s="2"/>
      <c r="CQ452" s="2"/>
      <c r="CR452" s="2"/>
      <c r="CS452" s="2"/>
      <c r="CT452" s="2"/>
      <c r="CU452" s="2"/>
      <c r="CV452" s="27"/>
      <c r="CW452" s="41"/>
      <c r="CX452" s="41"/>
      <c r="CY452" s="41"/>
      <c r="CZ452" s="17"/>
      <c r="DA452" s="17"/>
      <c r="DB452" s="17"/>
      <c r="DD452" s="17"/>
      <c r="DF452" s="83"/>
      <c r="DG452" s="41"/>
      <c r="DH452" s="42"/>
      <c r="DI452" s="43"/>
    </row>
    <row r="453" spans="2:113" x14ac:dyDescent="0.2">
      <c r="B453" s="17"/>
      <c r="CP453" s="2"/>
      <c r="CQ453" s="2"/>
      <c r="CR453" s="2"/>
      <c r="CS453" s="2"/>
      <c r="CT453" s="2"/>
      <c r="CU453" s="2"/>
      <c r="CV453" s="27"/>
      <c r="CW453" s="41"/>
      <c r="CX453" s="41"/>
      <c r="CY453" s="41"/>
      <c r="CZ453" s="17"/>
      <c r="DA453" s="17"/>
      <c r="DB453" s="17"/>
      <c r="DD453" s="17"/>
      <c r="DF453" s="83"/>
      <c r="DG453" s="41"/>
      <c r="DH453" s="42"/>
      <c r="DI453" s="43"/>
    </row>
    <row r="454" spans="2:113" x14ac:dyDescent="0.2">
      <c r="B454" s="17"/>
      <c r="CP454" s="2"/>
      <c r="CQ454" s="2"/>
      <c r="CR454" s="2"/>
      <c r="CS454" s="2"/>
      <c r="CT454" s="2"/>
      <c r="CU454" s="2"/>
      <c r="CV454" s="27"/>
      <c r="CW454" s="41"/>
      <c r="CX454" s="41"/>
      <c r="CY454" s="41"/>
      <c r="CZ454" s="17"/>
      <c r="DA454" s="17"/>
      <c r="DB454" s="17"/>
      <c r="DD454" s="17"/>
      <c r="DF454" s="83"/>
      <c r="DG454" s="41"/>
      <c r="DH454" s="42"/>
      <c r="DI454" s="43"/>
    </row>
    <row r="455" spans="2:113" x14ac:dyDescent="0.2">
      <c r="B455" s="17"/>
      <c r="CP455" s="2"/>
      <c r="CQ455" s="2"/>
      <c r="CR455" s="2"/>
      <c r="CS455" s="2"/>
      <c r="CT455" s="2"/>
      <c r="CU455" s="2"/>
      <c r="CV455" s="27"/>
      <c r="CW455" s="41"/>
      <c r="CX455" s="41"/>
      <c r="CY455" s="41"/>
      <c r="CZ455" s="17"/>
      <c r="DA455" s="17"/>
      <c r="DB455" s="17"/>
      <c r="DD455" s="17"/>
      <c r="DF455" s="83"/>
      <c r="DG455" s="41"/>
      <c r="DH455" s="42"/>
      <c r="DI455" s="43"/>
    </row>
    <row r="456" spans="2:113" x14ac:dyDescent="0.2">
      <c r="B456" s="17"/>
      <c r="CP456" s="2"/>
      <c r="CQ456" s="2"/>
      <c r="CR456" s="2"/>
      <c r="CS456" s="2"/>
      <c r="CT456" s="2"/>
      <c r="CU456" s="2"/>
      <c r="CV456" s="27"/>
      <c r="CW456" s="41"/>
      <c r="CX456" s="41"/>
      <c r="CY456" s="41"/>
      <c r="CZ456" s="17"/>
      <c r="DA456" s="17"/>
      <c r="DB456" s="17"/>
      <c r="DD456" s="17"/>
      <c r="DF456" s="83"/>
      <c r="DG456" s="41"/>
      <c r="DH456" s="42"/>
      <c r="DI456" s="43"/>
    </row>
    <row r="457" spans="2:113" x14ac:dyDescent="0.2">
      <c r="B457" s="17"/>
      <c r="CP457" s="2"/>
      <c r="CQ457" s="2"/>
      <c r="CR457" s="2"/>
      <c r="CS457" s="2"/>
      <c r="CT457" s="2"/>
      <c r="CU457" s="2"/>
      <c r="CV457" s="27"/>
      <c r="CW457" s="41"/>
      <c r="CX457" s="41"/>
      <c r="CY457" s="41"/>
      <c r="CZ457" s="17"/>
      <c r="DA457" s="17"/>
      <c r="DB457" s="17"/>
      <c r="DD457" s="17"/>
      <c r="DF457" s="83"/>
      <c r="DG457" s="41"/>
      <c r="DH457" s="42"/>
      <c r="DI457" s="43"/>
    </row>
    <row r="458" spans="2:113" x14ac:dyDescent="0.2">
      <c r="B458" s="17"/>
      <c r="CP458" s="2"/>
      <c r="CQ458" s="2"/>
      <c r="CR458" s="2"/>
      <c r="CS458" s="2"/>
      <c r="CT458" s="2"/>
      <c r="CU458" s="2"/>
      <c r="CV458" s="27"/>
      <c r="CW458" s="41"/>
      <c r="CX458" s="41"/>
      <c r="CY458" s="41"/>
      <c r="CZ458" s="17"/>
      <c r="DA458" s="17"/>
      <c r="DB458" s="17"/>
      <c r="DD458" s="17"/>
      <c r="DF458" s="83"/>
      <c r="DG458" s="41"/>
      <c r="DH458" s="42"/>
      <c r="DI458" s="43"/>
    </row>
    <row r="459" spans="2:113" x14ac:dyDescent="0.2">
      <c r="B459" s="17"/>
      <c r="CP459" s="2"/>
      <c r="CQ459" s="2"/>
      <c r="CR459" s="2"/>
      <c r="CS459" s="2"/>
      <c r="CT459" s="2"/>
      <c r="CU459" s="2"/>
      <c r="CV459" s="27"/>
      <c r="CW459" s="41"/>
      <c r="CX459" s="41"/>
      <c r="CY459" s="41"/>
      <c r="CZ459" s="17"/>
      <c r="DA459" s="17"/>
      <c r="DB459" s="17"/>
      <c r="DD459" s="17"/>
      <c r="DF459" s="83"/>
      <c r="DG459" s="41"/>
      <c r="DH459" s="42"/>
      <c r="DI459" s="43"/>
    </row>
    <row r="460" spans="2:113" x14ac:dyDescent="0.2">
      <c r="B460" s="17"/>
      <c r="CP460" s="2"/>
      <c r="CQ460" s="2"/>
      <c r="CR460" s="2"/>
      <c r="CS460" s="2"/>
      <c r="CT460" s="2"/>
      <c r="CU460" s="2"/>
      <c r="CV460" s="27"/>
      <c r="CW460" s="41"/>
      <c r="CX460" s="41"/>
      <c r="CY460" s="41"/>
      <c r="CZ460" s="17"/>
      <c r="DA460" s="17"/>
      <c r="DB460" s="17"/>
      <c r="DD460" s="17"/>
      <c r="DF460" s="83"/>
      <c r="DG460" s="41"/>
      <c r="DH460" s="42"/>
      <c r="DI460" s="43"/>
    </row>
    <row r="461" spans="2:113" x14ac:dyDescent="0.2">
      <c r="B461" s="17"/>
      <c r="CP461" s="2"/>
      <c r="CQ461" s="2"/>
      <c r="CR461" s="2"/>
      <c r="CS461" s="2"/>
      <c r="CT461" s="2"/>
      <c r="CU461" s="2"/>
      <c r="CV461" s="27"/>
      <c r="CW461" s="41"/>
      <c r="CX461" s="41"/>
      <c r="CY461" s="41"/>
      <c r="CZ461" s="17"/>
      <c r="DA461" s="17"/>
      <c r="DB461" s="17"/>
      <c r="DD461" s="17"/>
      <c r="DF461" s="83"/>
      <c r="DG461" s="41"/>
      <c r="DH461" s="42"/>
      <c r="DI461" s="43"/>
    </row>
    <row r="462" spans="2:113" x14ac:dyDescent="0.2">
      <c r="B462" s="17"/>
      <c r="CP462" s="2"/>
      <c r="CQ462" s="2"/>
      <c r="CR462" s="2"/>
      <c r="CS462" s="2"/>
      <c r="CT462" s="2"/>
      <c r="CU462" s="2"/>
      <c r="CV462" s="27"/>
      <c r="CW462" s="41"/>
      <c r="CX462" s="41"/>
      <c r="CY462" s="41"/>
      <c r="CZ462" s="17"/>
      <c r="DA462" s="17"/>
      <c r="DB462" s="17"/>
      <c r="DD462" s="17"/>
      <c r="DF462" s="83"/>
      <c r="DG462" s="41"/>
      <c r="DH462" s="42"/>
      <c r="DI462" s="43"/>
    </row>
    <row r="463" spans="2:113" x14ac:dyDescent="0.2">
      <c r="B463" s="17"/>
      <c r="CP463" s="2"/>
      <c r="CQ463" s="2"/>
      <c r="CR463" s="2"/>
      <c r="CS463" s="2"/>
      <c r="CT463" s="2"/>
      <c r="CU463" s="2"/>
      <c r="CV463" s="27"/>
      <c r="CW463" s="41"/>
      <c r="CX463" s="41"/>
      <c r="CY463" s="41"/>
      <c r="CZ463" s="17"/>
      <c r="DA463" s="17"/>
      <c r="DB463" s="17"/>
      <c r="DD463" s="17"/>
      <c r="DF463" s="83"/>
      <c r="DG463" s="41"/>
      <c r="DH463" s="42"/>
      <c r="DI463" s="43"/>
    </row>
    <row r="464" spans="2:113" x14ac:dyDescent="0.2">
      <c r="B464" s="17"/>
      <c r="CP464" s="2"/>
      <c r="CQ464" s="2"/>
      <c r="CR464" s="2"/>
      <c r="CS464" s="2"/>
      <c r="CT464" s="2"/>
      <c r="CU464" s="2"/>
      <c r="CV464" s="27"/>
      <c r="CW464" s="41"/>
      <c r="CX464" s="41"/>
      <c r="CY464" s="41"/>
      <c r="CZ464" s="17"/>
      <c r="DA464" s="17"/>
      <c r="DB464" s="17"/>
      <c r="DD464" s="17"/>
      <c r="DF464" s="83"/>
      <c r="DG464" s="41"/>
      <c r="DH464" s="42"/>
      <c r="DI464" s="43"/>
    </row>
    <row r="465" spans="2:113" x14ac:dyDescent="0.2">
      <c r="B465" s="17"/>
      <c r="CP465" s="2"/>
      <c r="CQ465" s="2"/>
      <c r="CR465" s="2"/>
      <c r="CS465" s="2"/>
      <c r="CT465" s="2"/>
      <c r="CU465" s="2"/>
      <c r="CV465" s="27"/>
      <c r="CW465" s="41"/>
      <c r="CX465" s="41"/>
      <c r="CY465" s="41"/>
      <c r="CZ465" s="17"/>
      <c r="DA465" s="17"/>
      <c r="DB465" s="17"/>
      <c r="DD465" s="17"/>
      <c r="DF465" s="83"/>
      <c r="DG465" s="41"/>
      <c r="DH465" s="42"/>
      <c r="DI465" s="43"/>
    </row>
    <row r="466" spans="2:113" x14ac:dyDescent="0.2">
      <c r="B466" s="17"/>
      <c r="CP466" s="2"/>
      <c r="CQ466" s="2"/>
      <c r="CR466" s="2"/>
      <c r="CS466" s="2"/>
      <c r="CT466" s="2"/>
      <c r="CU466" s="2"/>
      <c r="CV466" s="27"/>
      <c r="CW466" s="41"/>
      <c r="CX466" s="41"/>
      <c r="CY466" s="41"/>
      <c r="CZ466" s="17"/>
      <c r="DA466" s="17"/>
      <c r="DB466" s="17"/>
      <c r="DD466" s="17"/>
      <c r="DF466" s="83"/>
      <c r="DG466" s="41"/>
      <c r="DH466" s="42"/>
      <c r="DI466" s="43"/>
    </row>
    <row r="467" spans="2:113" x14ac:dyDescent="0.2">
      <c r="B467" s="17"/>
      <c r="CP467" s="2"/>
      <c r="CQ467" s="2"/>
      <c r="CR467" s="2"/>
      <c r="CS467" s="2"/>
      <c r="CT467" s="2"/>
      <c r="CU467" s="2"/>
      <c r="CV467" s="27"/>
      <c r="CW467" s="41"/>
      <c r="CX467" s="41"/>
      <c r="CY467" s="41"/>
      <c r="CZ467" s="17"/>
      <c r="DA467" s="17"/>
      <c r="DB467" s="17"/>
      <c r="DD467" s="17"/>
      <c r="DF467" s="83"/>
      <c r="DG467" s="41"/>
      <c r="DH467" s="42"/>
      <c r="DI467" s="43"/>
    </row>
    <row r="468" spans="2:113" x14ac:dyDescent="0.2">
      <c r="B468" s="17"/>
      <c r="CP468" s="2"/>
      <c r="CQ468" s="2"/>
      <c r="CR468" s="2"/>
      <c r="CS468" s="2"/>
      <c r="CT468" s="2"/>
      <c r="CU468" s="2"/>
      <c r="CV468" s="27"/>
      <c r="CW468" s="41"/>
      <c r="CX468" s="41"/>
      <c r="CY468" s="41"/>
      <c r="CZ468" s="17"/>
      <c r="DA468" s="17"/>
      <c r="DB468" s="17"/>
      <c r="DD468" s="17"/>
      <c r="DF468" s="83"/>
      <c r="DG468" s="41"/>
      <c r="DH468" s="42"/>
      <c r="DI468" s="43"/>
    </row>
    <row r="469" spans="2:113" x14ac:dyDescent="0.2">
      <c r="B469" s="17"/>
      <c r="CP469" s="2"/>
      <c r="CQ469" s="2"/>
      <c r="CR469" s="2"/>
      <c r="CS469" s="2"/>
      <c r="CT469" s="2"/>
      <c r="CU469" s="2"/>
      <c r="CV469" s="27"/>
      <c r="CW469" s="41"/>
      <c r="CX469" s="41"/>
      <c r="CY469" s="41"/>
      <c r="CZ469" s="17"/>
      <c r="DA469" s="17"/>
      <c r="DB469" s="17"/>
      <c r="DD469" s="17"/>
      <c r="DF469" s="83"/>
      <c r="DG469" s="41"/>
      <c r="DH469" s="42"/>
      <c r="DI469" s="43"/>
    </row>
    <row r="470" spans="2:113" x14ac:dyDescent="0.2">
      <c r="B470" s="17"/>
      <c r="CP470" s="2"/>
      <c r="CQ470" s="2"/>
      <c r="CR470" s="2"/>
      <c r="CS470" s="2"/>
      <c r="CT470" s="2"/>
      <c r="CU470" s="2"/>
      <c r="CV470" s="27"/>
      <c r="CW470" s="41"/>
      <c r="CX470" s="41"/>
      <c r="CY470" s="41"/>
      <c r="CZ470" s="17"/>
      <c r="DA470" s="17"/>
      <c r="DB470" s="17"/>
      <c r="DD470" s="17"/>
      <c r="DF470" s="83"/>
      <c r="DG470" s="41"/>
      <c r="DH470" s="42"/>
      <c r="DI470" s="43"/>
    </row>
    <row r="471" spans="2:113" x14ac:dyDescent="0.2">
      <c r="B471" s="17"/>
      <c r="CP471" s="2"/>
      <c r="CQ471" s="2"/>
      <c r="CR471" s="2"/>
      <c r="CS471" s="2"/>
      <c r="CT471" s="2"/>
      <c r="CU471" s="2"/>
      <c r="CV471" s="27"/>
      <c r="CW471" s="41"/>
      <c r="CX471" s="41"/>
      <c r="CY471" s="41"/>
      <c r="CZ471" s="17"/>
      <c r="DA471" s="17"/>
      <c r="DB471" s="17"/>
      <c r="DD471" s="17"/>
      <c r="DF471" s="83"/>
      <c r="DG471" s="41"/>
      <c r="DH471" s="42"/>
      <c r="DI471" s="43"/>
    </row>
    <row r="472" spans="2:113" x14ac:dyDescent="0.2">
      <c r="B472" s="17"/>
      <c r="CP472" s="2"/>
      <c r="CQ472" s="2"/>
      <c r="CR472" s="2"/>
      <c r="CS472" s="2"/>
      <c r="CT472" s="2"/>
      <c r="CU472" s="2"/>
      <c r="CV472" s="27"/>
      <c r="CW472" s="41"/>
      <c r="CX472" s="41"/>
      <c r="CY472" s="41"/>
      <c r="CZ472" s="17"/>
      <c r="DA472" s="17"/>
      <c r="DB472" s="17"/>
      <c r="DD472" s="17"/>
      <c r="DF472" s="83"/>
      <c r="DG472" s="41"/>
      <c r="DH472" s="42"/>
      <c r="DI472" s="43"/>
    </row>
    <row r="473" spans="2:113" x14ac:dyDescent="0.2">
      <c r="B473" s="17"/>
      <c r="CP473" s="2"/>
      <c r="CQ473" s="2"/>
      <c r="CR473" s="2"/>
      <c r="CS473" s="2"/>
      <c r="CT473" s="2"/>
      <c r="CU473" s="2"/>
      <c r="CV473" s="27"/>
      <c r="CW473" s="41"/>
      <c r="CX473" s="41"/>
      <c r="CY473" s="41"/>
      <c r="CZ473" s="17"/>
      <c r="DA473" s="17"/>
      <c r="DB473" s="17"/>
      <c r="DD473" s="17"/>
      <c r="DF473" s="83"/>
      <c r="DG473" s="41"/>
      <c r="DH473" s="42"/>
      <c r="DI473" s="43"/>
    </row>
    <row r="474" spans="2:113" x14ac:dyDescent="0.2">
      <c r="B474" s="17"/>
      <c r="CP474" s="2"/>
      <c r="CQ474" s="2"/>
      <c r="CR474" s="2"/>
      <c r="CS474" s="2"/>
      <c r="CT474" s="2"/>
      <c r="CU474" s="2"/>
      <c r="CV474" s="27"/>
      <c r="CW474" s="41"/>
      <c r="CX474" s="41"/>
      <c r="CY474" s="41"/>
      <c r="CZ474" s="17"/>
      <c r="DA474" s="17"/>
      <c r="DB474" s="17"/>
      <c r="DD474" s="17"/>
      <c r="DF474" s="83"/>
      <c r="DG474" s="41"/>
      <c r="DH474" s="42"/>
      <c r="DI474" s="43"/>
    </row>
    <row r="475" spans="2:113" x14ac:dyDescent="0.2">
      <c r="B475" s="17"/>
      <c r="CP475" s="2"/>
      <c r="CQ475" s="2"/>
      <c r="CR475" s="2"/>
      <c r="CS475" s="2"/>
      <c r="CT475" s="2"/>
      <c r="CU475" s="2"/>
      <c r="CV475" s="27"/>
      <c r="CW475" s="41"/>
      <c r="CX475" s="41"/>
      <c r="CY475" s="41"/>
      <c r="CZ475" s="17"/>
      <c r="DA475" s="17"/>
      <c r="DB475" s="17"/>
      <c r="DD475" s="17"/>
      <c r="DF475" s="83"/>
      <c r="DG475" s="41"/>
      <c r="DH475" s="42"/>
      <c r="DI475" s="43"/>
    </row>
    <row r="476" spans="2:113" x14ac:dyDescent="0.2">
      <c r="B476" s="17"/>
      <c r="CP476" s="2"/>
      <c r="CQ476" s="2"/>
      <c r="CR476" s="2"/>
      <c r="CS476" s="2"/>
      <c r="CT476" s="2"/>
      <c r="CU476" s="2"/>
      <c r="CV476" s="27"/>
      <c r="CW476" s="41"/>
      <c r="CX476" s="41"/>
      <c r="CY476" s="41"/>
      <c r="CZ476" s="17"/>
      <c r="DA476" s="17"/>
      <c r="DB476" s="17"/>
      <c r="DD476" s="17"/>
      <c r="DF476" s="83"/>
      <c r="DG476" s="41"/>
      <c r="DH476" s="42"/>
      <c r="DI476" s="43"/>
    </row>
    <row r="477" spans="2:113" x14ac:dyDescent="0.2">
      <c r="B477" s="17"/>
      <c r="CP477" s="2"/>
      <c r="CQ477" s="2"/>
      <c r="CR477" s="2"/>
      <c r="CS477" s="2"/>
      <c r="CT477" s="2"/>
      <c r="CU477" s="2"/>
      <c r="CV477" s="27"/>
      <c r="CW477" s="41"/>
      <c r="CX477" s="41"/>
      <c r="CY477" s="41"/>
      <c r="CZ477" s="17"/>
      <c r="DA477" s="17"/>
      <c r="DB477" s="17"/>
      <c r="DD477" s="17"/>
      <c r="DF477" s="83"/>
      <c r="DG477" s="41"/>
      <c r="DH477" s="42"/>
      <c r="DI477" s="43"/>
    </row>
    <row r="478" spans="2:113" x14ac:dyDescent="0.2">
      <c r="B478" s="17"/>
      <c r="CP478" s="2"/>
      <c r="CQ478" s="2"/>
      <c r="CR478" s="2"/>
      <c r="CS478" s="2"/>
      <c r="CT478" s="2"/>
      <c r="CU478" s="2"/>
      <c r="CV478" s="27"/>
      <c r="CW478" s="41"/>
      <c r="CX478" s="41"/>
      <c r="CY478" s="41"/>
      <c r="CZ478" s="17"/>
      <c r="DA478" s="17"/>
      <c r="DB478" s="17"/>
      <c r="DD478" s="17"/>
      <c r="DF478" s="83"/>
      <c r="DG478" s="41"/>
      <c r="DH478" s="42"/>
      <c r="DI478" s="43"/>
    </row>
    <row r="479" spans="2:113" x14ac:dyDescent="0.2">
      <c r="B479" s="17"/>
      <c r="CP479" s="2"/>
      <c r="CQ479" s="2"/>
      <c r="CR479" s="2"/>
      <c r="CS479" s="2"/>
      <c r="CT479" s="2"/>
      <c r="CU479" s="2"/>
      <c r="CV479" s="27"/>
      <c r="CW479" s="41"/>
      <c r="CX479" s="41"/>
      <c r="CY479" s="41"/>
      <c r="CZ479" s="17"/>
      <c r="DA479" s="17"/>
      <c r="DB479" s="17"/>
      <c r="DD479" s="17"/>
      <c r="DF479" s="83"/>
      <c r="DG479" s="41"/>
      <c r="DH479" s="42"/>
      <c r="DI479" s="43"/>
    </row>
    <row r="480" spans="2:113" x14ac:dyDescent="0.2">
      <c r="B480" s="17"/>
      <c r="CP480" s="2"/>
      <c r="CQ480" s="2"/>
      <c r="CR480" s="2"/>
      <c r="CS480" s="2"/>
      <c r="CT480" s="2"/>
      <c r="CU480" s="2"/>
      <c r="CV480" s="27"/>
      <c r="CW480" s="41"/>
      <c r="CX480" s="41"/>
      <c r="CY480" s="41"/>
      <c r="CZ480" s="17"/>
      <c r="DA480" s="17"/>
      <c r="DB480" s="17"/>
      <c r="DD480" s="17"/>
      <c r="DF480" s="83"/>
      <c r="DG480" s="41"/>
      <c r="DH480" s="42"/>
      <c r="DI480" s="43"/>
    </row>
    <row r="481" spans="2:113" x14ac:dyDescent="0.2">
      <c r="B481" s="17"/>
      <c r="CP481" s="2"/>
      <c r="CQ481" s="2"/>
      <c r="CR481" s="2"/>
      <c r="CS481" s="2"/>
      <c r="CT481" s="2"/>
      <c r="CU481" s="2"/>
      <c r="CV481" s="27"/>
      <c r="CW481" s="41"/>
      <c r="CX481" s="41"/>
      <c r="CY481" s="41"/>
      <c r="CZ481" s="17"/>
      <c r="DA481" s="17"/>
      <c r="DB481" s="17"/>
      <c r="DD481" s="17"/>
      <c r="DF481" s="83"/>
      <c r="DG481" s="41"/>
      <c r="DH481" s="42"/>
      <c r="DI481" s="43"/>
    </row>
    <row r="482" spans="2:113" x14ac:dyDescent="0.2">
      <c r="B482" s="17"/>
      <c r="CP482" s="2"/>
      <c r="CQ482" s="2"/>
      <c r="CR482" s="2"/>
      <c r="CS482" s="2"/>
      <c r="CT482" s="2"/>
      <c r="CU482" s="2"/>
      <c r="CV482" s="27"/>
      <c r="CW482" s="41"/>
      <c r="CX482" s="41"/>
      <c r="CY482" s="41"/>
      <c r="CZ482" s="17"/>
      <c r="DA482" s="17"/>
      <c r="DB482" s="17"/>
      <c r="DD482" s="17"/>
      <c r="DF482" s="83"/>
      <c r="DG482" s="41"/>
      <c r="DH482" s="42"/>
      <c r="DI482" s="43"/>
    </row>
    <row r="483" spans="2:113" x14ac:dyDescent="0.2">
      <c r="B483" s="17"/>
      <c r="CP483" s="2"/>
      <c r="CQ483" s="2"/>
      <c r="CR483" s="2"/>
      <c r="CS483" s="2"/>
      <c r="CT483" s="2"/>
      <c r="CU483" s="2"/>
      <c r="CV483" s="27"/>
      <c r="CW483" s="41"/>
      <c r="CX483" s="41"/>
      <c r="CY483" s="41"/>
      <c r="CZ483" s="17"/>
      <c r="DA483" s="17"/>
      <c r="DB483" s="17"/>
      <c r="DD483" s="17"/>
      <c r="DF483" s="83"/>
      <c r="DG483" s="41"/>
      <c r="DH483" s="42"/>
      <c r="DI483" s="43"/>
    </row>
    <row r="484" spans="2:113" x14ac:dyDescent="0.2">
      <c r="B484" s="17"/>
      <c r="CP484" s="2"/>
      <c r="CQ484" s="2"/>
      <c r="CR484" s="2"/>
      <c r="CS484" s="2"/>
      <c r="CT484" s="2"/>
      <c r="CU484" s="2"/>
      <c r="CV484" s="27"/>
      <c r="CW484" s="41"/>
      <c r="CX484" s="41"/>
      <c r="CY484" s="41"/>
      <c r="CZ484" s="17"/>
      <c r="DA484" s="17"/>
      <c r="DB484" s="17"/>
      <c r="DD484" s="17"/>
      <c r="DF484" s="83"/>
      <c r="DG484" s="41"/>
      <c r="DH484" s="42"/>
      <c r="DI484" s="43"/>
    </row>
    <row r="485" spans="2:113" x14ac:dyDescent="0.2">
      <c r="B485" s="17"/>
      <c r="CP485" s="2"/>
      <c r="CQ485" s="2"/>
      <c r="CR485" s="2"/>
      <c r="CS485" s="2"/>
      <c r="CT485" s="2"/>
      <c r="CU485" s="2"/>
      <c r="CV485" s="27"/>
      <c r="CW485" s="41"/>
      <c r="CX485" s="41"/>
      <c r="CY485" s="41"/>
      <c r="CZ485" s="17"/>
      <c r="DA485" s="17"/>
      <c r="DB485" s="17"/>
      <c r="DD485" s="17"/>
      <c r="DF485" s="83"/>
      <c r="DG485" s="41"/>
      <c r="DH485" s="42"/>
      <c r="DI485" s="43"/>
    </row>
    <row r="486" spans="2:113" x14ac:dyDescent="0.2">
      <c r="B486" s="17"/>
      <c r="CP486" s="2"/>
      <c r="CQ486" s="2"/>
      <c r="CR486" s="2"/>
      <c r="CS486" s="2"/>
      <c r="CT486" s="2"/>
      <c r="CU486" s="2"/>
      <c r="CV486" s="27"/>
      <c r="CW486" s="41"/>
      <c r="CX486" s="41"/>
      <c r="CY486" s="41"/>
      <c r="CZ486" s="17"/>
      <c r="DA486" s="17"/>
      <c r="DB486" s="17"/>
      <c r="DD486" s="17"/>
      <c r="DF486" s="83"/>
      <c r="DG486" s="41"/>
      <c r="DH486" s="42"/>
      <c r="DI486" s="43"/>
    </row>
    <row r="487" spans="2:113" x14ac:dyDescent="0.2">
      <c r="B487" s="17"/>
      <c r="CP487" s="2"/>
      <c r="CQ487" s="2"/>
      <c r="CR487" s="2"/>
      <c r="CS487" s="2"/>
      <c r="CT487" s="2"/>
      <c r="CU487" s="2"/>
      <c r="CV487" s="27"/>
      <c r="CW487" s="41"/>
      <c r="CX487" s="41"/>
      <c r="CY487" s="41"/>
      <c r="CZ487" s="17"/>
      <c r="DA487" s="17"/>
      <c r="DB487" s="17"/>
      <c r="DD487" s="17"/>
      <c r="DF487" s="83"/>
      <c r="DG487" s="41"/>
      <c r="DH487" s="42"/>
      <c r="DI487" s="43"/>
    </row>
    <row r="488" spans="2:113" x14ac:dyDescent="0.2">
      <c r="B488" s="17"/>
      <c r="CP488" s="2"/>
      <c r="CQ488" s="2"/>
      <c r="CR488" s="2"/>
      <c r="CS488" s="2"/>
      <c r="CT488" s="2"/>
      <c r="CU488" s="2"/>
      <c r="CV488" s="27"/>
      <c r="CW488" s="41"/>
      <c r="CX488" s="41"/>
      <c r="CY488" s="41"/>
      <c r="CZ488" s="17"/>
      <c r="DA488" s="17"/>
      <c r="DB488" s="17"/>
      <c r="DD488" s="17"/>
      <c r="DF488" s="83"/>
      <c r="DG488" s="41"/>
      <c r="DH488" s="42"/>
      <c r="DI488" s="43"/>
    </row>
    <row r="489" spans="2:113" x14ac:dyDescent="0.2">
      <c r="B489" s="17"/>
      <c r="CP489" s="2"/>
      <c r="CQ489" s="2"/>
      <c r="CR489" s="2"/>
      <c r="CS489" s="2"/>
      <c r="CT489" s="2"/>
      <c r="CU489" s="2"/>
      <c r="CV489" s="27"/>
      <c r="CW489" s="41"/>
      <c r="CX489" s="41"/>
      <c r="CY489" s="41"/>
      <c r="CZ489" s="17"/>
      <c r="DA489" s="17"/>
      <c r="DB489" s="17"/>
      <c r="DD489" s="17"/>
      <c r="DF489" s="83"/>
      <c r="DG489" s="41"/>
      <c r="DH489" s="42"/>
      <c r="DI489" s="43"/>
    </row>
    <row r="490" spans="2:113" x14ac:dyDescent="0.2">
      <c r="B490" s="17"/>
      <c r="CP490" s="2"/>
      <c r="CQ490" s="2"/>
      <c r="CR490" s="2"/>
      <c r="CS490" s="2"/>
      <c r="CT490" s="2"/>
      <c r="CU490" s="2"/>
      <c r="CV490" s="27"/>
      <c r="CW490" s="41"/>
      <c r="CX490" s="41"/>
      <c r="CY490" s="41"/>
      <c r="CZ490" s="17"/>
      <c r="DA490" s="17"/>
      <c r="DB490" s="17"/>
      <c r="DD490" s="17"/>
      <c r="DF490" s="83"/>
      <c r="DG490" s="41"/>
      <c r="DH490" s="42"/>
      <c r="DI490" s="43"/>
    </row>
    <row r="491" spans="2:113" x14ac:dyDescent="0.2">
      <c r="B491" s="17"/>
      <c r="CP491" s="2"/>
      <c r="CQ491" s="2"/>
      <c r="CR491" s="2"/>
      <c r="CS491" s="2"/>
      <c r="CT491" s="2"/>
      <c r="CU491" s="2"/>
      <c r="CV491" s="27"/>
      <c r="CW491" s="41"/>
      <c r="CX491" s="41"/>
      <c r="CY491" s="41"/>
      <c r="CZ491" s="17"/>
      <c r="DA491" s="17"/>
      <c r="DB491" s="17"/>
      <c r="DD491" s="17"/>
      <c r="DF491" s="83"/>
      <c r="DG491" s="41"/>
      <c r="DH491" s="42"/>
      <c r="DI491" s="43"/>
    </row>
    <row r="492" spans="2:113" x14ac:dyDescent="0.2">
      <c r="B492" s="17"/>
      <c r="CP492" s="2"/>
      <c r="CQ492" s="2"/>
      <c r="CR492" s="2"/>
      <c r="CS492" s="2"/>
      <c r="CT492" s="2"/>
      <c r="CU492" s="2"/>
      <c r="CV492" s="27"/>
      <c r="CW492" s="41"/>
      <c r="CX492" s="41"/>
      <c r="CY492" s="41"/>
      <c r="CZ492" s="17"/>
      <c r="DA492" s="17"/>
      <c r="DB492" s="17"/>
      <c r="DD492" s="17"/>
      <c r="DF492" s="83"/>
      <c r="DG492" s="41"/>
      <c r="DH492" s="42"/>
      <c r="DI492" s="43"/>
    </row>
    <row r="493" spans="2:113" x14ac:dyDescent="0.2">
      <c r="B493" s="17"/>
      <c r="CP493" s="2"/>
      <c r="CQ493" s="2"/>
      <c r="CR493" s="2"/>
      <c r="CS493" s="2"/>
      <c r="CT493" s="2"/>
      <c r="CU493" s="2"/>
      <c r="CV493" s="27"/>
      <c r="CW493" s="41"/>
      <c r="CX493" s="41"/>
      <c r="CY493" s="41"/>
      <c r="CZ493" s="17"/>
      <c r="DA493" s="17"/>
      <c r="DB493" s="17"/>
      <c r="DD493" s="17"/>
      <c r="DF493" s="83"/>
      <c r="DG493" s="41"/>
      <c r="DH493" s="42"/>
      <c r="DI493" s="43"/>
    </row>
    <row r="494" spans="2:113" x14ac:dyDescent="0.2">
      <c r="B494" s="17"/>
      <c r="CP494" s="2"/>
      <c r="CQ494" s="2"/>
      <c r="CR494" s="2"/>
      <c r="CS494" s="2"/>
      <c r="CT494" s="2"/>
      <c r="CU494" s="2"/>
      <c r="CV494" s="27"/>
      <c r="CW494" s="41"/>
      <c r="CX494" s="41"/>
      <c r="CY494" s="41"/>
      <c r="CZ494" s="17"/>
      <c r="DA494" s="17"/>
      <c r="DB494" s="17"/>
      <c r="DD494" s="17"/>
      <c r="DF494" s="83"/>
      <c r="DG494" s="41"/>
      <c r="DH494" s="42"/>
      <c r="DI494" s="43"/>
    </row>
    <row r="495" spans="2:113" x14ac:dyDescent="0.2">
      <c r="B495" s="17"/>
      <c r="CP495" s="2"/>
      <c r="CQ495" s="2"/>
      <c r="CR495" s="2"/>
      <c r="CS495" s="2"/>
      <c r="CT495" s="2"/>
      <c r="CU495" s="2"/>
      <c r="CV495" s="27"/>
      <c r="CW495" s="41"/>
      <c r="CX495" s="41"/>
      <c r="CY495" s="41"/>
      <c r="CZ495" s="17"/>
      <c r="DA495" s="17"/>
      <c r="DB495" s="17"/>
      <c r="DD495" s="17"/>
      <c r="DF495" s="83"/>
      <c r="DG495" s="41"/>
      <c r="DH495" s="42"/>
      <c r="DI495" s="43"/>
    </row>
    <row r="496" spans="2:113" x14ac:dyDescent="0.2">
      <c r="B496" s="17"/>
      <c r="CP496" s="2"/>
      <c r="CQ496" s="2"/>
      <c r="CR496" s="2"/>
      <c r="CS496" s="2"/>
      <c r="CT496" s="2"/>
      <c r="CU496" s="2"/>
      <c r="CV496" s="27"/>
      <c r="CW496" s="41"/>
      <c r="CX496" s="41"/>
      <c r="CY496" s="41"/>
      <c r="CZ496" s="17"/>
      <c r="DA496" s="17"/>
      <c r="DB496" s="17"/>
      <c r="DD496" s="17"/>
      <c r="DF496" s="83"/>
      <c r="DG496" s="41"/>
      <c r="DH496" s="42"/>
      <c r="DI496" s="43"/>
    </row>
    <row r="497" spans="2:113" x14ac:dyDescent="0.2">
      <c r="B497" s="17"/>
      <c r="CP497" s="2"/>
      <c r="CQ497" s="2"/>
      <c r="CR497" s="2"/>
      <c r="CS497" s="2"/>
      <c r="CT497" s="2"/>
      <c r="CU497" s="2"/>
      <c r="CV497" s="27"/>
      <c r="CW497" s="41"/>
      <c r="CX497" s="41"/>
      <c r="CY497" s="41"/>
      <c r="CZ497" s="17"/>
      <c r="DA497" s="17"/>
      <c r="DB497" s="17"/>
      <c r="DD497" s="17"/>
      <c r="DF497" s="83"/>
      <c r="DG497" s="41"/>
      <c r="DH497" s="42"/>
      <c r="DI497" s="43"/>
    </row>
    <row r="498" spans="2:113" x14ac:dyDescent="0.2">
      <c r="B498" s="17"/>
      <c r="CP498" s="2"/>
      <c r="CQ498" s="2"/>
      <c r="CR498" s="2"/>
      <c r="CS498" s="2"/>
      <c r="CT498" s="2"/>
      <c r="CU498" s="2"/>
      <c r="CV498" s="27"/>
      <c r="CW498" s="41"/>
      <c r="CX498" s="41"/>
      <c r="CY498" s="41"/>
      <c r="CZ498" s="17"/>
      <c r="DA498" s="17"/>
      <c r="DB498" s="17"/>
      <c r="DD498" s="17"/>
      <c r="DF498" s="83"/>
      <c r="DG498" s="41"/>
      <c r="DH498" s="42"/>
      <c r="DI498" s="43"/>
    </row>
    <row r="499" spans="2:113" x14ac:dyDescent="0.2">
      <c r="B499" s="17"/>
      <c r="CP499" s="2"/>
      <c r="CQ499" s="2"/>
      <c r="CR499" s="2"/>
      <c r="CS499" s="2"/>
      <c r="CT499" s="2"/>
      <c r="CU499" s="2"/>
      <c r="CV499" s="27"/>
      <c r="CW499" s="41"/>
      <c r="CX499" s="41"/>
      <c r="CY499" s="41"/>
      <c r="CZ499" s="17"/>
      <c r="DA499" s="17"/>
      <c r="DB499" s="17"/>
      <c r="DD499" s="17"/>
      <c r="DF499" s="83"/>
      <c r="DG499" s="41"/>
      <c r="DH499" s="42"/>
      <c r="DI499" s="43"/>
    </row>
    <row r="500" spans="2:113" x14ac:dyDescent="0.2">
      <c r="B500" s="17"/>
      <c r="CP500" s="2"/>
      <c r="CQ500" s="2"/>
      <c r="CR500" s="2"/>
      <c r="CS500" s="2"/>
      <c r="CT500" s="2"/>
      <c r="CU500" s="2"/>
      <c r="CV500" s="27"/>
      <c r="CW500" s="41"/>
      <c r="CX500" s="41"/>
      <c r="CY500" s="41"/>
      <c r="CZ500" s="17"/>
      <c r="DA500" s="17"/>
      <c r="DB500" s="17"/>
      <c r="DD500" s="17"/>
      <c r="DF500" s="83"/>
      <c r="DG500" s="41"/>
      <c r="DH500" s="42"/>
      <c r="DI500" s="43"/>
    </row>
    <row r="501" spans="2:113" x14ac:dyDescent="0.2">
      <c r="B501" s="17"/>
      <c r="CP501" s="2"/>
      <c r="CQ501" s="2"/>
      <c r="CR501" s="2"/>
      <c r="CS501" s="2"/>
      <c r="CT501" s="2"/>
      <c r="CU501" s="2"/>
      <c r="CV501" s="27"/>
      <c r="CW501" s="41"/>
      <c r="CX501" s="41"/>
      <c r="CY501" s="41"/>
      <c r="CZ501" s="17"/>
      <c r="DA501" s="17"/>
      <c r="DB501" s="17"/>
      <c r="DD501" s="17"/>
      <c r="DF501" s="83"/>
      <c r="DG501" s="41"/>
      <c r="DH501" s="42"/>
      <c r="DI501" s="43"/>
    </row>
    <row r="502" spans="2:113" x14ac:dyDescent="0.2">
      <c r="B502" s="17"/>
      <c r="CP502" s="2"/>
      <c r="CQ502" s="2"/>
      <c r="CR502" s="2"/>
      <c r="CS502" s="2"/>
      <c r="CT502" s="2"/>
      <c r="CU502" s="2"/>
      <c r="CV502" s="27"/>
      <c r="CW502" s="41"/>
      <c r="CX502" s="41"/>
      <c r="CY502" s="41"/>
      <c r="CZ502" s="17"/>
      <c r="DA502" s="17"/>
      <c r="DB502" s="17"/>
      <c r="DD502" s="17"/>
      <c r="DF502" s="83"/>
      <c r="DG502" s="41"/>
      <c r="DH502" s="42"/>
      <c r="DI502" s="43"/>
    </row>
    <row r="503" spans="2:113" x14ac:dyDescent="0.2">
      <c r="B503" s="17"/>
      <c r="CP503" s="2"/>
      <c r="CQ503" s="2"/>
      <c r="CR503" s="2"/>
      <c r="CS503" s="2"/>
      <c r="CT503" s="2"/>
      <c r="CU503" s="2"/>
      <c r="CV503" s="27"/>
      <c r="CW503" s="41"/>
      <c r="CX503" s="41"/>
      <c r="CY503" s="41"/>
      <c r="CZ503" s="17"/>
      <c r="DA503" s="17"/>
      <c r="DB503" s="17"/>
      <c r="DD503" s="17"/>
      <c r="DF503" s="83"/>
      <c r="DG503" s="41"/>
      <c r="DH503" s="42"/>
      <c r="DI503" s="43"/>
    </row>
    <row r="504" spans="2:113" x14ac:dyDescent="0.2">
      <c r="B504" s="17"/>
      <c r="CP504" s="2"/>
      <c r="CQ504" s="2"/>
      <c r="CR504" s="2"/>
      <c r="CS504" s="2"/>
      <c r="CT504" s="2"/>
      <c r="CU504" s="2"/>
      <c r="CV504" s="27"/>
      <c r="CW504" s="41"/>
      <c r="CX504" s="41"/>
      <c r="CY504" s="41"/>
      <c r="CZ504" s="17"/>
      <c r="DA504" s="17"/>
      <c r="DB504" s="17"/>
      <c r="DD504" s="17"/>
      <c r="DF504" s="83"/>
      <c r="DG504" s="41"/>
      <c r="DH504" s="42"/>
      <c r="DI504" s="43"/>
    </row>
    <row r="505" spans="2:113" x14ac:dyDescent="0.2">
      <c r="B505" s="17"/>
      <c r="CP505" s="2"/>
      <c r="CQ505" s="2"/>
      <c r="CR505" s="2"/>
      <c r="CS505" s="2"/>
      <c r="CT505" s="2"/>
      <c r="CU505" s="2"/>
      <c r="CV505" s="27"/>
      <c r="CW505" s="41"/>
      <c r="CX505" s="41"/>
      <c r="CY505" s="41"/>
      <c r="CZ505" s="17"/>
      <c r="DA505" s="17"/>
      <c r="DB505" s="17"/>
      <c r="DD505" s="17"/>
      <c r="DF505" s="83"/>
      <c r="DG505" s="41"/>
      <c r="DH505" s="42"/>
      <c r="DI505" s="43"/>
    </row>
    <row r="506" spans="2:113" x14ac:dyDescent="0.2">
      <c r="B506" s="17"/>
      <c r="CP506" s="2"/>
      <c r="CQ506" s="2"/>
      <c r="CR506" s="2"/>
      <c r="CS506" s="2"/>
      <c r="CT506" s="2"/>
      <c r="CU506" s="2"/>
      <c r="CV506" s="27"/>
      <c r="CW506" s="41"/>
      <c r="CX506" s="41"/>
      <c r="CY506" s="41"/>
      <c r="CZ506" s="17"/>
      <c r="DA506" s="17"/>
      <c r="DB506" s="17"/>
      <c r="DD506" s="17"/>
      <c r="DF506" s="83"/>
      <c r="DG506" s="41"/>
      <c r="DH506" s="42"/>
      <c r="DI506" s="43"/>
    </row>
    <row r="507" spans="2:113" x14ac:dyDescent="0.2">
      <c r="B507" s="17"/>
      <c r="CP507" s="2"/>
      <c r="CQ507" s="2"/>
      <c r="CR507" s="2"/>
      <c r="CS507" s="2"/>
      <c r="CT507" s="2"/>
      <c r="CU507" s="2"/>
      <c r="CV507" s="27"/>
      <c r="CW507" s="41"/>
      <c r="CX507" s="41"/>
      <c r="CY507" s="41"/>
      <c r="CZ507" s="17"/>
      <c r="DA507" s="17"/>
      <c r="DB507" s="17"/>
      <c r="DD507" s="17"/>
      <c r="DF507" s="83"/>
      <c r="DG507" s="41"/>
      <c r="DH507" s="42"/>
      <c r="DI507" s="43"/>
    </row>
    <row r="508" spans="2:113" x14ac:dyDescent="0.2">
      <c r="B508" s="17"/>
      <c r="CP508" s="2"/>
      <c r="CQ508" s="2"/>
      <c r="CR508" s="2"/>
      <c r="CS508" s="2"/>
      <c r="CT508" s="2"/>
      <c r="CU508" s="2"/>
      <c r="CV508" s="27"/>
      <c r="CW508" s="41"/>
      <c r="CX508" s="41"/>
      <c r="CY508" s="41"/>
      <c r="CZ508" s="17"/>
      <c r="DA508" s="17"/>
      <c r="DB508" s="17"/>
      <c r="DD508" s="17"/>
      <c r="DF508" s="83"/>
      <c r="DG508" s="41"/>
      <c r="DH508" s="42"/>
      <c r="DI508" s="43"/>
    </row>
    <row r="509" spans="2:113" x14ac:dyDescent="0.2">
      <c r="B509" s="17"/>
      <c r="CP509" s="2"/>
      <c r="CQ509" s="2"/>
      <c r="CR509" s="2"/>
      <c r="CS509" s="2"/>
      <c r="CT509" s="2"/>
      <c r="CU509" s="2"/>
      <c r="CV509" s="27"/>
      <c r="CW509" s="41"/>
      <c r="CX509" s="41"/>
      <c r="CY509" s="41"/>
      <c r="CZ509" s="17"/>
      <c r="DA509" s="17"/>
      <c r="DB509" s="17"/>
      <c r="DD509" s="17"/>
      <c r="DF509" s="83"/>
      <c r="DG509" s="41"/>
      <c r="DH509" s="42"/>
      <c r="DI509" s="43"/>
    </row>
    <row r="510" spans="2:113" x14ac:dyDescent="0.2">
      <c r="B510" s="17"/>
      <c r="CP510" s="2"/>
      <c r="CQ510" s="2"/>
      <c r="CR510" s="2"/>
      <c r="CS510" s="2"/>
      <c r="CT510" s="2"/>
      <c r="CU510" s="2"/>
      <c r="CV510" s="27"/>
      <c r="CW510" s="41"/>
      <c r="CX510" s="41"/>
      <c r="CY510" s="41"/>
      <c r="CZ510" s="17"/>
      <c r="DA510" s="17"/>
      <c r="DB510" s="17"/>
      <c r="DD510" s="17"/>
      <c r="DF510" s="83"/>
      <c r="DG510" s="41"/>
      <c r="DH510" s="42"/>
      <c r="DI510" s="43"/>
    </row>
    <row r="511" spans="2:113" x14ac:dyDescent="0.2">
      <c r="B511" s="17"/>
      <c r="CP511" s="2"/>
      <c r="CQ511" s="2"/>
      <c r="CR511" s="2"/>
      <c r="CS511" s="2"/>
      <c r="CT511" s="2"/>
      <c r="CU511" s="2"/>
      <c r="CV511" s="27"/>
      <c r="CW511" s="41"/>
      <c r="CX511" s="41"/>
      <c r="CY511" s="41"/>
      <c r="CZ511" s="17"/>
      <c r="DA511" s="17"/>
      <c r="DB511" s="17"/>
      <c r="DD511" s="17"/>
      <c r="DF511" s="83"/>
      <c r="DG511" s="41"/>
      <c r="DH511" s="42"/>
      <c r="DI511" s="43"/>
    </row>
    <row r="512" spans="2:113" x14ac:dyDescent="0.2">
      <c r="B512" s="17"/>
      <c r="CP512" s="2"/>
      <c r="CQ512" s="2"/>
      <c r="CR512" s="2"/>
      <c r="CS512" s="2"/>
      <c r="CT512" s="2"/>
      <c r="CU512" s="2"/>
      <c r="CV512" s="27"/>
      <c r="CW512" s="41"/>
      <c r="CX512" s="41"/>
      <c r="CY512" s="41"/>
      <c r="CZ512" s="17"/>
      <c r="DA512" s="17"/>
      <c r="DB512" s="17"/>
      <c r="DD512" s="17"/>
      <c r="DF512" s="83"/>
      <c r="DG512" s="41"/>
      <c r="DH512" s="42"/>
      <c r="DI512" s="43"/>
    </row>
    <row r="513" spans="2:113" x14ac:dyDescent="0.2">
      <c r="B513" s="17"/>
      <c r="CP513" s="2"/>
      <c r="CQ513" s="2"/>
      <c r="CR513" s="2"/>
      <c r="CS513" s="2"/>
      <c r="CT513" s="2"/>
      <c r="CU513" s="2"/>
      <c r="CV513" s="27"/>
      <c r="CW513" s="41"/>
      <c r="CX513" s="41"/>
      <c r="CY513" s="41"/>
      <c r="CZ513" s="17"/>
      <c r="DA513" s="17"/>
      <c r="DB513" s="17"/>
      <c r="DD513" s="17"/>
      <c r="DF513" s="83"/>
      <c r="DG513" s="41"/>
      <c r="DH513" s="42"/>
      <c r="DI513" s="43"/>
    </row>
    <row r="514" spans="2:113" x14ac:dyDescent="0.2">
      <c r="B514" s="17"/>
      <c r="CP514" s="2"/>
      <c r="CQ514" s="2"/>
      <c r="CR514" s="2"/>
      <c r="CS514" s="2"/>
      <c r="CT514" s="2"/>
      <c r="CU514" s="2"/>
      <c r="CV514" s="27"/>
      <c r="CW514" s="41"/>
      <c r="CX514" s="41"/>
      <c r="CY514" s="41"/>
      <c r="CZ514" s="17"/>
      <c r="DA514" s="17"/>
      <c r="DB514" s="17"/>
      <c r="DD514" s="17"/>
      <c r="DF514" s="83"/>
      <c r="DG514" s="41"/>
      <c r="DH514" s="42"/>
      <c r="DI514" s="43"/>
    </row>
    <row r="515" spans="2:113" x14ac:dyDescent="0.2">
      <c r="B515" s="17"/>
      <c r="CP515" s="2"/>
      <c r="CQ515" s="2"/>
      <c r="CR515" s="2"/>
      <c r="CS515" s="2"/>
      <c r="CT515" s="2"/>
      <c r="CU515" s="2"/>
      <c r="CV515" s="27"/>
      <c r="CW515" s="41"/>
      <c r="CX515" s="41"/>
      <c r="CY515" s="41"/>
      <c r="CZ515" s="17"/>
      <c r="DA515" s="17"/>
      <c r="DB515" s="17"/>
      <c r="DD515" s="17"/>
      <c r="DF515" s="83"/>
      <c r="DG515" s="41"/>
      <c r="DH515" s="42"/>
      <c r="DI515" s="43"/>
    </row>
    <row r="516" spans="2:113" x14ac:dyDescent="0.2">
      <c r="B516" s="17"/>
      <c r="CP516" s="2"/>
      <c r="CQ516" s="2"/>
      <c r="CR516" s="2"/>
      <c r="CS516" s="2"/>
      <c r="CT516" s="2"/>
      <c r="CU516" s="2"/>
    </row>
    <row r="517" spans="2:113" x14ac:dyDescent="0.2">
      <c r="B517" s="17"/>
    </row>
    <row r="518" spans="2:113" x14ac:dyDescent="0.2">
      <c r="B518" s="17"/>
    </row>
    <row r="519" spans="2:113" x14ac:dyDescent="0.2">
      <c r="B519" s="17"/>
    </row>
  </sheetData>
  <mergeCells count="2">
    <mergeCell ref="CZ17:DB17"/>
    <mergeCell ref="DM17:DO17"/>
  </mergeCells>
  <phoneticPr fontId="2" type="noConversion"/>
  <pageMargins left="0.75" right="0.75" top="1" bottom="1" header="0.5" footer="0.5"/>
  <pageSetup scale="10" orientation="portrait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J486"/>
  <sheetViews>
    <sheetView showGridLines="0" zoomScale="75" workbookViewId="0">
      <pane xSplit="2" topLeftCell="C1" activePane="topRight" state="frozen"/>
      <selection pane="topRight" activeCell="C18" sqref="C18"/>
    </sheetView>
  </sheetViews>
  <sheetFormatPr defaultRowHeight="12" x14ac:dyDescent="0.2"/>
  <cols>
    <col min="1" max="1" width="8.140625" style="106" bestFit="1" customWidth="1"/>
    <col min="2" max="2" width="11.5703125" style="101" bestFit="1" customWidth="1"/>
    <col min="3" max="3" width="12.7109375" style="101" customWidth="1"/>
    <col min="4" max="4" width="14.28515625" style="101" customWidth="1"/>
    <col min="5" max="5" width="12.85546875" style="101" customWidth="1"/>
    <col min="6" max="6" width="12.5703125" style="101" customWidth="1"/>
    <col min="7" max="7" width="13.5703125" style="101" customWidth="1"/>
    <col min="8" max="8" width="13.42578125" style="101" customWidth="1"/>
    <col min="9" max="9" width="12.85546875" style="101" customWidth="1"/>
    <col min="10" max="10" width="14.42578125" style="101" bestFit="1" customWidth="1"/>
    <col min="11" max="11" width="14" style="101" customWidth="1"/>
    <col min="12" max="12" width="13.140625" style="101" bestFit="1" customWidth="1"/>
    <col min="13" max="13" width="11.5703125" style="101" bestFit="1" customWidth="1"/>
    <col min="14" max="14" width="6.28515625" style="101" customWidth="1"/>
    <col min="15" max="15" width="9.7109375" style="101" bestFit="1" customWidth="1"/>
    <col min="16" max="16" width="9.85546875" style="101" bestFit="1" customWidth="1"/>
    <col min="17" max="17" width="9.85546875" style="101" customWidth="1"/>
    <col min="18" max="18" width="8.140625" style="101" bestFit="1" customWidth="1"/>
    <col min="19" max="19" width="8.5703125" style="101" bestFit="1" customWidth="1"/>
    <col min="20" max="21" width="8.140625" style="101" bestFit="1" customWidth="1"/>
    <col min="22" max="22" width="8.5703125" style="101" bestFit="1" customWidth="1"/>
    <col min="23" max="23" width="8.140625" style="98" bestFit="1" customWidth="1"/>
    <col min="24" max="24" width="8.5703125" style="98" bestFit="1" customWidth="1"/>
    <col min="25" max="25" width="8.140625" style="98" bestFit="1" customWidth="1"/>
    <col min="26" max="26" width="12.85546875" style="98" customWidth="1"/>
    <col min="27" max="27" width="10.28515625" style="98" bestFit="1" customWidth="1"/>
    <col min="28" max="29" width="11.42578125" style="98" bestFit="1" customWidth="1"/>
    <col min="30" max="30" width="12.5703125" style="98" bestFit="1" customWidth="1"/>
    <col min="31" max="31" width="13.42578125" style="98" customWidth="1"/>
    <col min="32" max="32" width="12.140625" style="98" bestFit="1" customWidth="1"/>
    <col min="33" max="33" width="16.42578125" style="98" customWidth="1"/>
    <col min="34" max="34" width="11.140625" style="98" customWidth="1"/>
    <col min="35" max="35" width="9.85546875" style="98" bestFit="1" customWidth="1"/>
    <col min="36" max="36" width="11.42578125" style="98" bestFit="1" customWidth="1"/>
    <col min="37" max="37" width="16.7109375" style="98" bestFit="1" customWidth="1"/>
    <col min="38" max="38" width="7" style="98" bestFit="1" customWidth="1"/>
    <col min="39" max="39" width="13.7109375" style="98" bestFit="1" customWidth="1"/>
    <col min="40" max="40" width="12" style="98" bestFit="1" customWidth="1"/>
    <col min="41" max="41" width="10.42578125" style="98" bestFit="1" customWidth="1"/>
    <col min="42" max="42" width="9.5703125" style="98" bestFit="1" customWidth="1"/>
    <col min="43" max="43" width="10.42578125" style="98" bestFit="1" customWidth="1"/>
    <col min="44" max="44" width="9.7109375" style="98" bestFit="1" customWidth="1"/>
    <col min="45" max="45" width="19.7109375" style="98" bestFit="1" customWidth="1"/>
    <col min="46" max="46" width="7" style="98" bestFit="1" customWidth="1"/>
    <col min="47" max="51" width="9.140625" style="98"/>
    <col min="52" max="52" width="18.85546875" style="98" bestFit="1" customWidth="1"/>
    <col min="53" max="68" width="9.140625" style="98"/>
    <col min="69" max="69" width="20.140625" style="98" bestFit="1" customWidth="1"/>
    <col min="70" max="70" width="11.5703125" style="98" bestFit="1" customWidth="1"/>
    <col min="71" max="71" width="12" style="98" bestFit="1" customWidth="1"/>
    <col min="72" max="74" width="9.140625" style="98"/>
    <col min="75" max="75" width="25.140625" style="98" bestFit="1" customWidth="1"/>
    <col min="76" max="78" width="9.140625" style="98"/>
    <col min="79" max="79" width="19.140625" style="98" bestFit="1" customWidth="1"/>
    <col min="80" max="80" width="11.5703125" style="98" bestFit="1" customWidth="1"/>
    <col min="81" max="81" width="12" style="98" bestFit="1" customWidth="1"/>
    <col min="82" max="84" width="9.140625" style="98"/>
    <col min="85" max="85" width="23.28515625" style="98" bestFit="1" customWidth="1"/>
    <col min="86" max="88" width="9.140625" style="98"/>
    <col min="89" max="89" width="17.42578125" style="98" bestFit="1" customWidth="1"/>
    <col min="90" max="90" width="9.28515625" style="98" customWidth="1"/>
    <col min="91" max="16384" width="9.140625" style="98"/>
  </cols>
  <sheetData>
    <row r="1" spans="1:218" ht="13.5" thickBot="1" x14ac:dyDescent="0.25">
      <c r="A1" s="98" t="s">
        <v>1107</v>
      </c>
      <c r="B1" s="268" t="s">
        <v>1222</v>
      </c>
      <c r="C1" s="100" t="s">
        <v>1108</v>
      </c>
      <c r="J1" s="186"/>
      <c r="K1" s="187"/>
      <c r="L1" s="186"/>
      <c r="BP1"/>
      <c r="BQ1" s="87" t="s">
        <v>88</v>
      </c>
      <c r="BR1" s="88" t="s">
        <v>89</v>
      </c>
      <c r="BS1" s="87" t="s">
        <v>90</v>
      </c>
      <c r="BT1" s="89" t="s">
        <v>91</v>
      </c>
      <c r="BU1" s="89"/>
      <c r="BV1" s="90"/>
      <c r="BW1" s="91"/>
      <c r="BX1" s="132">
        <v>323</v>
      </c>
      <c r="BZ1"/>
      <c r="CA1" s="87" t="s">
        <v>88</v>
      </c>
      <c r="CB1" s="88" t="s">
        <v>89</v>
      </c>
      <c r="CC1" s="87" t="s">
        <v>90</v>
      </c>
      <c r="CD1" s="89" t="s">
        <v>91</v>
      </c>
      <c r="CE1"/>
      <c r="CF1"/>
      <c r="CG1"/>
      <c r="CH1" s="132">
        <v>323</v>
      </c>
      <c r="CJ1"/>
      <c r="CK1"/>
      <c r="CL1"/>
      <c r="CM1"/>
      <c r="CN1"/>
      <c r="CO1"/>
    </row>
    <row r="2" spans="1:218" ht="13.5" thickBot="1" x14ac:dyDescent="0.25">
      <c r="A2" s="98" t="s">
        <v>1109</v>
      </c>
      <c r="B2" s="268" t="s">
        <v>1222</v>
      </c>
      <c r="C2" s="100" t="s">
        <v>1110</v>
      </c>
      <c r="BP2" s="92">
        <f t="shared" ref="BP2:BP65" si="0">BP1+BV2</f>
        <v>1</v>
      </c>
      <c r="BQ2" s="135" t="s">
        <v>92</v>
      </c>
      <c r="BR2" s="93" t="s">
        <v>93</v>
      </c>
      <c r="BS2" s="94" t="s">
        <v>94</v>
      </c>
      <c r="BT2" s="95" t="s">
        <v>95</v>
      </c>
      <c r="BU2" s="96"/>
      <c r="BV2" s="90">
        <v>1</v>
      </c>
      <c r="BW2" s="91" t="s">
        <v>699</v>
      </c>
      <c r="BX2"/>
      <c r="BZ2" s="92">
        <f t="shared" ref="BZ2:BZ33" si="1">BZ1+CF2</f>
        <v>1</v>
      </c>
      <c r="CA2" s="4" t="s">
        <v>92</v>
      </c>
      <c r="CB2" s="93" t="s">
        <v>96</v>
      </c>
      <c r="CC2" s="94" t="s">
        <v>94</v>
      </c>
      <c r="CD2" s="95" t="s">
        <v>95</v>
      </c>
      <c r="CE2" s="96"/>
      <c r="CF2" s="90">
        <v>1</v>
      </c>
      <c r="CG2" s="91" t="s">
        <v>514</v>
      </c>
      <c r="CH2"/>
      <c r="CJ2"/>
      <c r="CK2" s="64" t="s">
        <v>62</v>
      </c>
      <c r="CL2" s="65" t="s">
        <v>63</v>
      </c>
      <c r="CM2" s="66"/>
      <c r="CN2" s="66"/>
      <c r="CO2" s="67">
        <v>3</v>
      </c>
    </row>
    <row r="3" spans="1:218" ht="12.75" x14ac:dyDescent="0.2">
      <c r="A3" s="98" t="s">
        <v>1111</v>
      </c>
      <c r="B3" s="99" t="s">
        <v>1112</v>
      </c>
      <c r="C3" s="100" t="s">
        <v>1113</v>
      </c>
      <c r="BP3" s="92">
        <f t="shared" si="0"/>
        <v>2</v>
      </c>
      <c r="BQ3" s="135" t="s">
        <v>98</v>
      </c>
      <c r="BR3" s="93" t="s">
        <v>93</v>
      </c>
      <c r="BS3" s="97" t="s">
        <v>94</v>
      </c>
      <c r="BT3" s="95" t="s">
        <v>95</v>
      </c>
      <c r="BU3" s="96"/>
      <c r="BV3" s="90">
        <v>1</v>
      </c>
      <c r="BW3" s="91" t="s">
        <v>700</v>
      </c>
      <c r="BX3"/>
      <c r="BZ3" s="92">
        <f t="shared" si="1"/>
        <v>2</v>
      </c>
      <c r="CA3" s="4" t="s">
        <v>97</v>
      </c>
      <c r="CB3" s="93" t="s">
        <v>96</v>
      </c>
      <c r="CC3" s="94" t="s">
        <v>94</v>
      </c>
      <c r="CD3" s="95" t="s">
        <v>95</v>
      </c>
      <c r="CE3" s="96"/>
      <c r="CF3" s="90">
        <v>1</v>
      </c>
      <c r="CG3" s="91" t="s">
        <v>515</v>
      </c>
      <c r="CH3"/>
      <c r="CJ3">
        <v>1</v>
      </c>
      <c r="CK3" s="123" t="s">
        <v>64</v>
      </c>
      <c r="CL3" s="124" t="s">
        <v>65</v>
      </c>
      <c r="CM3" s="125"/>
      <c r="CN3" s="126"/>
      <c r="CO3" s="127"/>
      <c r="HJ3" s="101"/>
    </row>
    <row r="4" spans="1:218" ht="12.75" x14ac:dyDescent="0.2">
      <c r="A4" s="98"/>
      <c r="B4" s="99"/>
      <c r="C4" s="100"/>
      <c r="J4" s="102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92">
        <f t="shared" si="0"/>
        <v>3</v>
      </c>
      <c r="BQ4" s="135" t="s">
        <v>99</v>
      </c>
      <c r="BR4" s="91" t="s">
        <v>93</v>
      </c>
      <c r="BS4" s="90" t="s">
        <v>94</v>
      </c>
      <c r="BT4" s="96" t="s">
        <v>95</v>
      </c>
      <c r="BU4" s="96"/>
      <c r="BV4" s="90">
        <v>1</v>
      </c>
      <c r="BW4" s="91" t="s">
        <v>701</v>
      </c>
      <c r="BX4"/>
      <c r="BY4" s="101"/>
      <c r="BZ4" s="92">
        <f t="shared" si="1"/>
        <v>3</v>
      </c>
      <c r="CA4" s="4" t="s">
        <v>98</v>
      </c>
      <c r="CB4" s="93" t="s">
        <v>96</v>
      </c>
      <c r="CC4" s="94" t="s">
        <v>94</v>
      </c>
      <c r="CD4" s="95" t="s">
        <v>95</v>
      </c>
      <c r="CE4" s="96"/>
      <c r="CF4" s="90">
        <v>1</v>
      </c>
      <c r="CG4" s="91" t="s">
        <v>516</v>
      </c>
      <c r="CH4"/>
      <c r="CI4" s="101"/>
      <c r="CJ4">
        <v>2</v>
      </c>
      <c r="CK4" s="68" t="s">
        <v>66</v>
      </c>
      <c r="CL4" s="69" t="s">
        <v>67</v>
      </c>
      <c r="CM4" s="70"/>
      <c r="CN4" s="71"/>
      <c r="CO4" s="72"/>
      <c r="CP4" s="101"/>
      <c r="CQ4" s="101"/>
      <c r="CR4" s="101"/>
      <c r="CS4" s="101"/>
      <c r="CT4" s="101"/>
      <c r="CU4" s="101"/>
      <c r="CV4" s="101"/>
      <c r="CW4" s="101"/>
      <c r="CX4" s="101"/>
      <c r="CY4" s="101"/>
      <c r="CZ4" s="101"/>
      <c r="DA4" s="101"/>
      <c r="DB4" s="101"/>
      <c r="DC4" s="101"/>
      <c r="DD4" s="101"/>
      <c r="DE4" s="101"/>
      <c r="DF4" s="101"/>
      <c r="DG4" s="101"/>
      <c r="DH4" s="101"/>
      <c r="DI4" s="101"/>
      <c r="DJ4" s="101"/>
      <c r="DK4" s="101"/>
      <c r="DL4" s="101"/>
      <c r="DM4" s="101"/>
      <c r="DN4" s="101"/>
      <c r="DO4" s="101"/>
      <c r="DP4" s="101"/>
      <c r="DQ4" s="101"/>
      <c r="DR4" s="101"/>
      <c r="DS4" s="101"/>
      <c r="DT4" s="101"/>
      <c r="DU4" s="101"/>
      <c r="DV4" s="101"/>
      <c r="DW4" s="101"/>
      <c r="DX4" s="101"/>
      <c r="DY4" s="101"/>
      <c r="DZ4" s="101"/>
      <c r="EA4" s="101"/>
      <c r="EB4" s="101"/>
      <c r="EC4" s="101"/>
      <c r="ED4" s="101"/>
      <c r="EE4" s="101"/>
      <c r="EF4" s="101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1"/>
      <c r="EX4" s="101"/>
      <c r="EY4" s="101"/>
      <c r="EZ4" s="101"/>
      <c r="FA4" s="101"/>
      <c r="FB4" s="101"/>
      <c r="FC4" s="101"/>
      <c r="FD4" s="101"/>
      <c r="FE4" s="101"/>
      <c r="FF4" s="101"/>
      <c r="FG4" s="101"/>
      <c r="FH4" s="101"/>
      <c r="FI4" s="101"/>
      <c r="FJ4" s="101"/>
      <c r="FK4" s="101"/>
      <c r="FL4" s="101"/>
      <c r="FM4" s="101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  <c r="GW4" s="101"/>
      <c r="GX4" s="101"/>
      <c r="GY4" s="101"/>
      <c r="GZ4" s="101"/>
      <c r="HA4" s="101"/>
      <c r="HB4" s="101"/>
      <c r="HC4" s="101"/>
      <c r="HD4" s="101"/>
      <c r="HE4" s="101"/>
      <c r="HF4" s="101"/>
      <c r="HG4" s="101"/>
      <c r="HH4" s="101"/>
      <c r="HI4" s="101"/>
      <c r="HJ4" s="101"/>
    </row>
    <row r="5" spans="1:218" ht="12.75" x14ac:dyDescent="0.2">
      <c r="A5" s="100"/>
      <c r="G5" s="103" t="s">
        <v>1114</v>
      </c>
      <c r="BP5" s="92">
        <f t="shared" si="0"/>
        <v>4</v>
      </c>
      <c r="BQ5" s="135" t="s">
        <v>100</v>
      </c>
      <c r="BR5" s="91" t="s">
        <v>93</v>
      </c>
      <c r="BS5" s="90" t="s">
        <v>94</v>
      </c>
      <c r="BT5" s="96" t="s">
        <v>95</v>
      </c>
      <c r="BU5" s="96"/>
      <c r="BV5" s="90">
        <v>1</v>
      </c>
      <c r="BW5" s="91" t="s">
        <v>702</v>
      </c>
      <c r="BX5"/>
      <c r="BZ5" s="92">
        <f t="shared" si="1"/>
        <v>4</v>
      </c>
      <c r="CA5" s="4" t="s">
        <v>99</v>
      </c>
      <c r="CB5" s="91" t="s">
        <v>96</v>
      </c>
      <c r="CC5" s="90" t="s">
        <v>94</v>
      </c>
      <c r="CD5" s="96" t="s">
        <v>95</v>
      </c>
      <c r="CE5" s="96"/>
      <c r="CF5" s="90">
        <v>1</v>
      </c>
      <c r="CG5" s="91" t="s">
        <v>517</v>
      </c>
      <c r="CH5"/>
      <c r="CJ5">
        <v>3</v>
      </c>
      <c r="CK5" s="68" t="s">
        <v>68</v>
      </c>
      <c r="CL5" s="69" t="s">
        <v>69</v>
      </c>
      <c r="CM5" s="70"/>
      <c r="CN5" s="71"/>
      <c r="CO5" s="72"/>
    </row>
    <row r="6" spans="1:218" ht="12.75" x14ac:dyDescent="0.2">
      <c r="A6" s="104">
        <f ca="1">CurveDate</f>
        <v>37099</v>
      </c>
      <c r="C6" s="100"/>
      <c r="BP6" s="92">
        <f t="shared" si="0"/>
        <v>5</v>
      </c>
      <c r="BQ6" s="135" t="s">
        <v>101</v>
      </c>
      <c r="BR6" s="91" t="s">
        <v>93</v>
      </c>
      <c r="BS6" s="90" t="s">
        <v>94</v>
      </c>
      <c r="BT6" s="96" t="s">
        <v>95</v>
      </c>
      <c r="BU6" s="96"/>
      <c r="BV6" s="90">
        <v>1</v>
      </c>
      <c r="BW6" s="91" t="s">
        <v>703</v>
      </c>
      <c r="BX6"/>
      <c r="BZ6" s="92">
        <f t="shared" si="1"/>
        <v>5</v>
      </c>
      <c r="CA6" s="4" t="s">
        <v>101</v>
      </c>
      <c r="CB6" s="91" t="s">
        <v>96</v>
      </c>
      <c r="CC6" s="90" t="s">
        <v>94</v>
      </c>
      <c r="CD6" s="96" t="s">
        <v>95</v>
      </c>
      <c r="CE6" s="96"/>
      <c r="CF6" s="90">
        <v>1</v>
      </c>
      <c r="CG6" s="91" t="s">
        <v>518</v>
      </c>
      <c r="CH6"/>
      <c r="CJ6">
        <v>4</v>
      </c>
      <c r="CK6" s="68" t="s">
        <v>70</v>
      </c>
      <c r="CL6" s="69" t="s">
        <v>71</v>
      </c>
      <c r="CM6" s="70"/>
      <c r="CN6" s="71"/>
      <c r="CO6" s="72"/>
    </row>
    <row r="7" spans="1:218" ht="12.75" x14ac:dyDescent="0.2">
      <c r="A7" s="98"/>
      <c r="B7" s="99"/>
      <c r="C7" s="105"/>
      <c r="L7" s="101" t="s">
        <v>86</v>
      </c>
      <c r="M7" s="101" t="s">
        <v>87</v>
      </c>
      <c r="BP7" s="92">
        <f t="shared" si="0"/>
        <v>6</v>
      </c>
      <c r="BQ7" s="135" t="s">
        <v>103</v>
      </c>
      <c r="BR7" s="91" t="s">
        <v>93</v>
      </c>
      <c r="BS7" s="90" t="s">
        <v>94</v>
      </c>
      <c r="BT7" s="96" t="s">
        <v>95</v>
      </c>
      <c r="BU7" s="96"/>
      <c r="BV7" s="90">
        <v>1</v>
      </c>
      <c r="BW7" s="91" t="s">
        <v>704</v>
      </c>
      <c r="BX7"/>
      <c r="BZ7" s="92">
        <f t="shared" si="1"/>
        <v>6</v>
      </c>
      <c r="CA7" s="4" t="s">
        <v>102</v>
      </c>
      <c r="CB7" s="91" t="s">
        <v>96</v>
      </c>
      <c r="CC7" s="90" t="s">
        <v>94</v>
      </c>
      <c r="CD7" s="96" t="s">
        <v>95</v>
      </c>
      <c r="CE7" s="96"/>
      <c r="CF7" s="90">
        <v>1</v>
      </c>
      <c r="CG7" s="91" t="s">
        <v>519</v>
      </c>
      <c r="CH7"/>
      <c r="CJ7">
        <v>5</v>
      </c>
      <c r="CK7" s="68" t="s">
        <v>72</v>
      </c>
      <c r="CL7" s="69" t="s">
        <v>73</v>
      </c>
      <c r="CM7" s="70"/>
      <c r="CN7" s="71"/>
      <c r="CO7" s="72"/>
    </row>
    <row r="8" spans="1:218" ht="12.75" x14ac:dyDescent="0.2">
      <c r="A8" s="98"/>
      <c r="B8" s="106"/>
      <c r="C8" s="101" t="s">
        <v>1146</v>
      </c>
      <c r="D8" s="103" t="s">
        <v>1209</v>
      </c>
      <c r="E8" s="101" t="s">
        <v>1210</v>
      </c>
      <c r="F8" s="101" t="s">
        <v>1143</v>
      </c>
      <c r="G8" s="101" t="s">
        <v>1142</v>
      </c>
      <c r="H8" s="103" t="s">
        <v>1145</v>
      </c>
      <c r="I8" s="101" t="s">
        <v>1141</v>
      </c>
      <c r="J8" s="101" t="s">
        <v>1140</v>
      </c>
      <c r="K8" s="103" t="s">
        <v>1144</v>
      </c>
      <c r="L8" s="101" t="s">
        <v>513</v>
      </c>
      <c r="M8" s="101" t="s">
        <v>513</v>
      </c>
      <c r="BP8" s="92">
        <f t="shared" si="0"/>
        <v>7</v>
      </c>
      <c r="BQ8" s="135" t="s">
        <v>104</v>
      </c>
      <c r="BR8" s="91" t="s">
        <v>93</v>
      </c>
      <c r="BS8" s="90" t="s">
        <v>94</v>
      </c>
      <c r="BT8" s="96" t="s">
        <v>95</v>
      </c>
      <c r="BU8" s="96"/>
      <c r="BV8" s="90">
        <v>1</v>
      </c>
      <c r="BW8" s="91" t="s">
        <v>705</v>
      </c>
      <c r="BX8"/>
      <c r="BZ8" s="92">
        <f t="shared" si="1"/>
        <v>7</v>
      </c>
      <c r="CA8" s="4" t="s">
        <v>105</v>
      </c>
      <c r="CB8" s="91" t="s">
        <v>96</v>
      </c>
      <c r="CC8" s="90" t="s">
        <v>94</v>
      </c>
      <c r="CD8" s="96" t="s">
        <v>95</v>
      </c>
      <c r="CE8" s="96"/>
      <c r="CF8" s="90">
        <v>1</v>
      </c>
      <c r="CG8" s="91" t="s">
        <v>520</v>
      </c>
      <c r="CH8"/>
      <c r="CJ8">
        <v>6</v>
      </c>
      <c r="CK8" s="68" t="s">
        <v>74</v>
      </c>
      <c r="CL8" s="69" t="s">
        <v>75</v>
      </c>
      <c r="CM8" s="70"/>
      <c r="CN8" s="71"/>
      <c r="CO8" s="72"/>
    </row>
    <row r="9" spans="1:218" ht="12.75" x14ac:dyDescent="0.2">
      <c r="A9" s="98"/>
      <c r="B9" s="106"/>
      <c r="J9" s="102"/>
      <c r="K9" s="102"/>
      <c r="L9" s="102"/>
      <c r="BP9" s="92">
        <f t="shared" si="0"/>
        <v>8</v>
      </c>
      <c r="BQ9" s="135" t="s">
        <v>105</v>
      </c>
      <c r="BR9" s="91" t="s">
        <v>93</v>
      </c>
      <c r="BS9" s="90" t="s">
        <v>94</v>
      </c>
      <c r="BT9" s="96" t="s">
        <v>95</v>
      </c>
      <c r="BU9" s="96"/>
      <c r="BV9" s="90">
        <v>1</v>
      </c>
      <c r="BW9" s="91" t="s">
        <v>706</v>
      </c>
      <c r="BX9"/>
      <c r="BZ9" s="92">
        <f t="shared" si="1"/>
        <v>8</v>
      </c>
      <c r="CA9" s="4" t="s">
        <v>106</v>
      </c>
      <c r="CB9" s="91" t="s">
        <v>96</v>
      </c>
      <c r="CC9" s="90" t="s">
        <v>94</v>
      </c>
      <c r="CD9" s="96" t="s">
        <v>95</v>
      </c>
      <c r="CE9" s="96"/>
      <c r="CF9" s="90">
        <v>1</v>
      </c>
      <c r="CG9" s="91" t="s">
        <v>521</v>
      </c>
      <c r="CH9"/>
      <c r="CJ9">
        <v>7</v>
      </c>
      <c r="CK9" s="68" t="s">
        <v>76</v>
      </c>
      <c r="CL9" s="69" t="s">
        <v>77</v>
      </c>
      <c r="CM9" s="70"/>
      <c r="CN9" s="71"/>
      <c r="CO9" s="72"/>
    </row>
    <row r="10" spans="1:218" ht="12.75" x14ac:dyDescent="0.2">
      <c r="A10" s="98"/>
      <c r="B10" s="101">
        <v>1</v>
      </c>
      <c r="C10" s="101">
        <v>2</v>
      </c>
      <c r="D10" s="101">
        <v>3</v>
      </c>
      <c r="E10" s="101">
        <v>4</v>
      </c>
      <c r="F10" s="101">
        <v>5</v>
      </c>
      <c r="G10" s="101">
        <v>6</v>
      </c>
      <c r="H10" s="101">
        <v>7</v>
      </c>
      <c r="I10" s="101">
        <v>8</v>
      </c>
      <c r="J10" s="101">
        <v>9</v>
      </c>
      <c r="K10" s="101">
        <v>10</v>
      </c>
      <c r="L10" s="101">
        <v>11</v>
      </c>
      <c r="M10" s="101">
        <v>12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1"/>
      <c r="BI10" s="101"/>
      <c r="BP10" s="92">
        <f t="shared" si="0"/>
        <v>9</v>
      </c>
      <c r="BQ10" s="135" t="s">
        <v>106</v>
      </c>
      <c r="BR10" s="91" t="s">
        <v>93</v>
      </c>
      <c r="BS10" s="90" t="s">
        <v>94</v>
      </c>
      <c r="BT10" s="96" t="s">
        <v>95</v>
      </c>
      <c r="BU10" s="96"/>
      <c r="BV10" s="90">
        <v>1</v>
      </c>
      <c r="BW10" s="91" t="s">
        <v>707</v>
      </c>
      <c r="BX10"/>
      <c r="BZ10" s="92">
        <f t="shared" si="1"/>
        <v>9</v>
      </c>
      <c r="CA10" s="4" t="s">
        <v>107</v>
      </c>
      <c r="CB10" s="91" t="s">
        <v>96</v>
      </c>
      <c r="CC10" s="90" t="s">
        <v>94</v>
      </c>
      <c r="CD10" s="96" t="s">
        <v>95</v>
      </c>
      <c r="CE10" s="96"/>
      <c r="CF10" s="90">
        <v>1</v>
      </c>
      <c r="CG10" s="91" t="s">
        <v>522</v>
      </c>
      <c r="CH10"/>
      <c r="CJ10">
        <v>8</v>
      </c>
      <c r="CK10" s="68" t="s">
        <v>78</v>
      </c>
      <c r="CL10" s="69" t="s">
        <v>79</v>
      </c>
      <c r="CM10" s="70"/>
      <c r="CN10" s="71"/>
      <c r="CO10" s="72"/>
    </row>
    <row r="11" spans="1:218" ht="12.75" x14ac:dyDescent="0.2">
      <c r="A11" s="98"/>
      <c r="B11" s="107" t="s">
        <v>1115</v>
      </c>
      <c r="C11" s="108">
        <f t="shared" ref="C11:M11" ca="1" si="2">Today</f>
        <v>37099</v>
      </c>
      <c r="D11" s="108">
        <f t="shared" ca="1" si="2"/>
        <v>37099</v>
      </c>
      <c r="E11" s="108">
        <f t="shared" ca="1" si="2"/>
        <v>37099</v>
      </c>
      <c r="F11" s="108">
        <f t="shared" ca="1" si="2"/>
        <v>37099</v>
      </c>
      <c r="G11" s="108">
        <f t="shared" ca="1" si="2"/>
        <v>37099</v>
      </c>
      <c r="H11" s="108">
        <f t="shared" ca="1" si="2"/>
        <v>37099</v>
      </c>
      <c r="I11" s="108">
        <f t="shared" ca="1" si="2"/>
        <v>37099</v>
      </c>
      <c r="J11" s="108">
        <f t="shared" ca="1" si="2"/>
        <v>37099</v>
      </c>
      <c r="K11" s="108">
        <f t="shared" ca="1" si="2"/>
        <v>37099</v>
      </c>
      <c r="L11" s="108">
        <f t="shared" ca="1" si="2"/>
        <v>37099</v>
      </c>
      <c r="M11" s="108">
        <f t="shared" ca="1" si="2"/>
        <v>37099</v>
      </c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P11" s="92">
        <f t="shared" si="0"/>
        <v>10</v>
      </c>
      <c r="BQ11" s="135" t="s">
        <v>107</v>
      </c>
      <c r="BR11" s="91" t="s">
        <v>93</v>
      </c>
      <c r="BS11" s="90" t="s">
        <v>94</v>
      </c>
      <c r="BT11" s="96" t="s">
        <v>95</v>
      </c>
      <c r="BU11" s="96"/>
      <c r="BV11" s="90">
        <v>1</v>
      </c>
      <c r="BW11" s="91" t="s">
        <v>708</v>
      </c>
      <c r="BX11"/>
      <c r="BZ11" s="92">
        <f t="shared" si="1"/>
        <v>10</v>
      </c>
      <c r="CA11" s="4" t="s">
        <v>108</v>
      </c>
      <c r="CB11" s="91" t="s">
        <v>96</v>
      </c>
      <c r="CC11" s="90" t="s">
        <v>94</v>
      </c>
      <c r="CD11" s="96" t="s">
        <v>95</v>
      </c>
      <c r="CE11" s="96"/>
      <c r="CF11" s="90">
        <v>1</v>
      </c>
      <c r="CG11" s="91" t="s">
        <v>523</v>
      </c>
      <c r="CH11"/>
      <c r="CJ11">
        <v>9</v>
      </c>
      <c r="CK11" s="68" t="s">
        <v>80</v>
      </c>
      <c r="CL11" s="69" t="s">
        <v>81</v>
      </c>
      <c r="CM11" s="70"/>
      <c r="CN11" s="71"/>
      <c r="CO11" s="72"/>
    </row>
    <row r="12" spans="1:218" ht="12.75" x14ac:dyDescent="0.2">
      <c r="A12" s="98"/>
      <c r="B12" s="107" t="s">
        <v>1116</v>
      </c>
      <c r="C12" s="99">
        <f t="shared" ref="C12:M12" ca="1" si="3">BeginningOfNextMonth(C11)</f>
        <v>37104</v>
      </c>
      <c r="D12" s="99">
        <f t="shared" ca="1" si="3"/>
        <v>37104</v>
      </c>
      <c r="E12" s="99">
        <f t="shared" ca="1" si="3"/>
        <v>37104</v>
      </c>
      <c r="F12" s="99">
        <f t="shared" ca="1" si="3"/>
        <v>37104</v>
      </c>
      <c r="G12" s="99">
        <f t="shared" ca="1" si="3"/>
        <v>37104</v>
      </c>
      <c r="H12" s="99">
        <f t="shared" ca="1" si="3"/>
        <v>37104</v>
      </c>
      <c r="I12" s="99">
        <f t="shared" ca="1" si="3"/>
        <v>37104</v>
      </c>
      <c r="J12" s="99">
        <f t="shared" ca="1" si="3"/>
        <v>37104</v>
      </c>
      <c r="K12" s="99">
        <f t="shared" ca="1" si="3"/>
        <v>37104</v>
      </c>
      <c r="L12" s="99">
        <f t="shared" ca="1" si="3"/>
        <v>37104</v>
      </c>
      <c r="M12" s="99">
        <f t="shared" ca="1" si="3"/>
        <v>37104</v>
      </c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P12" s="92">
        <f t="shared" si="0"/>
        <v>11</v>
      </c>
      <c r="BQ12" s="135" t="s">
        <v>108</v>
      </c>
      <c r="BR12" s="91" t="s">
        <v>93</v>
      </c>
      <c r="BS12" s="90" t="s">
        <v>94</v>
      </c>
      <c r="BT12" s="96" t="s">
        <v>95</v>
      </c>
      <c r="BU12" s="96"/>
      <c r="BV12" s="90">
        <v>1</v>
      </c>
      <c r="BW12" s="91" t="s">
        <v>709</v>
      </c>
      <c r="BX12"/>
      <c r="BZ12" s="92">
        <f t="shared" si="1"/>
        <v>11</v>
      </c>
      <c r="CA12" s="4" t="s">
        <v>109</v>
      </c>
      <c r="CB12" s="91" t="s">
        <v>96</v>
      </c>
      <c r="CC12" s="90" t="s">
        <v>94</v>
      </c>
      <c r="CD12" s="96" t="s">
        <v>95</v>
      </c>
      <c r="CE12" s="96"/>
      <c r="CF12" s="90">
        <v>1</v>
      </c>
      <c r="CG12" s="91" t="s">
        <v>524</v>
      </c>
      <c r="CH12"/>
      <c r="CJ12">
        <v>10</v>
      </c>
      <c r="CK12" s="122" t="s">
        <v>82</v>
      </c>
      <c r="CL12" s="119" t="s">
        <v>83</v>
      </c>
      <c r="CM12" s="120"/>
      <c r="CN12" s="121"/>
      <c r="CO12" s="128"/>
    </row>
    <row r="13" spans="1:218" ht="12.75" x14ac:dyDescent="0.2">
      <c r="A13" s="98"/>
      <c r="B13" s="107" t="s">
        <v>1117</v>
      </c>
      <c r="C13" s="109" t="s">
        <v>1118</v>
      </c>
      <c r="D13" s="110" t="str">
        <f>VLOOKUP($CO$2,$CJ$3:$CK$14,2)</f>
        <v>NG_OMICRON_3</v>
      </c>
      <c r="E13" s="110" t="str">
        <f>VLOOKUP($CO$2,$CJ$3:$CK$14,2)</f>
        <v>NG_OMICRON_3</v>
      </c>
      <c r="F13" s="101" t="s">
        <v>1119</v>
      </c>
      <c r="G13" s="101" t="s">
        <v>1119</v>
      </c>
      <c r="H13" s="101" t="s">
        <v>1119</v>
      </c>
      <c r="I13" s="101" t="s">
        <v>1119</v>
      </c>
      <c r="J13" s="101" t="s">
        <v>1119</v>
      </c>
      <c r="K13" s="101" t="s">
        <v>1119</v>
      </c>
      <c r="L13" s="110" t="str">
        <f>VLOOKUP($BX$1,$BP$2:$BQ$409,2)</f>
        <v>IF-PAN/TX/OK</v>
      </c>
      <c r="M13" s="110" t="str">
        <f>VLOOKUP($CH$1,$BP$2:$BQ$409,2)</f>
        <v>IF-PAN/TX/OK</v>
      </c>
      <c r="N13" s="110"/>
      <c r="O13" s="111"/>
      <c r="P13" s="111"/>
      <c r="Q13" s="111"/>
      <c r="R13" s="111"/>
      <c r="S13" s="111"/>
      <c r="T13" s="111" t="s">
        <v>86</v>
      </c>
      <c r="U13" s="111"/>
      <c r="V13" s="111"/>
      <c r="W13" s="111"/>
      <c r="X13" s="111" t="s">
        <v>87</v>
      </c>
      <c r="Y13" s="111"/>
      <c r="Z13" s="111"/>
      <c r="AA13" s="111"/>
      <c r="AB13" s="111"/>
      <c r="AC13" s="111"/>
      <c r="AD13" s="111"/>
      <c r="AE13" s="111"/>
      <c r="AF13" s="111"/>
      <c r="AG13" s="110"/>
      <c r="AH13" s="110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P13" s="92">
        <f t="shared" si="0"/>
        <v>12</v>
      </c>
      <c r="BQ13" s="135" t="s">
        <v>109</v>
      </c>
      <c r="BR13" s="91" t="s">
        <v>93</v>
      </c>
      <c r="BS13" s="90" t="s">
        <v>94</v>
      </c>
      <c r="BT13" s="96" t="s">
        <v>95</v>
      </c>
      <c r="BU13" s="96"/>
      <c r="BV13" s="90">
        <v>1</v>
      </c>
      <c r="BW13" s="91" t="s">
        <v>710</v>
      </c>
      <c r="BX13"/>
      <c r="BZ13" s="92">
        <f t="shared" si="1"/>
        <v>12</v>
      </c>
      <c r="CA13" s="4" t="s">
        <v>110</v>
      </c>
      <c r="CB13" s="91" t="s">
        <v>96</v>
      </c>
      <c r="CC13" s="90" t="s">
        <v>94</v>
      </c>
      <c r="CD13" s="96" t="s">
        <v>95</v>
      </c>
      <c r="CE13" s="96"/>
      <c r="CF13" s="90">
        <v>1</v>
      </c>
      <c r="CG13" s="91" t="s">
        <v>525</v>
      </c>
      <c r="CH13"/>
      <c r="CJ13">
        <v>11</v>
      </c>
      <c r="CK13" s="68" t="s">
        <v>1131</v>
      </c>
      <c r="CL13" s="69" t="s">
        <v>1129</v>
      </c>
      <c r="CM13" s="70"/>
      <c r="CN13" s="71"/>
      <c r="CO13" s="72"/>
    </row>
    <row r="14" spans="1:218" ht="13.5" thickBot="1" x14ac:dyDescent="0.25">
      <c r="A14" s="98"/>
      <c r="B14" s="107" t="s">
        <v>1120</v>
      </c>
      <c r="C14" s="112" t="s">
        <v>1121</v>
      </c>
      <c r="D14" s="101" t="s">
        <v>1122</v>
      </c>
      <c r="E14" s="101" t="s">
        <v>1122</v>
      </c>
      <c r="F14" s="101" t="s">
        <v>1138</v>
      </c>
      <c r="G14" s="101" t="s">
        <v>1122</v>
      </c>
      <c r="H14" s="101" t="s">
        <v>1139</v>
      </c>
      <c r="I14" s="101" t="s">
        <v>1127</v>
      </c>
      <c r="J14" s="101" t="s">
        <v>94</v>
      </c>
      <c r="K14" s="101" t="s">
        <v>1128</v>
      </c>
      <c r="L14" s="101" t="s">
        <v>94</v>
      </c>
      <c r="M14" s="101" t="s">
        <v>94</v>
      </c>
      <c r="S14" s="101" t="s">
        <v>1133</v>
      </c>
      <c r="T14" s="101" t="s">
        <v>1136</v>
      </c>
      <c r="U14" s="101" t="s">
        <v>1133</v>
      </c>
      <c r="W14" s="101" t="s">
        <v>1133</v>
      </c>
      <c r="X14" s="101" t="s">
        <v>1136</v>
      </c>
      <c r="Y14" s="101" t="s">
        <v>1133</v>
      </c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P14" s="92">
        <f t="shared" si="0"/>
        <v>13</v>
      </c>
      <c r="BQ14" s="135" t="s">
        <v>111</v>
      </c>
      <c r="BR14" s="91" t="s">
        <v>93</v>
      </c>
      <c r="BS14" s="90" t="s">
        <v>94</v>
      </c>
      <c r="BT14" s="96" t="s">
        <v>95</v>
      </c>
      <c r="BU14" s="96"/>
      <c r="BV14" s="90">
        <v>1</v>
      </c>
      <c r="BW14" s="91" t="s">
        <v>711</v>
      </c>
      <c r="BX14"/>
      <c r="BZ14" s="92">
        <f t="shared" si="1"/>
        <v>13</v>
      </c>
      <c r="CA14" s="4" t="s">
        <v>111</v>
      </c>
      <c r="CB14" s="91" t="s">
        <v>96</v>
      </c>
      <c r="CC14" s="90" t="s">
        <v>94</v>
      </c>
      <c r="CD14" s="96" t="s">
        <v>95</v>
      </c>
      <c r="CE14" s="96"/>
      <c r="CF14" s="90">
        <v>1</v>
      </c>
      <c r="CG14" s="91" t="s">
        <v>526</v>
      </c>
      <c r="CH14"/>
      <c r="CJ14">
        <v>12</v>
      </c>
      <c r="CK14" s="74" t="s">
        <v>1132</v>
      </c>
      <c r="CL14" s="75" t="s">
        <v>1130</v>
      </c>
      <c r="CM14" s="76"/>
      <c r="CN14" s="77"/>
      <c r="CO14" s="78"/>
    </row>
    <row r="15" spans="1:218" ht="12.75" x14ac:dyDescent="0.2">
      <c r="A15" s="98"/>
      <c r="B15" s="107" t="s">
        <v>1123</v>
      </c>
      <c r="C15" s="112" t="s">
        <v>1124</v>
      </c>
      <c r="D15" s="101" t="s">
        <v>1125</v>
      </c>
      <c r="E15" s="101" t="s">
        <v>1125</v>
      </c>
      <c r="F15" s="101" t="s">
        <v>1125</v>
      </c>
      <c r="G15" s="101" t="s">
        <v>1125</v>
      </c>
      <c r="H15" s="101" t="s">
        <v>1125</v>
      </c>
      <c r="I15" s="101" t="s">
        <v>1125</v>
      </c>
      <c r="J15" s="101" t="s">
        <v>1125</v>
      </c>
      <c r="K15" s="101" t="s">
        <v>1125</v>
      </c>
      <c r="L15" s="101" t="s">
        <v>93</v>
      </c>
      <c r="M15" s="101" t="s">
        <v>93</v>
      </c>
      <c r="S15" s="101" t="s">
        <v>1134</v>
      </c>
      <c r="T15" s="101" t="s">
        <v>1137</v>
      </c>
      <c r="U15" s="101" t="s">
        <v>1135</v>
      </c>
      <c r="W15" s="101" t="s">
        <v>1134</v>
      </c>
      <c r="X15" s="101" t="s">
        <v>1137</v>
      </c>
      <c r="Y15" s="101" t="s">
        <v>1135</v>
      </c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P15" s="92">
        <f t="shared" si="0"/>
        <v>14</v>
      </c>
      <c r="BQ15" s="135" t="s">
        <v>112</v>
      </c>
      <c r="BR15" s="91" t="s">
        <v>93</v>
      </c>
      <c r="BS15" s="90" t="s">
        <v>94</v>
      </c>
      <c r="BT15" s="96" t="s">
        <v>95</v>
      </c>
      <c r="BU15" s="96"/>
      <c r="BV15" s="90">
        <v>1</v>
      </c>
      <c r="BW15" s="91" t="s">
        <v>712</v>
      </c>
      <c r="BX15"/>
      <c r="BZ15" s="92">
        <f t="shared" si="1"/>
        <v>14</v>
      </c>
      <c r="CA15" s="4" t="s">
        <v>113</v>
      </c>
      <c r="CB15" s="91" t="s">
        <v>96</v>
      </c>
      <c r="CC15" s="90" t="s">
        <v>94</v>
      </c>
      <c r="CD15" s="96" t="s">
        <v>95</v>
      </c>
      <c r="CE15" s="96"/>
      <c r="CF15" s="90">
        <v>1</v>
      </c>
      <c r="CG15" s="91" t="s">
        <v>527</v>
      </c>
      <c r="CH15"/>
    </row>
    <row r="16" spans="1:218" ht="12.75" x14ac:dyDescent="0.2">
      <c r="A16" s="98"/>
      <c r="B16" s="107" t="s">
        <v>1126</v>
      </c>
      <c r="C16" s="112" t="s">
        <v>1319</v>
      </c>
      <c r="D16" s="101" t="s">
        <v>1321</v>
      </c>
      <c r="E16" s="101" t="s">
        <v>1321</v>
      </c>
      <c r="F16" s="101" t="s">
        <v>1216</v>
      </c>
      <c r="G16" s="101" t="s">
        <v>1216</v>
      </c>
      <c r="H16" s="101" t="s">
        <v>1216</v>
      </c>
      <c r="I16" s="101" t="s">
        <v>1216</v>
      </c>
      <c r="J16" s="101" t="s">
        <v>1216</v>
      </c>
      <c r="K16" s="101" t="s">
        <v>1216</v>
      </c>
      <c r="L16" s="101" t="s">
        <v>1310</v>
      </c>
      <c r="M16" s="101" t="s">
        <v>1310</v>
      </c>
      <c r="S16" s="129">
        <v>7.0000000000000007E-2</v>
      </c>
      <c r="U16" s="129">
        <v>7.0000000000000007E-2</v>
      </c>
      <c r="W16" s="129">
        <v>7.0000000000000007E-2</v>
      </c>
      <c r="X16" s="101"/>
      <c r="Y16" s="129">
        <v>7.0000000000000007E-2</v>
      </c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P16" s="92">
        <f t="shared" si="0"/>
        <v>15</v>
      </c>
      <c r="BQ16" s="135" t="s">
        <v>114</v>
      </c>
      <c r="BR16" s="91" t="s">
        <v>93</v>
      </c>
      <c r="BS16" s="90" t="s">
        <v>94</v>
      </c>
      <c r="BT16" s="96" t="s">
        <v>95</v>
      </c>
      <c r="BU16" s="96"/>
      <c r="BV16" s="90">
        <v>1</v>
      </c>
      <c r="BW16" s="91" t="s">
        <v>713</v>
      </c>
      <c r="BX16"/>
      <c r="BZ16" s="92">
        <f t="shared" si="1"/>
        <v>15</v>
      </c>
      <c r="CA16" s="4" t="s">
        <v>115</v>
      </c>
      <c r="CB16" s="91" t="s">
        <v>96</v>
      </c>
      <c r="CC16" s="90" t="s">
        <v>94</v>
      </c>
      <c r="CD16" s="96" t="s">
        <v>95</v>
      </c>
      <c r="CE16" s="96"/>
      <c r="CF16" s="90">
        <v>1</v>
      </c>
      <c r="CG16" s="91" t="s">
        <v>528</v>
      </c>
      <c r="CH16"/>
    </row>
    <row r="17" spans="1:86" ht="12.75" x14ac:dyDescent="0.2">
      <c r="A17" s="113"/>
      <c r="B17" s="114">
        <f ca="1">BeginningOfNextMonth(Today)</f>
        <v>37104</v>
      </c>
      <c r="C17" s="102">
        <v>5.2005284269891899E-2</v>
      </c>
      <c r="D17" s="115">
        <v>0.38</v>
      </c>
      <c r="E17" s="115">
        <v>0.38</v>
      </c>
      <c r="F17" s="115">
        <v>0.46750000000000003</v>
      </c>
      <c r="G17" s="115">
        <v>0.47499999999999998</v>
      </c>
      <c r="H17" s="115">
        <v>0.48249999999999998</v>
      </c>
      <c r="I17" s="115">
        <v>5.5110000000000001</v>
      </c>
      <c r="J17" s="115">
        <v>5.516</v>
      </c>
      <c r="K17" s="101">
        <v>5.5209999999999999</v>
      </c>
      <c r="L17" s="115">
        <v>-0.09</v>
      </c>
      <c r="M17" s="101">
        <v>-0.09</v>
      </c>
      <c r="O17" s="86"/>
      <c r="P17" s="115"/>
      <c r="Q17" s="115"/>
      <c r="R17" s="188">
        <f t="shared" ref="R17:R80" ca="1" si="4">B17</f>
        <v>37104</v>
      </c>
      <c r="S17" s="130">
        <f t="shared" ref="S17:S80" si="5">T17-$S$16</f>
        <v>0.31</v>
      </c>
      <c r="T17" s="129">
        <f>D17</f>
        <v>0.38</v>
      </c>
      <c r="U17" s="131">
        <f t="shared" ref="U17:U80" si="6">$U$16+T17</f>
        <v>0.45</v>
      </c>
      <c r="BP17" s="92">
        <f t="shared" si="0"/>
        <v>16</v>
      </c>
      <c r="BQ17" s="135" t="s">
        <v>115</v>
      </c>
      <c r="BR17" s="91" t="s">
        <v>93</v>
      </c>
      <c r="BS17" s="90" t="s">
        <v>94</v>
      </c>
      <c r="BT17" s="96" t="s">
        <v>95</v>
      </c>
      <c r="BU17" s="96"/>
      <c r="BV17" s="90">
        <v>1</v>
      </c>
      <c r="BW17" s="91" t="s">
        <v>714</v>
      </c>
      <c r="BX17"/>
      <c r="BZ17" s="92">
        <f t="shared" si="1"/>
        <v>16</v>
      </c>
      <c r="CA17" s="4" t="s">
        <v>116</v>
      </c>
      <c r="CB17" s="91" t="s">
        <v>96</v>
      </c>
      <c r="CC17" s="90" t="s">
        <v>94</v>
      </c>
      <c r="CD17" s="96" t="s">
        <v>95</v>
      </c>
      <c r="CE17" s="96"/>
      <c r="CF17" s="90">
        <v>1</v>
      </c>
      <c r="CG17" s="91" t="s">
        <v>529</v>
      </c>
      <c r="CH17"/>
    </row>
    <row r="18" spans="1:86" ht="12.75" x14ac:dyDescent="0.2">
      <c r="A18" s="113"/>
      <c r="B18" s="114">
        <f t="shared" ref="B18:B81" ca="1" si="7">NextMonth(B17)</f>
        <v>37135</v>
      </c>
      <c r="C18" s="101">
        <v>5.08351904561581E-2</v>
      </c>
      <c r="D18" s="115">
        <v>0.38</v>
      </c>
      <c r="E18" s="115">
        <v>0.38</v>
      </c>
      <c r="F18" s="115">
        <v>0.46250000000000002</v>
      </c>
      <c r="G18" s="115">
        <v>0.47</v>
      </c>
      <c r="H18" s="115">
        <v>0.47749999999999998</v>
      </c>
      <c r="I18" s="115">
        <v>5.5630000000000006</v>
      </c>
      <c r="J18" s="116">
        <v>5.5680000000000005</v>
      </c>
      <c r="K18" s="101">
        <v>5.5730000000000004</v>
      </c>
      <c r="L18" s="116">
        <v>-8.5000000000000006E-2</v>
      </c>
      <c r="M18" s="101">
        <v>-8.5000000000000006E-2</v>
      </c>
      <c r="O18" s="86"/>
      <c r="P18" s="115"/>
      <c r="Q18" s="115"/>
      <c r="R18" s="188">
        <f t="shared" ca="1" si="4"/>
        <v>37135</v>
      </c>
      <c r="S18" s="130">
        <f t="shared" si="5"/>
        <v>0.31</v>
      </c>
      <c r="T18" s="129">
        <f t="shared" ref="T18:T81" si="8">D18</f>
        <v>0.38</v>
      </c>
      <c r="U18" s="131">
        <f t="shared" si="6"/>
        <v>0.45</v>
      </c>
      <c r="BP18" s="92">
        <f t="shared" si="0"/>
        <v>17</v>
      </c>
      <c r="BQ18" s="135" t="s">
        <v>116</v>
      </c>
      <c r="BR18" s="91" t="s">
        <v>93</v>
      </c>
      <c r="BS18" s="90" t="s">
        <v>94</v>
      </c>
      <c r="BT18" s="96" t="s">
        <v>95</v>
      </c>
      <c r="BU18" s="96"/>
      <c r="BV18" s="90">
        <v>1</v>
      </c>
      <c r="BW18" s="91" t="s">
        <v>715</v>
      </c>
      <c r="BX18"/>
      <c r="BZ18" s="92">
        <f t="shared" si="1"/>
        <v>17</v>
      </c>
      <c r="CA18" s="4" t="s">
        <v>117</v>
      </c>
      <c r="CB18" s="91" t="s">
        <v>96</v>
      </c>
      <c r="CC18" s="90" t="s">
        <v>94</v>
      </c>
      <c r="CD18" s="96" t="s">
        <v>95</v>
      </c>
      <c r="CE18" s="96"/>
      <c r="CF18" s="90">
        <v>1</v>
      </c>
      <c r="CG18" s="91" t="s">
        <v>530</v>
      </c>
      <c r="CH18"/>
    </row>
    <row r="19" spans="1:86" ht="12.75" x14ac:dyDescent="0.2">
      <c r="A19" s="113"/>
      <c r="B19" s="114">
        <f t="shared" ca="1" si="7"/>
        <v>37165</v>
      </c>
      <c r="C19" s="101">
        <v>4.9379452814599697E-2</v>
      </c>
      <c r="D19" s="115">
        <v>0.38</v>
      </c>
      <c r="E19" s="115">
        <v>0.38</v>
      </c>
      <c r="F19" s="115">
        <v>0.49249999999999999</v>
      </c>
      <c r="G19" s="115">
        <v>0.5</v>
      </c>
      <c r="H19" s="115">
        <v>0.50749999999999995</v>
      </c>
      <c r="I19" s="115">
        <v>5.6150000000000002</v>
      </c>
      <c r="J19" s="116">
        <v>5.62</v>
      </c>
      <c r="K19" s="101">
        <v>5.625</v>
      </c>
      <c r="L19" s="116">
        <v>-8.5000000000000006E-2</v>
      </c>
      <c r="M19" s="101">
        <v>-8.5000000000000006E-2</v>
      </c>
      <c r="O19" s="86"/>
      <c r="P19" s="115"/>
      <c r="Q19" s="115"/>
      <c r="R19" s="188">
        <f t="shared" ca="1" si="4"/>
        <v>37165</v>
      </c>
      <c r="S19" s="130">
        <f t="shared" si="5"/>
        <v>0.31</v>
      </c>
      <c r="T19" s="129">
        <f t="shared" si="8"/>
        <v>0.38</v>
      </c>
      <c r="U19" s="131">
        <f t="shared" si="6"/>
        <v>0.45</v>
      </c>
      <c r="BP19" s="92">
        <f t="shared" si="0"/>
        <v>18</v>
      </c>
      <c r="BQ19" s="135" t="s">
        <v>117</v>
      </c>
      <c r="BR19" s="91" t="s">
        <v>93</v>
      </c>
      <c r="BS19" s="90" t="s">
        <v>94</v>
      </c>
      <c r="BT19" s="96" t="s">
        <v>95</v>
      </c>
      <c r="BU19" s="96"/>
      <c r="BV19" s="90">
        <v>1</v>
      </c>
      <c r="BW19" s="91" t="s">
        <v>716</v>
      </c>
      <c r="BX19"/>
      <c r="BZ19" s="92">
        <f t="shared" si="1"/>
        <v>18</v>
      </c>
      <c r="CA19" s="4" t="s">
        <v>144</v>
      </c>
      <c r="CB19" s="91" t="s">
        <v>96</v>
      </c>
      <c r="CC19" s="90" t="s">
        <v>94</v>
      </c>
      <c r="CD19" s="96" t="s">
        <v>95</v>
      </c>
      <c r="CE19" s="96"/>
      <c r="CF19" s="90">
        <v>1</v>
      </c>
      <c r="CG19" s="91" t="s">
        <v>531</v>
      </c>
      <c r="CH19"/>
    </row>
    <row r="20" spans="1:86" ht="12.75" x14ac:dyDescent="0.2">
      <c r="A20" s="113"/>
      <c r="B20" s="114">
        <f t="shared" ca="1" si="7"/>
        <v>37196</v>
      </c>
      <c r="C20" s="101">
        <v>4.8683426511179698E-2</v>
      </c>
      <c r="D20" s="115">
        <v>0.48</v>
      </c>
      <c r="E20" s="115">
        <v>0.48</v>
      </c>
      <c r="F20" s="115">
        <v>0.50749999999999995</v>
      </c>
      <c r="G20" s="115">
        <v>0.51500000000000001</v>
      </c>
      <c r="H20" s="115">
        <v>0.52249999999999996</v>
      </c>
      <c r="I20" s="115">
        <v>5.65</v>
      </c>
      <c r="J20" s="116">
        <v>5.6550000000000002</v>
      </c>
      <c r="K20" s="101">
        <v>5.66</v>
      </c>
      <c r="L20" s="116">
        <v>-8.5000000000000006E-2</v>
      </c>
      <c r="M20" s="101">
        <v>-8.5000000000000006E-2</v>
      </c>
      <c r="O20" s="86"/>
      <c r="P20" s="115"/>
      <c r="Q20" s="115"/>
      <c r="R20" s="188">
        <f t="shared" ca="1" si="4"/>
        <v>37196</v>
      </c>
      <c r="S20" s="130">
        <f t="shared" si="5"/>
        <v>0.41</v>
      </c>
      <c r="T20" s="129">
        <f t="shared" si="8"/>
        <v>0.48</v>
      </c>
      <c r="U20" s="131">
        <f t="shared" si="6"/>
        <v>0.55000000000000004</v>
      </c>
      <c r="BP20" s="92">
        <f t="shared" si="0"/>
        <v>19</v>
      </c>
      <c r="BQ20" s="135" t="s">
        <v>118</v>
      </c>
      <c r="BR20" s="91" t="s">
        <v>93</v>
      </c>
      <c r="BS20" s="90" t="s">
        <v>119</v>
      </c>
      <c r="BT20" s="96" t="s">
        <v>95</v>
      </c>
      <c r="BU20" s="96"/>
      <c r="BV20" s="90">
        <v>1</v>
      </c>
      <c r="BW20" s="91" t="s">
        <v>717</v>
      </c>
      <c r="BX20"/>
      <c r="BZ20" s="92">
        <f t="shared" si="1"/>
        <v>19</v>
      </c>
      <c r="CA20" s="4" t="s">
        <v>148</v>
      </c>
      <c r="CB20" s="91" t="s">
        <v>96</v>
      </c>
      <c r="CC20" s="90" t="s">
        <v>94</v>
      </c>
      <c r="CD20" s="96" t="s">
        <v>95</v>
      </c>
      <c r="CE20" s="96"/>
      <c r="CF20" s="90">
        <v>1</v>
      </c>
      <c r="CG20" s="91" t="s">
        <v>532</v>
      </c>
      <c r="CH20"/>
    </row>
    <row r="21" spans="1:86" ht="12.75" x14ac:dyDescent="0.2">
      <c r="A21" s="113"/>
      <c r="B21" s="114">
        <f t="shared" ca="1" si="7"/>
        <v>37226</v>
      </c>
      <c r="C21" s="101">
        <v>4.8347729358732702E-2</v>
      </c>
      <c r="D21" s="115">
        <v>0.53</v>
      </c>
      <c r="E21" s="115">
        <v>0.53</v>
      </c>
      <c r="F21" s="115">
        <v>0.52</v>
      </c>
      <c r="G21" s="115">
        <v>0.52749999999999997</v>
      </c>
      <c r="H21" s="115">
        <v>0.53500000000000003</v>
      </c>
      <c r="I21" s="115">
        <v>5.64</v>
      </c>
      <c r="J21" s="116">
        <v>5.6449999999999996</v>
      </c>
      <c r="K21" s="101">
        <v>5.65</v>
      </c>
      <c r="L21" s="116">
        <v>-0.08</v>
      </c>
      <c r="M21" s="101">
        <v>-0.08</v>
      </c>
      <c r="O21" s="86"/>
      <c r="P21" s="115"/>
      <c r="Q21" s="115"/>
      <c r="R21" s="188">
        <f t="shared" ca="1" si="4"/>
        <v>37226</v>
      </c>
      <c r="S21" s="130">
        <f t="shared" si="5"/>
        <v>0.46</v>
      </c>
      <c r="T21" s="129">
        <f t="shared" si="8"/>
        <v>0.53</v>
      </c>
      <c r="U21" s="131">
        <f t="shared" si="6"/>
        <v>0.60000000000000009</v>
      </c>
      <c r="BP21" s="92">
        <f t="shared" si="0"/>
        <v>20</v>
      </c>
      <c r="BQ21" s="135" t="s">
        <v>120</v>
      </c>
      <c r="BR21" s="91" t="s">
        <v>93</v>
      </c>
      <c r="BS21" s="90" t="s">
        <v>119</v>
      </c>
      <c r="BT21" s="96" t="s">
        <v>95</v>
      </c>
      <c r="BU21" s="96"/>
      <c r="BV21" s="90">
        <v>1</v>
      </c>
      <c r="BW21" s="91" t="s">
        <v>718</v>
      </c>
      <c r="BX21"/>
      <c r="BZ21" s="92">
        <f t="shared" si="1"/>
        <v>20</v>
      </c>
      <c r="CA21" s="4" t="s">
        <v>155</v>
      </c>
      <c r="CB21" s="91" t="s">
        <v>96</v>
      </c>
      <c r="CC21" s="90" t="s">
        <v>94</v>
      </c>
      <c r="CD21" s="96" t="s">
        <v>95</v>
      </c>
      <c r="CE21" s="96"/>
      <c r="CF21" s="90">
        <v>1</v>
      </c>
      <c r="CG21" s="91" t="s">
        <v>533</v>
      </c>
      <c r="CH21"/>
    </row>
    <row r="22" spans="1:86" ht="12.75" x14ac:dyDescent="0.2">
      <c r="A22" s="113"/>
      <c r="B22" s="114">
        <f t="shared" ca="1" si="7"/>
        <v>37257</v>
      </c>
      <c r="C22" s="101">
        <v>4.8067603071989304E-2</v>
      </c>
      <c r="D22" s="115">
        <v>0.53</v>
      </c>
      <c r="E22" s="115">
        <v>0.53</v>
      </c>
      <c r="F22" s="115">
        <v>0.52749999999999997</v>
      </c>
      <c r="G22" s="115">
        <v>0.53500000000000003</v>
      </c>
      <c r="H22" s="115">
        <v>0.54249999999999998</v>
      </c>
      <c r="I22" s="115">
        <v>5.6530000000000005</v>
      </c>
      <c r="J22" s="116">
        <v>5.6580000000000004</v>
      </c>
      <c r="K22" s="101">
        <v>5.6630000000000003</v>
      </c>
      <c r="L22" s="116">
        <v>-7.4999999999999997E-2</v>
      </c>
      <c r="M22" s="101">
        <v>-7.4999999999999997E-2</v>
      </c>
      <c r="O22" s="86"/>
      <c r="P22" s="115"/>
      <c r="Q22" s="115"/>
      <c r="R22" s="188">
        <f t="shared" ca="1" si="4"/>
        <v>37257</v>
      </c>
      <c r="S22" s="130">
        <f t="shared" si="5"/>
        <v>0.46</v>
      </c>
      <c r="T22" s="129">
        <f t="shared" si="8"/>
        <v>0.53</v>
      </c>
      <c r="U22" s="131">
        <f t="shared" si="6"/>
        <v>0.60000000000000009</v>
      </c>
      <c r="BP22" s="92">
        <f t="shared" si="0"/>
        <v>21</v>
      </c>
      <c r="BQ22" s="135" t="s">
        <v>121</v>
      </c>
      <c r="BR22" s="91" t="s">
        <v>93</v>
      </c>
      <c r="BS22" s="90" t="s">
        <v>119</v>
      </c>
      <c r="BT22" s="96" t="s">
        <v>95</v>
      </c>
      <c r="BU22" s="96"/>
      <c r="BV22" s="90">
        <v>1</v>
      </c>
      <c r="BW22" s="91" t="s">
        <v>719</v>
      </c>
      <c r="BX22"/>
      <c r="BZ22" s="92">
        <f t="shared" si="1"/>
        <v>21</v>
      </c>
      <c r="CA22" s="4" t="s">
        <v>203</v>
      </c>
      <c r="CB22" s="91" t="s">
        <v>96</v>
      </c>
      <c r="CC22" s="90" t="s">
        <v>94</v>
      </c>
      <c r="CD22" s="96" t="s">
        <v>95</v>
      </c>
      <c r="CE22" s="96"/>
      <c r="CF22" s="90">
        <v>1</v>
      </c>
      <c r="CG22" s="91" t="s">
        <v>534</v>
      </c>
      <c r="CH22"/>
    </row>
    <row r="23" spans="1:86" ht="12.75" x14ac:dyDescent="0.2">
      <c r="A23" s="113"/>
      <c r="B23" s="114">
        <f t="shared" ca="1" si="7"/>
        <v>37288</v>
      </c>
      <c r="C23" s="101">
        <v>4.78520271221132E-2</v>
      </c>
      <c r="D23" s="115">
        <v>1.05</v>
      </c>
      <c r="E23" s="115">
        <v>1.05</v>
      </c>
      <c r="F23" s="115">
        <v>0.53249999999999997</v>
      </c>
      <c r="G23" s="115">
        <v>0.54</v>
      </c>
      <c r="H23" s="115">
        <v>0.54749999999999999</v>
      </c>
      <c r="I23" s="115">
        <v>5.7850000000000001</v>
      </c>
      <c r="J23" s="116">
        <v>5.79</v>
      </c>
      <c r="K23" s="101">
        <v>5.7949999999999999</v>
      </c>
      <c r="L23" s="116">
        <v>-8.5000000000000006E-2</v>
      </c>
      <c r="M23" s="101">
        <v>-8.5000000000000006E-2</v>
      </c>
      <c r="O23" s="86"/>
      <c r="P23" s="115"/>
      <c r="Q23" s="115"/>
      <c r="R23" s="188">
        <f t="shared" ca="1" si="4"/>
        <v>37288</v>
      </c>
      <c r="S23" s="130">
        <f t="shared" si="5"/>
        <v>0.98</v>
      </c>
      <c r="T23" s="129">
        <f t="shared" si="8"/>
        <v>1.05</v>
      </c>
      <c r="U23" s="131">
        <f t="shared" si="6"/>
        <v>1.1200000000000001</v>
      </c>
      <c r="BP23" s="92">
        <f t="shared" si="0"/>
        <v>22</v>
      </c>
      <c r="BQ23" s="135" t="s">
        <v>122</v>
      </c>
      <c r="BR23" s="91" t="s">
        <v>93</v>
      </c>
      <c r="BS23" s="90" t="s">
        <v>119</v>
      </c>
      <c r="BT23" s="96" t="s">
        <v>95</v>
      </c>
      <c r="BU23" s="96"/>
      <c r="BV23" s="90">
        <v>1</v>
      </c>
      <c r="BW23" s="91" t="s">
        <v>720</v>
      </c>
      <c r="BX23"/>
      <c r="BZ23" s="92">
        <f t="shared" si="1"/>
        <v>22</v>
      </c>
      <c r="CA23" s="4" t="s">
        <v>345</v>
      </c>
      <c r="CB23" s="91" t="s">
        <v>96</v>
      </c>
      <c r="CC23" s="90" t="s">
        <v>94</v>
      </c>
      <c r="CD23" s="96" t="s">
        <v>95</v>
      </c>
      <c r="CE23" s="96"/>
      <c r="CF23" s="90">
        <v>1</v>
      </c>
      <c r="CG23" s="91" t="s">
        <v>535</v>
      </c>
      <c r="CH23"/>
    </row>
    <row r="24" spans="1:86" ht="12.75" x14ac:dyDescent="0.2">
      <c r="A24" s="113"/>
      <c r="B24" s="114">
        <f t="shared" ca="1" si="7"/>
        <v>37316</v>
      </c>
      <c r="C24" s="101">
        <v>4.7643405249926406E-2</v>
      </c>
      <c r="D24" s="116">
        <v>1.25</v>
      </c>
      <c r="E24" s="116">
        <v>1.25</v>
      </c>
      <c r="F24" s="116">
        <v>0.53500000000000003</v>
      </c>
      <c r="G24" s="116">
        <v>0.54249999999999998</v>
      </c>
      <c r="H24" s="116">
        <v>0.55000000000000004</v>
      </c>
      <c r="I24" s="115">
        <v>5.9020000000000001</v>
      </c>
      <c r="J24" s="116">
        <v>5.907</v>
      </c>
      <c r="K24" s="101">
        <v>5.9119999999999999</v>
      </c>
      <c r="L24" s="116">
        <v>-8.7499999999999994E-2</v>
      </c>
      <c r="M24" s="101">
        <v>-8.7499999999999994E-2</v>
      </c>
      <c r="O24" s="86"/>
      <c r="P24" s="115"/>
      <c r="Q24" s="115"/>
      <c r="R24" s="188">
        <f t="shared" ca="1" si="4"/>
        <v>37316</v>
      </c>
      <c r="S24" s="130">
        <f t="shared" si="5"/>
        <v>1.18</v>
      </c>
      <c r="T24" s="129">
        <f t="shared" si="8"/>
        <v>1.25</v>
      </c>
      <c r="U24" s="131">
        <f t="shared" si="6"/>
        <v>1.32</v>
      </c>
      <c r="BP24" s="92">
        <f t="shared" si="0"/>
        <v>23</v>
      </c>
      <c r="BQ24" s="135" t="s">
        <v>123</v>
      </c>
      <c r="BR24" s="91" t="s">
        <v>93</v>
      </c>
      <c r="BS24" s="90" t="s">
        <v>119</v>
      </c>
      <c r="BT24" s="96" t="s">
        <v>95</v>
      </c>
      <c r="BU24" s="96"/>
      <c r="BV24" s="90">
        <v>1</v>
      </c>
      <c r="BW24" s="91" t="s">
        <v>721</v>
      </c>
      <c r="BX24"/>
      <c r="BZ24" s="92">
        <f t="shared" si="1"/>
        <v>23</v>
      </c>
      <c r="CA24" s="4" t="s">
        <v>346</v>
      </c>
      <c r="CB24" s="91" t="s">
        <v>96</v>
      </c>
      <c r="CC24" s="90" t="s">
        <v>94</v>
      </c>
      <c r="CD24" s="96" t="s">
        <v>95</v>
      </c>
      <c r="CE24" s="96"/>
      <c r="CF24" s="90">
        <v>1</v>
      </c>
      <c r="CG24" s="91" t="s">
        <v>536</v>
      </c>
      <c r="CH24"/>
    </row>
    <row r="25" spans="1:86" ht="12.75" x14ac:dyDescent="0.2">
      <c r="A25" s="113"/>
      <c r="B25" s="114">
        <f t="shared" ca="1" si="7"/>
        <v>37347</v>
      </c>
      <c r="C25" s="101">
        <v>4.7558377671638806E-2</v>
      </c>
      <c r="D25" s="116">
        <v>1.25</v>
      </c>
      <c r="E25" s="116">
        <v>1.25</v>
      </c>
      <c r="F25" s="116">
        <v>0.54</v>
      </c>
      <c r="G25" s="116">
        <v>0.54749999999999999</v>
      </c>
      <c r="H25" s="116">
        <v>0.55500000000000005</v>
      </c>
      <c r="I25" s="115">
        <v>5.9420000000000002</v>
      </c>
      <c r="J25" s="116">
        <v>5.9470000000000001</v>
      </c>
      <c r="K25" s="101">
        <v>5.952</v>
      </c>
      <c r="L25" s="116">
        <v>-0.09</v>
      </c>
      <c r="M25" s="101">
        <v>-0.09</v>
      </c>
      <c r="O25" s="86"/>
      <c r="P25" s="115"/>
      <c r="Q25" s="115"/>
      <c r="R25" s="188">
        <f t="shared" ca="1" si="4"/>
        <v>37347</v>
      </c>
      <c r="S25" s="130">
        <f t="shared" si="5"/>
        <v>1.18</v>
      </c>
      <c r="T25" s="129">
        <f t="shared" si="8"/>
        <v>1.25</v>
      </c>
      <c r="U25" s="131">
        <f t="shared" si="6"/>
        <v>1.32</v>
      </c>
      <c r="BP25" s="92">
        <f t="shared" si="0"/>
        <v>24</v>
      </c>
      <c r="BQ25" s="135" t="s">
        <v>124</v>
      </c>
      <c r="BR25" s="91" t="s">
        <v>93</v>
      </c>
      <c r="BS25" s="90" t="s">
        <v>119</v>
      </c>
      <c r="BT25" s="96" t="s">
        <v>95</v>
      </c>
      <c r="BU25" s="96"/>
      <c r="BV25" s="90">
        <v>1</v>
      </c>
      <c r="BW25" s="91" t="s">
        <v>722</v>
      </c>
      <c r="BX25"/>
      <c r="BZ25" s="92">
        <f t="shared" si="1"/>
        <v>24</v>
      </c>
      <c r="CA25" s="4" t="s">
        <v>347</v>
      </c>
      <c r="CB25" s="91" t="s">
        <v>96</v>
      </c>
      <c r="CC25" s="90" t="s">
        <v>94</v>
      </c>
      <c r="CD25" s="96" t="s">
        <v>95</v>
      </c>
      <c r="CE25" s="96"/>
      <c r="CF25" s="90">
        <v>1</v>
      </c>
      <c r="CG25" s="91" t="s">
        <v>537</v>
      </c>
      <c r="CH25"/>
    </row>
    <row r="26" spans="1:86" ht="12.75" x14ac:dyDescent="0.2">
      <c r="A26" s="113"/>
      <c r="B26" s="114">
        <f t="shared" ca="1" si="7"/>
        <v>37377</v>
      </c>
      <c r="C26" s="101">
        <v>4.7654109341451097E-2</v>
      </c>
      <c r="D26" s="116">
        <v>1.25</v>
      </c>
      <c r="E26" s="116">
        <v>1.25</v>
      </c>
      <c r="F26" s="116">
        <v>0.53500000000000003</v>
      </c>
      <c r="G26" s="116">
        <v>0.54249999999999998</v>
      </c>
      <c r="H26" s="116">
        <v>0.55000000000000004</v>
      </c>
      <c r="I26" s="115">
        <v>5.7520000000000007</v>
      </c>
      <c r="J26" s="116">
        <v>5.7570000000000006</v>
      </c>
      <c r="K26" s="101">
        <v>5.7620000000000005</v>
      </c>
      <c r="L26" s="116">
        <v>-8.2500000000000004E-2</v>
      </c>
      <c r="M26" s="101">
        <v>-8.2500000000000004E-2</v>
      </c>
      <c r="O26" s="86"/>
      <c r="P26" s="115"/>
      <c r="Q26" s="115"/>
      <c r="R26" s="188">
        <f t="shared" ca="1" si="4"/>
        <v>37377</v>
      </c>
      <c r="S26" s="130">
        <f t="shared" si="5"/>
        <v>1.18</v>
      </c>
      <c r="T26" s="129">
        <f t="shared" si="8"/>
        <v>1.25</v>
      </c>
      <c r="U26" s="131">
        <f t="shared" si="6"/>
        <v>1.32</v>
      </c>
      <c r="BP26" s="92">
        <f t="shared" si="0"/>
        <v>25</v>
      </c>
      <c r="BQ26" s="135" t="s">
        <v>125</v>
      </c>
      <c r="BR26" s="91" t="s">
        <v>93</v>
      </c>
      <c r="BS26" s="90" t="s">
        <v>119</v>
      </c>
      <c r="BT26" s="96" t="s">
        <v>95</v>
      </c>
      <c r="BU26" s="96"/>
      <c r="BV26" s="90">
        <v>1</v>
      </c>
      <c r="BW26" s="91" t="s">
        <v>723</v>
      </c>
      <c r="BX26"/>
      <c r="BZ26" s="92">
        <f t="shared" si="1"/>
        <v>25</v>
      </c>
      <c r="CA26" s="4" t="s">
        <v>348</v>
      </c>
      <c r="CB26" s="91" t="s">
        <v>96</v>
      </c>
      <c r="CC26" s="90" t="s">
        <v>94</v>
      </c>
      <c r="CD26" s="96" t="s">
        <v>95</v>
      </c>
      <c r="CE26" s="96"/>
      <c r="CF26" s="90">
        <v>1</v>
      </c>
      <c r="CG26" s="91" t="s">
        <v>538</v>
      </c>
      <c r="CH26"/>
    </row>
    <row r="27" spans="1:86" ht="12.75" x14ac:dyDescent="0.2">
      <c r="A27" s="113"/>
      <c r="B27" s="114">
        <f t="shared" ca="1" si="7"/>
        <v>37408</v>
      </c>
      <c r="C27" s="101">
        <v>4.7740576658753302E-2</v>
      </c>
      <c r="D27" s="116">
        <v>1</v>
      </c>
      <c r="E27" s="116">
        <v>1</v>
      </c>
      <c r="F27" s="116">
        <v>0.49</v>
      </c>
      <c r="G27" s="116">
        <v>0.4975</v>
      </c>
      <c r="H27" s="116">
        <v>0.505</v>
      </c>
      <c r="I27" s="115">
        <v>5.41</v>
      </c>
      <c r="J27" s="116">
        <v>5.415</v>
      </c>
      <c r="K27" s="101">
        <v>5.42</v>
      </c>
      <c r="L27" s="116">
        <v>-0.08</v>
      </c>
      <c r="M27" s="101">
        <v>-0.08</v>
      </c>
      <c r="O27" s="86"/>
      <c r="P27" s="115"/>
      <c r="Q27" s="115"/>
      <c r="R27" s="188">
        <f t="shared" ca="1" si="4"/>
        <v>37408</v>
      </c>
      <c r="S27" s="130">
        <f t="shared" si="5"/>
        <v>0.92999999999999994</v>
      </c>
      <c r="T27" s="129">
        <f t="shared" si="8"/>
        <v>1</v>
      </c>
      <c r="U27" s="131">
        <f t="shared" si="6"/>
        <v>1.07</v>
      </c>
      <c r="BP27" s="92">
        <f t="shared" si="0"/>
        <v>26</v>
      </c>
      <c r="BQ27" s="135" t="s">
        <v>126</v>
      </c>
      <c r="BR27" s="91" t="s">
        <v>93</v>
      </c>
      <c r="BS27" s="90" t="s">
        <v>119</v>
      </c>
      <c r="BT27" s="96" t="s">
        <v>95</v>
      </c>
      <c r="BU27" s="96"/>
      <c r="BV27" s="90">
        <v>1</v>
      </c>
      <c r="BW27" s="91" t="s">
        <v>724</v>
      </c>
      <c r="BX27"/>
      <c r="BZ27" s="92">
        <f t="shared" si="1"/>
        <v>26</v>
      </c>
      <c r="CA27" s="4" t="s">
        <v>349</v>
      </c>
      <c r="CB27" s="91" t="s">
        <v>96</v>
      </c>
      <c r="CC27" s="90" t="s">
        <v>94</v>
      </c>
      <c r="CD27" s="96" t="s">
        <v>95</v>
      </c>
      <c r="CE27" s="96"/>
      <c r="CF27" s="90">
        <v>1</v>
      </c>
      <c r="CG27" s="91" t="s">
        <v>539</v>
      </c>
      <c r="CH27"/>
    </row>
    <row r="28" spans="1:86" ht="12.75" x14ac:dyDescent="0.2">
      <c r="A28" s="113"/>
      <c r="B28" s="114">
        <f t="shared" ca="1" si="7"/>
        <v>37438</v>
      </c>
      <c r="C28" s="101">
        <v>4.78472107107E-2</v>
      </c>
      <c r="D28" s="116">
        <v>0.4</v>
      </c>
      <c r="E28" s="116">
        <v>0.4</v>
      </c>
      <c r="F28" s="116">
        <v>0.3725</v>
      </c>
      <c r="G28" s="116">
        <v>0.38</v>
      </c>
      <c r="H28" s="116">
        <v>0.38750000000000001</v>
      </c>
      <c r="I28" s="115">
        <v>4.84</v>
      </c>
      <c r="J28" s="116">
        <v>4.8449999999999998</v>
      </c>
      <c r="K28" s="101">
        <v>4.8499999999999996</v>
      </c>
      <c r="L28" s="116">
        <v>-0.08</v>
      </c>
      <c r="M28" s="101">
        <v>-0.08</v>
      </c>
      <c r="O28" s="86"/>
      <c r="P28" s="115"/>
      <c r="Q28" s="115"/>
      <c r="R28" s="188">
        <f t="shared" ca="1" si="4"/>
        <v>37438</v>
      </c>
      <c r="S28" s="130">
        <f t="shared" si="5"/>
        <v>0.33</v>
      </c>
      <c r="T28" s="129">
        <f t="shared" si="8"/>
        <v>0.4</v>
      </c>
      <c r="U28" s="131">
        <f t="shared" si="6"/>
        <v>0.47000000000000003</v>
      </c>
      <c r="BP28" s="92">
        <f t="shared" si="0"/>
        <v>27</v>
      </c>
      <c r="BQ28" s="135" t="s">
        <v>127</v>
      </c>
      <c r="BR28" s="91" t="s">
        <v>93</v>
      </c>
      <c r="BS28" s="90" t="s">
        <v>119</v>
      </c>
      <c r="BT28" s="96" t="s">
        <v>95</v>
      </c>
      <c r="BU28" s="96"/>
      <c r="BV28" s="90">
        <v>1</v>
      </c>
      <c r="BW28" s="91" t="s">
        <v>725</v>
      </c>
      <c r="BX28"/>
      <c r="BZ28" s="92">
        <f t="shared" si="1"/>
        <v>27</v>
      </c>
      <c r="CA28" s="4" t="s">
        <v>350</v>
      </c>
      <c r="CB28" s="91" t="s">
        <v>96</v>
      </c>
      <c r="CC28" s="90" t="s">
        <v>94</v>
      </c>
      <c r="CD28" s="96" t="s">
        <v>95</v>
      </c>
      <c r="CE28" s="96"/>
      <c r="CF28" s="90">
        <v>1</v>
      </c>
      <c r="CG28" s="91" t="s">
        <v>540</v>
      </c>
      <c r="CH28"/>
    </row>
    <row r="29" spans="1:86" ht="12.75" x14ac:dyDescent="0.2">
      <c r="A29" s="113"/>
      <c r="B29" s="114">
        <f t="shared" ca="1" si="7"/>
        <v>37469</v>
      </c>
      <c r="C29" s="101">
        <v>4.7960566846282096E-2</v>
      </c>
      <c r="D29" s="116">
        <v>0.4</v>
      </c>
      <c r="E29" s="116">
        <v>0.4</v>
      </c>
      <c r="F29" s="116">
        <v>0.33</v>
      </c>
      <c r="G29" s="116">
        <v>0.33750000000000002</v>
      </c>
      <c r="H29" s="116">
        <v>0.34499999999999997</v>
      </c>
      <c r="I29" s="115">
        <v>4.6900000000000004</v>
      </c>
      <c r="J29" s="116">
        <v>4.6950000000000003</v>
      </c>
      <c r="K29" s="101">
        <v>4.7</v>
      </c>
      <c r="L29" s="116">
        <v>-0.08</v>
      </c>
      <c r="M29" s="101">
        <v>-0.08</v>
      </c>
      <c r="O29" s="86"/>
      <c r="P29" s="115"/>
      <c r="Q29" s="115"/>
      <c r="R29" s="188">
        <f t="shared" ca="1" si="4"/>
        <v>37469</v>
      </c>
      <c r="S29" s="130">
        <f t="shared" si="5"/>
        <v>0.33</v>
      </c>
      <c r="T29" s="129">
        <f t="shared" si="8"/>
        <v>0.4</v>
      </c>
      <c r="U29" s="131">
        <f t="shared" si="6"/>
        <v>0.47000000000000003</v>
      </c>
      <c r="BP29" s="92">
        <f t="shared" si="0"/>
        <v>28</v>
      </c>
      <c r="BQ29" s="135" t="s">
        <v>128</v>
      </c>
      <c r="BR29" s="91" t="s">
        <v>93</v>
      </c>
      <c r="BS29" s="90" t="s">
        <v>119</v>
      </c>
      <c r="BT29" s="96" t="s">
        <v>95</v>
      </c>
      <c r="BU29" s="96"/>
      <c r="BV29" s="90">
        <v>1</v>
      </c>
      <c r="BW29" s="91" t="s">
        <v>726</v>
      </c>
      <c r="BX29"/>
      <c r="BZ29" s="92">
        <f t="shared" si="1"/>
        <v>28</v>
      </c>
      <c r="CA29" s="4" t="s">
        <v>351</v>
      </c>
      <c r="CB29" s="91" t="s">
        <v>96</v>
      </c>
      <c r="CC29" s="90" t="s">
        <v>94</v>
      </c>
      <c r="CD29" s="96" t="s">
        <v>95</v>
      </c>
      <c r="CE29" s="96"/>
      <c r="CF29" s="90">
        <v>1</v>
      </c>
      <c r="CG29" s="91" t="s">
        <v>541</v>
      </c>
      <c r="CH29"/>
    </row>
    <row r="30" spans="1:86" ht="12.75" x14ac:dyDescent="0.2">
      <c r="A30" s="113"/>
      <c r="B30" s="114">
        <f t="shared" ca="1" si="7"/>
        <v>37500</v>
      </c>
      <c r="C30" s="101">
        <v>4.8077701524229098E-2</v>
      </c>
      <c r="D30" s="116">
        <v>0.4</v>
      </c>
      <c r="E30" s="116">
        <v>0.4</v>
      </c>
      <c r="F30" s="116">
        <v>0.33</v>
      </c>
      <c r="G30" s="116">
        <v>0.33750000000000002</v>
      </c>
      <c r="H30" s="116">
        <v>0.34499999999999997</v>
      </c>
      <c r="I30" s="115">
        <v>4.7010000000000005</v>
      </c>
      <c r="J30" s="116">
        <v>4.7060000000000004</v>
      </c>
      <c r="K30" s="101">
        <v>4.7110000000000003</v>
      </c>
      <c r="L30" s="116">
        <v>-0.08</v>
      </c>
      <c r="M30" s="101">
        <v>-0.08</v>
      </c>
      <c r="N30" s="118"/>
      <c r="O30" s="86"/>
      <c r="P30" s="115"/>
      <c r="Q30" s="115"/>
      <c r="R30" s="188">
        <f t="shared" ca="1" si="4"/>
        <v>37500</v>
      </c>
      <c r="S30" s="130">
        <f t="shared" si="5"/>
        <v>0.33</v>
      </c>
      <c r="T30" s="129">
        <f t="shared" si="8"/>
        <v>0.4</v>
      </c>
      <c r="U30" s="131">
        <f t="shared" si="6"/>
        <v>0.47000000000000003</v>
      </c>
      <c r="BP30" s="92">
        <f t="shared" si="0"/>
        <v>29</v>
      </c>
      <c r="BQ30" s="135" t="s">
        <v>129</v>
      </c>
      <c r="BR30" s="91" t="s">
        <v>93</v>
      </c>
      <c r="BS30" s="90" t="s">
        <v>119</v>
      </c>
      <c r="BT30" s="96" t="s">
        <v>95</v>
      </c>
      <c r="BU30" s="96"/>
      <c r="BV30" s="90">
        <v>1</v>
      </c>
      <c r="BW30" s="91" t="s">
        <v>727</v>
      </c>
      <c r="BX30"/>
      <c r="BZ30" s="92">
        <f t="shared" si="1"/>
        <v>29</v>
      </c>
      <c r="CA30" s="4" t="s">
        <v>352</v>
      </c>
      <c r="CB30" s="91" t="s">
        <v>96</v>
      </c>
      <c r="CC30" s="90" t="s">
        <v>94</v>
      </c>
      <c r="CD30" s="96" t="s">
        <v>95</v>
      </c>
      <c r="CE30" s="96"/>
      <c r="CF30" s="90">
        <v>1</v>
      </c>
      <c r="CG30" s="91" t="s">
        <v>542</v>
      </c>
      <c r="CH30"/>
    </row>
    <row r="31" spans="1:86" ht="12.75" x14ac:dyDescent="0.2">
      <c r="A31" s="113"/>
      <c r="B31" s="114">
        <f t="shared" ca="1" si="7"/>
        <v>37530</v>
      </c>
      <c r="C31" s="101">
        <v>4.8226263979634698E-2</v>
      </c>
      <c r="D31" s="116">
        <v>0.4</v>
      </c>
      <c r="E31" s="116">
        <v>0.4</v>
      </c>
      <c r="F31" s="116">
        <v>0.33</v>
      </c>
      <c r="G31" s="116">
        <v>0.33750000000000002</v>
      </c>
      <c r="H31" s="116">
        <v>0.34499999999999997</v>
      </c>
      <c r="I31" s="115">
        <v>4.7350000000000003</v>
      </c>
      <c r="J31" s="116">
        <v>4.74</v>
      </c>
      <c r="K31" s="101">
        <v>4.7450000000000001</v>
      </c>
      <c r="L31" s="116">
        <v>-0.08</v>
      </c>
      <c r="M31" s="101">
        <v>-0.08</v>
      </c>
      <c r="O31" s="86"/>
      <c r="P31" s="115"/>
      <c r="Q31" s="115"/>
      <c r="R31" s="188">
        <f t="shared" ca="1" si="4"/>
        <v>37530</v>
      </c>
      <c r="S31" s="130">
        <f t="shared" si="5"/>
        <v>0.33</v>
      </c>
      <c r="T31" s="129">
        <f t="shared" si="8"/>
        <v>0.4</v>
      </c>
      <c r="U31" s="131">
        <f t="shared" si="6"/>
        <v>0.47000000000000003</v>
      </c>
      <c r="BP31" s="92">
        <f t="shared" si="0"/>
        <v>30</v>
      </c>
      <c r="BQ31" s="135" t="s">
        <v>130</v>
      </c>
      <c r="BR31" s="91" t="s">
        <v>93</v>
      </c>
      <c r="BS31" s="90" t="s">
        <v>119</v>
      </c>
      <c r="BT31" s="96" t="s">
        <v>95</v>
      </c>
      <c r="BU31" s="96"/>
      <c r="BV31" s="90">
        <v>1</v>
      </c>
      <c r="BW31" s="91" t="s">
        <v>728</v>
      </c>
      <c r="BX31"/>
      <c r="BZ31" s="92">
        <f t="shared" si="1"/>
        <v>30</v>
      </c>
      <c r="CA31" s="4" t="s">
        <v>353</v>
      </c>
      <c r="CB31" s="91" t="s">
        <v>96</v>
      </c>
      <c r="CC31" s="90" t="s">
        <v>94</v>
      </c>
      <c r="CD31" s="96" t="s">
        <v>95</v>
      </c>
      <c r="CE31" s="96"/>
      <c r="CF31" s="90">
        <v>1</v>
      </c>
      <c r="CG31" s="91" t="s">
        <v>543</v>
      </c>
      <c r="CH31"/>
    </row>
    <row r="32" spans="1:86" ht="12.75" x14ac:dyDescent="0.2">
      <c r="A32" s="113"/>
      <c r="B32" s="114">
        <f t="shared" ca="1" si="7"/>
        <v>37561</v>
      </c>
      <c r="C32" s="101">
        <v>4.8437415867423401E-2</v>
      </c>
      <c r="D32" s="116">
        <v>0.5</v>
      </c>
      <c r="E32" s="116">
        <v>0.5</v>
      </c>
      <c r="F32" s="116">
        <v>0.33</v>
      </c>
      <c r="G32" s="116">
        <v>0.33750000000000002</v>
      </c>
      <c r="H32" s="116">
        <v>0.34499999999999997</v>
      </c>
      <c r="I32" s="115">
        <v>4.7450000000000001</v>
      </c>
      <c r="J32" s="116">
        <v>4.75</v>
      </c>
      <c r="K32" s="101">
        <v>4.7549999999999999</v>
      </c>
      <c r="L32" s="116">
        <v>-0.08</v>
      </c>
      <c r="M32" s="101">
        <v>-0.08</v>
      </c>
      <c r="O32" s="86"/>
      <c r="P32" s="115"/>
      <c r="Q32" s="115"/>
      <c r="R32" s="188">
        <f t="shared" ca="1" si="4"/>
        <v>37561</v>
      </c>
      <c r="S32" s="130">
        <f t="shared" si="5"/>
        <v>0.43</v>
      </c>
      <c r="T32" s="129">
        <f t="shared" si="8"/>
        <v>0.5</v>
      </c>
      <c r="U32" s="131">
        <f t="shared" si="6"/>
        <v>0.57000000000000006</v>
      </c>
      <c r="BP32" s="92">
        <f t="shared" si="0"/>
        <v>31</v>
      </c>
      <c r="BQ32" s="135" t="s">
        <v>131</v>
      </c>
      <c r="BR32" s="91" t="s">
        <v>93</v>
      </c>
      <c r="BS32" s="90" t="s">
        <v>119</v>
      </c>
      <c r="BT32" s="96" t="s">
        <v>95</v>
      </c>
      <c r="BU32" s="96"/>
      <c r="BV32" s="90">
        <v>1</v>
      </c>
      <c r="BW32" s="91" t="s">
        <v>729</v>
      </c>
      <c r="BX32"/>
      <c r="BZ32" s="92">
        <f t="shared" si="1"/>
        <v>31</v>
      </c>
      <c r="CA32" s="4" t="s">
        <v>354</v>
      </c>
      <c r="CB32" s="91" t="s">
        <v>96</v>
      </c>
      <c r="CC32" s="90" t="s">
        <v>94</v>
      </c>
      <c r="CD32" s="96" t="s">
        <v>95</v>
      </c>
      <c r="CE32" s="96"/>
      <c r="CF32" s="90">
        <v>1</v>
      </c>
      <c r="CG32" s="91" t="s">
        <v>544</v>
      </c>
      <c r="CH32"/>
    </row>
    <row r="33" spans="1:86" ht="12.75" x14ac:dyDescent="0.2">
      <c r="A33" s="113"/>
      <c r="B33" s="114">
        <f t="shared" ca="1" si="7"/>
        <v>37591</v>
      </c>
      <c r="C33" s="101">
        <v>4.8648567770110097E-2</v>
      </c>
      <c r="D33" s="116">
        <v>0.55000000000000004</v>
      </c>
      <c r="E33" s="116">
        <v>0.55000000000000004</v>
      </c>
      <c r="F33" s="116">
        <v>0.33250000000000002</v>
      </c>
      <c r="G33" s="116">
        <v>0.34</v>
      </c>
      <c r="H33" s="116">
        <v>0.34749999999999998</v>
      </c>
      <c r="I33" s="115">
        <v>4.7240000000000002</v>
      </c>
      <c r="J33" s="116">
        <v>4.7290000000000001</v>
      </c>
      <c r="K33" s="101">
        <v>4.734</v>
      </c>
      <c r="L33" s="116">
        <v>-0.08</v>
      </c>
      <c r="M33" s="101">
        <v>-0.08</v>
      </c>
      <c r="O33" s="86"/>
      <c r="P33" s="115"/>
      <c r="Q33" s="115"/>
      <c r="R33" s="188">
        <f t="shared" ca="1" si="4"/>
        <v>37591</v>
      </c>
      <c r="S33" s="130">
        <f t="shared" si="5"/>
        <v>0.48000000000000004</v>
      </c>
      <c r="T33" s="129">
        <f t="shared" si="8"/>
        <v>0.55000000000000004</v>
      </c>
      <c r="U33" s="131">
        <f t="shared" si="6"/>
        <v>0.62000000000000011</v>
      </c>
      <c r="BP33" s="92">
        <f t="shared" si="0"/>
        <v>32</v>
      </c>
      <c r="BQ33" s="135" t="s">
        <v>132</v>
      </c>
      <c r="BR33" s="91" t="s">
        <v>93</v>
      </c>
      <c r="BS33" s="90" t="s">
        <v>119</v>
      </c>
      <c r="BT33" s="96" t="s">
        <v>95</v>
      </c>
      <c r="BU33" s="96"/>
      <c r="BV33" s="90">
        <v>1</v>
      </c>
      <c r="BW33" s="91" t="s">
        <v>730</v>
      </c>
      <c r="BX33"/>
      <c r="BZ33" s="92">
        <f t="shared" si="1"/>
        <v>32</v>
      </c>
      <c r="CA33" s="4" t="s">
        <v>355</v>
      </c>
      <c r="CB33" s="91" t="s">
        <v>96</v>
      </c>
      <c r="CC33" s="90" t="s">
        <v>94</v>
      </c>
      <c r="CD33" s="96" t="s">
        <v>95</v>
      </c>
      <c r="CE33" s="96"/>
      <c r="CF33" s="90">
        <v>1</v>
      </c>
      <c r="CG33" s="91" t="s">
        <v>545</v>
      </c>
      <c r="CH33"/>
    </row>
    <row r="34" spans="1:86" ht="12.75" x14ac:dyDescent="0.2">
      <c r="A34" s="113"/>
      <c r="B34" s="114">
        <f t="shared" ca="1" si="7"/>
        <v>37622</v>
      </c>
      <c r="C34" s="101">
        <v>4.88735677351122E-2</v>
      </c>
      <c r="D34" s="116">
        <v>0.55000000000000004</v>
      </c>
      <c r="E34" s="116">
        <v>0.55000000000000004</v>
      </c>
      <c r="F34" s="116">
        <v>0.33250000000000002</v>
      </c>
      <c r="G34" s="116">
        <v>0.34</v>
      </c>
      <c r="H34" s="116">
        <v>0.34749999999999998</v>
      </c>
      <c r="I34" s="115">
        <v>4.7300000000000004</v>
      </c>
      <c r="J34" s="116">
        <v>4.7350000000000003</v>
      </c>
      <c r="K34" s="101">
        <v>4.74</v>
      </c>
      <c r="L34" s="116">
        <v>-0.08</v>
      </c>
      <c r="M34" s="101">
        <v>-0.08</v>
      </c>
      <c r="O34" s="86"/>
      <c r="P34" s="115"/>
      <c r="Q34" s="115"/>
      <c r="R34" s="188">
        <f t="shared" ca="1" si="4"/>
        <v>37622</v>
      </c>
      <c r="S34" s="130">
        <f t="shared" si="5"/>
        <v>0.48000000000000004</v>
      </c>
      <c r="T34" s="129">
        <f t="shared" si="8"/>
        <v>0.55000000000000004</v>
      </c>
      <c r="U34" s="131">
        <f t="shared" si="6"/>
        <v>0.62000000000000011</v>
      </c>
      <c r="BP34" s="92">
        <f t="shared" si="0"/>
        <v>33</v>
      </c>
      <c r="BQ34" s="135" t="s">
        <v>133</v>
      </c>
      <c r="BR34" s="91" t="s">
        <v>93</v>
      </c>
      <c r="BS34" s="90" t="s">
        <v>119</v>
      </c>
      <c r="BT34" s="96" t="s">
        <v>95</v>
      </c>
      <c r="BU34" s="96"/>
      <c r="BV34" s="90">
        <v>1</v>
      </c>
      <c r="BW34" s="91" t="s">
        <v>731</v>
      </c>
      <c r="BX34"/>
      <c r="BZ34" s="92">
        <f t="shared" ref="BZ34:BZ65" si="9">BZ33+CF34</f>
        <v>33</v>
      </c>
      <c r="CA34" s="4" t="s">
        <v>356</v>
      </c>
      <c r="CB34" s="91" t="s">
        <v>96</v>
      </c>
      <c r="CC34" s="90" t="s">
        <v>94</v>
      </c>
      <c r="CD34" s="96" t="s">
        <v>95</v>
      </c>
      <c r="CE34" s="96"/>
      <c r="CF34" s="90">
        <v>1</v>
      </c>
      <c r="CG34" s="91" t="s">
        <v>546</v>
      </c>
      <c r="CH34"/>
    </row>
    <row r="35" spans="1:86" ht="12.75" x14ac:dyDescent="0.2">
      <c r="A35" s="113"/>
      <c r="B35" s="114">
        <f t="shared" ca="1" si="7"/>
        <v>37653</v>
      </c>
      <c r="C35" s="101">
        <v>4.9135602351775304E-2</v>
      </c>
      <c r="D35" s="116">
        <v>0.8</v>
      </c>
      <c r="E35" s="116">
        <v>0.8</v>
      </c>
      <c r="F35" s="116">
        <v>0.33500000000000002</v>
      </c>
      <c r="G35" s="116">
        <v>0.34250000000000003</v>
      </c>
      <c r="H35" s="116">
        <v>0.35</v>
      </c>
      <c r="I35" s="115">
        <v>4.8499999999999996</v>
      </c>
      <c r="J35" s="116">
        <v>4.8550000000000004</v>
      </c>
      <c r="K35" s="101">
        <v>4.8600000000000003</v>
      </c>
      <c r="L35" s="116">
        <v>-0.1</v>
      </c>
      <c r="M35" s="101">
        <v>-0.1</v>
      </c>
      <c r="O35" s="86"/>
      <c r="P35" s="115"/>
      <c r="Q35" s="115"/>
      <c r="R35" s="188">
        <f t="shared" ca="1" si="4"/>
        <v>37653</v>
      </c>
      <c r="S35" s="130">
        <f t="shared" si="5"/>
        <v>0.73</v>
      </c>
      <c r="T35" s="129">
        <f t="shared" si="8"/>
        <v>0.8</v>
      </c>
      <c r="U35" s="131">
        <f t="shared" si="6"/>
        <v>0.87000000000000011</v>
      </c>
      <c r="BP35" s="92">
        <f t="shared" si="0"/>
        <v>34</v>
      </c>
      <c r="BQ35" s="135" t="s">
        <v>134</v>
      </c>
      <c r="BR35" s="91" t="s">
        <v>93</v>
      </c>
      <c r="BS35" s="90" t="s">
        <v>119</v>
      </c>
      <c r="BT35" s="96" t="s">
        <v>95</v>
      </c>
      <c r="BU35" s="96"/>
      <c r="BV35" s="90">
        <v>1</v>
      </c>
      <c r="BW35" s="91" t="s">
        <v>732</v>
      </c>
      <c r="BX35"/>
      <c r="BZ35" s="92">
        <f t="shared" si="9"/>
        <v>34</v>
      </c>
      <c r="CA35" s="4" t="s">
        <v>357</v>
      </c>
      <c r="CB35" s="91" t="s">
        <v>96</v>
      </c>
      <c r="CC35" s="90" t="s">
        <v>94</v>
      </c>
      <c r="CD35" s="96" t="s">
        <v>95</v>
      </c>
      <c r="CE35" s="96"/>
      <c r="CF35" s="90">
        <v>1</v>
      </c>
      <c r="CG35" s="91" t="s">
        <v>547</v>
      </c>
      <c r="CH35"/>
    </row>
    <row r="36" spans="1:86" ht="12.75" x14ac:dyDescent="0.2">
      <c r="A36" s="113"/>
      <c r="B36" s="114">
        <f t="shared" ca="1" si="7"/>
        <v>37681</v>
      </c>
      <c r="C36" s="101">
        <v>4.9389184260705897E-2</v>
      </c>
      <c r="D36" s="116">
        <v>1</v>
      </c>
      <c r="E36" s="116">
        <v>1</v>
      </c>
      <c r="F36" s="116">
        <v>0.33750000000000002</v>
      </c>
      <c r="G36" s="116">
        <v>0.34499999999999997</v>
      </c>
      <c r="H36" s="116">
        <v>0.35249999999999998</v>
      </c>
      <c r="I36" s="115">
        <v>4.9540000000000006</v>
      </c>
      <c r="J36" s="116">
        <v>4.9590000000000005</v>
      </c>
      <c r="K36" s="101">
        <v>4.9640000000000004</v>
      </c>
      <c r="L36" s="116">
        <v>-0.10249999999999999</v>
      </c>
      <c r="M36" s="101">
        <v>-0.10249999999999999</v>
      </c>
      <c r="O36" s="86"/>
      <c r="P36" s="115"/>
      <c r="Q36" s="115"/>
      <c r="R36" s="188">
        <f t="shared" ca="1" si="4"/>
        <v>37681</v>
      </c>
      <c r="S36" s="130">
        <f t="shared" si="5"/>
        <v>0.92999999999999994</v>
      </c>
      <c r="T36" s="129">
        <f t="shared" si="8"/>
        <v>1</v>
      </c>
      <c r="U36" s="131">
        <f t="shared" si="6"/>
        <v>1.07</v>
      </c>
      <c r="BP36" s="92">
        <f t="shared" si="0"/>
        <v>35</v>
      </c>
      <c r="BQ36" s="135" t="s">
        <v>135</v>
      </c>
      <c r="BR36" s="91" t="s">
        <v>93</v>
      </c>
      <c r="BS36" s="90" t="s">
        <v>119</v>
      </c>
      <c r="BT36" s="96" t="s">
        <v>95</v>
      </c>
      <c r="BU36" s="96"/>
      <c r="BV36" s="90">
        <v>1</v>
      </c>
      <c r="BW36" s="91" t="s">
        <v>733</v>
      </c>
      <c r="BX36"/>
      <c r="BZ36" s="92">
        <f t="shared" si="9"/>
        <v>35</v>
      </c>
      <c r="CA36" s="4" t="s">
        <v>358</v>
      </c>
      <c r="CB36" s="91" t="s">
        <v>96</v>
      </c>
      <c r="CC36" s="90" t="s">
        <v>94</v>
      </c>
      <c r="CD36" s="96" t="s">
        <v>95</v>
      </c>
      <c r="CE36" s="96"/>
      <c r="CF36" s="90">
        <v>1</v>
      </c>
      <c r="CG36" s="91" t="s">
        <v>548</v>
      </c>
      <c r="CH36"/>
    </row>
    <row r="37" spans="1:86" ht="12.75" x14ac:dyDescent="0.2">
      <c r="A37" s="113"/>
      <c r="B37" s="114">
        <f t="shared" ca="1" si="7"/>
        <v>37712</v>
      </c>
      <c r="C37" s="101">
        <v>4.9676439054888298E-2</v>
      </c>
      <c r="D37" s="116">
        <v>1</v>
      </c>
      <c r="E37" s="116">
        <v>1</v>
      </c>
      <c r="F37" s="116">
        <v>0.33750000000000002</v>
      </c>
      <c r="G37" s="116">
        <v>0.34499999999999997</v>
      </c>
      <c r="H37" s="116">
        <v>0.35249999999999998</v>
      </c>
      <c r="I37" s="115">
        <v>4.9850000000000003</v>
      </c>
      <c r="J37" s="116">
        <v>4.99</v>
      </c>
      <c r="K37" s="101">
        <v>4.9950000000000001</v>
      </c>
      <c r="L37" s="116">
        <v>-0.105</v>
      </c>
      <c r="M37" s="101">
        <v>-0.105</v>
      </c>
      <c r="O37" s="86"/>
      <c r="P37" s="115"/>
      <c r="Q37" s="115"/>
      <c r="R37" s="188">
        <f t="shared" ca="1" si="4"/>
        <v>37712</v>
      </c>
      <c r="S37" s="130">
        <f t="shared" si="5"/>
        <v>0.92999999999999994</v>
      </c>
      <c r="T37" s="129">
        <f t="shared" si="8"/>
        <v>1</v>
      </c>
      <c r="U37" s="131">
        <f t="shared" si="6"/>
        <v>1.07</v>
      </c>
      <c r="BP37" s="92">
        <f t="shared" si="0"/>
        <v>36</v>
      </c>
      <c r="BQ37" s="135" t="s">
        <v>136</v>
      </c>
      <c r="BR37" s="91" t="s">
        <v>93</v>
      </c>
      <c r="BS37" s="90" t="s">
        <v>119</v>
      </c>
      <c r="BT37" s="96" t="s">
        <v>95</v>
      </c>
      <c r="BU37" s="96"/>
      <c r="BV37" s="90">
        <v>1</v>
      </c>
      <c r="BW37" s="91" t="s">
        <v>734</v>
      </c>
      <c r="BX37"/>
      <c r="BZ37" s="92">
        <f t="shared" si="9"/>
        <v>36</v>
      </c>
      <c r="CA37" s="4" t="s">
        <v>359</v>
      </c>
      <c r="CB37" s="91" t="s">
        <v>96</v>
      </c>
      <c r="CC37" s="90" t="s">
        <v>94</v>
      </c>
      <c r="CD37" s="96" t="s">
        <v>95</v>
      </c>
      <c r="CE37" s="96"/>
      <c r="CF37" s="90">
        <v>1</v>
      </c>
      <c r="CG37" s="91" t="s">
        <v>549</v>
      </c>
      <c r="CH37"/>
    </row>
    <row r="38" spans="1:86" ht="12.75" x14ac:dyDescent="0.2">
      <c r="A38" s="113"/>
      <c r="B38" s="114">
        <f t="shared" ca="1" si="7"/>
        <v>37742</v>
      </c>
      <c r="C38" s="101">
        <v>4.9994318326325199E-2</v>
      </c>
      <c r="D38" s="116">
        <v>1</v>
      </c>
      <c r="E38" s="116">
        <v>1</v>
      </c>
      <c r="F38" s="116">
        <v>0.33250000000000002</v>
      </c>
      <c r="G38" s="116">
        <v>0.34</v>
      </c>
      <c r="H38" s="116">
        <v>0.34749999999999998</v>
      </c>
      <c r="I38" s="115">
        <v>4.8090000000000002</v>
      </c>
      <c r="J38" s="116">
        <v>4.8140000000000001</v>
      </c>
      <c r="K38" s="101">
        <v>4.819</v>
      </c>
      <c r="L38" s="116">
        <v>-9.7500000000000003E-2</v>
      </c>
      <c r="M38" s="101">
        <v>-9.7500000000000003E-2</v>
      </c>
      <c r="O38" s="86"/>
      <c r="P38" s="115"/>
      <c r="Q38" s="115"/>
      <c r="R38" s="188">
        <f t="shared" ca="1" si="4"/>
        <v>37742</v>
      </c>
      <c r="S38" s="130">
        <f t="shared" si="5"/>
        <v>0.92999999999999994</v>
      </c>
      <c r="T38" s="129">
        <f t="shared" si="8"/>
        <v>1</v>
      </c>
      <c r="U38" s="131">
        <f t="shared" si="6"/>
        <v>1.07</v>
      </c>
      <c r="BP38" s="92">
        <f t="shared" si="0"/>
        <v>37</v>
      </c>
      <c r="BQ38" s="135" t="s">
        <v>137</v>
      </c>
      <c r="BR38" s="91" t="s">
        <v>93</v>
      </c>
      <c r="BS38" s="90" t="s">
        <v>119</v>
      </c>
      <c r="BT38" s="96" t="s">
        <v>95</v>
      </c>
      <c r="BU38" s="96"/>
      <c r="BV38" s="90">
        <v>1</v>
      </c>
      <c r="BW38" s="91" t="s">
        <v>735</v>
      </c>
      <c r="BX38"/>
      <c r="BZ38" s="92">
        <f t="shared" si="9"/>
        <v>37</v>
      </c>
      <c r="CA38" s="4" t="s">
        <v>360</v>
      </c>
      <c r="CB38" s="91" t="s">
        <v>96</v>
      </c>
      <c r="CC38" s="90" t="s">
        <v>94</v>
      </c>
      <c r="CD38" s="96" t="s">
        <v>95</v>
      </c>
      <c r="CE38" s="96"/>
      <c r="CF38" s="90">
        <v>1</v>
      </c>
      <c r="CG38" s="91" t="s">
        <v>550</v>
      </c>
      <c r="CH38"/>
    </row>
    <row r="39" spans="1:86" ht="12.75" x14ac:dyDescent="0.2">
      <c r="A39" s="113"/>
      <c r="B39" s="114">
        <f t="shared" ca="1" si="7"/>
        <v>37773</v>
      </c>
      <c r="C39" s="101">
        <v>5.0281435116621899E-2</v>
      </c>
      <c r="D39" s="116">
        <v>0.75</v>
      </c>
      <c r="E39" s="116">
        <v>0.75</v>
      </c>
      <c r="F39" s="116">
        <v>0.3175</v>
      </c>
      <c r="G39" s="116">
        <v>0.32500000000000001</v>
      </c>
      <c r="H39" s="116">
        <v>0.33250000000000002</v>
      </c>
      <c r="I39" s="115">
        <v>4.57</v>
      </c>
      <c r="J39" s="116">
        <v>4.5750000000000002</v>
      </c>
      <c r="K39" s="101">
        <v>4.58</v>
      </c>
      <c r="L39" s="116">
        <v>-9.5000000000000001E-2</v>
      </c>
      <c r="M39" s="101">
        <v>-9.5000000000000001E-2</v>
      </c>
      <c r="O39" s="86"/>
      <c r="P39" s="115"/>
      <c r="Q39" s="115"/>
      <c r="R39" s="188">
        <f t="shared" ca="1" si="4"/>
        <v>37773</v>
      </c>
      <c r="S39" s="130">
        <f t="shared" si="5"/>
        <v>0.67999999999999994</v>
      </c>
      <c r="T39" s="129">
        <f t="shared" si="8"/>
        <v>0.75</v>
      </c>
      <c r="U39" s="131">
        <f t="shared" si="6"/>
        <v>0.82000000000000006</v>
      </c>
      <c r="BP39" s="92">
        <f t="shared" si="0"/>
        <v>38</v>
      </c>
      <c r="BQ39" s="135" t="s">
        <v>138</v>
      </c>
      <c r="BR39" s="91" t="s">
        <v>93</v>
      </c>
      <c r="BS39" s="90" t="s">
        <v>119</v>
      </c>
      <c r="BT39" s="96" t="s">
        <v>95</v>
      </c>
      <c r="BU39" s="96"/>
      <c r="BV39" s="90">
        <v>1</v>
      </c>
      <c r="BW39" s="91" t="s">
        <v>736</v>
      </c>
      <c r="BX39"/>
      <c r="BZ39" s="92">
        <f t="shared" si="9"/>
        <v>38</v>
      </c>
      <c r="CA39" s="4" t="s">
        <v>361</v>
      </c>
      <c r="CB39" s="91" t="s">
        <v>96</v>
      </c>
      <c r="CC39" s="90" t="s">
        <v>94</v>
      </c>
      <c r="CD39" s="96" t="s">
        <v>95</v>
      </c>
      <c r="CE39" s="96"/>
      <c r="CF39" s="90">
        <v>1</v>
      </c>
      <c r="CG39" s="91" t="s">
        <v>551</v>
      </c>
      <c r="CH39"/>
    </row>
    <row r="40" spans="1:86" ht="12.75" x14ac:dyDescent="0.2">
      <c r="A40" s="113"/>
      <c r="B40" s="114">
        <f t="shared" ca="1" si="7"/>
        <v>37803</v>
      </c>
      <c r="C40" s="101">
        <v>5.0586374239718297E-2</v>
      </c>
      <c r="D40" s="116">
        <v>0.4</v>
      </c>
      <c r="E40" s="116">
        <v>0.4</v>
      </c>
      <c r="F40" s="116">
        <v>0.30249999999999999</v>
      </c>
      <c r="G40" s="116">
        <v>0.31</v>
      </c>
      <c r="H40" s="116">
        <v>0.3175</v>
      </c>
      <c r="I40" s="115">
        <v>4.26</v>
      </c>
      <c r="J40" s="116">
        <v>4.2649999999999997</v>
      </c>
      <c r="K40" s="101">
        <v>4.2699999999999996</v>
      </c>
      <c r="L40" s="116">
        <v>-0.1</v>
      </c>
      <c r="M40" s="101">
        <v>-0.1</v>
      </c>
      <c r="O40" s="86"/>
      <c r="P40" s="115"/>
      <c r="Q40" s="115"/>
      <c r="R40" s="188">
        <f t="shared" ca="1" si="4"/>
        <v>37803</v>
      </c>
      <c r="S40" s="130">
        <f t="shared" si="5"/>
        <v>0.33</v>
      </c>
      <c r="T40" s="129">
        <f t="shared" si="8"/>
        <v>0.4</v>
      </c>
      <c r="U40" s="131">
        <f t="shared" si="6"/>
        <v>0.47000000000000003</v>
      </c>
      <c r="BP40" s="92">
        <f t="shared" si="0"/>
        <v>39</v>
      </c>
      <c r="BQ40" s="135" t="s">
        <v>139</v>
      </c>
      <c r="BR40" s="91" t="s">
        <v>93</v>
      </c>
      <c r="BS40" s="90" t="s">
        <v>119</v>
      </c>
      <c r="BT40" s="96" t="s">
        <v>95</v>
      </c>
      <c r="BU40" s="96"/>
      <c r="BV40" s="90">
        <v>1</v>
      </c>
      <c r="BW40" s="91" t="s">
        <v>737</v>
      </c>
      <c r="BX40"/>
      <c r="BZ40" s="92">
        <f t="shared" si="9"/>
        <v>39</v>
      </c>
      <c r="CA40" s="4" t="s">
        <v>362</v>
      </c>
      <c r="CB40" s="91" t="s">
        <v>96</v>
      </c>
      <c r="CC40" s="90" t="s">
        <v>94</v>
      </c>
      <c r="CD40" s="96" t="s">
        <v>95</v>
      </c>
      <c r="CE40" s="96"/>
      <c r="CF40" s="90">
        <v>1</v>
      </c>
      <c r="CG40" s="91" t="s">
        <v>552</v>
      </c>
      <c r="CH40"/>
    </row>
    <row r="41" spans="1:86" ht="12.75" x14ac:dyDescent="0.2">
      <c r="A41" s="113"/>
      <c r="B41" s="114">
        <f t="shared" ca="1" si="7"/>
        <v>37834</v>
      </c>
      <c r="C41" s="101">
        <v>5.0862428782425098E-2</v>
      </c>
      <c r="D41" s="116">
        <v>0.4</v>
      </c>
      <c r="E41" s="116">
        <v>0.4</v>
      </c>
      <c r="F41" s="116">
        <v>0.3</v>
      </c>
      <c r="G41" s="116">
        <v>0.3075</v>
      </c>
      <c r="H41" s="116">
        <v>0.315</v>
      </c>
      <c r="I41" s="115">
        <v>4.194</v>
      </c>
      <c r="J41" s="116">
        <v>4.1989999999999998</v>
      </c>
      <c r="K41" s="101">
        <v>4.2040000000000006</v>
      </c>
      <c r="L41" s="116">
        <v>-0.1</v>
      </c>
      <c r="M41" s="101">
        <v>-0.1</v>
      </c>
      <c r="O41" s="86"/>
      <c r="P41" s="115"/>
      <c r="Q41" s="115"/>
      <c r="R41" s="188">
        <f t="shared" ca="1" si="4"/>
        <v>37834</v>
      </c>
      <c r="S41" s="130">
        <f t="shared" si="5"/>
        <v>0.33</v>
      </c>
      <c r="T41" s="129">
        <f t="shared" si="8"/>
        <v>0.4</v>
      </c>
      <c r="U41" s="131">
        <f t="shared" si="6"/>
        <v>0.47000000000000003</v>
      </c>
      <c r="BP41" s="92">
        <f t="shared" si="0"/>
        <v>40</v>
      </c>
      <c r="BQ41" s="135" t="s">
        <v>140</v>
      </c>
      <c r="BR41" s="91" t="s">
        <v>93</v>
      </c>
      <c r="BS41" s="90" t="s">
        <v>119</v>
      </c>
      <c r="BT41" s="96" t="s">
        <v>95</v>
      </c>
      <c r="BU41" s="96"/>
      <c r="BV41" s="90">
        <v>1</v>
      </c>
      <c r="BW41" s="91" t="s">
        <v>738</v>
      </c>
      <c r="BX41"/>
      <c r="BZ41" s="92">
        <f t="shared" si="9"/>
        <v>40</v>
      </c>
      <c r="CA41" s="4" t="s">
        <v>363</v>
      </c>
      <c r="CB41" s="91" t="s">
        <v>96</v>
      </c>
      <c r="CC41" s="90" t="s">
        <v>94</v>
      </c>
      <c r="CD41" s="96" t="s">
        <v>95</v>
      </c>
      <c r="CE41" s="96"/>
      <c r="CF41" s="90">
        <v>1</v>
      </c>
      <c r="CG41" s="91" t="s">
        <v>553</v>
      </c>
      <c r="CH41"/>
    </row>
    <row r="42" spans="1:86" ht="12.75" x14ac:dyDescent="0.2">
      <c r="A42" s="113"/>
      <c r="B42" s="114">
        <f t="shared" ca="1" si="7"/>
        <v>37865</v>
      </c>
      <c r="C42" s="101">
        <v>5.1147685169941504E-2</v>
      </c>
      <c r="D42" s="116">
        <v>0.4</v>
      </c>
      <c r="E42" s="116">
        <v>0.4</v>
      </c>
      <c r="F42" s="116">
        <v>0.3</v>
      </c>
      <c r="G42" s="116">
        <v>0.3075</v>
      </c>
      <c r="H42" s="116">
        <v>0.315</v>
      </c>
      <c r="I42" s="115">
        <v>4.2069999999999999</v>
      </c>
      <c r="J42" s="116">
        <v>4.2120000000000006</v>
      </c>
      <c r="K42" s="101">
        <v>4.2170000000000005</v>
      </c>
      <c r="L42" s="116">
        <v>-0.1</v>
      </c>
      <c r="M42" s="101">
        <v>-0.1</v>
      </c>
      <c r="O42" s="86"/>
      <c r="P42" s="115"/>
      <c r="Q42" s="115"/>
      <c r="R42" s="188">
        <f t="shared" ca="1" si="4"/>
        <v>37865</v>
      </c>
      <c r="S42" s="130">
        <f t="shared" si="5"/>
        <v>0.33</v>
      </c>
      <c r="T42" s="129">
        <f t="shared" si="8"/>
        <v>0.4</v>
      </c>
      <c r="U42" s="131">
        <f t="shared" si="6"/>
        <v>0.47000000000000003</v>
      </c>
      <c r="BP42" s="92">
        <f t="shared" si="0"/>
        <v>41</v>
      </c>
      <c r="BQ42" s="135" t="s">
        <v>141</v>
      </c>
      <c r="BR42" s="91" t="s">
        <v>93</v>
      </c>
      <c r="BS42" s="90" t="s">
        <v>119</v>
      </c>
      <c r="BT42" s="96" t="s">
        <v>95</v>
      </c>
      <c r="BU42" s="96"/>
      <c r="BV42" s="90">
        <v>1</v>
      </c>
      <c r="BW42" s="91" t="s">
        <v>739</v>
      </c>
      <c r="BX42"/>
      <c r="BZ42" s="92">
        <f t="shared" si="9"/>
        <v>41</v>
      </c>
      <c r="CA42" s="4" t="s">
        <v>364</v>
      </c>
      <c r="CB42" s="91" t="s">
        <v>96</v>
      </c>
      <c r="CC42" s="90" t="s">
        <v>94</v>
      </c>
      <c r="CD42" s="96" t="s">
        <v>95</v>
      </c>
      <c r="CE42" s="96"/>
      <c r="CF42" s="90">
        <v>1</v>
      </c>
      <c r="CG42" s="91" t="s">
        <v>554</v>
      </c>
      <c r="CH42"/>
    </row>
    <row r="43" spans="1:86" ht="12.75" x14ac:dyDescent="0.2">
      <c r="A43" s="113"/>
      <c r="B43" s="114">
        <f t="shared" ca="1" si="7"/>
        <v>37895</v>
      </c>
      <c r="C43" s="101">
        <v>5.1419969304786803E-2</v>
      </c>
      <c r="D43" s="116">
        <v>0.4</v>
      </c>
      <c r="E43" s="116">
        <v>0.4</v>
      </c>
      <c r="F43" s="116">
        <v>0.3</v>
      </c>
      <c r="G43" s="116">
        <v>0.3075</v>
      </c>
      <c r="H43" s="116">
        <v>0.315</v>
      </c>
      <c r="I43" s="115">
        <v>4.2320000000000002</v>
      </c>
      <c r="J43" s="116">
        <v>4.2370000000000001</v>
      </c>
      <c r="K43" s="101">
        <v>4.242</v>
      </c>
      <c r="L43" s="116">
        <v>-0.1</v>
      </c>
      <c r="M43" s="101">
        <v>-0.1</v>
      </c>
      <c r="O43" s="86"/>
      <c r="P43" s="115"/>
      <c r="Q43" s="115"/>
      <c r="R43" s="188">
        <f t="shared" ca="1" si="4"/>
        <v>37895</v>
      </c>
      <c r="S43" s="130">
        <f t="shared" si="5"/>
        <v>0.33</v>
      </c>
      <c r="T43" s="129">
        <f t="shared" si="8"/>
        <v>0.4</v>
      </c>
      <c r="U43" s="131">
        <f t="shared" si="6"/>
        <v>0.47000000000000003</v>
      </c>
      <c r="BP43" s="92">
        <f t="shared" si="0"/>
        <v>42</v>
      </c>
      <c r="BQ43" s="135" t="s">
        <v>142</v>
      </c>
      <c r="BR43" s="91" t="s">
        <v>93</v>
      </c>
      <c r="BS43" s="90" t="s">
        <v>119</v>
      </c>
      <c r="BT43" s="96" t="s">
        <v>95</v>
      </c>
      <c r="BU43" s="96"/>
      <c r="BV43" s="90">
        <v>1</v>
      </c>
      <c r="BW43" s="91" t="s">
        <v>740</v>
      </c>
      <c r="BX43"/>
      <c r="BZ43" s="92">
        <f t="shared" si="9"/>
        <v>42</v>
      </c>
      <c r="CA43" s="4" t="s">
        <v>365</v>
      </c>
      <c r="CB43" s="91" t="s">
        <v>96</v>
      </c>
      <c r="CC43" s="90" t="s">
        <v>94</v>
      </c>
      <c r="CD43" s="96" t="s">
        <v>95</v>
      </c>
      <c r="CE43" s="96"/>
      <c r="CF43" s="90">
        <v>1</v>
      </c>
      <c r="CG43" s="91" t="s">
        <v>555</v>
      </c>
      <c r="CH43"/>
    </row>
    <row r="44" spans="1:86" ht="12.75" x14ac:dyDescent="0.2">
      <c r="A44" s="113"/>
      <c r="B44" s="114">
        <f t="shared" ca="1" si="7"/>
        <v>37926</v>
      </c>
      <c r="C44" s="101">
        <v>5.1695924530872801E-2</v>
      </c>
      <c r="D44" s="116">
        <v>0.5</v>
      </c>
      <c r="E44" s="116">
        <v>0.5</v>
      </c>
      <c r="F44" s="116">
        <v>0.3</v>
      </c>
      <c r="G44" s="116">
        <v>0.3075</v>
      </c>
      <c r="H44" s="116">
        <v>0.315</v>
      </c>
      <c r="I44" s="115">
        <v>4.2570000000000006</v>
      </c>
      <c r="J44" s="116">
        <v>4.2620000000000005</v>
      </c>
      <c r="K44" s="101">
        <v>4.2670000000000003</v>
      </c>
      <c r="L44" s="116">
        <v>-0.1</v>
      </c>
      <c r="M44" s="101">
        <v>-0.1</v>
      </c>
      <c r="O44" s="86"/>
      <c r="P44" s="115"/>
      <c r="Q44" s="115"/>
      <c r="R44" s="188">
        <f t="shared" ca="1" si="4"/>
        <v>37926</v>
      </c>
      <c r="S44" s="130">
        <f t="shared" si="5"/>
        <v>0.43</v>
      </c>
      <c r="T44" s="129">
        <f t="shared" si="8"/>
        <v>0.5</v>
      </c>
      <c r="U44" s="131">
        <f t="shared" si="6"/>
        <v>0.57000000000000006</v>
      </c>
      <c r="BP44" s="92">
        <f t="shared" si="0"/>
        <v>43</v>
      </c>
      <c r="BQ44" s="135" t="s">
        <v>143</v>
      </c>
      <c r="BR44" s="91" t="s">
        <v>93</v>
      </c>
      <c r="BS44" s="90" t="s">
        <v>119</v>
      </c>
      <c r="BT44" s="96" t="s">
        <v>95</v>
      </c>
      <c r="BU44" s="96"/>
      <c r="BV44" s="90">
        <v>1</v>
      </c>
      <c r="BW44" s="91" t="s">
        <v>741</v>
      </c>
      <c r="BX44"/>
      <c r="BZ44" s="92">
        <f t="shared" si="9"/>
        <v>43</v>
      </c>
      <c r="CA44" s="4" t="s">
        <v>366</v>
      </c>
      <c r="CB44" s="91" t="s">
        <v>96</v>
      </c>
      <c r="CC44" s="90" t="s">
        <v>94</v>
      </c>
      <c r="CD44" s="96" t="s">
        <v>95</v>
      </c>
      <c r="CE44" s="96"/>
      <c r="CF44" s="90">
        <v>1</v>
      </c>
      <c r="CG44" s="91" t="s">
        <v>556</v>
      </c>
      <c r="CH44"/>
    </row>
    <row r="45" spans="1:86" ht="12.75" x14ac:dyDescent="0.2">
      <c r="A45" s="113"/>
      <c r="B45" s="114">
        <f t="shared" ca="1" si="7"/>
        <v>37956</v>
      </c>
      <c r="C45" s="101">
        <v>5.1971879782363804E-2</v>
      </c>
      <c r="D45" s="116">
        <v>0.55000000000000004</v>
      </c>
      <c r="E45" s="116">
        <v>0.55000000000000004</v>
      </c>
      <c r="F45" s="116">
        <v>0.3</v>
      </c>
      <c r="G45" s="116">
        <v>0.3075</v>
      </c>
      <c r="H45" s="116">
        <v>0.315</v>
      </c>
      <c r="I45" s="115">
        <v>4.2469999999999999</v>
      </c>
      <c r="J45" s="116">
        <v>4.2519999999999998</v>
      </c>
      <c r="K45" s="101">
        <v>4.2570000000000006</v>
      </c>
      <c r="L45" s="116">
        <v>-0.1</v>
      </c>
      <c r="M45" s="101">
        <v>-0.1</v>
      </c>
      <c r="O45" s="86"/>
      <c r="P45" s="115"/>
      <c r="Q45" s="115"/>
      <c r="R45" s="188">
        <f t="shared" ca="1" si="4"/>
        <v>37956</v>
      </c>
      <c r="S45" s="130">
        <f t="shared" si="5"/>
        <v>0.48000000000000004</v>
      </c>
      <c r="T45" s="129">
        <f t="shared" si="8"/>
        <v>0.55000000000000004</v>
      </c>
      <c r="U45" s="131">
        <f t="shared" si="6"/>
        <v>0.62000000000000011</v>
      </c>
      <c r="BP45" s="92">
        <f t="shared" si="0"/>
        <v>44</v>
      </c>
      <c r="BQ45" s="135" t="s">
        <v>144</v>
      </c>
      <c r="BR45" s="91" t="s">
        <v>93</v>
      </c>
      <c r="BS45" s="90" t="s">
        <v>94</v>
      </c>
      <c r="BT45" s="96" t="s">
        <v>95</v>
      </c>
      <c r="BU45" s="96"/>
      <c r="BV45" s="90">
        <v>1</v>
      </c>
      <c r="BW45" s="91" t="s">
        <v>742</v>
      </c>
      <c r="BX45"/>
      <c r="BZ45" s="92">
        <f t="shared" si="9"/>
        <v>44</v>
      </c>
      <c r="CA45" s="4" t="s">
        <v>367</v>
      </c>
      <c r="CB45" s="91" t="s">
        <v>96</v>
      </c>
      <c r="CC45" s="90" t="s">
        <v>94</v>
      </c>
      <c r="CD45" s="96" t="s">
        <v>95</v>
      </c>
      <c r="CE45" s="96"/>
      <c r="CF45" s="90">
        <v>1</v>
      </c>
      <c r="CG45" s="91" t="s">
        <v>557</v>
      </c>
      <c r="CH45"/>
    </row>
    <row r="46" spans="1:86" ht="12.75" x14ac:dyDescent="0.2">
      <c r="A46" s="113"/>
      <c r="B46" s="114">
        <f t="shared" ca="1" si="7"/>
        <v>37987</v>
      </c>
      <c r="C46" s="101">
        <v>5.2228817660849601E-2</v>
      </c>
      <c r="D46" s="116">
        <v>0.55000000000000004</v>
      </c>
      <c r="E46" s="116">
        <v>0.55000000000000004</v>
      </c>
      <c r="F46" s="116">
        <v>0.30249999999999999</v>
      </c>
      <c r="G46" s="116">
        <v>0.31</v>
      </c>
      <c r="H46" s="116">
        <v>0.3175</v>
      </c>
      <c r="I46" s="115">
        <v>4.2469999999999999</v>
      </c>
      <c r="J46" s="116">
        <v>4.2519999999999998</v>
      </c>
      <c r="K46" s="101">
        <v>4.2570000000000006</v>
      </c>
      <c r="L46" s="116">
        <v>-0.1</v>
      </c>
      <c r="M46" s="101">
        <v>-0.1</v>
      </c>
      <c r="O46" s="86"/>
      <c r="P46" s="115"/>
      <c r="Q46" s="115"/>
      <c r="R46" s="188">
        <f t="shared" ca="1" si="4"/>
        <v>37987</v>
      </c>
      <c r="S46" s="130">
        <f t="shared" si="5"/>
        <v>0.48000000000000004</v>
      </c>
      <c r="T46" s="129">
        <f t="shared" si="8"/>
        <v>0.55000000000000004</v>
      </c>
      <c r="U46" s="131">
        <f t="shared" si="6"/>
        <v>0.62000000000000011</v>
      </c>
      <c r="BP46" s="92">
        <f t="shared" si="0"/>
        <v>45</v>
      </c>
      <c r="BQ46" s="135" t="s">
        <v>144</v>
      </c>
      <c r="BR46" s="91" t="s">
        <v>93</v>
      </c>
      <c r="BS46" s="90" t="s">
        <v>119</v>
      </c>
      <c r="BT46" s="96" t="s">
        <v>95</v>
      </c>
      <c r="BU46" s="96"/>
      <c r="BV46" s="90">
        <v>1</v>
      </c>
      <c r="BW46" s="91" t="s">
        <v>743</v>
      </c>
      <c r="BX46"/>
      <c r="BZ46" s="92">
        <f t="shared" si="9"/>
        <v>45</v>
      </c>
      <c r="CA46" s="4" t="s">
        <v>368</v>
      </c>
      <c r="CB46" s="91" t="s">
        <v>96</v>
      </c>
      <c r="CC46" s="90" t="s">
        <v>94</v>
      </c>
      <c r="CD46" s="96" t="s">
        <v>95</v>
      </c>
      <c r="CE46" s="96"/>
      <c r="CF46" s="90">
        <v>1</v>
      </c>
      <c r="CG46" s="91" t="s">
        <v>558</v>
      </c>
      <c r="CH46"/>
    </row>
    <row r="47" spans="1:86" ht="12.75" x14ac:dyDescent="0.2">
      <c r="A47" s="113"/>
      <c r="B47" s="114">
        <f t="shared" ca="1" si="7"/>
        <v>38018</v>
      </c>
      <c r="C47" s="101">
        <v>5.24816322594042E-2</v>
      </c>
      <c r="D47" s="116">
        <v>0.8</v>
      </c>
      <c r="E47" s="116">
        <v>0.8</v>
      </c>
      <c r="F47" s="116">
        <v>0.30249999999999999</v>
      </c>
      <c r="G47" s="116">
        <v>0.31</v>
      </c>
      <c r="H47" s="116">
        <v>0.3175</v>
      </c>
      <c r="I47" s="115">
        <v>4.3570000000000002</v>
      </c>
      <c r="J47" s="116">
        <v>4.3620000000000001</v>
      </c>
      <c r="K47" s="101">
        <v>4.367</v>
      </c>
      <c r="L47" s="116">
        <v>-0.1</v>
      </c>
      <c r="M47" s="101">
        <v>-0.1</v>
      </c>
      <c r="O47" s="86"/>
      <c r="P47" s="115"/>
      <c r="Q47" s="115"/>
      <c r="R47" s="188">
        <f t="shared" ca="1" si="4"/>
        <v>38018</v>
      </c>
      <c r="S47" s="130">
        <f t="shared" si="5"/>
        <v>0.73</v>
      </c>
      <c r="T47" s="129">
        <f t="shared" si="8"/>
        <v>0.8</v>
      </c>
      <c r="U47" s="131">
        <f t="shared" si="6"/>
        <v>0.87000000000000011</v>
      </c>
      <c r="BP47" s="92">
        <f t="shared" si="0"/>
        <v>46</v>
      </c>
      <c r="BQ47" s="135" t="s">
        <v>145</v>
      </c>
      <c r="BR47" s="91" t="s">
        <v>93</v>
      </c>
      <c r="BS47" s="90" t="s">
        <v>119</v>
      </c>
      <c r="BT47" s="96" t="s">
        <v>95</v>
      </c>
      <c r="BU47" s="96"/>
      <c r="BV47" s="90">
        <v>1</v>
      </c>
      <c r="BW47" s="91" t="s">
        <v>744</v>
      </c>
      <c r="BX47"/>
      <c r="BZ47" s="92">
        <f t="shared" si="9"/>
        <v>46</v>
      </c>
      <c r="CA47" s="4" t="s">
        <v>369</v>
      </c>
      <c r="CB47" s="91" t="s">
        <v>96</v>
      </c>
      <c r="CC47" s="90" t="s">
        <v>94</v>
      </c>
      <c r="CD47" s="96" t="s">
        <v>95</v>
      </c>
      <c r="CE47" s="96"/>
      <c r="CF47" s="90">
        <v>1</v>
      </c>
      <c r="CG47" s="91" t="s">
        <v>559</v>
      </c>
      <c r="CH47"/>
    </row>
    <row r="48" spans="1:86" ht="12.75" x14ac:dyDescent="0.2">
      <c r="A48" s="113"/>
      <c r="B48" s="114">
        <f t="shared" ca="1" si="7"/>
        <v>38047</v>
      </c>
      <c r="C48" s="101">
        <v>5.2726291568622803E-2</v>
      </c>
      <c r="D48" s="116">
        <v>1</v>
      </c>
      <c r="E48" s="116">
        <v>1</v>
      </c>
      <c r="F48" s="116">
        <v>0.30249999999999999</v>
      </c>
      <c r="G48" s="116">
        <v>0.31</v>
      </c>
      <c r="H48" s="116">
        <v>0.3175</v>
      </c>
      <c r="I48" s="115">
        <v>4.4770000000000003</v>
      </c>
      <c r="J48" s="116">
        <v>4.4820000000000002</v>
      </c>
      <c r="K48" s="101">
        <v>4.4870000000000001</v>
      </c>
      <c r="L48" s="116">
        <v>-0.10249999999999999</v>
      </c>
      <c r="M48" s="101">
        <v>-0.10249999999999999</v>
      </c>
      <c r="O48" s="86"/>
      <c r="P48" s="115"/>
      <c r="Q48" s="115"/>
      <c r="R48" s="188">
        <f t="shared" ca="1" si="4"/>
        <v>38047</v>
      </c>
      <c r="S48" s="130">
        <f t="shared" si="5"/>
        <v>0.92999999999999994</v>
      </c>
      <c r="T48" s="129">
        <f t="shared" si="8"/>
        <v>1</v>
      </c>
      <c r="U48" s="131">
        <f t="shared" si="6"/>
        <v>1.07</v>
      </c>
      <c r="BP48" s="92">
        <f t="shared" si="0"/>
        <v>47</v>
      </c>
      <c r="BQ48" s="135" t="s">
        <v>146</v>
      </c>
      <c r="BR48" s="91" t="s">
        <v>93</v>
      </c>
      <c r="BS48" s="90" t="s">
        <v>119</v>
      </c>
      <c r="BT48" s="96" t="s">
        <v>95</v>
      </c>
      <c r="BU48" s="96"/>
      <c r="BV48" s="90">
        <v>1</v>
      </c>
      <c r="BW48" s="91" t="s">
        <v>745</v>
      </c>
      <c r="BX48"/>
      <c r="BZ48" s="92">
        <f t="shared" si="9"/>
        <v>47</v>
      </c>
      <c r="CA48" s="4" t="s">
        <v>370</v>
      </c>
      <c r="CB48" s="91" t="s">
        <v>96</v>
      </c>
      <c r="CC48" s="90" t="s">
        <v>94</v>
      </c>
      <c r="CD48" s="96" t="s">
        <v>95</v>
      </c>
      <c r="CE48" s="96"/>
      <c r="CF48" s="90">
        <v>1</v>
      </c>
      <c r="CG48" s="91" t="s">
        <v>560</v>
      </c>
      <c r="CH48"/>
    </row>
    <row r="49" spans="1:86" ht="12.75" x14ac:dyDescent="0.2">
      <c r="A49" s="113"/>
      <c r="B49" s="114">
        <f t="shared" ca="1" si="7"/>
        <v>38078</v>
      </c>
      <c r="C49" s="101">
        <v>5.2977940542066303E-2</v>
      </c>
      <c r="D49" s="116">
        <v>1</v>
      </c>
      <c r="E49" s="116">
        <v>1</v>
      </c>
      <c r="F49" s="116">
        <v>0.3075</v>
      </c>
      <c r="G49" s="116">
        <v>0.315</v>
      </c>
      <c r="H49" s="116">
        <v>0.32250000000000001</v>
      </c>
      <c r="I49" s="115">
        <v>4.5170000000000003</v>
      </c>
      <c r="J49" s="116">
        <v>4.5220000000000002</v>
      </c>
      <c r="K49" s="101">
        <v>4.5270000000000001</v>
      </c>
      <c r="L49" s="116">
        <v>-0.105</v>
      </c>
      <c r="M49" s="101">
        <v>-0.105</v>
      </c>
      <c r="O49" s="86"/>
      <c r="P49" s="115"/>
      <c r="Q49" s="115"/>
      <c r="R49" s="188">
        <f t="shared" ca="1" si="4"/>
        <v>38078</v>
      </c>
      <c r="S49" s="130">
        <f t="shared" si="5"/>
        <v>0.92999999999999994</v>
      </c>
      <c r="T49" s="129">
        <f t="shared" si="8"/>
        <v>1</v>
      </c>
      <c r="U49" s="131">
        <f t="shared" si="6"/>
        <v>1.07</v>
      </c>
      <c r="BP49" s="92">
        <f t="shared" si="0"/>
        <v>48</v>
      </c>
      <c r="BQ49" s="135" t="s">
        <v>147</v>
      </c>
      <c r="BR49" s="91" t="s">
        <v>93</v>
      </c>
      <c r="BS49" s="90" t="s">
        <v>119</v>
      </c>
      <c r="BT49" s="96" t="s">
        <v>95</v>
      </c>
      <c r="BU49" s="96"/>
      <c r="BV49" s="90">
        <v>1</v>
      </c>
      <c r="BW49" s="91" t="s">
        <v>746</v>
      </c>
      <c r="BX49"/>
      <c r="BZ49" s="92">
        <f t="shared" si="9"/>
        <v>48</v>
      </c>
      <c r="CA49" s="4" t="s">
        <v>371</v>
      </c>
      <c r="CB49" s="91" t="s">
        <v>96</v>
      </c>
      <c r="CC49" s="90" t="s">
        <v>94</v>
      </c>
      <c r="CD49" s="96" t="s">
        <v>95</v>
      </c>
      <c r="CE49" s="96"/>
      <c r="CF49" s="90">
        <v>1</v>
      </c>
      <c r="CG49" s="91" t="s">
        <v>561</v>
      </c>
      <c r="CH49"/>
    </row>
    <row r="50" spans="1:86" ht="12.75" x14ac:dyDescent="0.2">
      <c r="A50" s="113"/>
      <c r="B50" s="114">
        <f t="shared" ca="1" si="7"/>
        <v>38108</v>
      </c>
      <c r="C50" s="101">
        <v>5.32283461583338E-2</v>
      </c>
      <c r="D50" s="116">
        <v>1</v>
      </c>
      <c r="E50" s="116">
        <v>1</v>
      </c>
      <c r="F50" s="116">
        <v>0.3</v>
      </c>
      <c r="G50" s="116">
        <v>0.3075</v>
      </c>
      <c r="H50" s="116">
        <v>0.315</v>
      </c>
      <c r="I50" s="115">
        <v>4.3970000000000002</v>
      </c>
      <c r="J50" s="116">
        <v>4.4020000000000001</v>
      </c>
      <c r="K50" s="101">
        <v>4.407</v>
      </c>
      <c r="L50" s="116">
        <v>-9.7500000000000003E-2</v>
      </c>
      <c r="M50" s="101">
        <v>-9.7500000000000003E-2</v>
      </c>
      <c r="O50" s="86"/>
      <c r="P50" s="115"/>
      <c r="Q50" s="115"/>
      <c r="R50" s="188">
        <f t="shared" ca="1" si="4"/>
        <v>38108</v>
      </c>
      <c r="S50" s="130">
        <f t="shared" si="5"/>
        <v>0.92999999999999994</v>
      </c>
      <c r="T50" s="129">
        <f t="shared" si="8"/>
        <v>1</v>
      </c>
      <c r="U50" s="131">
        <f t="shared" si="6"/>
        <v>1.07</v>
      </c>
      <c r="BP50" s="92">
        <f t="shared" si="0"/>
        <v>49</v>
      </c>
      <c r="BQ50" s="135" t="s">
        <v>148</v>
      </c>
      <c r="BR50" s="91" t="s">
        <v>93</v>
      </c>
      <c r="BS50" s="90" t="s">
        <v>94</v>
      </c>
      <c r="BT50" s="96" t="s">
        <v>95</v>
      </c>
      <c r="BU50" s="96"/>
      <c r="BV50" s="90">
        <v>1</v>
      </c>
      <c r="BW50" s="91" t="s">
        <v>747</v>
      </c>
      <c r="BX50"/>
      <c r="BZ50" s="92">
        <f t="shared" si="9"/>
        <v>49</v>
      </c>
      <c r="CA50" s="4" t="s">
        <v>372</v>
      </c>
      <c r="CB50" s="91" t="s">
        <v>96</v>
      </c>
      <c r="CC50" s="90" t="s">
        <v>94</v>
      </c>
      <c r="CD50" s="96" t="s">
        <v>95</v>
      </c>
      <c r="CE50" s="96"/>
      <c r="CF50" s="90">
        <v>1</v>
      </c>
      <c r="CG50" s="91" t="s">
        <v>562</v>
      </c>
      <c r="CH50"/>
    </row>
    <row r="51" spans="1:86" ht="12.75" x14ac:dyDescent="0.2">
      <c r="A51" s="113"/>
      <c r="B51" s="114">
        <f t="shared" ca="1" si="7"/>
        <v>38139</v>
      </c>
      <c r="C51" s="101">
        <v>5.3462596592474203E-2</v>
      </c>
      <c r="D51" s="116">
        <v>0.75</v>
      </c>
      <c r="E51" s="116">
        <v>0.75</v>
      </c>
      <c r="F51" s="116">
        <v>0.29249999999999998</v>
      </c>
      <c r="G51" s="116">
        <v>0.3</v>
      </c>
      <c r="H51" s="116">
        <v>0.3075</v>
      </c>
      <c r="I51" s="115">
        <v>4.2570000000000006</v>
      </c>
      <c r="J51" s="116">
        <v>4.2620000000000005</v>
      </c>
      <c r="K51" s="101">
        <v>4.2670000000000003</v>
      </c>
      <c r="L51" s="116">
        <v>-9.5000000000000001E-2</v>
      </c>
      <c r="M51" s="101">
        <v>-9.5000000000000001E-2</v>
      </c>
      <c r="O51" s="86"/>
      <c r="P51" s="115"/>
      <c r="Q51" s="115"/>
      <c r="R51" s="188">
        <f t="shared" ca="1" si="4"/>
        <v>38139</v>
      </c>
      <c r="S51" s="130">
        <f t="shared" si="5"/>
        <v>0.67999999999999994</v>
      </c>
      <c r="T51" s="129">
        <f t="shared" si="8"/>
        <v>0.75</v>
      </c>
      <c r="U51" s="131">
        <f t="shared" si="6"/>
        <v>0.82000000000000006</v>
      </c>
      <c r="BP51" s="92">
        <f t="shared" si="0"/>
        <v>50</v>
      </c>
      <c r="BQ51" s="135" t="s">
        <v>149</v>
      </c>
      <c r="BR51" s="91" t="s">
        <v>93</v>
      </c>
      <c r="BS51" s="90" t="s">
        <v>119</v>
      </c>
      <c r="BT51" s="96" t="s">
        <v>95</v>
      </c>
      <c r="BU51" s="96"/>
      <c r="BV51" s="90">
        <v>1</v>
      </c>
      <c r="BW51" s="91" t="s">
        <v>748</v>
      </c>
      <c r="BX51"/>
      <c r="BZ51" s="92">
        <f t="shared" si="9"/>
        <v>50</v>
      </c>
      <c r="CA51" s="4" t="s">
        <v>373</v>
      </c>
      <c r="CB51" s="91" t="s">
        <v>96</v>
      </c>
      <c r="CC51" s="90" t="s">
        <v>94</v>
      </c>
      <c r="CD51" s="96" t="s">
        <v>95</v>
      </c>
      <c r="CE51" s="96"/>
      <c r="CF51" s="90">
        <v>1</v>
      </c>
      <c r="CG51" s="91" t="s">
        <v>563</v>
      </c>
      <c r="CH51"/>
    </row>
    <row r="52" spans="1:86" ht="12.75" x14ac:dyDescent="0.2">
      <c r="A52" s="113"/>
      <c r="B52" s="114">
        <f t="shared" ca="1" si="7"/>
        <v>38169</v>
      </c>
      <c r="C52" s="101">
        <v>5.3693197820164199E-2</v>
      </c>
      <c r="D52" s="116">
        <v>0.4</v>
      </c>
      <c r="E52" s="116">
        <v>0.4</v>
      </c>
      <c r="F52" s="116">
        <v>0.28000000000000003</v>
      </c>
      <c r="G52" s="116">
        <v>0.28749999999999998</v>
      </c>
      <c r="H52" s="116">
        <v>0.29499999999999998</v>
      </c>
      <c r="I52" s="115">
        <v>4.1150000000000002</v>
      </c>
      <c r="J52" s="116">
        <v>4.12</v>
      </c>
      <c r="K52" s="101">
        <v>4.125</v>
      </c>
      <c r="L52" s="116">
        <v>-0.1</v>
      </c>
      <c r="M52" s="101">
        <v>-0.1</v>
      </c>
      <c r="O52" s="86"/>
      <c r="P52" s="115"/>
      <c r="Q52" s="115"/>
      <c r="R52" s="188">
        <f t="shared" ca="1" si="4"/>
        <v>38169</v>
      </c>
      <c r="S52" s="130">
        <f t="shared" si="5"/>
        <v>0.33</v>
      </c>
      <c r="T52" s="129">
        <f t="shared" si="8"/>
        <v>0.4</v>
      </c>
      <c r="U52" s="131">
        <f t="shared" si="6"/>
        <v>0.47000000000000003</v>
      </c>
      <c r="BP52" s="92">
        <f t="shared" si="0"/>
        <v>51</v>
      </c>
      <c r="BQ52" s="135" t="s">
        <v>150</v>
      </c>
      <c r="BR52" s="91" t="s">
        <v>93</v>
      </c>
      <c r="BS52" s="90" t="s">
        <v>119</v>
      </c>
      <c r="BT52" s="96" t="s">
        <v>95</v>
      </c>
      <c r="BU52" s="96"/>
      <c r="BV52" s="90">
        <v>1</v>
      </c>
      <c r="BW52" s="91" t="s">
        <v>749</v>
      </c>
      <c r="BX52"/>
      <c r="BZ52" s="92">
        <f t="shared" si="9"/>
        <v>51</v>
      </c>
      <c r="CA52" s="4" t="s">
        <v>374</v>
      </c>
      <c r="CB52" s="91" t="s">
        <v>96</v>
      </c>
      <c r="CC52" s="90" t="s">
        <v>94</v>
      </c>
      <c r="CD52" s="96" t="s">
        <v>95</v>
      </c>
      <c r="CE52" s="96"/>
      <c r="CF52" s="90">
        <v>1</v>
      </c>
      <c r="CG52" s="91" t="s">
        <v>564</v>
      </c>
      <c r="CH52"/>
    </row>
    <row r="53" spans="1:86" ht="12.75" x14ac:dyDescent="0.2">
      <c r="A53" s="113"/>
      <c r="B53" s="114">
        <f t="shared" ca="1" si="7"/>
        <v>38200</v>
      </c>
      <c r="C53" s="101">
        <v>5.3895917032485301E-2</v>
      </c>
      <c r="D53" s="116">
        <v>0.4</v>
      </c>
      <c r="E53" s="116">
        <v>0.4</v>
      </c>
      <c r="F53" s="116">
        <v>0.28000000000000003</v>
      </c>
      <c r="G53" s="116">
        <v>0.28749999999999998</v>
      </c>
      <c r="H53" s="116">
        <v>0.29499999999999998</v>
      </c>
      <c r="I53" s="115">
        <v>4.149</v>
      </c>
      <c r="J53" s="116">
        <v>4.1539999999999999</v>
      </c>
      <c r="K53" s="101">
        <v>4.1589999999999998</v>
      </c>
      <c r="L53" s="116">
        <v>-0.1</v>
      </c>
      <c r="M53" s="101">
        <v>-0.1</v>
      </c>
      <c r="O53" s="86"/>
      <c r="P53" s="115"/>
      <c r="Q53" s="115"/>
      <c r="R53" s="188">
        <f t="shared" ca="1" si="4"/>
        <v>38200</v>
      </c>
      <c r="S53" s="130">
        <f t="shared" si="5"/>
        <v>0.33</v>
      </c>
      <c r="T53" s="129">
        <f t="shared" si="8"/>
        <v>0.4</v>
      </c>
      <c r="U53" s="131">
        <f t="shared" si="6"/>
        <v>0.47000000000000003</v>
      </c>
      <c r="BP53" s="92">
        <f t="shared" si="0"/>
        <v>52</v>
      </c>
      <c r="BQ53" s="135" t="s">
        <v>151</v>
      </c>
      <c r="BR53" s="91" t="s">
        <v>93</v>
      </c>
      <c r="BS53" s="90" t="s">
        <v>119</v>
      </c>
      <c r="BT53" s="96" t="s">
        <v>95</v>
      </c>
      <c r="BU53" s="96"/>
      <c r="BV53" s="90">
        <v>1</v>
      </c>
      <c r="BW53" s="91" t="s">
        <v>750</v>
      </c>
      <c r="BX53"/>
      <c r="BZ53" s="92">
        <f t="shared" si="9"/>
        <v>52</v>
      </c>
      <c r="CA53" s="4" t="s">
        <v>375</v>
      </c>
      <c r="CB53" s="91" t="s">
        <v>96</v>
      </c>
      <c r="CC53" s="90" t="s">
        <v>94</v>
      </c>
      <c r="CD53" s="96" t="s">
        <v>95</v>
      </c>
      <c r="CE53" s="96"/>
      <c r="CF53" s="90">
        <v>1</v>
      </c>
      <c r="CG53" s="91" t="s">
        <v>565</v>
      </c>
      <c r="CH53"/>
    </row>
    <row r="54" spans="1:86" ht="12.75" x14ac:dyDescent="0.2">
      <c r="A54" s="113"/>
      <c r="B54" s="114">
        <f t="shared" ca="1" si="7"/>
        <v>38231</v>
      </c>
      <c r="C54" s="101">
        <v>5.4105393566271406E-2</v>
      </c>
      <c r="D54" s="116">
        <v>0.4</v>
      </c>
      <c r="E54" s="116">
        <v>0.4</v>
      </c>
      <c r="F54" s="116">
        <v>0.28000000000000003</v>
      </c>
      <c r="G54" s="116">
        <v>0.28749999999999998</v>
      </c>
      <c r="H54" s="116">
        <v>0.29499999999999998</v>
      </c>
      <c r="I54" s="115">
        <v>4.1820000000000004</v>
      </c>
      <c r="J54" s="116">
        <v>4.1870000000000003</v>
      </c>
      <c r="K54" s="101">
        <v>4.1920000000000002</v>
      </c>
      <c r="L54" s="116">
        <v>-0.1</v>
      </c>
      <c r="M54" s="101">
        <v>-0.1</v>
      </c>
      <c r="O54" s="86"/>
      <c r="P54" s="115"/>
      <c r="Q54" s="115"/>
      <c r="R54" s="188">
        <f t="shared" ca="1" si="4"/>
        <v>38231</v>
      </c>
      <c r="S54" s="130">
        <f t="shared" si="5"/>
        <v>0.33</v>
      </c>
      <c r="T54" s="129">
        <f t="shared" si="8"/>
        <v>0.4</v>
      </c>
      <c r="U54" s="131">
        <f t="shared" si="6"/>
        <v>0.47000000000000003</v>
      </c>
      <c r="BP54" s="92">
        <f t="shared" si="0"/>
        <v>53</v>
      </c>
      <c r="BQ54" s="135" t="s">
        <v>152</v>
      </c>
      <c r="BR54" s="91" t="s">
        <v>93</v>
      </c>
      <c r="BS54" s="90" t="s">
        <v>119</v>
      </c>
      <c r="BT54" s="96" t="s">
        <v>95</v>
      </c>
      <c r="BU54" s="96"/>
      <c r="BV54" s="90">
        <v>1</v>
      </c>
      <c r="BW54" s="91" t="s">
        <v>751</v>
      </c>
      <c r="BX54"/>
      <c r="BZ54" s="92">
        <f t="shared" si="9"/>
        <v>53</v>
      </c>
      <c r="CA54" s="4" t="s">
        <v>376</v>
      </c>
      <c r="CB54" s="91" t="s">
        <v>96</v>
      </c>
      <c r="CC54" s="90" t="s">
        <v>94</v>
      </c>
      <c r="CD54" s="96" t="s">
        <v>95</v>
      </c>
      <c r="CE54" s="96"/>
      <c r="CF54" s="90">
        <v>1</v>
      </c>
      <c r="CG54" s="91" t="s">
        <v>566</v>
      </c>
      <c r="CH54"/>
    </row>
    <row r="55" spans="1:86" ht="12.75" x14ac:dyDescent="0.2">
      <c r="A55" s="113"/>
      <c r="B55" s="114">
        <f t="shared" ca="1" si="7"/>
        <v>38261</v>
      </c>
      <c r="C55" s="101">
        <v>5.4301432501983694E-2</v>
      </c>
      <c r="D55" s="116">
        <v>0.4</v>
      </c>
      <c r="E55" s="116">
        <v>0.4</v>
      </c>
      <c r="F55" s="116">
        <v>0.28000000000000003</v>
      </c>
      <c r="G55" s="116">
        <v>0.28749999999999998</v>
      </c>
      <c r="H55" s="116">
        <v>0.29499999999999998</v>
      </c>
      <c r="I55" s="115">
        <v>4.2270000000000003</v>
      </c>
      <c r="J55" s="116">
        <v>4.2320000000000002</v>
      </c>
      <c r="K55" s="101">
        <v>4.2370000000000001</v>
      </c>
      <c r="L55" s="116">
        <v>-0.1</v>
      </c>
      <c r="M55" s="101">
        <v>-0.1</v>
      </c>
      <c r="O55" s="86"/>
      <c r="P55" s="115"/>
      <c r="Q55" s="115"/>
      <c r="R55" s="188">
        <f t="shared" ca="1" si="4"/>
        <v>38261</v>
      </c>
      <c r="S55" s="130">
        <f t="shared" si="5"/>
        <v>0.33</v>
      </c>
      <c r="T55" s="129">
        <f t="shared" si="8"/>
        <v>0.4</v>
      </c>
      <c r="U55" s="131">
        <f t="shared" si="6"/>
        <v>0.47000000000000003</v>
      </c>
      <c r="BP55" s="92">
        <f t="shared" si="0"/>
        <v>54</v>
      </c>
      <c r="BQ55" s="135" t="s">
        <v>153</v>
      </c>
      <c r="BR55" s="91" t="s">
        <v>93</v>
      </c>
      <c r="BS55" s="90" t="s">
        <v>119</v>
      </c>
      <c r="BT55" s="96" t="s">
        <v>95</v>
      </c>
      <c r="BU55" s="96"/>
      <c r="BV55" s="90">
        <v>1</v>
      </c>
      <c r="BW55" s="91" t="s">
        <v>752</v>
      </c>
      <c r="BX55"/>
      <c r="BZ55" s="92">
        <f t="shared" si="9"/>
        <v>54</v>
      </c>
      <c r="CA55" s="4" t="s">
        <v>377</v>
      </c>
      <c r="CB55" s="91" t="s">
        <v>96</v>
      </c>
      <c r="CC55" s="90" t="s">
        <v>94</v>
      </c>
      <c r="CD55" s="96" t="s">
        <v>95</v>
      </c>
      <c r="CE55" s="96"/>
      <c r="CF55" s="90">
        <v>1</v>
      </c>
      <c r="CG55" s="91" t="s">
        <v>567</v>
      </c>
      <c r="CH55"/>
    </row>
    <row r="56" spans="1:86" ht="12.75" x14ac:dyDescent="0.2">
      <c r="A56" s="113"/>
      <c r="B56" s="114">
        <f t="shared" ca="1" si="7"/>
        <v>38292</v>
      </c>
      <c r="C56" s="101">
        <v>5.4496668768145205E-2</v>
      </c>
      <c r="D56" s="116">
        <v>0.5</v>
      </c>
      <c r="E56" s="116">
        <v>0.5</v>
      </c>
      <c r="F56" s="116">
        <v>0.28000000000000003</v>
      </c>
      <c r="G56" s="116">
        <v>0.28749999999999998</v>
      </c>
      <c r="H56" s="116">
        <v>0.29499999999999998</v>
      </c>
      <c r="I56" s="115">
        <v>4.2620000000000005</v>
      </c>
      <c r="J56" s="116">
        <v>4.2670000000000003</v>
      </c>
      <c r="K56" s="101">
        <v>4.2720000000000002</v>
      </c>
      <c r="L56" s="116">
        <v>-0.1</v>
      </c>
      <c r="M56" s="101">
        <v>-0.1</v>
      </c>
      <c r="O56" s="86"/>
      <c r="P56" s="115"/>
      <c r="Q56" s="115"/>
      <c r="R56" s="188">
        <f t="shared" ca="1" si="4"/>
        <v>38292</v>
      </c>
      <c r="S56" s="130">
        <f t="shared" si="5"/>
        <v>0.43</v>
      </c>
      <c r="T56" s="129">
        <f t="shared" si="8"/>
        <v>0.5</v>
      </c>
      <c r="U56" s="131">
        <f t="shared" si="6"/>
        <v>0.57000000000000006</v>
      </c>
      <c r="BP56" s="92">
        <f t="shared" si="0"/>
        <v>55</v>
      </c>
      <c r="BQ56" s="135" t="s">
        <v>154</v>
      </c>
      <c r="BR56" s="91" t="s">
        <v>93</v>
      </c>
      <c r="BS56" s="90" t="s">
        <v>119</v>
      </c>
      <c r="BT56" s="96" t="s">
        <v>95</v>
      </c>
      <c r="BU56" s="96"/>
      <c r="BV56" s="90">
        <v>1</v>
      </c>
      <c r="BW56" s="91" t="s">
        <v>753</v>
      </c>
      <c r="BX56"/>
      <c r="BZ56" s="92">
        <f t="shared" si="9"/>
        <v>55</v>
      </c>
      <c r="CA56" s="4" t="s">
        <v>378</v>
      </c>
      <c r="CB56" s="91" t="s">
        <v>96</v>
      </c>
      <c r="CC56" s="90" t="s">
        <v>94</v>
      </c>
      <c r="CD56" s="96" t="s">
        <v>95</v>
      </c>
      <c r="CE56" s="96"/>
      <c r="CF56" s="90">
        <v>1</v>
      </c>
      <c r="CG56" s="91" t="s">
        <v>568</v>
      </c>
      <c r="CH56"/>
    </row>
    <row r="57" spans="1:86" ht="12.75" x14ac:dyDescent="0.2">
      <c r="A57" s="113"/>
      <c r="B57" s="114">
        <f t="shared" ca="1" si="7"/>
        <v>38322</v>
      </c>
      <c r="C57" s="101">
        <v>5.4691905047006301E-2</v>
      </c>
      <c r="D57" s="116">
        <v>0.55000000000000004</v>
      </c>
      <c r="E57" s="116">
        <v>0.55000000000000004</v>
      </c>
      <c r="F57" s="116">
        <v>0.28000000000000003</v>
      </c>
      <c r="G57" s="116">
        <v>0.28749999999999998</v>
      </c>
      <c r="H57" s="116">
        <v>0.29499999999999998</v>
      </c>
      <c r="I57" s="115">
        <v>4.2670000000000003</v>
      </c>
      <c r="J57" s="116">
        <v>4.2720000000000002</v>
      </c>
      <c r="K57" s="101">
        <v>4.2770000000000001</v>
      </c>
      <c r="L57" s="116">
        <v>-0.1</v>
      </c>
      <c r="M57" s="101">
        <v>-0.1</v>
      </c>
      <c r="O57" s="86"/>
      <c r="P57" s="115"/>
      <c r="Q57" s="115"/>
      <c r="R57" s="188">
        <f t="shared" ca="1" si="4"/>
        <v>38322</v>
      </c>
      <c r="S57" s="130">
        <f t="shared" si="5"/>
        <v>0.48000000000000004</v>
      </c>
      <c r="T57" s="129">
        <f t="shared" si="8"/>
        <v>0.55000000000000004</v>
      </c>
      <c r="U57" s="131">
        <f t="shared" si="6"/>
        <v>0.62000000000000011</v>
      </c>
      <c r="BP57" s="92">
        <f t="shared" si="0"/>
        <v>56</v>
      </c>
      <c r="BQ57" s="135" t="s">
        <v>155</v>
      </c>
      <c r="BR57" s="91" t="s">
        <v>93</v>
      </c>
      <c r="BS57" s="90" t="s">
        <v>94</v>
      </c>
      <c r="BT57" s="96" t="s">
        <v>95</v>
      </c>
      <c r="BU57" s="96"/>
      <c r="BV57" s="90">
        <v>1</v>
      </c>
      <c r="BW57" s="91" t="s">
        <v>754</v>
      </c>
      <c r="BX57"/>
      <c r="BZ57" s="92">
        <f t="shared" si="9"/>
        <v>56</v>
      </c>
      <c r="CA57" s="4" t="s">
        <v>379</v>
      </c>
      <c r="CB57" s="91" t="s">
        <v>96</v>
      </c>
      <c r="CC57" s="90" t="s">
        <v>94</v>
      </c>
      <c r="CD57" s="96" t="s">
        <v>95</v>
      </c>
      <c r="CE57" s="96"/>
      <c r="CF57" s="90">
        <v>1</v>
      </c>
      <c r="CG57" s="91" t="s">
        <v>569</v>
      </c>
      <c r="CH57"/>
    </row>
    <row r="58" spans="1:86" ht="12.75" x14ac:dyDescent="0.2">
      <c r="A58" s="113"/>
      <c r="B58" s="114">
        <f t="shared" ca="1" si="7"/>
        <v>38353</v>
      </c>
      <c r="C58" s="101">
        <v>5.4874212965744497E-2</v>
      </c>
      <c r="D58" s="116">
        <v>0.55000000000000004</v>
      </c>
      <c r="E58" s="116">
        <v>0.55000000000000004</v>
      </c>
      <c r="F58" s="116">
        <v>0.28000000000000003</v>
      </c>
      <c r="G58" s="116">
        <v>0.28749999999999998</v>
      </c>
      <c r="H58" s="116">
        <v>0.29499999999999998</v>
      </c>
      <c r="I58" s="115">
        <v>4.2919999999999998</v>
      </c>
      <c r="J58" s="116">
        <v>4.2970000000000006</v>
      </c>
      <c r="K58" s="101">
        <v>4.3020000000000005</v>
      </c>
      <c r="L58" s="116">
        <v>-0.1</v>
      </c>
      <c r="M58" s="101">
        <v>-0.1</v>
      </c>
      <c r="O58" s="86"/>
      <c r="P58" s="115"/>
      <c r="Q58" s="115"/>
      <c r="R58" s="188">
        <f t="shared" ca="1" si="4"/>
        <v>38353</v>
      </c>
      <c r="S58" s="130">
        <f t="shared" si="5"/>
        <v>0.48000000000000004</v>
      </c>
      <c r="T58" s="129">
        <f t="shared" si="8"/>
        <v>0.55000000000000004</v>
      </c>
      <c r="U58" s="131">
        <f t="shared" si="6"/>
        <v>0.62000000000000011</v>
      </c>
      <c r="BP58" s="92">
        <f t="shared" si="0"/>
        <v>57</v>
      </c>
      <c r="BQ58" s="135" t="s">
        <v>156</v>
      </c>
      <c r="BR58" s="91" t="s">
        <v>93</v>
      </c>
      <c r="BS58" s="90" t="s">
        <v>119</v>
      </c>
      <c r="BT58" s="96" t="s">
        <v>95</v>
      </c>
      <c r="BU58" s="96"/>
      <c r="BV58" s="90">
        <v>1</v>
      </c>
      <c r="BW58" s="91" t="s">
        <v>755</v>
      </c>
      <c r="BX58"/>
      <c r="BZ58" s="92">
        <f t="shared" si="9"/>
        <v>57</v>
      </c>
      <c r="CA58" s="4" t="s">
        <v>380</v>
      </c>
      <c r="CB58" s="91" t="s">
        <v>96</v>
      </c>
      <c r="CC58" s="90" t="s">
        <v>94</v>
      </c>
      <c r="CD58" s="96" t="s">
        <v>95</v>
      </c>
      <c r="CE58" s="96"/>
      <c r="CF58" s="90">
        <v>1</v>
      </c>
      <c r="CG58" s="91" t="s">
        <v>570</v>
      </c>
      <c r="CH58"/>
    </row>
    <row r="59" spans="1:86" ht="12.75" x14ac:dyDescent="0.2">
      <c r="A59" s="113"/>
      <c r="B59" s="114">
        <f t="shared" ca="1" si="7"/>
        <v>38384</v>
      </c>
      <c r="C59" s="101">
        <v>5.50562193525828E-2</v>
      </c>
      <c r="D59" s="116">
        <v>0.8</v>
      </c>
      <c r="E59" s="116">
        <v>0.8</v>
      </c>
      <c r="F59" s="116">
        <v>0.28000000000000003</v>
      </c>
      <c r="G59" s="116">
        <v>0.28749999999999998</v>
      </c>
      <c r="H59" s="116">
        <v>0.29499999999999998</v>
      </c>
      <c r="I59" s="115">
        <v>4.4020000000000001</v>
      </c>
      <c r="J59" s="116">
        <v>4.407</v>
      </c>
      <c r="K59" s="101">
        <v>4.4119999999999999</v>
      </c>
      <c r="L59" s="116">
        <v>-0.1</v>
      </c>
      <c r="M59" s="101">
        <v>-0.1</v>
      </c>
      <c r="O59" s="86"/>
      <c r="P59" s="115"/>
      <c r="Q59" s="115"/>
      <c r="R59" s="188">
        <f t="shared" ca="1" si="4"/>
        <v>38384</v>
      </c>
      <c r="S59" s="130">
        <f t="shared" si="5"/>
        <v>0.73</v>
      </c>
      <c r="T59" s="129">
        <f t="shared" si="8"/>
        <v>0.8</v>
      </c>
      <c r="U59" s="131">
        <f t="shared" si="6"/>
        <v>0.87000000000000011</v>
      </c>
      <c r="BP59" s="92">
        <f t="shared" si="0"/>
        <v>58</v>
      </c>
      <c r="BQ59" s="135" t="s">
        <v>157</v>
      </c>
      <c r="BR59" s="91" t="s">
        <v>93</v>
      </c>
      <c r="BS59" s="90" t="s">
        <v>119</v>
      </c>
      <c r="BT59" s="96" t="s">
        <v>95</v>
      </c>
      <c r="BU59" s="96"/>
      <c r="BV59" s="90">
        <v>1</v>
      </c>
      <c r="BW59" s="91" t="s">
        <v>756</v>
      </c>
      <c r="BX59"/>
      <c r="BZ59" s="92">
        <f t="shared" si="9"/>
        <v>58</v>
      </c>
      <c r="CA59" s="4" t="s">
        <v>381</v>
      </c>
      <c r="CB59" s="91" t="s">
        <v>96</v>
      </c>
      <c r="CC59" s="90" t="s">
        <v>94</v>
      </c>
      <c r="CD59" s="96" t="s">
        <v>95</v>
      </c>
      <c r="CE59" s="96"/>
      <c r="CF59" s="90">
        <v>1</v>
      </c>
      <c r="CG59" s="91" t="s">
        <v>571</v>
      </c>
      <c r="CH59"/>
    </row>
    <row r="60" spans="1:86" ht="12.75" x14ac:dyDescent="0.2">
      <c r="A60" s="113"/>
      <c r="B60" s="114">
        <f t="shared" ca="1" si="7"/>
        <v>38412</v>
      </c>
      <c r="C60" s="101">
        <v>5.5232354576157001E-2</v>
      </c>
      <c r="D60" s="116">
        <v>1</v>
      </c>
      <c r="E60" s="116">
        <v>1</v>
      </c>
      <c r="F60" s="116">
        <v>0.28000000000000003</v>
      </c>
      <c r="G60" s="116">
        <v>0.28749999999999998</v>
      </c>
      <c r="H60" s="116">
        <v>0.29499999999999998</v>
      </c>
      <c r="I60" s="115">
        <v>4.5220000000000002</v>
      </c>
      <c r="J60" s="116">
        <v>4.5270000000000001</v>
      </c>
      <c r="K60" s="101">
        <v>4.532</v>
      </c>
      <c r="L60" s="116">
        <v>-0.10249999999999999</v>
      </c>
      <c r="M60" s="101">
        <v>-0.10249999999999999</v>
      </c>
      <c r="O60" s="86"/>
      <c r="P60" s="115"/>
      <c r="Q60" s="115"/>
      <c r="R60" s="188">
        <f t="shared" ca="1" si="4"/>
        <v>38412</v>
      </c>
      <c r="S60" s="130">
        <f t="shared" si="5"/>
        <v>0.92999999999999994</v>
      </c>
      <c r="T60" s="129">
        <f t="shared" si="8"/>
        <v>1</v>
      </c>
      <c r="U60" s="131">
        <f t="shared" si="6"/>
        <v>1.07</v>
      </c>
      <c r="BP60" s="92">
        <f t="shared" si="0"/>
        <v>59</v>
      </c>
      <c r="BQ60" s="135" t="s">
        <v>158</v>
      </c>
      <c r="BR60" s="91" t="s">
        <v>93</v>
      </c>
      <c r="BS60" s="90" t="s">
        <v>119</v>
      </c>
      <c r="BT60" s="96" t="s">
        <v>95</v>
      </c>
      <c r="BU60" s="96"/>
      <c r="BV60" s="90">
        <v>1</v>
      </c>
      <c r="BW60" s="91" t="s">
        <v>757</v>
      </c>
      <c r="BX60"/>
      <c r="BZ60" s="92">
        <f t="shared" si="9"/>
        <v>59</v>
      </c>
      <c r="CA60" s="4" t="s">
        <v>382</v>
      </c>
      <c r="CB60" s="91" t="s">
        <v>96</v>
      </c>
      <c r="CC60" s="90" t="s">
        <v>94</v>
      </c>
      <c r="CD60" s="96" t="s">
        <v>95</v>
      </c>
      <c r="CE60" s="96"/>
      <c r="CF60" s="90">
        <v>1</v>
      </c>
      <c r="CG60" s="91" t="s">
        <v>572</v>
      </c>
      <c r="CH60"/>
    </row>
    <row r="61" spans="1:86" ht="12.75" x14ac:dyDescent="0.2">
      <c r="A61" s="113"/>
      <c r="B61" s="114">
        <f t="shared" ca="1" si="7"/>
        <v>38443</v>
      </c>
      <c r="C61" s="101">
        <v>5.5415031012359804E-2</v>
      </c>
      <c r="D61" s="116">
        <v>1</v>
      </c>
      <c r="E61" s="116">
        <v>1</v>
      </c>
      <c r="F61" s="116">
        <v>0.28249999999999997</v>
      </c>
      <c r="G61" s="116">
        <v>0.28999999999999998</v>
      </c>
      <c r="H61" s="116">
        <v>0.29749999999999999</v>
      </c>
      <c r="I61" s="115">
        <v>4.5120000000000005</v>
      </c>
      <c r="J61" s="116">
        <v>4.5170000000000003</v>
      </c>
      <c r="K61" s="101">
        <v>4.5220000000000002</v>
      </c>
      <c r="L61" s="116">
        <v>-0.105</v>
      </c>
      <c r="M61" s="101">
        <v>-0.105</v>
      </c>
      <c r="O61" s="86"/>
      <c r="P61" s="115"/>
      <c r="Q61" s="115"/>
      <c r="R61" s="188">
        <f t="shared" ca="1" si="4"/>
        <v>38443</v>
      </c>
      <c r="S61" s="130">
        <f t="shared" si="5"/>
        <v>0.92999999999999994</v>
      </c>
      <c r="T61" s="129">
        <f t="shared" si="8"/>
        <v>1</v>
      </c>
      <c r="U61" s="131">
        <f t="shared" si="6"/>
        <v>1.07</v>
      </c>
      <c r="BP61" s="92">
        <f t="shared" si="0"/>
        <v>60</v>
      </c>
      <c r="BQ61" s="135" t="s">
        <v>159</v>
      </c>
      <c r="BR61" s="91" t="s">
        <v>93</v>
      </c>
      <c r="BS61" s="90" t="s">
        <v>119</v>
      </c>
      <c r="BT61" s="96" t="s">
        <v>95</v>
      </c>
      <c r="BU61" s="96"/>
      <c r="BV61" s="90">
        <v>1</v>
      </c>
      <c r="BW61" s="91" t="s">
        <v>758</v>
      </c>
      <c r="BX61"/>
      <c r="BZ61" s="92">
        <f t="shared" si="9"/>
        <v>60</v>
      </c>
      <c r="CA61" s="4" t="s">
        <v>383</v>
      </c>
      <c r="CB61" s="91" t="s">
        <v>96</v>
      </c>
      <c r="CC61" s="90" t="s">
        <v>94</v>
      </c>
      <c r="CD61" s="96" t="s">
        <v>95</v>
      </c>
      <c r="CE61" s="96"/>
      <c r="CF61" s="90">
        <v>1</v>
      </c>
      <c r="CG61" s="91" t="s">
        <v>573</v>
      </c>
      <c r="CH61"/>
    </row>
    <row r="62" spans="1:86" ht="12.75" x14ac:dyDescent="0.2">
      <c r="A62" s="113"/>
      <c r="B62" s="114">
        <f t="shared" ca="1" si="7"/>
        <v>38473</v>
      </c>
      <c r="C62" s="101">
        <v>5.55982592471898E-2</v>
      </c>
      <c r="D62" s="116">
        <v>1</v>
      </c>
      <c r="E62" s="116">
        <v>1</v>
      </c>
      <c r="F62" s="116">
        <v>0.27750000000000002</v>
      </c>
      <c r="G62" s="116">
        <v>0.28499999999999998</v>
      </c>
      <c r="H62" s="116">
        <v>0.29249999999999998</v>
      </c>
      <c r="I62" s="115">
        <v>4.3920000000000003</v>
      </c>
      <c r="J62" s="116">
        <v>4.3970000000000002</v>
      </c>
      <c r="K62" s="101">
        <v>4.4020000000000001</v>
      </c>
      <c r="L62" s="116">
        <v>-9.7500000000000003E-2</v>
      </c>
      <c r="M62" s="101">
        <v>-9.7500000000000003E-2</v>
      </c>
      <c r="O62" s="86"/>
      <c r="P62" s="115"/>
      <c r="Q62" s="115"/>
      <c r="R62" s="188">
        <f t="shared" ca="1" si="4"/>
        <v>38473</v>
      </c>
      <c r="S62" s="130">
        <f t="shared" si="5"/>
        <v>0.92999999999999994</v>
      </c>
      <c r="T62" s="129">
        <f t="shared" si="8"/>
        <v>1</v>
      </c>
      <c r="U62" s="131">
        <f t="shared" si="6"/>
        <v>1.07</v>
      </c>
      <c r="BP62" s="92">
        <f t="shared" si="0"/>
        <v>61</v>
      </c>
      <c r="BQ62" s="135" t="s">
        <v>160</v>
      </c>
      <c r="BR62" s="91" t="s">
        <v>93</v>
      </c>
      <c r="BS62" s="90" t="s">
        <v>119</v>
      </c>
      <c r="BT62" s="96" t="s">
        <v>95</v>
      </c>
      <c r="BU62" s="96"/>
      <c r="BV62" s="90">
        <v>1</v>
      </c>
      <c r="BW62" s="91" t="s">
        <v>759</v>
      </c>
      <c r="BX62"/>
      <c r="BZ62" s="92">
        <f t="shared" si="9"/>
        <v>61</v>
      </c>
      <c r="CA62" s="4" t="s">
        <v>384</v>
      </c>
      <c r="CB62" s="91" t="s">
        <v>96</v>
      </c>
      <c r="CC62" s="90" t="s">
        <v>94</v>
      </c>
      <c r="CD62" s="96" t="s">
        <v>95</v>
      </c>
      <c r="CE62" s="96"/>
      <c r="CF62" s="90">
        <v>1</v>
      </c>
      <c r="CG62" s="91" t="s">
        <v>574</v>
      </c>
      <c r="CH62"/>
    </row>
    <row r="63" spans="1:86" ht="12.75" x14ac:dyDescent="0.2">
      <c r="A63" s="113"/>
      <c r="B63" s="114">
        <f t="shared" ca="1" si="7"/>
        <v>38504</v>
      </c>
      <c r="C63" s="101">
        <v>5.5763755726966603E-2</v>
      </c>
      <c r="D63" s="116">
        <v>0.75</v>
      </c>
      <c r="E63" s="116">
        <v>0.75</v>
      </c>
      <c r="F63" s="116">
        <v>0.27</v>
      </c>
      <c r="G63" s="116">
        <v>0.27750000000000002</v>
      </c>
      <c r="H63" s="116">
        <v>0.28499999999999998</v>
      </c>
      <c r="I63" s="115">
        <v>4.2519999999999998</v>
      </c>
      <c r="J63" s="116">
        <v>4.2570000000000006</v>
      </c>
      <c r="K63" s="101">
        <v>4.2620000000000005</v>
      </c>
      <c r="L63" s="116">
        <v>-9.5000000000000001E-2</v>
      </c>
      <c r="M63" s="101">
        <v>-9.5000000000000001E-2</v>
      </c>
      <c r="O63" s="86"/>
      <c r="P63" s="115"/>
      <c r="Q63" s="115"/>
      <c r="R63" s="188">
        <f t="shared" ca="1" si="4"/>
        <v>38504</v>
      </c>
      <c r="S63" s="130">
        <f t="shared" si="5"/>
        <v>0.67999999999999994</v>
      </c>
      <c r="T63" s="129">
        <f t="shared" si="8"/>
        <v>0.75</v>
      </c>
      <c r="U63" s="131">
        <f t="shared" si="6"/>
        <v>0.82000000000000006</v>
      </c>
      <c r="BP63" s="92">
        <f t="shared" si="0"/>
        <v>62</v>
      </c>
      <c r="BQ63" s="135" t="s">
        <v>161</v>
      </c>
      <c r="BR63" s="91" t="s">
        <v>93</v>
      </c>
      <c r="BS63" s="90" t="s">
        <v>119</v>
      </c>
      <c r="BT63" s="96" t="s">
        <v>95</v>
      </c>
      <c r="BU63" s="96"/>
      <c r="BV63" s="90">
        <v>1</v>
      </c>
      <c r="BW63" s="91" t="s">
        <v>760</v>
      </c>
      <c r="BX63"/>
      <c r="BZ63" s="92">
        <f t="shared" si="9"/>
        <v>62</v>
      </c>
      <c r="CA63" s="4" t="s">
        <v>385</v>
      </c>
      <c r="CB63" s="91" t="s">
        <v>96</v>
      </c>
      <c r="CC63" s="90" t="s">
        <v>94</v>
      </c>
      <c r="CD63" s="96" t="s">
        <v>95</v>
      </c>
      <c r="CE63" s="96"/>
      <c r="CF63" s="90">
        <v>1</v>
      </c>
      <c r="CG63" s="91" t="s">
        <v>575</v>
      </c>
      <c r="CH63"/>
    </row>
    <row r="64" spans="1:86" ht="12.75" x14ac:dyDescent="0.2">
      <c r="A64" s="113"/>
      <c r="B64" s="114">
        <f t="shared" ca="1" si="7"/>
        <v>38534</v>
      </c>
      <c r="C64" s="101">
        <v>5.59323182935842E-2</v>
      </c>
      <c r="D64" s="116">
        <v>0.4</v>
      </c>
      <c r="E64" s="116">
        <v>0.4</v>
      </c>
      <c r="F64" s="116">
        <v>0.26250000000000001</v>
      </c>
      <c r="G64" s="116">
        <v>0.27</v>
      </c>
      <c r="H64" s="116">
        <v>0.27750000000000002</v>
      </c>
      <c r="I64" s="115">
        <v>4.1100000000000003</v>
      </c>
      <c r="J64" s="116">
        <v>4.1150000000000002</v>
      </c>
      <c r="K64" s="101">
        <v>4.12</v>
      </c>
      <c r="L64" s="116">
        <v>-0.1</v>
      </c>
      <c r="M64" s="101">
        <v>-0.1</v>
      </c>
      <c r="O64" s="86"/>
      <c r="P64" s="115"/>
      <c r="Q64" s="115"/>
      <c r="R64" s="188">
        <f t="shared" ca="1" si="4"/>
        <v>38534</v>
      </c>
      <c r="S64" s="130">
        <f t="shared" si="5"/>
        <v>0.33</v>
      </c>
      <c r="T64" s="129">
        <f t="shared" si="8"/>
        <v>0.4</v>
      </c>
      <c r="U64" s="131">
        <f t="shared" si="6"/>
        <v>0.47000000000000003</v>
      </c>
      <c r="BP64" s="92">
        <f t="shared" si="0"/>
        <v>63</v>
      </c>
      <c r="BQ64" s="135" t="s">
        <v>162</v>
      </c>
      <c r="BR64" s="91" t="s">
        <v>93</v>
      </c>
      <c r="BS64" s="90" t="s">
        <v>119</v>
      </c>
      <c r="BT64" s="96" t="s">
        <v>95</v>
      </c>
      <c r="BU64" s="96"/>
      <c r="BV64" s="90">
        <v>1</v>
      </c>
      <c r="BW64" s="91" t="s">
        <v>761</v>
      </c>
      <c r="BX64"/>
      <c r="BZ64" s="92">
        <f t="shared" si="9"/>
        <v>63</v>
      </c>
      <c r="CA64" s="4" t="s">
        <v>386</v>
      </c>
      <c r="CB64" s="91" t="s">
        <v>96</v>
      </c>
      <c r="CC64" s="90" t="s">
        <v>94</v>
      </c>
      <c r="CD64" s="96" t="s">
        <v>95</v>
      </c>
      <c r="CE64" s="96"/>
      <c r="CF64" s="90">
        <v>1</v>
      </c>
      <c r="CG64" s="91" t="s">
        <v>576</v>
      </c>
      <c r="CH64"/>
    </row>
    <row r="65" spans="1:86" ht="12.75" x14ac:dyDescent="0.2">
      <c r="A65" s="113"/>
      <c r="B65" s="114">
        <f t="shared" ca="1" si="7"/>
        <v>38565</v>
      </c>
      <c r="C65" s="101">
        <v>5.6082560333162106E-2</v>
      </c>
      <c r="D65" s="116">
        <v>0.4</v>
      </c>
      <c r="E65" s="116">
        <v>0.4</v>
      </c>
      <c r="F65" s="116">
        <v>0.2525</v>
      </c>
      <c r="G65" s="116">
        <v>0.26</v>
      </c>
      <c r="H65" s="116">
        <v>0.26750000000000002</v>
      </c>
      <c r="I65" s="115">
        <v>4.1440000000000001</v>
      </c>
      <c r="J65" s="116">
        <v>4.149</v>
      </c>
      <c r="K65" s="101">
        <v>4.1539999999999999</v>
      </c>
      <c r="L65" s="116">
        <v>-0.1</v>
      </c>
      <c r="M65" s="101">
        <v>-0.1</v>
      </c>
      <c r="O65" s="86"/>
      <c r="P65" s="115"/>
      <c r="Q65" s="115"/>
      <c r="R65" s="188">
        <f t="shared" ca="1" si="4"/>
        <v>38565</v>
      </c>
      <c r="S65" s="130">
        <f t="shared" si="5"/>
        <v>0.33</v>
      </c>
      <c r="T65" s="129">
        <f t="shared" si="8"/>
        <v>0.4</v>
      </c>
      <c r="U65" s="131">
        <f t="shared" si="6"/>
        <v>0.47000000000000003</v>
      </c>
      <c r="BP65" s="92">
        <f t="shared" si="0"/>
        <v>64</v>
      </c>
      <c r="BQ65" s="135" t="s">
        <v>163</v>
      </c>
      <c r="BR65" s="91" t="s">
        <v>93</v>
      </c>
      <c r="BS65" s="90" t="s">
        <v>119</v>
      </c>
      <c r="BT65" s="96" t="s">
        <v>95</v>
      </c>
      <c r="BU65" s="96"/>
      <c r="BV65" s="90">
        <v>1</v>
      </c>
      <c r="BW65" s="91" t="s">
        <v>762</v>
      </c>
      <c r="BX65"/>
      <c r="BZ65" s="92">
        <f t="shared" si="9"/>
        <v>64</v>
      </c>
      <c r="CA65" s="4" t="s">
        <v>387</v>
      </c>
      <c r="CB65" s="91" t="s">
        <v>96</v>
      </c>
      <c r="CC65" s="90" t="s">
        <v>94</v>
      </c>
      <c r="CD65" s="96" t="s">
        <v>95</v>
      </c>
      <c r="CE65" s="96"/>
      <c r="CF65" s="90">
        <v>1</v>
      </c>
      <c r="CG65" s="91" t="s">
        <v>577</v>
      </c>
      <c r="CH65"/>
    </row>
    <row r="66" spans="1:86" ht="12.75" x14ac:dyDescent="0.2">
      <c r="A66" s="113"/>
      <c r="B66" s="114">
        <f t="shared" ca="1" si="7"/>
        <v>38596</v>
      </c>
      <c r="C66" s="101">
        <v>5.6237810448619599E-2</v>
      </c>
      <c r="D66" s="116">
        <v>0.4</v>
      </c>
      <c r="E66" s="116">
        <v>0.4</v>
      </c>
      <c r="F66" s="116">
        <v>0.2475</v>
      </c>
      <c r="G66" s="116">
        <v>0.255</v>
      </c>
      <c r="H66" s="116">
        <v>0.26250000000000001</v>
      </c>
      <c r="I66" s="115">
        <v>4.1770000000000005</v>
      </c>
      <c r="J66" s="116">
        <v>4.1820000000000004</v>
      </c>
      <c r="K66" s="101">
        <v>4.1870000000000003</v>
      </c>
      <c r="L66" s="116">
        <v>-0.1</v>
      </c>
      <c r="M66" s="101">
        <v>-0.1</v>
      </c>
      <c r="O66" s="86"/>
      <c r="P66" s="115"/>
      <c r="Q66" s="115"/>
      <c r="R66" s="188">
        <f t="shared" ca="1" si="4"/>
        <v>38596</v>
      </c>
      <c r="S66" s="130">
        <f t="shared" si="5"/>
        <v>0.33</v>
      </c>
      <c r="T66" s="129">
        <f t="shared" si="8"/>
        <v>0.4</v>
      </c>
      <c r="U66" s="131">
        <f t="shared" si="6"/>
        <v>0.47000000000000003</v>
      </c>
      <c r="BP66" s="92">
        <f t="shared" ref="BP66:BP129" si="10">BP65+BV66</f>
        <v>65</v>
      </c>
      <c r="BQ66" s="135" t="s">
        <v>164</v>
      </c>
      <c r="BR66" s="91" t="s">
        <v>93</v>
      </c>
      <c r="BS66" s="90" t="s">
        <v>119</v>
      </c>
      <c r="BT66" s="96" t="s">
        <v>95</v>
      </c>
      <c r="BU66" s="96"/>
      <c r="BV66" s="90">
        <v>1</v>
      </c>
      <c r="BW66" s="91" t="s">
        <v>763</v>
      </c>
      <c r="BX66"/>
      <c r="BZ66" s="92">
        <f t="shared" ref="BZ66:BZ97" si="11">BZ65+CF66</f>
        <v>65</v>
      </c>
      <c r="CA66" s="4" t="s">
        <v>388</v>
      </c>
      <c r="CB66" s="91" t="s">
        <v>96</v>
      </c>
      <c r="CC66" s="90" t="s">
        <v>94</v>
      </c>
      <c r="CD66" s="96" t="s">
        <v>95</v>
      </c>
      <c r="CE66" s="96"/>
      <c r="CF66" s="90">
        <v>1</v>
      </c>
      <c r="CG66" s="91" t="s">
        <v>578</v>
      </c>
      <c r="CH66"/>
    </row>
    <row r="67" spans="1:86" ht="12.75" x14ac:dyDescent="0.2">
      <c r="A67" s="113"/>
      <c r="B67" s="114">
        <f t="shared" ca="1" si="7"/>
        <v>38626</v>
      </c>
      <c r="C67" s="101">
        <v>5.6375342996200804E-2</v>
      </c>
      <c r="D67" s="116">
        <v>0.4</v>
      </c>
      <c r="E67" s="116">
        <v>0.4</v>
      </c>
      <c r="F67" s="116">
        <v>0.2475</v>
      </c>
      <c r="G67" s="116">
        <v>0.255</v>
      </c>
      <c r="H67" s="116">
        <v>0.26250000000000001</v>
      </c>
      <c r="I67" s="115">
        <v>4.2220000000000004</v>
      </c>
      <c r="J67" s="116">
        <v>4.2270000000000003</v>
      </c>
      <c r="K67" s="101">
        <v>4.2320000000000002</v>
      </c>
      <c r="L67" s="116">
        <v>-0.1</v>
      </c>
      <c r="M67" s="101">
        <v>-0.1</v>
      </c>
      <c r="O67" s="86"/>
      <c r="P67" s="115"/>
      <c r="Q67" s="115"/>
      <c r="R67" s="188">
        <f t="shared" ca="1" si="4"/>
        <v>38626</v>
      </c>
      <c r="S67" s="130">
        <f t="shared" si="5"/>
        <v>0.33</v>
      </c>
      <c r="T67" s="129">
        <f t="shared" si="8"/>
        <v>0.4</v>
      </c>
      <c r="U67" s="131">
        <f t="shared" si="6"/>
        <v>0.47000000000000003</v>
      </c>
      <c r="BP67" s="92">
        <f t="shared" si="10"/>
        <v>66</v>
      </c>
      <c r="BQ67" s="135" t="s">
        <v>165</v>
      </c>
      <c r="BR67" s="91" t="s">
        <v>93</v>
      </c>
      <c r="BS67" s="90" t="s">
        <v>119</v>
      </c>
      <c r="BT67" s="96" t="s">
        <v>95</v>
      </c>
      <c r="BU67" s="96"/>
      <c r="BV67" s="90">
        <v>1</v>
      </c>
      <c r="BW67" s="91" t="s">
        <v>764</v>
      </c>
      <c r="BX67"/>
      <c r="BZ67" s="92">
        <f t="shared" si="11"/>
        <v>66</v>
      </c>
      <c r="CA67" s="4" t="s">
        <v>389</v>
      </c>
      <c r="CB67" s="91" t="s">
        <v>96</v>
      </c>
      <c r="CC67" s="90" t="s">
        <v>94</v>
      </c>
      <c r="CD67" s="96" t="s">
        <v>95</v>
      </c>
      <c r="CE67" s="96"/>
      <c r="CF67" s="90">
        <v>1</v>
      </c>
      <c r="CG67" s="91" t="s">
        <v>579</v>
      </c>
      <c r="CH67"/>
    </row>
    <row r="68" spans="1:86" ht="12.75" x14ac:dyDescent="0.2">
      <c r="A68" s="113"/>
      <c r="B68" s="114">
        <f t="shared" ca="1" si="7"/>
        <v>38657</v>
      </c>
      <c r="C68" s="101">
        <v>5.6504326810566906E-2</v>
      </c>
      <c r="D68" s="116">
        <v>0.5</v>
      </c>
      <c r="E68" s="116">
        <v>0.5</v>
      </c>
      <c r="F68" s="116">
        <v>0.2475</v>
      </c>
      <c r="G68" s="116">
        <v>0.255</v>
      </c>
      <c r="H68" s="116">
        <v>0.26250000000000001</v>
      </c>
      <c r="I68" s="115">
        <v>4.2570000000000006</v>
      </c>
      <c r="J68" s="116">
        <v>4.2620000000000005</v>
      </c>
      <c r="K68" s="101">
        <v>4.2670000000000003</v>
      </c>
      <c r="L68" s="116">
        <v>-0.1</v>
      </c>
      <c r="M68" s="101">
        <v>-0.1</v>
      </c>
      <c r="O68" s="86"/>
      <c r="P68" s="115"/>
      <c r="Q68" s="115"/>
      <c r="R68" s="188">
        <f t="shared" ca="1" si="4"/>
        <v>38657</v>
      </c>
      <c r="S68" s="130">
        <f t="shared" si="5"/>
        <v>0.43</v>
      </c>
      <c r="T68" s="129">
        <f t="shared" si="8"/>
        <v>0.5</v>
      </c>
      <c r="U68" s="131">
        <f t="shared" si="6"/>
        <v>0.57000000000000006</v>
      </c>
      <c r="BP68" s="92">
        <f t="shared" si="10"/>
        <v>67</v>
      </c>
      <c r="BQ68" s="135" t="s">
        <v>166</v>
      </c>
      <c r="BR68" s="91" t="s">
        <v>93</v>
      </c>
      <c r="BS68" s="90" t="s">
        <v>119</v>
      </c>
      <c r="BT68" s="96" t="s">
        <v>95</v>
      </c>
      <c r="BU68" s="96"/>
      <c r="BV68" s="90">
        <v>1</v>
      </c>
      <c r="BW68" s="91" t="s">
        <v>765</v>
      </c>
      <c r="BX68"/>
      <c r="BZ68" s="92">
        <f t="shared" si="11"/>
        <v>67</v>
      </c>
      <c r="CA68" s="4" t="s">
        <v>390</v>
      </c>
      <c r="CB68" s="91" t="s">
        <v>96</v>
      </c>
      <c r="CC68" s="90" t="s">
        <v>94</v>
      </c>
      <c r="CD68" s="96" t="s">
        <v>95</v>
      </c>
      <c r="CE68" s="96"/>
      <c r="CF68" s="90">
        <v>1</v>
      </c>
      <c r="CG68" s="91" t="s">
        <v>580</v>
      </c>
      <c r="CH68"/>
    </row>
    <row r="69" spans="1:86" ht="12.75" x14ac:dyDescent="0.2">
      <c r="A69" s="113"/>
      <c r="B69" s="114">
        <f t="shared" ca="1" si="7"/>
        <v>38687</v>
      </c>
      <c r="C69" s="101">
        <v>5.66333106304708E-2</v>
      </c>
      <c r="D69" s="116">
        <v>0.55000000000000004</v>
      </c>
      <c r="E69" s="116">
        <v>0.55000000000000004</v>
      </c>
      <c r="F69" s="116">
        <v>0.2475</v>
      </c>
      <c r="G69" s="116">
        <v>0.255</v>
      </c>
      <c r="H69" s="116">
        <v>0.26250000000000001</v>
      </c>
      <c r="I69" s="115">
        <v>4.2620000000000005</v>
      </c>
      <c r="J69" s="116">
        <v>4.2670000000000003</v>
      </c>
      <c r="K69" s="101">
        <v>4.2720000000000002</v>
      </c>
      <c r="L69" s="116">
        <v>-0.1</v>
      </c>
      <c r="M69" s="101">
        <v>-0.1</v>
      </c>
      <c r="O69" s="86"/>
      <c r="P69" s="115"/>
      <c r="Q69" s="115"/>
      <c r="R69" s="188">
        <f t="shared" ca="1" si="4"/>
        <v>38687</v>
      </c>
      <c r="S69" s="130">
        <f t="shared" si="5"/>
        <v>0.48000000000000004</v>
      </c>
      <c r="T69" s="129">
        <f t="shared" si="8"/>
        <v>0.55000000000000004</v>
      </c>
      <c r="U69" s="131">
        <f t="shared" si="6"/>
        <v>0.62000000000000011</v>
      </c>
      <c r="BP69" s="92">
        <f t="shared" si="10"/>
        <v>68</v>
      </c>
      <c r="BQ69" s="135" t="s">
        <v>167</v>
      </c>
      <c r="BR69" s="91" t="s">
        <v>93</v>
      </c>
      <c r="BS69" s="90" t="s">
        <v>119</v>
      </c>
      <c r="BT69" s="96" t="s">
        <v>95</v>
      </c>
      <c r="BU69" s="96"/>
      <c r="BV69" s="90">
        <v>1</v>
      </c>
      <c r="BW69" s="91" t="s">
        <v>766</v>
      </c>
      <c r="BX69"/>
      <c r="BZ69" s="92">
        <f t="shared" si="11"/>
        <v>68</v>
      </c>
      <c r="CA69" s="4" t="s">
        <v>391</v>
      </c>
      <c r="CB69" s="91" t="s">
        <v>96</v>
      </c>
      <c r="CC69" s="90" t="s">
        <v>94</v>
      </c>
      <c r="CD69" s="96" t="s">
        <v>95</v>
      </c>
      <c r="CE69" s="96"/>
      <c r="CF69" s="90">
        <v>1</v>
      </c>
      <c r="CG69" s="91" t="s">
        <v>581</v>
      </c>
      <c r="CH69"/>
    </row>
    <row r="70" spans="1:86" ht="12.75" x14ac:dyDescent="0.2">
      <c r="A70" s="113"/>
      <c r="B70" s="114">
        <f t="shared" ca="1" si="7"/>
        <v>38718</v>
      </c>
      <c r="C70" s="101">
        <v>5.6758133687262506E-2</v>
      </c>
      <c r="D70" s="116">
        <v>0.55000000000000004</v>
      </c>
      <c r="E70" s="116">
        <v>0.55000000000000004</v>
      </c>
      <c r="F70" s="116">
        <v>0.2475</v>
      </c>
      <c r="G70" s="116">
        <v>0.255</v>
      </c>
      <c r="H70" s="116">
        <v>0.26250000000000001</v>
      </c>
      <c r="I70" s="115">
        <v>4.2869999999999999</v>
      </c>
      <c r="J70" s="116">
        <v>4.2919999999999998</v>
      </c>
      <c r="K70" s="101">
        <v>4.2970000000000006</v>
      </c>
      <c r="L70" s="116">
        <v>-0.1</v>
      </c>
      <c r="M70" s="101">
        <v>-0.1</v>
      </c>
      <c r="O70" s="86"/>
      <c r="P70" s="115"/>
      <c r="Q70" s="115"/>
      <c r="R70" s="188">
        <f t="shared" ca="1" si="4"/>
        <v>38718</v>
      </c>
      <c r="S70" s="130">
        <f t="shared" si="5"/>
        <v>0.48000000000000004</v>
      </c>
      <c r="T70" s="129">
        <f t="shared" si="8"/>
        <v>0.55000000000000004</v>
      </c>
      <c r="U70" s="131">
        <f t="shared" si="6"/>
        <v>0.62000000000000011</v>
      </c>
      <c r="BP70" s="92">
        <f t="shared" si="10"/>
        <v>69</v>
      </c>
      <c r="BQ70" s="135" t="s">
        <v>168</v>
      </c>
      <c r="BR70" s="91" t="s">
        <v>93</v>
      </c>
      <c r="BS70" s="90" t="s">
        <v>119</v>
      </c>
      <c r="BT70" s="96" t="s">
        <v>95</v>
      </c>
      <c r="BU70" s="96"/>
      <c r="BV70" s="90">
        <v>1</v>
      </c>
      <c r="BW70" s="91" t="s">
        <v>767</v>
      </c>
      <c r="BX70"/>
      <c r="BZ70" s="92">
        <f t="shared" si="11"/>
        <v>69</v>
      </c>
      <c r="CA70" s="4" t="s">
        <v>392</v>
      </c>
      <c r="CB70" s="91" t="s">
        <v>96</v>
      </c>
      <c r="CC70" s="90" t="s">
        <v>94</v>
      </c>
      <c r="CD70" s="96" t="s">
        <v>95</v>
      </c>
      <c r="CE70" s="96"/>
      <c r="CF70" s="90">
        <v>1</v>
      </c>
      <c r="CG70" s="91" t="s">
        <v>582</v>
      </c>
      <c r="CH70"/>
    </row>
    <row r="71" spans="1:86" ht="12.75" x14ac:dyDescent="0.2">
      <c r="A71" s="113"/>
      <c r="B71" s="114">
        <f t="shared" ca="1" si="7"/>
        <v>38749</v>
      </c>
      <c r="C71" s="101">
        <v>5.6887117518060804E-2</v>
      </c>
      <c r="D71" s="116">
        <v>0.8</v>
      </c>
      <c r="E71" s="116">
        <v>0.8</v>
      </c>
      <c r="F71" s="116">
        <v>0.2475</v>
      </c>
      <c r="G71" s="116">
        <v>0.255</v>
      </c>
      <c r="H71" s="116">
        <v>0.26250000000000001</v>
      </c>
      <c r="I71" s="115">
        <v>4.3970000000000002</v>
      </c>
      <c r="J71" s="116">
        <v>4.4020000000000001</v>
      </c>
      <c r="K71" s="101">
        <v>4.407</v>
      </c>
      <c r="L71" s="116">
        <v>-0.1</v>
      </c>
      <c r="M71" s="101">
        <v>-0.1</v>
      </c>
      <c r="O71" s="86"/>
      <c r="P71" s="115"/>
      <c r="Q71" s="115"/>
      <c r="R71" s="188">
        <f t="shared" ca="1" si="4"/>
        <v>38749</v>
      </c>
      <c r="S71" s="130">
        <f t="shared" si="5"/>
        <v>0.73</v>
      </c>
      <c r="T71" s="129">
        <f t="shared" si="8"/>
        <v>0.8</v>
      </c>
      <c r="U71" s="131">
        <f t="shared" si="6"/>
        <v>0.87000000000000011</v>
      </c>
      <c r="BP71" s="92">
        <f t="shared" si="10"/>
        <v>70</v>
      </c>
      <c r="BQ71" s="135" t="s">
        <v>169</v>
      </c>
      <c r="BR71" s="91" t="s">
        <v>93</v>
      </c>
      <c r="BS71" s="90" t="s">
        <v>119</v>
      </c>
      <c r="BT71" s="96" t="s">
        <v>95</v>
      </c>
      <c r="BU71" s="96"/>
      <c r="BV71" s="90">
        <v>1</v>
      </c>
      <c r="BW71" s="91" t="s">
        <v>768</v>
      </c>
      <c r="BX71"/>
      <c r="BZ71" s="92">
        <f t="shared" si="11"/>
        <v>70</v>
      </c>
      <c r="CA71" s="4" t="s">
        <v>393</v>
      </c>
      <c r="CB71" s="91" t="s">
        <v>96</v>
      </c>
      <c r="CC71" s="90" t="s">
        <v>94</v>
      </c>
      <c r="CD71" s="96" t="s">
        <v>95</v>
      </c>
      <c r="CE71" s="96"/>
      <c r="CF71" s="90">
        <v>1</v>
      </c>
      <c r="CG71" s="91" t="s">
        <v>583</v>
      </c>
      <c r="CH71"/>
    </row>
    <row r="72" spans="1:86" ht="12.75" x14ac:dyDescent="0.2">
      <c r="A72" s="113"/>
      <c r="B72" s="114">
        <f t="shared" ca="1" si="7"/>
        <v>38777</v>
      </c>
      <c r="C72" s="101">
        <v>5.7011940585394605E-2</v>
      </c>
      <c r="D72" s="116">
        <v>1</v>
      </c>
      <c r="E72" s="116">
        <v>1</v>
      </c>
      <c r="F72" s="116">
        <v>0.2475</v>
      </c>
      <c r="G72" s="116">
        <v>0.255</v>
      </c>
      <c r="H72" s="116">
        <v>0.26250000000000001</v>
      </c>
      <c r="I72" s="115">
        <v>4.5170000000000003</v>
      </c>
      <c r="J72" s="116">
        <v>4.5220000000000002</v>
      </c>
      <c r="K72" s="101">
        <v>4.5270000000000001</v>
      </c>
      <c r="L72" s="116">
        <v>-0.1</v>
      </c>
      <c r="M72" s="101">
        <v>-0.1</v>
      </c>
      <c r="O72" s="86"/>
      <c r="P72" s="115"/>
      <c r="Q72" s="115"/>
      <c r="R72" s="188">
        <f t="shared" ca="1" si="4"/>
        <v>38777</v>
      </c>
      <c r="S72" s="130">
        <f t="shared" si="5"/>
        <v>0.92999999999999994</v>
      </c>
      <c r="T72" s="129">
        <f t="shared" si="8"/>
        <v>1</v>
      </c>
      <c r="U72" s="131">
        <f t="shared" si="6"/>
        <v>1.07</v>
      </c>
      <c r="BP72" s="92">
        <f t="shared" si="10"/>
        <v>71</v>
      </c>
      <c r="BQ72" s="135" t="s">
        <v>170</v>
      </c>
      <c r="BR72" s="91" t="s">
        <v>93</v>
      </c>
      <c r="BS72" s="90" t="s">
        <v>119</v>
      </c>
      <c r="BT72" s="96" t="s">
        <v>95</v>
      </c>
      <c r="BU72" s="96"/>
      <c r="BV72" s="90">
        <v>1</v>
      </c>
      <c r="BW72" s="91" t="s">
        <v>769</v>
      </c>
      <c r="BX72"/>
      <c r="BZ72" s="92">
        <f t="shared" si="11"/>
        <v>71</v>
      </c>
      <c r="CA72" s="4" t="s">
        <v>394</v>
      </c>
      <c r="CB72" s="91" t="s">
        <v>96</v>
      </c>
      <c r="CC72" s="90" t="s">
        <v>94</v>
      </c>
      <c r="CD72" s="96" t="s">
        <v>95</v>
      </c>
      <c r="CE72" s="96"/>
      <c r="CF72" s="90">
        <v>1</v>
      </c>
      <c r="CG72" s="91" t="s">
        <v>584</v>
      </c>
      <c r="CH72"/>
    </row>
    <row r="73" spans="1:86" ht="12.75" x14ac:dyDescent="0.2">
      <c r="A73" s="113"/>
      <c r="B73" s="114">
        <f t="shared" ca="1" si="7"/>
        <v>38808</v>
      </c>
      <c r="C73" s="101">
        <v>5.7140924427086397E-2</v>
      </c>
      <c r="D73" s="116">
        <v>1</v>
      </c>
      <c r="E73" s="116">
        <v>1</v>
      </c>
      <c r="F73" s="116">
        <v>0.2475</v>
      </c>
      <c r="G73" s="116">
        <v>0.255</v>
      </c>
      <c r="H73" s="116">
        <v>0.26250000000000001</v>
      </c>
      <c r="I73" s="115">
        <v>4.532</v>
      </c>
      <c r="J73" s="116">
        <v>4.5369999999999999</v>
      </c>
      <c r="K73" s="101">
        <v>4.5419999999999998</v>
      </c>
      <c r="L73" s="116">
        <v>-0.1</v>
      </c>
      <c r="M73" s="101">
        <v>-0.1</v>
      </c>
      <c r="O73" s="86"/>
      <c r="P73" s="115"/>
      <c r="Q73" s="115"/>
      <c r="R73" s="188">
        <f t="shared" ca="1" si="4"/>
        <v>38808</v>
      </c>
      <c r="S73" s="130">
        <f t="shared" si="5"/>
        <v>0.92999999999999994</v>
      </c>
      <c r="T73" s="129">
        <f t="shared" si="8"/>
        <v>1</v>
      </c>
      <c r="U73" s="131">
        <f t="shared" si="6"/>
        <v>1.07</v>
      </c>
      <c r="BP73" s="92">
        <f t="shared" si="10"/>
        <v>72</v>
      </c>
      <c r="BQ73" s="135" t="s">
        <v>171</v>
      </c>
      <c r="BR73" s="91" t="s">
        <v>93</v>
      </c>
      <c r="BS73" s="90" t="s">
        <v>119</v>
      </c>
      <c r="BT73" s="96" t="s">
        <v>95</v>
      </c>
      <c r="BU73" s="96"/>
      <c r="BV73" s="90">
        <v>1</v>
      </c>
      <c r="BW73" s="91" t="s">
        <v>770</v>
      </c>
      <c r="BX73"/>
      <c r="BZ73" s="92">
        <f t="shared" si="11"/>
        <v>72</v>
      </c>
      <c r="CA73" s="4" t="s">
        <v>395</v>
      </c>
      <c r="CB73" s="91" t="s">
        <v>96</v>
      </c>
      <c r="CC73" s="90" t="s">
        <v>94</v>
      </c>
      <c r="CD73" s="96" t="s">
        <v>95</v>
      </c>
      <c r="CE73" s="96"/>
      <c r="CF73" s="90">
        <v>1</v>
      </c>
      <c r="CG73" s="91" t="s">
        <v>585</v>
      </c>
      <c r="CH73"/>
    </row>
    <row r="74" spans="1:86" ht="12.75" x14ac:dyDescent="0.2">
      <c r="A74" s="113"/>
      <c r="B74" s="114">
        <f t="shared" ca="1" si="7"/>
        <v>38838</v>
      </c>
      <c r="C74" s="101">
        <v>5.7269908274313795E-2</v>
      </c>
      <c r="D74" s="116">
        <v>1</v>
      </c>
      <c r="E74" s="116">
        <v>1</v>
      </c>
      <c r="F74" s="116">
        <v>0.2475</v>
      </c>
      <c r="G74" s="116">
        <v>0.255</v>
      </c>
      <c r="H74" s="116">
        <v>0.26250000000000001</v>
      </c>
      <c r="I74" s="115">
        <v>4.4119999999999999</v>
      </c>
      <c r="J74" s="116">
        <v>4.4169999999999998</v>
      </c>
      <c r="K74" s="101">
        <v>4.4220000000000006</v>
      </c>
      <c r="L74" s="116">
        <v>-0.1</v>
      </c>
      <c r="M74" s="101">
        <v>-0.1</v>
      </c>
      <c r="O74" s="86"/>
      <c r="P74" s="115"/>
      <c r="Q74" s="115"/>
      <c r="R74" s="188">
        <f t="shared" ca="1" si="4"/>
        <v>38838</v>
      </c>
      <c r="S74" s="130">
        <f t="shared" si="5"/>
        <v>0.92999999999999994</v>
      </c>
      <c r="T74" s="129">
        <f t="shared" si="8"/>
        <v>1</v>
      </c>
      <c r="U74" s="131">
        <f t="shared" si="6"/>
        <v>1.07</v>
      </c>
      <c r="BP74" s="92">
        <f t="shared" si="10"/>
        <v>73</v>
      </c>
      <c r="BQ74" s="135" t="s">
        <v>172</v>
      </c>
      <c r="BR74" s="91" t="s">
        <v>93</v>
      </c>
      <c r="BS74" s="90" t="s">
        <v>119</v>
      </c>
      <c r="BT74" s="96" t="s">
        <v>95</v>
      </c>
      <c r="BU74" s="96"/>
      <c r="BV74" s="90">
        <v>1</v>
      </c>
      <c r="BW74" s="91" t="s">
        <v>771</v>
      </c>
      <c r="BX74"/>
      <c r="BZ74" s="92">
        <f t="shared" si="11"/>
        <v>73</v>
      </c>
      <c r="CA74" s="4" t="s">
        <v>396</v>
      </c>
      <c r="CB74" s="91" t="s">
        <v>96</v>
      </c>
      <c r="CC74" s="90" t="s">
        <v>94</v>
      </c>
      <c r="CD74" s="96" t="s">
        <v>95</v>
      </c>
      <c r="CE74" s="96"/>
      <c r="CF74" s="90">
        <v>1</v>
      </c>
      <c r="CG74" s="91" t="s">
        <v>586</v>
      </c>
      <c r="CH74"/>
    </row>
    <row r="75" spans="1:86" ht="12.75" x14ac:dyDescent="0.2">
      <c r="A75" s="113"/>
      <c r="B75" s="114">
        <f t="shared" ca="1" si="7"/>
        <v>38869</v>
      </c>
      <c r="C75" s="101">
        <v>5.7386409818502404E-2</v>
      </c>
      <c r="D75" s="116">
        <v>0.75</v>
      </c>
      <c r="E75" s="116">
        <v>0.75</v>
      </c>
      <c r="F75" s="116">
        <v>0.24</v>
      </c>
      <c r="G75" s="116">
        <v>0.2475</v>
      </c>
      <c r="H75" s="116">
        <v>0.255</v>
      </c>
      <c r="I75" s="115">
        <v>4.2720000000000002</v>
      </c>
      <c r="J75" s="116">
        <v>4.2770000000000001</v>
      </c>
      <c r="K75" s="101">
        <v>4.282</v>
      </c>
      <c r="L75" s="116">
        <v>-0.1</v>
      </c>
      <c r="M75" s="101">
        <v>-0.1</v>
      </c>
      <c r="O75" s="86"/>
      <c r="P75" s="115"/>
      <c r="Q75" s="115"/>
      <c r="R75" s="188">
        <f t="shared" ca="1" si="4"/>
        <v>38869</v>
      </c>
      <c r="S75" s="130">
        <f t="shared" si="5"/>
        <v>0.67999999999999994</v>
      </c>
      <c r="T75" s="129">
        <f t="shared" si="8"/>
        <v>0.75</v>
      </c>
      <c r="U75" s="131">
        <f t="shared" si="6"/>
        <v>0.82000000000000006</v>
      </c>
      <c r="BP75" s="92">
        <f t="shared" si="10"/>
        <v>74</v>
      </c>
      <c r="BQ75" s="135" t="s">
        <v>173</v>
      </c>
      <c r="BR75" s="91" t="s">
        <v>93</v>
      </c>
      <c r="BS75" s="90" t="s">
        <v>119</v>
      </c>
      <c r="BT75" s="96" t="s">
        <v>95</v>
      </c>
      <c r="BU75" s="96"/>
      <c r="BV75" s="90">
        <v>1</v>
      </c>
      <c r="BW75" s="91" t="s">
        <v>772</v>
      </c>
      <c r="BX75"/>
      <c r="BZ75" s="92">
        <f t="shared" si="11"/>
        <v>74</v>
      </c>
      <c r="CA75" s="4" t="s">
        <v>397</v>
      </c>
      <c r="CB75" s="91" t="s">
        <v>96</v>
      </c>
      <c r="CC75" s="90" t="s">
        <v>94</v>
      </c>
      <c r="CD75" s="96" t="s">
        <v>95</v>
      </c>
      <c r="CE75" s="96"/>
      <c r="CF75" s="90">
        <v>1</v>
      </c>
      <c r="CG75" s="91" t="s">
        <v>587</v>
      </c>
      <c r="CH75"/>
    </row>
    <row r="76" spans="1:86" ht="12.75" x14ac:dyDescent="0.2">
      <c r="A76" s="113"/>
      <c r="B76" s="114">
        <f t="shared" ca="1" si="7"/>
        <v>38899</v>
      </c>
      <c r="C76" s="101">
        <v>5.7515393676264501E-2</v>
      </c>
      <c r="D76" s="116">
        <v>0.4</v>
      </c>
      <c r="E76" s="116">
        <v>0.4</v>
      </c>
      <c r="F76" s="116">
        <v>0.23499999999999999</v>
      </c>
      <c r="G76" s="116">
        <v>0.24249999999999999</v>
      </c>
      <c r="H76" s="116">
        <v>0.25</v>
      </c>
      <c r="I76" s="115">
        <v>4.13</v>
      </c>
      <c r="J76" s="116">
        <v>4.1349999999999998</v>
      </c>
      <c r="K76" s="101">
        <v>4.1399999999999997</v>
      </c>
      <c r="L76" s="116">
        <v>-0.1</v>
      </c>
      <c r="M76" s="101">
        <v>-0.1</v>
      </c>
      <c r="O76" s="86"/>
      <c r="P76" s="115"/>
      <c r="Q76" s="115"/>
      <c r="R76" s="188">
        <f t="shared" ca="1" si="4"/>
        <v>38899</v>
      </c>
      <c r="S76" s="130">
        <f t="shared" si="5"/>
        <v>0.33</v>
      </c>
      <c r="T76" s="129">
        <f t="shared" si="8"/>
        <v>0.4</v>
      </c>
      <c r="U76" s="131">
        <f t="shared" si="6"/>
        <v>0.47000000000000003</v>
      </c>
      <c r="BP76" s="92">
        <f t="shared" si="10"/>
        <v>75</v>
      </c>
      <c r="BQ76" s="135" t="s">
        <v>174</v>
      </c>
      <c r="BR76" s="91" t="s">
        <v>93</v>
      </c>
      <c r="BS76" s="90" t="s">
        <v>119</v>
      </c>
      <c r="BT76" s="96" t="s">
        <v>95</v>
      </c>
      <c r="BU76" s="96"/>
      <c r="BV76" s="90">
        <v>1</v>
      </c>
      <c r="BW76" s="91" t="s">
        <v>773</v>
      </c>
      <c r="BX76"/>
      <c r="BZ76" s="92">
        <f t="shared" si="11"/>
        <v>75</v>
      </c>
      <c r="CA76" s="4" t="s">
        <v>398</v>
      </c>
      <c r="CB76" s="91" t="s">
        <v>96</v>
      </c>
      <c r="CC76" s="90" t="s">
        <v>94</v>
      </c>
      <c r="CD76" s="96" t="s">
        <v>95</v>
      </c>
      <c r="CE76" s="96"/>
      <c r="CF76" s="90">
        <v>1</v>
      </c>
      <c r="CG76" s="91" t="s">
        <v>588</v>
      </c>
      <c r="CH76"/>
    </row>
    <row r="77" spans="1:86" ht="12.75" x14ac:dyDescent="0.2">
      <c r="A77" s="113"/>
      <c r="B77" s="114">
        <f t="shared" ca="1" si="7"/>
        <v>38930</v>
      </c>
      <c r="C77" s="101">
        <v>5.7633779489019203E-2</v>
      </c>
      <c r="D77" s="116">
        <v>0.4</v>
      </c>
      <c r="E77" s="116">
        <v>0.4</v>
      </c>
      <c r="F77" s="116">
        <v>0.23250000000000001</v>
      </c>
      <c r="G77" s="116">
        <v>0.24</v>
      </c>
      <c r="H77" s="116">
        <v>0.2475</v>
      </c>
      <c r="I77" s="115">
        <v>4.1640000000000006</v>
      </c>
      <c r="J77" s="116">
        <v>4.1690000000000005</v>
      </c>
      <c r="K77" s="101">
        <v>4.1740000000000004</v>
      </c>
      <c r="L77" s="116">
        <v>-0.1</v>
      </c>
      <c r="M77" s="101">
        <v>-0.1</v>
      </c>
      <c r="O77" s="86"/>
      <c r="P77" s="115"/>
      <c r="Q77" s="115"/>
      <c r="R77" s="188">
        <f t="shared" ca="1" si="4"/>
        <v>38930</v>
      </c>
      <c r="S77" s="130">
        <f t="shared" si="5"/>
        <v>0.33</v>
      </c>
      <c r="T77" s="129">
        <f t="shared" si="8"/>
        <v>0.4</v>
      </c>
      <c r="U77" s="131">
        <f t="shared" si="6"/>
        <v>0.47000000000000003</v>
      </c>
      <c r="BP77" s="92">
        <f t="shared" si="10"/>
        <v>76</v>
      </c>
      <c r="BQ77" s="135" t="s">
        <v>175</v>
      </c>
      <c r="BR77" s="91" t="s">
        <v>93</v>
      </c>
      <c r="BS77" s="90" t="s">
        <v>119</v>
      </c>
      <c r="BT77" s="96" t="s">
        <v>95</v>
      </c>
      <c r="BU77" s="96"/>
      <c r="BV77" s="90">
        <v>1</v>
      </c>
      <c r="BW77" s="91" t="s">
        <v>774</v>
      </c>
      <c r="BX77"/>
      <c r="BZ77" s="92">
        <f t="shared" si="11"/>
        <v>76</v>
      </c>
      <c r="CA77" s="4" t="s">
        <v>399</v>
      </c>
      <c r="CB77" s="91" t="s">
        <v>96</v>
      </c>
      <c r="CC77" s="90" t="s">
        <v>94</v>
      </c>
      <c r="CD77" s="96" t="s">
        <v>95</v>
      </c>
      <c r="CE77" s="96"/>
      <c r="CF77" s="90">
        <v>1</v>
      </c>
      <c r="CG77" s="91" t="s">
        <v>589</v>
      </c>
      <c r="CH77"/>
    </row>
    <row r="78" spans="1:86" ht="12.75" x14ac:dyDescent="0.2">
      <c r="A78" s="113"/>
      <c r="B78" s="114">
        <f t="shared" ca="1" si="7"/>
        <v>38961</v>
      </c>
      <c r="C78" s="101">
        <v>5.7747412918268896E-2</v>
      </c>
      <c r="D78" s="116">
        <v>0.4</v>
      </c>
      <c r="E78" s="116">
        <v>0.4</v>
      </c>
      <c r="F78" s="116">
        <v>0.23250000000000001</v>
      </c>
      <c r="G78" s="116">
        <v>0.24</v>
      </c>
      <c r="H78" s="116">
        <v>0.2475</v>
      </c>
      <c r="I78" s="115">
        <v>4.1970000000000001</v>
      </c>
      <c r="J78" s="116">
        <v>4.202</v>
      </c>
      <c r="K78" s="101">
        <v>4.2069999999999999</v>
      </c>
      <c r="L78" s="116">
        <v>-0.1</v>
      </c>
      <c r="M78" s="101">
        <v>-0.1</v>
      </c>
      <c r="O78" s="86"/>
      <c r="P78" s="115"/>
      <c r="Q78" s="115"/>
      <c r="R78" s="188">
        <f t="shared" ca="1" si="4"/>
        <v>38961</v>
      </c>
      <c r="S78" s="130">
        <f t="shared" si="5"/>
        <v>0.33</v>
      </c>
      <c r="T78" s="129">
        <f t="shared" si="8"/>
        <v>0.4</v>
      </c>
      <c r="U78" s="131">
        <f t="shared" si="6"/>
        <v>0.47000000000000003</v>
      </c>
      <c r="BP78" s="92">
        <f t="shared" si="10"/>
        <v>77</v>
      </c>
      <c r="BQ78" s="135" t="s">
        <v>176</v>
      </c>
      <c r="BR78" s="91" t="s">
        <v>93</v>
      </c>
      <c r="BS78" s="90" t="s">
        <v>119</v>
      </c>
      <c r="BT78" s="96" t="s">
        <v>95</v>
      </c>
      <c r="BU78" s="96"/>
      <c r="BV78" s="90">
        <v>1</v>
      </c>
      <c r="BW78" s="91" t="s">
        <v>775</v>
      </c>
      <c r="BX78"/>
      <c r="BZ78" s="92">
        <f t="shared" si="11"/>
        <v>77</v>
      </c>
      <c r="CA78" s="4" t="s">
        <v>400</v>
      </c>
      <c r="CB78" s="91" t="s">
        <v>96</v>
      </c>
      <c r="CC78" s="90" t="s">
        <v>94</v>
      </c>
      <c r="CD78" s="96" t="s">
        <v>95</v>
      </c>
      <c r="CE78" s="96"/>
      <c r="CF78" s="90">
        <v>1</v>
      </c>
      <c r="CG78" s="91" t="s">
        <v>590</v>
      </c>
      <c r="CH78"/>
    </row>
    <row r="79" spans="1:86" ht="12.75" x14ac:dyDescent="0.2">
      <c r="A79" s="113"/>
      <c r="B79" s="114">
        <f t="shared" ca="1" si="7"/>
        <v>38991</v>
      </c>
      <c r="C79" s="101">
        <v>5.7857380757115898E-2</v>
      </c>
      <c r="D79" s="116">
        <v>0.4</v>
      </c>
      <c r="E79" s="116">
        <v>0.4</v>
      </c>
      <c r="F79" s="116">
        <v>0.23250000000000001</v>
      </c>
      <c r="G79" s="116">
        <v>0.24</v>
      </c>
      <c r="H79" s="116">
        <v>0.2475</v>
      </c>
      <c r="I79" s="115">
        <v>4.242</v>
      </c>
      <c r="J79" s="116">
        <v>4.2469999999999999</v>
      </c>
      <c r="K79" s="101">
        <v>4.2519999999999998</v>
      </c>
      <c r="L79" s="116">
        <v>-0.1</v>
      </c>
      <c r="M79" s="101">
        <v>-0.1</v>
      </c>
      <c r="O79" s="86"/>
      <c r="P79" s="115"/>
      <c r="Q79" s="115"/>
      <c r="R79" s="188">
        <f t="shared" ca="1" si="4"/>
        <v>38991</v>
      </c>
      <c r="S79" s="130">
        <f t="shared" si="5"/>
        <v>0.33</v>
      </c>
      <c r="T79" s="129">
        <f t="shared" si="8"/>
        <v>0.4</v>
      </c>
      <c r="U79" s="131">
        <f t="shared" si="6"/>
        <v>0.47000000000000003</v>
      </c>
      <c r="BP79" s="92">
        <f t="shared" si="10"/>
        <v>78</v>
      </c>
      <c r="BQ79" s="135" t="s">
        <v>177</v>
      </c>
      <c r="BR79" s="91" t="s">
        <v>93</v>
      </c>
      <c r="BS79" s="90" t="s">
        <v>119</v>
      </c>
      <c r="BT79" s="96" t="s">
        <v>95</v>
      </c>
      <c r="BU79" s="96"/>
      <c r="BV79" s="90">
        <v>1</v>
      </c>
      <c r="BW79" s="91" t="s">
        <v>776</v>
      </c>
      <c r="BX79"/>
      <c r="BZ79" s="92">
        <f t="shared" si="11"/>
        <v>78</v>
      </c>
      <c r="CA79" s="4" t="s">
        <v>401</v>
      </c>
      <c r="CB79" s="91" t="s">
        <v>96</v>
      </c>
      <c r="CC79" s="90" t="s">
        <v>94</v>
      </c>
      <c r="CD79" s="96" t="s">
        <v>95</v>
      </c>
      <c r="CE79" s="96"/>
      <c r="CF79" s="90">
        <v>1</v>
      </c>
      <c r="CG79" s="91" t="s">
        <v>591</v>
      </c>
      <c r="CH79"/>
    </row>
    <row r="80" spans="1:86" ht="12.75" x14ac:dyDescent="0.2">
      <c r="A80" s="113"/>
      <c r="B80" s="114">
        <f t="shared" ca="1" si="7"/>
        <v>39022</v>
      </c>
      <c r="C80" s="101">
        <v>5.7971014194817101E-2</v>
      </c>
      <c r="D80" s="116">
        <v>0.5</v>
      </c>
      <c r="E80" s="116">
        <v>0.5</v>
      </c>
      <c r="F80" s="116">
        <v>0.23250000000000001</v>
      </c>
      <c r="G80" s="116">
        <v>0.24</v>
      </c>
      <c r="H80" s="116">
        <v>0.2475</v>
      </c>
      <c r="I80" s="115">
        <v>4.2770000000000001</v>
      </c>
      <c r="J80" s="116">
        <v>4.282</v>
      </c>
      <c r="K80" s="101">
        <v>4.2869999999999999</v>
      </c>
      <c r="L80" s="116">
        <v>-0.1</v>
      </c>
      <c r="M80" s="101">
        <v>-0.1</v>
      </c>
      <c r="O80" s="86"/>
      <c r="P80" s="115"/>
      <c r="Q80" s="115"/>
      <c r="R80" s="188">
        <f t="shared" ca="1" si="4"/>
        <v>39022</v>
      </c>
      <c r="S80" s="130">
        <f t="shared" si="5"/>
        <v>0.43</v>
      </c>
      <c r="T80" s="129">
        <f t="shared" si="8"/>
        <v>0.5</v>
      </c>
      <c r="U80" s="131">
        <f t="shared" si="6"/>
        <v>0.57000000000000006</v>
      </c>
      <c r="BP80" s="92">
        <f t="shared" si="10"/>
        <v>79</v>
      </c>
      <c r="BQ80" s="135" t="s">
        <v>178</v>
      </c>
      <c r="BR80" s="91" t="s">
        <v>93</v>
      </c>
      <c r="BS80" s="90" t="s">
        <v>119</v>
      </c>
      <c r="BT80" s="96" t="s">
        <v>95</v>
      </c>
      <c r="BU80" s="96"/>
      <c r="BV80" s="90">
        <v>1</v>
      </c>
      <c r="BW80" s="91" t="s">
        <v>777</v>
      </c>
      <c r="BX80"/>
      <c r="BZ80" s="92">
        <f t="shared" si="11"/>
        <v>79</v>
      </c>
      <c r="CA80" s="4" t="s">
        <v>402</v>
      </c>
      <c r="CB80" s="91" t="s">
        <v>96</v>
      </c>
      <c r="CC80" s="90" t="s">
        <v>94</v>
      </c>
      <c r="CD80" s="96" t="s">
        <v>95</v>
      </c>
      <c r="CE80" s="96"/>
      <c r="CF80" s="90">
        <v>1</v>
      </c>
      <c r="CG80" s="91" t="s">
        <v>592</v>
      </c>
      <c r="CH80"/>
    </row>
    <row r="81" spans="1:86" ht="12.75" x14ac:dyDescent="0.2">
      <c r="A81" s="113"/>
      <c r="B81" s="114">
        <f t="shared" ca="1" si="7"/>
        <v>39052</v>
      </c>
      <c r="C81" s="101">
        <v>5.8084647636812599E-2</v>
      </c>
      <c r="D81" s="116">
        <v>0.55000000000000004</v>
      </c>
      <c r="E81" s="116">
        <v>0.55000000000000004</v>
      </c>
      <c r="F81" s="116">
        <v>0.23250000000000001</v>
      </c>
      <c r="G81" s="116">
        <v>0.24</v>
      </c>
      <c r="H81" s="116">
        <v>0.2475</v>
      </c>
      <c r="I81" s="115">
        <v>4.282</v>
      </c>
      <c r="J81" s="116">
        <v>4.2869999999999999</v>
      </c>
      <c r="K81" s="101">
        <v>4.2919999999999998</v>
      </c>
      <c r="L81" s="116">
        <v>-0.1</v>
      </c>
      <c r="M81" s="101">
        <v>-0.1</v>
      </c>
      <c r="O81" s="86"/>
      <c r="P81" s="115"/>
      <c r="Q81" s="115"/>
      <c r="R81" s="188">
        <f t="shared" ref="R81:R144" ca="1" si="12">B81</f>
        <v>39052</v>
      </c>
      <c r="S81" s="130">
        <f t="shared" ref="S81:S144" si="13">T81-$S$16</f>
        <v>0.48000000000000004</v>
      </c>
      <c r="T81" s="129">
        <f t="shared" si="8"/>
        <v>0.55000000000000004</v>
      </c>
      <c r="U81" s="131">
        <f t="shared" ref="U81:U144" si="14">$U$16+T81</f>
        <v>0.62000000000000011</v>
      </c>
      <c r="BP81" s="92">
        <f t="shared" si="10"/>
        <v>80</v>
      </c>
      <c r="BQ81" s="135" t="s">
        <v>179</v>
      </c>
      <c r="BR81" s="91" t="s">
        <v>93</v>
      </c>
      <c r="BS81" s="90" t="s">
        <v>119</v>
      </c>
      <c r="BT81" s="96" t="s">
        <v>95</v>
      </c>
      <c r="BU81" s="96"/>
      <c r="BV81" s="90">
        <v>1</v>
      </c>
      <c r="BW81" s="91" t="s">
        <v>778</v>
      </c>
      <c r="BX81"/>
      <c r="BZ81" s="92">
        <f t="shared" si="11"/>
        <v>80</v>
      </c>
      <c r="CA81" s="4" t="s">
        <v>403</v>
      </c>
      <c r="CB81" s="91" t="s">
        <v>96</v>
      </c>
      <c r="CC81" s="90" t="s">
        <v>94</v>
      </c>
      <c r="CD81" s="96" t="s">
        <v>95</v>
      </c>
      <c r="CE81" s="96"/>
      <c r="CF81" s="90">
        <v>1</v>
      </c>
      <c r="CG81" s="91" t="s">
        <v>593</v>
      </c>
      <c r="CH81"/>
    </row>
    <row r="82" spans="1:86" ht="12.75" x14ac:dyDescent="0.2">
      <c r="A82" s="113"/>
      <c r="B82" s="114">
        <f t="shared" ref="B82:B145" ca="1" si="15">NextMonth(B81)</f>
        <v>39083</v>
      </c>
      <c r="C82" s="101">
        <v>5.8194615487993803E-2</v>
      </c>
      <c r="D82" s="116">
        <v>0.55000000000000004</v>
      </c>
      <c r="E82" s="116">
        <v>0.55000000000000004</v>
      </c>
      <c r="F82" s="116">
        <v>0.23250000000000001</v>
      </c>
      <c r="G82" s="116">
        <v>0.24</v>
      </c>
      <c r="H82" s="116">
        <v>0.2475</v>
      </c>
      <c r="I82" s="115">
        <v>4.3070000000000004</v>
      </c>
      <c r="J82" s="116">
        <v>4.3120000000000003</v>
      </c>
      <c r="K82" s="101">
        <v>4.3170000000000002</v>
      </c>
      <c r="L82" s="116">
        <v>-0.1</v>
      </c>
      <c r="M82" s="101">
        <v>-0.1</v>
      </c>
      <c r="O82" s="86"/>
      <c r="P82" s="115"/>
      <c r="Q82" s="115"/>
      <c r="R82" s="188">
        <f t="shared" ca="1" si="12"/>
        <v>39083</v>
      </c>
      <c r="S82" s="130">
        <f t="shared" si="13"/>
        <v>0.48000000000000004</v>
      </c>
      <c r="T82" s="129">
        <f t="shared" ref="T82:T145" si="16">D82</f>
        <v>0.55000000000000004</v>
      </c>
      <c r="U82" s="131">
        <f t="shared" si="14"/>
        <v>0.62000000000000011</v>
      </c>
      <c r="BP82" s="92">
        <f t="shared" si="10"/>
        <v>81</v>
      </c>
      <c r="BQ82" s="135" t="s">
        <v>180</v>
      </c>
      <c r="BR82" s="91" t="s">
        <v>93</v>
      </c>
      <c r="BS82" s="90" t="s">
        <v>119</v>
      </c>
      <c r="BT82" s="96" t="s">
        <v>95</v>
      </c>
      <c r="BU82" s="96"/>
      <c r="BV82" s="90">
        <v>1</v>
      </c>
      <c r="BW82" s="91" t="s">
        <v>779</v>
      </c>
      <c r="BX82"/>
      <c r="BZ82" s="92">
        <f t="shared" si="11"/>
        <v>81</v>
      </c>
      <c r="CA82" s="4" t="s">
        <v>404</v>
      </c>
      <c r="CB82" s="91" t="s">
        <v>96</v>
      </c>
      <c r="CC82" s="90" t="s">
        <v>94</v>
      </c>
      <c r="CD82" s="96" t="s">
        <v>95</v>
      </c>
      <c r="CE82" s="96"/>
      <c r="CF82" s="90">
        <v>1</v>
      </c>
      <c r="CG82" s="91" t="s">
        <v>594</v>
      </c>
      <c r="CH82"/>
    </row>
    <row r="83" spans="1:86" ht="12.75" x14ac:dyDescent="0.2">
      <c r="A83" s="113"/>
      <c r="B83" s="114">
        <f t="shared" ca="1" si="15"/>
        <v>39114</v>
      </c>
      <c r="C83" s="101">
        <v>5.8308248938439403E-2</v>
      </c>
      <c r="D83" s="116">
        <v>0.8</v>
      </c>
      <c r="E83" s="116">
        <v>0.8</v>
      </c>
      <c r="F83" s="116">
        <v>0.23499999999999999</v>
      </c>
      <c r="G83" s="116">
        <v>0.24249999999999999</v>
      </c>
      <c r="H83" s="116">
        <v>0.25</v>
      </c>
      <c r="I83" s="115">
        <v>4.4169999999999998</v>
      </c>
      <c r="J83" s="116">
        <v>4.4220000000000006</v>
      </c>
      <c r="K83" s="101">
        <v>4.4270000000000005</v>
      </c>
      <c r="L83" s="116">
        <v>-0.1225</v>
      </c>
      <c r="M83" s="101">
        <v>-0.1225</v>
      </c>
      <c r="O83" s="86"/>
      <c r="P83" s="115"/>
      <c r="Q83" s="115"/>
      <c r="R83" s="188">
        <f t="shared" ca="1" si="12"/>
        <v>39114</v>
      </c>
      <c r="S83" s="130">
        <f t="shared" si="13"/>
        <v>0.73</v>
      </c>
      <c r="T83" s="129">
        <f t="shared" si="16"/>
        <v>0.8</v>
      </c>
      <c r="U83" s="131">
        <f t="shared" si="14"/>
        <v>0.87000000000000011</v>
      </c>
      <c r="BP83" s="92">
        <f t="shared" si="10"/>
        <v>82</v>
      </c>
      <c r="BQ83" s="135" t="s">
        <v>181</v>
      </c>
      <c r="BR83" s="91" t="s">
        <v>93</v>
      </c>
      <c r="BS83" s="90" t="s">
        <v>119</v>
      </c>
      <c r="BT83" s="96" t="s">
        <v>95</v>
      </c>
      <c r="BU83" s="96"/>
      <c r="BV83" s="90">
        <v>1</v>
      </c>
      <c r="BW83" s="91" t="s">
        <v>780</v>
      </c>
      <c r="BX83"/>
      <c r="BZ83" s="92">
        <f t="shared" si="11"/>
        <v>82</v>
      </c>
      <c r="CA83" s="4" t="s">
        <v>405</v>
      </c>
      <c r="CB83" s="91" t="s">
        <v>96</v>
      </c>
      <c r="CC83" s="90" t="s">
        <v>94</v>
      </c>
      <c r="CD83" s="96" t="s">
        <v>95</v>
      </c>
      <c r="CE83" s="96"/>
      <c r="CF83" s="90">
        <v>1</v>
      </c>
      <c r="CG83" s="91" t="s">
        <v>595</v>
      </c>
      <c r="CH83"/>
    </row>
    <row r="84" spans="1:86" ht="12.75" x14ac:dyDescent="0.2">
      <c r="A84" s="113"/>
      <c r="B84" s="114">
        <f t="shared" ca="1" si="15"/>
        <v>39142</v>
      </c>
      <c r="C84" s="101">
        <v>5.8418216797797601E-2</v>
      </c>
      <c r="D84" s="116">
        <v>1</v>
      </c>
      <c r="E84" s="116">
        <v>1</v>
      </c>
      <c r="F84" s="116">
        <v>0.24249999999999999</v>
      </c>
      <c r="G84" s="116">
        <v>0.25</v>
      </c>
      <c r="H84" s="116">
        <v>0.25750000000000001</v>
      </c>
      <c r="I84" s="115">
        <v>4.5369999999999999</v>
      </c>
      <c r="J84" s="116">
        <v>4.5419999999999998</v>
      </c>
      <c r="K84" s="101">
        <v>4.5470000000000006</v>
      </c>
      <c r="L84" s="116">
        <v>-0.11749999999999999</v>
      </c>
      <c r="M84" s="101">
        <v>-0.11749999999999999</v>
      </c>
      <c r="O84" s="86"/>
      <c r="P84" s="115"/>
      <c r="Q84" s="115"/>
      <c r="R84" s="188">
        <f t="shared" ca="1" si="12"/>
        <v>39142</v>
      </c>
      <c r="S84" s="130">
        <f t="shared" si="13"/>
        <v>0.92999999999999994</v>
      </c>
      <c r="T84" s="129">
        <f t="shared" si="16"/>
        <v>1</v>
      </c>
      <c r="U84" s="131">
        <f t="shared" si="14"/>
        <v>1.07</v>
      </c>
      <c r="BP84" s="92">
        <f t="shared" si="10"/>
        <v>83</v>
      </c>
      <c r="BQ84" s="135" t="s">
        <v>182</v>
      </c>
      <c r="BR84" s="91" t="s">
        <v>93</v>
      </c>
      <c r="BS84" s="90" t="s">
        <v>119</v>
      </c>
      <c r="BT84" s="96" t="s">
        <v>95</v>
      </c>
      <c r="BU84" s="96"/>
      <c r="BV84" s="90">
        <v>1</v>
      </c>
      <c r="BW84" s="91" t="s">
        <v>781</v>
      </c>
      <c r="BX84"/>
      <c r="BZ84" s="92">
        <f t="shared" si="11"/>
        <v>83</v>
      </c>
      <c r="CA84" s="4" t="s">
        <v>406</v>
      </c>
      <c r="CB84" s="91" t="s">
        <v>96</v>
      </c>
      <c r="CC84" s="90" t="s">
        <v>94</v>
      </c>
      <c r="CD84" s="96" t="s">
        <v>95</v>
      </c>
      <c r="CE84" s="96"/>
      <c r="CF84" s="90">
        <v>1</v>
      </c>
      <c r="CG84" s="91" t="s">
        <v>596</v>
      </c>
      <c r="CH84"/>
    </row>
    <row r="85" spans="1:86" ht="12.75" x14ac:dyDescent="0.2">
      <c r="A85" s="113"/>
      <c r="B85" s="114">
        <f t="shared" ca="1" si="15"/>
        <v>39173</v>
      </c>
      <c r="C85" s="101">
        <v>5.8531850256692504E-2</v>
      </c>
      <c r="D85" s="116">
        <v>1</v>
      </c>
      <c r="E85" s="116">
        <v>1</v>
      </c>
      <c r="F85" s="116">
        <v>0.245</v>
      </c>
      <c r="G85" s="116">
        <v>0.2525</v>
      </c>
      <c r="H85" s="116">
        <v>0.26</v>
      </c>
      <c r="I85" s="115">
        <v>4.5670000000000002</v>
      </c>
      <c r="J85" s="116">
        <v>4.5720000000000001</v>
      </c>
      <c r="K85" s="101">
        <v>4.577</v>
      </c>
      <c r="L85" s="116">
        <v>-0.11749999999999999</v>
      </c>
      <c r="M85" s="101">
        <v>-0.11749999999999999</v>
      </c>
      <c r="O85" s="86"/>
      <c r="P85" s="115"/>
      <c r="Q85" s="115"/>
      <c r="R85" s="188">
        <f t="shared" ca="1" si="12"/>
        <v>39173</v>
      </c>
      <c r="S85" s="130">
        <f t="shared" si="13"/>
        <v>0.92999999999999994</v>
      </c>
      <c r="T85" s="129">
        <f t="shared" si="16"/>
        <v>1</v>
      </c>
      <c r="U85" s="131">
        <f t="shared" si="14"/>
        <v>1.07</v>
      </c>
      <c r="BP85" s="92">
        <f t="shared" si="10"/>
        <v>84</v>
      </c>
      <c r="BQ85" s="135" t="s">
        <v>183</v>
      </c>
      <c r="BR85" s="91" t="s">
        <v>93</v>
      </c>
      <c r="BS85" s="90" t="s">
        <v>119</v>
      </c>
      <c r="BT85" s="96" t="s">
        <v>95</v>
      </c>
      <c r="BU85" s="96"/>
      <c r="BV85" s="90">
        <v>1</v>
      </c>
      <c r="BW85" s="91" t="s">
        <v>782</v>
      </c>
      <c r="BX85"/>
      <c r="BZ85" s="92">
        <f t="shared" si="11"/>
        <v>84</v>
      </c>
      <c r="CA85" s="4" t="s">
        <v>407</v>
      </c>
      <c r="CB85" s="91" t="s">
        <v>96</v>
      </c>
      <c r="CC85" s="90" t="s">
        <v>94</v>
      </c>
      <c r="CD85" s="96" t="s">
        <v>95</v>
      </c>
      <c r="CE85" s="96"/>
      <c r="CF85" s="90">
        <v>1</v>
      </c>
      <c r="CG85" s="91" t="s">
        <v>597</v>
      </c>
      <c r="CH85"/>
    </row>
    <row r="86" spans="1:86" ht="12.75" x14ac:dyDescent="0.2">
      <c r="A86" s="113"/>
      <c r="B86" s="114">
        <f t="shared" ca="1" si="15"/>
        <v>39203</v>
      </c>
      <c r="C86" s="101">
        <v>5.8645483719879994E-2</v>
      </c>
      <c r="D86" s="116">
        <v>1</v>
      </c>
      <c r="E86" s="116">
        <v>1</v>
      </c>
      <c r="F86" s="116">
        <v>0.23250000000000001</v>
      </c>
      <c r="G86" s="116">
        <v>0.24</v>
      </c>
      <c r="H86" s="116">
        <v>0.2475</v>
      </c>
      <c r="I86" s="115">
        <v>4.4470000000000001</v>
      </c>
      <c r="J86" s="116">
        <v>4.452</v>
      </c>
      <c r="K86" s="101">
        <v>4.4569999999999999</v>
      </c>
      <c r="L86" s="116">
        <v>-0.12</v>
      </c>
      <c r="M86" s="101">
        <v>-0.12</v>
      </c>
      <c r="O86" s="86"/>
      <c r="P86" s="115"/>
      <c r="Q86" s="115"/>
      <c r="R86" s="188">
        <f t="shared" ca="1" si="12"/>
        <v>39203</v>
      </c>
      <c r="S86" s="130">
        <f t="shared" si="13"/>
        <v>0.92999999999999994</v>
      </c>
      <c r="T86" s="129">
        <f t="shared" si="16"/>
        <v>1</v>
      </c>
      <c r="U86" s="131">
        <f t="shared" si="14"/>
        <v>1.07</v>
      </c>
      <c r="BP86" s="92">
        <f t="shared" si="10"/>
        <v>85</v>
      </c>
      <c r="BQ86" s="135" t="s">
        <v>184</v>
      </c>
      <c r="BR86" s="91" t="s">
        <v>93</v>
      </c>
      <c r="BS86" s="90" t="s">
        <v>119</v>
      </c>
      <c r="BT86" s="96" t="s">
        <v>95</v>
      </c>
      <c r="BU86" s="96"/>
      <c r="BV86" s="90">
        <v>1</v>
      </c>
      <c r="BW86" s="91" t="s">
        <v>783</v>
      </c>
      <c r="BX86"/>
      <c r="BZ86" s="92">
        <f t="shared" si="11"/>
        <v>85</v>
      </c>
      <c r="CA86" s="4" t="s">
        <v>408</v>
      </c>
      <c r="CB86" s="91" t="s">
        <v>96</v>
      </c>
      <c r="CC86" s="90" t="s">
        <v>94</v>
      </c>
      <c r="CD86" s="96" t="s">
        <v>95</v>
      </c>
      <c r="CE86" s="96"/>
      <c r="CF86" s="90">
        <v>1</v>
      </c>
      <c r="CG86" s="91" t="s">
        <v>598</v>
      </c>
      <c r="CH86"/>
    </row>
    <row r="87" spans="1:86" ht="12.75" x14ac:dyDescent="0.2">
      <c r="A87" s="113"/>
      <c r="B87" s="114">
        <f t="shared" ca="1" si="15"/>
        <v>39234</v>
      </c>
      <c r="C87" s="101">
        <v>5.8748120399998001E-2</v>
      </c>
      <c r="D87" s="116">
        <v>0.75</v>
      </c>
      <c r="E87" s="116">
        <v>0.75</v>
      </c>
      <c r="F87" s="116">
        <v>0.22500000000000001</v>
      </c>
      <c r="G87" s="116">
        <v>0.23250000000000001</v>
      </c>
      <c r="H87" s="116">
        <v>0.24</v>
      </c>
      <c r="I87" s="115">
        <v>4.3070000000000004</v>
      </c>
      <c r="J87" s="116">
        <v>4.3120000000000003</v>
      </c>
      <c r="K87" s="101">
        <v>4.3170000000000002</v>
      </c>
      <c r="L87" s="116">
        <v>-0.1225</v>
      </c>
      <c r="M87" s="101">
        <v>-0.1225</v>
      </c>
      <c r="O87" s="86"/>
      <c r="P87" s="115"/>
      <c r="Q87" s="115"/>
      <c r="R87" s="188">
        <f t="shared" ca="1" si="12"/>
        <v>39234</v>
      </c>
      <c r="S87" s="130">
        <f t="shared" si="13"/>
        <v>0.67999999999999994</v>
      </c>
      <c r="T87" s="129">
        <f t="shared" si="16"/>
        <v>0.75</v>
      </c>
      <c r="U87" s="131">
        <f t="shared" si="14"/>
        <v>0.82000000000000006</v>
      </c>
      <c r="BP87" s="92">
        <f t="shared" si="10"/>
        <v>86</v>
      </c>
      <c r="BQ87" s="135" t="s">
        <v>185</v>
      </c>
      <c r="BR87" s="91" t="s">
        <v>93</v>
      </c>
      <c r="BS87" s="90" t="s">
        <v>119</v>
      </c>
      <c r="BT87" s="96" t="s">
        <v>95</v>
      </c>
      <c r="BU87" s="96"/>
      <c r="BV87" s="90">
        <v>1</v>
      </c>
      <c r="BW87" s="91" t="s">
        <v>784</v>
      </c>
      <c r="BX87"/>
      <c r="BZ87" s="92">
        <f t="shared" si="11"/>
        <v>86</v>
      </c>
      <c r="CA87" s="4" t="s">
        <v>409</v>
      </c>
      <c r="CB87" s="91" t="s">
        <v>96</v>
      </c>
      <c r="CC87" s="90" t="s">
        <v>94</v>
      </c>
      <c r="CD87" s="96" t="s">
        <v>95</v>
      </c>
      <c r="CE87" s="96"/>
      <c r="CF87" s="90">
        <v>1</v>
      </c>
      <c r="CG87" s="91" t="s">
        <v>599</v>
      </c>
      <c r="CH87"/>
    </row>
    <row r="88" spans="1:86" ht="12.75" x14ac:dyDescent="0.2">
      <c r="A88" s="113"/>
      <c r="B88" s="114">
        <f t="shared" ca="1" si="15"/>
        <v>39264</v>
      </c>
      <c r="C88" s="101">
        <v>5.8861753871356705E-2</v>
      </c>
      <c r="D88" s="116">
        <v>0.4</v>
      </c>
      <c r="E88" s="116">
        <v>0.4</v>
      </c>
      <c r="F88" s="116">
        <v>0.22500000000000001</v>
      </c>
      <c r="G88" s="116">
        <v>0.23250000000000001</v>
      </c>
      <c r="H88" s="116">
        <v>0.24</v>
      </c>
      <c r="I88" s="115">
        <v>4.165</v>
      </c>
      <c r="J88" s="116">
        <v>4.17</v>
      </c>
      <c r="K88" s="101">
        <v>4.1749999999999998</v>
      </c>
      <c r="L88" s="116">
        <v>-0.12</v>
      </c>
      <c r="M88" s="101">
        <v>-0.12</v>
      </c>
      <c r="O88" s="86"/>
      <c r="P88" s="115"/>
      <c r="Q88" s="115"/>
      <c r="R88" s="188">
        <f t="shared" ca="1" si="12"/>
        <v>39264</v>
      </c>
      <c r="S88" s="130">
        <f t="shared" si="13"/>
        <v>0.33</v>
      </c>
      <c r="T88" s="129">
        <f t="shared" si="16"/>
        <v>0.4</v>
      </c>
      <c r="U88" s="131">
        <f t="shared" si="14"/>
        <v>0.47000000000000003</v>
      </c>
      <c r="BP88" s="92">
        <f t="shared" si="10"/>
        <v>87</v>
      </c>
      <c r="BQ88" s="135" t="s">
        <v>186</v>
      </c>
      <c r="BR88" s="91" t="s">
        <v>93</v>
      </c>
      <c r="BS88" s="90" t="s">
        <v>119</v>
      </c>
      <c r="BT88" s="96" t="s">
        <v>95</v>
      </c>
      <c r="BU88" s="96"/>
      <c r="BV88" s="90">
        <v>1</v>
      </c>
      <c r="BW88" s="91" t="s">
        <v>785</v>
      </c>
      <c r="BX88"/>
      <c r="BZ88" s="92">
        <f t="shared" si="11"/>
        <v>87</v>
      </c>
      <c r="CA88" s="4" t="s">
        <v>410</v>
      </c>
      <c r="CB88" s="91" t="s">
        <v>96</v>
      </c>
      <c r="CC88" s="90" t="s">
        <v>94</v>
      </c>
      <c r="CD88" s="96" t="s">
        <v>95</v>
      </c>
      <c r="CE88" s="96"/>
      <c r="CF88" s="90">
        <v>1</v>
      </c>
      <c r="CG88" s="91" t="s">
        <v>600</v>
      </c>
      <c r="CH88"/>
    </row>
    <row r="89" spans="1:86" ht="12.75" x14ac:dyDescent="0.2">
      <c r="A89" s="113"/>
      <c r="B89" s="114">
        <f t="shared" ca="1" si="15"/>
        <v>39295</v>
      </c>
      <c r="C89" s="101">
        <v>5.8971721750952395E-2</v>
      </c>
      <c r="D89" s="116">
        <v>0.4</v>
      </c>
      <c r="E89" s="116">
        <v>0.4</v>
      </c>
      <c r="F89" s="116">
        <v>0.22500000000000001</v>
      </c>
      <c r="G89" s="116">
        <v>0.23250000000000001</v>
      </c>
      <c r="H89" s="116">
        <v>0.24</v>
      </c>
      <c r="I89" s="115">
        <v>4.1989999999999998</v>
      </c>
      <c r="J89" s="116">
        <v>4.2040000000000006</v>
      </c>
      <c r="K89" s="101">
        <v>4.2090000000000005</v>
      </c>
      <c r="L89" s="116">
        <v>-0.12</v>
      </c>
      <c r="M89" s="101">
        <v>-0.12</v>
      </c>
      <c r="O89" s="86"/>
      <c r="P89" s="115"/>
      <c r="Q89" s="115"/>
      <c r="R89" s="188">
        <f t="shared" ca="1" si="12"/>
        <v>39295</v>
      </c>
      <c r="S89" s="130">
        <f t="shared" si="13"/>
        <v>0.33</v>
      </c>
      <c r="T89" s="129">
        <f t="shared" si="16"/>
        <v>0.4</v>
      </c>
      <c r="U89" s="131">
        <f t="shared" si="14"/>
        <v>0.47000000000000003</v>
      </c>
      <c r="BP89" s="92">
        <f t="shared" si="10"/>
        <v>88</v>
      </c>
      <c r="BQ89" s="135" t="s">
        <v>187</v>
      </c>
      <c r="BR89" s="91" t="s">
        <v>93</v>
      </c>
      <c r="BS89" s="90" t="s">
        <v>119</v>
      </c>
      <c r="BT89" s="96" t="s">
        <v>95</v>
      </c>
      <c r="BU89" s="96"/>
      <c r="BV89" s="90">
        <v>1</v>
      </c>
      <c r="BW89" s="91" t="s">
        <v>786</v>
      </c>
      <c r="BX89"/>
      <c r="BZ89" s="92">
        <f t="shared" si="11"/>
        <v>88</v>
      </c>
      <c r="CA89" s="4" t="s">
        <v>411</v>
      </c>
      <c r="CB89" s="91" t="s">
        <v>96</v>
      </c>
      <c r="CC89" s="90" t="s">
        <v>94</v>
      </c>
      <c r="CD89" s="96" t="s">
        <v>95</v>
      </c>
      <c r="CE89" s="96"/>
      <c r="CF89" s="90">
        <v>1</v>
      </c>
      <c r="CG89" s="91" t="s">
        <v>601</v>
      </c>
      <c r="CH89"/>
    </row>
    <row r="90" spans="1:86" ht="12.75" x14ac:dyDescent="0.2">
      <c r="A90" s="113"/>
      <c r="B90" s="114">
        <f t="shared" ca="1" si="15"/>
        <v>39326</v>
      </c>
      <c r="C90" s="101">
        <v>5.9085355230758203E-2</v>
      </c>
      <c r="D90" s="116">
        <v>0.4</v>
      </c>
      <c r="E90" s="116">
        <v>0.4</v>
      </c>
      <c r="F90" s="116">
        <v>0.215</v>
      </c>
      <c r="G90" s="116">
        <v>0.2225</v>
      </c>
      <c r="H90" s="116">
        <v>0.23</v>
      </c>
      <c r="I90" s="115">
        <v>4.2320000000000002</v>
      </c>
      <c r="J90" s="116">
        <v>4.2370000000000001</v>
      </c>
      <c r="K90" s="101">
        <v>4.242</v>
      </c>
      <c r="L90" s="116">
        <v>-0.12</v>
      </c>
      <c r="M90" s="101">
        <v>-0.12</v>
      </c>
      <c r="O90" s="86"/>
      <c r="P90" s="115"/>
      <c r="Q90" s="115"/>
      <c r="R90" s="188">
        <f t="shared" ca="1" si="12"/>
        <v>39326</v>
      </c>
      <c r="S90" s="130">
        <f t="shared" si="13"/>
        <v>0.33</v>
      </c>
      <c r="T90" s="129">
        <f t="shared" si="16"/>
        <v>0.4</v>
      </c>
      <c r="U90" s="131">
        <f t="shared" si="14"/>
        <v>0.47000000000000003</v>
      </c>
      <c r="BP90" s="92">
        <f t="shared" si="10"/>
        <v>89</v>
      </c>
      <c r="BQ90" s="135" t="s">
        <v>188</v>
      </c>
      <c r="BR90" s="91" t="s">
        <v>93</v>
      </c>
      <c r="BS90" s="90" t="s">
        <v>119</v>
      </c>
      <c r="BT90" s="96" t="s">
        <v>95</v>
      </c>
      <c r="BU90" s="96"/>
      <c r="BV90" s="90">
        <v>1</v>
      </c>
      <c r="BW90" s="91" t="s">
        <v>787</v>
      </c>
      <c r="BX90"/>
      <c r="BZ90" s="92">
        <f t="shared" si="11"/>
        <v>89</v>
      </c>
      <c r="CA90" s="4" t="s">
        <v>412</v>
      </c>
      <c r="CB90" s="91" t="s">
        <v>96</v>
      </c>
      <c r="CC90" s="90" t="s">
        <v>94</v>
      </c>
      <c r="CD90" s="96" t="s">
        <v>95</v>
      </c>
      <c r="CE90" s="96"/>
      <c r="CF90" s="90">
        <v>1</v>
      </c>
      <c r="CG90" s="91" t="s">
        <v>602</v>
      </c>
      <c r="CH90"/>
    </row>
    <row r="91" spans="1:86" ht="12.75" x14ac:dyDescent="0.2">
      <c r="A91" s="113"/>
      <c r="B91" s="114">
        <f t="shared" ca="1" si="15"/>
        <v>39356</v>
      </c>
      <c r="C91" s="101">
        <v>5.9195323118527404E-2</v>
      </c>
      <c r="D91" s="116">
        <v>0.4</v>
      </c>
      <c r="E91" s="116">
        <v>0.4</v>
      </c>
      <c r="F91" s="116">
        <v>0.215</v>
      </c>
      <c r="G91" s="116">
        <v>0.2225</v>
      </c>
      <c r="H91" s="116">
        <v>0.23</v>
      </c>
      <c r="I91" s="115">
        <v>4.2770000000000001</v>
      </c>
      <c r="J91" s="116">
        <v>4.282</v>
      </c>
      <c r="K91" s="101">
        <v>4.2869999999999999</v>
      </c>
      <c r="L91" s="116">
        <v>-0.12</v>
      </c>
      <c r="M91" s="101">
        <v>-0.12</v>
      </c>
      <c r="O91" s="86"/>
      <c r="P91" s="115"/>
      <c r="Q91" s="115"/>
      <c r="R91" s="188">
        <f t="shared" ca="1" si="12"/>
        <v>39356</v>
      </c>
      <c r="S91" s="130">
        <f t="shared" si="13"/>
        <v>0.33</v>
      </c>
      <c r="T91" s="129">
        <f t="shared" si="16"/>
        <v>0.4</v>
      </c>
      <c r="U91" s="131">
        <f t="shared" si="14"/>
        <v>0.47000000000000003</v>
      </c>
      <c r="BP91" s="92">
        <f t="shared" si="10"/>
        <v>90</v>
      </c>
      <c r="BQ91" s="135" t="s">
        <v>189</v>
      </c>
      <c r="BR91" s="91" t="s">
        <v>93</v>
      </c>
      <c r="BS91" s="90" t="s">
        <v>119</v>
      </c>
      <c r="BT91" s="96" t="s">
        <v>95</v>
      </c>
      <c r="BU91" s="96"/>
      <c r="BV91" s="90">
        <v>1</v>
      </c>
      <c r="BW91" s="91" t="s">
        <v>788</v>
      </c>
      <c r="BX91"/>
      <c r="BZ91" s="92">
        <f t="shared" si="11"/>
        <v>90</v>
      </c>
      <c r="CA91" s="4" t="s">
        <v>413</v>
      </c>
      <c r="CB91" s="91" t="s">
        <v>96</v>
      </c>
      <c r="CC91" s="90" t="s">
        <v>94</v>
      </c>
      <c r="CD91" s="96" t="s">
        <v>95</v>
      </c>
      <c r="CE91" s="96"/>
      <c r="CF91" s="90">
        <v>1</v>
      </c>
      <c r="CG91" s="91" t="s">
        <v>603</v>
      </c>
      <c r="CH91"/>
    </row>
    <row r="92" spans="1:86" ht="12.75" x14ac:dyDescent="0.2">
      <c r="A92" s="113"/>
      <c r="B92" s="114">
        <f t="shared" ca="1" si="15"/>
        <v>39387</v>
      </c>
      <c r="C92" s="101">
        <v>5.9308956606779296E-2</v>
      </c>
      <c r="D92" s="116">
        <v>0.5</v>
      </c>
      <c r="E92" s="116">
        <v>0.5</v>
      </c>
      <c r="F92" s="116">
        <v>0.215</v>
      </c>
      <c r="G92" s="116">
        <v>0.2225</v>
      </c>
      <c r="H92" s="116">
        <v>0.23</v>
      </c>
      <c r="I92" s="115">
        <v>4.3120000000000003</v>
      </c>
      <c r="J92" s="116">
        <v>4.3170000000000002</v>
      </c>
      <c r="K92" s="101">
        <v>4.3220000000000001</v>
      </c>
      <c r="L92" s="116">
        <v>-0.12</v>
      </c>
      <c r="M92" s="101">
        <v>-0.12</v>
      </c>
      <c r="O92" s="86"/>
      <c r="P92" s="115"/>
      <c r="Q92" s="115"/>
      <c r="R92" s="188">
        <f t="shared" ca="1" si="12"/>
        <v>39387</v>
      </c>
      <c r="S92" s="130">
        <f t="shared" si="13"/>
        <v>0.43</v>
      </c>
      <c r="T92" s="129">
        <f t="shared" si="16"/>
        <v>0.5</v>
      </c>
      <c r="U92" s="131">
        <f t="shared" si="14"/>
        <v>0.57000000000000006</v>
      </c>
      <c r="BP92" s="92">
        <f t="shared" si="10"/>
        <v>91</v>
      </c>
      <c r="BQ92" s="135" t="s">
        <v>190</v>
      </c>
      <c r="BR92" s="91" t="s">
        <v>93</v>
      </c>
      <c r="BS92" s="90" t="s">
        <v>119</v>
      </c>
      <c r="BT92" s="96" t="s">
        <v>95</v>
      </c>
      <c r="BU92" s="96"/>
      <c r="BV92" s="90">
        <v>1</v>
      </c>
      <c r="BW92" s="91" t="s">
        <v>789</v>
      </c>
      <c r="BX92"/>
      <c r="BZ92" s="92">
        <f t="shared" si="11"/>
        <v>91</v>
      </c>
      <c r="CA92" s="4" t="s">
        <v>414</v>
      </c>
      <c r="CB92" s="91" t="s">
        <v>96</v>
      </c>
      <c r="CC92" s="90" t="s">
        <v>94</v>
      </c>
      <c r="CD92" s="96" t="s">
        <v>95</v>
      </c>
      <c r="CE92" s="96"/>
      <c r="CF92" s="90">
        <v>1</v>
      </c>
      <c r="CG92" s="91" t="s">
        <v>604</v>
      </c>
      <c r="CH92"/>
    </row>
    <row r="93" spans="1:86" ht="12.75" x14ac:dyDescent="0.2">
      <c r="A93" s="113"/>
      <c r="B93" s="114">
        <f t="shared" ca="1" si="15"/>
        <v>39417</v>
      </c>
      <c r="C93" s="101">
        <v>5.9422590099321902E-2</v>
      </c>
      <c r="D93" s="116">
        <v>0.55000000000000004</v>
      </c>
      <c r="E93" s="116">
        <v>0.55000000000000004</v>
      </c>
      <c r="F93" s="116">
        <v>0.215</v>
      </c>
      <c r="G93" s="116">
        <v>0.2225</v>
      </c>
      <c r="H93" s="116">
        <v>0.23</v>
      </c>
      <c r="I93" s="115">
        <v>4.3170000000000002</v>
      </c>
      <c r="J93" s="116">
        <v>4.3220000000000001</v>
      </c>
      <c r="K93" s="101">
        <v>4.327</v>
      </c>
      <c r="L93" s="116">
        <v>-0.12</v>
      </c>
      <c r="M93" s="101">
        <v>-0.12</v>
      </c>
      <c r="O93" s="86"/>
      <c r="P93" s="115"/>
      <c r="Q93" s="115"/>
      <c r="R93" s="188">
        <f t="shared" ca="1" si="12"/>
        <v>39417</v>
      </c>
      <c r="S93" s="130">
        <f t="shared" si="13"/>
        <v>0.48000000000000004</v>
      </c>
      <c r="T93" s="129">
        <f t="shared" si="16"/>
        <v>0.55000000000000004</v>
      </c>
      <c r="U93" s="131">
        <f t="shared" si="14"/>
        <v>0.62000000000000011</v>
      </c>
      <c r="BP93" s="92">
        <f t="shared" si="10"/>
        <v>92</v>
      </c>
      <c r="BQ93" s="135" t="s">
        <v>191</v>
      </c>
      <c r="BR93" s="91" t="s">
        <v>93</v>
      </c>
      <c r="BS93" s="90" t="s">
        <v>119</v>
      </c>
      <c r="BT93" s="96" t="s">
        <v>95</v>
      </c>
      <c r="BU93" s="96"/>
      <c r="BV93" s="90">
        <v>1</v>
      </c>
      <c r="BW93" s="91" t="s">
        <v>790</v>
      </c>
      <c r="BX93"/>
      <c r="BZ93" s="92">
        <f t="shared" si="11"/>
        <v>92</v>
      </c>
      <c r="CA93" s="4" t="s">
        <v>415</v>
      </c>
      <c r="CB93" s="91" t="s">
        <v>96</v>
      </c>
      <c r="CC93" s="90" t="s">
        <v>94</v>
      </c>
      <c r="CD93" s="96" t="s">
        <v>95</v>
      </c>
      <c r="CE93" s="96"/>
      <c r="CF93" s="90">
        <v>1</v>
      </c>
      <c r="CG93" s="91" t="s">
        <v>605</v>
      </c>
      <c r="CH93"/>
    </row>
    <row r="94" spans="1:86" ht="12.75" x14ac:dyDescent="0.2">
      <c r="A94" s="113"/>
      <c r="B94" s="114">
        <f t="shared" ca="1" si="15"/>
        <v>39448</v>
      </c>
      <c r="C94" s="101">
        <v>5.9532557999418104E-2</v>
      </c>
      <c r="D94" s="116">
        <v>0.55000000000000004</v>
      </c>
      <c r="E94" s="116">
        <v>0.55000000000000004</v>
      </c>
      <c r="F94" s="116">
        <v>0.215</v>
      </c>
      <c r="G94" s="116">
        <v>0.2225</v>
      </c>
      <c r="H94" s="116">
        <v>0.23</v>
      </c>
      <c r="I94" s="115">
        <v>4.3420000000000005</v>
      </c>
      <c r="J94" s="116">
        <v>4.3470000000000004</v>
      </c>
      <c r="K94" s="101">
        <v>4.3520000000000003</v>
      </c>
      <c r="L94" s="116">
        <v>-0.12</v>
      </c>
      <c r="M94" s="101">
        <v>-0.12</v>
      </c>
      <c r="O94" s="86"/>
      <c r="P94" s="115"/>
      <c r="Q94" s="115"/>
      <c r="R94" s="188">
        <f t="shared" ca="1" si="12"/>
        <v>39448</v>
      </c>
      <c r="S94" s="130">
        <f t="shared" si="13"/>
        <v>0.48000000000000004</v>
      </c>
      <c r="T94" s="129">
        <f t="shared" si="16"/>
        <v>0.55000000000000004</v>
      </c>
      <c r="U94" s="131">
        <f t="shared" si="14"/>
        <v>0.62000000000000011</v>
      </c>
      <c r="BP94" s="92">
        <f t="shared" si="10"/>
        <v>93</v>
      </c>
      <c r="BQ94" s="135" t="s">
        <v>192</v>
      </c>
      <c r="BR94" s="91" t="s">
        <v>93</v>
      </c>
      <c r="BS94" s="90" t="s">
        <v>119</v>
      </c>
      <c r="BT94" s="96" t="s">
        <v>95</v>
      </c>
      <c r="BU94" s="96"/>
      <c r="BV94" s="90">
        <v>1</v>
      </c>
      <c r="BW94" s="91" t="s">
        <v>791</v>
      </c>
      <c r="BX94"/>
      <c r="BZ94" s="92">
        <f t="shared" si="11"/>
        <v>93</v>
      </c>
      <c r="CA94" s="4" t="s">
        <v>416</v>
      </c>
      <c r="CB94" s="91" t="s">
        <v>96</v>
      </c>
      <c r="CC94" s="90" t="s">
        <v>94</v>
      </c>
      <c r="CD94" s="96" t="s">
        <v>95</v>
      </c>
      <c r="CE94" s="96"/>
      <c r="CF94" s="90">
        <v>1</v>
      </c>
      <c r="CG94" s="91" t="s">
        <v>606</v>
      </c>
      <c r="CH94"/>
    </row>
    <row r="95" spans="1:86" ht="12.75" x14ac:dyDescent="0.2">
      <c r="A95" s="113"/>
      <c r="B95" s="114">
        <f t="shared" ca="1" si="15"/>
        <v>39479</v>
      </c>
      <c r="C95" s="101">
        <v>5.96461915004056E-2</v>
      </c>
      <c r="D95" s="116">
        <v>0.8</v>
      </c>
      <c r="E95" s="116">
        <v>0.8</v>
      </c>
      <c r="F95" s="116">
        <v>0.215</v>
      </c>
      <c r="G95" s="116">
        <v>0.2225</v>
      </c>
      <c r="H95" s="116">
        <v>0.23</v>
      </c>
      <c r="I95" s="115">
        <v>4.452</v>
      </c>
      <c r="J95" s="116">
        <v>4.4569999999999999</v>
      </c>
      <c r="K95" s="101">
        <v>4.4620000000000006</v>
      </c>
      <c r="L95" s="116">
        <v>-0.1225</v>
      </c>
      <c r="M95" s="101">
        <v>-0.1225</v>
      </c>
      <c r="O95" s="86"/>
      <c r="P95" s="115"/>
      <c r="Q95" s="115"/>
      <c r="R95" s="188">
        <f t="shared" ca="1" si="12"/>
        <v>39479</v>
      </c>
      <c r="S95" s="130">
        <f t="shared" si="13"/>
        <v>0.73</v>
      </c>
      <c r="T95" s="129">
        <f t="shared" si="16"/>
        <v>0.8</v>
      </c>
      <c r="U95" s="131">
        <f t="shared" si="14"/>
        <v>0.87000000000000011</v>
      </c>
      <c r="BP95" s="92">
        <f t="shared" si="10"/>
        <v>94</v>
      </c>
      <c r="BQ95" s="135" t="s">
        <v>193</v>
      </c>
      <c r="BR95" s="91" t="s">
        <v>93</v>
      </c>
      <c r="BS95" s="90" t="s">
        <v>119</v>
      </c>
      <c r="BT95" s="96" t="s">
        <v>95</v>
      </c>
      <c r="BU95" s="96"/>
      <c r="BV95" s="90">
        <v>1</v>
      </c>
      <c r="BW95" s="91" t="s">
        <v>792</v>
      </c>
      <c r="BX95"/>
      <c r="BZ95" s="92">
        <f t="shared" si="11"/>
        <v>94</v>
      </c>
      <c r="CA95" s="4" t="s">
        <v>417</v>
      </c>
      <c r="CB95" s="91" t="s">
        <v>96</v>
      </c>
      <c r="CC95" s="90" t="s">
        <v>94</v>
      </c>
      <c r="CD95" s="96" t="s">
        <v>95</v>
      </c>
      <c r="CE95" s="96"/>
      <c r="CF95" s="90">
        <v>1</v>
      </c>
      <c r="CG95" s="91" t="s">
        <v>607</v>
      </c>
      <c r="CH95"/>
    </row>
    <row r="96" spans="1:86" ht="12.75" x14ac:dyDescent="0.2">
      <c r="A96" s="113"/>
      <c r="B96" s="114">
        <f t="shared" ca="1" si="15"/>
        <v>39508</v>
      </c>
      <c r="C96" s="101">
        <v>5.9756159408673098E-2</v>
      </c>
      <c r="D96" s="116">
        <v>1</v>
      </c>
      <c r="E96" s="116">
        <v>1</v>
      </c>
      <c r="F96" s="116">
        <v>0.215</v>
      </c>
      <c r="G96" s="116">
        <v>0.2225</v>
      </c>
      <c r="H96" s="116">
        <v>0.23</v>
      </c>
      <c r="I96" s="115">
        <v>4.5720000000000001</v>
      </c>
      <c r="J96" s="116">
        <v>4.577</v>
      </c>
      <c r="K96" s="101">
        <v>4.5819999999999999</v>
      </c>
      <c r="L96" s="116">
        <v>-0.11749999999999999</v>
      </c>
      <c r="M96" s="101">
        <v>-0.11749999999999999</v>
      </c>
      <c r="O96" s="86"/>
      <c r="P96" s="115"/>
      <c r="Q96" s="115"/>
      <c r="R96" s="188">
        <f t="shared" ca="1" si="12"/>
        <v>39508</v>
      </c>
      <c r="S96" s="130">
        <f t="shared" si="13"/>
        <v>0.92999999999999994</v>
      </c>
      <c r="T96" s="129">
        <f t="shared" si="16"/>
        <v>1</v>
      </c>
      <c r="U96" s="131">
        <f t="shared" si="14"/>
        <v>1.07</v>
      </c>
      <c r="BP96" s="92">
        <f t="shared" si="10"/>
        <v>95</v>
      </c>
      <c r="BQ96" s="135" t="s">
        <v>194</v>
      </c>
      <c r="BR96" s="91" t="s">
        <v>93</v>
      </c>
      <c r="BS96" s="90" t="s">
        <v>119</v>
      </c>
      <c r="BT96" s="96" t="s">
        <v>95</v>
      </c>
      <c r="BU96" s="96"/>
      <c r="BV96" s="90">
        <v>1</v>
      </c>
      <c r="BW96" s="91" t="s">
        <v>793</v>
      </c>
      <c r="BX96"/>
      <c r="BZ96" s="92">
        <f t="shared" si="11"/>
        <v>95</v>
      </c>
      <c r="CA96" s="4" t="s">
        <v>418</v>
      </c>
      <c r="CB96" s="91" t="s">
        <v>96</v>
      </c>
      <c r="CC96" s="90" t="s">
        <v>94</v>
      </c>
      <c r="CD96" s="96" t="s">
        <v>95</v>
      </c>
      <c r="CE96" s="96"/>
      <c r="CF96" s="90">
        <v>1</v>
      </c>
      <c r="CG96" s="91" t="s">
        <v>608</v>
      </c>
      <c r="CH96"/>
    </row>
    <row r="97" spans="1:86" ht="12.75" x14ac:dyDescent="0.2">
      <c r="A97" s="113"/>
      <c r="B97" s="114">
        <f t="shared" ca="1" si="15"/>
        <v>39539</v>
      </c>
      <c r="C97" s="101">
        <v>5.98697929181045E-2</v>
      </c>
      <c r="D97" s="116">
        <v>1</v>
      </c>
      <c r="E97" s="116">
        <v>1</v>
      </c>
      <c r="F97" s="116">
        <v>0.215</v>
      </c>
      <c r="G97" s="116">
        <v>0.2225</v>
      </c>
      <c r="H97" s="116">
        <v>0.23</v>
      </c>
      <c r="I97" s="115">
        <v>4.617</v>
      </c>
      <c r="J97" s="116">
        <v>4.6219999999999999</v>
      </c>
      <c r="K97" s="101">
        <v>4.6269999999999998</v>
      </c>
      <c r="L97" s="116">
        <v>-0.11749999999999999</v>
      </c>
      <c r="M97" s="101">
        <v>-0.11749999999999999</v>
      </c>
      <c r="O97" s="86"/>
      <c r="P97" s="115"/>
      <c r="Q97" s="115"/>
      <c r="R97" s="188">
        <f t="shared" ca="1" si="12"/>
        <v>39539</v>
      </c>
      <c r="S97" s="130">
        <f t="shared" si="13"/>
        <v>0.92999999999999994</v>
      </c>
      <c r="T97" s="129">
        <f t="shared" si="16"/>
        <v>1</v>
      </c>
      <c r="U97" s="131">
        <f t="shared" si="14"/>
        <v>1.07</v>
      </c>
      <c r="BP97" s="92">
        <f t="shared" si="10"/>
        <v>96</v>
      </c>
      <c r="BQ97" s="135" t="s">
        <v>195</v>
      </c>
      <c r="BR97" s="91" t="s">
        <v>93</v>
      </c>
      <c r="BS97" s="90" t="s">
        <v>119</v>
      </c>
      <c r="BT97" s="96" t="s">
        <v>95</v>
      </c>
      <c r="BU97" s="96"/>
      <c r="BV97" s="90">
        <v>1</v>
      </c>
      <c r="BW97" s="91" t="s">
        <v>794</v>
      </c>
      <c r="BX97"/>
      <c r="BZ97" s="92">
        <f t="shared" si="11"/>
        <v>96</v>
      </c>
      <c r="CA97" s="4" t="s">
        <v>419</v>
      </c>
      <c r="CB97" s="91" t="s">
        <v>96</v>
      </c>
      <c r="CC97" s="90" t="s">
        <v>94</v>
      </c>
      <c r="CD97" s="96" t="s">
        <v>95</v>
      </c>
      <c r="CE97" s="96"/>
      <c r="CF97" s="90">
        <v>1</v>
      </c>
      <c r="CG97" s="91" t="s">
        <v>609</v>
      </c>
      <c r="CH97"/>
    </row>
    <row r="98" spans="1:86" ht="12.75" x14ac:dyDescent="0.2">
      <c r="A98" s="113"/>
      <c r="B98" s="114">
        <f t="shared" ca="1" si="15"/>
        <v>39569</v>
      </c>
      <c r="C98" s="101">
        <v>5.9983426431826199E-2</v>
      </c>
      <c r="D98" s="116">
        <v>1</v>
      </c>
      <c r="E98" s="116">
        <v>1</v>
      </c>
      <c r="F98" s="116">
        <v>0.215</v>
      </c>
      <c r="G98" s="116">
        <v>0.2225</v>
      </c>
      <c r="H98" s="116">
        <v>0.23</v>
      </c>
      <c r="I98" s="115">
        <v>4.4969999999999999</v>
      </c>
      <c r="J98" s="116">
        <v>4.5019999999999998</v>
      </c>
      <c r="K98" s="101">
        <v>4.5070000000000006</v>
      </c>
      <c r="L98" s="116">
        <v>-0.12</v>
      </c>
      <c r="M98" s="101">
        <v>-0.12</v>
      </c>
      <c r="O98" s="86"/>
      <c r="P98" s="115"/>
      <c r="Q98" s="115"/>
      <c r="R98" s="188">
        <f t="shared" ca="1" si="12"/>
        <v>39569</v>
      </c>
      <c r="S98" s="130">
        <f t="shared" si="13"/>
        <v>0.92999999999999994</v>
      </c>
      <c r="T98" s="129">
        <f t="shared" si="16"/>
        <v>1</v>
      </c>
      <c r="U98" s="131">
        <f t="shared" si="14"/>
        <v>1.07</v>
      </c>
      <c r="BP98" s="92">
        <f t="shared" si="10"/>
        <v>97</v>
      </c>
      <c r="BQ98" s="135" t="s">
        <v>196</v>
      </c>
      <c r="BR98" s="91" t="s">
        <v>93</v>
      </c>
      <c r="BS98" s="90" t="s">
        <v>119</v>
      </c>
      <c r="BT98" s="96" t="s">
        <v>95</v>
      </c>
      <c r="BU98" s="96"/>
      <c r="BV98" s="90">
        <v>1</v>
      </c>
      <c r="BW98" s="91" t="s">
        <v>795</v>
      </c>
      <c r="BX98"/>
      <c r="BZ98" s="92">
        <f t="shared" ref="BZ98:BZ129" si="17">BZ97+CF98</f>
        <v>97</v>
      </c>
      <c r="CA98" s="4" t="s">
        <v>420</v>
      </c>
      <c r="CB98" s="91" t="s">
        <v>96</v>
      </c>
      <c r="CC98" s="90" t="s">
        <v>94</v>
      </c>
      <c r="CD98" s="96" t="s">
        <v>95</v>
      </c>
      <c r="CE98" s="96"/>
      <c r="CF98" s="90">
        <v>1</v>
      </c>
      <c r="CG98" s="91" t="s">
        <v>610</v>
      </c>
      <c r="CH98"/>
    </row>
    <row r="99" spans="1:86" ht="12.75" x14ac:dyDescent="0.2">
      <c r="A99" s="113"/>
      <c r="B99" s="114">
        <f t="shared" ca="1" si="15"/>
        <v>39600</v>
      </c>
      <c r="C99" s="101">
        <v>6.00897287549986E-2</v>
      </c>
      <c r="D99" s="116">
        <v>0.75</v>
      </c>
      <c r="E99" s="116">
        <v>0.75</v>
      </c>
      <c r="F99" s="116">
        <v>0.2</v>
      </c>
      <c r="G99" s="116">
        <v>0.20749999999999999</v>
      </c>
      <c r="H99" s="116">
        <v>0.215</v>
      </c>
      <c r="I99" s="115">
        <v>4.3570000000000002</v>
      </c>
      <c r="J99" s="116">
        <v>4.3620000000000001</v>
      </c>
      <c r="K99" s="101">
        <v>4.367</v>
      </c>
      <c r="L99" s="116">
        <v>-0.1225</v>
      </c>
      <c r="M99" s="101">
        <v>-0.1225</v>
      </c>
      <c r="O99" s="86"/>
      <c r="P99" s="115"/>
      <c r="Q99" s="115"/>
      <c r="R99" s="188">
        <f t="shared" ca="1" si="12"/>
        <v>39600</v>
      </c>
      <c r="S99" s="130">
        <f t="shared" si="13"/>
        <v>0.67999999999999994</v>
      </c>
      <c r="T99" s="129">
        <f t="shared" si="16"/>
        <v>0.75</v>
      </c>
      <c r="U99" s="131">
        <f t="shared" si="14"/>
        <v>0.82000000000000006</v>
      </c>
      <c r="BP99" s="92">
        <f t="shared" si="10"/>
        <v>98</v>
      </c>
      <c r="BQ99" s="135" t="s">
        <v>197</v>
      </c>
      <c r="BR99" s="91" t="s">
        <v>93</v>
      </c>
      <c r="BS99" s="90" t="s">
        <v>119</v>
      </c>
      <c r="BT99" s="96" t="s">
        <v>95</v>
      </c>
      <c r="BU99" s="96"/>
      <c r="BV99" s="90">
        <v>1</v>
      </c>
      <c r="BW99" s="91" t="s">
        <v>796</v>
      </c>
      <c r="BX99"/>
      <c r="BZ99" s="92">
        <f t="shared" si="17"/>
        <v>98</v>
      </c>
      <c r="CA99" s="4" t="s">
        <v>421</v>
      </c>
      <c r="CB99" s="91" t="s">
        <v>96</v>
      </c>
      <c r="CC99" s="90" t="s">
        <v>94</v>
      </c>
      <c r="CD99" s="96" t="s">
        <v>95</v>
      </c>
      <c r="CE99" s="96"/>
      <c r="CF99" s="90">
        <v>1</v>
      </c>
      <c r="CG99" s="91" t="s">
        <v>611</v>
      </c>
      <c r="CH99"/>
    </row>
    <row r="100" spans="1:86" ht="12.75" x14ac:dyDescent="0.2">
      <c r="A100" s="113"/>
      <c r="B100" s="114">
        <f t="shared" ca="1" si="15"/>
        <v>39630</v>
      </c>
      <c r="C100" s="101">
        <v>6.0203362277024407E-2</v>
      </c>
      <c r="D100" s="116">
        <v>0.4</v>
      </c>
      <c r="E100" s="116">
        <v>0.4</v>
      </c>
      <c r="F100" s="116">
        <v>0.2</v>
      </c>
      <c r="G100" s="116">
        <v>0.20749999999999999</v>
      </c>
      <c r="H100" s="116">
        <v>0.215</v>
      </c>
      <c r="I100" s="115">
        <v>4.2149999999999999</v>
      </c>
      <c r="J100" s="116">
        <v>4.22</v>
      </c>
      <c r="K100" s="101">
        <v>4.2249999999999996</v>
      </c>
      <c r="L100" s="116">
        <v>-0.12</v>
      </c>
      <c r="M100" s="101">
        <v>-0.12</v>
      </c>
      <c r="O100" s="86"/>
      <c r="P100" s="115"/>
      <c r="Q100" s="115"/>
      <c r="R100" s="188">
        <f t="shared" ca="1" si="12"/>
        <v>39630</v>
      </c>
      <c r="S100" s="130">
        <f t="shared" si="13"/>
        <v>0.33</v>
      </c>
      <c r="T100" s="129">
        <f t="shared" si="16"/>
        <v>0.4</v>
      </c>
      <c r="U100" s="131">
        <f t="shared" si="14"/>
        <v>0.47000000000000003</v>
      </c>
      <c r="BP100" s="92">
        <f t="shared" si="10"/>
        <v>99</v>
      </c>
      <c r="BQ100" s="135" t="s">
        <v>198</v>
      </c>
      <c r="BR100" s="91" t="s">
        <v>93</v>
      </c>
      <c r="BS100" s="90" t="s">
        <v>119</v>
      </c>
      <c r="BT100" s="96" t="s">
        <v>95</v>
      </c>
      <c r="BU100" s="96"/>
      <c r="BV100" s="90">
        <v>1</v>
      </c>
      <c r="BW100" s="91" t="s">
        <v>797</v>
      </c>
      <c r="BX100"/>
      <c r="BZ100" s="92">
        <f t="shared" si="17"/>
        <v>99</v>
      </c>
      <c r="CA100" s="4" t="s">
        <v>422</v>
      </c>
      <c r="CB100" s="91" t="s">
        <v>96</v>
      </c>
      <c r="CC100" s="90" t="s">
        <v>94</v>
      </c>
      <c r="CD100" s="96" t="s">
        <v>95</v>
      </c>
      <c r="CE100" s="96"/>
      <c r="CF100" s="90">
        <v>1</v>
      </c>
      <c r="CG100" s="91" t="s">
        <v>612</v>
      </c>
      <c r="CH100"/>
    </row>
    <row r="101" spans="1:86" ht="12.75" x14ac:dyDescent="0.2">
      <c r="A101" s="113"/>
      <c r="B101" s="114">
        <f t="shared" ca="1" si="15"/>
        <v>39661</v>
      </c>
      <c r="C101" s="101">
        <v>6.0297087894955102E-2</v>
      </c>
      <c r="D101" s="116">
        <v>0.4</v>
      </c>
      <c r="E101" s="116">
        <v>0.4</v>
      </c>
      <c r="F101" s="116">
        <v>0.2</v>
      </c>
      <c r="G101" s="116">
        <v>0.20749999999999999</v>
      </c>
      <c r="H101" s="116">
        <v>0.215</v>
      </c>
      <c r="I101" s="115">
        <v>4.2490000000000006</v>
      </c>
      <c r="J101" s="116">
        <v>4.2540000000000004</v>
      </c>
      <c r="K101" s="101">
        <v>4.2590000000000003</v>
      </c>
      <c r="L101" s="116">
        <v>-0.12</v>
      </c>
      <c r="M101" s="101">
        <v>-0.12</v>
      </c>
      <c r="O101" s="86"/>
      <c r="P101" s="115"/>
      <c r="Q101" s="115"/>
      <c r="R101" s="188">
        <f t="shared" ca="1" si="12"/>
        <v>39661</v>
      </c>
      <c r="S101" s="130">
        <f t="shared" si="13"/>
        <v>0.33</v>
      </c>
      <c r="T101" s="129">
        <f t="shared" si="16"/>
        <v>0.4</v>
      </c>
      <c r="U101" s="131">
        <f t="shared" si="14"/>
        <v>0.47000000000000003</v>
      </c>
      <c r="BP101" s="92">
        <f t="shared" si="10"/>
        <v>100</v>
      </c>
      <c r="BQ101" s="135" t="s">
        <v>199</v>
      </c>
      <c r="BR101" s="91" t="s">
        <v>93</v>
      </c>
      <c r="BS101" s="90" t="s">
        <v>119</v>
      </c>
      <c r="BT101" s="96" t="s">
        <v>95</v>
      </c>
      <c r="BU101" s="96"/>
      <c r="BV101" s="90">
        <v>1</v>
      </c>
      <c r="BW101" s="91" t="s">
        <v>798</v>
      </c>
      <c r="BX101"/>
      <c r="BZ101" s="92">
        <f t="shared" si="17"/>
        <v>100</v>
      </c>
      <c r="CA101" s="4" t="s">
        <v>423</v>
      </c>
      <c r="CB101" s="91" t="s">
        <v>96</v>
      </c>
      <c r="CC101" s="90" t="s">
        <v>94</v>
      </c>
      <c r="CD101" s="96" t="s">
        <v>95</v>
      </c>
      <c r="CE101" s="96"/>
      <c r="CF101" s="90">
        <v>1</v>
      </c>
      <c r="CG101" s="91" t="s">
        <v>613</v>
      </c>
      <c r="CH101"/>
    </row>
    <row r="102" spans="1:86" ht="12.75" x14ac:dyDescent="0.2">
      <c r="A102" s="113"/>
      <c r="B102" s="114">
        <f t="shared" ca="1" si="15"/>
        <v>39692</v>
      </c>
      <c r="C102" s="101">
        <v>6.0371989759734096E-2</v>
      </c>
      <c r="D102" s="116">
        <v>0.4</v>
      </c>
      <c r="E102" s="116">
        <v>0.4</v>
      </c>
      <c r="F102" s="116">
        <v>0.2</v>
      </c>
      <c r="G102" s="116">
        <v>0.20749999999999999</v>
      </c>
      <c r="H102" s="116">
        <v>0.215</v>
      </c>
      <c r="I102" s="115">
        <v>4.282</v>
      </c>
      <c r="J102" s="116">
        <v>4.2869999999999999</v>
      </c>
      <c r="K102" s="101">
        <v>4.2919999999999998</v>
      </c>
      <c r="L102" s="116">
        <v>-0.12</v>
      </c>
      <c r="M102" s="101">
        <v>-0.12</v>
      </c>
      <c r="O102" s="86"/>
      <c r="P102" s="115"/>
      <c r="Q102" s="115"/>
      <c r="R102" s="188">
        <f t="shared" ca="1" si="12"/>
        <v>39692</v>
      </c>
      <c r="S102" s="130">
        <f t="shared" si="13"/>
        <v>0.33</v>
      </c>
      <c r="T102" s="129">
        <f t="shared" si="16"/>
        <v>0.4</v>
      </c>
      <c r="U102" s="131">
        <f t="shared" si="14"/>
        <v>0.47000000000000003</v>
      </c>
      <c r="BP102" s="92">
        <f t="shared" si="10"/>
        <v>101</v>
      </c>
      <c r="BQ102" s="135" t="s">
        <v>200</v>
      </c>
      <c r="BR102" s="91" t="s">
        <v>93</v>
      </c>
      <c r="BS102" s="90" t="s">
        <v>119</v>
      </c>
      <c r="BT102" s="96" t="s">
        <v>95</v>
      </c>
      <c r="BU102" s="96"/>
      <c r="BV102" s="90">
        <v>1</v>
      </c>
      <c r="BW102" s="91" t="s">
        <v>799</v>
      </c>
      <c r="BX102"/>
      <c r="BZ102" s="92">
        <f t="shared" si="17"/>
        <v>101</v>
      </c>
      <c r="CA102" s="4" t="s">
        <v>424</v>
      </c>
      <c r="CB102" s="91" t="s">
        <v>96</v>
      </c>
      <c r="CC102" s="90" t="s">
        <v>94</v>
      </c>
      <c r="CD102" s="96" t="s">
        <v>95</v>
      </c>
      <c r="CE102" s="96"/>
      <c r="CF102" s="90">
        <v>1</v>
      </c>
      <c r="CG102" s="91" t="s">
        <v>614</v>
      </c>
      <c r="CH102"/>
    </row>
    <row r="103" spans="1:86" ht="12.75" x14ac:dyDescent="0.2">
      <c r="A103" s="113"/>
      <c r="B103" s="114">
        <f t="shared" ca="1" si="15"/>
        <v>39722</v>
      </c>
      <c r="C103" s="101">
        <v>6.0444475437102102E-2</v>
      </c>
      <c r="D103" s="116">
        <v>0.4</v>
      </c>
      <c r="E103" s="116">
        <v>0.4</v>
      </c>
      <c r="F103" s="116">
        <v>0.19500000000000001</v>
      </c>
      <c r="G103" s="116">
        <v>0.20250000000000001</v>
      </c>
      <c r="H103" s="116">
        <v>0.21</v>
      </c>
      <c r="I103" s="115">
        <v>4.327</v>
      </c>
      <c r="J103" s="116">
        <v>4.3319999999999999</v>
      </c>
      <c r="K103" s="101">
        <v>4.3370000000000006</v>
      </c>
      <c r="L103" s="116">
        <v>-0.12</v>
      </c>
      <c r="M103" s="101">
        <v>-0.12</v>
      </c>
      <c r="O103" s="86"/>
      <c r="P103" s="115"/>
      <c r="Q103" s="115"/>
      <c r="R103" s="188">
        <f t="shared" ca="1" si="12"/>
        <v>39722</v>
      </c>
      <c r="S103" s="130">
        <f t="shared" si="13"/>
        <v>0.33</v>
      </c>
      <c r="T103" s="129">
        <f t="shared" si="16"/>
        <v>0.4</v>
      </c>
      <c r="U103" s="131">
        <f t="shared" si="14"/>
        <v>0.47000000000000003</v>
      </c>
      <c r="BP103" s="92">
        <f t="shared" si="10"/>
        <v>102</v>
      </c>
      <c r="BQ103" s="135" t="s">
        <v>201</v>
      </c>
      <c r="BR103" s="91" t="s">
        <v>93</v>
      </c>
      <c r="BS103" s="90" t="s">
        <v>119</v>
      </c>
      <c r="BT103" s="96" t="s">
        <v>95</v>
      </c>
      <c r="BU103" s="96"/>
      <c r="BV103" s="90">
        <v>1</v>
      </c>
      <c r="BW103" s="91" t="s">
        <v>800</v>
      </c>
      <c r="BX103"/>
      <c r="BZ103" s="92">
        <f t="shared" si="17"/>
        <v>102</v>
      </c>
      <c r="CA103" s="4" t="s">
        <v>425</v>
      </c>
      <c r="CB103" s="91" t="s">
        <v>96</v>
      </c>
      <c r="CC103" s="90" t="s">
        <v>94</v>
      </c>
      <c r="CD103" s="96" t="s">
        <v>95</v>
      </c>
      <c r="CE103" s="96"/>
      <c r="CF103" s="90">
        <v>1</v>
      </c>
      <c r="CG103" s="91" t="s">
        <v>615</v>
      </c>
      <c r="CH103"/>
    </row>
    <row r="104" spans="1:86" ht="12.75" x14ac:dyDescent="0.2">
      <c r="A104" s="113"/>
      <c r="B104" s="114">
        <f t="shared" ca="1" si="15"/>
        <v>39753</v>
      </c>
      <c r="C104" s="101">
        <v>6.0519377305548801E-2</v>
      </c>
      <c r="D104" s="116">
        <v>0.5</v>
      </c>
      <c r="E104" s="116">
        <v>0.5</v>
      </c>
      <c r="F104" s="116">
        <v>0.19500000000000001</v>
      </c>
      <c r="G104" s="116">
        <v>0.20250000000000001</v>
      </c>
      <c r="H104" s="116">
        <v>0.21</v>
      </c>
      <c r="I104" s="115">
        <v>4.3620000000000001</v>
      </c>
      <c r="J104" s="116">
        <v>4.367</v>
      </c>
      <c r="K104" s="101">
        <v>4.3719999999999999</v>
      </c>
      <c r="L104" s="116">
        <v>-0.12</v>
      </c>
      <c r="M104" s="101">
        <v>-0.12</v>
      </c>
      <c r="O104" s="86"/>
      <c r="P104" s="115"/>
      <c r="Q104" s="115"/>
      <c r="R104" s="188">
        <f t="shared" ca="1" si="12"/>
        <v>39753</v>
      </c>
      <c r="S104" s="130">
        <f t="shared" si="13"/>
        <v>0.43</v>
      </c>
      <c r="T104" s="129">
        <f t="shared" si="16"/>
        <v>0.5</v>
      </c>
      <c r="U104" s="131">
        <f t="shared" si="14"/>
        <v>0.57000000000000006</v>
      </c>
      <c r="BP104" s="92">
        <f t="shared" si="10"/>
        <v>103</v>
      </c>
      <c r="BQ104" s="135" t="s">
        <v>202</v>
      </c>
      <c r="BR104" s="91" t="s">
        <v>93</v>
      </c>
      <c r="BS104" s="90" t="s">
        <v>119</v>
      </c>
      <c r="BT104" s="96" t="s">
        <v>95</v>
      </c>
      <c r="BU104" s="96"/>
      <c r="BV104" s="90">
        <v>1</v>
      </c>
      <c r="BW104" s="91" t="s">
        <v>801</v>
      </c>
      <c r="BX104"/>
      <c r="BZ104" s="92">
        <f t="shared" si="17"/>
        <v>103</v>
      </c>
      <c r="CA104" s="4" t="s">
        <v>426</v>
      </c>
      <c r="CB104" s="91" t="s">
        <v>96</v>
      </c>
      <c r="CC104" s="90" t="s">
        <v>94</v>
      </c>
      <c r="CD104" s="96" t="s">
        <v>95</v>
      </c>
      <c r="CE104" s="96"/>
      <c r="CF104" s="90">
        <v>1</v>
      </c>
      <c r="CG104" s="91" t="s">
        <v>616</v>
      </c>
      <c r="CH104"/>
    </row>
    <row r="105" spans="1:86" ht="12.75" x14ac:dyDescent="0.2">
      <c r="A105" s="113"/>
      <c r="B105" s="114">
        <f t="shared" ca="1" si="15"/>
        <v>39783</v>
      </c>
      <c r="C105" s="101">
        <v>6.0594279175859397E-2</v>
      </c>
      <c r="D105" s="116">
        <v>0.55000000000000004</v>
      </c>
      <c r="E105" s="116">
        <v>0.55000000000000004</v>
      </c>
      <c r="F105" s="116">
        <v>0.19500000000000001</v>
      </c>
      <c r="G105" s="116">
        <v>0.20250000000000001</v>
      </c>
      <c r="H105" s="116">
        <v>0.21</v>
      </c>
      <c r="I105" s="115">
        <v>4.367</v>
      </c>
      <c r="J105" s="116">
        <v>4.3719999999999999</v>
      </c>
      <c r="K105" s="101">
        <v>4.3769999999999998</v>
      </c>
      <c r="L105" s="116">
        <v>-0.12</v>
      </c>
      <c r="M105" s="101">
        <v>-0.12</v>
      </c>
      <c r="O105" s="86"/>
      <c r="P105" s="115"/>
      <c r="Q105" s="115"/>
      <c r="R105" s="188">
        <f t="shared" ca="1" si="12"/>
        <v>39783</v>
      </c>
      <c r="S105" s="130">
        <f t="shared" si="13"/>
        <v>0.48000000000000004</v>
      </c>
      <c r="T105" s="129">
        <f t="shared" si="16"/>
        <v>0.55000000000000004</v>
      </c>
      <c r="U105" s="131">
        <f t="shared" si="14"/>
        <v>0.62000000000000011</v>
      </c>
      <c r="BP105" s="92">
        <f t="shared" si="10"/>
        <v>104</v>
      </c>
      <c r="BQ105" s="135" t="s">
        <v>203</v>
      </c>
      <c r="BR105" s="91" t="s">
        <v>93</v>
      </c>
      <c r="BS105" s="90" t="s">
        <v>94</v>
      </c>
      <c r="BT105" s="96" t="s">
        <v>95</v>
      </c>
      <c r="BU105" s="96"/>
      <c r="BV105" s="90">
        <v>1</v>
      </c>
      <c r="BW105" s="91" t="s">
        <v>802</v>
      </c>
      <c r="BX105"/>
      <c r="BZ105" s="92">
        <f t="shared" si="17"/>
        <v>104</v>
      </c>
      <c r="CA105" s="4" t="s">
        <v>427</v>
      </c>
      <c r="CB105" s="91" t="s">
        <v>96</v>
      </c>
      <c r="CC105" s="90" t="s">
        <v>94</v>
      </c>
      <c r="CD105" s="96" t="s">
        <v>95</v>
      </c>
      <c r="CE105" s="96"/>
      <c r="CF105" s="90">
        <v>1</v>
      </c>
      <c r="CG105" s="91" t="s">
        <v>617</v>
      </c>
      <c r="CH105"/>
    </row>
    <row r="106" spans="1:86" ht="12.75" x14ac:dyDescent="0.2">
      <c r="A106" s="113"/>
      <c r="B106" s="114">
        <f t="shared" ca="1" si="15"/>
        <v>39814</v>
      </c>
      <c r="C106" s="101">
        <v>6.0666764858579497E-2</v>
      </c>
      <c r="D106" s="116">
        <v>0.55000000000000004</v>
      </c>
      <c r="E106" s="116">
        <v>0.55000000000000004</v>
      </c>
      <c r="F106" s="116">
        <v>0.19500000000000001</v>
      </c>
      <c r="G106" s="116">
        <v>0.20250000000000001</v>
      </c>
      <c r="H106" s="116">
        <v>0.21</v>
      </c>
      <c r="I106" s="115">
        <v>4.3920000000000003</v>
      </c>
      <c r="J106" s="116">
        <v>4.3970000000000002</v>
      </c>
      <c r="K106" s="101">
        <v>4.4020000000000001</v>
      </c>
      <c r="L106" s="116">
        <v>-0.12</v>
      </c>
      <c r="M106" s="101">
        <v>-0.12</v>
      </c>
      <c r="O106" s="86"/>
      <c r="P106" s="115"/>
      <c r="Q106" s="115"/>
      <c r="R106" s="188">
        <f t="shared" ca="1" si="12"/>
        <v>39814</v>
      </c>
      <c r="S106" s="130">
        <f t="shared" si="13"/>
        <v>0.48000000000000004</v>
      </c>
      <c r="T106" s="129">
        <f t="shared" si="16"/>
        <v>0.55000000000000004</v>
      </c>
      <c r="U106" s="131">
        <f t="shared" si="14"/>
        <v>0.62000000000000011</v>
      </c>
      <c r="BP106" s="92">
        <f t="shared" si="10"/>
        <v>105</v>
      </c>
      <c r="BQ106" s="135" t="s">
        <v>204</v>
      </c>
      <c r="BR106" s="91" t="s">
        <v>93</v>
      </c>
      <c r="BS106" s="90" t="s">
        <v>119</v>
      </c>
      <c r="BT106" s="96" t="s">
        <v>95</v>
      </c>
      <c r="BU106" s="96"/>
      <c r="BV106" s="90">
        <v>1</v>
      </c>
      <c r="BW106" s="91" t="s">
        <v>803</v>
      </c>
      <c r="BX106"/>
      <c r="BZ106" s="92">
        <f t="shared" si="17"/>
        <v>105</v>
      </c>
      <c r="CA106" s="4" t="s">
        <v>428</v>
      </c>
      <c r="CB106" s="91" t="s">
        <v>96</v>
      </c>
      <c r="CC106" s="90" t="s">
        <v>94</v>
      </c>
      <c r="CD106" s="96" t="s">
        <v>95</v>
      </c>
      <c r="CE106" s="96"/>
      <c r="CF106" s="90">
        <v>1</v>
      </c>
      <c r="CG106" s="91" t="s">
        <v>618</v>
      </c>
      <c r="CH106"/>
    </row>
    <row r="107" spans="1:86" ht="12.75" x14ac:dyDescent="0.2">
      <c r="A107" s="113"/>
      <c r="B107" s="114">
        <f t="shared" ca="1" si="15"/>
        <v>39845</v>
      </c>
      <c r="C107" s="101">
        <v>6.0741666732556904E-2</v>
      </c>
      <c r="D107" s="116">
        <v>0.8</v>
      </c>
      <c r="E107" s="116">
        <v>0.8</v>
      </c>
      <c r="F107" s="116">
        <v>0.19500000000000001</v>
      </c>
      <c r="G107" s="116">
        <v>0.20250000000000001</v>
      </c>
      <c r="H107" s="116">
        <v>0.21</v>
      </c>
      <c r="I107" s="115">
        <v>4.5019999999999998</v>
      </c>
      <c r="J107" s="116">
        <v>4.5070000000000006</v>
      </c>
      <c r="K107" s="101">
        <v>4.5120000000000005</v>
      </c>
      <c r="L107" s="116">
        <v>-0.14249999999999999</v>
      </c>
      <c r="M107" s="101">
        <v>-0.14249999999999999</v>
      </c>
      <c r="O107" s="86"/>
      <c r="P107" s="115"/>
      <c r="Q107" s="115"/>
      <c r="R107" s="188">
        <f t="shared" ca="1" si="12"/>
        <v>39845</v>
      </c>
      <c r="S107" s="130">
        <f t="shared" si="13"/>
        <v>0.73</v>
      </c>
      <c r="T107" s="129">
        <f t="shared" si="16"/>
        <v>0.8</v>
      </c>
      <c r="U107" s="131">
        <f t="shared" si="14"/>
        <v>0.87000000000000011</v>
      </c>
      <c r="BP107" s="92">
        <f t="shared" si="10"/>
        <v>106</v>
      </c>
      <c r="BQ107" s="135" t="s">
        <v>205</v>
      </c>
      <c r="BR107" s="91" t="s">
        <v>93</v>
      </c>
      <c r="BS107" s="90" t="s">
        <v>119</v>
      </c>
      <c r="BT107" s="96" t="s">
        <v>95</v>
      </c>
      <c r="BU107" s="96"/>
      <c r="BV107" s="90">
        <v>1</v>
      </c>
      <c r="BW107" s="91" t="s">
        <v>804</v>
      </c>
      <c r="BX107"/>
      <c r="BZ107" s="92">
        <f t="shared" si="17"/>
        <v>106</v>
      </c>
      <c r="CA107" s="4" t="s">
        <v>429</v>
      </c>
      <c r="CB107" s="91" t="s">
        <v>96</v>
      </c>
      <c r="CC107" s="90" t="s">
        <v>94</v>
      </c>
      <c r="CD107" s="96" t="s">
        <v>95</v>
      </c>
      <c r="CE107" s="96"/>
      <c r="CF107" s="90">
        <v>1</v>
      </c>
      <c r="CG107" s="91" t="s">
        <v>619</v>
      </c>
      <c r="CH107"/>
    </row>
    <row r="108" spans="1:86" ht="12.75" x14ac:dyDescent="0.2">
      <c r="A108" s="113"/>
      <c r="B108" s="114">
        <f t="shared" ca="1" si="15"/>
        <v>39873</v>
      </c>
      <c r="C108" s="101">
        <v>6.0814152418825304E-2</v>
      </c>
      <c r="D108" s="116">
        <v>1</v>
      </c>
      <c r="E108" s="116">
        <v>1</v>
      </c>
      <c r="F108" s="116">
        <v>0.19750000000000001</v>
      </c>
      <c r="G108" s="116">
        <v>0.20499999999999999</v>
      </c>
      <c r="H108" s="116">
        <v>0.21249999999999999</v>
      </c>
      <c r="I108" s="115">
        <v>4.6219999999999999</v>
      </c>
      <c r="J108" s="116">
        <v>4.6269999999999998</v>
      </c>
      <c r="K108" s="101">
        <v>4.6320000000000006</v>
      </c>
      <c r="L108" s="116">
        <v>-0.13750000000000001</v>
      </c>
      <c r="M108" s="101">
        <v>-0.13750000000000001</v>
      </c>
      <c r="O108" s="86"/>
      <c r="P108" s="115"/>
      <c r="Q108" s="115"/>
      <c r="R108" s="188">
        <f t="shared" ca="1" si="12"/>
        <v>39873</v>
      </c>
      <c r="S108" s="130">
        <f t="shared" si="13"/>
        <v>0.92999999999999994</v>
      </c>
      <c r="T108" s="129">
        <f t="shared" si="16"/>
        <v>1</v>
      </c>
      <c r="U108" s="131">
        <f t="shared" si="14"/>
        <v>1.07</v>
      </c>
      <c r="BP108" s="92">
        <f t="shared" si="10"/>
        <v>107</v>
      </c>
      <c r="BQ108" s="135" t="s">
        <v>206</v>
      </c>
      <c r="BR108" s="91" t="s">
        <v>93</v>
      </c>
      <c r="BS108" s="90" t="s">
        <v>119</v>
      </c>
      <c r="BT108" s="96" t="s">
        <v>95</v>
      </c>
      <c r="BU108" s="96"/>
      <c r="BV108" s="90">
        <v>1</v>
      </c>
      <c r="BW108" s="91" t="s">
        <v>805</v>
      </c>
      <c r="BX108"/>
      <c r="BZ108" s="92">
        <f t="shared" si="17"/>
        <v>107</v>
      </c>
      <c r="CA108" s="4" t="s">
        <v>430</v>
      </c>
      <c r="CB108" s="91" t="s">
        <v>96</v>
      </c>
      <c r="CC108" s="90" t="s">
        <v>94</v>
      </c>
      <c r="CD108" s="96" t="s">
        <v>95</v>
      </c>
      <c r="CE108" s="96"/>
      <c r="CF108" s="90">
        <v>1</v>
      </c>
      <c r="CG108" s="91" t="s">
        <v>620</v>
      </c>
      <c r="CH108"/>
    </row>
    <row r="109" spans="1:86" ht="12.75" x14ac:dyDescent="0.2">
      <c r="A109" s="113"/>
      <c r="B109" s="114">
        <f t="shared" ca="1" si="15"/>
        <v>39904</v>
      </c>
      <c r="C109" s="101">
        <v>6.08890542964695E-2</v>
      </c>
      <c r="D109" s="116">
        <v>1</v>
      </c>
      <c r="E109" s="116">
        <v>1</v>
      </c>
      <c r="F109" s="116">
        <v>0.19750000000000001</v>
      </c>
      <c r="G109" s="116">
        <v>0.20499999999999999</v>
      </c>
      <c r="H109" s="116">
        <v>0.21249999999999999</v>
      </c>
      <c r="I109" s="115">
        <v>4.6770000000000005</v>
      </c>
      <c r="J109" s="116">
        <v>4.6820000000000004</v>
      </c>
      <c r="K109" s="101">
        <v>4.6870000000000003</v>
      </c>
      <c r="L109" s="116">
        <v>-0.13750000000000001</v>
      </c>
      <c r="M109" s="101">
        <v>-0.13750000000000001</v>
      </c>
      <c r="O109" s="86"/>
      <c r="P109" s="115"/>
      <c r="Q109" s="115"/>
      <c r="R109" s="188">
        <f t="shared" ca="1" si="12"/>
        <v>39904</v>
      </c>
      <c r="S109" s="130">
        <f t="shared" si="13"/>
        <v>0.92999999999999994</v>
      </c>
      <c r="T109" s="129">
        <f t="shared" si="16"/>
        <v>1</v>
      </c>
      <c r="U109" s="131">
        <f t="shared" si="14"/>
        <v>1.07</v>
      </c>
      <c r="BP109" s="92">
        <f t="shared" si="10"/>
        <v>108</v>
      </c>
      <c r="BQ109" s="135" t="s">
        <v>207</v>
      </c>
      <c r="BR109" s="91" t="s">
        <v>93</v>
      </c>
      <c r="BS109" s="90" t="s">
        <v>119</v>
      </c>
      <c r="BT109" s="96" t="s">
        <v>95</v>
      </c>
      <c r="BU109" s="96"/>
      <c r="BV109" s="90">
        <v>1</v>
      </c>
      <c r="BW109" s="91" t="s">
        <v>806</v>
      </c>
      <c r="BX109"/>
      <c r="BZ109" s="92">
        <f t="shared" si="17"/>
        <v>108</v>
      </c>
      <c r="CA109" s="4" t="s">
        <v>431</v>
      </c>
      <c r="CB109" s="91" t="s">
        <v>96</v>
      </c>
      <c r="CC109" s="90" t="s">
        <v>94</v>
      </c>
      <c r="CD109" s="96" t="s">
        <v>95</v>
      </c>
      <c r="CE109" s="96"/>
      <c r="CF109" s="90">
        <v>1</v>
      </c>
      <c r="CG109" s="91" t="s">
        <v>621</v>
      </c>
      <c r="CH109"/>
    </row>
    <row r="110" spans="1:86" ht="12.75" x14ac:dyDescent="0.2">
      <c r="A110" s="113"/>
      <c r="B110" s="114">
        <f t="shared" ca="1" si="15"/>
        <v>39934</v>
      </c>
      <c r="C110" s="101">
        <v>6.0963956175976705E-2</v>
      </c>
      <c r="D110" s="116">
        <v>1</v>
      </c>
      <c r="E110" s="116">
        <v>1</v>
      </c>
      <c r="F110" s="116">
        <v>0.1925</v>
      </c>
      <c r="G110" s="116">
        <v>0.2</v>
      </c>
      <c r="H110" s="116">
        <v>0.20749999999999999</v>
      </c>
      <c r="I110" s="115">
        <v>4.5570000000000004</v>
      </c>
      <c r="J110" s="116">
        <v>4.5620000000000003</v>
      </c>
      <c r="K110" s="101">
        <v>4.5670000000000002</v>
      </c>
      <c r="L110" s="116">
        <v>-0.14000000000000001</v>
      </c>
      <c r="M110" s="101">
        <v>-0.14000000000000001</v>
      </c>
      <c r="O110" s="86"/>
      <c r="P110" s="115"/>
      <c r="Q110" s="115"/>
      <c r="R110" s="188">
        <f t="shared" ca="1" si="12"/>
        <v>39934</v>
      </c>
      <c r="S110" s="130">
        <f t="shared" si="13"/>
        <v>0.92999999999999994</v>
      </c>
      <c r="T110" s="129">
        <f t="shared" si="16"/>
        <v>1</v>
      </c>
      <c r="U110" s="131">
        <f t="shared" si="14"/>
        <v>1.07</v>
      </c>
      <c r="BP110" s="92">
        <f t="shared" si="10"/>
        <v>109</v>
      </c>
      <c r="BQ110" s="135" t="s">
        <v>208</v>
      </c>
      <c r="BR110" s="91" t="s">
        <v>93</v>
      </c>
      <c r="BS110" s="90" t="s">
        <v>119</v>
      </c>
      <c r="BT110" s="96" t="s">
        <v>95</v>
      </c>
      <c r="BU110" s="96"/>
      <c r="BV110" s="90">
        <v>1</v>
      </c>
      <c r="BW110" s="91" t="s">
        <v>807</v>
      </c>
      <c r="BX110"/>
      <c r="BZ110" s="92">
        <f t="shared" si="17"/>
        <v>109</v>
      </c>
      <c r="CA110" s="4" t="s">
        <v>432</v>
      </c>
      <c r="CB110" s="91" t="s">
        <v>96</v>
      </c>
      <c r="CC110" s="90" t="s">
        <v>94</v>
      </c>
      <c r="CD110" s="96" t="s">
        <v>95</v>
      </c>
      <c r="CE110" s="96"/>
      <c r="CF110" s="90">
        <v>1</v>
      </c>
      <c r="CG110" s="91" t="s">
        <v>622</v>
      </c>
      <c r="CH110"/>
    </row>
    <row r="111" spans="1:86" ht="12.75" x14ac:dyDescent="0.2">
      <c r="A111" s="113"/>
      <c r="B111" s="114">
        <f t="shared" ca="1" si="15"/>
        <v>39965</v>
      </c>
      <c r="C111" s="101">
        <v>6.1031609488101601E-2</v>
      </c>
      <c r="D111" s="116">
        <v>0.75</v>
      </c>
      <c r="E111" s="116">
        <v>0.75</v>
      </c>
      <c r="F111" s="116">
        <v>0.1825</v>
      </c>
      <c r="G111" s="116">
        <v>0.19</v>
      </c>
      <c r="H111" s="116">
        <v>0.19750000000000001</v>
      </c>
      <c r="I111" s="115">
        <v>4.4169999999999998</v>
      </c>
      <c r="J111" s="116">
        <v>4.4220000000000006</v>
      </c>
      <c r="K111" s="101">
        <v>4.4270000000000005</v>
      </c>
      <c r="L111" s="116">
        <v>-0.14249999999999999</v>
      </c>
      <c r="M111" s="101">
        <v>-0.14249999999999999</v>
      </c>
      <c r="O111" s="86"/>
      <c r="P111" s="115"/>
      <c r="Q111" s="115"/>
      <c r="R111" s="188">
        <f t="shared" ca="1" si="12"/>
        <v>39965</v>
      </c>
      <c r="S111" s="130">
        <f t="shared" si="13"/>
        <v>0.67999999999999994</v>
      </c>
      <c r="T111" s="129">
        <f t="shared" si="16"/>
        <v>0.75</v>
      </c>
      <c r="U111" s="131">
        <f t="shared" si="14"/>
        <v>0.82000000000000006</v>
      </c>
      <c r="BP111" s="92">
        <f t="shared" si="10"/>
        <v>110</v>
      </c>
      <c r="BQ111" s="135" t="s">
        <v>209</v>
      </c>
      <c r="BR111" s="91" t="s">
        <v>93</v>
      </c>
      <c r="BS111" s="90" t="s">
        <v>119</v>
      </c>
      <c r="BT111" s="96" t="s">
        <v>95</v>
      </c>
      <c r="BU111" s="96"/>
      <c r="BV111" s="90">
        <v>1</v>
      </c>
      <c r="BW111" s="91" t="s">
        <v>808</v>
      </c>
      <c r="BX111"/>
      <c r="BZ111" s="92">
        <f t="shared" si="17"/>
        <v>110</v>
      </c>
      <c r="CA111" s="4" t="s">
        <v>433</v>
      </c>
      <c r="CB111" s="91" t="s">
        <v>96</v>
      </c>
      <c r="CC111" s="90" t="s">
        <v>94</v>
      </c>
      <c r="CD111" s="96" t="s">
        <v>95</v>
      </c>
      <c r="CE111" s="96"/>
      <c r="CF111" s="90">
        <v>1</v>
      </c>
      <c r="CG111" s="91" t="s">
        <v>623</v>
      </c>
      <c r="CH111"/>
    </row>
    <row r="112" spans="1:86" ht="12.75" x14ac:dyDescent="0.2">
      <c r="A112" s="113"/>
      <c r="B112" s="114">
        <f t="shared" ca="1" si="15"/>
        <v>39995</v>
      </c>
      <c r="C112" s="101">
        <v>6.1106511371154401E-2</v>
      </c>
      <c r="D112" s="116">
        <v>0.4</v>
      </c>
      <c r="E112" s="116">
        <v>0.4</v>
      </c>
      <c r="F112" s="116">
        <v>0.1825</v>
      </c>
      <c r="G112" s="116">
        <v>0.19</v>
      </c>
      <c r="H112" s="116">
        <v>0.19750000000000001</v>
      </c>
      <c r="I112" s="115">
        <v>4.2750000000000004</v>
      </c>
      <c r="J112" s="116">
        <v>4.28</v>
      </c>
      <c r="K112" s="101">
        <v>4.2850000000000001</v>
      </c>
      <c r="L112" s="116">
        <v>-0.14000000000000001</v>
      </c>
      <c r="M112" s="101">
        <v>-0.14000000000000001</v>
      </c>
      <c r="O112" s="86"/>
      <c r="P112" s="115"/>
      <c r="Q112" s="115"/>
      <c r="R112" s="188">
        <f t="shared" ca="1" si="12"/>
        <v>39995</v>
      </c>
      <c r="S112" s="130">
        <f t="shared" si="13"/>
        <v>0.33</v>
      </c>
      <c r="T112" s="129">
        <f t="shared" si="16"/>
        <v>0.4</v>
      </c>
      <c r="U112" s="131">
        <f t="shared" si="14"/>
        <v>0.47000000000000003</v>
      </c>
      <c r="BP112" s="92">
        <f t="shared" si="10"/>
        <v>111</v>
      </c>
      <c r="BQ112" s="135" t="s">
        <v>210</v>
      </c>
      <c r="BR112" s="91" t="s">
        <v>93</v>
      </c>
      <c r="BS112" s="90" t="s">
        <v>119</v>
      </c>
      <c r="BT112" s="96" t="s">
        <v>95</v>
      </c>
      <c r="BU112" s="96"/>
      <c r="BV112" s="90">
        <v>1</v>
      </c>
      <c r="BW112" s="91" t="s">
        <v>809</v>
      </c>
      <c r="BX112"/>
      <c r="BZ112" s="92">
        <f t="shared" si="17"/>
        <v>111</v>
      </c>
      <c r="CA112" s="4" t="s">
        <v>434</v>
      </c>
      <c r="CB112" s="91" t="s">
        <v>96</v>
      </c>
      <c r="CC112" s="90" t="s">
        <v>94</v>
      </c>
      <c r="CD112" s="96" t="s">
        <v>95</v>
      </c>
      <c r="CE112" s="96"/>
      <c r="CF112" s="90">
        <v>1</v>
      </c>
      <c r="CG112" s="91" t="s">
        <v>624</v>
      </c>
      <c r="CH112"/>
    </row>
    <row r="113" spans="1:86" ht="12.75" x14ac:dyDescent="0.2">
      <c r="A113" s="113"/>
      <c r="B113" s="114">
        <f t="shared" ca="1" si="15"/>
        <v>40026</v>
      </c>
      <c r="C113" s="101">
        <v>6.1178997066206005E-2</v>
      </c>
      <c r="D113" s="116">
        <v>0.4</v>
      </c>
      <c r="E113" s="116">
        <v>0.4</v>
      </c>
      <c r="F113" s="116">
        <v>0.1825</v>
      </c>
      <c r="G113" s="116">
        <v>0.19</v>
      </c>
      <c r="H113" s="116">
        <v>0.19750000000000001</v>
      </c>
      <c r="I113" s="115">
        <v>4.3090000000000002</v>
      </c>
      <c r="J113" s="116">
        <v>4.3140000000000001</v>
      </c>
      <c r="K113" s="101">
        <v>4.319</v>
      </c>
      <c r="L113" s="116">
        <v>-0.14000000000000001</v>
      </c>
      <c r="M113" s="101">
        <v>-0.14000000000000001</v>
      </c>
      <c r="O113" s="86"/>
      <c r="P113" s="115"/>
      <c r="Q113" s="115"/>
      <c r="R113" s="188">
        <f t="shared" ca="1" si="12"/>
        <v>40026</v>
      </c>
      <c r="S113" s="130">
        <f t="shared" si="13"/>
        <v>0.33</v>
      </c>
      <c r="T113" s="129">
        <f t="shared" si="16"/>
        <v>0.4</v>
      </c>
      <c r="U113" s="131">
        <f t="shared" si="14"/>
        <v>0.47000000000000003</v>
      </c>
      <c r="BP113" s="92">
        <f t="shared" si="10"/>
        <v>112</v>
      </c>
      <c r="BQ113" s="135" t="s">
        <v>211</v>
      </c>
      <c r="BR113" s="91" t="s">
        <v>93</v>
      </c>
      <c r="BS113" s="90" t="s">
        <v>119</v>
      </c>
      <c r="BT113" s="96" t="s">
        <v>95</v>
      </c>
      <c r="BU113" s="96"/>
      <c r="BV113" s="90">
        <v>1</v>
      </c>
      <c r="BW113" s="91" t="s">
        <v>810</v>
      </c>
      <c r="BX113"/>
      <c r="BZ113" s="92">
        <f t="shared" si="17"/>
        <v>112</v>
      </c>
      <c r="CA113" s="4" t="s">
        <v>435</v>
      </c>
      <c r="CB113" s="91" t="s">
        <v>96</v>
      </c>
      <c r="CC113" s="90" t="s">
        <v>94</v>
      </c>
      <c r="CD113" s="96" t="s">
        <v>95</v>
      </c>
      <c r="CE113" s="96"/>
      <c r="CF113" s="90">
        <v>1</v>
      </c>
      <c r="CG113" s="91" t="s">
        <v>625</v>
      </c>
      <c r="CH113"/>
    </row>
    <row r="114" spans="1:86" ht="12.75" x14ac:dyDescent="0.2">
      <c r="A114" s="113"/>
      <c r="B114" s="114">
        <f t="shared" ca="1" si="15"/>
        <v>40057</v>
      </c>
      <c r="C114" s="101">
        <v>6.1253898952925698E-2</v>
      </c>
      <c r="D114" s="116">
        <v>0.4</v>
      </c>
      <c r="E114" s="116">
        <v>0.4</v>
      </c>
      <c r="F114" s="116">
        <v>0.1825</v>
      </c>
      <c r="G114" s="116">
        <v>0.19</v>
      </c>
      <c r="H114" s="116">
        <v>0.19750000000000001</v>
      </c>
      <c r="I114" s="115">
        <v>4.3420000000000005</v>
      </c>
      <c r="J114" s="116">
        <v>4.3470000000000004</v>
      </c>
      <c r="K114" s="101">
        <v>4.3520000000000003</v>
      </c>
      <c r="L114" s="116">
        <v>-0.14000000000000001</v>
      </c>
      <c r="M114" s="101">
        <v>-0.14000000000000001</v>
      </c>
      <c r="O114" s="86"/>
      <c r="P114" s="115"/>
      <c r="Q114" s="115"/>
      <c r="R114" s="188">
        <f t="shared" ca="1" si="12"/>
        <v>40057</v>
      </c>
      <c r="S114" s="130">
        <f t="shared" si="13"/>
        <v>0.33</v>
      </c>
      <c r="T114" s="129">
        <f t="shared" si="16"/>
        <v>0.4</v>
      </c>
      <c r="U114" s="131">
        <f t="shared" si="14"/>
        <v>0.47000000000000003</v>
      </c>
      <c r="BP114" s="92">
        <f t="shared" si="10"/>
        <v>113</v>
      </c>
      <c r="BQ114" s="135" t="s">
        <v>212</v>
      </c>
      <c r="BR114" s="91" t="s">
        <v>93</v>
      </c>
      <c r="BS114" s="90" t="s">
        <v>119</v>
      </c>
      <c r="BT114" s="96" t="s">
        <v>95</v>
      </c>
      <c r="BU114" s="96"/>
      <c r="BV114" s="90">
        <v>1</v>
      </c>
      <c r="BW114" s="91" t="s">
        <v>811</v>
      </c>
      <c r="BX114"/>
      <c r="BZ114" s="92">
        <f t="shared" si="17"/>
        <v>113</v>
      </c>
      <c r="CA114" s="4" t="s">
        <v>436</v>
      </c>
      <c r="CB114" s="91" t="s">
        <v>96</v>
      </c>
      <c r="CC114" s="90" t="s">
        <v>94</v>
      </c>
      <c r="CD114" s="96" t="s">
        <v>95</v>
      </c>
      <c r="CE114" s="96"/>
      <c r="CF114" s="90">
        <v>1</v>
      </c>
      <c r="CG114" s="91" t="s">
        <v>626</v>
      </c>
      <c r="CH114"/>
    </row>
    <row r="115" spans="1:86" ht="12.75" x14ac:dyDescent="0.2">
      <c r="A115" s="113"/>
      <c r="B115" s="114">
        <f t="shared" ca="1" si="15"/>
        <v>40087</v>
      </c>
      <c r="C115" s="101">
        <v>6.1326384651525102E-2</v>
      </c>
      <c r="D115" s="116">
        <v>0.4</v>
      </c>
      <c r="E115" s="116">
        <v>0.4</v>
      </c>
      <c r="F115" s="116">
        <v>0.1825</v>
      </c>
      <c r="G115" s="116">
        <v>0.19</v>
      </c>
      <c r="H115" s="116">
        <v>0.19750000000000001</v>
      </c>
      <c r="I115" s="115">
        <v>4.3870000000000005</v>
      </c>
      <c r="J115" s="116">
        <v>4.3920000000000003</v>
      </c>
      <c r="K115" s="101">
        <v>4.3970000000000002</v>
      </c>
      <c r="L115" s="116">
        <v>-0.14000000000000001</v>
      </c>
      <c r="M115" s="101">
        <v>-0.14000000000000001</v>
      </c>
      <c r="O115" s="86"/>
      <c r="P115" s="115"/>
      <c r="Q115" s="115"/>
      <c r="R115" s="188">
        <f t="shared" ca="1" si="12"/>
        <v>40087</v>
      </c>
      <c r="S115" s="130">
        <f t="shared" si="13"/>
        <v>0.33</v>
      </c>
      <c r="T115" s="129">
        <f t="shared" si="16"/>
        <v>0.4</v>
      </c>
      <c r="U115" s="131">
        <f t="shared" si="14"/>
        <v>0.47000000000000003</v>
      </c>
      <c r="BP115" s="92">
        <f t="shared" si="10"/>
        <v>114</v>
      </c>
      <c r="BQ115" s="135" t="s">
        <v>213</v>
      </c>
      <c r="BR115" s="91" t="s">
        <v>93</v>
      </c>
      <c r="BS115" s="90" t="s">
        <v>119</v>
      </c>
      <c r="BT115" s="96" t="s">
        <v>95</v>
      </c>
      <c r="BU115" s="96"/>
      <c r="BV115" s="90">
        <v>1</v>
      </c>
      <c r="BW115" s="91" t="s">
        <v>812</v>
      </c>
      <c r="BX115"/>
      <c r="BZ115" s="92">
        <f t="shared" si="17"/>
        <v>114</v>
      </c>
      <c r="CA115" s="4" t="s">
        <v>437</v>
      </c>
      <c r="CB115" s="91" t="s">
        <v>96</v>
      </c>
      <c r="CC115" s="90" t="s">
        <v>94</v>
      </c>
      <c r="CD115" s="96" t="s">
        <v>95</v>
      </c>
      <c r="CE115" s="96"/>
      <c r="CF115" s="90">
        <v>1</v>
      </c>
      <c r="CG115" s="91" t="s">
        <v>627</v>
      </c>
      <c r="CH115"/>
    </row>
    <row r="116" spans="1:86" ht="12.75" x14ac:dyDescent="0.2">
      <c r="A116" s="113"/>
      <c r="B116" s="114">
        <f t="shared" ca="1" si="15"/>
        <v>40118</v>
      </c>
      <c r="C116" s="101">
        <v>6.1401286541909801E-2</v>
      </c>
      <c r="D116" s="116">
        <v>0.5</v>
      </c>
      <c r="E116" s="116">
        <v>0.5</v>
      </c>
      <c r="F116" s="116">
        <v>0.1825</v>
      </c>
      <c r="G116" s="116">
        <v>0.19</v>
      </c>
      <c r="H116" s="116">
        <v>0.19750000000000001</v>
      </c>
      <c r="I116" s="115">
        <v>4.4220000000000006</v>
      </c>
      <c r="J116" s="116">
        <v>4.4270000000000005</v>
      </c>
      <c r="K116" s="101">
        <v>4.4320000000000004</v>
      </c>
      <c r="L116" s="116">
        <v>-0.14000000000000001</v>
      </c>
      <c r="M116" s="101">
        <v>-0.14000000000000001</v>
      </c>
      <c r="O116" s="86"/>
      <c r="P116" s="115"/>
      <c r="Q116" s="115"/>
      <c r="R116" s="188">
        <f t="shared" ca="1" si="12"/>
        <v>40118</v>
      </c>
      <c r="S116" s="130">
        <f t="shared" si="13"/>
        <v>0.43</v>
      </c>
      <c r="T116" s="129">
        <f t="shared" si="16"/>
        <v>0.5</v>
      </c>
      <c r="U116" s="131">
        <f t="shared" si="14"/>
        <v>0.57000000000000006</v>
      </c>
      <c r="BP116" s="92">
        <f t="shared" si="10"/>
        <v>115</v>
      </c>
      <c r="BQ116" s="135" t="s">
        <v>214</v>
      </c>
      <c r="BR116" s="91" t="s">
        <v>93</v>
      </c>
      <c r="BS116" s="90" t="s">
        <v>119</v>
      </c>
      <c r="BT116" s="96" t="s">
        <v>95</v>
      </c>
      <c r="BU116" s="96"/>
      <c r="BV116" s="90">
        <v>1</v>
      </c>
      <c r="BW116" s="91" t="s">
        <v>813</v>
      </c>
      <c r="BX116"/>
      <c r="BZ116" s="92">
        <f t="shared" si="17"/>
        <v>115</v>
      </c>
      <c r="CA116" s="4" t="s">
        <v>438</v>
      </c>
      <c r="CB116" s="91" t="s">
        <v>96</v>
      </c>
      <c r="CC116" s="90" t="s">
        <v>94</v>
      </c>
      <c r="CD116" s="96" t="s">
        <v>95</v>
      </c>
      <c r="CE116" s="96"/>
      <c r="CF116" s="90">
        <v>1</v>
      </c>
      <c r="CG116" s="91" t="s">
        <v>628</v>
      </c>
      <c r="CH116"/>
    </row>
    <row r="117" spans="1:86" ht="12.75" x14ac:dyDescent="0.2">
      <c r="A117" s="113"/>
      <c r="B117" s="114">
        <f t="shared" ca="1" si="15"/>
        <v>40148</v>
      </c>
      <c r="C117" s="101">
        <v>6.1476188434158405E-2</v>
      </c>
      <c r="D117" s="116">
        <v>0.55000000000000004</v>
      </c>
      <c r="E117" s="116">
        <v>0.55000000000000004</v>
      </c>
      <c r="F117" s="116">
        <v>0.1825</v>
      </c>
      <c r="G117" s="116">
        <v>0.19</v>
      </c>
      <c r="H117" s="116">
        <v>0.19750000000000001</v>
      </c>
      <c r="I117" s="115">
        <v>4.4270000000000005</v>
      </c>
      <c r="J117" s="116">
        <v>4.4320000000000004</v>
      </c>
      <c r="K117" s="101">
        <v>4.4370000000000003</v>
      </c>
      <c r="L117" s="116">
        <v>-0.14000000000000001</v>
      </c>
      <c r="M117" s="101">
        <v>-0.14000000000000001</v>
      </c>
      <c r="O117" s="86"/>
      <c r="P117" s="115"/>
      <c r="Q117" s="115"/>
      <c r="R117" s="188">
        <f t="shared" ca="1" si="12"/>
        <v>40148</v>
      </c>
      <c r="S117" s="130">
        <f t="shared" si="13"/>
        <v>0.48000000000000004</v>
      </c>
      <c r="T117" s="129">
        <f t="shared" si="16"/>
        <v>0.55000000000000004</v>
      </c>
      <c r="U117" s="131">
        <f t="shared" si="14"/>
        <v>0.62000000000000011</v>
      </c>
      <c r="BP117" s="92">
        <f t="shared" si="10"/>
        <v>116</v>
      </c>
      <c r="BQ117" s="135" t="s">
        <v>215</v>
      </c>
      <c r="BR117" s="91" t="s">
        <v>93</v>
      </c>
      <c r="BS117" s="90" t="s">
        <v>119</v>
      </c>
      <c r="BT117" s="96" t="s">
        <v>95</v>
      </c>
      <c r="BU117" s="96"/>
      <c r="BV117" s="90">
        <v>1</v>
      </c>
      <c r="BW117" s="91" t="s">
        <v>814</v>
      </c>
      <c r="BX117"/>
      <c r="BZ117" s="92">
        <f t="shared" si="17"/>
        <v>116</v>
      </c>
      <c r="CA117" s="4" t="s">
        <v>439</v>
      </c>
      <c r="CB117" s="91" t="s">
        <v>96</v>
      </c>
      <c r="CC117" s="90" t="s">
        <v>94</v>
      </c>
      <c r="CD117" s="96" t="s">
        <v>95</v>
      </c>
      <c r="CE117" s="96"/>
      <c r="CF117" s="90">
        <v>1</v>
      </c>
      <c r="CG117" s="91" t="s">
        <v>629</v>
      </c>
      <c r="CH117"/>
    </row>
    <row r="118" spans="1:86" ht="12.75" x14ac:dyDescent="0.2">
      <c r="A118" s="113"/>
      <c r="B118" s="114">
        <f t="shared" ca="1" si="15"/>
        <v>40179</v>
      </c>
      <c r="C118" s="101">
        <v>6.1548674138107301E-2</v>
      </c>
      <c r="D118" s="116">
        <v>0.55000000000000004</v>
      </c>
      <c r="E118" s="116">
        <v>0.55000000000000004</v>
      </c>
      <c r="F118" s="116">
        <v>0.1825</v>
      </c>
      <c r="G118" s="116">
        <v>0.19</v>
      </c>
      <c r="H118" s="116">
        <v>0.19750000000000001</v>
      </c>
      <c r="I118" s="115">
        <v>4.452</v>
      </c>
      <c r="J118" s="116">
        <v>4.4569999999999999</v>
      </c>
      <c r="K118" s="101">
        <v>4.4620000000000006</v>
      </c>
      <c r="L118" s="116">
        <v>-0.14000000000000001</v>
      </c>
      <c r="M118" s="101">
        <v>-0.14000000000000001</v>
      </c>
      <c r="O118" s="86"/>
      <c r="P118" s="115"/>
      <c r="Q118" s="115"/>
      <c r="R118" s="188">
        <f t="shared" ca="1" si="12"/>
        <v>40179</v>
      </c>
      <c r="S118" s="130">
        <f t="shared" si="13"/>
        <v>0.48000000000000004</v>
      </c>
      <c r="T118" s="129">
        <f t="shared" si="16"/>
        <v>0.55000000000000004</v>
      </c>
      <c r="U118" s="131">
        <f t="shared" si="14"/>
        <v>0.62000000000000011</v>
      </c>
      <c r="BP118" s="92">
        <f t="shared" si="10"/>
        <v>117</v>
      </c>
      <c r="BQ118" s="135" t="s">
        <v>216</v>
      </c>
      <c r="BR118" s="91" t="s">
        <v>93</v>
      </c>
      <c r="BS118" s="90" t="s">
        <v>119</v>
      </c>
      <c r="BT118" s="96" t="s">
        <v>95</v>
      </c>
      <c r="BU118" s="96"/>
      <c r="BV118" s="90">
        <v>1</v>
      </c>
      <c r="BW118" s="91" t="s">
        <v>815</v>
      </c>
      <c r="BX118"/>
      <c r="BZ118" s="92">
        <f t="shared" si="17"/>
        <v>117</v>
      </c>
      <c r="CA118" s="4" t="s">
        <v>440</v>
      </c>
      <c r="CB118" s="91" t="s">
        <v>96</v>
      </c>
      <c r="CC118" s="90" t="s">
        <v>94</v>
      </c>
      <c r="CD118" s="96" t="s">
        <v>95</v>
      </c>
      <c r="CE118" s="96"/>
      <c r="CF118" s="90">
        <v>1</v>
      </c>
      <c r="CG118" s="91" t="s">
        <v>630</v>
      </c>
      <c r="CH118"/>
    </row>
    <row r="119" spans="1:86" ht="12.75" x14ac:dyDescent="0.2">
      <c r="A119" s="113"/>
      <c r="B119" s="114">
        <f t="shared" ca="1" si="15"/>
        <v>40210</v>
      </c>
      <c r="C119" s="101">
        <v>6.1623576034020904E-2</v>
      </c>
      <c r="D119" s="116">
        <v>0.8</v>
      </c>
      <c r="E119" s="116">
        <v>0.8</v>
      </c>
      <c r="F119" s="116">
        <v>0.1825</v>
      </c>
      <c r="G119" s="116">
        <v>0.19</v>
      </c>
      <c r="H119" s="116">
        <v>0.19750000000000001</v>
      </c>
      <c r="I119" s="115">
        <v>4.5620000000000003</v>
      </c>
      <c r="J119" s="116">
        <v>4.5670000000000002</v>
      </c>
      <c r="K119" s="101">
        <v>4.5720000000000001</v>
      </c>
      <c r="L119" s="116">
        <v>-0.14249999999999999</v>
      </c>
      <c r="M119" s="101">
        <v>-0.14249999999999999</v>
      </c>
      <c r="O119" s="86"/>
      <c r="P119" s="115"/>
      <c r="Q119" s="115"/>
      <c r="R119" s="188">
        <f t="shared" ca="1" si="12"/>
        <v>40210</v>
      </c>
      <c r="S119" s="130">
        <f t="shared" si="13"/>
        <v>0.73</v>
      </c>
      <c r="T119" s="129">
        <f t="shared" si="16"/>
        <v>0.8</v>
      </c>
      <c r="U119" s="131">
        <f t="shared" si="14"/>
        <v>0.87000000000000011</v>
      </c>
      <c r="BP119" s="92">
        <f t="shared" si="10"/>
        <v>118</v>
      </c>
      <c r="BQ119" s="135" t="s">
        <v>217</v>
      </c>
      <c r="BR119" s="91" t="s">
        <v>93</v>
      </c>
      <c r="BS119" s="90" t="s">
        <v>119</v>
      </c>
      <c r="BT119" s="96" t="s">
        <v>95</v>
      </c>
      <c r="BU119" s="96"/>
      <c r="BV119" s="90">
        <v>1</v>
      </c>
      <c r="BW119" s="91" t="s">
        <v>816</v>
      </c>
      <c r="BX119"/>
      <c r="BZ119" s="92">
        <f t="shared" si="17"/>
        <v>118</v>
      </c>
      <c r="CA119" s="4" t="s">
        <v>441</v>
      </c>
      <c r="CB119" s="91" t="s">
        <v>96</v>
      </c>
      <c r="CC119" s="90" t="s">
        <v>94</v>
      </c>
      <c r="CD119" s="96" t="s">
        <v>95</v>
      </c>
      <c r="CE119" s="96"/>
      <c r="CF119" s="90">
        <v>1</v>
      </c>
      <c r="CG119" s="91" t="s">
        <v>631</v>
      </c>
      <c r="CH119"/>
    </row>
    <row r="120" spans="1:86" ht="12.75" x14ac:dyDescent="0.2">
      <c r="A120" s="113"/>
      <c r="B120" s="114">
        <f t="shared" ca="1" si="15"/>
        <v>40238</v>
      </c>
      <c r="C120" s="101">
        <v>6.1696061741517198E-2</v>
      </c>
      <c r="D120" s="116">
        <v>1</v>
      </c>
      <c r="E120" s="116">
        <v>1</v>
      </c>
      <c r="F120" s="116">
        <v>0.185</v>
      </c>
      <c r="G120" s="116">
        <v>0.1925</v>
      </c>
      <c r="H120" s="116">
        <v>0.2</v>
      </c>
      <c r="I120" s="115">
        <v>4.6820000000000004</v>
      </c>
      <c r="J120" s="116">
        <v>4.6870000000000003</v>
      </c>
      <c r="K120" s="101">
        <v>4.6920000000000002</v>
      </c>
      <c r="L120" s="116">
        <v>-0.13750000000000001</v>
      </c>
      <c r="M120" s="101">
        <v>-0.13750000000000001</v>
      </c>
      <c r="O120" s="86"/>
      <c r="P120" s="115"/>
      <c r="Q120" s="115"/>
      <c r="R120" s="188">
        <f t="shared" ca="1" si="12"/>
        <v>40238</v>
      </c>
      <c r="S120" s="130">
        <f t="shared" si="13"/>
        <v>0.92999999999999994</v>
      </c>
      <c r="T120" s="129">
        <f t="shared" si="16"/>
        <v>1</v>
      </c>
      <c r="U120" s="131">
        <f t="shared" si="14"/>
        <v>1.07</v>
      </c>
      <c r="BP120" s="92">
        <f t="shared" si="10"/>
        <v>119</v>
      </c>
      <c r="BQ120" s="135" t="s">
        <v>218</v>
      </c>
      <c r="BR120" s="91" t="s">
        <v>93</v>
      </c>
      <c r="BS120" s="90" t="s">
        <v>119</v>
      </c>
      <c r="BT120" s="96" t="s">
        <v>95</v>
      </c>
      <c r="BU120" s="96"/>
      <c r="BV120" s="90">
        <v>1</v>
      </c>
      <c r="BW120" s="91" t="s">
        <v>817</v>
      </c>
      <c r="BX120"/>
      <c r="BZ120" s="92">
        <f t="shared" si="17"/>
        <v>119</v>
      </c>
      <c r="CA120" s="4" t="s">
        <v>442</v>
      </c>
      <c r="CB120" s="91" t="s">
        <v>96</v>
      </c>
      <c r="CC120" s="90" t="s">
        <v>94</v>
      </c>
      <c r="CD120" s="96" t="s">
        <v>95</v>
      </c>
      <c r="CE120" s="96"/>
      <c r="CF120" s="90">
        <v>1</v>
      </c>
      <c r="CG120" s="91" t="s">
        <v>632</v>
      </c>
      <c r="CH120"/>
    </row>
    <row r="121" spans="1:86" ht="12.75" x14ac:dyDescent="0.2">
      <c r="A121" s="113"/>
      <c r="B121" s="114">
        <f t="shared" ca="1" si="15"/>
        <v>40269</v>
      </c>
      <c r="C121" s="101">
        <v>6.1770963641095501E-2</v>
      </c>
      <c r="D121" s="116">
        <v>1</v>
      </c>
      <c r="E121" s="116">
        <v>1</v>
      </c>
      <c r="F121" s="116">
        <v>0.185</v>
      </c>
      <c r="G121" s="116">
        <v>0.1925</v>
      </c>
      <c r="H121" s="116">
        <v>0.2</v>
      </c>
      <c r="I121" s="115">
        <v>4.7469999999999999</v>
      </c>
      <c r="J121" s="116">
        <v>4.7520000000000007</v>
      </c>
      <c r="K121" s="101">
        <v>4.7570000000000006</v>
      </c>
      <c r="L121" s="116">
        <v>-0.13750000000000001</v>
      </c>
      <c r="M121" s="101">
        <v>-0.13750000000000001</v>
      </c>
      <c r="O121" s="86"/>
      <c r="P121" s="115"/>
      <c r="Q121" s="115"/>
      <c r="R121" s="188">
        <f t="shared" ca="1" si="12"/>
        <v>40269</v>
      </c>
      <c r="S121" s="130">
        <f t="shared" si="13"/>
        <v>0.92999999999999994</v>
      </c>
      <c r="T121" s="129">
        <f t="shared" si="16"/>
        <v>1</v>
      </c>
      <c r="U121" s="131">
        <f t="shared" si="14"/>
        <v>1.07</v>
      </c>
      <c r="BP121" s="92">
        <f t="shared" si="10"/>
        <v>120</v>
      </c>
      <c r="BQ121" s="135" t="s">
        <v>219</v>
      </c>
      <c r="BR121" s="91" t="s">
        <v>93</v>
      </c>
      <c r="BS121" s="90" t="s">
        <v>119</v>
      </c>
      <c r="BT121" s="96" t="s">
        <v>95</v>
      </c>
      <c r="BU121" s="96"/>
      <c r="BV121" s="90">
        <v>1</v>
      </c>
      <c r="BW121" s="91" t="s">
        <v>818</v>
      </c>
      <c r="BX121"/>
      <c r="BZ121" s="92">
        <f t="shared" si="17"/>
        <v>120</v>
      </c>
      <c r="CA121" s="4" t="s">
        <v>443</v>
      </c>
      <c r="CB121" s="91" t="s">
        <v>96</v>
      </c>
      <c r="CC121" s="90" t="s">
        <v>94</v>
      </c>
      <c r="CD121" s="96" t="s">
        <v>95</v>
      </c>
      <c r="CE121" s="96"/>
      <c r="CF121" s="90">
        <v>1</v>
      </c>
      <c r="CG121" s="91" t="s">
        <v>633</v>
      </c>
      <c r="CH121"/>
    </row>
    <row r="122" spans="1:86" ht="12.75" x14ac:dyDescent="0.2">
      <c r="A122" s="113"/>
      <c r="B122" s="114">
        <f t="shared" ca="1" si="15"/>
        <v>40299</v>
      </c>
      <c r="C122" s="101">
        <v>6.1845865542536703E-2</v>
      </c>
      <c r="D122" s="116">
        <v>1</v>
      </c>
      <c r="E122" s="116">
        <v>1</v>
      </c>
      <c r="F122" s="116">
        <v>0.18</v>
      </c>
      <c r="G122" s="116">
        <v>0.1875</v>
      </c>
      <c r="H122" s="116">
        <v>0.19500000000000001</v>
      </c>
      <c r="I122" s="115">
        <v>4.6269999999999998</v>
      </c>
      <c r="J122" s="116">
        <v>4.6320000000000006</v>
      </c>
      <c r="K122" s="101">
        <v>4.6370000000000005</v>
      </c>
      <c r="L122" s="116">
        <v>-0.14000000000000001</v>
      </c>
      <c r="M122" s="101">
        <v>-0.14000000000000001</v>
      </c>
      <c r="O122" s="86"/>
      <c r="P122" s="115"/>
      <c r="Q122" s="115"/>
      <c r="R122" s="188">
        <f t="shared" ca="1" si="12"/>
        <v>40299</v>
      </c>
      <c r="S122" s="130">
        <f t="shared" si="13"/>
        <v>0.92999999999999994</v>
      </c>
      <c r="T122" s="129">
        <f t="shared" si="16"/>
        <v>1</v>
      </c>
      <c r="U122" s="131">
        <f t="shared" si="14"/>
        <v>1.07</v>
      </c>
      <c r="BP122" s="92">
        <f t="shared" si="10"/>
        <v>121</v>
      </c>
      <c r="BQ122" s="135" t="s">
        <v>220</v>
      </c>
      <c r="BR122" s="91" t="s">
        <v>93</v>
      </c>
      <c r="BS122" s="90" t="s">
        <v>119</v>
      </c>
      <c r="BT122" s="96" t="s">
        <v>95</v>
      </c>
      <c r="BU122" s="96"/>
      <c r="BV122" s="90">
        <v>1</v>
      </c>
      <c r="BW122" s="91" t="s">
        <v>819</v>
      </c>
      <c r="BX122"/>
      <c r="BZ122" s="92">
        <f t="shared" si="17"/>
        <v>121</v>
      </c>
      <c r="CA122" s="4" t="s">
        <v>444</v>
      </c>
      <c r="CB122" s="91" t="s">
        <v>96</v>
      </c>
      <c r="CC122" s="90" t="s">
        <v>94</v>
      </c>
      <c r="CD122" s="96" t="s">
        <v>95</v>
      </c>
      <c r="CE122" s="96"/>
      <c r="CF122" s="90">
        <v>1</v>
      </c>
      <c r="CG122" s="91" t="s">
        <v>634</v>
      </c>
      <c r="CH122"/>
    </row>
    <row r="123" spans="1:86" ht="12.75" x14ac:dyDescent="0.2">
      <c r="A123" s="113"/>
      <c r="B123" s="114">
        <f t="shared" ca="1" si="15"/>
        <v>40330</v>
      </c>
      <c r="C123" s="101">
        <v>6.1913518874471003E-2</v>
      </c>
      <c r="D123" s="116">
        <v>0.75</v>
      </c>
      <c r="E123" s="116">
        <v>0.75</v>
      </c>
      <c r="F123" s="116">
        <v>0.17749999999999999</v>
      </c>
      <c r="G123" s="116">
        <v>0.185</v>
      </c>
      <c r="H123" s="116">
        <v>0.1925</v>
      </c>
      <c r="I123" s="115">
        <v>4.4870000000000001</v>
      </c>
      <c r="J123" s="116">
        <v>4.492</v>
      </c>
      <c r="K123" s="101">
        <v>4.4969999999999999</v>
      </c>
      <c r="L123" s="116">
        <v>-0.14249999999999999</v>
      </c>
      <c r="M123" s="101">
        <v>-0.14249999999999999</v>
      </c>
      <c r="O123" s="86"/>
      <c r="P123" s="115"/>
      <c r="Q123" s="115"/>
      <c r="R123" s="188">
        <f t="shared" ca="1" si="12"/>
        <v>40330</v>
      </c>
      <c r="S123" s="130">
        <f t="shared" si="13"/>
        <v>0.67999999999999994</v>
      </c>
      <c r="T123" s="129">
        <f t="shared" si="16"/>
        <v>0.75</v>
      </c>
      <c r="U123" s="131">
        <f t="shared" si="14"/>
        <v>0.82000000000000006</v>
      </c>
      <c r="BP123" s="92">
        <f t="shared" si="10"/>
        <v>122</v>
      </c>
      <c r="BQ123" s="135" t="s">
        <v>221</v>
      </c>
      <c r="BR123" s="91" t="s">
        <v>93</v>
      </c>
      <c r="BS123" s="90" t="s">
        <v>119</v>
      </c>
      <c r="BT123" s="96" t="s">
        <v>95</v>
      </c>
      <c r="BU123" s="96"/>
      <c r="BV123" s="90">
        <v>1</v>
      </c>
      <c r="BW123" s="91" t="s">
        <v>820</v>
      </c>
      <c r="BX123"/>
      <c r="BZ123" s="92">
        <f t="shared" si="17"/>
        <v>122</v>
      </c>
      <c r="CA123" s="4" t="s">
        <v>445</v>
      </c>
      <c r="CB123" s="91" t="s">
        <v>96</v>
      </c>
      <c r="CC123" s="90" t="s">
        <v>94</v>
      </c>
      <c r="CD123" s="96" t="s">
        <v>95</v>
      </c>
      <c r="CE123" s="96"/>
      <c r="CF123" s="90">
        <v>1</v>
      </c>
      <c r="CG123" s="91" t="s">
        <v>635</v>
      </c>
      <c r="CH123"/>
    </row>
    <row r="124" spans="1:86" ht="12.75" x14ac:dyDescent="0.2">
      <c r="A124" s="113"/>
      <c r="B124" s="114">
        <f t="shared" ca="1" si="15"/>
        <v>40360</v>
      </c>
      <c r="C124" s="101">
        <v>6.1988420779457001E-2</v>
      </c>
      <c r="D124" s="116">
        <v>0.4</v>
      </c>
      <c r="E124" s="116">
        <v>0.4</v>
      </c>
      <c r="F124" s="116">
        <v>0.17749999999999999</v>
      </c>
      <c r="G124" s="116">
        <v>0.185</v>
      </c>
      <c r="H124" s="116">
        <v>0.1925</v>
      </c>
      <c r="I124" s="115">
        <v>4.3449999999999998</v>
      </c>
      <c r="J124" s="116">
        <v>4.3499999999999996</v>
      </c>
      <c r="K124" s="101">
        <v>4.3550000000000004</v>
      </c>
      <c r="L124" s="116">
        <v>-0.14000000000000001</v>
      </c>
      <c r="M124" s="101">
        <v>-0.14000000000000001</v>
      </c>
      <c r="O124" s="86"/>
      <c r="P124" s="115"/>
      <c r="Q124" s="115"/>
      <c r="R124" s="188">
        <f t="shared" ca="1" si="12"/>
        <v>40360</v>
      </c>
      <c r="S124" s="130">
        <f t="shared" si="13"/>
        <v>0.33</v>
      </c>
      <c r="T124" s="129">
        <f t="shared" si="16"/>
        <v>0.4</v>
      </c>
      <c r="U124" s="131">
        <f t="shared" si="14"/>
        <v>0.47000000000000003</v>
      </c>
      <c r="BP124" s="92">
        <f t="shared" si="10"/>
        <v>123</v>
      </c>
      <c r="BQ124" s="135" t="s">
        <v>222</v>
      </c>
      <c r="BR124" s="91" t="s">
        <v>93</v>
      </c>
      <c r="BS124" s="90" t="s">
        <v>119</v>
      </c>
      <c r="BT124" s="96" t="s">
        <v>95</v>
      </c>
      <c r="BU124" s="96"/>
      <c r="BV124" s="90">
        <v>1</v>
      </c>
      <c r="BW124" s="91" t="s">
        <v>821</v>
      </c>
      <c r="BX124"/>
      <c r="BZ124" s="92">
        <f t="shared" si="17"/>
        <v>123</v>
      </c>
      <c r="CA124" s="4" t="s">
        <v>446</v>
      </c>
      <c r="CB124" s="91" t="s">
        <v>96</v>
      </c>
      <c r="CC124" s="90" t="s">
        <v>94</v>
      </c>
      <c r="CD124" s="96" t="s">
        <v>95</v>
      </c>
      <c r="CE124" s="96"/>
      <c r="CF124" s="90">
        <v>1</v>
      </c>
      <c r="CG124" s="91" t="s">
        <v>636</v>
      </c>
      <c r="CH124"/>
    </row>
    <row r="125" spans="1:86" ht="12.75" x14ac:dyDescent="0.2">
      <c r="A125" s="113"/>
      <c r="B125" s="114">
        <f t="shared" ca="1" si="15"/>
        <v>40391</v>
      </c>
      <c r="C125" s="101">
        <v>6.2060906495732503E-2</v>
      </c>
      <c r="D125" s="116">
        <v>0.4</v>
      </c>
      <c r="E125" s="116">
        <v>0.4</v>
      </c>
      <c r="F125" s="116">
        <v>0.17749999999999999</v>
      </c>
      <c r="G125" s="116">
        <v>0.185</v>
      </c>
      <c r="H125" s="116">
        <v>0.1925</v>
      </c>
      <c r="I125" s="115">
        <v>4.3790000000000004</v>
      </c>
      <c r="J125" s="116">
        <v>4.3840000000000003</v>
      </c>
      <c r="K125" s="101">
        <v>4.3890000000000002</v>
      </c>
      <c r="L125" s="116">
        <v>-0.14000000000000001</v>
      </c>
      <c r="M125" s="101">
        <v>-0.14000000000000001</v>
      </c>
      <c r="O125" s="86"/>
      <c r="P125" s="115"/>
      <c r="Q125" s="115"/>
      <c r="R125" s="188">
        <f t="shared" ca="1" si="12"/>
        <v>40391</v>
      </c>
      <c r="S125" s="130">
        <f t="shared" si="13"/>
        <v>0.33</v>
      </c>
      <c r="T125" s="129">
        <f t="shared" si="16"/>
        <v>0.4</v>
      </c>
      <c r="U125" s="131">
        <f t="shared" si="14"/>
        <v>0.47000000000000003</v>
      </c>
      <c r="BP125" s="92">
        <f t="shared" si="10"/>
        <v>124</v>
      </c>
      <c r="BQ125" s="135" t="s">
        <v>223</v>
      </c>
      <c r="BR125" s="91" t="s">
        <v>93</v>
      </c>
      <c r="BS125" s="90" t="s">
        <v>119</v>
      </c>
      <c r="BT125" s="96" t="s">
        <v>95</v>
      </c>
      <c r="BU125" s="96"/>
      <c r="BV125" s="90">
        <v>1</v>
      </c>
      <c r="BW125" s="91" t="s">
        <v>822</v>
      </c>
      <c r="BX125"/>
      <c r="BZ125" s="92">
        <f t="shared" si="17"/>
        <v>124</v>
      </c>
      <c r="CA125" s="4" t="s">
        <v>447</v>
      </c>
      <c r="CB125" s="91" t="s">
        <v>96</v>
      </c>
      <c r="CC125" s="90" t="s">
        <v>94</v>
      </c>
      <c r="CD125" s="96" t="s">
        <v>95</v>
      </c>
      <c r="CE125" s="96"/>
      <c r="CF125" s="90">
        <v>1</v>
      </c>
      <c r="CG125" s="91" t="s">
        <v>637</v>
      </c>
      <c r="CH125"/>
    </row>
    <row r="126" spans="1:86" ht="12.75" x14ac:dyDescent="0.2">
      <c r="A126" s="113"/>
      <c r="B126" s="114">
        <f t="shared" ca="1" si="15"/>
        <v>40422</v>
      </c>
      <c r="C126" s="101">
        <v>6.2135808404382202E-2</v>
      </c>
      <c r="D126" s="116">
        <v>0.4</v>
      </c>
      <c r="E126" s="116">
        <v>0.4</v>
      </c>
      <c r="F126" s="116">
        <v>0.17749999999999999</v>
      </c>
      <c r="G126" s="116">
        <v>0.185</v>
      </c>
      <c r="H126" s="116">
        <v>0.1925</v>
      </c>
      <c r="I126" s="115">
        <v>4.4119999999999999</v>
      </c>
      <c r="J126" s="116">
        <v>4.4169999999999998</v>
      </c>
      <c r="K126" s="101">
        <v>4.4220000000000006</v>
      </c>
      <c r="L126" s="116">
        <v>-0.14000000000000001</v>
      </c>
      <c r="M126" s="101">
        <v>-0.14000000000000001</v>
      </c>
      <c r="O126" s="86"/>
      <c r="P126" s="115"/>
      <c r="Q126" s="115"/>
      <c r="R126" s="188">
        <f t="shared" ca="1" si="12"/>
        <v>40422</v>
      </c>
      <c r="S126" s="130">
        <f t="shared" si="13"/>
        <v>0.33</v>
      </c>
      <c r="T126" s="129">
        <f t="shared" si="16"/>
        <v>0.4</v>
      </c>
      <c r="U126" s="131">
        <f t="shared" si="14"/>
        <v>0.47000000000000003</v>
      </c>
      <c r="BP126" s="92">
        <f t="shared" si="10"/>
        <v>125</v>
      </c>
      <c r="BQ126" s="135" t="s">
        <v>224</v>
      </c>
      <c r="BR126" s="91" t="s">
        <v>93</v>
      </c>
      <c r="BS126" s="90" t="s">
        <v>119</v>
      </c>
      <c r="BT126" s="96" t="s">
        <v>95</v>
      </c>
      <c r="BU126" s="96"/>
      <c r="BV126" s="90">
        <v>1</v>
      </c>
      <c r="BW126" s="91" t="s">
        <v>823</v>
      </c>
      <c r="BX126"/>
      <c r="BZ126" s="92">
        <f t="shared" si="17"/>
        <v>125</v>
      </c>
      <c r="CA126" s="4" t="s">
        <v>448</v>
      </c>
      <c r="CB126" s="91" t="s">
        <v>96</v>
      </c>
      <c r="CC126" s="90" t="s">
        <v>94</v>
      </c>
      <c r="CD126" s="96" t="s">
        <v>95</v>
      </c>
      <c r="CE126" s="96"/>
      <c r="CF126" s="90">
        <v>1</v>
      </c>
      <c r="CG126" s="91" t="s">
        <v>638</v>
      </c>
      <c r="CH126"/>
    </row>
    <row r="127" spans="1:86" ht="12.75" x14ac:dyDescent="0.2">
      <c r="A127" s="113"/>
      <c r="B127" s="114">
        <f t="shared" ca="1" si="15"/>
        <v>40452</v>
      </c>
      <c r="C127" s="101">
        <v>6.22082941242037E-2</v>
      </c>
      <c r="D127" s="116">
        <v>0.4</v>
      </c>
      <c r="E127" s="116">
        <v>0.4</v>
      </c>
      <c r="F127" s="116">
        <v>0.17749999999999999</v>
      </c>
      <c r="G127" s="116">
        <v>0.185</v>
      </c>
      <c r="H127" s="116">
        <v>0.1925</v>
      </c>
      <c r="I127" s="115">
        <v>4.4569999999999999</v>
      </c>
      <c r="J127" s="116">
        <v>4.4620000000000006</v>
      </c>
      <c r="K127" s="101">
        <v>4.4670000000000005</v>
      </c>
      <c r="L127" s="116">
        <v>-0.14000000000000001</v>
      </c>
      <c r="M127" s="101">
        <v>-0.14000000000000001</v>
      </c>
      <c r="O127" s="86"/>
      <c r="P127" s="115"/>
      <c r="Q127" s="115"/>
      <c r="R127" s="188">
        <f t="shared" ca="1" si="12"/>
        <v>40452</v>
      </c>
      <c r="S127" s="130">
        <f t="shared" si="13"/>
        <v>0.33</v>
      </c>
      <c r="T127" s="129">
        <f t="shared" si="16"/>
        <v>0.4</v>
      </c>
      <c r="U127" s="131">
        <f t="shared" si="14"/>
        <v>0.47000000000000003</v>
      </c>
      <c r="BP127" s="92">
        <f t="shared" si="10"/>
        <v>126</v>
      </c>
      <c r="BQ127" s="135" t="s">
        <v>225</v>
      </c>
      <c r="BR127" s="91" t="s">
        <v>93</v>
      </c>
      <c r="BS127" s="90" t="s">
        <v>119</v>
      </c>
      <c r="BT127" s="96" t="s">
        <v>95</v>
      </c>
      <c r="BU127" s="96"/>
      <c r="BV127" s="90">
        <v>1</v>
      </c>
      <c r="BW127" s="91" t="s">
        <v>824</v>
      </c>
      <c r="BX127"/>
      <c r="BZ127" s="92">
        <f t="shared" si="17"/>
        <v>126</v>
      </c>
      <c r="CA127" s="4" t="s">
        <v>449</v>
      </c>
      <c r="CB127" s="91" t="s">
        <v>96</v>
      </c>
      <c r="CC127" s="90" t="s">
        <v>94</v>
      </c>
      <c r="CD127" s="96" t="s">
        <v>95</v>
      </c>
      <c r="CE127" s="96"/>
      <c r="CF127" s="90">
        <v>1</v>
      </c>
      <c r="CG127" s="91" t="s">
        <v>639</v>
      </c>
      <c r="CH127"/>
    </row>
    <row r="128" spans="1:86" ht="12.75" x14ac:dyDescent="0.2">
      <c r="A128" s="113"/>
      <c r="B128" s="114">
        <f t="shared" ca="1" si="15"/>
        <v>40483</v>
      </c>
      <c r="C128" s="101">
        <v>6.2283196036518003E-2</v>
      </c>
      <c r="D128" s="116">
        <v>0.5</v>
      </c>
      <c r="E128" s="116">
        <v>0.5</v>
      </c>
      <c r="F128" s="116">
        <v>0.17749999999999999</v>
      </c>
      <c r="G128" s="116">
        <v>0.185</v>
      </c>
      <c r="H128" s="116">
        <v>0.1925</v>
      </c>
      <c r="I128" s="115">
        <v>4.492</v>
      </c>
      <c r="J128" s="116">
        <v>4.4969999999999999</v>
      </c>
      <c r="K128" s="101">
        <v>4.5019999999999998</v>
      </c>
      <c r="L128" s="116">
        <v>-0.14000000000000001</v>
      </c>
      <c r="M128" s="101">
        <v>-0.14000000000000001</v>
      </c>
      <c r="O128" s="86"/>
      <c r="P128" s="115"/>
      <c r="Q128" s="115"/>
      <c r="R128" s="188">
        <f t="shared" ca="1" si="12"/>
        <v>40483</v>
      </c>
      <c r="S128" s="130">
        <f t="shared" si="13"/>
        <v>0.43</v>
      </c>
      <c r="T128" s="129">
        <f t="shared" si="16"/>
        <v>0.5</v>
      </c>
      <c r="U128" s="131">
        <f t="shared" si="14"/>
        <v>0.57000000000000006</v>
      </c>
      <c r="BP128" s="92">
        <f t="shared" si="10"/>
        <v>127</v>
      </c>
      <c r="BQ128" s="135" t="s">
        <v>226</v>
      </c>
      <c r="BR128" s="91" t="s">
        <v>93</v>
      </c>
      <c r="BS128" s="90" t="s">
        <v>119</v>
      </c>
      <c r="BT128" s="96" t="s">
        <v>95</v>
      </c>
      <c r="BU128" s="96"/>
      <c r="BV128" s="90">
        <v>1</v>
      </c>
      <c r="BW128" s="91" t="s">
        <v>825</v>
      </c>
      <c r="BX128"/>
      <c r="BZ128" s="92">
        <f t="shared" si="17"/>
        <v>127</v>
      </c>
      <c r="CA128" s="4" t="s">
        <v>450</v>
      </c>
      <c r="CB128" s="91" t="s">
        <v>96</v>
      </c>
      <c r="CC128" s="90" t="s">
        <v>94</v>
      </c>
      <c r="CD128" s="96" t="s">
        <v>95</v>
      </c>
      <c r="CE128" s="96"/>
      <c r="CF128" s="90">
        <v>1</v>
      </c>
      <c r="CG128" s="91" t="s">
        <v>640</v>
      </c>
      <c r="CH128"/>
    </row>
    <row r="129" spans="1:86" ht="12.75" x14ac:dyDescent="0.2">
      <c r="A129" s="113"/>
      <c r="B129" s="114">
        <f t="shared" ca="1" si="15"/>
        <v>40513</v>
      </c>
      <c r="C129" s="101">
        <v>6.2358097950694802E-2</v>
      </c>
      <c r="D129" s="116">
        <v>0.55000000000000004</v>
      </c>
      <c r="E129" s="116">
        <v>0.55000000000000004</v>
      </c>
      <c r="F129" s="116">
        <v>0.17749999999999999</v>
      </c>
      <c r="G129" s="116">
        <v>0.185</v>
      </c>
      <c r="H129" s="116">
        <v>0.1925</v>
      </c>
      <c r="I129" s="115">
        <v>4.4969999999999999</v>
      </c>
      <c r="J129" s="116">
        <v>4.5019999999999998</v>
      </c>
      <c r="K129" s="101">
        <v>4.5070000000000006</v>
      </c>
      <c r="L129" s="116">
        <v>-0.14000000000000001</v>
      </c>
      <c r="M129" s="101">
        <v>-0.14000000000000001</v>
      </c>
      <c r="O129" s="86"/>
      <c r="P129" s="115"/>
      <c r="Q129" s="115"/>
      <c r="R129" s="188">
        <f t="shared" ca="1" si="12"/>
        <v>40513</v>
      </c>
      <c r="S129" s="130">
        <f t="shared" si="13"/>
        <v>0.48000000000000004</v>
      </c>
      <c r="T129" s="129">
        <f t="shared" si="16"/>
        <v>0.55000000000000004</v>
      </c>
      <c r="U129" s="131">
        <f t="shared" si="14"/>
        <v>0.62000000000000011</v>
      </c>
      <c r="BP129" s="92">
        <f t="shared" si="10"/>
        <v>128</v>
      </c>
      <c r="BQ129" s="135" t="s">
        <v>227</v>
      </c>
      <c r="BR129" s="91" t="s">
        <v>93</v>
      </c>
      <c r="BS129" s="90" t="s">
        <v>119</v>
      </c>
      <c r="BT129" s="96" t="s">
        <v>95</v>
      </c>
      <c r="BU129" s="96"/>
      <c r="BV129" s="90">
        <v>1</v>
      </c>
      <c r="BW129" s="91" t="s">
        <v>826</v>
      </c>
      <c r="BX129"/>
      <c r="BZ129" s="92">
        <f t="shared" si="17"/>
        <v>128</v>
      </c>
      <c r="CA129" s="4" t="s">
        <v>451</v>
      </c>
      <c r="CB129" s="91" t="s">
        <v>96</v>
      </c>
      <c r="CC129" s="90" t="s">
        <v>94</v>
      </c>
      <c r="CD129" s="96" t="s">
        <v>95</v>
      </c>
      <c r="CE129" s="96"/>
      <c r="CF129" s="90">
        <v>1</v>
      </c>
      <c r="CG129" s="91" t="s">
        <v>641</v>
      </c>
      <c r="CH129"/>
    </row>
    <row r="130" spans="1:86" ht="12.75" x14ac:dyDescent="0.2">
      <c r="A130" s="113"/>
      <c r="B130" s="114">
        <f t="shared" ca="1" si="15"/>
        <v>40544</v>
      </c>
      <c r="C130" s="101">
        <v>6.2430583675864099E-2</v>
      </c>
      <c r="D130" s="116">
        <v>0.55000000000000004</v>
      </c>
      <c r="E130" s="116">
        <v>0.55000000000000004</v>
      </c>
      <c r="F130" s="116">
        <v>0.17749999999999999</v>
      </c>
      <c r="G130" s="116">
        <v>0.185</v>
      </c>
      <c r="H130" s="116">
        <v>0.1925</v>
      </c>
      <c r="I130" s="115">
        <v>4.5220000000000002</v>
      </c>
      <c r="J130" s="116">
        <v>4.5270000000000001</v>
      </c>
      <c r="K130" s="101">
        <v>4.532</v>
      </c>
      <c r="L130" s="116">
        <v>-0.14000000000000001</v>
      </c>
      <c r="M130" s="101">
        <v>-0.14000000000000001</v>
      </c>
      <c r="O130" s="86"/>
      <c r="P130" s="115"/>
      <c r="Q130" s="115"/>
      <c r="R130" s="188">
        <f t="shared" ca="1" si="12"/>
        <v>40544</v>
      </c>
      <c r="S130" s="130">
        <f t="shared" si="13"/>
        <v>0.48000000000000004</v>
      </c>
      <c r="T130" s="129">
        <f t="shared" si="16"/>
        <v>0.55000000000000004</v>
      </c>
      <c r="U130" s="131">
        <f t="shared" si="14"/>
        <v>0.62000000000000011</v>
      </c>
      <c r="BP130" s="92">
        <f t="shared" ref="BP130:BP193" si="18">BP129+BV130</f>
        <v>129</v>
      </c>
      <c r="BQ130" s="135" t="s">
        <v>228</v>
      </c>
      <c r="BR130" s="91" t="s">
        <v>93</v>
      </c>
      <c r="BS130" s="90" t="s">
        <v>119</v>
      </c>
      <c r="BT130" s="96" t="s">
        <v>95</v>
      </c>
      <c r="BU130" s="96"/>
      <c r="BV130" s="90">
        <v>1</v>
      </c>
      <c r="BW130" s="91" t="s">
        <v>827</v>
      </c>
      <c r="BX130"/>
      <c r="BZ130" s="92">
        <f t="shared" ref="BZ130:BZ161" si="19">BZ129+CF130</f>
        <v>129</v>
      </c>
      <c r="CA130" s="4" t="s">
        <v>452</v>
      </c>
      <c r="CB130" s="91" t="s">
        <v>96</v>
      </c>
      <c r="CC130" s="90" t="s">
        <v>94</v>
      </c>
      <c r="CD130" s="96" t="s">
        <v>95</v>
      </c>
      <c r="CE130" s="96"/>
      <c r="CF130" s="90">
        <v>1</v>
      </c>
      <c r="CG130" s="91" t="s">
        <v>642</v>
      </c>
      <c r="CH130"/>
    </row>
    <row r="131" spans="1:86" ht="12.75" x14ac:dyDescent="0.2">
      <c r="A131" s="113"/>
      <c r="B131" s="114">
        <f t="shared" ca="1" si="15"/>
        <v>40575</v>
      </c>
      <c r="C131" s="101">
        <v>6.2505485593703697E-2</v>
      </c>
      <c r="D131" s="116">
        <v>0.8</v>
      </c>
      <c r="E131" s="116">
        <v>0.8</v>
      </c>
      <c r="F131" s="116">
        <v>0.17749999999999999</v>
      </c>
      <c r="G131" s="116">
        <v>0.185</v>
      </c>
      <c r="H131" s="116">
        <v>0.1925</v>
      </c>
      <c r="I131" s="115">
        <v>4.6320000000000006</v>
      </c>
      <c r="J131" s="116">
        <v>4.6370000000000005</v>
      </c>
      <c r="K131" s="101">
        <v>4.6420000000000003</v>
      </c>
      <c r="L131" s="116">
        <v>-0.14249999999999999</v>
      </c>
      <c r="M131" s="101">
        <v>-0.14249999999999999</v>
      </c>
      <c r="O131" s="86"/>
      <c r="P131" s="115"/>
      <c r="Q131" s="115"/>
      <c r="R131" s="188">
        <f t="shared" ca="1" si="12"/>
        <v>40575</v>
      </c>
      <c r="S131" s="130">
        <f t="shared" si="13"/>
        <v>0.73</v>
      </c>
      <c r="T131" s="129">
        <f t="shared" si="16"/>
        <v>0.8</v>
      </c>
      <c r="U131" s="131">
        <f t="shared" si="14"/>
        <v>0.87000000000000011</v>
      </c>
      <c r="BP131" s="92">
        <f t="shared" si="18"/>
        <v>130</v>
      </c>
      <c r="BQ131" s="135" t="s">
        <v>229</v>
      </c>
      <c r="BR131" s="91" t="s">
        <v>93</v>
      </c>
      <c r="BS131" s="90" t="s">
        <v>119</v>
      </c>
      <c r="BT131" s="96" t="s">
        <v>95</v>
      </c>
      <c r="BU131" s="96"/>
      <c r="BV131" s="90">
        <v>1</v>
      </c>
      <c r="BW131" s="91" t="s">
        <v>828</v>
      </c>
      <c r="BX131"/>
      <c r="BZ131" s="92">
        <f t="shared" si="19"/>
        <v>130</v>
      </c>
      <c r="CA131" s="4" t="s">
        <v>453</v>
      </c>
      <c r="CB131" s="91" t="s">
        <v>96</v>
      </c>
      <c r="CC131" s="90" t="s">
        <v>94</v>
      </c>
      <c r="CD131" s="96" t="s">
        <v>95</v>
      </c>
      <c r="CE131" s="96"/>
      <c r="CF131" s="90">
        <v>1</v>
      </c>
      <c r="CG131" s="91" t="s">
        <v>643</v>
      </c>
      <c r="CH131"/>
    </row>
    <row r="132" spans="1:86" ht="12.75" x14ac:dyDescent="0.2">
      <c r="A132" s="113"/>
      <c r="B132" s="114">
        <f t="shared" ca="1" si="15"/>
        <v>40603</v>
      </c>
      <c r="C132" s="101">
        <v>6.2577971322418602E-2</v>
      </c>
      <c r="D132" s="116">
        <v>1</v>
      </c>
      <c r="E132" s="116">
        <v>1</v>
      </c>
      <c r="F132" s="116">
        <v>0.17749999999999999</v>
      </c>
      <c r="G132" s="116">
        <v>0.185</v>
      </c>
      <c r="H132" s="116">
        <v>0.1925</v>
      </c>
      <c r="I132" s="115">
        <v>4.7520000000000007</v>
      </c>
      <c r="J132" s="116">
        <v>4.7570000000000006</v>
      </c>
      <c r="K132" s="101">
        <v>4.7620000000000005</v>
      </c>
      <c r="L132" s="116">
        <v>-0.13750000000000001</v>
      </c>
      <c r="M132" s="101">
        <v>-0.13750000000000001</v>
      </c>
      <c r="O132" s="86"/>
      <c r="P132" s="115"/>
      <c r="Q132" s="115"/>
      <c r="R132" s="188">
        <f t="shared" ca="1" si="12"/>
        <v>40603</v>
      </c>
      <c r="S132" s="130">
        <f t="shared" si="13"/>
        <v>0.92999999999999994</v>
      </c>
      <c r="T132" s="129">
        <f t="shared" si="16"/>
        <v>1</v>
      </c>
      <c r="U132" s="131">
        <f t="shared" si="14"/>
        <v>1.07</v>
      </c>
      <c r="BP132" s="92">
        <f t="shared" si="18"/>
        <v>131</v>
      </c>
      <c r="BQ132" s="135" t="s">
        <v>230</v>
      </c>
      <c r="BR132" s="91" t="s">
        <v>93</v>
      </c>
      <c r="BS132" s="90" t="s">
        <v>119</v>
      </c>
      <c r="BT132" s="96" t="s">
        <v>95</v>
      </c>
      <c r="BU132" s="96"/>
      <c r="BV132" s="90">
        <v>1</v>
      </c>
      <c r="BW132" s="91" t="s">
        <v>829</v>
      </c>
      <c r="BX132"/>
      <c r="BZ132" s="92">
        <f t="shared" si="19"/>
        <v>131</v>
      </c>
      <c r="CA132" s="4" t="s">
        <v>454</v>
      </c>
      <c r="CB132" s="91" t="s">
        <v>96</v>
      </c>
      <c r="CC132" s="90" t="s">
        <v>94</v>
      </c>
      <c r="CD132" s="96" t="s">
        <v>95</v>
      </c>
      <c r="CE132" s="96"/>
      <c r="CF132" s="90">
        <v>1</v>
      </c>
      <c r="CG132" s="91" t="s">
        <v>644</v>
      </c>
      <c r="CH132"/>
    </row>
    <row r="133" spans="1:86" ht="12.75" x14ac:dyDescent="0.2">
      <c r="A133" s="113"/>
      <c r="B133" s="114">
        <f t="shared" ca="1" si="15"/>
        <v>40634</v>
      </c>
      <c r="C133" s="101">
        <v>6.2652873243922408E-2</v>
      </c>
      <c r="D133" s="116">
        <v>1</v>
      </c>
      <c r="E133" s="116">
        <v>1</v>
      </c>
      <c r="F133" s="116">
        <v>0.17749999999999999</v>
      </c>
      <c r="G133" s="116">
        <v>0.185</v>
      </c>
      <c r="H133" s="116">
        <v>0.1925</v>
      </c>
      <c r="I133" s="115">
        <v>4.827</v>
      </c>
      <c r="J133" s="116">
        <v>4.8319999999999999</v>
      </c>
      <c r="K133" s="101">
        <v>4.8370000000000006</v>
      </c>
      <c r="L133" s="116">
        <v>-0.13750000000000001</v>
      </c>
      <c r="M133" s="101">
        <v>-0.13750000000000001</v>
      </c>
      <c r="O133" s="86"/>
      <c r="P133" s="115"/>
      <c r="Q133" s="115"/>
      <c r="R133" s="188">
        <f t="shared" ca="1" si="12"/>
        <v>40634</v>
      </c>
      <c r="S133" s="130">
        <f t="shared" si="13"/>
        <v>0.92999999999999994</v>
      </c>
      <c r="T133" s="129">
        <f t="shared" si="16"/>
        <v>1</v>
      </c>
      <c r="U133" s="131">
        <f t="shared" si="14"/>
        <v>1.07</v>
      </c>
      <c r="BP133" s="92">
        <f t="shared" si="18"/>
        <v>132</v>
      </c>
      <c r="BQ133" s="135" t="s">
        <v>231</v>
      </c>
      <c r="BR133" s="91" t="s">
        <v>93</v>
      </c>
      <c r="BS133" s="90" t="s">
        <v>119</v>
      </c>
      <c r="BT133" s="96" t="s">
        <v>95</v>
      </c>
      <c r="BU133" s="96"/>
      <c r="BV133" s="90">
        <v>1</v>
      </c>
      <c r="BW133" s="91" t="s">
        <v>830</v>
      </c>
      <c r="BX133"/>
      <c r="BZ133" s="92">
        <f t="shared" si="19"/>
        <v>132</v>
      </c>
      <c r="CA133" s="4" t="s">
        <v>455</v>
      </c>
      <c r="CB133" s="91" t="s">
        <v>96</v>
      </c>
      <c r="CC133" s="90" t="s">
        <v>94</v>
      </c>
      <c r="CD133" s="96" t="s">
        <v>95</v>
      </c>
      <c r="CE133" s="96"/>
      <c r="CF133" s="90">
        <v>1</v>
      </c>
      <c r="CG133" s="91" t="s">
        <v>645</v>
      </c>
      <c r="CH133"/>
    </row>
    <row r="134" spans="1:86" ht="12.75" x14ac:dyDescent="0.2">
      <c r="A134" s="113"/>
      <c r="B134" s="114">
        <f t="shared" ca="1" si="15"/>
        <v>40664</v>
      </c>
      <c r="C134" s="101">
        <v>6.2727775167287406E-2</v>
      </c>
      <c r="D134" s="116">
        <v>1</v>
      </c>
      <c r="E134" s="116">
        <v>1</v>
      </c>
      <c r="F134" s="116">
        <v>0.17749999999999999</v>
      </c>
      <c r="G134" s="116">
        <v>0.185</v>
      </c>
      <c r="H134" s="116">
        <v>0.1925</v>
      </c>
      <c r="I134" s="115">
        <v>4.7069999999999999</v>
      </c>
      <c r="J134" s="116">
        <v>4.7120000000000006</v>
      </c>
      <c r="K134" s="101">
        <v>4.7170000000000005</v>
      </c>
      <c r="L134" s="116">
        <v>-0.14000000000000001</v>
      </c>
      <c r="M134" s="101">
        <v>-0.14000000000000001</v>
      </c>
      <c r="O134" s="86"/>
      <c r="P134" s="115"/>
      <c r="Q134" s="115"/>
      <c r="R134" s="188">
        <f t="shared" ca="1" si="12"/>
        <v>40664</v>
      </c>
      <c r="S134" s="130">
        <f t="shared" si="13"/>
        <v>0.92999999999999994</v>
      </c>
      <c r="T134" s="129">
        <f t="shared" si="16"/>
        <v>1</v>
      </c>
      <c r="U134" s="131">
        <f t="shared" si="14"/>
        <v>1.07</v>
      </c>
      <c r="BP134" s="92">
        <f t="shared" si="18"/>
        <v>133</v>
      </c>
      <c r="BQ134" s="135" t="s">
        <v>232</v>
      </c>
      <c r="BR134" s="91" t="s">
        <v>93</v>
      </c>
      <c r="BS134" s="90" t="s">
        <v>119</v>
      </c>
      <c r="BT134" s="96" t="s">
        <v>95</v>
      </c>
      <c r="BU134" s="96"/>
      <c r="BV134" s="90">
        <v>1</v>
      </c>
      <c r="BW134" s="91" t="s">
        <v>831</v>
      </c>
      <c r="BX134"/>
      <c r="BZ134" s="92">
        <f t="shared" si="19"/>
        <v>133</v>
      </c>
      <c r="CA134" s="4" t="s">
        <v>456</v>
      </c>
      <c r="CB134" s="91" t="s">
        <v>96</v>
      </c>
      <c r="CC134" s="90" t="s">
        <v>94</v>
      </c>
      <c r="CD134" s="96" t="s">
        <v>95</v>
      </c>
      <c r="CE134" s="96"/>
      <c r="CF134" s="90">
        <v>1</v>
      </c>
      <c r="CG134" s="91" t="s">
        <v>646</v>
      </c>
      <c r="CH134"/>
    </row>
    <row r="135" spans="1:86" ht="12.75" x14ac:dyDescent="0.2">
      <c r="A135" s="113"/>
      <c r="B135" s="114">
        <f t="shared" ca="1" si="15"/>
        <v>40695</v>
      </c>
      <c r="C135" s="101">
        <v>6.2795428519024199E-2</v>
      </c>
      <c r="D135" s="116">
        <v>0.75</v>
      </c>
      <c r="E135" s="116">
        <v>0.75</v>
      </c>
      <c r="F135" s="116">
        <v>0.17249999999999999</v>
      </c>
      <c r="G135" s="116">
        <v>0.18</v>
      </c>
      <c r="H135" s="116">
        <v>0.1875</v>
      </c>
      <c r="I135" s="115">
        <v>4.5670000000000002</v>
      </c>
      <c r="J135" s="116">
        <v>4.5720000000000001</v>
      </c>
      <c r="K135" s="101">
        <v>4.577</v>
      </c>
      <c r="L135" s="116">
        <v>-0.14249999999999999</v>
      </c>
      <c r="M135" s="101">
        <v>-0.14249999999999999</v>
      </c>
      <c r="O135" s="86"/>
      <c r="P135" s="115"/>
      <c r="Q135" s="115"/>
      <c r="R135" s="188">
        <f t="shared" ca="1" si="12"/>
        <v>40695</v>
      </c>
      <c r="S135" s="130">
        <f t="shared" si="13"/>
        <v>0.67999999999999994</v>
      </c>
      <c r="T135" s="129">
        <f t="shared" si="16"/>
        <v>0.75</v>
      </c>
      <c r="U135" s="131">
        <f t="shared" si="14"/>
        <v>0.82000000000000006</v>
      </c>
      <c r="BP135" s="92">
        <f t="shared" si="18"/>
        <v>134</v>
      </c>
      <c r="BQ135" s="135" t="s">
        <v>233</v>
      </c>
      <c r="BR135" s="91" t="s">
        <v>93</v>
      </c>
      <c r="BS135" s="90" t="s">
        <v>119</v>
      </c>
      <c r="BT135" s="96" t="s">
        <v>95</v>
      </c>
      <c r="BU135" s="96"/>
      <c r="BV135" s="90">
        <v>1</v>
      </c>
      <c r="BW135" s="91" t="s">
        <v>832</v>
      </c>
      <c r="BX135"/>
      <c r="BZ135" s="92">
        <f t="shared" si="19"/>
        <v>134</v>
      </c>
      <c r="CA135" s="4" t="s">
        <v>457</v>
      </c>
      <c r="CB135" s="91" t="s">
        <v>96</v>
      </c>
      <c r="CC135" s="90" t="s">
        <v>94</v>
      </c>
      <c r="CD135" s="96" t="s">
        <v>95</v>
      </c>
      <c r="CE135" s="96"/>
      <c r="CF135" s="90">
        <v>1</v>
      </c>
      <c r="CG135" s="91" t="s">
        <v>647</v>
      </c>
      <c r="CH135"/>
    </row>
    <row r="136" spans="1:86" ht="12.75" x14ac:dyDescent="0.2">
      <c r="A136" s="113"/>
      <c r="B136" s="114">
        <f t="shared" ca="1" si="15"/>
        <v>40725</v>
      </c>
      <c r="C136" s="101">
        <v>6.2870330445933001E-2</v>
      </c>
      <c r="D136" s="116">
        <v>0.4</v>
      </c>
      <c r="E136" s="116">
        <v>0.4</v>
      </c>
      <c r="F136" s="116">
        <v>0.17249999999999999</v>
      </c>
      <c r="G136" s="116">
        <v>0.18</v>
      </c>
      <c r="H136" s="116">
        <v>0.1875</v>
      </c>
      <c r="I136" s="115">
        <v>4.4249999999999998</v>
      </c>
      <c r="J136" s="116">
        <v>4.43</v>
      </c>
      <c r="K136" s="101">
        <v>4.4349999999999996</v>
      </c>
      <c r="L136" s="116">
        <v>-0.14000000000000001</v>
      </c>
      <c r="M136" s="101">
        <v>-0.14000000000000001</v>
      </c>
      <c r="O136" s="86"/>
      <c r="P136" s="115"/>
      <c r="Q136" s="115"/>
      <c r="R136" s="188">
        <f t="shared" ca="1" si="12"/>
        <v>40725</v>
      </c>
      <c r="S136" s="130">
        <f t="shared" si="13"/>
        <v>0.33</v>
      </c>
      <c r="T136" s="129">
        <f t="shared" si="16"/>
        <v>0.4</v>
      </c>
      <c r="U136" s="131">
        <f t="shared" si="14"/>
        <v>0.47000000000000003</v>
      </c>
      <c r="BP136" s="92">
        <f t="shared" si="18"/>
        <v>135</v>
      </c>
      <c r="BQ136" s="135" t="s">
        <v>234</v>
      </c>
      <c r="BR136" s="91" t="s">
        <v>93</v>
      </c>
      <c r="BS136" s="90" t="s">
        <v>119</v>
      </c>
      <c r="BT136" s="96" t="s">
        <v>95</v>
      </c>
      <c r="BU136" s="96"/>
      <c r="BV136" s="90">
        <v>1</v>
      </c>
      <c r="BW136" s="91" t="s">
        <v>833</v>
      </c>
      <c r="BX136"/>
      <c r="BZ136" s="92">
        <f t="shared" si="19"/>
        <v>135</v>
      </c>
      <c r="CA136" s="4" t="s">
        <v>458</v>
      </c>
      <c r="CB136" s="91" t="s">
        <v>96</v>
      </c>
      <c r="CC136" s="90" t="s">
        <v>94</v>
      </c>
      <c r="CD136" s="96" t="s">
        <v>95</v>
      </c>
      <c r="CE136" s="96"/>
      <c r="CF136" s="90">
        <v>1</v>
      </c>
      <c r="CG136" s="91" t="s">
        <v>648</v>
      </c>
      <c r="CH136"/>
    </row>
    <row r="137" spans="1:86" ht="12.75" x14ac:dyDescent="0.2">
      <c r="A137" s="113"/>
      <c r="B137" s="114">
        <f t="shared" ca="1" si="15"/>
        <v>40756</v>
      </c>
      <c r="C137" s="101">
        <v>6.2927435056356396E-2</v>
      </c>
      <c r="D137" s="116">
        <v>0.4</v>
      </c>
      <c r="E137" s="116">
        <v>0.4</v>
      </c>
      <c r="F137" s="116">
        <v>0.17249999999999999</v>
      </c>
      <c r="G137" s="116">
        <v>0.18</v>
      </c>
      <c r="H137" s="116">
        <v>0.1875</v>
      </c>
      <c r="I137" s="115">
        <v>4.4590000000000005</v>
      </c>
      <c r="J137" s="116">
        <v>4.4640000000000004</v>
      </c>
      <c r="K137" s="101">
        <v>4.4690000000000003</v>
      </c>
      <c r="L137" s="116">
        <v>-0.14000000000000001</v>
      </c>
      <c r="M137" s="101">
        <v>-0.14000000000000001</v>
      </c>
      <c r="O137" s="86"/>
      <c r="P137" s="115"/>
      <c r="Q137" s="115"/>
      <c r="R137" s="188">
        <f t="shared" ca="1" si="12"/>
        <v>40756</v>
      </c>
      <c r="S137" s="130">
        <f t="shared" si="13"/>
        <v>0.33</v>
      </c>
      <c r="T137" s="129">
        <f t="shared" si="16"/>
        <v>0.4</v>
      </c>
      <c r="U137" s="131">
        <f t="shared" si="14"/>
        <v>0.47000000000000003</v>
      </c>
      <c r="BP137" s="92">
        <f t="shared" si="18"/>
        <v>136</v>
      </c>
      <c r="BQ137" s="135" t="s">
        <v>235</v>
      </c>
      <c r="BR137" s="91" t="s">
        <v>93</v>
      </c>
      <c r="BS137" s="90" t="s">
        <v>119</v>
      </c>
      <c r="BT137" s="96" t="s">
        <v>95</v>
      </c>
      <c r="BU137" s="96"/>
      <c r="BV137" s="90">
        <v>1</v>
      </c>
      <c r="BW137" s="91" t="s">
        <v>834</v>
      </c>
      <c r="BX137"/>
      <c r="BZ137" s="92">
        <f t="shared" si="19"/>
        <v>136</v>
      </c>
      <c r="CA137" s="4" t="s">
        <v>460</v>
      </c>
      <c r="CB137" s="91" t="s">
        <v>96</v>
      </c>
      <c r="CC137" s="90" t="s">
        <v>94</v>
      </c>
      <c r="CD137" s="96" t="s">
        <v>95</v>
      </c>
      <c r="CE137" s="96"/>
      <c r="CF137" s="90">
        <v>1</v>
      </c>
      <c r="CG137" s="91" t="s">
        <v>649</v>
      </c>
      <c r="CH137"/>
    </row>
    <row r="138" spans="1:86" ht="12.75" x14ac:dyDescent="0.2">
      <c r="A138" s="113"/>
      <c r="B138" s="114">
        <f t="shared" ca="1" si="15"/>
        <v>40787</v>
      </c>
      <c r="C138" s="101">
        <v>6.2965658913714001E-2</v>
      </c>
      <c r="D138" s="101">
        <v>0.4</v>
      </c>
      <c r="E138" s="101">
        <v>0.4</v>
      </c>
      <c r="F138" s="101">
        <v>0.17249999999999999</v>
      </c>
      <c r="G138" s="101">
        <v>0.18</v>
      </c>
      <c r="H138" s="101">
        <v>0.1875</v>
      </c>
      <c r="I138" s="102">
        <v>4.492</v>
      </c>
      <c r="J138" s="101">
        <v>4.4969999999999999</v>
      </c>
      <c r="K138" s="101">
        <v>4.5019999999999998</v>
      </c>
      <c r="L138" s="101">
        <v>-0.14000000000000001</v>
      </c>
      <c r="M138" s="101">
        <v>-0.14000000000000001</v>
      </c>
      <c r="O138" s="86"/>
      <c r="P138" s="115"/>
      <c r="Q138" s="115"/>
      <c r="R138" s="188">
        <f t="shared" ca="1" si="12"/>
        <v>40787</v>
      </c>
      <c r="S138" s="130">
        <f t="shared" si="13"/>
        <v>0.33</v>
      </c>
      <c r="T138" s="129">
        <f t="shared" si="16"/>
        <v>0.4</v>
      </c>
      <c r="U138" s="131">
        <f t="shared" si="14"/>
        <v>0.47000000000000003</v>
      </c>
      <c r="BP138" s="92">
        <f t="shared" si="18"/>
        <v>137</v>
      </c>
      <c r="BQ138" s="135" t="s">
        <v>236</v>
      </c>
      <c r="BR138" s="91" t="s">
        <v>93</v>
      </c>
      <c r="BS138" s="90" t="s">
        <v>119</v>
      </c>
      <c r="BT138" s="96" t="s">
        <v>95</v>
      </c>
      <c r="BU138" s="96"/>
      <c r="BV138" s="90">
        <v>1</v>
      </c>
      <c r="BW138" s="91" t="s">
        <v>835</v>
      </c>
      <c r="BX138"/>
      <c r="BZ138" s="92">
        <f t="shared" si="19"/>
        <v>137</v>
      </c>
      <c r="CA138" s="4" t="s">
        <v>461</v>
      </c>
      <c r="CB138" s="91" t="s">
        <v>96</v>
      </c>
      <c r="CC138" s="90" t="s">
        <v>94</v>
      </c>
      <c r="CD138" s="96" t="s">
        <v>95</v>
      </c>
      <c r="CE138" s="96"/>
      <c r="CF138" s="90">
        <v>1</v>
      </c>
      <c r="CG138" s="91" t="s">
        <v>650</v>
      </c>
      <c r="CH138"/>
    </row>
    <row r="139" spans="1:86" ht="12.75" x14ac:dyDescent="0.2">
      <c r="A139" s="113"/>
      <c r="B139" s="114">
        <f t="shared" ca="1" si="15"/>
        <v>40817</v>
      </c>
      <c r="C139" s="101">
        <v>6.3002649743876496E-2</v>
      </c>
      <c r="D139" s="101">
        <v>0.4</v>
      </c>
      <c r="E139" s="101">
        <v>0.4</v>
      </c>
      <c r="F139" s="101">
        <v>0.17249999999999999</v>
      </c>
      <c r="G139" s="101">
        <v>0.18</v>
      </c>
      <c r="H139" s="101">
        <v>0.1875</v>
      </c>
      <c r="I139" s="102">
        <v>4.5369999999999999</v>
      </c>
      <c r="J139" s="101">
        <v>4.5419999999999998</v>
      </c>
      <c r="K139" s="101">
        <v>4.5470000000000006</v>
      </c>
      <c r="L139" s="101">
        <v>-0.14000000000000001</v>
      </c>
      <c r="M139" s="101">
        <v>-0.14000000000000001</v>
      </c>
      <c r="O139" s="86"/>
      <c r="P139" s="115"/>
      <c r="Q139" s="115"/>
      <c r="R139" s="188">
        <f t="shared" ca="1" si="12"/>
        <v>40817</v>
      </c>
      <c r="S139" s="130">
        <f t="shared" si="13"/>
        <v>0.33</v>
      </c>
      <c r="T139" s="129">
        <f t="shared" si="16"/>
        <v>0.4</v>
      </c>
      <c r="U139" s="131">
        <f t="shared" si="14"/>
        <v>0.47000000000000003</v>
      </c>
      <c r="BP139" s="92">
        <f t="shared" si="18"/>
        <v>138</v>
      </c>
      <c r="BQ139" s="135" t="s">
        <v>237</v>
      </c>
      <c r="BR139" s="91" t="s">
        <v>93</v>
      </c>
      <c r="BS139" s="90" t="s">
        <v>119</v>
      </c>
      <c r="BT139" s="96" t="s">
        <v>95</v>
      </c>
      <c r="BU139" s="96"/>
      <c r="BV139" s="90">
        <v>1</v>
      </c>
      <c r="BW139" s="91" t="s">
        <v>836</v>
      </c>
      <c r="BX139"/>
      <c r="BZ139" s="92">
        <f t="shared" si="19"/>
        <v>138</v>
      </c>
      <c r="CA139" s="4" t="s">
        <v>462</v>
      </c>
      <c r="CB139" s="91" t="s">
        <v>96</v>
      </c>
      <c r="CC139" s="90" t="s">
        <v>94</v>
      </c>
      <c r="CD139" s="96" t="s">
        <v>95</v>
      </c>
      <c r="CE139" s="96"/>
      <c r="CF139" s="90">
        <v>1</v>
      </c>
      <c r="CG139" s="91" t="s">
        <v>651</v>
      </c>
      <c r="CH139"/>
    </row>
    <row r="140" spans="1:86" ht="12.75" x14ac:dyDescent="0.2">
      <c r="A140" s="113"/>
      <c r="B140" s="114">
        <f t="shared" ca="1" si="15"/>
        <v>40848</v>
      </c>
      <c r="C140" s="101">
        <v>6.3040873602188408E-2</v>
      </c>
      <c r="D140" s="101">
        <v>0.5</v>
      </c>
      <c r="E140" s="101">
        <v>0.5</v>
      </c>
      <c r="F140" s="101">
        <v>0.17249999999999999</v>
      </c>
      <c r="G140" s="101">
        <v>0.18</v>
      </c>
      <c r="H140" s="101">
        <v>0.1875</v>
      </c>
      <c r="I140" s="102">
        <v>4.5720000000000001</v>
      </c>
      <c r="J140" s="101">
        <v>4.577</v>
      </c>
      <c r="K140" s="101">
        <v>4.5819999999999999</v>
      </c>
      <c r="L140" s="101">
        <v>-0.14000000000000001</v>
      </c>
      <c r="M140" s="101">
        <v>-0.14000000000000001</v>
      </c>
      <c r="O140" s="86"/>
      <c r="P140" s="115"/>
      <c r="Q140" s="115"/>
      <c r="R140" s="188">
        <f t="shared" ca="1" si="12"/>
        <v>40848</v>
      </c>
      <c r="S140" s="130">
        <f t="shared" si="13"/>
        <v>0.43</v>
      </c>
      <c r="T140" s="129">
        <f t="shared" si="16"/>
        <v>0.5</v>
      </c>
      <c r="U140" s="131">
        <f t="shared" si="14"/>
        <v>0.57000000000000006</v>
      </c>
      <c r="BP140" s="92">
        <f t="shared" si="18"/>
        <v>139</v>
      </c>
      <c r="BQ140" s="135" t="s">
        <v>238</v>
      </c>
      <c r="BR140" s="91" t="s">
        <v>93</v>
      </c>
      <c r="BS140" s="90" t="s">
        <v>119</v>
      </c>
      <c r="BT140" s="96" t="s">
        <v>95</v>
      </c>
      <c r="BU140" s="96"/>
      <c r="BV140" s="90">
        <v>1</v>
      </c>
      <c r="BW140" s="91" t="s">
        <v>837</v>
      </c>
      <c r="BX140"/>
      <c r="BZ140" s="92">
        <f t="shared" si="19"/>
        <v>139</v>
      </c>
      <c r="CA140" s="4" t="s">
        <v>463</v>
      </c>
      <c r="CB140" s="91" t="s">
        <v>96</v>
      </c>
      <c r="CC140" s="90" t="s">
        <v>94</v>
      </c>
      <c r="CD140" s="96" t="s">
        <v>95</v>
      </c>
      <c r="CE140" s="96"/>
      <c r="CF140" s="90">
        <v>1</v>
      </c>
      <c r="CG140" s="91" t="s">
        <v>652</v>
      </c>
      <c r="CH140"/>
    </row>
    <row r="141" spans="1:86" ht="12.75" x14ac:dyDescent="0.2">
      <c r="A141" s="113"/>
      <c r="B141" s="114">
        <f t="shared" ca="1" si="15"/>
        <v>40878</v>
      </c>
      <c r="C141" s="101">
        <v>6.3079097460985195E-2</v>
      </c>
      <c r="D141" s="101">
        <v>0.55000000000000004</v>
      </c>
      <c r="E141" s="101">
        <v>0.55000000000000004</v>
      </c>
      <c r="F141" s="101">
        <v>0.17249999999999999</v>
      </c>
      <c r="G141" s="101">
        <v>0.18</v>
      </c>
      <c r="H141" s="101">
        <v>0.1875</v>
      </c>
      <c r="I141" s="102">
        <v>4.577</v>
      </c>
      <c r="J141" s="101">
        <v>4.5819999999999999</v>
      </c>
      <c r="K141" s="101">
        <v>4.5870000000000006</v>
      </c>
      <c r="L141" s="101">
        <v>-0.14000000000000001</v>
      </c>
      <c r="M141" s="101">
        <v>-0.14000000000000001</v>
      </c>
      <c r="O141" s="86"/>
      <c r="P141" s="115"/>
      <c r="Q141" s="115"/>
      <c r="R141" s="188">
        <f t="shared" ca="1" si="12"/>
        <v>40878</v>
      </c>
      <c r="S141" s="130">
        <f t="shared" si="13"/>
        <v>0.48000000000000004</v>
      </c>
      <c r="T141" s="129">
        <f t="shared" si="16"/>
        <v>0.55000000000000004</v>
      </c>
      <c r="U141" s="131">
        <f t="shared" si="14"/>
        <v>0.62000000000000011</v>
      </c>
      <c r="BP141" s="92">
        <f t="shared" si="18"/>
        <v>140</v>
      </c>
      <c r="BQ141" s="135" t="s">
        <v>239</v>
      </c>
      <c r="BR141" s="91" t="s">
        <v>93</v>
      </c>
      <c r="BS141" s="90" t="s">
        <v>119</v>
      </c>
      <c r="BT141" s="96" t="s">
        <v>95</v>
      </c>
      <c r="BU141" s="96"/>
      <c r="BV141" s="90">
        <v>1</v>
      </c>
      <c r="BW141" s="91" t="s">
        <v>838</v>
      </c>
      <c r="BX141"/>
      <c r="BZ141" s="92">
        <f t="shared" si="19"/>
        <v>140</v>
      </c>
      <c r="CA141" s="4" t="s">
        <v>464</v>
      </c>
      <c r="CB141" s="91" t="s">
        <v>96</v>
      </c>
      <c r="CC141" s="90" t="s">
        <v>94</v>
      </c>
      <c r="CD141" s="96" t="s">
        <v>95</v>
      </c>
      <c r="CE141" s="96"/>
      <c r="CF141" s="90">
        <v>1</v>
      </c>
      <c r="CG141" s="91" t="s">
        <v>653</v>
      </c>
      <c r="CH141"/>
    </row>
    <row r="142" spans="1:86" ht="12.75" x14ac:dyDescent="0.2">
      <c r="A142" s="113"/>
      <c r="B142" s="114">
        <f t="shared" ca="1" si="15"/>
        <v>40909</v>
      </c>
      <c r="C142" s="101">
        <v>6.3116088292539896E-2</v>
      </c>
      <c r="D142" s="101">
        <v>0.55000000000000004</v>
      </c>
      <c r="E142" s="101">
        <v>0.55000000000000004</v>
      </c>
      <c r="F142" s="101">
        <v>0.17249999999999999</v>
      </c>
      <c r="G142" s="101">
        <v>0.18</v>
      </c>
      <c r="H142" s="101">
        <v>0.1875</v>
      </c>
      <c r="I142" s="102">
        <v>4.6020000000000003</v>
      </c>
      <c r="J142" s="101">
        <v>4.6070000000000002</v>
      </c>
      <c r="K142" s="101">
        <v>4.6120000000000001</v>
      </c>
      <c r="L142" s="101">
        <v>-0.14000000000000001</v>
      </c>
      <c r="M142" s="101">
        <v>-0.14000000000000001</v>
      </c>
      <c r="O142" s="86"/>
      <c r="P142" s="115"/>
      <c r="Q142" s="115"/>
      <c r="R142" s="188">
        <f t="shared" ca="1" si="12"/>
        <v>40909</v>
      </c>
      <c r="S142" s="130">
        <f t="shared" si="13"/>
        <v>0.48000000000000004</v>
      </c>
      <c r="T142" s="129">
        <f t="shared" si="16"/>
        <v>0.55000000000000004</v>
      </c>
      <c r="U142" s="131">
        <f t="shared" si="14"/>
        <v>0.62000000000000011</v>
      </c>
      <c r="BP142" s="92">
        <f t="shared" si="18"/>
        <v>141</v>
      </c>
      <c r="BQ142" s="135" t="s">
        <v>240</v>
      </c>
      <c r="BR142" s="91" t="s">
        <v>93</v>
      </c>
      <c r="BS142" s="90" t="s">
        <v>119</v>
      </c>
      <c r="BT142" s="96" t="s">
        <v>95</v>
      </c>
      <c r="BU142" s="96"/>
      <c r="BV142" s="90">
        <v>1</v>
      </c>
      <c r="BW142" s="91" t="s">
        <v>839</v>
      </c>
      <c r="BX142"/>
      <c r="BZ142" s="92">
        <f t="shared" si="19"/>
        <v>141</v>
      </c>
      <c r="CA142" s="4" t="s">
        <v>465</v>
      </c>
      <c r="CB142" s="91" t="s">
        <v>96</v>
      </c>
      <c r="CC142" s="90" t="s">
        <v>94</v>
      </c>
      <c r="CD142" s="96" t="s">
        <v>95</v>
      </c>
      <c r="CE142" s="96"/>
      <c r="CF142" s="90">
        <v>1</v>
      </c>
      <c r="CG142" s="91" t="s">
        <v>654</v>
      </c>
      <c r="CH142"/>
    </row>
    <row r="143" spans="1:86" ht="12.75" x14ac:dyDescent="0.2">
      <c r="A143" s="113"/>
      <c r="B143" s="114">
        <f t="shared" ca="1" si="15"/>
        <v>40940</v>
      </c>
      <c r="C143" s="101">
        <v>6.3154312152290198E-2</v>
      </c>
      <c r="D143" s="101">
        <v>0.8</v>
      </c>
      <c r="E143" s="101">
        <v>0.8</v>
      </c>
      <c r="F143" s="101">
        <v>0.17249999999999999</v>
      </c>
      <c r="G143" s="101">
        <v>0.18</v>
      </c>
      <c r="H143" s="101">
        <v>0.1875</v>
      </c>
      <c r="I143" s="102">
        <v>4.7120000000000006</v>
      </c>
      <c r="J143" s="101">
        <v>4.7170000000000005</v>
      </c>
      <c r="K143" s="101">
        <v>4.7220000000000004</v>
      </c>
      <c r="L143" s="101">
        <v>-0.14249999999999999</v>
      </c>
      <c r="M143" s="101">
        <v>-0.14249999999999999</v>
      </c>
      <c r="O143" s="86"/>
      <c r="P143" s="115"/>
      <c r="Q143" s="115"/>
      <c r="R143" s="188">
        <f t="shared" ca="1" si="12"/>
        <v>40940</v>
      </c>
      <c r="S143" s="130">
        <f t="shared" si="13"/>
        <v>0.73</v>
      </c>
      <c r="T143" s="129">
        <f t="shared" si="16"/>
        <v>0.8</v>
      </c>
      <c r="U143" s="131">
        <f t="shared" si="14"/>
        <v>0.87000000000000011</v>
      </c>
      <c r="BP143" s="92">
        <f t="shared" si="18"/>
        <v>142</v>
      </c>
      <c r="BQ143" s="135" t="s">
        <v>241</v>
      </c>
      <c r="BR143" s="91" t="s">
        <v>93</v>
      </c>
      <c r="BS143" s="90" t="s">
        <v>119</v>
      </c>
      <c r="BT143" s="96" t="s">
        <v>95</v>
      </c>
      <c r="BU143" s="96"/>
      <c r="BV143" s="90">
        <v>1</v>
      </c>
      <c r="BW143" s="91" t="s">
        <v>840</v>
      </c>
      <c r="BX143"/>
      <c r="BZ143" s="92">
        <f t="shared" si="19"/>
        <v>142</v>
      </c>
      <c r="CA143" s="4" t="s">
        <v>466</v>
      </c>
      <c r="CB143" s="91" t="s">
        <v>96</v>
      </c>
      <c r="CC143" s="90" t="s">
        <v>94</v>
      </c>
      <c r="CD143" s="96" t="s">
        <v>95</v>
      </c>
      <c r="CE143" s="96"/>
      <c r="CF143" s="90">
        <v>1</v>
      </c>
      <c r="CG143" s="91" t="s">
        <v>655</v>
      </c>
      <c r="CH143"/>
    </row>
    <row r="144" spans="1:86" ht="12.75" x14ac:dyDescent="0.2">
      <c r="A144" s="113"/>
      <c r="B144" s="114">
        <f t="shared" ca="1" si="15"/>
        <v>40969</v>
      </c>
      <c r="C144" s="101">
        <v>6.3191302984768202E-2</v>
      </c>
      <c r="D144" s="101">
        <v>1</v>
      </c>
      <c r="E144" s="101">
        <v>1</v>
      </c>
      <c r="F144" s="101">
        <v>0.17249999999999999</v>
      </c>
      <c r="G144" s="101">
        <v>0.18</v>
      </c>
      <c r="H144" s="101">
        <v>0.1875</v>
      </c>
      <c r="I144" s="102">
        <v>4.8319999999999999</v>
      </c>
      <c r="J144" s="101">
        <v>4.8370000000000006</v>
      </c>
      <c r="K144" s="101">
        <v>4.8420000000000005</v>
      </c>
      <c r="L144" s="101">
        <v>-0.13750000000000001</v>
      </c>
      <c r="M144" s="101">
        <v>-0.13750000000000001</v>
      </c>
      <c r="O144" s="86"/>
      <c r="P144" s="115"/>
      <c r="Q144" s="115"/>
      <c r="R144" s="188">
        <f t="shared" ca="1" si="12"/>
        <v>40969</v>
      </c>
      <c r="S144" s="130">
        <f t="shared" si="13"/>
        <v>0.92999999999999994</v>
      </c>
      <c r="T144" s="129">
        <f t="shared" si="16"/>
        <v>1</v>
      </c>
      <c r="U144" s="131">
        <f t="shared" si="14"/>
        <v>1.07</v>
      </c>
      <c r="BP144" s="92">
        <f t="shared" si="18"/>
        <v>143</v>
      </c>
      <c r="BQ144" s="135" t="s">
        <v>242</v>
      </c>
      <c r="BR144" s="91" t="s">
        <v>93</v>
      </c>
      <c r="BS144" s="90" t="s">
        <v>119</v>
      </c>
      <c r="BT144" s="96" t="s">
        <v>95</v>
      </c>
      <c r="BU144" s="96"/>
      <c r="BV144" s="90">
        <v>1</v>
      </c>
      <c r="BW144" s="91" t="s">
        <v>841</v>
      </c>
      <c r="BX144"/>
      <c r="BZ144" s="92">
        <f t="shared" si="19"/>
        <v>143</v>
      </c>
      <c r="CA144" s="4" t="s">
        <v>467</v>
      </c>
      <c r="CB144" s="91" t="s">
        <v>96</v>
      </c>
      <c r="CC144" s="90" t="s">
        <v>94</v>
      </c>
      <c r="CD144" s="96" t="s">
        <v>95</v>
      </c>
      <c r="CE144" s="96"/>
      <c r="CF144" s="90">
        <v>1</v>
      </c>
      <c r="CG144" s="91" t="s">
        <v>656</v>
      </c>
      <c r="CH144"/>
    </row>
    <row r="145" spans="1:86" ht="12.75" x14ac:dyDescent="0.2">
      <c r="A145" s="113"/>
      <c r="B145" s="114">
        <f t="shared" ca="1" si="15"/>
        <v>41000</v>
      </c>
      <c r="C145" s="101">
        <v>6.3229526845471895E-2</v>
      </c>
      <c r="D145" s="101">
        <v>1</v>
      </c>
      <c r="E145" s="101">
        <v>1</v>
      </c>
      <c r="F145" s="101">
        <v>0.17249999999999999</v>
      </c>
      <c r="G145" s="101">
        <v>0.18</v>
      </c>
      <c r="H145" s="101">
        <v>0.1875</v>
      </c>
      <c r="I145" s="102">
        <v>4.9169999999999998</v>
      </c>
      <c r="J145" s="101">
        <v>4.9220000000000006</v>
      </c>
      <c r="K145" s="101">
        <v>4.9270000000000005</v>
      </c>
      <c r="L145" s="101">
        <v>-0.13750000000000001</v>
      </c>
      <c r="M145" s="101">
        <v>-0.13750000000000001</v>
      </c>
      <c r="O145" s="86"/>
      <c r="P145" s="115"/>
      <c r="Q145" s="115"/>
      <c r="R145" s="188">
        <f t="shared" ref="R145:R208" ca="1" si="20">B145</f>
        <v>41000</v>
      </c>
      <c r="S145" s="130">
        <f t="shared" ref="S145:S208" si="21">T145-$S$16</f>
        <v>0.92999999999999994</v>
      </c>
      <c r="T145" s="129">
        <f t="shared" si="16"/>
        <v>1</v>
      </c>
      <c r="U145" s="131">
        <f t="shared" ref="U145:U208" si="22">$U$16+T145</f>
        <v>1.07</v>
      </c>
      <c r="BP145" s="92">
        <f t="shared" si="18"/>
        <v>144</v>
      </c>
      <c r="BQ145" s="135" t="s">
        <v>243</v>
      </c>
      <c r="BR145" s="91" t="s">
        <v>93</v>
      </c>
      <c r="BS145" s="90" t="s">
        <v>119</v>
      </c>
      <c r="BT145" s="96" t="s">
        <v>95</v>
      </c>
      <c r="BU145" s="96"/>
      <c r="BV145" s="90">
        <v>1</v>
      </c>
      <c r="BW145" s="91" t="s">
        <v>842</v>
      </c>
      <c r="BX145"/>
      <c r="BZ145" s="92">
        <f t="shared" si="19"/>
        <v>144</v>
      </c>
      <c r="CA145" s="4" t="s">
        <v>468</v>
      </c>
      <c r="CB145" s="91" t="s">
        <v>96</v>
      </c>
      <c r="CC145" s="90" t="s">
        <v>94</v>
      </c>
      <c r="CD145" s="96" t="s">
        <v>95</v>
      </c>
      <c r="CE145" s="96"/>
      <c r="CF145" s="90">
        <v>1</v>
      </c>
      <c r="CG145" s="91" t="s">
        <v>657</v>
      </c>
      <c r="CH145"/>
    </row>
    <row r="146" spans="1:86" ht="12.75" x14ac:dyDescent="0.2">
      <c r="A146" s="113"/>
      <c r="B146" s="114">
        <f t="shared" ref="B146:B209" ca="1" si="23">NextMonth(B145)</f>
        <v>41030</v>
      </c>
      <c r="C146" s="101">
        <v>6.3267750706661005E-2</v>
      </c>
      <c r="D146" s="101">
        <v>1</v>
      </c>
      <c r="E146" s="101">
        <v>1</v>
      </c>
      <c r="F146" s="101">
        <v>0.16750000000000001</v>
      </c>
      <c r="G146" s="101">
        <v>0.17499999999999999</v>
      </c>
      <c r="H146" s="101">
        <v>0.1825</v>
      </c>
      <c r="I146" s="102">
        <v>4.7970000000000006</v>
      </c>
      <c r="J146" s="101">
        <v>4.8020000000000005</v>
      </c>
      <c r="K146" s="101">
        <v>4.8070000000000004</v>
      </c>
      <c r="L146" s="101">
        <v>-0.14000000000000001</v>
      </c>
      <c r="M146" s="101">
        <v>-0.14000000000000001</v>
      </c>
      <c r="O146" s="86"/>
      <c r="P146" s="115"/>
      <c r="Q146" s="115"/>
      <c r="R146" s="188">
        <f t="shared" ca="1" si="20"/>
        <v>41030</v>
      </c>
      <c r="S146" s="130">
        <f t="shared" si="21"/>
        <v>0.92999999999999994</v>
      </c>
      <c r="T146" s="129">
        <f t="shared" ref="T146:T209" si="24">D146</f>
        <v>1</v>
      </c>
      <c r="U146" s="131">
        <f t="shared" si="22"/>
        <v>1.07</v>
      </c>
      <c r="BP146" s="92">
        <f t="shared" si="18"/>
        <v>145</v>
      </c>
      <c r="BQ146" s="135" t="s">
        <v>244</v>
      </c>
      <c r="BR146" s="91" t="s">
        <v>93</v>
      </c>
      <c r="BS146" s="90" t="s">
        <v>119</v>
      </c>
      <c r="BT146" s="96" t="s">
        <v>95</v>
      </c>
      <c r="BU146" s="96"/>
      <c r="BV146" s="90">
        <v>1</v>
      </c>
      <c r="BW146" s="91" t="s">
        <v>843</v>
      </c>
      <c r="BX146"/>
      <c r="BZ146" s="92">
        <f t="shared" si="19"/>
        <v>145</v>
      </c>
      <c r="CA146" s="4" t="s">
        <v>469</v>
      </c>
      <c r="CB146" s="91" t="s">
        <v>96</v>
      </c>
      <c r="CC146" s="90" t="s">
        <v>94</v>
      </c>
      <c r="CD146" s="96" t="s">
        <v>95</v>
      </c>
      <c r="CE146" s="96"/>
      <c r="CF146" s="90">
        <v>1</v>
      </c>
      <c r="CG146" s="91" t="s">
        <v>658</v>
      </c>
      <c r="CH146"/>
    </row>
    <row r="147" spans="1:86" ht="12.75" x14ac:dyDescent="0.2">
      <c r="A147" s="113"/>
      <c r="B147" s="114">
        <f t="shared" ca="1" si="23"/>
        <v>41061</v>
      </c>
      <c r="C147" s="101">
        <v>6.3303508512727799E-2</v>
      </c>
      <c r="D147" s="101">
        <v>0.75</v>
      </c>
      <c r="E147" s="101">
        <v>0.75</v>
      </c>
      <c r="F147" s="101">
        <v>0.16250000000000001</v>
      </c>
      <c r="G147" s="101">
        <v>0.17</v>
      </c>
      <c r="H147" s="101">
        <v>0.17749999999999999</v>
      </c>
      <c r="I147" s="102">
        <v>4.657</v>
      </c>
      <c r="J147" s="101">
        <v>4.6619999999999999</v>
      </c>
      <c r="K147" s="101">
        <v>4.6669999999999998</v>
      </c>
      <c r="L147" s="101">
        <v>-0.14249999999999999</v>
      </c>
      <c r="M147" s="101">
        <v>-0.14249999999999999</v>
      </c>
      <c r="O147" s="86"/>
      <c r="P147" s="115"/>
      <c r="Q147" s="115"/>
      <c r="R147" s="188">
        <f t="shared" ca="1" si="20"/>
        <v>41061</v>
      </c>
      <c r="S147" s="130">
        <f t="shared" si="21"/>
        <v>0.67999999999999994</v>
      </c>
      <c r="T147" s="129">
        <f t="shared" si="24"/>
        <v>0.75</v>
      </c>
      <c r="U147" s="131">
        <f t="shared" si="22"/>
        <v>0.82000000000000006</v>
      </c>
      <c r="BP147" s="92">
        <f t="shared" si="18"/>
        <v>146</v>
      </c>
      <c r="BQ147" s="135" t="s">
        <v>245</v>
      </c>
      <c r="BR147" s="91" t="s">
        <v>93</v>
      </c>
      <c r="BS147" s="90" t="s">
        <v>119</v>
      </c>
      <c r="BT147" s="96" t="s">
        <v>95</v>
      </c>
      <c r="BU147" s="96"/>
      <c r="BV147" s="90">
        <v>1</v>
      </c>
      <c r="BW147" s="91" t="s">
        <v>844</v>
      </c>
      <c r="BX147"/>
      <c r="BZ147" s="92">
        <f t="shared" si="19"/>
        <v>146</v>
      </c>
      <c r="CA147" s="4" t="s">
        <v>470</v>
      </c>
      <c r="CB147" s="91" t="s">
        <v>96</v>
      </c>
      <c r="CC147" s="90" t="s">
        <v>94</v>
      </c>
      <c r="CD147" s="96" t="s">
        <v>95</v>
      </c>
      <c r="CE147" s="96"/>
      <c r="CF147" s="90">
        <v>1</v>
      </c>
      <c r="CG147" s="91" t="s">
        <v>659</v>
      </c>
      <c r="CH147"/>
    </row>
    <row r="148" spans="1:86" ht="12.75" x14ac:dyDescent="0.2">
      <c r="A148" s="113"/>
      <c r="B148" s="114">
        <f t="shared" ca="1" si="23"/>
        <v>41091</v>
      </c>
      <c r="C148" s="101">
        <v>6.3341732374854798E-2</v>
      </c>
      <c r="D148" s="101">
        <v>0.4</v>
      </c>
      <c r="E148" s="101">
        <v>0.4</v>
      </c>
      <c r="F148" s="101">
        <v>0.16250000000000001</v>
      </c>
      <c r="G148" s="101">
        <v>0.17</v>
      </c>
      <c r="H148" s="101">
        <v>0.17749999999999999</v>
      </c>
      <c r="I148" s="102">
        <v>4.5149999999999997</v>
      </c>
      <c r="J148" s="101">
        <v>4.5199999999999996</v>
      </c>
      <c r="K148" s="101">
        <v>4.5250000000000004</v>
      </c>
      <c r="L148" s="101">
        <v>-0.14000000000000001</v>
      </c>
      <c r="M148" s="101">
        <v>-0.14000000000000001</v>
      </c>
      <c r="O148" s="86"/>
      <c r="P148" s="115"/>
      <c r="Q148" s="115"/>
      <c r="R148" s="188">
        <f t="shared" ca="1" si="20"/>
        <v>41091</v>
      </c>
      <c r="S148" s="130">
        <f t="shared" si="21"/>
        <v>0.33</v>
      </c>
      <c r="T148" s="129">
        <f t="shared" si="24"/>
        <v>0.4</v>
      </c>
      <c r="U148" s="131">
        <f t="shared" si="22"/>
        <v>0.47000000000000003</v>
      </c>
      <c r="BP148" s="92">
        <f t="shared" si="18"/>
        <v>147</v>
      </c>
      <c r="BQ148" s="135" t="s">
        <v>246</v>
      </c>
      <c r="BR148" s="91" t="s">
        <v>93</v>
      </c>
      <c r="BS148" s="90" t="s">
        <v>119</v>
      </c>
      <c r="BT148" s="96" t="s">
        <v>95</v>
      </c>
      <c r="BU148" s="96"/>
      <c r="BV148" s="90">
        <v>1</v>
      </c>
      <c r="BW148" s="91" t="s">
        <v>845</v>
      </c>
      <c r="BX148"/>
      <c r="BZ148" s="92">
        <f t="shared" si="19"/>
        <v>147</v>
      </c>
      <c r="CA148" s="4" t="s">
        <v>471</v>
      </c>
      <c r="CB148" s="91" t="s">
        <v>96</v>
      </c>
      <c r="CC148" s="90" t="s">
        <v>94</v>
      </c>
      <c r="CD148" s="96" t="s">
        <v>95</v>
      </c>
      <c r="CE148" s="96"/>
      <c r="CF148" s="90">
        <v>1</v>
      </c>
      <c r="CG148" s="91" t="s">
        <v>660</v>
      </c>
      <c r="CH148"/>
    </row>
    <row r="149" spans="1:86" ht="12.75" x14ac:dyDescent="0.2">
      <c r="A149" s="113"/>
      <c r="B149" s="114">
        <f t="shared" ca="1" si="23"/>
        <v>41122</v>
      </c>
      <c r="C149" s="101">
        <v>6.3378723209632795E-2</v>
      </c>
      <c r="D149" s="101">
        <v>0.4</v>
      </c>
      <c r="E149" s="101">
        <v>0.4</v>
      </c>
      <c r="F149" s="101">
        <v>0.16250000000000001</v>
      </c>
      <c r="G149" s="101">
        <v>0.17</v>
      </c>
      <c r="H149" s="101">
        <v>0.17749999999999999</v>
      </c>
      <c r="I149" s="102">
        <v>4.5490000000000004</v>
      </c>
      <c r="J149" s="101">
        <v>4.5540000000000003</v>
      </c>
      <c r="K149" s="101">
        <v>4.5590000000000002</v>
      </c>
      <c r="L149" s="101">
        <v>-0.14000000000000001</v>
      </c>
      <c r="M149" s="101">
        <v>-0.14000000000000001</v>
      </c>
      <c r="O149" s="86"/>
      <c r="P149" s="115"/>
      <c r="Q149" s="115"/>
      <c r="R149" s="188">
        <f t="shared" ca="1" si="20"/>
        <v>41122</v>
      </c>
      <c r="S149" s="130">
        <f t="shared" si="21"/>
        <v>0.33</v>
      </c>
      <c r="T149" s="129">
        <f t="shared" si="24"/>
        <v>0.4</v>
      </c>
      <c r="U149" s="131">
        <f t="shared" si="22"/>
        <v>0.47000000000000003</v>
      </c>
      <c r="BP149" s="92">
        <f t="shared" si="18"/>
        <v>148</v>
      </c>
      <c r="BQ149" s="135" t="s">
        <v>247</v>
      </c>
      <c r="BR149" s="91" t="s">
        <v>93</v>
      </c>
      <c r="BS149" s="90" t="s">
        <v>119</v>
      </c>
      <c r="BT149" s="96" t="s">
        <v>95</v>
      </c>
      <c r="BU149" s="96"/>
      <c r="BV149" s="90">
        <v>1</v>
      </c>
      <c r="BW149" s="91" t="s">
        <v>846</v>
      </c>
      <c r="BX149"/>
      <c r="BZ149" s="92">
        <f t="shared" si="19"/>
        <v>148</v>
      </c>
      <c r="CA149" s="4" t="s">
        <v>472</v>
      </c>
      <c r="CB149" s="91" t="s">
        <v>96</v>
      </c>
      <c r="CC149" s="90" t="s">
        <v>94</v>
      </c>
      <c r="CD149" s="96" t="s">
        <v>95</v>
      </c>
      <c r="CE149" s="96"/>
      <c r="CF149" s="90">
        <v>1</v>
      </c>
      <c r="CG149" s="91" t="s">
        <v>661</v>
      </c>
      <c r="CH149"/>
    </row>
    <row r="150" spans="1:86" ht="12.75" x14ac:dyDescent="0.2">
      <c r="A150" s="113"/>
      <c r="B150" s="114">
        <f t="shared" ca="1" si="23"/>
        <v>41153</v>
      </c>
      <c r="C150" s="101">
        <v>6.3416947072713295E-2</v>
      </c>
      <c r="D150" s="101">
        <v>0.4</v>
      </c>
      <c r="E150" s="101">
        <v>0.4</v>
      </c>
      <c r="F150" s="101">
        <v>0.16250000000000001</v>
      </c>
      <c r="G150" s="101">
        <v>0.17</v>
      </c>
      <c r="H150" s="101">
        <v>0.17749999999999999</v>
      </c>
      <c r="I150" s="102">
        <v>4.5819999999999999</v>
      </c>
      <c r="J150" s="101">
        <v>4.5870000000000006</v>
      </c>
      <c r="K150" s="101">
        <v>4.5920000000000005</v>
      </c>
      <c r="L150" s="101">
        <v>-0.14000000000000001</v>
      </c>
      <c r="M150" s="101">
        <v>-0.14000000000000001</v>
      </c>
      <c r="O150" s="86"/>
      <c r="P150" s="115"/>
      <c r="Q150" s="115"/>
      <c r="R150" s="188">
        <f t="shared" ca="1" si="20"/>
        <v>41153</v>
      </c>
      <c r="S150" s="130">
        <f t="shared" si="21"/>
        <v>0.33</v>
      </c>
      <c r="T150" s="129">
        <f t="shared" si="24"/>
        <v>0.4</v>
      </c>
      <c r="U150" s="131">
        <f t="shared" si="22"/>
        <v>0.47000000000000003</v>
      </c>
      <c r="BP150" s="92">
        <f t="shared" si="18"/>
        <v>149</v>
      </c>
      <c r="BQ150" s="135" t="s">
        <v>248</v>
      </c>
      <c r="BR150" s="91" t="s">
        <v>93</v>
      </c>
      <c r="BS150" s="90" t="s">
        <v>119</v>
      </c>
      <c r="BT150" s="96" t="s">
        <v>95</v>
      </c>
      <c r="BU150" s="96"/>
      <c r="BV150" s="90">
        <v>1</v>
      </c>
      <c r="BW150" s="91" t="s">
        <v>847</v>
      </c>
      <c r="BX150"/>
      <c r="BZ150" s="92">
        <f t="shared" si="19"/>
        <v>149</v>
      </c>
      <c r="CA150" s="4" t="s">
        <v>473</v>
      </c>
      <c r="CB150" s="91" t="s">
        <v>96</v>
      </c>
      <c r="CC150" s="90" t="s">
        <v>94</v>
      </c>
      <c r="CD150" s="96" t="s">
        <v>95</v>
      </c>
      <c r="CE150" s="96"/>
      <c r="CF150" s="90">
        <v>1</v>
      </c>
      <c r="CG150" s="91" t="s">
        <v>662</v>
      </c>
      <c r="CH150"/>
    </row>
    <row r="151" spans="1:86" ht="12.75" x14ac:dyDescent="0.2">
      <c r="A151" s="113"/>
      <c r="B151" s="114">
        <f t="shared" ca="1" si="23"/>
        <v>41183</v>
      </c>
      <c r="C151" s="101">
        <v>6.3453937908413999E-2</v>
      </c>
      <c r="D151" s="101">
        <v>0.4</v>
      </c>
      <c r="E151" s="101">
        <v>0.4</v>
      </c>
      <c r="F151" s="101">
        <v>0.16250000000000001</v>
      </c>
      <c r="G151" s="101">
        <v>0.17</v>
      </c>
      <c r="H151" s="101">
        <v>0.17749999999999999</v>
      </c>
      <c r="I151" s="102">
        <v>4.6269999999999998</v>
      </c>
      <c r="J151" s="101">
        <v>4.6320000000000006</v>
      </c>
      <c r="K151" s="101">
        <v>4.6370000000000005</v>
      </c>
      <c r="L151" s="101">
        <v>-0.14000000000000001</v>
      </c>
      <c r="M151" s="101">
        <v>-0.14000000000000001</v>
      </c>
      <c r="O151" s="86"/>
      <c r="P151" s="115"/>
      <c r="Q151" s="115"/>
      <c r="R151" s="188">
        <f t="shared" ca="1" si="20"/>
        <v>41183</v>
      </c>
      <c r="S151" s="130">
        <f t="shared" si="21"/>
        <v>0.33</v>
      </c>
      <c r="T151" s="129">
        <f t="shared" si="24"/>
        <v>0.4</v>
      </c>
      <c r="U151" s="131">
        <f t="shared" si="22"/>
        <v>0.47000000000000003</v>
      </c>
      <c r="BP151" s="92">
        <f t="shared" si="18"/>
        <v>150</v>
      </c>
      <c r="BQ151" s="135" t="s">
        <v>249</v>
      </c>
      <c r="BR151" s="91" t="s">
        <v>93</v>
      </c>
      <c r="BS151" s="90" t="s">
        <v>119</v>
      </c>
      <c r="BT151" s="96" t="s">
        <v>95</v>
      </c>
      <c r="BU151" s="96"/>
      <c r="BV151" s="90">
        <v>1</v>
      </c>
      <c r="BW151" s="91" t="s">
        <v>848</v>
      </c>
      <c r="BX151"/>
      <c r="BZ151" s="92">
        <f t="shared" si="19"/>
        <v>150</v>
      </c>
      <c r="CA151" s="4" t="s">
        <v>474</v>
      </c>
      <c r="CB151" s="91" t="s">
        <v>96</v>
      </c>
      <c r="CC151" s="90" t="s">
        <v>94</v>
      </c>
      <c r="CD151" s="96" t="s">
        <v>95</v>
      </c>
      <c r="CE151" s="96"/>
      <c r="CF151" s="90">
        <v>1</v>
      </c>
      <c r="CG151" s="91" t="s">
        <v>663</v>
      </c>
      <c r="CH151"/>
    </row>
    <row r="152" spans="1:86" ht="12.75" x14ac:dyDescent="0.2">
      <c r="A152" s="113"/>
      <c r="B152" s="114">
        <f t="shared" ca="1" si="23"/>
        <v>41214</v>
      </c>
      <c r="C152" s="101">
        <v>6.3492161772448402E-2</v>
      </c>
      <c r="D152" s="101">
        <v>0.5</v>
      </c>
      <c r="E152" s="101">
        <v>0.5</v>
      </c>
      <c r="F152" s="101">
        <v>0.16250000000000001</v>
      </c>
      <c r="G152" s="101">
        <v>0.17</v>
      </c>
      <c r="H152" s="101">
        <v>0.17749999999999999</v>
      </c>
      <c r="I152" s="102">
        <v>4.6619999999999999</v>
      </c>
      <c r="J152" s="101">
        <v>4.6669999999999998</v>
      </c>
      <c r="K152" s="101">
        <v>4.6720000000000006</v>
      </c>
      <c r="L152" s="101">
        <v>-0.14000000000000001</v>
      </c>
      <c r="M152" s="101">
        <v>-0.14000000000000001</v>
      </c>
      <c r="O152" s="86"/>
      <c r="P152" s="115"/>
      <c r="Q152" s="115"/>
      <c r="R152" s="188">
        <f t="shared" ca="1" si="20"/>
        <v>41214</v>
      </c>
      <c r="S152" s="130">
        <f t="shared" si="21"/>
        <v>0.43</v>
      </c>
      <c r="T152" s="129">
        <f t="shared" si="24"/>
        <v>0.5</v>
      </c>
      <c r="U152" s="131">
        <f t="shared" si="22"/>
        <v>0.57000000000000006</v>
      </c>
      <c r="BP152" s="92">
        <f t="shared" si="18"/>
        <v>151</v>
      </c>
      <c r="BQ152" s="135" t="s">
        <v>250</v>
      </c>
      <c r="BR152" s="91" t="s">
        <v>93</v>
      </c>
      <c r="BS152" s="90" t="s">
        <v>119</v>
      </c>
      <c r="BT152" s="96" t="s">
        <v>95</v>
      </c>
      <c r="BU152" s="96"/>
      <c r="BV152" s="90">
        <v>1</v>
      </c>
      <c r="BW152" s="91" t="s">
        <v>849</v>
      </c>
      <c r="BX152"/>
      <c r="BZ152" s="92">
        <f t="shared" si="19"/>
        <v>151</v>
      </c>
      <c r="CA152" s="4" t="s">
        <v>475</v>
      </c>
      <c r="CB152" s="91" t="s">
        <v>96</v>
      </c>
      <c r="CC152" s="90" t="s">
        <v>94</v>
      </c>
      <c r="CD152" s="96" t="s">
        <v>95</v>
      </c>
      <c r="CE152" s="96"/>
      <c r="CF152" s="90">
        <v>1</v>
      </c>
      <c r="CG152" s="91" t="s">
        <v>664</v>
      </c>
      <c r="CH152"/>
    </row>
    <row r="153" spans="1:86" ht="12.75" x14ac:dyDescent="0.2">
      <c r="A153" s="113"/>
      <c r="B153" s="114">
        <f t="shared" ca="1" si="23"/>
        <v>41244</v>
      </c>
      <c r="C153" s="101">
        <v>6.3530385636967307E-2</v>
      </c>
      <c r="D153" s="101">
        <v>0.55000000000000004</v>
      </c>
      <c r="E153" s="101">
        <v>0.55000000000000004</v>
      </c>
      <c r="F153" s="101">
        <v>0.16250000000000001</v>
      </c>
      <c r="G153" s="101">
        <v>0.17</v>
      </c>
      <c r="H153" s="101">
        <v>0.17749999999999999</v>
      </c>
      <c r="I153" s="102">
        <v>4.6669999999999998</v>
      </c>
      <c r="J153" s="101">
        <v>4.6720000000000006</v>
      </c>
      <c r="K153" s="101">
        <v>4.6770000000000005</v>
      </c>
      <c r="L153" s="101">
        <v>-0.14000000000000001</v>
      </c>
      <c r="M153" s="101">
        <v>-0.14000000000000001</v>
      </c>
      <c r="O153" s="86"/>
      <c r="P153" s="115"/>
      <c r="Q153" s="115"/>
      <c r="R153" s="188">
        <f t="shared" ca="1" si="20"/>
        <v>41244</v>
      </c>
      <c r="S153" s="130">
        <f t="shared" si="21"/>
        <v>0.48000000000000004</v>
      </c>
      <c r="T153" s="129">
        <f t="shared" si="24"/>
        <v>0.55000000000000004</v>
      </c>
      <c r="U153" s="131">
        <f t="shared" si="22"/>
        <v>0.62000000000000011</v>
      </c>
      <c r="BP153" s="92">
        <f t="shared" si="18"/>
        <v>152</v>
      </c>
      <c r="BQ153" s="135" t="s">
        <v>251</v>
      </c>
      <c r="BR153" s="91" t="s">
        <v>93</v>
      </c>
      <c r="BS153" s="90" t="s">
        <v>119</v>
      </c>
      <c r="BT153" s="96" t="s">
        <v>95</v>
      </c>
      <c r="BU153" s="96"/>
      <c r="BV153" s="90">
        <v>1</v>
      </c>
      <c r="BW153" s="91" t="s">
        <v>850</v>
      </c>
      <c r="BX153"/>
      <c r="BZ153" s="92">
        <f t="shared" si="19"/>
        <v>152</v>
      </c>
      <c r="CA153" s="4" t="s">
        <v>476</v>
      </c>
      <c r="CB153" s="91" t="s">
        <v>96</v>
      </c>
      <c r="CC153" s="90" t="s">
        <v>94</v>
      </c>
      <c r="CD153" s="96" t="s">
        <v>95</v>
      </c>
      <c r="CE153" s="96"/>
      <c r="CF153" s="90">
        <v>1</v>
      </c>
      <c r="CG153" s="91" t="s">
        <v>665</v>
      </c>
      <c r="CH153"/>
    </row>
    <row r="154" spans="1:86" ht="12.75" x14ac:dyDescent="0.2">
      <c r="A154" s="113"/>
      <c r="B154" s="114">
        <f t="shared" ca="1" si="23"/>
        <v>41275</v>
      </c>
      <c r="C154" s="101">
        <v>6.3567376474059897E-2</v>
      </c>
      <c r="D154" s="101">
        <v>0.55000000000000004</v>
      </c>
      <c r="E154" s="101">
        <v>0.55000000000000004</v>
      </c>
      <c r="F154" s="101">
        <v>0.16250000000000001</v>
      </c>
      <c r="G154" s="101">
        <v>0.17</v>
      </c>
      <c r="H154" s="101">
        <v>0.17749999999999999</v>
      </c>
      <c r="I154" s="102">
        <v>4.6920000000000002</v>
      </c>
      <c r="J154" s="101">
        <v>4.6970000000000001</v>
      </c>
      <c r="K154" s="101">
        <v>4.702</v>
      </c>
      <c r="L154" s="101">
        <v>-0.14000000000000001</v>
      </c>
      <c r="M154" s="101">
        <v>-0.14000000000000001</v>
      </c>
      <c r="O154" s="86"/>
      <c r="P154" s="115"/>
      <c r="Q154" s="115"/>
      <c r="R154" s="188">
        <f t="shared" ca="1" si="20"/>
        <v>41275</v>
      </c>
      <c r="S154" s="130">
        <f t="shared" si="21"/>
        <v>0.48000000000000004</v>
      </c>
      <c r="T154" s="129">
        <f t="shared" si="24"/>
        <v>0.55000000000000004</v>
      </c>
      <c r="U154" s="131">
        <f t="shared" si="22"/>
        <v>0.62000000000000011</v>
      </c>
      <c r="BP154" s="92">
        <f t="shared" si="18"/>
        <v>153</v>
      </c>
      <c r="BQ154" s="135" t="s">
        <v>252</v>
      </c>
      <c r="BR154" s="91" t="s">
        <v>93</v>
      </c>
      <c r="BS154" s="90" t="s">
        <v>119</v>
      </c>
      <c r="BT154" s="96" t="s">
        <v>95</v>
      </c>
      <c r="BU154" s="96"/>
      <c r="BV154" s="90">
        <v>1</v>
      </c>
      <c r="BW154" s="91" t="s">
        <v>851</v>
      </c>
      <c r="BX154"/>
      <c r="BZ154" s="92">
        <f t="shared" si="19"/>
        <v>153</v>
      </c>
      <c r="CA154" s="4" t="s">
        <v>477</v>
      </c>
      <c r="CB154" s="91" t="s">
        <v>96</v>
      </c>
      <c r="CC154" s="90" t="s">
        <v>94</v>
      </c>
      <c r="CD154" s="96" t="s">
        <v>95</v>
      </c>
      <c r="CE154" s="96"/>
      <c r="CF154" s="90">
        <v>1</v>
      </c>
      <c r="CG154" s="91" t="s">
        <v>666</v>
      </c>
      <c r="CH154"/>
    </row>
    <row r="155" spans="1:86" ht="12.75" x14ac:dyDescent="0.2">
      <c r="A155" s="113"/>
      <c r="B155" s="114">
        <f t="shared" ca="1" si="23"/>
        <v>41306</v>
      </c>
      <c r="C155" s="101">
        <v>6.3605600339532206E-2</v>
      </c>
      <c r="D155" s="101">
        <v>0.8</v>
      </c>
      <c r="E155" s="101">
        <v>0.8</v>
      </c>
      <c r="F155" s="101">
        <v>0.16250000000000001</v>
      </c>
      <c r="G155" s="101">
        <v>0.17</v>
      </c>
      <c r="H155" s="101">
        <v>0.17749999999999999</v>
      </c>
      <c r="I155" s="102">
        <v>4.8020000000000005</v>
      </c>
      <c r="J155" s="101">
        <v>4.8070000000000004</v>
      </c>
      <c r="K155" s="101">
        <v>4.8120000000000003</v>
      </c>
      <c r="L155" s="101">
        <v>-0.14249999999999999</v>
      </c>
      <c r="M155" s="101">
        <v>-0.14249999999999999</v>
      </c>
      <c r="O155" s="86"/>
      <c r="P155" s="115"/>
      <c r="Q155" s="115"/>
      <c r="R155" s="188">
        <f t="shared" ca="1" si="20"/>
        <v>41306</v>
      </c>
      <c r="S155" s="130">
        <f t="shared" si="21"/>
        <v>0.73</v>
      </c>
      <c r="T155" s="129">
        <f t="shared" si="24"/>
        <v>0.8</v>
      </c>
      <c r="U155" s="131">
        <f t="shared" si="22"/>
        <v>0.87000000000000011</v>
      </c>
      <c r="BP155" s="92">
        <f t="shared" si="18"/>
        <v>154</v>
      </c>
      <c r="BQ155" s="135" t="s">
        <v>253</v>
      </c>
      <c r="BR155" s="91" t="s">
        <v>93</v>
      </c>
      <c r="BS155" s="90" t="s">
        <v>119</v>
      </c>
      <c r="BT155" s="96" t="s">
        <v>95</v>
      </c>
      <c r="BU155" s="96"/>
      <c r="BV155" s="90">
        <v>1</v>
      </c>
      <c r="BW155" s="91" t="s">
        <v>852</v>
      </c>
      <c r="BX155"/>
      <c r="BZ155" s="92">
        <f t="shared" si="19"/>
        <v>154</v>
      </c>
      <c r="CA155" s="4" t="s">
        <v>478</v>
      </c>
      <c r="CB155" s="91" t="s">
        <v>96</v>
      </c>
      <c r="CC155" s="90" t="s">
        <v>94</v>
      </c>
      <c r="CD155" s="96" t="s">
        <v>95</v>
      </c>
      <c r="CE155" s="96"/>
      <c r="CF155" s="90">
        <v>1</v>
      </c>
      <c r="CG155" s="91" t="s">
        <v>667</v>
      </c>
      <c r="CH155"/>
    </row>
    <row r="156" spans="1:86" ht="12.75" x14ac:dyDescent="0.2">
      <c r="A156" s="113"/>
      <c r="B156" s="114">
        <f t="shared" ca="1" si="23"/>
        <v>41334</v>
      </c>
      <c r="C156" s="101">
        <v>6.3642591177548002E-2</v>
      </c>
      <c r="D156" s="101">
        <v>1</v>
      </c>
      <c r="E156" s="101">
        <v>1</v>
      </c>
      <c r="F156" s="101">
        <v>0.16250000000000001</v>
      </c>
      <c r="G156" s="101">
        <v>0.17</v>
      </c>
      <c r="H156" s="101">
        <v>0.17749999999999999</v>
      </c>
      <c r="I156" s="102">
        <v>4.9220000000000006</v>
      </c>
      <c r="J156" s="101">
        <v>4.9270000000000005</v>
      </c>
      <c r="K156" s="101">
        <v>4.9320000000000004</v>
      </c>
      <c r="L156" s="101">
        <v>-0.13750000000000001</v>
      </c>
      <c r="M156" s="101">
        <v>-0.13750000000000001</v>
      </c>
      <c r="O156" s="86"/>
      <c r="P156" s="115"/>
      <c r="Q156" s="115"/>
      <c r="R156" s="188">
        <f t="shared" ca="1" si="20"/>
        <v>41334</v>
      </c>
      <c r="S156" s="130">
        <f t="shared" si="21"/>
        <v>0.92999999999999994</v>
      </c>
      <c r="T156" s="129">
        <f t="shared" si="24"/>
        <v>1</v>
      </c>
      <c r="U156" s="131">
        <f t="shared" si="22"/>
        <v>1.07</v>
      </c>
      <c r="BP156" s="92">
        <f t="shared" si="18"/>
        <v>155</v>
      </c>
      <c r="BQ156" s="135" t="s">
        <v>254</v>
      </c>
      <c r="BR156" s="91" t="s">
        <v>93</v>
      </c>
      <c r="BS156" s="90" t="s">
        <v>119</v>
      </c>
      <c r="BT156" s="96" t="s">
        <v>95</v>
      </c>
      <c r="BU156" s="96"/>
      <c r="BV156" s="90">
        <v>1</v>
      </c>
      <c r="BW156" s="91" t="s">
        <v>853</v>
      </c>
      <c r="BX156"/>
      <c r="BZ156" s="92">
        <f t="shared" si="19"/>
        <v>155</v>
      </c>
      <c r="CA156" s="4" t="s">
        <v>479</v>
      </c>
      <c r="CB156" s="91" t="s">
        <v>96</v>
      </c>
      <c r="CC156" s="90" t="s">
        <v>94</v>
      </c>
      <c r="CD156" s="96" t="s">
        <v>95</v>
      </c>
      <c r="CE156" s="96"/>
      <c r="CF156" s="90">
        <v>1</v>
      </c>
      <c r="CG156" s="91" t="s">
        <v>668</v>
      </c>
      <c r="CH156"/>
    </row>
    <row r="157" spans="1:86" ht="12.75" x14ac:dyDescent="0.2">
      <c r="A157" s="113"/>
      <c r="B157" s="114">
        <f t="shared" ca="1" si="23"/>
        <v>41365</v>
      </c>
      <c r="C157" s="101">
        <v>6.3680815043974298E-2</v>
      </c>
      <c r="D157" s="101">
        <v>1</v>
      </c>
      <c r="E157" s="101">
        <v>1</v>
      </c>
      <c r="F157" s="101">
        <v>0.16250000000000001</v>
      </c>
      <c r="G157" s="101">
        <v>0.17</v>
      </c>
      <c r="H157" s="101">
        <v>0.17749999999999999</v>
      </c>
      <c r="I157" s="102">
        <v>5.0120000000000005</v>
      </c>
      <c r="J157" s="101">
        <v>5.0170000000000003</v>
      </c>
      <c r="K157" s="101">
        <v>5.0220000000000002</v>
      </c>
      <c r="L157" s="101">
        <v>-0.13750000000000001</v>
      </c>
      <c r="M157" s="101">
        <v>-0.13750000000000001</v>
      </c>
      <c r="O157" s="86"/>
      <c r="P157" s="115"/>
      <c r="Q157" s="115"/>
      <c r="R157" s="188">
        <f t="shared" ca="1" si="20"/>
        <v>41365</v>
      </c>
      <c r="S157" s="130">
        <f t="shared" si="21"/>
        <v>0.92999999999999994</v>
      </c>
      <c r="T157" s="129">
        <f t="shared" si="24"/>
        <v>1</v>
      </c>
      <c r="U157" s="131">
        <f t="shared" si="22"/>
        <v>1.07</v>
      </c>
      <c r="BP157" s="92">
        <f t="shared" si="18"/>
        <v>156</v>
      </c>
      <c r="BQ157" s="135" t="s">
        <v>255</v>
      </c>
      <c r="BR157" s="91" t="s">
        <v>93</v>
      </c>
      <c r="BS157" s="90" t="s">
        <v>119</v>
      </c>
      <c r="BT157" s="96" t="s">
        <v>95</v>
      </c>
      <c r="BU157" s="96"/>
      <c r="BV157" s="90">
        <v>1</v>
      </c>
      <c r="BW157" s="91" t="s">
        <v>854</v>
      </c>
      <c r="BX157"/>
      <c r="BZ157" s="92">
        <f t="shared" si="19"/>
        <v>156</v>
      </c>
      <c r="CA157" s="4" t="s">
        <v>480</v>
      </c>
      <c r="CB157" s="91" t="s">
        <v>96</v>
      </c>
      <c r="CC157" s="90" t="s">
        <v>94</v>
      </c>
      <c r="CD157" s="96" t="s">
        <v>95</v>
      </c>
      <c r="CE157" s="96"/>
      <c r="CF157" s="90">
        <v>1</v>
      </c>
      <c r="CG157" s="91" t="s">
        <v>669</v>
      </c>
      <c r="CH157"/>
    </row>
    <row r="158" spans="1:86" ht="12.75" x14ac:dyDescent="0.2">
      <c r="A158" s="113"/>
      <c r="B158" s="114">
        <f t="shared" ca="1" si="23"/>
        <v>41395</v>
      </c>
      <c r="C158" s="101">
        <v>6.3719038910884596E-2</v>
      </c>
      <c r="D158" s="101">
        <v>1</v>
      </c>
      <c r="E158" s="101">
        <v>1</v>
      </c>
      <c r="F158" s="101">
        <v>0.16250000000000001</v>
      </c>
      <c r="G158" s="101">
        <v>0.17</v>
      </c>
      <c r="H158" s="101">
        <v>0.17749999999999999</v>
      </c>
      <c r="I158" s="102">
        <v>4.8920000000000003</v>
      </c>
      <c r="J158" s="101">
        <v>4.8970000000000002</v>
      </c>
      <c r="K158" s="101">
        <v>4.9020000000000001</v>
      </c>
      <c r="L158" s="101">
        <v>-0.14000000000000001</v>
      </c>
      <c r="M158" s="101">
        <v>-0.14000000000000001</v>
      </c>
      <c r="O158" s="86"/>
      <c r="P158" s="115"/>
      <c r="Q158" s="115"/>
      <c r="R158" s="188">
        <f t="shared" ca="1" si="20"/>
        <v>41395</v>
      </c>
      <c r="S158" s="130">
        <f t="shared" si="21"/>
        <v>0.92999999999999994</v>
      </c>
      <c r="T158" s="129">
        <f t="shared" si="24"/>
        <v>1</v>
      </c>
      <c r="U158" s="131">
        <f t="shared" si="22"/>
        <v>1.07</v>
      </c>
      <c r="BP158" s="92">
        <f t="shared" si="18"/>
        <v>157</v>
      </c>
      <c r="BQ158" s="135" t="s">
        <v>256</v>
      </c>
      <c r="BR158" s="91" t="s">
        <v>93</v>
      </c>
      <c r="BS158" s="90" t="s">
        <v>119</v>
      </c>
      <c r="BT158" s="96" t="s">
        <v>95</v>
      </c>
      <c r="BU158" s="96"/>
      <c r="BV158" s="90">
        <v>1</v>
      </c>
      <c r="BW158" s="91" t="s">
        <v>855</v>
      </c>
      <c r="BX158"/>
      <c r="BZ158" s="92">
        <f t="shared" si="19"/>
        <v>157</v>
      </c>
      <c r="CA158" s="4" t="s">
        <v>481</v>
      </c>
      <c r="CB158" s="91" t="s">
        <v>96</v>
      </c>
      <c r="CC158" s="90" t="s">
        <v>94</v>
      </c>
      <c r="CD158" s="96" t="s">
        <v>95</v>
      </c>
      <c r="CE158" s="96"/>
      <c r="CF158" s="90">
        <v>1</v>
      </c>
      <c r="CG158" s="91" t="s">
        <v>670</v>
      </c>
      <c r="CH158"/>
    </row>
    <row r="159" spans="1:86" ht="12.75" x14ac:dyDescent="0.2">
      <c r="A159" s="113"/>
      <c r="B159" s="114">
        <f t="shared" ca="1" si="23"/>
        <v>41426</v>
      </c>
      <c r="C159" s="101">
        <v>6.3753563694317603E-2</v>
      </c>
      <c r="D159" s="101">
        <v>0.75</v>
      </c>
      <c r="E159" s="101">
        <v>0.75</v>
      </c>
      <c r="F159" s="101">
        <v>0.16250000000000001</v>
      </c>
      <c r="G159" s="101">
        <v>0.17</v>
      </c>
      <c r="H159" s="101">
        <v>0.17749999999999999</v>
      </c>
      <c r="I159" s="102">
        <v>4.7520000000000007</v>
      </c>
      <c r="J159" s="101">
        <v>4.7570000000000006</v>
      </c>
      <c r="K159" s="101">
        <v>4.7620000000000005</v>
      </c>
      <c r="L159" s="101">
        <v>-0.14249999999999999</v>
      </c>
      <c r="M159" s="101">
        <v>-0.14249999999999999</v>
      </c>
      <c r="O159" s="86"/>
      <c r="P159" s="115"/>
      <c r="Q159" s="115"/>
      <c r="R159" s="188">
        <f t="shared" ca="1" si="20"/>
        <v>41426</v>
      </c>
      <c r="S159" s="130">
        <f t="shared" si="21"/>
        <v>0.67999999999999994</v>
      </c>
      <c r="T159" s="129">
        <f t="shared" si="24"/>
        <v>0.75</v>
      </c>
      <c r="U159" s="131">
        <f t="shared" si="22"/>
        <v>0.82000000000000006</v>
      </c>
      <c r="BP159" s="92">
        <f t="shared" si="18"/>
        <v>158</v>
      </c>
      <c r="BQ159" s="135" t="s">
        <v>257</v>
      </c>
      <c r="BR159" s="91" t="s">
        <v>93</v>
      </c>
      <c r="BS159" s="90" t="s">
        <v>119</v>
      </c>
      <c r="BT159" s="96" t="s">
        <v>95</v>
      </c>
      <c r="BU159" s="96"/>
      <c r="BV159" s="90">
        <v>1</v>
      </c>
      <c r="BW159" s="91" t="s">
        <v>856</v>
      </c>
      <c r="BX159"/>
      <c r="BZ159" s="92">
        <f t="shared" si="19"/>
        <v>158</v>
      </c>
      <c r="CA159" s="4" t="s">
        <v>482</v>
      </c>
      <c r="CB159" s="91" t="s">
        <v>96</v>
      </c>
      <c r="CC159" s="90" t="s">
        <v>94</v>
      </c>
      <c r="CD159" s="96" t="s">
        <v>95</v>
      </c>
      <c r="CE159" s="96"/>
      <c r="CF159" s="90">
        <v>1</v>
      </c>
      <c r="CG159" s="91" t="s">
        <v>671</v>
      </c>
      <c r="CH159"/>
    </row>
    <row r="160" spans="1:86" ht="12.75" x14ac:dyDescent="0.2">
      <c r="A160" s="113"/>
      <c r="B160" s="114">
        <f t="shared" ca="1" si="23"/>
        <v>41456</v>
      </c>
      <c r="C160" s="101">
        <v>6.3791787562150301E-2</v>
      </c>
      <c r="D160" s="101">
        <v>0.4</v>
      </c>
      <c r="E160" s="101">
        <v>0.4</v>
      </c>
      <c r="F160" s="101">
        <v>0.16250000000000001</v>
      </c>
      <c r="G160" s="101">
        <v>0.17</v>
      </c>
      <c r="H160" s="101">
        <v>0.17749999999999999</v>
      </c>
      <c r="I160" s="102">
        <v>4.6100000000000003</v>
      </c>
      <c r="J160" s="101">
        <v>4.6150000000000002</v>
      </c>
      <c r="K160" s="101">
        <v>4.62</v>
      </c>
      <c r="L160" s="101">
        <v>-0.14000000000000001</v>
      </c>
      <c r="M160" s="101">
        <v>-0.14000000000000001</v>
      </c>
      <c r="O160" s="86"/>
      <c r="P160" s="115"/>
      <c r="Q160" s="115"/>
      <c r="R160" s="188">
        <f t="shared" ca="1" si="20"/>
        <v>41456</v>
      </c>
      <c r="S160" s="130">
        <f t="shared" si="21"/>
        <v>0.33</v>
      </c>
      <c r="T160" s="129">
        <f t="shared" si="24"/>
        <v>0.4</v>
      </c>
      <c r="U160" s="131">
        <f t="shared" si="22"/>
        <v>0.47000000000000003</v>
      </c>
      <c r="BP160" s="92">
        <f t="shared" si="18"/>
        <v>159</v>
      </c>
      <c r="BQ160" s="135" t="s">
        <v>258</v>
      </c>
      <c r="BR160" s="91" t="s">
        <v>93</v>
      </c>
      <c r="BS160" s="90" t="s">
        <v>119</v>
      </c>
      <c r="BT160" s="96" t="s">
        <v>95</v>
      </c>
      <c r="BU160" s="96"/>
      <c r="BV160" s="90">
        <v>1</v>
      </c>
      <c r="BW160" s="91" t="s">
        <v>857</v>
      </c>
      <c r="BX160"/>
      <c r="BZ160" s="92">
        <f t="shared" si="19"/>
        <v>159</v>
      </c>
      <c r="CA160" s="4" t="s">
        <v>483</v>
      </c>
      <c r="CB160" s="91" t="s">
        <v>96</v>
      </c>
      <c r="CC160" s="90" t="s">
        <v>94</v>
      </c>
      <c r="CD160" s="96" t="s">
        <v>95</v>
      </c>
      <c r="CE160" s="96"/>
      <c r="CF160" s="90">
        <v>1</v>
      </c>
      <c r="CG160" s="91" t="s">
        <v>672</v>
      </c>
      <c r="CH160"/>
    </row>
    <row r="161" spans="1:86" ht="12.75" x14ac:dyDescent="0.2">
      <c r="A161" s="113"/>
      <c r="B161" s="114">
        <f t="shared" ca="1" si="23"/>
        <v>41487</v>
      </c>
      <c r="C161" s="101">
        <v>6.3828778402449604E-2</v>
      </c>
      <c r="D161" s="101">
        <v>0.4</v>
      </c>
      <c r="E161" s="101">
        <v>0.4</v>
      </c>
      <c r="F161" s="101">
        <v>0.16250000000000001</v>
      </c>
      <c r="G161" s="101">
        <v>0.17</v>
      </c>
      <c r="H161" s="101">
        <v>0.17749999999999999</v>
      </c>
      <c r="I161" s="102">
        <v>4.6440000000000001</v>
      </c>
      <c r="J161" s="101">
        <v>4.649</v>
      </c>
      <c r="K161" s="101">
        <v>4.6539999999999999</v>
      </c>
      <c r="L161" s="101">
        <v>-0.14000000000000001</v>
      </c>
      <c r="M161" s="101">
        <v>-0.14000000000000001</v>
      </c>
      <c r="O161" s="86"/>
      <c r="P161" s="115"/>
      <c r="Q161" s="115"/>
      <c r="R161" s="188">
        <f t="shared" ca="1" si="20"/>
        <v>41487</v>
      </c>
      <c r="S161" s="130">
        <f t="shared" si="21"/>
        <v>0.33</v>
      </c>
      <c r="T161" s="129">
        <f t="shared" si="24"/>
        <v>0.4</v>
      </c>
      <c r="U161" s="131">
        <f t="shared" si="22"/>
        <v>0.47000000000000003</v>
      </c>
      <c r="BP161" s="92">
        <f t="shared" si="18"/>
        <v>160</v>
      </c>
      <c r="BQ161" s="135" t="s">
        <v>259</v>
      </c>
      <c r="BR161" s="91" t="s">
        <v>93</v>
      </c>
      <c r="BS161" s="90" t="s">
        <v>119</v>
      </c>
      <c r="BT161" s="96" t="s">
        <v>95</v>
      </c>
      <c r="BU161" s="96"/>
      <c r="BV161" s="90">
        <v>1</v>
      </c>
      <c r="BW161" s="91" t="s">
        <v>858</v>
      </c>
      <c r="BX161"/>
      <c r="BZ161" s="92">
        <f t="shared" si="19"/>
        <v>160</v>
      </c>
      <c r="CA161" s="4" t="s">
        <v>484</v>
      </c>
      <c r="CB161" s="91" t="s">
        <v>96</v>
      </c>
      <c r="CC161" s="90" t="s">
        <v>94</v>
      </c>
      <c r="CD161" s="96" t="s">
        <v>95</v>
      </c>
      <c r="CE161" s="96"/>
      <c r="CF161" s="90">
        <v>1</v>
      </c>
      <c r="CG161" s="91" t="s">
        <v>673</v>
      </c>
      <c r="CH161"/>
    </row>
    <row r="162" spans="1:86" ht="12.75" x14ac:dyDescent="0.2">
      <c r="A162" s="113"/>
      <c r="B162" s="114">
        <f t="shared" ca="1" si="23"/>
        <v>41518</v>
      </c>
      <c r="C162" s="101">
        <v>6.3867002271236206E-2</v>
      </c>
      <c r="D162" s="101">
        <v>0.4</v>
      </c>
      <c r="E162" s="101">
        <v>0.4</v>
      </c>
      <c r="F162" s="101">
        <v>0.16250000000000001</v>
      </c>
      <c r="G162" s="101">
        <v>0.17</v>
      </c>
      <c r="H162" s="101">
        <v>0.17749999999999999</v>
      </c>
      <c r="I162" s="102">
        <v>4.6770000000000005</v>
      </c>
      <c r="J162" s="101">
        <v>4.6820000000000004</v>
      </c>
      <c r="K162" s="101">
        <v>4.6870000000000003</v>
      </c>
      <c r="L162" s="101">
        <v>-0.14000000000000001</v>
      </c>
      <c r="M162" s="101">
        <v>-0.14000000000000001</v>
      </c>
      <c r="O162" s="86"/>
      <c r="P162" s="115"/>
      <c r="Q162" s="115"/>
      <c r="R162" s="188">
        <f t="shared" ca="1" si="20"/>
        <v>41518</v>
      </c>
      <c r="S162" s="130">
        <f t="shared" si="21"/>
        <v>0.33</v>
      </c>
      <c r="T162" s="129">
        <f t="shared" si="24"/>
        <v>0.4</v>
      </c>
      <c r="U162" s="131">
        <f t="shared" si="22"/>
        <v>0.47000000000000003</v>
      </c>
      <c r="BP162" s="92">
        <f t="shared" si="18"/>
        <v>161</v>
      </c>
      <c r="BQ162" s="135" t="s">
        <v>260</v>
      </c>
      <c r="BR162" s="91" t="s">
        <v>93</v>
      </c>
      <c r="BS162" s="90" t="s">
        <v>119</v>
      </c>
      <c r="BT162" s="96" t="s">
        <v>95</v>
      </c>
      <c r="BU162" s="96"/>
      <c r="BV162" s="90">
        <v>1</v>
      </c>
      <c r="BW162" s="91" t="s">
        <v>859</v>
      </c>
      <c r="BX162"/>
      <c r="BZ162" s="92">
        <f t="shared" ref="BZ162:BZ186" si="25">BZ161+CF162</f>
        <v>161</v>
      </c>
      <c r="CA162" s="4" t="s">
        <v>485</v>
      </c>
      <c r="CB162" s="91" t="s">
        <v>96</v>
      </c>
      <c r="CC162" s="90" t="s">
        <v>94</v>
      </c>
      <c r="CD162" s="96" t="s">
        <v>95</v>
      </c>
      <c r="CE162" s="96"/>
      <c r="CF162" s="90">
        <v>1</v>
      </c>
      <c r="CG162" s="91" t="s">
        <v>674</v>
      </c>
      <c r="CH162"/>
    </row>
    <row r="163" spans="1:86" ht="12.75" x14ac:dyDescent="0.2">
      <c r="A163" s="113"/>
      <c r="B163" s="114">
        <f t="shared" ca="1" si="23"/>
        <v>41548</v>
      </c>
      <c r="C163" s="101">
        <v>6.3903993112458798E-2</v>
      </c>
      <c r="D163" s="101">
        <v>0.4</v>
      </c>
      <c r="E163" s="101">
        <v>0.4</v>
      </c>
      <c r="F163" s="101">
        <v>0.16250000000000001</v>
      </c>
      <c r="G163" s="101">
        <v>0.17</v>
      </c>
      <c r="H163" s="101">
        <v>0.17749999999999999</v>
      </c>
      <c r="I163" s="102">
        <v>4.7220000000000004</v>
      </c>
      <c r="J163" s="101">
        <v>4.7270000000000003</v>
      </c>
      <c r="K163" s="101">
        <v>4.7320000000000002</v>
      </c>
      <c r="L163" s="101">
        <v>-0.14000000000000001</v>
      </c>
      <c r="M163" s="101">
        <v>-0.14000000000000001</v>
      </c>
      <c r="O163" s="86"/>
      <c r="P163" s="115"/>
      <c r="Q163" s="115"/>
      <c r="R163" s="188">
        <f t="shared" ca="1" si="20"/>
        <v>41548</v>
      </c>
      <c r="S163" s="130">
        <f t="shared" si="21"/>
        <v>0.33</v>
      </c>
      <c r="T163" s="129">
        <f t="shared" si="24"/>
        <v>0.4</v>
      </c>
      <c r="U163" s="131">
        <f t="shared" si="22"/>
        <v>0.47000000000000003</v>
      </c>
      <c r="BP163" s="92">
        <f t="shared" si="18"/>
        <v>162</v>
      </c>
      <c r="BQ163" s="135" t="s">
        <v>261</v>
      </c>
      <c r="BR163" s="91" t="s">
        <v>93</v>
      </c>
      <c r="BS163" s="90" t="s">
        <v>119</v>
      </c>
      <c r="BT163" s="96" t="s">
        <v>95</v>
      </c>
      <c r="BU163" s="96"/>
      <c r="BV163" s="90">
        <v>1</v>
      </c>
      <c r="BW163" s="91" t="s">
        <v>860</v>
      </c>
      <c r="BX163"/>
      <c r="BZ163" s="92">
        <f t="shared" si="25"/>
        <v>162</v>
      </c>
      <c r="CA163" s="4" t="s">
        <v>486</v>
      </c>
      <c r="CB163" s="91" t="s">
        <v>96</v>
      </c>
      <c r="CC163" s="90" t="s">
        <v>94</v>
      </c>
      <c r="CD163" s="96" t="s">
        <v>95</v>
      </c>
      <c r="CE163" s="96"/>
      <c r="CF163" s="90">
        <v>1</v>
      </c>
      <c r="CG163" s="91" t="s">
        <v>675</v>
      </c>
      <c r="CH163"/>
    </row>
    <row r="164" spans="1:86" ht="12.75" x14ac:dyDescent="0.2">
      <c r="A164" s="113"/>
      <c r="B164" s="114">
        <f t="shared" ca="1" si="23"/>
        <v>41579</v>
      </c>
      <c r="C164" s="101">
        <v>6.3942216982198805E-2</v>
      </c>
      <c r="D164" s="101">
        <v>0.5</v>
      </c>
      <c r="E164" s="101">
        <v>0.5</v>
      </c>
      <c r="F164" s="101">
        <v>0.16250000000000001</v>
      </c>
      <c r="G164" s="101">
        <v>0.17</v>
      </c>
      <c r="H164" s="101">
        <v>0.17749999999999999</v>
      </c>
      <c r="I164" s="102">
        <v>4.7570000000000006</v>
      </c>
      <c r="J164" s="101">
        <v>4.7620000000000005</v>
      </c>
      <c r="K164" s="101">
        <v>4.7670000000000003</v>
      </c>
      <c r="L164" s="101">
        <v>-0.14000000000000001</v>
      </c>
      <c r="M164" s="101">
        <v>-0.14000000000000001</v>
      </c>
      <c r="O164" s="86"/>
      <c r="P164" s="115"/>
      <c r="Q164" s="115"/>
      <c r="R164" s="188">
        <f t="shared" ca="1" si="20"/>
        <v>41579</v>
      </c>
      <c r="S164" s="130">
        <f t="shared" si="21"/>
        <v>0.43</v>
      </c>
      <c r="T164" s="129">
        <f t="shared" si="24"/>
        <v>0.5</v>
      </c>
      <c r="U164" s="131">
        <f t="shared" si="22"/>
        <v>0.57000000000000006</v>
      </c>
      <c r="BP164" s="92">
        <f t="shared" si="18"/>
        <v>163</v>
      </c>
      <c r="BQ164" s="135" t="s">
        <v>262</v>
      </c>
      <c r="BR164" s="91" t="s">
        <v>93</v>
      </c>
      <c r="BS164" s="90" t="s">
        <v>119</v>
      </c>
      <c r="BT164" s="96" t="s">
        <v>95</v>
      </c>
      <c r="BU164" s="96"/>
      <c r="BV164" s="90">
        <v>1</v>
      </c>
      <c r="BW164" s="91" t="s">
        <v>861</v>
      </c>
      <c r="BX164"/>
      <c r="BZ164" s="92">
        <f t="shared" si="25"/>
        <v>163</v>
      </c>
      <c r="CA164" s="4" t="s">
        <v>487</v>
      </c>
      <c r="CB164" s="91" t="s">
        <v>96</v>
      </c>
      <c r="CC164" s="90" t="s">
        <v>94</v>
      </c>
      <c r="CD164" s="96" t="s">
        <v>95</v>
      </c>
      <c r="CE164" s="96"/>
      <c r="CF164" s="90">
        <v>1</v>
      </c>
      <c r="CG164" s="91" t="s">
        <v>676</v>
      </c>
      <c r="CH164"/>
    </row>
    <row r="165" spans="1:86" ht="12.75" x14ac:dyDescent="0.2">
      <c r="A165" s="113"/>
      <c r="B165" s="114">
        <f t="shared" ca="1" si="23"/>
        <v>41609</v>
      </c>
      <c r="C165" s="101">
        <v>6.3980440852422896E-2</v>
      </c>
      <c r="D165" s="101">
        <v>0.55000000000000004</v>
      </c>
      <c r="E165" s="101">
        <v>0.55000000000000004</v>
      </c>
      <c r="F165" s="101">
        <v>0.16250000000000001</v>
      </c>
      <c r="G165" s="101">
        <v>0.17</v>
      </c>
      <c r="H165" s="101">
        <v>0.17749999999999999</v>
      </c>
      <c r="I165" s="102">
        <v>4.7620000000000005</v>
      </c>
      <c r="J165" s="101">
        <v>4.7670000000000003</v>
      </c>
      <c r="K165" s="101">
        <v>4.7720000000000002</v>
      </c>
      <c r="L165" s="101">
        <v>-0.14000000000000001</v>
      </c>
      <c r="M165" s="101">
        <v>-0.14000000000000001</v>
      </c>
      <c r="O165" s="86"/>
      <c r="P165" s="115"/>
      <c r="Q165" s="115"/>
      <c r="R165" s="188">
        <f t="shared" ca="1" si="20"/>
        <v>41609</v>
      </c>
      <c r="S165" s="130">
        <f t="shared" si="21"/>
        <v>0.48000000000000004</v>
      </c>
      <c r="T165" s="129">
        <f t="shared" si="24"/>
        <v>0.55000000000000004</v>
      </c>
      <c r="U165" s="131">
        <f t="shared" si="22"/>
        <v>0.62000000000000011</v>
      </c>
      <c r="BP165" s="92">
        <f t="shared" si="18"/>
        <v>164</v>
      </c>
      <c r="BQ165" s="135" t="s">
        <v>263</v>
      </c>
      <c r="BR165" s="91" t="s">
        <v>93</v>
      </c>
      <c r="BS165" s="90" t="s">
        <v>119</v>
      </c>
      <c r="BT165" s="96" t="s">
        <v>95</v>
      </c>
      <c r="BU165" s="96"/>
      <c r="BV165" s="90">
        <v>1</v>
      </c>
      <c r="BW165" s="91" t="s">
        <v>862</v>
      </c>
      <c r="BX165"/>
      <c r="BZ165" s="92">
        <f t="shared" si="25"/>
        <v>164</v>
      </c>
      <c r="CA165" s="4" t="s">
        <v>488</v>
      </c>
      <c r="CB165" s="91" t="s">
        <v>96</v>
      </c>
      <c r="CC165" s="90" t="s">
        <v>94</v>
      </c>
      <c r="CD165" s="96" t="s">
        <v>95</v>
      </c>
      <c r="CE165" s="96"/>
      <c r="CF165" s="90">
        <v>1</v>
      </c>
      <c r="CG165" s="91" t="s">
        <v>677</v>
      </c>
      <c r="CH165"/>
    </row>
    <row r="166" spans="1:86" ht="12.75" x14ac:dyDescent="0.2">
      <c r="A166" s="113"/>
      <c r="B166" s="114">
        <f t="shared" ca="1" si="23"/>
        <v>41640</v>
      </c>
      <c r="C166" s="101">
        <v>6.4017431695036806E-2</v>
      </c>
      <c r="D166" s="101">
        <v>0.55000000000000004</v>
      </c>
      <c r="E166" s="101">
        <v>0.55000000000000004</v>
      </c>
      <c r="F166" s="101">
        <v>0.16250000000000001</v>
      </c>
      <c r="G166" s="101">
        <v>0.17</v>
      </c>
      <c r="H166" s="101">
        <v>0.17749999999999999</v>
      </c>
      <c r="I166" s="102">
        <v>4.7869999999999999</v>
      </c>
      <c r="J166" s="101">
        <v>4.7919999999999998</v>
      </c>
      <c r="K166" s="101">
        <v>4.7970000000000006</v>
      </c>
      <c r="L166" s="101">
        <v>-0.14000000000000001</v>
      </c>
      <c r="M166" s="101">
        <v>-0.14000000000000001</v>
      </c>
      <c r="O166" s="86"/>
      <c r="P166" s="115"/>
      <c r="Q166" s="115"/>
      <c r="R166" s="188">
        <f t="shared" ca="1" si="20"/>
        <v>41640</v>
      </c>
      <c r="S166" s="130">
        <f t="shared" si="21"/>
        <v>0.48000000000000004</v>
      </c>
      <c r="T166" s="129">
        <f t="shared" si="24"/>
        <v>0.55000000000000004</v>
      </c>
      <c r="U166" s="131">
        <f t="shared" si="22"/>
        <v>0.62000000000000011</v>
      </c>
      <c r="BP166" s="92">
        <f t="shared" si="18"/>
        <v>165</v>
      </c>
      <c r="BQ166" s="135" t="s">
        <v>264</v>
      </c>
      <c r="BR166" s="91" t="s">
        <v>93</v>
      </c>
      <c r="BS166" s="90" t="s">
        <v>119</v>
      </c>
      <c r="BT166" s="96" t="s">
        <v>95</v>
      </c>
      <c r="BU166" s="96"/>
      <c r="BV166" s="90">
        <v>1</v>
      </c>
      <c r="BW166" s="91" t="s">
        <v>863</v>
      </c>
      <c r="BX166"/>
      <c r="BZ166" s="92">
        <f t="shared" si="25"/>
        <v>165</v>
      </c>
      <c r="CA166" s="4" t="s">
        <v>489</v>
      </c>
      <c r="CB166" s="91" t="s">
        <v>96</v>
      </c>
      <c r="CC166" s="90" t="s">
        <v>94</v>
      </c>
      <c r="CD166" s="96" t="s">
        <v>95</v>
      </c>
      <c r="CE166" s="96"/>
      <c r="CF166" s="90">
        <v>1</v>
      </c>
      <c r="CG166" s="91" t="s">
        <v>678</v>
      </c>
      <c r="CH166"/>
    </row>
    <row r="167" spans="1:86" ht="12.75" x14ac:dyDescent="0.2">
      <c r="A167" s="113"/>
      <c r="B167" s="114">
        <f t="shared" ca="1" si="23"/>
        <v>41671</v>
      </c>
      <c r="C167" s="101">
        <v>6.40556555662148E-2</v>
      </c>
      <c r="D167" s="101">
        <v>0.8</v>
      </c>
      <c r="E167" s="101">
        <v>0.8</v>
      </c>
      <c r="F167" s="101">
        <v>0.16250000000000001</v>
      </c>
      <c r="G167" s="101">
        <v>0.17</v>
      </c>
      <c r="H167" s="101">
        <v>0.17749999999999999</v>
      </c>
      <c r="I167" s="102">
        <v>4.8970000000000002</v>
      </c>
      <c r="J167" s="101">
        <v>4.9020000000000001</v>
      </c>
      <c r="K167" s="101">
        <v>4.907</v>
      </c>
      <c r="L167" s="101">
        <v>-0.14249999999999999</v>
      </c>
      <c r="M167" s="101">
        <v>-0.14249999999999999</v>
      </c>
      <c r="O167" s="86"/>
      <c r="P167" s="115"/>
      <c r="Q167" s="115"/>
      <c r="R167" s="188">
        <f t="shared" ca="1" si="20"/>
        <v>41671</v>
      </c>
      <c r="S167" s="130">
        <f t="shared" si="21"/>
        <v>0.73</v>
      </c>
      <c r="T167" s="129">
        <f t="shared" si="24"/>
        <v>0.8</v>
      </c>
      <c r="U167" s="131">
        <f t="shared" si="22"/>
        <v>0.87000000000000011</v>
      </c>
      <c r="BP167" s="92">
        <f t="shared" si="18"/>
        <v>166</v>
      </c>
      <c r="BQ167" s="135" t="s">
        <v>265</v>
      </c>
      <c r="BR167" s="91" t="s">
        <v>93</v>
      </c>
      <c r="BS167" s="90" t="s">
        <v>119</v>
      </c>
      <c r="BT167" s="96" t="s">
        <v>95</v>
      </c>
      <c r="BU167" s="96"/>
      <c r="BV167" s="90">
        <v>1</v>
      </c>
      <c r="BW167" s="91" t="s">
        <v>864</v>
      </c>
      <c r="BX167"/>
      <c r="BZ167" s="92">
        <f t="shared" si="25"/>
        <v>166</v>
      </c>
      <c r="CA167" s="4" t="s">
        <v>490</v>
      </c>
      <c r="CB167" s="91" t="s">
        <v>96</v>
      </c>
      <c r="CC167" s="90" t="s">
        <v>94</v>
      </c>
      <c r="CD167" s="96" t="s">
        <v>95</v>
      </c>
      <c r="CE167" s="96"/>
      <c r="CF167" s="90">
        <v>1</v>
      </c>
      <c r="CG167" s="91" t="s">
        <v>679</v>
      </c>
      <c r="CH167"/>
    </row>
    <row r="168" spans="1:86" ht="12.75" x14ac:dyDescent="0.2">
      <c r="A168" s="113"/>
      <c r="B168" s="114">
        <f t="shared" ca="1" si="23"/>
        <v>41699</v>
      </c>
      <c r="C168" s="101">
        <v>6.40926464097515E-2</v>
      </c>
      <c r="D168" s="101">
        <v>1</v>
      </c>
      <c r="E168" s="101">
        <v>1</v>
      </c>
      <c r="F168" s="101">
        <v>0.16250000000000001</v>
      </c>
      <c r="G168" s="101">
        <v>0.17</v>
      </c>
      <c r="H168" s="101">
        <v>0.17749999999999999</v>
      </c>
      <c r="I168" s="102">
        <v>5.0170000000000003</v>
      </c>
      <c r="J168" s="101">
        <v>5.0220000000000002</v>
      </c>
      <c r="K168" s="101">
        <v>5.0270000000000001</v>
      </c>
      <c r="L168" s="101">
        <v>-0.13750000000000001</v>
      </c>
      <c r="M168" s="101">
        <v>-0.13750000000000001</v>
      </c>
      <c r="O168" s="86"/>
      <c r="P168" s="115"/>
      <c r="Q168" s="115"/>
      <c r="R168" s="188">
        <f t="shared" ca="1" si="20"/>
        <v>41699</v>
      </c>
      <c r="S168" s="130">
        <f t="shared" si="21"/>
        <v>0.92999999999999994</v>
      </c>
      <c r="T168" s="129">
        <f t="shared" si="24"/>
        <v>1</v>
      </c>
      <c r="U168" s="131">
        <f t="shared" si="22"/>
        <v>1.07</v>
      </c>
      <c r="BP168" s="92">
        <f t="shared" si="18"/>
        <v>167</v>
      </c>
      <c r="BQ168" s="135" t="s">
        <v>266</v>
      </c>
      <c r="BR168" s="91" t="s">
        <v>93</v>
      </c>
      <c r="BS168" s="90" t="s">
        <v>119</v>
      </c>
      <c r="BT168" s="96" t="s">
        <v>95</v>
      </c>
      <c r="BU168" s="96"/>
      <c r="BV168" s="90">
        <v>1</v>
      </c>
      <c r="BW168" s="91" t="s">
        <v>865</v>
      </c>
      <c r="BX168"/>
      <c r="BZ168" s="92">
        <f t="shared" si="25"/>
        <v>167</v>
      </c>
      <c r="CA168" s="4" t="s">
        <v>491</v>
      </c>
      <c r="CB168" s="91" t="s">
        <v>96</v>
      </c>
      <c r="CC168" s="90" t="s">
        <v>94</v>
      </c>
      <c r="CD168" s="96" t="s">
        <v>95</v>
      </c>
      <c r="CE168" s="96"/>
      <c r="CF168" s="90">
        <v>1</v>
      </c>
      <c r="CG168" s="91" t="s">
        <v>680</v>
      </c>
      <c r="CH168"/>
    </row>
    <row r="169" spans="1:86" ht="12.75" x14ac:dyDescent="0.2">
      <c r="A169" s="113"/>
      <c r="B169" s="114">
        <f t="shared" ca="1" si="23"/>
        <v>41730</v>
      </c>
      <c r="C169" s="101">
        <v>6.4130870281882996E-2</v>
      </c>
      <c r="D169" s="101">
        <v>1</v>
      </c>
      <c r="E169" s="101">
        <v>1</v>
      </c>
      <c r="F169" s="101">
        <v>0.16250000000000001</v>
      </c>
      <c r="G169" s="101">
        <v>0.17</v>
      </c>
      <c r="H169" s="101">
        <v>0.17749999999999999</v>
      </c>
      <c r="I169" s="102">
        <v>5.1120000000000001</v>
      </c>
      <c r="J169" s="101">
        <v>5.117</v>
      </c>
      <c r="K169" s="101">
        <v>5.1219999999999999</v>
      </c>
      <c r="L169" s="101">
        <v>-0.13750000000000001</v>
      </c>
      <c r="M169" s="101">
        <v>-0.13750000000000001</v>
      </c>
      <c r="O169" s="86"/>
      <c r="P169" s="115"/>
      <c r="Q169" s="115"/>
      <c r="R169" s="188">
        <f t="shared" ca="1" si="20"/>
        <v>41730</v>
      </c>
      <c r="S169" s="130">
        <f t="shared" si="21"/>
        <v>0.92999999999999994</v>
      </c>
      <c r="T169" s="129">
        <f t="shared" si="24"/>
        <v>1</v>
      </c>
      <c r="U169" s="131">
        <f t="shared" si="22"/>
        <v>1.07</v>
      </c>
      <c r="BP169" s="92">
        <f t="shared" si="18"/>
        <v>168</v>
      </c>
      <c r="BQ169" s="135" t="s">
        <v>267</v>
      </c>
      <c r="BR169" s="91" t="s">
        <v>93</v>
      </c>
      <c r="BS169" s="90" t="s">
        <v>119</v>
      </c>
      <c r="BT169" s="96" t="s">
        <v>95</v>
      </c>
      <c r="BU169" s="96"/>
      <c r="BV169" s="90">
        <v>1</v>
      </c>
      <c r="BW169" s="91" t="s">
        <v>866</v>
      </c>
      <c r="BX169"/>
      <c r="BZ169" s="92">
        <f t="shared" si="25"/>
        <v>168</v>
      </c>
      <c r="CA169" s="4" t="s">
        <v>492</v>
      </c>
      <c r="CB169" s="91" t="s">
        <v>96</v>
      </c>
      <c r="CC169" s="90" t="s">
        <v>94</v>
      </c>
      <c r="CD169" s="96" t="s">
        <v>95</v>
      </c>
      <c r="CE169" s="96"/>
      <c r="CF169" s="90">
        <v>1</v>
      </c>
      <c r="CG169" s="91" t="s">
        <v>681</v>
      </c>
      <c r="CH169"/>
    </row>
    <row r="170" spans="1:86" ht="12.75" x14ac:dyDescent="0.2">
      <c r="A170" s="113"/>
      <c r="B170" s="114">
        <f t="shared" ca="1" si="23"/>
        <v>41760</v>
      </c>
      <c r="C170" s="101">
        <v>6.4169094154498105E-2</v>
      </c>
      <c r="D170" s="101">
        <v>1</v>
      </c>
      <c r="E170" s="101">
        <v>1</v>
      </c>
      <c r="F170" s="101">
        <v>0.16250000000000001</v>
      </c>
      <c r="G170" s="101">
        <v>0.17</v>
      </c>
      <c r="H170" s="101">
        <v>0.17749999999999999</v>
      </c>
      <c r="I170" s="102">
        <v>4.992</v>
      </c>
      <c r="J170" s="101">
        <v>4.9969999999999999</v>
      </c>
      <c r="K170" s="101">
        <v>5.0020000000000007</v>
      </c>
      <c r="L170" s="101">
        <v>-0.14000000000000001</v>
      </c>
      <c r="M170" s="101">
        <v>-0.14000000000000001</v>
      </c>
      <c r="O170" s="86"/>
      <c r="P170" s="115"/>
      <c r="Q170" s="115"/>
      <c r="R170" s="188">
        <f t="shared" ca="1" si="20"/>
        <v>41760</v>
      </c>
      <c r="S170" s="130">
        <f t="shared" si="21"/>
        <v>0.92999999999999994</v>
      </c>
      <c r="T170" s="129">
        <f t="shared" si="24"/>
        <v>1</v>
      </c>
      <c r="U170" s="131">
        <f t="shared" si="22"/>
        <v>1.07</v>
      </c>
      <c r="BP170" s="92">
        <f t="shared" si="18"/>
        <v>169</v>
      </c>
      <c r="BQ170" s="135" t="s">
        <v>268</v>
      </c>
      <c r="BR170" s="91" t="s">
        <v>93</v>
      </c>
      <c r="BS170" s="90" t="s">
        <v>119</v>
      </c>
      <c r="BT170" s="96" t="s">
        <v>95</v>
      </c>
      <c r="BU170" s="96"/>
      <c r="BV170" s="90">
        <v>1</v>
      </c>
      <c r="BW170" s="91" t="s">
        <v>867</v>
      </c>
      <c r="BX170"/>
      <c r="BZ170" s="92">
        <f t="shared" si="25"/>
        <v>169</v>
      </c>
      <c r="CA170" s="4" t="s">
        <v>493</v>
      </c>
      <c r="CB170" s="91" t="s">
        <v>96</v>
      </c>
      <c r="CC170" s="90" t="s">
        <v>94</v>
      </c>
      <c r="CD170" s="96" t="s">
        <v>95</v>
      </c>
      <c r="CE170" s="96"/>
      <c r="CF170" s="90">
        <v>1</v>
      </c>
      <c r="CG170" s="91" t="s">
        <v>682</v>
      </c>
      <c r="CH170"/>
    </row>
    <row r="171" spans="1:86" ht="12.75" x14ac:dyDescent="0.2">
      <c r="A171" s="113"/>
      <c r="B171" s="114">
        <f t="shared" ca="1" si="23"/>
        <v>41791</v>
      </c>
      <c r="C171" s="101">
        <v>6.4203618943083907E-2</v>
      </c>
      <c r="D171" s="101">
        <v>0.75</v>
      </c>
      <c r="E171" s="101">
        <v>0.75</v>
      </c>
      <c r="F171" s="101">
        <v>0.16250000000000001</v>
      </c>
      <c r="G171" s="101">
        <v>0.17</v>
      </c>
      <c r="H171" s="101">
        <v>0.17749999999999999</v>
      </c>
      <c r="I171" s="102">
        <v>4.8520000000000003</v>
      </c>
      <c r="J171" s="101">
        <v>4.8570000000000002</v>
      </c>
      <c r="K171" s="101">
        <v>4.8620000000000001</v>
      </c>
      <c r="L171" s="101">
        <v>-0.14249999999999999</v>
      </c>
      <c r="M171" s="101">
        <v>-0.14249999999999999</v>
      </c>
      <c r="O171" s="86"/>
      <c r="P171" s="115"/>
      <c r="Q171" s="115"/>
      <c r="R171" s="188">
        <f t="shared" ca="1" si="20"/>
        <v>41791</v>
      </c>
      <c r="S171" s="130">
        <f t="shared" si="21"/>
        <v>0.67999999999999994</v>
      </c>
      <c r="T171" s="129">
        <f t="shared" si="24"/>
        <v>0.75</v>
      </c>
      <c r="U171" s="131">
        <f t="shared" si="22"/>
        <v>0.82000000000000006</v>
      </c>
      <c r="BP171" s="92">
        <f t="shared" si="18"/>
        <v>170</v>
      </c>
      <c r="BQ171" s="135" t="s">
        <v>269</v>
      </c>
      <c r="BR171" s="91" t="s">
        <v>93</v>
      </c>
      <c r="BS171" s="90" t="s">
        <v>119</v>
      </c>
      <c r="BT171" s="96" t="s">
        <v>95</v>
      </c>
      <c r="BU171" s="96"/>
      <c r="BV171" s="90">
        <v>1</v>
      </c>
      <c r="BW171" s="91" t="s">
        <v>868</v>
      </c>
      <c r="BX171"/>
      <c r="BZ171" s="92">
        <f t="shared" si="25"/>
        <v>170</v>
      </c>
      <c r="CA171" s="4" t="s">
        <v>494</v>
      </c>
      <c r="CB171" s="91" t="s">
        <v>96</v>
      </c>
      <c r="CC171" s="90" t="s">
        <v>94</v>
      </c>
      <c r="CD171" s="96" t="s">
        <v>95</v>
      </c>
      <c r="CE171" s="96"/>
      <c r="CF171" s="90">
        <v>1</v>
      </c>
      <c r="CG171" s="91" t="s">
        <v>683</v>
      </c>
      <c r="CH171"/>
    </row>
    <row r="172" spans="1:86" ht="12.75" x14ac:dyDescent="0.2">
      <c r="A172" s="113"/>
      <c r="B172" s="114">
        <f t="shared" ca="1" si="23"/>
        <v>41821</v>
      </c>
      <c r="C172" s="101">
        <v>6.4241842816621403E-2</v>
      </c>
      <c r="D172" s="101">
        <v>0.4</v>
      </c>
      <c r="E172" s="101">
        <v>0.4</v>
      </c>
      <c r="F172" s="101">
        <v>0.16250000000000001</v>
      </c>
      <c r="G172" s="101">
        <v>0.17</v>
      </c>
      <c r="H172" s="101">
        <v>0.17749999999999999</v>
      </c>
      <c r="I172" s="102">
        <v>4.71</v>
      </c>
      <c r="J172" s="101">
        <v>4.7149999999999999</v>
      </c>
      <c r="K172" s="101">
        <v>4.72</v>
      </c>
      <c r="L172" s="101">
        <v>-0.14000000000000001</v>
      </c>
      <c r="M172" s="101">
        <v>-0.14000000000000001</v>
      </c>
      <c r="O172" s="86"/>
      <c r="P172" s="115"/>
      <c r="Q172" s="115"/>
      <c r="R172" s="188">
        <f t="shared" ca="1" si="20"/>
        <v>41821</v>
      </c>
      <c r="S172" s="130">
        <f t="shared" si="21"/>
        <v>0.33</v>
      </c>
      <c r="T172" s="129">
        <f t="shared" si="24"/>
        <v>0.4</v>
      </c>
      <c r="U172" s="131">
        <f t="shared" si="22"/>
        <v>0.47000000000000003</v>
      </c>
      <c r="BP172" s="92">
        <f t="shared" si="18"/>
        <v>171</v>
      </c>
      <c r="BQ172" s="135" t="s">
        <v>270</v>
      </c>
      <c r="BR172" s="91" t="s">
        <v>93</v>
      </c>
      <c r="BS172" s="90" t="s">
        <v>119</v>
      </c>
      <c r="BT172" s="96" t="s">
        <v>95</v>
      </c>
      <c r="BU172" s="96"/>
      <c r="BV172" s="90">
        <v>1</v>
      </c>
      <c r="BW172" s="91" t="s">
        <v>869</v>
      </c>
      <c r="BX172"/>
      <c r="BZ172" s="92">
        <f t="shared" si="25"/>
        <v>171</v>
      </c>
      <c r="CA172" s="4" t="s">
        <v>495</v>
      </c>
      <c r="CB172" s="91" t="s">
        <v>96</v>
      </c>
      <c r="CC172" s="90" t="s">
        <v>94</v>
      </c>
      <c r="CD172" s="96" t="s">
        <v>95</v>
      </c>
      <c r="CE172" s="96"/>
      <c r="CF172" s="90">
        <v>1</v>
      </c>
      <c r="CG172" s="91" t="s">
        <v>684</v>
      </c>
      <c r="CH172"/>
    </row>
    <row r="173" spans="1:86" ht="12.75" x14ac:dyDescent="0.2">
      <c r="A173" s="113"/>
      <c r="B173" s="114">
        <f t="shared" ca="1" si="23"/>
        <v>41852</v>
      </c>
      <c r="C173" s="101">
        <v>6.4278833662441998E-2</v>
      </c>
      <c r="D173" s="101">
        <v>0.4</v>
      </c>
      <c r="E173" s="101">
        <v>0.4</v>
      </c>
      <c r="F173" s="101">
        <v>0.16250000000000001</v>
      </c>
      <c r="G173" s="101">
        <v>0.17</v>
      </c>
      <c r="H173" s="101">
        <v>0.17749999999999999</v>
      </c>
      <c r="I173" s="102">
        <v>4.7440000000000007</v>
      </c>
      <c r="J173" s="101">
        <v>4.7490000000000006</v>
      </c>
      <c r="K173" s="101">
        <v>4.7540000000000004</v>
      </c>
      <c r="L173" s="101">
        <v>-0.14000000000000001</v>
      </c>
      <c r="M173" s="101">
        <v>-0.14000000000000001</v>
      </c>
      <c r="O173" s="86"/>
      <c r="P173" s="115"/>
      <c r="Q173" s="115"/>
      <c r="R173" s="188">
        <f t="shared" ca="1" si="20"/>
        <v>41852</v>
      </c>
      <c r="S173" s="130">
        <f t="shared" si="21"/>
        <v>0.33</v>
      </c>
      <c r="T173" s="129">
        <f t="shared" si="24"/>
        <v>0.4</v>
      </c>
      <c r="U173" s="131">
        <f t="shared" si="22"/>
        <v>0.47000000000000003</v>
      </c>
      <c r="BP173" s="92">
        <f t="shared" si="18"/>
        <v>172</v>
      </c>
      <c r="BQ173" s="135" t="s">
        <v>271</v>
      </c>
      <c r="BR173" s="91" t="s">
        <v>93</v>
      </c>
      <c r="BS173" s="90" t="s">
        <v>119</v>
      </c>
      <c r="BT173" s="96" t="s">
        <v>95</v>
      </c>
      <c r="BU173" s="96"/>
      <c r="BV173" s="90">
        <v>1</v>
      </c>
      <c r="BW173" s="91" t="s">
        <v>870</v>
      </c>
      <c r="BX173"/>
      <c r="BZ173" s="92">
        <f t="shared" si="25"/>
        <v>172</v>
      </c>
      <c r="CA173" s="4" t="s">
        <v>496</v>
      </c>
      <c r="CB173" s="91" t="s">
        <v>96</v>
      </c>
      <c r="CC173" s="90" t="s">
        <v>94</v>
      </c>
      <c r="CD173" s="96" t="s">
        <v>95</v>
      </c>
      <c r="CE173" s="96"/>
      <c r="CF173" s="90">
        <v>1</v>
      </c>
      <c r="CG173" s="91" t="s">
        <v>685</v>
      </c>
      <c r="CH173"/>
    </row>
    <row r="174" spans="1:86" ht="12.75" x14ac:dyDescent="0.2">
      <c r="A174" s="113"/>
      <c r="B174" s="114">
        <f t="shared" ca="1" si="23"/>
        <v>41883</v>
      </c>
      <c r="C174" s="101">
        <v>6.4317057536932995E-2</v>
      </c>
      <c r="D174" s="101">
        <v>0.4</v>
      </c>
      <c r="E174" s="101">
        <v>0.4</v>
      </c>
      <c r="F174" s="101">
        <v>0.16250000000000001</v>
      </c>
      <c r="G174" s="101">
        <v>0.17</v>
      </c>
      <c r="H174" s="101">
        <v>0.17749999999999999</v>
      </c>
      <c r="I174" s="102">
        <v>4.7770000000000001</v>
      </c>
      <c r="J174" s="101">
        <v>4.782</v>
      </c>
      <c r="K174" s="101">
        <v>4.7869999999999999</v>
      </c>
      <c r="L174" s="101">
        <v>-0.14000000000000001</v>
      </c>
      <c r="M174" s="101">
        <v>-0.14000000000000001</v>
      </c>
      <c r="O174" s="86"/>
      <c r="P174" s="115"/>
      <c r="Q174" s="115"/>
      <c r="R174" s="188">
        <f t="shared" ca="1" si="20"/>
        <v>41883</v>
      </c>
      <c r="S174" s="130">
        <f t="shared" si="21"/>
        <v>0.33</v>
      </c>
      <c r="T174" s="129">
        <f t="shared" si="24"/>
        <v>0.4</v>
      </c>
      <c r="U174" s="131">
        <f t="shared" si="22"/>
        <v>0.47000000000000003</v>
      </c>
      <c r="BP174" s="92">
        <f t="shared" si="18"/>
        <v>173</v>
      </c>
      <c r="BQ174" s="135" t="s">
        <v>272</v>
      </c>
      <c r="BR174" s="91" t="s">
        <v>93</v>
      </c>
      <c r="BS174" s="90" t="s">
        <v>119</v>
      </c>
      <c r="BT174" s="96" t="s">
        <v>95</v>
      </c>
      <c r="BU174" s="96"/>
      <c r="BV174" s="90">
        <v>1</v>
      </c>
      <c r="BW174" s="91" t="s">
        <v>871</v>
      </c>
      <c r="BX174"/>
      <c r="BZ174" s="92">
        <f t="shared" si="25"/>
        <v>173</v>
      </c>
      <c r="CA174" s="4" t="s">
        <v>497</v>
      </c>
      <c r="CB174" s="91" t="s">
        <v>96</v>
      </c>
      <c r="CC174" s="90" t="s">
        <v>94</v>
      </c>
      <c r="CD174" s="96" t="s">
        <v>95</v>
      </c>
      <c r="CE174" s="96"/>
      <c r="CF174" s="90">
        <v>1</v>
      </c>
      <c r="CG174" s="91" t="s">
        <v>686</v>
      </c>
      <c r="CH174"/>
    </row>
    <row r="175" spans="1:86" ht="12.75" x14ac:dyDescent="0.2">
      <c r="A175" s="113"/>
      <c r="B175" s="114">
        <f t="shared" ca="1" si="23"/>
        <v>41913</v>
      </c>
      <c r="C175" s="101">
        <v>6.4354048383676005E-2</v>
      </c>
      <c r="D175" s="101">
        <v>0.4</v>
      </c>
      <c r="E175" s="101">
        <v>0.4</v>
      </c>
      <c r="F175" s="101">
        <v>0.16250000000000001</v>
      </c>
      <c r="G175" s="101">
        <v>0.17</v>
      </c>
      <c r="H175" s="101">
        <v>0.17749999999999999</v>
      </c>
      <c r="I175" s="102">
        <v>4.8220000000000001</v>
      </c>
      <c r="J175" s="101">
        <v>4.827</v>
      </c>
      <c r="K175" s="101">
        <v>4.8319999999999999</v>
      </c>
      <c r="L175" s="101">
        <v>-0.14000000000000001</v>
      </c>
      <c r="M175" s="101">
        <v>-0.14000000000000001</v>
      </c>
      <c r="O175" s="86"/>
      <c r="P175" s="115"/>
      <c r="Q175" s="115"/>
      <c r="R175" s="188">
        <f t="shared" ca="1" si="20"/>
        <v>41913</v>
      </c>
      <c r="S175" s="130">
        <f t="shared" si="21"/>
        <v>0.33</v>
      </c>
      <c r="T175" s="129">
        <f t="shared" si="24"/>
        <v>0.4</v>
      </c>
      <c r="U175" s="131">
        <f t="shared" si="22"/>
        <v>0.47000000000000003</v>
      </c>
      <c r="BP175" s="92">
        <f t="shared" si="18"/>
        <v>174</v>
      </c>
      <c r="BQ175" s="135" t="s">
        <v>273</v>
      </c>
      <c r="BR175" s="91" t="s">
        <v>93</v>
      </c>
      <c r="BS175" s="90" t="s">
        <v>119</v>
      </c>
      <c r="BT175" s="96" t="s">
        <v>95</v>
      </c>
      <c r="BU175" s="96"/>
      <c r="BV175" s="90">
        <v>1</v>
      </c>
      <c r="BW175" s="91" t="s">
        <v>872</v>
      </c>
      <c r="BX175"/>
      <c r="BZ175" s="92">
        <f t="shared" si="25"/>
        <v>174</v>
      </c>
      <c r="CA175" s="4" t="s">
        <v>498</v>
      </c>
      <c r="CB175" s="91" t="s">
        <v>96</v>
      </c>
      <c r="CC175" s="90" t="s">
        <v>94</v>
      </c>
      <c r="CD175" s="96" t="s">
        <v>95</v>
      </c>
      <c r="CE175" s="96"/>
      <c r="CF175" s="90">
        <v>1</v>
      </c>
      <c r="CG175" s="91" t="s">
        <v>687</v>
      </c>
      <c r="CH175"/>
    </row>
    <row r="176" spans="1:86" ht="12.75" x14ac:dyDescent="0.2">
      <c r="A176" s="113"/>
      <c r="B176" s="114">
        <f t="shared" ca="1" si="23"/>
        <v>41944</v>
      </c>
      <c r="C176" s="101">
        <v>6.4392272259120406E-2</v>
      </c>
      <c r="D176" s="101">
        <v>0.5</v>
      </c>
      <c r="E176" s="101">
        <v>0.5</v>
      </c>
      <c r="F176" s="101">
        <v>0.16250000000000001</v>
      </c>
      <c r="G176" s="101">
        <v>0.17</v>
      </c>
      <c r="H176" s="101">
        <v>0.17749999999999999</v>
      </c>
      <c r="I176" s="102">
        <v>4.8570000000000002</v>
      </c>
      <c r="J176" s="101">
        <v>4.8620000000000001</v>
      </c>
      <c r="K176" s="101">
        <v>4.867</v>
      </c>
      <c r="L176" s="101">
        <v>-0.14000000000000001</v>
      </c>
      <c r="M176" s="101">
        <v>-0.14000000000000001</v>
      </c>
      <c r="O176" s="86"/>
      <c r="P176" s="115"/>
      <c r="Q176" s="115"/>
      <c r="R176" s="188">
        <f t="shared" ca="1" si="20"/>
        <v>41944</v>
      </c>
      <c r="S176" s="130">
        <f t="shared" si="21"/>
        <v>0.43</v>
      </c>
      <c r="T176" s="129">
        <f t="shared" si="24"/>
        <v>0.5</v>
      </c>
      <c r="U176" s="131">
        <f t="shared" si="22"/>
        <v>0.57000000000000006</v>
      </c>
      <c r="BP176" s="92">
        <f t="shared" si="18"/>
        <v>175</v>
      </c>
      <c r="BQ176" s="135" t="s">
        <v>274</v>
      </c>
      <c r="BR176" s="91" t="s">
        <v>93</v>
      </c>
      <c r="BS176" s="90" t="s">
        <v>119</v>
      </c>
      <c r="BT176" s="96" t="s">
        <v>95</v>
      </c>
      <c r="BU176" s="96"/>
      <c r="BV176" s="90">
        <v>1</v>
      </c>
      <c r="BW176" s="91" t="s">
        <v>873</v>
      </c>
      <c r="BX176"/>
      <c r="BZ176" s="92">
        <f t="shared" si="25"/>
        <v>175</v>
      </c>
      <c r="CA176" s="4" t="s">
        <v>499</v>
      </c>
      <c r="CB176" s="91" t="s">
        <v>96</v>
      </c>
      <c r="CC176" s="90" t="s">
        <v>94</v>
      </c>
      <c r="CD176" s="96" t="s">
        <v>95</v>
      </c>
      <c r="CE176" s="96"/>
      <c r="CF176" s="90">
        <v>1</v>
      </c>
      <c r="CG176" s="91" t="s">
        <v>688</v>
      </c>
      <c r="CH176"/>
    </row>
    <row r="177" spans="1:86" ht="12.75" x14ac:dyDescent="0.2">
      <c r="A177" s="113"/>
      <c r="B177" s="114">
        <f t="shared" ca="1" si="23"/>
        <v>41974</v>
      </c>
      <c r="C177" s="101">
        <v>6.4430496135048795E-2</v>
      </c>
      <c r="D177" s="101">
        <v>0.55000000000000004</v>
      </c>
      <c r="E177" s="101">
        <v>0.55000000000000004</v>
      </c>
      <c r="F177" s="101">
        <v>0.16250000000000001</v>
      </c>
      <c r="G177" s="101">
        <v>0.17</v>
      </c>
      <c r="H177" s="101">
        <v>0.17749999999999999</v>
      </c>
      <c r="I177" s="102">
        <v>4.8620000000000001</v>
      </c>
      <c r="J177" s="101">
        <v>4.867</v>
      </c>
      <c r="K177" s="101">
        <v>4.8719999999999999</v>
      </c>
      <c r="L177" s="101">
        <v>-0.14000000000000001</v>
      </c>
      <c r="M177" s="101">
        <v>-0.14000000000000001</v>
      </c>
      <c r="O177" s="86"/>
      <c r="P177" s="115"/>
      <c r="Q177" s="115"/>
      <c r="R177" s="188">
        <f t="shared" ca="1" si="20"/>
        <v>41974</v>
      </c>
      <c r="S177" s="130">
        <f t="shared" si="21"/>
        <v>0.48000000000000004</v>
      </c>
      <c r="T177" s="129">
        <f t="shared" si="24"/>
        <v>0.55000000000000004</v>
      </c>
      <c r="U177" s="131">
        <f t="shared" si="22"/>
        <v>0.62000000000000011</v>
      </c>
      <c r="BP177" s="92">
        <f t="shared" si="18"/>
        <v>176</v>
      </c>
      <c r="BQ177" s="135" t="s">
        <v>275</v>
      </c>
      <c r="BR177" s="91" t="s">
        <v>93</v>
      </c>
      <c r="BS177" s="90" t="s">
        <v>119</v>
      </c>
      <c r="BT177" s="96" t="s">
        <v>95</v>
      </c>
      <c r="BU177" s="96"/>
      <c r="BV177" s="90">
        <v>1</v>
      </c>
      <c r="BW177" s="91" t="s">
        <v>874</v>
      </c>
      <c r="BX177"/>
      <c r="BZ177" s="92">
        <f t="shared" si="25"/>
        <v>176</v>
      </c>
      <c r="CA177" s="4" t="s">
        <v>500</v>
      </c>
      <c r="CB177" s="91" t="s">
        <v>96</v>
      </c>
      <c r="CC177" s="90" t="s">
        <v>94</v>
      </c>
      <c r="CD177" s="96" t="s">
        <v>95</v>
      </c>
      <c r="CE177" s="96"/>
      <c r="CF177" s="90">
        <v>1</v>
      </c>
      <c r="CG177" s="91" t="s">
        <v>689</v>
      </c>
      <c r="CH177"/>
    </row>
    <row r="178" spans="1:86" ht="12.75" x14ac:dyDescent="0.2">
      <c r="A178" s="113"/>
      <c r="B178" s="114">
        <f t="shared" ca="1" si="23"/>
        <v>42005</v>
      </c>
      <c r="C178" s="101">
        <v>6.4467486983183594E-2</v>
      </c>
      <c r="D178" s="101">
        <v>0.55000000000000004</v>
      </c>
      <c r="E178" s="101">
        <v>0.55000000000000004</v>
      </c>
      <c r="F178" s="101">
        <v>0.16250000000000001</v>
      </c>
      <c r="G178" s="101">
        <v>0.17</v>
      </c>
      <c r="H178" s="101">
        <v>0.17749999999999999</v>
      </c>
      <c r="I178" s="102">
        <v>4.8870000000000005</v>
      </c>
      <c r="J178" s="101">
        <v>4.8920000000000003</v>
      </c>
      <c r="K178" s="101">
        <v>4.8970000000000002</v>
      </c>
      <c r="L178" s="101">
        <v>-0.14000000000000001</v>
      </c>
      <c r="M178" s="101">
        <v>-0.14000000000000001</v>
      </c>
      <c r="O178" s="86"/>
      <c r="P178" s="115"/>
      <c r="Q178" s="115"/>
      <c r="R178" s="188">
        <f t="shared" ca="1" si="20"/>
        <v>42005</v>
      </c>
      <c r="S178" s="130">
        <f t="shared" si="21"/>
        <v>0.48000000000000004</v>
      </c>
      <c r="T178" s="129">
        <f t="shared" si="24"/>
        <v>0.55000000000000004</v>
      </c>
      <c r="U178" s="131">
        <f t="shared" si="22"/>
        <v>0.62000000000000011</v>
      </c>
      <c r="BP178" s="92">
        <f t="shared" si="18"/>
        <v>177</v>
      </c>
      <c r="BQ178" s="135" t="s">
        <v>276</v>
      </c>
      <c r="BR178" s="91" t="s">
        <v>93</v>
      </c>
      <c r="BS178" s="90" t="s">
        <v>119</v>
      </c>
      <c r="BT178" s="96" t="s">
        <v>95</v>
      </c>
      <c r="BU178" s="96"/>
      <c r="BV178" s="90">
        <v>1</v>
      </c>
      <c r="BW178" s="91" t="s">
        <v>875</v>
      </c>
      <c r="BX178"/>
      <c r="BZ178" s="92">
        <f t="shared" si="25"/>
        <v>177</v>
      </c>
      <c r="CA178" s="4" t="s">
        <v>501</v>
      </c>
      <c r="CB178" s="91" t="s">
        <v>96</v>
      </c>
      <c r="CC178" s="90" t="s">
        <v>94</v>
      </c>
      <c r="CD178" s="96" t="s">
        <v>95</v>
      </c>
      <c r="CE178" s="96"/>
      <c r="CF178" s="90">
        <v>1</v>
      </c>
      <c r="CG178" s="91" t="s">
        <v>690</v>
      </c>
      <c r="CH178"/>
    </row>
    <row r="179" spans="1:86" ht="12.75" x14ac:dyDescent="0.2">
      <c r="A179" s="113"/>
      <c r="B179" s="114">
        <f t="shared" ca="1" si="23"/>
        <v>42036</v>
      </c>
      <c r="C179" s="101">
        <v>6.4505710860065096E-2</v>
      </c>
      <c r="D179" s="101">
        <v>0.8</v>
      </c>
      <c r="E179" s="101">
        <v>0.8</v>
      </c>
      <c r="F179" s="101">
        <v>0.16250000000000001</v>
      </c>
      <c r="G179" s="101">
        <v>0.17</v>
      </c>
      <c r="H179" s="101">
        <v>0.17749999999999999</v>
      </c>
      <c r="I179" s="102">
        <v>4.9969999999999999</v>
      </c>
      <c r="J179" s="101">
        <v>5.0020000000000007</v>
      </c>
      <c r="K179" s="101">
        <v>5.0070000000000006</v>
      </c>
      <c r="L179" s="101">
        <v>-0.14249999999999999</v>
      </c>
      <c r="M179" s="101">
        <v>-0.14249999999999999</v>
      </c>
      <c r="O179" s="86"/>
      <c r="P179" s="115"/>
      <c r="Q179" s="115"/>
      <c r="R179" s="188">
        <f t="shared" ca="1" si="20"/>
        <v>42036</v>
      </c>
      <c r="S179" s="130">
        <f t="shared" si="21"/>
        <v>0.73</v>
      </c>
      <c r="T179" s="129">
        <f t="shared" si="24"/>
        <v>0.8</v>
      </c>
      <c r="U179" s="131">
        <f t="shared" si="22"/>
        <v>0.87000000000000011</v>
      </c>
      <c r="BP179" s="92">
        <f t="shared" si="18"/>
        <v>178</v>
      </c>
      <c r="BQ179" s="135" t="s">
        <v>277</v>
      </c>
      <c r="BR179" s="91" t="s">
        <v>93</v>
      </c>
      <c r="BS179" s="90" t="s">
        <v>119</v>
      </c>
      <c r="BT179" s="96" t="s">
        <v>95</v>
      </c>
      <c r="BU179" s="96"/>
      <c r="BV179" s="90">
        <v>1</v>
      </c>
      <c r="BW179" s="91" t="s">
        <v>876</v>
      </c>
      <c r="BX179"/>
      <c r="BZ179" s="92">
        <f t="shared" si="25"/>
        <v>178</v>
      </c>
      <c r="CA179" s="4" t="s">
        <v>502</v>
      </c>
      <c r="CB179" s="91" t="s">
        <v>96</v>
      </c>
      <c r="CC179" s="90" t="s">
        <v>94</v>
      </c>
      <c r="CD179" s="96" t="s">
        <v>95</v>
      </c>
      <c r="CE179" s="96"/>
      <c r="CF179" s="90">
        <v>1</v>
      </c>
      <c r="CG179" s="91" t="s">
        <v>691</v>
      </c>
      <c r="CH179"/>
    </row>
    <row r="180" spans="1:86" ht="12.75" x14ac:dyDescent="0.2">
      <c r="A180" s="113"/>
      <c r="B180" s="114">
        <f t="shared" ca="1" si="23"/>
        <v>42064</v>
      </c>
      <c r="C180" s="101">
        <v>6.4542701709121797E-2</v>
      </c>
      <c r="D180" s="101">
        <v>1</v>
      </c>
      <c r="E180" s="101">
        <v>1</v>
      </c>
      <c r="F180" s="101">
        <v>0.16250000000000001</v>
      </c>
      <c r="G180" s="101">
        <v>0.17</v>
      </c>
      <c r="H180" s="101">
        <v>0.17749999999999999</v>
      </c>
      <c r="I180" s="102">
        <v>5.117</v>
      </c>
      <c r="J180" s="101">
        <v>5.1219999999999999</v>
      </c>
      <c r="K180" s="101">
        <v>5.1270000000000007</v>
      </c>
      <c r="L180" s="101">
        <v>-0.13750000000000001</v>
      </c>
      <c r="M180" s="101">
        <v>-0.13750000000000001</v>
      </c>
      <c r="O180" s="86"/>
      <c r="P180" s="115"/>
      <c r="Q180" s="115"/>
      <c r="R180" s="188">
        <f t="shared" ca="1" si="20"/>
        <v>42064</v>
      </c>
      <c r="S180" s="130">
        <f t="shared" si="21"/>
        <v>0.92999999999999994</v>
      </c>
      <c r="T180" s="129">
        <f t="shared" si="24"/>
        <v>1</v>
      </c>
      <c r="U180" s="131">
        <f t="shared" si="22"/>
        <v>1.07</v>
      </c>
      <c r="BP180" s="92">
        <f t="shared" si="18"/>
        <v>179</v>
      </c>
      <c r="BQ180" s="135" t="s">
        <v>278</v>
      </c>
      <c r="BR180" s="91" t="s">
        <v>93</v>
      </c>
      <c r="BS180" s="90" t="s">
        <v>119</v>
      </c>
      <c r="BT180" s="96" t="s">
        <v>95</v>
      </c>
      <c r="BU180" s="96"/>
      <c r="BV180" s="90">
        <v>1</v>
      </c>
      <c r="BW180" s="91" t="s">
        <v>877</v>
      </c>
      <c r="BX180"/>
      <c r="BZ180" s="92">
        <f t="shared" si="25"/>
        <v>179</v>
      </c>
      <c r="CA180" s="4" t="s">
        <v>503</v>
      </c>
      <c r="CB180" s="91" t="s">
        <v>96</v>
      </c>
      <c r="CC180" s="90" t="s">
        <v>94</v>
      </c>
      <c r="CD180" s="96" t="s">
        <v>95</v>
      </c>
      <c r="CE180" s="96"/>
      <c r="CF180" s="90">
        <v>1</v>
      </c>
      <c r="CG180" s="91" t="s">
        <v>692</v>
      </c>
      <c r="CH180"/>
    </row>
    <row r="181" spans="1:86" ht="12.75" x14ac:dyDescent="0.2">
      <c r="A181" s="113"/>
      <c r="B181" s="114">
        <f t="shared" ca="1" si="23"/>
        <v>42095</v>
      </c>
      <c r="C181" s="101">
        <v>6.4580925586956703E-2</v>
      </c>
      <c r="D181" s="101">
        <v>1</v>
      </c>
      <c r="E181" s="101">
        <v>1</v>
      </c>
      <c r="F181" s="101">
        <v>0.16250000000000001</v>
      </c>
      <c r="G181" s="101">
        <v>0.17</v>
      </c>
      <c r="H181" s="101">
        <v>0.17749999999999999</v>
      </c>
      <c r="I181" s="102">
        <v>5.2145000000000001</v>
      </c>
      <c r="J181" s="101">
        <v>5.2195</v>
      </c>
      <c r="K181" s="101">
        <v>5.2244999999999999</v>
      </c>
      <c r="L181" s="101">
        <v>-0.13750000000000001</v>
      </c>
      <c r="M181" s="101">
        <v>-0.13750000000000001</v>
      </c>
      <c r="O181" s="86"/>
      <c r="P181" s="115"/>
      <c r="Q181" s="115"/>
      <c r="R181" s="188">
        <f t="shared" ca="1" si="20"/>
        <v>42095</v>
      </c>
      <c r="S181" s="130">
        <f t="shared" si="21"/>
        <v>0.92999999999999994</v>
      </c>
      <c r="T181" s="129">
        <f t="shared" si="24"/>
        <v>1</v>
      </c>
      <c r="U181" s="131">
        <f t="shared" si="22"/>
        <v>1.07</v>
      </c>
      <c r="BP181" s="92">
        <f t="shared" si="18"/>
        <v>180</v>
      </c>
      <c r="BQ181" s="135" t="s">
        <v>279</v>
      </c>
      <c r="BR181" s="91" t="s">
        <v>93</v>
      </c>
      <c r="BS181" s="90" t="s">
        <v>119</v>
      </c>
      <c r="BT181" s="96" t="s">
        <v>95</v>
      </c>
      <c r="BU181" s="96"/>
      <c r="BV181" s="90">
        <v>1</v>
      </c>
      <c r="BW181" s="91" t="s">
        <v>878</v>
      </c>
      <c r="BX181"/>
      <c r="BZ181" s="92">
        <f t="shared" si="25"/>
        <v>180</v>
      </c>
      <c r="CA181" s="4" t="s">
        <v>504</v>
      </c>
      <c r="CB181" s="91" t="s">
        <v>96</v>
      </c>
      <c r="CC181" s="90" t="s">
        <v>94</v>
      </c>
      <c r="CD181" s="96" t="s">
        <v>95</v>
      </c>
      <c r="CE181" s="96"/>
      <c r="CF181" s="90">
        <v>1</v>
      </c>
      <c r="CG181" s="91" t="s">
        <v>693</v>
      </c>
      <c r="CH181"/>
    </row>
    <row r="182" spans="1:86" ht="12.75" x14ac:dyDescent="0.2">
      <c r="A182" s="113"/>
      <c r="B182" s="114">
        <f t="shared" ca="1" si="23"/>
        <v>42125</v>
      </c>
      <c r="C182" s="101">
        <v>6.4619149465276596E-2</v>
      </c>
      <c r="D182" s="101">
        <v>1</v>
      </c>
      <c r="E182" s="101">
        <v>1</v>
      </c>
      <c r="F182" s="101">
        <v>0.16250000000000001</v>
      </c>
      <c r="G182" s="101">
        <v>0.17</v>
      </c>
      <c r="H182" s="101">
        <v>0.17749999999999999</v>
      </c>
      <c r="I182" s="102">
        <v>5.0945</v>
      </c>
      <c r="J182" s="101">
        <v>5.0994999999999999</v>
      </c>
      <c r="K182" s="101">
        <v>5.1044999999999998</v>
      </c>
      <c r="L182" s="101">
        <v>-0.14000000000000001</v>
      </c>
      <c r="M182" s="101">
        <v>-0.14000000000000001</v>
      </c>
      <c r="O182" s="86"/>
      <c r="P182" s="115"/>
      <c r="Q182" s="115"/>
      <c r="R182" s="188">
        <f t="shared" ca="1" si="20"/>
        <v>42125</v>
      </c>
      <c r="S182" s="130">
        <f t="shared" si="21"/>
        <v>0.92999999999999994</v>
      </c>
      <c r="T182" s="129">
        <f t="shared" si="24"/>
        <v>1</v>
      </c>
      <c r="U182" s="131">
        <f t="shared" si="22"/>
        <v>1.07</v>
      </c>
      <c r="BP182" s="92">
        <f t="shared" si="18"/>
        <v>181</v>
      </c>
      <c r="BQ182" s="135" t="s">
        <v>280</v>
      </c>
      <c r="BR182" s="91" t="s">
        <v>93</v>
      </c>
      <c r="BS182" s="90" t="s">
        <v>119</v>
      </c>
      <c r="BT182" s="96" t="s">
        <v>95</v>
      </c>
      <c r="BU182" s="96"/>
      <c r="BV182" s="90">
        <v>1</v>
      </c>
      <c r="BW182" s="91" t="s">
        <v>879</v>
      </c>
      <c r="BX182"/>
      <c r="BZ182" s="92">
        <f t="shared" si="25"/>
        <v>181</v>
      </c>
      <c r="CA182" s="4" t="s">
        <v>506</v>
      </c>
      <c r="CB182" s="91" t="s">
        <v>96</v>
      </c>
      <c r="CC182" s="90" t="s">
        <v>94</v>
      </c>
      <c r="CD182" s="96" t="s">
        <v>95</v>
      </c>
      <c r="CE182" s="96"/>
      <c r="CF182" s="90">
        <v>1</v>
      </c>
      <c r="CG182" s="91" t="s">
        <v>694</v>
      </c>
      <c r="CH182"/>
    </row>
    <row r="183" spans="1:86" ht="12.75" x14ac:dyDescent="0.2">
      <c r="A183" s="113"/>
      <c r="B183" s="114">
        <f t="shared" ca="1" si="23"/>
        <v>42156</v>
      </c>
      <c r="C183" s="101">
        <v>6.4653674259013402E-2</v>
      </c>
      <c r="D183" s="101">
        <v>0.75</v>
      </c>
      <c r="E183" s="101">
        <v>0.75</v>
      </c>
      <c r="F183" s="101">
        <v>0.16250000000000001</v>
      </c>
      <c r="G183" s="101">
        <v>0.17</v>
      </c>
      <c r="H183" s="101">
        <v>0.17749999999999999</v>
      </c>
      <c r="I183" s="102">
        <v>4.9545000000000003</v>
      </c>
      <c r="J183" s="101">
        <v>4.9595000000000002</v>
      </c>
      <c r="K183" s="101">
        <v>4.9645000000000001</v>
      </c>
      <c r="L183" s="101">
        <v>-0.14249999999999999</v>
      </c>
      <c r="M183" s="101">
        <v>-0.14249999999999999</v>
      </c>
      <c r="O183" s="86"/>
      <c r="P183" s="115"/>
      <c r="Q183" s="115"/>
      <c r="R183" s="188">
        <f t="shared" ca="1" si="20"/>
        <v>42156</v>
      </c>
      <c r="S183" s="130">
        <f t="shared" si="21"/>
        <v>0.67999999999999994</v>
      </c>
      <c r="T183" s="129">
        <f t="shared" si="24"/>
        <v>0.75</v>
      </c>
      <c r="U183" s="131">
        <f t="shared" si="22"/>
        <v>0.82000000000000006</v>
      </c>
      <c r="BP183" s="92">
        <f t="shared" si="18"/>
        <v>182</v>
      </c>
      <c r="BQ183" s="135" t="s">
        <v>281</v>
      </c>
      <c r="BR183" s="91" t="s">
        <v>93</v>
      </c>
      <c r="BS183" s="90" t="s">
        <v>119</v>
      </c>
      <c r="BT183" s="96" t="s">
        <v>95</v>
      </c>
      <c r="BU183" s="96"/>
      <c r="BV183" s="90">
        <v>1</v>
      </c>
      <c r="BW183" s="91" t="s">
        <v>880</v>
      </c>
      <c r="BX183"/>
      <c r="BZ183" s="92">
        <f t="shared" si="25"/>
        <v>182</v>
      </c>
      <c r="CA183" s="4" t="s">
        <v>507</v>
      </c>
      <c r="CB183" s="91" t="s">
        <v>96</v>
      </c>
      <c r="CC183" s="90" t="s">
        <v>94</v>
      </c>
      <c r="CD183" s="96" t="s">
        <v>95</v>
      </c>
      <c r="CE183" s="96"/>
      <c r="CF183" s="90">
        <v>1</v>
      </c>
      <c r="CG183" s="91" t="s">
        <v>695</v>
      </c>
      <c r="CH183"/>
    </row>
    <row r="184" spans="1:86" ht="12.75" x14ac:dyDescent="0.2">
      <c r="A184" s="113"/>
      <c r="B184" s="114">
        <f t="shared" ca="1" si="23"/>
        <v>42186</v>
      </c>
      <c r="C184" s="101">
        <v>6.4691898138254697E-2</v>
      </c>
      <c r="D184" s="101">
        <v>0.4</v>
      </c>
      <c r="E184" s="101">
        <v>0.4</v>
      </c>
      <c r="F184" s="101">
        <v>0.16250000000000001</v>
      </c>
      <c r="G184" s="101">
        <v>0.17</v>
      </c>
      <c r="H184" s="101">
        <v>0.17749999999999999</v>
      </c>
      <c r="I184" s="102">
        <v>4.8125</v>
      </c>
      <c r="J184" s="101">
        <v>4.8174999999999999</v>
      </c>
      <c r="K184" s="101">
        <v>4.8224999999999998</v>
      </c>
      <c r="L184" s="101">
        <v>-0.14000000000000001</v>
      </c>
      <c r="M184" s="101">
        <v>-0.14000000000000001</v>
      </c>
      <c r="O184" s="86"/>
      <c r="P184" s="115"/>
      <c r="Q184" s="115"/>
      <c r="R184" s="188">
        <f t="shared" ca="1" si="20"/>
        <v>42186</v>
      </c>
      <c r="S184" s="130">
        <f t="shared" si="21"/>
        <v>0.33</v>
      </c>
      <c r="T184" s="129">
        <f t="shared" si="24"/>
        <v>0.4</v>
      </c>
      <c r="U184" s="131">
        <f t="shared" si="22"/>
        <v>0.47000000000000003</v>
      </c>
      <c r="BP184" s="92">
        <f t="shared" si="18"/>
        <v>183</v>
      </c>
      <c r="BQ184" s="135" t="s">
        <v>282</v>
      </c>
      <c r="BR184" s="91" t="s">
        <v>93</v>
      </c>
      <c r="BS184" s="90" t="s">
        <v>119</v>
      </c>
      <c r="BT184" s="96" t="s">
        <v>95</v>
      </c>
      <c r="BU184" s="96"/>
      <c r="BV184" s="90">
        <v>1</v>
      </c>
      <c r="BW184" s="91" t="s">
        <v>881</v>
      </c>
      <c r="BX184"/>
      <c r="BZ184" s="92">
        <f t="shared" si="25"/>
        <v>183</v>
      </c>
      <c r="CA184" s="4" t="s">
        <v>509</v>
      </c>
      <c r="CB184" s="91" t="s">
        <v>96</v>
      </c>
      <c r="CC184" s="90" t="s">
        <v>94</v>
      </c>
      <c r="CD184" s="96" t="s">
        <v>95</v>
      </c>
      <c r="CE184" s="96"/>
      <c r="CF184" s="90">
        <v>1</v>
      </c>
      <c r="CG184" s="91" t="s">
        <v>696</v>
      </c>
      <c r="CH184"/>
    </row>
    <row r="185" spans="1:86" ht="12.75" x14ac:dyDescent="0.2">
      <c r="A185" s="113"/>
      <c r="B185" s="114">
        <f t="shared" ca="1" si="23"/>
        <v>42217</v>
      </c>
      <c r="C185" s="101">
        <v>6.4728888989594502E-2</v>
      </c>
      <c r="D185" s="101">
        <v>0.4</v>
      </c>
      <c r="E185" s="101">
        <v>0.4</v>
      </c>
      <c r="F185" s="101">
        <v>0.16250000000000001</v>
      </c>
      <c r="G185" s="101">
        <v>0.17</v>
      </c>
      <c r="H185" s="101">
        <v>0.17749999999999999</v>
      </c>
      <c r="I185" s="102">
        <v>4.8464999999999998</v>
      </c>
      <c r="J185" s="101">
        <v>4.8515000000000006</v>
      </c>
      <c r="K185" s="101">
        <v>4.8565000000000005</v>
      </c>
      <c r="L185" s="101">
        <v>-0.14000000000000001</v>
      </c>
      <c r="M185" s="101">
        <v>-0.14000000000000001</v>
      </c>
      <c r="O185" s="86"/>
      <c r="P185" s="115"/>
      <c r="Q185" s="115"/>
      <c r="R185" s="188">
        <f t="shared" ca="1" si="20"/>
        <v>42217</v>
      </c>
      <c r="S185" s="130">
        <f t="shared" si="21"/>
        <v>0.33</v>
      </c>
      <c r="T185" s="129">
        <f t="shared" si="24"/>
        <v>0.4</v>
      </c>
      <c r="U185" s="131">
        <f t="shared" si="22"/>
        <v>0.47000000000000003</v>
      </c>
      <c r="BP185" s="92">
        <f t="shared" si="18"/>
        <v>184</v>
      </c>
      <c r="BQ185" s="135" t="s">
        <v>283</v>
      </c>
      <c r="BR185" s="91" t="s">
        <v>93</v>
      </c>
      <c r="BS185" s="90" t="s">
        <v>119</v>
      </c>
      <c r="BT185" s="96" t="s">
        <v>95</v>
      </c>
      <c r="BU185" s="96"/>
      <c r="BV185" s="90">
        <v>1</v>
      </c>
      <c r="BW185" s="91" t="s">
        <v>882</v>
      </c>
      <c r="BX185"/>
      <c r="BZ185" s="92">
        <f t="shared" si="25"/>
        <v>184</v>
      </c>
      <c r="CA185" s="4" t="s">
        <v>510</v>
      </c>
      <c r="CB185" s="91" t="s">
        <v>96</v>
      </c>
      <c r="CC185" s="90" t="s">
        <v>94</v>
      </c>
      <c r="CD185" s="96" t="s">
        <v>95</v>
      </c>
      <c r="CE185" s="96"/>
      <c r="CF185" s="90">
        <v>1</v>
      </c>
      <c r="CG185" s="91" t="s">
        <v>697</v>
      </c>
      <c r="CH185"/>
    </row>
    <row r="186" spans="1:86" ht="12.75" x14ac:dyDescent="0.2">
      <c r="A186" s="113"/>
      <c r="B186" s="114">
        <f t="shared" ca="1" si="23"/>
        <v>42248</v>
      </c>
      <c r="C186" s="101">
        <v>6.4767112869788895E-2</v>
      </c>
      <c r="D186" s="101">
        <v>0.4</v>
      </c>
      <c r="E186" s="101">
        <v>0.4</v>
      </c>
      <c r="F186" s="101">
        <v>0.16250000000000001</v>
      </c>
      <c r="G186" s="101">
        <v>0.17</v>
      </c>
      <c r="H186" s="101">
        <v>0.17749999999999999</v>
      </c>
      <c r="I186" s="102">
        <v>4.8795000000000002</v>
      </c>
      <c r="J186" s="101">
        <v>4.8845000000000001</v>
      </c>
      <c r="K186" s="101">
        <v>4.8895</v>
      </c>
      <c r="L186" s="101">
        <v>-0.14000000000000001</v>
      </c>
      <c r="M186" s="101">
        <v>-0.14000000000000001</v>
      </c>
      <c r="O186" s="86"/>
      <c r="P186" s="115"/>
      <c r="Q186" s="115"/>
      <c r="R186" s="188">
        <f t="shared" ca="1" si="20"/>
        <v>42248</v>
      </c>
      <c r="S186" s="130">
        <f t="shared" si="21"/>
        <v>0.33</v>
      </c>
      <c r="T186" s="129">
        <f t="shared" si="24"/>
        <v>0.4</v>
      </c>
      <c r="U186" s="131">
        <f t="shared" si="22"/>
        <v>0.47000000000000003</v>
      </c>
      <c r="BP186" s="92">
        <f t="shared" si="18"/>
        <v>185</v>
      </c>
      <c r="BQ186" s="135" t="s">
        <v>284</v>
      </c>
      <c r="BR186" s="91" t="s">
        <v>93</v>
      </c>
      <c r="BS186" s="90" t="s">
        <v>119</v>
      </c>
      <c r="BT186" s="96" t="s">
        <v>95</v>
      </c>
      <c r="BU186" s="96"/>
      <c r="BV186" s="90">
        <v>1</v>
      </c>
      <c r="BW186" s="91" t="s">
        <v>883</v>
      </c>
      <c r="BX186"/>
      <c r="BZ186" s="92">
        <f t="shared" si="25"/>
        <v>185</v>
      </c>
      <c r="CA186" s="4" t="s">
        <v>512</v>
      </c>
      <c r="CB186" s="91" t="s">
        <v>96</v>
      </c>
      <c r="CC186" s="90" t="s">
        <v>94</v>
      </c>
      <c r="CD186" s="96" t="s">
        <v>95</v>
      </c>
      <c r="CE186" s="96"/>
      <c r="CF186" s="90">
        <v>1</v>
      </c>
      <c r="CG186" s="91" t="s">
        <v>698</v>
      </c>
      <c r="CH186"/>
    </row>
    <row r="187" spans="1:86" ht="12.75" x14ac:dyDescent="0.2">
      <c r="A187" s="113"/>
      <c r="B187" s="114">
        <f t="shared" ca="1" si="23"/>
        <v>42278</v>
      </c>
      <c r="C187" s="101">
        <v>6.4804103722051004E-2</v>
      </c>
      <c r="D187" s="101">
        <v>0.4</v>
      </c>
      <c r="E187" s="101">
        <v>0.4</v>
      </c>
      <c r="F187" s="101">
        <v>0.16250000000000001</v>
      </c>
      <c r="G187" s="101">
        <v>0.17</v>
      </c>
      <c r="H187" s="101">
        <v>0.17749999999999999</v>
      </c>
      <c r="I187" s="102">
        <v>4.9245000000000001</v>
      </c>
      <c r="J187" s="101">
        <v>4.9295</v>
      </c>
      <c r="K187" s="101">
        <v>4.9344999999999999</v>
      </c>
      <c r="L187" s="101">
        <v>-0.14000000000000001</v>
      </c>
      <c r="M187" s="101">
        <v>-0.14000000000000001</v>
      </c>
      <c r="O187" s="86"/>
      <c r="P187" s="115"/>
      <c r="Q187" s="115"/>
      <c r="R187" s="188">
        <f t="shared" ca="1" si="20"/>
        <v>42278</v>
      </c>
      <c r="S187" s="130">
        <f t="shared" si="21"/>
        <v>0.33</v>
      </c>
      <c r="T187" s="129">
        <f t="shared" si="24"/>
        <v>0.4</v>
      </c>
      <c r="U187" s="131">
        <f t="shared" si="22"/>
        <v>0.47000000000000003</v>
      </c>
      <c r="BP187" s="92">
        <f t="shared" si="18"/>
        <v>186</v>
      </c>
      <c r="BQ187" s="135" t="s">
        <v>285</v>
      </c>
      <c r="BR187" s="91" t="s">
        <v>93</v>
      </c>
      <c r="BS187" s="90" t="s">
        <v>119</v>
      </c>
      <c r="BT187" s="96" t="s">
        <v>95</v>
      </c>
      <c r="BU187" s="96"/>
      <c r="BV187" s="90">
        <v>1</v>
      </c>
      <c r="BW187" s="91" t="s">
        <v>884</v>
      </c>
      <c r="BX187"/>
    </row>
    <row r="188" spans="1:86" ht="12.75" x14ac:dyDescent="0.2">
      <c r="A188" s="113"/>
      <c r="B188" s="114">
        <f t="shared" ca="1" si="23"/>
        <v>42309</v>
      </c>
      <c r="C188" s="101">
        <v>6.4842327603198899E-2</v>
      </c>
      <c r="D188" s="101">
        <v>0.5</v>
      </c>
      <c r="E188" s="101">
        <v>0.5</v>
      </c>
      <c r="F188" s="101">
        <v>0.16250000000000001</v>
      </c>
      <c r="G188" s="101">
        <v>0.17</v>
      </c>
      <c r="H188" s="101">
        <v>0.17749999999999999</v>
      </c>
      <c r="I188" s="102">
        <v>4.9595000000000002</v>
      </c>
      <c r="J188" s="101">
        <v>4.9645000000000001</v>
      </c>
      <c r="K188" s="101">
        <v>4.9695</v>
      </c>
      <c r="L188" s="101">
        <v>-0.14000000000000001</v>
      </c>
      <c r="M188" s="101">
        <v>-0.14000000000000001</v>
      </c>
      <c r="O188" s="86"/>
      <c r="P188" s="115"/>
      <c r="Q188" s="115"/>
      <c r="R188" s="188">
        <f t="shared" ca="1" si="20"/>
        <v>42309</v>
      </c>
      <c r="S188" s="130">
        <f t="shared" si="21"/>
        <v>0.43</v>
      </c>
      <c r="T188" s="129">
        <f t="shared" si="24"/>
        <v>0.5</v>
      </c>
      <c r="U188" s="131">
        <f t="shared" si="22"/>
        <v>0.57000000000000006</v>
      </c>
      <c r="BP188" s="92">
        <f t="shared" si="18"/>
        <v>187</v>
      </c>
      <c r="BQ188" s="135" t="s">
        <v>286</v>
      </c>
      <c r="BR188" s="91" t="s">
        <v>93</v>
      </c>
      <c r="BS188" s="90" t="s">
        <v>119</v>
      </c>
      <c r="BT188" s="96" t="s">
        <v>95</v>
      </c>
      <c r="BU188" s="96"/>
      <c r="BV188" s="90">
        <v>1</v>
      </c>
      <c r="BW188" s="91" t="s">
        <v>885</v>
      </c>
      <c r="BX188"/>
    </row>
    <row r="189" spans="1:86" ht="12.75" x14ac:dyDescent="0.2">
      <c r="A189" s="113"/>
      <c r="B189" s="114">
        <f t="shared" ca="1" si="23"/>
        <v>42339</v>
      </c>
      <c r="C189" s="101">
        <v>6.4880551484830296E-2</v>
      </c>
      <c r="D189" s="101">
        <v>0.55000000000000004</v>
      </c>
      <c r="E189" s="101">
        <v>0.55000000000000004</v>
      </c>
      <c r="F189" s="101">
        <v>0.16250000000000001</v>
      </c>
      <c r="G189" s="101">
        <v>0.17</v>
      </c>
      <c r="H189" s="101">
        <v>0.17749999999999999</v>
      </c>
      <c r="I189" s="102">
        <v>4.9645000000000001</v>
      </c>
      <c r="J189" s="101">
        <v>4.9695</v>
      </c>
      <c r="K189" s="101">
        <v>4.9744999999999999</v>
      </c>
      <c r="L189" s="101">
        <v>-0.14000000000000001</v>
      </c>
      <c r="M189" s="101">
        <v>-0.14000000000000001</v>
      </c>
      <c r="O189" s="86"/>
      <c r="P189" s="115"/>
      <c r="Q189" s="115"/>
      <c r="R189" s="188">
        <f t="shared" ca="1" si="20"/>
        <v>42339</v>
      </c>
      <c r="S189" s="130">
        <f t="shared" si="21"/>
        <v>0.48000000000000004</v>
      </c>
      <c r="T189" s="129">
        <f t="shared" si="24"/>
        <v>0.55000000000000004</v>
      </c>
      <c r="U189" s="131">
        <f t="shared" si="22"/>
        <v>0.62000000000000011</v>
      </c>
      <c r="BP189" s="92">
        <f t="shared" si="18"/>
        <v>188</v>
      </c>
      <c r="BQ189" s="135" t="s">
        <v>287</v>
      </c>
      <c r="BR189" s="91" t="s">
        <v>93</v>
      </c>
      <c r="BS189" s="90" t="s">
        <v>119</v>
      </c>
      <c r="BT189" s="96" t="s">
        <v>95</v>
      </c>
      <c r="BU189" s="96"/>
      <c r="BV189" s="90">
        <v>1</v>
      </c>
      <c r="BW189" s="91" t="s">
        <v>886</v>
      </c>
      <c r="BX189"/>
    </row>
    <row r="190" spans="1:86" ht="12.75" x14ac:dyDescent="0.2">
      <c r="A190" s="113"/>
      <c r="B190" s="114">
        <f t="shared" ca="1" si="23"/>
        <v>42370</v>
      </c>
      <c r="C190" s="101">
        <v>6.4917542338483805E-2</v>
      </c>
      <c r="D190" s="101">
        <v>0.55000000000000004</v>
      </c>
      <c r="E190" s="101">
        <v>0.55000000000000004</v>
      </c>
      <c r="F190" s="101">
        <v>0.16250000000000001</v>
      </c>
      <c r="G190" s="101">
        <v>0.17</v>
      </c>
      <c r="H190" s="101">
        <v>0.17749999999999999</v>
      </c>
      <c r="I190" s="102">
        <v>4.9895000000000005</v>
      </c>
      <c r="J190" s="101">
        <v>4.9945000000000004</v>
      </c>
      <c r="K190" s="101">
        <v>4.9995000000000003</v>
      </c>
      <c r="L190" s="101">
        <v>-0.14000000000000001</v>
      </c>
      <c r="M190" s="101">
        <v>-0.14000000000000001</v>
      </c>
      <c r="O190" s="86"/>
      <c r="P190" s="115"/>
      <c r="Q190" s="115"/>
      <c r="R190" s="188">
        <f t="shared" ca="1" si="20"/>
        <v>42370</v>
      </c>
      <c r="S190" s="130">
        <f t="shared" si="21"/>
        <v>0.48000000000000004</v>
      </c>
      <c r="T190" s="129">
        <f t="shared" si="24"/>
        <v>0.55000000000000004</v>
      </c>
      <c r="U190" s="131">
        <f t="shared" si="22"/>
        <v>0.62000000000000011</v>
      </c>
      <c r="BP190" s="92">
        <f t="shared" si="18"/>
        <v>189</v>
      </c>
      <c r="BQ190" s="135" t="s">
        <v>288</v>
      </c>
      <c r="BR190" s="91" t="s">
        <v>93</v>
      </c>
      <c r="BS190" s="90" t="s">
        <v>119</v>
      </c>
      <c r="BT190" s="96" t="s">
        <v>95</v>
      </c>
      <c r="BU190" s="96"/>
      <c r="BV190" s="90">
        <v>1</v>
      </c>
      <c r="BW190" s="91" t="s">
        <v>887</v>
      </c>
      <c r="BX190"/>
    </row>
    <row r="191" spans="1:86" ht="12.75" x14ac:dyDescent="0.2">
      <c r="A191" s="113"/>
      <c r="B191" s="114">
        <f t="shared" ca="1" si="23"/>
        <v>42401</v>
      </c>
      <c r="C191" s="101">
        <v>6.4955766221068204E-2</v>
      </c>
      <c r="D191" s="101">
        <v>0.8</v>
      </c>
      <c r="E191" s="101">
        <v>0.8</v>
      </c>
      <c r="F191" s="101">
        <v>0.16250000000000001</v>
      </c>
      <c r="G191" s="101">
        <v>0.17</v>
      </c>
      <c r="H191" s="101">
        <v>0.17749999999999999</v>
      </c>
      <c r="I191" s="102">
        <v>5.0994999999999999</v>
      </c>
      <c r="J191" s="101">
        <v>5.1044999999999998</v>
      </c>
      <c r="K191" s="101">
        <v>5.1095000000000006</v>
      </c>
      <c r="L191" s="101">
        <v>-0.14249999999999999</v>
      </c>
      <c r="M191" s="101">
        <v>-0.14249999999999999</v>
      </c>
      <c r="O191" s="86"/>
      <c r="P191" s="115"/>
      <c r="Q191" s="115"/>
      <c r="R191" s="188">
        <f t="shared" ca="1" si="20"/>
        <v>42401</v>
      </c>
      <c r="S191" s="130">
        <f t="shared" si="21"/>
        <v>0.73</v>
      </c>
      <c r="T191" s="129">
        <f t="shared" si="24"/>
        <v>0.8</v>
      </c>
      <c r="U191" s="131">
        <f t="shared" si="22"/>
        <v>0.87000000000000011</v>
      </c>
      <c r="BP191" s="92">
        <f t="shared" si="18"/>
        <v>190</v>
      </c>
      <c r="BQ191" s="135" t="s">
        <v>289</v>
      </c>
      <c r="BR191" s="91" t="s">
        <v>93</v>
      </c>
      <c r="BS191" s="90" t="s">
        <v>119</v>
      </c>
      <c r="BT191" s="96" t="s">
        <v>95</v>
      </c>
      <c r="BU191" s="96"/>
      <c r="BV191" s="90">
        <v>1</v>
      </c>
      <c r="BW191" s="91" t="s">
        <v>888</v>
      </c>
      <c r="BX191"/>
    </row>
    <row r="192" spans="1:86" ht="12.75" x14ac:dyDescent="0.2">
      <c r="A192" s="113"/>
      <c r="B192" s="114">
        <f t="shared" ca="1" si="23"/>
        <v>42430</v>
      </c>
      <c r="C192" s="101">
        <v>6.4992757075643698E-2</v>
      </c>
      <c r="D192" s="101">
        <v>1</v>
      </c>
      <c r="E192" s="101">
        <v>1</v>
      </c>
      <c r="F192" s="101">
        <v>0.16250000000000001</v>
      </c>
      <c r="G192" s="101">
        <v>0.17</v>
      </c>
      <c r="H192" s="101">
        <v>0.17749999999999999</v>
      </c>
      <c r="I192" s="102">
        <v>5.2195</v>
      </c>
      <c r="J192" s="101">
        <v>5.2244999999999999</v>
      </c>
      <c r="K192" s="101">
        <v>5.2294999999999998</v>
      </c>
      <c r="L192" s="101">
        <v>-0.13750000000000001</v>
      </c>
      <c r="M192" s="101">
        <v>-0.13750000000000001</v>
      </c>
      <c r="O192" s="86"/>
      <c r="P192" s="115"/>
      <c r="Q192" s="115"/>
      <c r="R192" s="188">
        <f t="shared" ca="1" si="20"/>
        <v>42430</v>
      </c>
      <c r="S192" s="130">
        <f t="shared" si="21"/>
        <v>0.92999999999999994</v>
      </c>
      <c r="T192" s="129">
        <f t="shared" si="24"/>
        <v>1</v>
      </c>
      <c r="U192" s="131">
        <f t="shared" si="22"/>
        <v>1.07</v>
      </c>
      <c r="BP192" s="92">
        <f t="shared" si="18"/>
        <v>191</v>
      </c>
      <c r="BQ192" s="135" t="s">
        <v>290</v>
      </c>
      <c r="BR192" s="91" t="s">
        <v>93</v>
      </c>
      <c r="BS192" s="90" t="s">
        <v>119</v>
      </c>
      <c r="BT192" s="96" t="s">
        <v>95</v>
      </c>
      <c r="BU192" s="96"/>
      <c r="BV192" s="90">
        <v>1</v>
      </c>
      <c r="BW192" s="91" t="s">
        <v>889</v>
      </c>
      <c r="BX192"/>
    </row>
    <row r="193" spans="1:76" ht="12.75" x14ac:dyDescent="0.2">
      <c r="A193" s="113"/>
      <c r="B193" s="114">
        <f t="shared" ca="1" si="23"/>
        <v>42461</v>
      </c>
      <c r="C193" s="101">
        <v>6.5030980959181597E-2</v>
      </c>
      <c r="D193" s="101">
        <v>1</v>
      </c>
      <c r="E193" s="101">
        <v>1</v>
      </c>
      <c r="F193" s="101">
        <v>0.16250000000000001</v>
      </c>
      <c r="G193" s="101">
        <v>0.17</v>
      </c>
      <c r="H193" s="101">
        <v>0.17749999999999999</v>
      </c>
      <c r="I193" s="102">
        <v>5.3195000000000006</v>
      </c>
      <c r="J193" s="101">
        <v>5.3245000000000005</v>
      </c>
      <c r="K193" s="101">
        <v>5.3295000000000003</v>
      </c>
      <c r="L193" s="101">
        <v>-0.13750000000000001</v>
      </c>
      <c r="M193" s="101">
        <v>-0.13750000000000001</v>
      </c>
      <c r="O193" s="86"/>
      <c r="P193" s="115"/>
      <c r="Q193" s="115"/>
      <c r="R193" s="188">
        <f t="shared" ca="1" si="20"/>
        <v>42461</v>
      </c>
      <c r="S193" s="130">
        <f t="shared" si="21"/>
        <v>0.92999999999999994</v>
      </c>
      <c r="T193" s="129">
        <f t="shared" si="24"/>
        <v>1</v>
      </c>
      <c r="U193" s="131">
        <f t="shared" si="22"/>
        <v>1.07</v>
      </c>
      <c r="BP193" s="92">
        <f t="shared" si="18"/>
        <v>192</v>
      </c>
      <c r="BQ193" s="135" t="s">
        <v>291</v>
      </c>
      <c r="BR193" s="91" t="s">
        <v>93</v>
      </c>
      <c r="BS193" s="90" t="s">
        <v>119</v>
      </c>
      <c r="BT193" s="96" t="s">
        <v>95</v>
      </c>
      <c r="BU193" s="96"/>
      <c r="BV193" s="90">
        <v>1</v>
      </c>
      <c r="BW193" s="91" t="s">
        <v>890</v>
      </c>
      <c r="BX193"/>
    </row>
    <row r="194" spans="1:76" ht="12.75" x14ac:dyDescent="0.2">
      <c r="A194" s="113"/>
      <c r="B194" s="114">
        <f t="shared" ca="1" si="23"/>
        <v>42491</v>
      </c>
      <c r="C194" s="101">
        <v>6.5069204843203596E-2</v>
      </c>
      <c r="D194" s="101">
        <v>1</v>
      </c>
      <c r="E194" s="101">
        <v>1</v>
      </c>
      <c r="F194" s="101">
        <v>0.16250000000000001</v>
      </c>
      <c r="G194" s="101">
        <v>0.17</v>
      </c>
      <c r="H194" s="101">
        <v>0.17749999999999999</v>
      </c>
      <c r="I194" s="102">
        <v>5.1995000000000005</v>
      </c>
      <c r="J194" s="101">
        <v>5.2045000000000003</v>
      </c>
      <c r="K194" s="101">
        <v>5.2095000000000002</v>
      </c>
      <c r="L194" s="101">
        <v>-0.14000000000000001</v>
      </c>
      <c r="M194" s="101">
        <v>-0.14000000000000001</v>
      </c>
      <c r="O194" s="86"/>
      <c r="P194" s="115"/>
      <c r="Q194" s="115"/>
      <c r="R194" s="188">
        <f t="shared" ca="1" si="20"/>
        <v>42491</v>
      </c>
      <c r="S194" s="130">
        <f t="shared" si="21"/>
        <v>0.92999999999999994</v>
      </c>
      <c r="T194" s="129">
        <f t="shared" si="24"/>
        <v>1</v>
      </c>
      <c r="U194" s="131">
        <f t="shared" si="22"/>
        <v>1.07</v>
      </c>
      <c r="BP194" s="92">
        <f t="shared" ref="BP194:BP257" si="26">BP193+BV194</f>
        <v>193</v>
      </c>
      <c r="BQ194" s="135" t="s">
        <v>292</v>
      </c>
      <c r="BR194" s="91" t="s">
        <v>93</v>
      </c>
      <c r="BS194" s="90" t="s">
        <v>119</v>
      </c>
      <c r="BT194" s="96" t="s">
        <v>95</v>
      </c>
      <c r="BU194" s="96"/>
      <c r="BV194" s="90">
        <v>1</v>
      </c>
      <c r="BW194" s="91" t="s">
        <v>891</v>
      </c>
      <c r="BX194"/>
    </row>
    <row r="195" spans="1:76" ht="12.75" x14ac:dyDescent="0.2">
      <c r="A195" s="113"/>
      <c r="B195" s="114">
        <f t="shared" ca="1" si="23"/>
        <v>42522</v>
      </c>
      <c r="C195" s="101">
        <v>6.5104962670630206E-2</v>
      </c>
      <c r="D195" s="101">
        <v>0.75</v>
      </c>
      <c r="E195" s="101">
        <v>0.75</v>
      </c>
      <c r="F195" s="101">
        <v>0.16250000000000001</v>
      </c>
      <c r="G195" s="101">
        <v>0.17</v>
      </c>
      <c r="H195" s="101">
        <v>0.17749999999999999</v>
      </c>
      <c r="I195" s="102">
        <v>5.0594999999999999</v>
      </c>
      <c r="J195" s="101">
        <v>5.0645000000000007</v>
      </c>
      <c r="K195" s="101">
        <v>5.0695000000000006</v>
      </c>
      <c r="L195" s="101">
        <v>-0.14249999999999999</v>
      </c>
      <c r="M195" s="101">
        <v>-0.14249999999999999</v>
      </c>
      <c r="O195" s="86"/>
      <c r="P195" s="115"/>
      <c r="Q195" s="115"/>
      <c r="R195" s="188">
        <f t="shared" ca="1" si="20"/>
        <v>42522</v>
      </c>
      <c r="S195" s="130">
        <f t="shared" si="21"/>
        <v>0.67999999999999994</v>
      </c>
      <c r="T195" s="129">
        <f t="shared" si="24"/>
        <v>0.75</v>
      </c>
      <c r="U195" s="131">
        <f t="shared" si="22"/>
        <v>0.82000000000000006</v>
      </c>
      <c r="BP195" s="92">
        <f t="shared" si="26"/>
        <v>194</v>
      </c>
      <c r="BQ195" s="135" t="s">
        <v>293</v>
      </c>
      <c r="BR195" s="91" t="s">
        <v>93</v>
      </c>
      <c r="BS195" s="90" t="s">
        <v>119</v>
      </c>
      <c r="BT195" s="96" t="s">
        <v>95</v>
      </c>
      <c r="BU195" s="96"/>
      <c r="BV195" s="90">
        <v>1</v>
      </c>
      <c r="BW195" s="91" t="s">
        <v>892</v>
      </c>
      <c r="BX195"/>
    </row>
    <row r="196" spans="1:76" ht="12.75" x14ac:dyDescent="0.2">
      <c r="A196" s="113"/>
      <c r="B196" s="114">
        <f t="shared" ca="1" si="23"/>
        <v>42552</v>
      </c>
      <c r="C196" s="101">
        <v>6.5143186555589608E-2</v>
      </c>
      <c r="D196" s="101">
        <v>0.4</v>
      </c>
      <c r="E196" s="101">
        <v>0.4</v>
      </c>
      <c r="F196" s="101">
        <v>0.16250000000000001</v>
      </c>
      <c r="G196" s="101">
        <v>0.17</v>
      </c>
      <c r="H196" s="101">
        <v>0.17749999999999999</v>
      </c>
      <c r="I196" s="102">
        <v>4.9175000000000004</v>
      </c>
      <c r="J196" s="101">
        <v>4.9225000000000003</v>
      </c>
      <c r="K196" s="101">
        <v>4.9275000000000002</v>
      </c>
      <c r="L196" s="101">
        <v>-0.14000000000000001</v>
      </c>
      <c r="M196" s="101">
        <v>-0.14000000000000001</v>
      </c>
      <c r="O196" s="86"/>
      <c r="P196" s="115"/>
      <c r="Q196" s="115"/>
      <c r="R196" s="188">
        <f t="shared" ca="1" si="20"/>
        <v>42552</v>
      </c>
      <c r="S196" s="130">
        <f t="shared" si="21"/>
        <v>0.33</v>
      </c>
      <c r="T196" s="129">
        <f t="shared" si="24"/>
        <v>0.4</v>
      </c>
      <c r="U196" s="131">
        <f t="shared" si="22"/>
        <v>0.47000000000000003</v>
      </c>
      <c r="BP196" s="92">
        <f t="shared" si="26"/>
        <v>195</v>
      </c>
      <c r="BQ196" s="135" t="s">
        <v>294</v>
      </c>
      <c r="BR196" s="91" t="s">
        <v>93</v>
      </c>
      <c r="BS196" s="90" t="s">
        <v>119</v>
      </c>
      <c r="BT196" s="96" t="s">
        <v>95</v>
      </c>
      <c r="BU196" s="96"/>
      <c r="BV196" s="90">
        <v>1</v>
      </c>
      <c r="BW196" s="91" t="s">
        <v>893</v>
      </c>
      <c r="BX196"/>
    </row>
    <row r="197" spans="1:76" ht="12.75" x14ac:dyDescent="0.2">
      <c r="A197" s="113"/>
      <c r="B197" s="114">
        <f t="shared" ca="1" si="23"/>
        <v>42583</v>
      </c>
      <c r="C197" s="101">
        <v>6.5180177412462695E-2</v>
      </c>
      <c r="D197" s="101">
        <v>0.4</v>
      </c>
      <c r="E197" s="101">
        <v>0.4</v>
      </c>
      <c r="F197" s="101">
        <v>0.16250000000000001</v>
      </c>
      <c r="G197" s="101">
        <v>0.17</v>
      </c>
      <c r="H197" s="101">
        <v>0.17749999999999999</v>
      </c>
      <c r="I197" s="102">
        <v>4.9515000000000002</v>
      </c>
      <c r="J197" s="101">
        <v>4.9565000000000001</v>
      </c>
      <c r="K197" s="101">
        <v>4.9615</v>
      </c>
      <c r="L197" s="101">
        <v>0</v>
      </c>
      <c r="M197" s="101">
        <v>0</v>
      </c>
      <c r="O197" s="86"/>
      <c r="P197" s="115"/>
      <c r="Q197" s="115"/>
      <c r="R197" s="188">
        <f t="shared" ca="1" si="20"/>
        <v>42583</v>
      </c>
      <c r="S197" s="130">
        <f t="shared" si="21"/>
        <v>0.33</v>
      </c>
      <c r="T197" s="129">
        <f t="shared" si="24"/>
        <v>0.4</v>
      </c>
      <c r="U197" s="131">
        <f t="shared" si="22"/>
        <v>0.47000000000000003</v>
      </c>
      <c r="BP197" s="92">
        <f t="shared" si="26"/>
        <v>196</v>
      </c>
      <c r="BQ197" s="135" t="s">
        <v>295</v>
      </c>
      <c r="BR197" s="91" t="s">
        <v>93</v>
      </c>
      <c r="BS197" s="90" t="s">
        <v>119</v>
      </c>
      <c r="BT197" s="96" t="s">
        <v>95</v>
      </c>
      <c r="BU197" s="96"/>
      <c r="BV197" s="90">
        <v>1</v>
      </c>
      <c r="BW197" s="91" t="s">
        <v>894</v>
      </c>
      <c r="BX197"/>
    </row>
    <row r="198" spans="1:76" ht="12.75" x14ac:dyDescent="0.2">
      <c r="A198" s="113"/>
      <c r="B198" s="114">
        <f t="shared" ca="1" si="23"/>
        <v>42614</v>
      </c>
      <c r="C198" s="101">
        <v>6.5218401298375195E-2</v>
      </c>
      <c r="D198" s="101">
        <v>0.4</v>
      </c>
      <c r="E198" s="101">
        <v>0.4</v>
      </c>
      <c r="F198" s="101">
        <v>0.16250000000000001</v>
      </c>
      <c r="G198" s="101">
        <v>0.17</v>
      </c>
      <c r="H198" s="101">
        <v>0.17749999999999999</v>
      </c>
      <c r="I198" s="102">
        <v>4.9845000000000006</v>
      </c>
      <c r="J198" s="101">
        <v>4.9895000000000005</v>
      </c>
      <c r="K198" s="101">
        <v>4.9945000000000004</v>
      </c>
      <c r="L198" s="101">
        <v>0</v>
      </c>
      <c r="M198" s="101">
        <v>0</v>
      </c>
      <c r="O198" s="86"/>
      <c r="P198" s="115"/>
      <c r="Q198" s="115"/>
      <c r="R198" s="188">
        <f t="shared" ca="1" si="20"/>
        <v>42614</v>
      </c>
      <c r="S198" s="130">
        <f t="shared" si="21"/>
        <v>0.33</v>
      </c>
      <c r="T198" s="129">
        <f t="shared" si="24"/>
        <v>0.4</v>
      </c>
      <c r="U198" s="131">
        <f t="shared" si="22"/>
        <v>0.47000000000000003</v>
      </c>
      <c r="BP198" s="92">
        <f t="shared" si="26"/>
        <v>197</v>
      </c>
      <c r="BQ198" s="135" t="s">
        <v>296</v>
      </c>
      <c r="BR198" s="91" t="s">
        <v>93</v>
      </c>
      <c r="BS198" s="90" t="s">
        <v>119</v>
      </c>
      <c r="BT198" s="96" t="s">
        <v>95</v>
      </c>
      <c r="BU198" s="96"/>
      <c r="BV198" s="90">
        <v>1</v>
      </c>
      <c r="BW198" s="91" t="s">
        <v>895</v>
      </c>
      <c r="BX198"/>
    </row>
    <row r="199" spans="1:76" ht="12.75" x14ac:dyDescent="0.2">
      <c r="A199" s="113"/>
      <c r="B199" s="114">
        <f t="shared" ca="1" si="23"/>
        <v>42644</v>
      </c>
      <c r="C199" s="101">
        <v>6.5255392156170308E-2</v>
      </c>
      <c r="D199" s="101">
        <v>0.4</v>
      </c>
      <c r="E199" s="101">
        <v>0.4</v>
      </c>
      <c r="F199" s="101">
        <v>0.16250000000000001</v>
      </c>
      <c r="G199" s="101">
        <v>0.17</v>
      </c>
      <c r="H199" s="101">
        <v>0.17749999999999999</v>
      </c>
      <c r="I199" s="102">
        <v>5.0295000000000005</v>
      </c>
      <c r="J199" s="101">
        <v>5.0345000000000004</v>
      </c>
      <c r="K199" s="101">
        <v>5.0395000000000003</v>
      </c>
      <c r="L199" s="101">
        <v>0</v>
      </c>
      <c r="M199" s="101">
        <v>0</v>
      </c>
      <c r="O199" s="86"/>
      <c r="P199" s="115"/>
      <c r="Q199" s="115"/>
      <c r="R199" s="188">
        <f t="shared" ca="1" si="20"/>
        <v>42644</v>
      </c>
      <c r="S199" s="130">
        <f t="shared" si="21"/>
        <v>0.33</v>
      </c>
      <c r="T199" s="129">
        <f t="shared" si="24"/>
        <v>0.4</v>
      </c>
      <c r="U199" s="131">
        <f t="shared" si="22"/>
        <v>0.47000000000000003</v>
      </c>
      <c r="BP199" s="92">
        <f t="shared" si="26"/>
        <v>198</v>
      </c>
      <c r="BQ199" s="135" t="s">
        <v>297</v>
      </c>
      <c r="BR199" s="91" t="s">
        <v>93</v>
      </c>
      <c r="BS199" s="90" t="s">
        <v>119</v>
      </c>
      <c r="BT199" s="96" t="s">
        <v>95</v>
      </c>
      <c r="BU199" s="96"/>
      <c r="BV199" s="90">
        <v>1</v>
      </c>
      <c r="BW199" s="91" t="s">
        <v>896</v>
      </c>
      <c r="BX199"/>
    </row>
    <row r="200" spans="1:76" ht="12.75" x14ac:dyDescent="0.2">
      <c r="A200" s="113"/>
      <c r="B200" s="114">
        <f t="shared" ca="1" si="23"/>
        <v>42675</v>
      </c>
      <c r="C200" s="101">
        <v>6.5293616043034797E-2</v>
      </c>
      <c r="D200" s="101">
        <v>0.5</v>
      </c>
      <c r="E200" s="101">
        <v>0.5</v>
      </c>
      <c r="F200" s="101">
        <v>0.16250000000000001</v>
      </c>
      <c r="G200" s="101">
        <v>0.17</v>
      </c>
      <c r="H200" s="101">
        <v>0.17749999999999999</v>
      </c>
      <c r="I200" s="102">
        <v>5.0645000000000007</v>
      </c>
      <c r="J200" s="101">
        <v>5.0695000000000006</v>
      </c>
      <c r="K200" s="101">
        <v>5.0745000000000005</v>
      </c>
      <c r="L200" s="101">
        <v>0</v>
      </c>
      <c r="M200" s="101">
        <v>0</v>
      </c>
      <c r="O200" s="86"/>
      <c r="P200" s="115"/>
      <c r="Q200" s="115"/>
      <c r="R200" s="188">
        <f t="shared" ca="1" si="20"/>
        <v>42675</v>
      </c>
      <c r="S200" s="130">
        <f t="shared" si="21"/>
        <v>0.43</v>
      </c>
      <c r="T200" s="129">
        <f t="shared" si="24"/>
        <v>0.5</v>
      </c>
      <c r="U200" s="131">
        <f t="shared" si="22"/>
        <v>0.57000000000000006</v>
      </c>
      <c r="BP200" s="92">
        <f t="shared" si="26"/>
        <v>199</v>
      </c>
      <c r="BQ200" s="135" t="s">
        <v>298</v>
      </c>
      <c r="BR200" s="91" t="s">
        <v>93</v>
      </c>
      <c r="BS200" s="90" t="s">
        <v>119</v>
      </c>
      <c r="BT200" s="96" t="s">
        <v>95</v>
      </c>
      <c r="BU200" s="96"/>
      <c r="BV200" s="90">
        <v>1</v>
      </c>
      <c r="BW200" s="91" t="s">
        <v>897</v>
      </c>
      <c r="BX200"/>
    </row>
    <row r="201" spans="1:76" ht="12.75" x14ac:dyDescent="0.2">
      <c r="A201" s="113"/>
      <c r="B201" s="114">
        <f t="shared" ca="1" si="23"/>
        <v>42705</v>
      </c>
      <c r="C201" s="101">
        <v>6.5331839930384397E-2</v>
      </c>
      <c r="D201" s="101">
        <v>0.55000000000000004</v>
      </c>
      <c r="E201" s="101">
        <v>0.55000000000000004</v>
      </c>
      <c r="F201" s="101">
        <v>0.16250000000000001</v>
      </c>
      <c r="G201" s="101">
        <v>0.17</v>
      </c>
      <c r="H201" s="101">
        <v>0.17749999999999999</v>
      </c>
      <c r="I201" s="102">
        <v>5.0695000000000006</v>
      </c>
      <c r="J201" s="101">
        <v>5.0745000000000005</v>
      </c>
      <c r="K201" s="101">
        <v>5.0795000000000003</v>
      </c>
      <c r="L201" s="101">
        <v>0</v>
      </c>
      <c r="M201" s="101">
        <v>0</v>
      </c>
      <c r="O201" s="86"/>
      <c r="P201" s="115"/>
      <c r="Q201" s="115"/>
      <c r="R201" s="188">
        <f t="shared" ca="1" si="20"/>
        <v>42705</v>
      </c>
      <c r="S201" s="130">
        <f t="shared" si="21"/>
        <v>0.48000000000000004</v>
      </c>
      <c r="T201" s="129">
        <f t="shared" si="24"/>
        <v>0.55000000000000004</v>
      </c>
      <c r="U201" s="131">
        <f t="shared" si="22"/>
        <v>0.62000000000000011</v>
      </c>
      <c r="BP201" s="92">
        <f t="shared" si="26"/>
        <v>200</v>
      </c>
      <c r="BQ201" s="135" t="s">
        <v>299</v>
      </c>
      <c r="BR201" s="91" t="s">
        <v>93</v>
      </c>
      <c r="BS201" s="90" t="s">
        <v>119</v>
      </c>
      <c r="BT201" s="96" t="s">
        <v>95</v>
      </c>
      <c r="BU201" s="96"/>
      <c r="BV201" s="90">
        <v>1</v>
      </c>
      <c r="BW201" s="91" t="s">
        <v>898</v>
      </c>
      <c r="BX201"/>
    </row>
    <row r="202" spans="1:76" ht="12.75" x14ac:dyDescent="0.2">
      <c r="A202" s="113"/>
      <c r="B202" s="114">
        <f t="shared" ca="1" si="23"/>
        <v>42736</v>
      </c>
      <c r="C202" s="101">
        <v>6.5368830789570301E-2</v>
      </c>
      <c r="D202" s="101">
        <v>0.55000000000000004</v>
      </c>
      <c r="E202" s="101">
        <v>0.55000000000000004</v>
      </c>
      <c r="F202" s="101">
        <v>0.16250000000000001</v>
      </c>
      <c r="G202" s="101">
        <v>0.17</v>
      </c>
      <c r="H202" s="101">
        <v>0.17749999999999999</v>
      </c>
      <c r="I202" s="102">
        <v>5.0945</v>
      </c>
      <c r="J202" s="101">
        <v>5.0994999999999999</v>
      </c>
      <c r="K202" s="101">
        <v>5.1044999999999998</v>
      </c>
      <c r="L202" s="101">
        <v>0</v>
      </c>
      <c r="M202" s="101">
        <v>0</v>
      </c>
      <c r="O202" s="86"/>
      <c r="P202" s="115"/>
      <c r="Q202" s="115"/>
      <c r="R202" s="188">
        <f t="shared" ca="1" si="20"/>
        <v>42736</v>
      </c>
      <c r="S202" s="130">
        <f t="shared" si="21"/>
        <v>0.48000000000000004</v>
      </c>
      <c r="T202" s="129">
        <f t="shared" si="24"/>
        <v>0.55000000000000004</v>
      </c>
      <c r="U202" s="131">
        <f t="shared" si="22"/>
        <v>0.62000000000000011</v>
      </c>
      <c r="BP202" s="92">
        <f t="shared" si="26"/>
        <v>201</v>
      </c>
      <c r="BQ202" s="135" t="s">
        <v>300</v>
      </c>
      <c r="BR202" s="91" t="s">
        <v>93</v>
      </c>
      <c r="BS202" s="90" t="s">
        <v>119</v>
      </c>
      <c r="BT202" s="96" t="s">
        <v>95</v>
      </c>
      <c r="BU202" s="96"/>
      <c r="BV202" s="90">
        <v>1</v>
      </c>
      <c r="BW202" s="91" t="s">
        <v>899</v>
      </c>
      <c r="BX202"/>
    </row>
    <row r="203" spans="1:76" ht="12.75" x14ac:dyDescent="0.2">
      <c r="A203" s="113"/>
      <c r="B203" s="114">
        <f t="shared" ca="1" si="23"/>
        <v>42767</v>
      </c>
      <c r="C203" s="101">
        <v>6.5407054677872403E-2</v>
      </c>
      <c r="D203" s="101">
        <v>0.8</v>
      </c>
      <c r="E203" s="101">
        <v>0.8</v>
      </c>
      <c r="F203" s="101">
        <v>0.16250000000000001</v>
      </c>
      <c r="G203" s="101">
        <v>0.17</v>
      </c>
      <c r="H203" s="101">
        <v>0.17749999999999999</v>
      </c>
      <c r="I203" s="102">
        <v>5.2045000000000003</v>
      </c>
      <c r="J203" s="101">
        <v>5.2095000000000002</v>
      </c>
      <c r="K203" s="101">
        <v>5.2145000000000001</v>
      </c>
      <c r="L203" s="101">
        <v>0</v>
      </c>
      <c r="M203" s="101">
        <v>0</v>
      </c>
      <c r="O203" s="86"/>
      <c r="P203" s="115"/>
      <c r="Q203" s="115"/>
      <c r="R203" s="188">
        <f t="shared" ca="1" si="20"/>
        <v>42767</v>
      </c>
      <c r="S203" s="130">
        <f t="shared" si="21"/>
        <v>0.73</v>
      </c>
      <c r="T203" s="129">
        <f t="shared" si="24"/>
        <v>0.8</v>
      </c>
      <c r="U203" s="131">
        <f t="shared" si="22"/>
        <v>0.87000000000000011</v>
      </c>
      <c r="BP203" s="92">
        <f t="shared" si="26"/>
        <v>202</v>
      </c>
      <c r="BQ203" s="135" t="s">
        <v>301</v>
      </c>
      <c r="BR203" s="91" t="s">
        <v>93</v>
      </c>
      <c r="BS203" s="90" t="s">
        <v>119</v>
      </c>
      <c r="BT203" s="96" t="s">
        <v>95</v>
      </c>
      <c r="BU203" s="96"/>
      <c r="BV203" s="90">
        <v>1</v>
      </c>
      <c r="BW203" s="91" t="s">
        <v>900</v>
      </c>
      <c r="BX203"/>
    </row>
    <row r="204" spans="1:76" ht="12.75" x14ac:dyDescent="0.2">
      <c r="A204" s="113"/>
      <c r="B204" s="114">
        <f t="shared" ca="1" si="23"/>
        <v>42795</v>
      </c>
      <c r="C204" s="101">
        <v>6.5444045537980305E-2</v>
      </c>
      <c r="D204" s="101">
        <v>1</v>
      </c>
      <c r="E204" s="101">
        <v>1</v>
      </c>
      <c r="F204" s="101">
        <v>0.16250000000000001</v>
      </c>
      <c r="G204" s="101">
        <v>0.17</v>
      </c>
      <c r="H204" s="101">
        <v>0.17749999999999999</v>
      </c>
      <c r="I204" s="102">
        <v>5.3245000000000005</v>
      </c>
      <c r="J204" s="101">
        <v>5.3295000000000003</v>
      </c>
      <c r="K204" s="101">
        <v>5.3345000000000002</v>
      </c>
      <c r="L204" s="101">
        <v>0</v>
      </c>
      <c r="M204" s="101">
        <v>0</v>
      </c>
      <c r="O204" s="86"/>
      <c r="P204" s="115"/>
      <c r="Q204" s="115"/>
      <c r="R204" s="188">
        <f t="shared" ca="1" si="20"/>
        <v>42795</v>
      </c>
      <c r="S204" s="130">
        <f t="shared" si="21"/>
        <v>0.92999999999999994</v>
      </c>
      <c r="T204" s="129">
        <f t="shared" si="24"/>
        <v>1</v>
      </c>
      <c r="U204" s="131">
        <f t="shared" si="22"/>
        <v>1.07</v>
      </c>
      <c r="BP204" s="92">
        <f t="shared" si="26"/>
        <v>203</v>
      </c>
      <c r="BQ204" s="135" t="s">
        <v>302</v>
      </c>
      <c r="BR204" s="91" t="s">
        <v>93</v>
      </c>
      <c r="BS204" s="90" t="s">
        <v>119</v>
      </c>
      <c r="BT204" s="96" t="s">
        <v>95</v>
      </c>
      <c r="BU204" s="96"/>
      <c r="BV204" s="90">
        <v>1</v>
      </c>
      <c r="BW204" s="91" t="s">
        <v>901</v>
      </c>
      <c r="BX204"/>
    </row>
    <row r="205" spans="1:76" ht="12.75" x14ac:dyDescent="0.2">
      <c r="A205" s="113"/>
      <c r="B205" s="114">
        <f t="shared" ca="1" si="23"/>
        <v>42826</v>
      </c>
      <c r="C205" s="101">
        <v>6.5482269427235396E-2</v>
      </c>
      <c r="D205" s="101">
        <v>1</v>
      </c>
      <c r="E205" s="101">
        <v>1</v>
      </c>
      <c r="F205" s="101">
        <v>0.16250000000000001</v>
      </c>
      <c r="G205" s="101">
        <v>0.17</v>
      </c>
      <c r="H205" s="101">
        <v>0.17749999999999999</v>
      </c>
      <c r="I205" s="102">
        <v>5.4270000000000005</v>
      </c>
      <c r="J205" s="101">
        <v>5.4320000000000004</v>
      </c>
      <c r="K205" s="101">
        <v>5.4370000000000003</v>
      </c>
      <c r="L205" s="101">
        <v>0</v>
      </c>
      <c r="M205" s="101">
        <v>0</v>
      </c>
      <c r="O205" s="86"/>
      <c r="P205" s="115"/>
      <c r="Q205" s="115"/>
      <c r="R205" s="188">
        <f t="shared" ca="1" si="20"/>
        <v>42826</v>
      </c>
      <c r="S205" s="130">
        <f t="shared" si="21"/>
        <v>0.92999999999999994</v>
      </c>
      <c r="T205" s="129">
        <f t="shared" si="24"/>
        <v>1</v>
      </c>
      <c r="U205" s="131">
        <f t="shared" si="22"/>
        <v>1.07</v>
      </c>
      <c r="BP205" s="92">
        <f t="shared" si="26"/>
        <v>204</v>
      </c>
      <c r="BQ205" s="135" t="s">
        <v>303</v>
      </c>
      <c r="BR205" s="91" t="s">
        <v>93</v>
      </c>
      <c r="BS205" s="90" t="s">
        <v>119</v>
      </c>
      <c r="BT205" s="96" t="s">
        <v>95</v>
      </c>
      <c r="BU205" s="96"/>
      <c r="BV205" s="90">
        <v>1</v>
      </c>
      <c r="BW205" s="91" t="s">
        <v>902</v>
      </c>
      <c r="BX205"/>
    </row>
    <row r="206" spans="1:76" ht="12.75" x14ac:dyDescent="0.2">
      <c r="A206" s="113"/>
      <c r="B206" s="114">
        <f t="shared" ca="1" si="23"/>
        <v>42856</v>
      </c>
      <c r="C206" s="101">
        <v>6.5520493316974196E-2</v>
      </c>
      <c r="D206" s="101">
        <v>1</v>
      </c>
      <c r="E206" s="101">
        <v>1</v>
      </c>
      <c r="F206" s="101">
        <v>0.16250000000000001</v>
      </c>
      <c r="G206" s="101">
        <v>0.17</v>
      </c>
      <c r="H206" s="101">
        <v>0.17749999999999999</v>
      </c>
      <c r="I206" s="102">
        <v>5.3070000000000004</v>
      </c>
      <c r="J206" s="101">
        <v>5.3120000000000003</v>
      </c>
      <c r="K206" s="101">
        <v>5.3170000000000002</v>
      </c>
      <c r="L206" s="101">
        <v>0</v>
      </c>
      <c r="M206" s="101">
        <v>0</v>
      </c>
      <c r="O206" s="86"/>
      <c r="P206" s="115"/>
      <c r="Q206" s="115"/>
      <c r="R206" s="188">
        <f t="shared" ca="1" si="20"/>
        <v>42856</v>
      </c>
      <c r="S206" s="130">
        <f t="shared" si="21"/>
        <v>0.92999999999999994</v>
      </c>
      <c r="T206" s="129">
        <f t="shared" si="24"/>
        <v>1</v>
      </c>
      <c r="U206" s="131">
        <f t="shared" si="22"/>
        <v>1.07</v>
      </c>
      <c r="BP206" s="92">
        <f t="shared" si="26"/>
        <v>205</v>
      </c>
      <c r="BQ206" s="135" t="s">
        <v>304</v>
      </c>
      <c r="BR206" s="91" t="s">
        <v>93</v>
      </c>
      <c r="BS206" s="90" t="s">
        <v>119</v>
      </c>
      <c r="BT206" s="96" t="s">
        <v>95</v>
      </c>
      <c r="BU206" s="96"/>
      <c r="BV206" s="90">
        <v>1</v>
      </c>
      <c r="BW206" s="91" t="s">
        <v>903</v>
      </c>
      <c r="BX206"/>
    </row>
    <row r="207" spans="1:76" ht="12.75" x14ac:dyDescent="0.2">
      <c r="A207" s="113"/>
      <c r="B207" s="114">
        <f t="shared" ca="1" si="23"/>
        <v>42887</v>
      </c>
      <c r="C207" s="101">
        <v>6.5555018121025405E-2</v>
      </c>
      <c r="D207" s="101">
        <v>0.75</v>
      </c>
      <c r="E207" s="101">
        <v>0.75</v>
      </c>
      <c r="F207" s="101">
        <v>0.16250000000000001</v>
      </c>
      <c r="G207" s="101">
        <v>0.17</v>
      </c>
      <c r="H207" s="101">
        <v>0.17749999999999999</v>
      </c>
      <c r="I207" s="102">
        <v>5.1669999999999998</v>
      </c>
      <c r="J207" s="101">
        <v>5.1720000000000006</v>
      </c>
      <c r="K207" s="101">
        <v>5.1770000000000005</v>
      </c>
      <c r="L207" s="101">
        <v>0</v>
      </c>
      <c r="M207" s="101">
        <v>0</v>
      </c>
      <c r="O207" s="86"/>
      <c r="P207" s="115"/>
      <c r="Q207" s="115"/>
      <c r="R207" s="188">
        <f t="shared" ca="1" si="20"/>
        <v>42887</v>
      </c>
      <c r="S207" s="130">
        <f t="shared" si="21"/>
        <v>0.67999999999999994</v>
      </c>
      <c r="T207" s="129">
        <f t="shared" si="24"/>
        <v>0.75</v>
      </c>
      <c r="U207" s="131">
        <f t="shared" si="22"/>
        <v>0.82000000000000006</v>
      </c>
      <c r="BP207" s="92">
        <f t="shared" si="26"/>
        <v>206</v>
      </c>
      <c r="BQ207" s="135" t="s">
        <v>305</v>
      </c>
      <c r="BR207" s="91" t="s">
        <v>93</v>
      </c>
      <c r="BS207" s="90" t="s">
        <v>119</v>
      </c>
      <c r="BT207" s="96" t="s">
        <v>95</v>
      </c>
      <c r="BU207" s="96"/>
      <c r="BV207" s="90">
        <v>1</v>
      </c>
      <c r="BW207" s="91" t="s">
        <v>904</v>
      </c>
      <c r="BX207"/>
    </row>
    <row r="208" spans="1:76" ht="12.75" x14ac:dyDescent="0.2">
      <c r="A208" s="113"/>
      <c r="B208" s="114">
        <f t="shared" ca="1" si="23"/>
        <v>42917</v>
      </c>
      <c r="C208" s="101">
        <v>6.5593242011685607E-2</v>
      </c>
      <c r="D208" s="101">
        <v>0.4</v>
      </c>
      <c r="E208" s="101">
        <v>0.4</v>
      </c>
      <c r="F208" s="101">
        <v>0.16250000000000001</v>
      </c>
      <c r="G208" s="101">
        <v>0.17</v>
      </c>
      <c r="H208" s="101">
        <v>0.17749999999999999</v>
      </c>
      <c r="I208" s="102">
        <v>5.0250000000000004</v>
      </c>
      <c r="J208" s="101">
        <v>5.03</v>
      </c>
      <c r="K208" s="101">
        <v>5.0350000000000001</v>
      </c>
      <c r="L208" s="101">
        <v>0</v>
      </c>
      <c r="M208" s="101">
        <v>0</v>
      </c>
      <c r="O208" s="86"/>
      <c r="P208" s="115"/>
      <c r="Q208" s="115"/>
      <c r="R208" s="188">
        <f t="shared" ca="1" si="20"/>
        <v>42917</v>
      </c>
      <c r="S208" s="130">
        <f t="shared" si="21"/>
        <v>0.33</v>
      </c>
      <c r="T208" s="129">
        <f t="shared" si="24"/>
        <v>0.4</v>
      </c>
      <c r="U208" s="131">
        <f t="shared" si="22"/>
        <v>0.47000000000000003</v>
      </c>
      <c r="BP208" s="92">
        <f t="shared" si="26"/>
        <v>207</v>
      </c>
      <c r="BQ208" s="135" t="s">
        <v>306</v>
      </c>
      <c r="BR208" s="91" t="s">
        <v>93</v>
      </c>
      <c r="BS208" s="90" t="s">
        <v>119</v>
      </c>
      <c r="BT208" s="96" t="s">
        <v>95</v>
      </c>
      <c r="BU208" s="96"/>
      <c r="BV208" s="90">
        <v>1</v>
      </c>
      <c r="BW208" s="91" t="s">
        <v>905</v>
      </c>
      <c r="BX208"/>
    </row>
    <row r="209" spans="1:76" ht="12.75" x14ac:dyDescent="0.2">
      <c r="A209" s="113"/>
      <c r="B209" s="114">
        <f t="shared" ca="1" si="23"/>
        <v>42948</v>
      </c>
      <c r="C209" s="101">
        <v>6.56302328740761E-2</v>
      </c>
      <c r="D209" s="101">
        <v>0.4</v>
      </c>
      <c r="E209" s="101">
        <v>0.4</v>
      </c>
      <c r="F209" s="101">
        <v>0.16250000000000001</v>
      </c>
      <c r="G209" s="101">
        <v>0.17</v>
      </c>
      <c r="H209" s="101">
        <v>0.17749999999999999</v>
      </c>
      <c r="I209" s="102">
        <v>5.0590000000000002</v>
      </c>
      <c r="J209" s="101">
        <v>5.0640000000000001</v>
      </c>
      <c r="K209" s="101">
        <v>5.069</v>
      </c>
      <c r="L209" s="101">
        <v>0</v>
      </c>
      <c r="M209" s="101">
        <v>0</v>
      </c>
      <c r="O209" s="86"/>
      <c r="P209" s="115"/>
      <c r="Q209" s="115"/>
      <c r="R209" s="188">
        <f t="shared" ref="R209:R272" ca="1" si="27">B209</f>
        <v>42948</v>
      </c>
      <c r="S209" s="130">
        <f t="shared" ref="S209:S233" si="28">T209-$S$16</f>
        <v>0.33</v>
      </c>
      <c r="T209" s="129">
        <f t="shared" si="24"/>
        <v>0.4</v>
      </c>
      <c r="U209" s="131">
        <f t="shared" ref="U209:U272" si="29">$U$16+T209</f>
        <v>0.47000000000000003</v>
      </c>
      <c r="BP209" s="92">
        <f t="shared" si="26"/>
        <v>208</v>
      </c>
      <c r="BQ209" s="135" t="s">
        <v>307</v>
      </c>
      <c r="BR209" s="91" t="s">
        <v>93</v>
      </c>
      <c r="BS209" s="90" t="s">
        <v>119</v>
      </c>
      <c r="BT209" s="96" t="s">
        <v>95</v>
      </c>
      <c r="BU209" s="96"/>
      <c r="BV209" s="90">
        <v>1</v>
      </c>
      <c r="BW209" s="91" t="s">
        <v>906</v>
      </c>
      <c r="BX209"/>
    </row>
    <row r="210" spans="1:76" ht="12.75" x14ac:dyDescent="0.2">
      <c r="A210" s="113"/>
      <c r="B210" s="114">
        <f t="shared" ref="B210:B273" ca="1" si="30">NextMonth(B209)</f>
        <v>42979</v>
      </c>
      <c r="C210" s="101">
        <v>6.5668456765689304E-2</v>
      </c>
      <c r="D210" s="101">
        <v>0.4</v>
      </c>
      <c r="E210" s="101">
        <v>0.4</v>
      </c>
      <c r="F210" s="101">
        <v>0.16250000000000001</v>
      </c>
      <c r="G210" s="101">
        <v>0.17</v>
      </c>
      <c r="H210" s="101">
        <v>0.17749999999999999</v>
      </c>
      <c r="I210" s="102">
        <v>5.0920000000000005</v>
      </c>
      <c r="J210" s="101">
        <v>5.0970000000000004</v>
      </c>
      <c r="K210" s="101">
        <v>5.1020000000000003</v>
      </c>
      <c r="L210" s="101">
        <v>0</v>
      </c>
      <c r="M210" s="101">
        <v>0</v>
      </c>
      <c r="O210" s="86"/>
      <c r="P210" s="115"/>
      <c r="Q210" s="115"/>
      <c r="R210" s="188">
        <f t="shared" ca="1" si="27"/>
        <v>42979</v>
      </c>
      <c r="S210" s="130">
        <f t="shared" si="28"/>
        <v>0.33</v>
      </c>
      <c r="T210" s="129">
        <f t="shared" ref="T210:T233" si="31">D210</f>
        <v>0.4</v>
      </c>
      <c r="U210" s="131">
        <f t="shared" si="29"/>
        <v>0.47000000000000003</v>
      </c>
      <c r="BP210" s="92">
        <f t="shared" si="26"/>
        <v>209</v>
      </c>
      <c r="BQ210" s="135" t="s">
        <v>308</v>
      </c>
      <c r="BR210" s="91" t="s">
        <v>93</v>
      </c>
      <c r="BS210" s="90" t="s">
        <v>119</v>
      </c>
      <c r="BT210" s="96" t="s">
        <v>95</v>
      </c>
      <c r="BU210" s="96"/>
      <c r="BV210" s="90">
        <v>1</v>
      </c>
      <c r="BW210" s="91" t="s">
        <v>907</v>
      </c>
      <c r="BX210"/>
    </row>
    <row r="211" spans="1:76" ht="12.75" x14ac:dyDescent="0.2">
      <c r="A211" s="113"/>
      <c r="B211" s="114">
        <f t="shared" ca="1" si="30"/>
        <v>43009</v>
      </c>
      <c r="C211" s="101">
        <v>6.5705447629001296E-2</v>
      </c>
      <c r="D211" s="101">
        <v>0.4</v>
      </c>
      <c r="E211" s="101">
        <v>0.4</v>
      </c>
      <c r="F211" s="101">
        <v>0.16250000000000001</v>
      </c>
      <c r="G211" s="101">
        <v>0.17</v>
      </c>
      <c r="H211" s="101">
        <v>0.17749999999999999</v>
      </c>
      <c r="I211" s="102">
        <v>5.1370000000000005</v>
      </c>
      <c r="J211" s="101">
        <v>5.1420000000000003</v>
      </c>
      <c r="K211" s="101">
        <v>5.1470000000000002</v>
      </c>
      <c r="L211" s="101">
        <v>0</v>
      </c>
      <c r="M211" s="101">
        <v>0</v>
      </c>
      <c r="O211" s="86"/>
      <c r="P211" s="115"/>
      <c r="Q211" s="115"/>
      <c r="R211" s="188">
        <f t="shared" ca="1" si="27"/>
        <v>43009</v>
      </c>
      <c r="S211" s="130">
        <f t="shared" si="28"/>
        <v>0.33</v>
      </c>
      <c r="T211" s="129">
        <f t="shared" si="31"/>
        <v>0.4</v>
      </c>
      <c r="U211" s="131">
        <f t="shared" si="29"/>
        <v>0.47000000000000003</v>
      </c>
      <c r="BP211" s="92">
        <f t="shared" si="26"/>
        <v>210</v>
      </c>
      <c r="BQ211" s="135" t="s">
        <v>309</v>
      </c>
      <c r="BR211" s="91" t="s">
        <v>93</v>
      </c>
      <c r="BS211" s="90" t="s">
        <v>119</v>
      </c>
      <c r="BT211" s="96" t="s">
        <v>95</v>
      </c>
      <c r="BU211" s="96"/>
      <c r="BV211" s="90">
        <v>1</v>
      </c>
      <c r="BW211" s="91" t="s">
        <v>908</v>
      </c>
      <c r="BX211"/>
    </row>
    <row r="212" spans="1:76" ht="12.75" x14ac:dyDescent="0.2">
      <c r="A212" s="113"/>
      <c r="B212" s="114">
        <f t="shared" ca="1" si="30"/>
        <v>43040</v>
      </c>
      <c r="C212" s="101">
        <v>6.5743671521567099E-2</v>
      </c>
      <c r="D212" s="101">
        <v>0.5</v>
      </c>
      <c r="E212" s="101">
        <v>0.5</v>
      </c>
      <c r="F212" s="101">
        <v>0.16250000000000001</v>
      </c>
      <c r="G212" s="101">
        <v>0.17</v>
      </c>
      <c r="H212" s="101">
        <v>0.17749999999999999</v>
      </c>
      <c r="I212" s="102">
        <v>5.1720000000000006</v>
      </c>
      <c r="J212" s="101">
        <v>5.1770000000000005</v>
      </c>
      <c r="K212" s="101">
        <v>5.1820000000000004</v>
      </c>
      <c r="L212" s="101">
        <v>0</v>
      </c>
      <c r="M212" s="101">
        <v>0</v>
      </c>
      <c r="O212" s="86"/>
      <c r="P212" s="115"/>
      <c r="Q212" s="115"/>
      <c r="R212" s="188">
        <f t="shared" ca="1" si="27"/>
        <v>43040</v>
      </c>
      <c r="S212" s="130">
        <f t="shared" si="28"/>
        <v>0.43</v>
      </c>
      <c r="T212" s="129">
        <f t="shared" si="31"/>
        <v>0.5</v>
      </c>
      <c r="U212" s="131">
        <f t="shared" si="29"/>
        <v>0.57000000000000006</v>
      </c>
      <c r="BP212" s="92">
        <f t="shared" si="26"/>
        <v>211</v>
      </c>
      <c r="BQ212" s="135" t="s">
        <v>310</v>
      </c>
      <c r="BR212" s="91" t="s">
        <v>93</v>
      </c>
      <c r="BS212" s="90" t="s">
        <v>119</v>
      </c>
      <c r="BT212" s="96" t="s">
        <v>95</v>
      </c>
      <c r="BU212" s="96"/>
      <c r="BV212" s="90">
        <v>1</v>
      </c>
      <c r="BW212" s="91" t="s">
        <v>909</v>
      </c>
      <c r="BX212"/>
    </row>
    <row r="213" spans="1:76" ht="12.75" x14ac:dyDescent="0.2">
      <c r="A213" s="113"/>
      <c r="B213" s="114">
        <f t="shared" ca="1" si="30"/>
        <v>43070</v>
      </c>
      <c r="C213" s="101">
        <v>6.5781895414616501E-2</v>
      </c>
      <c r="D213" s="101">
        <v>0.55000000000000004</v>
      </c>
      <c r="E213" s="101">
        <v>0.55000000000000004</v>
      </c>
      <c r="F213" s="101">
        <v>0.16250000000000001</v>
      </c>
      <c r="G213" s="101">
        <v>0.17</v>
      </c>
      <c r="H213" s="101">
        <v>0.17749999999999999</v>
      </c>
      <c r="I213" s="102">
        <v>5.1770000000000005</v>
      </c>
      <c r="J213" s="101">
        <v>5.1820000000000004</v>
      </c>
      <c r="K213" s="101">
        <v>5.1870000000000003</v>
      </c>
      <c r="L213" s="101">
        <v>0</v>
      </c>
      <c r="M213" s="101">
        <v>0</v>
      </c>
      <c r="O213" s="86"/>
      <c r="P213" s="115"/>
      <c r="Q213" s="115"/>
      <c r="R213" s="188">
        <f t="shared" ca="1" si="27"/>
        <v>43070</v>
      </c>
      <c r="S213" s="130">
        <f t="shared" si="28"/>
        <v>0.48000000000000004</v>
      </c>
      <c r="T213" s="129">
        <f t="shared" si="31"/>
        <v>0.55000000000000004</v>
      </c>
      <c r="U213" s="131">
        <f t="shared" si="29"/>
        <v>0.62000000000000011</v>
      </c>
      <c r="BP213" s="92">
        <f t="shared" si="26"/>
        <v>212</v>
      </c>
      <c r="BQ213" s="135" t="s">
        <v>311</v>
      </c>
      <c r="BR213" s="91" t="s">
        <v>93</v>
      </c>
      <c r="BS213" s="90" t="s">
        <v>119</v>
      </c>
      <c r="BT213" s="96" t="s">
        <v>95</v>
      </c>
      <c r="BU213" s="96"/>
      <c r="BV213" s="90">
        <v>1</v>
      </c>
      <c r="BW213" s="91" t="s">
        <v>910</v>
      </c>
      <c r="BX213"/>
    </row>
    <row r="214" spans="1:76" ht="12.75" x14ac:dyDescent="0.2">
      <c r="A214" s="113"/>
      <c r="B214" s="114">
        <f t="shared" ca="1" si="30"/>
        <v>43101</v>
      </c>
      <c r="C214" s="101">
        <v>6.5818886279319408E-2</v>
      </c>
      <c r="D214" s="101">
        <v>0.55000000000000004</v>
      </c>
      <c r="E214" s="101">
        <v>0.55000000000000004</v>
      </c>
      <c r="F214" s="101">
        <v>0.16250000000000001</v>
      </c>
      <c r="G214" s="101">
        <v>0.17</v>
      </c>
      <c r="H214" s="101">
        <v>0.17749999999999999</v>
      </c>
      <c r="I214" s="102">
        <v>5.202</v>
      </c>
      <c r="J214" s="101">
        <v>5.2069999999999999</v>
      </c>
      <c r="K214" s="101">
        <v>5.2120000000000006</v>
      </c>
      <c r="L214" s="101">
        <v>0</v>
      </c>
      <c r="M214" s="101">
        <v>0</v>
      </c>
      <c r="O214" s="86"/>
      <c r="P214" s="115"/>
      <c r="Q214" s="115"/>
      <c r="R214" s="188">
        <f t="shared" ca="1" si="27"/>
        <v>43101</v>
      </c>
      <c r="S214" s="130">
        <f t="shared" si="28"/>
        <v>0.48000000000000004</v>
      </c>
      <c r="T214" s="129">
        <f t="shared" si="31"/>
        <v>0.55000000000000004</v>
      </c>
      <c r="U214" s="131">
        <f t="shared" si="29"/>
        <v>0.62000000000000011</v>
      </c>
      <c r="BP214" s="92">
        <f t="shared" si="26"/>
        <v>213</v>
      </c>
      <c r="BQ214" s="135" t="s">
        <v>312</v>
      </c>
      <c r="BR214" s="91" t="s">
        <v>93</v>
      </c>
      <c r="BS214" s="90" t="s">
        <v>119</v>
      </c>
      <c r="BT214" s="96" t="s">
        <v>95</v>
      </c>
      <c r="BU214" s="96"/>
      <c r="BV214" s="90">
        <v>1</v>
      </c>
      <c r="BW214" s="91" t="s">
        <v>911</v>
      </c>
      <c r="BX214"/>
    </row>
    <row r="215" spans="1:76" ht="12.75" x14ac:dyDescent="0.2">
      <c r="A215" s="113"/>
      <c r="B215" s="114">
        <f t="shared" ca="1" si="30"/>
        <v>43132</v>
      </c>
      <c r="C215" s="101">
        <v>6.5857110173321798E-2</v>
      </c>
      <c r="D215" s="101">
        <v>0.8</v>
      </c>
      <c r="E215" s="101">
        <v>0.8</v>
      </c>
      <c r="F215" s="101">
        <v>0.16250000000000001</v>
      </c>
      <c r="G215" s="101">
        <v>0.17</v>
      </c>
      <c r="H215" s="101">
        <v>0.17749999999999999</v>
      </c>
      <c r="I215" s="102">
        <v>5.3120000000000003</v>
      </c>
      <c r="J215" s="101">
        <v>5.3170000000000002</v>
      </c>
      <c r="K215" s="101">
        <v>5.3220000000000001</v>
      </c>
      <c r="L215" s="101">
        <v>0</v>
      </c>
      <c r="M215" s="101">
        <v>0</v>
      </c>
      <c r="O215" s="86"/>
      <c r="P215" s="115"/>
      <c r="Q215" s="115"/>
      <c r="R215" s="188">
        <f t="shared" ca="1" si="27"/>
        <v>43132</v>
      </c>
      <c r="S215" s="130">
        <f t="shared" si="28"/>
        <v>0.73</v>
      </c>
      <c r="T215" s="129">
        <f t="shared" si="31"/>
        <v>0.8</v>
      </c>
      <c r="U215" s="131">
        <f t="shared" si="29"/>
        <v>0.87000000000000011</v>
      </c>
      <c r="BP215" s="92">
        <f t="shared" si="26"/>
        <v>214</v>
      </c>
      <c r="BQ215" s="135" t="s">
        <v>313</v>
      </c>
      <c r="BR215" s="91" t="s">
        <v>93</v>
      </c>
      <c r="BS215" s="90" t="s">
        <v>119</v>
      </c>
      <c r="BT215" s="96" t="s">
        <v>95</v>
      </c>
      <c r="BU215" s="96"/>
      <c r="BV215" s="90">
        <v>1</v>
      </c>
      <c r="BW215" s="91" t="s">
        <v>912</v>
      </c>
      <c r="BX215"/>
    </row>
    <row r="216" spans="1:76" ht="12.75" x14ac:dyDescent="0.2">
      <c r="A216" s="113"/>
      <c r="B216" s="114">
        <f t="shared" ca="1" si="30"/>
        <v>43160</v>
      </c>
      <c r="C216" s="101">
        <v>6.5894101038946204E-2</v>
      </c>
      <c r="D216" s="101">
        <v>1</v>
      </c>
      <c r="E216" s="101">
        <v>1</v>
      </c>
      <c r="F216" s="101">
        <v>0.16250000000000001</v>
      </c>
      <c r="G216" s="101">
        <v>0.17</v>
      </c>
      <c r="H216" s="101">
        <v>0.17749999999999999</v>
      </c>
      <c r="I216" s="102">
        <v>5.4320000000000004</v>
      </c>
      <c r="J216" s="101">
        <v>5.4370000000000003</v>
      </c>
      <c r="K216" s="101">
        <v>5.4420000000000002</v>
      </c>
      <c r="L216" s="101">
        <v>0</v>
      </c>
      <c r="M216" s="101">
        <v>0</v>
      </c>
      <c r="O216" s="86"/>
      <c r="P216" s="115"/>
      <c r="Q216" s="115"/>
      <c r="R216" s="188">
        <f t="shared" ca="1" si="27"/>
        <v>43160</v>
      </c>
      <c r="S216" s="130">
        <f t="shared" si="28"/>
        <v>0.92999999999999994</v>
      </c>
      <c r="T216" s="129">
        <f t="shared" si="31"/>
        <v>1</v>
      </c>
      <c r="U216" s="131">
        <f t="shared" si="29"/>
        <v>1.07</v>
      </c>
      <c r="BP216" s="92">
        <f t="shared" si="26"/>
        <v>215</v>
      </c>
      <c r="BQ216" s="135" t="s">
        <v>314</v>
      </c>
      <c r="BR216" s="91" t="s">
        <v>93</v>
      </c>
      <c r="BS216" s="90" t="s">
        <v>119</v>
      </c>
      <c r="BT216" s="96" t="s">
        <v>95</v>
      </c>
      <c r="BU216" s="96"/>
      <c r="BV216" s="90">
        <v>1</v>
      </c>
      <c r="BW216" s="91" t="s">
        <v>913</v>
      </c>
      <c r="BX216"/>
    </row>
    <row r="217" spans="1:76" ht="12.75" x14ac:dyDescent="0.2">
      <c r="A217" s="113"/>
      <c r="B217" s="114">
        <f t="shared" ca="1" si="30"/>
        <v>43191</v>
      </c>
      <c r="C217" s="101">
        <v>6.5932324933901207E-2</v>
      </c>
      <c r="D217" s="101">
        <v>1</v>
      </c>
      <c r="E217" s="101">
        <v>1</v>
      </c>
      <c r="F217" s="101">
        <v>0.16250000000000001</v>
      </c>
      <c r="G217" s="101">
        <v>0.17</v>
      </c>
      <c r="H217" s="101">
        <v>0.17749999999999999</v>
      </c>
      <c r="I217" s="102">
        <v>5.5369999999999999</v>
      </c>
      <c r="J217" s="101">
        <v>5.5420000000000007</v>
      </c>
      <c r="K217" s="101">
        <v>5.5470000000000006</v>
      </c>
      <c r="L217" s="101">
        <v>0</v>
      </c>
      <c r="M217" s="101">
        <v>0</v>
      </c>
      <c r="O217" s="86"/>
      <c r="P217" s="115"/>
      <c r="Q217" s="115"/>
      <c r="R217" s="188">
        <f t="shared" ca="1" si="27"/>
        <v>43191</v>
      </c>
      <c r="S217" s="130">
        <f t="shared" si="28"/>
        <v>0.92999999999999994</v>
      </c>
      <c r="T217" s="129">
        <f t="shared" si="31"/>
        <v>1</v>
      </c>
      <c r="U217" s="131">
        <f t="shared" si="29"/>
        <v>1.07</v>
      </c>
      <c r="BP217" s="92">
        <f t="shared" si="26"/>
        <v>216</v>
      </c>
      <c r="BQ217" s="135" t="s">
        <v>315</v>
      </c>
      <c r="BR217" s="91" t="s">
        <v>93</v>
      </c>
      <c r="BS217" s="90" t="s">
        <v>119</v>
      </c>
      <c r="BT217" s="96" t="s">
        <v>95</v>
      </c>
      <c r="BU217" s="96"/>
      <c r="BV217" s="90">
        <v>1</v>
      </c>
      <c r="BW217" s="91" t="s">
        <v>914</v>
      </c>
      <c r="BX217"/>
    </row>
    <row r="218" spans="1:76" ht="12.75" x14ac:dyDescent="0.2">
      <c r="A218" s="113"/>
      <c r="B218" s="114">
        <f t="shared" ca="1" si="30"/>
        <v>43221</v>
      </c>
      <c r="C218" s="101">
        <v>6.5970548829339795E-2</v>
      </c>
      <c r="D218" s="101">
        <v>1</v>
      </c>
      <c r="E218" s="101">
        <v>1</v>
      </c>
      <c r="F218" s="101">
        <v>0.16250000000000001</v>
      </c>
      <c r="G218" s="101">
        <v>0.17</v>
      </c>
      <c r="H218" s="101">
        <v>0.17749999999999999</v>
      </c>
      <c r="I218" s="102">
        <v>5.4170000000000007</v>
      </c>
      <c r="J218" s="101">
        <v>5.4220000000000006</v>
      </c>
      <c r="K218" s="101">
        <v>5.4270000000000005</v>
      </c>
      <c r="L218" s="101">
        <v>0</v>
      </c>
      <c r="M218" s="101">
        <v>0</v>
      </c>
      <c r="O218" s="86"/>
      <c r="P218" s="115"/>
      <c r="Q218" s="115"/>
      <c r="R218" s="188">
        <f t="shared" ca="1" si="27"/>
        <v>43221</v>
      </c>
      <c r="S218" s="130">
        <f t="shared" si="28"/>
        <v>0.92999999999999994</v>
      </c>
      <c r="T218" s="129">
        <f t="shared" si="31"/>
        <v>1</v>
      </c>
      <c r="U218" s="131">
        <f t="shared" si="29"/>
        <v>1.07</v>
      </c>
      <c r="BP218" s="92">
        <f t="shared" si="26"/>
        <v>217</v>
      </c>
      <c r="BQ218" s="135" t="s">
        <v>316</v>
      </c>
      <c r="BR218" s="91" t="s">
        <v>93</v>
      </c>
      <c r="BS218" s="90" t="s">
        <v>119</v>
      </c>
      <c r="BT218" s="96" t="s">
        <v>95</v>
      </c>
      <c r="BU218" s="96"/>
      <c r="BV218" s="90">
        <v>1</v>
      </c>
      <c r="BW218" s="91" t="s">
        <v>915</v>
      </c>
      <c r="BX218"/>
    </row>
    <row r="219" spans="1:76" ht="12.75" x14ac:dyDescent="0.2">
      <c r="A219" s="113"/>
      <c r="B219" s="114">
        <f t="shared" ca="1" si="30"/>
        <v>43252</v>
      </c>
      <c r="C219" s="101">
        <v>6.6005073638539399E-2</v>
      </c>
      <c r="D219" s="101">
        <v>0.75</v>
      </c>
      <c r="E219" s="101">
        <v>0.75</v>
      </c>
      <c r="F219" s="101">
        <v>0.16250000000000001</v>
      </c>
      <c r="G219" s="101">
        <v>0.17</v>
      </c>
      <c r="H219" s="101">
        <v>0.17749999999999999</v>
      </c>
      <c r="I219" s="102">
        <v>5.2770000000000001</v>
      </c>
      <c r="J219" s="101">
        <v>5.282</v>
      </c>
      <c r="K219" s="101">
        <v>5.2869999999999999</v>
      </c>
      <c r="L219" s="101">
        <v>0</v>
      </c>
      <c r="M219" s="101">
        <v>0</v>
      </c>
      <c r="O219" s="86"/>
      <c r="P219" s="115"/>
      <c r="Q219" s="115"/>
      <c r="R219" s="188">
        <f t="shared" ca="1" si="27"/>
        <v>43252</v>
      </c>
      <c r="S219" s="130">
        <f t="shared" si="28"/>
        <v>0.67999999999999994</v>
      </c>
      <c r="T219" s="129">
        <f t="shared" si="31"/>
        <v>0.75</v>
      </c>
      <c r="U219" s="131">
        <f t="shared" si="29"/>
        <v>0.82000000000000006</v>
      </c>
      <c r="BP219" s="92">
        <f t="shared" si="26"/>
        <v>218</v>
      </c>
      <c r="BQ219" s="135" t="s">
        <v>317</v>
      </c>
      <c r="BR219" s="91" t="s">
        <v>93</v>
      </c>
      <c r="BS219" s="90" t="s">
        <v>119</v>
      </c>
      <c r="BT219" s="96" t="s">
        <v>95</v>
      </c>
      <c r="BU219" s="96"/>
      <c r="BV219" s="90">
        <v>1</v>
      </c>
      <c r="BW219" s="91" t="s">
        <v>916</v>
      </c>
      <c r="BX219"/>
    </row>
    <row r="220" spans="1:76" ht="12.75" x14ac:dyDescent="0.2">
      <c r="A220" s="113"/>
      <c r="B220" s="114">
        <f t="shared" ca="1" si="30"/>
        <v>43282</v>
      </c>
      <c r="C220" s="101">
        <v>6.6043297534899903E-2</v>
      </c>
      <c r="D220" s="101">
        <v>0.4</v>
      </c>
      <c r="E220" s="101">
        <v>0.4</v>
      </c>
      <c r="F220" s="101">
        <v>0.16250000000000001</v>
      </c>
      <c r="G220" s="101">
        <v>0.17</v>
      </c>
      <c r="H220" s="101">
        <v>0.17749999999999999</v>
      </c>
      <c r="I220" s="102">
        <v>5.1349999999999998</v>
      </c>
      <c r="J220" s="101">
        <v>5.14</v>
      </c>
      <c r="K220" s="101">
        <v>5.1449999999999996</v>
      </c>
      <c r="L220" s="101">
        <v>0</v>
      </c>
      <c r="M220" s="101">
        <v>0</v>
      </c>
      <c r="O220" s="86"/>
      <c r="P220" s="115"/>
      <c r="Q220" s="115"/>
      <c r="R220" s="188">
        <f t="shared" ca="1" si="27"/>
        <v>43282</v>
      </c>
      <c r="S220" s="130">
        <f t="shared" si="28"/>
        <v>0.33</v>
      </c>
      <c r="T220" s="129">
        <f t="shared" si="31"/>
        <v>0.4</v>
      </c>
      <c r="U220" s="131">
        <f t="shared" si="29"/>
        <v>0.47000000000000003</v>
      </c>
      <c r="BP220" s="92">
        <f t="shared" si="26"/>
        <v>219</v>
      </c>
      <c r="BQ220" s="135" t="s">
        <v>318</v>
      </c>
      <c r="BR220" s="91" t="s">
        <v>93</v>
      </c>
      <c r="BS220" s="90" t="s">
        <v>119</v>
      </c>
      <c r="BT220" s="96" t="s">
        <v>95</v>
      </c>
      <c r="BU220" s="96"/>
      <c r="BV220" s="90">
        <v>1</v>
      </c>
      <c r="BW220" s="91" t="s">
        <v>917</v>
      </c>
      <c r="BX220"/>
    </row>
    <row r="221" spans="1:76" ht="12.75" x14ac:dyDescent="0.2">
      <c r="A221" s="113"/>
      <c r="B221" s="114">
        <f t="shared" ca="1" si="30"/>
        <v>43313</v>
      </c>
      <c r="C221" s="101">
        <v>6.6080288402805998E-2</v>
      </c>
      <c r="D221" s="101">
        <v>0.4</v>
      </c>
      <c r="E221" s="101">
        <v>0.4</v>
      </c>
      <c r="F221" s="101">
        <v>0.16250000000000001</v>
      </c>
      <c r="G221" s="101">
        <v>0.17</v>
      </c>
      <c r="H221" s="101">
        <v>0.17749999999999999</v>
      </c>
      <c r="I221" s="102">
        <v>5.1690000000000005</v>
      </c>
      <c r="J221" s="101">
        <v>5.1740000000000004</v>
      </c>
      <c r="K221" s="101">
        <v>5.1790000000000003</v>
      </c>
      <c r="L221" s="101">
        <v>0.27250000000000002</v>
      </c>
      <c r="M221" s="101">
        <v>0.66</v>
      </c>
      <c r="O221" s="86"/>
      <c r="P221" s="115"/>
      <c r="Q221" s="115"/>
      <c r="R221" s="188">
        <f t="shared" ca="1" si="27"/>
        <v>43313</v>
      </c>
      <c r="S221" s="130">
        <f t="shared" si="28"/>
        <v>0.33</v>
      </c>
      <c r="T221" s="129">
        <f t="shared" si="31"/>
        <v>0.4</v>
      </c>
      <c r="U221" s="131">
        <f t="shared" si="29"/>
        <v>0.47000000000000003</v>
      </c>
      <c r="BP221" s="92">
        <f t="shared" si="26"/>
        <v>220</v>
      </c>
      <c r="BQ221" s="135" t="s">
        <v>319</v>
      </c>
      <c r="BR221" s="91" t="s">
        <v>93</v>
      </c>
      <c r="BS221" s="90" t="s">
        <v>119</v>
      </c>
      <c r="BT221" s="96" t="s">
        <v>95</v>
      </c>
      <c r="BU221" s="96"/>
      <c r="BV221" s="90">
        <v>1</v>
      </c>
      <c r="BW221" s="91" t="s">
        <v>918</v>
      </c>
      <c r="BX221"/>
    </row>
    <row r="222" spans="1:76" ht="12.75" x14ac:dyDescent="0.2">
      <c r="A222" s="113"/>
      <c r="B222" s="114">
        <f t="shared" ca="1" si="30"/>
        <v>43344</v>
      </c>
      <c r="C222" s="101">
        <v>6.6118512300118698E-2</v>
      </c>
      <c r="D222" s="101">
        <v>0.4</v>
      </c>
      <c r="E222" s="101">
        <v>0.4</v>
      </c>
      <c r="F222" s="101">
        <v>0.16250000000000001</v>
      </c>
      <c r="G222" s="101">
        <v>0.17</v>
      </c>
      <c r="H222" s="101">
        <v>0.17749999999999999</v>
      </c>
      <c r="I222" s="102">
        <v>5.202</v>
      </c>
      <c r="J222" s="101">
        <v>5.2069999999999999</v>
      </c>
      <c r="K222" s="101">
        <v>5.2120000000000006</v>
      </c>
      <c r="L222" s="101">
        <v>0.3075</v>
      </c>
      <c r="M222" s="101">
        <v>1.03</v>
      </c>
      <c r="O222" s="86"/>
      <c r="P222" s="115"/>
      <c r="Q222" s="115"/>
      <c r="R222" s="188">
        <f t="shared" ca="1" si="27"/>
        <v>43344</v>
      </c>
      <c r="S222" s="130">
        <f t="shared" si="28"/>
        <v>0.33</v>
      </c>
      <c r="T222" s="129">
        <f t="shared" si="31"/>
        <v>0.4</v>
      </c>
      <c r="U222" s="131">
        <f t="shared" si="29"/>
        <v>0.47000000000000003</v>
      </c>
      <c r="BP222" s="92">
        <f t="shared" si="26"/>
        <v>221</v>
      </c>
      <c r="BQ222" s="135" t="s">
        <v>320</v>
      </c>
      <c r="BR222" s="91" t="s">
        <v>93</v>
      </c>
      <c r="BS222" s="90" t="s">
        <v>119</v>
      </c>
      <c r="BT222" s="96" t="s">
        <v>95</v>
      </c>
      <c r="BU222" s="96"/>
      <c r="BV222" s="90">
        <v>1</v>
      </c>
      <c r="BW222" s="91" t="s">
        <v>919</v>
      </c>
      <c r="BX222"/>
    </row>
    <row r="223" spans="1:76" ht="12.75" x14ac:dyDescent="0.2">
      <c r="A223" s="113"/>
      <c r="B223" s="114">
        <f t="shared" ca="1" si="30"/>
        <v>43374</v>
      </c>
      <c r="C223" s="101">
        <v>6.6155503168946708E-2</v>
      </c>
      <c r="D223" s="101">
        <v>0.4</v>
      </c>
      <c r="E223" s="101">
        <v>0.4</v>
      </c>
      <c r="F223" s="101">
        <v>0.16250000000000001</v>
      </c>
      <c r="G223" s="101">
        <v>0.17</v>
      </c>
      <c r="H223" s="101">
        <v>0.17749999999999999</v>
      </c>
      <c r="I223" s="102">
        <v>5.2469999999999999</v>
      </c>
      <c r="J223" s="101">
        <v>5.2520000000000007</v>
      </c>
      <c r="K223" s="101">
        <v>5.2570000000000006</v>
      </c>
      <c r="L223" s="101">
        <v>0.3125</v>
      </c>
      <c r="M223" s="101">
        <v>1.25</v>
      </c>
      <c r="O223" s="86"/>
      <c r="P223" s="115"/>
      <c r="Q223" s="115"/>
      <c r="R223" s="188">
        <f t="shared" ca="1" si="27"/>
        <v>43374</v>
      </c>
      <c r="S223" s="130">
        <f t="shared" si="28"/>
        <v>0.33</v>
      </c>
      <c r="T223" s="129">
        <f t="shared" si="31"/>
        <v>0.4</v>
      </c>
      <c r="U223" s="131">
        <f t="shared" si="29"/>
        <v>0.47000000000000003</v>
      </c>
      <c r="BP223" s="92">
        <f t="shared" si="26"/>
        <v>222</v>
      </c>
      <c r="BQ223" s="135" t="s">
        <v>321</v>
      </c>
      <c r="BR223" s="91" t="s">
        <v>93</v>
      </c>
      <c r="BS223" s="90" t="s">
        <v>119</v>
      </c>
      <c r="BT223" s="96" t="s">
        <v>95</v>
      </c>
      <c r="BU223" s="96"/>
      <c r="BV223" s="90">
        <v>1</v>
      </c>
      <c r="BW223" s="91" t="s">
        <v>920</v>
      </c>
      <c r="BX223"/>
    </row>
    <row r="224" spans="1:76" ht="12.75" x14ac:dyDescent="0.2">
      <c r="A224" s="113"/>
      <c r="B224" s="114">
        <f t="shared" ca="1" si="30"/>
        <v>43405</v>
      </c>
      <c r="C224" s="101">
        <v>6.6193727067211897E-2</v>
      </c>
      <c r="D224" s="101">
        <v>0.5</v>
      </c>
      <c r="E224" s="101">
        <v>0.5</v>
      </c>
      <c r="F224" s="101">
        <v>0.16250000000000001</v>
      </c>
      <c r="G224" s="101">
        <v>0.17</v>
      </c>
      <c r="H224" s="101">
        <v>0.17749999999999999</v>
      </c>
      <c r="I224" s="102">
        <v>5.282</v>
      </c>
      <c r="J224" s="101">
        <v>5.2869999999999999</v>
      </c>
      <c r="K224" s="101">
        <v>5.2919999999999998</v>
      </c>
      <c r="L224" s="101">
        <v>0.3125</v>
      </c>
      <c r="M224" s="101">
        <v>1.25</v>
      </c>
      <c r="O224" s="86"/>
      <c r="P224" s="115"/>
      <c r="Q224" s="115"/>
      <c r="R224" s="188">
        <f t="shared" ca="1" si="27"/>
        <v>43405</v>
      </c>
      <c r="S224" s="130">
        <f t="shared" si="28"/>
        <v>0.43</v>
      </c>
      <c r="T224" s="129">
        <f t="shared" si="31"/>
        <v>0.5</v>
      </c>
      <c r="U224" s="131">
        <f t="shared" si="29"/>
        <v>0.57000000000000006</v>
      </c>
      <c r="BP224" s="92">
        <f t="shared" si="26"/>
        <v>223</v>
      </c>
      <c r="BQ224" s="135" t="s">
        <v>322</v>
      </c>
      <c r="BR224" s="91" t="s">
        <v>93</v>
      </c>
      <c r="BS224" s="90" t="s">
        <v>119</v>
      </c>
      <c r="BT224" s="96" t="s">
        <v>95</v>
      </c>
      <c r="BU224" s="96"/>
      <c r="BV224" s="90">
        <v>1</v>
      </c>
      <c r="BW224" s="91" t="s">
        <v>921</v>
      </c>
      <c r="BX224"/>
    </row>
    <row r="225" spans="1:76" ht="12.75" x14ac:dyDescent="0.2">
      <c r="A225" s="113"/>
      <c r="B225" s="114">
        <f t="shared" ca="1" si="30"/>
        <v>43435</v>
      </c>
      <c r="C225" s="101">
        <v>6.6231950965960795E-2</v>
      </c>
      <c r="D225" s="101">
        <v>0.55000000000000004</v>
      </c>
      <c r="E225" s="101">
        <v>0.55000000000000004</v>
      </c>
      <c r="F225" s="101">
        <v>0.16250000000000001</v>
      </c>
      <c r="G225" s="101">
        <v>0.17</v>
      </c>
      <c r="H225" s="101">
        <v>0.17749999999999999</v>
      </c>
      <c r="I225" s="102">
        <v>5.2869999999999999</v>
      </c>
      <c r="J225" s="101">
        <v>5.2919999999999998</v>
      </c>
      <c r="K225" s="101">
        <v>5.2970000000000006</v>
      </c>
      <c r="L225" s="101">
        <v>0.27</v>
      </c>
      <c r="M225" s="101">
        <v>0.90500000000000003</v>
      </c>
      <c r="O225" s="86"/>
      <c r="P225" s="115"/>
      <c r="Q225" s="115"/>
      <c r="R225" s="188">
        <f t="shared" ca="1" si="27"/>
        <v>43435</v>
      </c>
      <c r="S225" s="130">
        <f t="shared" si="28"/>
        <v>0.48000000000000004</v>
      </c>
      <c r="T225" s="129">
        <f t="shared" si="31"/>
        <v>0.55000000000000004</v>
      </c>
      <c r="U225" s="131">
        <f t="shared" si="29"/>
        <v>0.62000000000000011</v>
      </c>
      <c r="BP225" s="92">
        <f t="shared" si="26"/>
        <v>224</v>
      </c>
      <c r="BQ225" s="135" t="s">
        <v>323</v>
      </c>
      <c r="BR225" s="91" t="s">
        <v>93</v>
      </c>
      <c r="BS225" s="90" t="s">
        <v>119</v>
      </c>
      <c r="BT225" s="96" t="s">
        <v>95</v>
      </c>
      <c r="BU225" s="96"/>
      <c r="BV225" s="90">
        <v>1</v>
      </c>
      <c r="BW225" s="91" t="s">
        <v>922</v>
      </c>
      <c r="BX225"/>
    </row>
    <row r="226" spans="1:76" ht="12.75" x14ac:dyDescent="0.2">
      <c r="A226" s="113"/>
      <c r="B226" s="114">
        <f t="shared" ca="1" si="30"/>
        <v>43466</v>
      </c>
      <c r="C226" s="101">
        <v>6.6268941836178402E-2</v>
      </c>
      <c r="D226" s="101">
        <v>0.55000000000000004</v>
      </c>
      <c r="E226" s="101">
        <v>0.55000000000000004</v>
      </c>
      <c r="F226" s="101">
        <v>0.16250000000000001</v>
      </c>
      <c r="G226" s="101">
        <v>0.17</v>
      </c>
      <c r="H226" s="101">
        <v>0.17749999999999999</v>
      </c>
      <c r="I226" s="102">
        <v>5.3120000000000003</v>
      </c>
      <c r="J226" s="101">
        <v>5.3170000000000002</v>
      </c>
      <c r="K226" s="101">
        <v>5.3220000000000001</v>
      </c>
      <c r="L226" s="101">
        <v>0.20499999999999999</v>
      </c>
      <c r="M226" s="101">
        <v>0.36499999999999999</v>
      </c>
      <c r="O226" s="86"/>
      <c r="P226" s="115"/>
      <c r="Q226" s="115"/>
      <c r="R226" s="188">
        <f t="shared" ca="1" si="27"/>
        <v>43466</v>
      </c>
      <c r="S226" s="130">
        <f t="shared" si="28"/>
        <v>0.48000000000000004</v>
      </c>
      <c r="T226" s="129">
        <f t="shared" si="31"/>
        <v>0.55000000000000004</v>
      </c>
      <c r="U226" s="131">
        <f t="shared" si="29"/>
        <v>0.62000000000000011</v>
      </c>
      <c r="BP226" s="92">
        <f t="shared" si="26"/>
        <v>225</v>
      </c>
      <c r="BQ226" s="135" t="s">
        <v>324</v>
      </c>
      <c r="BR226" s="91" t="s">
        <v>93</v>
      </c>
      <c r="BS226" s="90" t="s">
        <v>119</v>
      </c>
      <c r="BT226" s="96" t="s">
        <v>95</v>
      </c>
      <c r="BU226" s="96"/>
      <c r="BV226" s="90">
        <v>1</v>
      </c>
      <c r="BW226" s="91" t="s">
        <v>923</v>
      </c>
      <c r="BX226"/>
    </row>
    <row r="227" spans="1:76" ht="12.75" x14ac:dyDescent="0.2">
      <c r="A227" s="113"/>
      <c r="B227" s="114">
        <f t="shared" ca="1" si="30"/>
        <v>43497</v>
      </c>
      <c r="C227" s="101">
        <v>6.6307165735880205E-2</v>
      </c>
      <c r="D227" s="101">
        <v>0.8</v>
      </c>
      <c r="E227" s="101">
        <v>0.8</v>
      </c>
      <c r="F227" s="101">
        <v>0.16250000000000001</v>
      </c>
      <c r="G227" s="101">
        <v>0.17</v>
      </c>
      <c r="H227" s="101">
        <v>0.17749999999999999</v>
      </c>
      <c r="I227" s="102">
        <v>5.4220000000000006</v>
      </c>
      <c r="J227" s="101">
        <v>5.4270000000000005</v>
      </c>
      <c r="K227" s="101">
        <v>5.4320000000000004</v>
      </c>
      <c r="L227" s="101">
        <v>0.1925</v>
      </c>
      <c r="M227" s="101">
        <v>0.29749999999999999</v>
      </c>
      <c r="O227" s="86"/>
      <c r="P227" s="115"/>
      <c r="Q227" s="115"/>
      <c r="R227" s="188">
        <f t="shared" ca="1" si="27"/>
        <v>43497</v>
      </c>
      <c r="S227" s="130">
        <f t="shared" si="28"/>
        <v>0.73</v>
      </c>
      <c r="T227" s="129">
        <f t="shared" si="31"/>
        <v>0.8</v>
      </c>
      <c r="U227" s="131">
        <f t="shared" si="29"/>
        <v>0.87000000000000011</v>
      </c>
      <c r="BP227" s="92">
        <f t="shared" si="26"/>
        <v>226</v>
      </c>
      <c r="BQ227" s="135" t="s">
        <v>325</v>
      </c>
      <c r="BR227" s="91" t="s">
        <v>93</v>
      </c>
      <c r="BS227" s="90" t="s">
        <v>119</v>
      </c>
      <c r="BT227" s="96" t="s">
        <v>95</v>
      </c>
      <c r="BU227" s="96"/>
      <c r="BV227" s="90">
        <v>1</v>
      </c>
      <c r="BW227" s="91" t="s">
        <v>924</v>
      </c>
      <c r="BX227"/>
    </row>
    <row r="228" spans="1:76" ht="12.75" x14ac:dyDescent="0.2">
      <c r="A228" s="113"/>
      <c r="B228" s="114">
        <f t="shared" ca="1" si="30"/>
        <v>43525</v>
      </c>
      <c r="C228" s="101">
        <v>6.6344156607019797E-2</v>
      </c>
      <c r="D228" s="101">
        <v>1</v>
      </c>
      <c r="E228" s="101">
        <v>1</v>
      </c>
      <c r="F228" s="101">
        <v>0.16250000000000001</v>
      </c>
      <c r="G228" s="101">
        <v>0.17</v>
      </c>
      <c r="H228" s="101">
        <v>0.17749999999999999</v>
      </c>
      <c r="I228" s="102">
        <v>5.5420000000000007</v>
      </c>
      <c r="J228" s="101">
        <v>5.5470000000000006</v>
      </c>
      <c r="K228" s="101">
        <v>5.5520000000000005</v>
      </c>
      <c r="L228" s="101">
        <v>0.1925</v>
      </c>
      <c r="M228" s="101">
        <v>0.29749999999999999</v>
      </c>
      <c r="O228" s="86"/>
      <c r="P228" s="115"/>
      <c r="Q228" s="115"/>
      <c r="R228" s="188">
        <f t="shared" ca="1" si="27"/>
        <v>43525</v>
      </c>
      <c r="S228" s="130">
        <f t="shared" si="28"/>
        <v>0.92999999999999994</v>
      </c>
      <c r="T228" s="129">
        <f t="shared" si="31"/>
        <v>1</v>
      </c>
      <c r="U228" s="131">
        <f t="shared" si="29"/>
        <v>1.07</v>
      </c>
      <c r="BP228" s="92">
        <f t="shared" si="26"/>
        <v>227</v>
      </c>
      <c r="BQ228" s="135" t="s">
        <v>326</v>
      </c>
      <c r="BR228" s="91" t="s">
        <v>93</v>
      </c>
      <c r="BS228" s="90" t="s">
        <v>119</v>
      </c>
      <c r="BT228" s="96" t="s">
        <v>95</v>
      </c>
      <c r="BU228" s="96"/>
      <c r="BV228" s="90">
        <v>1</v>
      </c>
      <c r="BW228" s="91" t="s">
        <v>925</v>
      </c>
      <c r="BX228"/>
    </row>
    <row r="229" spans="1:76" ht="12.75" x14ac:dyDescent="0.2">
      <c r="A229" s="113"/>
      <c r="B229" s="114">
        <f t="shared" ca="1" si="30"/>
        <v>43556</v>
      </c>
      <c r="C229" s="101">
        <v>6.6382380507673797E-2</v>
      </c>
      <c r="D229" s="101">
        <v>1</v>
      </c>
      <c r="E229" s="101">
        <v>1</v>
      </c>
      <c r="F229" s="101">
        <v>0.16250000000000001</v>
      </c>
      <c r="G229" s="101">
        <v>0.17</v>
      </c>
      <c r="H229" s="101">
        <v>0.17749999999999999</v>
      </c>
      <c r="I229" s="102">
        <v>5.6470000000000002</v>
      </c>
      <c r="J229" s="101">
        <v>5.6520000000000001</v>
      </c>
      <c r="K229" s="101">
        <v>5.657</v>
      </c>
      <c r="L229" s="101">
        <v>0.1925</v>
      </c>
      <c r="M229" s="101">
        <v>0.31</v>
      </c>
      <c r="O229" s="86"/>
      <c r="P229" s="115"/>
      <c r="Q229" s="115"/>
      <c r="R229" s="188">
        <f t="shared" ca="1" si="27"/>
        <v>43556</v>
      </c>
      <c r="S229" s="130">
        <f t="shared" si="28"/>
        <v>0.92999999999999994</v>
      </c>
      <c r="T229" s="129">
        <f t="shared" si="31"/>
        <v>1</v>
      </c>
      <c r="U229" s="131">
        <f t="shared" si="29"/>
        <v>1.07</v>
      </c>
      <c r="BP229" s="92">
        <f t="shared" si="26"/>
        <v>228</v>
      </c>
      <c r="BQ229" s="135" t="s">
        <v>327</v>
      </c>
      <c r="BR229" s="91" t="s">
        <v>93</v>
      </c>
      <c r="BS229" s="90" t="s">
        <v>119</v>
      </c>
      <c r="BT229" s="96" t="s">
        <v>95</v>
      </c>
      <c r="BU229" s="96"/>
      <c r="BV229" s="90">
        <v>1</v>
      </c>
      <c r="BW229" s="91" t="s">
        <v>926</v>
      </c>
      <c r="BX229"/>
    </row>
    <row r="230" spans="1:76" ht="12.75" x14ac:dyDescent="0.2">
      <c r="A230" s="113"/>
      <c r="B230" s="114">
        <f t="shared" ca="1" si="30"/>
        <v>43586</v>
      </c>
      <c r="C230" s="101">
        <v>6.6420604408810896E-2</v>
      </c>
      <c r="D230" s="101">
        <v>1</v>
      </c>
      <c r="E230" s="101">
        <v>1</v>
      </c>
      <c r="F230" s="101">
        <v>0.16250000000000001</v>
      </c>
      <c r="G230" s="101">
        <v>0.17</v>
      </c>
      <c r="H230" s="101">
        <v>0.17749999999999999</v>
      </c>
      <c r="I230" s="102">
        <v>5.5270000000000001</v>
      </c>
      <c r="J230" s="101">
        <v>5.532</v>
      </c>
      <c r="K230" s="101">
        <v>5.5369999999999999</v>
      </c>
      <c r="L230" s="101">
        <v>0.1925</v>
      </c>
      <c r="M230" s="101">
        <v>0.31</v>
      </c>
      <c r="O230" s="86"/>
      <c r="P230" s="115"/>
      <c r="Q230" s="115"/>
      <c r="R230" s="188">
        <f t="shared" ca="1" si="27"/>
        <v>43586</v>
      </c>
      <c r="S230" s="130">
        <f t="shared" si="28"/>
        <v>0.92999999999999994</v>
      </c>
      <c r="T230" s="129">
        <f t="shared" si="31"/>
        <v>1</v>
      </c>
      <c r="U230" s="131">
        <f t="shared" si="29"/>
        <v>1.07</v>
      </c>
      <c r="BP230" s="92">
        <f t="shared" si="26"/>
        <v>229</v>
      </c>
      <c r="BQ230" s="135" t="s">
        <v>328</v>
      </c>
      <c r="BR230" s="91" t="s">
        <v>93</v>
      </c>
      <c r="BS230" s="90" t="s">
        <v>119</v>
      </c>
      <c r="BT230" s="96" t="s">
        <v>95</v>
      </c>
      <c r="BU230" s="96"/>
      <c r="BV230" s="90">
        <v>1</v>
      </c>
      <c r="BW230" s="91" t="s">
        <v>927</v>
      </c>
      <c r="BX230"/>
    </row>
    <row r="231" spans="1:76" ht="12.75" x14ac:dyDescent="0.2">
      <c r="A231" s="113"/>
      <c r="B231" s="114">
        <f t="shared" ca="1" si="30"/>
        <v>43617</v>
      </c>
      <c r="C231" s="101">
        <v>6.6455129223158299E-2</v>
      </c>
      <c r="D231" s="101">
        <v>0.75</v>
      </c>
      <c r="E231" s="101">
        <v>0.75</v>
      </c>
      <c r="F231" s="101">
        <v>0.16250000000000001</v>
      </c>
      <c r="G231" s="101">
        <v>0.17</v>
      </c>
      <c r="H231" s="101">
        <v>0.17749999999999999</v>
      </c>
      <c r="I231" s="102">
        <v>5.3870000000000005</v>
      </c>
      <c r="J231" s="101">
        <v>5.3920000000000003</v>
      </c>
      <c r="K231" s="101">
        <v>5.3970000000000002</v>
      </c>
      <c r="L231" s="101">
        <v>0.1925</v>
      </c>
      <c r="M231" s="101">
        <v>0.3</v>
      </c>
      <c r="O231" s="86"/>
      <c r="P231" s="115"/>
      <c r="Q231" s="115"/>
      <c r="R231" s="188">
        <f t="shared" ca="1" si="27"/>
        <v>43617</v>
      </c>
      <c r="S231" s="130">
        <f t="shared" si="28"/>
        <v>0.67999999999999994</v>
      </c>
      <c r="T231" s="129">
        <f t="shared" si="31"/>
        <v>0.75</v>
      </c>
      <c r="U231" s="131">
        <f t="shared" si="29"/>
        <v>0.82000000000000006</v>
      </c>
      <c r="BP231" s="92">
        <f t="shared" si="26"/>
        <v>230</v>
      </c>
      <c r="BQ231" s="135" t="s">
        <v>329</v>
      </c>
      <c r="BR231" s="91" t="s">
        <v>93</v>
      </c>
      <c r="BS231" s="90" t="s">
        <v>119</v>
      </c>
      <c r="BT231" s="96" t="s">
        <v>95</v>
      </c>
      <c r="BU231" s="96"/>
      <c r="BV231" s="90">
        <v>1</v>
      </c>
      <c r="BW231" s="91" t="s">
        <v>928</v>
      </c>
      <c r="BX231"/>
    </row>
    <row r="232" spans="1:76" ht="12.75" x14ac:dyDescent="0.2">
      <c r="A232" s="113"/>
      <c r="B232" s="114">
        <f t="shared" ca="1" si="30"/>
        <v>43647</v>
      </c>
      <c r="C232" s="101">
        <v>6.6493353125216995E-2</v>
      </c>
      <c r="D232" s="101">
        <v>0.4</v>
      </c>
      <c r="E232" s="101">
        <v>0.4</v>
      </c>
      <c r="F232" s="101">
        <v>0.16250000000000001</v>
      </c>
      <c r="G232" s="101">
        <v>0.17</v>
      </c>
      <c r="H232" s="101">
        <v>0.17749999999999999</v>
      </c>
      <c r="I232" s="102">
        <v>5.2450000000000001</v>
      </c>
      <c r="J232" s="101">
        <v>5.25</v>
      </c>
      <c r="K232" s="101">
        <v>5.2549999999999999</v>
      </c>
      <c r="L232" s="101">
        <v>0.19750000000000001</v>
      </c>
      <c r="M232" s="101">
        <v>0.37253000000000003</v>
      </c>
      <c r="O232" s="86"/>
      <c r="P232" s="115"/>
      <c r="Q232" s="115"/>
      <c r="R232" s="188">
        <f t="shared" ca="1" si="27"/>
        <v>43647</v>
      </c>
      <c r="S232" s="130">
        <f t="shared" si="28"/>
        <v>0.33</v>
      </c>
      <c r="T232" s="129">
        <f t="shared" si="31"/>
        <v>0.4</v>
      </c>
      <c r="U232" s="131">
        <f t="shared" si="29"/>
        <v>0.47000000000000003</v>
      </c>
      <c r="BP232" s="92">
        <f t="shared" si="26"/>
        <v>231</v>
      </c>
      <c r="BQ232" s="135" t="s">
        <v>330</v>
      </c>
      <c r="BR232" s="91" t="s">
        <v>93</v>
      </c>
      <c r="BS232" s="90" t="s">
        <v>119</v>
      </c>
      <c r="BT232" s="96" t="s">
        <v>95</v>
      </c>
      <c r="BU232" s="96"/>
      <c r="BV232" s="90">
        <v>1</v>
      </c>
      <c r="BW232" s="91" t="s">
        <v>929</v>
      </c>
      <c r="BX232"/>
    </row>
    <row r="233" spans="1:76" ht="12.75" x14ac:dyDescent="0.2">
      <c r="A233" s="113"/>
      <c r="B233" s="114">
        <f t="shared" ca="1" si="30"/>
        <v>43678</v>
      </c>
      <c r="C233" s="101">
        <v>6.6530343998637803E-2</v>
      </c>
      <c r="D233" s="101">
        <v>0.4</v>
      </c>
      <c r="E233" s="101">
        <v>0.4</v>
      </c>
      <c r="F233" s="101">
        <v>0.16250000000000001</v>
      </c>
      <c r="G233" s="101">
        <v>0.17</v>
      </c>
      <c r="H233" s="101">
        <v>0.17749999999999999</v>
      </c>
      <c r="I233" s="102">
        <v>5.2789999999999999</v>
      </c>
      <c r="J233" s="101">
        <v>5.2840000000000007</v>
      </c>
      <c r="K233" s="101">
        <v>5.2890000000000006</v>
      </c>
      <c r="L233" s="101">
        <v>0.27250000000000002</v>
      </c>
      <c r="M233" s="101">
        <v>0.66</v>
      </c>
      <c r="O233" s="86"/>
      <c r="P233" s="115"/>
      <c r="Q233" s="115"/>
      <c r="R233" s="188">
        <f t="shared" ca="1" si="27"/>
        <v>43678</v>
      </c>
      <c r="S233" s="130">
        <f t="shared" si="28"/>
        <v>0.33</v>
      </c>
      <c r="T233" s="129">
        <f t="shared" si="31"/>
        <v>0.4</v>
      </c>
      <c r="U233" s="131">
        <f t="shared" si="29"/>
        <v>0.47000000000000003</v>
      </c>
      <c r="BP233" s="92">
        <f t="shared" si="26"/>
        <v>232</v>
      </c>
      <c r="BQ233" s="135" t="s">
        <v>331</v>
      </c>
      <c r="BR233" s="91" t="s">
        <v>93</v>
      </c>
      <c r="BS233" s="90" t="s">
        <v>119</v>
      </c>
      <c r="BT233" s="96" t="s">
        <v>95</v>
      </c>
      <c r="BU233" s="96"/>
      <c r="BV233" s="90">
        <v>1</v>
      </c>
      <c r="BW233" s="91" t="s">
        <v>930</v>
      </c>
      <c r="BX233"/>
    </row>
    <row r="234" spans="1:76" ht="12.75" x14ac:dyDescent="0.2">
      <c r="A234" s="113"/>
      <c r="B234" s="114">
        <f t="shared" ca="1" si="30"/>
        <v>43709</v>
      </c>
      <c r="C234" s="101">
        <v>6.6568567901649001E-2</v>
      </c>
      <c r="D234" s="101">
        <v>0.4</v>
      </c>
      <c r="E234" s="101">
        <v>0.4</v>
      </c>
      <c r="F234" s="101">
        <v>0.16250000000000001</v>
      </c>
      <c r="G234" s="101">
        <v>0.17</v>
      </c>
      <c r="H234" s="101">
        <v>0.17749999999999999</v>
      </c>
      <c r="I234" s="102">
        <v>5.3120000000000003</v>
      </c>
      <c r="J234" s="101">
        <v>5.3170000000000002</v>
      </c>
      <c r="K234" s="101">
        <v>5.3220000000000001</v>
      </c>
      <c r="L234" s="101">
        <v>0.3075</v>
      </c>
      <c r="M234" s="101">
        <v>1.03</v>
      </c>
      <c r="O234" s="86"/>
      <c r="P234" s="115"/>
      <c r="Q234" s="115"/>
      <c r="R234" s="188">
        <f t="shared" ca="1" si="27"/>
        <v>43709</v>
      </c>
      <c r="S234" s="130">
        <f t="shared" ref="S234:S254" si="32">T234-$S$16</f>
        <v>0.33</v>
      </c>
      <c r="T234" s="129">
        <f t="shared" ref="T234:T254" si="33">D234</f>
        <v>0.4</v>
      </c>
      <c r="U234" s="131">
        <f t="shared" si="29"/>
        <v>0.47000000000000003</v>
      </c>
      <c r="BP234" s="92">
        <f t="shared" si="26"/>
        <v>233</v>
      </c>
      <c r="BQ234" s="135" t="s">
        <v>332</v>
      </c>
      <c r="BR234" s="91" t="s">
        <v>93</v>
      </c>
      <c r="BS234" s="90" t="s">
        <v>119</v>
      </c>
      <c r="BT234" s="96" t="s">
        <v>95</v>
      </c>
      <c r="BU234" s="96"/>
      <c r="BV234" s="90">
        <v>1</v>
      </c>
      <c r="BW234" s="91" t="s">
        <v>931</v>
      </c>
      <c r="BX234"/>
    </row>
    <row r="235" spans="1:76" ht="12.75" x14ac:dyDescent="0.2">
      <c r="A235" s="113"/>
      <c r="B235" s="114">
        <f t="shared" ca="1" si="30"/>
        <v>43739</v>
      </c>
      <c r="C235" s="101">
        <v>6.6605558775991308E-2</v>
      </c>
      <c r="D235" s="101">
        <v>0.4</v>
      </c>
      <c r="E235" s="101">
        <v>0.4</v>
      </c>
      <c r="F235" s="101">
        <v>0.16250000000000001</v>
      </c>
      <c r="G235" s="101">
        <v>0.17</v>
      </c>
      <c r="H235" s="101">
        <v>0.17749999999999999</v>
      </c>
      <c r="I235" s="102">
        <v>5.3570000000000002</v>
      </c>
      <c r="J235" s="101">
        <v>5.3620000000000001</v>
      </c>
      <c r="K235" s="101">
        <v>5.367</v>
      </c>
      <c r="L235" s="101">
        <v>0.3125</v>
      </c>
      <c r="M235" s="101">
        <v>1.25</v>
      </c>
      <c r="O235" s="86"/>
      <c r="P235" s="115"/>
      <c r="Q235" s="115"/>
      <c r="R235" s="188">
        <f t="shared" ca="1" si="27"/>
        <v>43739</v>
      </c>
      <c r="S235" s="130">
        <f t="shared" si="32"/>
        <v>0.33</v>
      </c>
      <c r="T235" s="129">
        <f t="shared" si="33"/>
        <v>0.4</v>
      </c>
      <c r="U235" s="131">
        <f t="shared" si="29"/>
        <v>0.47000000000000003</v>
      </c>
      <c r="BP235" s="92">
        <f t="shared" si="26"/>
        <v>234</v>
      </c>
      <c r="BQ235" s="135" t="s">
        <v>333</v>
      </c>
      <c r="BR235" s="91" t="s">
        <v>93</v>
      </c>
      <c r="BS235" s="90" t="s">
        <v>119</v>
      </c>
      <c r="BT235" s="96" t="s">
        <v>95</v>
      </c>
      <c r="BU235" s="96"/>
      <c r="BV235" s="90">
        <v>1</v>
      </c>
      <c r="BW235" s="91" t="s">
        <v>932</v>
      </c>
      <c r="BX235"/>
    </row>
    <row r="236" spans="1:76" ht="12.75" x14ac:dyDescent="0.2">
      <c r="A236" s="113"/>
      <c r="B236" s="114">
        <f t="shared" ca="1" si="30"/>
        <v>43770</v>
      </c>
      <c r="C236" s="101">
        <v>6.6643782679954605E-2</v>
      </c>
      <c r="D236" s="101">
        <v>0.5</v>
      </c>
      <c r="E236" s="101">
        <v>0.5</v>
      </c>
      <c r="F236" s="101">
        <v>0.16250000000000001</v>
      </c>
      <c r="G236" s="101">
        <v>0.17</v>
      </c>
      <c r="H236" s="101">
        <v>0.17749999999999999</v>
      </c>
      <c r="I236" s="102">
        <v>5.3920000000000003</v>
      </c>
      <c r="J236" s="101">
        <v>5.3970000000000002</v>
      </c>
      <c r="K236" s="101">
        <v>5.4020000000000001</v>
      </c>
      <c r="L236" s="101">
        <v>0.3125</v>
      </c>
      <c r="M236" s="101">
        <v>1.25</v>
      </c>
      <c r="O236" s="86"/>
      <c r="P236" s="115"/>
      <c r="Q236" s="115"/>
      <c r="R236" s="188">
        <f t="shared" ca="1" si="27"/>
        <v>43770</v>
      </c>
      <c r="S236" s="130">
        <f t="shared" si="32"/>
        <v>0.43</v>
      </c>
      <c r="T236" s="129">
        <f t="shared" si="33"/>
        <v>0.5</v>
      </c>
      <c r="U236" s="131">
        <f t="shared" si="29"/>
        <v>0.57000000000000006</v>
      </c>
      <c r="BP236" s="92">
        <f t="shared" si="26"/>
        <v>235</v>
      </c>
      <c r="BQ236" s="135" t="s">
        <v>334</v>
      </c>
      <c r="BR236" s="91" t="s">
        <v>93</v>
      </c>
      <c r="BS236" s="90" t="s">
        <v>119</v>
      </c>
      <c r="BT236" s="96" t="s">
        <v>95</v>
      </c>
      <c r="BU236" s="96"/>
      <c r="BV236" s="90">
        <v>1</v>
      </c>
      <c r="BW236" s="91" t="s">
        <v>933</v>
      </c>
      <c r="BX236"/>
    </row>
    <row r="237" spans="1:76" ht="12.75" x14ac:dyDescent="0.2">
      <c r="A237" s="113"/>
      <c r="B237" s="114">
        <f t="shared" ca="1" si="30"/>
        <v>43800</v>
      </c>
      <c r="C237" s="101">
        <v>6.6682006584401599E-2</v>
      </c>
      <c r="D237" s="101">
        <v>0.55000000000000004</v>
      </c>
      <c r="E237" s="101">
        <v>0.55000000000000004</v>
      </c>
      <c r="F237" s="101">
        <v>0.16250000000000001</v>
      </c>
      <c r="G237" s="101">
        <v>0.17</v>
      </c>
      <c r="H237" s="101">
        <v>0.17749999999999999</v>
      </c>
      <c r="I237" s="102">
        <v>5.3970000000000002</v>
      </c>
      <c r="J237" s="101">
        <v>5.4020000000000001</v>
      </c>
      <c r="K237" s="101">
        <v>5.407</v>
      </c>
      <c r="L237" s="101">
        <v>0.27</v>
      </c>
      <c r="M237" s="101">
        <v>0.90500000000000003</v>
      </c>
      <c r="O237" s="86"/>
      <c r="P237" s="115"/>
      <c r="Q237" s="115"/>
      <c r="R237" s="188">
        <f t="shared" ca="1" si="27"/>
        <v>43800</v>
      </c>
      <c r="S237" s="130">
        <f t="shared" si="32"/>
        <v>0.48000000000000004</v>
      </c>
      <c r="T237" s="129">
        <f t="shared" si="33"/>
        <v>0.55000000000000004</v>
      </c>
      <c r="U237" s="131">
        <f t="shared" si="29"/>
        <v>0.62000000000000011</v>
      </c>
      <c r="BP237" s="92">
        <f t="shared" si="26"/>
        <v>236</v>
      </c>
      <c r="BQ237" s="135" t="s">
        <v>335</v>
      </c>
      <c r="BR237" s="91" t="s">
        <v>93</v>
      </c>
      <c r="BS237" s="90" t="s">
        <v>119</v>
      </c>
      <c r="BT237" s="96" t="s">
        <v>95</v>
      </c>
      <c r="BU237" s="96"/>
      <c r="BV237" s="90">
        <v>1</v>
      </c>
      <c r="BW237" s="91" t="s">
        <v>934</v>
      </c>
      <c r="BX237"/>
    </row>
    <row r="238" spans="1:76" ht="12.75" x14ac:dyDescent="0.2">
      <c r="A238" s="113"/>
      <c r="B238" s="114">
        <f t="shared" ca="1" si="30"/>
        <v>43831</v>
      </c>
      <c r="C238" s="101">
        <v>6.6718997460133905E-2</v>
      </c>
      <c r="D238" s="101">
        <v>0.55000000000000004</v>
      </c>
      <c r="E238" s="101">
        <v>0.55000000000000004</v>
      </c>
      <c r="F238" s="101">
        <v>0.16250000000000001</v>
      </c>
      <c r="G238" s="101">
        <v>0.17</v>
      </c>
      <c r="H238" s="101">
        <v>0.17749999999999999</v>
      </c>
      <c r="I238" s="102">
        <v>5.4220000000000006</v>
      </c>
      <c r="J238" s="101">
        <v>5.4270000000000005</v>
      </c>
      <c r="K238" s="101">
        <v>5.4320000000000004</v>
      </c>
      <c r="L238" s="101">
        <v>0.20499999999999999</v>
      </c>
      <c r="M238" s="101">
        <v>0.36499999999999999</v>
      </c>
      <c r="O238" s="86"/>
      <c r="P238" s="115"/>
      <c r="Q238" s="115"/>
      <c r="R238" s="188">
        <f t="shared" ca="1" si="27"/>
        <v>43831</v>
      </c>
      <c r="S238" s="130">
        <f t="shared" si="32"/>
        <v>0.48000000000000004</v>
      </c>
      <c r="T238" s="129">
        <f t="shared" si="33"/>
        <v>0.55000000000000004</v>
      </c>
      <c r="U238" s="131">
        <f t="shared" si="29"/>
        <v>0.62000000000000011</v>
      </c>
      <c r="BP238" s="92">
        <f t="shared" si="26"/>
        <v>237</v>
      </c>
      <c r="BQ238" s="135" t="s">
        <v>336</v>
      </c>
      <c r="BR238" s="91" t="s">
        <v>93</v>
      </c>
      <c r="BS238" s="90" t="s">
        <v>119</v>
      </c>
      <c r="BT238" s="96" t="s">
        <v>95</v>
      </c>
      <c r="BU238" s="96"/>
      <c r="BV238" s="90">
        <v>1</v>
      </c>
      <c r="BW238" s="91" t="s">
        <v>935</v>
      </c>
      <c r="BX238"/>
    </row>
    <row r="239" spans="1:76" ht="12.75" x14ac:dyDescent="0.2">
      <c r="A239" s="113"/>
      <c r="B239" s="114">
        <f t="shared" ca="1" si="30"/>
        <v>43862</v>
      </c>
      <c r="C239" s="101">
        <v>6.6757221365532998E-2</v>
      </c>
      <c r="D239" s="101">
        <v>0.8</v>
      </c>
      <c r="E239" s="101">
        <v>0.8</v>
      </c>
      <c r="F239" s="101">
        <v>0.16250000000000001</v>
      </c>
      <c r="G239" s="101">
        <v>0.17</v>
      </c>
      <c r="H239" s="101">
        <v>0.17749999999999999</v>
      </c>
      <c r="I239" s="102">
        <v>5.532</v>
      </c>
      <c r="J239" s="101">
        <v>5.5369999999999999</v>
      </c>
      <c r="K239" s="101">
        <v>5.5420000000000007</v>
      </c>
      <c r="L239" s="101">
        <v>0.1925</v>
      </c>
      <c r="M239" s="101">
        <v>0.29749999999999999</v>
      </c>
      <c r="O239" s="86"/>
      <c r="P239" s="115"/>
      <c r="Q239" s="115"/>
      <c r="R239" s="188">
        <f t="shared" ca="1" si="27"/>
        <v>43862</v>
      </c>
      <c r="S239" s="130">
        <f t="shared" si="32"/>
        <v>0.73</v>
      </c>
      <c r="T239" s="129">
        <f t="shared" si="33"/>
        <v>0.8</v>
      </c>
      <c r="U239" s="131">
        <f t="shared" si="29"/>
        <v>0.87000000000000011</v>
      </c>
      <c r="BP239" s="92">
        <f t="shared" si="26"/>
        <v>238</v>
      </c>
      <c r="BQ239" s="135" t="s">
        <v>337</v>
      </c>
      <c r="BR239" s="91" t="s">
        <v>93</v>
      </c>
      <c r="BS239" s="90" t="s">
        <v>119</v>
      </c>
      <c r="BT239" s="96" t="s">
        <v>95</v>
      </c>
      <c r="BU239" s="96"/>
      <c r="BV239" s="90">
        <v>1</v>
      </c>
      <c r="BW239" s="91" t="s">
        <v>936</v>
      </c>
      <c r="BX239"/>
    </row>
    <row r="240" spans="1:76" ht="12.75" x14ac:dyDescent="0.2">
      <c r="A240" s="113"/>
      <c r="B240" s="114">
        <f t="shared" ca="1" si="30"/>
        <v>43891</v>
      </c>
      <c r="C240" s="101">
        <v>6.6794212242186707E-2</v>
      </c>
      <c r="D240" s="101">
        <v>1</v>
      </c>
      <c r="E240" s="101">
        <v>1</v>
      </c>
      <c r="F240" s="101">
        <v>0.16250000000000001</v>
      </c>
      <c r="G240" s="101">
        <v>0.17</v>
      </c>
      <c r="H240" s="101">
        <v>0.17749999999999999</v>
      </c>
      <c r="I240" s="102">
        <v>5.6520000000000001</v>
      </c>
      <c r="J240" s="101">
        <v>5.657</v>
      </c>
      <c r="K240" s="101">
        <v>5.6619999999999999</v>
      </c>
      <c r="L240" s="101">
        <v>0.1925</v>
      </c>
      <c r="M240" s="101">
        <v>0.29749999999999999</v>
      </c>
      <c r="O240" s="86"/>
      <c r="P240" s="115"/>
      <c r="Q240" s="115"/>
      <c r="R240" s="188">
        <f t="shared" ca="1" si="27"/>
        <v>43891</v>
      </c>
      <c r="S240" s="130">
        <f t="shared" si="32"/>
        <v>0.92999999999999994</v>
      </c>
      <c r="T240" s="129">
        <f t="shared" si="33"/>
        <v>1</v>
      </c>
      <c r="U240" s="131">
        <f t="shared" si="29"/>
        <v>1.07</v>
      </c>
      <c r="BP240" s="92">
        <f t="shared" si="26"/>
        <v>239</v>
      </c>
      <c r="BQ240" s="135" t="s">
        <v>338</v>
      </c>
      <c r="BR240" s="91" t="s">
        <v>93</v>
      </c>
      <c r="BS240" s="90" t="s">
        <v>119</v>
      </c>
      <c r="BT240" s="96" t="s">
        <v>95</v>
      </c>
      <c r="BU240" s="96"/>
      <c r="BV240" s="90">
        <v>1</v>
      </c>
      <c r="BW240" s="91" t="s">
        <v>937</v>
      </c>
      <c r="BX240"/>
    </row>
    <row r="241" spans="1:76" ht="12.75" x14ac:dyDescent="0.2">
      <c r="A241" s="113"/>
      <c r="B241" s="114">
        <f t="shared" ca="1" si="30"/>
        <v>43922</v>
      </c>
      <c r="C241" s="101">
        <v>6.6832436148538399E-2</v>
      </c>
      <c r="D241" s="101">
        <v>1</v>
      </c>
      <c r="E241" s="101">
        <v>1</v>
      </c>
      <c r="F241" s="101">
        <v>0.16250000000000001</v>
      </c>
      <c r="G241" s="101">
        <v>0.17</v>
      </c>
      <c r="H241" s="101">
        <v>0.17749999999999999</v>
      </c>
      <c r="I241" s="102">
        <v>5.7570000000000006</v>
      </c>
      <c r="J241" s="101">
        <v>5.7620000000000005</v>
      </c>
      <c r="K241" s="101">
        <v>5.7670000000000003</v>
      </c>
      <c r="L241" s="101">
        <v>0.1925</v>
      </c>
      <c r="M241" s="101">
        <v>0.31</v>
      </c>
      <c r="O241" s="86"/>
      <c r="P241" s="115"/>
      <c r="Q241" s="115"/>
      <c r="R241" s="188">
        <f t="shared" ca="1" si="27"/>
        <v>43922</v>
      </c>
      <c r="S241" s="130">
        <f t="shared" si="32"/>
        <v>0.92999999999999994</v>
      </c>
      <c r="T241" s="129">
        <f t="shared" si="33"/>
        <v>1</v>
      </c>
      <c r="U241" s="131">
        <f t="shared" si="29"/>
        <v>1.07</v>
      </c>
      <c r="BP241" s="92">
        <f t="shared" si="26"/>
        <v>240</v>
      </c>
      <c r="BQ241" s="135" t="s">
        <v>339</v>
      </c>
      <c r="BR241" s="91" t="s">
        <v>93</v>
      </c>
      <c r="BS241" s="90" t="s">
        <v>119</v>
      </c>
      <c r="BT241" s="96" t="s">
        <v>95</v>
      </c>
      <c r="BU241" s="96"/>
      <c r="BV241" s="90">
        <v>1</v>
      </c>
      <c r="BW241" s="91" t="s">
        <v>938</v>
      </c>
      <c r="BX241"/>
    </row>
    <row r="242" spans="1:76" ht="12.75" x14ac:dyDescent="0.2">
      <c r="A242" s="113"/>
      <c r="B242" s="114">
        <f t="shared" ca="1" si="30"/>
        <v>43952</v>
      </c>
      <c r="C242" s="101">
        <v>6.6870660055373704E-2</v>
      </c>
      <c r="D242" s="101">
        <v>1</v>
      </c>
      <c r="E242" s="101">
        <v>1</v>
      </c>
      <c r="F242" s="101">
        <v>0.16250000000000001</v>
      </c>
      <c r="G242" s="101">
        <v>0.17</v>
      </c>
      <c r="H242" s="101">
        <v>0.17749999999999999</v>
      </c>
      <c r="I242" s="102">
        <v>5.6370000000000005</v>
      </c>
      <c r="J242" s="101">
        <v>5.6420000000000003</v>
      </c>
      <c r="K242" s="101">
        <v>5.6470000000000002</v>
      </c>
      <c r="L242" s="101">
        <v>0.1925</v>
      </c>
      <c r="M242" s="101">
        <v>0.31</v>
      </c>
      <c r="O242" s="86"/>
      <c r="P242" s="115"/>
      <c r="Q242" s="115"/>
      <c r="R242" s="188">
        <f t="shared" ca="1" si="27"/>
        <v>43952</v>
      </c>
      <c r="S242" s="130">
        <f t="shared" si="32"/>
        <v>0.92999999999999994</v>
      </c>
      <c r="T242" s="129">
        <f t="shared" si="33"/>
        <v>1</v>
      </c>
      <c r="U242" s="131">
        <f t="shared" si="29"/>
        <v>1.07</v>
      </c>
      <c r="BP242" s="92">
        <f t="shared" si="26"/>
        <v>241</v>
      </c>
      <c r="BQ242" s="135" t="s">
        <v>340</v>
      </c>
      <c r="BR242" s="91" t="s">
        <v>93</v>
      </c>
      <c r="BS242" s="90" t="s">
        <v>119</v>
      </c>
      <c r="BT242" s="96" t="s">
        <v>95</v>
      </c>
      <c r="BU242" s="96"/>
      <c r="BV242" s="90">
        <v>1</v>
      </c>
      <c r="BW242" s="91" t="s">
        <v>939</v>
      </c>
      <c r="BX242"/>
    </row>
    <row r="243" spans="1:76" ht="12.75" x14ac:dyDescent="0.2">
      <c r="A243" s="113"/>
      <c r="B243" s="114">
        <f t="shared" ca="1" si="30"/>
        <v>43983</v>
      </c>
      <c r="C243" s="101">
        <v>6.6906417904141008E-2</v>
      </c>
      <c r="D243" s="101">
        <v>0.75</v>
      </c>
      <c r="E243" s="101">
        <v>0.75</v>
      </c>
      <c r="F243" s="101">
        <v>0.16250000000000001</v>
      </c>
      <c r="G243" s="101">
        <v>0.17</v>
      </c>
      <c r="H243" s="101">
        <v>0.17749999999999999</v>
      </c>
      <c r="I243" s="102">
        <v>5.4969999999999999</v>
      </c>
      <c r="J243" s="101">
        <v>5.5020000000000007</v>
      </c>
      <c r="K243" s="101">
        <v>5.5070000000000006</v>
      </c>
      <c r="L243" s="101">
        <v>0.1925</v>
      </c>
      <c r="M243" s="101">
        <v>0.3</v>
      </c>
      <c r="O243" s="86"/>
      <c r="P243" s="115"/>
      <c r="Q243" s="115"/>
      <c r="R243" s="188">
        <f t="shared" ca="1" si="27"/>
        <v>43983</v>
      </c>
      <c r="S243" s="130">
        <f t="shared" si="32"/>
        <v>0.67999999999999994</v>
      </c>
      <c r="T243" s="129">
        <f t="shared" si="33"/>
        <v>0.75</v>
      </c>
      <c r="U243" s="131">
        <f t="shared" si="29"/>
        <v>0.82000000000000006</v>
      </c>
      <c r="BP243" s="92">
        <f t="shared" si="26"/>
        <v>242</v>
      </c>
      <c r="BQ243" s="135" t="s">
        <v>341</v>
      </c>
      <c r="BR243" s="91" t="s">
        <v>93</v>
      </c>
      <c r="BS243" s="90" t="s">
        <v>119</v>
      </c>
      <c r="BT243" s="96" t="s">
        <v>95</v>
      </c>
      <c r="BU243" s="96"/>
      <c r="BV243" s="90">
        <v>1</v>
      </c>
      <c r="BW243" s="91" t="s">
        <v>940</v>
      </c>
      <c r="BX243"/>
    </row>
    <row r="244" spans="1:76" ht="12.75" x14ac:dyDescent="0.2">
      <c r="A244" s="113"/>
      <c r="B244" s="114">
        <f t="shared" ca="1" si="30"/>
        <v>44013</v>
      </c>
      <c r="C244" s="101">
        <v>6.69446418119133E-2</v>
      </c>
      <c r="D244" s="101">
        <v>0.4</v>
      </c>
      <c r="E244" s="101">
        <v>0.4</v>
      </c>
      <c r="F244" s="101">
        <v>0.16250000000000001</v>
      </c>
      <c r="G244" s="101">
        <v>0.17</v>
      </c>
      <c r="H244" s="101">
        <v>0.17749999999999999</v>
      </c>
      <c r="I244" s="102">
        <v>5.3550000000000004</v>
      </c>
      <c r="J244" s="101">
        <v>5.36</v>
      </c>
      <c r="K244" s="101">
        <v>5.3650000000000002</v>
      </c>
      <c r="L244" s="101">
        <v>0.19750000000000001</v>
      </c>
      <c r="M244" s="101">
        <v>0.37253000000000003</v>
      </c>
      <c r="O244" s="86"/>
      <c r="P244" s="115"/>
      <c r="Q244" s="115"/>
      <c r="R244" s="188">
        <f t="shared" ca="1" si="27"/>
        <v>44013</v>
      </c>
      <c r="S244" s="130">
        <f t="shared" si="32"/>
        <v>0.33</v>
      </c>
      <c r="T244" s="129">
        <f t="shared" si="33"/>
        <v>0.4</v>
      </c>
      <c r="U244" s="131">
        <f t="shared" si="29"/>
        <v>0.47000000000000003</v>
      </c>
      <c r="BP244" s="92">
        <f t="shared" si="26"/>
        <v>243</v>
      </c>
      <c r="BQ244" s="135" t="s">
        <v>342</v>
      </c>
      <c r="BR244" s="91" t="s">
        <v>93</v>
      </c>
      <c r="BS244" s="90" t="s">
        <v>119</v>
      </c>
      <c r="BT244" s="96" t="s">
        <v>95</v>
      </c>
      <c r="BU244" s="96"/>
      <c r="BV244" s="90">
        <v>1</v>
      </c>
      <c r="BW244" s="91" t="s">
        <v>941</v>
      </c>
      <c r="BX244"/>
    </row>
    <row r="245" spans="1:76" ht="12.75" x14ac:dyDescent="0.2">
      <c r="A245" s="113"/>
      <c r="B245" s="114">
        <f t="shared" ca="1" si="30"/>
        <v>44044</v>
      </c>
      <c r="C245" s="101">
        <v>6.6981632690862603E-2</v>
      </c>
      <c r="D245" s="101">
        <v>0.4</v>
      </c>
      <c r="E245" s="101">
        <v>0.4</v>
      </c>
      <c r="F245" s="101">
        <v>0.16250000000000001</v>
      </c>
      <c r="G245" s="101">
        <v>0.17</v>
      </c>
      <c r="H245" s="101">
        <v>0.17749999999999999</v>
      </c>
      <c r="I245" s="102">
        <v>5.3890000000000002</v>
      </c>
      <c r="J245" s="101">
        <v>5.3940000000000001</v>
      </c>
      <c r="K245" s="101">
        <v>5.399</v>
      </c>
      <c r="L245" s="101">
        <v>0.27250000000000002</v>
      </c>
      <c r="M245" s="101">
        <v>0.66</v>
      </c>
      <c r="O245" s="86"/>
      <c r="P245" s="115"/>
      <c r="Q245" s="115"/>
      <c r="R245" s="188">
        <f t="shared" ca="1" si="27"/>
        <v>44044</v>
      </c>
      <c r="S245" s="130">
        <f t="shared" si="32"/>
        <v>0.33</v>
      </c>
      <c r="T245" s="129">
        <f t="shared" si="33"/>
        <v>0.4</v>
      </c>
      <c r="U245" s="131">
        <f t="shared" si="29"/>
        <v>0.47000000000000003</v>
      </c>
      <c r="BP245" s="92">
        <f t="shared" si="26"/>
        <v>244</v>
      </c>
      <c r="BQ245" s="135" t="s">
        <v>343</v>
      </c>
      <c r="BR245" s="91" t="s">
        <v>93</v>
      </c>
      <c r="BS245" s="90" t="s">
        <v>119</v>
      </c>
      <c r="BT245" s="96" t="s">
        <v>95</v>
      </c>
      <c r="BU245" s="96"/>
      <c r="BV245" s="90">
        <v>1</v>
      </c>
      <c r="BW245" s="91" t="s">
        <v>942</v>
      </c>
      <c r="BX245"/>
    </row>
    <row r="246" spans="1:76" ht="12.75" x14ac:dyDescent="0.2">
      <c r="A246" s="113"/>
      <c r="B246" s="114">
        <f t="shared" ca="1" si="30"/>
        <v>44075</v>
      </c>
      <c r="C246" s="101">
        <v>6.7019856599586508E-2</v>
      </c>
      <c r="D246" s="101">
        <v>0.4</v>
      </c>
      <c r="E246" s="101">
        <v>0.4</v>
      </c>
      <c r="F246" s="101">
        <v>0.16250000000000001</v>
      </c>
      <c r="G246" s="101">
        <v>0.17</v>
      </c>
      <c r="H246" s="101">
        <v>0.17749999999999999</v>
      </c>
      <c r="I246" s="102">
        <v>5.4220000000000006</v>
      </c>
      <c r="J246" s="101">
        <v>5.4270000000000005</v>
      </c>
      <c r="K246" s="101">
        <v>5.4320000000000004</v>
      </c>
      <c r="L246" s="101">
        <v>0.3075</v>
      </c>
      <c r="M246" s="101">
        <v>1.03</v>
      </c>
      <c r="O246" s="86"/>
      <c r="P246" s="115"/>
      <c r="Q246" s="115"/>
      <c r="R246" s="188">
        <f t="shared" ca="1" si="27"/>
        <v>44075</v>
      </c>
      <c r="S246" s="130">
        <f t="shared" si="32"/>
        <v>0.33</v>
      </c>
      <c r="T246" s="129">
        <f t="shared" si="33"/>
        <v>0.4</v>
      </c>
      <c r="U246" s="131">
        <f t="shared" si="29"/>
        <v>0.47000000000000003</v>
      </c>
      <c r="BP246" s="92">
        <f t="shared" si="26"/>
        <v>245</v>
      </c>
      <c r="BQ246" s="135" t="s">
        <v>344</v>
      </c>
      <c r="BR246" s="91" t="s">
        <v>93</v>
      </c>
      <c r="BS246" s="90" t="s">
        <v>119</v>
      </c>
      <c r="BT246" s="96" t="s">
        <v>95</v>
      </c>
      <c r="BU246" s="96"/>
      <c r="BV246" s="90">
        <v>1</v>
      </c>
      <c r="BW246" s="91" t="s">
        <v>943</v>
      </c>
      <c r="BX246"/>
    </row>
    <row r="247" spans="1:76" ht="12.75" x14ac:dyDescent="0.2">
      <c r="A247" s="113"/>
      <c r="B247" s="114">
        <f t="shared" ca="1" si="30"/>
        <v>44105</v>
      </c>
      <c r="C247" s="101">
        <v>6.7056847479457296E-2</v>
      </c>
      <c r="D247" s="101">
        <v>0.4</v>
      </c>
      <c r="E247" s="101">
        <v>0.4</v>
      </c>
      <c r="F247" s="101">
        <v>0.16250000000000001</v>
      </c>
      <c r="G247" s="101">
        <v>0.17</v>
      </c>
      <c r="H247" s="101">
        <v>0.17749999999999999</v>
      </c>
      <c r="I247" s="102">
        <v>5.4670000000000005</v>
      </c>
      <c r="J247" s="101">
        <v>5.4720000000000004</v>
      </c>
      <c r="K247" s="101">
        <v>5.4770000000000003</v>
      </c>
      <c r="L247" s="101">
        <v>0.3125</v>
      </c>
      <c r="M247" s="101">
        <v>1.25</v>
      </c>
      <c r="O247" s="86"/>
      <c r="P247" s="115"/>
      <c r="Q247" s="115"/>
      <c r="R247" s="188">
        <f t="shared" ca="1" si="27"/>
        <v>44105</v>
      </c>
      <c r="S247" s="130">
        <f t="shared" si="32"/>
        <v>0.33</v>
      </c>
      <c r="T247" s="129">
        <f t="shared" si="33"/>
        <v>0.4</v>
      </c>
      <c r="U247" s="131">
        <f t="shared" si="29"/>
        <v>0.47000000000000003</v>
      </c>
      <c r="BP247" s="92">
        <f t="shared" si="26"/>
        <v>246</v>
      </c>
      <c r="BQ247" s="135" t="s">
        <v>345</v>
      </c>
      <c r="BR247" s="91" t="s">
        <v>93</v>
      </c>
      <c r="BS247" s="90" t="s">
        <v>94</v>
      </c>
      <c r="BT247" s="96" t="s">
        <v>95</v>
      </c>
      <c r="BU247" s="96"/>
      <c r="BV247" s="90">
        <v>1</v>
      </c>
      <c r="BW247" s="91" t="s">
        <v>944</v>
      </c>
      <c r="BX247"/>
    </row>
    <row r="248" spans="1:76" ht="12.75" x14ac:dyDescent="0.2">
      <c r="A248" s="113"/>
      <c r="B248" s="114">
        <f t="shared" ca="1" si="30"/>
        <v>44136</v>
      </c>
      <c r="C248" s="101">
        <v>6.7095071389132996E-2</v>
      </c>
      <c r="D248" s="101">
        <v>0.5</v>
      </c>
      <c r="E248" s="101">
        <v>0.5</v>
      </c>
      <c r="F248" s="101">
        <v>0.16250000000000001</v>
      </c>
      <c r="G248" s="101">
        <v>0.17</v>
      </c>
      <c r="H248" s="101">
        <v>0.17749999999999999</v>
      </c>
      <c r="I248" s="102">
        <v>5.5020000000000007</v>
      </c>
      <c r="J248" s="101">
        <v>5.5070000000000006</v>
      </c>
      <c r="K248" s="101">
        <v>5.5120000000000005</v>
      </c>
      <c r="L248" s="101">
        <v>0.3125</v>
      </c>
      <c r="M248" s="101">
        <v>1.25</v>
      </c>
      <c r="O248" s="86"/>
      <c r="P248" s="115"/>
      <c r="Q248" s="115"/>
      <c r="R248" s="188">
        <f t="shared" ca="1" si="27"/>
        <v>44136</v>
      </c>
      <c r="S248" s="130">
        <f t="shared" si="32"/>
        <v>0.43</v>
      </c>
      <c r="T248" s="129">
        <f t="shared" si="33"/>
        <v>0.5</v>
      </c>
      <c r="U248" s="131">
        <f t="shared" si="29"/>
        <v>0.57000000000000006</v>
      </c>
      <c r="BP248" s="92">
        <f t="shared" si="26"/>
        <v>247</v>
      </c>
      <c r="BQ248" s="135" t="s">
        <v>346</v>
      </c>
      <c r="BR248" s="91" t="s">
        <v>93</v>
      </c>
      <c r="BS248" s="90" t="s">
        <v>94</v>
      </c>
      <c r="BT248" s="96" t="s">
        <v>95</v>
      </c>
      <c r="BU248" s="96"/>
      <c r="BV248" s="90">
        <v>1</v>
      </c>
      <c r="BW248" s="91" t="s">
        <v>945</v>
      </c>
      <c r="BX248"/>
    </row>
    <row r="249" spans="1:76" ht="12.75" x14ac:dyDescent="0.2">
      <c r="A249" s="113"/>
      <c r="B249" s="114">
        <f t="shared" ca="1" si="30"/>
        <v>44166</v>
      </c>
      <c r="C249" s="101">
        <v>6.7133295299292697E-2</v>
      </c>
      <c r="D249" s="101">
        <v>0.55000000000000004</v>
      </c>
      <c r="E249" s="101">
        <v>0.55000000000000004</v>
      </c>
      <c r="F249" s="101">
        <v>0.16250000000000001</v>
      </c>
      <c r="G249" s="101">
        <v>0.17</v>
      </c>
      <c r="H249" s="101">
        <v>0.17749999999999999</v>
      </c>
      <c r="I249" s="102">
        <v>5.5070000000000006</v>
      </c>
      <c r="J249" s="101">
        <v>5.5120000000000005</v>
      </c>
      <c r="K249" s="101">
        <v>5.5170000000000003</v>
      </c>
      <c r="L249" s="101">
        <v>0.27</v>
      </c>
      <c r="M249" s="101">
        <v>0.90500000000000003</v>
      </c>
      <c r="O249" s="86"/>
      <c r="P249" s="115"/>
      <c r="Q249" s="115"/>
      <c r="R249" s="188">
        <f t="shared" ca="1" si="27"/>
        <v>44166</v>
      </c>
      <c r="S249" s="130">
        <f t="shared" si="32"/>
        <v>0.48000000000000004</v>
      </c>
      <c r="T249" s="129">
        <f t="shared" si="33"/>
        <v>0.55000000000000004</v>
      </c>
      <c r="U249" s="131">
        <f t="shared" si="29"/>
        <v>0.62000000000000011</v>
      </c>
      <c r="BP249" s="92">
        <f t="shared" si="26"/>
        <v>248</v>
      </c>
      <c r="BQ249" s="135" t="s">
        <v>347</v>
      </c>
      <c r="BR249" s="91" t="s">
        <v>93</v>
      </c>
      <c r="BS249" s="90" t="s">
        <v>94</v>
      </c>
      <c r="BT249" s="96" t="s">
        <v>95</v>
      </c>
      <c r="BU249" s="96"/>
      <c r="BV249" s="90">
        <v>1</v>
      </c>
      <c r="BW249" s="91" t="s">
        <v>946</v>
      </c>
      <c r="BX249"/>
    </row>
    <row r="250" spans="1:76" ht="12.75" x14ac:dyDescent="0.2">
      <c r="A250" s="113"/>
      <c r="B250" s="114">
        <f t="shared" ca="1" si="30"/>
        <v>44197</v>
      </c>
      <c r="C250" s="101">
        <v>6.7170286180552499E-2</v>
      </c>
      <c r="D250" s="101">
        <v>0.55000000000000004</v>
      </c>
      <c r="E250" s="101">
        <v>0.55000000000000004</v>
      </c>
      <c r="F250" s="101">
        <v>0.16250000000000001</v>
      </c>
      <c r="G250" s="101">
        <v>0.17</v>
      </c>
      <c r="H250" s="101">
        <v>0.17749999999999999</v>
      </c>
      <c r="I250" s="102">
        <v>5.532</v>
      </c>
      <c r="J250" s="101">
        <v>5.5369999999999999</v>
      </c>
      <c r="K250" s="101">
        <v>5.5420000000000007</v>
      </c>
      <c r="L250" s="101">
        <v>0.20499999999999999</v>
      </c>
      <c r="M250" s="101">
        <v>0.36499999999999999</v>
      </c>
      <c r="O250" s="86"/>
      <c r="P250" s="115"/>
      <c r="Q250" s="115"/>
      <c r="R250" s="188">
        <f t="shared" ca="1" si="27"/>
        <v>44197</v>
      </c>
      <c r="S250" s="130">
        <f t="shared" si="32"/>
        <v>0.48000000000000004</v>
      </c>
      <c r="T250" s="129">
        <f t="shared" si="33"/>
        <v>0.55000000000000004</v>
      </c>
      <c r="U250" s="131">
        <f t="shared" si="29"/>
        <v>0.62000000000000011</v>
      </c>
      <c r="BP250" s="92">
        <f t="shared" si="26"/>
        <v>249</v>
      </c>
      <c r="BQ250" s="135" t="s">
        <v>348</v>
      </c>
      <c r="BR250" s="91" t="s">
        <v>93</v>
      </c>
      <c r="BS250" s="90" t="s">
        <v>94</v>
      </c>
      <c r="BT250" s="96" t="s">
        <v>95</v>
      </c>
      <c r="BU250" s="96"/>
      <c r="BV250" s="90">
        <v>1</v>
      </c>
      <c r="BW250" s="91" t="s">
        <v>947</v>
      </c>
      <c r="BX250"/>
    </row>
    <row r="251" spans="1:76" ht="12.75" x14ac:dyDescent="0.2">
      <c r="A251" s="113"/>
      <c r="B251" s="114">
        <f t="shared" ca="1" si="30"/>
        <v>44228</v>
      </c>
      <c r="C251" s="101">
        <v>6.7208510091664397E-2</v>
      </c>
      <c r="D251" s="101">
        <v>0.8</v>
      </c>
      <c r="E251" s="101">
        <v>0.8</v>
      </c>
      <c r="F251" s="101">
        <v>0.16250000000000001</v>
      </c>
      <c r="G251" s="101">
        <v>0.17</v>
      </c>
      <c r="H251" s="101">
        <v>0.17749999999999999</v>
      </c>
      <c r="I251" s="102">
        <v>5.6420000000000003</v>
      </c>
      <c r="J251" s="101">
        <v>5.6470000000000002</v>
      </c>
      <c r="K251" s="101">
        <v>5.6520000000000001</v>
      </c>
      <c r="L251" s="101">
        <v>0.1925</v>
      </c>
      <c r="M251" s="101">
        <v>0.29749999999999999</v>
      </c>
      <c r="O251" s="86"/>
      <c r="P251" s="115"/>
      <c r="Q251" s="115"/>
      <c r="R251" s="188">
        <f t="shared" ca="1" si="27"/>
        <v>44228</v>
      </c>
      <c r="S251" s="130">
        <f t="shared" si="32"/>
        <v>0.73</v>
      </c>
      <c r="T251" s="129">
        <f t="shared" si="33"/>
        <v>0.8</v>
      </c>
      <c r="U251" s="131">
        <f t="shared" si="29"/>
        <v>0.87000000000000011</v>
      </c>
      <c r="BP251" s="92">
        <f t="shared" si="26"/>
        <v>250</v>
      </c>
      <c r="BQ251" s="135" t="s">
        <v>349</v>
      </c>
      <c r="BR251" s="91" t="s">
        <v>93</v>
      </c>
      <c r="BS251" s="90" t="s">
        <v>94</v>
      </c>
      <c r="BT251" s="96" t="s">
        <v>95</v>
      </c>
      <c r="BU251" s="96"/>
      <c r="BV251" s="90">
        <v>1</v>
      </c>
      <c r="BW251" s="91" t="s">
        <v>948</v>
      </c>
      <c r="BX251"/>
    </row>
    <row r="252" spans="1:76" ht="12.75" x14ac:dyDescent="0.2">
      <c r="A252" s="113"/>
      <c r="B252" s="114">
        <f t="shared" ca="1" si="30"/>
        <v>44256</v>
      </c>
      <c r="C252" s="101">
        <v>6.7245500973845698E-2</v>
      </c>
      <c r="D252" s="101">
        <v>1</v>
      </c>
      <c r="E252" s="101">
        <v>1</v>
      </c>
      <c r="F252" s="101">
        <v>0.16250000000000001</v>
      </c>
      <c r="G252" s="101">
        <v>0.17</v>
      </c>
      <c r="H252" s="101">
        <v>0.17749999999999999</v>
      </c>
      <c r="I252" s="102">
        <v>5.7620000000000005</v>
      </c>
      <c r="J252" s="101">
        <v>5.7670000000000003</v>
      </c>
      <c r="K252" s="101">
        <v>5.7720000000000002</v>
      </c>
      <c r="L252" s="101">
        <v>0.1925</v>
      </c>
      <c r="M252" s="101">
        <v>0.29749999999999999</v>
      </c>
      <c r="O252" s="86"/>
      <c r="P252" s="115"/>
      <c r="Q252" s="115"/>
      <c r="R252" s="188">
        <f t="shared" ca="1" si="27"/>
        <v>44256</v>
      </c>
      <c r="S252" s="130">
        <f t="shared" si="32"/>
        <v>0.92999999999999994</v>
      </c>
      <c r="T252" s="129">
        <f t="shared" si="33"/>
        <v>1</v>
      </c>
      <c r="U252" s="131">
        <f t="shared" si="29"/>
        <v>1.07</v>
      </c>
      <c r="BP252" s="92">
        <f t="shared" si="26"/>
        <v>251</v>
      </c>
      <c r="BQ252" s="135" t="s">
        <v>350</v>
      </c>
      <c r="BR252" s="91" t="s">
        <v>93</v>
      </c>
      <c r="BS252" s="90" t="s">
        <v>94</v>
      </c>
      <c r="BT252" s="96" t="s">
        <v>95</v>
      </c>
      <c r="BU252" s="96"/>
      <c r="BV252" s="90">
        <v>1</v>
      </c>
      <c r="BW252" s="91" t="s">
        <v>949</v>
      </c>
      <c r="BX252"/>
    </row>
    <row r="253" spans="1:76" ht="12.75" x14ac:dyDescent="0.2">
      <c r="A253" s="113"/>
      <c r="B253" s="114">
        <f t="shared" ca="1" si="30"/>
        <v>44287</v>
      </c>
      <c r="C253" s="101">
        <v>6.7283724885909307E-2</v>
      </c>
      <c r="D253" s="101">
        <v>1</v>
      </c>
      <c r="E253" s="101">
        <v>1</v>
      </c>
      <c r="F253" s="101">
        <v>0.16250000000000001</v>
      </c>
      <c r="G253" s="101">
        <v>0.17</v>
      </c>
      <c r="H253" s="101">
        <v>0.17749999999999999</v>
      </c>
      <c r="I253" s="102">
        <v>5.867</v>
      </c>
      <c r="J253" s="101">
        <v>5.8719999999999999</v>
      </c>
      <c r="K253" s="101">
        <v>5.8770000000000007</v>
      </c>
      <c r="L253" s="101">
        <v>0.1925</v>
      </c>
      <c r="M253" s="101">
        <v>0.31</v>
      </c>
      <c r="O253" s="86"/>
      <c r="P253" s="115"/>
      <c r="Q253" s="115"/>
      <c r="R253" s="188">
        <f t="shared" ca="1" si="27"/>
        <v>44287</v>
      </c>
      <c r="S253" s="130">
        <f t="shared" si="32"/>
        <v>0.92999999999999994</v>
      </c>
      <c r="T253" s="129">
        <f t="shared" si="33"/>
        <v>1</v>
      </c>
      <c r="U253" s="131">
        <f t="shared" si="29"/>
        <v>1.07</v>
      </c>
      <c r="BP253" s="92">
        <f t="shared" si="26"/>
        <v>252</v>
      </c>
      <c r="BQ253" s="135" t="s">
        <v>351</v>
      </c>
      <c r="BR253" s="91" t="s">
        <v>93</v>
      </c>
      <c r="BS253" s="90" t="s">
        <v>94</v>
      </c>
      <c r="BT253" s="96" t="s">
        <v>95</v>
      </c>
      <c r="BU253" s="96"/>
      <c r="BV253" s="90">
        <v>1</v>
      </c>
      <c r="BW253" s="91" t="s">
        <v>950</v>
      </c>
      <c r="BX253"/>
    </row>
    <row r="254" spans="1:76" ht="12.75" x14ac:dyDescent="0.2">
      <c r="A254" s="113"/>
      <c r="B254" s="114">
        <f t="shared" ca="1" si="30"/>
        <v>44317</v>
      </c>
      <c r="C254" s="101">
        <v>6.7321948798456405E-2</v>
      </c>
      <c r="D254" s="101">
        <v>1</v>
      </c>
      <c r="E254" s="101">
        <v>1</v>
      </c>
      <c r="F254" s="101">
        <v>0.16250000000000001</v>
      </c>
      <c r="G254" s="101">
        <v>0.17</v>
      </c>
      <c r="H254" s="101">
        <v>0.17749999999999999</v>
      </c>
      <c r="I254" s="102">
        <v>5.7469999999999999</v>
      </c>
      <c r="J254" s="101">
        <v>5.7520000000000007</v>
      </c>
      <c r="K254" s="101">
        <v>5.7570000000000006</v>
      </c>
      <c r="L254" s="101">
        <v>0.1925</v>
      </c>
      <c r="M254" s="101">
        <v>0.31</v>
      </c>
      <c r="O254" s="86"/>
      <c r="P254" s="115"/>
      <c r="Q254" s="115"/>
      <c r="R254" s="188">
        <f t="shared" ca="1" si="27"/>
        <v>44317</v>
      </c>
      <c r="S254" s="130">
        <f t="shared" si="32"/>
        <v>0.92999999999999994</v>
      </c>
      <c r="T254" s="129">
        <f t="shared" si="33"/>
        <v>1</v>
      </c>
      <c r="U254" s="131">
        <f t="shared" si="29"/>
        <v>1.07</v>
      </c>
      <c r="BP254" s="92">
        <f t="shared" si="26"/>
        <v>253</v>
      </c>
      <c r="BQ254" s="135" t="s">
        <v>352</v>
      </c>
      <c r="BR254" s="91" t="s">
        <v>93</v>
      </c>
      <c r="BS254" s="90" t="s">
        <v>94</v>
      </c>
      <c r="BT254" s="96" t="s">
        <v>95</v>
      </c>
      <c r="BU254" s="96"/>
      <c r="BV254" s="90">
        <v>1</v>
      </c>
      <c r="BW254" s="91" t="s">
        <v>951</v>
      </c>
      <c r="BX254"/>
    </row>
    <row r="255" spans="1:76" ht="12.75" x14ac:dyDescent="0.2">
      <c r="A255" s="113"/>
      <c r="B255" s="114">
        <f t="shared" ca="1" si="30"/>
        <v>44348</v>
      </c>
      <c r="C255" s="101">
        <v>6.7356473623108495E-2</v>
      </c>
      <c r="D255" s="101">
        <v>0.75</v>
      </c>
      <c r="E255" s="101">
        <v>0.75</v>
      </c>
      <c r="F255" s="101">
        <v>0.16250000000000001</v>
      </c>
      <c r="G255" s="101">
        <v>0.17</v>
      </c>
      <c r="H255" s="101">
        <v>0.17749999999999999</v>
      </c>
      <c r="I255" s="102">
        <v>5.6070000000000002</v>
      </c>
      <c r="J255" s="101">
        <v>5.6120000000000001</v>
      </c>
      <c r="K255" s="101">
        <v>5.617</v>
      </c>
      <c r="L255" s="101">
        <v>0.1925</v>
      </c>
      <c r="M255" s="101">
        <v>0.3</v>
      </c>
      <c r="O255" s="86"/>
      <c r="P255" s="115"/>
      <c r="Q255" s="115"/>
      <c r="R255" s="188">
        <f t="shared" ca="1" si="27"/>
        <v>44348</v>
      </c>
      <c r="S255" s="130">
        <f t="shared" ref="S255:S310" si="34">T255-$S$16</f>
        <v>0.67999999999999994</v>
      </c>
      <c r="T255" s="129">
        <f t="shared" ref="T255:T310" si="35">D255</f>
        <v>0.75</v>
      </c>
      <c r="U255" s="131">
        <f t="shared" si="29"/>
        <v>0.82000000000000006</v>
      </c>
      <c r="BP255" s="92">
        <f t="shared" si="26"/>
        <v>254</v>
      </c>
      <c r="BQ255" s="135" t="s">
        <v>353</v>
      </c>
      <c r="BR255" s="91" t="s">
        <v>93</v>
      </c>
      <c r="BS255" s="90" t="s">
        <v>94</v>
      </c>
      <c r="BT255" s="96" t="s">
        <v>95</v>
      </c>
      <c r="BU255" s="96"/>
      <c r="BV255" s="90">
        <v>1</v>
      </c>
      <c r="BW255" s="91" t="s">
        <v>952</v>
      </c>
      <c r="BX255"/>
    </row>
    <row r="256" spans="1:76" ht="12.75" x14ac:dyDescent="0.2">
      <c r="A256" s="113"/>
      <c r="B256" s="114">
        <f t="shared" ca="1" si="30"/>
        <v>44378</v>
      </c>
      <c r="C256" s="101">
        <v>6.7394697536576204E-2</v>
      </c>
      <c r="D256" s="101">
        <v>0.4</v>
      </c>
      <c r="E256" s="101">
        <v>0.4</v>
      </c>
      <c r="F256" s="101">
        <v>0.16250000000000001</v>
      </c>
      <c r="G256" s="101">
        <v>0.17</v>
      </c>
      <c r="H256" s="101">
        <v>0.17749999999999999</v>
      </c>
      <c r="I256" s="102">
        <v>5.4649999999999999</v>
      </c>
      <c r="J256" s="101">
        <v>5.47</v>
      </c>
      <c r="K256" s="101">
        <v>5.4749999999999996</v>
      </c>
      <c r="L256" s="101">
        <v>0.19750000000000001</v>
      </c>
      <c r="M256" s="101">
        <v>0.37253000000000003</v>
      </c>
      <c r="O256" s="86"/>
      <c r="P256" s="115"/>
      <c r="Q256" s="115"/>
      <c r="R256" s="188">
        <f t="shared" ca="1" si="27"/>
        <v>44378</v>
      </c>
      <c r="S256" s="130">
        <f t="shared" si="34"/>
        <v>0.33</v>
      </c>
      <c r="T256" s="129">
        <f t="shared" si="35"/>
        <v>0.4</v>
      </c>
      <c r="U256" s="131">
        <f t="shared" si="29"/>
        <v>0.47000000000000003</v>
      </c>
      <c r="BP256" s="92">
        <f t="shared" si="26"/>
        <v>255</v>
      </c>
      <c r="BQ256" s="135" t="s">
        <v>354</v>
      </c>
      <c r="BR256" s="91" t="s">
        <v>93</v>
      </c>
      <c r="BS256" s="90" t="s">
        <v>94</v>
      </c>
      <c r="BT256" s="96" t="s">
        <v>95</v>
      </c>
      <c r="BU256" s="96"/>
      <c r="BV256" s="90">
        <v>1</v>
      </c>
      <c r="BW256" s="91" t="s">
        <v>953</v>
      </c>
      <c r="BX256"/>
    </row>
    <row r="257" spans="1:76" ht="12.75" x14ac:dyDescent="0.2">
      <c r="A257" s="113"/>
      <c r="B257" s="114">
        <f t="shared" ca="1" si="30"/>
        <v>44409</v>
      </c>
      <c r="C257" s="101">
        <v>6.7415652144650701E-2</v>
      </c>
      <c r="D257" s="101">
        <v>0.4</v>
      </c>
      <c r="E257" s="101">
        <v>0.4</v>
      </c>
      <c r="F257" s="101">
        <v>0.16250000000000001</v>
      </c>
      <c r="G257" s="101">
        <v>0.17</v>
      </c>
      <c r="H257" s="101">
        <v>0.17749999999999999</v>
      </c>
      <c r="I257" s="102">
        <v>5.4990000000000006</v>
      </c>
      <c r="J257" s="101">
        <v>5.5040000000000004</v>
      </c>
      <c r="K257" s="101">
        <v>5.5090000000000003</v>
      </c>
      <c r="L257" s="101">
        <v>0.27250000000000002</v>
      </c>
      <c r="M257" s="101">
        <v>0.66</v>
      </c>
      <c r="O257" s="86"/>
      <c r="P257" s="115"/>
      <c r="Q257" s="115"/>
      <c r="R257" s="188">
        <f t="shared" ca="1" si="27"/>
        <v>44409</v>
      </c>
      <c r="S257" s="130">
        <f t="shared" si="34"/>
        <v>0.33</v>
      </c>
      <c r="T257" s="129">
        <f t="shared" si="35"/>
        <v>0.4</v>
      </c>
      <c r="U257" s="131">
        <f t="shared" si="29"/>
        <v>0.47000000000000003</v>
      </c>
      <c r="BP257" s="92">
        <f t="shared" si="26"/>
        <v>256</v>
      </c>
      <c r="BQ257" s="135" t="s">
        <v>355</v>
      </c>
      <c r="BR257" s="91" t="s">
        <v>93</v>
      </c>
      <c r="BS257" s="90" t="s">
        <v>94</v>
      </c>
      <c r="BT257" s="96" t="s">
        <v>95</v>
      </c>
      <c r="BU257" s="96"/>
      <c r="BV257" s="90">
        <v>1</v>
      </c>
      <c r="BW257" s="91" t="s">
        <v>954</v>
      </c>
      <c r="BX257"/>
    </row>
    <row r="258" spans="1:76" ht="12.75" x14ac:dyDescent="0.2">
      <c r="A258" s="113"/>
      <c r="B258" s="114">
        <f t="shared" ca="1" si="30"/>
        <v>44440</v>
      </c>
      <c r="C258" s="101">
        <v>6.74124490114036E-2</v>
      </c>
      <c r="D258" s="101">
        <v>0.4</v>
      </c>
      <c r="E258" s="101">
        <v>0.4</v>
      </c>
      <c r="F258" s="101">
        <v>0.16250000000000001</v>
      </c>
      <c r="G258" s="101">
        <v>0.17</v>
      </c>
      <c r="H258" s="101">
        <v>0.17749999999999999</v>
      </c>
      <c r="I258" s="102">
        <v>5.532</v>
      </c>
      <c r="J258" s="101">
        <v>5.5369999999999999</v>
      </c>
      <c r="K258" s="101">
        <v>5.5420000000000007</v>
      </c>
      <c r="L258" s="101">
        <v>0.3075</v>
      </c>
      <c r="M258" s="101">
        <v>1.03</v>
      </c>
      <c r="O258" s="86"/>
      <c r="P258" s="115"/>
      <c r="Q258" s="115"/>
      <c r="R258" s="188">
        <f t="shared" ca="1" si="27"/>
        <v>44440</v>
      </c>
      <c r="S258" s="130">
        <f t="shared" si="34"/>
        <v>0.33</v>
      </c>
      <c r="T258" s="129">
        <f t="shared" si="35"/>
        <v>0.4</v>
      </c>
      <c r="U258" s="131">
        <f t="shared" si="29"/>
        <v>0.47000000000000003</v>
      </c>
      <c r="BP258" s="92">
        <f t="shared" ref="BP258:BP321" si="36">BP257+BV258</f>
        <v>257</v>
      </c>
      <c r="BQ258" s="135" t="s">
        <v>356</v>
      </c>
      <c r="BR258" s="91" t="s">
        <v>93</v>
      </c>
      <c r="BS258" s="90" t="s">
        <v>94</v>
      </c>
      <c r="BT258" s="96" t="s">
        <v>95</v>
      </c>
      <c r="BU258" s="96"/>
      <c r="BV258" s="90">
        <v>1</v>
      </c>
      <c r="BW258" s="91" t="s">
        <v>955</v>
      </c>
      <c r="BX258"/>
    </row>
    <row r="259" spans="1:76" ht="12.75" x14ac:dyDescent="0.2">
      <c r="A259" s="113"/>
      <c r="B259" s="114">
        <f t="shared" ca="1" si="30"/>
        <v>44470</v>
      </c>
      <c r="C259" s="101">
        <v>6.7409349205039201E-2</v>
      </c>
      <c r="D259" s="101">
        <v>0.4</v>
      </c>
      <c r="E259" s="101">
        <v>0.4</v>
      </c>
      <c r="F259" s="101">
        <v>0.16250000000000001</v>
      </c>
      <c r="G259" s="101">
        <v>0.17</v>
      </c>
      <c r="H259" s="101">
        <v>0.17749999999999999</v>
      </c>
      <c r="I259" s="102">
        <v>5.577</v>
      </c>
      <c r="J259" s="101">
        <v>5.5819999999999999</v>
      </c>
      <c r="K259" s="101">
        <v>5.5870000000000006</v>
      </c>
      <c r="L259" s="101">
        <v>0.3125</v>
      </c>
      <c r="M259" s="101">
        <v>1.25</v>
      </c>
      <c r="O259" s="86"/>
      <c r="P259" s="115"/>
      <c r="Q259" s="115"/>
      <c r="R259" s="188">
        <f t="shared" ca="1" si="27"/>
        <v>44470</v>
      </c>
      <c r="S259" s="130">
        <f t="shared" si="34"/>
        <v>0.33</v>
      </c>
      <c r="T259" s="129">
        <f t="shared" si="35"/>
        <v>0.4</v>
      </c>
      <c r="U259" s="131">
        <f t="shared" si="29"/>
        <v>0.47000000000000003</v>
      </c>
      <c r="BP259" s="92">
        <f t="shared" si="36"/>
        <v>258</v>
      </c>
      <c r="BQ259" s="135" t="s">
        <v>357</v>
      </c>
      <c r="BR259" s="91" t="s">
        <v>93</v>
      </c>
      <c r="BS259" s="90" t="s">
        <v>94</v>
      </c>
      <c r="BT259" s="96" t="s">
        <v>95</v>
      </c>
      <c r="BU259" s="96"/>
      <c r="BV259" s="90">
        <v>1</v>
      </c>
      <c r="BW259" s="91" t="s">
        <v>956</v>
      </c>
      <c r="BX259"/>
    </row>
    <row r="260" spans="1:76" ht="12.75" x14ac:dyDescent="0.2">
      <c r="A260" s="113"/>
      <c r="B260" s="114">
        <f t="shared" ca="1" si="30"/>
        <v>44501</v>
      </c>
      <c r="C260" s="101">
        <v>6.7406146071798706E-2</v>
      </c>
      <c r="D260" s="101">
        <v>0.5</v>
      </c>
      <c r="E260" s="101">
        <v>0.5</v>
      </c>
      <c r="F260" s="101">
        <v>0.16250000000000001</v>
      </c>
      <c r="G260" s="101">
        <v>0.17</v>
      </c>
      <c r="H260" s="101">
        <v>0.17749999999999999</v>
      </c>
      <c r="I260" s="102">
        <v>5.6120000000000001</v>
      </c>
      <c r="J260" s="101">
        <v>5.617</v>
      </c>
      <c r="K260" s="101">
        <v>5.6219999999999999</v>
      </c>
      <c r="L260" s="101">
        <v>0.3125</v>
      </c>
      <c r="M260" s="101">
        <v>1.25</v>
      </c>
      <c r="O260" s="86"/>
      <c r="P260" s="115"/>
      <c r="Q260" s="115"/>
      <c r="R260" s="188">
        <f t="shared" ca="1" si="27"/>
        <v>44501</v>
      </c>
      <c r="S260" s="130">
        <f t="shared" si="34"/>
        <v>0.43</v>
      </c>
      <c r="T260" s="129">
        <f t="shared" si="35"/>
        <v>0.5</v>
      </c>
      <c r="U260" s="131">
        <f t="shared" si="29"/>
        <v>0.57000000000000006</v>
      </c>
      <c r="BP260" s="92">
        <f t="shared" si="36"/>
        <v>259</v>
      </c>
      <c r="BQ260" s="135" t="s">
        <v>358</v>
      </c>
      <c r="BR260" s="91" t="s">
        <v>93</v>
      </c>
      <c r="BS260" s="90" t="s">
        <v>94</v>
      </c>
      <c r="BT260" s="96" t="s">
        <v>95</v>
      </c>
      <c r="BU260" s="96"/>
      <c r="BV260" s="90">
        <v>1</v>
      </c>
      <c r="BW260" s="91" t="s">
        <v>957</v>
      </c>
      <c r="BX260"/>
    </row>
    <row r="261" spans="1:76" ht="12.75" x14ac:dyDescent="0.2">
      <c r="A261" s="113"/>
      <c r="B261" s="114">
        <f t="shared" ca="1" si="30"/>
        <v>44531</v>
      </c>
      <c r="C261" s="101">
        <v>6.7402942938561902E-2</v>
      </c>
      <c r="D261" s="101">
        <v>0.55000000000000004</v>
      </c>
      <c r="E261" s="101">
        <v>0.55000000000000004</v>
      </c>
      <c r="F261" s="101">
        <v>0.16250000000000001</v>
      </c>
      <c r="G261" s="101">
        <v>0.17</v>
      </c>
      <c r="H261" s="101">
        <v>0.17749999999999999</v>
      </c>
      <c r="I261" s="102">
        <v>5.617</v>
      </c>
      <c r="J261" s="101">
        <v>5.6219999999999999</v>
      </c>
      <c r="K261" s="101">
        <v>5.6270000000000007</v>
      </c>
      <c r="L261" s="101">
        <v>0.27</v>
      </c>
      <c r="M261" s="101">
        <v>0.90500000000000003</v>
      </c>
      <c r="O261" s="86"/>
      <c r="P261" s="115"/>
      <c r="Q261" s="115"/>
      <c r="R261" s="188">
        <f t="shared" ca="1" si="27"/>
        <v>44531</v>
      </c>
      <c r="S261" s="130">
        <f t="shared" si="34"/>
        <v>0.48000000000000004</v>
      </c>
      <c r="T261" s="129">
        <f t="shared" si="35"/>
        <v>0.55000000000000004</v>
      </c>
      <c r="U261" s="131">
        <f t="shared" si="29"/>
        <v>0.62000000000000011</v>
      </c>
      <c r="BP261" s="92">
        <f t="shared" si="36"/>
        <v>260</v>
      </c>
      <c r="BQ261" s="135" t="s">
        <v>359</v>
      </c>
      <c r="BR261" s="91" t="s">
        <v>93</v>
      </c>
      <c r="BS261" s="90" t="s">
        <v>94</v>
      </c>
      <c r="BT261" s="96" t="s">
        <v>95</v>
      </c>
      <c r="BU261" s="96"/>
      <c r="BV261" s="90">
        <v>1</v>
      </c>
      <c r="BW261" s="91" t="s">
        <v>958</v>
      </c>
      <c r="BX261"/>
    </row>
    <row r="262" spans="1:76" ht="12.75" x14ac:dyDescent="0.2">
      <c r="A262" s="113"/>
      <c r="B262" s="114">
        <f t="shared" ca="1" si="30"/>
        <v>44562</v>
      </c>
      <c r="C262" s="101">
        <v>6.7399843132206705E-2</v>
      </c>
      <c r="D262" s="101">
        <v>0.55000000000000004</v>
      </c>
      <c r="E262" s="101">
        <v>0.55000000000000004</v>
      </c>
      <c r="F262" s="101">
        <v>0.16250000000000001</v>
      </c>
      <c r="G262" s="101">
        <v>0.17</v>
      </c>
      <c r="H262" s="101">
        <v>0.17749999999999999</v>
      </c>
      <c r="I262" s="102">
        <v>5.6420000000000003</v>
      </c>
      <c r="J262" s="101">
        <v>5.6470000000000002</v>
      </c>
      <c r="K262" s="101">
        <v>5.6520000000000001</v>
      </c>
      <c r="L262" s="101">
        <v>0.20499999999999999</v>
      </c>
      <c r="M262" s="101">
        <v>0.36499999999999999</v>
      </c>
      <c r="O262" s="86"/>
      <c r="P262" s="115"/>
      <c r="Q262" s="115"/>
      <c r="R262" s="188">
        <f t="shared" ca="1" si="27"/>
        <v>44562</v>
      </c>
      <c r="S262" s="130">
        <f t="shared" si="34"/>
        <v>0.48000000000000004</v>
      </c>
      <c r="T262" s="129">
        <f t="shared" si="35"/>
        <v>0.55000000000000004</v>
      </c>
      <c r="U262" s="131">
        <f t="shared" si="29"/>
        <v>0.62000000000000011</v>
      </c>
      <c r="BP262" s="92">
        <f t="shared" si="36"/>
        <v>261</v>
      </c>
      <c r="BQ262" s="135" t="s">
        <v>360</v>
      </c>
      <c r="BR262" s="91" t="s">
        <v>93</v>
      </c>
      <c r="BS262" s="90" t="s">
        <v>94</v>
      </c>
      <c r="BT262" s="96" t="s">
        <v>95</v>
      </c>
      <c r="BU262" s="96"/>
      <c r="BV262" s="90">
        <v>1</v>
      </c>
      <c r="BW262" s="91" t="s">
        <v>959</v>
      </c>
      <c r="BX262"/>
    </row>
    <row r="263" spans="1:76" ht="12.75" x14ac:dyDescent="0.2">
      <c r="A263" s="113"/>
      <c r="B263" s="114">
        <f t="shared" ca="1" si="30"/>
        <v>44593</v>
      </c>
      <c r="C263" s="101">
        <v>6.7396639998976007E-2</v>
      </c>
      <c r="D263" s="101">
        <v>0.8</v>
      </c>
      <c r="E263" s="101">
        <v>0.8</v>
      </c>
      <c r="F263" s="101">
        <v>0.16250000000000001</v>
      </c>
      <c r="G263" s="101">
        <v>0.17</v>
      </c>
      <c r="H263" s="101">
        <v>0.17749999999999999</v>
      </c>
      <c r="I263" s="102">
        <v>5.7520000000000007</v>
      </c>
      <c r="J263" s="101">
        <v>5.7570000000000006</v>
      </c>
      <c r="K263" s="101">
        <v>5.7620000000000005</v>
      </c>
      <c r="L263" s="101">
        <v>0.1925</v>
      </c>
      <c r="M263" s="101">
        <v>0.29749999999999999</v>
      </c>
      <c r="O263" s="86"/>
      <c r="P263" s="115"/>
      <c r="Q263" s="115"/>
      <c r="R263" s="188">
        <f t="shared" ca="1" si="27"/>
        <v>44593</v>
      </c>
      <c r="S263" s="130">
        <f t="shared" si="34"/>
        <v>0.73</v>
      </c>
      <c r="T263" s="129">
        <f t="shared" si="35"/>
        <v>0.8</v>
      </c>
      <c r="U263" s="131">
        <f t="shared" si="29"/>
        <v>0.87000000000000011</v>
      </c>
      <c r="BP263" s="92">
        <f t="shared" si="36"/>
        <v>262</v>
      </c>
      <c r="BQ263" s="135" t="s">
        <v>361</v>
      </c>
      <c r="BR263" s="91" t="s">
        <v>93</v>
      </c>
      <c r="BS263" s="90" t="s">
        <v>94</v>
      </c>
      <c r="BT263" s="96" t="s">
        <v>95</v>
      </c>
      <c r="BU263" s="96"/>
      <c r="BV263" s="90">
        <v>1</v>
      </c>
      <c r="BW263" s="91" t="s">
        <v>960</v>
      </c>
      <c r="BX263"/>
    </row>
    <row r="264" spans="1:76" ht="12.75" x14ac:dyDescent="0.2">
      <c r="A264" s="113"/>
      <c r="B264" s="114">
        <f t="shared" ca="1" si="30"/>
        <v>44621</v>
      </c>
      <c r="C264" s="101">
        <v>6.7393540192627596E-2</v>
      </c>
      <c r="D264" s="101">
        <v>1</v>
      </c>
      <c r="E264" s="101">
        <v>1</v>
      </c>
      <c r="F264" s="101">
        <v>0.16250000000000001</v>
      </c>
      <c r="G264" s="101">
        <v>0.17</v>
      </c>
      <c r="H264" s="101">
        <v>0.17749999999999999</v>
      </c>
      <c r="I264" s="102">
        <v>5.8719999999999999</v>
      </c>
      <c r="J264" s="101">
        <v>5.8770000000000007</v>
      </c>
      <c r="K264" s="101">
        <v>5.8820000000000006</v>
      </c>
      <c r="L264" s="101">
        <v>0.1925</v>
      </c>
      <c r="M264" s="101">
        <v>0.29749999999999999</v>
      </c>
      <c r="O264" s="86"/>
      <c r="P264" s="115"/>
      <c r="Q264" s="115"/>
      <c r="R264" s="188">
        <f t="shared" ca="1" si="27"/>
        <v>44621</v>
      </c>
      <c r="S264" s="130">
        <f t="shared" si="34"/>
        <v>0.92999999999999994</v>
      </c>
      <c r="T264" s="129">
        <f t="shared" si="35"/>
        <v>1</v>
      </c>
      <c r="U264" s="131">
        <f t="shared" si="29"/>
        <v>1.07</v>
      </c>
      <c r="BP264" s="92">
        <f t="shared" si="36"/>
        <v>263</v>
      </c>
      <c r="BQ264" s="135" t="s">
        <v>362</v>
      </c>
      <c r="BR264" s="91" t="s">
        <v>93</v>
      </c>
      <c r="BS264" s="90" t="s">
        <v>94</v>
      </c>
      <c r="BT264" s="96" t="s">
        <v>95</v>
      </c>
      <c r="BU264" s="96"/>
      <c r="BV264" s="90">
        <v>1</v>
      </c>
      <c r="BW264" s="91" t="s">
        <v>961</v>
      </c>
      <c r="BX264"/>
    </row>
    <row r="265" spans="1:76" ht="12.75" x14ac:dyDescent="0.2">
      <c r="A265" s="113"/>
      <c r="B265" s="114">
        <f t="shared" ca="1" si="30"/>
        <v>44652</v>
      </c>
      <c r="C265" s="101">
        <v>6.7390337059404004E-2</v>
      </c>
      <c r="D265" s="101">
        <v>1</v>
      </c>
      <c r="E265" s="101">
        <v>1</v>
      </c>
      <c r="F265" s="101">
        <v>0.16250000000000001</v>
      </c>
      <c r="G265" s="101">
        <v>0.17</v>
      </c>
      <c r="H265" s="101">
        <v>0.17749999999999999</v>
      </c>
      <c r="I265" s="102">
        <v>5.9770000000000003</v>
      </c>
      <c r="J265" s="101">
        <v>5.9820000000000002</v>
      </c>
      <c r="K265" s="101">
        <v>5.9870000000000001</v>
      </c>
      <c r="L265" s="101">
        <v>0.1925</v>
      </c>
      <c r="M265" s="101">
        <v>0.31</v>
      </c>
      <c r="O265" s="86"/>
      <c r="P265" s="115"/>
      <c r="Q265" s="115"/>
      <c r="R265" s="188">
        <f t="shared" ca="1" si="27"/>
        <v>44652</v>
      </c>
      <c r="S265" s="130">
        <f t="shared" si="34"/>
        <v>0.92999999999999994</v>
      </c>
      <c r="T265" s="129">
        <f t="shared" si="35"/>
        <v>1</v>
      </c>
      <c r="U265" s="131">
        <f t="shared" si="29"/>
        <v>1.07</v>
      </c>
      <c r="BP265" s="92">
        <f t="shared" si="36"/>
        <v>264</v>
      </c>
      <c r="BQ265" s="135" t="s">
        <v>363</v>
      </c>
      <c r="BR265" s="91" t="s">
        <v>93</v>
      </c>
      <c r="BS265" s="90" t="s">
        <v>94</v>
      </c>
      <c r="BT265" s="96" t="s">
        <v>95</v>
      </c>
      <c r="BU265" s="96"/>
      <c r="BV265" s="90">
        <v>1</v>
      </c>
      <c r="BW265" s="91" t="s">
        <v>962</v>
      </c>
      <c r="BX265"/>
    </row>
    <row r="266" spans="1:76" ht="12.75" x14ac:dyDescent="0.2">
      <c r="A266" s="113"/>
      <c r="B266" s="114">
        <f t="shared" ca="1" si="30"/>
        <v>44682</v>
      </c>
      <c r="C266" s="101">
        <v>6.7387133926183604E-2</v>
      </c>
      <c r="D266" s="101">
        <v>1</v>
      </c>
      <c r="E266" s="101">
        <v>1</v>
      </c>
      <c r="F266" s="101">
        <v>0.16250000000000001</v>
      </c>
      <c r="G266" s="101">
        <v>0.17</v>
      </c>
      <c r="H266" s="101">
        <v>0.17749999999999999</v>
      </c>
      <c r="I266" s="102">
        <v>5.8570000000000002</v>
      </c>
      <c r="J266" s="101">
        <v>5.8620000000000001</v>
      </c>
      <c r="K266" s="101">
        <v>5.867</v>
      </c>
      <c r="L266" s="101">
        <v>0.1925</v>
      </c>
      <c r="M266" s="101">
        <v>0.31</v>
      </c>
      <c r="O266" s="86"/>
      <c r="P266" s="115"/>
      <c r="Q266" s="115"/>
      <c r="R266" s="188">
        <f t="shared" ca="1" si="27"/>
        <v>44682</v>
      </c>
      <c r="S266" s="130">
        <f t="shared" si="34"/>
        <v>0.92999999999999994</v>
      </c>
      <c r="T266" s="129">
        <f t="shared" si="35"/>
        <v>1</v>
      </c>
      <c r="U266" s="131">
        <f t="shared" si="29"/>
        <v>1.07</v>
      </c>
      <c r="BP266" s="92">
        <f t="shared" si="36"/>
        <v>265</v>
      </c>
      <c r="BQ266" s="135" t="s">
        <v>364</v>
      </c>
      <c r="BR266" s="91" t="s">
        <v>93</v>
      </c>
      <c r="BS266" s="90" t="s">
        <v>94</v>
      </c>
      <c r="BT266" s="96" t="s">
        <v>95</v>
      </c>
      <c r="BU266" s="96"/>
      <c r="BV266" s="90">
        <v>1</v>
      </c>
      <c r="BW266" s="91" t="s">
        <v>963</v>
      </c>
      <c r="BX266"/>
    </row>
    <row r="267" spans="1:76" ht="12.75" x14ac:dyDescent="0.2">
      <c r="A267" s="113"/>
      <c r="B267" s="114">
        <f t="shared" ca="1" si="30"/>
        <v>44713</v>
      </c>
      <c r="C267" s="101">
        <v>6.7384240773600307E-2</v>
      </c>
      <c r="D267" s="101">
        <v>0.75</v>
      </c>
      <c r="E267" s="101">
        <v>0.75</v>
      </c>
      <c r="F267" s="101">
        <v>0.16250000000000001</v>
      </c>
      <c r="G267" s="101">
        <v>0.17</v>
      </c>
      <c r="H267" s="101">
        <v>0.17749999999999999</v>
      </c>
      <c r="I267" s="102">
        <v>5.7170000000000005</v>
      </c>
      <c r="J267" s="101">
        <v>5.7220000000000004</v>
      </c>
      <c r="K267" s="101">
        <v>5.7270000000000003</v>
      </c>
      <c r="L267" s="101">
        <v>0.1925</v>
      </c>
      <c r="M267" s="101">
        <v>0.3</v>
      </c>
      <c r="O267" s="86"/>
      <c r="P267" s="115"/>
      <c r="Q267" s="115"/>
      <c r="R267" s="188">
        <f t="shared" ca="1" si="27"/>
        <v>44713</v>
      </c>
      <c r="S267" s="130">
        <f t="shared" si="34"/>
        <v>0.67999999999999994</v>
      </c>
      <c r="T267" s="129">
        <f t="shared" si="35"/>
        <v>0.75</v>
      </c>
      <c r="U267" s="131">
        <f t="shared" si="29"/>
        <v>0.82000000000000006</v>
      </c>
      <c r="BP267" s="92">
        <f t="shared" si="36"/>
        <v>266</v>
      </c>
      <c r="BQ267" s="135" t="s">
        <v>365</v>
      </c>
      <c r="BR267" s="91" t="s">
        <v>93</v>
      </c>
      <c r="BS267" s="90" t="s">
        <v>94</v>
      </c>
      <c r="BT267" s="96" t="s">
        <v>95</v>
      </c>
      <c r="BU267" s="96"/>
      <c r="BV267" s="90">
        <v>1</v>
      </c>
      <c r="BW267" s="91" t="s">
        <v>964</v>
      </c>
      <c r="BX267"/>
    </row>
    <row r="268" spans="1:76" ht="12.75" x14ac:dyDescent="0.2">
      <c r="A268" s="113"/>
      <c r="B268" s="114">
        <f t="shared" ca="1" si="30"/>
        <v>44743</v>
      </c>
      <c r="C268" s="101">
        <v>6.7381037640386499E-2</v>
      </c>
      <c r="D268" s="101">
        <v>0.4</v>
      </c>
      <c r="E268" s="101">
        <v>0.4</v>
      </c>
      <c r="F268" s="101">
        <v>0.16250000000000001</v>
      </c>
      <c r="G268" s="101">
        <v>0.17</v>
      </c>
      <c r="H268" s="101">
        <v>0.17749999999999999</v>
      </c>
      <c r="I268" s="102">
        <v>5.5750000000000002</v>
      </c>
      <c r="J268" s="101">
        <v>5.58</v>
      </c>
      <c r="K268" s="101">
        <v>5.585</v>
      </c>
      <c r="L268" s="101">
        <v>0.19750000000000001</v>
      </c>
      <c r="M268" s="101">
        <v>0.37253000000000003</v>
      </c>
      <c r="O268" s="86"/>
      <c r="P268" s="115"/>
      <c r="Q268" s="115"/>
      <c r="R268" s="188">
        <f t="shared" ca="1" si="27"/>
        <v>44743</v>
      </c>
      <c r="S268" s="130">
        <f t="shared" si="34"/>
        <v>0.33</v>
      </c>
      <c r="T268" s="129">
        <f t="shared" si="35"/>
        <v>0.4</v>
      </c>
      <c r="U268" s="131">
        <f t="shared" si="29"/>
        <v>0.47000000000000003</v>
      </c>
      <c r="BP268" s="92">
        <f t="shared" si="36"/>
        <v>267</v>
      </c>
      <c r="BQ268" s="135" t="s">
        <v>366</v>
      </c>
      <c r="BR268" s="91" t="s">
        <v>93</v>
      </c>
      <c r="BS268" s="90" t="s">
        <v>94</v>
      </c>
      <c r="BT268" s="96" t="s">
        <v>95</v>
      </c>
      <c r="BU268" s="96"/>
      <c r="BV268" s="90">
        <v>1</v>
      </c>
      <c r="BW268" s="91" t="s">
        <v>965</v>
      </c>
      <c r="BX268"/>
    </row>
    <row r="269" spans="1:76" ht="12.75" x14ac:dyDescent="0.2">
      <c r="A269" s="113"/>
      <c r="B269" s="114">
        <f t="shared" ca="1" si="30"/>
        <v>44774</v>
      </c>
      <c r="C269" s="101">
        <v>6.7377937834054005E-2</v>
      </c>
      <c r="D269" s="101">
        <v>0.4</v>
      </c>
      <c r="E269" s="101">
        <v>0.4</v>
      </c>
      <c r="F269" s="101">
        <v>0.16250000000000001</v>
      </c>
      <c r="G269" s="101">
        <v>0.17</v>
      </c>
      <c r="H269" s="101">
        <v>0.17749999999999999</v>
      </c>
      <c r="I269" s="102">
        <v>5.609</v>
      </c>
      <c r="J269" s="101">
        <v>5.6139999999999999</v>
      </c>
      <c r="K269" s="101">
        <v>5.6190000000000007</v>
      </c>
      <c r="L269" s="101">
        <v>0.27250000000000002</v>
      </c>
      <c r="M269" s="101">
        <v>0.66</v>
      </c>
      <c r="O269" s="86"/>
      <c r="P269" s="115"/>
      <c r="Q269" s="115"/>
      <c r="R269" s="188">
        <f t="shared" ca="1" si="27"/>
        <v>44774</v>
      </c>
      <c r="S269" s="130">
        <f t="shared" si="34"/>
        <v>0.33</v>
      </c>
      <c r="T269" s="129">
        <f t="shared" si="35"/>
        <v>0.4</v>
      </c>
      <c r="U269" s="131">
        <f t="shared" si="29"/>
        <v>0.47000000000000003</v>
      </c>
      <c r="BP269" s="92">
        <f t="shared" si="36"/>
        <v>268</v>
      </c>
      <c r="BQ269" s="135" t="s">
        <v>367</v>
      </c>
      <c r="BR269" s="91" t="s">
        <v>93</v>
      </c>
      <c r="BS269" s="90" t="s">
        <v>94</v>
      </c>
      <c r="BT269" s="96" t="s">
        <v>95</v>
      </c>
      <c r="BU269" s="96"/>
      <c r="BV269" s="90">
        <v>1</v>
      </c>
      <c r="BW269" s="91" t="s">
        <v>966</v>
      </c>
      <c r="BX269"/>
    </row>
    <row r="270" spans="1:76" ht="12.75" x14ac:dyDescent="0.2">
      <c r="A270" s="113"/>
      <c r="B270" s="114">
        <f t="shared" ca="1" si="30"/>
        <v>44805</v>
      </c>
      <c r="C270" s="101">
        <v>6.73747347008469E-2</v>
      </c>
      <c r="D270" s="101">
        <v>0.4</v>
      </c>
      <c r="E270" s="101">
        <v>0.4</v>
      </c>
      <c r="F270" s="101">
        <v>0.16250000000000001</v>
      </c>
      <c r="G270" s="101">
        <v>0.17</v>
      </c>
      <c r="H270" s="101">
        <v>0.17749999999999999</v>
      </c>
      <c r="I270" s="102">
        <v>5.6420000000000003</v>
      </c>
      <c r="J270" s="101">
        <v>5.6470000000000002</v>
      </c>
      <c r="K270" s="101">
        <v>5.6520000000000001</v>
      </c>
      <c r="L270" s="101">
        <v>0.3075</v>
      </c>
      <c r="M270" s="101">
        <v>1.03</v>
      </c>
      <c r="O270" s="86"/>
      <c r="P270" s="115"/>
      <c r="Q270" s="115"/>
      <c r="R270" s="188">
        <f t="shared" ca="1" si="27"/>
        <v>44805</v>
      </c>
      <c r="S270" s="130">
        <f t="shared" si="34"/>
        <v>0.33</v>
      </c>
      <c r="T270" s="129">
        <f t="shared" si="35"/>
        <v>0.4</v>
      </c>
      <c r="U270" s="131">
        <f t="shared" si="29"/>
        <v>0.47000000000000003</v>
      </c>
      <c r="BP270" s="92">
        <f t="shared" si="36"/>
        <v>269</v>
      </c>
      <c r="BQ270" s="135" t="s">
        <v>368</v>
      </c>
      <c r="BR270" s="91" t="s">
        <v>93</v>
      </c>
      <c r="BS270" s="90" t="s">
        <v>94</v>
      </c>
      <c r="BT270" s="96" t="s">
        <v>95</v>
      </c>
      <c r="BU270" s="96"/>
      <c r="BV270" s="90">
        <v>1</v>
      </c>
      <c r="BW270" s="91" t="s">
        <v>967</v>
      </c>
      <c r="BX270"/>
    </row>
    <row r="271" spans="1:76" ht="12.75" x14ac:dyDescent="0.2">
      <c r="A271" s="113"/>
      <c r="B271" s="114">
        <f t="shared" ca="1" si="30"/>
        <v>44835</v>
      </c>
      <c r="C271" s="101">
        <v>6.7371634894520596E-2</v>
      </c>
      <c r="D271" s="101">
        <v>0.4</v>
      </c>
      <c r="E271" s="101">
        <v>0.4</v>
      </c>
      <c r="F271" s="101">
        <v>0.16250000000000001</v>
      </c>
      <c r="G271" s="101">
        <v>0.17</v>
      </c>
      <c r="H271" s="101">
        <v>0.17749999999999999</v>
      </c>
      <c r="I271" s="102">
        <v>5.6870000000000003</v>
      </c>
      <c r="J271" s="101">
        <v>5.6920000000000002</v>
      </c>
      <c r="K271" s="101">
        <v>5.6970000000000001</v>
      </c>
      <c r="L271" s="101">
        <v>0.3125</v>
      </c>
      <c r="M271" s="101">
        <v>1.25</v>
      </c>
      <c r="O271" s="86"/>
      <c r="P271" s="115"/>
      <c r="Q271" s="115"/>
      <c r="R271" s="188">
        <f t="shared" ca="1" si="27"/>
        <v>44835</v>
      </c>
      <c r="S271" s="130">
        <f t="shared" si="34"/>
        <v>0.33</v>
      </c>
      <c r="T271" s="129">
        <f t="shared" si="35"/>
        <v>0.4</v>
      </c>
      <c r="U271" s="131">
        <f t="shared" si="29"/>
        <v>0.47000000000000003</v>
      </c>
      <c r="BP271" s="92">
        <f t="shared" si="36"/>
        <v>270</v>
      </c>
      <c r="BQ271" s="135" t="s">
        <v>369</v>
      </c>
      <c r="BR271" s="91" t="s">
        <v>93</v>
      </c>
      <c r="BS271" s="90" t="s">
        <v>94</v>
      </c>
      <c r="BT271" s="96" t="s">
        <v>95</v>
      </c>
      <c r="BU271" s="96"/>
      <c r="BV271" s="90">
        <v>1</v>
      </c>
      <c r="BW271" s="91" t="s">
        <v>968</v>
      </c>
      <c r="BX271"/>
    </row>
    <row r="272" spans="1:76" ht="12.75" x14ac:dyDescent="0.2">
      <c r="A272" s="113"/>
      <c r="B272" s="114">
        <f t="shared" ca="1" si="30"/>
        <v>44866</v>
      </c>
      <c r="C272" s="101">
        <v>6.7368431761320097E-2</v>
      </c>
      <c r="D272" s="101">
        <v>0.5</v>
      </c>
      <c r="E272" s="101">
        <v>0.5</v>
      </c>
      <c r="F272" s="101">
        <v>0.16250000000000001</v>
      </c>
      <c r="G272" s="101">
        <v>0.17</v>
      </c>
      <c r="H272" s="101">
        <v>0.17749999999999999</v>
      </c>
      <c r="I272" s="102">
        <v>5.7220000000000004</v>
      </c>
      <c r="J272" s="101">
        <v>5.7270000000000003</v>
      </c>
      <c r="K272" s="101">
        <v>5.7320000000000002</v>
      </c>
      <c r="L272" s="101">
        <v>0.3125</v>
      </c>
      <c r="M272" s="101">
        <v>1.25</v>
      </c>
      <c r="O272" s="86"/>
      <c r="P272" s="115"/>
      <c r="Q272" s="115"/>
      <c r="R272" s="188">
        <f t="shared" ca="1" si="27"/>
        <v>44866</v>
      </c>
      <c r="S272" s="130">
        <f t="shared" si="34"/>
        <v>0.43</v>
      </c>
      <c r="T272" s="129">
        <f t="shared" si="35"/>
        <v>0.5</v>
      </c>
      <c r="U272" s="131">
        <f t="shared" si="29"/>
        <v>0.57000000000000006</v>
      </c>
      <c r="BP272" s="92">
        <f t="shared" si="36"/>
        <v>271</v>
      </c>
      <c r="BQ272" s="135" t="s">
        <v>370</v>
      </c>
      <c r="BR272" s="91" t="s">
        <v>93</v>
      </c>
      <c r="BS272" s="90" t="s">
        <v>94</v>
      </c>
      <c r="BT272" s="96" t="s">
        <v>95</v>
      </c>
      <c r="BU272" s="96"/>
      <c r="BV272" s="90">
        <v>1</v>
      </c>
      <c r="BW272" s="91" t="s">
        <v>969</v>
      </c>
      <c r="BX272"/>
    </row>
    <row r="273" spans="1:76" ht="12.75" x14ac:dyDescent="0.2">
      <c r="A273" s="113"/>
      <c r="B273" s="114">
        <f t="shared" ca="1" si="30"/>
        <v>44896</v>
      </c>
      <c r="C273" s="101">
        <v>6.587113618070202E-2</v>
      </c>
      <c r="D273" s="101">
        <v>0.4</v>
      </c>
      <c r="E273" s="101">
        <v>0.4</v>
      </c>
      <c r="F273" s="101">
        <v>0.16250000000000001</v>
      </c>
      <c r="G273" s="101">
        <v>0.17</v>
      </c>
      <c r="H273" s="101">
        <v>0.17749999999999999</v>
      </c>
      <c r="I273" s="102">
        <v>5.7725</v>
      </c>
      <c r="J273" s="101">
        <v>5.7774999999999999</v>
      </c>
      <c r="K273" s="101">
        <v>5.7824999999999998</v>
      </c>
      <c r="L273" s="101">
        <v>0.27</v>
      </c>
      <c r="M273" s="101">
        <v>0.90500000000000003</v>
      </c>
      <c r="O273" s="86"/>
      <c r="P273" s="115"/>
      <c r="Q273" s="115"/>
      <c r="R273" s="188">
        <f t="shared" ref="R273:R310" ca="1" si="37">B273</f>
        <v>44896</v>
      </c>
      <c r="S273" s="130">
        <f t="shared" si="34"/>
        <v>0.33</v>
      </c>
      <c r="T273" s="129">
        <f t="shared" si="35"/>
        <v>0.4</v>
      </c>
      <c r="U273" s="131">
        <f t="shared" ref="U273:U310" si="38">$U$16+T273</f>
        <v>0.47000000000000003</v>
      </c>
      <c r="BP273" s="92">
        <f t="shared" si="36"/>
        <v>272</v>
      </c>
      <c r="BQ273" s="135" t="s">
        <v>371</v>
      </c>
      <c r="BR273" s="91" t="s">
        <v>93</v>
      </c>
      <c r="BS273" s="90" t="s">
        <v>94</v>
      </c>
      <c r="BT273" s="96" t="s">
        <v>95</v>
      </c>
      <c r="BU273" s="96"/>
      <c r="BV273" s="90">
        <v>1</v>
      </c>
      <c r="BW273" s="91" t="s">
        <v>970</v>
      </c>
      <c r="BX273"/>
    </row>
    <row r="274" spans="1:76" ht="12.75" x14ac:dyDescent="0.2">
      <c r="A274" s="113"/>
      <c r="B274" s="114">
        <f t="shared" ref="B274:B337" ca="1" si="39">NextMonth(B273)</f>
        <v>44927</v>
      </c>
      <c r="C274" s="101">
        <v>6.5865230601659011E-2</v>
      </c>
      <c r="D274" s="101">
        <v>0.4</v>
      </c>
      <c r="E274" s="101">
        <v>0.4</v>
      </c>
      <c r="F274" s="101">
        <v>0.16250000000000001</v>
      </c>
      <c r="G274" s="101">
        <v>0.17</v>
      </c>
      <c r="H274" s="101">
        <v>0.17749999999999999</v>
      </c>
      <c r="I274" s="102">
        <v>5.7925000000000004</v>
      </c>
      <c r="J274" s="101">
        <v>5.7975000000000003</v>
      </c>
      <c r="K274" s="101">
        <v>5.8025000000000002</v>
      </c>
      <c r="L274" s="101">
        <v>0.20499999999999999</v>
      </c>
      <c r="M274" s="101">
        <v>0.36499999999999999</v>
      </c>
      <c r="O274" s="86"/>
      <c r="P274" s="115"/>
      <c r="Q274" s="115"/>
      <c r="R274" s="188">
        <f t="shared" ca="1" si="37"/>
        <v>44927</v>
      </c>
      <c r="S274" s="130">
        <f t="shared" si="34"/>
        <v>0.33</v>
      </c>
      <c r="T274" s="129">
        <f t="shared" si="35"/>
        <v>0.4</v>
      </c>
      <c r="U274" s="131">
        <f t="shared" si="38"/>
        <v>0.47000000000000003</v>
      </c>
      <c r="BP274" s="92">
        <f t="shared" si="36"/>
        <v>273</v>
      </c>
      <c r="BQ274" s="135" t="s">
        <v>372</v>
      </c>
      <c r="BR274" s="91" t="s">
        <v>93</v>
      </c>
      <c r="BS274" s="90" t="s">
        <v>94</v>
      </c>
      <c r="BT274" s="96" t="s">
        <v>95</v>
      </c>
      <c r="BU274" s="96"/>
      <c r="BV274" s="90">
        <v>1</v>
      </c>
      <c r="BW274" s="91" t="s">
        <v>971</v>
      </c>
      <c r="BX274"/>
    </row>
    <row r="275" spans="1:76" ht="12.75" x14ac:dyDescent="0.2">
      <c r="A275" s="113"/>
      <c r="B275" s="114">
        <f t="shared" ca="1" si="39"/>
        <v>44958</v>
      </c>
      <c r="C275" s="101">
        <v>6.5859515525174994E-2</v>
      </c>
      <c r="D275" s="101">
        <v>0.4</v>
      </c>
      <c r="E275" s="101">
        <v>0.4</v>
      </c>
      <c r="F275" s="101">
        <v>0.16250000000000001</v>
      </c>
      <c r="G275" s="101">
        <v>0.17</v>
      </c>
      <c r="H275" s="101">
        <v>0.17749999999999999</v>
      </c>
      <c r="I275" s="102">
        <v>5.7855000000000008</v>
      </c>
      <c r="J275" s="101">
        <v>5.7905000000000006</v>
      </c>
      <c r="K275" s="101">
        <v>5.7955000000000005</v>
      </c>
      <c r="L275" s="101">
        <v>0.1925</v>
      </c>
      <c r="M275" s="101">
        <v>0.29749999999999999</v>
      </c>
      <c r="O275" s="86"/>
      <c r="P275" s="115"/>
      <c r="Q275" s="115"/>
      <c r="R275" s="188">
        <f t="shared" ca="1" si="37"/>
        <v>44958</v>
      </c>
      <c r="S275" s="130">
        <f t="shared" si="34"/>
        <v>0.33</v>
      </c>
      <c r="T275" s="129">
        <f t="shared" si="35"/>
        <v>0.4</v>
      </c>
      <c r="U275" s="131">
        <f t="shared" si="38"/>
        <v>0.47000000000000003</v>
      </c>
      <c r="BP275" s="92">
        <f t="shared" si="36"/>
        <v>274</v>
      </c>
      <c r="BQ275" s="135" t="s">
        <v>373</v>
      </c>
      <c r="BR275" s="91" t="s">
        <v>93</v>
      </c>
      <c r="BS275" s="90" t="s">
        <v>94</v>
      </c>
      <c r="BT275" s="96" t="s">
        <v>95</v>
      </c>
      <c r="BU275" s="96"/>
      <c r="BV275" s="90">
        <v>1</v>
      </c>
      <c r="BW275" s="91" t="s">
        <v>972</v>
      </c>
      <c r="BX275"/>
    </row>
    <row r="276" spans="1:76" ht="12.75" x14ac:dyDescent="0.2">
      <c r="A276" s="113"/>
      <c r="B276" s="114">
        <f t="shared" ca="1" si="39"/>
        <v>44986</v>
      </c>
      <c r="C276" s="101">
        <v>6.5853609946154024E-2</v>
      </c>
      <c r="D276" s="101">
        <v>0.5</v>
      </c>
      <c r="E276" s="101">
        <v>0.5</v>
      </c>
      <c r="F276" s="101">
        <v>0.16250000000000001</v>
      </c>
      <c r="G276" s="101">
        <v>0.17</v>
      </c>
      <c r="H276" s="101">
        <v>0.17749999999999999</v>
      </c>
      <c r="I276" s="102">
        <v>5.7874999999999996</v>
      </c>
      <c r="J276" s="101">
        <v>5.7925000000000004</v>
      </c>
      <c r="K276" s="101">
        <v>5.7975000000000003</v>
      </c>
      <c r="L276" s="101">
        <v>0.1925</v>
      </c>
      <c r="M276" s="101">
        <v>0.29749999999999999</v>
      </c>
      <c r="O276" s="86"/>
      <c r="P276" s="115"/>
      <c r="Q276" s="115"/>
      <c r="R276" s="188">
        <f t="shared" ca="1" si="37"/>
        <v>44986</v>
      </c>
      <c r="S276" s="130">
        <f t="shared" si="34"/>
        <v>0.43</v>
      </c>
      <c r="T276" s="129">
        <f t="shared" si="35"/>
        <v>0.5</v>
      </c>
      <c r="U276" s="131">
        <f t="shared" si="38"/>
        <v>0.57000000000000006</v>
      </c>
      <c r="BP276" s="92">
        <f t="shared" si="36"/>
        <v>275</v>
      </c>
      <c r="BQ276" s="135" t="s">
        <v>374</v>
      </c>
      <c r="BR276" s="91" t="s">
        <v>93</v>
      </c>
      <c r="BS276" s="90" t="s">
        <v>94</v>
      </c>
      <c r="BT276" s="96" t="s">
        <v>95</v>
      </c>
      <c r="BU276" s="96"/>
      <c r="BV276" s="90">
        <v>1</v>
      </c>
      <c r="BW276" s="91" t="s">
        <v>973</v>
      </c>
      <c r="BX276"/>
    </row>
    <row r="277" spans="1:76" ht="12.75" x14ac:dyDescent="0.2">
      <c r="A277" s="113"/>
      <c r="B277" s="114">
        <f t="shared" ca="1" si="39"/>
        <v>45017</v>
      </c>
      <c r="C277" s="101">
        <v>6.5847704367145016E-2</v>
      </c>
      <c r="D277" s="101">
        <v>0.55000000000000004</v>
      </c>
      <c r="E277" s="101">
        <v>0.55000000000000004</v>
      </c>
      <c r="F277" s="101">
        <v>0.16250000000000001</v>
      </c>
      <c r="G277" s="101">
        <v>0.17</v>
      </c>
      <c r="H277" s="101">
        <v>0.17749999999999999</v>
      </c>
      <c r="I277" s="102">
        <v>5.8045000000000009</v>
      </c>
      <c r="J277" s="101">
        <v>5.8095000000000008</v>
      </c>
      <c r="K277" s="101">
        <v>5.8145000000000007</v>
      </c>
      <c r="L277" s="101">
        <v>0.1925</v>
      </c>
      <c r="M277" s="101">
        <v>0.31</v>
      </c>
      <c r="O277" s="86"/>
      <c r="P277" s="115"/>
      <c r="Q277" s="115"/>
      <c r="R277" s="188">
        <f t="shared" ca="1" si="37"/>
        <v>45017</v>
      </c>
      <c r="S277" s="130">
        <f t="shared" si="34"/>
        <v>0.48000000000000004</v>
      </c>
      <c r="T277" s="129">
        <f t="shared" si="35"/>
        <v>0.55000000000000004</v>
      </c>
      <c r="U277" s="131">
        <f t="shared" si="38"/>
        <v>0.62000000000000011</v>
      </c>
      <c r="BP277" s="92">
        <f t="shared" si="36"/>
        <v>276</v>
      </c>
      <c r="BQ277" s="135" t="s">
        <v>375</v>
      </c>
      <c r="BR277" s="91" t="s">
        <v>93</v>
      </c>
      <c r="BS277" s="90" t="s">
        <v>94</v>
      </c>
      <c r="BT277" s="96" t="s">
        <v>95</v>
      </c>
      <c r="BU277" s="96"/>
      <c r="BV277" s="90">
        <v>1</v>
      </c>
      <c r="BW277" s="91" t="s">
        <v>974</v>
      </c>
      <c r="BX277"/>
    </row>
    <row r="278" spans="1:76" ht="12.75" x14ac:dyDescent="0.2">
      <c r="A278" s="113"/>
      <c r="B278" s="114">
        <f t="shared" ca="1" si="39"/>
        <v>45047</v>
      </c>
      <c r="C278" s="101">
        <v>6.5841989290695027E-2</v>
      </c>
      <c r="D278" s="101">
        <v>0.55000000000000004</v>
      </c>
      <c r="E278" s="101">
        <v>0.55000000000000004</v>
      </c>
      <c r="F278" s="101">
        <v>0.16250000000000001</v>
      </c>
      <c r="G278" s="101">
        <v>0.17</v>
      </c>
      <c r="H278" s="101">
        <v>0.17749999999999999</v>
      </c>
      <c r="I278" s="102">
        <v>5.8145000000000007</v>
      </c>
      <c r="J278" s="101">
        <v>5.8195000000000006</v>
      </c>
      <c r="K278" s="101">
        <v>5.8245000000000005</v>
      </c>
      <c r="L278" s="101">
        <v>0.1925</v>
      </c>
      <c r="M278" s="101">
        <v>0.31</v>
      </c>
      <c r="O278" s="86"/>
      <c r="P278" s="115"/>
      <c r="Q278" s="115"/>
      <c r="R278" s="188">
        <f t="shared" ca="1" si="37"/>
        <v>45047</v>
      </c>
      <c r="S278" s="130">
        <f t="shared" si="34"/>
        <v>0.48000000000000004</v>
      </c>
      <c r="T278" s="129">
        <f t="shared" si="35"/>
        <v>0.55000000000000004</v>
      </c>
      <c r="U278" s="131">
        <f t="shared" si="38"/>
        <v>0.62000000000000011</v>
      </c>
      <c r="BP278" s="92">
        <f t="shared" si="36"/>
        <v>277</v>
      </c>
      <c r="BQ278" s="135" t="s">
        <v>376</v>
      </c>
      <c r="BR278" s="91" t="s">
        <v>93</v>
      </c>
      <c r="BS278" s="90" t="s">
        <v>94</v>
      </c>
      <c r="BT278" s="96" t="s">
        <v>95</v>
      </c>
      <c r="BU278" s="96"/>
      <c r="BV278" s="90">
        <v>1</v>
      </c>
      <c r="BW278" s="91" t="s">
        <v>975</v>
      </c>
      <c r="BX278"/>
    </row>
    <row r="279" spans="1:76" ht="12.75" x14ac:dyDescent="0.2">
      <c r="A279" s="113"/>
      <c r="B279" s="114">
        <f t="shared" ca="1" si="39"/>
        <v>45078</v>
      </c>
      <c r="C279" s="101">
        <v>6.5836083711708016E-2</v>
      </c>
      <c r="D279" s="101">
        <v>0.8</v>
      </c>
      <c r="E279" s="101">
        <v>0.8</v>
      </c>
      <c r="F279" s="101">
        <v>0.16250000000000001</v>
      </c>
      <c r="G279" s="101">
        <v>0.17</v>
      </c>
      <c r="H279" s="101">
        <v>0.17749999999999999</v>
      </c>
      <c r="I279" s="102">
        <v>5.9595000000000002</v>
      </c>
      <c r="J279" s="101">
        <v>5.9645000000000001</v>
      </c>
      <c r="K279" s="101">
        <v>5.9695000000000009</v>
      </c>
      <c r="L279" s="101">
        <v>0.1925</v>
      </c>
      <c r="M279" s="101">
        <v>0.3</v>
      </c>
      <c r="O279" s="86"/>
      <c r="P279" s="115"/>
      <c r="Q279" s="115"/>
      <c r="R279" s="188">
        <f t="shared" ca="1" si="37"/>
        <v>45078</v>
      </c>
      <c r="S279" s="130">
        <f t="shared" si="34"/>
        <v>0.73</v>
      </c>
      <c r="T279" s="129">
        <f t="shared" si="35"/>
        <v>0.8</v>
      </c>
      <c r="U279" s="131">
        <f t="shared" si="38"/>
        <v>0.87000000000000011</v>
      </c>
      <c r="BP279" s="92">
        <f t="shared" si="36"/>
        <v>278</v>
      </c>
      <c r="BQ279" s="135" t="s">
        <v>377</v>
      </c>
      <c r="BR279" s="91" t="s">
        <v>93</v>
      </c>
      <c r="BS279" s="90" t="s">
        <v>94</v>
      </c>
      <c r="BT279" s="96" t="s">
        <v>95</v>
      </c>
      <c r="BU279" s="96"/>
      <c r="BV279" s="90">
        <v>1</v>
      </c>
      <c r="BW279" s="91" t="s">
        <v>976</v>
      </c>
      <c r="BX279"/>
    </row>
    <row r="280" spans="1:76" ht="12.75" x14ac:dyDescent="0.2">
      <c r="A280" s="113"/>
      <c r="B280" s="114">
        <f t="shared" ca="1" si="39"/>
        <v>45108</v>
      </c>
      <c r="C280" s="101">
        <v>6.5830368635279995E-2</v>
      </c>
      <c r="D280" s="101">
        <v>1</v>
      </c>
      <c r="E280" s="101">
        <v>1</v>
      </c>
      <c r="F280" s="101">
        <v>0.16250000000000001</v>
      </c>
      <c r="G280" s="101">
        <v>0.17</v>
      </c>
      <c r="H280" s="101">
        <v>0.17749999999999999</v>
      </c>
      <c r="I280" s="102">
        <v>6.0995000000000008</v>
      </c>
      <c r="J280" s="101">
        <v>6.1045000000000007</v>
      </c>
      <c r="K280" s="101">
        <v>6.1095000000000006</v>
      </c>
      <c r="L280" s="101">
        <v>0.19750000000000001</v>
      </c>
      <c r="M280" s="101">
        <v>0.37253000000000003</v>
      </c>
      <c r="O280" s="86"/>
      <c r="P280" s="115"/>
      <c r="Q280" s="115"/>
      <c r="R280" s="188">
        <f t="shared" ca="1" si="37"/>
        <v>45108</v>
      </c>
      <c r="S280" s="130">
        <f t="shared" si="34"/>
        <v>0.92999999999999994</v>
      </c>
      <c r="T280" s="129">
        <f t="shared" si="35"/>
        <v>1</v>
      </c>
      <c r="U280" s="131">
        <f t="shared" si="38"/>
        <v>1.07</v>
      </c>
      <c r="BP280" s="92">
        <f t="shared" si="36"/>
        <v>279</v>
      </c>
      <c r="BQ280" s="135" t="s">
        <v>378</v>
      </c>
      <c r="BR280" s="91" t="s">
        <v>93</v>
      </c>
      <c r="BS280" s="90" t="s">
        <v>94</v>
      </c>
      <c r="BT280" s="96" t="s">
        <v>95</v>
      </c>
      <c r="BU280" s="96"/>
      <c r="BV280" s="90">
        <v>1</v>
      </c>
      <c r="BW280" s="91" t="s">
        <v>977</v>
      </c>
      <c r="BX280"/>
    </row>
    <row r="281" spans="1:76" ht="12.75" x14ac:dyDescent="0.2">
      <c r="A281" s="113"/>
      <c r="B281" s="114">
        <f t="shared" ca="1" si="39"/>
        <v>45139</v>
      </c>
      <c r="C281" s="101">
        <v>6.5824463056316007E-2</v>
      </c>
      <c r="D281" s="101">
        <v>1</v>
      </c>
      <c r="E281" s="101">
        <v>1</v>
      </c>
      <c r="F281" s="101">
        <v>0.16250000000000001</v>
      </c>
      <c r="G281" s="101">
        <v>0.17</v>
      </c>
      <c r="H281" s="101">
        <v>0.17749999999999999</v>
      </c>
      <c r="I281" s="102">
        <v>6.4249999999999998</v>
      </c>
      <c r="J281" s="101">
        <v>6.43</v>
      </c>
      <c r="K281" s="101">
        <v>6.4349999999999996</v>
      </c>
      <c r="L281" s="101">
        <v>0.27250000000000002</v>
      </c>
      <c r="M281" s="101">
        <v>0.66</v>
      </c>
      <c r="O281" s="86"/>
      <c r="P281" s="115"/>
      <c r="Q281" s="115"/>
      <c r="R281" s="188">
        <f t="shared" ca="1" si="37"/>
        <v>45139</v>
      </c>
      <c r="S281" s="130">
        <f t="shared" si="34"/>
        <v>0.92999999999999994</v>
      </c>
      <c r="T281" s="129">
        <f t="shared" si="35"/>
        <v>1</v>
      </c>
      <c r="U281" s="131">
        <f t="shared" si="38"/>
        <v>1.07</v>
      </c>
      <c r="BP281" s="92">
        <f t="shared" si="36"/>
        <v>280</v>
      </c>
      <c r="BQ281" s="135" t="s">
        <v>379</v>
      </c>
      <c r="BR281" s="91" t="s">
        <v>93</v>
      </c>
      <c r="BS281" s="90" t="s">
        <v>94</v>
      </c>
      <c r="BT281" s="96" t="s">
        <v>95</v>
      </c>
      <c r="BU281" s="96"/>
      <c r="BV281" s="90">
        <v>1</v>
      </c>
      <c r="BW281" s="91" t="s">
        <v>978</v>
      </c>
      <c r="BX281"/>
    </row>
    <row r="282" spans="1:76" ht="12.75" x14ac:dyDescent="0.2">
      <c r="A282" s="113"/>
      <c r="B282" s="114">
        <f t="shared" ca="1" si="39"/>
        <v>45170</v>
      </c>
      <c r="C282" s="101">
        <v>6.581855747736301E-2</v>
      </c>
      <c r="D282" s="101">
        <v>1</v>
      </c>
      <c r="E282" s="101">
        <v>1</v>
      </c>
      <c r="F282" s="101">
        <v>0.16250000000000001</v>
      </c>
      <c r="G282" s="101">
        <v>0.17</v>
      </c>
      <c r="H282" s="101">
        <v>0.17749999999999999</v>
      </c>
      <c r="I282" s="102">
        <v>6.28</v>
      </c>
      <c r="J282" s="101">
        <v>6.2850000000000001</v>
      </c>
      <c r="K282" s="101">
        <v>6.29</v>
      </c>
      <c r="L282" s="101">
        <v>0.3075</v>
      </c>
      <c r="M282" s="101">
        <v>1.03</v>
      </c>
      <c r="O282" s="86"/>
      <c r="P282" s="115"/>
      <c r="Q282" s="115"/>
      <c r="R282" s="188">
        <f t="shared" ca="1" si="37"/>
        <v>45170</v>
      </c>
      <c r="S282" s="130">
        <f t="shared" si="34"/>
        <v>0.92999999999999994</v>
      </c>
      <c r="T282" s="129">
        <f t="shared" si="35"/>
        <v>1</v>
      </c>
      <c r="U282" s="131">
        <f t="shared" si="38"/>
        <v>1.07</v>
      </c>
      <c r="BP282" s="92">
        <f t="shared" si="36"/>
        <v>281</v>
      </c>
      <c r="BQ282" s="135" t="s">
        <v>380</v>
      </c>
      <c r="BR282" s="91" t="s">
        <v>93</v>
      </c>
      <c r="BS282" s="90" t="s">
        <v>94</v>
      </c>
      <c r="BT282" s="96" t="s">
        <v>95</v>
      </c>
      <c r="BU282" s="96"/>
      <c r="BV282" s="90">
        <v>1</v>
      </c>
      <c r="BW282" s="91" t="s">
        <v>979</v>
      </c>
      <c r="BX282"/>
    </row>
    <row r="283" spans="1:76" ht="12.75" x14ac:dyDescent="0.2">
      <c r="A283" s="113"/>
      <c r="B283" s="114">
        <f t="shared" ca="1" si="39"/>
        <v>45200</v>
      </c>
      <c r="C283" s="101">
        <v>6.5813223406061022E-2</v>
      </c>
      <c r="D283" s="101">
        <v>0.75</v>
      </c>
      <c r="E283" s="101">
        <v>0.75</v>
      </c>
      <c r="F283" s="101">
        <v>0.16250000000000001</v>
      </c>
      <c r="G283" s="101">
        <v>0.17</v>
      </c>
      <c r="H283" s="101">
        <v>0.17749999999999999</v>
      </c>
      <c r="I283" s="102">
        <v>6.1449999999999996</v>
      </c>
      <c r="J283" s="101">
        <v>6.15</v>
      </c>
      <c r="K283" s="101">
        <v>6.1550000000000002</v>
      </c>
      <c r="L283" s="101">
        <v>0.3125</v>
      </c>
      <c r="M283" s="101">
        <v>1.25</v>
      </c>
      <c r="O283" s="86"/>
      <c r="P283" s="115"/>
      <c r="Q283" s="115"/>
      <c r="R283" s="188">
        <f t="shared" ca="1" si="37"/>
        <v>45200</v>
      </c>
      <c r="S283" s="130">
        <f t="shared" si="34"/>
        <v>0.67999999999999994</v>
      </c>
      <c r="T283" s="129">
        <f t="shared" si="35"/>
        <v>0.75</v>
      </c>
      <c r="U283" s="131">
        <f t="shared" si="38"/>
        <v>0.82000000000000006</v>
      </c>
      <c r="BP283" s="92">
        <f t="shared" si="36"/>
        <v>282</v>
      </c>
      <c r="BQ283" s="135" t="s">
        <v>381</v>
      </c>
      <c r="BR283" s="91" t="s">
        <v>93</v>
      </c>
      <c r="BS283" s="90" t="s">
        <v>94</v>
      </c>
      <c r="BT283" s="96" t="s">
        <v>95</v>
      </c>
      <c r="BU283" s="96"/>
      <c r="BV283" s="90">
        <v>1</v>
      </c>
      <c r="BW283" s="91" t="s">
        <v>980</v>
      </c>
      <c r="BX283"/>
    </row>
    <row r="284" spans="1:76" ht="12.75" x14ac:dyDescent="0.2">
      <c r="A284" s="113"/>
      <c r="B284" s="114">
        <f t="shared" ca="1" si="39"/>
        <v>45231</v>
      </c>
      <c r="C284" s="101">
        <v>6.5807317827131021E-2</v>
      </c>
      <c r="D284" s="101">
        <v>0.4</v>
      </c>
      <c r="E284" s="101">
        <v>0.4</v>
      </c>
      <c r="F284" s="101">
        <v>0.16250000000000001</v>
      </c>
      <c r="G284" s="101">
        <v>0.17</v>
      </c>
      <c r="H284" s="101">
        <v>0.17749999999999999</v>
      </c>
      <c r="I284" s="102">
        <v>5.9850000000000003</v>
      </c>
      <c r="J284" s="101">
        <v>5.99</v>
      </c>
      <c r="K284" s="101">
        <v>5.9950000000000001</v>
      </c>
      <c r="L284" s="101">
        <v>0.3125</v>
      </c>
      <c r="M284" s="101">
        <v>1.25</v>
      </c>
      <c r="O284" s="86"/>
      <c r="P284" s="115"/>
      <c r="Q284" s="115"/>
      <c r="R284" s="188">
        <f t="shared" ca="1" si="37"/>
        <v>45231</v>
      </c>
      <c r="S284" s="130">
        <f t="shared" si="34"/>
        <v>0.33</v>
      </c>
      <c r="T284" s="129">
        <f t="shared" si="35"/>
        <v>0.4</v>
      </c>
      <c r="U284" s="131">
        <f t="shared" si="38"/>
        <v>0.47000000000000003</v>
      </c>
      <c r="BP284" s="92">
        <f t="shared" si="36"/>
        <v>283</v>
      </c>
      <c r="BQ284" s="135" t="s">
        <v>382</v>
      </c>
      <c r="BR284" s="91" t="s">
        <v>93</v>
      </c>
      <c r="BS284" s="90" t="s">
        <v>94</v>
      </c>
      <c r="BT284" s="96" t="s">
        <v>95</v>
      </c>
      <c r="BU284" s="96"/>
      <c r="BV284" s="90">
        <v>1</v>
      </c>
      <c r="BW284" s="91" t="s">
        <v>981</v>
      </c>
      <c r="BX284"/>
    </row>
    <row r="285" spans="1:76" ht="12.75" x14ac:dyDescent="0.2">
      <c r="A285" s="113"/>
      <c r="B285" s="114">
        <f t="shared" ca="1" si="39"/>
        <v>45261</v>
      </c>
      <c r="C285" s="101">
        <v>6.5801602750756999E-2</v>
      </c>
      <c r="D285" s="101">
        <v>0.4</v>
      </c>
      <c r="E285" s="101">
        <v>0.4</v>
      </c>
      <c r="F285" s="101">
        <v>0.16250000000000001</v>
      </c>
      <c r="G285" s="101">
        <v>0.17</v>
      </c>
      <c r="H285" s="101">
        <v>0.17749999999999999</v>
      </c>
      <c r="I285" s="102">
        <v>5.95</v>
      </c>
      <c r="J285" s="101">
        <v>5.9550000000000001</v>
      </c>
      <c r="K285" s="101">
        <v>5.96</v>
      </c>
      <c r="L285" s="101">
        <v>0.27</v>
      </c>
      <c r="M285" s="101">
        <v>0.90500000000000003</v>
      </c>
      <c r="O285" s="86"/>
      <c r="P285" s="115"/>
      <c r="Q285" s="115"/>
      <c r="R285" s="188">
        <f t="shared" ca="1" si="37"/>
        <v>45261</v>
      </c>
      <c r="S285" s="130">
        <f t="shared" si="34"/>
        <v>0.33</v>
      </c>
      <c r="T285" s="129">
        <f t="shared" si="35"/>
        <v>0.4</v>
      </c>
      <c r="U285" s="131">
        <f t="shared" si="38"/>
        <v>0.47000000000000003</v>
      </c>
      <c r="BP285" s="92">
        <f t="shared" si="36"/>
        <v>284</v>
      </c>
      <c r="BQ285" s="135" t="s">
        <v>383</v>
      </c>
      <c r="BR285" s="91" t="s">
        <v>93</v>
      </c>
      <c r="BS285" s="90" t="s">
        <v>94</v>
      </c>
      <c r="BT285" s="96" t="s">
        <v>95</v>
      </c>
      <c r="BU285" s="96"/>
      <c r="BV285" s="90">
        <v>1</v>
      </c>
      <c r="BW285" s="91" t="s">
        <v>982</v>
      </c>
      <c r="BX285"/>
    </row>
    <row r="286" spans="1:76" ht="12.75" x14ac:dyDescent="0.2">
      <c r="A286" s="113"/>
      <c r="B286" s="114">
        <f t="shared" ca="1" si="39"/>
        <v>45292</v>
      </c>
      <c r="C286" s="101">
        <v>6.5795697171849007E-2</v>
      </c>
      <c r="D286" s="101">
        <v>0.4</v>
      </c>
      <c r="E286" s="101">
        <v>0.4</v>
      </c>
      <c r="F286" s="101">
        <v>0.16250000000000001</v>
      </c>
      <c r="G286" s="101">
        <v>0.17</v>
      </c>
      <c r="H286" s="101">
        <v>0.17749999999999999</v>
      </c>
      <c r="I286" s="102">
        <v>5.97</v>
      </c>
      <c r="J286" s="101">
        <v>5.9749999999999996</v>
      </c>
      <c r="K286" s="101">
        <v>5.98</v>
      </c>
      <c r="L286" s="101">
        <v>0.20499999999999999</v>
      </c>
      <c r="M286" s="101">
        <v>0.36499999999999999</v>
      </c>
      <c r="O286" s="86"/>
      <c r="P286" s="115"/>
      <c r="Q286" s="115"/>
      <c r="R286" s="188">
        <f t="shared" ca="1" si="37"/>
        <v>45292</v>
      </c>
      <c r="S286" s="130">
        <f t="shared" si="34"/>
        <v>0.33</v>
      </c>
      <c r="T286" s="129">
        <f t="shared" si="35"/>
        <v>0.4</v>
      </c>
      <c r="U286" s="131">
        <f t="shared" si="38"/>
        <v>0.47000000000000003</v>
      </c>
      <c r="BP286" s="92">
        <f t="shared" si="36"/>
        <v>285</v>
      </c>
      <c r="BQ286" s="135" t="s">
        <v>384</v>
      </c>
      <c r="BR286" s="91" t="s">
        <v>93</v>
      </c>
      <c r="BS286" s="90" t="s">
        <v>94</v>
      </c>
      <c r="BT286" s="96" t="s">
        <v>95</v>
      </c>
      <c r="BU286" s="96"/>
      <c r="BV286" s="90">
        <v>1</v>
      </c>
      <c r="BW286" s="91" t="s">
        <v>983</v>
      </c>
      <c r="BX286"/>
    </row>
    <row r="287" spans="1:76" ht="12.75" x14ac:dyDescent="0.2">
      <c r="A287" s="113"/>
      <c r="B287" s="114">
        <f t="shared" ca="1" si="39"/>
        <v>45323</v>
      </c>
      <c r="C287" s="101">
        <v>6.5789982095498009E-2</v>
      </c>
      <c r="D287" s="101">
        <v>0.4</v>
      </c>
      <c r="E287" s="101">
        <v>0.4</v>
      </c>
      <c r="F287" s="101">
        <v>0.16250000000000001</v>
      </c>
      <c r="G287" s="101">
        <v>0.17</v>
      </c>
      <c r="H287" s="101">
        <v>0.17749999999999999</v>
      </c>
      <c r="I287" s="102">
        <v>5.963000000000001</v>
      </c>
      <c r="J287" s="101">
        <v>5.9680000000000009</v>
      </c>
      <c r="K287" s="101">
        <v>5.9730000000000008</v>
      </c>
      <c r="L287" s="101">
        <v>0.1925</v>
      </c>
      <c r="M287" s="101">
        <v>0.29749999999999999</v>
      </c>
      <c r="O287" s="86"/>
      <c r="P287" s="115"/>
      <c r="Q287" s="115"/>
      <c r="R287" s="188">
        <f t="shared" ca="1" si="37"/>
        <v>45323</v>
      </c>
      <c r="S287" s="130">
        <f t="shared" si="34"/>
        <v>0.33</v>
      </c>
      <c r="T287" s="129">
        <f t="shared" si="35"/>
        <v>0.4</v>
      </c>
      <c r="U287" s="131">
        <f t="shared" si="38"/>
        <v>0.47000000000000003</v>
      </c>
      <c r="BP287" s="92">
        <f t="shared" si="36"/>
        <v>286</v>
      </c>
      <c r="BQ287" s="135" t="s">
        <v>385</v>
      </c>
      <c r="BR287" s="91" t="s">
        <v>93</v>
      </c>
      <c r="BS287" s="90" t="s">
        <v>94</v>
      </c>
      <c r="BT287" s="96" t="s">
        <v>95</v>
      </c>
      <c r="BU287" s="96"/>
      <c r="BV287" s="90">
        <v>1</v>
      </c>
      <c r="BW287" s="91" t="s">
        <v>984</v>
      </c>
      <c r="BX287"/>
    </row>
    <row r="288" spans="1:76" ht="12.75" x14ac:dyDescent="0.2">
      <c r="A288" s="113"/>
      <c r="B288" s="114">
        <f t="shared" ca="1" si="39"/>
        <v>45352</v>
      </c>
      <c r="C288" s="101">
        <v>6.5784076516612014E-2</v>
      </c>
      <c r="D288" s="101">
        <v>0.5</v>
      </c>
      <c r="E288" s="101">
        <v>0.5</v>
      </c>
      <c r="F288" s="101">
        <v>0.16250000000000001</v>
      </c>
      <c r="G288" s="101">
        <v>0.17</v>
      </c>
      <c r="H288" s="101">
        <v>0.17749999999999999</v>
      </c>
      <c r="I288" s="102">
        <v>5.9649999999999999</v>
      </c>
      <c r="J288" s="101">
        <v>5.97</v>
      </c>
      <c r="K288" s="101">
        <v>5.9749999999999996</v>
      </c>
      <c r="L288" s="101">
        <v>0.1925</v>
      </c>
      <c r="M288" s="101">
        <v>0.29749999999999999</v>
      </c>
      <c r="O288" s="86"/>
      <c r="P288" s="115"/>
      <c r="Q288" s="115"/>
      <c r="R288" s="188">
        <f t="shared" ca="1" si="37"/>
        <v>45352</v>
      </c>
      <c r="S288" s="130">
        <f t="shared" si="34"/>
        <v>0.43</v>
      </c>
      <c r="T288" s="129">
        <f t="shared" si="35"/>
        <v>0.5</v>
      </c>
      <c r="U288" s="131">
        <f t="shared" si="38"/>
        <v>0.57000000000000006</v>
      </c>
      <c r="BP288" s="92">
        <f t="shared" si="36"/>
        <v>287</v>
      </c>
      <c r="BQ288" s="135" t="s">
        <v>386</v>
      </c>
      <c r="BR288" s="91" t="s">
        <v>93</v>
      </c>
      <c r="BS288" s="90" t="s">
        <v>94</v>
      </c>
      <c r="BT288" s="96" t="s">
        <v>95</v>
      </c>
      <c r="BU288" s="96"/>
      <c r="BV288" s="90">
        <v>1</v>
      </c>
      <c r="BW288" s="91" t="s">
        <v>985</v>
      </c>
      <c r="BX288"/>
    </row>
    <row r="289" spans="1:76" ht="12.75" x14ac:dyDescent="0.2">
      <c r="A289" s="113"/>
      <c r="B289" s="114">
        <f t="shared" ca="1" si="39"/>
        <v>45383</v>
      </c>
      <c r="C289" s="101">
        <v>6.5778170937739008E-2</v>
      </c>
      <c r="D289" s="101">
        <v>0.55000000000000004</v>
      </c>
      <c r="E289" s="101">
        <v>0.55000000000000004</v>
      </c>
      <c r="F289" s="101">
        <v>0.16250000000000001</v>
      </c>
      <c r="G289" s="101">
        <v>0.17</v>
      </c>
      <c r="H289" s="101">
        <v>0.17749999999999999</v>
      </c>
      <c r="I289" s="102">
        <v>5.9820000000000002</v>
      </c>
      <c r="J289" s="101">
        <v>5.987000000000001</v>
      </c>
      <c r="K289" s="101">
        <v>5.9920000000000009</v>
      </c>
      <c r="L289" s="101">
        <v>0.1925</v>
      </c>
      <c r="M289" s="101">
        <v>0.31</v>
      </c>
      <c r="O289" s="86"/>
      <c r="P289" s="115"/>
      <c r="Q289" s="115"/>
      <c r="R289" s="188">
        <f t="shared" ca="1" si="37"/>
        <v>45383</v>
      </c>
      <c r="S289" s="130">
        <f t="shared" si="34"/>
        <v>0.48000000000000004</v>
      </c>
      <c r="T289" s="129">
        <f t="shared" si="35"/>
        <v>0.55000000000000004</v>
      </c>
      <c r="U289" s="131">
        <f t="shared" si="38"/>
        <v>0.62000000000000011</v>
      </c>
      <c r="BP289" s="92">
        <f t="shared" si="36"/>
        <v>288</v>
      </c>
      <c r="BQ289" s="135" t="s">
        <v>387</v>
      </c>
      <c r="BR289" s="91" t="s">
        <v>93</v>
      </c>
      <c r="BS289" s="90" t="s">
        <v>94</v>
      </c>
      <c r="BT289" s="96" t="s">
        <v>95</v>
      </c>
      <c r="BU289" s="96"/>
      <c r="BV289" s="90">
        <v>1</v>
      </c>
      <c r="BW289" s="91" t="s">
        <v>986</v>
      </c>
      <c r="BX289"/>
    </row>
    <row r="290" spans="1:76" ht="12.75" x14ac:dyDescent="0.2">
      <c r="A290" s="113"/>
      <c r="B290" s="114">
        <f t="shared" ca="1" si="39"/>
        <v>45413</v>
      </c>
      <c r="C290" s="101">
        <v>6.5772455861421011E-2</v>
      </c>
      <c r="D290" s="101">
        <v>0.55000000000000004</v>
      </c>
      <c r="E290" s="101">
        <v>0.55000000000000004</v>
      </c>
      <c r="F290" s="101">
        <v>0.16250000000000001</v>
      </c>
      <c r="G290" s="101">
        <v>0.17</v>
      </c>
      <c r="H290" s="101">
        <v>0.17749999999999999</v>
      </c>
      <c r="I290" s="102">
        <v>5.9920000000000009</v>
      </c>
      <c r="J290" s="101">
        <v>5.9970000000000008</v>
      </c>
      <c r="K290" s="101">
        <v>6.0020000000000007</v>
      </c>
      <c r="L290" s="101">
        <v>0.1925</v>
      </c>
      <c r="M290" s="101">
        <v>0.31</v>
      </c>
      <c r="O290" s="86"/>
      <c r="P290" s="115"/>
      <c r="Q290" s="115"/>
      <c r="R290" s="188">
        <f t="shared" ca="1" si="37"/>
        <v>45413</v>
      </c>
      <c r="S290" s="130">
        <f t="shared" si="34"/>
        <v>0.48000000000000004</v>
      </c>
      <c r="T290" s="129">
        <f t="shared" si="35"/>
        <v>0.55000000000000004</v>
      </c>
      <c r="U290" s="131">
        <f t="shared" si="38"/>
        <v>0.62000000000000011</v>
      </c>
      <c r="BP290" s="92">
        <f t="shared" si="36"/>
        <v>289</v>
      </c>
      <c r="BQ290" s="135" t="s">
        <v>388</v>
      </c>
      <c r="BR290" s="91" t="s">
        <v>93</v>
      </c>
      <c r="BS290" s="90" t="s">
        <v>94</v>
      </c>
      <c r="BT290" s="96" t="s">
        <v>95</v>
      </c>
      <c r="BU290" s="96"/>
      <c r="BV290" s="90">
        <v>1</v>
      </c>
      <c r="BW290" s="91" t="s">
        <v>987</v>
      </c>
      <c r="BX290"/>
    </row>
    <row r="291" spans="1:76" ht="12.75" x14ac:dyDescent="0.2">
      <c r="A291" s="113"/>
      <c r="B291" s="114">
        <f t="shared" ca="1" si="39"/>
        <v>45444</v>
      </c>
      <c r="C291" s="101">
        <v>6.5766550282570016E-2</v>
      </c>
      <c r="D291" s="101">
        <v>0.8</v>
      </c>
      <c r="E291" s="101">
        <v>0.8</v>
      </c>
      <c r="F291" s="101">
        <v>0.16250000000000001</v>
      </c>
      <c r="G291" s="101">
        <v>0.17</v>
      </c>
      <c r="H291" s="101">
        <v>0.17749999999999999</v>
      </c>
      <c r="I291" s="102">
        <v>6.1370000000000005</v>
      </c>
      <c r="J291" s="101">
        <v>6.1420000000000003</v>
      </c>
      <c r="K291" s="101">
        <v>6.1470000000000002</v>
      </c>
      <c r="L291" s="101">
        <v>0.1925</v>
      </c>
      <c r="M291" s="101">
        <v>0.3</v>
      </c>
      <c r="O291" s="86"/>
      <c r="P291" s="115"/>
      <c r="Q291" s="115"/>
      <c r="R291" s="188">
        <f t="shared" ca="1" si="37"/>
        <v>45444</v>
      </c>
      <c r="S291" s="130">
        <f t="shared" si="34"/>
        <v>0.73</v>
      </c>
      <c r="T291" s="129">
        <f t="shared" si="35"/>
        <v>0.8</v>
      </c>
      <c r="U291" s="131">
        <f t="shared" si="38"/>
        <v>0.87000000000000011</v>
      </c>
      <c r="BP291" s="92">
        <f t="shared" si="36"/>
        <v>290</v>
      </c>
      <c r="BQ291" s="135" t="s">
        <v>389</v>
      </c>
      <c r="BR291" s="91" t="s">
        <v>93</v>
      </c>
      <c r="BS291" s="90" t="s">
        <v>94</v>
      </c>
      <c r="BT291" s="96" t="s">
        <v>95</v>
      </c>
      <c r="BU291" s="96"/>
      <c r="BV291" s="90">
        <v>1</v>
      </c>
      <c r="BW291" s="91" t="s">
        <v>988</v>
      </c>
      <c r="BX291"/>
    </row>
    <row r="292" spans="1:76" ht="12.75" x14ac:dyDescent="0.2">
      <c r="A292" s="113"/>
      <c r="B292" s="114">
        <f t="shared" ca="1" si="39"/>
        <v>45474</v>
      </c>
      <c r="C292" s="101">
        <v>6.5760835206274029E-2</v>
      </c>
      <c r="D292" s="101">
        <v>1</v>
      </c>
      <c r="E292" s="101">
        <v>1</v>
      </c>
      <c r="F292" s="101">
        <v>0.16250000000000001</v>
      </c>
      <c r="G292" s="101">
        <v>0.17</v>
      </c>
      <c r="H292" s="101">
        <v>0.17749999999999999</v>
      </c>
      <c r="I292" s="102">
        <v>6.277000000000001</v>
      </c>
      <c r="J292" s="101">
        <v>6.2820000000000009</v>
      </c>
      <c r="K292" s="101">
        <v>6.2870000000000008</v>
      </c>
      <c r="L292" s="101">
        <v>0.19750000000000001</v>
      </c>
      <c r="M292" s="101">
        <v>0.37253000000000003</v>
      </c>
      <c r="O292" s="86"/>
      <c r="P292" s="115"/>
      <c r="Q292" s="115"/>
      <c r="R292" s="188">
        <f t="shared" ca="1" si="37"/>
        <v>45474</v>
      </c>
      <c r="S292" s="130">
        <f t="shared" si="34"/>
        <v>0.92999999999999994</v>
      </c>
      <c r="T292" s="129">
        <f t="shared" si="35"/>
        <v>1</v>
      </c>
      <c r="U292" s="131">
        <f t="shared" si="38"/>
        <v>1.07</v>
      </c>
      <c r="BP292" s="92">
        <f t="shared" si="36"/>
        <v>291</v>
      </c>
      <c r="BQ292" s="135" t="s">
        <v>390</v>
      </c>
      <c r="BR292" s="91" t="s">
        <v>93</v>
      </c>
      <c r="BS292" s="90" t="s">
        <v>94</v>
      </c>
      <c r="BT292" s="96" t="s">
        <v>95</v>
      </c>
      <c r="BU292" s="96"/>
      <c r="BV292" s="90">
        <v>1</v>
      </c>
      <c r="BW292" s="91" t="s">
        <v>989</v>
      </c>
      <c r="BX292"/>
    </row>
    <row r="293" spans="1:76" ht="12.75" x14ac:dyDescent="0.2">
      <c r="A293" s="113"/>
      <c r="B293" s="114">
        <f t="shared" ca="1" si="39"/>
        <v>45505</v>
      </c>
      <c r="C293" s="101">
        <v>6.5754929627446015E-2</v>
      </c>
      <c r="D293" s="101">
        <v>1</v>
      </c>
      <c r="E293" s="101">
        <v>1</v>
      </c>
      <c r="F293" s="101">
        <v>0.14099999999999999</v>
      </c>
      <c r="G293" s="101">
        <v>0.14849999999999999</v>
      </c>
      <c r="H293" s="101">
        <v>0.156</v>
      </c>
      <c r="I293" s="102">
        <v>5.5209999999999999</v>
      </c>
      <c r="J293" s="101">
        <v>5.5260000000000007</v>
      </c>
      <c r="K293" s="101">
        <v>5.5310000000000006</v>
      </c>
      <c r="L293" s="101">
        <v>0.27250000000000002</v>
      </c>
      <c r="M293" s="101">
        <v>0.66</v>
      </c>
      <c r="O293" s="86"/>
      <c r="P293" s="115"/>
      <c r="Q293" s="115"/>
      <c r="R293" s="188">
        <f t="shared" ca="1" si="37"/>
        <v>45505</v>
      </c>
      <c r="S293" s="130">
        <f t="shared" si="34"/>
        <v>0.92999999999999994</v>
      </c>
      <c r="T293" s="129">
        <f t="shared" si="35"/>
        <v>1</v>
      </c>
      <c r="U293" s="131">
        <f t="shared" si="38"/>
        <v>1.07</v>
      </c>
      <c r="BP293" s="92">
        <f t="shared" si="36"/>
        <v>292</v>
      </c>
      <c r="BQ293" s="135" t="s">
        <v>391</v>
      </c>
      <c r="BR293" s="91" t="s">
        <v>93</v>
      </c>
      <c r="BS293" s="90" t="s">
        <v>94</v>
      </c>
      <c r="BT293" s="96" t="s">
        <v>95</v>
      </c>
      <c r="BU293" s="96"/>
      <c r="BV293" s="90">
        <v>1</v>
      </c>
      <c r="BW293" s="91" t="s">
        <v>990</v>
      </c>
      <c r="BX293"/>
    </row>
    <row r="294" spans="1:76" ht="12.75" x14ac:dyDescent="0.2">
      <c r="A294" s="113"/>
      <c r="B294" s="114">
        <f t="shared" ca="1" si="39"/>
        <v>45536</v>
      </c>
      <c r="C294" s="101">
        <v>6.5749024048629021E-2</v>
      </c>
      <c r="D294" s="101">
        <v>1</v>
      </c>
      <c r="E294" s="101">
        <v>1</v>
      </c>
      <c r="F294" s="101">
        <v>0.14249999999999999</v>
      </c>
      <c r="G294" s="101">
        <v>0.15</v>
      </c>
      <c r="H294" s="101">
        <v>0.1575</v>
      </c>
      <c r="I294" s="102">
        <v>5.3120000000000003</v>
      </c>
      <c r="J294" s="101">
        <v>5.3170000000000002</v>
      </c>
      <c r="K294" s="101">
        <v>5.322000000000001</v>
      </c>
      <c r="L294" s="101">
        <v>0.3075</v>
      </c>
      <c r="M294" s="101">
        <v>1.03</v>
      </c>
      <c r="O294" s="86"/>
      <c r="P294" s="115"/>
      <c r="Q294" s="115"/>
      <c r="R294" s="188">
        <f t="shared" ca="1" si="37"/>
        <v>45536</v>
      </c>
      <c r="S294" s="130">
        <f t="shared" si="34"/>
        <v>0.92999999999999994</v>
      </c>
      <c r="T294" s="129">
        <f t="shared" si="35"/>
        <v>1</v>
      </c>
      <c r="U294" s="131">
        <f t="shared" si="38"/>
        <v>1.07</v>
      </c>
      <c r="BP294" s="92">
        <f t="shared" si="36"/>
        <v>293</v>
      </c>
      <c r="BQ294" s="135" t="s">
        <v>392</v>
      </c>
      <c r="BR294" s="91" t="s">
        <v>93</v>
      </c>
      <c r="BS294" s="90" t="s">
        <v>94</v>
      </c>
      <c r="BT294" s="96" t="s">
        <v>95</v>
      </c>
      <c r="BU294" s="96"/>
      <c r="BV294" s="90">
        <v>1</v>
      </c>
      <c r="BW294" s="91" t="s">
        <v>991</v>
      </c>
      <c r="BX294"/>
    </row>
    <row r="295" spans="1:76" ht="12.75" x14ac:dyDescent="0.2">
      <c r="A295" s="113"/>
      <c r="B295" s="114">
        <f t="shared" ca="1" si="39"/>
        <v>45566</v>
      </c>
      <c r="C295" s="101">
        <v>6.5743499474907999E-2</v>
      </c>
      <c r="D295" s="101">
        <v>0.75</v>
      </c>
      <c r="E295" s="101">
        <v>0.75</v>
      </c>
      <c r="F295" s="101">
        <v>0.14349999999999999</v>
      </c>
      <c r="G295" s="101">
        <v>0.151</v>
      </c>
      <c r="H295" s="101">
        <v>0.1585</v>
      </c>
      <c r="I295" s="102">
        <v>4.0045000000000002</v>
      </c>
      <c r="J295" s="101">
        <v>4.0095000000000001</v>
      </c>
      <c r="K295" s="101">
        <v>-0.17699999999999999</v>
      </c>
      <c r="L295" s="101">
        <v>0.3125</v>
      </c>
      <c r="M295" s="101">
        <v>1.25</v>
      </c>
      <c r="O295" s="86"/>
      <c r="P295" s="115"/>
      <c r="Q295" s="115"/>
      <c r="R295" s="188">
        <f t="shared" ca="1" si="37"/>
        <v>45566</v>
      </c>
      <c r="S295" s="130">
        <f t="shared" si="34"/>
        <v>0.67999999999999994</v>
      </c>
      <c r="T295" s="129">
        <f t="shared" si="35"/>
        <v>0.75</v>
      </c>
      <c r="U295" s="131">
        <f t="shared" si="38"/>
        <v>0.82000000000000006</v>
      </c>
      <c r="BP295" s="92">
        <f t="shared" si="36"/>
        <v>294</v>
      </c>
      <c r="BQ295" s="135" t="s">
        <v>393</v>
      </c>
      <c r="BR295" s="91" t="s">
        <v>93</v>
      </c>
      <c r="BS295" s="90" t="s">
        <v>94</v>
      </c>
      <c r="BT295" s="96" t="s">
        <v>95</v>
      </c>
      <c r="BU295" s="96"/>
      <c r="BV295" s="90">
        <v>1</v>
      </c>
      <c r="BW295" s="91" t="s">
        <v>992</v>
      </c>
      <c r="BX295"/>
    </row>
    <row r="296" spans="1:76" ht="12.75" x14ac:dyDescent="0.2">
      <c r="A296" s="113"/>
      <c r="B296" s="114">
        <f t="shared" ca="1" si="39"/>
        <v>45597</v>
      </c>
      <c r="C296" s="101">
        <v>6.5737593896114013E-2</v>
      </c>
      <c r="D296" s="101">
        <v>0.4</v>
      </c>
      <c r="E296" s="101">
        <v>0.4</v>
      </c>
      <c r="F296" s="101">
        <v>0.14349999999999999</v>
      </c>
      <c r="G296" s="101">
        <v>0.151</v>
      </c>
      <c r="H296" s="101">
        <v>0.1585</v>
      </c>
      <c r="I296" s="102">
        <v>4.0125000000000002</v>
      </c>
      <c r="J296" s="101">
        <v>4.0175000000000001</v>
      </c>
      <c r="K296" s="101">
        <v>-0.18100000000000002</v>
      </c>
      <c r="L296" s="101">
        <v>0.3125</v>
      </c>
      <c r="M296" s="101">
        <v>1.25</v>
      </c>
      <c r="O296" s="86"/>
      <c r="P296" s="115"/>
      <c r="Q296" s="115"/>
      <c r="R296" s="188">
        <f t="shared" ca="1" si="37"/>
        <v>45597</v>
      </c>
      <c r="S296" s="130">
        <f t="shared" si="34"/>
        <v>0.33</v>
      </c>
      <c r="T296" s="129">
        <f t="shared" si="35"/>
        <v>0.4</v>
      </c>
      <c r="U296" s="131">
        <f t="shared" si="38"/>
        <v>0.47000000000000003</v>
      </c>
      <c r="BP296" s="92">
        <f t="shared" si="36"/>
        <v>295</v>
      </c>
      <c r="BQ296" s="135" t="s">
        <v>394</v>
      </c>
      <c r="BR296" s="91" t="s">
        <v>93</v>
      </c>
      <c r="BS296" s="90" t="s">
        <v>94</v>
      </c>
      <c r="BT296" s="96" t="s">
        <v>95</v>
      </c>
      <c r="BU296" s="96"/>
      <c r="BV296" s="90">
        <v>1</v>
      </c>
      <c r="BW296" s="91" t="s">
        <v>993</v>
      </c>
      <c r="BX296"/>
    </row>
    <row r="297" spans="1:76" ht="12.75" x14ac:dyDescent="0.2">
      <c r="A297" s="113"/>
      <c r="B297" s="114">
        <f t="shared" ca="1" si="39"/>
        <v>45627</v>
      </c>
      <c r="C297" s="101">
        <v>6.5731878819871997E-2</v>
      </c>
      <c r="D297" s="101">
        <v>0.4</v>
      </c>
      <c r="E297" s="101">
        <v>0.4</v>
      </c>
      <c r="F297" s="101">
        <v>0.14349999999999999</v>
      </c>
      <c r="G297" s="101">
        <v>0.151</v>
      </c>
      <c r="H297" s="101">
        <v>0.1585</v>
      </c>
      <c r="I297" s="102">
        <v>3.9905000000000004</v>
      </c>
      <c r="J297" s="101">
        <v>3.9955000000000003</v>
      </c>
      <c r="K297" s="101">
        <v>-0.19</v>
      </c>
      <c r="L297" s="101">
        <v>0.27</v>
      </c>
      <c r="M297" s="101">
        <v>0.90500000000000003</v>
      </c>
      <c r="O297" s="86"/>
      <c r="P297" s="115"/>
      <c r="Q297" s="115"/>
      <c r="R297" s="188">
        <f t="shared" ca="1" si="37"/>
        <v>45627</v>
      </c>
      <c r="S297" s="130">
        <f t="shared" si="34"/>
        <v>0.33</v>
      </c>
      <c r="T297" s="129">
        <f t="shared" si="35"/>
        <v>0.4</v>
      </c>
      <c r="U297" s="131">
        <f t="shared" si="38"/>
        <v>0.47000000000000003</v>
      </c>
      <c r="BP297" s="92">
        <f t="shared" si="36"/>
        <v>296</v>
      </c>
      <c r="BQ297" s="135" t="s">
        <v>395</v>
      </c>
      <c r="BR297" s="91" t="s">
        <v>93</v>
      </c>
      <c r="BS297" s="90" t="s">
        <v>94</v>
      </c>
      <c r="BT297" s="96" t="s">
        <v>95</v>
      </c>
      <c r="BU297" s="96"/>
      <c r="BV297" s="90">
        <v>1</v>
      </c>
      <c r="BW297" s="91" t="s">
        <v>994</v>
      </c>
      <c r="BX297"/>
    </row>
    <row r="298" spans="1:76" ht="12.75" x14ac:dyDescent="0.2">
      <c r="A298" s="113"/>
      <c r="B298" s="114">
        <f t="shared" ca="1" si="39"/>
        <v>45658</v>
      </c>
      <c r="C298" s="101">
        <v>6.5725973241101007E-2</v>
      </c>
      <c r="D298" s="101">
        <v>0.4</v>
      </c>
      <c r="E298" s="101">
        <v>0.4</v>
      </c>
      <c r="F298" s="101">
        <v>0.14349999999999999</v>
      </c>
      <c r="G298" s="101">
        <v>0.151</v>
      </c>
      <c r="H298" s="101">
        <v>0.1585</v>
      </c>
      <c r="I298" s="102">
        <v>3.9944999999999999</v>
      </c>
      <c r="J298" s="101">
        <v>3.9994999999999998</v>
      </c>
      <c r="K298" s="101">
        <v>-0.19500000000000001</v>
      </c>
      <c r="L298" s="101">
        <v>0.20499999999999999</v>
      </c>
      <c r="M298" s="101">
        <v>0.36499999999999999</v>
      </c>
      <c r="O298" s="86"/>
      <c r="P298" s="115"/>
      <c r="Q298" s="115"/>
      <c r="R298" s="188">
        <f t="shared" ca="1" si="37"/>
        <v>45658</v>
      </c>
      <c r="S298" s="130">
        <f t="shared" si="34"/>
        <v>0.33</v>
      </c>
      <c r="T298" s="129">
        <f t="shared" si="35"/>
        <v>0.4</v>
      </c>
      <c r="U298" s="131">
        <f t="shared" si="38"/>
        <v>0.47000000000000003</v>
      </c>
      <c r="BP298" s="92">
        <f t="shared" si="36"/>
        <v>297</v>
      </c>
      <c r="BQ298" s="135" t="s">
        <v>396</v>
      </c>
      <c r="BR298" s="91" t="s">
        <v>93</v>
      </c>
      <c r="BS298" s="90" t="s">
        <v>94</v>
      </c>
      <c r="BT298" s="96" t="s">
        <v>95</v>
      </c>
      <c r="BU298" s="96"/>
      <c r="BV298" s="90">
        <v>1</v>
      </c>
      <c r="BW298" s="91" t="s">
        <v>995</v>
      </c>
      <c r="BX298"/>
    </row>
    <row r="299" spans="1:76" ht="12.75" x14ac:dyDescent="0.2">
      <c r="A299" s="113"/>
      <c r="B299" s="114">
        <f t="shared" ca="1" si="39"/>
        <v>45689</v>
      </c>
      <c r="C299" s="101">
        <v>6.5720258164882014E-2</v>
      </c>
      <c r="D299" s="101">
        <v>0.4</v>
      </c>
      <c r="E299" s="101">
        <v>0.4</v>
      </c>
      <c r="F299" s="101">
        <v>0.14349999999999999</v>
      </c>
      <c r="G299" s="101">
        <v>0.151</v>
      </c>
      <c r="H299" s="101">
        <v>0.1585</v>
      </c>
      <c r="I299" s="102">
        <v>4.0265000000000004</v>
      </c>
      <c r="J299" s="101">
        <v>4.0315000000000003</v>
      </c>
      <c r="K299" s="101">
        <v>-0.20300000000000001</v>
      </c>
      <c r="L299" s="101">
        <v>0.1925</v>
      </c>
      <c r="M299" s="101">
        <v>0.29749999999999999</v>
      </c>
      <c r="O299" s="86"/>
      <c r="P299" s="115"/>
      <c r="Q299" s="115"/>
      <c r="R299" s="188">
        <f t="shared" ca="1" si="37"/>
        <v>45689</v>
      </c>
      <c r="S299" s="130">
        <f t="shared" si="34"/>
        <v>0.33</v>
      </c>
      <c r="T299" s="129">
        <f t="shared" si="35"/>
        <v>0.4</v>
      </c>
      <c r="U299" s="131">
        <f t="shared" si="38"/>
        <v>0.47000000000000003</v>
      </c>
      <c r="BP299" s="92">
        <f t="shared" si="36"/>
        <v>298</v>
      </c>
      <c r="BQ299" s="135" t="s">
        <v>397</v>
      </c>
      <c r="BR299" s="91" t="s">
        <v>93</v>
      </c>
      <c r="BS299" s="90" t="s">
        <v>94</v>
      </c>
      <c r="BT299" s="96" t="s">
        <v>95</v>
      </c>
      <c r="BU299" s="96"/>
      <c r="BV299" s="90">
        <v>1</v>
      </c>
      <c r="BW299" s="91" t="s">
        <v>996</v>
      </c>
      <c r="BX299"/>
    </row>
    <row r="300" spans="1:76" ht="12.75" x14ac:dyDescent="0.2">
      <c r="A300" s="113"/>
      <c r="B300" s="114">
        <f t="shared" ca="1" si="39"/>
        <v>45717</v>
      </c>
      <c r="C300" s="101">
        <v>6.5714352586132993E-2</v>
      </c>
      <c r="D300" s="101">
        <v>0.5</v>
      </c>
      <c r="E300" s="101">
        <v>0.5</v>
      </c>
      <c r="F300" s="101">
        <v>0.14349999999999999</v>
      </c>
      <c r="G300" s="101">
        <v>0.151</v>
      </c>
      <c r="H300" s="101">
        <v>0.1585</v>
      </c>
      <c r="I300" s="102">
        <v>4.0895000000000001</v>
      </c>
      <c r="J300" s="101">
        <v>4.0945</v>
      </c>
      <c r="K300" s="101">
        <v>-0.19800000000000001</v>
      </c>
      <c r="L300" s="101">
        <v>0.1925</v>
      </c>
      <c r="M300" s="101">
        <v>0.29749999999999999</v>
      </c>
      <c r="O300" s="86"/>
      <c r="P300" s="115"/>
      <c r="Q300" s="115"/>
      <c r="R300" s="188">
        <f t="shared" ca="1" si="37"/>
        <v>45717</v>
      </c>
      <c r="S300" s="130">
        <f t="shared" si="34"/>
        <v>0.43</v>
      </c>
      <c r="T300" s="129">
        <f t="shared" si="35"/>
        <v>0.5</v>
      </c>
      <c r="U300" s="131">
        <f t="shared" si="38"/>
        <v>0.57000000000000006</v>
      </c>
      <c r="BP300" s="92">
        <f t="shared" si="36"/>
        <v>299</v>
      </c>
      <c r="BQ300" s="135" t="s">
        <v>398</v>
      </c>
      <c r="BR300" s="91" t="s">
        <v>93</v>
      </c>
      <c r="BS300" s="90" t="s">
        <v>94</v>
      </c>
      <c r="BT300" s="96" t="s">
        <v>95</v>
      </c>
      <c r="BU300" s="96"/>
      <c r="BV300" s="90">
        <v>1</v>
      </c>
      <c r="BW300" s="91" t="s">
        <v>997</v>
      </c>
      <c r="BX300"/>
    </row>
    <row r="301" spans="1:76" ht="12.75" x14ac:dyDescent="0.2">
      <c r="A301" s="113"/>
      <c r="B301" s="114">
        <f t="shared" ca="1" si="39"/>
        <v>45748</v>
      </c>
      <c r="C301" s="101">
        <v>6.5708447007396018E-2</v>
      </c>
      <c r="D301" s="101">
        <v>0.55000000000000004</v>
      </c>
      <c r="E301" s="101">
        <v>0.55000000000000004</v>
      </c>
      <c r="F301" s="101">
        <v>0.14349999999999999</v>
      </c>
      <c r="G301" s="101">
        <v>0.151</v>
      </c>
      <c r="H301" s="101">
        <v>0.1585</v>
      </c>
      <c r="I301" s="102">
        <v>4.1140000000000008</v>
      </c>
      <c r="J301" s="101">
        <v>4.1190000000000007</v>
      </c>
      <c r="K301" s="101">
        <v>-0.20499999999999999</v>
      </c>
      <c r="L301" s="101">
        <v>0.1925</v>
      </c>
      <c r="M301" s="101">
        <v>0.31</v>
      </c>
      <c r="O301" s="86"/>
      <c r="P301" s="115"/>
      <c r="Q301" s="115"/>
      <c r="R301" s="188">
        <f t="shared" ca="1" si="37"/>
        <v>45748</v>
      </c>
      <c r="S301" s="130">
        <f t="shared" si="34"/>
        <v>0.48000000000000004</v>
      </c>
      <c r="T301" s="129">
        <f t="shared" si="35"/>
        <v>0.55000000000000004</v>
      </c>
      <c r="U301" s="131">
        <f t="shared" si="38"/>
        <v>0.62000000000000011</v>
      </c>
      <c r="BP301" s="92">
        <f t="shared" si="36"/>
        <v>300</v>
      </c>
      <c r="BQ301" s="135" t="s">
        <v>399</v>
      </c>
      <c r="BR301" s="91" t="s">
        <v>93</v>
      </c>
      <c r="BS301" s="90" t="s">
        <v>94</v>
      </c>
      <c r="BT301" s="96" t="s">
        <v>95</v>
      </c>
      <c r="BU301" s="96"/>
      <c r="BV301" s="90">
        <v>1</v>
      </c>
      <c r="BW301" s="91" t="s">
        <v>998</v>
      </c>
      <c r="BX301"/>
    </row>
    <row r="302" spans="1:76" ht="12.75" x14ac:dyDescent="0.2">
      <c r="A302" s="113"/>
      <c r="B302" s="114">
        <f t="shared" ca="1" si="39"/>
        <v>45778</v>
      </c>
      <c r="C302" s="101">
        <v>6.5702731931210026E-2</v>
      </c>
      <c r="D302" s="101">
        <v>0.55000000000000004</v>
      </c>
      <c r="E302" s="101">
        <v>0.55000000000000004</v>
      </c>
      <c r="F302" s="101">
        <v>0.14349999999999999</v>
      </c>
      <c r="G302" s="101">
        <v>0.151</v>
      </c>
      <c r="H302" s="101">
        <v>0.1585</v>
      </c>
      <c r="I302" s="102">
        <v>4.085</v>
      </c>
      <c r="J302" s="101">
        <v>4.09</v>
      </c>
      <c r="K302" s="101">
        <v>-0.19900000000000004</v>
      </c>
      <c r="L302" s="101">
        <v>0.1925</v>
      </c>
      <c r="M302" s="101">
        <v>0.31</v>
      </c>
      <c r="O302" s="86"/>
      <c r="P302" s="115"/>
      <c r="Q302" s="115"/>
      <c r="R302" s="188">
        <f t="shared" ca="1" si="37"/>
        <v>45778</v>
      </c>
      <c r="S302" s="130">
        <f t="shared" si="34"/>
        <v>0.48000000000000004</v>
      </c>
      <c r="T302" s="129">
        <f t="shared" si="35"/>
        <v>0.55000000000000004</v>
      </c>
      <c r="U302" s="131">
        <f t="shared" si="38"/>
        <v>0.62000000000000011</v>
      </c>
      <c r="BP302" s="92">
        <f t="shared" si="36"/>
        <v>301</v>
      </c>
      <c r="BQ302" s="135" t="s">
        <v>400</v>
      </c>
      <c r="BR302" s="91" t="s">
        <v>93</v>
      </c>
      <c r="BS302" s="90" t="s">
        <v>94</v>
      </c>
      <c r="BT302" s="96" t="s">
        <v>95</v>
      </c>
      <c r="BU302" s="96"/>
      <c r="BV302" s="90">
        <v>1</v>
      </c>
      <c r="BW302" s="91" t="s">
        <v>999</v>
      </c>
      <c r="BX302"/>
    </row>
    <row r="303" spans="1:76" ht="12.75" x14ac:dyDescent="0.2">
      <c r="A303" s="113"/>
      <c r="B303" s="114">
        <f t="shared" ca="1" si="39"/>
        <v>45809</v>
      </c>
      <c r="C303" s="101">
        <v>6.5696826352494991E-2</v>
      </c>
      <c r="D303" s="101">
        <v>0.8</v>
      </c>
      <c r="E303" s="101">
        <v>0.8</v>
      </c>
      <c r="F303" s="101">
        <v>0.14349999999999999</v>
      </c>
      <c r="G303" s="101">
        <v>0.151</v>
      </c>
      <c r="H303" s="101">
        <v>0.1585</v>
      </c>
      <c r="I303" s="102">
        <v>4.0330000000000004</v>
      </c>
      <c r="J303" s="101">
        <v>4.0380000000000003</v>
      </c>
      <c r="K303" s="101">
        <v>-0.19</v>
      </c>
      <c r="L303" s="101">
        <v>0.1925</v>
      </c>
      <c r="M303" s="101">
        <v>0.3</v>
      </c>
      <c r="O303" s="86"/>
      <c r="P303" s="115"/>
      <c r="Q303" s="115"/>
      <c r="R303" s="188">
        <f t="shared" ca="1" si="37"/>
        <v>45809</v>
      </c>
      <c r="S303" s="130">
        <f t="shared" si="34"/>
        <v>0.73</v>
      </c>
      <c r="T303" s="129">
        <f t="shared" si="35"/>
        <v>0.8</v>
      </c>
      <c r="U303" s="131">
        <f t="shared" si="38"/>
        <v>0.87000000000000011</v>
      </c>
      <c r="BP303" s="92">
        <f t="shared" si="36"/>
        <v>302</v>
      </c>
      <c r="BQ303" s="135" t="s">
        <v>401</v>
      </c>
      <c r="BR303" s="91" t="s">
        <v>93</v>
      </c>
      <c r="BS303" s="90" t="s">
        <v>94</v>
      </c>
      <c r="BT303" s="96" t="s">
        <v>95</v>
      </c>
      <c r="BU303" s="96"/>
      <c r="BV303" s="90">
        <v>1</v>
      </c>
      <c r="BW303" s="91" t="s">
        <v>1000</v>
      </c>
      <c r="BX303"/>
    </row>
    <row r="304" spans="1:76" ht="12.75" x14ac:dyDescent="0.2">
      <c r="A304" s="113"/>
      <c r="B304" s="114">
        <f t="shared" ca="1" si="39"/>
        <v>45839</v>
      </c>
      <c r="C304" s="101">
        <v>6.5691111276331024E-2</v>
      </c>
      <c r="D304" s="101">
        <v>1</v>
      </c>
      <c r="E304" s="101">
        <v>1</v>
      </c>
      <c r="F304" s="101">
        <v>0.14349999999999999</v>
      </c>
      <c r="G304" s="101">
        <v>0.151</v>
      </c>
      <c r="H304" s="101">
        <v>0.1585</v>
      </c>
      <c r="I304" s="102">
        <v>3.9960000000000004</v>
      </c>
      <c r="J304" s="101">
        <v>4.0010000000000003</v>
      </c>
      <c r="K304" s="101">
        <v>-0.18600000000000003</v>
      </c>
      <c r="L304" s="101">
        <v>0.19750000000000001</v>
      </c>
      <c r="M304" s="101">
        <v>0.37253000000000003</v>
      </c>
      <c r="O304" s="86"/>
      <c r="P304" s="115"/>
      <c r="Q304" s="115"/>
      <c r="R304" s="188">
        <f t="shared" ca="1" si="37"/>
        <v>45839</v>
      </c>
      <c r="S304" s="130">
        <f t="shared" si="34"/>
        <v>0.92999999999999994</v>
      </c>
      <c r="T304" s="129">
        <f t="shared" si="35"/>
        <v>1</v>
      </c>
      <c r="U304" s="131">
        <f t="shared" si="38"/>
        <v>1.07</v>
      </c>
      <c r="BP304" s="92">
        <f t="shared" si="36"/>
        <v>303</v>
      </c>
      <c r="BQ304" s="135" t="s">
        <v>402</v>
      </c>
      <c r="BR304" s="91" t="s">
        <v>93</v>
      </c>
      <c r="BS304" s="90" t="s">
        <v>94</v>
      </c>
      <c r="BT304" s="96" t="s">
        <v>95</v>
      </c>
      <c r="BU304" s="96"/>
      <c r="BV304" s="90">
        <v>1</v>
      </c>
      <c r="BW304" s="91" t="s">
        <v>1001</v>
      </c>
      <c r="BX304"/>
    </row>
    <row r="305" spans="1:76" ht="12.75" x14ac:dyDescent="0.2">
      <c r="A305" s="113"/>
      <c r="B305" s="114">
        <f t="shared" ca="1" si="39"/>
        <v>45870</v>
      </c>
      <c r="C305" s="101">
        <v>6.5685205697639013E-2</v>
      </c>
      <c r="D305" s="101">
        <v>1</v>
      </c>
      <c r="E305" s="101">
        <v>1</v>
      </c>
      <c r="F305" s="101">
        <v>0.14349999999999999</v>
      </c>
      <c r="G305" s="101">
        <v>0.151</v>
      </c>
      <c r="H305" s="101">
        <v>0.1585</v>
      </c>
      <c r="I305" s="102">
        <v>4.0579999999999998</v>
      </c>
      <c r="J305" s="101">
        <v>4.0630000000000006</v>
      </c>
      <c r="K305" s="101">
        <v>-0.17199999999999999</v>
      </c>
      <c r="L305" s="101">
        <v>0.27250000000000002</v>
      </c>
      <c r="M305" s="101">
        <v>0.66</v>
      </c>
      <c r="O305" s="86"/>
      <c r="P305" s="115"/>
      <c r="Q305" s="115"/>
      <c r="R305" s="188">
        <f t="shared" ca="1" si="37"/>
        <v>45870</v>
      </c>
      <c r="S305" s="130">
        <f t="shared" si="34"/>
        <v>0.92999999999999994</v>
      </c>
      <c r="T305" s="129">
        <f t="shared" si="35"/>
        <v>1</v>
      </c>
      <c r="U305" s="131">
        <f t="shared" si="38"/>
        <v>1.07</v>
      </c>
      <c r="BP305" s="92">
        <f t="shared" si="36"/>
        <v>304</v>
      </c>
      <c r="BQ305" s="135" t="s">
        <v>403</v>
      </c>
      <c r="BR305" s="91" t="s">
        <v>93</v>
      </c>
      <c r="BS305" s="90" t="s">
        <v>94</v>
      </c>
      <c r="BT305" s="96" t="s">
        <v>95</v>
      </c>
      <c r="BU305" s="96"/>
      <c r="BV305" s="90">
        <v>1</v>
      </c>
      <c r="BW305" s="91" t="s">
        <v>1002</v>
      </c>
      <c r="BX305"/>
    </row>
    <row r="306" spans="1:76" ht="12.75" x14ac:dyDescent="0.2">
      <c r="A306" s="113"/>
      <c r="B306" s="114">
        <f t="shared" ca="1" si="39"/>
        <v>45901</v>
      </c>
      <c r="C306" s="101">
        <v>6.5679300118959033E-2</v>
      </c>
      <c r="D306" s="101">
        <v>1</v>
      </c>
      <c r="E306" s="101">
        <v>1</v>
      </c>
      <c r="F306" s="101">
        <v>0.14349999999999999</v>
      </c>
      <c r="G306" s="101">
        <v>0.151</v>
      </c>
      <c r="H306" s="101">
        <v>0.1585</v>
      </c>
      <c r="I306" s="102">
        <v>4.2824999999999998</v>
      </c>
      <c r="J306" s="101">
        <v>4.2874999999999996</v>
      </c>
      <c r="K306" s="101">
        <v>-0.17199999999999999</v>
      </c>
      <c r="L306" s="101">
        <v>0.3075</v>
      </c>
      <c r="M306" s="101">
        <v>1.03</v>
      </c>
      <c r="O306" s="86"/>
      <c r="P306" s="115"/>
      <c r="Q306" s="115"/>
      <c r="R306" s="188">
        <f t="shared" ca="1" si="37"/>
        <v>45901</v>
      </c>
      <c r="S306" s="130">
        <f t="shared" si="34"/>
        <v>0.92999999999999994</v>
      </c>
      <c r="T306" s="129">
        <f t="shared" si="35"/>
        <v>1</v>
      </c>
      <c r="U306" s="131">
        <f t="shared" si="38"/>
        <v>1.07</v>
      </c>
      <c r="BP306" s="92">
        <f t="shared" si="36"/>
        <v>305</v>
      </c>
      <c r="BQ306" s="135" t="s">
        <v>404</v>
      </c>
      <c r="BR306" s="91" t="s">
        <v>93</v>
      </c>
      <c r="BS306" s="90" t="s">
        <v>94</v>
      </c>
      <c r="BT306" s="96" t="s">
        <v>95</v>
      </c>
      <c r="BU306" s="96"/>
      <c r="BV306" s="90">
        <v>1</v>
      </c>
      <c r="BW306" s="91" t="s">
        <v>1003</v>
      </c>
      <c r="BX306"/>
    </row>
    <row r="307" spans="1:76" ht="12.75" x14ac:dyDescent="0.2">
      <c r="A307" s="113"/>
      <c r="B307" s="114">
        <f t="shared" ca="1" si="39"/>
        <v>45931</v>
      </c>
      <c r="C307" s="101">
        <v>6.5673966047903001E-2</v>
      </c>
      <c r="D307" s="101">
        <v>0.75</v>
      </c>
      <c r="E307" s="101">
        <v>0.75</v>
      </c>
      <c r="F307" s="101">
        <v>0.14349999999999999</v>
      </c>
      <c r="G307" s="101">
        <v>0.151</v>
      </c>
      <c r="H307" s="101">
        <v>0.1585</v>
      </c>
      <c r="I307" s="102">
        <v>4.5545</v>
      </c>
      <c r="J307" s="101">
        <v>4.5594999999999999</v>
      </c>
      <c r="K307" s="101">
        <v>-0.17199999999999999</v>
      </c>
      <c r="L307" s="101">
        <v>0.3125</v>
      </c>
      <c r="M307" s="101">
        <v>1.25</v>
      </c>
      <c r="O307" s="86"/>
      <c r="P307" s="115"/>
      <c r="Q307" s="115"/>
      <c r="R307" s="188">
        <f t="shared" ca="1" si="37"/>
        <v>45931</v>
      </c>
      <c r="S307" s="130">
        <f t="shared" si="34"/>
        <v>0.67999999999999994</v>
      </c>
      <c r="T307" s="129">
        <f t="shared" si="35"/>
        <v>0.75</v>
      </c>
      <c r="U307" s="131">
        <f t="shared" si="38"/>
        <v>0.82000000000000006</v>
      </c>
      <c r="BP307" s="92">
        <f t="shared" si="36"/>
        <v>306</v>
      </c>
      <c r="BQ307" s="135" t="s">
        <v>405</v>
      </c>
      <c r="BR307" s="91" t="s">
        <v>93</v>
      </c>
      <c r="BS307" s="90" t="s">
        <v>94</v>
      </c>
      <c r="BT307" s="96" t="s">
        <v>95</v>
      </c>
      <c r="BU307" s="96"/>
      <c r="BV307" s="90">
        <v>1</v>
      </c>
      <c r="BW307" s="91" t="s">
        <v>1004</v>
      </c>
      <c r="BX307"/>
    </row>
    <row r="308" spans="1:76" ht="12.75" x14ac:dyDescent="0.2">
      <c r="A308" s="113"/>
      <c r="B308" s="114">
        <f t="shared" ca="1" si="39"/>
        <v>45962</v>
      </c>
      <c r="C308" s="101">
        <v>6.5668060469245018E-2</v>
      </c>
      <c r="D308" s="101">
        <v>0.4</v>
      </c>
      <c r="E308" s="101">
        <v>0.4</v>
      </c>
      <c r="F308" s="101">
        <v>0.14349999999999999</v>
      </c>
      <c r="G308" s="101">
        <v>0.151</v>
      </c>
      <c r="H308" s="101">
        <v>0.1585</v>
      </c>
      <c r="I308" s="102">
        <v>-5.0000000000000001E-3</v>
      </c>
      <c r="J308" s="101">
        <v>4.5970000000000004</v>
      </c>
      <c r="K308" s="101">
        <v>-0.17199999999999999</v>
      </c>
      <c r="L308" s="101">
        <v>0.3125</v>
      </c>
      <c r="M308" s="101">
        <v>1.25</v>
      </c>
      <c r="O308" s="86"/>
      <c r="P308" s="115"/>
      <c r="Q308" s="115"/>
      <c r="R308" s="188">
        <f t="shared" ca="1" si="37"/>
        <v>45962</v>
      </c>
      <c r="S308" s="130">
        <f t="shared" si="34"/>
        <v>0.33</v>
      </c>
      <c r="T308" s="129">
        <f t="shared" si="35"/>
        <v>0.4</v>
      </c>
      <c r="U308" s="131">
        <f t="shared" si="38"/>
        <v>0.47000000000000003</v>
      </c>
      <c r="BP308" s="92">
        <f t="shared" si="36"/>
        <v>307</v>
      </c>
      <c r="BQ308" s="135" t="s">
        <v>406</v>
      </c>
      <c r="BR308" s="91" t="s">
        <v>93</v>
      </c>
      <c r="BS308" s="90" t="s">
        <v>94</v>
      </c>
      <c r="BT308" s="96" t="s">
        <v>95</v>
      </c>
      <c r="BU308" s="96"/>
      <c r="BV308" s="90">
        <v>1</v>
      </c>
      <c r="BW308" s="91" t="s">
        <v>1005</v>
      </c>
      <c r="BX308"/>
    </row>
    <row r="309" spans="1:76" ht="12.75" x14ac:dyDescent="0.2">
      <c r="A309" s="113"/>
      <c r="B309" s="114">
        <f t="shared" ca="1" si="39"/>
        <v>45992</v>
      </c>
      <c r="C309" s="101">
        <v>6.5662345393136021E-2</v>
      </c>
      <c r="D309" s="101">
        <v>0.4</v>
      </c>
      <c r="E309" s="101">
        <v>0.4</v>
      </c>
      <c r="F309" s="101">
        <v>0.14349999999999999</v>
      </c>
      <c r="G309" s="101">
        <v>0.151</v>
      </c>
      <c r="H309" s="101">
        <v>0.1585</v>
      </c>
      <c r="I309" s="102">
        <v>5.4160000000000004</v>
      </c>
      <c r="J309" s="101">
        <v>5.4210000000000003</v>
      </c>
      <c r="K309" s="101">
        <v>-0.17199999999999999</v>
      </c>
      <c r="L309" s="101">
        <v>0.27</v>
      </c>
      <c r="M309" s="101">
        <v>0.90500000000000003</v>
      </c>
      <c r="O309" s="86"/>
      <c r="P309" s="115"/>
      <c r="Q309" s="115"/>
      <c r="R309" s="188">
        <f t="shared" ca="1" si="37"/>
        <v>45992</v>
      </c>
      <c r="S309" s="130">
        <f t="shared" si="34"/>
        <v>0.33</v>
      </c>
      <c r="T309" s="129">
        <f t="shared" si="35"/>
        <v>0.4</v>
      </c>
      <c r="U309" s="131">
        <f t="shared" si="38"/>
        <v>0.47000000000000003</v>
      </c>
      <c r="BP309" s="92">
        <f t="shared" si="36"/>
        <v>308</v>
      </c>
      <c r="BQ309" s="135" t="s">
        <v>407</v>
      </c>
      <c r="BR309" s="91" t="s">
        <v>93</v>
      </c>
      <c r="BS309" s="90" t="s">
        <v>94</v>
      </c>
      <c r="BT309" s="96" t="s">
        <v>95</v>
      </c>
      <c r="BU309" s="96"/>
      <c r="BV309" s="90">
        <v>1</v>
      </c>
      <c r="BW309" s="91" t="s">
        <v>1006</v>
      </c>
      <c r="BX309"/>
    </row>
    <row r="310" spans="1:76" ht="12.75" x14ac:dyDescent="0.2">
      <c r="A310" s="113"/>
      <c r="B310" s="114">
        <f t="shared" ca="1" si="39"/>
        <v>46023</v>
      </c>
      <c r="C310" s="101">
        <v>6.5656439814500006E-2</v>
      </c>
      <c r="D310" s="101">
        <v>0.4</v>
      </c>
      <c r="E310" s="101">
        <v>0.4</v>
      </c>
      <c r="F310" s="101">
        <v>0.14349999999999999</v>
      </c>
      <c r="G310" s="101">
        <v>0.151</v>
      </c>
      <c r="H310" s="101">
        <v>0.1585</v>
      </c>
      <c r="I310" s="102">
        <v>5.4160000000000004</v>
      </c>
      <c r="J310" s="101">
        <v>5.4210000000000003</v>
      </c>
      <c r="K310" s="101">
        <v>-0.17199999999999999</v>
      </c>
      <c r="L310" s="101">
        <v>0.20499999999999999</v>
      </c>
      <c r="M310" s="101">
        <v>0.36499999999999999</v>
      </c>
      <c r="O310" s="86"/>
      <c r="P310" s="115"/>
      <c r="Q310" s="115"/>
      <c r="R310" s="188">
        <f t="shared" ca="1" si="37"/>
        <v>46023</v>
      </c>
      <c r="S310" s="130">
        <f t="shared" si="34"/>
        <v>0.33</v>
      </c>
      <c r="T310" s="129">
        <f t="shared" si="35"/>
        <v>0.4</v>
      </c>
      <c r="U310" s="131">
        <f t="shared" si="38"/>
        <v>0.47000000000000003</v>
      </c>
      <c r="BP310" s="92">
        <f t="shared" si="36"/>
        <v>309</v>
      </c>
      <c r="BQ310" s="135" t="s">
        <v>408</v>
      </c>
      <c r="BR310" s="91" t="s">
        <v>93</v>
      </c>
      <c r="BS310" s="90" t="s">
        <v>94</v>
      </c>
      <c r="BT310" s="96" t="s">
        <v>95</v>
      </c>
      <c r="BU310" s="96"/>
      <c r="BV310" s="90">
        <v>1</v>
      </c>
      <c r="BW310" s="91" t="s">
        <v>1007</v>
      </c>
      <c r="BX310"/>
    </row>
    <row r="311" spans="1:76" ht="12.75" x14ac:dyDescent="0.2">
      <c r="A311" s="113"/>
      <c r="B311" s="114">
        <f t="shared" ca="1" si="39"/>
        <v>46054</v>
      </c>
      <c r="C311" s="101">
        <v>6.5650724738412006E-2</v>
      </c>
      <c r="D311" s="101">
        <v>0.4</v>
      </c>
      <c r="E311" s="101">
        <v>0.4</v>
      </c>
      <c r="F311" s="101">
        <v>0.14349999999999999</v>
      </c>
      <c r="G311" s="101">
        <v>0.151</v>
      </c>
      <c r="H311" s="101">
        <v>0.1585</v>
      </c>
      <c r="I311" s="102"/>
      <c r="K311" s="117"/>
      <c r="L311" s="101">
        <v>0.1925</v>
      </c>
      <c r="M311" s="101">
        <v>0.29749999999999999</v>
      </c>
      <c r="R311" s="188">
        <f t="shared" ref="R311:R342" ca="1" si="40">EOMONTH(R310,0)+1</f>
        <v>46054</v>
      </c>
      <c r="BP311" s="92">
        <f t="shared" si="36"/>
        <v>310</v>
      </c>
      <c r="BQ311" s="135" t="s">
        <v>409</v>
      </c>
      <c r="BR311" s="91" t="s">
        <v>93</v>
      </c>
      <c r="BS311" s="90" t="s">
        <v>94</v>
      </c>
      <c r="BT311" s="96" t="s">
        <v>95</v>
      </c>
      <c r="BU311" s="96"/>
      <c r="BV311" s="90">
        <v>1</v>
      </c>
      <c r="BW311" s="91" t="s">
        <v>1008</v>
      </c>
      <c r="BX311"/>
    </row>
    <row r="312" spans="1:76" ht="12.75" x14ac:dyDescent="0.2">
      <c r="A312" s="113"/>
      <c r="B312" s="114">
        <f t="shared" ca="1" si="39"/>
        <v>46082</v>
      </c>
      <c r="C312" s="101">
        <v>6.5644819159800014E-2</v>
      </c>
      <c r="D312" s="101">
        <v>0.5</v>
      </c>
      <c r="E312" s="101">
        <v>0.5</v>
      </c>
      <c r="F312" s="101">
        <v>0.14349999999999999</v>
      </c>
      <c r="G312" s="101">
        <v>0.151</v>
      </c>
      <c r="H312" s="101">
        <v>0.1585</v>
      </c>
      <c r="I312" s="102"/>
      <c r="K312" s="117"/>
      <c r="L312" s="101">
        <v>0.1925</v>
      </c>
      <c r="M312" s="101">
        <v>0.29749999999999999</v>
      </c>
      <c r="R312" s="188">
        <f t="shared" ca="1" si="40"/>
        <v>46082</v>
      </c>
      <c r="BP312" s="92">
        <f t="shared" si="36"/>
        <v>311</v>
      </c>
      <c r="BQ312" s="135" t="s">
        <v>410</v>
      </c>
      <c r="BR312" s="91" t="s">
        <v>93</v>
      </c>
      <c r="BS312" s="90" t="s">
        <v>94</v>
      </c>
      <c r="BT312" s="96" t="s">
        <v>95</v>
      </c>
      <c r="BU312" s="96"/>
      <c r="BV312" s="90">
        <v>1</v>
      </c>
      <c r="BW312" s="91" t="s">
        <v>1009</v>
      </c>
      <c r="BX312"/>
    </row>
    <row r="313" spans="1:76" ht="12.75" x14ac:dyDescent="0.2">
      <c r="A313" s="113"/>
      <c r="B313" s="114">
        <f t="shared" ca="1" si="39"/>
        <v>46113</v>
      </c>
      <c r="C313" s="101">
        <v>6.5638913581198E-2</v>
      </c>
      <c r="D313" s="101">
        <v>0.55000000000000004</v>
      </c>
      <c r="E313" s="101">
        <v>0.55000000000000004</v>
      </c>
      <c r="F313" s="101">
        <v>0.14349999999999999</v>
      </c>
      <c r="G313" s="101">
        <v>0.151</v>
      </c>
      <c r="H313" s="101">
        <v>0.1585</v>
      </c>
      <c r="I313" s="102"/>
      <c r="K313" s="117"/>
      <c r="L313" s="101">
        <v>0.1925</v>
      </c>
      <c r="M313" s="101">
        <v>0.31</v>
      </c>
      <c r="R313" s="188">
        <f t="shared" ca="1" si="40"/>
        <v>46113</v>
      </c>
      <c r="BP313" s="92">
        <f t="shared" si="36"/>
        <v>312</v>
      </c>
      <c r="BQ313" s="135" t="s">
        <v>411</v>
      </c>
      <c r="BR313" s="91" t="s">
        <v>93</v>
      </c>
      <c r="BS313" s="90" t="s">
        <v>94</v>
      </c>
      <c r="BT313" s="96" t="s">
        <v>95</v>
      </c>
      <c r="BU313" s="96"/>
      <c r="BV313" s="90">
        <v>1</v>
      </c>
      <c r="BW313" s="91" t="s">
        <v>1010</v>
      </c>
      <c r="BX313"/>
    </row>
    <row r="314" spans="1:76" ht="12.75" x14ac:dyDescent="0.2">
      <c r="A314" s="113"/>
      <c r="B314" s="114">
        <f t="shared" ca="1" si="39"/>
        <v>46143</v>
      </c>
      <c r="C314" s="101">
        <v>6.5633198505144014E-2</v>
      </c>
      <c r="D314" s="101">
        <v>0.55000000000000004</v>
      </c>
      <c r="E314" s="101">
        <v>0.55000000000000004</v>
      </c>
      <c r="F314" s="101">
        <v>0.14349999999999999</v>
      </c>
      <c r="G314" s="101">
        <v>0.151</v>
      </c>
      <c r="H314" s="101">
        <v>0.1585</v>
      </c>
      <c r="I314" s="102"/>
      <c r="K314" s="117"/>
      <c r="L314" s="101">
        <v>0.1925</v>
      </c>
      <c r="M314" s="101">
        <v>0.31</v>
      </c>
      <c r="R314" s="188">
        <f t="shared" ca="1" si="40"/>
        <v>46143</v>
      </c>
      <c r="BP314" s="92">
        <f t="shared" si="36"/>
        <v>313</v>
      </c>
      <c r="BQ314" s="135" t="s">
        <v>412</v>
      </c>
      <c r="BR314" s="91" t="s">
        <v>93</v>
      </c>
      <c r="BS314" s="90" t="s">
        <v>94</v>
      </c>
      <c r="BT314" s="96" t="s">
        <v>95</v>
      </c>
      <c r="BU314" s="96"/>
      <c r="BV314" s="90">
        <v>1</v>
      </c>
      <c r="BW314" s="91" t="s">
        <v>1011</v>
      </c>
      <c r="BX314"/>
    </row>
    <row r="315" spans="1:76" ht="12.75" x14ac:dyDescent="0.2">
      <c r="A315" s="113"/>
      <c r="B315" s="114">
        <f t="shared" ca="1" si="39"/>
        <v>46174</v>
      </c>
      <c r="C315" s="101">
        <v>6.5627292926565023E-2</v>
      </c>
      <c r="D315" s="101">
        <v>0.8</v>
      </c>
      <c r="E315" s="101">
        <v>0.8</v>
      </c>
      <c r="F315" s="101">
        <v>0.14349999999999999</v>
      </c>
      <c r="G315" s="101">
        <v>0.151</v>
      </c>
      <c r="H315" s="101">
        <v>0.1585</v>
      </c>
      <c r="I315" s="102"/>
      <c r="K315" s="117"/>
      <c r="L315" s="101">
        <v>0.1925</v>
      </c>
      <c r="M315" s="101">
        <v>0.3</v>
      </c>
      <c r="R315" s="188">
        <f t="shared" ca="1" si="40"/>
        <v>46174</v>
      </c>
      <c r="BP315" s="92">
        <f t="shared" si="36"/>
        <v>314</v>
      </c>
      <c r="BQ315" s="135" t="s">
        <v>413</v>
      </c>
      <c r="BR315" s="91" t="s">
        <v>93</v>
      </c>
      <c r="BS315" s="90" t="s">
        <v>94</v>
      </c>
      <c r="BT315" s="96" t="s">
        <v>95</v>
      </c>
      <c r="BU315" s="96"/>
      <c r="BV315" s="90">
        <v>1</v>
      </c>
      <c r="BW315" s="91" t="s">
        <v>1012</v>
      </c>
      <c r="BX315"/>
    </row>
    <row r="316" spans="1:76" ht="12.75" x14ac:dyDescent="0.2">
      <c r="A316" s="113"/>
      <c r="B316" s="114">
        <f t="shared" ca="1" si="39"/>
        <v>46204</v>
      </c>
      <c r="C316" s="101">
        <v>6.5621577850532992E-2</v>
      </c>
      <c r="D316" s="101">
        <v>1</v>
      </c>
      <c r="E316" s="101">
        <v>1</v>
      </c>
      <c r="F316" s="101">
        <v>0.14349999999999999</v>
      </c>
      <c r="G316" s="101">
        <v>0.151</v>
      </c>
      <c r="H316" s="101">
        <v>0.1585</v>
      </c>
      <c r="I316" s="102"/>
      <c r="K316" s="117"/>
      <c r="L316" s="101">
        <v>0.19750000000000001</v>
      </c>
      <c r="M316" s="101">
        <v>0.37253000000000003</v>
      </c>
      <c r="R316" s="188">
        <f t="shared" ca="1" si="40"/>
        <v>46204</v>
      </c>
      <c r="BP316" s="92">
        <f t="shared" si="36"/>
        <v>315</v>
      </c>
      <c r="BQ316" s="135" t="s">
        <v>414</v>
      </c>
      <c r="BR316" s="91" t="s">
        <v>93</v>
      </c>
      <c r="BS316" s="90" t="s">
        <v>94</v>
      </c>
      <c r="BT316" s="96" t="s">
        <v>95</v>
      </c>
      <c r="BU316" s="96"/>
      <c r="BV316" s="90">
        <v>1</v>
      </c>
      <c r="BW316" s="91" t="s">
        <v>1013</v>
      </c>
      <c r="BX316"/>
    </row>
    <row r="317" spans="1:76" ht="12.75" x14ac:dyDescent="0.2">
      <c r="A317" s="113"/>
      <c r="B317" s="114">
        <f t="shared" ca="1" si="39"/>
        <v>46235</v>
      </c>
      <c r="C317" s="101">
        <v>6.5615672271977024E-2</v>
      </c>
      <c r="D317" s="101">
        <v>1</v>
      </c>
      <c r="E317" s="101">
        <v>1</v>
      </c>
      <c r="F317" s="101">
        <v>0.14349999999999999</v>
      </c>
      <c r="G317" s="101">
        <v>0.151</v>
      </c>
      <c r="H317" s="101">
        <v>0.1585</v>
      </c>
      <c r="I317" s="102"/>
      <c r="K317" s="117"/>
      <c r="L317" s="101">
        <v>0.27250000000000002</v>
      </c>
      <c r="M317" s="101">
        <v>0.66</v>
      </c>
      <c r="R317" s="188">
        <f t="shared" ca="1" si="40"/>
        <v>46235</v>
      </c>
      <c r="BP317" s="92">
        <f t="shared" si="36"/>
        <v>316</v>
      </c>
      <c r="BQ317" s="135" t="s">
        <v>415</v>
      </c>
      <c r="BR317" s="91" t="s">
        <v>93</v>
      </c>
      <c r="BS317" s="90" t="s">
        <v>94</v>
      </c>
      <c r="BT317" s="96" t="s">
        <v>95</v>
      </c>
      <c r="BU317" s="96"/>
      <c r="BV317" s="90">
        <v>1</v>
      </c>
      <c r="BW317" s="91" t="s">
        <v>1014</v>
      </c>
      <c r="BX317"/>
    </row>
    <row r="318" spans="1:76" ht="12.75" x14ac:dyDescent="0.2">
      <c r="A318" s="113"/>
      <c r="B318" s="114">
        <f t="shared" ca="1" si="39"/>
        <v>46266</v>
      </c>
      <c r="C318" s="101">
        <v>6.5609766693433005E-2</v>
      </c>
      <c r="D318" s="101">
        <v>1</v>
      </c>
      <c r="E318" s="101">
        <v>1</v>
      </c>
      <c r="F318" s="101">
        <v>0.14349999999999999</v>
      </c>
      <c r="G318" s="101">
        <v>0.151</v>
      </c>
      <c r="H318" s="101">
        <v>0.1585</v>
      </c>
      <c r="I318" s="102"/>
      <c r="K318" s="117"/>
      <c r="L318" s="101">
        <v>0.3075</v>
      </c>
      <c r="M318" s="101">
        <v>1.03</v>
      </c>
      <c r="R318" s="188">
        <f t="shared" ca="1" si="40"/>
        <v>46266</v>
      </c>
      <c r="BP318" s="92">
        <f t="shared" si="36"/>
        <v>317</v>
      </c>
      <c r="BQ318" s="135" t="s">
        <v>416</v>
      </c>
      <c r="BR318" s="91" t="s">
        <v>93</v>
      </c>
      <c r="BS318" s="90" t="s">
        <v>94</v>
      </c>
      <c r="BT318" s="96" t="s">
        <v>95</v>
      </c>
      <c r="BU318" s="96"/>
      <c r="BV318" s="90">
        <v>1</v>
      </c>
      <c r="BW318" s="91" t="s">
        <v>1015</v>
      </c>
      <c r="BX318"/>
    </row>
    <row r="319" spans="1:76" ht="12.75" x14ac:dyDescent="0.2">
      <c r="A319" s="113"/>
      <c r="B319" s="114">
        <f t="shared" ca="1" si="39"/>
        <v>46296</v>
      </c>
      <c r="C319" s="101">
        <v>6.5604432622500014E-2</v>
      </c>
      <c r="D319" s="101">
        <v>0.75</v>
      </c>
      <c r="E319" s="101">
        <v>0.75</v>
      </c>
      <c r="F319" s="101">
        <v>0.14349999999999999</v>
      </c>
      <c r="G319" s="101">
        <v>0.151</v>
      </c>
      <c r="H319" s="101">
        <v>0.1585</v>
      </c>
      <c r="I319" s="102"/>
      <c r="K319" s="117"/>
      <c r="L319" s="101">
        <v>0.3125</v>
      </c>
      <c r="M319" s="101">
        <v>1.25</v>
      </c>
      <c r="R319" s="188">
        <f t="shared" ca="1" si="40"/>
        <v>46296</v>
      </c>
      <c r="BP319" s="92">
        <f t="shared" si="36"/>
        <v>318</v>
      </c>
      <c r="BQ319" s="135" t="s">
        <v>417</v>
      </c>
      <c r="BR319" s="91" t="s">
        <v>93</v>
      </c>
      <c r="BS319" s="90" t="s">
        <v>94</v>
      </c>
      <c r="BT319" s="96" t="s">
        <v>95</v>
      </c>
      <c r="BU319" s="96"/>
      <c r="BV319" s="90">
        <v>1</v>
      </c>
      <c r="BW319" s="91" t="s">
        <v>1016</v>
      </c>
      <c r="BX319"/>
    </row>
    <row r="320" spans="1:76" ht="12.75" x14ac:dyDescent="0.2">
      <c r="A320" s="113"/>
      <c r="B320" s="114">
        <f t="shared" ca="1" si="39"/>
        <v>46327</v>
      </c>
      <c r="C320" s="101">
        <v>6.5598527043978005E-2</v>
      </c>
      <c r="D320" s="101">
        <v>0.4</v>
      </c>
      <c r="E320" s="101">
        <v>0.4</v>
      </c>
      <c r="F320" s="101">
        <v>0.14349999999999999</v>
      </c>
      <c r="G320" s="101">
        <v>0.151</v>
      </c>
      <c r="H320" s="101">
        <v>0.1585</v>
      </c>
      <c r="I320" s="102"/>
      <c r="K320" s="117"/>
      <c r="L320" s="101">
        <v>0.3125</v>
      </c>
      <c r="M320" s="101">
        <v>1.25</v>
      </c>
      <c r="R320" s="188">
        <f t="shared" ca="1" si="40"/>
        <v>46327</v>
      </c>
      <c r="BP320" s="92">
        <f t="shared" si="36"/>
        <v>319</v>
      </c>
      <c r="BQ320" s="135" t="s">
        <v>418</v>
      </c>
      <c r="BR320" s="91" t="s">
        <v>93</v>
      </c>
      <c r="BS320" s="90" t="s">
        <v>94</v>
      </c>
      <c r="BT320" s="96" t="s">
        <v>95</v>
      </c>
      <c r="BU320" s="96"/>
      <c r="BV320" s="90">
        <v>1</v>
      </c>
      <c r="BW320" s="91" t="s">
        <v>1017</v>
      </c>
      <c r="BX320"/>
    </row>
    <row r="321" spans="1:76" ht="12.75" x14ac:dyDescent="0.2">
      <c r="A321" s="113"/>
      <c r="B321" s="114">
        <f t="shared" ca="1" si="39"/>
        <v>46357</v>
      </c>
      <c r="C321" s="101">
        <v>6.5592811968000014E-2</v>
      </c>
      <c r="D321" s="101">
        <v>0.4</v>
      </c>
      <c r="E321" s="101">
        <v>0.4</v>
      </c>
      <c r="F321" s="101">
        <v>0.14349999999999999</v>
      </c>
      <c r="G321" s="101">
        <v>0.151</v>
      </c>
      <c r="H321" s="101">
        <v>0.1585</v>
      </c>
      <c r="I321" s="102"/>
      <c r="K321" s="117"/>
      <c r="L321" s="101">
        <v>0.27</v>
      </c>
      <c r="M321" s="101">
        <v>0.90500000000000003</v>
      </c>
      <c r="R321" s="188">
        <f t="shared" ca="1" si="40"/>
        <v>46357</v>
      </c>
      <c r="BP321" s="92">
        <f t="shared" si="36"/>
        <v>320</v>
      </c>
      <c r="BQ321" s="135" t="s">
        <v>419</v>
      </c>
      <c r="BR321" s="91" t="s">
        <v>93</v>
      </c>
      <c r="BS321" s="90" t="s">
        <v>94</v>
      </c>
      <c r="BT321" s="96" t="s">
        <v>95</v>
      </c>
      <c r="BU321" s="96"/>
      <c r="BV321" s="90">
        <v>1</v>
      </c>
      <c r="BW321" s="91" t="s">
        <v>1018</v>
      </c>
      <c r="BX321"/>
    </row>
    <row r="322" spans="1:76" ht="12.75" x14ac:dyDescent="0.2">
      <c r="A322" s="113"/>
      <c r="B322" s="114">
        <f t="shared" ca="1" si="39"/>
        <v>46388</v>
      </c>
      <c r="C322" s="101">
        <v>6.5586906389500016E-2</v>
      </c>
      <c r="D322" s="101">
        <v>0.4</v>
      </c>
      <c r="E322" s="101">
        <v>0.4</v>
      </c>
      <c r="I322" s="102"/>
      <c r="K322" s="117"/>
      <c r="L322" s="101">
        <v>0.20499999999999999</v>
      </c>
      <c r="M322" s="101">
        <v>0.36499999999999999</v>
      </c>
      <c r="R322" s="188">
        <f t="shared" ca="1" si="40"/>
        <v>46388</v>
      </c>
      <c r="BP322" s="92">
        <f t="shared" ref="BP322:BP385" si="41">BP321+BV322</f>
        <v>321</v>
      </c>
      <c r="BQ322" s="135" t="s">
        <v>420</v>
      </c>
      <c r="BR322" s="91" t="s">
        <v>93</v>
      </c>
      <c r="BS322" s="90" t="s">
        <v>94</v>
      </c>
      <c r="BT322" s="96" t="s">
        <v>95</v>
      </c>
      <c r="BU322" s="96"/>
      <c r="BV322" s="90">
        <v>1</v>
      </c>
      <c r="BW322" s="91" t="s">
        <v>1019</v>
      </c>
      <c r="BX322"/>
    </row>
    <row r="323" spans="1:76" ht="12.75" x14ac:dyDescent="0.2">
      <c r="A323" s="113"/>
      <c r="B323" s="114">
        <f t="shared" ca="1" si="39"/>
        <v>46419</v>
      </c>
      <c r="C323" s="101">
        <v>6.5581191313545006E-2</v>
      </c>
      <c r="D323" s="101">
        <v>0.4</v>
      </c>
      <c r="E323" s="101">
        <v>0.4</v>
      </c>
      <c r="I323" s="102"/>
      <c r="K323" s="117"/>
      <c r="L323" s="101">
        <v>0.1925</v>
      </c>
      <c r="M323" s="101">
        <v>0.29749999999999999</v>
      </c>
      <c r="R323" s="188">
        <f t="shared" ca="1" si="40"/>
        <v>46419</v>
      </c>
      <c r="BP323" s="92">
        <f t="shared" si="41"/>
        <v>322</v>
      </c>
      <c r="BQ323" s="135" t="s">
        <v>421</v>
      </c>
      <c r="BR323" s="91" t="s">
        <v>93</v>
      </c>
      <c r="BS323" s="90" t="s">
        <v>94</v>
      </c>
      <c r="BT323" s="96" t="s">
        <v>95</v>
      </c>
      <c r="BU323" s="96"/>
      <c r="BV323" s="90">
        <v>1</v>
      </c>
      <c r="BW323" s="91" t="s">
        <v>1020</v>
      </c>
      <c r="BX323"/>
    </row>
    <row r="324" spans="1:76" ht="12.75" x14ac:dyDescent="0.2">
      <c r="A324" s="113"/>
      <c r="B324" s="114">
        <f t="shared" ca="1" si="39"/>
        <v>46447</v>
      </c>
      <c r="C324" s="101">
        <v>6.5575285735068004E-2</v>
      </c>
      <c r="D324" s="101">
        <v>0.5</v>
      </c>
      <c r="E324" s="101">
        <v>0.5</v>
      </c>
      <c r="I324" s="102"/>
      <c r="K324" s="117"/>
      <c r="L324" s="101">
        <v>0.1925</v>
      </c>
      <c r="M324" s="101">
        <v>0.29749999999999999</v>
      </c>
      <c r="R324" s="188">
        <f t="shared" ca="1" si="40"/>
        <v>46447</v>
      </c>
      <c r="BP324" s="92">
        <f t="shared" si="41"/>
        <v>323</v>
      </c>
      <c r="BQ324" s="135" t="s">
        <v>422</v>
      </c>
      <c r="BR324" s="91" t="s">
        <v>93</v>
      </c>
      <c r="BS324" s="90" t="s">
        <v>94</v>
      </c>
      <c r="BT324" s="96" t="s">
        <v>95</v>
      </c>
      <c r="BU324" s="96"/>
      <c r="BV324" s="90">
        <v>1</v>
      </c>
      <c r="BW324" s="91" t="s">
        <v>1021</v>
      </c>
      <c r="BX324"/>
    </row>
    <row r="325" spans="1:76" ht="12.75" x14ac:dyDescent="0.2">
      <c r="A325" s="113"/>
      <c r="B325" s="114">
        <f t="shared" ca="1" si="39"/>
        <v>46478</v>
      </c>
      <c r="C325" s="101">
        <v>6.5569380156603019E-2</v>
      </c>
      <c r="D325" s="101">
        <v>0.55000000000000004</v>
      </c>
      <c r="E325" s="101">
        <v>0.55000000000000004</v>
      </c>
      <c r="I325" s="102"/>
      <c r="K325" s="117"/>
      <c r="L325" s="101">
        <v>0.1925</v>
      </c>
      <c r="M325" s="101">
        <v>0.31</v>
      </c>
      <c r="R325" s="188">
        <f t="shared" ca="1" si="40"/>
        <v>46478</v>
      </c>
      <c r="BP325" s="92">
        <f t="shared" si="41"/>
        <v>324</v>
      </c>
      <c r="BQ325" s="135" t="s">
        <v>423</v>
      </c>
      <c r="BR325" s="91" t="s">
        <v>93</v>
      </c>
      <c r="BS325" s="90" t="s">
        <v>94</v>
      </c>
      <c r="BT325" s="96" t="s">
        <v>95</v>
      </c>
      <c r="BU325" s="96"/>
      <c r="BV325" s="90">
        <v>1</v>
      </c>
      <c r="BW325" s="91" t="s">
        <v>1022</v>
      </c>
      <c r="BX325"/>
    </row>
    <row r="326" spans="1:76" ht="12.75" x14ac:dyDescent="0.2">
      <c r="A326" s="113"/>
      <c r="B326" s="114">
        <f t="shared" ca="1" si="39"/>
        <v>46508</v>
      </c>
      <c r="C326" s="101">
        <v>6.5563665080680011E-2</v>
      </c>
      <c r="D326" s="101">
        <v>0.55000000000000004</v>
      </c>
      <c r="E326" s="101">
        <v>0.55000000000000004</v>
      </c>
      <c r="I326" s="102"/>
      <c r="K326" s="117"/>
      <c r="L326" s="101">
        <v>0.1925</v>
      </c>
      <c r="M326" s="101">
        <v>0.31</v>
      </c>
      <c r="R326" s="188">
        <f t="shared" ca="1" si="40"/>
        <v>46508</v>
      </c>
      <c r="BP326" s="92">
        <f t="shared" si="41"/>
        <v>325</v>
      </c>
      <c r="BQ326" s="135" t="s">
        <v>424</v>
      </c>
      <c r="BR326" s="91" t="s">
        <v>93</v>
      </c>
      <c r="BS326" s="90" t="s">
        <v>94</v>
      </c>
      <c r="BT326" s="96" t="s">
        <v>95</v>
      </c>
      <c r="BU326" s="96"/>
      <c r="BV326" s="90">
        <v>1</v>
      </c>
      <c r="BW326" s="91" t="s">
        <v>1023</v>
      </c>
      <c r="BX326"/>
    </row>
    <row r="327" spans="1:76" ht="12.75" x14ac:dyDescent="0.2">
      <c r="A327" s="113"/>
      <c r="B327" s="114">
        <f t="shared" ca="1" si="39"/>
        <v>46539</v>
      </c>
      <c r="C327" s="101">
        <v>6.5557759502238008E-2</v>
      </c>
      <c r="D327" s="101">
        <v>0.8</v>
      </c>
      <c r="E327" s="101">
        <v>0.8</v>
      </c>
      <c r="I327" s="102"/>
      <c r="K327" s="117"/>
      <c r="L327" s="101">
        <v>0.1925</v>
      </c>
      <c r="M327" s="101">
        <v>0.3</v>
      </c>
      <c r="R327" s="188">
        <f t="shared" ca="1" si="40"/>
        <v>46539</v>
      </c>
      <c r="BP327" s="92">
        <f t="shared" si="41"/>
        <v>326</v>
      </c>
      <c r="BQ327" s="135" t="s">
        <v>425</v>
      </c>
      <c r="BR327" s="91" t="s">
        <v>93</v>
      </c>
      <c r="BS327" s="90" t="s">
        <v>94</v>
      </c>
      <c r="BT327" s="96" t="s">
        <v>95</v>
      </c>
      <c r="BU327" s="96"/>
      <c r="BV327" s="90">
        <v>1</v>
      </c>
      <c r="BW327" s="91" t="s">
        <v>1024</v>
      </c>
      <c r="BX327"/>
    </row>
    <row r="328" spans="1:76" ht="12.75" x14ac:dyDescent="0.2">
      <c r="A328" s="113"/>
      <c r="B328" s="114">
        <f t="shared" ca="1" si="39"/>
        <v>46569</v>
      </c>
      <c r="C328" s="101">
        <v>6.5552044426336997E-2</v>
      </c>
      <c r="D328" s="101">
        <v>1</v>
      </c>
      <c r="E328" s="101">
        <v>1</v>
      </c>
      <c r="I328" s="102"/>
      <c r="K328" s="117"/>
      <c r="L328" s="101">
        <v>0.19750000000000001</v>
      </c>
      <c r="M328" s="101">
        <v>0.37253000000000003</v>
      </c>
      <c r="R328" s="188">
        <f t="shared" ca="1" si="40"/>
        <v>46569</v>
      </c>
      <c r="BP328" s="92">
        <f t="shared" si="41"/>
        <v>327</v>
      </c>
      <c r="BQ328" s="135" t="s">
        <v>426</v>
      </c>
      <c r="BR328" s="91" t="s">
        <v>93</v>
      </c>
      <c r="BS328" s="90" t="s">
        <v>94</v>
      </c>
      <c r="BT328" s="96" t="s">
        <v>95</v>
      </c>
      <c r="BU328" s="96"/>
      <c r="BV328" s="90">
        <v>1</v>
      </c>
      <c r="BW328" s="91" t="s">
        <v>1025</v>
      </c>
      <c r="BX328"/>
    </row>
    <row r="329" spans="1:76" ht="12.75" x14ac:dyDescent="0.2">
      <c r="A329" s="113"/>
      <c r="B329" s="114">
        <f t="shared" ca="1" si="39"/>
        <v>46600</v>
      </c>
      <c r="C329" s="101">
        <v>6.554613884791699E-2</v>
      </c>
      <c r="D329" s="101">
        <v>1</v>
      </c>
      <c r="E329" s="101">
        <v>1</v>
      </c>
      <c r="I329" s="102"/>
      <c r="K329" s="117"/>
      <c r="L329" s="101">
        <v>0.27250000000000002</v>
      </c>
      <c r="M329" s="101">
        <v>0.66</v>
      </c>
      <c r="R329" s="188">
        <f t="shared" ca="1" si="40"/>
        <v>46600</v>
      </c>
      <c r="BP329" s="92">
        <f t="shared" si="41"/>
        <v>328</v>
      </c>
      <c r="BQ329" s="135" t="s">
        <v>427</v>
      </c>
      <c r="BR329" s="91" t="s">
        <v>93</v>
      </c>
      <c r="BS329" s="90" t="s">
        <v>94</v>
      </c>
      <c r="BT329" s="96" t="s">
        <v>95</v>
      </c>
      <c r="BU329" s="96"/>
      <c r="BV329" s="90">
        <v>1</v>
      </c>
      <c r="BW329" s="91" t="s">
        <v>1026</v>
      </c>
      <c r="BX329"/>
    </row>
    <row r="330" spans="1:76" ht="12.75" x14ac:dyDescent="0.2">
      <c r="A330" s="113"/>
      <c r="B330" s="114">
        <f t="shared" ca="1" si="39"/>
        <v>46631</v>
      </c>
      <c r="C330" s="101">
        <v>6.5540233269510015E-2</v>
      </c>
      <c r="D330" s="101">
        <v>1</v>
      </c>
      <c r="E330" s="101">
        <v>1</v>
      </c>
      <c r="I330" s="102"/>
      <c r="K330" s="117"/>
      <c r="L330" s="101">
        <v>0.3075</v>
      </c>
      <c r="M330" s="101">
        <v>1.03</v>
      </c>
      <c r="R330" s="188">
        <f t="shared" ca="1" si="40"/>
        <v>46631</v>
      </c>
      <c r="BP330" s="92">
        <f t="shared" si="41"/>
        <v>329</v>
      </c>
      <c r="BQ330" s="135" t="s">
        <v>428</v>
      </c>
      <c r="BR330" s="91" t="s">
        <v>93</v>
      </c>
      <c r="BS330" s="90" t="s">
        <v>94</v>
      </c>
      <c r="BT330" s="96" t="s">
        <v>95</v>
      </c>
      <c r="BU330" s="96"/>
      <c r="BV330" s="90">
        <v>1</v>
      </c>
      <c r="BW330" s="91" t="s">
        <v>1027</v>
      </c>
      <c r="BX330"/>
    </row>
    <row r="331" spans="1:76" ht="12.75" x14ac:dyDescent="0.2">
      <c r="A331" s="113"/>
      <c r="B331" s="114">
        <f t="shared" ca="1" si="39"/>
        <v>46661</v>
      </c>
      <c r="C331" s="101">
        <v>6.5534899198699009E-2</v>
      </c>
      <c r="D331" s="101">
        <v>0.75</v>
      </c>
      <c r="E331" s="101">
        <v>0.75</v>
      </c>
      <c r="I331" s="102"/>
      <c r="K331" s="117"/>
      <c r="L331" s="101">
        <v>0.3125</v>
      </c>
      <c r="M331" s="101">
        <v>1.25</v>
      </c>
      <c r="R331" s="188">
        <f t="shared" ca="1" si="40"/>
        <v>46661</v>
      </c>
      <c r="BP331" s="92">
        <f t="shared" si="41"/>
        <v>330</v>
      </c>
      <c r="BQ331" s="135" t="s">
        <v>429</v>
      </c>
      <c r="BR331" s="91" t="s">
        <v>93</v>
      </c>
      <c r="BS331" s="90" t="s">
        <v>94</v>
      </c>
      <c r="BT331" s="96" t="s">
        <v>95</v>
      </c>
      <c r="BU331" s="96"/>
      <c r="BV331" s="90">
        <v>1</v>
      </c>
      <c r="BW331" s="91" t="s">
        <v>1028</v>
      </c>
      <c r="BX331"/>
    </row>
    <row r="332" spans="1:76" ht="12.75" x14ac:dyDescent="0.2">
      <c r="A332" s="113"/>
      <c r="B332" s="114">
        <f t="shared" ca="1" si="39"/>
        <v>46692</v>
      </c>
      <c r="C332" s="101">
        <v>6.5528993620314016E-2</v>
      </c>
      <c r="D332" s="101">
        <v>0.4</v>
      </c>
      <c r="E332" s="101">
        <v>0.4</v>
      </c>
      <c r="I332" s="102"/>
      <c r="K332" s="117"/>
      <c r="L332" s="101">
        <v>0.3125</v>
      </c>
      <c r="M332" s="101">
        <v>1.25</v>
      </c>
      <c r="R332" s="188">
        <f t="shared" ca="1" si="40"/>
        <v>46692</v>
      </c>
      <c r="BP332" s="92">
        <f t="shared" si="41"/>
        <v>331</v>
      </c>
      <c r="BQ332" s="135" t="s">
        <v>430</v>
      </c>
      <c r="BR332" s="91" t="s">
        <v>93</v>
      </c>
      <c r="BS332" s="90" t="s">
        <v>94</v>
      </c>
      <c r="BT332" s="96" t="s">
        <v>95</v>
      </c>
      <c r="BU332" s="96"/>
      <c r="BV332" s="90">
        <v>1</v>
      </c>
      <c r="BW332" s="91" t="s">
        <v>1029</v>
      </c>
      <c r="BX332"/>
    </row>
    <row r="333" spans="1:76" ht="12.75" x14ac:dyDescent="0.2">
      <c r="A333" s="113"/>
      <c r="B333" s="114">
        <f t="shared" ca="1" si="39"/>
        <v>46722</v>
      </c>
      <c r="C333" s="101">
        <v>6.5523278544467017E-2</v>
      </c>
      <c r="D333" s="101">
        <v>0.4</v>
      </c>
      <c r="E333" s="101">
        <v>0.4</v>
      </c>
      <c r="I333" s="102"/>
      <c r="K333" s="117"/>
      <c r="L333" s="101">
        <v>0.27</v>
      </c>
      <c r="M333" s="101">
        <v>0.90500000000000003</v>
      </c>
      <c r="R333" s="188">
        <f t="shared" ca="1" si="40"/>
        <v>46722</v>
      </c>
      <c r="BP333" s="92">
        <f t="shared" si="41"/>
        <v>332</v>
      </c>
      <c r="BQ333" s="135" t="s">
        <v>431</v>
      </c>
      <c r="BR333" s="91" t="s">
        <v>93</v>
      </c>
      <c r="BS333" s="90" t="s">
        <v>94</v>
      </c>
      <c r="BT333" s="96" t="s">
        <v>95</v>
      </c>
      <c r="BU333" s="96"/>
      <c r="BV333" s="90">
        <v>1</v>
      </c>
      <c r="BW333" s="91" t="s">
        <v>1030</v>
      </c>
      <c r="BX333"/>
    </row>
    <row r="334" spans="1:76" ht="12.75" x14ac:dyDescent="0.2">
      <c r="A334" s="113"/>
      <c r="B334" s="114">
        <f t="shared" ca="1" si="39"/>
        <v>46753</v>
      </c>
      <c r="C334" s="101">
        <v>6.5517372966104021E-2</v>
      </c>
      <c r="D334" s="101">
        <v>0.4</v>
      </c>
      <c r="E334" s="101">
        <v>0.4</v>
      </c>
      <c r="I334" s="102"/>
      <c r="K334" s="117"/>
      <c r="L334" s="101">
        <v>0.20499999999999999</v>
      </c>
      <c r="M334" s="101">
        <v>0.36499999999999999</v>
      </c>
      <c r="R334" s="188">
        <f t="shared" ca="1" si="40"/>
        <v>46753</v>
      </c>
      <c r="BP334" s="92">
        <f t="shared" si="41"/>
        <v>333</v>
      </c>
      <c r="BQ334" s="135" t="s">
        <v>432</v>
      </c>
      <c r="BR334" s="91" t="s">
        <v>93</v>
      </c>
      <c r="BS334" s="90" t="s">
        <v>94</v>
      </c>
      <c r="BT334" s="96" t="s">
        <v>95</v>
      </c>
      <c r="BU334" s="96"/>
      <c r="BV334" s="90">
        <v>1</v>
      </c>
      <c r="BW334" s="91" t="s">
        <v>1031</v>
      </c>
      <c r="BX334"/>
    </row>
    <row r="335" spans="1:76" ht="12.75" x14ac:dyDescent="0.2">
      <c r="A335" s="113"/>
      <c r="B335" s="114">
        <f t="shared" ca="1" si="39"/>
        <v>46784</v>
      </c>
      <c r="C335" s="101">
        <v>6.5511657890279004E-2</v>
      </c>
      <c r="D335" s="101">
        <v>0.4</v>
      </c>
      <c r="E335" s="101">
        <v>0.4</v>
      </c>
      <c r="I335" s="102"/>
      <c r="K335" s="117"/>
      <c r="L335" s="101">
        <v>0.1925</v>
      </c>
      <c r="M335" s="101">
        <v>0.29749999999999999</v>
      </c>
      <c r="R335" s="188">
        <f t="shared" ca="1" si="40"/>
        <v>46784</v>
      </c>
      <c r="BP335" s="92">
        <f t="shared" si="41"/>
        <v>334</v>
      </c>
      <c r="BQ335" s="135" t="s">
        <v>433</v>
      </c>
      <c r="BR335" s="91" t="s">
        <v>93</v>
      </c>
      <c r="BS335" s="90" t="s">
        <v>94</v>
      </c>
      <c r="BT335" s="96" t="s">
        <v>95</v>
      </c>
      <c r="BU335" s="96"/>
      <c r="BV335" s="90">
        <v>1</v>
      </c>
      <c r="BW335" s="91" t="s">
        <v>1032</v>
      </c>
      <c r="BX335"/>
    </row>
    <row r="336" spans="1:76" ht="12.75" x14ac:dyDescent="0.2">
      <c r="A336" s="113"/>
      <c r="B336" s="114">
        <f t="shared" ca="1" si="39"/>
        <v>46813</v>
      </c>
      <c r="C336" s="101">
        <v>6.5505752311939003E-2</v>
      </c>
      <c r="D336" s="101">
        <v>0.5</v>
      </c>
      <c r="E336" s="101">
        <v>0.5</v>
      </c>
      <c r="I336" s="102"/>
      <c r="K336" s="117"/>
      <c r="L336" s="101">
        <v>0.1925</v>
      </c>
      <c r="M336" s="101">
        <v>0.29749999999999999</v>
      </c>
      <c r="R336" s="188">
        <f t="shared" ca="1" si="40"/>
        <v>46813</v>
      </c>
      <c r="BP336" s="92">
        <f t="shared" si="41"/>
        <v>335</v>
      </c>
      <c r="BQ336" s="135" t="s">
        <v>434</v>
      </c>
      <c r="BR336" s="91" t="s">
        <v>93</v>
      </c>
      <c r="BS336" s="90" t="s">
        <v>94</v>
      </c>
      <c r="BT336" s="96" t="s">
        <v>95</v>
      </c>
      <c r="BU336" s="96"/>
      <c r="BV336" s="90">
        <v>1</v>
      </c>
      <c r="BW336" s="91" t="s">
        <v>1033</v>
      </c>
      <c r="BX336"/>
    </row>
    <row r="337" spans="1:76" ht="12.75" x14ac:dyDescent="0.2">
      <c r="A337" s="113"/>
      <c r="B337" s="114">
        <f t="shared" ca="1" si="39"/>
        <v>46844</v>
      </c>
      <c r="C337" s="101">
        <v>6.5499846733610007E-2</v>
      </c>
      <c r="D337" s="101">
        <v>0.55000000000000004</v>
      </c>
      <c r="E337" s="101">
        <v>0.55000000000000004</v>
      </c>
      <c r="I337" s="102"/>
      <c r="K337" s="117"/>
      <c r="L337" s="101">
        <v>0.1925</v>
      </c>
      <c r="M337" s="101">
        <v>0.31</v>
      </c>
      <c r="R337" s="188">
        <f t="shared" ca="1" si="40"/>
        <v>46844</v>
      </c>
      <c r="BP337" s="92">
        <f t="shared" si="41"/>
        <v>336</v>
      </c>
      <c r="BQ337" s="135" t="s">
        <v>435</v>
      </c>
      <c r="BR337" s="91" t="s">
        <v>93</v>
      </c>
      <c r="BS337" s="90" t="s">
        <v>94</v>
      </c>
      <c r="BT337" s="96" t="s">
        <v>95</v>
      </c>
      <c r="BU337" s="96"/>
      <c r="BV337" s="90">
        <v>1</v>
      </c>
      <c r="BW337" s="91" t="s">
        <v>1034</v>
      </c>
      <c r="BX337"/>
    </row>
    <row r="338" spans="1:76" ht="12.75" x14ac:dyDescent="0.2">
      <c r="A338" s="113"/>
      <c r="B338" s="114">
        <f t="shared" ref="B338:B377" ca="1" si="42">NextMonth(B337)</f>
        <v>46874</v>
      </c>
      <c r="C338" s="101">
        <v>6.5494131657819019E-2</v>
      </c>
      <c r="D338" s="101">
        <v>0.55000000000000004</v>
      </c>
      <c r="E338" s="101">
        <v>0.55000000000000004</v>
      </c>
      <c r="I338" s="102"/>
      <c r="K338" s="117"/>
      <c r="L338" s="101">
        <v>0.1925</v>
      </c>
      <c r="M338" s="101">
        <v>0.31</v>
      </c>
      <c r="R338" s="188">
        <f t="shared" ca="1" si="40"/>
        <v>46874</v>
      </c>
      <c r="BP338" s="92">
        <f t="shared" si="41"/>
        <v>337</v>
      </c>
      <c r="BQ338" s="135" t="s">
        <v>436</v>
      </c>
      <c r="BR338" s="91" t="s">
        <v>93</v>
      </c>
      <c r="BS338" s="90" t="s">
        <v>94</v>
      </c>
      <c r="BT338" s="96" t="s">
        <v>95</v>
      </c>
      <c r="BU338" s="96"/>
      <c r="BV338" s="90">
        <v>1</v>
      </c>
      <c r="BW338" s="91" t="s">
        <v>1035</v>
      </c>
      <c r="BX338"/>
    </row>
    <row r="339" spans="1:76" ht="12.75" x14ac:dyDescent="0.2">
      <c r="A339" s="113"/>
      <c r="B339" s="114">
        <f t="shared" ca="1" si="42"/>
        <v>46905</v>
      </c>
      <c r="C339" s="101">
        <v>6.5488226079513004E-2</v>
      </c>
      <c r="D339" s="101">
        <v>0.8</v>
      </c>
      <c r="E339" s="101">
        <v>0.8</v>
      </c>
      <c r="I339" s="102"/>
      <c r="K339" s="117"/>
      <c r="L339" s="101">
        <v>0.1925</v>
      </c>
      <c r="M339" s="101">
        <v>0.3</v>
      </c>
      <c r="R339" s="188">
        <f t="shared" ca="1" si="40"/>
        <v>46905</v>
      </c>
      <c r="BP339" s="92">
        <f t="shared" si="41"/>
        <v>338</v>
      </c>
      <c r="BQ339" s="135" t="s">
        <v>437</v>
      </c>
      <c r="BR339" s="91" t="s">
        <v>93</v>
      </c>
      <c r="BS339" s="90" t="s">
        <v>94</v>
      </c>
      <c r="BT339" s="96" t="s">
        <v>95</v>
      </c>
      <c r="BU339" s="96"/>
      <c r="BV339" s="90">
        <v>1</v>
      </c>
      <c r="BW339" s="91" t="s">
        <v>1036</v>
      </c>
      <c r="BX339"/>
    </row>
    <row r="340" spans="1:76" ht="12.75" x14ac:dyDescent="0.2">
      <c r="A340" s="113"/>
      <c r="B340" s="114">
        <f t="shared" ca="1" si="42"/>
        <v>46935</v>
      </c>
      <c r="C340" s="101">
        <v>6.5482511003742999E-2</v>
      </c>
      <c r="D340" s="101">
        <v>1</v>
      </c>
      <c r="E340" s="101">
        <v>1</v>
      </c>
      <c r="I340" s="102"/>
      <c r="K340" s="117"/>
      <c r="L340" s="101">
        <v>0.19750000000000001</v>
      </c>
      <c r="M340" s="101">
        <v>0.37253000000000003</v>
      </c>
      <c r="R340" s="188">
        <f t="shared" ca="1" si="40"/>
        <v>46935</v>
      </c>
      <c r="BP340" s="92">
        <f t="shared" si="41"/>
        <v>339</v>
      </c>
      <c r="BQ340" s="135" t="s">
        <v>438</v>
      </c>
      <c r="BR340" s="91" t="s">
        <v>93</v>
      </c>
      <c r="BS340" s="90" t="s">
        <v>94</v>
      </c>
      <c r="BT340" s="96" t="s">
        <v>95</v>
      </c>
      <c r="BU340" s="96"/>
      <c r="BV340" s="90">
        <v>1</v>
      </c>
      <c r="BW340" s="91" t="s">
        <v>1037</v>
      </c>
      <c r="BX340"/>
    </row>
    <row r="341" spans="1:76" ht="12.75" x14ac:dyDescent="0.2">
      <c r="A341" s="113"/>
      <c r="B341" s="114">
        <f t="shared" ca="1" si="42"/>
        <v>46966</v>
      </c>
      <c r="C341" s="101">
        <v>6.5476605425460008E-2</v>
      </c>
      <c r="D341" s="101">
        <v>1</v>
      </c>
      <c r="E341" s="101">
        <v>1</v>
      </c>
      <c r="I341" s="102"/>
      <c r="K341" s="117"/>
      <c r="L341" s="101">
        <v>0.27250000000000002</v>
      </c>
      <c r="M341" s="101">
        <v>0.66</v>
      </c>
      <c r="R341" s="188">
        <f t="shared" ca="1" si="40"/>
        <v>46966</v>
      </c>
      <c r="BP341" s="92">
        <f t="shared" si="41"/>
        <v>340</v>
      </c>
      <c r="BQ341" s="135" t="s">
        <v>439</v>
      </c>
      <c r="BR341" s="91" t="s">
        <v>93</v>
      </c>
      <c r="BS341" s="90" t="s">
        <v>94</v>
      </c>
      <c r="BT341" s="96" t="s">
        <v>95</v>
      </c>
      <c r="BU341" s="96"/>
      <c r="BV341" s="90">
        <v>1</v>
      </c>
      <c r="BW341" s="91" t="s">
        <v>1038</v>
      </c>
      <c r="BX341"/>
    </row>
    <row r="342" spans="1:76" ht="12.75" x14ac:dyDescent="0.2">
      <c r="A342" s="113"/>
      <c r="B342" s="114">
        <f t="shared" ca="1" si="42"/>
        <v>46997</v>
      </c>
      <c r="C342" s="101">
        <v>6.5470699847187994E-2</v>
      </c>
      <c r="D342" s="101">
        <v>1</v>
      </c>
      <c r="E342" s="101">
        <v>1</v>
      </c>
      <c r="I342" s="102"/>
      <c r="K342" s="117"/>
      <c r="L342" s="101">
        <v>0.3075</v>
      </c>
      <c r="M342" s="101">
        <v>1.03</v>
      </c>
      <c r="R342" s="188">
        <f t="shared" ca="1" si="40"/>
        <v>46997</v>
      </c>
      <c r="BP342" s="92">
        <f t="shared" si="41"/>
        <v>341</v>
      </c>
      <c r="BQ342" s="135" t="s">
        <v>440</v>
      </c>
      <c r="BR342" s="91" t="s">
        <v>93</v>
      </c>
      <c r="BS342" s="90" t="s">
        <v>94</v>
      </c>
      <c r="BT342" s="96" t="s">
        <v>95</v>
      </c>
      <c r="BU342" s="96"/>
      <c r="BV342" s="90">
        <v>1</v>
      </c>
      <c r="BW342" s="91" t="s">
        <v>1039</v>
      </c>
      <c r="BX342"/>
    </row>
    <row r="343" spans="1:76" ht="12.75" x14ac:dyDescent="0.2">
      <c r="A343" s="113"/>
      <c r="B343" s="114">
        <f t="shared" ca="1" si="42"/>
        <v>47027</v>
      </c>
      <c r="C343" s="101">
        <v>6.5465175273977008E-2</v>
      </c>
      <c r="D343" s="101">
        <v>0.5</v>
      </c>
      <c r="E343" s="101">
        <v>0.5</v>
      </c>
      <c r="I343" s="102"/>
      <c r="K343" s="117"/>
      <c r="L343" s="101">
        <v>0.3125</v>
      </c>
      <c r="M343" s="101">
        <v>1.25</v>
      </c>
      <c r="R343" s="188">
        <f t="shared" ref="R343:R374" ca="1" si="43">EOMONTH(R342,0)+1</f>
        <v>47027</v>
      </c>
      <c r="BP343" s="92">
        <f t="shared" si="41"/>
        <v>342</v>
      </c>
      <c r="BQ343" s="135" t="s">
        <v>441</v>
      </c>
      <c r="BR343" s="91" t="s">
        <v>93</v>
      </c>
      <c r="BS343" s="90" t="s">
        <v>94</v>
      </c>
      <c r="BT343" s="96" t="s">
        <v>95</v>
      </c>
      <c r="BU343" s="96"/>
      <c r="BV343" s="90">
        <v>1</v>
      </c>
      <c r="BW343" s="91" t="s">
        <v>1040</v>
      </c>
      <c r="BX343"/>
    </row>
    <row r="344" spans="1:76" ht="12.75" x14ac:dyDescent="0.2">
      <c r="A344" s="113"/>
      <c r="B344" s="114">
        <f t="shared" ca="1" si="42"/>
        <v>47058</v>
      </c>
      <c r="C344" s="101">
        <v>6.5459269695727004E-2</v>
      </c>
      <c r="D344" s="101">
        <v>0.55000000000000004</v>
      </c>
      <c r="E344" s="101">
        <v>0.55000000000000004</v>
      </c>
      <c r="I344" s="102"/>
      <c r="K344" s="117"/>
      <c r="L344" s="101">
        <v>0.3125</v>
      </c>
      <c r="M344" s="101">
        <v>1.25</v>
      </c>
      <c r="R344" s="188">
        <f t="shared" ca="1" si="43"/>
        <v>47058</v>
      </c>
      <c r="BP344" s="92">
        <f t="shared" si="41"/>
        <v>343</v>
      </c>
      <c r="BQ344" s="135" t="s">
        <v>442</v>
      </c>
      <c r="BR344" s="91" t="s">
        <v>93</v>
      </c>
      <c r="BS344" s="90" t="s">
        <v>94</v>
      </c>
      <c r="BT344" s="96" t="s">
        <v>95</v>
      </c>
      <c r="BU344" s="96"/>
      <c r="BV344" s="90">
        <v>1</v>
      </c>
      <c r="BW344" s="91" t="s">
        <v>1041</v>
      </c>
      <c r="BX344"/>
    </row>
    <row r="345" spans="1:76" ht="12.75" x14ac:dyDescent="0.2">
      <c r="A345" s="113"/>
      <c r="B345" s="114">
        <f t="shared" ca="1" si="42"/>
        <v>47088</v>
      </c>
      <c r="C345" s="101">
        <v>6.545355462001301E-2</v>
      </c>
      <c r="D345" s="101">
        <v>0.55000000000000004</v>
      </c>
      <c r="E345" s="101">
        <v>0.55000000000000004</v>
      </c>
      <c r="I345" s="102"/>
      <c r="K345" s="117"/>
      <c r="L345" s="101">
        <v>0.27</v>
      </c>
      <c r="M345" s="101">
        <v>0.90500000000000003</v>
      </c>
      <c r="R345" s="188">
        <f t="shared" ca="1" si="43"/>
        <v>47088</v>
      </c>
      <c r="BP345" s="92">
        <f t="shared" si="41"/>
        <v>344</v>
      </c>
      <c r="BQ345" s="135" t="s">
        <v>443</v>
      </c>
      <c r="BR345" s="91" t="s">
        <v>93</v>
      </c>
      <c r="BS345" s="90" t="s">
        <v>94</v>
      </c>
      <c r="BT345" s="96" t="s">
        <v>95</v>
      </c>
      <c r="BU345" s="96"/>
      <c r="BV345" s="90">
        <v>1</v>
      </c>
      <c r="BW345" s="91" t="s">
        <v>1042</v>
      </c>
      <c r="BX345"/>
    </row>
    <row r="346" spans="1:76" ht="12.75" x14ac:dyDescent="0.2">
      <c r="A346" s="113"/>
      <c r="B346" s="114">
        <f t="shared" ca="1" si="42"/>
        <v>47119</v>
      </c>
      <c r="C346" s="101">
        <v>6.5447649041786016E-2</v>
      </c>
      <c r="D346" s="101">
        <v>0.6</v>
      </c>
      <c r="E346" s="101">
        <v>0.6</v>
      </c>
      <c r="I346" s="102"/>
      <c r="K346" s="117"/>
      <c r="L346" s="101">
        <v>0.20499999999999999</v>
      </c>
      <c r="M346" s="101">
        <v>0.36499999999999999</v>
      </c>
      <c r="R346" s="188">
        <f t="shared" ca="1" si="43"/>
        <v>47119</v>
      </c>
      <c r="BP346" s="92">
        <f t="shared" si="41"/>
        <v>345</v>
      </c>
      <c r="BQ346" s="135" t="s">
        <v>444</v>
      </c>
      <c r="BR346" s="91" t="s">
        <v>93</v>
      </c>
      <c r="BS346" s="90" t="s">
        <v>94</v>
      </c>
      <c r="BT346" s="96" t="s">
        <v>95</v>
      </c>
      <c r="BU346" s="96"/>
      <c r="BV346" s="90">
        <v>1</v>
      </c>
      <c r="BW346" s="91" t="s">
        <v>1043</v>
      </c>
      <c r="BX346"/>
    </row>
    <row r="347" spans="1:76" ht="12.75" x14ac:dyDescent="0.2">
      <c r="A347" s="113"/>
      <c r="B347" s="114">
        <f t="shared" ca="1" si="42"/>
        <v>47150</v>
      </c>
      <c r="C347" s="101">
        <v>6.5441933966093005E-2</v>
      </c>
      <c r="D347" s="101">
        <v>0.8</v>
      </c>
      <c r="E347" s="101">
        <v>0.8</v>
      </c>
      <c r="I347" s="102"/>
      <c r="K347" s="117"/>
      <c r="L347" s="101">
        <v>0.1925</v>
      </c>
      <c r="M347" s="101">
        <v>0.29749999999999999</v>
      </c>
      <c r="R347" s="188">
        <f t="shared" ca="1" si="43"/>
        <v>47150</v>
      </c>
      <c r="BP347" s="92">
        <f t="shared" si="41"/>
        <v>346</v>
      </c>
      <c r="BQ347" s="135" t="s">
        <v>445</v>
      </c>
      <c r="BR347" s="91" t="s">
        <v>93</v>
      </c>
      <c r="BS347" s="90" t="s">
        <v>94</v>
      </c>
      <c r="BT347" s="96" t="s">
        <v>95</v>
      </c>
      <c r="BU347" s="96"/>
      <c r="BV347" s="90">
        <v>1</v>
      </c>
      <c r="BW347" s="91" t="s">
        <v>1044</v>
      </c>
      <c r="BX347"/>
    </row>
    <row r="348" spans="1:76" ht="12.75" x14ac:dyDescent="0.2">
      <c r="A348" s="113"/>
      <c r="B348" s="114">
        <f t="shared" ca="1" si="42"/>
        <v>47178</v>
      </c>
      <c r="C348" s="101">
        <v>6.5436028387889006E-2</v>
      </c>
      <c r="D348" s="101">
        <v>1</v>
      </c>
      <c r="E348" s="101">
        <v>1</v>
      </c>
      <c r="I348" s="102"/>
      <c r="K348" s="117"/>
      <c r="L348" s="101">
        <v>0.1925</v>
      </c>
      <c r="M348" s="101">
        <v>0.29749999999999999</v>
      </c>
      <c r="R348" s="188">
        <f t="shared" ca="1" si="43"/>
        <v>47178</v>
      </c>
      <c r="BP348" s="92">
        <f t="shared" si="41"/>
        <v>347</v>
      </c>
      <c r="BQ348" s="135" t="s">
        <v>446</v>
      </c>
      <c r="BR348" s="91" t="s">
        <v>93</v>
      </c>
      <c r="BS348" s="90" t="s">
        <v>94</v>
      </c>
      <c r="BT348" s="96" t="s">
        <v>95</v>
      </c>
      <c r="BU348" s="96"/>
      <c r="BV348" s="90">
        <v>1</v>
      </c>
      <c r="BW348" s="91" t="s">
        <v>1045</v>
      </c>
      <c r="BX348"/>
    </row>
    <row r="349" spans="1:76" ht="12.75" x14ac:dyDescent="0.2">
      <c r="A349" s="113"/>
      <c r="B349" s="114">
        <f t="shared" ca="1" si="42"/>
        <v>47209</v>
      </c>
      <c r="C349" s="101">
        <v>6.5430122809697025E-2</v>
      </c>
      <c r="D349" s="101">
        <v>1</v>
      </c>
      <c r="E349" s="101">
        <v>1</v>
      </c>
      <c r="I349" s="102"/>
      <c r="K349" s="117"/>
      <c r="L349" s="101">
        <v>0.1925</v>
      </c>
      <c r="M349" s="101">
        <v>0.31</v>
      </c>
      <c r="R349" s="188">
        <f t="shared" ca="1" si="43"/>
        <v>47209</v>
      </c>
      <c r="BP349" s="92">
        <f t="shared" si="41"/>
        <v>348</v>
      </c>
      <c r="BQ349" s="135" t="s">
        <v>447</v>
      </c>
      <c r="BR349" s="91" t="s">
        <v>93</v>
      </c>
      <c r="BS349" s="90" t="s">
        <v>94</v>
      </c>
      <c r="BT349" s="96" t="s">
        <v>95</v>
      </c>
      <c r="BU349" s="96"/>
      <c r="BV349" s="90">
        <v>1</v>
      </c>
      <c r="BW349" s="91" t="s">
        <v>1046</v>
      </c>
      <c r="BX349"/>
    </row>
    <row r="350" spans="1:76" ht="12.75" x14ac:dyDescent="0.2">
      <c r="A350" s="113"/>
      <c r="B350" s="114">
        <f t="shared" ca="1" si="42"/>
        <v>47239</v>
      </c>
      <c r="C350" s="101">
        <v>6.5424407734038015E-2</v>
      </c>
      <c r="D350" s="101">
        <v>1.1499999999999999</v>
      </c>
      <c r="E350" s="101">
        <v>1.1499999999999999</v>
      </c>
      <c r="I350" s="102"/>
      <c r="K350" s="117"/>
      <c r="L350" s="101">
        <v>0.1925</v>
      </c>
      <c r="M350" s="101">
        <v>0.31</v>
      </c>
      <c r="R350" s="188">
        <f t="shared" ca="1" si="43"/>
        <v>47239</v>
      </c>
      <c r="BP350" s="92">
        <f t="shared" si="41"/>
        <v>349</v>
      </c>
      <c r="BQ350" s="135" t="s">
        <v>448</v>
      </c>
      <c r="BR350" s="91" t="s">
        <v>93</v>
      </c>
      <c r="BS350" s="90" t="s">
        <v>94</v>
      </c>
      <c r="BT350" s="96" t="s">
        <v>95</v>
      </c>
      <c r="BU350" s="96"/>
      <c r="BV350" s="90">
        <v>1</v>
      </c>
      <c r="BW350" s="91" t="s">
        <v>1047</v>
      </c>
      <c r="BX350"/>
    </row>
    <row r="351" spans="1:76" ht="12.75" x14ac:dyDescent="0.2">
      <c r="A351" s="113"/>
      <c r="B351" s="114">
        <f t="shared" ca="1" si="42"/>
        <v>47270</v>
      </c>
      <c r="C351" s="101">
        <v>6.5418502155868002E-2</v>
      </c>
      <c r="D351" s="101">
        <v>1</v>
      </c>
      <c r="I351" s="102"/>
      <c r="K351" s="117"/>
      <c r="L351" s="101">
        <v>0.1925</v>
      </c>
      <c r="M351" s="101">
        <v>0.3</v>
      </c>
      <c r="R351" s="188">
        <f t="shared" ca="1" si="43"/>
        <v>47270</v>
      </c>
      <c r="BP351" s="92">
        <f t="shared" si="41"/>
        <v>350</v>
      </c>
      <c r="BQ351" s="135" t="s">
        <v>449</v>
      </c>
      <c r="BR351" s="91" t="s">
        <v>93</v>
      </c>
      <c r="BS351" s="90" t="s">
        <v>94</v>
      </c>
      <c r="BT351" s="96" t="s">
        <v>95</v>
      </c>
      <c r="BU351" s="96"/>
      <c r="BV351" s="90">
        <v>1</v>
      </c>
      <c r="BW351" s="91" t="s">
        <v>1048</v>
      </c>
      <c r="BX351"/>
    </row>
    <row r="352" spans="1:76" ht="12.75" x14ac:dyDescent="0.2">
      <c r="A352" s="113"/>
      <c r="B352" s="114">
        <f t="shared" ca="1" si="42"/>
        <v>47300</v>
      </c>
      <c r="C352" s="101">
        <v>6.5412787080230017E-2</v>
      </c>
      <c r="D352" s="101">
        <v>1.05</v>
      </c>
      <c r="I352" s="102"/>
      <c r="K352" s="117"/>
      <c r="L352" s="101">
        <v>0.19750000000000001</v>
      </c>
      <c r="M352" s="101">
        <v>0.37253000000000003</v>
      </c>
      <c r="R352" s="188">
        <f t="shared" ca="1" si="43"/>
        <v>47300</v>
      </c>
      <c r="BP352" s="92">
        <f t="shared" si="41"/>
        <v>351</v>
      </c>
      <c r="BQ352" s="135" t="s">
        <v>450</v>
      </c>
      <c r="BR352" s="91" t="s">
        <v>93</v>
      </c>
      <c r="BS352" s="90" t="s">
        <v>94</v>
      </c>
      <c r="BT352" s="96" t="s">
        <v>95</v>
      </c>
      <c r="BU352" s="96"/>
      <c r="BV352" s="90">
        <v>1</v>
      </c>
      <c r="BW352" s="91" t="s">
        <v>1049</v>
      </c>
      <c r="BX352"/>
    </row>
    <row r="353" spans="1:76" ht="12.75" x14ac:dyDescent="0.2">
      <c r="A353" s="113"/>
      <c r="B353" s="114">
        <f t="shared" ca="1" si="42"/>
        <v>47331</v>
      </c>
      <c r="C353" s="101">
        <v>6.5406881502084013E-2</v>
      </c>
      <c r="D353" s="101">
        <v>1</v>
      </c>
      <c r="I353" s="102"/>
      <c r="K353" s="117"/>
      <c r="L353" s="101">
        <v>0.27250000000000002</v>
      </c>
      <c r="M353" s="101">
        <v>0.66</v>
      </c>
      <c r="R353" s="188">
        <f t="shared" ca="1" si="43"/>
        <v>47331</v>
      </c>
      <c r="BP353" s="92">
        <f t="shared" si="41"/>
        <v>352</v>
      </c>
      <c r="BQ353" s="135" t="s">
        <v>451</v>
      </c>
      <c r="BR353" s="91" t="s">
        <v>93</v>
      </c>
      <c r="BS353" s="90" t="s">
        <v>94</v>
      </c>
      <c r="BT353" s="96" t="s">
        <v>95</v>
      </c>
      <c r="BU353" s="96"/>
      <c r="BV353" s="90">
        <v>1</v>
      </c>
      <c r="BW353" s="91" t="s">
        <v>1050</v>
      </c>
      <c r="BX353"/>
    </row>
    <row r="354" spans="1:76" ht="12.75" x14ac:dyDescent="0.2">
      <c r="A354" s="113"/>
      <c r="B354" s="114">
        <f t="shared" ca="1" si="42"/>
        <v>47362</v>
      </c>
      <c r="C354" s="101">
        <v>6.5400975923949015E-2</v>
      </c>
      <c r="I354" s="102"/>
      <c r="K354" s="117"/>
      <c r="L354" s="101">
        <v>0.3075</v>
      </c>
      <c r="M354" s="101">
        <v>1.03</v>
      </c>
      <c r="R354" s="188">
        <f t="shared" ca="1" si="43"/>
        <v>47362</v>
      </c>
      <c r="BP354" s="92">
        <f t="shared" si="41"/>
        <v>353</v>
      </c>
      <c r="BQ354" s="135" t="s">
        <v>452</v>
      </c>
      <c r="BR354" s="91" t="s">
        <v>93</v>
      </c>
      <c r="BS354" s="90" t="s">
        <v>94</v>
      </c>
      <c r="BT354" s="96" t="s">
        <v>95</v>
      </c>
      <c r="BU354" s="96"/>
      <c r="BV354" s="90">
        <v>1</v>
      </c>
      <c r="BW354" s="91" t="s">
        <v>1051</v>
      </c>
      <c r="BX354"/>
    </row>
    <row r="355" spans="1:76" ht="12.75" x14ac:dyDescent="0.2">
      <c r="A355" s="113"/>
      <c r="B355" s="114">
        <f t="shared" ca="1" si="42"/>
        <v>47392</v>
      </c>
      <c r="C355" s="101">
        <v>6.5395641853385006E-2</v>
      </c>
      <c r="I355" s="102"/>
      <c r="K355" s="117"/>
      <c r="L355" s="101">
        <v>0.3125</v>
      </c>
      <c r="M355" s="101">
        <v>1.25</v>
      </c>
      <c r="R355" s="188">
        <f t="shared" ca="1" si="43"/>
        <v>47392</v>
      </c>
      <c r="BP355" s="92">
        <f t="shared" si="41"/>
        <v>354</v>
      </c>
      <c r="BQ355" s="135" t="s">
        <v>453</v>
      </c>
      <c r="BR355" s="91" t="s">
        <v>93</v>
      </c>
      <c r="BS355" s="90" t="s">
        <v>94</v>
      </c>
      <c r="BT355" s="96" t="s">
        <v>95</v>
      </c>
      <c r="BU355" s="96"/>
      <c r="BV355" s="90">
        <v>1</v>
      </c>
      <c r="BW355" s="91" t="s">
        <v>1052</v>
      </c>
      <c r="BX355"/>
    </row>
    <row r="356" spans="1:76" ht="12.75" x14ac:dyDescent="0.2">
      <c r="A356" s="113"/>
      <c r="B356" s="114">
        <f t="shared" ca="1" si="42"/>
        <v>47423</v>
      </c>
      <c r="C356" s="101">
        <v>6.5389736275271018E-2</v>
      </c>
      <c r="I356" s="102"/>
      <c r="L356" s="101">
        <v>0.3125</v>
      </c>
      <c r="M356" s="101">
        <v>1.25</v>
      </c>
      <c r="R356" s="188">
        <f t="shared" ca="1" si="43"/>
        <v>47423</v>
      </c>
      <c r="BP356" s="92">
        <f t="shared" si="41"/>
        <v>355</v>
      </c>
      <c r="BQ356" s="135" t="s">
        <v>454</v>
      </c>
      <c r="BR356" s="91" t="s">
        <v>93</v>
      </c>
      <c r="BS356" s="90" t="s">
        <v>94</v>
      </c>
      <c r="BT356" s="96" t="s">
        <v>95</v>
      </c>
      <c r="BU356" s="96"/>
      <c r="BV356" s="90">
        <v>1</v>
      </c>
      <c r="BW356" s="91" t="s">
        <v>1053</v>
      </c>
      <c r="BX356"/>
    </row>
    <row r="357" spans="1:76" ht="12.75" x14ac:dyDescent="0.2">
      <c r="A357" s="113"/>
      <c r="B357" s="114">
        <f t="shared" ca="1" si="42"/>
        <v>47453</v>
      </c>
      <c r="C357" s="101">
        <v>6.5384021199689002E-2</v>
      </c>
      <c r="I357" s="102"/>
      <c r="L357" s="101">
        <v>0.27</v>
      </c>
      <c r="M357" s="101">
        <v>0.90500000000000003</v>
      </c>
      <c r="R357" s="188">
        <f t="shared" ca="1" si="43"/>
        <v>47453</v>
      </c>
      <c r="BP357" s="92">
        <f t="shared" si="41"/>
        <v>356</v>
      </c>
      <c r="BQ357" s="135" t="s">
        <v>455</v>
      </c>
      <c r="BR357" s="91" t="s">
        <v>93</v>
      </c>
      <c r="BS357" s="90" t="s">
        <v>94</v>
      </c>
      <c r="BT357" s="96" t="s">
        <v>95</v>
      </c>
      <c r="BU357" s="96"/>
      <c r="BV357" s="90">
        <v>1</v>
      </c>
      <c r="BW357" s="91" t="s">
        <v>1054</v>
      </c>
      <c r="BX357"/>
    </row>
    <row r="358" spans="1:76" ht="12.75" x14ac:dyDescent="0.2">
      <c r="A358" s="113"/>
      <c r="B358" s="114">
        <f t="shared" ca="1" si="42"/>
        <v>47484</v>
      </c>
      <c r="C358" s="101">
        <v>6.537811562159801E-2</v>
      </c>
      <c r="I358" s="102"/>
      <c r="L358" s="101">
        <v>0.20499999999999999</v>
      </c>
      <c r="M358" s="101">
        <v>0.36499999999999999</v>
      </c>
      <c r="R358" s="188">
        <f t="shared" ca="1" si="43"/>
        <v>47484</v>
      </c>
      <c r="BP358" s="92">
        <f t="shared" si="41"/>
        <v>357</v>
      </c>
      <c r="BQ358" s="135" t="s">
        <v>456</v>
      </c>
      <c r="BR358" s="91" t="s">
        <v>93</v>
      </c>
      <c r="BS358" s="90" t="s">
        <v>94</v>
      </c>
      <c r="BT358" s="96" t="s">
        <v>95</v>
      </c>
      <c r="BU358" s="96"/>
      <c r="BV358" s="90">
        <v>1</v>
      </c>
      <c r="BW358" s="91" t="s">
        <v>1055</v>
      </c>
      <c r="BX358"/>
    </row>
    <row r="359" spans="1:76" ht="12.75" x14ac:dyDescent="0.2">
      <c r="A359" s="113"/>
      <c r="B359" s="114">
        <f t="shared" ca="1" si="42"/>
        <v>47515</v>
      </c>
      <c r="C359" s="101">
        <v>6.5372400546037004E-2</v>
      </c>
      <c r="I359" s="102"/>
      <c r="L359" s="101">
        <v>0.1925</v>
      </c>
      <c r="M359" s="101">
        <v>0.29749999999999999</v>
      </c>
      <c r="R359" s="188">
        <f t="shared" ca="1" si="43"/>
        <v>47515</v>
      </c>
      <c r="BP359" s="92">
        <f t="shared" si="41"/>
        <v>358</v>
      </c>
      <c r="BQ359" s="135" t="s">
        <v>457</v>
      </c>
      <c r="BR359" s="91" t="s">
        <v>93</v>
      </c>
      <c r="BS359" s="90" t="s">
        <v>94</v>
      </c>
      <c r="BT359" s="96" t="s">
        <v>95</v>
      </c>
      <c r="BU359" s="96"/>
      <c r="BV359" s="90">
        <v>1</v>
      </c>
      <c r="BW359" s="91" t="s">
        <v>1056</v>
      </c>
      <c r="BX359"/>
    </row>
    <row r="360" spans="1:76" ht="12.75" x14ac:dyDescent="0.2">
      <c r="A360" s="113"/>
      <c r="B360" s="114">
        <f t="shared" ca="1" si="42"/>
        <v>47543</v>
      </c>
      <c r="C360" s="101">
        <v>6.5366494967969008E-2</v>
      </c>
      <c r="I360" s="102"/>
      <c r="L360" s="101">
        <v>0.1925</v>
      </c>
      <c r="M360" s="101">
        <v>0.29749999999999999</v>
      </c>
      <c r="R360" s="188">
        <f t="shared" ca="1" si="43"/>
        <v>47543</v>
      </c>
      <c r="BP360" s="92">
        <f t="shared" si="41"/>
        <v>359</v>
      </c>
      <c r="BQ360" s="135" t="s">
        <v>459</v>
      </c>
      <c r="BR360" s="91" t="s">
        <v>93</v>
      </c>
      <c r="BS360" s="90" t="s">
        <v>94</v>
      </c>
      <c r="BT360" s="96" t="s">
        <v>95</v>
      </c>
      <c r="BU360" s="96"/>
      <c r="BV360" s="90">
        <v>1</v>
      </c>
      <c r="BW360" s="91" t="s">
        <v>1057</v>
      </c>
      <c r="BX360"/>
    </row>
    <row r="361" spans="1:76" ht="12.75" x14ac:dyDescent="0.2">
      <c r="A361" s="113"/>
      <c r="B361" s="114">
        <f t="shared" ca="1" si="42"/>
        <v>47574</v>
      </c>
      <c r="C361" s="101">
        <v>6.5360589389913001E-2</v>
      </c>
      <c r="I361" s="102"/>
      <c r="L361" s="101">
        <v>0.1925</v>
      </c>
      <c r="M361" s="101">
        <v>0.31</v>
      </c>
      <c r="R361" s="188">
        <f t="shared" ca="1" si="43"/>
        <v>47574</v>
      </c>
      <c r="BP361" s="92">
        <f t="shared" si="41"/>
        <v>360</v>
      </c>
      <c r="BQ361" s="135" t="s">
        <v>461</v>
      </c>
      <c r="BR361" s="91" t="s">
        <v>93</v>
      </c>
      <c r="BS361" s="90" t="s">
        <v>94</v>
      </c>
      <c r="BT361" s="96" t="s">
        <v>95</v>
      </c>
      <c r="BU361" s="96"/>
      <c r="BV361" s="90">
        <v>1</v>
      </c>
      <c r="BW361" s="91" t="s">
        <v>1058</v>
      </c>
      <c r="BX361"/>
    </row>
    <row r="362" spans="1:76" ht="12.75" x14ac:dyDescent="0.2">
      <c r="A362" s="113"/>
      <c r="B362" s="114">
        <f t="shared" ca="1" si="42"/>
        <v>47604</v>
      </c>
      <c r="C362" s="101">
        <v>6.5354874314385011E-2</v>
      </c>
      <c r="I362" s="102"/>
      <c r="L362" s="101">
        <v>0.1925</v>
      </c>
      <c r="M362" s="101">
        <v>0.31</v>
      </c>
      <c r="R362" s="188">
        <f t="shared" ca="1" si="43"/>
        <v>47604</v>
      </c>
      <c r="BP362" s="92">
        <f t="shared" si="41"/>
        <v>361</v>
      </c>
      <c r="BQ362" s="135" t="s">
        <v>462</v>
      </c>
      <c r="BR362" s="91" t="s">
        <v>93</v>
      </c>
      <c r="BS362" s="90" t="s">
        <v>94</v>
      </c>
      <c r="BT362" s="96" t="s">
        <v>95</v>
      </c>
      <c r="BU362" s="96"/>
      <c r="BV362" s="90">
        <v>1</v>
      </c>
      <c r="BW362" s="91" t="s">
        <v>1059</v>
      </c>
      <c r="BX362"/>
    </row>
    <row r="363" spans="1:76" ht="12.75" x14ac:dyDescent="0.2">
      <c r="A363" s="113"/>
      <c r="B363" s="114">
        <f t="shared" ca="1" si="42"/>
        <v>47635</v>
      </c>
      <c r="C363" s="101">
        <v>6.5348968736352001E-2</v>
      </c>
      <c r="I363" s="102"/>
      <c r="L363" s="101">
        <v>0.1925</v>
      </c>
      <c r="M363" s="101">
        <v>0.3</v>
      </c>
      <c r="R363" s="188">
        <f t="shared" ca="1" si="43"/>
        <v>47635</v>
      </c>
      <c r="BP363" s="92">
        <f t="shared" si="41"/>
        <v>362</v>
      </c>
      <c r="BQ363" s="135" t="s">
        <v>463</v>
      </c>
      <c r="BR363" s="91" t="s">
        <v>93</v>
      </c>
      <c r="BS363" s="90" t="s">
        <v>94</v>
      </c>
      <c r="BT363" s="96" t="s">
        <v>95</v>
      </c>
      <c r="BU363" s="96"/>
      <c r="BV363" s="90">
        <v>1</v>
      </c>
      <c r="BW363" s="91" t="s">
        <v>1060</v>
      </c>
      <c r="BX363"/>
    </row>
    <row r="364" spans="1:76" ht="12.75" x14ac:dyDescent="0.2">
      <c r="A364" s="113"/>
      <c r="B364" s="114">
        <f t="shared" ca="1" si="42"/>
        <v>47665</v>
      </c>
      <c r="C364" s="101">
        <v>6.5343253660846007E-2</v>
      </c>
      <c r="I364" s="102"/>
      <c r="L364" s="101">
        <v>0.19750000000000001</v>
      </c>
      <c r="M364" s="101">
        <v>0.37253000000000003</v>
      </c>
      <c r="R364" s="188">
        <f t="shared" ca="1" si="43"/>
        <v>47665</v>
      </c>
      <c r="BP364" s="92">
        <f t="shared" si="41"/>
        <v>363</v>
      </c>
      <c r="BQ364" s="135" t="s">
        <v>464</v>
      </c>
      <c r="BR364" s="91" t="s">
        <v>93</v>
      </c>
      <c r="BS364" s="90" t="s">
        <v>94</v>
      </c>
      <c r="BT364" s="96" t="s">
        <v>95</v>
      </c>
      <c r="BU364" s="96"/>
      <c r="BV364" s="90">
        <v>1</v>
      </c>
      <c r="BW364" s="91" t="s">
        <v>1061</v>
      </c>
      <c r="BX364"/>
    </row>
    <row r="365" spans="1:76" ht="12.75" x14ac:dyDescent="0.2">
      <c r="A365" s="113"/>
      <c r="B365" s="114">
        <f t="shared" ca="1" si="42"/>
        <v>47696</v>
      </c>
      <c r="C365" s="101">
        <v>6.5337348082834992E-2</v>
      </c>
      <c r="I365" s="102"/>
      <c r="L365" s="101">
        <v>0.27250000000000002</v>
      </c>
      <c r="M365" s="101">
        <v>0.66</v>
      </c>
      <c r="R365" s="188">
        <f t="shared" ca="1" si="43"/>
        <v>47696</v>
      </c>
      <c r="BP365" s="92">
        <f t="shared" si="41"/>
        <v>364</v>
      </c>
      <c r="BQ365" s="135" t="s">
        <v>465</v>
      </c>
      <c r="BR365" s="91" t="s">
        <v>93</v>
      </c>
      <c r="BS365" s="90" t="s">
        <v>94</v>
      </c>
      <c r="BT365" s="96" t="s">
        <v>95</v>
      </c>
      <c r="BU365" s="96"/>
      <c r="BV365" s="90">
        <v>1</v>
      </c>
      <c r="BW365" s="91" t="s">
        <v>1062</v>
      </c>
      <c r="BX365"/>
    </row>
    <row r="366" spans="1:76" ht="12.75" x14ac:dyDescent="0.2">
      <c r="A366" s="113"/>
      <c r="B366" s="114">
        <f t="shared" ca="1" si="42"/>
        <v>47727</v>
      </c>
      <c r="C366" s="101">
        <v>6.5331442504836024E-2</v>
      </c>
      <c r="I366" s="102"/>
      <c r="L366" s="101">
        <v>0.3075</v>
      </c>
      <c r="M366" s="101">
        <v>1.03</v>
      </c>
      <c r="R366" s="188">
        <f t="shared" ca="1" si="43"/>
        <v>47727</v>
      </c>
      <c r="BP366" s="92">
        <f t="shared" si="41"/>
        <v>365</v>
      </c>
      <c r="BQ366" s="135" t="s">
        <v>466</v>
      </c>
      <c r="BR366" s="91" t="s">
        <v>93</v>
      </c>
      <c r="BS366" s="90" t="s">
        <v>94</v>
      </c>
      <c r="BT366" s="96" t="s">
        <v>95</v>
      </c>
      <c r="BU366" s="96"/>
      <c r="BV366" s="90">
        <v>1</v>
      </c>
      <c r="BW366" s="91" t="s">
        <v>1063</v>
      </c>
      <c r="BX366"/>
    </row>
    <row r="367" spans="1:76" ht="12.75" x14ac:dyDescent="0.2">
      <c r="A367" s="113"/>
      <c r="B367" s="114">
        <f t="shared" ca="1" si="42"/>
        <v>47757</v>
      </c>
      <c r="C367" s="101">
        <v>6.5326108434395E-2</v>
      </c>
      <c r="I367" s="102"/>
      <c r="L367" s="101">
        <v>0</v>
      </c>
      <c r="M367" s="101">
        <v>0</v>
      </c>
      <c r="R367" s="188">
        <f t="shared" ca="1" si="43"/>
        <v>47757</v>
      </c>
      <c r="BP367" s="92">
        <f t="shared" si="41"/>
        <v>366</v>
      </c>
      <c r="BQ367" s="135" t="s">
        <v>467</v>
      </c>
      <c r="BR367" s="91" t="s">
        <v>93</v>
      </c>
      <c r="BS367" s="90" t="s">
        <v>94</v>
      </c>
      <c r="BT367" s="96" t="s">
        <v>95</v>
      </c>
      <c r="BU367" s="96"/>
      <c r="BV367" s="90">
        <v>1</v>
      </c>
      <c r="BW367" s="91" t="s">
        <v>1064</v>
      </c>
      <c r="BX367"/>
    </row>
    <row r="368" spans="1:76" ht="12.75" x14ac:dyDescent="0.2">
      <c r="A368" s="113"/>
      <c r="B368" s="114">
        <f t="shared" ca="1" si="42"/>
        <v>47788</v>
      </c>
      <c r="C368" s="101">
        <v>6.5320202856417015E-2</v>
      </c>
      <c r="I368" s="102"/>
      <c r="L368" s="101">
        <v>0</v>
      </c>
      <c r="M368" s="101">
        <v>0</v>
      </c>
      <c r="R368" s="188">
        <f t="shared" ca="1" si="43"/>
        <v>47788</v>
      </c>
      <c r="BP368" s="92">
        <f t="shared" si="41"/>
        <v>367</v>
      </c>
      <c r="BQ368" s="135" t="s">
        <v>468</v>
      </c>
      <c r="BR368" s="91" t="s">
        <v>93</v>
      </c>
      <c r="BS368" s="90" t="s">
        <v>94</v>
      </c>
      <c r="BT368" s="96" t="s">
        <v>95</v>
      </c>
      <c r="BU368" s="96"/>
      <c r="BV368" s="90">
        <v>1</v>
      </c>
      <c r="BW368" s="91" t="s">
        <v>1065</v>
      </c>
      <c r="BX368"/>
    </row>
    <row r="369" spans="1:76" ht="12.75" x14ac:dyDescent="0.2">
      <c r="A369" s="113"/>
      <c r="B369" s="114">
        <f t="shared" ca="1" si="42"/>
        <v>47818</v>
      </c>
      <c r="C369" s="101">
        <v>6.5314487780966018E-2</v>
      </c>
      <c r="I369" s="102"/>
      <c r="L369" s="101">
        <v>0</v>
      </c>
      <c r="M369" s="101">
        <v>0</v>
      </c>
      <c r="R369" s="188">
        <f t="shared" ca="1" si="43"/>
        <v>47818</v>
      </c>
      <c r="BP369" s="92">
        <f t="shared" si="41"/>
        <v>368</v>
      </c>
      <c r="BQ369" s="135" t="s">
        <v>469</v>
      </c>
      <c r="BR369" s="91" t="s">
        <v>93</v>
      </c>
      <c r="BS369" s="90" t="s">
        <v>94</v>
      </c>
      <c r="BT369" s="96" t="s">
        <v>95</v>
      </c>
      <c r="BU369" s="96"/>
      <c r="BV369" s="90">
        <v>1</v>
      </c>
      <c r="BW369" s="91" t="s">
        <v>1066</v>
      </c>
      <c r="BX369"/>
    </row>
    <row r="370" spans="1:76" ht="12.75" x14ac:dyDescent="0.2">
      <c r="A370" s="113"/>
      <c r="B370" s="114">
        <f t="shared" ca="1" si="42"/>
        <v>47849</v>
      </c>
      <c r="C370" s="101">
        <v>6.5308582203012014E-2</v>
      </c>
      <c r="I370" s="102"/>
      <c r="L370" s="101">
        <v>0</v>
      </c>
      <c r="M370" s="101">
        <v>0</v>
      </c>
      <c r="R370" s="188">
        <f t="shared" ca="1" si="43"/>
        <v>47849</v>
      </c>
      <c r="BP370" s="92">
        <f t="shared" si="41"/>
        <v>369</v>
      </c>
      <c r="BQ370" s="135" t="s">
        <v>470</v>
      </c>
      <c r="BR370" s="91" t="s">
        <v>93</v>
      </c>
      <c r="BS370" s="90" t="s">
        <v>94</v>
      </c>
      <c r="BT370" s="96" t="s">
        <v>95</v>
      </c>
      <c r="BU370" s="96"/>
      <c r="BV370" s="90">
        <v>1</v>
      </c>
      <c r="BW370" s="91" t="s">
        <v>1067</v>
      </c>
      <c r="BX370"/>
    </row>
    <row r="371" spans="1:76" ht="12.75" x14ac:dyDescent="0.2">
      <c r="A371" s="113"/>
      <c r="B371" s="114">
        <f t="shared" ca="1" si="42"/>
        <v>47880</v>
      </c>
      <c r="C371" s="101">
        <v>6.5302867127583014E-2</v>
      </c>
      <c r="I371" s="102"/>
      <c r="L371" s="101">
        <v>0</v>
      </c>
      <c r="M371" s="101">
        <v>0</v>
      </c>
      <c r="R371" s="188">
        <f t="shared" ca="1" si="43"/>
        <v>47880</v>
      </c>
      <c r="BP371" s="92">
        <f t="shared" si="41"/>
        <v>370</v>
      </c>
      <c r="BQ371" s="135" t="s">
        <v>471</v>
      </c>
      <c r="BR371" s="91" t="s">
        <v>93</v>
      </c>
      <c r="BS371" s="90" t="s">
        <v>94</v>
      </c>
      <c r="BT371" s="96" t="s">
        <v>95</v>
      </c>
      <c r="BU371" s="96"/>
      <c r="BV371" s="90">
        <v>1</v>
      </c>
      <c r="BW371" s="91" t="s">
        <v>1068</v>
      </c>
      <c r="BX371"/>
    </row>
    <row r="372" spans="1:76" ht="12.75" x14ac:dyDescent="0.2">
      <c r="A372" s="113"/>
      <c r="B372" s="114">
        <f t="shared" ca="1" si="42"/>
        <v>47908</v>
      </c>
      <c r="C372" s="101">
        <v>6.529696154965102E-2</v>
      </c>
      <c r="I372" s="102"/>
      <c r="L372" s="101">
        <v>0</v>
      </c>
      <c r="M372" s="101">
        <v>0</v>
      </c>
      <c r="R372" s="188">
        <f t="shared" ca="1" si="43"/>
        <v>47908</v>
      </c>
      <c r="BP372" s="92">
        <f t="shared" si="41"/>
        <v>371</v>
      </c>
      <c r="BQ372" s="135" t="s">
        <v>472</v>
      </c>
      <c r="BR372" s="91" t="s">
        <v>93</v>
      </c>
      <c r="BS372" s="90" t="s">
        <v>94</v>
      </c>
      <c r="BT372" s="96" t="s">
        <v>95</v>
      </c>
      <c r="BU372" s="96"/>
      <c r="BV372" s="90">
        <v>1</v>
      </c>
      <c r="BW372" s="91" t="s">
        <v>1069</v>
      </c>
      <c r="BX372"/>
    </row>
    <row r="373" spans="1:76" ht="12.75" x14ac:dyDescent="0.2">
      <c r="A373" s="113"/>
      <c r="B373" s="114">
        <f t="shared" ca="1" si="42"/>
        <v>47939</v>
      </c>
      <c r="C373" s="101">
        <v>6.529105597173103E-2</v>
      </c>
      <c r="I373" s="102"/>
      <c r="L373" s="101">
        <v>0</v>
      </c>
      <c r="M373" s="101">
        <v>0</v>
      </c>
      <c r="R373" s="188">
        <f t="shared" ca="1" si="43"/>
        <v>47939</v>
      </c>
      <c r="BP373" s="92">
        <f t="shared" si="41"/>
        <v>372</v>
      </c>
      <c r="BQ373" s="135" t="s">
        <v>473</v>
      </c>
      <c r="BR373" s="91" t="s">
        <v>93</v>
      </c>
      <c r="BS373" s="90" t="s">
        <v>94</v>
      </c>
      <c r="BT373" s="96" t="s">
        <v>95</v>
      </c>
      <c r="BU373" s="96"/>
      <c r="BV373" s="90">
        <v>1</v>
      </c>
      <c r="BW373" s="91" t="s">
        <v>1070</v>
      </c>
      <c r="BX373"/>
    </row>
    <row r="374" spans="1:76" ht="12.75" x14ac:dyDescent="0.2">
      <c r="A374" s="113"/>
      <c r="B374" s="114">
        <f t="shared" ca="1" si="42"/>
        <v>47969</v>
      </c>
      <c r="C374" s="101">
        <v>6.5285340896335017E-2</v>
      </c>
      <c r="I374" s="102"/>
      <c r="R374" s="188">
        <f t="shared" ca="1" si="43"/>
        <v>47969</v>
      </c>
      <c r="BP374" s="92">
        <f t="shared" si="41"/>
        <v>373</v>
      </c>
      <c r="BQ374" s="135" t="s">
        <v>474</v>
      </c>
      <c r="BR374" s="91" t="s">
        <v>93</v>
      </c>
      <c r="BS374" s="90" t="s">
        <v>94</v>
      </c>
      <c r="BT374" s="96" t="s">
        <v>95</v>
      </c>
      <c r="BU374" s="96"/>
      <c r="BV374" s="90">
        <v>1</v>
      </c>
      <c r="BW374" s="91" t="s">
        <v>1071</v>
      </c>
      <c r="BX374"/>
    </row>
    <row r="375" spans="1:76" ht="12.75" x14ac:dyDescent="0.2">
      <c r="A375" s="113"/>
      <c r="B375" s="114">
        <f t="shared" ca="1" si="42"/>
        <v>48000</v>
      </c>
      <c r="C375" s="101">
        <v>6.527943531843701E-2</v>
      </c>
      <c r="I375" s="102"/>
      <c r="R375" s="188">
        <f t="shared" ref="R375:R398" ca="1" si="44">EOMONTH(R374,0)+1</f>
        <v>48000</v>
      </c>
      <c r="BP375" s="92">
        <f t="shared" si="41"/>
        <v>374</v>
      </c>
      <c r="BQ375" s="135" t="s">
        <v>475</v>
      </c>
      <c r="BR375" s="91" t="s">
        <v>93</v>
      </c>
      <c r="BS375" s="90" t="s">
        <v>94</v>
      </c>
      <c r="BT375" s="96" t="s">
        <v>95</v>
      </c>
      <c r="BU375" s="96"/>
      <c r="BV375" s="90">
        <v>1</v>
      </c>
      <c r="BW375" s="91" t="s">
        <v>1072</v>
      </c>
      <c r="BX375"/>
    </row>
    <row r="376" spans="1:76" ht="12.75" x14ac:dyDescent="0.2">
      <c r="A376" s="113"/>
      <c r="B376" s="114">
        <f t="shared" ca="1" si="42"/>
        <v>48030</v>
      </c>
      <c r="C376" s="101">
        <v>6.5273720243064021E-2</v>
      </c>
      <c r="I376" s="102"/>
      <c r="R376" s="188">
        <f t="shared" ca="1" si="44"/>
        <v>48030</v>
      </c>
      <c r="BP376" s="92">
        <f t="shared" si="41"/>
        <v>375</v>
      </c>
      <c r="BQ376" s="135" t="s">
        <v>476</v>
      </c>
      <c r="BR376" s="91" t="s">
        <v>93</v>
      </c>
      <c r="BS376" s="90" t="s">
        <v>94</v>
      </c>
      <c r="BT376" s="96" t="s">
        <v>95</v>
      </c>
      <c r="BU376" s="96"/>
      <c r="BV376" s="90">
        <v>1</v>
      </c>
      <c r="BW376" s="91" t="s">
        <v>1073</v>
      </c>
      <c r="BX376"/>
    </row>
    <row r="377" spans="1:76" ht="12.75" x14ac:dyDescent="0.2">
      <c r="A377" s="113"/>
      <c r="B377" s="114">
        <f t="shared" ca="1" si="42"/>
        <v>48061</v>
      </c>
      <c r="C377" s="101">
        <v>7.4535399994689014E-2</v>
      </c>
      <c r="I377" s="102"/>
      <c r="R377" s="188">
        <f t="shared" ca="1" si="44"/>
        <v>48061</v>
      </c>
      <c r="BP377" s="92">
        <f t="shared" si="41"/>
        <v>376</v>
      </c>
      <c r="BQ377" s="135" t="s">
        <v>477</v>
      </c>
      <c r="BR377" s="91" t="s">
        <v>93</v>
      </c>
      <c r="BS377" s="90" t="s">
        <v>94</v>
      </c>
      <c r="BT377" s="96" t="s">
        <v>95</v>
      </c>
      <c r="BU377" s="96"/>
      <c r="BV377" s="90">
        <v>1</v>
      </c>
      <c r="BW377" s="91" t="s">
        <v>1074</v>
      </c>
      <c r="BX377"/>
    </row>
    <row r="378" spans="1:76" ht="12.75" x14ac:dyDescent="0.2">
      <c r="I378" s="102"/>
      <c r="R378" s="188">
        <f t="shared" ca="1" si="44"/>
        <v>48092</v>
      </c>
      <c r="BP378" s="92">
        <f t="shared" si="41"/>
        <v>377</v>
      </c>
      <c r="BQ378" s="135" t="s">
        <v>478</v>
      </c>
      <c r="BR378" s="91" t="s">
        <v>93</v>
      </c>
      <c r="BS378" s="90" t="s">
        <v>94</v>
      </c>
      <c r="BT378" s="96" t="s">
        <v>95</v>
      </c>
      <c r="BU378" s="96"/>
      <c r="BV378" s="90">
        <v>1</v>
      </c>
      <c r="BW378" s="91" t="s">
        <v>1075</v>
      </c>
      <c r="BX378"/>
    </row>
    <row r="379" spans="1:76" ht="12.75" x14ac:dyDescent="0.2">
      <c r="I379" s="102"/>
      <c r="R379" s="188">
        <f t="shared" ca="1" si="44"/>
        <v>48122</v>
      </c>
      <c r="BP379" s="92">
        <f t="shared" si="41"/>
        <v>378</v>
      </c>
      <c r="BQ379" s="135" t="s">
        <v>479</v>
      </c>
      <c r="BR379" s="91" t="s">
        <v>93</v>
      </c>
      <c r="BS379" s="90" t="s">
        <v>94</v>
      </c>
      <c r="BT379" s="96" t="s">
        <v>95</v>
      </c>
      <c r="BU379" s="96"/>
      <c r="BV379" s="90">
        <v>1</v>
      </c>
      <c r="BW379" s="91" t="s">
        <v>1076</v>
      </c>
      <c r="BX379"/>
    </row>
    <row r="380" spans="1:76" ht="12.75" x14ac:dyDescent="0.2">
      <c r="I380" s="102"/>
      <c r="R380" s="188">
        <f t="shared" ca="1" si="44"/>
        <v>48153</v>
      </c>
      <c r="BP380" s="92">
        <f t="shared" si="41"/>
        <v>379</v>
      </c>
      <c r="BQ380" s="135" t="s">
        <v>480</v>
      </c>
      <c r="BR380" s="91" t="s">
        <v>93</v>
      </c>
      <c r="BS380" s="90" t="s">
        <v>94</v>
      </c>
      <c r="BT380" s="96" t="s">
        <v>95</v>
      </c>
      <c r="BU380" s="96"/>
      <c r="BV380" s="90">
        <v>1</v>
      </c>
      <c r="BW380" s="91" t="s">
        <v>1077</v>
      </c>
      <c r="BX380"/>
    </row>
    <row r="381" spans="1:76" ht="12.75" x14ac:dyDescent="0.2">
      <c r="I381" s="102"/>
      <c r="R381" s="188">
        <f t="shared" ca="1" si="44"/>
        <v>48183</v>
      </c>
      <c r="BP381" s="92">
        <f t="shared" si="41"/>
        <v>380</v>
      </c>
      <c r="BQ381" s="135" t="s">
        <v>484</v>
      </c>
      <c r="BR381" s="91" t="s">
        <v>93</v>
      </c>
      <c r="BS381" s="90" t="s">
        <v>94</v>
      </c>
      <c r="BT381" s="96" t="s">
        <v>95</v>
      </c>
      <c r="BU381" s="96"/>
      <c r="BV381" s="90">
        <v>1</v>
      </c>
      <c r="BW381" s="91" t="s">
        <v>1078</v>
      </c>
      <c r="BX381"/>
    </row>
    <row r="382" spans="1:76" ht="12.75" x14ac:dyDescent="0.2">
      <c r="I382" s="102"/>
      <c r="R382" s="188">
        <f t="shared" ca="1" si="44"/>
        <v>48214</v>
      </c>
      <c r="BP382" s="92">
        <f t="shared" si="41"/>
        <v>381</v>
      </c>
      <c r="BQ382" s="135" t="s">
        <v>485</v>
      </c>
      <c r="BR382" s="91" t="s">
        <v>93</v>
      </c>
      <c r="BS382" s="90" t="s">
        <v>94</v>
      </c>
      <c r="BT382" s="96" t="s">
        <v>95</v>
      </c>
      <c r="BU382" s="96"/>
      <c r="BV382" s="90">
        <v>1</v>
      </c>
      <c r="BW382" s="91" t="s">
        <v>1079</v>
      </c>
      <c r="BX382"/>
    </row>
    <row r="383" spans="1:76" ht="12.75" x14ac:dyDescent="0.2">
      <c r="I383" s="102"/>
      <c r="R383" s="188">
        <f t="shared" ca="1" si="44"/>
        <v>48245</v>
      </c>
      <c r="BP383" s="92">
        <f t="shared" si="41"/>
        <v>382</v>
      </c>
      <c r="BQ383" s="135" t="s">
        <v>486</v>
      </c>
      <c r="BR383" s="91" t="s">
        <v>93</v>
      </c>
      <c r="BS383" s="90" t="s">
        <v>94</v>
      </c>
      <c r="BT383" s="96" t="s">
        <v>95</v>
      </c>
      <c r="BU383" s="96"/>
      <c r="BV383" s="90">
        <v>1</v>
      </c>
      <c r="BW383" s="91" t="s">
        <v>1080</v>
      </c>
      <c r="BX383"/>
    </row>
    <row r="384" spans="1:76" ht="12.75" x14ac:dyDescent="0.2">
      <c r="I384" s="102"/>
      <c r="R384" s="188">
        <f t="shared" ca="1" si="44"/>
        <v>48274</v>
      </c>
      <c r="BP384" s="92">
        <f t="shared" si="41"/>
        <v>383</v>
      </c>
      <c r="BQ384" s="135" t="s">
        <v>487</v>
      </c>
      <c r="BR384" s="91" t="s">
        <v>93</v>
      </c>
      <c r="BS384" s="90" t="s">
        <v>94</v>
      </c>
      <c r="BT384" s="96" t="s">
        <v>95</v>
      </c>
      <c r="BU384" s="96"/>
      <c r="BV384" s="90">
        <v>1</v>
      </c>
      <c r="BW384" s="91" t="s">
        <v>1081</v>
      </c>
      <c r="BX384"/>
    </row>
    <row r="385" spans="9:76" ht="12.75" x14ac:dyDescent="0.2">
      <c r="I385" s="102"/>
      <c r="R385" s="188">
        <f t="shared" ca="1" si="44"/>
        <v>48305</v>
      </c>
      <c r="BP385" s="92">
        <f t="shared" si="41"/>
        <v>384</v>
      </c>
      <c r="BQ385" s="135" t="s">
        <v>488</v>
      </c>
      <c r="BR385" s="91" t="s">
        <v>93</v>
      </c>
      <c r="BS385" s="90" t="s">
        <v>94</v>
      </c>
      <c r="BT385" s="96" t="s">
        <v>95</v>
      </c>
      <c r="BU385" s="96"/>
      <c r="BV385" s="90">
        <v>1</v>
      </c>
      <c r="BW385" s="91" t="s">
        <v>1082</v>
      </c>
      <c r="BX385"/>
    </row>
    <row r="386" spans="9:76" ht="12.75" x14ac:dyDescent="0.2">
      <c r="I386" s="102"/>
      <c r="R386" s="188">
        <f t="shared" ca="1" si="44"/>
        <v>48335</v>
      </c>
      <c r="BP386" s="92">
        <f t="shared" ref="BP386:BP409" si="45">BP385+BV386</f>
        <v>385</v>
      </c>
      <c r="BQ386" s="135" t="s">
        <v>489</v>
      </c>
      <c r="BR386" s="91" t="s">
        <v>93</v>
      </c>
      <c r="BS386" s="90" t="s">
        <v>94</v>
      </c>
      <c r="BT386" s="96" t="s">
        <v>95</v>
      </c>
      <c r="BU386" s="96"/>
      <c r="BV386" s="90">
        <v>1</v>
      </c>
      <c r="BW386" s="91" t="s">
        <v>1083</v>
      </c>
      <c r="BX386"/>
    </row>
    <row r="387" spans="9:76" ht="12.75" x14ac:dyDescent="0.2">
      <c r="I387" s="102"/>
      <c r="R387" s="188">
        <f t="shared" ca="1" si="44"/>
        <v>48366</v>
      </c>
      <c r="BP387" s="92">
        <f t="shared" si="45"/>
        <v>386</v>
      </c>
      <c r="BQ387" s="135" t="s">
        <v>490</v>
      </c>
      <c r="BR387" s="91" t="s">
        <v>93</v>
      </c>
      <c r="BS387" s="90" t="s">
        <v>94</v>
      </c>
      <c r="BT387" s="96" t="s">
        <v>95</v>
      </c>
      <c r="BU387" s="96"/>
      <c r="BV387" s="90">
        <v>1</v>
      </c>
      <c r="BW387" s="91" t="s">
        <v>1084</v>
      </c>
      <c r="BX387"/>
    </row>
    <row r="388" spans="9:76" ht="12.75" x14ac:dyDescent="0.2">
      <c r="I388" s="102"/>
      <c r="R388" s="188">
        <f t="shared" ca="1" si="44"/>
        <v>48396</v>
      </c>
      <c r="BP388" s="92">
        <f t="shared" si="45"/>
        <v>387</v>
      </c>
      <c r="BQ388" s="135" t="s">
        <v>491</v>
      </c>
      <c r="BR388" s="91" t="s">
        <v>93</v>
      </c>
      <c r="BS388" s="90" t="s">
        <v>94</v>
      </c>
      <c r="BT388" s="96" t="s">
        <v>95</v>
      </c>
      <c r="BU388" s="96"/>
      <c r="BV388" s="90">
        <v>1</v>
      </c>
      <c r="BW388" s="91" t="s">
        <v>1085</v>
      </c>
      <c r="BX388"/>
    </row>
    <row r="389" spans="9:76" ht="12.75" x14ac:dyDescent="0.2">
      <c r="I389" s="102"/>
      <c r="R389" s="188">
        <f t="shared" ca="1" si="44"/>
        <v>48427</v>
      </c>
      <c r="BP389" s="92">
        <f t="shared" si="45"/>
        <v>388</v>
      </c>
      <c r="BQ389" s="135" t="s">
        <v>492</v>
      </c>
      <c r="BR389" s="91" t="s">
        <v>93</v>
      </c>
      <c r="BS389" s="90" t="s">
        <v>94</v>
      </c>
      <c r="BT389" s="96" t="s">
        <v>95</v>
      </c>
      <c r="BU389" s="96"/>
      <c r="BV389" s="90">
        <v>1</v>
      </c>
      <c r="BW389" s="91" t="s">
        <v>1086</v>
      </c>
      <c r="BX389"/>
    </row>
    <row r="390" spans="9:76" ht="12.75" x14ac:dyDescent="0.2">
      <c r="I390" s="102"/>
      <c r="R390" s="188">
        <f t="shared" ca="1" si="44"/>
        <v>48458</v>
      </c>
      <c r="BP390" s="92">
        <f t="shared" si="45"/>
        <v>389</v>
      </c>
      <c r="BQ390" s="135" t="s">
        <v>493</v>
      </c>
      <c r="BR390" s="91" t="s">
        <v>93</v>
      </c>
      <c r="BS390" s="90" t="s">
        <v>94</v>
      </c>
      <c r="BT390" s="96" t="s">
        <v>95</v>
      </c>
      <c r="BU390" s="96"/>
      <c r="BV390" s="90">
        <v>1</v>
      </c>
      <c r="BW390" s="91" t="s">
        <v>1087</v>
      </c>
      <c r="BX390"/>
    </row>
    <row r="391" spans="9:76" ht="12.75" x14ac:dyDescent="0.2">
      <c r="I391" s="102"/>
      <c r="R391" s="188">
        <f t="shared" ca="1" si="44"/>
        <v>48488</v>
      </c>
      <c r="BP391" s="92">
        <f t="shared" si="45"/>
        <v>390</v>
      </c>
      <c r="BQ391" s="135" t="s">
        <v>494</v>
      </c>
      <c r="BR391" s="91" t="s">
        <v>93</v>
      </c>
      <c r="BS391" s="90" t="s">
        <v>94</v>
      </c>
      <c r="BT391" s="96" t="s">
        <v>95</v>
      </c>
      <c r="BU391" s="96"/>
      <c r="BV391" s="90">
        <v>1</v>
      </c>
      <c r="BW391" s="91" t="s">
        <v>1088</v>
      </c>
      <c r="BX391"/>
    </row>
    <row r="392" spans="9:76" ht="12.75" x14ac:dyDescent="0.2">
      <c r="I392" s="102"/>
      <c r="R392" s="188">
        <f t="shared" ca="1" si="44"/>
        <v>48519</v>
      </c>
      <c r="BP392" s="92">
        <f t="shared" si="45"/>
        <v>391</v>
      </c>
      <c r="BQ392" s="135" t="s">
        <v>495</v>
      </c>
      <c r="BR392" s="91" t="s">
        <v>93</v>
      </c>
      <c r="BS392" s="90" t="s">
        <v>94</v>
      </c>
      <c r="BT392" s="96" t="s">
        <v>95</v>
      </c>
      <c r="BU392" s="96"/>
      <c r="BV392" s="90">
        <v>1</v>
      </c>
      <c r="BW392" s="91" t="s">
        <v>1089</v>
      </c>
      <c r="BX392"/>
    </row>
    <row r="393" spans="9:76" ht="12.75" x14ac:dyDescent="0.2">
      <c r="I393" s="102"/>
      <c r="R393" s="188">
        <f t="shared" ca="1" si="44"/>
        <v>48549</v>
      </c>
      <c r="BP393" s="92">
        <f t="shared" si="45"/>
        <v>392</v>
      </c>
      <c r="BQ393" s="135" t="s">
        <v>496</v>
      </c>
      <c r="BR393" s="91" t="s">
        <v>93</v>
      </c>
      <c r="BS393" s="90" t="s">
        <v>94</v>
      </c>
      <c r="BT393" s="96" t="s">
        <v>95</v>
      </c>
      <c r="BU393" s="96"/>
      <c r="BV393" s="90">
        <v>1</v>
      </c>
      <c r="BW393" s="91" t="s">
        <v>1090</v>
      </c>
      <c r="BX393"/>
    </row>
    <row r="394" spans="9:76" ht="12.75" x14ac:dyDescent="0.2">
      <c r="I394" s="102"/>
      <c r="R394" s="188">
        <f t="shared" ca="1" si="44"/>
        <v>48580</v>
      </c>
      <c r="BP394" s="92">
        <f t="shared" si="45"/>
        <v>393</v>
      </c>
      <c r="BQ394" s="135" t="s">
        <v>497</v>
      </c>
      <c r="BR394" s="91" t="s">
        <v>93</v>
      </c>
      <c r="BS394" s="90" t="s">
        <v>94</v>
      </c>
      <c r="BT394" s="96" t="s">
        <v>95</v>
      </c>
      <c r="BU394" s="96"/>
      <c r="BV394" s="90">
        <v>1</v>
      </c>
      <c r="BW394" s="91" t="s">
        <v>1091</v>
      </c>
      <c r="BX394"/>
    </row>
    <row r="395" spans="9:76" ht="12.75" x14ac:dyDescent="0.2">
      <c r="I395" s="102"/>
      <c r="R395" s="188">
        <f t="shared" ca="1" si="44"/>
        <v>48611</v>
      </c>
      <c r="BP395" s="92">
        <f t="shared" si="45"/>
        <v>394</v>
      </c>
      <c r="BQ395" s="135" t="s">
        <v>498</v>
      </c>
      <c r="BR395" s="91" t="s">
        <v>93</v>
      </c>
      <c r="BS395" s="90" t="s">
        <v>94</v>
      </c>
      <c r="BT395" s="96" t="s">
        <v>95</v>
      </c>
      <c r="BU395" s="96"/>
      <c r="BV395" s="90">
        <v>1</v>
      </c>
      <c r="BW395" s="91" t="s">
        <v>1092</v>
      </c>
      <c r="BX395"/>
    </row>
    <row r="396" spans="9:76" ht="12.75" x14ac:dyDescent="0.2">
      <c r="I396" s="102"/>
      <c r="R396" s="188">
        <f t="shared" ca="1" si="44"/>
        <v>48639</v>
      </c>
      <c r="BP396" s="92">
        <f t="shared" si="45"/>
        <v>395</v>
      </c>
      <c r="BQ396" s="135" t="s">
        <v>499</v>
      </c>
      <c r="BR396" s="91" t="s">
        <v>93</v>
      </c>
      <c r="BS396" s="90" t="s">
        <v>94</v>
      </c>
      <c r="BT396" s="96" t="s">
        <v>95</v>
      </c>
      <c r="BU396" s="96"/>
      <c r="BV396" s="90">
        <v>1</v>
      </c>
      <c r="BW396" s="91" t="s">
        <v>1093</v>
      </c>
      <c r="BX396"/>
    </row>
    <row r="397" spans="9:76" ht="12.75" x14ac:dyDescent="0.2">
      <c r="I397" s="102"/>
      <c r="R397" s="188">
        <f t="shared" ca="1" si="44"/>
        <v>48670</v>
      </c>
      <c r="BP397" s="92">
        <f t="shared" si="45"/>
        <v>396</v>
      </c>
      <c r="BQ397" s="135" t="s">
        <v>500</v>
      </c>
      <c r="BR397" s="91" t="s">
        <v>93</v>
      </c>
      <c r="BS397" s="90" t="s">
        <v>94</v>
      </c>
      <c r="BT397" s="96" t="s">
        <v>95</v>
      </c>
      <c r="BU397" s="96"/>
      <c r="BV397" s="90">
        <v>1</v>
      </c>
      <c r="BW397" s="91" t="s">
        <v>1094</v>
      </c>
      <c r="BX397"/>
    </row>
    <row r="398" spans="9:76" ht="12.75" x14ac:dyDescent="0.2">
      <c r="I398" s="102"/>
      <c r="R398" s="188">
        <f t="shared" ca="1" si="44"/>
        <v>48700</v>
      </c>
      <c r="BP398" s="92">
        <f t="shared" si="45"/>
        <v>397</v>
      </c>
      <c r="BQ398" s="135" t="s">
        <v>501</v>
      </c>
      <c r="BR398" s="91" t="s">
        <v>93</v>
      </c>
      <c r="BS398" s="90" t="s">
        <v>94</v>
      </c>
      <c r="BT398" s="96" t="s">
        <v>95</v>
      </c>
      <c r="BU398" s="96"/>
      <c r="BV398" s="90">
        <v>1</v>
      </c>
      <c r="BW398" s="91" t="s">
        <v>1095</v>
      </c>
      <c r="BX398"/>
    </row>
    <row r="399" spans="9:76" ht="12.75" x14ac:dyDescent="0.2">
      <c r="I399" s="102"/>
      <c r="BP399" s="92">
        <f t="shared" si="45"/>
        <v>398</v>
      </c>
      <c r="BQ399" s="135" t="s">
        <v>502</v>
      </c>
      <c r="BR399" s="91" t="s">
        <v>93</v>
      </c>
      <c r="BS399" s="90" t="s">
        <v>94</v>
      </c>
      <c r="BT399" s="96" t="s">
        <v>95</v>
      </c>
      <c r="BU399" s="96"/>
      <c r="BV399" s="90">
        <v>1</v>
      </c>
      <c r="BW399" s="91" t="s">
        <v>1096</v>
      </c>
      <c r="BX399"/>
    </row>
    <row r="400" spans="9:76" ht="12.75" x14ac:dyDescent="0.2">
      <c r="I400" s="102"/>
      <c r="BP400" s="92">
        <f t="shared" si="45"/>
        <v>399</v>
      </c>
      <c r="BQ400" s="135" t="s">
        <v>503</v>
      </c>
      <c r="BR400" s="91" t="s">
        <v>93</v>
      </c>
      <c r="BS400" s="90" t="s">
        <v>94</v>
      </c>
      <c r="BT400" s="96" t="s">
        <v>95</v>
      </c>
      <c r="BU400" s="96"/>
      <c r="BV400" s="90">
        <v>1</v>
      </c>
      <c r="BW400" s="91" t="s">
        <v>1097</v>
      </c>
      <c r="BX400"/>
    </row>
    <row r="401" spans="9:76" ht="12.75" x14ac:dyDescent="0.2">
      <c r="I401" s="102"/>
      <c r="BP401" s="92">
        <f t="shared" si="45"/>
        <v>400</v>
      </c>
      <c r="BQ401" s="135" t="s">
        <v>504</v>
      </c>
      <c r="BR401" s="91" t="s">
        <v>93</v>
      </c>
      <c r="BS401" s="90" t="s">
        <v>94</v>
      </c>
      <c r="BT401" s="96" t="s">
        <v>95</v>
      </c>
      <c r="BU401" s="96"/>
      <c r="BV401" s="90">
        <v>1</v>
      </c>
      <c r="BW401" s="91" t="s">
        <v>1098</v>
      </c>
      <c r="BX401"/>
    </row>
    <row r="402" spans="9:76" ht="12.75" x14ac:dyDescent="0.2">
      <c r="I402" s="102"/>
      <c r="BP402" s="92">
        <f t="shared" si="45"/>
        <v>401</v>
      </c>
      <c r="BQ402" s="135" t="s">
        <v>505</v>
      </c>
      <c r="BR402" s="91" t="s">
        <v>93</v>
      </c>
      <c r="BS402" s="90" t="s">
        <v>94</v>
      </c>
      <c r="BT402" s="96" t="s">
        <v>95</v>
      </c>
      <c r="BU402" s="96"/>
      <c r="BV402" s="90">
        <v>1</v>
      </c>
      <c r="BW402" s="91" t="s">
        <v>1099</v>
      </c>
      <c r="BX402"/>
    </row>
    <row r="403" spans="9:76" ht="12.75" x14ac:dyDescent="0.2">
      <c r="I403" s="102"/>
      <c r="BP403" s="92">
        <f t="shared" si="45"/>
        <v>402</v>
      </c>
      <c r="BQ403" s="135" t="s">
        <v>506</v>
      </c>
      <c r="BR403" s="91" t="s">
        <v>93</v>
      </c>
      <c r="BS403" s="90" t="s">
        <v>94</v>
      </c>
      <c r="BT403" s="96" t="s">
        <v>95</v>
      </c>
      <c r="BU403" s="96"/>
      <c r="BV403" s="90">
        <v>1</v>
      </c>
      <c r="BW403" s="91" t="s">
        <v>1100</v>
      </c>
      <c r="BX403"/>
    </row>
    <row r="404" spans="9:76" ht="12.75" x14ac:dyDescent="0.2">
      <c r="I404" s="102"/>
      <c r="BP404" s="92">
        <f t="shared" si="45"/>
        <v>403</v>
      </c>
      <c r="BQ404" s="135" t="s">
        <v>507</v>
      </c>
      <c r="BR404" s="91" t="s">
        <v>93</v>
      </c>
      <c r="BS404" s="90" t="s">
        <v>94</v>
      </c>
      <c r="BT404" s="96" t="s">
        <v>95</v>
      </c>
      <c r="BU404" s="96"/>
      <c r="BV404" s="90">
        <v>1</v>
      </c>
      <c r="BW404" s="91" t="s">
        <v>1101</v>
      </c>
      <c r="BX404"/>
    </row>
    <row r="405" spans="9:76" ht="12.75" x14ac:dyDescent="0.2">
      <c r="I405" s="102"/>
      <c r="BP405" s="92">
        <f t="shared" si="45"/>
        <v>404</v>
      </c>
      <c r="BQ405" s="135" t="s">
        <v>508</v>
      </c>
      <c r="BR405" s="91" t="s">
        <v>93</v>
      </c>
      <c r="BS405" s="90" t="s">
        <v>94</v>
      </c>
      <c r="BT405" s="96" t="s">
        <v>95</v>
      </c>
      <c r="BU405" s="96"/>
      <c r="BV405" s="90">
        <v>1</v>
      </c>
      <c r="BW405" s="91" t="s">
        <v>1102</v>
      </c>
      <c r="BX405"/>
    </row>
    <row r="406" spans="9:76" ht="12.75" x14ac:dyDescent="0.2">
      <c r="I406" s="102"/>
      <c r="BP406" s="92">
        <f t="shared" si="45"/>
        <v>405</v>
      </c>
      <c r="BQ406" s="135" t="s">
        <v>509</v>
      </c>
      <c r="BR406" s="91" t="s">
        <v>93</v>
      </c>
      <c r="BS406" s="90" t="s">
        <v>94</v>
      </c>
      <c r="BT406" s="96" t="s">
        <v>95</v>
      </c>
      <c r="BU406" s="96"/>
      <c r="BV406" s="90">
        <v>1</v>
      </c>
      <c r="BW406" s="91" t="s">
        <v>1103</v>
      </c>
      <c r="BX406"/>
    </row>
    <row r="407" spans="9:76" ht="12.75" x14ac:dyDescent="0.2">
      <c r="I407" s="102"/>
      <c r="BP407" s="92">
        <f t="shared" si="45"/>
        <v>406</v>
      </c>
      <c r="BQ407" s="135" t="s">
        <v>510</v>
      </c>
      <c r="BR407" s="91" t="s">
        <v>93</v>
      </c>
      <c r="BS407" s="90" t="s">
        <v>94</v>
      </c>
      <c r="BT407" s="96" t="s">
        <v>95</v>
      </c>
      <c r="BU407" s="96"/>
      <c r="BV407" s="90">
        <v>1</v>
      </c>
      <c r="BW407" s="91" t="s">
        <v>1104</v>
      </c>
      <c r="BX407"/>
    </row>
    <row r="408" spans="9:76" ht="12.75" x14ac:dyDescent="0.2">
      <c r="I408" s="102"/>
      <c r="BP408" s="92">
        <f t="shared" si="45"/>
        <v>407</v>
      </c>
      <c r="BQ408" s="135" t="s">
        <v>511</v>
      </c>
      <c r="BR408" s="91" t="s">
        <v>93</v>
      </c>
      <c r="BS408" s="90" t="s">
        <v>94</v>
      </c>
      <c r="BT408" s="96" t="s">
        <v>95</v>
      </c>
      <c r="BU408" s="96"/>
      <c r="BV408" s="90">
        <v>1</v>
      </c>
      <c r="BW408" s="91" t="s">
        <v>1105</v>
      </c>
      <c r="BX408"/>
    </row>
    <row r="409" spans="9:76" ht="12.75" x14ac:dyDescent="0.2">
      <c r="I409" s="102"/>
      <c r="BP409" s="92">
        <f t="shared" si="45"/>
        <v>408</v>
      </c>
      <c r="BQ409" s="135" t="s">
        <v>512</v>
      </c>
      <c r="BR409" s="91" t="s">
        <v>93</v>
      </c>
      <c r="BS409" s="90" t="s">
        <v>94</v>
      </c>
      <c r="BT409" s="96" t="s">
        <v>95</v>
      </c>
      <c r="BU409" s="96"/>
      <c r="BV409" s="90">
        <v>1</v>
      </c>
      <c r="BW409" s="91" t="s">
        <v>1106</v>
      </c>
      <c r="BX409"/>
    </row>
    <row r="410" spans="9:76" x14ac:dyDescent="0.2">
      <c r="I410" s="102"/>
    </row>
    <row r="411" spans="9:76" x14ac:dyDescent="0.2">
      <c r="I411" s="102"/>
    </row>
    <row r="412" spans="9:76" x14ac:dyDescent="0.2">
      <c r="I412" s="102"/>
    </row>
    <row r="413" spans="9:76" x14ac:dyDescent="0.2">
      <c r="I413" s="102"/>
    </row>
    <row r="414" spans="9:76" x14ac:dyDescent="0.2">
      <c r="I414" s="102"/>
    </row>
    <row r="415" spans="9:76" x14ac:dyDescent="0.2">
      <c r="I415" s="102"/>
    </row>
    <row r="416" spans="9:76" x14ac:dyDescent="0.2">
      <c r="I416" s="102"/>
    </row>
    <row r="417" spans="9:9" x14ac:dyDescent="0.2">
      <c r="I417" s="102"/>
    </row>
    <row r="418" spans="9:9" x14ac:dyDescent="0.2">
      <c r="I418" s="102"/>
    </row>
    <row r="419" spans="9:9" x14ac:dyDescent="0.2">
      <c r="I419" s="102"/>
    </row>
    <row r="420" spans="9:9" x14ac:dyDescent="0.2">
      <c r="I420" s="102"/>
    </row>
    <row r="421" spans="9:9" x14ac:dyDescent="0.2">
      <c r="I421" s="102"/>
    </row>
    <row r="422" spans="9:9" x14ac:dyDescent="0.2">
      <c r="I422" s="102"/>
    </row>
    <row r="423" spans="9:9" x14ac:dyDescent="0.2">
      <c r="I423" s="102"/>
    </row>
    <row r="424" spans="9:9" x14ac:dyDescent="0.2">
      <c r="I424" s="102"/>
    </row>
    <row r="425" spans="9:9" x14ac:dyDescent="0.2">
      <c r="I425" s="102"/>
    </row>
    <row r="426" spans="9:9" x14ac:dyDescent="0.2">
      <c r="I426" s="102"/>
    </row>
    <row r="427" spans="9:9" x14ac:dyDescent="0.2">
      <c r="I427" s="102"/>
    </row>
    <row r="428" spans="9:9" x14ac:dyDescent="0.2">
      <c r="I428" s="102"/>
    </row>
    <row r="429" spans="9:9" x14ac:dyDescent="0.2">
      <c r="I429" s="102"/>
    </row>
    <row r="430" spans="9:9" x14ac:dyDescent="0.2">
      <c r="I430" s="102"/>
    </row>
    <row r="431" spans="9:9" x14ac:dyDescent="0.2">
      <c r="I431" s="102"/>
    </row>
    <row r="432" spans="9:9" x14ac:dyDescent="0.2">
      <c r="I432" s="102"/>
    </row>
    <row r="433" spans="9:9" x14ac:dyDescent="0.2">
      <c r="I433" s="102"/>
    </row>
    <row r="434" spans="9:9" x14ac:dyDescent="0.2">
      <c r="I434" s="102"/>
    </row>
    <row r="435" spans="9:9" x14ac:dyDescent="0.2">
      <c r="I435" s="102"/>
    </row>
    <row r="436" spans="9:9" x14ac:dyDescent="0.2">
      <c r="I436" s="102"/>
    </row>
    <row r="437" spans="9:9" x14ac:dyDescent="0.2">
      <c r="I437" s="102"/>
    </row>
    <row r="438" spans="9:9" x14ac:dyDescent="0.2">
      <c r="I438" s="102"/>
    </row>
    <row r="439" spans="9:9" x14ac:dyDescent="0.2">
      <c r="I439" s="102"/>
    </row>
    <row r="440" spans="9:9" x14ac:dyDescent="0.2">
      <c r="I440" s="102"/>
    </row>
    <row r="441" spans="9:9" x14ac:dyDescent="0.2">
      <c r="I441" s="102"/>
    </row>
    <row r="442" spans="9:9" x14ac:dyDescent="0.2">
      <c r="I442" s="102"/>
    </row>
    <row r="443" spans="9:9" x14ac:dyDescent="0.2">
      <c r="I443" s="102"/>
    </row>
    <row r="444" spans="9:9" x14ac:dyDescent="0.2">
      <c r="I444" s="102"/>
    </row>
    <row r="445" spans="9:9" x14ac:dyDescent="0.2">
      <c r="I445" s="102"/>
    </row>
    <row r="446" spans="9:9" x14ac:dyDescent="0.2">
      <c r="I446" s="102"/>
    </row>
    <row r="447" spans="9:9" x14ac:dyDescent="0.2">
      <c r="I447" s="102"/>
    </row>
    <row r="448" spans="9:9" x14ac:dyDescent="0.2">
      <c r="I448" s="102"/>
    </row>
    <row r="449" spans="9:9" x14ac:dyDescent="0.2">
      <c r="I449" s="102"/>
    </row>
    <row r="450" spans="9:9" x14ac:dyDescent="0.2">
      <c r="I450" s="102"/>
    </row>
    <row r="451" spans="9:9" x14ac:dyDescent="0.2">
      <c r="I451" s="102"/>
    </row>
    <row r="452" spans="9:9" x14ac:dyDescent="0.2">
      <c r="I452" s="102"/>
    </row>
    <row r="453" spans="9:9" x14ac:dyDescent="0.2">
      <c r="I453" s="102"/>
    </row>
    <row r="454" spans="9:9" x14ac:dyDescent="0.2">
      <c r="I454" s="102"/>
    </row>
    <row r="455" spans="9:9" x14ac:dyDescent="0.2">
      <c r="I455" s="102"/>
    </row>
    <row r="456" spans="9:9" x14ac:dyDescent="0.2">
      <c r="I456" s="102"/>
    </row>
    <row r="457" spans="9:9" x14ac:dyDescent="0.2">
      <c r="I457" s="102"/>
    </row>
    <row r="458" spans="9:9" x14ac:dyDescent="0.2">
      <c r="I458" s="102"/>
    </row>
    <row r="459" spans="9:9" x14ac:dyDescent="0.2">
      <c r="I459" s="102"/>
    </row>
    <row r="460" spans="9:9" x14ac:dyDescent="0.2">
      <c r="I460" s="102"/>
    </row>
    <row r="461" spans="9:9" x14ac:dyDescent="0.2">
      <c r="I461" s="102"/>
    </row>
    <row r="462" spans="9:9" x14ac:dyDescent="0.2">
      <c r="I462" s="102"/>
    </row>
    <row r="463" spans="9:9" x14ac:dyDescent="0.2">
      <c r="I463" s="102"/>
    </row>
    <row r="464" spans="9:9" x14ac:dyDescent="0.2">
      <c r="I464" s="102"/>
    </row>
    <row r="465" spans="9:9" x14ac:dyDescent="0.2">
      <c r="I465" s="102"/>
    </row>
    <row r="466" spans="9:9" x14ac:dyDescent="0.2">
      <c r="I466" s="102"/>
    </row>
    <row r="467" spans="9:9" x14ac:dyDescent="0.2">
      <c r="I467" s="102"/>
    </row>
    <row r="468" spans="9:9" x14ac:dyDescent="0.2">
      <c r="I468" s="102"/>
    </row>
    <row r="469" spans="9:9" x14ac:dyDescent="0.2">
      <c r="I469" s="102"/>
    </row>
    <row r="470" spans="9:9" x14ac:dyDescent="0.2">
      <c r="I470" s="102"/>
    </row>
    <row r="471" spans="9:9" x14ac:dyDescent="0.2">
      <c r="I471" s="102"/>
    </row>
    <row r="472" spans="9:9" x14ac:dyDescent="0.2">
      <c r="I472" s="102"/>
    </row>
    <row r="473" spans="9:9" x14ac:dyDescent="0.2">
      <c r="I473" s="102"/>
    </row>
    <row r="474" spans="9:9" x14ac:dyDescent="0.2">
      <c r="I474" s="102"/>
    </row>
    <row r="475" spans="9:9" x14ac:dyDescent="0.2">
      <c r="I475" s="102"/>
    </row>
    <row r="476" spans="9:9" x14ac:dyDescent="0.2">
      <c r="I476" s="102"/>
    </row>
    <row r="477" spans="9:9" x14ac:dyDescent="0.2">
      <c r="I477" s="102"/>
    </row>
    <row r="478" spans="9:9" x14ac:dyDescent="0.2">
      <c r="I478" s="102"/>
    </row>
    <row r="479" spans="9:9" x14ac:dyDescent="0.2">
      <c r="I479" s="102"/>
    </row>
    <row r="480" spans="9:9" x14ac:dyDescent="0.2">
      <c r="I480" s="102"/>
    </row>
    <row r="481" spans="9:9" x14ac:dyDescent="0.2">
      <c r="I481" s="102"/>
    </row>
    <row r="482" spans="9:9" x14ac:dyDescent="0.2">
      <c r="I482" s="102"/>
    </row>
    <row r="483" spans="9:9" x14ac:dyDescent="0.2">
      <c r="I483" s="102"/>
    </row>
    <row r="484" spans="9:9" x14ac:dyDescent="0.2">
      <c r="I484" s="102"/>
    </row>
    <row r="485" spans="9:9" x14ac:dyDescent="0.2">
      <c r="I485" s="102"/>
    </row>
    <row r="486" spans="9:9" x14ac:dyDescent="0.2">
      <c r="I486" s="102"/>
    </row>
  </sheetData>
  <phoneticPr fontId="2" type="noConversion"/>
  <pageMargins left="0.2" right="0.23" top="0.17" bottom="0.19" header="0.17" footer="0.19"/>
  <pageSetup scale="7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S10681"/>
  <sheetViews>
    <sheetView zoomScale="75"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G11" sqref="AG11:AG12"/>
    </sheetView>
  </sheetViews>
  <sheetFormatPr defaultRowHeight="12.75" x14ac:dyDescent="0.2"/>
  <cols>
    <col min="1" max="1" width="7.140625" bestFit="1" customWidth="1"/>
    <col min="2" max="2" width="5" style="225" bestFit="1" customWidth="1"/>
    <col min="3" max="3" width="10" bestFit="1" customWidth="1"/>
    <col min="4" max="4" width="12.42578125" bestFit="1" customWidth="1"/>
    <col min="5" max="5" width="9.5703125" customWidth="1"/>
    <col min="6" max="6" width="10" customWidth="1"/>
    <col min="7" max="7" width="12.42578125" bestFit="1" customWidth="1"/>
    <col min="8" max="8" width="9.5703125" customWidth="1"/>
    <col min="9" max="9" width="10" customWidth="1"/>
    <col min="10" max="10" width="12.42578125" bestFit="1" customWidth="1"/>
    <col min="11" max="11" width="9.5703125" customWidth="1"/>
    <col min="12" max="12" width="11.140625" bestFit="1" customWidth="1"/>
    <col min="13" max="13" width="12.42578125" bestFit="1" customWidth="1"/>
    <col min="14" max="14" width="9.5703125" customWidth="1"/>
    <col min="15" max="15" width="10" bestFit="1" customWidth="1"/>
    <col min="16" max="16" width="12.42578125" bestFit="1" customWidth="1"/>
    <col min="17" max="17" width="9.28515625" customWidth="1"/>
    <col min="18" max="18" width="10" bestFit="1" customWidth="1"/>
    <col min="19" max="19" width="12.42578125" bestFit="1" customWidth="1"/>
    <col min="20" max="20" width="9.5703125" customWidth="1"/>
    <col min="21" max="21" width="8.28515625" style="4" customWidth="1"/>
    <col min="22" max="22" width="12" style="4" customWidth="1"/>
    <col min="23" max="24" width="12.42578125" style="4" customWidth="1"/>
    <col min="25" max="25" width="11.140625" style="4" customWidth="1"/>
    <col min="26" max="27" width="12.42578125" style="4" customWidth="1"/>
    <col min="28" max="28" width="11.140625" style="4" customWidth="1"/>
    <col min="29" max="29" width="12.42578125" customWidth="1"/>
    <col min="30" max="31" width="12.28515625" customWidth="1"/>
    <col min="33" max="33" width="9.28515625" customWidth="1"/>
    <col min="35" max="35" width="8.7109375" bestFit="1" customWidth="1"/>
    <col min="36" max="36" width="8" bestFit="1" customWidth="1"/>
    <col min="39" max="39" width="9.140625" style="225"/>
    <col min="69" max="69" width="6.28515625" customWidth="1"/>
    <col min="70" max="70" width="5.5703125" customWidth="1"/>
    <col min="71" max="71" width="7.42578125" customWidth="1"/>
  </cols>
  <sheetData>
    <row r="1" spans="1:71" x14ac:dyDescent="0.2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">
      <c r="A4" s="253">
        <f>Inputs!M4</f>
        <v>37257</v>
      </c>
      <c r="B4" s="324">
        <f>IF(A4="N/A"," ",YEAR(A4))</f>
        <v>2002</v>
      </c>
      <c r="C4" s="172">
        <f>IF($A4="N/A"," ",IF(Dayrun1=10,0,IF(Scaler1=1,(VLOOKUP(A4,ScaledPrice1,4)),(VLOOKUP(A4,ScaledPrice1,2)))))</f>
        <v>32.416667756580168</v>
      </c>
      <c r="D4" s="172">
        <f>IF(A4="N/A"," ",IF(Dayrun1&gt;=7,0,IF(Scaler1=2,VLOOKUP(A4,ScaledPrice1,2),(VLOOKUP(A4,ScaledPrice1,2))*(2-(VLOOKUP(A4,ScaledPrice1,3))))))</f>
        <v>32.416667756580168</v>
      </c>
      <c r="E4" s="172">
        <f>IF($A4="N/A"," ",IF(AND(Dayrun1&gt;=4,Dayrun1&lt;=9),0,VLOOKUP($A4,ScaledPrice1,9)))</f>
        <v>18.25</v>
      </c>
      <c r="F4" s="172">
        <f>IF(A4="N/A"," ",IF(OR(Dayrun1=2,Dayrun1=3,Dayrun1=5,Dayrun1=6,Dayrun1=8,Dayrun1=9),VLOOKUP(A4,ScaledPrice1,IF(Scaler1=1,6,5)),0))</f>
        <v>29.320001373291017</v>
      </c>
      <c r="G4" s="172">
        <f>IF(A4="N/A"," ",IF(OR(Dayrun1=2,Dayrun1=3,Dayrun1=5,Dayrun1=6),IF(Scaler1=2,F4,(VLOOKUP(A4,ScaledPrice1,5))*(2-(VLOOKUP(A4,ScaledPrice1,3)))),0))</f>
        <v>29.320001373291017</v>
      </c>
      <c r="H4" s="172">
        <f>IF($A4="N/A"," ",IF(OR(Dayrun1=2,Dayrun1=3,Dayrun1=10),VLOOKUP($A4,ScaledPrice1,9),0))</f>
        <v>18.25</v>
      </c>
      <c r="I4" s="172">
        <f>IF(A4="N/A"," ",IF(OR(Dayrun1=3,Dayrun1=6,Dayrun1=9),(VLOOKUP(A4,ScaledPrice1,IF(Scaler1=2,7,8))),0))</f>
        <v>19.820001373291017</v>
      </c>
      <c r="J4" s="172">
        <f>IF(A4="N/A"," ",IF(OR(Dayrun1=3,Dayrun1=6),IF(Scaler1=2,I4,(VLOOKUP(A4,ScaledPrice1,7))*(2-(VLOOKUP(A4,ScaledPrice1,3)))),0))</f>
        <v>19.820001373291017</v>
      </c>
      <c r="K4" s="172">
        <f>IF($A4="N/A"," ",IF(OR(Dayrun1=3,Dayrun1=10),VLOOKUP($A4,ScaledPrice1,9),0))</f>
        <v>18.25</v>
      </c>
      <c r="L4" s="250">
        <f>IF($A4="N/A"," ",IF(Pricetype1=2,MAX(C4,0),IF(OR(Pricetype1=1,Pricetype1=4),IF(C4=0,0,(_xll.EURO(C4,Strikeprice1,0,0,($AH4+IF(Smile=TRUE,VLOOKUP(MAX(-5,Strikeprice1-C4),Volsmile,2),0)),($A4-DateToday)+15,IF(Pricetype1=1,1,0),0))),C4)))</f>
        <v>32.416667756580168</v>
      </c>
      <c r="M4" s="250">
        <f>IF($A4="N/A"," ",IF(Pricetype1=2,MAX(D4,0),IF(OR(Pricetype1=1,Pricetype1=4),IF(D4=0,0,(_xll.EURO(D4,Strikeprice1,0,0,($AH4+IF(Smile=TRUE,VLOOKUP(MAX(-5,Strikeprice1-D4),Volsmile,2),0)),($A4-DateToday)+15,IF(Pricetype1=1,1,0),0))),D4)))</f>
        <v>32.416667756580168</v>
      </c>
      <c r="N4" s="250">
        <f>IF($A4="N/A"," ",IF(Pricetype1=2,MAX(E4,0),IF(OR(Pricetype1=1,Pricetype1=4),IF(E4=0,0,(_xll.EURO(E4,Strikeprice1,0,0,($AK4+IF(Smile=TRUE,VLOOKUP(MAX(-5,Strikeprice1-E4),Volsmile,2),0)),($A4-DateToday)+15,IF(Pricetype1=1,1,0),0))),E4)))</f>
        <v>18.25</v>
      </c>
      <c r="O4" s="250">
        <f>IF($A4="N/A"," ",IF(Pricetype1=2,MAX(F4,0),IF(OR(Pricetype1=1,Pricetype1=4),IF(F4=0,0,(_xll.EURO(F4,Strikeprice1,0,0,($AK4+IF(Smile=TRUE,VLOOKUP(MAX(-5,Strikeprice1-F4),Volsmile,2),0)),($A4-DateToday)+15,IF(Pricetype1=1,1,0),0))),F4)))</f>
        <v>29.320001373291017</v>
      </c>
      <c r="P4" s="250">
        <f>IF($A4="N/A"," ",IF(Pricetype1=2,MAX(G4,0),IF(OR(Pricetype1=1,Pricetype1=4),IF(G4=0,0,(_xll.EURO(G4,Strikeprice1,0,0,($AK4+IF(Smile=TRUE,VLOOKUP(MAX(-5,Strikeprice1-G4),Volsmile,2),0)),($A4-DateToday)+15,IF(Pricetype1=1,1,0),0))),G4)))</f>
        <v>29.320001373291017</v>
      </c>
      <c r="Q4" s="250">
        <f>IF($A4="N/A"," ",IF(Pricetype1=2,MAX(H4,0),IF(OR(Pricetype1=1,Pricetype1=4),IF(H4=0,0,(_xll.EURO(H4,Strikeprice1,0,0,($AK4+IF(Smile=TRUE,VLOOKUP(MAX(-5,Strikeprice1-H4),Volsmile,2),0)),($A4-DateToday)+15,IF(Pricetype1=1,1,0),0))),H4)))</f>
        <v>18.25</v>
      </c>
      <c r="R4" s="250">
        <f>IF($A4="N/A"," ",IF(Pricetype1=2,MAX(I4,0),IF(OR(Pricetype1=1,Pricetype1=4),IF(I4=0,0,(_xll.EURO(I4,Strikeprice1,0,0,($AK4+IF(Smile=TRUE,VLOOKUP(MAX(-5,Strikeprice1-I4),Volsmile,2),0)),($A4-DateToday)+15,IF(Pricetype1=1,1,0),0))),I4)))</f>
        <v>19.820001373291017</v>
      </c>
      <c r="S4" s="250">
        <f>IF($A4="N/A"," ",IF(Pricetype1=2,MAX(J4,0),IF(OR(Pricetype1=1,Pricetype1=4),IF(J4=0,0,(_xll.EURO(J4,Strikeprice1,0,0,($AK4+IF(Smile=TRUE,VLOOKUP(MAX(-5,Strikeprice1-J4),Volsmile,2),0)),($A4-DateToday)+15,IF(Pricetype1=1,1,0),0))),J4)))</f>
        <v>19.820001373291017</v>
      </c>
      <c r="T4" s="250">
        <f>IF($A4="N/A"," ",IF(Pricetype1=2,MAX(K4,0),IF(OR(Pricetype1=1,Pricetype1=4),IF(K4=0,0,(_xll.EURO(K4,Strikeprice1,0,0,($AK4+IF(Smile=TRUE,VLOOKUP(MAX(-5,Strikeprice1-K4),Volsmile,2),0)),($A4-DateToday)+15,IF(Pricetype1=1,1,0),0))),K4)))</f>
        <v>18.25</v>
      </c>
      <c r="U4" s="177">
        <f t="shared" ref="U4:U67" ca="1" si="0">IF($A4="N/A"," ",Volume1*$AM4)</f>
        <v>0.97369292171045529</v>
      </c>
      <c r="V4" s="178">
        <f ca="1">IF($A4="N/A"," ",$U4*(8*($BQ4))*L4)</f>
        <v>5555.2428694438113</v>
      </c>
      <c r="W4" s="178">
        <f ca="1">IF($A4="N/A"," ",$U4*(8*($BQ4))*M4)</f>
        <v>5555.2428694438113</v>
      </c>
      <c r="X4" s="178">
        <f ca="1">IF($A4="N/A"," ",$U4*(8*($BQ4))*N4)</f>
        <v>3127.5016645339824</v>
      </c>
      <c r="Y4" s="178">
        <f ca="1">IF($A4="N/A"," ",$U4*(8*($BR4))*O4)</f>
        <v>913.55768965485731</v>
      </c>
      <c r="Z4" s="178">
        <f ca="1">IF($A4="N/A"," ",$U4*(8*($BR4))*P4)</f>
        <v>913.55768965485731</v>
      </c>
      <c r="AA4" s="178">
        <f ca="1">IF($A4="N/A"," ",$U4*(8*($BR4))*Q4)</f>
        <v>568.63666627890586</v>
      </c>
      <c r="AB4" s="178">
        <f ca="1">IF($A4="N/A"," ",$U4*(8*($BS4))*R4)</f>
        <v>771.94380181859867</v>
      </c>
      <c r="AC4" s="178">
        <f ca="1">IF($A4="N/A"," ",$U4*(8*($BS4))*S4)</f>
        <v>771.94380181859867</v>
      </c>
      <c r="AD4" s="178">
        <f ca="1">IF($A4="N/A"," ",$U4*(8*($BS4))*T4)</f>
        <v>710.79583284863236</v>
      </c>
      <c r="AE4" s="178">
        <f ca="1">IF($A4="N/A"," ",SUM(V4:AD4))</f>
        <v>18888.422885496049</v>
      </c>
      <c r="AF4" s="224">
        <f>IF($A4="N/A"," ",(VLOOKUP($A4,PowerVolTable,(IF(VolBMO1=2,7,IF(VolBMO1=1,6,8))),FALSE)))</f>
        <v>0.35</v>
      </c>
      <c r="AG4" s="224">
        <f>IF($A4="N/A"," ",(VLOOKUP($A4,IntraPowerVol,(IF(VolBMO1=2,3,IF(VolBMO1=1,2,4))),FALSE)*VLOOKUP(MONTH($A4),Volscale,2)))</f>
        <v>0.75</v>
      </c>
      <c r="AH4" s="224">
        <f>IF($A4="N/A"," ",IF(VolType1=1,AG4,AF4))</f>
        <v>0.75</v>
      </c>
      <c r="AI4" s="224">
        <f t="shared" ref="AI4:AI67" si="1">IF($A4="N/A"," ",(VLOOKUP($A4,OffPwrVolTable,(IF(VolBMO1=2,7,IF(VolBMO1=1,6,8))),FALSE)))</f>
        <v>0.17499999999999999</v>
      </c>
      <c r="AJ4" s="224">
        <f t="shared" ref="AJ4:AJ67" si="2">IF($A4="N/A"," ",(VLOOKUP($A4,OffPwrVolTable,(IF(VolBMO1=2,3,IF(VolBMO1=1,2,4))),FALSE)*VLOOKUP(MONTH($A4),Volscale,2)))</f>
        <v>0.45</v>
      </c>
      <c r="AK4" s="224">
        <f>IF($A4="N/A"," ",IF(VolType1=1,AJ4,AI4))</f>
        <v>0.45</v>
      </c>
      <c r="AL4" s="224">
        <f ca="1">IF($A4="N/A"," ",IF(PV=1,0,'Pricing Inputs1'!R37))</f>
        <v>4.8067603071989304E-2</v>
      </c>
      <c r="AM4" s="312">
        <f t="shared" ref="AM4:AM67" ca="1" si="3">IF($A4="N/A"," ",(1+AL4/2)^(-2*((EOMONTH(A4,0)+20)-DateToday)/365.25))</f>
        <v>0.97369292171045529</v>
      </c>
      <c r="BQ4">
        <f>IF($A4="N/A"," ",(VLOOKUP($A4,NumberofDaysTable,2)))</f>
        <v>22</v>
      </c>
      <c r="BR4">
        <f>IF($A4="N/A"," ",(VLOOKUP($A4,NumberofDaysTable,3)))</f>
        <v>4</v>
      </c>
      <c r="BS4">
        <f>IF($A4="N/A"," ",(VLOOKUP($A4,NumberofDaysTable,4)))</f>
        <v>5</v>
      </c>
    </row>
    <row r="5" spans="1:71" x14ac:dyDescent="0.2">
      <c r="A5" s="253">
        <f>IF(A4="N/A","N/A",IF(EDATE(A4,1)&gt;Inputs!$M$5,"N/A",EDATE(A4,1)))</f>
        <v>37288</v>
      </c>
      <c r="B5" s="324">
        <f t="shared" ref="B5:B68" si="4">IF(A5="N/A"," ",YEAR(A5))</f>
        <v>2002</v>
      </c>
      <c r="C5" s="172">
        <f t="shared" ref="C5:C68" si="5">IF($A5="N/A"," ",IF(Dayrun1=10,0,IF(Scaler1=1,(VLOOKUP(A5,ScaledPrice1,4)),(VLOOKUP(A5,ScaledPrice1,2)))))</f>
        <v>32.066665467761808</v>
      </c>
      <c r="D5" s="172">
        <f t="shared" ref="D5:D68" si="6">IF(A5="N/A"," ",IF(Dayrun1&gt;=7,0,IF(Scaler1=2,VLOOKUP(A5,ScaledPrice1,2),(VLOOKUP(A5,ScaledPrice1,2))*(2-(VLOOKUP(A5,ScaledPrice1,3))))))</f>
        <v>32.066665467761808</v>
      </c>
      <c r="E5" s="172">
        <f t="shared" ref="E5:E68" si="7">IF($A5="N/A"," ",IF(AND(Dayrun1&gt;=4,Dayrun1&lt;=9),0,VLOOKUP($A5,ScaledPrice1,9)))</f>
        <v>16.75</v>
      </c>
      <c r="F5" s="172">
        <f t="shared" ref="F5:F68" si="8">IF(A5="N/A"," ",IF(OR(Dayrun1=2,Dayrun1=3,Dayrun1=5,Dayrun1=6,Dayrun1=8,Dayrun1=9),VLOOKUP(A5,ScaledPrice1,IF(Scaler1=1,6,5)),0))</f>
        <v>26.916001281738282</v>
      </c>
      <c r="G5" s="172">
        <f t="shared" ref="G5:G68" si="9">IF(A5="N/A"," ",IF(OR(Dayrun1=2,Dayrun1=3,Dayrun1=5,Dayrun1=6),IF(Scaler1=2,F5,(VLOOKUP(A5,ScaledPrice1,5))*(2-(VLOOKUP(A5,ScaledPrice1,3)))),0))</f>
        <v>26.916001281738282</v>
      </c>
      <c r="H5" s="172">
        <f t="shared" ref="H5:H68" si="10">IF($A5="N/A"," ",IF(OR(Dayrun1=2,Dayrun1=3,Dayrun1=10),VLOOKUP($A5,ScaledPrice1,9),0))</f>
        <v>16.75</v>
      </c>
      <c r="I5" s="172">
        <f t="shared" ref="I5:I68" si="11">IF(A5="N/A"," ",IF(OR(Dayrun1=3,Dayrun1=6,Dayrun1=9),(VLOOKUP(A5,ScaledPrice1,IF(Scaler1=2,7,8))),0))</f>
        <v>18.416501007080079</v>
      </c>
      <c r="J5" s="172">
        <f t="shared" ref="J5:J68" si="12">IF(A5="N/A"," ",IF(OR(Dayrun1=3,Dayrun1=6),IF(Scaler1=2,I5,(VLOOKUP(A5,ScaledPrice1,7))*(2-(VLOOKUP(A5,ScaledPrice1,3)))),0))</f>
        <v>18.416501007080079</v>
      </c>
      <c r="K5" s="172">
        <f t="shared" ref="K5:K68" si="13">IF($A5="N/A"," ",IF(OR(Dayrun1=3,Dayrun1=10),VLOOKUP($A5,ScaledPrice1,9),0))</f>
        <v>16.75</v>
      </c>
      <c r="L5" s="250">
        <f>IF($A5="N/A"," ",IF(Pricetype1=2,MAX(C5,0),IF(OR(Pricetype1=1,Pricetype1=4),IF(C5=0,0,(_xll.EURO(C5,Strikeprice1,0,0,($AH5+IF(Smile=TRUE,VLOOKUP(MAX(-5,Strikeprice1-C5),Volsmile,2),0)),($A5-DateToday)+15,IF(Pricetype1=1,1,0),0))),C5)))</f>
        <v>32.066665467761808</v>
      </c>
      <c r="M5" s="250">
        <f>IF($A5="N/A"," ",IF(Pricetype1=2,MAX(D5,0),IF(OR(Pricetype1=1,Pricetype1=4),IF(D5=0,0,(_xll.EURO(D5,Strikeprice1,0,0,($AH5+IF(Smile=TRUE,VLOOKUP(MAX(-5,Strikeprice1-D5),Volsmile,2),0)),($A5-DateToday)+15,IF(Pricetype1=1,1,0),0))),D5)))</f>
        <v>32.066665467761808</v>
      </c>
      <c r="N5" s="250">
        <f>IF($A5="N/A"," ",IF(Pricetype1=2,MAX(E5,0),IF(OR(Pricetype1=1,Pricetype1=4),IF(E5=0,0,(_xll.EURO(E5,Strikeprice1,0,0,($AK5+IF(Smile=TRUE,VLOOKUP(MAX(-5,Strikeprice1-E5),Volsmile,2),0)),($A5-DateToday)+15,IF(Pricetype1=1,1,0),0))),E5)))</f>
        <v>16.75</v>
      </c>
      <c r="O5" s="250">
        <f>IF($A5="N/A"," ",IF(Pricetype1=2,MAX(F5,0),IF(OR(Pricetype1=1,Pricetype1=4),IF(F5=0,0,(_xll.EURO(F5,Strikeprice1,0,0,($AK5+IF(Smile=TRUE,VLOOKUP(MAX(-5,Strikeprice1-F5),Volsmile,2),0)),($A5-DateToday)+15,IF(Pricetype1=1,1,0),0))),F5)))</f>
        <v>26.916001281738282</v>
      </c>
      <c r="P5" s="250">
        <f>IF($A5="N/A"," ",IF(Pricetype1=2,MAX(G5,0),IF(OR(Pricetype1=1,Pricetype1=4),IF(G5=0,0,(_xll.EURO(G5,Strikeprice1,0,0,($AK5+IF(Smile=TRUE,VLOOKUP(MAX(-5,Strikeprice1-G5),Volsmile,2),0)),($A5-DateToday)+15,IF(Pricetype1=1,1,0),0))),G5)))</f>
        <v>26.916001281738282</v>
      </c>
      <c r="Q5" s="250">
        <f>IF($A5="N/A"," ",IF(Pricetype1=2,MAX(H5,0),IF(OR(Pricetype1=1,Pricetype1=4),IF(H5=0,0,(_xll.EURO(H5,Strikeprice1,0,0,($AK5+IF(Smile=TRUE,VLOOKUP(MAX(-5,Strikeprice1-H5),Volsmile,2),0)),($A5-DateToday)+15,IF(Pricetype1=1,1,0),0))),H5)))</f>
        <v>16.75</v>
      </c>
      <c r="R5" s="250">
        <f>IF($A5="N/A"," ",IF(Pricetype1=2,MAX(I5,0),IF(OR(Pricetype1=1,Pricetype1=4),IF(I5=0,0,(_xll.EURO(I5,Strikeprice1,0,0,($AK5+IF(Smile=TRUE,VLOOKUP(MAX(-5,Strikeprice1-I5),Volsmile,2),0)),($A5-DateToday)+15,IF(Pricetype1=1,1,0),0))),I5)))</f>
        <v>18.416501007080079</v>
      </c>
      <c r="S5" s="250">
        <f>IF($A5="N/A"," ",IF(Pricetype1=2,MAX(J5,0),IF(OR(Pricetype1=1,Pricetype1=4),IF(J5=0,0,(_xll.EURO(J5,Strikeprice1,0,0,($AK5+IF(Smile=TRUE,VLOOKUP(MAX(-5,Strikeprice1-J5),Volsmile,2),0)),($A5-DateToday)+15,IF(Pricetype1=1,1,0),0))),J5)))</f>
        <v>18.416501007080079</v>
      </c>
      <c r="T5" s="250">
        <f>IF($A5="N/A"," ",IF(Pricetype1=2,MAX(K5,0),IF(OR(Pricetype1=1,Pricetype1=4),IF(K5=0,0,(_xll.EURO(K5,Strikeprice1,0,0,($AK5+IF(Smile=TRUE,VLOOKUP(MAX(-5,Strikeprice1-K5),Volsmile,2),0)),($A5-DateToday)+15,IF(Pricetype1=1,1,0),0))),K5)))</f>
        <v>16.75</v>
      </c>
      <c r="U5" s="177">
        <f t="shared" ca="1" si="0"/>
        <v>0.97028418976165265</v>
      </c>
      <c r="V5" s="178">
        <f t="shared" ref="V5:V68" ca="1" si="14">IF($A5="N/A"," ",$U5*(8*($BQ5))*L5)</f>
        <v>4978.2045634792375</v>
      </c>
      <c r="W5" s="178">
        <f t="shared" ref="W5:W68" ca="1" si="15">IF($A5="N/A"," ",$U5*(8*($BQ5))*M5)</f>
        <v>4978.2045634792375</v>
      </c>
      <c r="X5" s="178">
        <f t="shared" ref="X5:X68" ca="1" si="16">IF($A5="N/A"," ",$U5*(8*($BQ5))*N5)</f>
        <v>2600.3616285612288</v>
      </c>
      <c r="Y5" s="178">
        <f t="shared" ref="Y5:Y68" ca="1" si="17">IF($A5="N/A"," ",$U5*(8*($BR5))*O5)</f>
        <v>835.71745584880102</v>
      </c>
      <c r="Z5" s="178">
        <f t="shared" ref="Z5:Z68" ca="1" si="18">IF($A5="N/A"," ",$U5*(8*($BR5))*P5)</f>
        <v>835.71745584880102</v>
      </c>
      <c r="AA5" s="178">
        <f t="shared" ref="AA5:AA68" ca="1" si="19">IF($A5="N/A"," ",$U5*(8*($BR5))*Q5)</f>
        <v>520.07232571224586</v>
      </c>
      <c r="AB5" s="178">
        <f t="shared" ref="AB5:AB68" ca="1" si="20">IF($A5="N/A"," ",$U5*(8*($BS5))*R5)</f>
        <v>571.81567225277934</v>
      </c>
      <c r="AC5" s="178">
        <f t="shared" ref="AC5:AC68" ca="1" si="21">IF($A5="N/A"," ",$U5*(8*($BS5))*S5)</f>
        <v>571.81567225277934</v>
      </c>
      <c r="AD5" s="178">
        <f t="shared" ref="AD5:AD68" ca="1" si="22">IF($A5="N/A"," ",$U5*(8*($BS5))*T5)</f>
        <v>520.07232571224586</v>
      </c>
      <c r="AE5" s="178">
        <f t="shared" ref="AE5:AE68" ca="1" si="23">IF($A5="N/A"," ",SUM(V5:AD5))</f>
        <v>16411.981663147359</v>
      </c>
      <c r="AF5" s="224">
        <f t="shared" ref="AF5:AF68" si="24">IF(A5="N/A"," ",(VLOOKUP(A5,PowerVolTable,(IF(VolBMO1=2,7,IF(VolBMO1=1,6,8))),FALSE)))</f>
        <v>0.35</v>
      </c>
      <c r="AG5" s="224">
        <f t="shared" ref="AG5:AG68" si="25">IF(A5="N/A"," ",(VLOOKUP(A5,IntraPowerVol,(IF(VolBMO1=2,3,IF(VolBMO1=1,2,4))),FALSE)*VLOOKUP(MONTH($A5),Volscale,2)))</f>
        <v>0.75</v>
      </c>
      <c r="AH5" s="224">
        <f t="shared" ref="AH5:AH68" si="26">IF($A5="N/A"," ",IF(VolType1=1,AG5,AF5))</f>
        <v>0.75</v>
      </c>
      <c r="AI5" s="224">
        <f t="shared" si="1"/>
        <v>0.17499999999999999</v>
      </c>
      <c r="AJ5" s="224">
        <f t="shared" si="2"/>
        <v>0.45</v>
      </c>
      <c r="AK5" s="224">
        <f t="shared" ref="AK5:AK68" si="27">IF($A5="N/A"," ",IF(VolType1=1,AJ5,AI5))</f>
        <v>0.45</v>
      </c>
      <c r="AL5" s="224">
        <f ca="1">IF($A5="N/A"," ",IF(PV=1,0,'Pricing Inputs1'!R38))</f>
        <v>4.78520271221132E-2</v>
      </c>
      <c r="AM5" s="313">
        <f t="shared" ca="1" si="3"/>
        <v>0.97028418976165265</v>
      </c>
      <c r="BQ5">
        <f t="shared" ref="BQ5:BQ68" si="28">IF($A5="N/A"," ",(VLOOKUP($A5,NumberofDaysTable,2)))</f>
        <v>20</v>
      </c>
      <c r="BR5">
        <f t="shared" ref="BR5:BR68" si="29">IF($A5="N/A"," ",(VLOOKUP($A5,NumberofDaysTable,3)))</f>
        <v>4</v>
      </c>
      <c r="BS5">
        <f t="shared" ref="BS5:BS68" si="30">IF($A5="N/A"," ",(VLOOKUP($A5,NumberofDaysTable,4)))</f>
        <v>4</v>
      </c>
    </row>
    <row r="6" spans="1:71" x14ac:dyDescent="0.2">
      <c r="A6" s="253">
        <f>IF(A5="N/A","N/A",IF(EDATE(A5,1)&gt;Inputs!$M$5,"N/A",EDATE(A5,1)))</f>
        <v>37316</v>
      </c>
      <c r="B6" s="324">
        <f t="shared" si="4"/>
        <v>2002</v>
      </c>
      <c r="C6" s="172">
        <f t="shared" si="5"/>
        <v>31.019767051519349</v>
      </c>
      <c r="D6" s="172">
        <f t="shared" si="6"/>
        <v>31.019767051519349</v>
      </c>
      <c r="E6" s="172">
        <f t="shared" si="7"/>
        <v>17.75</v>
      </c>
      <c r="F6" s="172">
        <f t="shared" si="8"/>
        <v>21.919999084472657</v>
      </c>
      <c r="G6" s="172">
        <f t="shared" si="9"/>
        <v>21.919999084472657</v>
      </c>
      <c r="H6" s="172">
        <f t="shared" si="10"/>
        <v>17.75</v>
      </c>
      <c r="I6" s="172">
        <f t="shared" si="11"/>
        <v>16.42000099182129</v>
      </c>
      <c r="J6" s="172">
        <f t="shared" si="12"/>
        <v>16.42000099182129</v>
      </c>
      <c r="K6" s="172">
        <f t="shared" si="13"/>
        <v>17.75</v>
      </c>
      <c r="L6" s="250">
        <f>IF($A6="N/A"," ",IF(Pricetype1=2,MAX(C6,0),IF(OR(Pricetype1=1,Pricetype1=4),IF(C6=0,0,(_xll.EURO(C6,Strikeprice1,0,0,($AH6+IF(Smile=TRUE,VLOOKUP(MAX(-5,Strikeprice1-C6),Volsmile,2),0)),($A6-DateToday)+15,IF(Pricetype1=1,1,0),0))),C6)))</f>
        <v>31.019767051519349</v>
      </c>
      <c r="M6" s="250">
        <f>IF($A6="N/A"," ",IF(Pricetype1=2,MAX(D6,0),IF(OR(Pricetype1=1,Pricetype1=4),IF(D6=0,0,(_xll.EURO(D6,Strikeprice1,0,0,($AH6+IF(Smile=TRUE,VLOOKUP(MAX(-5,Strikeprice1-D6),Volsmile,2),0)),($A6-DateToday)+15,IF(Pricetype1=1,1,0),0))),D6)))</f>
        <v>31.019767051519349</v>
      </c>
      <c r="N6" s="250">
        <f>IF($A6="N/A"," ",IF(Pricetype1=2,MAX(E6,0),IF(OR(Pricetype1=1,Pricetype1=4),IF(E6=0,0,(_xll.EURO(E6,Strikeprice1,0,0,($AK6+IF(Smile=TRUE,VLOOKUP(MAX(-5,Strikeprice1-E6),Volsmile,2),0)),($A6-DateToday)+15,IF(Pricetype1=1,1,0),0))),E6)))</f>
        <v>17.75</v>
      </c>
      <c r="O6" s="250">
        <f>IF($A6="N/A"," ",IF(Pricetype1=2,MAX(F6,0),IF(OR(Pricetype1=1,Pricetype1=4),IF(F6=0,0,(_xll.EURO(F6,Strikeprice1,0,0,($AK6+IF(Smile=TRUE,VLOOKUP(MAX(-5,Strikeprice1-F6),Volsmile,2),0)),($A6-DateToday)+15,IF(Pricetype1=1,1,0),0))),F6)))</f>
        <v>21.919999084472657</v>
      </c>
      <c r="P6" s="250">
        <f>IF($A6="N/A"," ",IF(Pricetype1=2,MAX(G6,0),IF(OR(Pricetype1=1,Pricetype1=4),IF(G6=0,0,(_xll.EURO(G6,Strikeprice1,0,0,($AK6+IF(Smile=TRUE,VLOOKUP(MAX(-5,Strikeprice1-G6),Volsmile,2),0)),($A6-DateToday)+15,IF(Pricetype1=1,1,0),0))),G6)))</f>
        <v>21.919999084472657</v>
      </c>
      <c r="Q6" s="250">
        <f>IF($A6="N/A"," ",IF(Pricetype1=2,MAX(H6,0),IF(OR(Pricetype1=1,Pricetype1=4),IF(H6=0,0,(_xll.EURO(H6,Strikeprice1,0,0,($AK6+IF(Smile=TRUE,VLOOKUP(MAX(-5,Strikeprice1-H6),Volsmile,2),0)),($A6-DateToday)+15,IF(Pricetype1=1,1,0),0))),H6)))</f>
        <v>17.75</v>
      </c>
      <c r="R6" s="250">
        <f>IF($A6="N/A"," ",IF(Pricetype1=2,MAX(I6,0),IF(OR(Pricetype1=1,Pricetype1=4),IF(I6=0,0,(_xll.EURO(I6,Strikeprice1,0,0,($AK6+IF(Smile=TRUE,VLOOKUP(MAX(-5,Strikeprice1-I6),Volsmile,2),0)),($A6-DateToday)+15,IF(Pricetype1=1,1,0),0))),I6)))</f>
        <v>16.42000099182129</v>
      </c>
      <c r="S6" s="250">
        <f>IF($A6="N/A"," ",IF(Pricetype1=2,MAX(J6,0),IF(OR(Pricetype1=1,Pricetype1=4),IF(J6=0,0,(_xll.EURO(J6,Strikeprice1,0,0,($AK6+IF(Smile=TRUE,VLOOKUP(MAX(-5,Strikeprice1-J6),Volsmile,2),0)),($A6-DateToday)+15,IF(Pricetype1=1,1,0),0))),J6)))</f>
        <v>16.42000099182129</v>
      </c>
      <c r="T6" s="250">
        <f>IF($A6="N/A"," ",IF(Pricetype1=2,MAX(K6,0),IF(OR(Pricetype1=1,Pricetype1=4),IF(K6=0,0,(_xll.EURO(K6,Strikeprice1,0,0,($AK6+IF(Smile=TRUE,VLOOKUP(MAX(-5,Strikeprice1-K6),Volsmile,2),0)),($A6-DateToday)+15,IF(Pricetype1=1,1,0),0))),K6)))</f>
        <v>17.75</v>
      </c>
      <c r="U6" s="177">
        <f t="shared" ca="1" si="0"/>
        <v>0.96654005759564776</v>
      </c>
      <c r="V6" s="178">
        <f t="shared" ca="1" si="14"/>
        <v>5036.9503686732869</v>
      </c>
      <c r="W6" s="178">
        <f t="shared" ca="1" si="15"/>
        <v>5036.9503686732869</v>
      </c>
      <c r="X6" s="178">
        <f t="shared" ca="1" si="16"/>
        <v>2882.2224517502214</v>
      </c>
      <c r="Y6" s="178">
        <f t="shared" ca="1" si="17"/>
        <v>847.46228710410992</v>
      </c>
      <c r="Z6" s="178">
        <f t="shared" ca="1" si="18"/>
        <v>847.46228710410992</v>
      </c>
      <c r="AA6" s="178">
        <f t="shared" ca="1" si="19"/>
        <v>686.24344089290992</v>
      </c>
      <c r="AB6" s="178">
        <f t="shared" ca="1" si="20"/>
        <v>634.82354817422174</v>
      </c>
      <c r="AC6" s="178">
        <f t="shared" ca="1" si="21"/>
        <v>634.82354817422174</v>
      </c>
      <c r="AD6" s="178">
        <f t="shared" ca="1" si="22"/>
        <v>686.24344089290992</v>
      </c>
      <c r="AE6" s="178">
        <f t="shared" ca="1" si="23"/>
        <v>17293.181741439279</v>
      </c>
      <c r="AF6" s="224">
        <f t="shared" si="24"/>
        <v>0.35</v>
      </c>
      <c r="AG6" s="224">
        <f t="shared" si="25"/>
        <v>0.7</v>
      </c>
      <c r="AH6" s="224">
        <f t="shared" si="26"/>
        <v>0.7</v>
      </c>
      <c r="AI6" s="224">
        <f t="shared" si="1"/>
        <v>0.17499999999999999</v>
      </c>
      <c r="AJ6" s="224">
        <f t="shared" si="2"/>
        <v>0.42</v>
      </c>
      <c r="AK6" s="224">
        <f t="shared" si="27"/>
        <v>0.42</v>
      </c>
      <c r="AL6" s="224">
        <f ca="1">IF($A6="N/A"," ",IF(PV=1,0,'Pricing Inputs1'!R39))</f>
        <v>4.7643405249926406E-2</v>
      </c>
      <c r="AM6" s="313">
        <f t="shared" ca="1" si="3"/>
        <v>0.96654005759564776</v>
      </c>
      <c r="BQ6">
        <f t="shared" si="28"/>
        <v>21</v>
      </c>
      <c r="BR6">
        <f t="shared" si="29"/>
        <v>5</v>
      </c>
      <c r="BS6">
        <f t="shared" si="30"/>
        <v>5</v>
      </c>
    </row>
    <row r="7" spans="1:71" x14ac:dyDescent="0.2">
      <c r="A7" s="253">
        <f>IF(A6="N/A","N/A",IF(EDATE(A6,1)&gt;Inputs!$M$5,"N/A",EDATE(A6,1)))</f>
        <v>37347</v>
      </c>
      <c r="B7" s="324">
        <f t="shared" si="4"/>
        <v>2002</v>
      </c>
      <c r="C7" s="172">
        <f t="shared" si="5"/>
        <v>31.469767814458802</v>
      </c>
      <c r="D7" s="172">
        <f t="shared" si="6"/>
        <v>31.469767814458802</v>
      </c>
      <c r="E7" s="172">
        <f t="shared" si="7"/>
        <v>15.750000953674316</v>
      </c>
      <c r="F7" s="172">
        <f t="shared" si="8"/>
        <v>21.919999084472657</v>
      </c>
      <c r="G7" s="172">
        <f t="shared" si="9"/>
        <v>21.919999084472657</v>
      </c>
      <c r="H7" s="172">
        <f t="shared" si="10"/>
        <v>15.750000953674316</v>
      </c>
      <c r="I7" s="172">
        <f t="shared" si="11"/>
        <v>16.415001831054688</v>
      </c>
      <c r="J7" s="172">
        <f t="shared" si="12"/>
        <v>16.415001831054688</v>
      </c>
      <c r="K7" s="172">
        <f t="shared" si="13"/>
        <v>15.750000953674316</v>
      </c>
      <c r="L7" s="250">
        <f>IF($A7="N/A"," ",IF(Pricetype1=2,MAX(C7,0),IF(OR(Pricetype1=1,Pricetype1=4),IF(C7=0,0,(_xll.EURO(C7,Strikeprice1,0,0,($AH7+IF(Smile=TRUE,VLOOKUP(MAX(-5,Strikeprice1-C7),Volsmile,2),0)),($A7-DateToday)+15,IF(Pricetype1=1,1,0),0))),C7)))</f>
        <v>31.469767814458802</v>
      </c>
      <c r="M7" s="250">
        <f>IF($A7="N/A"," ",IF(Pricetype1=2,MAX(D7,0),IF(OR(Pricetype1=1,Pricetype1=4),IF(D7=0,0,(_xll.EURO(D7,Strikeprice1,0,0,($AH7+IF(Smile=TRUE,VLOOKUP(MAX(-5,Strikeprice1-D7),Volsmile,2),0)),($A7-DateToday)+15,IF(Pricetype1=1,1,0),0))),D7)))</f>
        <v>31.469767814458802</v>
      </c>
      <c r="N7" s="250">
        <f>IF($A7="N/A"," ",IF(Pricetype1=2,MAX(E7,0),IF(OR(Pricetype1=1,Pricetype1=4),IF(E7=0,0,(_xll.EURO(E7,Strikeprice1,0,0,($AK7+IF(Smile=TRUE,VLOOKUP(MAX(-5,Strikeprice1-E7),Volsmile,2),0)),($A7-DateToday)+15,IF(Pricetype1=1,1,0),0))),E7)))</f>
        <v>15.750000953674316</v>
      </c>
      <c r="O7" s="250">
        <f>IF($A7="N/A"," ",IF(Pricetype1=2,MAX(F7,0),IF(OR(Pricetype1=1,Pricetype1=4),IF(F7=0,0,(_xll.EURO(F7,Strikeprice1,0,0,($AK7+IF(Smile=TRUE,VLOOKUP(MAX(-5,Strikeprice1-F7),Volsmile,2),0)),($A7-DateToday)+15,IF(Pricetype1=1,1,0),0))),F7)))</f>
        <v>21.919999084472657</v>
      </c>
      <c r="P7" s="250">
        <f>IF($A7="N/A"," ",IF(Pricetype1=2,MAX(G7,0),IF(OR(Pricetype1=1,Pricetype1=4),IF(G7=0,0,(_xll.EURO(G7,Strikeprice1,0,0,($AK7+IF(Smile=TRUE,VLOOKUP(MAX(-5,Strikeprice1-G7),Volsmile,2),0)),($A7-DateToday)+15,IF(Pricetype1=1,1,0),0))),G7)))</f>
        <v>21.919999084472657</v>
      </c>
      <c r="Q7" s="250">
        <f>IF($A7="N/A"," ",IF(Pricetype1=2,MAX(H7,0),IF(OR(Pricetype1=1,Pricetype1=4),IF(H7=0,0,(_xll.EURO(H7,Strikeprice1,0,0,($AK7+IF(Smile=TRUE,VLOOKUP(MAX(-5,Strikeprice1-H7),Volsmile,2),0)),($A7-DateToday)+15,IF(Pricetype1=1,1,0),0))),H7)))</f>
        <v>15.750000953674316</v>
      </c>
      <c r="R7" s="250">
        <f>IF($A7="N/A"," ",IF(Pricetype1=2,MAX(I7,0),IF(OR(Pricetype1=1,Pricetype1=4),IF(I7=0,0,(_xll.EURO(I7,Strikeprice1,0,0,($AK7+IF(Smile=TRUE,VLOOKUP(MAX(-5,Strikeprice1-I7),Volsmile,2),0)),($A7-DateToday)+15,IF(Pricetype1=1,1,0),0))),I7)))</f>
        <v>16.415001831054688</v>
      </c>
      <c r="S7" s="250">
        <f>IF($A7="N/A"," ",IF(Pricetype1=2,MAX(J7,0),IF(OR(Pricetype1=1,Pricetype1=4),IF(J7=0,0,(_xll.EURO(J7,Strikeprice1,0,0,($AK7+IF(Smile=TRUE,VLOOKUP(MAX(-5,Strikeprice1-J7),Volsmile,2),0)),($A7-DateToday)+15,IF(Pricetype1=1,1,0),0))),J7)))</f>
        <v>16.415001831054688</v>
      </c>
      <c r="T7" s="250">
        <f>IF($A7="N/A"," ",IF(Pricetype1=2,MAX(K7,0),IF(OR(Pricetype1=1,Pricetype1=4),IF(K7=0,0,(_xll.EURO(K7,Strikeprice1,0,0,($AK7+IF(Smile=TRUE,VLOOKUP(MAX(-5,Strikeprice1-K7),Volsmile,2),0)),($A7-DateToday)+15,IF(Pricetype1=1,1,0),0))),K7)))</f>
        <v>15.750000953674316</v>
      </c>
      <c r="U7" s="177">
        <f t="shared" ca="1" si="0"/>
        <v>0.96287370940484096</v>
      </c>
      <c r="V7" s="178">
        <f t="shared" ca="1" si="14"/>
        <v>5333.0485242525956</v>
      </c>
      <c r="W7" s="178">
        <f t="shared" ca="1" si="15"/>
        <v>5333.0485242525956</v>
      </c>
      <c r="X7" s="178">
        <f t="shared" ca="1" si="16"/>
        <v>2669.0860840853738</v>
      </c>
      <c r="Y7" s="178">
        <f t="shared" ca="1" si="17"/>
        <v>675.39810651574101</v>
      </c>
      <c r="Z7" s="178">
        <f t="shared" ca="1" si="18"/>
        <v>675.39810651574101</v>
      </c>
      <c r="AA7" s="178">
        <f t="shared" ca="1" si="19"/>
        <v>485.28837892461348</v>
      </c>
      <c r="AB7" s="178">
        <f t="shared" ca="1" si="20"/>
        <v>505.7783584945563</v>
      </c>
      <c r="AC7" s="178">
        <f t="shared" ca="1" si="21"/>
        <v>505.7783584945563</v>
      </c>
      <c r="AD7" s="178">
        <f t="shared" ca="1" si="22"/>
        <v>485.28837892461348</v>
      </c>
      <c r="AE7" s="178">
        <f t="shared" ca="1" si="23"/>
        <v>16668.112820460385</v>
      </c>
      <c r="AF7" s="224">
        <f t="shared" si="24"/>
        <v>0.35</v>
      </c>
      <c r="AG7" s="224">
        <f t="shared" si="25"/>
        <v>0.7</v>
      </c>
      <c r="AH7" s="224">
        <f t="shared" si="26"/>
        <v>0.7</v>
      </c>
      <c r="AI7" s="224">
        <f t="shared" si="1"/>
        <v>0.17499999999999999</v>
      </c>
      <c r="AJ7" s="224">
        <f t="shared" si="2"/>
        <v>0.42</v>
      </c>
      <c r="AK7" s="224">
        <f t="shared" si="27"/>
        <v>0.42</v>
      </c>
      <c r="AL7" s="224">
        <f ca="1">IF($A7="N/A"," ",IF(PV=1,0,'Pricing Inputs1'!R40))</f>
        <v>4.7558377671638806E-2</v>
      </c>
      <c r="AM7" s="313">
        <f t="shared" ca="1" si="3"/>
        <v>0.96287370940484096</v>
      </c>
      <c r="BQ7">
        <f t="shared" si="28"/>
        <v>22</v>
      </c>
      <c r="BR7">
        <f t="shared" si="29"/>
        <v>4</v>
      </c>
      <c r="BS7">
        <f t="shared" si="30"/>
        <v>4</v>
      </c>
    </row>
    <row r="8" spans="1:71" x14ac:dyDescent="0.2">
      <c r="A8" s="253">
        <f>IF(A7="N/A","N/A",IF(EDATE(A7,1)&gt;Inputs!$M$5,"N/A",EDATE(A7,1)))</f>
        <v>37377</v>
      </c>
      <c r="B8" s="324">
        <f t="shared" si="4"/>
        <v>2002</v>
      </c>
      <c r="C8" s="172">
        <f t="shared" si="5"/>
        <v>34.625</v>
      </c>
      <c r="D8" s="172">
        <f t="shared" si="6"/>
        <v>34.625</v>
      </c>
      <c r="E8" s="172">
        <f t="shared" si="7"/>
        <v>17.75</v>
      </c>
      <c r="F8" s="172">
        <f t="shared" si="8"/>
        <v>23.919999084472657</v>
      </c>
      <c r="G8" s="172">
        <f t="shared" si="9"/>
        <v>23.919999084472657</v>
      </c>
      <c r="H8" s="172">
        <f t="shared" si="10"/>
        <v>17.75</v>
      </c>
      <c r="I8" s="172">
        <f t="shared" si="11"/>
        <v>17.424998245239259</v>
      </c>
      <c r="J8" s="172">
        <f t="shared" si="12"/>
        <v>17.424998245239259</v>
      </c>
      <c r="K8" s="172">
        <f t="shared" si="13"/>
        <v>17.75</v>
      </c>
      <c r="L8" s="250">
        <f>IF($A8="N/A"," ",IF(Pricetype1=2,MAX(C8,0),IF(OR(Pricetype1=1,Pricetype1=4),IF(C8=0,0,(_xll.EURO(C8,Strikeprice1,0,0,($AH8+IF(Smile=TRUE,VLOOKUP(MAX(-5,Strikeprice1-C8),Volsmile,2),0)),($A8-DateToday)+15,IF(Pricetype1=1,1,0),0))),C8)))</f>
        <v>34.625</v>
      </c>
      <c r="M8" s="250">
        <f>IF($A8="N/A"," ",IF(Pricetype1=2,MAX(D8,0),IF(OR(Pricetype1=1,Pricetype1=4),IF(D8=0,0,(_xll.EURO(D8,Strikeprice1,0,0,($AH8+IF(Smile=TRUE,VLOOKUP(MAX(-5,Strikeprice1-D8),Volsmile,2),0)),($A8-DateToday)+15,IF(Pricetype1=1,1,0),0))),D8)))</f>
        <v>34.625</v>
      </c>
      <c r="N8" s="250">
        <f>IF($A8="N/A"," ",IF(Pricetype1=2,MAX(E8,0),IF(OR(Pricetype1=1,Pricetype1=4),IF(E8=0,0,(_xll.EURO(E8,Strikeprice1,0,0,($AK8+IF(Smile=TRUE,VLOOKUP(MAX(-5,Strikeprice1-E8),Volsmile,2),0)),($A8-DateToday)+15,IF(Pricetype1=1,1,0),0))),E8)))</f>
        <v>17.75</v>
      </c>
      <c r="O8" s="250">
        <f>IF($A8="N/A"," ",IF(Pricetype1=2,MAX(F8,0),IF(OR(Pricetype1=1,Pricetype1=4),IF(F8=0,0,(_xll.EURO(F8,Strikeprice1,0,0,($AK8+IF(Smile=TRUE,VLOOKUP(MAX(-5,Strikeprice1-F8),Volsmile,2),0)),($A8-DateToday)+15,IF(Pricetype1=1,1,0),0))),F8)))</f>
        <v>23.919999084472657</v>
      </c>
      <c r="P8" s="250">
        <f>IF($A8="N/A"," ",IF(Pricetype1=2,MAX(G8,0),IF(OR(Pricetype1=1,Pricetype1=4),IF(G8=0,0,(_xll.EURO(G8,Strikeprice1,0,0,($AK8+IF(Smile=TRUE,VLOOKUP(MAX(-5,Strikeprice1-G8),Volsmile,2),0)),($A8-DateToday)+15,IF(Pricetype1=1,1,0),0))),G8)))</f>
        <v>23.919999084472657</v>
      </c>
      <c r="Q8" s="250">
        <f>IF($A8="N/A"," ",IF(Pricetype1=2,MAX(H8,0),IF(OR(Pricetype1=1,Pricetype1=4),IF(H8=0,0,(_xll.EURO(H8,Strikeprice1,0,0,($AK8+IF(Smile=TRUE,VLOOKUP(MAX(-5,Strikeprice1-H8),Volsmile,2),0)),($A8-DateToday)+15,IF(Pricetype1=1,1,0),0))),H8)))</f>
        <v>17.75</v>
      </c>
      <c r="R8" s="250">
        <f>IF($A8="N/A"," ",IF(Pricetype1=2,MAX(I8,0),IF(OR(Pricetype1=1,Pricetype1=4),IF(I8=0,0,(_xll.EURO(I8,Strikeprice1,0,0,($AK8+IF(Smile=TRUE,VLOOKUP(MAX(-5,Strikeprice1-I8),Volsmile,2),0)),($A8-DateToday)+15,IF(Pricetype1=1,1,0),0))),I8)))</f>
        <v>17.424998245239259</v>
      </c>
      <c r="S8" s="250">
        <f>IF($A8="N/A"," ",IF(Pricetype1=2,MAX(J8,0),IF(OR(Pricetype1=1,Pricetype1=4),IF(J8=0,0,(_xll.EURO(J8,Strikeprice1,0,0,($AK8+IF(Smile=TRUE,VLOOKUP(MAX(-5,Strikeprice1-J8),Volsmile,2),0)),($A8-DateToday)+15,IF(Pricetype1=1,1,0),0))),J8)))</f>
        <v>17.424998245239259</v>
      </c>
      <c r="T8" s="250">
        <f>IF($A8="N/A"," ",IF(Pricetype1=2,MAX(K8,0),IF(OR(Pricetype1=1,Pricetype1=4),IF(K8=0,0,(_xll.EURO(K8,Strikeprice1,0,0,($AK8+IF(Smile=TRUE,VLOOKUP(MAX(-5,Strikeprice1-K8),Volsmile,2),0)),($A8-DateToday)+15,IF(Pricetype1=1,1,0),0))),K8)))</f>
        <v>17.75</v>
      </c>
      <c r="U8" s="177">
        <f t="shared" ca="1" si="0"/>
        <v>0.95896047837595777</v>
      </c>
      <c r="V8" s="178">
        <f t="shared" ca="1" si="14"/>
        <v>5843.9051552230867</v>
      </c>
      <c r="W8" s="178">
        <f t="shared" ca="1" si="15"/>
        <v>5843.9051552230867</v>
      </c>
      <c r="X8" s="178">
        <f t="shared" ca="1" si="16"/>
        <v>2995.7925344464925</v>
      </c>
      <c r="Y8" s="178">
        <f t="shared" ca="1" si="17"/>
        <v>734.02668047354791</v>
      </c>
      <c r="Z8" s="178">
        <f t="shared" ca="1" si="18"/>
        <v>734.02668047354791</v>
      </c>
      <c r="AA8" s="178">
        <f t="shared" ca="1" si="19"/>
        <v>544.68955171754396</v>
      </c>
      <c r="AB8" s="178">
        <f t="shared" ca="1" si="20"/>
        <v>668.39538611819455</v>
      </c>
      <c r="AC8" s="178">
        <f t="shared" ca="1" si="21"/>
        <v>668.39538611819455</v>
      </c>
      <c r="AD8" s="178">
        <f t="shared" ca="1" si="22"/>
        <v>680.86193964693007</v>
      </c>
      <c r="AE8" s="178">
        <f t="shared" ca="1" si="23"/>
        <v>18713.998469440623</v>
      </c>
      <c r="AF8" s="224">
        <f t="shared" si="24"/>
        <v>0.35</v>
      </c>
      <c r="AG8" s="224">
        <f t="shared" si="25"/>
        <v>0.7</v>
      </c>
      <c r="AH8" s="224">
        <f t="shared" si="26"/>
        <v>0.7</v>
      </c>
      <c r="AI8" s="224">
        <f t="shared" si="1"/>
        <v>0.17499999999999999</v>
      </c>
      <c r="AJ8" s="224">
        <f t="shared" si="2"/>
        <v>0.42</v>
      </c>
      <c r="AK8" s="224">
        <f t="shared" si="27"/>
        <v>0.42</v>
      </c>
      <c r="AL8" s="224">
        <f ca="1">IF($A8="N/A"," ",IF(PV=1,0,'Pricing Inputs1'!R41))</f>
        <v>4.7654109341451097E-2</v>
      </c>
      <c r="AM8" s="313">
        <f t="shared" ca="1" si="3"/>
        <v>0.95896047837595777</v>
      </c>
      <c r="BQ8">
        <f t="shared" si="28"/>
        <v>22</v>
      </c>
      <c r="BR8">
        <f t="shared" si="29"/>
        <v>4</v>
      </c>
      <c r="BS8">
        <f t="shared" si="30"/>
        <v>5</v>
      </c>
    </row>
    <row r="9" spans="1:71" x14ac:dyDescent="0.2">
      <c r="A9" s="253">
        <f>IF(A8="N/A","N/A",IF(EDATE(A8,1)&gt;Inputs!$M$5,"N/A",EDATE(A8,1)))</f>
        <v>37408</v>
      </c>
      <c r="B9" s="324">
        <f t="shared" si="4"/>
        <v>2002</v>
      </c>
      <c r="C9" s="172">
        <f t="shared" si="5"/>
        <v>44.75</v>
      </c>
      <c r="D9" s="172">
        <f t="shared" si="6"/>
        <v>44.75</v>
      </c>
      <c r="E9" s="172">
        <f t="shared" si="7"/>
        <v>20.75</v>
      </c>
      <c r="F9" s="172">
        <f t="shared" si="8"/>
        <v>30.919999084472657</v>
      </c>
      <c r="G9" s="172">
        <f t="shared" si="9"/>
        <v>30.919999084472657</v>
      </c>
      <c r="H9" s="172">
        <f t="shared" si="10"/>
        <v>20.75</v>
      </c>
      <c r="I9" s="172">
        <f t="shared" si="11"/>
        <v>21.419999084472657</v>
      </c>
      <c r="J9" s="172">
        <f t="shared" si="12"/>
        <v>21.419999084472657</v>
      </c>
      <c r="K9" s="172">
        <f t="shared" si="13"/>
        <v>20.75</v>
      </c>
      <c r="L9" s="250">
        <f>IF($A9="N/A"," ",IF(Pricetype1=2,MAX(C9,0),IF(OR(Pricetype1=1,Pricetype1=4),IF(C9=0,0,(_xll.EURO(C9,Strikeprice1,0,0,($AH9+IF(Smile=TRUE,VLOOKUP(MAX(-5,Strikeprice1-C9),Volsmile,2),0)),($A9-DateToday)+15,IF(Pricetype1=1,1,0),0))),C9)))</f>
        <v>44.75</v>
      </c>
      <c r="M9" s="250">
        <f>IF($A9="N/A"," ",IF(Pricetype1=2,MAX(D9,0),IF(OR(Pricetype1=1,Pricetype1=4),IF(D9=0,0,(_xll.EURO(D9,Strikeprice1,0,0,($AH9+IF(Smile=TRUE,VLOOKUP(MAX(-5,Strikeprice1-D9),Volsmile,2),0)),($A9-DateToday)+15,IF(Pricetype1=1,1,0),0))),D9)))</f>
        <v>44.75</v>
      </c>
      <c r="N9" s="250">
        <f>IF($A9="N/A"," ",IF(Pricetype1=2,MAX(E9,0),IF(OR(Pricetype1=1,Pricetype1=4),IF(E9=0,0,(_xll.EURO(E9,Strikeprice1,0,0,($AK9+IF(Smile=TRUE,VLOOKUP(MAX(-5,Strikeprice1-E9),Volsmile,2),0)),($A9-DateToday)+15,IF(Pricetype1=1,1,0),0))),E9)))</f>
        <v>20.75</v>
      </c>
      <c r="O9" s="250">
        <f>IF($A9="N/A"," ",IF(Pricetype1=2,MAX(F9,0),IF(OR(Pricetype1=1,Pricetype1=4),IF(F9=0,0,(_xll.EURO(F9,Strikeprice1,0,0,($AK9+IF(Smile=TRUE,VLOOKUP(MAX(-5,Strikeprice1-F9),Volsmile,2),0)),($A9-DateToday)+15,IF(Pricetype1=1,1,0),0))),F9)))</f>
        <v>30.919999084472657</v>
      </c>
      <c r="P9" s="250">
        <f>IF($A9="N/A"," ",IF(Pricetype1=2,MAX(G9,0),IF(OR(Pricetype1=1,Pricetype1=4),IF(G9=0,0,(_xll.EURO(G9,Strikeprice1,0,0,($AK9+IF(Smile=TRUE,VLOOKUP(MAX(-5,Strikeprice1-G9),Volsmile,2),0)),($A9-DateToday)+15,IF(Pricetype1=1,1,0),0))),G9)))</f>
        <v>30.919999084472657</v>
      </c>
      <c r="Q9" s="250">
        <f>IF($A9="N/A"," ",IF(Pricetype1=2,MAX(H9,0),IF(OR(Pricetype1=1,Pricetype1=4),IF(H9=0,0,(_xll.EURO(H9,Strikeprice1,0,0,($AK9+IF(Smile=TRUE,VLOOKUP(MAX(-5,Strikeprice1-H9),Volsmile,2),0)),($A9-DateToday)+15,IF(Pricetype1=1,1,0),0))),H9)))</f>
        <v>20.75</v>
      </c>
      <c r="R9" s="250">
        <f>IF($A9="N/A"," ",IF(Pricetype1=2,MAX(I9,0),IF(OR(Pricetype1=1,Pricetype1=4),IF(I9=0,0,(_xll.EURO(I9,Strikeprice1,0,0,($AK9+IF(Smile=TRUE,VLOOKUP(MAX(-5,Strikeprice1-I9),Volsmile,2),0)),($A9-DateToday)+15,IF(Pricetype1=1,1,0),0))),I9)))</f>
        <v>21.419999084472657</v>
      </c>
      <c r="S9" s="250">
        <f>IF($A9="N/A"," ",IF(Pricetype1=2,MAX(J9,0),IF(OR(Pricetype1=1,Pricetype1=4),IF(J9=0,0,(_xll.EURO(J9,Strikeprice1,0,0,($AK9+IF(Smile=TRUE,VLOOKUP(MAX(-5,Strikeprice1-J9),Volsmile,2),0)),($A9-DateToday)+15,IF(Pricetype1=1,1,0),0))),J9)))</f>
        <v>21.419999084472657</v>
      </c>
      <c r="T9" s="250">
        <f>IF($A9="N/A"," ",IF(Pricetype1=2,MAX(K9,0),IF(OR(Pricetype1=1,Pricetype1=4),IF(K9=0,0,(_xll.EURO(K9,Strikeprice1,0,0,($AK9+IF(Smile=TRUE,VLOOKUP(MAX(-5,Strikeprice1-K9),Volsmile,2),0)),($A9-DateToday)+15,IF(Pricetype1=1,1,0),0))),K9)))</f>
        <v>20.75</v>
      </c>
      <c r="U9" s="177">
        <f t="shared" ca="1" si="0"/>
        <v>0.95517979260365171</v>
      </c>
      <c r="V9" s="178">
        <f t="shared" ca="1" si="14"/>
        <v>6839.0873150421467</v>
      </c>
      <c r="W9" s="178">
        <f t="shared" ca="1" si="15"/>
        <v>6839.0873150421467</v>
      </c>
      <c r="X9" s="178">
        <f t="shared" ca="1" si="16"/>
        <v>3171.1969114441235</v>
      </c>
      <c r="Y9" s="178">
        <f t="shared" ca="1" si="17"/>
        <v>1181.3663325124678</v>
      </c>
      <c r="Z9" s="178">
        <f t="shared" ca="1" si="18"/>
        <v>1181.3663325124678</v>
      </c>
      <c r="AA9" s="178">
        <f t="shared" ca="1" si="19"/>
        <v>792.79922786103089</v>
      </c>
      <c r="AB9" s="178">
        <f t="shared" ca="1" si="20"/>
        <v>818.39801132308014</v>
      </c>
      <c r="AC9" s="178">
        <f t="shared" ca="1" si="21"/>
        <v>818.39801132308014</v>
      </c>
      <c r="AD9" s="178">
        <f t="shared" ca="1" si="22"/>
        <v>792.79922786103089</v>
      </c>
      <c r="AE9" s="178">
        <f t="shared" ca="1" si="23"/>
        <v>22434.498684921578</v>
      </c>
      <c r="AF9" s="224">
        <f t="shared" si="24"/>
        <v>0.35</v>
      </c>
      <c r="AG9" s="224">
        <f t="shared" si="25"/>
        <v>0.75</v>
      </c>
      <c r="AH9" s="224">
        <f t="shared" si="26"/>
        <v>0.75</v>
      </c>
      <c r="AI9" s="224">
        <f t="shared" si="1"/>
        <v>0.17499999999999999</v>
      </c>
      <c r="AJ9" s="224">
        <f t="shared" si="2"/>
        <v>0.45</v>
      </c>
      <c r="AK9" s="224">
        <f t="shared" si="27"/>
        <v>0.45</v>
      </c>
      <c r="AL9" s="224">
        <f ca="1">IF($A9="N/A"," ",IF(PV=1,0,'Pricing Inputs1'!R42))</f>
        <v>4.7740576658753302E-2</v>
      </c>
      <c r="AM9" s="313">
        <f t="shared" ca="1" si="3"/>
        <v>0.95517979260365171</v>
      </c>
      <c r="BQ9">
        <f t="shared" si="28"/>
        <v>20</v>
      </c>
      <c r="BR9">
        <f t="shared" si="29"/>
        <v>5</v>
      </c>
      <c r="BS9">
        <f t="shared" si="30"/>
        <v>5</v>
      </c>
    </row>
    <row r="10" spans="1:71" x14ac:dyDescent="0.2">
      <c r="A10" s="253">
        <f>IF(A9="N/A","N/A",IF(EDATE(A9,1)&gt;Inputs!$M$5,"N/A",EDATE(A9,1)))</f>
        <v>37438</v>
      </c>
      <c r="B10" s="324">
        <f t="shared" si="4"/>
        <v>2002</v>
      </c>
      <c r="C10" s="172">
        <f t="shared" si="5"/>
        <v>62.25</v>
      </c>
      <c r="D10" s="172">
        <f t="shared" si="6"/>
        <v>62.25</v>
      </c>
      <c r="E10" s="172">
        <f t="shared" si="7"/>
        <v>21.25</v>
      </c>
      <c r="F10" s="172">
        <f t="shared" si="8"/>
        <v>36.919999084472657</v>
      </c>
      <c r="G10" s="172">
        <f t="shared" si="9"/>
        <v>36.919999084472657</v>
      </c>
      <c r="H10" s="172">
        <f t="shared" si="10"/>
        <v>21.25</v>
      </c>
      <c r="I10" s="172">
        <f t="shared" si="11"/>
        <v>27.419999084472657</v>
      </c>
      <c r="J10" s="172">
        <f t="shared" si="12"/>
        <v>27.419999084472657</v>
      </c>
      <c r="K10" s="172">
        <f t="shared" si="13"/>
        <v>21.25</v>
      </c>
      <c r="L10" s="250">
        <f>IF($A10="N/A"," ",IF(Pricetype1=2,MAX(C10,0),IF(OR(Pricetype1=1,Pricetype1=4),IF(C10=0,0,(_xll.EURO(C10,Strikeprice1,0,0,($AH10+IF(Smile=TRUE,VLOOKUP(MAX(-5,Strikeprice1-C10),Volsmile,2),0)),($A10-DateToday)+15,IF(Pricetype1=1,1,0),0))),C10)))</f>
        <v>62.25</v>
      </c>
      <c r="M10" s="250">
        <f>IF($A10="N/A"," ",IF(Pricetype1=2,MAX(D10,0),IF(OR(Pricetype1=1,Pricetype1=4),IF(D10=0,0,(_xll.EURO(D10,Strikeprice1,0,0,($AH10+IF(Smile=TRUE,VLOOKUP(MAX(-5,Strikeprice1-D10),Volsmile,2),0)),($A10-DateToday)+15,IF(Pricetype1=1,1,0),0))),D10)))</f>
        <v>62.25</v>
      </c>
      <c r="N10" s="250">
        <f>IF($A10="N/A"," ",IF(Pricetype1=2,MAX(E10,0),IF(OR(Pricetype1=1,Pricetype1=4),IF(E10=0,0,(_xll.EURO(E10,Strikeprice1,0,0,($AK10+IF(Smile=TRUE,VLOOKUP(MAX(-5,Strikeprice1-E10),Volsmile,2),0)),($A10-DateToday)+15,IF(Pricetype1=1,1,0),0))),E10)))</f>
        <v>21.25</v>
      </c>
      <c r="O10" s="250">
        <f>IF($A10="N/A"," ",IF(Pricetype1=2,MAX(F10,0),IF(OR(Pricetype1=1,Pricetype1=4),IF(F10=0,0,(_xll.EURO(F10,Strikeprice1,0,0,($AK10+IF(Smile=TRUE,VLOOKUP(MAX(-5,Strikeprice1-F10),Volsmile,2),0)),($A10-DateToday)+15,IF(Pricetype1=1,1,0),0))),F10)))</f>
        <v>36.919999084472657</v>
      </c>
      <c r="P10" s="250">
        <f>IF($A10="N/A"," ",IF(Pricetype1=2,MAX(G10,0),IF(OR(Pricetype1=1,Pricetype1=4),IF(G10=0,0,(_xll.EURO(G10,Strikeprice1,0,0,($AK10+IF(Smile=TRUE,VLOOKUP(MAX(-5,Strikeprice1-G10),Volsmile,2),0)),($A10-DateToday)+15,IF(Pricetype1=1,1,0),0))),G10)))</f>
        <v>36.919999084472657</v>
      </c>
      <c r="Q10" s="250">
        <f>IF($A10="N/A"," ",IF(Pricetype1=2,MAX(H10,0),IF(OR(Pricetype1=1,Pricetype1=4),IF(H10=0,0,(_xll.EURO(H10,Strikeprice1,0,0,($AK10+IF(Smile=TRUE,VLOOKUP(MAX(-5,Strikeprice1-H10),Volsmile,2),0)),($A10-DateToday)+15,IF(Pricetype1=1,1,0),0))),H10)))</f>
        <v>21.25</v>
      </c>
      <c r="R10" s="250">
        <f>IF($A10="N/A"," ",IF(Pricetype1=2,MAX(I10,0),IF(OR(Pricetype1=1,Pricetype1=4),IF(I10=0,0,(_xll.EURO(I10,Strikeprice1,0,0,($AK10+IF(Smile=TRUE,VLOOKUP(MAX(-5,Strikeprice1-I10),Volsmile,2),0)),($A10-DateToday)+15,IF(Pricetype1=1,1,0),0))),I10)))</f>
        <v>27.419999084472657</v>
      </c>
      <c r="S10" s="250">
        <f>IF($A10="N/A"," ",IF(Pricetype1=2,MAX(J10,0),IF(OR(Pricetype1=1,Pricetype1=4),IF(J10=0,0,(_xll.EURO(J10,Strikeprice1,0,0,($AK10+IF(Smile=TRUE,VLOOKUP(MAX(-5,Strikeprice1-J10),Volsmile,2),0)),($A10-DateToday)+15,IF(Pricetype1=1,1,0),0))),J10)))</f>
        <v>27.419999084472657</v>
      </c>
      <c r="T10" s="250">
        <f>IF($A10="N/A"," ",IF(Pricetype1=2,MAX(K10,0),IF(OR(Pricetype1=1,Pricetype1=4),IF(K10=0,0,(_xll.EURO(K10,Strikeprice1,0,0,($AK10+IF(Smile=TRUE,VLOOKUP(MAX(-5,Strikeprice1-K10),Volsmile,2),0)),($A10-DateToday)+15,IF(Pricetype1=1,1,0),0))),K10)))</f>
        <v>21.25</v>
      </c>
      <c r="U10" s="177">
        <f t="shared" ca="1" si="0"/>
        <v>0.9512579110256556</v>
      </c>
      <c r="V10" s="178">
        <f t="shared" ca="1" si="14"/>
        <v>10421.981673197082</v>
      </c>
      <c r="W10" s="178">
        <f t="shared" ca="1" si="15"/>
        <v>10421.981673197082</v>
      </c>
      <c r="X10" s="178">
        <f t="shared" ca="1" si="16"/>
        <v>3557.7045872359517</v>
      </c>
      <c r="Y10" s="178">
        <f t="shared" ca="1" si="17"/>
        <v>1123.8541185332665</v>
      </c>
      <c r="Z10" s="178">
        <f t="shared" ca="1" si="18"/>
        <v>1123.8541185332665</v>
      </c>
      <c r="AA10" s="178">
        <f t="shared" ca="1" si="19"/>
        <v>646.85537949744582</v>
      </c>
      <c r="AB10" s="178">
        <f t="shared" ca="1" si="20"/>
        <v>1043.3396419768339</v>
      </c>
      <c r="AC10" s="178">
        <f t="shared" ca="1" si="21"/>
        <v>1043.3396419768339</v>
      </c>
      <c r="AD10" s="178">
        <f t="shared" ca="1" si="22"/>
        <v>808.56922437180731</v>
      </c>
      <c r="AE10" s="178">
        <f t="shared" ca="1" si="23"/>
        <v>30191.480058519566</v>
      </c>
      <c r="AF10" s="224">
        <f t="shared" si="24"/>
        <v>0.45</v>
      </c>
      <c r="AG10" s="224">
        <f t="shared" si="25"/>
        <v>0.9</v>
      </c>
      <c r="AH10" s="224">
        <f t="shared" si="26"/>
        <v>0.9</v>
      </c>
      <c r="AI10" s="224">
        <f t="shared" si="1"/>
        <v>0.22500000000000001</v>
      </c>
      <c r="AJ10" s="224">
        <f t="shared" si="2"/>
        <v>0.54</v>
      </c>
      <c r="AK10" s="224">
        <f t="shared" si="27"/>
        <v>0.54</v>
      </c>
      <c r="AL10" s="224">
        <f ca="1">IF($A10="N/A"," ",IF(PV=1,0,'Pricing Inputs1'!R43))</f>
        <v>4.78472107107E-2</v>
      </c>
      <c r="AM10" s="313">
        <f t="shared" ca="1" si="3"/>
        <v>0.9512579110256556</v>
      </c>
      <c r="BQ10">
        <f t="shared" si="28"/>
        <v>22</v>
      </c>
      <c r="BR10">
        <f t="shared" si="29"/>
        <v>4</v>
      </c>
      <c r="BS10">
        <f t="shared" si="30"/>
        <v>5</v>
      </c>
    </row>
    <row r="11" spans="1:71" x14ac:dyDescent="0.2">
      <c r="A11" s="253">
        <f>IF(A10="N/A","N/A",IF(EDATE(A10,1)&gt;Inputs!$M$5,"N/A",EDATE(A10,1)))</f>
        <v>37469</v>
      </c>
      <c r="B11" s="324">
        <f t="shared" si="4"/>
        <v>2002</v>
      </c>
      <c r="C11" s="172">
        <f t="shared" si="5"/>
        <v>62.25</v>
      </c>
      <c r="D11" s="172">
        <f t="shared" si="6"/>
        <v>62.25</v>
      </c>
      <c r="E11" s="172">
        <f t="shared" si="7"/>
        <v>22.25</v>
      </c>
      <c r="F11" s="172">
        <f t="shared" si="8"/>
        <v>34.920002899169923</v>
      </c>
      <c r="G11" s="172">
        <f t="shared" si="9"/>
        <v>34.920002899169923</v>
      </c>
      <c r="H11" s="172">
        <f t="shared" si="10"/>
        <v>22.25</v>
      </c>
      <c r="I11" s="172">
        <f t="shared" si="11"/>
        <v>27.419999084472657</v>
      </c>
      <c r="J11" s="172">
        <f t="shared" si="12"/>
        <v>27.419999084472657</v>
      </c>
      <c r="K11" s="172">
        <f t="shared" si="13"/>
        <v>22.25</v>
      </c>
      <c r="L11" s="250">
        <f>IF($A11="N/A"," ",IF(Pricetype1=2,MAX(C11,0),IF(OR(Pricetype1=1,Pricetype1=4),IF(C11=0,0,(_xll.EURO(C11,Strikeprice1,0,0,($AH11+IF(Smile=TRUE,VLOOKUP(MAX(-5,Strikeprice1-C11),Volsmile,2),0)),($A11-DateToday)+15,IF(Pricetype1=1,1,0),0))),C11)))</f>
        <v>62.25</v>
      </c>
      <c r="M11" s="250">
        <f>IF($A11="N/A"," ",IF(Pricetype1=2,MAX(D11,0),IF(OR(Pricetype1=1,Pricetype1=4),IF(D11=0,0,(_xll.EURO(D11,Strikeprice1,0,0,($AH11+IF(Smile=TRUE,VLOOKUP(MAX(-5,Strikeprice1-D11),Volsmile,2),0)),($A11-DateToday)+15,IF(Pricetype1=1,1,0),0))),D11)))</f>
        <v>62.25</v>
      </c>
      <c r="N11" s="250">
        <f>IF($A11="N/A"," ",IF(Pricetype1=2,MAX(E11,0),IF(OR(Pricetype1=1,Pricetype1=4),IF(E11=0,0,(_xll.EURO(E11,Strikeprice1,0,0,($AK11+IF(Smile=TRUE,VLOOKUP(MAX(-5,Strikeprice1-E11),Volsmile,2),0)),($A11-DateToday)+15,IF(Pricetype1=1,1,0),0))),E11)))</f>
        <v>22.25</v>
      </c>
      <c r="O11" s="250">
        <f>IF($A11="N/A"," ",IF(Pricetype1=2,MAX(F11,0),IF(OR(Pricetype1=1,Pricetype1=4),IF(F11=0,0,(_xll.EURO(F11,Strikeprice1,0,0,($AK11+IF(Smile=TRUE,VLOOKUP(MAX(-5,Strikeprice1-F11),Volsmile,2),0)),($A11-DateToday)+15,IF(Pricetype1=1,1,0),0))),F11)))</f>
        <v>34.920002899169923</v>
      </c>
      <c r="P11" s="250">
        <f>IF($A11="N/A"," ",IF(Pricetype1=2,MAX(G11,0),IF(OR(Pricetype1=1,Pricetype1=4),IF(G11=0,0,(_xll.EURO(G11,Strikeprice1,0,0,($AK11+IF(Smile=TRUE,VLOOKUP(MAX(-5,Strikeprice1-G11),Volsmile,2),0)),($A11-DateToday)+15,IF(Pricetype1=1,1,0),0))),G11)))</f>
        <v>34.920002899169923</v>
      </c>
      <c r="Q11" s="250">
        <f>IF($A11="N/A"," ",IF(Pricetype1=2,MAX(H11,0),IF(OR(Pricetype1=1,Pricetype1=4),IF(H11=0,0,(_xll.EURO(H11,Strikeprice1,0,0,($AK11+IF(Smile=TRUE,VLOOKUP(MAX(-5,Strikeprice1-H11),Volsmile,2),0)),($A11-DateToday)+15,IF(Pricetype1=1,1,0),0))),H11)))</f>
        <v>22.25</v>
      </c>
      <c r="R11" s="250">
        <f>IF($A11="N/A"," ",IF(Pricetype1=2,MAX(I11,0),IF(OR(Pricetype1=1,Pricetype1=4),IF(I11=0,0,(_xll.EURO(I11,Strikeprice1,0,0,($AK11+IF(Smile=TRUE,VLOOKUP(MAX(-5,Strikeprice1-I11),Volsmile,2),0)),($A11-DateToday)+15,IF(Pricetype1=1,1,0),0))),I11)))</f>
        <v>27.419999084472657</v>
      </c>
      <c r="S11" s="250">
        <f>IF($A11="N/A"," ",IF(Pricetype1=2,MAX(J11,0),IF(OR(Pricetype1=1,Pricetype1=4),IF(J11=0,0,(_xll.EURO(J11,Strikeprice1,0,0,($AK11+IF(Smile=TRUE,VLOOKUP(MAX(-5,Strikeprice1-J11),Volsmile,2),0)),($A11-DateToday)+15,IF(Pricetype1=1,1,0),0))),J11)))</f>
        <v>27.419999084472657</v>
      </c>
      <c r="T11" s="250">
        <f>IF($A11="N/A"," ",IF(Pricetype1=2,MAX(K11,0),IF(OR(Pricetype1=1,Pricetype1=4),IF(K11=0,0,(_xll.EURO(K11,Strikeprice1,0,0,($AK11+IF(Smile=TRUE,VLOOKUP(MAX(-5,Strikeprice1-K11),Volsmile,2),0)),($A11-DateToday)+15,IF(Pricetype1=1,1,0),0))),K11)))</f>
        <v>22.25</v>
      </c>
      <c r="U11" s="177">
        <f t="shared" ca="1" si="0"/>
        <v>0.94732829070804725</v>
      </c>
      <c r="V11" s="178">
        <f t="shared" ca="1" si="14"/>
        <v>10378.928752997364</v>
      </c>
      <c r="W11" s="178">
        <f t="shared" ca="1" si="15"/>
        <v>10378.928752997364</v>
      </c>
      <c r="X11" s="178">
        <f t="shared" ca="1" si="16"/>
        <v>3709.737586412713</v>
      </c>
      <c r="Y11" s="178">
        <f t="shared" ca="1" si="17"/>
        <v>1323.2282663196279</v>
      </c>
      <c r="Z11" s="178">
        <f t="shared" ca="1" si="18"/>
        <v>1323.2282663196279</v>
      </c>
      <c r="AA11" s="178">
        <f t="shared" ca="1" si="19"/>
        <v>843.12217873016198</v>
      </c>
      <c r="AB11" s="178">
        <f t="shared" ca="1" si="20"/>
        <v>831.22370764511049</v>
      </c>
      <c r="AC11" s="178">
        <f t="shared" ca="1" si="21"/>
        <v>831.22370764511049</v>
      </c>
      <c r="AD11" s="178">
        <f t="shared" ca="1" si="22"/>
        <v>674.49774298412967</v>
      </c>
      <c r="AE11" s="178">
        <f t="shared" ca="1" si="23"/>
        <v>30294.118962051209</v>
      </c>
      <c r="AF11" s="224">
        <f t="shared" si="24"/>
        <v>0.45</v>
      </c>
      <c r="AG11" s="224">
        <f t="shared" si="25"/>
        <v>0.9</v>
      </c>
      <c r="AH11" s="224">
        <f t="shared" si="26"/>
        <v>0.9</v>
      </c>
      <c r="AI11" s="224">
        <f t="shared" si="1"/>
        <v>0.22500000000000001</v>
      </c>
      <c r="AJ11" s="224">
        <f t="shared" si="2"/>
        <v>0.54</v>
      </c>
      <c r="AK11" s="224">
        <f t="shared" si="27"/>
        <v>0.54</v>
      </c>
      <c r="AL11" s="224">
        <f ca="1">IF($A11="N/A"," ",IF(PV=1,0,'Pricing Inputs1'!R44))</f>
        <v>4.7960566846282096E-2</v>
      </c>
      <c r="AM11" s="313">
        <f t="shared" ca="1" si="3"/>
        <v>0.94732829070804725</v>
      </c>
      <c r="BQ11">
        <f t="shared" si="28"/>
        <v>22</v>
      </c>
      <c r="BR11">
        <f t="shared" si="29"/>
        <v>5</v>
      </c>
      <c r="BS11">
        <f t="shared" si="30"/>
        <v>4</v>
      </c>
    </row>
    <row r="12" spans="1:71" x14ac:dyDescent="0.2">
      <c r="A12" s="253">
        <f>IF(A11="N/A","N/A",IF(EDATE(A11,1)&gt;Inputs!$M$5,"N/A",EDATE(A11,1)))</f>
        <v>37500</v>
      </c>
      <c r="B12" s="324">
        <f t="shared" si="4"/>
        <v>2002</v>
      </c>
      <c r="C12" s="172">
        <f t="shared" si="5"/>
        <v>29.25</v>
      </c>
      <c r="D12" s="172">
        <f t="shared" si="6"/>
        <v>29.25</v>
      </c>
      <c r="E12" s="172">
        <f t="shared" si="7"/>
        <v>16.25</v>
      </c>
      <c r="F12" s="172">
        <f t="shared" si="8"/>
        <v>26.919999084472657</v>
      </c>
      <c r="G12" s="172">
        <f t="shared" si="9"/>
        <v>26.919999084472657</v>
      </c>
      <c r="H12" s="172">
        <f t="shared" si="10"/>
        <v>16.25</v>
      </c>
      <c r="I12" s="172">
        <f t="shared" si="11"/>
        <v>21.419999084472657</v>
      </c>
      <c r="J12" s="172">
        <f t="shared" si="12"/>
        <v>21.419999084472657</v>
      </c>
      <c r="K12" s="172">
        <f t="shared" si="13"/>
        <v>16.25</v>
      </c>
      <c r="L12" s="250">
        <f>IF($A12="N/A"," ",IF(Pricetype1=2,MAX(C12,0),IF(OR(Pricetype1=1,Pricetype1=4),IF(C12=0,0,(_xll.EURO(C12,Strikeprice1,0,0,($AH12+IF(Smile=TRUE,VLOOKUP(MAX(-5,Strikeprice1-C12),Volsmile,2),0)),($A12-DateToday)+15,IF(Pricetype1=1,1,0),0))),C12)))</f>
        <v>29.25</v>
      </c>
      <c r="M12" s="250">
        <f>IF($A12="N/A"," ",IF(Pricetype1=2,MAX(D12,0),IF(OR(Pricetype1=1,Pricetype1=4),IF(D12=0,0,(_xll.EURO(D12,Strikeprice1,0,0,($AH12+IF(Smile=TRUE,VLOOKUP(MAX(-5,Strikeprice1-D12),Volsmile,2),0)),($A12-DateToday)+15,IF(Pricetype1=1,1,0),0))),D12)))</f>
        <v>29.25</v>
      </c>
      <c r="N12" s="250">
        <f>IF($A12="N/A"," ",IF(Pricetype1=2,MAX(E12,0),IF(OR(Pricetype1=1,Pricetype1=4),IF(E12=0,0,(_xll.EURO(E12,Strikeprice1,0,0,($AK12+IF(Smile=TRUE,VLOOKUP(MAX(-5,Strikeprice1-E12),Volsmile,2),0)),($A12-DateToday)+15,IF(Pricetype1=1,1,0),0))),E12)))</f>
        <v>16.25</v>
      </c>
      <c r="O12" s="250">
        <f>IF($A12="N/A"," ",IF(Pricetype1=2,MAX(F12,0),IF(OR(Pricetype1=1,Pricetype1=4),IF(F12=0,0,(_xll.EURO(F12,Strikeprice1,0,0,($AK12+IF(Smile=TRUE,VLOOKUP(MAX(-5,Strikeprice1-F12),Volsmile,2),0)),($A12-DateToday)+15,IF(Pricetype1=1,1,0),0))),F12)))</f>
        <v>26.919999084472657</v>
      </c>
      <c r="P12" s="250">
        <f>IF($A12="N/A"," ",IF(Pricetype1=2,MAX(G12,0),IF(OR(Pricetype1=1,Pricetype1=4),IF(G12=0,0,(_xll.EURO(G12,Strikeprice1,0,0,($AK12+IF(Smile=TRUE,VLOOKUP(MAX(-5,Strikeprice1-G12),Volsmile,2),0)),($A12-DateToday)+15,IF(Pricetype1=1,1,0),0))),G12)))</f>
        <v>26.919999084472657</v>
      </c>
      <c r="Q12" s="250">
        <f>IF($A12="N/A"," ",IF(Pricetype1=2,MAX(H12,0),IF(OR(Pricetype1=1,Pricetype1=4),IF(H12=0,0,(_xll.EURO(H12,Strikeprice1,0,0,($AK12+IF(Smile=TRUE,VLOOKUP(MAX(-5,Strikeprice1-H12),Volsmile,2),0)),($A12-DateToday)+15,IF(Pricetype1=1,1,0),0))),H12)))</f>
        <v>16.25</v>
      </c>
      <c r="R12" s="250">
        <f>IF($A12="N/A"," ",IF(Pricetype1=2,MAX(I12,0),IF(OR(Pricetype1=1,Pricetype1=4),IF(I12=0,0,(_xll.EURO(I12,Strikeprice1,0,0,($AK12+IF(Smile=TRUE,VLOOKUP(MAX(-5,Strikeprice1-I12),Volsmile,2),0)),($A12-DateToday)+15,IF(Pricetype1=1,1,0),0))),I12)))</f>
        <v>21.419999084472657</v>
      </c>
      <c r="S12" s="250">
        <f>IF($A12="N/A"," ",IF(Pricetype1=2,MAX(J12,0),IF(OR(Pricetype1=1,Pricetype1=4),IF(J12=0,0,(_xll.EURO(J12,Strikeprice1,0,0,($AK12+IF(Smile=TRUE,VLOOKUP(MAX(-5,Strikeprice1-J12),Volsmile,2),0)),($A12-DateToday)+15,IF(Pricetype1=1,1,0),0))),J12)))</f>
        <v>21.419999084472657</v>
      </c>
      <c r="T12" s="250">
        <f>IF($A12="N/A"," ",IF(Pricetype1=2,MAX(K12,0),IF(OR(Pricetype1=1,Pricetype1=4),IF(K12=0,0,(_xll.EURO(K12,Strikeprice1,0,0,($AK12+IF(Smile=TRUE,VLOOKUP(MAX(-5,Strikeprice1-K12),Volsmile,2),0)),($A12-DateToday)+15,IF(Pricetype1=1,1,0),0))),K12)))</f>
        <v>16.25</v>
      </c>
      <c r="U12" s="177">
        <f t="shared" ca="1" si="0"/>
        <v>0.94351563010259309</v>
      </c>
      <c r="V12" s="178">
        <f t="shared" ca="1" si="14"/>
        <v>4415.6531488801356</v>
      </c>
      <c r="W12" s="178">
        <f t="shared" ca="1" si="15"/>
        <v>4415.6531488801356</v>
      </c>
      <c r="X12" s="178">
        <f t="shared" ca="1" si="16"/>
        <v>2453.1406382667419</v>
      </c>
      <c r="Y12" s="178">
        <f t="shared" ca="1" si="17"/>
        <v>812.78207675351837</v>
      </c>
      <c r="Z12" s="178">
        <f t="shared" ca="1" si="18"/>
        <v>812.78207675351837</v>
      </c>
      <c r="AA12" s="178">
        <f t="shared" ca="1" si="19"/>
        <v>490.62812765334843</v>
      </c>
      <c r="AB12" s="178">
        <f t="shared" ca="1" si="20"/>
        <v>970.08498878319301</v>
      </c>
      <c r="AC12" s="178">
        <f t="shared" ca="1" si="21"/>
        <v>970.08498878319301</v>
      </c>
      <c r="AD12" s="178">
        <f t="shared" ca="1" si="22"/>
        <v>735.94219148002264</v>
      </c>
      <c r="AE12" s="178">
        <f t="shared" ca="1" si="23"/>
        <v>16076.751386233806</v>
      </c>
      <c r="AF12" s="224">
        <f t="shared" si="24"/>
        <v>0.3</v>
      </c>
      <c r="AG12" s="224">
        <f t="shared" si="25"/>
        <v>0.5</v>
      </c>
      <c r="AH12" s="224">
        <f t="shared" si="26"/>
        <v>0.5</v>
      </c>
      <c r="AI12" s="224">
        <f t="shared" si="1"/>
        <v>0.15</v>
      </c>
      <c r="AJ12" s="224">
        <f t="shared" si="2"/>
        <v>0.3</v>
      </c>
      <c r="AK12" s="224">
        <f t="shared" si="27"/>
        <v>0.3</v>
      </c>
      <c r="AL12" s="224">
        <f ca="1">IF($A12="N/A"," ",IF(PV=1,0,'Pricing Inputs1'!R45))</f>
        <v>4.8077701524229098E-2</v>
      </c>
      <c r="AM12" s="313">
        <f t="shared" ca="1" si="3"/>
        <v>0.94351563010259309</v>
      </c>
      <c r="BQ12">
        <f t="shared" si="28"/>
        <v>20</v>
      </c>
      <c r="BR12">
        <f t="shared" si="29"/>
        <v>4</v>
      </c>
      <c r="BS12">
        <f t="shared" si="30"/>
        <v>6</v>
      </c>
    </row>
    <row r="13" spans="1:71" x14ac:dyDescent="0.2">
      <c r="A13" s="253">
        <f>IF(A12="N/A","N/A",IF(EDATE(A12,1)&gt;Inputs!$M$5,"N/A",EDATE(A12,1)))</f>
        <v>37530</v>
      </c>
      <c r="B13" s="324">
        <f t="shared" si="4"/>
        <v>2002</v>
      </c>
      <c r="C13" s="172">
        <f t="shared" si="5"/>
        <v>29.556249290704727</v>
      </c>
      <c r="D13" s="172">
        <f t="shared" si="6"/>
        <v>29.556249290704727</v>
      </c>
      <c r="E13" s="172">
        <f t="shared" si="7"/>
        <v>15.750002861022949</v>
      </c>
      <c r="F13" s="172">
        <f t="shared" si="8"/>
        <v>21.915999374389649</v>
      </c>
      <c r="G13" s="172">
        <f t="shared" si="9"/>
        <v>21.915999374389649</v>
      </c>
      <c r="H13" s="172">
        <f t="shared" si="10"/>
        <v>15.750002861022949</v>
      </c>
      <c r="I13" s="172">
        <f t="shared" si="11"/>
        <v>16.416501007080079</v>
      </c>
      <c r="J13" s="172">
        <f t="shared" si="12"/>
        <v>16.416501007080079</v>
      </c>
      <c r="K13" s="172">
        <f t="shared" si="13"/>
        <v>15.750002861022949</v>
      </c>
      <c r="L13" s="250">
        <f>IF($A13="N/A"," ",IF(Pricetype1=2,MAX(C13,0),IF(OR(Pricetype1=1,Pricetype1=4),IF(C13=0,0,(_xll.EURO(C13,Strikeprice1,0,0,($AH13+IF(Smile=TRUE,VLOOKUP(MAX(-5,Strikeprice1-C13),Volsmile,2),0)),($A13-DateToday)+15,IF(Pricetype1=1,1,0),0))),C13)))</f>
        <v>29.556249290704727</v>
      </c>
      <c r="M13" s="250">
        <f>IF($A13="N/A"," ",IF(Pricetype1=2,MAX(D13,0),IF(OR(Pricetype1=1,Pricetype1=4),IF(D13=0,0,(_xll.EURO(D13,Strikeprice1,0,0,($AH13+IF(Smile=TRUE,VLOOKUP(MAX(-5,Strikeprice1-D13),Volsmile,2),0)),($A13-DateToday)+15,IF(Pricetype1=1,1,0),0))),D13)))</f>
        <v>29.556249290704727</v>
      </c>
      <c r="N13" s="250">
        <f>IF($A13="N/A"," ",IF(Pricetype1=2,MAX(E13,0),IF(OR(Pricetype1=1,Pricetype1=4),IF(E13=0,0,(_xll.EURO(E13,Strikeprice1,0,0,($AK13+IF(Smile=TRUE,VLOOKUP(MAX(-5,Strikeprice1-E13),Volsmile,2),0)),($A13-DateToday)+15,IF(Pricetype1=1,1,0),0))),E13)))</f>
        <v>15.750002861022949</v>
      </c>
      <c r="O13" s="250">
        <f>IF($A13="N/A"," ",IF(Pricetype1=2,MAX(F13,0),IF(OR(Pricetype1=1,Pricetype1=4),IF(F13=0,0,(_xll.EURO(F13,Strikeprice1,0,0,($AK13+IF(Smile=TRUE,VLOOKUP(MAX(-5,Strikeprice1-F13),Volsmile,2),0)),($A13-DateToday)+15,IF(Pricetype1=1,1,0),0))),F13)))</f>
        <v>21.915999374389649</v>
      </c>
      <c r="P13" s="250">
        <f>IF($A13="N/A"," ",IF(Pricetype1=2,MAX(G13,0),IF(OR(Pricetype1=1,Pricetype1=4),IF(G13=0,0,(_xll.EURO(G13,Strikeprice1,0,0,($AK13+IF(Smile=TRUE,VLOOKUP(MAX(-5,Strikeprice1-G13),Volsmile,2),0)),($A13-DateToday)+15,IF(Pricetype1=1,1,0),0))),G13)))</f>
        <v>21.915999374389649</v>
      </c>
      <c r="Q13" s="250">
        <f>IF($A13="N/A"," ",IF(Pricetype1=2,MAX(H13,0),IF(OR(Pricetype1=1,Pricetype1=4),IF(H13=0,0,(_xll.EURO(H13,Strikeprice1,0,0,($AK13+IF(Smile=TRUE,VLOOKUP(MAX(-5,Strikeprice1-H13),Volsmile,2),0)),($A13-DateToday)+15,IF(Pricetype1=1,1,0),0))),H13)))</f>
        <v>15.750002861022949</v>
      </c>
      <c r="R13" s="250">
        <f>IF($A13="N/A"," ",IF(Pricetype1=2,MAX(I13,0),IF(OR(Pricetype1=1,Pricetype1=4),IF(I13=0,0,(_xll.EURO(I13,Strikeprice1,0,0,($AK13+IF(Smile=TRUE,VLOOKUP(MAX(-5,Strikeprice1-I13),Volsmile,2),0)),($A13-DateToday)+15,IF(Pricetype1=1,1,0),0))),I13)))</f>
        <v>16.416501007080079</v>
      </c>
      <c r="S13" s="250">
        <f>IF($A13="N/A"," ",IF(Pricetype1=2,MAX(J13,0),IF(OR(Pricetype1=1,Pricetype1=4),IF(J13=0,0,(_xll.EURO(J13,Strikeprice1,0,0,($AK13+IF(Smile=TRUE,VLOOKUP(MAX(-5,Strikeprice1-J13),Volsmile,2),0)),($A13-DateToday)+15,IF(Pricetype1=1,1,0),0))),J13)))</f>
        <v>16.416501007080079</v>
      </c>
      <c r="T13" s="250">
        <f>IF($A13="N/A"," ",IF(Pricetype1=2,MAX(K13,0),IF(OR(Pricetype1=1,Pricetype1=4),IF(K13=0,0,(_xll.EURO(K13,Strikeprice1,0,0,($AK13+IF(Smile=TRUE,VLOOKUP(MAX(-5,Strikeprice1-K13),Volsmile,2),0)),($A13-DateToday)+15,IF(Pricetype1=1,1,0),0))),K13)))</f>
        <v>15.750002861022949</v>
      </c>
      <c r="U13" s="177">
        <f t="shared" ca="1" si="0"/>
        <v>0.93954041514002418</v>
      </c>
      <c r="V13" s="178">
        <f t="shared" ca="1" si="14"/>
        <v>5109.5494940570206</v>
      </c>
      <c r="W13" s="178">
        <f t="shared" ca="1" si="15"/>
        <v>5109.5494940570206</v>
      </c>
      <c r="X13" s="178">
        <f t="shared" ca="1" si="16"/>
        <v>2722.7886176763809</v>
      </c>
      <c r="Y13" s="178">
        <f t="shared" ca="1" si="17"/>
        <v>658.91094881352194</v>
      </c>
      <c r="Z13" s="178">
        <f t="shared" ca="1" si="18"/>
        <v>658.91094881352194</v>
      </c>
      <c r="AA13" s="178">
        <f t="shared" ca="1" si="19"/>
        <v>473.52845524806622</v>
      </c>
      <c r="AB13" s="178">
        <f t="shared" ca="1" si="20"/>
        <v>493.56691748283657</v>
      </c>
      <c r="AC13" s="178">
        <f t="shared" ca="1" si="21"/>
        <v>493.56691748283657</v>
      </c>
      <c r="AD13" s="178">
        <f t="shared" ca="1" si="22"/>
        <v>473.52845524806622</v>
      </c>
      <c r="AE13" s="178">
        <f t="shared" ca="1" si="23"/>
        <v>16193.90024887927</v>
      </c>
      <c r="AF13" s="224">
        <f t="shared" si="24"/>
        <v>0.3</v>
      </c>
      <c r="AG13" s="224">
        <f t="shared" si="25"/>
        <v>0.5</v>
      </c>
      <c r="AH13" s="224">
        <f t="shared" si="26"/>
        <v>0.5</v>
      </c>
      <c r="AI13" s="224">
        <f t="shared" si="1"/>
        <v>0.15</v>
      </c>
      <c r="AJ13" s="224">
        <f t="shared" si="2"/>
        <v>0.3</v>
      </c>
      <c r="AK13" s="224">
        <f t="shared" si="27"/>
        <v>0.3</v>
      </c>
      <c r="AL13" s="224">
        <f ca="1">IF($A13="N/A"," ",IF(PV=1,0,'Pricing Inputs1'!R46))</f>
        <v>4.8226263979634698E-2</v>
      </c>
      <c r="AM13" s="313">
        <f t="shared" ca="1" si="3"/>
        <v>0.93954041514002418</v>
      </c>
      <c r="BQ13">
        <f t="shared" si="28"/>
        <v>23</v>
      </c>
      <c r="BR13">
        <f t="shared" si="29"/>
        <v>4</v>
      </c>
      <c r="BS13">
        <f t="shared" si="30"/>
        <v>4</v>
      </c>
    </row>
    <row r="14" spans="1:71" x14ac:dyDescent="0.2">
      <c r="A14" s="253">
        <f>IF(A13="N/A","N/A",IF(EDATE(A13,1)&gt;Inputs!$M$5,"N/A",EDATE(A13,1)))</f>
        <v>37561</v>
      </c>
      <c r="B14" s="324">
        <f t="shared" si="4"/>
        <v>2002</v>
      </c>
      <c r="C14" s="172">
        <f t="shared" si="5"/>
        <v>29.756251960992813</v>
      </c>
      <c r="D14" s="172">
        <f t="shared" si="6"/>
        <v>29.756251960992813</v>
      </c>
      <c r="E14" s="172">
        <f t="shared" si="7"/>
        <v>16.75</v>
      </c>
      <c r="F14" s="172">
        <f t="shared" si="8"/>
        <v>23.919999084472657</v>
      </c>
      <c r="G14" s="172">
        <f t="shared" si="9"/>
        <v>23.919999084472657</v>
      </c>
      <c r="H14" s="172">
        <f t="shared" si="10"/>
        <v>16.75</v>
      </c>
      <c r="I14" s="172">
        <f t="shared" si="11"/>
        <v>16.42000099182129</v>
      </c>
      <c r="J14" s="172">
        <f t="shared" si="12"/>
        <v>16.42000099182129</v>
      </c>
      <c r="K14" s="172">
        <f t="shared" si="13"/>
        <v>16.75</v>
      </c>
      <c r="L14" s="250">
        <f>IF($A14="N/A"," ",IF(Pricetype1=2,MAX(C14,0),IF(OR(Pricetype1=1,Pricetype1=4),IF(C14=0,0,(_xll.EURO(C14,Strikeprice1,0,0,($AH14+IF(Smile=TRUE,VLOOKUP(MAX(-5,Strikeprice1-C14),Volsmile,2),0)),($A14-DateToday)+15,IF(Pricetype1=1,1,0),0))),C14)))</f>
        <v>29.756251960992813</v>
      </c>
      <c r="M14" s="250">
        <f>IF($A14="N/A"," ",IF(Pricetype1=2,MAX(D14,0),IF(OR(Pricetype1=1,Pricetype1=4),IF(D14=0,0,(_xll.EURO(D14,Strikeprice1,0,0,($AH14+IF(Smile=TRUE,VLOOKUP(MAX(-5,Strikeprice1-D14),Volsmile,2),0)),($A14-DateToday)+15,IF(Pricetype1=1,1,0),0))),D14)))</f>
        <v>29.756251960992813</v>
      </c>
      <c r="N14" s="250">
        <f>IF($A14="N/A"," ",IF(Pricetype1=2,MAX(E14,0),IF(OR(Pricetype1=1,Pricetype1=4),IF(E14=0,0,(_xll.EURO(E14,Strikeprice1,0,0,($AK14+IF(Smile=TRUE,VLOOKUP(MAX(-5,Strikeprice1-E14),Volsmile,2),0)),($A14-DateToday)+15,IF(Pricetype1=1,1,0),0))),E14)))</f>
        <v>16.75</v>
      </c>
      <c r="O14" s="250">
        <f>IF($A14="N/A"," ",IF(Pricetype1=2,MAX(F14,0),IF(OR(Pricetype1=1,Pricetype1=4),IF(F14=0,0,(_xll.EURO(F14,Strikeprice1,0,0,($AK14+IF(Smile=TRUE,VLOOKUP(MAX(-5,Strikeprice1-F14),Volsmile,2),0)),($A14-DateToday)+15,IF(Pricetype1=1,1,0),0))),F14)))</f>
        <v>23.919999084472657</v>
      </c>
      <c r="P14" s="250">
        <f>IF($A14="N/A"," ",IF(Pricetype1=2,MAX(G14,0),IF(OR(Pricetype1=1,Pricetype1=4),IF(G14=0,0,(_xll.EURO(G14,Strikeprice1,0,0,($AK14+IF(Smile=TRUE,VLOOKUP(MAX(-5,Strikeprice1-G14),Volsmile,2),0)),($A14-DateToday)+15,IF(Pricetype1=1,1,0),0))),G14)))</f>
        <v>23.919999084472657</v>
      </c>
      <c r="Q14" s="250">
        <f>IF($A14="N/A"," ",IF(Pricetype1=2,MAX(H14,0),IF(OR(Pricetype1=1,Pricetype1=4),IF(H14=0,0,(_xll.EURO(H14,Strikeprice1,0,0,($AK14+IF(Smile=TRUE,VLOOKUP(MAX(-5,Strikeprice1-H14),Volsmile,2),0)),($A14-DateToday)+15,IF(Pricetype1=1,1,0),0))),H14)))</f>
        <v>16.75</v>
      </c>
      <c r="R14" s="250">
        <f>IF($A14="N/A"," ",IF(Pricetype1=2,MAX(I14,0),IF(OR(Pricetype1=1,Pricetype1=4),IF(I14=0,0,(_xll.EURO(I14,Strikeprice1,0,0,($AK14+IF(Smile=TRUE,VLOOKUP(MAX(-5,Strikeprice1-I14),Volsmile,2),0)),($A14-DateToday)+15,IF(Pricetype1=1,1,0),0))),I14)))</f>
        <v>16.42000099182129</v>
      </c>
      <c r="S14" s="250">
        <f>IF($A14="N/A"," ",IF(Pricetype1=2,MAX(J14,0),IF(OR(Pricetype1=1,Pricetype1=4),IF(J14=0,0,(_xll.EURO(J14,Strikeprice1,0,0,($AK14+IF(Smile=TRUE,VLOOKUP(MAX(-5,Strikeprice1-J14),Volsmile,2),0)),($A14-DateToday)+15,IF(Pricetype1=1,1,0),0))),J14)))</f>
        <v>16.42000099182129</v>
      </c>
      <c r="T14" s="250">
        <f>IF($A14="N/A"," ",IF(Pricetype1=2,MAX(K14,0),IF(OR(Pricetype1=1,Pricetype1=4),IF(K14=0,0,(_xll.EURO(K14,Strikeprice1,0,0,($AK14+IF(Smile=TRUE,VLOOKUP(MAX(-5,Strikeprice1-K14),Volsmile,2),0)),($A14-DateToday)+15,IF(Pricetype1=1,1,0),0))),K14)))</f>
        <v>16.75</v>
      </c>
      <c r="U14" s="177">
        <f t="shared" ca="1" si="0"/>
        <v>0.9356018412817817</v>
      </c>
      <c r="V14" s="178">
        <f t="shared" ca="1" si="14"/>
        <v>4454.4006598959213</v>
      </c>
      <c r="W14" s="178">
        <f t="shared" ca="1" si="15"/>
        <v>4454.4006598959213</v>
      </c>
      <c r="X14" s="178">
        <f t="shared" ca="1" si="16"/>
        <v>2507.4129346351751</v>
      </c>
      <c r="Y14" s="178">
        <f t="shared" ca="1" si="17"/>
        <v>895.18380747564606</v>
      </c>
      <c r="Z14" s="178">
        <f t="shared" ca="1" si="18"/>
        <v>895.18380747564606</v>
      </c>
      <c r="AA14" s="178">
        <f t="shared" ca="1" si="19"/>
        <v>626.85323365879378</v>
      </c>
      <c r="AB14" s="178">
        <f t="shared" ca="1" si="20"/>
        <v>614.50332647186724</v>
      </c>
      <c r="AC14" s="178">
        <f t="shared" ca="1" si="21"/>
        <v>614.50332647186724</v>
      </c>
      <c r="AD14" s="178">
        <f t="shared" ca="1" si="22"/>
        <v>626.85323365879378</v>
      </c>
      <c r="AE14" s="178">
        <f t="shared" ca="1" si="23"/>
        <v>15689.294989639631</v>
      </c>
      <c r="AF14" s="224">
        <f t="shared" si="24"/>
        <v>0.3</v>
      </c>
      <c r="AG14" s="224">
        <f t="shared" si="25"/>
        <v>0.5</v>
      </c>
      <c r="AH14" s="224">
        <f t="shared" si="26"/>
        <v>0.5</v>
      </c>
      <c r="AI14" s="224">
        <f t="shared" si="1"/>
        <v>0.15</v>
      </c>
      <c r="AJ14" s="224">
        <f t="shared" si="2"/>
        <v>0.3</v>
      </c>
      <c r="AK14" s="224">
        <f t="shared" si="27"/>
        <v>0.3</v>
      </c>
      <c r="AL14" s="224">
        <f ca="1">IF($A14="N/A"," ",IF(PV=1,0,'Pricing Inputs1'!R47))</f>
        <v>4.8437415867423401E-2</v>
      </c>
      <c r="AM14" s="313">
        <f t="shared" ca="1" si="3"/>
        <v>0.9356018412817817</v>
      </c>
      <c r="BQ14">
        <f t="shared" si="28"/>
        <v>20</v>
      </c>
      <c r="BR14">
        <f t="shared" si="29"/>
        <v>5</v>
      </c>
      <c r="BS14">
        <f t="shared" si="30"/>
        <v>5</v>
      </c>
    </row>
    <row r="15" spans="1:71" x14ac:dyDescent="0.2">
      <c r="A15" s="253">
        <f>IF(A14="N/A","N/A",IF(EDATE(A14,1)&gt;Inputs!$M$5,"N/A",EDATE(A14,1)))</f>
        <v>37591</v>
      </c>
      <c r="B15" s="324">
        <f t="shared" si="4"/>
        <v>2002</v>
      </c>
      <c r="C15" s="172">
        <f t="shared" si="5"/>
        <v>29.956248909235001</v>
      </c>
      <c r="D15" s="172">
        <f t="shared" si="6"/>
        <v>29.956248909235001</v>
      </c>
      <c r="E15" s="172">
        <f t="shared" si="7"/>
        <v>19</v>
      </c>
      <c r="F15" s="172">
        <f t="shared" si="8"/>
        <v>28.919999084472657</v>
      </c>
      <c r="G15" s="172">
        <f t="shared" si="9"/>
        <v>28.919999084472657</v>
      </c>
      <c r="H15" s="172">
        <f t="shared" si="10"/>
        <v>19</v>
      </c>
      <c r="I15" s="172">
        <f t="shared" si="11"/>
        <v>23.419999084472657</v>
      </c>
      <c r="J15" s="172">
        <f t="shared" si="12"/>
        <v>23.419999084472657</v>
      </c>
      <c r="K15" s="172">
        <f t="shared" si="13"/>
        <v>19</v>
      </c>
      <c r="L15" s="250">
        <f>IF($A15="N/A"," ",IF(Pricetype1=2,MAX(C15,0),IF(OR(Pricetype1=1,Pricetype1=4),IF(C15=0,0,(_xll.EURO(C15,Strikeprice1,0,0,($AH15+IF(Smile=TRUE,VLOOKUP(MAX(-5,Strikeprice1-C15),Volsmile,2),0)),($A15-DateToday)+15,IF(Pricetype1=1,1,0),0))),C15)))</f>
        <v>29.956248909235001</v>
      </c>
      <c r="M15" s="250">
        <f>IF($A15="N/A"," ",IF(Pricetype1=2,MAX(D15,0),IF(OR(Pricetype1=1,Pricetype1=4),IF(D15=0,0,(_xll.EURO(D15,Strikeprice1,0,0,($AH15+IF(Smile=TRUE,VLOOKUP(MAX(-5,Strikeprice1-D15),Volsmile,2),0)),($A15-DateToday)+15,IF(Pricetype1=1,1,0),0))),D15)))</f>
        <v>29.956248909235001</v>
      </c>
      <c r="N15" s="250">
        <f>IF($A15="N/A"," ",IF(Pricetype1=2,MAX(E15,0),IF(OR(Pricetype1=1,Pricetype1=4),IF(E15=0,0,(_xll.EURO(E15,Strikeprice1,0,0,($AK15+IF(Smile=TRUE,VLOOKUP(MAX(-5,Strikeprice1-E15),Volsmile,2),0)),($A15-DateToday)+15,IF(Pricetype1=1,1,0),0))),E15)))</f>
        <v>19</v>
      </c>
      <c r="O15" s="250">
        <f>IF($A15="N/A"," ",IF(Pricetype1=2,MAX(F15,0),IF(OR(Pricetype1=1,Pricetype1=4),IF(F15=0,0,(_xll.EURO(F15,Strikeprice1,0,0,($AK15+IF(Smile=TRUE,VLOOKUP(MAX(-5,Strikeprice1-F15),Volsmile,2),0)),($A15-DateToday)+15,IF(Pricetype1=1,1,0),0))),F15)))</f>
        <v>28.919999084472657</v>
      </c>
      <c r="P15" s="250">
        <f>IF($A15="N/A"," ",IF(Pricetype1=2,MAX(G15,0),IF(OR(Pricetype1=1,Pricetype1=4),IF(G15=0,0,(_xll.EURO(G15,Strikeprice1,0,0,($AK15+IF(Smile=TRUE,VLOOKUP(MAX(-5,Strikeprice1-G15),Volsmile,2),0)),($A15-DateToday)+15,IF(Pricetype1=1,1,0),0))),G15)))</f>
        <v>28.919999084472657</v>
      </c>
      <c r="Q15" s="250">
        <f>IF($A15="N/A"," ",IF(Pricetype1=2,MAX(H15,0),IF(OR(Pricetype1=1,Pricetype1=4),IF(H15=0,0,(_xll.EURO(H15,Strikeprice1,0,0,($AK15+IF(Smile=TRUE,VLOOKUP(MAX(-5,Strikeprice1-H15),Volsmile,2),0)),($A15-DateToday)+15,IF(Pricetype1=1,1,0),0))),H15)))</f>
        <v>19</v>
      </c>
      <c r="R15" s="250">
        <f>IF($A15="N/A"," ",IF(Pricetype1=2,MAX(I15,0),IF(OR(Pricetype1=1,Pricetype1=4),IF(I15=0,0,(_xll.EURO(I15,Strikeprice1,0,0,($AK15+IF(Smile=TRUE,VLOOKUP(MAX(-5,Strikeprice1-I15),Volsmile,2),0)),($A15-DateToday)+15,IF(Pricetype1=1,1,0),0))),I15)))</f>
        <v>23.419999084472657</v>
      </c>
      <c r="S15" s="250">
        <f>IF($A15="N/A"," ",IF(Pricetype1=2,MAX(J15,0),IF(OR(Pricetype1=1,Pricetype1=4),IF(J15=0,0,(_xll.EURO(J15,Strikeprice1,0,0,($AK15+IF(Smile=TRUE,VLOOKUP(MAX(-5,Strikeprice1-J15),Volsmile,2),0)),($A15-DateToday)+15,IF(Pricetype1=1,1,0),0))),J15)))</f>
        <v>23.419999084472657</v>
      </c>
      <c r="T15" s="250">
        <f>IF($A15="N/A"," ",IF(Pricetype1=2,MAX(K15,0),IF(OR(Pricetype1=1,Pricetype1=4),IF(K15=0,0,(_xll.EURO(K15,Strikeprice1,0,0,($AK15+IF(Smile=TRUE,VLOOKUP(MAX(-5,Strikeprice1-K15),Volsmile,2),0)),($A15-DateToday)+15,IF(Pricetype1=1,1,0),0))),K15)))</f>
        <v>19</v>
      </c>
      <c r="U15" s="177">
        <f t="shared" ca="1" si="0"/>
        <v>0.9315256584744519</v>
      </c>
      <c r="V15" s="178">
        <f t="shared" ca="1" si="14"/>
        <v>4688.0424344207522</v>
      </c>
      <c r="W15" s="178">
        <f t="shared" ca="1" si="15"/>
        <v>4688.0424344207522</v>
      </c>
      <c r="X15" s="178">
        <f t="shared" ca="1" si="16"/>
        <v>2973.4299018504507</v>
      </c>
      <c r="Y15" s="178">
        <f t="shared" ca="1" si="17"/>
        <v>862.07107808780597</v>
      </c>
      <c r="Z15" s="178">
        <f t="shared" ca="1" si="18"/>
        <v>862.07107808780597</v>
      </c>
      <c r="AA15" s="178">
        <f t="shared" ca="1" si="19"/>
        <v>566.36760035246675</v>
      </c>
      <c r="AB15" s="178">
        <f t="shared" ca="1" si="20"/>
        <v>1047.1838432944537</v>
      </c>
      <c r="AC15" s="178">
        <f t="shared" ca="1" si="21"/>
        <v>1047.1838432944537</v>
      </c>
      <c r="AD15" s="178">
        <f t="shared" ca="1" si="22"/>
        <v>849.55140052870013</v>
      </c>
      <c r="AE15" s="178">
        <f t="shared" ca="1" si="23"/>
        <v>17583.943614337641</v>
      </c>
      <c r="AF15" s="224">
        <f t="shared" si="24"/>
        <v>0.3</v>
      </c>
      <c r="AG15" s="224">
        <f t="shared" si="25"/>
        <v>0.5</v>
      </c>
      <c r="AH15" s="224">
        <f t="shared" si="26"/>
        <v>0.5</v>
      </c>
      <c r="AI15" s="224">
        <f t="shared" si="1"/>
        <v>0.15</v>
      </c>
      <c r="AJ15" s="224">
        <f t="shared" si="2"/>
        <v>0.3</v>
      </c>
      <c r="AK15" s="224">
        <f t="shared" si="27"/>
        <v>0.3</v>
      </c>
      <c r="AL15" s="224">
        <f ca="1">IF($A15="N/A"," ",IF(PV=1,0,'Pricing Inputs1'!R48))</f>
        <v>4.8648567770110097E-2</v>
      </c>
      <c r="AM15" s="313">
        <f t="shared" ca="1" si="3"/>
        <v>0.9315256584744519</v>
      </c>
      <c r="BQ15">
        <f t="shared" si="28"/>
        <v>21</v>
      </c>
      <c r="BR15">
        <f t="shared" si="29"/>
        <v>4</v>
      </c>
      <c r="BS15">
        <f t="shared" si="30"/>
        <v>6</v>
      </c>
    </row>
    <row r="16" spans="1:71" x14ac:dyDescent="0.2">
      <c r="A16" s="253">
        <f>IF(A15="N/A","N/A",IF(EDATE(A15,1)&gt;Inputs!$M$5,"N/A",EDATE(A15,1)))</f>
        <v>37622</v>
      </c>
      <c r="B16" s="324">
        <f t="shared" si="4"/>
        <v>2003</v>
      </c>
      <c r="C16" s="172">
        <f t="shared" si="5"/>
        <v>33.285715375627788</v>
      </c>
      <c r="D16" s="172">
        <f t="shared" si="6"/>
        <v>33.285715375627788</v>
      </c>
      <c r="E16" s="172">
        <f t="shared" si="7"/>
        <v>20.889999389648438</v>
      </c>
      <c r="F16" s="172">
        <f t="shared" si="8"/>
        <v>35.269996643066406</v>
      </c>
      <c r="G16" s="172">
        <f t="shared" si="9"/>
        <v>35.269996643066406</v>
      </c>
      <c r="H16" s="172">
        <f t="shared" si="10"/>
        <v>20.889999389648438</v>
      </c>
      <c r="I16" s="172">
        <f t="shared" si="11"/>
        <v>24.769996643066406</v>
      </c>
      <c r="J16" s="172">
        <f t="shared" si="12"/>
        <v>24.769996643066406</v>
      </c>
      <c r="K16" s="172">
        <f t="shared" si="13"/>
        <v>20.889999389648438</v>
      </c>
      <c r="L16" s="250">
        <f>IF($A16="N/A"," ",IF(Pricetype1=2,MAX(C16,0),IF(OR(Pricetype1=1,Pricetype1=4),IF(C16=0,0,(_xll.EURO(C16,Strikeprice1,0,0,($AH16+IF(Smile=TRUE,VLOOKUP(MAX(-5,Strikeprice1-C16),Volsmile,2),0)),($A16-DateToday)+15,IF(Pricetype1=1,1,0),0))),C16)))</f>
        <v>33.285715375627788</v>
      </c>
      <c r="M16" s="250">
        <f>IF($A16="N/A"," ",IF(Pricetype1=2,MAX(D16,0),IF(OR(Pricetype1=1,Pricetype1=4),IF(D16=0,0,(_xll.EURO(D16,Strikeprice1,0,0,($AH16+IF(Smile=TRUE,VLOOKUP(MAX(-5,Strikeprice1-D16),Volsmile,2),0)),($A16-DateToday)+15,IF(Pricetype1=1,1,0),0))),D16)))</f>
        <v>33.285715375627788</v>
      </c>
      <c r="N16" s="250">
        <f>IF($A16="N/A"," ",IF(Pricetype1=2,MAX(E16,0),IF(OR(Pricetype1=1,Pricetype1=4),IF(E16=0,0,(_xll.EURO(E16,Strikeprice1,0,0,($AK16+IF(Smile=TRUE,VLOOKUP(MAX(-5,Strikeprice1-E16),Volsmile,2),0)),($A16-DateToday)+15,IF(Pricetype1=1,1,0),0))),E16)))</f>
        <v>20.889999389648438</v>
      </c>
      <c r="O16" s="250">
        <f>IF($A16="N/A"," ",IF(Pricetype1=2,MAX(F16,0),IF(OR(Pricetype1=1,Pricetype1=4),IF(F16=0,0,(_xll.EURO(F16,Strikeprice1,0,0,($AK16+IF(Smile=TRUE,VLOOKUP(MAX(-5,Strikeprice1-F16),Volsmile,2),0)),($A16-DateToday)+15,IF(Pricetype1=1,1,0),0))),F16)))</f>
        <v>35.269996643066406</v>
      </c>
      <c r="P16" s="250">
        <f>IF($A16="N/A"," ",IF(Pricetype1=2,MAX(G16,0),IF(OR(Pricetype1=1,Pricetype1=4),IF(G16=0,0,(_xll.EURO(G16,Strikeprice1,0,0,($AK16+IF(Smile=TRUE,VLOOKUP(MAX(-5,Strikeprice1-G16),Volsmile,2),0)),($A16-DateToday)+15,IF(Pricetype1=1,1,0),0))),G16)))</f>
        <v>35.269996643066406</v>
      </c>
      <c r="Q16" s="250">
        <f>IF($A16="N/A"," ",IF(Pricetype1=2,MAX(H16,0),IF(OR(Pricetype1=1,Pricetype1=4),IF(H16=0,0,(_xll.EURO(H16,Strikeprice1,0,0,($AK16+IF(Smile=TRUE,VLOOKUP(MAX(-5,Strikeprice1-H16),Volsmile,2),0)),($A16-DateToday)+15,IF(Pricetype1=1,1,0),0))),H16)))</f>
        <v>20.889999389648438</v>
      </c>
      <c r="R16" s="250">
        <f>IF($A16="N/A"," ",IF(Pricetype1=2,MAX(I16,0),IF(OR(Pricetype1=1,Pricetype1=4),IF(I16=0,0,(_xll.EURO(I16,Strikeprice1,0,0,($AK16+IF(Smile=TRUE,VLOOKUP(MAX(-5,Strikeprice1-I16),Volsmile,2),0)),($A16-DateToday)+15,IF(Pricetype1=1,1,0),0))),I16)))</f>
        <v>24.769996643066406</v>
      </c>
      <c r="S16" s="250">
        <f>IF($A16="N/A"," ",IF(Pricetype1=2,MAX(J16,0),IF(OR(Pricetype1=1,Pricetype1=4),IF(J16=0,0,(_xll.EURO(J16,Strikeprice1,0,0,($AK16+IF(Smile=TRUE,VLOOKUP(MAX(-5,Strikeprice1-J16),Volsmile,2),0)),($A16-DateToday)+15,IF(Pricetype1=1,1,0),0))),J16)))</f>
        <v>24.769996643066406</v>
      </c>
      <c r="T16" s="250">
        <f>IF($A16="N/A"," ",IF(Pricetype1=2,MAX(K16,0),IF(OR(Pricetype1=1,Pricetype1=4),IF(K16=0,0,(_xll.EURO(K16,Strikeprice1,0,0,($AK16+IF(Smile=TRUE,VLOOKUP(MAX(-5,Strikeprice1-K16),Volsmile,2),0)),($A16-DateToday)+15,IF(Pricetype1=1,1,0),0))),K16)))</f>
        <v>20.889999389648438</v>
      </c>
      <c r="U16" s="177">
        <f t="shared" ca="1" si="0"/>
        <v>0.92741524651667395</v>
      </c>
      <c r="V16" s="178">
        <f t="shared" ca="1" si="14"/>
        <v>5433.0636677806169</v>
      </c>
      <c r="W16" s="178">
        <f t="shared" ca="1" si="15"/>
        <v>5433.0636677806169</v>
      </c>
      <c r="X16" s="178">
        <f t="shared" ca="1" si="16"/>
        <v>3409.7718923283792</v>
      </c>
      <c r="Y16" s="178">
        <f t="shared" ca="1" si="17"/>
        <v>1046.7178442038942</v>
      </c>
      <c r="Z16" s="178">
        <f t="shared" ca="1" si="18"/>
        <v>1046.7178442038942</v>
      </c>
      <c r="AA16" s="178">
        <f t="shared" ca="1" si="19"/>
        <v>619.95852587788715</v>
      </c>
      <c r="AB16" s="178">
        <f t="shared" ca="1" si="20"/>
        <v>918.88290171786468</v>
      </c>
      <c r="AC16" s="178">
        <f t="shared" ca="1" si="21"/>
        <v>918.88290171786468</v>
      </c>
      <c r="AD16" s="178">
        <f t="shared" ca="1" si="22"/>
        <v>774.94815734735903</v>
      </c>
      <c r="AE16" s="178">
        <f t="shared" ca="1" si="23"/>
        <v>19602.007402958381</v>
      </c>
      <c r="AF16" s="224">
        <f t="shared" si="24"/>
        <v>0.3</v>
      </c>
      <c r="AG16" s="224">
        <f t="shared" si="25"/>
        <v>0.45</v>
      </c>
      <c r="AH16" s="224">
        <f t="shared" si="26"/>
        <v>0.45</v>
      </c>
      <c r="AI16" s="224">
        <f t="shared" si="1"/>
        <v>0.15</v>
      </c>
      <c r="AJ16" s="224">
        <f t="shared" si="2"/>
        <v>0.27</v>
      </c>
      <c r="AK16" s="224">
        <f t="shared" si="27"/>
        <v>0.27</v>
      </c>
      <c r="AL16" s="224">
        <f ca="1">IF($A16="N/A"," ",IF(PV=1,0,'Pricing Inputs1'!R49))</f>
        <v>4.88735677351122E-2</v>
      </c>
      <c r="AM16" s="313">
        <f t="shared" ca="1" si="3"/>
        <v>0.92741524651667395</v>
      </c>
      <c r="BQ16">
        <f t="shared" si="28"/>
        <v>22</v>
      </c>
      <c r="BR16">
        <f t="shared" si="29"/>
        <v>4</v>
      </c>
      <c r="BS16">
        <f t="shared" si="30"/>
        <v>5</v>
      </c>
    </row>
    <row r="17" spans="1:71" x14ac:dyDescent="0.2">
      <c r="A17" s="253">
        <f>IF(A16="N/A","N/A",IF(EDATE(A16,1)&gt;Inputs!$M$5,"N/A",EDATE(A16,1)))</f>
        <v>37653</v>
      </c>
      <c r="B17" s="324">
        <f t="shared" si="4"/>
        <v>2003</v>
      </c>
      <c r="C17" s="172">
        <f t="shared" si="5"/>
        <v>32.685713086809429</v>
      </c>
      <c r="D17" s="172">
        <f t="shared" si="6"/>
        <v>32.685713086809429</v>
      </c>
      <c r="E17" s="172">
        <f t="shared" si="7"/>
        <v>19.389999389648438</v>
      </c>
      <c r="F17" s="172">
        <f t="shared" si="8"/>
        <v>30.765998840332031</v>
      </c>
      <c r="G17" s="172">
        <f t="shared" si="9"/>
        <v>30.765998840332031</v>
      </c>
      <c r="H17" s="172">
        <f t="shared" si="10"/>
        <v>19.389999389648438</v>
      </c>
      <c r="I17" s="172">
        <f t="shared" si="11"/>
        <v>22.266498565673828</v>
      </c>
      <c r="J17" s="172">
        <f t="shared" si="12"/>
        <v>22.266498565673828</v>
      </c>
      <c r="K17" s="172">
        <f t="shared" si="13"/>
        <v>19.389999389648438</v>
      </c>
      <c r="L17" s="250">
        <f>IF($A17="N/A"," ",IF(Pricetype1=2,MAX(C17,0),IF(OR(Pricetype1=1,Pricetype1=4),IF(C17=0,0,(_xll.EURO(C17,Strikeprice1,0,0,($AH17+IF(Smile=TRUE,VLOOKUP(MAX(-5,Strikeprice1-C17),Volsmile,2),0)),($A17-DateToday)+15,IF(Pricetype1=1,1,0),0))),C17)))</f>
        <v>32.685713086809429</v>
      </c>
      <c r="M17" s="250">
        <f>IF($A17="N/A"," ",IF(Pricetype1=2,MAX(D17,0),IF(OR(Pricetype1=1,Pricetype1=4),IF(D17=0,0,(_xll.EURO(D17,Strikeprice1,0,0,($AH17+IF(Smile=TRUE,VLOOKUP(MAX(-5,Strikeprice1-D17),Volsmile,2),0)),($A17-DateToday)+15,IF(Pricetype1=1,1,0),0))),D17)))</f>
        <v>32.685713086809429</v>
      </c>
      <c r="N17" s="250">
        <f>IF($A17="N/A"," ",IF(Pricetype1=2,MAX(E17,0),IF(OR(Pricetype1=1,Pricetype1=4),IF(E17=0,0,(_xll.EURO(E17,Strikeprice1,0,0,($AK17+IF(Smile=TRUE,VLOOKUP(MAX(-5,Strikeprice1-E17),Volsmile,2),0)),($A17-DateToday)+15,IF(Pricetype1=1,1,0),0))),E17)))</f>
        <v>19.389999389648438</v>
      </c>
      <c r="O17" s="250">
        <f>IF($A17="N/A"," ",IF(Pricetype1=2,MAX(F17,0),IF(OR(Pricetype1=1,Pricetype1=4),IF(F17=0,0,(_xll.EURO(F17,Strikeprice1,0,0,($AK17+IF(Smile=TRUE,VLOOKUP(MAX(-5,Strikeprice1-F17),Volsmile,2),0)),($A17-DateToday)+15,IF(Pricetype1=1,1,0),0))),F17)))</f>
        <v>30.765998840332031</v>
      </c>
      <c r="P17" s="250">
        <f>IF($A17="N/A"," ",IF(Pricetype1=2,MAX(G17,0),IF(OR(Pricetype1=1,Pricetype1=4),IF(G17=0,0,(_xll.EURO(G17,Strikeprice1,0,0,($AK17+IF(Smile=TRUE,VLOOKUP(MAX(-5,Strikeprice1-G17),Volsmile,2),0)),($A17-DateToday)+15,IF(Pricetype1=1,1,0),0))),G17)))</f>
        <v>30.765998840332031</v>
      </c>
      <c r="Q17" s="250">
        <f>IF($A17="N/A"," ",IF(Pricetype1=2,MAX(H17,0),IF(OR(Pricetype1=1,Pricetype1=4),IF(H17=0,0,(_xll.EURO(H17,Strikeprice1,0,0,($AK17+IF(Smile=TRUE,VLOOKUP(MAX(-5,Strikeprice1-H17),Volsmile,2),0)),($A17-DateToday)+15,IF(Pricetype1=1,1,0),0))),H17)))</f>
        <v>19.389999389648438</v>
      </c>
      <c r="R17" s="250">
        <f>IF($A17="N/A"," ",IF(Pricetype1=2,MAX(I17,0),IF(OR(Pricetype1=1,Pricetype1=4),IF(I17=0,0,(_xll.EURO(I17,Strikeprice1,0,0,($AK17+IF(Smile=TRUE,VLOOKUP(MAX(-5,Strikeprice1-I17),Volsmile,2),0)),($A17-DateToday)+15,IF(Pricetype1=1,1,0),0))),I17)))</f>
        <v>22.266498565673828</v>
      </c>
      <c r="S17" s="250">
        <f>IF($A17="N/A"," ",IF(Pricetype1=2,MAX(J17,0),IF(OR(Pricetype1=1,Pricetype1=4),IF(J17=0,0,(_xll.EURO(J17,Strikeprice1,0,0,($AK17+IF(Smile=TRUE,VLOOKUP(MAX(-5,Strikeprice1-J17),Volsmile,2),0)),($A17-DateToday)+15,IF(Pricetype1=1,1,0),0))),J17)))</f>
        <v>22.266498565673828</v>
      </c>
      <c r="T17" s="250">
        <f>IF($A17="N/A"," ",IF(Pricetype1=2,MAX(K17,0),IF(OR(Pricetype1=1,Pricetype1=4),IF(K17=0,0,(_xll.EURO(K17,Strikeprice1,0,0,($AK17+IF(Smile=TRUE,VLOOKUP(MAX(-5,Strikeprice1-K17),Volsmile,2),0)),($A17-DateToday)+15,IF(Pricetype1=1,1,0),0))),K17)))</f>
        <v>19.389999389648438</v>
      </c>
      <c r="U17" s="177">
        <f t="shared" ca="1" si="0"/>
        <v>0.9236018371615109</v>
      </c>
      <c r="V17" s="178">
        <f t="shared" ca="1" si="14"/>
        <v>4830.1735449457965</v>
      </c>
      <c r="W17" s="178">
        <f t="shared" ca="1" si="15"/>
        <v>4830.1735449457965</v>
      </c>
      <c r="X17" s="178">
        <f t="shared" ca="1" si="16"/>
        <v>2865.3822494143797</v>
      </c>
      <c r="Y17" s="178">
        <f t="shared" ca="1" si="17"/>
        <v>909.29705763326649</v>
      </c>
      <c r="Z17" s="178">
        <f t="shared" ca="1" si="18"/>
        <v>909.29705763326649</v>
      </c>
      <c r="AA17" s="178">
        <f t="shared" ca="1" si="19"/>
        <v>573.07644988287586</v>
      </c>
      <c r="AB17" s="178">
        <f t="shared" ca="1" si="20"/>
        <v>658.09212743713579</v>
      </c>
      <c r="AC17" s="178">
        <f t="shared" ca="1" si="21"/>
        <v>658.09212743713579</v>
      </c>
      <c r="AD17" s="178">
        <f t="shared" ca="1" si="22"/>
        <v>573.07644988287586</v>
      </c>
      <c r="AE17" s="178">
        <f t="shared" ca="1" si="23"/>
        <v>16806.660609212529</v>
      </c>
      <c r="AF17" s="224">
        <f t="shared" si="24"/>
        <v>0.3</v>
      </c>
      <c r="AG17" s="224">
        <f t="shared" si="25"/>
        <v>0.45</v>
      </c>
      <c r="AH17" s="224">
        <f t="shared" si="26"/>
        <v>0.45</v>
      </c>
      <c r="AI17" s="224">
        <f t="shared" si="1"/>
        <v>0.15</v>
      </c>
      <c r="AJ17" s="224">
        <f t="shared" si="2"/>
        <v>0.27</v>
      </c>
      <c r="AK17" s="224">
        <f t="shared" si="27"/>
        <v>0.27</v>
      </c>
      <c r="AL17" s="224">
        <f ca="1">IF($A17="N/A"," ",IF(PV=1,0,'Pricing Inputs1'!R50))</f>
        <v>4.9135602351775304E-2</v>
      </c>
      <c r="AM17" s="313">
        <f t="shared" ca="1" si="3"/>
        <v>0.9236018371615109</v>
      </c>
      <c r="BQ17">
        <f t="shared" si="28"/>
        <v>20</v>
      </c>
      <c r="BR17">
        <f t="shared" si="29"/>
        <v>4</v>
      </c>
      <c r="BS17">
        <f t="shared" si="30"/>
        <v>4</v>
      </c>
    </row>
    <row r="18" spans="1:71" x14ac:dyDescent="0.2">
      <c r="A18" s="253">
        <f>IF(A17="N/A","N/A",IF(EDATE(A17,1)&gt;Inputs!$M$5,"N/A",EDATE(A17,1)))</f>
        <v>37681</v>
      </c>
      <c r="B18" s="324">
        <f t="shared" si="4"/>
        <v>2003</v>
      </c>
      <c r="C18" s="172">
        <f t="shared" si="5"/>
        <v>31.647677931674693</v>
      </c>
      <c r="D18" s="172">
        <f t="shared" si="6"/>
        <v>31.647677931674693</v>
      </c>
      <c r="E18" s="172">
        <f t="shared" si="7"/>
        <v>20.389999389648438</v>
      </c>
      <c r="F18" s="172">
        <f t="shared" si="8"/>
        <v>25.019996643066406</v>
      </c>
      <c r="G18" s="172">
        <f t="shared" si="9"/>
        <v>25.019996643066406</v>
      </c>
      <c r="H18" s="172">
        <f t="shared" si="10"/>
        <v>20.389999389648438</v>
      </c>
      <c r="I18" s="172">
        <f t="shared" si="11"/>
        <v>19.519996643066406</v>
      </c>
      <c r="J18" s="172">
        <f t="shared" si="12"/>
        <v>19.519996643066406</v>
      </c>
      <c r="K18" s="172">
        <f t="shared" si="13"/>
        <v>20.389999389648438</v>
      </c>
      <c r="L18" s="250">
        <f>IF($A18="N/A"," ",IF(Pricetype1=2,MAX(C18,0),IF(OR(Pricetype1=1,Pricetype1=4),IF(C18=0,0,(_xll.EURO(C18,Strikeprice1,0,0,($AH18+IF(Smile=TRUE,VLOOKUP(MAX(-5,Strikeprice1-C18),Volsmile,2),0)),($A18-DateToday)+15,IF(Pricetype1=1,1,0),0))),C18)))</f>
        <v>31.647677931674693</v>
      </c>
      <c r="M18" s="250">
        <f>IF($A18="N/A"," ",IF(Pricetype1=2,MAX(D18,0),IF(OR(Pricetype1=1,Pricetype1=4),IF(D18=0,0,(_xll.EURO(D18,Strikeprice1,0,0,($AH18+IF(Smile=TRUE,VLOOKUP(MAX(-5,Strikeprice1-D18),Volsmile,2),0)),($A18-DateToday)+15,IF(Pricetype1=1,1,0),0))),D18)))</f>
        <v>31.647677931674693</v>
      </c>
      <c r="N18" s="250">
        <f>IF($A18="N/A"," ",IF(Pricetype1=2,MAX(E18,0),IF(OR(Pricetype1=1,Pricetype1=4),IF(E18=0,0,(_xll.EURO(E18,Strikeprice1,0,0,($AK18+IF(Smile=TRUE,VLOOKUP(MAX(-5,Strikeprice1-E18),Volsmile,2),0)),($A18-DateToday)+15,IF(Pricetype1=1,1,0),0))),E18)))</f>
        <v>20.389999389648438</v>
      </c>
      <c r="O18" s="250">
        <f>IF($A18="N/A"," ",IF(Pricetype1=2,MAX(F18,0),IF(OR(Pricetype1=1,Pricetype1=4),IF(F18=0,0,(_xll.EURO(F18,Strikeprice1,0,0,($AK18+IF(Smile=TRUE,VLOOKUP(MAX(-5,Strikeprice1-F18),Volsmile,2),0)),($A18-DateToday)+15,IF(Pricetype1=1,1,0),0))),F18)))</f>
        <v>25.019996643066406</v>
      </c>
      <c r="P18" s="250">
        <f>IF($A18="N/A"," ",IF(Pricetype1=2,MAX(G18,0),IF(OR(Pricetype1=1,Pricetype1=4),IF(G18=0,0,(_xll.EURO(G18,Strikeprice1,0,0,($AK18+IF(Smile=TRUE,VLOOKUP(MAX(-5,Strikeprice1-G18),Volsmile,2),0)),($A18-DateToday)+15,IF(Pricetype1=1,1,0),0))),G18)))</f>
        <v>25.019996643066406</v>
      </c>
      <c r="Q18" s="250">
        <f>IF($A18="N/A"," ",IF(Pricetype1=2,MAX(H18,0),IF(OR(Pricetype1=1,Pricetype1=4),IF(H18=0,0,(_xll.EURO(H18,Strikeprice1,0,0,($AK18+IF(Smile=TRUE,VLOOKUP(MAX(-5,Strikeprice1-H18),Volsmile,2),0)),($A18-DateToday)+15,IF(Pricetype1=1,1,0),0))),H18)))</f>
        <v>20.389999389648438</v>
      </c>
      <c r="R18" s="250">
        <f>IF($A18="N/A"," ",IF(Pricetype1=2,MAX(I18,0),IF(OR(Pricetype1=1,Pricetype1=4),IF(I18=0,0,(_xll.EURO(I18,Strikeprice1,0,0,($AK18+IF(Smile=TRUE,VLOOKUP(MAX(-5,Strikeprice1-I18),Volsmile,2),0)),($A18-DateToday)+15,IF(Pricetype1=1,1,0),0))),I18)))</f>
        <v>19.519996643066406</v>
      </c>
      <c r="S18" s="250">
        <f>IF($A18="N/A"," ",IF(Pricetype1=2,MAX(J18,0),IF(OR(Pricetype1=1,Pricetype1=4),IF(J18=0,0,(_xll.EURO(J18,Strikeprice1,0,0,($AK18+IF(Smile=TRUE,VLOOKUP(MAX(-5,Strikeprice1-J18),Volsmile,2),0)),($A18-DateToday)+15,IF(Pricetype1=1,1,0),0))),J18)))</f>
        <v>19.519996643066406</v>
      </c>
      <c r="T18" s="250">
        <f>IF($A18="N/A"," ",IF(Pricetype1=2,MAX(K18,0),IF(OR(Pricetype1=1,Pricetype1=4),IF(K18=0,0,(_xll.EURO(K18,Strikeprice1,0,0,($AK18+IF(Smile=TRUE,VLOOKUP(MAX(-5,Strikeprice1-K18),Volsmile,2),0)),($A18-DateToday)+15,IF(Pricetype1=1,1,0),0))),K18)))</f>
        <v>20.389999389648438</v>
      </c>
      <c r="U18" s="177">
        <f t="shared" ca="1" si="0"/>
        <v>0.91941258196866571</v>
      </c>
      <c r="V18" s="178">
        <f t="shared" ca="1" si="14"/>
        <v>4888.3419111195972</v>
      </c>
      <c r="W18" s="178">
        <f t="shared" ca="1" si="15"/>
        <v>4888.3419111195972</v>
      </c>
      <c r="X18" s="178">
        <f t="shared" ca="1" si="16"/>
        <v>3149.4660935095994</v>
      </c>
      <c r="Y18" s="178">
        <f t="shared" ca="1" si="17"/>
        <v>920.14798857796143</v>
      </c>
      <c r="Z18" s="178">
        <f t="shared" ca="1" si="18"/>
        <v>920.14798857796143</v>
      </c>
      <c r="AA18" s="178">
        <f t="shared" ca="1" si="19"/>
        <v>749.87287940704755</v>
      </c>
      <c r="AB18" s="178">
        <f t="shared" ca="1" si="20"/>
        <v>717.87722054485494</v>
      </c>
      <c r="AC18" s="178">
        <f t="shared" ca="1" si="21"/>
        <v>717.87722054485494</v>
      </c>
      <c r="AD18" s="178">
        <f t="shared" ca="1" si="22"/>
        <v>749.87287940704755</v>
      </c>
      <c r="AE18" s="178">
        <f t="shared" ca="1" si="23"/>
        <v>17701.946092808521</v>
      </c>
      <c r="AF18" s="224">
        <f t="shared" si="24"/>
        <v>0.3</v>
      </c>
      <c r="AG18" s="224">
        <f t="shared" si="25"/>
        <v>0.45</v>
      </c>
      <c r="AH18" s="224">
        <f t="shared" si="26"/>
        <v>0.45</v>
      </c>
      <c r="AI18" s="224">
        <f t="shared" si="1"/>
        <v>0.15</v>
      </c>
      <c r="AJ18" s="224">
        <f t="shared" si="2"/>
        <v>0.27</v>
      </c>
      <c r="AK18" s="224">
        <f t="shared" si="27"/>
        <v>0.27</v>
      </c>
      <c r="AL18" s="224">
        <f ca="1">IF($A18="N/A"," ",IF(PV=1,0,'Pricing Inputs1'!R51))</f>
        <v>4.9389184260705897E-2</v>
      </c>
      <c r="AM18" s="313">
        <f t="shared" ca="1" si="3"/>
        <v>0.91941258196866571</v>
      </c>
      <c r="BQ18">
        <f t="shared" si="28"/>
        <v>21</v>
      </c>
      <c r="BR18">
        <f t="shared" si="29"/>
        <v>5</v>
      </c>
      <c r="BS18">
        <f t="shared" si="30"/>
        <v>5</v>
      </c>
    </row>
    <row r="19" spans="1:71" x14ac:dyDescent="0.2">
      <c r="A19" s="253">
        <f>IF(A18="N/A","N/A",IF(EDATE(A18,1)&gt;Inputs!$M$5,"N/A",EDATE(A18,1)))</f>
        <v>37712</v>
      </c>
      <c r="B19" s="324">
        <f t="shared" si="4"/>
        <v>2003</v>
      </c>
      <c r="C19" s="172">
        <f t="shared" si="5"/>
        <v>31.847671065219615</v>
      </c>
      <c r="D19" s="172">
        <f t="shared" si="6"/>
        <v>31.847671065219615</v>
      </c>
      <c r="E19" s="172">
        <f t="shared" si="7"/>
        <v>17.389999389648438</v>
      </c>
      <c r="F19" s="172">
        <f t="shared" si="8"/>
        <v>21.519996643066406</v>
      </c>
      <c r="G19" s="172">
        <f t="shared" si="9"/>
        <v>21.519996643066406</v>
      </c>
      <c r="H19" s="172">
        <f t="shared" si="10"/>
        <v>17.389999389648438</v>
      </c>
      <c r="I19" s="172">
        <f t="shared" si="11"/>
        <v>16.014999389648438</v>
      </c>
      <c r="J19" s="172">
        <f t="shared" si="12"/>
        <v>16.014999389648438</v>
      </c>
      <c r="K19" s="172">
        <f t="shared" si="13"/>
        <v>17.389999389648438</v>
      </c>
      <c r="L19" s="250">
        <f>IF($A19="N/A"," ",IF(Pricetype1=2,MAX(C19,0),IF(OR(Pricetype1=1,Pricetype1=4),IF(C19=0,0,(_xll.EURO(C19,Strikeprice1,0,0,($AH19+IF(Smile=TRUE,VLOOKUP(MAX(-5,Strikeprice1-C19),Volsmile,2),0)),($A19-DateToday)+15,IF(Pricetype1=1,1,0),0))),C19)))</f>
        <v>31.847671065219615</v>
      </c>
      <c r="M19" s="250">
        <f>IF($A19="N/A"," ",IF(Pricetype1=2,MAX(D19,0),IF(OR(Pricetype1=1,Pricetype1=4),IF(D19=0,0,(_xll.EURO(D19,Strikeprice1,0,0,($AH19+IF(Smile=TRUE,VLOOKUP(MAX(-5,Strikeprice1-D19),Volsmile,2),0)),($A19-DateToday)+15,IF(Pricetype1=1,1,0),0))),D19)))</f>
        <v>31.847671065219615</v>
      </c>
      <c r="N19" s="250">
        <f>IF($A19="N/A"," ",IF(Pricetype1=2,MAX(E19,0),IF(OR(Pricetype1=1,Pricetype1=4),IF(E19=0,0,(_xll.EURO(E19,Strikeprice1,0,0,($AK19+IF(Smile=TRUE,VLOOKUP(MAX(-5,Strikeprice1-E19),Volsmile,2),0)),($A19-DateToday)+15,IF(Pricetype1=1,1,0),0))),E19)))</f>
        <v>17.389999389648438</v>
      </c>
      <c r="O19" s="250">
        <f>IF($A19="N/A"," ",IF(Pricetype1=2,MAX(F19,0),IF(OR(Pricetype1=1,Pricetype1=4),IF(F19=0,0,(_xll.EURO(F19,Strikeprice1,0,0,($AK19+IF(Smile=TRUE,VLOOKUP(MAX(-5,Strikeprice1-F19),Volsmile,2),0)),($A19-DateToday)+15,IF(Pricetype1=1,1,0),0))),F19)))</f>
        <v>21.519996643066406</v>
      </c>
      <c r="P19" s="250">
        <f>IF($A19="N/A"," ",IF(Pricetype1=2,MAX(G19,0),IF(OR(Pricetype1=1,Pricetype1=4),IF(G19=0,0,(_xll.EURO(G19,Strikeprice1,0,0,($AK19+IF(Smile=TRUE,VLOOKUP(MAX(-5,Strikeprice1-G19),Volsmile,2),0)),($A19-DateToday)+15,IF(Pricetype1=1,1,0),0))),G19)))</f>
        <v>21.519996643066406</v>
      </c>
      <c r="Q19" s="250">
        <f>IF($A19="N/A"," ",IF(Pricetype1=2,MAX(H19,0),IF(OR(Pricetype1=1,Pricetype1=4),IF(H19=0,0,(_xll.EURO(H19,Strikeprice1,0,0,($AK19+IF(Smile=TRUE,VLOOKUP(MAX(-5,Strikeprice1-H19),Volsmile,2),0)),($A19-DateToday)+15,IF(Pricetype1=1,1,0),0))),H19)))</f>
        <v>17.389999389648438</v>
      </c>
      <c r="R19" s="250">
        <f>IF($A19="N/A"," ",IF(Pricetype1=2,MAX(I19,0),IF(OR(Pricetype1=1,Pricetype1=4),IF(I19=0,0,(_xll.EURO(I19,Strikeprice1,0,0,($AK19+IF(Smile=TRUE,VLOOKUP(MAX(-5,Strikeprice1-I19),Volsmile,2),0)),($A19-DateToday)+15,IF(Pricetype1=1,1,0),0))),I19)))</f>
        <v>16.014999389648438</v>
      </c>
      <c r="S19" s="250">
        <f>IF($A19="N/A"," ",IF(Pricetype1=2,MAX(J19,0),IF(OR(Pricetype1=1,Pricetype1=4),IF(J19=0,0,(_xll.EURO(J19,Strikeprice1,0,0,($AK19+IF(Smile=TRUE,VLOOKUP(MAX(-5,Strikeprice1-J19),Volsmile,2),0)),($A19-DateToday)+15,IF(Pricetype1=1,1,0),0))),J19)))</f>
        <v>16.014999389648438</v>
      </c>
      <c r="T19" s="250">
        <f>IF($A19="N/A"," ",IF(Pricetype1=2,MAX(K19,0),IF(OR(Pricetype1=1,Pricetype1=4),IF(K19=0,0,(_xll.EURO(K19,Strikeprice1,0,0,($AK19+IF(Smile=TRUE,VLOOKUP(MAX(-5,Strikeprice1-K19),Volsmile,2),0)),($A19-DateToday)+15,IF(Pricetype1=1,1,0),0))),K19)))</f>
        <v>17.389999389648438</v>
      </c>
      <c r="U19" s="177">
        <f t="shared" ca="1" si="0"/>
        <v>0.91527254861000962</v>
      </c>
      <c r="V19" s="178">
        <f t="shared" ca="1" si="14"/>
        <v>5130.2766351155997</v>
      </c>
      <c r="W19" s="178">
        <f t="shared" ca="1" si="15"/>
        <v>5130.2766351155997</v>
      </c>
      <c r="X19" s="178">
        <f t="shared" ca="1" si="16"/>
        <v>2801.3196748574464</v>
      </c>
      <c r="Y19" s="178">
        <f t="shared" ca="1" si="17"/>
        <v>630.29318955450367</v>
      </c>
      <c r="Z19" s="178">
        <f t="shared" ca="1" si="18"/>
        <v>630.29318955450367</v>
      </c>
      <c r="AA19" s="178">
        <f t="shared" ca="1" si="19"/>
        <v>509.33084997408116</v>
      </c>
      <c r="AB19" s="178">
        <f t="shared" ca="1" si="20"/>
        <v>469.05885783524076</v>
      </c>
      <c r="AC19" s="178">
        <f t="shared" ca="1" si="21"/>
        <v>469.05885783524076</v>
      </c>
      <c r="AD19" s="178">
        <f t="shared" ca="1" si="22"/>
        <v>509.33084997408116</v>
      </c>
      <c r="AE19" s="178">
        <f t="shared" ca="1" si="23"/>
        <v>16279.238739816297</v>
      </c>
      <c r="AF19" s="224">
        <f t="shared" si="24"/>
        <v>0.3</v>
      </c>
      <c r="AG19" s="224">
        <f t="shared" si="25"/>
        <v>0.45</v>
      </c>
      <c r="AH19" s="224">
        <f t="shared" si="26"/>
        <v>0.45</v>
      </c>
      <c r="AI19" s="224">
        <f t="shared" si="1"/>
        <v>0.15</v>
      </c>
      <c r="AJ19" s="224">
        <f t="shared" si="2"/>
        <v>0.27</v>
      </c>
      <c r="AK19" s="224">
        <f t="shared" si="27"/>
        <v>0.27</v>
      </c>
      <c r="AL19" s="224">
        <f ca="1">IF($A19="N/A"," ",IF(PV=1,0,'Pricing Inputs1'!R52))</f>
        <v>4.9676439054888298E-2</v>
      </c>
      <c r="AM19" s="313">
        <f t="shared" ca="1" si="3"/>
        <v>0.91527254861000962</v>
      </c>
      <c r="BQ19">
        <f t="shared" si="28"/>
        <v>22</v>
      </c>
      <c r="BR19">
        <f t="shared" si="29"/>
        <v>4</v>
      </c>
      <c r="BS19">
        <f t="shared" si="30"/>
        <v>4</v>
      </c>
    </row>
    <row r="20" spans="1:71" x14ac:dyDescent="0.2">
      <c r="A20" s="253">
        <f>IF(A19="N/A","N/A",IF(EDATE(A19,1)&gt;Inputs!$M$5,"N/A",EDATE(A19,1)))</f>
        <v>37742</v>
      </c>
      <c r="B20" s="324">
        <f t="shared" si="4"/>
        <v>2003</v>
      </c>
      <c r="C20" s="172">
        <f t="shared" si="5"/>
        <v>35.125</v>
      </c>
      <c r="D20" s="172">
        <f t="shared" si="6"/>
        <v>35.125</v>
      </c>
      <c r="E20" s="172">
        <f t="shared" si="7"/>
        <v>17.930000305175781</v>
      </c>
      <c r="F20" s="172">
        <f t="shared" si="8"/>
        <v>21.839998245239258</v>
      </c>
      <c r="G20" s="172">
        <f t="shared" si="9"/>
        <v>21.839998245239258</v>
      </c>
      <c r="H20" s="172">
        <f t="shared" si="10"/>
        <v>17.930000305175781</v>
      </c>
      <c r="I20" s="172">
        <f t="shared" si="11"/>
        <v>15.345001220703125</v>
      </c>
      <c r="J20" s="172">
        <f t="shared" si="12"/>
        <v>15.345001220703125</v>
      </c>
      <c r="K20" s="172">
        <f t="shared" si="13"/>
        <v>17.930000305175781</v>
      </c>
      <c r="L20" s="250">
        <f>IF($A20="N/A"," ",IF(Pricetype1=2,MAX(C20,0),IF(OR(Pricetype1=1,Pricetype1=4),IF(C20=0,0,(_xll.EURO(C20,Strikeprice1,0,0,($AH20+IF(Smile=TRUE,VLOOKUP(MAX(-5,Strikeprice1-C20),Volsmile,2),0)),($A20-DateToday)+15,IF(Pricetype1=1,1,0),0))),C20)))</f>
        <v>35.125</v>
      </c>
      <c r="M20" s="250">
        <f>IF($A20="N/A"," ",IF(Pricetype1=2,MAX(D20,0),IF(OR(Pricetype1=1,Pricetype1=4),IF(D20=0,0,(_xll.EURO(D20,Strikeprice1,0,0,($AH20+IF(Smile=TRUE,VLOOKUP(MAX(-5,Strikeprice1-D20),Volsmile,2),0)),($A20-DateToday)+15,IF(Pricetype1=1,1,0),0))),D20)))</f>
        <v>35.125</v>
      </c>
      <c r="N20" s="250">
        <f>IF($A20="N/A"," ",IF(Pricetype1=2,MAX(E20,0),IF(OR(Pricetype1=1,Pricetype1=4),IF(E20=0,0,(_xll.EURO(E20,Strikeprice1,0,0,($AK20+IF(Smile=TRUE,VLOOKUP(MAX(-5,Strikeprice1-E20),Volsmile,2),0)),($A20-DateToday)+15,IF(Pricetype1=1,1,0),0))),E20)))</f>
        <v>17.930000305175781</v>
      </c>
      <c r="O20" s="250">
        <f>IF($A20="N/A"," ",IF(Pricetype1=2,MAX(F20,0),IF(OR(Pricetype1=1,Pricetype1=4),IF(F20=0,0,(_xll.EURO(F20,Strikeprice1,0,0,($AK20+IF(Smile=TRUE,VLOOKUP(MAX(-5,Strikeprice1-F20),Volsmile,2),0)),($A20-DateToday)+15,IF(Pricetype1=1,1,0),0))),F20)))</f>
        <v>21.839998245239258</v>
      </c>
      <c r="P20" s="250">
        <f>IF($A20="N/A"," ",IF(Pricetype1=2,MAX(G20,0),IF(OR(Pricetype1=1,Pricetype1=4),IF(G20=0,0,(_xll.EURO(G20,Strikeprice1,0,0,($AK20+IF(Smile=TRUE,VLOOKUP(MAX(-5,Strikeprice1-G20),Volsmile,2),0)),($A20-DateToday)+15,IF(Pricetype1=1,1,0),0))),G20)))</f>
        <v>21.839998245239258</v>
      </c>
      <c r="Q20" s="250">
        <f>IF($A20="N/A"," ",IF(Pricetype1=2,MAX(H20,0),IF(OR(Pricetype1=1,Pricetype1=4),IF(H20=0,0,(_xll.EURO(H20,Strikeprice1,0,0,($AK20+IF(Smile=TRUE,VLOOKUP(MAX(-5,Strikeprice1-H20),Volsmile,2),0)),($A20-DateToday)+15,IF(Pricetype1=1,1,0),0))),H20)))</f>
        <v>17.930000305175781</v>
      </c>
      <c r="R20" s="250">
        <f>IF($A20="N/A"," ",IF(Pricetype1=2,MAX(I20,0),IF(OR(Pricetype1=1,Pricetype1=4),IF(I20=0,0,(_xll.EURO(I20,Strikeprice1,0,0,($AK20+IF(Smile=TRUE,VLOOKUP(MAX(-5,Strikeprice1-I20),Volsmile,2),0)),($A20-DateToday)+15,IF(Pricetype1=1,1,0),0))),I20)))</f>
        <v>15.345001220703125</v>
      </c>
      <c r="S20" s="250">
        <f>IF($A20="N/A"," ",IF(Pricetype1=2,MAX(J20,0),IF(OR(Pricetype1=1,Pricetype1=4),IF(J20=0,0,(_xll.EURO(J20,Strikeprice1,0,0,($AK20+IF(Smile=TRUE,VLOOKUP(MAX(-5,Strikeprice1-J20),Volsmile,2),0)),($A20-DateToday)+15,IF(Pricetype1=1,1,0),0))),J20)))</f>
        <v>15.345001220703125</v>
      </c>
      <c r="T20" s="250">
        <f>IF($A20="N/A"," ",IF(Pricetype1=2,MAX(K20,0),IF(OR(Pricetype1=1,Pricetype1=4),IF(K20=0,0,(_xll.EURO(K20,Strikeprice1,0,0,($AK20+IF(Smile=TRUE,VLOOKUP(MAX(-5,Strikeprice1-K20),Volsmile,2),0)),($A20-DateToday)+15,IF(Pricetype1=1,1,0),0))),K20)))</f>
        <v>17.930000305175781</v>
      </c>
      <c r="U20" s="177">
        <f t="shared" ca="1" si="0"/>
        <v>0.91093475900052012</v>
      </c>
      <c r="V20" s="178">
        <f t="shared" ca="1" si="14"/>
        <v>5375.426012862069</v>
      </c>
      <c r="W20" s="178">
        <f t="shared" ca="1" si="15"/>
        <v>5375.426012862069</v>
      </c>
      <c r="X20" s="178">
        <f t="shared" ca="1" si="16"/>
        <v>2743.9541651549248</v>
      </c>
      <c r="Y20" s="178">
        <f t="shared" ca="1" si="17"/>
        <v>795.79254152395231</v>
      </c>
      <c r="Z20" s="178">
        <f t="shared" ca="1" si="18"/>
        <v>795.79254152395231</v>
      </c>
      <c r="AA20" s="178">
        <f t="shared" ca="1" si="19"/>
        <v>653.32242027498216</v>
      </c>
      <c r="AB20" s="178">
        <f t="shared" ca="1" si="20"/>
        <v>559.13179955375551</v>
      </c>
      <c r="AC20" s="178">
        <f t="shared" ca="1" si="21"/>
        <v>559.13179955375551</v>
      </c>
      <c r="AD20" s="178">
        <f t="shared" ca="1" si="22"/>
        <v>653.32242027498216</v>
      </c>
      <c r="AE20" s="178">
        <f t="shared" ca="1" si="23"/>
        <v>17511.299713584438</v>
      </c>
      <c r="AF20" s="224">
        <f t="shared" si="24"/>
        <v>0.35</v>
      </c>
      <c r="AG20" s="224">
        <f t="shared" si="25"/>
        <v>0.45</v>
      </c>
      <c r="AH20" s="224">
        <f t="shared" si="26"/>
        <v>0.45</v>
      </c>
      <c r="AI20" s="224">
        <f t="shared" si="1"/>
        <v>0.17499999999999999</v>
      </c>
      <c r="AJ20" s="224">
        <f t="shared" si="2"/>
        <v>0.27</v>
      </c>
      <c r="AK20" s="224">
        <f t="shared" si="27"/>
        <v>0.27</v>
      </c>
      <c r="AL20" s="224">
        <f ca="1">IF($A20="N/A"," ",IF(PV=1,0,'Pricing Inputs1'!R53))</f>
        <v>4.9994318326325199E-2</v>
      </c>
      <c r="AM20" s="313">
        <f t="shared" ca="1" si="3"/>
        <v>0.91093475900052012</v>
      </c>
      <c r="BQ20">
        <f t="shared" si="28"/>
        <v>21</v>
      </c>
      <c r="BR20">
        <f t="shared" si="29"/>
        <v>5</v>
      </c>
      <c r="BS20">
        <f t="shared" si="30"/>
        <v>5</v>
      </c>
    </row>
    <row r="21" spans="1:71" x14ac:dyDescent="0.2">
      <c r="A21" s="253">
        <f>IF(A20="N/A","N/A",IF(EDATE(A20,1)&gt;Inputs!$M$5,"N/A",EDATE(A20,1)))</f>
        <v>37773</v>
      </c>
      <c r="B21" s="324">
        <f t="shared" si="4"/>
        <v>2003</v>
      </c>
      <c r="C21" s="172">
        <f t="shared" si="5"/>
        <v>43.5</v>
      </c>
      <c r="D21" s="172">
        <f t="shared" si="6"/>
        <v>43.5</v>
      </c>
      <c r="E21" s="172">
        <f t="shared" si="7"/>
        <v>20.180000305175781</v>
      </c>
      <c r="F21" s="172">
        <f t="shared" si="8"/>
        <v>28.839998245239258</v>
      </c>
      <c r="G21" s="172">
        <f t="shared" si="9"/>
        <v>28.839998245239258</v>
      </c>
      <c r="H21" s="172">
        <f t="shared" si="10"/>
        <v>20.180000305175781</v>
      </c>
      <c r="I21" s="172">
        <f t="shared" si="11"/>
        <v>19.339998245239258</v>
      </c>
      <c r="J21" s="172">
        <f t="shared" si="12"/>
        <v>19.339998245239258</v>
      </c>
      <c r="K21" s="172">
        <f t="shared" si="13"/>
        <v>20.180000305175781</v>
      </c>
      <c r="L21" s="250">
        <f>IF($A21="N/A"," ",IF(Pricetype1=2,MAX(C21,0),IF(OR(Pricetype1=1,Pricetype1=4),IF(C21=0,0,(_xll.EURO(C21,Strikeprice1,0,0,($AH21+IF(Smile=TRUE,VLOOKUP(MAX(-5,Strikeprice1-C21),Volsmile,2),0)),($A21-DateToday)+15,IF(Pricetype1=1,1,0),0))),C21)))</f>
        <v>43.5</v>
      </c>
      <c r="M21" s="250">
        <f>IF($A21="N/A"," ",IF(Pricetype1=2,MAX(D21,0),IF(OR(Pricetype1=1,Pricetype1=4),IF(D21=0,0,(_xll.EURO(D21,Strikeprice1,0,0,($AH21+IF(Smile=TRUE,VLOOKUP(MAX(-5,Strikeprice1-D21),Volsmile,2),0)),($A21-DateToday)+15,IF(Pricetype1=1,1,0),0))),D21)))</f>
        <v>43.5</v>
      </c>
      <c r="N21" s="250">
        <f>IF($A21="N/A"," ",IF(Pricetype1=2,MAX(E21,0),IF(OR(Pricetype1=1,Pricetype1=4),IF(E21=0,0,(_xll.EURO(E21,Strikeprice1,0,0,($AK21+IF(Smile=TRUE,VLOOKUP(MAX(-5,Strikeprice1-E21),Volsmile,2),0)),($A21-DateToday)+15,IF(Pricetype1=1,1,0),0))),E21)))</f>
        <v>20.180000305175781</v>
      </c>
      <c r="O21" s="250">
        <f>IF($A21="N/A"," ",IF(Pricetype1=2,MAX(F21,0),IF(OR(Pricetype1=1,Pricetype1=4),IF(F21=0,0,(_xll.EURO(F21,Strikeprice1,0,0,($AK21+IF(Smile=TRUE,VLOOKUP(MAX(-5,Strikeprice1-F21),Volsmile,2),0)),($A21-DateToday)+15,IF(Pricetype1=1,1,0),0))),F21)))</f>
        <v>28.839998245239258</v>
      </c>
      <c r="P21" s="250">
        <f>IF($A21="N/A"," ",IF(Pricetype1=2,MAX(G21,0),IF(OR(Pricetype1=1,Pricetype1=4),IF(G21=0,0,(_xll.EURO(G21,Strikeprice1,0,0,($AK21+IF(Smile=TRUE,VLOOKUP(MAX(-5,Strikeprice1-G21),Volsmile,2),0)),($A21-DateToday)+15,IF(Pricetype1=1,1,0),0))),G21)))</f>
        <v>28.839998245239258</v>
      </c>
      <c r="Q21" s="250">
        <f>IF($A21="N/A"," ",IF(Pricetype1=2,MAX(H21,0),IF(OR(Pricetype1=1,Pricetype1=4),IF(H21=0,0,(_xll.EURO(H21,Strikeprice1,0,0,($AK21+IF(Smile=TRUE,VLOOKUP(MAX(-5,Strikeprice1-H21),Volsmile,2),0)),($A21-DateToday)+15,IF(Pricetype1=1,1,0),0))),H21)))</f>
        <v>20.180000305175781</v>
      </c>
      <c r="R21" s="250">
        <f>IF($A21="N/A"," ",IF(Pricetype1=2,MAX(I21,0),IF(OR(Pricetype1=1,Pricetype1=4),IF(I21=0,0,(_xll.EURO(I21,Strikeprice1,0,0,($AK21+IF(Smile=TRUE,VLOOKUP(MAX(-5,Strikeprice1-I21),Volsmile,2),0)),($A21-DateToday)+15,IF(Pricetype1=1,1,0),0))),I21)))</f>
        <v>19.339998245239258</v>
      </c>
      <c r="S21" s="250">
        <f>IF($A21="N/A"," ",IF(Pricetype1=2,MAX(J21,0),IF(OR(Pricetype1=1,Pricetype1=4),IF(J21=0,0,(_xll.EURO(J21,Strikeprice1,0,0,($AK21+IF(Smile=TRUE,VLOOKUP(MAX(-5,Strikeprice1-J21),Volsmile,2),0)),($A21-DateToday)+15,IF(Pricetype1=1,1,0),0))),J21)))</f>
        <v>19.339998245239258</v>
      </c>
      <c r="T21" s="250">
        <f>IF($A21="N/A"," ",IF(Pricetype1=2,MAX(K21,0),IF(OR(Pricetype1=1,Pricetype1=4),IF(K21=0,0,(_xll.EURO(K21,Strikeprice1,0,0,($AK21+IF(Smile=TRUE,VLOOKUP(MAX(-5,Strikeprice1-K21),Volsmile,2),0)),($A21-DateToday)+15,IF(Pricetype1=1,1,0),0))),K21)))</f>
        <v>20.180000305175781</v>
      </c>
      <c r="U21" s="177">
        <f t="shared" ca="1" si="0"/>
        <v>0.90674686046357655</v>
      </c>
      <c r="V21" s="178">
        <f t="shared" ca="1" si="14"/>
        <v>6626.5060562678182</v>
      </c>
      <c r="W21" s="178">
        <f t="shared" ca="1" si="15"/>
        <v>6626.5060562678182</v>
      </c>
      <c r="X21" s="178">
        <f t="shared" ca="1" si="16"/>
        <v>3074.0895227065225</v>
      </c>
      <c r="Y21" s="178">
        <f t="shared" ca="1" si="17"/>
        <v>836.81849166866414</v>
      </c>
      <c r="Z21" s="178">
        <f t="shared" ca="1" si="18"/>
        <v>836.81849166866414</v>
      </c>
      <c r="AA21" s="178">
        <f t="shared" ca="1" si="19"/>
        <v>585.54086146790905</v>
      </c>
      <c r="AB21" s="178">
        <f t="shared" ca="1" si="20"/>
        <v>701.4593076096711</v>
      </c>
      <c r="AC21" s="178">
        <f t="shared" ca="1" si="21"/>
        <v>701.4593076096711</v>
      </c>
      <c r="AD21" s="178">
        <f t="shared" ca="1" si="22"/>
        <v>731.9260768348862</v>
      </c>
      <c r="AE21" s="178">
        <f t="shared" ca="1" si="23"/>
        <v>20721.12417210163</v>
      </c>
      <c r="AF21" s="224">
        <f t="shared" si="24"/>
        <v>0.35</v>
      </c>
      <c r="AG21" s="224">
        <f t="shared" si="25"/>
        <v>0.55000000000000004</v>
      </c>
      <c r="AH21" s="224">
        <f t="shared" si="26"/>
        <v>0.55000000000000004</v>
      </c>
      <c r="AI21" s="224">
        <f t="shared" si="1"/>
        <v>0.17499999999999999</v>
      </c>
      <c r="AJ21" s="224">
        <f t="shared" si="2"/>
        <v>0.33</v>
      </c>
      <c r="AK21" s="224">
        <f t="shared" si="27"/>
        <v>0.33</v>
      </c>
      <c r="AL21" s="224">
        <f ca="1">IF($A21="N/A"," ",IF(PV=1,0,'Pricing Inputs1'!R54))</f>
        <v>5.0281435116621899E-2</v>
      </c>
      <c r="AM21" s="313">
        <f t="shared" ca="1" si="3"/>
        <v>0.90674686046357655</v>
      </c>
      <c r="BQ21">
        <f t="shared" si="28"/>
        <v>21</v>
      </c>
      <c r="BR21">
        <f t="shared" si="29"/>
        <v>4</v>
      </c>
      <c r="BS21">
        <f t="shared" si="30"/>
        <v>5</v>
      </c>
    </row>
    <row r="22" spans="1:71" x14ac:dyDescent="0.2">
      <c r="A22" s="253">
        <f>IF(A21="N/A","N/A",IF(EDATE(A21,1)&gt;Inputs!$M$5,"N/A",EDATE(A21,1)))</f>
        <v>37803</v>
      </c>
      <c r="B22" s="324">
        <f t="shared" si="4"/>
        <v>2003</v>
      </c>
      <c r="C22" s="172">
        <f t="shared" si="5"/>
        <v>54.5</v>
      </c>
      <c r="D22" s="172">
        <f t="shared" si="6"/>
        <v>54.5</v>
      </c>
      <c r="E22" s="172">
        <f t="shared" si="7"/>
        <v>20.680000305175781</v>
      </c>
      <c r="F22" s="172">
        <f t="shared" si="8"/>
        <v>34.840003967285156</v>
      </c>
      <c r="G22" s="172">
        <f t="shared" si="9"/>
        <v>34.840003967285156</v>
      </c>
      <c r="H22" s="172">
        <f t="shared" si="10"/>
        <v>20.680000305175781</v>
      </c>
      <c r="I22" s="172">
        <f t="shared" si="11"/>
        <v>25.339998245239258</v>
      </c>
      <c r="J22" s="172">
        <f t="shared" si="12"/>
        <v>25.339998245239258</v>
      </c>
      <c r="K22" s="172">
        <f t="shared" si="13"/>
        <v>20.680000305175781</v>
      </c>
      <c r="L22" s="250">
        <f>IF($A22="N/A"," ",IF(Pricetype1=2,MAX(C22,0),IF(OR(Pricetype1=1,Pricetype1=4),IF(C22=0,0,(_xll.EURO(C22,Strikeprice1,0,0,($AH22+IF(Smile=TRUE,VLOOKUP(MAX(-5,Strikeprice1-C22),Volsmile,2),0)),($A22-DateToday)+15,IF(Pricetype1=1,1,0),0))),C22)))</f>
        <v>54.5</v>
      </c>
      <c r="M22" s="250">
        <f>IF($A22="N/A"," ",IF(Pricetype1=2,MAX(D22,0),IF(OR(Pricetype1=1,Pricetype1=4),IF(D22=0,0,(_xll.EURO(D22,Strikeprice1,0,0,($AH22+IF(Smile=TRUE,VLOOKUP(MAX(-5,Strikeprice1-D22),Volsmile,2),0)),($A22-DateToday)+15,IF(Pricetype1=1,1,0),0))),D22)))</f>
        <v>54.5</v>
      </c>
      <c r="N22" s="250">
        <f>IF($A22="N/A"," ",IF(Pricetype1=2,MAX(E22,0),IF(OR(Pricetype1=1,Pricetype1=4),IF(E22=0,0,(_xll.EURO(E22,Strikeprice1,0,0,($AK22+IF(Smile=TRUE,VLOOKUP(MAX(-5,Strikeprice1-E22),Volsmile,2),0)),($A22-DateToday)+15,IF(Pricetype1=1,1,0),0))),E22)))</f>
        <v>20.680000305175781</v>
      </c>
      <c r="O22" s="250">
        <f>IF($A22="N/A"," ",IF(Pricetype1=2,MAX(F22,0),IF(OR(Pricetype1=1,Pricetype1=4),IF(F22=0,0,(_xll.EURO(F22,Strikeprice1,0,0,($AK22+IF(Smile=TRUE,VLOOKUP(MAX(-5,Strikeprice1-F22),Volsmile,2),0)),($A22-DateToday)+15,IF(Pricetype1=1,1,0),0))),F22)))</f>
        <v>34.840003967285156</v>
      </c>
      <c r="P22" s="250">
        <f>IF($A22="N/A"," ",IF(Pricetype1=2,MAX(G22,0),IF(OR(Pricetype1=1,Pricetype1=4),IF(G22=0,0,(_xll.EURO(G22,Strikeprice1,0,0,($AK22+IF(Smile=TRUE,VLOOKUP(MAX(-5,Strikeprice1-G22),Volsmile,2),0)),($A22-DateToday)+15,IF(Pricetype1=1,1,0),0))),G22)))</f>
        <v>34.840003967285156</v>
      </c>
      <c r="Q22" s="250">
        <f>IF($A22="N/A"," ",IF(Pricetype1=2,MAX(H22,0),IF(OR(Pricetype1=1,Pricetype1=4),IF(H22=0,0,(_xll.EURO(H22,Strikeprice1,0,0,($AK22+IF(Smile=TRUE,VLOOKUP(MAX(-5,Strikeprice1-H22),Volsmile,2),0)),($A22-DateToday)+15,IF(Pricetype1=1,1,0),0))),H22)))</f>
        <v>20.680000305175781</v>
      </c>
      <c r="R22" s="250">
        <f>IF($A22="N/A"," ",IF(Pricetype1=2,MAX(I22,0),IF(OR(Pricetype1=1,Pricetype1=4),IF(I22=0,0,(_xll.EURO(I22,Strikeprice1,0,0,($AK22+IF(Smile=TRUE,VLOOKUP(MAX(-5,Strikeprice1-I22),Volsmile,2),0)),($A22-DateToday)+15,IF(Pricetype1=1,1,0),0))),I22)))</f>
        <v>25.339998245239258</v>
      </c>
      <c r="S22" s="250">
        <f>IF($A22="N/A"," ",IF(Pricetype1=2,MAX(J22,0),IF(OR(Pricetype1=1,Pricetype1=4),IF(J22=0,0,(_xll.EURO(J22,Strikeprice1,0,0,($AK22+IF(Smile=TRUE,VLOOKUP(MAX(-5,Strikeprice1-J22),Volsmile,2),0)),($A22-DateToday)+15,IF(Pricetype1=1,1,0),0))),J22)))</f>
        <v>25.339998245239258</v>
      </c>
      <c r="T22" s="250">
        <f>IF($A22="N/A"," ",IF(Pricetype1=2,MAX(K22,0),IF(OR(Pricetype1=1,Pricetype1=4),IF(K22=0,0,(_xll.EURO(K22,Strikeprice1,0,0,($AK22+IF(Smile=TRUE,VLOOKUP(MAX(-5,Strikeprice1-K22),Volsmile,2),0)),($A22-DateToday)+15,IF(Pricetype1=1,1,0),0))),K22)))</f>
        <v>20.680000305175781</v>
      </c>
      <c r="U22" s="177">
        <f t="shared" ca="1" si="0"/>
        <v>0.90238111374829</v>
      </c>
      <c r="V22" s="178">
        <f t="shared" ca="1" si="14"/>
        <v>8655.6396430735967</v>
      </c>
      <c r="W22" s="178">
        <f t="shared" ca="1" si="15"/>
        <v>8655.6396430735967</v>
      </c>
      <c r="X22" s="178">
        <f t="shared" ca="1" si="16"/>
        <v>3284.3785405551116</v>
      </c>
      <c r="Y22" s="178">
        <f t="shared" ca="1" si="17"/>
        <v>1006.0467706557959</v>
      </c>
      <c r="Z22" s="178">
        <f t="shared" ca="1" si="18"/>
        <v>1006.0467706557959</v>
      </c>
      <c r="AA22" s="178">
        <f t="shared" ca="1" si="19"/>
        <v>597.15973464638398</v>
      </c>
      <c r="AB22" s="178">
        <f t="shared" ca="1" si="20"/>
        <v>914.65343355674861</v>
      </c>
      <c r="AC22" s="178">
        <f t="shared" ca="1" si="21"/>
        <v>914.65343355674861</v>
      </c>
      <c r="AD22" s="178">
        <f t="shared" ca="1" si="22"/>
        <v>746.44966830797989</v>
      </c>
      <c r="AE22" s="178">
        <f t="shared" ca="1" si="23"/>
        <v>25780.667638081763</v>
      </c>
      <c r="AF22" s="224">
        <f t="shared" si="24"/>
        <v>0.39</v>
      </c>
      <c r="AG22" s="224">
        <f t="shared" si="25"/>
        <v>0.7</v>
      </c>
      <c r="AH22" s="224">
        <f t="shared" si="26"/>
        <v>0.7</v>
      </c>
      <c r="AI22" s="224">
        <f t="shared" si="1"/>
        <v>0.19500000000000001</v>
      </c>
      <c r="AJ22" s="224">
        <f t="shared" si="2"/>
        <v>0.42</v>
      </c>
      <c r="AK22" s="224">
        <f t="shared" si="27"/>
        <v>0.42</v>
      </c>
      <c r="AL22" s="224">
        <f ca="1">IF($A22="N/A"," ",IF(PV=1,0,'Pricing Inputs1'!R55))</f>
        <v>5.0586374239718297E-2</v>
      </c>
      <c r="AM22" s="313">
        <f t="shared" ca="1" si="3"/>
        <v>0.90238111374829</v>
      </c>
      <c r="BQ22">
        <f t="shared" si="28"/>
        <v>22</v>
      </c>
      <c r="BR22">
        <f t="shared" si="29"/>
        <v>4</v>
      </c>
      <c r="BS22">
        <f t="shared" si="30"/>
        <v>5</v>
      </c>
    </row>
    <row r="23" spans="1:71" x14ac:dyDescent="0.2">
      <c r="A23" s="253">
        <f>IF(A22="N/A","N/A",IF(EDATE(A22,1)&gt;Inputs!$M$5,"N/A",EDATE(A22,1)))</f>
        <v>37834</v>
      </c>
      <c r="B23" s="324">
        <f t="shared" si="4"/>
        <v>2003</v>
      </c>
      <c r="C23" s="172">
        <f t="shared" si="5"/>
        <v>54.5</v>
      </c>
      <c r="D23" s="172">
        <f t="shared" si="6"/>
        <v>54.5</v>
      </c>
      <c r="E23" s="172">
        <f t="shared" si="7"/>
        <v>21.680000305175781</v>
      </c>
      <c r="F23" s="172">
        <f t="shared" si="8"/>
        <v>32.840007781982422</v>
      </c>
      <c r="G23" s="172">
        <f t="shared" si="9"/>
        <v>32.840007781982422</v>
      </c>
      <c r="H23" s="172">
        <f t="shared" si="10"/>
        <v>21.680000305175781</v>
      </c>
      <c r="I23" s="172">
        <f t="shared" si="11"/>
        <v>25.339998245239258</v>
      </c>
      <c r="J23" s="172">
        <f t="shared" si="12"/>
        <v>25.339998245239258</v>
      </c>
      <c r="K23" s="172">
        <f t="shared" si="13"/>
        <v>21.680000305175781</v>
      </c>
      <c r="L23" s="250">
        <f>IF($A23="N/A"," ",IF(Pricetype1=2,MAX(C23,0),IF(OR(Pricetype1=1,Pricetype1=4),IF(C23=0,0,(_xll.EURO(C23,Strikeprice1,0,0,($AH23+IF(Smile=TRUE,VLOOKUP(MAX(-5,Strikeprice1-C23),Volsmile,2),0)),($A23-DateToday)+15,IF(Pricetype1=1,1,0),0))),C23)))</f>
        <v>54.5</v>
      </c>
      <c r="M23" s="250">
        <f>IF($A23="N/A"," ",IF(Pricetype1=2,MAX(D23,0),IF(OR(Pricetype1=1,Pricetype1=4),IF(D23=0,0,(_xll.EURO(D23,Strikeprice1,0,0,($AH23+IF(Smile=TRUE,VLOOKUP(MAX(-5,Strikeprice1-D23),Volsmile,2),0)),($A23-DateToday)+15,IF(Pricetype1=1,1,0),0))),D23)))</f>
        <v>54.5</v>
      </c>
      <c r="N23" s="250">
        <f>IF($A23="N/A"," ",IF(Pricetype1=2,MAX(E23,0),IF(OR(Pricetype1=1,Pricetype1=4),IF(E23=0,0,(_xll.EURO(E23,Strikeprice1,0,0,($AK23+IF(Smile=TRUE,VLOOKUP(MAX(-5,Strikeprice1-E23),Volsmile,2),0)),($A23-DateToday)+15,IF(Pricetype1=1,1,0),0))),E23)))</f>
        <v>21.680000305175781</v>
      </c>
      <c r="O23" s="250">
        <f>IF($A23="N/A"," ",IF(Pricetype1=2,MAX(F23,0),IF(OR(Pricetype1=1,Pricetype1=4),IF(F23=0,0,(_xll.EURO(F23,Strikeprice1,0,0,($AK23+IF(Smile=TRUE,VLOOKUP(MAX(-5,Strikeprice1-F23),Volsmile,2),0)),($A23-DateToday)+15,IF(Pricetype1=1,1,0),0))),F23)))</f>
        <v>32.840007781982422</v>
      </c>
      <c r="P23" s="250">
        <f>IF($A23="N/A"," ",IF(Pricetype1=2,MAX(G23,0),IF(OR(Pricetype1=1,Pricetype1=4),IF(G23=0,0,(_xll.EURO(G23,Strikeprice1,0,0,($AK23+IF(Smile=TRUE,VLOOKUP(MAX(-5,Strikeprice1-G23),Volsmile,2),0)),($A23-DateToday)+15,IF(Pricetype1=1,1,0),0))),G23)))</f>
        <v>32.840007781982422</v>
      </c>
      <c r="Q23" s="250">
        <f>IF($A23="N/A"," ",IF(Pricetype1=2,MAX(H23,0),IF(OR(Pricetype1=1,Pricetype1=4),IF(H23=0,0,(_xll.EURO(H23,Strikeprice1,0,0,($AK23+IF(Smile=TRUE,VLOOKUP(MAX(-5,Strikeprice1-H23),Volsmile,2),0)),($A23-DateToday)+15,IF(Pricetype1=1,1,0),0))),H23)))</f>
        <v>21.680000305175781</v>
      </c>
      <c r="R23" s="250">
        <f>IF($A23="N/A"," ",IF(Pricetype1=2,MAX(I23,0),IF(OR(Pricetype1=1,Pricetype1=4),IF(I23=0,0,(_xll.EURO(I23,Strikeprice1,0,0,($AK23+IF(Smile=TRUE,VLOOKUP(MAX(-5,Strikeprice1-I23),Volsmile,2),0)),($A23-DateToday)+15,IF(Pricetype1=1,1,0),0))),I23)))</f>
        <v>25.339998245239258</v>
      </c>
      <c r="S23" s="250">
        <f>IF($A23="N/A"," ",IF(Pricetype1=2,MAX(J23,0),IF(OR(Pricetype1=1,Pricetype1=4),IF(J23=0,0,(_xll.EURO(J23,Strikeprice1,0,0,($AK23+IF(Smile=TRUE,VLOOKUP(MAX(-5,Strikeprice1-J23),Volsmile,2),0)),($A23-DateToday)+15,IF(Pricetype1=1,1,0),0))),J23)))</f>
        <v>25.339998245239258</v>
      </c>
      <c r="T23" s="250">
        <f>IF($A23="N/A"," ",IF(Pricetype1=2,MAX(K23,0),IF(OR(Pricetype1=1,Pricetype1=4),IF(K23=0,0,(_xll.EURO(K23,Strikeprice1,0,0,($AK23+IF(Smile=TRUE,VLOOKUP(MAX(-5,Strikeprice1-K23),Volsmile,2),0)),($A23-DateToday)+15,IF(Pricetype1=1,1,0),0))),K23)))</f>
        <v>21.680000305175781</v>
      </c>
      <c r="U23" s="177">
        <f t="shared" ca="1" si="0"/>
        <v>0.89804528939581196</v>
      </c>
      <c r="V23" s="178">
        <f t="shared" ca="1" si="14"/>
        <v>8222.5026697080539</v>
      </c>
      <c r="W23" s="178">
        <f t="shared" ca="1" si="15"/>
        <v>8222.5026697080539</v>
      </c>
      <c r="X23" s="178">
        <f t="shared" ca="1" si="16"/>
        <v>3270.8965208913628</v>
      </c>
      <c r="Y23" s="178">
        <f t="shared" ca="1" si="17"/>
        <v>1179.6725716932449</v>
      </c>
      <c r="Z23" s="178">
        <f t="shared" ca="1" si="18"/>
        <v>1179.6725716932449</v>
      </c>
      <c r="AA23" s="178">
        <f t="shared" ca="1" si="19"/>
        <v>778.78488592651502</v>
      </c>
      <c r="AB23" s="178">
        <f t="shared" ca="1" si="20"/>
        <v>910.25864229741023</v>
      </c>
      <c r="AC23" s="178">
        <f t="shared" ca="1" si="21"/>
        <v>910.25864229741023</v>
      </c>
      <c r="AD23" s="178">
        <f t="shared" ca="1" si="22"/>
        <v>778.78488592651502</v>
      </c>
      <c r="AE23" s="178">
        <f t="shared" ca="1" si="23"/>
        <v>25453.334060141806</v>
      </c>
      <c r="AF23" s="224">
        <f t="shared" si="24"/>
        <v>0.39</v>
      </c>
      <c r="AG23" s="224">
        <f t="shared" si="25"/>
        <v>0.7</v>
      </c>
      <c r="AH23" s="224">
        <f t="shared" si="26"/>
        <v>0.7</v>
      </c>
      <c r="AI23" s="224">
        <f t="shared" si="1"/>
        <v>0.19500000000000001</v>
      </c>
      <c r="AJ23" s="224">
        <f t="shared" si="2"/>
        <v>0.42</v>
      </c>
      <c r="AK23" s="224">
        <f t="shared" si="27"/>
        <v>0.42</v>
      </c>
      <c r="AL23" s="224">
        <f ca="1">IF($A23="N/A"," ",IF(PV=1,0,'Pricing Inputs1'!R56))</f>
        <v>5.0862428782425098E-2</v>
      </c>
      <c r="AM23" s="313">
        <f t="shared" ca="1" si="3"/>
        <v>0.89804528939581196</v>
      </c>
      <c r="BQ23">
        <f t="shared" si="28"/>
        <v>21</v>
      </c>
      <c r="BR23">
        <f t="shared" si="29"/>
        <v>5</v>
      </c>
      <c r="BS23">
        <f t="shared" si="30"/>
        <v>5</v>
      </c>
    </row>
    <row r="24" spans="1:71" x14ac:dyDescent="0.2">
      <c r="A24" s="253">
        <f>IF(A23="N/A","N/A",IF(EDATE(A23,1)&gt;Inputs!$M$5,"N/A",EDATE(A23,1)))</f>
        <v>37865</v>
      </c>
      <c r="B24" s="324">
        <f t="shared" si="4"/>
        <v>2003</v>
      </c>
      <c r="C24" s="172">
        <f t="shared" si="5"/>
        <v>30</v>
      </c>
      <c r="D24" s="172">
        <f t="shared" si="6"/>
        <v>30</v>
      </c>
      <c r="E24" s="172">
        <f t="shared" si="7"/>
        <v>15.680000305175781</v>
      </c>
      <c r="F24" s="172">
        <f t="shared" si="8"/>
        <v>24.839998245239258</v>
      </c>
      <c r="G24" s="172">
        <f t="shared" si="9"/>
        <v>24.839998245239258</v>
      </c>
      <c r="H24" s="172">
        <f t="shared" si="10"/>
        <v>15.680000305175781</v>
      </c>
      <c r="I24" s="172">
        <f t="shared" si="11"/>
        <v>19.339998245239258</v>
      </c>
      <c r="J24" s="172">
        <f t="shared" si="12"/>
        <v>19.339998245239258</v>
      </c>
      <c r="K24" s="172">
        <f t="shared" si="13"/>
        <v>15.680000305175781</v>
      </c>
      <c r="L24" s="250">
        <f>IF($A24="N/A"," ",IF(Pricetype1=2,MAX(C24,0),IF(OR(Pricetype1=1,Pricetype1=4),IF(C24=0,0,(_xll.EURO(C24,Strikeprice1,0,0,($AH24+IF(Smile=TRUE,VLOOKUP(MAX(-5,Strikeprice1-C24),Volsmile,2),0)),($A24-DateToday)+15,IF(Pricetype1=1,1,0),0))),C24)))</f>
        <v>30</v>
      </c>
      <c r="M24" s="250">
        <f>IF($A24="N/A"," ",IF(Pricetype1=2,MAX(D24,0),IF(OR(Pricetype1=1,Pricetype1=4),IF(D24=0,0,(_xll.EURO(D24,Strikeprice1,0,0,($AH24+IF(Smile=TRUE,VLOOKUP(MAX(-5,Strikeprice1-D24),Volsmile,2),0)),($A24-DateToday)+15,IF(Pricetype1=1,1,0),0))),D24)))</f>
        <v>30</v>
      </c>
      <c r="N24" s="250">
        <f>IF($A24="N/A"," ",IF(Pricetype1=2,MAX(E24,0),IF(OR(Pricetype1=1,Pricetype1=4),IF(E24=0,0,(_xll.EURO(E24,Strikeprice1,0,0,($AK24+IF(Smile=TRUE,VLOOKUP(MAX(-5,Strikeprice1-E24),Volsmile,2),0)),($A24-DateToday)+15,IF(Pricetype1=1,1,0),0))),E24)))</f>
        <v>15.680000305175781</v>
      </c>
      <c r="O24" s="250">
        <f>IF($A24="N/A"," ",IF(Pricetype1=2,MAX(F24,0),IF(OR(Pricetype1=1,Pricetype1=4),IF(F24=0,0,(_xll.EURO(F24,Strikeprice1,0,0,($AK24+IF(Smile=TRUE,VLOOKUP(MAX(-5,Strikeprice1-F24),Volsmile,2),0)),($A24-DateToday)+15,IF(Pricetype1=1,1,0),0))),F24)))</f>
        <v>24.839998245239258</v>
      </c>
      <c r="P24" s="250">
        <f>IF($A24="N/A"," ",IF(Pricetype1=2,MAX(G24,0),IF(OR(Pricetype1=1,Pricetype1=4),IF(G24=0,0,(_xll.EURO(G24,Strikeprice1,0,0,($AK24+IF(Smile=TRUE,VLOOKUP(MAX(-5,Strikeprice1-G24),Volsmile,2),0)),($A24-DateToday)+15,IF(Pricetype1=1,1,0),0))),G24)))</f>
        <v>24.839998245239258</v>
      </c>
      <c r="Q24" s="250">
        <f>IF($A24="N/A"," ",IF(Pricetype1=2,MAX(H24,0),IF(OR(Pricetype1=1,Pricetype1=4),IF(H24=0,0,(_xll.EURO(H24,Strikeprice1,0,0,($AK24+IF(Smile=TRUE,VLOOKUP(MAX(-5,Strikeprice1-H24),Volsmile,2),0)),($A24-DateToday)+15,IF(Pricetype1=1,1,0),0))),H24)))</f>
        <v>15.680000305175781</v>
      </c>
      <c r="R24" s="250">
        <f>IF($A24="N/A"," ",IF(Pricetype1=2,MAX(I24,0),IF(OR(Pricetype1=1,Pricetype1=4),IF(I24=0,0,(_xll.EURO(I24,Strikeprice1,0,0,($AK24+IF(Smile=TRUE,VLOOKUP(MAX(-5,Strikeprice1-I24),Volsmile,2),0)),($A24-DateToday)+15,IF(Pricetype1=1,1,0),0))),I24)))</f>
        <v>19.339998245239258</v>
      </c>
      <c r="S24" s="250">
        <f>IF($A24="N/A"," ",IF(Pricetype1=2,MAX(J24,0),IF(OR(Pricetype1=1,Pricetype1=4),IF(J24=0,0,(_xll.EURO(J24,Strikeprice1,0,0,($AK24+IF(Smile=TRUE,VLOOKUP(MAX(-5,Strikeprice1-J24),Volsmile,2),0)),($A24-DateToday)+15,IF(Pricetype1=1,1,0),0))),J24)))</f>
        <v>19.339998245239258</v>
      </c>
      <c r="T24" s="250">
        <f>IF($A24="N/A"," ",IF(Pricetype1=2,MAX(K24,0),IF(OR(Pricetype1=1,Pricetype1=4),IF(K24=0,0,(_xll.EURO(K24,Strikeprice1,0,0,($AK24+IF(Smile=TRUE,VLOOKUP(MAX(-5,Strikeprice1-K24),Volsmile,2),0)),($A24-DateToday)+15,IF(Pricetype1=1,1,0),0))),K24)))</f>
        <v>15.680000305175781</v>
      </c>
      <c r="U24" s="177">
        <f t="shared" ca="1" si="0"/>
        <v>0.89379525947237137</v>
      </c>
      <c r="V24" s="178">
        <f t="shared" ca="1" si="14"/>
        <v>4504.7281077407515</v>
      </c>
      <c r="W24" s="178">
        <f t="shared" ca="1" si="15"/>
        <v>4504.7281077407515</v>
      </c>
      <c r="X24" s="178">
        <f t="shared" ca="1" si="16"/>
        <v>2354.4712701369635</v>
      </c>
      <c r="Y24" s="178">
        <f t="shared" ca="1" si="17"/>
        <v>710.45992566069992</v>
      </c>
      <c r="Z24" s="178">
        <f t="shared" ca="1" si="18"/>
        <v>710.45992566069992</v>
      </c>
      <c r="AA24" s="178">
        <f t="shared" ca="1" si="19"/>
        <v>448.4707181213264</v>
      </c>
      <c r="AB24" s="178">
        <f t="shared" ca="1" si="20"/>
        <v>691.43994999195309</v>
      </c>
      <c r="AC24" s="178">
        <f t="shared" ca="1" si="21"/>
        <v>691.43994999195309</v>
      </c>
      <c r="AD24" s="178">
        <f t="shared" ca="1" si="22"/>
        <v>560.58839765165794</v>
      </c>
      <c r="AE24" s="178">
        <f t="shared" ca="1" si="23"/>
        <v>15176.786352696758</v>
      </c>
      <c r="AF24" s="224">
        <f t="shared" si="24"/>
        <v>0.25</v>
      </c>
      <c r="AG24" s="224">
        <f t="shared" si="25"/>
        <v>0.35</v>
      </c>
      <c r="AH24" s="224">
        <f t="shared" si="26"/>
        <v>0.35</v>
      </c>
      <c r="AI24" s="224">
        <f t="shared" si="1"/>
        <v>0.125</v>
      </c>
      <c r="AJ24" s="224">
        <f t="shared" si="2"/>
        <v>0.21</v>
      </c>
      <c r="AK24" s="224">
        <f t="shared" si="27"/>
        <v>0.21</v>
      </c>
      <c r="AL24" s="224">
        <f ca="1">IF($A24="N/A"," ",IF(PV=1,0,'Pricing Inputs1'!R57))</f>
        <v>5.1147685169941504E-2</v>
      </c>
      <c r="AM24" s="313">
        <f t="shared" ca="1" si="3"/>
        <v>0.89379525947237137</v>
      </c>
      <c r="BQ24">
        <f t="shared" si="28"/>
        <v>21</v>
      </c>
      <c r="BR24">
        <f t="shared" si="29"/>
        <v>4</v>
      </c>
      <c r="BS24">
        <f t="shared" si="30"/>
        <v>5</v>
      </c>
    </row>
    <row r="25" spans="1:71" x14ac:dyDescent="0.2">
      <c r="A25" s="253">
        <f>IF(A24="N/A","N/A",IF(EDATE(A24,1)&gt;Inputs!$M$5,"N/A",EDATE(A24,1)))</f>
        <v>37895</v>
      </c>
      <c r="B25" s="324">
        <f t="shared" si="4"/>
        <v>2003</v>
      </c>
      <c r="C25" s="172">
        <f t="shared" si="5"/>
        <v>30.401564002037048</v>
      </c>
      <c r="D25" s="172">
        <f t="shared" si="6"/>
        <v>30.401564002037048</v>
      </c>
      <c r="E25" s="172">
        <f t="shared" si="7"/>
        <v>15.180002212524414</v>
      </c>
      <c r="F25" s="172">
        <f t="shared" si="8"/>
        <v>19.83599853515625</v>
      </c>
      <c r="G25" s="172">
        <f t="shared" si="9"/>
        <v>19.83599853515625</v>
      </c>
      <c r="H25" s="172">
        <f t="shared" si="10"/>
        <v>15.180002212524414</v>
      </c>
      <c r="I25" s="172">
        <f t="shared" si="11"/>
        <v>14.336502075195313</v>
      </c>
      <c r="J25" s="172">
        <f t="shared" si="12"/>
        <v>14.336502075195313</v>
      </c>
      <c r="K25" s="172">
        <f t="shared" si="13"/>
        <v>15.180002212524414</v>
      </c>
      <c r="L25" s="250">
        <f>IF($A25="N/A"," ",IF(Pricetype1=2,MAX(C25,0),IF(OR(Pricetype1=1,Pricetype1=4),IF(C25=0,0,(_xll.EURO(C25,Strikeprice1,0,0,($AH25+IF(Smile=TRUE,VLOOKUP(MAX(-5,Strikeprice1-C25),Volsmile,2),0)),($A25-DateToday)+15,IF(Pricetype1=1,1,0),0))),C25)))</f>
        <v>30.401564002037048</v>
      </c>
      <c r="M25" s="250">
        <f>IF($A25="N/A"," ",IF(Pricetype1=2,MAX(D25,0),IF(OR(Pricetype1=1,Pricetype1=4),IF(D25=0,0,(_xll.EURO(D25,Strikeprice1,0,0,($AH25+IF(Smile=TRUE,VLOOKUP(MAX(-5,Strikeprice1-D25),Volsmile,2),0)),($A25-DateToday)+15,IF(Pricetype1=1,1,0),0))),D25)))</f>
        <v>30.401564002037048</v>
      </c>
      <c r="N25" s="250">
        <f>IF($A25="N/A"," ",IF(Pricetype1=2,MAX(E25,0),IF(OR(Pricetype1=1,Pricetype1=4),IF(E25=0,0,(_xll.EURO(E25,Strikeprice1,0,0,($AK25+IF(Smile=TRUE,VLOOKUP(MAX(-5,Strikeprice1-E25),Volsmile,2),0)),($A25-DateToday)+15,IF(Pricetype1=1,1,0),0))),E25)))</f>
        <v>15.180002212524414</v>
      </c>
      <c r="O25" s="250">
        <f>IF($A25="N/A"," ",IF(Pricetype1=2,MAX(F25,0),IF(OR(Pricetype1=1,Pricetype1=4),IF(F25=0,0,(_xll.EURO(F25,Strikeprice1,0,0,($AK25+IF(Smile=TRUE,VLOOKUP(MAX(-5,Strikeprice1-F25),Volsmile,2),0)),($A25-DateToday)+15,IF(Pricetype1=1,1,0),0))),F25)))</f>
        <v>19.83599853515625</v>
      </c>
      <c r="P25" s="250">
        <f>IF($A25="N/A"," ",IF(Pricetype1=2,MAX(G25,0),IF(OR(Pricetype1=1,Pricetype1=4),IF(G25=0,0,(_xll.EURO(G25,Strikeprice1,0,0,($AK25+IF(Smile=TRUE,VLOOKUP(MAX(-5,Strikeprice1-G25),Volsmile,2),0)),($A25-DateToday)+15,IF(Pricetype1=1,1,0),0))),G25)))</f>
        <v>19.83599853515625</v>
      </c>
      <c r="Q25" s="250">
        <f>IF($A25="N/A"," ",IF(Pricetype1=2,MAX(H25,0),IF(OR(Pricetype1=1,Pricetype1=4),IF(H25=0,0,(_xll.EURO(H25,Strikeprice1,0,0,($AK25+IF(Smile=TRUE,VLOOKUP(MAX(-5,Strikeprice1-H25),Volsmile,2),0)),($A25-DateToday)+15,IF(Pricetype1=1,1,0),0))),H25)))</f>
        <v>15.180002212524414</v>
      </c>
      <c r="R25" s="250">
        <f>IF($A25="N/A"," ",IF(Pricetype1=2,MAX(I25,0),IF(OR(Pricetype1=1,Pricetype1=4),IF(I25=0,0,(_xll.EURO(I25,Strikeprice1,0,0,($AK25+IF(Smile=TRUE,VLOOKUP(MAX(-5,Strikeprice1-I25),Volsmile,2),0)),($A25-DateToday)+15,IF(Pricetype1=1,1,0),0))),I25)))</f>
        <v>14.336502075195313</v>
      </c>
      <c r="S25" s="250">
        <f>IF($A25="N/A"," ",IF(Pricetype1=2,MAX(J25,0),IF(OR(Pricetype1=1,Pricetype1=4),IF(J25=0,0,(_xll.EURO(J25,Strikeprice1,0,0,($AK25+IF(Smile=TRUE,VLOOKUP(MAX(-5,Strikeprice1-J25),Volsmile,2),0)),($A25-DateToday)+15,IF(Pricetype1=1,1,0),0))),J25)))</f>
        <v>14.336502075195313</v>
      </c>
      <c r="T25" s="250">
        <f>IF($A25="N/A"," ",IF(Pricetype1=2,MAX(K25,0),IF(OR(Pricetype1=1,Pricetype1=4),IF(K25=0,0,(_xll.EURO(K25,Strikeprice1,0,0,($AK25+IF(Smile=TRUE,VLOOKUP(MAX(-5,Strikeprice1-K25),Volsmile,2),0)),($A25-DateToday)+15,IF(Pricetype1=1,1,0),0))),K25)))</f>
        <v>15.180002212524414</v>
      </c>
      <c r="U25" s="177">
        <f t="shared" ca="1" si="0"/>
        <v>0.88942706997131837</v>
      </c>
      <c r="V25" s="178">
        <f t="shared" ca="1" si="14"/>
        <v>4975.3552146894262</v>
      </c>
      <c r="W25" s="178">
        <f t="shared" ca="1" si="15"/>
        <v>4975.3552146894262</v>
      </c>
      <c r="X25" s="178">
        <f t="shared" ca="1" si="16"/>
        <v>2484.2768997680441</v>
      </c>
      <c r="Y25" s="178">
        <f t="shared" ca="1" si="17"/>
        <v>564.56556982654035</v>
      </c>
      <c r="Z25" s="178">
        <f t="shared" ca="1" si="18"/>
        <v>564.56556982654035</v>
      </c>
      <c r="AA25" s="178">
        <f t="shared" ca="1" si="19"/>
        <v>432.04815648139902</v>
      </c>
      <c r="AB25" s="178">
        <f t="shared" ca="1" si="20"/>
        <v>408.04073710011818</v>
      </c>
      <c r="AC25" s="178">
        <f t="shared" ca="1" si="21"/>
        <v>408.04073710011818</v>
      </c>
      <c r="AD25" s="178">
        <f t="shared" ca="1" si="22"/>
        <v>432.04815648139902</v>
      </c>
      <c r="AE25" s="178">
        <f t="shared" ca="1" si="23"/>
        <v>15244.296255963014</v>
      </c>
      <c r="AF25" s="224">
        <f t="shared" si="24"/>
        <v>0.25</v>
      </c>
      <c r="AG25" s="224">
        <f t="shared" si="25"/>
        <v>0.35</v>
      </c>
      <c r="AH25" s="224">
        <f t="shared" si="26"/>
        <v>0.35</v>
      </c>
      <c r="AI25" s="224">
        <f t="shared" si="1"/>
        <v>0.125</v>
      </c>
      <c r="AJ25" s="224">
        <f t="shared" si="2"/>
        <v>0.21</v>
      </c>
      <c r="AK25" s="224">
        <f t="shared" si="27"/>
        <v>0.21</v>
      </c>
      <c r="AL25" s="224">
        <f ca="1">IF($A25="N/A"," ",IF(PV=1,0,'Pricing Inputs1'!R58))</f>
        <v>5.1419969304786803E-2</v>
      </c>
      <c r="AM25" s="313">
        <f t="shared" ca="1" si="3"/>
        <v>0.88942706997131837</v>
      </c>
      <c r="BQ25">
        <f t="shared" si="28"/>
        <v>23</v>
      </c>
      <c r="BR25">
        <f t="shared" si="29"/>
        <v>4</v>
      </c>
      <c r="BS25">
        <f t="shared" si="30"/>
        <v>4</v>
      </c>
    </row>
    <row r="26" spans="1:71" x14ac:dyDescent="0.2">
      <c r="A26" s="253">
        <f>IF(A25="N/A","N/A",IF(EDATE(A25,1)&gt;Inputs!$M$5,"N/A",EDATE(A25,1)))</f>
        <v>37926</v>
      </c>
      <c r="B26" s="324">
        <f t="shared" si="4"/>
        <v>2003</v>
      </c>
      <c r="C26" s="172">
        <f t="shared" si="5"/>
        <v>30.501562476158142</v>
      </c>
      <c r="D26" s="172">
        <f t="shared" si="6"/>
        <v>30.501562476158142</v>
      </c>
      <c r="E26" s="172">
        <f t="shared" si="7"/>
        <v>16.180000305175781</v>
      </c>
      <c r="F26" s="172">
        <f t="shared" si="8"/>
        <v>21.839998245239258</v>
      </c>
      <c r="G26" s="172">
        <f t="shared" si="9"/>
        <v>21.839998245239258</v>
      </c>
      <c r="H26" s="172">
        <f t="shared" si="10"/>
        <v>16.180000305175781</v>
      </c>
      <c r="I26" s="172">
        <f t="shared" si="11"/>
        <v>14.340002059936523</v>
      </c>
      <c r="J26" s="172">
        <f t="shared" si="12"/>
        <v>14.340002059936523</v>
      </c>
      <c r="K26" s="172">
        <f t="shared" si="13"/>
        <v>16.180000305175781</v>
      </c>
      <c r="L26" s="250">
        <f>IF($A26="N/A"," ",IF(Pricetype1=2,MAX(C26,0),IF(OR(Pricetype1=1,Pricetype1=4),IF(C26=0,0,(_xll.EURO(C26,Strikeprice1,0,0,($AH26+IF(Smile=TRUE,VLOOKUP(MAX(-5,Strikeprice1-C26),Volsmile,2),0)),($A26-DateToday)+15,IF(Pricetype1=1,1,0),0))),C26)))</f>
        <v>30.501562476158142</v>
      </c>
      <c r="M26" s="250">
        <f>IF($A26="N/A"," ",IF(Pricetype1=2,MAX(D26,0),IF(OR(Pricetype1=1,Pricetype1=4),IF(D26=0,0,(_xll.EURO(D26,Strikeprice1,0,0,($AH26+IF(Smile=TRUE,VLOOKUP(MAX(-5,Strikeprice1-D26),Volsmile,2),0)),($A26-DateToday)+15,IF(Pricetype1=1,1,0),0))),D26)))</f>
        <v>30.501562476158142</v>
      </c>
      <c r="N26" s="250">
        <f>IF($A26="N/A"," ",IF(Pricetype1=2,MAX(E26,0),IF(OR(Pricetype1=1,Pricetype1=4),IF(E26=0,0,(_xll.EURO(E26,Strikeprice1,0,0,($AK26+IF(Smile=TRUE,VLOOKUP(MAX(-5,Strikeprice1-E26),Volsmile,2),0)),($A26-DateToday)+15,IF(Pricetype1=1,1,0),0))),E26)))</f>
        <v>16.180000305175781</v>
      </c>
      <c r="O26" s="250">
        <f>IF($A26="N/A"," ",IF(Pricetype1=2,MAX(F26,0),IF(OR(Pricetype1=1,Pricetype1=4),IF(F26=0,0,(_xll.EURO(F26,Strikeprice1,0,0,($AK26+IF(Smile=TRUE,VLOOKUP(MAX(-5,Strikeprice1-F26),Volsmile,2),0)),($A26-DateToday)+15,IF(Pricetype1=1,1,0),0))),F26)))</f>
        <v>21.839998245239258</v>
      </c>
      <c r="P26" s="250">
        <f>IF($A26="N/A"," ",IF(Pricetype1=2,MAX(G26,0),IF(OR(Pricetype1=1,Pricetype1=4),IF(G26=0,0,(_xll.EURO(G26,Strikeprice1,0,0,($AK26+IF(Smile=TRUE,VLOOKUP(MAX(-5,Strikeprice1-G26),Volsmile,2),0)),($A26-DateToday)+15,IF(Pricetype1=1,1,0),0))),G26)))</f>
        <v>21.839998245239258</v>
      </c>
      <c r="Q26" s="250">
        <f>IF($A26="N/A"," ",IF(Pricetype1=2,MAX(H26,0),IF(OR(Pricetype1=1,Pricetype1=4),IF(H26=0,0,(_xll.EURO(H26,Strikeprice1,0,0,($AK26+IF(Smile=TRUE,VLOOKUP(MAX(-5,Strikeprice1-H26),Volsmile,2),0)),($A26-DateToday)+15,IF(Pricetype1=1,1,0),0))),H26)))</f>
        <v>16.180000305175781</v>
      </c>
      <c r="R26" s="250">
        <f>IF($A26="N/A"," ",IF(Pricetype1=2,MAX(I26,0),IF(OR(Pricetype1=1,Pricetype1=4),IF(I26=0,0,(_xll.EURO(I26,Strikeprice1,0,0,($AK26+IF(Smile=TRUE,VLOOKUP(MAX(-5,Strikeprice1-I26),Volsmile,2),0)),($A26-DateToday)+15,IF(Pricetype1=1,1,0),0))),I26)))</f>
        <v>14.340002059936523</v>
      </c>
      <c r="S26" s="250">
        <f>IF($A26="N/A"," ",IF(Pricetype1=2,MAX(J26,0),IF(OR(Pricetype1=1,Pricetype1=4),IF(J26=0,0,(_xll.EURO(J26,Strikeprice1,0,0,($AK26+IF(Smile=TRUE,VLOOKUP(MAX(-5,Strikeprice1-J26),Volsmile,2),0)),($A26-DateToday)+15,IF(Pricetype1=1,1,0),0))),J26)))</f>
        <v>14.340002059936523</v>
      </c>
      <c r="T26" s="250">
        <f>IF($A26="N/A"," ",IF(Pricetype1=2,MAX(K26,0),IF(OR(Pricetype1=1,Pricetype1=4),IF(K26=0,0,(_xll.EURO(K26,Strikeprice1,0,0,($AK26+IF(Smile=TRUE,VLOOKUP(MAX(-5,Strikeprice1-K26),Volsmile,2),0)),($A26-DateToday)+15,IF(Pricetype1=1,1,0),0))),K26)))</f>
        <v>16.180000305175781</v>
      </c>
      <c r="U26" s="177">
        <f t="shared" ca="1" si="0"/>
        <v>0.88515652143038204</v>
      </c>
      <c r="V26" s="178">
        <f t="shared" ca="1" si="14"/>
        <v>4103.7958548173165</v>
      </c>
      <c r="W26" s="178">
        <f t="shared" ca="1" si="15"/>
        <v>4103.7958548173165</v>
      </c>
      <c r="X26" s="178">
        <f t="shared" ca="1" si="16"/>
        <v>2176.9185836045308</v>
      </c>
      <c r="Y26" s="178">
        <f t="shared" ca="1" si="17"/>
        <v>773.27267499206516</v>
      </c>
      <c r="Z26" s="178">
        <f t="shared" ca="1" si="18"/>
        <v>773.27267499206516</v>
      </c>
      <c r="AA26" s="178">
        <f t="shared" ca="1" si="19"/>
        <v>572.87331147487657</v>
      </c>
      <c r="AB26" s="178">
        <f t="shared" ca="1" si="20"/>
        <v>609.27102435254051</v>
      </c>
      <c r="AC26" s="178">
        <f t="shared" ca="1" si="21"/>
        <v>609.27102435254051</v>
      </c>
      <c r="AD26" s="178">
        <f t="shared" ca="1" si="22"/>
        <v>687.44797376985196</v>
      </c>
      <c r="AE26" s="178">
        <f t="shared" ca="1" si="23"/>
        <v>14409.918977173102</v>
      </c>
      <c r="AF26" s="224">
        <f t="shared" si="24"/>
        <v>0.25</v>
      </c>
      <c r="AG26" s="224">
        <f t="shared" si="25"/>
        <v>0.35</v>
      </c>
      <c r="AH26" s="224">
        <f t="shared" si="26"/>
        <v>0.35</v>
      </c>
      <c r="AI26" s="224">
        <f t="shared" si="1"/>
        <v>0.125</v>
      </c>
      <c r="AJ26" s="224">
        <f t="shared" si="2"/>
        <v>0.21</v>
      </c>
      <c r="AK26" s="224">
        <f t="shared" si="27"/>
        <v>0.21</v>
      </c>
      <c r="AL26" s="224">
        <f ca="1">IF($A26="N/A"," ",IF(PV=1,0,'Pricing Inputs1'!R59))</f>
        <v>5.1695924530872801E-2</v>
      </c>
      <c r="AM26" s="313">
        <f t="shared" ca="1" si="3"/>
        <v>0.88515652143038204</v>
      </c>
      <c r="BQ26">
        <f t="shared" si="28"/>
        <v>19</v>
      </c>
      <c r="BR26">
        <f t="shared" si="29"/>
        <v>5</v>
      </c>
      <c r="BS26">
        <f t="shared" si="30"/>
        <v>6</v>
      </c>
    </row>
    <row r="27" spans="1:71" x14ac:dyDescent="0.2">
      <c r="A27" s="253">
        <f>IF(A26="N/A","N/A",IF(EDATE(A26,1)&gt;Inputs!$M$5,"N/A",EDATE(A26,1)))</f>
        <v>37956</v>
      </c>
      <c r="B27" s="324">
        <f t="shared" si="4"/>
        <v>2003</v>
      </c>
      <c r="C27" s="172">
        <f t="shared" si="5"/>
        <v>30.601560950279236</v>
      </c>
      <c r="D27" s="172">
        <f t="shared" si="6"/>
        <v>30.601560950279236</v>
      </c>
      <c r="E27" s="172">
        <f t="shared" si="7"/>
        <v>18.430000305175781</v>
      </c>
      <c r="F27" s="172">
        <f t="shared" si="8"/>
        <v>26.839998245239258</v>
      </c>
      <c r="G27" s="172">
        <f t="shared" si="9"/>
        <v>26.839998245239258</v>
      </c>
      <c r="H27" s="172">
        <f t="shared" si="10"/>
        <v>18.430000305175781</v>
      </c>
      <c r="I27" s="172">
        <f t="shared" si="11"/>
        <v>21.339998245239258</v>
      </c>
      <c r="J27" s="172">
        <f t="shared" si="12"/>
        <v>21.339998245239258</v>
      </c>
      <c r="K27" s="172">
        <f t="shared" si="13"/>
        <v>18.430000305175781</v>
      </c>
      <c r="L27" s="250">
        <f>IF($A27="N/A"," ",IF(Pricetype1=2,MAX(C27,0),IF(OR(Pricetype1=1,Pricetype1=4),IF(C27=0,0,(_xll.EURO(C27,Strikeprice1,0,0,($AH27+IF(Smile=TRUE,VLOOKUP(MAX(-5,Strikeprice1-C27),Volsmile,2),0)),($A27-DateToday)+15,IF(Pricetype1=1,1,0),0))),C27)))</f>
        <v>30.601560950279236</v>
      </c>
      <c r="M27" s="250">
        <f>IF($A27="N/A"," ",IF(Pricetype1=2,MAX(D27,0),IF(OR(Pricetype1=1,Pricetype1=4),IF(D27=0,0,(_xll.EURO(D27,Strikeprice1,0,0,($AH27+IF(Smile=TRUE,VLOOKUP(MAX(-5,Strikeprice1-D27),Volsmile,2),0)),($A27-DateToday)+15,IF(Pricetype1=1,1,0),0))),D27)))</f>
        <v>30.601560950279236</v>
      </c>
      <c r="N27" s="250">
        <f>IF($A27="N/A"," ",IF(Pricetype1=2,MAX(E27,0),IF(OR(Pricetype1=1,Pricetype1=4),IF(E27=0,0,(_xll.EURO(E27,Strikeprice1,0,0,($AK27+IF(Smile=TRUE,VLOOKUP(MAX(-5,Strikeprice1-E27),Volsmile,2),0)),($A27-DateToday)+15,IF(Pricetype1=1,1,0),0))),E27)))</f>
        <v>18.430000305175781</v>
      </c>
      <c r="O27" s="250">
        <f>IF($A27="N/A"," ",IF(Pricetype1=2,MAX(F27,0),IF(OR(Pricetype1=1,Pricetype1=4),IF(F27=0,0,(_xll.EURO(F27,Strikeprice1,0,0,($AK27+IF(Smile=TRUE,VLOOKUP(MAX(-5,Strikeprice1-F27),Volsmile,2),0)),($A27-DateToday)+15,IF(Pricetype1=1,1,0),0))),F27)))</f>
        <v>26.839998245239258</v>
      </c>
      <c r="P27" s="250">
        <f>IF($A27="N/A"," ",IF(Pricetype1=2,MAX(G27,0),IF(OR(Pricetype1=1,Pricetype1=4),IF(G27=0,0,(_xll.EURO(G27,Strikeprice1,0,0,($AK27+IF(Smile=TRUE,VLOOKUP(MAX(-5,Strikeprice1-G27),Volsmile,2),0)),($A27-DateToday)+15,IF(Pricetype1=1,1,0),0))),G27)))</f>
        <v>26.839998245239258</v>
      </c>
      <c r="Q27" s="250">
        <f>IF($A27="N/A"," ",IF(Pricetype1=2,MAX(H27,0),IF(OR(Pricetype1=1,Pricetype1=4),IF(H27=0,0,(_xll.EURO(H27,Strikeprice1,0,0,($AK27+IF(Smile=TRUE,VLOOKUP(MAX(-5,Strikeprice1-H27),Volsmile,2),0)),($A27-DateToday)+15,IF(Pricetype1=1,1,0),0))),H27)))</f>
        <v>18.430000305175781</v>
      </c>
      <c r="R27" s="250">
        <f>IF($A27="N/A"," ",IF(Pricetype1=2,MAX(I27,0),IF(OR(Pricetype1=1,Pricetype1=4),IF(I27=0,0,(_xll.EURO(I27,Strikeprice1,0,0,($AK27+IF(Smile=TRUE,VLOOKUP(MAX(-5,Strikeprice1-I27),Volsmile,2),0)),($A27-DateToday)+15,IF(Pricetype1=1,1,0),0))),I27)))</f>
        <v>21.339998245239258</v>
      </c>
      <c r="S27" s="250">
        <f>IF($A27="N/A"," ",IF(Pricetype1=2,MAX(J27,0),IF(OR(Pricetype1=1,Pricetype1=4),IF(J27=0,0,(_xll.EURO(J27,Strikeprice1,0,0,($AK27+IF(Smile=TRUE,VLOOKUP(MAX(-5,Strikeprice1-J27),Volsmile,2),0)),($A27-DateToday)+15,IF(Pricetype1=1,1,0),0))),J27)))</f>
        <v>21.339998245239258</v>
      </c>
      <c r="T27" s="250">
        <f>IF($A27="N/A"," ",IF(Pricetype1=2,MAX(K27,0),IF(OR(Pricetype1=1,Pricetype1=4),IF(K27=0,0,(_xll.EURO(K27,Strikeprice1,0,0,($AK27+IF(Smile=TRUE,VLOOKUP(MAX(-5,Strikeprice1-K27),Volsmile,2),0)),($A27-DateToday)+15,IF(Pricetype1=1,1,0),0))),K27)))</f>
        <v>18.430000305175781</v>
      </c>
      <c r="U27" s="177">
        <f t="shared" ca="1" si="0"/>
        <v>0.88074389793561381</v>
      </c>
      <c r="V27" s="178">
        <f t="shared" ca="1" si="14"/>
        <v>4743.5763010703231</v>
      </c>
      <c r="W27" s="178">
        <f t="shared" ca="1" si="15"/>
        <v>4743.5763010703231</v>
      </c>
      <c r="X27" s="178">
        <f t="shared" ca="1" si="16"/>
        <v>2856.8514141613723</v>
      </c>
      <c r="Y27" s="178">
        <f t="shared" ca="1" si="17"/>
        <v>756.45326960310592</v>
      </c>
      <c r="Z27" s="178">
        <f t="shared" ca="1" si="18"/>
        <v>756.45326960310592</v>
      </c>
      <c r="AA27" s="178">
        <f t="shared" ca="1" si="19"/>
        <v>519.42752984752224</v>
      </c>
      <c r="AB27" s="178">
        <f t="shared" ca="1" si="20"/>
        <v>751.8029294580474</v>
      </c>
      <c r="AC27" s="178">
        <f t="shared" ca="1" si="21"/>
        <v>751.8029294580474</v>
      </c>
      <c r="AD27" s="178">
        <f t="shared" ca="1" si="22"/>
        <v>649.2844123094028</v>
      </c>
      <c r="AE27" s="178">
        <f t="shared" ca="1" si="23"/>
        <v>16529.22835658125</v>
      </c>
      <c r="AF27" s="224">
        <f t="shared" si="24"/>
        <v>0.25</v>
      </c>
      <c r="AG27" s="224">
        <f t="shared" si="25"/>
        <v>0.35</v>
      </c>
      <c r="AH27" s="224">
        <f t="shared" si="26"/>
        <v>0.35</v>
      </c>
      <c r="AI27" s="224">
        <f t="shared" si="1"/>
        <v>0.125</v>
      </c>
      <c r="AJ27" s="224">
        <f t="shared" si="2"/>
        <v>0.21</v>
      </c>
      <c r="AK27" s="224">
        <f t="shared" si="27"/>
        <v>0.21</v>
      </c>
      <c r="AL27" s="224">
        <f ca="1">IF($A27="N/A"," ",IF(PV=1,0,'Pricing Inputs1'!R60))</f>
        <v>5.1971879782363804E-2</v>
      </c>
      <c r="AM27" s="313">
        <f t="shared" ca="1" si="3"/>
        <v>0.88074389793561381</v>
      </c>
      <c r="BQ27">
        <f t="shared" si="28"/>
        <v>22</v>
      </c>
      <c r="BR27">
        <f t="shared" si="29"/>
        <v>4</v>
      </c>
      <c r="BS27">
        <f t="shared" si="30"/>
        <v>5</v>
      </c>
    </row>
    <row r="28" spans="1:71" x14ac:dyDescent="0.2">
      <c r="A28" s="253">
        <f>IF(A27="N/A","N/A",IF(EDATE(A27,1)&gt;Inputs!$M$5,"N/A",EDATE(A27,1)))</f>
        <v>37987</v>
      </c>
      <c r="B28" s="324">
        <f t="shared" si="4"/>
        <v>2004</v>
      </c>
      <c r="C28" s="172">
        <f t="shared" si="5"/>
        <v>34.335714612688335</v>
      </c>
      <c r="D28" s="172">
        <f t="shared" si="6"/>
        <v>34.335714612688335</v>
      </c>
      <c r="E28" s="172">
        <f t="shared" si="7"/>
        <v>20.75</v>
      </c>
      <c r="F28" s="172">
        <f t="shared" si="8"/>
        <v>35.5</v>
      </c>
      <c r="G28" s="172">
        <f t="shared" si="9"/>
        <v>35.5</v>
      </c>
      <c r="H28" s="172">
        <f t="shared" si="10"/>
        <v>20.75</v>
      </c>
      <c r="I28" s="172">
        <f t="shared" si="11"/>
        <v>25</v>
      </c>
      <c r="J28" s="172">
        <f t="shared" si="12"/>
        <v>25</v>
      </c>
      <c r="K28" s="172">
        <f t="shared" si="13"/>
        <v>20.75</v>
      </c>
      <c r="L28" s="250">
        <f>IF($A28="N/A"," ",IF(Pricetype1=2,MAX(C28,0),IF(OR(Pricetype1=1,Pricetype1=4),IF(C28=0,0,(_xll.EURO(C28,Strikeprice1,0,0,($AH28+IF(Smile=TRUE,VLOOKUP(MAX(-5,Strikeprice1-C28),Volsmile,2),0)),($A28-DateToday)+15,IF(Pricetype1=1,1,0),0))),C28)))</f>
        <v>34.335714612688335</v>
      </c>
      <c r="M28" s="250">
        <f>IF($A28="N/A"," ",IF(Pricetype1=2,MAX(D28,0),IF(OR(Pricetype1=1,Pricetype1=4),IF(D28=0,0,(_xll.EURO(D28,Strikeprice1,0,0,($AH28+IF(Smile=TRUE,VLOOKUP(MAX(-5,Strikeprice1-D28),Volsmile,2),0)),($A28-DateToday)+15,IF(Pricetype1=1,1,0),0))),D28)))</f>
        <v>34.335714612688335</v>
      </c>
      <c r="N28" s="250">
        <f>IF($A28="N/A"," ",IF(Pricetype1=2,MAX(E28,0),IF(OR(Pricetype1=1,Pricetype1=4),IF(E28=0,0,(_xll.EURO(E28,Strikeprice1,0,0,($AK28+IF(Smile=TRUE,VLOOKUP(MAX(-5,Strikeprice1-E28),Volsmile,2),0)),($A28-DateToday)+15,IF(Pricetype1=1,1,0),0))),E28)))</f>
        <v>20.75</v>
      </c>
      <c r="O28" s="250">
        <f>IF($A28="N/A"," ",IF(Pricetype1=2,MAX(F28,0),IF(OR(Pricetype1=1,Pricetype1=4),IF(F28=0,0,(_xll.EURO(F28,Strikeprice1,0,0,($AK28+IF(Smile=TRUE,VLOOKUP(MAX(-5,Strikeprice1-F28),Volsmile,2),0)),($A28-DateToday)+15,IF(Pricetype1=1,1,0),0))),F28)))</f>
        <v>35.5</v>
      </c>
      <c r="P28" s="250">
        <f>IF($A28="N/A"," ",IF(Pricetype1=2,MAX(G28,0),IF(OR(Pricetype1=1,Pricetype1=4),IF(G28=0,0,(_xll.EURO(G28,Strikeprice1,0,0,($AK28+IF(Smile=TRUE,VLOOKUP(MAX(-5,Strikeprice1-G28),Volsmile,2),0)),($A28-DateToday)+15,IF(Pricetype1=1,1,0),0))),G28)))</f>
        <v>35.5</v>
      </c>
      <c r="Q28" s="250">
        <f>IF($A28="N/A"," ",IF(Pricetype1=2,MAX(H28,0),IF(OR(Pricetype1=1,Pricetype1=4),IF(H28=0,0,(_xll.EURO(H28,Strikeprice1,0,0,($AK28+IF(Smile=TRUE,VLOOKUP(MAX(-5,Strikeprice1-H28),Volsmile,2),0)),($A28-DateToday)+15,IF(Pricetype1=1,1,0),0))),H28)))</f>
        <v>20.75</v>
      </c>
      <c r="R28" s="250">
        <f>IF($A28="N/A"," ",IF(Pricetype1=2,MAX(I28,0),IF(OR(Pricetype1=1,Pricetype1=4),IF(I28=0,0,(_xll.EURO(I28,Strikeprice1,0,0,($AK28+IF(Smile=TRUE,VLOOKUP(MAX(-5,Strikeprice1-I28),Volsmile,2),0)),($A28-DateToday)+15,IF(Pricetype1=1,1,0),0))),I28)))</f>
        <v>25</v>
      </c>
      <c r="S28" s="250">
        <f>IF($A28="N/A"," ",IF(Pricetype1=2,MAX(J28,0),IF(OR(Pricetype1=1,Pricetype1=4),IF(J28=0,0,(_xll.EURO(J28,Strikeprice1,0,0,($AK28+IF(Smile=TRUE,VLOOKUP(MAX(-5,Strikeprice1-J28),Volsmile,2),0)),($A28-DateToday)+15,IF(Pricetype1=1,1,0),0))),J28)))</f>
        <v>25</v>
      </c>
      <c r="T28" s="250">
        <f>IF($A28="N/A"," ",IF(Pricetype1=2,MAX(K28,0),IF(OR(Pricetype1=1,Pricetype1=4),IF(K28=0,0,(_xll.EURO(K28,Strikeprice1,0,0,($AK28+IF(Smile=TRUE,VLOOKUP(MAX(-5,Strikeprice1-K28),Volsmile,2),0)),($A28-DateToday)+15,IF(Pricetype1=1,1,0),0))),K28)))</f>
        <v>20.75</v>
      </c>
      <c r="U28" s="177">
        <f t="shared" ca="1" si="0"/>
        <v>0.87635491656759967</v>
      </c>
      <c r="V28" s="178">
        <f t="shared" ca="1" si="14"/>
        <v>5055.1657488681549</v>
      </c>
      <c r="W28" s="178">
        <f t="shared" ca="1" si="15"/>
        <v>5055.1657488681549</v>
      </c>
      <c r="X28" s="178">
        <f t="shared" ca="1" si="16"/>
        <v>3054.9732391546527</v>
      </c>
      <c r="Y28" s="178">
        <f t="shared" ca="1" si="17"/>
        <v>1244.4239815259916</v>
      </c>
      <c r="Z28" s="178">
        <f t="shared" ca="1" si="18"/>
        <v>1244.4239815259916</v>
      </c>
      <c r="AA28" s="178">
        <f t="shared" ca="1" si="19"/>
        <v>727.37458075110771</v>
      </c>
      <c r="AB28" s="178">
        <f t="shared" ca="1" si="20"/>
        <v>876.35491656759973</v>
      </c>
      <c r="AC28" s="178">
        <f t="shared" ca="1" si="21"/>
        <v>876.35491656759973</v>
      </c>
      <c r="AD28" s="178">
        <f t="shared" ca="1" si="22"/>
        <v>727.37458075110771</v>
      </c>
      <c r="AE28" s="178">
        <f t="shared" ca="1" si="23"/>
        <v>18861.611694580362</v>
      </c>
      <c r="AF28" s="224">
        <f t="shared" si="24"/>
        <v>0.2</v>
      </c>
      <c r="AG28" s="224">
        <f t="shared" si="25"/>
        <v>0.35</v>
      </c>
      <c r="AH28" s="224">
        <f t="shared" si="26"/>
        <v>0.35</v>
      </c>
      <c r="AI28" s="224">
        <f t="shared" si="1"/>
        <v>0.1</v>
      </c>
      <c r="AJ28" s="224">
        <f t="shared" si="2"/>
        <v>0.21</v>
      </c>
      <c r="AK28" s="224">
        <f t="shared" si="27"/>
        <v>0.21</v>
      </c>
      <c r="AL28" s="224">
        <f ca="1">IF($A28="N/A"," ",IF(PV=1,0,'Pricing Inputs1'!R61))</f>
        <v>5.2228817660849601E-2</v>
      </c>
      <c r="AM28" s="313">
        <f t="shared" ca="1" si="3"/>
        <v>0.87635491656759967</v>
      </c>
      <c r="BQ28">
        <f t="shared" si="28"/>
        <v>21</v>
      </c>
      <c r="BR28">
        <f t="shared" si="29"/>
        <v>5</v>
      </c>
      <c r="BS28">
        <f t="shared" si="30"/>
        <v>5</v>
      </c>
    </row>
    <row r="29" spans="1:71" x14ac:dyDescent="0.2">
      <c r="A29" s="253">
        <f>IF(A28="N/A","N/A",IF(EDATE(A28,1)&gt;Inputs!$M$5,"N/A",EDATE(A28,1)))</f>
        <v>38018</v>
      </c>
      <c r="B29" s="324">
        <f t="shared" si="4"/>
        <v>2004</v>
      </c>
      <c r="C29" s="172">
        <f t="shared" si="5"/>
        <v>33.73570850917271</v>
      </c>
      <c r="D29" s="172">
        <f t="shared" si="6"/>
        <v>33.73570850917271</v>
      </c>
      <c r="E29" s="172">
        <f t="shared" si="7"/>
        <v>20</v>
      </c>
      <c r="F29" s="172">
        <f t="shared" si="8"/>
        <v>31.246002197265625</v>
      </c>
      <c r="G29" s="172">
        <f t="shared" si="9"/>
        <v>31.246002197265625</v>
      </c>
      <c r="H29" s="172">
        <f t="shared" si="10"/>
        <v>20</v>
      </c>
      <c r="I29" s="172">
        <f t="shared" si="11"/>
        <v>22.746501922607422</v>
      </c>
      <c r="J29" s="172">
        <f t="shared" si="12"/>
        <v>22.746501922607422</v>
      </c>
      <c r="K29" s="172">
        <f t="shared" si="13"/>
        <v>20</v>
      </c>
      <c r="L29" s="250">
        <f>IF($A29="N/A"," ",IF(Pricetype1=2,MAX(C29,0),IF(OR(Pricetype1=1,Pricetype1=4),IF(C29=0,0,(_xll.EURO(C29,Strikeprice1,0,0,($AH29+IF(Smile=TRUE,VLOOKUP(MAX(-5,Strikeprice1-C29),Volsmile,2),0)),($A29-DateToday)+15,IF(Pricetype1=1,1,0),0))),C29)))</f>
        <v>33.73570850917271</v>
      </c>
      <c r="M29" s="250">
        <f>IF($A29="N/A"," ",IF(Pricetype1=2,MAX(D29,0),IF(OR(Pricetype1=1,Pricetype1=4),IF(D29=0,0,(_xll.EURO(D29,Strikeprice1,0,0,($AH29+IF(Smile=TRUE,VLOOKUP(MAX(-5,Strikeprice1-D29),Volsmile,2),0)),($A29-DateToday)+15,IF(Pricetype1=1,1,0),0))),D29)))</f>
        <v>33.73570850917271</v>
      </c>
      <c r="N29" s="250">
        <f>IF($A29="N/A"," ",IF(Pricetype1=2,MAX(E29,0),IF(OR(Pricetype1=1,Pricetype1=4),IF(E29=0,0,(_xll.EURO(E29,Strikeprice1,0,0,($AK29+IF(Smile=TRUE,VLOOKUP(MAX(-5,Strikeprice1-E29),Volsmile,2),0)),($A29-DateToday)+15,IF(Pricetype1=1,1,0),0))),E29)))</f>
        <v>20</v>
      </c>
      <c r="O29" s="250">
        <f>IF($A29="N/A"," ",IF(Pricetype1=2,MAX(F29,0),IF(OR(Pricetype1=1,Pricetype1=4),IF(F29=0,0,(_xll.EURO(F29,Strikeprice1,0,0,($AK29+IF(Smile=TRUE,VLOOKUP(MAX(-5,Strikeprice1-F29),Volsmile,2),0)),($A29-DateToday)+15,IF(Pricetype1=1,1,0),0))),F29)))</f>
        <v>31.246002197265625</v>
      </c>
      <c r="P29" s="250">
        <f>IF($A29="N/A"," ",IF(Pricetype1=2,MAX(G29,0),IF(OR(Pricetype1=1,Pricetype1=4),IF(G29=0,0,(_xll.EURO(G29,Strikeprice1,0,0,($AK29+IF(Smile=TRUE,VLOOKUP(MAX(-5,Strikeprice1-G29),Volsmile,2),0)),($A29-DateToday)+15,IF(Pricetype1=1,1,0),0))),G29)))</f>
        <v>31.246002197265625</v>
      </c>
      <c r="Q29" s="250">
        <f>IF($A29="N/A"," ",IF(Pricetype1=2,MAX(H29,0),IF(OR(Pricetype1=1,Pricetype1=4),IF(H29=0,0,(_xll.EURO(H29,Strikeprice1,0,0,($AK29+IF(Smile=TRUE,VLOOKUP(MAX(-5,Strikeprice1-H29),Volsmile,2),0)),($A29-DateToday)+15,IF(Pricetype1=1,1,0),0))),H29)))</f>
        <v>20</v>
      </c>
      <c r="R29" s="250">
        <f>IF($A29="N/A"," ",IF(Pricetype1=2,MAX(I29,0),IF(OR(Pricetype1=1,Pricetype1=4),IF(I29=0,0,(_xll.EURO(I29,Strikeprice1,0,0,($AK29+IF(Smile=TRUE,VLOOKUP(MAX(-5,Strikeprice1-I29),Volsmile,2),0)),($A29-DateToday)+15,IF(Pricetype1=1,1,0),0))),I29)))</f>
        <v>22.746501922607422</v>
      </c>
      <c r="S29" s="250">
        <f>IF($A29="N/A"," ",IF(Pricetype1=2,MAX(J29,0),IF(OR(Pricetype1=1,Pricetype1=4),IF(J29=0,0,(_xll.EURO(J29,Strikeprice1,0,0,($AK29+IF(Smile=TRUE,VLOOKUP(MAX(-5,Strikeprice1-J29),Volsmile,2),0)),($A29-DateToday)+15,IF(Pricetype1=1,1,0),0))),J29)))</f>
        <v>22.746501922607422</v>
      </c>
      <c r="T29" s="250">
        <f>IF($A29="N/A"," ",IF(Pricetype1=2,MAX(K29,0),IF(OR(Pricetype1=1,Pricetype1=4),IF(K29=0,0,(_xll.EURO(K29,Strikeprice1,0,0,($AK29+IF(Smile=TRUE,VLOOKUP(MAX(-5,Strikeprice1-K29),Volsmile,2),0)),($A29-DateToday)+15,IF(Pricetype1=1,1,0),0))),K29)))</f>
        <v>20</v>
      </c>
      <c r="U29" s="177">
        <f t="shared" ca="1" si="0"/>
        <v>0.87220746197325449</v>
      </c>
      <c r="V29" s="178">
        <f t="shared" ca="1" si="14"/>
        <v>4707.9258714648086</v>
      </c>
      <c r="W29" s="178">
        <f t="shared" ca="1" si="15"/>
        <v>4707.9258714648086</v>
      </c>
      <c r="X29" s="178">
        <f t="shared" ca="1" si="16"/>
        <v>2791.0638783144145</v>
      </c>
      <c r="Y29" s="178">
        <f t="shared" ca="1" si="17"/>
        <v>872.09588074520912</v>
      </c>
      <c r="Z29" s="178">
        <f t="shared" ca="1" si="18"/>
        <v>872.09588074520912</v>
      </c>
      <c r="AA29" s="178">
        <f t="shared" ca="1" si="19"/>
        <v>558.2127756628829</v>
      </c>
      <c r="AB29" s="178">
        <f t="shared" ca="1" si="20"/>
        <v>793.58674842748701</v>
      </c>
      <c r="AC29" s="178">
        <f t="shared" ca="1" si="21"/>
        <v>793.58674842748701</v>
      </c>
      <c r="AD29" s="178">
        <f t="shared" ca="1" si="22"/>
        <v>697.76596957860363</v>
      </c>
      <c r="AE29" s="178">
        <f t="shared" ca="1" si="23"/>
        <v>16794.259624830913</v>
      </c>
      <c r="AF29" s="224">
        <f t="shared" si="24"/>
        <v>0.2</v>
      </c>
      <c r="AG29" s="224">
        <f t="shared" si="25"/>
        <v>0.35</v>
      </c>
      <c r="AH29" s="224">
        <f t="shared" si="26"/>
        <v>0.35</v>
      </c>
      <c r="AI29" s="224">
        <f t="shared" si="1"/>
        <v>0.1</v>
      </c>
      <c r="AJ29" s="224">
        <f t="shared" si="2"/>
        <v>0.21</v>
      </c>
      <c r="AK29" s="224">
        <f t="shared" si="27"/>
        <v>0.21</v>
      </c>
      <c r="AL29" s="224">
        <f ca="1">IF($A29="N/A"," ",IF(PV=1,0,'Pricing Inputs1'!R62))</f>
        <v>5.24816322594042E-2</v>
      </c>
      <c r="AM29" s="313">
        <f t="shared" ca="1" si="3"/>
        <v>0.87220746197325449</v>
      </c>
      <c r="BQ29">
        <f t="shared" si="28"/>
        <v>20</v>
      </c>
      <c r="BR29">
        <f t="shared" si="29"/>
        <v>4</v>
      </c>
      <c r="BS29">
        <f t="shared" si="30"/>
        <v>5</v>
      </c>
    </row>
    <row r="30" spans="1:71" x14ac:dyDescent="0.2">
      <c r="A30" s="253">
        <f>IF(A29="N/A","N/A",IF(EDATE(A29,1)&gt;Inputs!$M$5,"N/A",EDATE(A29,1)))</f>
        <v>38047</v>
      </c>
      <c r="B30" s="324">
        <f t="shared" si="4"/>
        <v>2004</v>
      </c>
      <c r="C30" s="172">
        <f t="shared" si="5"/>
        <v>32.44767716873524</v>
      </c>
      <c r="D30" s="172">
        <f t="shared" si="6"/>
        <v>32.44767716873524</v>
      </c>
      <c r="E30" s="172">
        <f t="shared" si="7"/>
        <v>21</v>
      </c>
      <c r="F30" s="172">
        <f t="shared" si="8"/>
        <v>25.5</v>
      </c>
      <c r="G30" s="172">
        <f t="shared" si="9"/>
        <v>25.5</v>
      </c>
      <c r="H30" s="172">
        <f t="shared" si="10"/>
        <v>21</v>
      </c>
      <c r="I30" s="172">
        <f t="shared" si="11"/>
        <v>20</v>
      </c>
      <c r="J30" s="172">
        <f t="shared" si="12"/>
        <v>20</v>
      </c>
      <c r="K30" s="172">
        <f t="shared" si="13"/>
        <v>21</v>
      </c>
      <c r="L30" s="250">
        <f>IF($A30="N/A"," ",IF(Pricetype1=2,MAX(C30,0),IF(OR(Pricetype1=1,Pricetype1=4),IF(C30=0,0,(_xll.EURO(C30,Strikeprice1,0,0,($AH30+IF(Smile=TRUE,VLOOKUP(MAX(-5,Strikeprice1-C30),Volsmile,2),0)),($A30-DateToday)+15,IF(Pricetype1=1,1,0),0))),C30)))</f>
        <v>32.44767716873524</v>
      </c>
      <c r="M30" s="250">
        <f>IF($A30="N/A"," ",IF(Pricetype1=2,MAX(D30,0),IF(OR(Pricetype1=1,Pricetype1=4),IF(D30=0,0,(_xll.EURO(D30,Strikeprice1,0,0,($AH30+IF(Smile=TRUE,VLOOKUP(MAX(-5,Strikeprice1-D30),Volsmile,2),0)),($A30-DateToday)+15,IF(Pricetype1=1,1,0),0))),D30)))</f>
        <v>32.44767716873524</v>
      </c>
      <c r="N30" s="250">
        <f>IF($A30="N/A"," ",IF(Pricetype1=2,MAX(E30,0),IF(OR(Pricetype1=1,Pricetype1=4),IF(E30=0,0,(_xll.EURO(E30,Strikeprice1,0,0,($AK30+IF(Smile=TRUE,VLOOKUP(MAX(-5,Strikeprice1-E30),Volsmile,2),0)),($A30-DateToday)+15,IF(Pricetype1=1,1,0),0))),E30)))</f>
        <v>21</v>
      </c>
      <c r="O30" s="250">
        <f>IF($A30="N/A"," ",IF(Pricetype1=2,MAX(F30,0),IF(OR(Pricetype1=1,Pricetype1=4),IF(F30=0,0,(_xll.EURO(F30,Strikeprice1,0,0,($AK30+IF(Smile=TRUE,VLOOKUP(MAX(-5,Strikeprice1-F30),Volsmile,2),0)),($A30-DateToday)+15,IF(Pricetype1=1,1,0),0))),F30)))</f>
        <v>25.5</v>
      </c>
      <c r="P30" s="250">
        <f>IF($A30="N/A"," ",IF(Pricetype1=2,MAX(G30,0),IF(OR(Pricetype1=1,Pricetype1=4),IF(G30=0,0,(_xll.EURO(G30,Strikeprice1,0,0,($AK30+IF(Smile=TRUE,VLOOKUP(MAX(-5,Strikeprice1-G30),Volsmile,2),0)),($A30-DateToday)+15,IF(Pricetype1=1,1,0),0))),G30)))</f>
        <v>25.5</v>
      </c>
      <c r="Q30" s="250">
        <f>IF($A30="N/A"," ",IF(Pricetype1=2,MAX(H30,0),IF(OR(Pricetype1=1,Pricetype1=4),IF(H30=0,0,(_xll.EURO(H30,Strikeprice1,0,0,($AK30+IF(Smile=TRUE,VLOOKUP(MAX(-5,Strikeprice1-H30),Volsmile,2),0)),($A30-DateToday)+15,IF(Pricetype1=1,1,0),0))),H30)))</f>
        <v>21</v>
      </c>
      <c r="R30" s="250">
        <f>IF($A30="N/A"," ",IF(Pricetype1=2,MAX(I30,0),IF(OR(Pricetype1=1,Pricetype1=4),IF(I30=0,0,(_xll.EURO(I30,Strikeprice1,0,0,($AK30+IF(Smile=TRUE,VLOOKUP(MAX(-5,Strikeprice1-I30),Volsmile,2),0)),($A30-DateToday)+15,IF(Pricetype1=1,1,0),0))),I30)))</f>
        <v>20</v>
      </c>
      <c r="S30" s="250">
        <f>IF($A30="N/A"," ",IF(Pricetype1=2,MAX(J30,0),IF(OR(Pricetype1=1,Pricetype1=4),IF(J30=0,0,(_xll.EURO(J30,Strikeprice1,0,0,($AK30+IF(Smile=TRUE,VLOOKUP(MAX(-5,Strikeprice1-J30),Volsmile,2),0)),($A30-DateToday)+15,IF(Pricetype1=1,1,0),0))),J30)))</f>
        <v>20</v>
      </c>
      <c r="T30" s="250">
        <f>IF($A30="N/A"," ",IF(Pricetype1=2,MAX(K30,0),IF(OR(Pricetype1=1,Pricetype1=4),IF(K30=0,0,(_xll.EURO(K30,Strikeprice1,0,0,($AK30+IF(Smile=TRUE,VLOOKUP(MAX(-5,Strikeprice1-K30),Volsmile,2),0)),($A30-DateToday)+15,IF(Pricetype1=1,1,0),0))),K30)))</f>
        <v>21</v>
      </c>
      <c r="U30" s="177">
        <f t="shared" ca="1" si="0"/>
        <v>0.8678171591018975</v>
      </c>
      <c r="V30" s="178">
        <f t="shared" ca="1" si="14"/>
        <v>5181.1917876850266</v>
      </c>
      <c r="W30" s="178">
        <f t="shared" ca="1" si="15"/>
        <v>5181.1917876850266</v>
      </c>
      <c r="X30" s="178">
        <f t="shared" ca="1" si="16"/>
        <v>3353.245502769732</v>
      </c>
      <c r="Y30" s="178">
        <f t="shared" ca="1" si="17"/>
        <v>708.13880182714831</v>
      </c>
      <c r="Z30" s="178">
        <f t="shared" ca="1" si="18"/>
        <v>708.13880182714831</v>
      </c>
      <c r="AA30" s="178">
        <f t="shared" ca="1" si="19"/>
        <v>583.17313091647509</v>
      </c>
      <c r="AB30" s="178">
        <f t="shared" ca="1" si="20"/>
        <v>555.4029818252144</v>
      </c>
      <c r="AC30" s="178">
        <f t="shared" ca="1" si="21"/>
        <v>555.4029818252144</v>
      </c>
      <c r="AD30" s="178">
        <f t="shared" ca="1" si="22"/>
        <v>583.17313091647509</v>
      </c>
      <c r="AE30" s="178">
        <f t="shared" ca="1" si="23"/>
        <v>17409.05890727746</v>
      </c>
      <c r="AF30" s="224">
        <f t="shared" si="24"/>
        <v>0.2</v>
      </c>
      <c r="AG30" s="224">
        <f t="shared" si="25"/>
        <v>0.35</v>
      </c>
      <c r="AH30" s="224">
        <f t="shared" si="26"/>
        <v>0.35</v>
      </c>
      <c r="AI30" s="224">
        <f t="shared" si="1"/>
        <v>0.1</v>
      </c>
      <c r="AJ30" s="224">
        <f t="shared" si="2"/>
        <v>0.21</v>
      </c>
      <c r="AK30" s="224">
        <f t="shared" si="27"/>
        <v>0.21</v>
      </c>
      <c r="AL30" s="224">
        <f ca="1">IF($A30="N/A"," ",IF(PV=1,0,'Pricing Inputs1'!R63))</f>
        <v>5.2726291568622803E-2</v>
      </c>
      <c r="AM30" s="313">
        <f t="shared" ca="1" si="3"/>
        <v>0.8678171591018975</v>
      </c>
      <c r="BQ30">
        <f t="shared" si="28"/>
        <v>23</v>
      </c>
      <c r="BR30">
        <f t="shared" si="29"/>
        <v>4</v>
      </c>
      <c r="BS30">
        <f t="shared" si="30"/>
        <v>4</v>
      </c>
    </row>
    <row r="31" spans="1:71" x14ac:dyDescent="0.2">
      <c r="A31" s="253">
        <f>IF(A30="N/A","N/A",IF(EDATE(A30,1)&gt;Inputs!$M$5,"N/A",EDATE(A30,1)))</f>
        <v>38078</v>
      </c>
      <c r="B31" s="324">
        <f t="shared" si="4"/>
        <v>2004</v>
      </c>
      <c r="C31" s="172">
        <f t="shared" si="5"/>
        <v>32.647677931674693</v>
      </c>
      <c r="D31" s="172">
        <f t="shared" si="6"/>
        <v>32.647677931674693</v>
      </c>
      <c r="E31" s="172">
        <f t="shared" si="7"/>
        <v>18</v>
      </c>
      <c r="F31" s="172">
        <f t="shared" si="8"/>
        <v>22</v>
      </c>
      <c r="G31" s="172">
        <f t="shared" si="9"/>
        <v>22</v>
      </c>
      <c r="H31" s="172">
        <f t="shared" si="10"/>
        <v>18</v>
      </c>
      <c r="I31" s="172">
        <f t="shared" si="11"/>
        <v>16.495000839233398</v>
      </c>
      <c r="J31" s="172">
        <f t="shared" si="12"/>
        <v>16.495000839233398</v>
      </c>
      <c r="K31" s="172">
        <f t="shared" si="13"/>
        <v>18</v>
      </c>
      <c r="L31" s="250">
        <f>IF($A31="N/A"," ",IF(Pricetype1=2,MAX(C31,0),IF(OR(Pricetype1=1,Pricetype1=4),IF(C31=0,0,(_xll.EURO(C31,Strikeprice1,0,0,($AH31+IF(Smile=TRUE,VLOOKUP(MAX(-5,Strikeprice1-C31),Volsmile,2),0)),($A31-DateToday)+15,IF(Pricetype1=1,1,0),0))),C31)))</f>
        <v>32.647677931674693</v>
      </c>
      <c r="M31" s="250">
        <f>IF($A31="N/A"," ",IF(Pricetype1=2,MAX(D31,0),IF(OR(Pricetype1=1,Pricetype1=4),IF(D31=0,0,(_xll.EURO(D31,Strikeprice1,0,0,($AH31+IF(Smile=TRUE,VLOOKUP(MAX(-5,Strikeprice1-D31),Volsmile,2),0)),($A31-DateToday)+15,IF(Pricetype1=1,1,0),0))),D31)))</f>
        <v>32.647677931674693</v>
      </c>
      <c r="N31" s="250">
        <f>IF($A31="N/A"," ",IF(Pricetype1=2,MAX(E31,0),IF(OR(Pricetype1=1,Pricetype1=4),IF(E31=0,0,(_xll.EURO(E31,Strikeprice1,0,0,($AK31+IF(Smile=TRUE,VLOOKUP(MAX(-5,Strikeprice1-E31),Volsmile,2),0)),($A31-DateToday)+15,IF(Pricetype1=1,1,0),0))),E31)))</f>
        <v>18</v>
      </c>
      <c r="O31" s="250">
        <f>IF($A31="N/A"," ",IF(Pricetype1=2,MAX(F31,0),IF(OR(Pricetype1=1,Pricetype1=4),IF(F31=0,0,(_xll.EURO(F31,Strikeprice1,0,0,($AK31+IF(Smile=TRUE,VLOOKUP(MAX(-5,Strikeprice1-F31),Volsmile,2),0)),($A31-DateToday)+15,IF(Pricetype1=1,1,0),0))),F31)))</f>
        <v>22</v>
      </c>
      <c r="P31" s="250">
        <f>IF($A31="N/A"," ",IF(Pricetype1=2,MAX(G31,0),IF(OR(Pricetype1=1,Pricetype1=4),IF(G31=0,0,(_xll.EURO(G31,Strikeprice1,0,0,($AK31+IF(Smile=TRUE,VLOOKUP(MAX(-5,Strikeprice1-G31),Volsmile,2),0)),($A31-DateToday)+15,IF(Pricetype1=1,1,0),0))),G31)))</f>
        <v>22</v>
      </c>
      <c r="Q31" s="250">
        <f>IF($A31="N/A"," ",IF(Pricetype1=2,MAX(H31,0),IF(OR(Pricetype1=1,Pricetype1=4),IF(H31=0,0,(_xll.EURO(H31,Strikeprice1,0,0,($AK31+IF(Smile=TRUE,VLOOKUP(MAX(-5,Strikeprice1-H31),Volsmile,2),0)),($A31-DateToday)+15,IF(Pricetype1=1,1,0),0))),H31)))</f>
        <v>18</v>
      </c>
      <c r="R31" s="250">
        <f>IF($A31="N/A"," ",IF(Pricetype1=2,MAX(I31,0),IF(OR(Pricetype1=1,Pricetype1=4),IF(I31=0,0,(_xll.EURO(I31,Strikeprice1,0,0,($AK31+IF(Smile=TRUE,VLOOKUP(MAX(-5,Strikeprice1-I31),Volsmile,2),0)),($A31-DateToday)+15,IF(Pricetype1=1,1,0),0))),I31)))</f>
        <v>16.495000839233398</v>
      </c>
      <c r="S31" s="250">
        <f>IF($A31="N/A"," ",IF(Pricetype1=2,MAX(J31,0),IF(OR(Pricetype1=1,Pricetype1=4),IF(J31=0,0,(_xll.EURO(J31,Strikeprice1,0,0,($AK31+IF(Smile=TRUE,VLOOKUP(MAX(-5,Strikeprice1-J31),Volsmile,2),0)),($A31-DateToday)+15,IF(Pricetype1=1,1,0),0))),J31)))</f>
        <v>16.495000839233398</v>
      </c>
      <c r="T31" s="250">
        <f>IF($A31="N/A"," ",IF(Pricetype1=2,MAX(K31,0),IF(OR(Pricetype1=1,Pricetype1=4),IF(K31=0,0,(_xll.EURO(K31,Strikeprice1,0,0,($AK31+IF(Smile=TRUE,VLOOKUP(MAX(-5,Strikeprice1-K31),Volsmile,2),0)),($A31-DateToday)+15,IF(Pricetype1=1,1,0),0))),K31)))</f>
        <v>18</v>
      </c>
      <c r="U31" s="177">
        <f t="shared" ca="1" si="0"/>
        <v>0.86352118069946204</v>
      </c>
      <c r="V31" s="178">
        <f t="shared" ca="1" si="14"/>
        <v>4961.7852054593686</v>
      </c>
      <c r="W31" s="178">
        <f t="shared" ca="1" si="15"/>
        <v>4961.7852054593686</v>
      </c>
      <c r="X31" s="178">
        <f t="shared" ca="1" si="16"/>
        <v>2735.635100455896</v>
      </c>
      <c r="Y31" s="178">
        <f t="shared" ca="1" si="17"/>
        <v>607.91891121242134</v>
      </c>
      <c r="Z31" s="178">
        <f t="shared" ca="1" si="18"/>
        <v>607.91891121242134</v>
      </c>
      <c r="AA31" s="178">
        <f t="shared" ca="1" si="19"/>
        <v>497.38820008289014</v>
      </c>
      <c r="AB31" s="178">
        <f t="shared" ca="1" si="20"/>
        <v>455.80104321067012</v>
      </c>
      <c r="AC31" s="178">
        <f t="shared" ca="1" si="21"/>
        <v>455.80104321067012</v>
      </c>
      <c r="AD31" s="178">
        <f t="shared" ca="1" si="22"/>
        <v>497.38820008289014</v>
      </c>
      <c r="AE31" s="178">
        <f t="shared" ca="1" si="23"/>
        <v>15781.421820386597</v>
      </c>
      <c r="AF31" s="224">
        <f t="shared" si="24"/>
        <v>0.2</v>
      </c>
      <c r="AG31" s="224">
        <f t="shared" si="25"/>
        <v>0.35</v>
      </c>
      <c r="AH31" s="224">
        <f t="shared" si="26"/>
        <v>0.35</v>
      </c>
      <c r="AI31" s="224">
        <f t="shared" si="1"/>
        <v>0.1</v>
      </c>
      <c r="AJ31" s="224">
        <f t="shared" si="2"/>
        <v>0.21</v>
      </c>
      <c r="AK31" s="224">
        <f t="shared" si="27"/>
        <v>0.21</v>
      </c>
      <c r="AL31" s="224">
        <f ca="1">IF($A31="N/A"," ",IF(PV=1,0,'Pricing Inputs1'!R64))</f>
        <v>5.2977940542066303E-2</v>
      </c>
      <c r="AM31" s="313">
        <f t="shared" ca="1" si="3"/>
        <v>0.86352118069946204</v>
      </c>
      <c r="BQ31">
        <f t="shared" si="28"/>
        <v>22</v>
      </c>
      <c r="BR31">
        <f t="shared" si="29"/>
        <v>4</v>
      </c>
      <c r="BS31">
        <f t="shared" si="30"/>
        <v>4</v>
      </c>
    </row>
    <row r="32" spans="1:71" x14ac:dyDescent="0.2">
      <c r="A32" s="253">
        <f>IF(A31="N/A","N/A",IF(EDATE(A31,1)&gt;Inputs!$M$5,"N/A",EDATE(A31,1)))</f>
        <v>38108</v>
      </c>
      <c r="B32" s="324">
        <f t="shared" si="4"/>
        <v>2004</v>
      </c>
      <c r="C32" s="172">
        <f t="shared" si="5"/>
        <v>35.425003051757813</v>
      </c>
      <c r="D32" s="172">
        <f t="shared" si="6"/>
        <v>35.425003051757813</v>
      </c>
      <c r="E32" s="172">
        <f t="shared" si="7"/>
        <v>18.540000915527344</v>
      </c>
      <c r="F32" s="172">
        <f t="shared" si="8"/>
        <v>22.290000915527344</v>
      </c>
      <c r="G32" s="172">
        <f t="shared" si="9"/>
        <v>22.290000915527344</v>
      </c>
      <c r="H32" s="172">
        <f t="shared" si="10"/>
        <v>18.540000915527344</v>
      </c>
      <c r="I32" s="172">
        <f t="shared" si="11"/>
        <v>15.795000076293945</v>
      </c>
      <c r="J32" s="172">
        <f t="shared" si="12"/>
        <v>15.795000076293945</v>
      </c>
      <c r="K32" s="172">
        <f t="shared" si="13"/>
        <v>18.540000915527344</v>
      </c>
      <c r="L32" s="250">
        <f>IF($A32="N/A"," ",IF(Pricetype1=2,MAX(C32,0),IF(OR(Pricetype1=1,Pricetype1=4),IF(C32=0,0,(_xll.EURO(C32,Strikeprice1,0,0,($AH32+IF(Smile=TRUE,VLOOKUP(MAX(-5,Strikeprice1-C32),Volsmile,2),0)),($A32-DateToday)+15,IF(Pricetype1=1,1,0),0))),C32)))</f>
        <v>35.425003051757813</v>
      </c>
      <c r="M32" s="250">
        <f>IF($A32="N/A"," ",IF(Pricetype1=2,MAX(D32,0),IF(OR(Pricetype1=1,Pricetype1=4),IF(D32=0,0,(_xll.EURO(D32,Strikeprice1,0,0,($AH32+IF(Smile=TRUE,VLOOKUP(MAX(-5,Strikeprice1-D32),Volsmile,2),0)),($A32-DateToday)+15,IF(Pricetype1=1,1,0),0))),D32)))</f>
        <v>35.425003051757813</v>
      </c>
      <c r="N32" s="250">
        <f>IF($A32="N/A"," ",IF(Pricetype1=2,MAX(E32,0),IF(OR(Pricetype1=1,Pricetype1=4),IF(E32=0,0,(_xll.EURO(E32,Strikeprice1,0,0,($AK32+IF(Smile=TRUE,VLOOKUP(MAX(-5,Strikeprice1-E32),Volsmile,2),0)),($A32-DateToday)+15,IF(Pricetype1=1,1,0),0))),E32)))</f>
        <v>18.540000915527344</v>
      </c>
      <c r="O32" s="250">
        <f>IF($A32="N/A"," ",IF(Pricetype1=2,MAX(F32,0),IF(OR(Pricetype1=1,Pricetype1=4),IF(F32=0,0,(_xll.EURO(F32,Strikeprice1,0,0,($AK32+IF(Smile=TRUE,VLOOKUP(MAX(-5,Strikeprice1-F32),Volsmile,2),0)),($A32-DateToday)+15,IF(Pricetype1=1,1,0),0))),F32)))</f>
        <v>22.290000915527344</v>
      </c>
      <c r="P32" s="250">
        <f>IF($A32="N/A"," ",IF(Pricetype1=2,MAX(G32,0),IF(OR(Pricetype1=1,Pricetype1=4),IF(G32=0,0,(_xll.EURO(G32,Strikeprice1,0,0,($AK32+IF(Smile=TRUE,VLOOKUP(MAX(-5,Strikeprice1-G32),Volsmile,2),0)),($A32-DateToday)+15,IF(Pricetype1=1,1,0),0))),G32)))</f>
        <v>22.290000915527344</v>
      </c>
      <c r="Q32" s="250">
        <f>IF($A32="N/A"," ",IF(Pricetype1=2,MAX(H32,0),IF(OR(Pricetype1=1,Pricetype1=4),IF(H32=0,0,(_xll.EURO(H32,Strikeprice1,0,0,($AK32+IF(Smile=TRUE,VLOOKUP(MAX(-5,Strikeprice1-H32),Volsmile,2),0)),($A32-DateToday)+15,IF(Pricetype1=1,1,0),0))),H32)))</f>
        <v>18.540000915527344</v>
      </c>
      <c r="R32" s="250">
        <f>IF($A32="N/A"," ",IF(Pricetype1=2,MAX(I32,0),IF(OR(Pricetype1=1,Pricetype1=4),IF(I32=0,0,(_xll.EURO(I32,Strikeprice1,0,0,($AK32+IF(Smile=TRUE,VLOOKUP(MAX(-5,Strikeprice1-I32),Volsmile,2),0)),($A32-DateToday)+15,IF(Pricetype1=1,1,0),0))),I32)))</f>
        <v>15.795000076293945</v>
      </c>
      <c r="S32" s="250">
        <f>IF($A32="N/A"," ",IF(Pricetype1=2,MAX(J32,0),IF(OR(Pricetype1=1,Pricetype1=4),IF(J32=0,0,(_xll.EURO(J32,Strikeprice1,0,0,($AK32+IF(Smile=TRUE,VLOOKUP(MAX(-5,Strikeprice1-J32),Volsmile,2),0)),($A32-DateToday)+15,IF(Pricetype1=1,1,0),0))),J32)))</f>
        <v>15.795000076293945</v>
      </c>
      <c r="T32" s="250">
        <f>IF($A32="N/A"," ",IF(Pricetype1=2,MAX(K32,0),IF(OR(Pricetype1=1,Pricetype1=4),IF(K32=0,0,(_xll.EURO(K32,Strikeprice1,0,0,($AK32+IF(Smile=TRUE,VLOOKUP(MAX(-5,Strikeprice1-K32),Volsmile,2),0)),($A32-DateToday)+15,IF(Pricetype1=1,1,0),0))),K32)))</f>
        <v>18.540000915527344</v>
      </c>
      <c r="U32" s="177">
        <f t="shared" ca="1" si="0"/>
        <v>0.85909137587605777</v>
      </c>
      <c r="V32" s="178">
        <f t="shared" ca="1" si="14"/>
        <v>4869.3303379437066</v>
      </c>
      <c r="W32" s="178">
        <f t="shared" ca="1" si="15"/>
        <v>4869.3303379437066</v>
      </c>
      <c r="X32" s="178">
        <f t="shared" ca="1" si="16"/>
        <v>2548.408783242201</v>
      </c>
      <c r="Y32" s="178">
        <f t="shared" ca="1" si="17"/>
        <v>765.965902191959</v>
      </c>
      <c r="Z32" s="178">
        <f t="shared" ca="1" si="18"/>
        <v>765.965902191959</v>
      </c>
      <c r="AA32" s="178">
        <f t="shared" ca="1" si="19"/>
        <v>637.10219581055026</v>
      </c>
      <c r="AB32" s="178">
        <f t="shared" ca="1" si="20"/>
        <v>651.32872068027859</v>
      </c>
      <c r="AC32" s="178">
        <f t="shared" ca="1" si="21"/>
        <v>651.32872068027859</v>
      </c>
      <c r="AD32" s="178">
        <f t="shared" ca="1" si="22"/>
        <v>764.5226349726604</v>
      </c>
      <c r="AE32" s="178">
        <f t="shared" ca="1" si="23"/>
        <v>16523.283535657301</v>
      </c>
      <c r="AF32" s="224">
        <f t="shared" si="24"/>
        <v>0.2</v>
      </c>
      <c r="AG32" s="224">
        <f t="shared" si="25"/>
        <v>0.45</v>
      </c>
      <c r="AH32" s="224">
        <f t="shared" si="26"/>
        <v>0.45</v>
      </c>
      <c r="AI32" s="224">
        <f t="shared" si="1"/>
        <v>0.1</v>
      </c>
      <c r="AJ32" s="224">
        <f t="shared" si="2"/>
        <v>0.27</v>
      </c>
      <c r="AK32" s="224">
        <f t="shared" si="27"/>
        <v>0.27</v>
      </c>
      <c r="AL32" s="224">
        <f ca="1">IF($A32="N/A"," ",IF(PV=1,0,'Pricing Inputs1'!R65))</f>
        <v>5.32283461583338E-2</v>
      </c>
      <c r="AM32" s="313">
        <f t="shared" ca="1" si="3"/>
        <v>0.85909137587605777</v>
      </c>
      <c r="BQ32">
        <f t="shared" si="28"/>
        <v>20</v>
      </c>
      <c r="BR32">
        <f t="shared" si="29"/>
        <v>5</v>
      </c>
      <c r="BS32">
        <f t="shared" si="30"/>
        <v>6</v>
      </c>
    </row>
    <row r="33" spans="1:71" x14ac:dyDescent="0.2">
      <c r="A33" s="253">
        <f>IF(A32="N/A","N/A",IF(EDATE(A32,1)&gt;Inputs!$M$5,"N/A",EDATE(A32,1)))</f>
        <v>38139</v>
      </c>
      <c r="B33" s="324">
        <f t="shared" si="4"/>
        <v>2004</v>
      </c>
      <c r="C33" s="172">
        <f t="shared" si="5"/>
        <v>42.625003814697266</v>
      </c>
      <c r="D33" s="172">
        <f t="shared" si="6"/>
        <v>42.625003814697266</v>
      </c>
      <c r="E33" s="172">
        <f t="shared" si="7"/>
        <v>21.540000915527344</v>
      </c>
      <c r="F33" s="172">
        <f t="shared" si="8"/>
        <v>29.290000915527344</v>
      </c>
      <c r="G33" s="172">
        <f t="shared" si="9"/>
        <v>29.290000915527344</v>
      </c>
      <c r="H33" s="172">
        <f t="shared" si="10"/>
        <v>21.540000915527344</v>
      </c>
      <c r="I33" s="172">
        <f t="shared" si="11"/>
        <v>19.790000915527344</v>
      </c>
      <c r="J33" s="172">
        <f t="shared" si="12"/>
        <v>19.790000915527344</v>
      </c>
      <c r="K33" s="172">
        <f t="shared" si="13"/>
        <v>21.540000915527344</v>
      </c>
      <c r="L33" s="250">
        <f>IF($A33="N/A"," ",IF(Pricetype1=2,MAX(C33,0),IF(OR(Pricetype1=1,Pricetype1=4),IF(C33=0,0,(_xll.EURO(C33,Strikeprice1,0,0,($AH33+IF(Smile=TRUE,VLOOKUP(MAX(-5,Strikeprice1-C33),Volsmile,2),0)),($A33-DateToday)+15,IF(Pricetype1=1,1,0),0))),C33)))</f>
        <v>42.625003814697266</v>
      </c>
      <c r="M33" s="250">
        <f>IF($A33="N/A"," ",IF(Pricetype1=2,MAX(D33,0),IF(OR(Pricetype1=1,Pricetype1=4),IF(D33=0,0,(_xll.EURO(D33,Strikeprice1,0,0,($AH33+IF(Smile=TRUE,VLOOKUP(MAX(-5,Strikeprice1-D33),Volsmile,2),0)),($A33-DateToday)+15,IF(Pricetype1=1,1,0),0))),D33)))</f>
        <v>42.625003814697266</v>
      </c>
      <c r="N33" s="250">
        <f>IF($A33="N/A"," ",IF(Pricetype1=2,MAX(E33,0),IF(OR(Pricetype1=1,Pricetype1=4),IF(E33=0,0,(_xll.EURO(E33,Strikeprice1,0,0,($AK33+IF(Smile=TRUE,VLOOKUP(MAX(-5,Strikeprice1-E33),Volsmile,2),0)),($A33-DateToday)+15,IF(Pricetype1=1,1,0),0))),E33)))</f>
        <v>21.540000915527344</v>
      </c>
      <c r="O33" s="250">
        <f>IF($A33="N/A"," ",IF(Pricetype1=2,MAX(F33,0),IF(OR(Pricetype1=1,Pricetype1=4),IF(F33=0,0,(_xll.EURO(F33,Strikeprice1,0,0,($AK33+IF(Smile=TRUE,VLOOKUP(MAX(-5,Strikeprice1-F33),Volsmile,2),0)),($A33-DateToday)+15,IF(Pricetype1=1,1,0),0))),F33)))</f>
        <v>29.290000915527344</v>
      </c>
      <c r="P33" s="250">
        <f>IF($A33="N/A"," ",IF(Pricetype1=2,MAX(G33,0),IF(OR(Pricetype1=1,Pricetype1=4),IF(G33=0,0,(_xll.EURO(G33,Strikeprice1,0,0,($AK33+IF(Smile=TRUE,VLOOKUP(MAX(-5,Strikeprice1-G33),Volsmile,2),0)),($A33-DateToday)+15,IF(Pricetype1=1,1,0),0))),G33)))</f>
        <v>29.290000915527344</v>
      </c>
      <c r="Q33" s="250">
        <f>IF($A33="N/A"," ",IF(Pricetype1=2,MAX(H33,0),IF(OR(Pricetype1=1,Pricetype1=4),IF(H33=0,0,(_xll.EURO(H33,Strikeprice1,0,0,($AK33+IF(Smile=TRUE,VLOOKUP(MAX(-5,Strikeprice1-H33),Volsmile,2),0)),($A33-DateToday)+15,IF(Pricetype1=1,1,0),0))),H33)))</f>
        <v>21.540000915527344</v>
      </c>
      <c r="R33" s="250">
        <f>IF($A33="N/A"," ",IF(Pricetype1=2,MAX(I33,0),IF(OR(Pricetype1=1,Pricetype1=4),IF(I33=0,0,(_xll.EURO(I33,Strikeprice1,0,0,($AK33+IF(Smile=TRUE,VLOOKUP(MAX(-5,Strikeprice1-I33),Volsmile,2),0)),($A33-DateToday)+15,IF(Pricetype1=1,1,0),0))),I33)))</f>
        <v>19.790000915527344</v>
      </c>
      <c r="S33" s="250">
        <f>IF($A33="N/A"," ",IF(Pricetype1=2,MAX(J33,0),IF(OR(Pricetype1=1,Pricetype1=4),IF(J33=0,0,(_xll.EURO(J33,Strikeprice1,0,0,($AK33+IF(Smile=TRUE,VLOOKUP(MAX(-5,Strikeprice1-J33),Volsmile,2),0)),($A33-DateToday)+15,IF(Pricetype1=1,1,0),0))),J33)))</f>
        <v>19.790000915527344</v>
      </c>
      <c r="T33" s="250">
        <f>IF($A33="N/A"," ",IF(Pricetype1=2,MAX(K33,0),IF(OR(Pricetype1=1,Pricetype1=4),IF(K33=0,0,(_xll.EURO(K33,Strikeprice1,0,0,($AK33+IF(Smile=TRUE,VLOOKUP(MAX(-5,Strikeprice1-K33),Volsmile,2),0)),($A33-DateToday)+15,IF(Pricetype1=1,1,0),0))),K33)))</f>
        <v>21.540000915527344</v>
      </c>
      <c r="U33" s="177">
        <f t="shared" ca="1" si="0"/>
        <v>0.85481247322036868</v>
      </c>
      <c r="V33" s="178">
        <f t="shared" ca="1" si="14"/>
        <v>6412.8037480089479</v>
      </c>
      <c r="W33" s="178">
        <f t="shared" ca="1" si="15"/>
        <v>6412.8037480089479</v>
      </c>
      <c r="X33" s="178">
        <f t="shared" ca="1" si="16"/>
        <v>3240.6284162156849</v>
      </c>
      <c r="Y33" s="178">
        <f t="shared" ca="1" si="17"/>
        <v>801.19865994332133</v>
      </c>
      <c r="Z33" s="178">
        <f t="shared" ca="1" si="18"/>
        <v>801.19865994332133</v>
      </c>
      <c r="AA33" s="178">
        <f t="shared" ca="1" si="19"/>
        <v>589.20516658466988</v>
      </c>
      <c r="AB33" s="178">
        <f t="shared" ca="1" si="20"/>
        <v>541.33566808432931</v>
      </c>
      <c r="AC33" s="178">
        <f t="shared" ca="1" si="21"/>
        <v>541.33566808432931</v>
      </c>
      <c r="AD33" s="178">
        <f t="shared" ca="1" si="22"/>
        <v>589.20516658466988</v>
      </c>
      <c r="AE33" s="178">
        <f t="shared" ca="1" si="23"/>
        <v>19929.714901458221</v>
      </c>
      <c r="AF33" s="224">
        <f t="shared" si="24"/>
        <v>0.2</v>
      </c>
      <c r="AG33" s="224">
        <f t="shared" si="25"/>
        <v>0.45</v>
      </c>
      <c r="AH33" s="224">
        <f t="shared" si="26"/>
        <v>0.45</v>
      </c>
      <c r="AI33" s="224">
        <f t="shared" si="1"/>
        <v>0.1</v>
      </c>
      <c r="AJ33" s="224">
        <f t="shared" si="2"/>
        <v>0.27</v>
      </c>
      <c r="AK33" s="224">
        <f t="shared" si="27"/>
        <v>0.27</v>
      </c>
      <c r="AL33" s="224">
        <f ca="1">IF($A33="N/A"," ",IF(PV=1,0,'Pricing Inputs1'!R66))</f>
        <v>5.3462596592474203E-2</v>
      </c>
      <c r="AM33" s="313">
        <f t="shared" ca="1" si="3"/>
        <v>0.85481247322036868</v>
      </c>
      <c r="BQ33">
        <f t="shared" si="28"/>
        <v>22</v>
      </c>
      <c r="BR33">
        <f t="shared" si="29"/>
        <v>4</v>
      </c>
      <c r="BS33">
        <f t="shared" si="30"/>
        <v>4</v>
      </c>
    </row>
    <row r="34" spans="1:71" x14ac:dyDescent="0.2">
      <c r="A34" s="253">
        <f>IF(A33="N/A","N/A",IF(EDATE(A33,1)&gt;Inputs!$M$5,"N/A",EDATE(A33,1)))</f>
        <v>38169</v>
      </c>
      <c r="B34" s="324">
        <f t="shared" si="4"/>
        <v>2004</v>
      </c>
      <c r="C34" s="172">
        <f t="shared" si="5"/>
        <v>52.5</v>
      </c>
      <c r="D34" s="172">
        <f t="shared" si="6"/>
        <v>52.5</v>
      </c>
      <c r="E34" s="172">
        <f t="shared" si="7"/>
        <v>22.040000915527344</v>
      </c>
      <c r="F34" s="172">
        <f t="shared" si="8"/>
        <v>35.290000915527344</v>
      </c>
      <c r="G34" s="172">
        <f t="shared" si="9"/>
        <v>35.290000915527344</v>
      </c>
      <c r="H34" s="172">
        <f t="shared" si="10"/>
        <v>22.040000915527344</v>
      </c>
      <c r="I34" s="172">
        <f t="shared" si="11"/>
        <v>25.790000915527344</v>
      </c>
      <c r="J34" s="172">
        <f t="shared" si="12"/>
        <v>25.790000915527344</v>
      </c>
      <c r="K34" s="172">
        <f t="shared" si="13"/>
        <v>22.040000915527344</v>
      </c>
      <c r="L34" s="250">
        <f>IF($A34="N/A"," ",IF(Pricetype1=2,MAX(C34,0),IF(OR(Pricetype1=1,Pricetype1=4),IF(C34=0,0,(_xll.EURO(C34,Strikeprice1,0,0,($AH34+IF(Smile=TRUE,VLOOKUP(MAX(-5,Strikeprice1-C34),Volsmile,2),0)),($A34-DateToday)+15,IF(Pricetype1=1,1,0),0))),C34)))</f>
        <v>52.5</v>
      </c>
      <c r="M34" s="250">
        <f>IF($A34="N/A"," ",IF(Pricetype1=2,MAX(D34,0),IF(OR(Pricetype1=1,Pricetype1=4),IF(D34=0,0,(_xll.EURO(D34,Strikeprice1,0,0,($AH34+IF(Smile=TRUE,VLOOKUP(MAX(-5,Strikeprice1-D34),Volsmile,2),0)),($A34-DateToday)+15,IF(Pricetype1=1,1,0),0))),D34)))</f>
        <v>52.5</v>
      </c>
      <c r="N34" s="250">
        <f>IF($A34="N/A"," ",IF(Pricetype1=2,MAX(E34,0),IF(OR(Pricetype1=1,Pricetype1=4),IF(E34=0,0,(_xll.EURO(E34,Strikeprice1,0,0,($AK34+IF(Smile=TRUE,VLOOKUP(MAX(-5,Strikeprice1-E34),Volsmile,2),0)),($A34-DateToday)+15,IF(Pricetype1=1,1,0),0))),E34)))</f>
        <v>22.040000915527344</v>
      </c>
      <c r="O34" s="250">
        <f>IF($A34="N/A"," ",IF(Pricetype1=2,MAX(F34,0),IF(OR(Pricetype1=1,Pricetype1=4),IF(F34=0,0,(_xll.EURO(F34,Strikeprice1,0,0,($AK34+IF(Smile=TRUE,VLOOKUP(MAX(-5,Strikeprice1-F34),Volsmile,2),0)),($A34-DateToday)+15,IF(Pricetype1=1,1,0),0))),F34)))</f>
        <v>35.290000915527344</v>
      </c>
      <c r="P34" s="250">
        <f>IF($A34="N/A"," ",IF(Pricetype1=2,MAX(G34,0),IF(OR(Pricetype1=1,Pricetype1=4),IF(G34=0,0,(_xll.EURO(G34,Strikeprice1,0,0,($AK34+IF(Smile=TRUE,VLOOKUP(MAX(-5,Strikeprice1-G34),Volsmile,2),0)),($A34-DateToday)+15,IF(Pricetype1=1,1,0),0))),G34)))</f>
        <v>35.290000915527344</v>
      </c>
      <c r="Q34" s="250">
        <f>IF($A34="N/A"," ",IF(Pricetype1=2,MAX(H34,0),IF(OR(Pricetype1=1,Pricetype1=4),IF(H34=0,0,(_xll.EURO(H34,Strikeprice1,0,0,($AK34+IF(Smile=TRUE,VLOOKUP(MAX(-5,Strikeprice1-H34),Volsmile,2),0)),($A34-DateToday)+15,IF(Pricetype1=1,1,0),0))),H34)))</f>
        <v>22.040000915527344</v>
      </c>
      <c r="R34" s="250">
        <f>IF($A34="N/A"," ",IF(Pricetype1=2,MAX(I34,0),IF(OR(Pricetype1=1,Pricetype1=4),IF(I34=0,0,(_xll.EURO(I34,Strikeprice1,0,0,($AK34+IF(Smile=TRUE,VLOOKUP(MAX(-5,Strikeprice1-I34),Volsmile,2),0)),($A34-DateToday)+15,IF(Pricetype1=1,1,0),0))),I34)))</f>
        <v>25.790000915527344</v>
      </c>
      <c r="S34" s="250">
        <f>IF($A34="N/A"," ",IF(Pricetype1=2,MAX(J34,0),IF(OR(Pricetype1=1,Pricetype1=4),IF(J34=0,0,(_xll.EURO(J34,Strikeprice1,0,0,($AK34+IF(Smile=TRUE,VLOOKUP(MAX(-5,Strikeprice1-J34),Volsmile,2),0)),($A34-DateToday)+15,IF(Pricetype1=1,1,0),0))),J34)))</f>
        <v>25.790000915527344</v>
      </c>
      <c r="T34" s="250">
        <f>IF($A34="N/A"," ",IF(Pricetype1=2,MAX(K34,0),IF(OR(Pricetype1=1,Pricetype1=4),IF(K34=0,0,(_xll.EURO(K34,Strikeprice1,0,0,($AK34+IF(Smile=TRUE,VLOOKUP(MAX(-5,Strikeprice1-K34),Volsmile,2),0)),($A34-DateToday)+15,IF(Pricetype1=1,1,0),0))),K34)))</f>
        <v>22.040000915527344</v>
      </c>
      <c r="U34" s="177">
        <f t="shared" ca="1" si="0"/>
        <v>0.85040893294315212</v>
      </c>
      <c r="V34" s="178">
        <f t="shared" ca="1" si="14"/>
        <v>7500.6067885586017</v>
      </c>
      <c r="W34" s="178">
        <f t="shared" ca="1" si="15"/>
        <v>7500.6067885586017</v>
      </c>
      <c r="X34" s="178">
        <f t="shared" ca="1" si="16"/>
        <v>3148.8262949874702</v>
      </c>
      <c r="Y34" s="178">
        <f t="shared" ca="1" si="17"/>
        <v>1200.4372808854587</v>
      </c>
      <c r="Z34" s="178">
        <f t="shared" ca="1" si="18"/>
        <v>1200.4372808854587</v>
      </c>
      <c r="AA34" s="178">
        <f t="shared" ca="1" si="19"/>
        <v>749.72054642558817</v>
      </c>
      <c r="AB34" s="178">
        <f t="shared" ca="1" si="20"/>
        <v>877.28188636706091</v>
      </c>
      <c r="AC34" s="178">
        <f t="shared" ca="1" si="21"/>
        <v>877.28188636706091</v>
      </c>
      <c r="AD34" s="178">
        <f t="shared" ca="1" si="22"/>
        <v>749.72054642558817</v>
      </c>
      <c r="AE34" s="178">
        <f t="shared" ca="1" si="23"/>
        <v>23804.919299460897</v>
      </c>
      <c r="AF34" s="224">
        <f t="shared" si="24"/>
        <v>0.3</v>
      </c>
      <c r="AG34" s="224">
        <f t="shared" si="25"/>
        <v>0.6</v>
      </c>
      <c r="AH34" s="224">
        <f t="shared" si="26"/>
        <v>0.6</v>
      </c>
      <c r="AI34" s="224">
        <f t="shared" si="1"/>
        <v>0.15</v>
      </c>
      <c r="AJ34" s="224">
        <f t="shared" si="2"/>
        <v>0.36</v>
      </c>
      <c r="AK34" s="224">
        <f t="shared" si="27"/>
        <v>0.36</v>
      </c>
      <c r="AL34" s="224">
        <f ca="1">IF($A34="N/A"," ",IF(PV=1,0,'Pricing Inputs1'!R67))</f>
        <v>5.3693197820164199E-2</v>
      </c>
      <c r="AM34" s="313">
        <f t="shared" ca="1" si="3"/>
        <v>0.85040893294315212</v>
      </c>
      <c r="BQ34">
        <f t="shared" si="28"/>
        <v>21</v>
      </c>
      <c r="BR34">
        <f t="shared" si="29"/>
        <v>5</v>
      </c>
      <c r="BS34">
        <f t="shared" si="30"/>
        <v>5</v>
      </c>
    </row>
    <row r="35" spans="1:71" x14ac:dyDescent="0.2">
      <c r="A35" s="253">
        <f>IF(A34="N/A","N/A",IF(EDATE(A34,1)&gt;Inputs!$M$5,"N/A",EDATE(A34,1)))</f>
        <v>38200</v>
      </c>
      <c r="B35" s="324">
        <f t="shared" si="4"/>
        <v>2004</v>
      </c>
      <c r="C35" s="172">
        <f t="shared" si="5"/>
        <v>52.5</v>
      </c>
      <c r="D35" s="172">
        <f t="shared" si="6"/>
        <v>52.5</v>
      </c>
      <c r="E35" s="172">
        <f t="shared" si="7"/>
        <v>23.040000915527344</v>
      </c>
      <c r="F35" s="172">
        <f t="shared" si="8"/>
        <v>33.290004730224609</v>
      </c>
      <c r="G35" s="172">
        <f t="shared" si="9"/>
        <v>33.290004730224609</v>
      </c>
      <c r="H35" s="172">
        <f t="shared" si="10"/>
        <v>23.040000915527344</v>
      </c>
      <c r="I35" s="172">
        <f t="shared" si="11"/>
        <v>25.790000915527344</v>
      </c>
      <c r="J35" s="172">
        <f t="shared" si="12"/>
        <v>25.790000915527344</v>
      </c>
      <c r="K35" s="172">
        <f t="shared" si="13"/>
        <v>23.040000915527344</v>
      </c>
      <c r="L35" s="250">
        <f>IF($A35="N/A"," ",IF(Pricetype1=2,MAX(C35,0),IF(OR(Pricetype1=1,Pricetype1=4),IF(C35=0,0,(_xll.EURO(C35,Strikeprice1,0,0,($AH35+IF(Smile=TRUE,VLOOKUP(MAX(-5,Strikeprice1-C35),Volsmile,2),0)),($A35-DateToday)+15,IF(Pricetype1=1,1,0),0))),C35)))</f>
        <v>52.5</v>
      </c>
      <c r="M35" s="250">
        <f>IF($A35="N/A"," ",IF(Pricetype1=2,MAX(D35,0),IF(OR(Pricetype1=1,Pricetype1=4),IF(D35=0,0,(_xll.EURO(D35,Strikeprice1,0,0,($AH35+IF(Smile=TRUE,VLOOKUP(MAX(-5,Strikeprice1-D35),Volsmile,2),0)),($A35-DateToday)+15,IF(Pricetype1=1,1,0),0))),D35)))</f>
        <v>52.5</v>
      </c>
      <c r="N35" s="250">
        <f>IF($A35="N/A"," ",IF(Pricetype1=2,MAX(E35,0),IF(OR(Pricetype1=1,Pricetype1=4),IF(E35=0,0,(_xll.EURO(E35,Strikeprice1,0,0,($AK35+IF(Smile=TRUE,VLOOKUP(MAX(-5,Strikeprice1-E35),Volsmile,2),0)),($A35-DateToday)+15,IF(Pricetype1=1,1,0),0))),E35)))</f>
        <v>23.040000915527344</v>
      </c>
      <c r="O35" s="250">
        <f>IF($A35="N/A"," ",IF(Pricetype1=2,MAX(F35,0),IF(OR(Pricetype1=1,Pricetype1=4),IF(F35=0,0,(_xll.EURO(F35,Strikeprice1,0,0,($AK35+IF(Smile=TRUE,VLOOKUP(MAX(-5,Strikeprice1-F35),Volsmile,2),0)),($A35-DateToday)+15,IF(Pricetype1=1,1,0),0))),F35)))</f>
        <v>33.290004730224609</v>
      </c>
      <c r="P35" s="250">
        <f>IF($A35="N/A"," ",IF(Pricetype1=2,MAX(G35,0),IF(OR(Pricetype1=1,Pricetype1=4),IF(G35=0,0,(_xll.EURO(G35,Strikeprice1,0,0,($AK35+IF(Smile=TRUE,VLOOKUP(MAX(-5,Strikeprice1-G35),Volsmile,2),0)),($A35-DateToday)+15,IF(Pricetype1=1,1,0),0))),G35)))</f>
        <v>33.290004730224609</v>
      </c>
      <c r="Q35" s="250">
        <f>IF($A35="N/A"," ",IF(Pricetype1=2,MAX(H35,0),IF(OR(Pricetype1=1,Pricetype1=4),IF(H35=0,0,(_xll.EURO(H35,Strikeprice1,0,0,($AK35+IF(Smile=TRUE,VLOOKUP(MAX(-5,Strikeprice1-H35),Volsmile,2),0)),($A35-DateToday)+15,IF(Pricetype1=1,1,0),0))),H35)))</f>
        <v>23.040000915527344</v>
      </c>
      <c r="R35" s="250">
        <f>IF($A35="N/A"," ",IF(Pricetype1=2,MAX(I35,0),IF(OR(Pricetype1=1,Pricetype1=4),IF(I35=0,0,(_xll.EURO(I35,Strikeprice1,0,0,($AK35+IF(Smile=TRUE,VLOOKUP(MAX(-5,Strikeprice1-I35),Volsmile,2),0)),($A35-DateToday)+15,IF(Pricetype1=1,1,0),0))),I35)))</f>
        <v>25.790000915527344</v>
      </c>
      <c r="S35" s="250">
        <f>IF($A35="N/A"," ",IF(Pricetype1=2,MAX(J35,0),IF(OR(Pricetype1=1,Pricetype1=4),IF(J35=0,0,(_xll.EURO(J35,Strikeprice1,0,0,($AK35+IF(Smile=TRUE,VLOOKUP(MAX(-5,Strikeprice1-J35),Volsmile,2),0)),($A35-DateToday)+15,IF(Pricetype1=1,1,0),0))),J35)))</f>
        <v>25.790000915527344</v>
      </c>
      <c r="T35" s="250">
        <f>IF($A35="N/A"," ",IF(Pricetype1=2,MAX(K35,0),IF(OR(Pricetype1=1,Pricetype1=4),IF(K35=0,0,(_xll.EURO(K35,Strikeprice1,0,0,($AK35+IF(Smile=TRUE,VLOOKUP(MAX(-5,Strikeprice1-K35),Volsmile,2),0)),($A35-DateToday)+15,IF(Pricetype1=1,1,0),0))),K35)))</f>
        <v>23.040000915527344</v>
      </c>
      <c r="U35" s="177">
        <f t="shared" ca="1" si="0"/>
        <v>0.84606808797250821</v>
      </c>
      <c r="V35" s="178">
        <f t="shared" ca="1" si="14"/>
        <v>7817.6691328659763</v>
      </c>
      <c r="W35" s="178">
        <f t="shared" ca="1" si="15"/>
        <v>7817.6691328659763</v>
      </c>
      <c r="X35" s="178">
        <f t="shared" ca="1" si="16"/>
        <v>3430.8400757813702</v>
      </c>
      <c r="Y35" s="178">
        <f t="shared" ca="1" si="17"/>
        <v>901.2995408223004</v>
      </c>
      <c r="Z35" s="178">
        <f t="shared" ca="1" si="18"/>
        <v>901.2995408223004</v>
      </c>
      <c r="AA35" s="178">
        <f t="shared" ca="1" si="19"/>
        <v>623.7891046875219</v>
      </c>
      <c r="AB35" s="178">
        <f t="shared" ca="1" si="20"/>
        <v>872.80387053637821</v>
      </c>
      <c r="AC35" s="178">
        <f t="shared" ca="1" si="21"/>
        <v>872.80387053637821</v>
      </c>
      <c r="AD35" s="178">
        <f t="shared" ca="1" si="22"/>
        <v>779.73638085940229</v>
      </c>
      <c r="AE35" s="178">
        <f t="shared" ca="1" si="23"/>
        <v>24017.910649777605</v>
      </c>
      <c r="AF35" s="224">
        <f t="shared" si="24"/>
        <v>0.3</v>
      </c>
      <c r="AG35" s="224">
        <f t="shared" si="25"/>
        <v>0.6</v>
      </c>
      <c r="AH35" s="224">
        <f t="shared" si="26"/>
        <v>0.6</v>
      </c>
      <c r="AI35" s="224">
        <f t="shared" si="1"/>
        <v>0.15</v>
      </c>
      <c r="AJ35" s="224">
        <f t="shared" si="2"/>
        <v>0.36</v>
      </c>
      <c r="AK35" s="224">
        <f t="shared" si="27"/>
        <v>0.36</v>
      </c>
      <c r="AL35" s="224">
        <f ca="1">IF($A35="N/A"," ",IF(PV=1,0,'Pricing Inputs1'!R68))</f>
        <v>5.3895917032485301E-2</v>
      </c>
      <c r="AM35" s="313">
        <f t="shared" ca="1" si="3"/>
        <v>0.84606808797250821</v>
      </c>
      <c r="BQ35">
        <f t="shared" si="28"/>
        <v>22</v>
      </c>
      <c r="BR35">
        <f t="shared" si="29"/>
        <v>4</v>
      </c>
      <c r="BS35">
        <f t="shared" si="30"/>
        <v>5</v>
      </c>
    </row>
    <row r="36" spans="1:71" x14ac:dyDescent="0.2">
      <c r="A36" s="253">
        <f>IF(A35="N/A","N/A",IF(EDATE(A35,1)&gt;Inputs!$M$5,"N/A",EDATE(A35,1)))</f>
        <v>38231</v>
      </c>
      <c r="B36" s="324">
        <f t="shared" si="4"/>
        <v>2004</v>
      </c>
      <c r="C36" s="172">
        <f t="shared" si="5"/>
        <v>30.30000114440918</v>
      </c>
      <c r="D36" s="172">
        <f t="shared" si="6"/>
        <v>30.30000114440918</v>
      </c>
      <c r="E36" s="172">
        <f t="shared" si="7"/>
        <v>17.040000915527344</v>
      </c>
      <c r="F36" s="172">
        <f t="shared" si="8"/>
        <v>25.290000915527344</v>
      </c>
      <c r="G36" s="172">
        <f t="shared" si="9"/>
        <v>25.290000915527344</v>
      </c>
      <c r="H36" s="172">
        <f t="shared" si="10"/>
        <v>17.040000915527344</v>
      </c>
      <c r="I36" s="172">
        <f t="shared" si="11"/>
        <v>19.790000915527344</v>
      </c>
      <c r="J36" s="172">
        <f t="shared" si="12"/>
        <v>19.790000915527344</v>
      </c>
      <c r="K36" s="172">
        <f t="shared" si="13"/>
        <v>17.040000915527344</v>
      </c>
      <c r="L36" s="250">
        <f>IF($A36="N/A"," ",IF(Pricetype1=2,MAX(C36,0),IF(OR(Pricetype1=1,Pricetype1=4),IF(C36=0,0,(_xll.EURO(C36,Strikeprice1,0,0,($AH36+IF(Smile=TRUE,VLOOKUP(MAX(-5,Strikeprice1-C36),Volsmile,2),0)),($A36-DateToday)+15,IF(Pricetype1=1,1,0),0))),C36)))</f>
        <v>30.30000114440918</v>
      </c>
      <c r="M36" s="250">
        <f>IF($A36="N/A"," ",IF(Pricetype1=2,MAX(D36,0),IF(OR(Pricetype1=1,Pricetype1=4),IF(D36=0,0,(_xll.EURO(D36,Strikeprice1,0,0,($AH36+IF(Smile=TRUE,VLOOKUP(MAX(-5,Strikeprice1-D36),Volsmile,2),0)),($A36-DateToday)+15,IF(Pricetype1=1,1,0),0))),D36)))</f>
        <v>30.30000114440918</v>
      </c>
      <c r="N36" s="250">
        <f>IF($A36="N/A"," ",IF(Pricetype1=2,MAX(E36,0),IF(OR(Pricetype1=1,Pricetype1=4),IF(E36=0,0,(_xll.EURO(E36,Strikeprice1,0,0,($AK36+IF(Smile=TRUE,VLOOKUP(MAX(-5,Strikeprice1-E36),Volsmile,2),0)),($A36-DateToday)+15,IF(Pricetype1=1,1,0),0))),E36)))</f>
        <v>17.040000915527344</v>
      </c>
      <c r="O36" s="250">
        <f>IF($A36="N/A"," ",IF(Pricetype1=2,MAX(F36,0),IF(OR(Pricetype1=1,Pricetype1=4),IF(F36=0,0,(_xll.EURO(F36,Strikeprice1,0,0,($AK36+IF(Smile=TRUE,VLOOKUP(MAX(-5,Strikeprice1-F36),Volsmile,2),0)),($A36-DateToday)+15,IF(Pricetype1=1,1,0),0))),F36)))</f>
        <v>25.290000915527344</v>
      </c>
      <c r="P36" s="250">
        <f>IF($A36="N/A"," ",IF(Pricetype1=2,MAX(G36,0),IF(OR(Pricetype1=1,Pricetype1=4),IF(G36=0,0,(_xll.EURO(G36,Strikeprice1,0,0,($AK36+IF(Smile=TRUE,VLOOKUP(MAX(-5,Strikeprice1-G36),Volsmile,2),0)),($A36-DateToday)+15,IF(Pricetype1=1,1,0),0))),G36)))</f>
        <v>25.290000915527344</v>
      </c>
      <c r="Q36" s="250">
        <f>IF($A36="N/A"," ",IF(Pricetype1=2,MAX(H36,0),IF(OR(Pricetype1=1,Pricetype1=4),IF(H36=0,0,(_xll.EURO(H36,Strikeprice1,0,0,($AK36+IF(Smile=TRUE,VLOOKUP(MAX(-5,Strikeprice1-H36),Volsmile,2),0)),($A36-DateToday)+15,IF(Pricetype1=1,1,0),0))),H36)))</f>
        <v>17.040000915527344</v>
      </c>
      <c r="R36" s="250">
        <f>IF($A36="N/A"," ",IF(Pricetype1=2,MAX(I36,0),IF(OR(Pricetype1=1,Pricetype1=4),IF(I36=0,0,(_xll.EURO(I36,Strikeprice1,0,0,($AK36+IF(Smile=TRUE,VLOOKUP(MAX(-5,Strikeprice1-I36),Volsmile,2),0)),($A36-DateToday)+15,IF(Pricetype1=1,1,0),0))),I36)))</f>
        <v>19.790000915527344</v>
      </c>
      <c r="S36" s="250">
        <f>IF($A36="N/A"," ",IF(Pricetype1=2,MAX(J36,0),IF(OR(Pricetype1=1,Pricetype1=4),IF(J36=0,0,(_xll.EURO(J36,Strikeprice1,0,0,($AK36+IF(Smile=TRUE,VLOOKUP(MAX(-5,Strikeprice1-J36),Volsmile,2),0)),($A36-DateToday)+15,IF(Pricetype1=1,1,0),0))),J36)))</f>
        <v>19.790000915527344</v>
      </c>
      <c r="T36" s="250">
        <f>IF($A36="N/A"," ",IF(Pricetype1=2,MAX(K36,0),IF(OR(Pricetype1=1,Pricetype1=4),IF(K36=0,0,(_xll.EURO(K36,Strikeprice1,0,0,($AK36+IF(Smile=TRUE,VLOOKUP(MAX(-5,Strikeprice1-K36),Volsmile,2),0)),($A36-DateToday)+15,IF(Pricetype1=1,1,0),0))),K36)))</f>
        <v>17.040000915527344</v>
      </c>
      <c r="U36" s="177">
        <f t="shared" ca="1" si="0"/>
        <v>0.84182640714697099</v>
      </c>
      <c r="V36" s="178">
        <f t="shared" ca="1" si="14"/>
        <v>4285.2333047911106</v>
      </c>
      <c r="W36" s="178">
        <f t="shared" ca="1" si="15"/>
        <v>4285.2333047911106</v>
      </c>
      <c r="X36" s="178">
        <f t="shared" ca="1" si="16"/>
        <v>2409.9134217479123</v>
      </c>
      <c r="Y36" s="178">
        <f t="shared" ca="1" si="17"/>
        <v>681.27329943878374</v>
      </c>
      <c r="Z36" s="178">
        <f t="shared" ca="1" si="18"/>
        <v>681.27329943878374</v>
      </c>
      <c r="AA36" s="178">
        <f t="shared" ca="1" si="19"/>
        <v>459.03112795198336</v>
      </c>
      <c r="AB36" s="178">
        <f t="shared" ca="1" si="20"/>
        <v>666.38981472614603</v>
      </c>
      <c r="AC36" s="178">
        <f t="shared" ca="1" si="21"/>
        <v>666.38981472614603</v>
      </c>
      <c r="AD36" s="178">
        <f t="shared" ca="1" si="22"/>
        <v>573.78890993997925</v>
      </c>
      <c r="AE36" s="178">
        <f t="shared" ca="1" si="23"/>
        <v>14708.526297551956</v>
      </c>
      <c r="AF36" s="224">
        <f t="shared" si="24"/>
        <v>0.2</v>
      </c>
      <c r="AG36" s="224">
        <f t="shared" si="25"/>
        <v>0.4</v>
      </c>
      <c r="AH36" s="224">
        <f t="shared" si="26"/>
        <v>0.4</v>
      </c>
      <c r="AI36" s="224">
        <f t="shared" si="1"/>
        <v>0.1</v>
      </c>
      <c r="AJ36" s="224">
        <f t="shared" si="2"/>
        <v>0.24</v>
      </c>
      <c r="AK36" s="224">
        <f t="shared" si="27"/>
        <v>0.24</v>
      </c>
      <c r="AL36" s="224">
        <f ca="1">IF($A36="N/A"," ",IF(PV=1,0,'Pricing Inputs1'!R69))</f>
        <v>5.4105393566271406E-2</v>
      </c>
      <c r="AM36" s="313">
        <f t="shared" ca="1" si="3"/>
        <v>0.84182640714697099</v>
      </c>
      <c r="BQ36">
        <f t="shared" si="28"/>
        <v>21</v>
      </c>
      <c r="BR36">
        <f t="shared" si="29"/>
        <v>4</v>
      </c>
      <c r="BS36">
        <f t="shared" si="30"/>
        <v>5</v>
      </c>
    </row>
    <row r="37" spans="1:71" x14ac:dyDescent="0.2">
      <c r="A37" s="253">
        <f>IF(A36="N/A","N/A",IF(EDATE(A36,1)&gt;Inputs!$M$5,"N/A",EDATE(A36,1)))</f>
        <v>38261</v>
      </c>
      <c r="B37" s="324">
        <f t="shared" si="4"/>
        <v>2004</v>
      </c>
      <c r="C37" s="172">
        <f t="shared" si="5"/>
        <v>30.951563239097595</v>
      </c>
      <c r="D37" s="172">
        <f t="shared" si="6"/>
        <v>30.951563239097595</v>
      </c>
      <c r="E37" s="172">
        <f t="shared" si="7"/>
        <v>16.540002822875977</v>
      </c>
      <c r="F37" s="172">
        <f t="shared" si="8"/>
        <v>20.286001205444336</v>
      </c>
      <c r="G37" s="172">
        <f t="shared" si="9"/>
        <v>20.286001205444336</v>
      </c>
      <c r="H37" s="172">
        <f t="shared" si="10"/>
        <v>16.540002822875977</v>
      </c>
      <c r="I37" s="172">
        <f t="shared" si="11"/>
        <v>14.786500930786133</v>
      </c>
      <c r="J37" s="172">
        <f t="shared" si="12"/>
        <v>14.786500930786133</v>
      </c>
      <c r="K37" s="172">
        <f t="shared" si="13"/>
        <v>16.540002822875977</v>
      </c>
      <c r="L37" s="250">
        <f>IF($A37="N/A"," ",IF(Pricetype1=2,MAX(C37,0),IF(OR(Pricetype1=1,Pricetype1=4),IF(C37=0,0,(_xll.EURO(C37,Strikeprice1,0,0,($AH37+IF(Smile=TRUE,VLOOKUP(MAX(-5,Strikeprice1-C37),Volsmile,2),0)),($A37-DateToday)+15,IF(Pricetype1=1,1,0),0))),C37)))</f>
        <v>30.951563239097595</v>
      </c>
      <c r="M37" s="250">
        <f>IF($A37="N/A"," ",IF(Pricetype1=2,MAX(D37,0),IF(OR(Pricetype1=1,Pricetype1=4),IF(D37=0,0,(_xll.EURO(D37,Strikeprice1,0,0,($AH37+IF(Smile=TRUE,VLOOKUP(MAX(-5,Strikeprice1-D37),Volsmile,2),0)),($A37-DateToday)+15,IF(Pricetype1=1,1,0),0))),D37)))</f>
        <v>30.951563239097595</v>
      </c>
      <c r="N37" s="250">
        <f>IF($A37="N/A"," ",IF(Pricetype1=2,MAX(E37,0),IF(OR(Pricetype1=1,Pricetype1=4),IF(E37=0,0,(_xll.EURO(E37,Strikeprice1,0,0,($AK37+IF(Smile=TRUE,VLOOKUP(MAX(-5,Strikeprice1-E37),Volsmile,2),0)),($A37-DateToday)+15,IF(Pricetype1=1,1,0),0))),E37)))</f>
        <v>16.540002822875977</v>
      </c>
      <c r="O37" s="250">
        <f>IF($A37="N/A"," ",IF(Pricetype1=2,MAX(F37,0),IF(OR(Pricetype1=1,Pricetype1=4),IF(F37=0,0,(_xll.EURO(F37,Strikeprice1,0,0,($AK37+IF(Smile=TRUE,VLOOKUP(MAX(-5,Strikeprice1-F37),Volsmile,2),0)),($A37-DateToday)+15,IF(Pricetype1=1,1,0),0))),F37)))</f>
        <v>20.286001205444336</v>
      </c>
      <c r="P37" s="250">
        <f>IF($A37="N/A"," ",IF(Pricetype1=2,MAX(G37,0),IF(OR(Pricetype1=1,Pricetype1=4),IF(G37=0,0,(_xll.EURO(G37,Strikeprice1,0,0,($AK37+IF(Smile=TRUE,VLOOKUP(MAX(-5,Strikeprice1-G37),Volsmile,2),0)),($A37-DateToday)+15,IF(Pricetype1=1,1,0),0))),G37)))</f>
        <v>20.286001205444336</v>
      </c>
      <c r="Q37" s="250">
        <f>IF($A37="N/A"," ",IF(Pricetype1=2,MAX(H37,0),IF(OR(Pricetype1=1,Pricetype1=4),IF(H37=0,0,(_xll.EURO(H37,Strikeprice1,0,0,($AK37+IF(Smile=TRUE,VLOOKUP(MAX(-5,Strikeprice1-H37),Volsmile,2),0)),($A37-DateToday)+15,IF(Pricetype1=1,1,0),0))),H37)))</f>
        <v>16.540002822875977</v>
      </c>
      <c r="R37" s="250">
        <f>IF($A37="N/A"," ",IF(Pricetype1=2,MAX(I37,0),IF(OR(Pricetype1=1,Pricetype1=4),IF(I37=0,0,(_xll.EURO(I37,Strikeprice1,0,0,($AK37+IF(Smile=TRUE,VLOOKUP(MAX(-5,Strikeprice1-I37),Volsmile,2),0)),($A37-DateToday)+15,IF(Pricetype1=1,1,0),0))),I37)))</f>
        <v>14.786500930786133</v>
      </c>
      <c r="S37" s="250">
        <f>IF($A37="N/A"," ",IF(Pricetype1=2,MAX(J37,0),IF(OR(Pricetype1=1,Pricetype1=4),IF(J37=0,0,(_xll.EURO(J37,Strikeprice1,0,0,($AK37+IF(Smile=TRUE,VLOOKUP(MAX(-5,Strikeprice1-J37),Volsmile,2),0)),($A37-DateToday)+15,IF(Pricetype1=1,1,0),0))),J37)))</f>
        <v>14.786500930786133</v>
      </c>
      <c r="T37" s="250">
        <f>IF($A37="N/A"," ",IF(Pricetype1=2,MAX(K37,0),IF(OR(Pricetype1=1,Pricetype1=4),IF(K37=0,0,(_xll.EURO(K37,Strikeprice1,0,0,($AK37+IF(Smile=TRUE,VLOOKUP(MAX(-5,Strikeprice1-K37),Volsmile,2),0)),($A37-DateToday)+15,IF(Pricetype1=1,1,0),0))),K37)))</f>
        <v>16.540002822875977</v>
      </c>
      <c r="U37" s="177">
        <f t="shared" ca="1" si="0"/>
        <v>0.83749136747491815</v>
      </c>
      <c r="V37" s="178">
        <f t="shared" ca="1" si="14"/>
        <v>4354.8400597965065</v>
      </c>
      <c r="W37" s="178">
        <f t="shared" ca="1" si="15"/>
        <v>4354.8400597965065</v>
      </c>
      <c r="X37" s="178">
        <f t="shared" ca="1" si="16"/>
        <v>2327.1544098044606</v>
      </c>
      <c r="Y37" s="178">
        <f t="shared" ca="1" si="17"/>
        <v>679.57403560581668</v>
      </c>
      <c r="Z37" s="178">
        <f t="shared" ca="1" si="18"/>
        <v>679.57403560581668</v>
      </c>
      <c r="AA37" s="178">
        <f t="shared" ca="1" si="19"/>
        <v>554.08438328677641</v>
      </c>
      <c r="AB37" s="178">
        <f t="shared" ca="1" si="20"/>
        <v>495.34267538772917</v>
      </c>
      <c r="AC37" s="178">
        <f t="shared" ca="1" si="21"/>
        <v>495.34267538772917</v>
      </c>
      <c r="AD37" s="178">
        <f t="shared" ca="1" si="22"/>
        <v>554.08438328677641</v>
      </c>
      <c r="AE37" s="178">
        <f t="shared" ca="1" si="23"/>
        <v>14494.836717958115</v>
      </c>
      <c r="AF37" s="224">
        <f t="shared" si="24"/>
        <v>0.2</v>
      </c>
      <c r="AG37" s="224">
        <f t="shared" si="25"/>
        <v>0.4</v>
      </c>
      <c r="AH37" s="224">
        <f t="shared" si="26"/>
        <v>0.4</v>
      </c>
      <c r="AI37" s="224">
        <f t="shared" si="1"/>
        <v>0.1</v>
      </c>
      <c r="AJ37" s="224">
        <f t="shared" si="2"/>
        <v>0.24</v>
      </c>
      <c r="AK37" s="224">
        <f t="shared" si="27"/>
        <v>0.24</v>
      </c>
      <c r="AL37" s="224">
        <f ca="1">IF($A37="N/A"," ",IF(PV=1,0,'Pricing Inputs1'!R70))</f>
        <v>5.4301432501983694E-2</v>
      </c>
      <c r="AM37" s="313">
        <f t="shared" ca="1" si="3"/>
        <v>0.83749136747491815</v>
      </c>
      <c r="BQ37">
        <f t="shared" si="28"/>
        <v>21</v>
      </c>
      <c r="BR37">
        <f t="shared" si="29"/>
        <v>5</v>
      </c>
      <c r="BS37">
        <f t="shared" si="30"/>
        <v>5</v>
      </c>
    </row>
    <row r="38" spans="1:71" x14ac:dyDescent="0.2">
      <c r="A38" s="253">
        <f>IF(A37="N/A","N/A",IF(EDATE(A37,1)&gt;Inputs!$M$5,"N/A",EDATE(A37,1)))</f>
        <v>38292</v>
      </c>
      <c r="B38" s="324">
        <f t="shared" si="4"/>
        <v>2004</v>
      </c>
      <c r="C38" s="172">
        <f t="shared" si="5"/>
        <v>31.051561713218689</v>
      </c>
      <c r="D38" s="172">
        <f t="shared" si="6"/>
        <v>31.051561713218689</v>
      </c>
      <c r="E38" s="172">
        <f t="shared" si="7"/>
        <v>17.540000915527344</v>
      </c>
      <c r="F38" s="172">
        <f t="shared" si="8"/>
        <v>22.290000915527344</v>
      </c>
      <c r="G38" s="172">
        <f t="shared" si="9"/>
        <v>22.290000915527344</v>
      </c>
      <c r="H38" s="172">
        <f t="shared" si="10"/>
        <v>17.540000915527344</v>
      </c>
      <c r="I38" s="172">
        <f t="shared" si="11"/>
        <v>14.790000915527344</v>
      </c>
      <c r="J38" s="172">
        <f t="shared" si="12"/>
        <v>14.790000915527344</v>
      </c>
      <c r="K38" s="172">
        <f t="shared" si="13"/>
        <v>17.540000915527344</v>
      </c>
      <c r="L38" s="250">
        <f>IF($A38="N/A"," ",IF(Pricetype1=2,MAX(C38,0),IF(OR(Pricetype1=1,Pricetype1=4),IF(C38=0,0,(_xll.EURO(C38,Strikeprice1,0,0,($AH38+IF(Smile=TRUE,VLOOKUP(MAX(-5,Strikeprice1-C38),Volsmile,2),0)),($A38-DateToday)+15,IF(Pricetype1=1,1,0),0))),C38)))</f>
        <v>31.051561713218689</v>
      </c>
      <c r="M38" s="250">
        <f>IF($A38="N/A"," ",IF(Pricetype1=2,MAX(D38,0),IF(OR(Pricetype1=1,Pricetype1=4),IF(D38=0,0,(_xll.EURO(D38,Strikeprice1,0,0,($AH38+IF(Smile=TRUE,VLOOKUP(MAX(-5,Strikeprice1-D38),Volsmile,2),0)),($A38-DateToday)+15,IF(Pricetype1=1,1,0),0))),D38)))</f>
        <v>31.051561713218689</v>
      </c>
      <c r="N38" s="250">
        <f>IF($A38="N/A"," ",IF(Pricetype1=2,MAX(E38,0),IF(OR(Pricetype1=1,Pricetype1=4),IF(E38=0,0,(_xll.EURO(E38,Strikeprice1,0,0,($AK38+IF(Smile=TRUE,VLOOKUP(MAX(-5,Strikeprice1-E38),Volsmile,2),0)),($A38-DateToday)+15,IF(Pricetype1=1,1,0),0))),E38)))</f>
        <v>17.540000915527344</v>
      </c>
      <c r="O38" s="250">
        <f>IF($A38="N/A"," ",IF(Pricetype1=2,MAX(F38,0),IF(OR(Pricetype1=1,Pricetype1=4),IF(F38=0,0,(_xll.EURO(F38,Strikeprice1,0,0,($AK38+IF(Smile=TRUE,VLOOKUP(MAX(-5,Strikeprice1-F38),Volsmile,2),0)),($A38-DateToday)+15,IF(Pricetype1=1,1,0),0))),F38)))</f>
        <v>22.290000915527344</v>
      </c>
      <c r="P38" s="250">
        <f>IF($A38="N/A"," ",IF(Pricetype1=2,MAX(G38,0),IF(OR(Pricetype1=1,Pricetype1=4),IF(G38=0,0,(_xll.EURO(G38,Strikeprice1,0,0,($AK38+IF(Smile=TRUE,VLOOKUP(MAX(-5,Strikeprice1-G38),Volsmile,2),0)),($A38-DateToday)+15,IF(Pricetype1=1,1,0),0))),G38)))</f>
        <v>22.290000915527344</v>
      </c>
      <c r="Q38" s="250">
        <f>IF($A38="N/A"," ",IF(Pricetype1=2,MAX(H38,0),IF(OR(Pricetype1=1,Pricetype1=4),IF(H38=0,0,(_xll.EURO(H38,Strikeprice1,0,0,($AK38+IF(Smile=TRUE,VLOOKUP(MAX(-5,Strikeprice1-H38),Volsmile,2),0)),($A38-DateToday)+15,IF(Pricetype1=1,1,0),0))),H38)))</f>
        <v>17.540000915527344</v>
      </c>
      <c r="R38" s="250">
        <f>IF($A38="N/A"," ",IF(Pricetype1=2,MAX(I38,0),IF(OR(Pricetype1=1,Pricetype1=4),IF(I38=0,0,(_xll.EURO(I38,Strikeprice1,0,0,($AK38+IF(Smile=TRUE,VLOOKUP(MAX(-5,Strikeprice1-I38),Volsmile,2),0)),($A38-DateToday)+15,IF(Pricetype1=1,1,0),0))),I38)))</f>
        <v>14.790000915527344</v>
      </c>
      <c r="S38" s="250">
        <f>IF($A38="N/A"," ",IF(Pricetype1=2,MAX(J38,0),IF(OR(Pricetype1=1,Pricetype1=4),IF(J38=0,0,(_xll.EURO(J38,Strikeprice1,0,0,($AK38+IF(Smile=TRUE,VLOOKUP(MAX(-5,Strikeprice1-J38),Volsmile,2),0)),($A38-DateToday)+15,IF(Pricetype1=1,1,0),0))),J38)))</f>
        <v>14.790000915527344</v>
      </c>
      <c r="T38" s="250">
        <f>IF($A38="N/A"," ",IF(Pricetype1=2,MAX(K38,0),IF(OR(Pricetype1=1,Pricetype1=4),IF(K38=0,0,(_xll.EURO(K38,Strikeprice1,0,0,($AK38+IF(Smile=TRUE,VLOOKUP(MAX(-5,Strikeprice1-K38),Volsmile,2),0)),($A38-DateToday)+15,IF(Pricetype1=1,1,0),0))),K38)))</f>
        <v>17.540000915527344</v>
      </c>
      <c r="U38" s="177">
        <f t="shared" ca="1" si="0"/>
        <v>0.83327657462353255</v>
      </c>
      <c r="V38" s="178">
        <f t="shared" ca="1" si="14"/>
        <v>4346.9225488251532</v>
      </c>
      <c r="W38" s="178">
        <f t="shared" ca="1" si="15"/>
        <v>4346.9225488251532</v>
      </c>
      <c r="X38" s="178">
        <f t="shared" ca="1" si="16"/>
        <v>2455.4328761397542</v>
      </c>
      <c r="Y38" s="178">
        <f t="shared" ca="1" si="17"/>
        <v>594.35953955987293</v>
      </c>
      <c r="Z38" s="178">
        <f t="shared" ca="1" si="18"/>
        <v>594.35953955987293</v>
      </c>
      <c r="AA38" s="178">
        <f t="shared" ca="1" si="19"/>
        <v>467.701500217096</v>
      </c>
      <c r="AB38" s="178">
        <f t="shared" ca="1" si="20"/>
        <v>492.96645206278146</v>
      </c>
      <c r="AC38" s="178">
        <f t="shared" ca="1" si="21"/>
        <v>492.96645206278146</v>
      </c>
      <c r="AD38" s="178">
        <f t="shared" ca="1" si="22"/>
        <v>584.62687527137007</v>
      </c>
      <c r="AE38" s="178">
        <f t="shared" ca="1" si="23"/>
        <v>14376.258332523834</v>
      </c>
      <c r="AF38" s="224">
        <f t="shared" si="24"/>
        <v>0.2</v>
      </c>
      <c r="AG38" s="224">
        <f t="shared" si="25"/>
        <v>0.4</v>
      </c>
      <c r="AH38" s="224">
        <f t="shared" si="26"/>
        <v>0.4</v>
      </c>
      <c r="AI38" s="224">
        <f t="shared" si="1"/>
        <v>0.1</v>
      </c>
      <c r="AJ38" s="224">
        <f t="shared" si="2"/>
        <v>0.24</v>
      </c>
      <c r="AK38" s="224">
        <f t="shared" si="27"/>
        <v>0.24</v>
      </c>
      <c r="AL38" s="224">
        <f ca="1">IF($A38="N/A"," ",IF(PV=1,0,'Pricing Inputs1'!R71))</f>
        <v>5.4496668768145205E-2</v>
      </c>
      <c r="AM38" s="313">
        <f t="shared" ca="1" si="3"/>
        <v>0.83327657462353255</v>
      </c>
      <c r="BQ38">
        <f t="shared" si="28"/>
        <v>21</v>
      </c>
      <c r="BR38">
        <f t="shared" si="29"/>
        <v>4</v>
      </c>
      <c r="BS38">
        <f t="shared" si="30"/>
        <v>5</v>
      </c>
    </row>
    <row r="39" spans="1:71" x14ac:dyDescent="0.2">
      <c r="A39" s="253">
        <f>IF(A38="N/A","N/A",IF(EDATE(A38,1)&gt;Inputs!$M$5,"N/A",EDATE(A38,1)))</f>
        <v>38322</v>
      </c>
      <c r="B39" s="324">
        <f t="shared" si="4"/>
        <v>2004</v>
      </c>
      <c r="C39" s="172">
        <f t="shared" si="5"/>
        <v>31.151560187339783</v>
      </c>
      <c r="D39" s="172">
        <f t="shared" si="6"/>
        <v>31.151560187339783</v>
      </c>
      <c r="E39" s="172">
        <f t="shared" si="7"/>
        <v>19.790000915527344</v>
      </c>
      <c r="F39" s="172">
        <f t="shared" si="8"/>
        <v>27.290000915527344</v>
      </c>
      <c r="G39" s="172">
        <f t="shared" si="9"/>
        <v>27.290000915527344</v>
      </c>
      <c r="H39" s="172">
        <f t="shared" si="10"/>
        <v>19.790000915527344</v>
      </c>
      <c r="I39" s="172">
        <f t="shared" si="11"/>
        <v>21.790000915527344</v>
      </c>
      <c r="J39" s="172">
        <f t="shared" si="12"/>
        <v>21.790000915527344</v>
      </c>
      <c r="K39" s="172">
        <f t="shared" si="13"/>
        <v>19.790000915527344</v>
      </c>
      <c r="L39" s="250">
        <f>IF($A39="N/A"," ",IF(Pricetype1=2,MAX(C39,0),IF(OR(Pricetype1=1,Pricetype1=4),IF(C39=0,0,(_xll.EURO(C39,Strikeprice1,0,0,($AH39+IF(Smile=TRUE,VLOOKUP(MAX(-5,Strikeprice1-C39),Volsmile,2),0)),($A39-DateToday)+15,IF(Pricetype1=1,1,0),0))),C39)))</f>
        <v>31.151560187339783</v>
      </c>
      <c r="M39" s="250">
        <f>IF($A39="N/A"," ",IF(Pricetype1=2,MAX(D39,0),IF(OR(Pricetype1=1,Pricetype1=4),IF(D39=0,0,(_xll.EURO(D39,Strikeprice1,0,0,($AH39+IF(Smile=TRUE,VLOOKUP(MAX(-5,Strikeprice1-D39),Volsmile,2),0)),($A39-DateToday)+15,IF(Pricetype1=1,1,0),0))),D39)))</f>
        <v>31.151560187339783</v>
      </c>
      <c r="N39" s="250">
        <f>IF($A39="N/A"," ",IF(Pricetype1=2,MAX(E39,0),IF(OR(Pricetype1=1,Pricetype1=4),IF(E39=0,0,(_xll.EURO(E39,Strikeprice1,0,0,($AK39+IF(Smile=TRUE,VLOOKUP(MAX(-5,Strikeprice1-E39),Volsmile,2),0)),($A39-DateToday)+15,IF(Pricetype1=1,1,0),0))),E39)))</f>
        <v>19.790000915527344</v>
      </c>
      <c r="O39" s="250">
        <f>IF($A39="N/A"," ",IF(Pricetype1=2,MAX(F39,0),IF(OR(Pricetype1=1,Pricetype1=4),IF(F39=0,0,(_xll.EURO(F39,Strikeprice1,0,0,($AK39+IF(Smile=TRUE,VLOOKUP(MAX(-5,Strikeprice1-F39),Volsmile,2),0)),($A39-DateToday)+15,IF(Pricetype1=1,1,0),0))),F39)))</f>
        <v>27.290000915527344</v>
      </c>
      <c r="P39" s="250">
        <f>IF($A39="N/A"," ",IF(Pricetype1=2,MAX(G39,0),IF(OR(Pricetype1=1,Pricetype1=4),IF(G39=0,0,(_xll.EURO(G39,Strikeprice1,0,0,($AK39+IF(Smile=TRUE,VLOOKUP(MAX(-5,Strikeprice1-G39),Volsmile,2),0)),($A39-DateToday)+15,IF(Pricetype1=1,1,0),0))),G39)))</f>
        <v>27.290000915527344</v>
      </c>
      <c r="Q39" s="250">
        <f>IF($A39="N/A"," ",IF(Pricetype1=2,MAX(H39,0),IF(OR(Pricetype1=1,Pricetype1=4),IF(H39=0,0,(_xll.EURO(H39,Strikeprice1,0,0,($AK39+IF(Smile=TRUE,VLOOKUP(MAX(-5,Strikeprice1-H39),Volsmile,2),0)),($A39-DateToday)+15,IF(Pricetype1=1,1,0),0))),H39)))</f>
        <v>19.790000915527344</v>
      </c>
      <c r="R39" s="250">
        <f>IF($A39="N/A"," ",IF(Pricetype1=2,MAX(I39,0),IF(OR(Pricetype1=1,Pricetype1=4),IF(I39=0,0,(_xll.EURO(I39,Strikeprice1,0,0,($AK39+IF(Smile=TRUE,VLOOKUP(MAX(-5,Strikeprice1-I39),Volsmile,2),0)),($A39-DateToday)+15,IF(Pricetype1=1,1,0),0))),I39)))</f>
        <v>21.790000915527344</v>
      </c>
      <c r="S39" s="250">
        <f>IF($A39="N/A"," ",IF(Pricetype1=2,MAX(J39,0),IF(OR(Pricetype1=1,Pricetype1=4),IF(J39=0,0,(_xll.EURO(J39,Strikeprice1,0,0,($AK39+IF(Smile=TRUE,VLOOKUP(MAX(-5,Strikeprice1-J39),Volsmile,2),0)),($A39-DateToday)+15,IF(Pricetype1=1,1,0),0))),J39)))</f>
        <v>21.790000915527344</v>
      </c>
      <c r="T39" s="250">
        <f>IF($A39="N/A"," ",IF(Pricetype1=2,MAX(K39,0),IF(OR(Pricetype1=1,Pricetype1=4),IF(K39=0,0,(_xll.EURO(K39,Strikeprice1,0,0,($AK39+IF(Smile=TRUE,VLOOKUP(MAX(-5,Strikeprice1-K39),Volsmile,2),0)),($A39-DateToday)+15,IF(Pricetype1=1,1,0),0))),K39)))</f>
        <v>19.790000915527344</v>
      </c>
      <c r="U39" s="177">
        <f t="shared" ca="1" si="0"/>
        <v>0.8289346942325031</v>
      </c>
      <c r="V39" s="178">
        <f t="shared" ca="1" si="14"/>
        <v>4751.3600594514573</v>
      </c>
      <c r="W39" s="178">
        <f t="shared" ca="1" si="15"/>
        <v>4751.3600594514573</v>
      </c>
      <c r="X39" s="178">
        <f t="shared" ca="1" si="16"/>
        <v>3018.4497778303453</v>
      </c>
      <c r="Y39" s="178">
        <f t="shared" ca="1" si="17"/>
        <v>542.91908554841734</v>
      </c>
      <c r="Z39" s="178">
        <f t="shared" ca="1" si="18"/>
        <v>542.91908554841734</v>
      </c>
      <c r="AA39" s="178">
        <f t="shared" ca="1" si="19"/>
        <v>393.7108405865668</v>
      </c>
      <c r="AB39" s="178">
        <f t="shared" ca="1" si="20"/>
        <v>722.49950984954478</v>
      </c>
      <c r="AC39" s="178">
        <f t="shared" ca="1" si="21"/>
        <v>722.49950984954478</v>
      </c>
      <c r="AD39" s="178">
        <f t="shared" ca="1" si="22"/>
        <v>656.18473431094458</v>
      </c>
      <c r="AE39" s="178">
        <f t="shared" ca="1" si="23"/>
        <v>16101.902662426697</v>
      </c>
      <c r="AF39" s="224">
        <f t="shared" si="24"/>
        <v>0.2</v>
      </c>
      <c r="AG39" s="224">
        <f t="shared" si="25"/>
        <v>0.4</v>
      </c>
      <c r="AH39" s="224">
        <f t="shared" si="26"/>
        <v>0.4</v>
      </c>
      <c r="AI39" s="224">
        <f t="shared" si="1"/>
        <v>0.1</v>
      </c>
      <c r="AJ39" s="224">
        <f t="shared" si="2"/>
        <v>0.24</v>
      </c>
      <c r="AK39" s="224">
        <f t="shared" si="27"/>
        <v>0.24</v>
      </c>
      <c r="AL39" s="224">
        <f ca="1">IF($A39="N/A"," ",IF(PV=1,0,'Pricing Inputs1'!R72))</f>
        <v>5.4691905047006301E-2</v>
      </c>
      <c r="AM39" s="313">
        <f t="shared" ca="1" si="3"/>
        <v>0.8289346942325031</v>
      </c>
      <c r="BQ39">
        <f t="shared" si="28"/>
        <v>23</v>
      </c>
      <c r="BR39">
        <f t="shared" si="29"/>
        <v>3</v>
      </c>
      <c r="BS39">
        <f t="shared" si="30"/>
        <v>5</v>
      </c>
    </row>
    <row r="40" spans="1:71" x14ac:dyDescent="0.2">
      <c r="A40" s="253">
        <f>IF(A39="N/A","N/A",IF(EDATE(A39,1)&gt;Inputs!$M$5,"N/A",EDATE(A39,1)))</f>
        <v>38353</v>
      </c>
      <c r="B40" s="324">
        <f t="shared" si="4"/>
        <v>2005</v>
      </c>
      <c r="C40" s="172">
        <f t="shared" si="5"/>
        <v>35.175714765276226</v>
      </c>
      <c r="D40" s="172">
        <f t="shared" si="6"/>
        <v>35.175714765276226</v>
      </c>
      <c r="E40" s="172">
        <f t="shared" si="7"/>
        <v>22</v>
      </c>
      <c r="F40" s="172">
        <f t="shared" si="8"/>
        <v>35.75</v>
      </c>
      <c r="G40" s="172">
        <f t="shared" si="9"/>
        <v>35.75</v>
      </c>
      <c r="H40" s="172">
        <f t="shared" si="10"/>
        <v>22</v>
      </c>
      <c r="I40" s="172">
        <f t="shared" si="11"/>
        <v>25.25</v>
      </c>
      <c r="J40" s="172">
        <f t="shared" si="12"/>
        <v>25.25</v>
      </c>
      <c r="K40" s="172">
        <f t="shared" si="13"/>
        <v>22</v>
      </c>
      <c r="L40" s="250">
        <f>IF($A40="N/A"," ",IF(Pricetype1=2,MAX(C40,0),IF(OR(Pricetype1=1,Pricetype1=4),IF(C40=0,0,(_xll.EURO(C40,Strikeprice1,0,0,($AH40+IF(Smile=TRUE,VLOOKUP(MAX(-5,Strikeprice1-C40),Volsmile,2),0)),($A40-DateToday)+15,IF(Pricetype1=1,1,0),0))),C40)))</f>
        <v>35.175714765276226</v>
      </c>
      <c r="M40" s="250">
        <f>IF($A40="N/A"," ",IF(Pricetype1=2,MAX(D40,0),IF(OR(Pricetype1=1,Pricetype1=4),IF(D40=0,0,(_xll.EURO(D40,Strikeprice1,0,0,($AH40+IF(Smile=TRUE,VLOOKUP(MAX(-5,Strikeprice1-D40),Volsmile,2),0)),($A40-DateToday)+15,IF(Pricetype1=1,1,0),0))),D40)))</f>
        <v>35.175714765276226</v>
      </c>
      <c r="N40" s="250">
        <f>IF($A40="N/A"," ",IF(Pricetype1=2,MAX(E40,0),IF(OR(Pricetype1=1,Pricetype1=4),IF(E40=0,0,(_xll.EURO(E40,Strikeprice1,0,0,($AK40+IF(Smile=TRUE,VLOOKUP(MAX(-5,Strikeprice1-E40),Volsmile,2),0)),($A40-DateToday)+15,IF(Pricetype1=1,1,0),0))),E40)))</f>
        <v>22</v>
      </c>
      <c r="O40" s="250">
        <f>IF($A40="N/A"," ",IF(Pricetype1=2,MAX(F40,0),IF(OR(Pricetype1=1,Pricetype1=4),IF(F40=0,0,(_xll.EURO(F40,Strikeprice1,0,0,($AK40+IF(Smile=TRUE,VLOOKUP(MAX(-5,Strikeprice1-F40),Volsmile,2),0)),($A40-DateToday)+15,IF(Pricetype1=1,1,0),0))),F40)))</f>
        <v>35.75</v>
      </c>
      <c r="P40" s="250">
        <f>IF($A40="N/A"," ",IF(Pricetype1=2,MAX(G40,0),IF(OR(Pricetype1=1,Pricetype1=4),IF(G40=0,0,(_xll.EURO(G40,Strikeprice1,0,0,($AK40+IF(Smile=TRUE,VLOOKUP(MAX(-5,Strikeprice1-G40),Volsmile,2),0)),($A40-DateToday)+15,IF(Pricetype1=1,1,0),0))),G40)))</f>
        <v>35.75</v>
      </c>
      <c r="Q40" s="250">
        <f>IF($A40="N/A"," ",IF(Pricetype1=2,MAX(H40,0),IF(OR(Pricetype1=1,Pricetype1=4),IF(H40=0,0,(_xll.EURO(H40,Strikeprice1,0,0,($AK40+IF(Smile=TRUE,VLOOKUP(MAX(-5,Strikeprice1-H40),Volsmile,2),0)),($A40-DateToday)+15,IF(Pricetype1=1,1,0),0))),H40)))</f>
        <v>22</v>
      </c>
      <c r="R40" s="250">
        <f>IF($A40="N/A"," ",IF(Pricetype1=2,MAX(I40,0),IF(OR(Pricetype1=1,Pricetype1=4),IF(I40=0,0,(_xll.EURO(I40,Strikeprice1,0,0,($AK40+IF(Smile=TRUE,VLOOKUP(MAX(-5,Strikeprice1-I40),Volsmile,2),0)),($A40-DateToday)+15,IF(Pricetype1=1,1,0),0))),I40)))</f>
        <v>25.25</v>
      </c>
      <c r="S40" s="250">
        <f>IF($A40="N/A"," ",IF(Pricetype1=2,MAX(J40,0),IF(OR(Pricetype1=1,Pricetype1=4),IF(J40=0,0,(_xll.EURO(J40,Strikeprice1,0,0,($AK40+IF(Smile=TRUE,VLOOKUP(MAX(-5,Strikeprice1-J40),Volsmile,2),0)),($A40-DateToday)+15,IF(Pricetype1=1,1,0),0))),J40)))</f>
        <v>25.25</v>
      </c>
      <c r="T40" s="250">
        <f>IF($A40="N/A"," ",IF(Pricetype1=2,MAX(K40,0),IF(OR(Pricetype1=1,Pricetype1=4),IF(K40=0,0,(_xll.EURO(K40,Strikeprice1,0,0,($AK40+IF(Smile=TRUE,VLOOKUP(MAX(-5,Strikeprice1-K40),Volsmile,2),0)),($A40-DateToday)+15,IF(Pricetype1=1,1,0),0))),K40)))</f>
        <v>22</v>
      </c>
      <c r="U40" s="177">
        <f t="shared" ca="1" si="0"/>
        <v>0.82462584804726924</v>
      </c>
      <c r="V40" s="178">
        <f t="shared" ca="1" si="14"/>
        <v>4873.143007989439</v>
      </c>
      <c r="W40" s="178">
        <f t="shared" ca="1" si="15"/>
        <v>4873.143007989439</v>
      </c>
      <c r="X40" s="178">
        <f t="shared" ca="1" si="16"/>
        <v>3047.8171343827071</v>
      </c>
      <c r="Y40" s="178">
        <f t="shared" ca="1" si="17"/>
        <v>943.37197016607604</v>
      </c>
      <c r="Z40" s="178">
        <f t="shared" ca="1" si="18"/>
        <v>943.37197016607604</v>
      </c>
      <c r="AA40" s="178">
        <f t="shared" ca="1" si="19"/>
        <v>580.5365970252775</v>
      </c>
      <c r="AB40" s="178">
        <f t="shared" ca="1" si="20"/>
        <v>999.44652783329036</v>
      </c>
      <c r="AC40" s="178">
        <f t="shared" ca="1" si="21"/>
        <v>999.44652783329036</v>
      </c>
      <c r="AD40" s="178">
        <f t="shared" ca="1" si="22"/>
        <v>870.80489553791642</v>
      </c>
      <c r="AE40" s="178">
        <f t="shared" ca="1" si="23"/>
        <v>18131.081638923511</v>
      </c>
      <c r="AF40" s="224">
        <f t="shared" si="24"/>
        <v>0.2</v>
      </c>
      <c r="AG40" s="224">
        <f t="shared" si="25"/>
        <v>0.35</v>
      </c>
      <c r="AH40" s="224">
        <f t="shared" si="26"/>
        <v>0.35</v>
      </c>
      <c r="AI40" s="224">
        <f t="shared" si="1"/>
        <v>0.1</v>
      </c>
      <c r="AJ40" s="224">
        <f t="shared" si="2"/>
        <v>0.21</v>
      </c>
      <c r="AK40" s="224">
        <f t="shared" si="27"/>
        <v>0.21</v>
      </c>
      <c r="AL40" s="224">
        <f ca="1">IF($A40="N/A"," ",IF(PV=1,0,'Pricing Inputs1'!R73))</f>
        <v>5.4874212965744497E-2</v>
      </c>
      <c r="AM40" s="313">
        <f t="shared" ca="1" si="3"/>
        <v>0.82462584804726924</v>
      </c>
      <c r="BQ40">
        <f t="shared" si="28"/>
        <v>21</v>
      </c>
      <c r="BR40">
        <f t="shared" si="29"/>
        <v>4</v>
      </c>
      <c r="BS40">
        <f t="shared" si="30"/>
        <v>6</v>
      </c>
    </row>
    <row r="41" spans="1:71" x14ac:dyDescent="0.2">
      <c r="A41" s="253">
        <f>IF(A40="N/A","N/A",IF(EDATE(A40,1)&gt;Inputs!$M$5,"N/A",EDATE(A40,1)))</f>
        <v>38384</v>
      </c>
      <c r="B41" s="324">
        <f t="shared" si="4"/>
        <v>2005</v>
      </c>
      <c r="C41" s="172">
        <f t="shared" si="5"/>
        <v>34.575712476457866</v>
      </c>
      <c r="D41" s="172">
        <f t="shared" si="6"/>
        <v>34.575712476457866</v>
      </c>
      <c r="E41" s="172">
        <f t="shared" si="7"/>
        <v>20.5</v>
      </c>
      <c r="F41" s="172">
        <f t="shared" si="8"/>
        <v>31.246002197265625</v>
      </c>
      <c r="G41" s="172">
        <f t="shared" si="9"/>
        <v>31.246002197265625</v>
      </c>
      <c r="H41" s="172">
        <f t="shared" si="10"/>
        <v>20.5</v>
      </c>
      <c r="I41" s="172">
        <f t="shared" si="11"/>
        <v>22.746501922607422</v>
      </c>
      <c r="J41" s="172">
        <f t="shared" si="12"/>
        <v>22.746501922607422</v>
      </c>
      <c r="K41" s="172">
        <f t="shared" si="13"/>
        <v>20.5</v>
      </c>
      <c r="L41" s="250">
        <f>IF($A41="N/A"," ",IF(Pricetype1=2,MAX(C41,0),IF(OR(Pricetype1=1,Pricetype1=4),IF(C41=0,0,(_xll.EURO(C41,Strikeprice1,0,0,($AH41+IF(Smile=TRUE,VLOOKUP(MAX(-5,Strikeprice1-C41),Volsmile,2),0)),($A41-DateToday)+15,IF(Pricetype1=1,1,0),0))),C41)))</f>
        <v>34.575712476457866</v>
      </c>
      <c r="M41" s="250">
        <f>IF($A41="N/A"," ",IF(Pricetype1=2,MAX(D41,0),IF(OR(Pricetype1=1,Pricetype1=4),IF(D41=0,0,(_xll.EURO(D41,Strikeprice1,0,0,($AH41+IF(Smile=TRUE,VLOOKUP(MAX(-5,Strikeprice1-D41),Volsmile,2),0)),($A41-DateToday)+15,IF(Pricetype1=1,1,0),0))),D41)))</f>
        <v>34.575712476457866</v>
      </c>
      <c r="N41" s="250">
        <f>IF($A41="N/A"," ",IF(Pricetype1=2,MAX(E41,0),IF(OR(Pricetype1=1,Pricetype1=4),IF(E41=0,0,(_xll.EURO(E41,Strikeprice1,0,0,($AK41+IF(Smile=TRUE,VLOOKUP(MAX(-5,Strikeprice1-E41),Volsmile,2),0)),($A41-DateToday)+15,IF(Pricetype1=1,1,0),0))),E41)))</f>
        <v>20.5</v>
      </c>
      <c r="O41" s="250">
        <f>IF($A41="N/A"," ",IF(Pricetype1=2,MAX(F41,0),IF(OR(Pricetype1=1,Pricetype1=4),IF(F41=0,0,(_xll.EURO(F41,Strikeprice1,0,0,($AK41+IF(Smile=TRUE,VLOOKUP(MAX(-5,Strikeprice1-F41),Volsmile,2),0)),($A41-DateToday)+15,IF(Pricetype1=1,1,0),0))),F41)))</f>
        <v>31.246002197265625</v>
      </c>
      <c r="P41" s="250">
        <f>IF($A41="N/A"," ",IF(Pricetype1=2,MAX(G41,0),IF(OR(Pricetype1=1,Pricetype1=4),IF(G41=0,0,(_xll.EURO(G41,Strikeprice1,0,0,($AK41+IF(Smile=TRUE,VLOOKUP(MAX(-5,Strikeprice1-G41),Volsmile,2),0)),($A41-DateToday)+15,IF(Pricetype1=1,1,0),0))),G41)))</f>
        <v>31.246002197265625</v>
      </c>
      <c r="Q41" s="250">
        <f>IF($A41="N/A"," ",IF(Pricetype1=2,MAX(H41,0),IF(OR(Pricetype1=1,Pricetype1=4),IF(H41=0,0,(_xll.EURO(H41,Strikeprice1,0,0,($AK41+IF(Smile=TRUE,VLOOKUP(MAX(-5,Strikeprice1-H41),Volsmile,2),0)),($A41-DateToday)+15,IF(Pricetype1=1,1,0),0))),H41)))</f>
        <v>20.5</v>
      </c>
      <c r="R41" s="250">
        <f>IF($A41="N/A"," ",IF(Pricetype1=2,MAX(I41,0),IF(OR(Pricetype1=1,Pricetype1=4),IF(I41=0,0,(_xll.EURO(I41,Strikeprice1,0,0,($AK41+IF(Smile=TRUE,VLOOKUP(MAX(-5,Strikeprice1-I41),Volsmile,2),0)),($A41-DateToday)+15,IF(Pricetype1=1,1,0),0))),I41)))</f>
        <v>22.746501922607422</v>
      </c>
      <c r="S41" s="250">
        <f>IF($A41="N/A"," ",IF(Pricetype1=2,MAX(J41,0),IF(OR(Pricetype1=1,Pricetype1=4),IF(J41=0,0,(_xll.EURO(J41,Strikeprice1,0,0,($AK41+IF(Smile=TRUE,VLOOKUP(MAX(-5,Strikeprice1-J41),Volsmile,2),0)),($A41-DateToday)+15,IF(Pricetype1=1,1,0),0))),J41)))</f>
        <v>22.746501922607422</v>
      </c>
      <c r="T41" s="250">
        <f>IF($A41="N/A"," ",IF(Pricetype1=2,MAX(K41,0),IF(OR(Pricetype1=1,Pricetype1=4),IF(K41=0,0,(_xll.EURO(K41,Strikeprice1,0,0,($AK41+IF(Smile=TRUE,VLOOKUP(MAX(-5,Strikeprice1-K41),Volsmile,2),0)),($A41-DateToday)+15,IF(Pricetype1=1,1,0),0))),K41)))</f>
        <v>20.5</v>
      </c>
      <c r="U41" s="177">
        <f t="shared" ca="1" si="0"/>
        <v>0.82068163548991613</v>
      </c>
      <c r="V41" s="178">
        <f t="shared" ca="1" si="14"/>
        <v>4540.1043621453664</v>
      </c>
      <c r="W41" s="178">
        <f t="shared" ca="1" si="15"/>
        <v>4540.1043621453664</v>
      </c>
      <c r="X41" s="178">
        <f t="shared" ca="1" si="16"/>
        <v>2691.8357644069247</v>
      </c>
      <c r="Y41" s="178">
        <f t="shared" ca="1" si="17"/>
        <v>820.57664594475091</v>
      </c>
      <c r="Z41" s="178">
        <f t="shared" ca="1" si="18"/>
        <v>820.57664594475091</v>
      </c>
      <c r="AA41" s="178">
        <f t="shared" ca="1" si="19"/>
        <v>538.36715288138498</v>
      </c>
      <c r="AB41" s="178">
        <f t="shared" ca="1" si="20"/>
        <v>597.36436478463941</v>
      </c>
      <c r="AC41" s="178">
        <f t="shared" ca="1" si="21"/>
        <v>597.36436478463941</v>
      </c>
      <c r="AD41" s="178">
        <f t="shared" ca="1" si="22"/>
        <v>538.36715288138498</v>
      </c>
      <c r="AE41" s="178">
        <f t="shared" ca="1" si="23"/>
        <v>15684.660815919211</v>
      </c>
      <c r="AF41" s="224">
        <f t="shared" si="24"/>
        <v>0.2</v>
      </c>
      <c r="AG41" s="224">
        <f t="shared" si="25"/>
        <v>0.35</v>
      </c>
      <c r="AH41" s="224">
        <f t="shared" si="26"/>
        <v>0.35</v>
      </c>
      <c r="AI41" s="224">
        <f t="shared" si="1"/>
        <v>0.1</v>
      </c>
      <c r="AJ41" s="224">
        <f t="shared" si="2"/>
        <v>0.21</v>
      </c>
      <c r="AK41" s="224">
        <f t="shared" si="27"/>
        <v>0.21</v>
      </c>
      <c r="AL41" s="224">
        <f ca="1">IF($A41="N/A"," ",IF(PV=1,0,'Pricing Inputs1'!R74))</f>
        <v>5.50562193525828E-2</v>
      </c>
      <c r="AM41" s="313">
        <f t="shared" ca="1" si="3"/>
        <v>0.82068163548991613</v>
      </c>
      <c r="BQ41">
        <f t="shared" si="28"/>
        <v>20</v>
      </c>
      <c r="BR41">
        <f t="shared" si="29"/>
        <v>4</v>
      </c>
      <c r="BS41">
        <f t="shared" si="30"/>
        <v>4</v>
      </c>
    </row>
    <row r="42" spans="1:71" x14ac:dyDescent="0.2">
      <c r="A42" s="253">
        <f>IF(A41="N/A","N/A",IF(EDATE(A41,1)&gt;Inputs!$M$5,"N/A",EDATE(A41,1)))</f>
        <v>38412</v>
      </c>
      <c r="B42" s="324">
        <f t="shared" si="4"/>
        <v>2005</v>
      </c>
      <c r="C42" s="172">
        <f t="shared" si="5"/>
        <v>33.28767732132313</v>
      </c>
      <c r="D42" s="172">
        <f t="shared" si="6"/>
        <v>33.28767732132313</v>
      </c>
      <c r="E42" s="172">
        <f t="shared" si="7"/>
        <v>21.5</v>
      </c>
      <c r="F42" s="172">
        <f t="shared" si="8"/>
        <v>25.5</v>
      </c>
      <c r="G42" s="172">
        <f t="shared" si="9"/>
        <v>25.5</v>
      </c>
      <c r="H42" s="172">
        <f t="shared" si="10"/>
        <v>21.5</v>
      </c>
      <c r="I42" s="172">
        <f t="shared" si="11"/>
        <v>20</v>
      </c>
      <c r="J42" s="172">
        <f t="shared" si="12"/>
        <v>20</v>
      </c>
      <c r="K42" s="172">
        <f t="shared" si="13"/>
        <v>21.5</v>
      </c>
      <c r="L42" s="250">
        <f>IF($A42="N/A"," ",IF(Pricetype1=2,MAX(C42,0),IF(OR(Pricetype1=1,Pricetype1=4),IF(C42=0,0,(_xll.EURO(C42,Strikeprice1,0,0,($AH42+IF(Smile=TRUE,VLOOKUP(MAX(-5,Strikeprice1-C42),Volsmile,2),0)),($A42-DateToday)+15,IF(Pricetype1=1,1,0),0))),C42)))</f>
        <v>33.28767732132313</v>
      </c>
      <c r="M42" s="250">
        <f>IF($A42="N/A"," ",IF(Pricetype1=2,MAX(D42,0),IF(OR(Pricetype1=1,Pricetype1=4),IF(D42=0,0,(_xll.EURO(D42,Strikeprice1,0,0,($AH42+IF(Smile=TRUE,VLOOKUP(MAX(-5,Strikeprice1-D42),Volsmile,2),0)),($A42-DateToday)+15,IF(Pricetype1=1,1,0),0))),D42)))</f>
        <v>33.28767732132313</v>
      </c>
      <c r="N42" s="250">
        <f>IF($A42="N/A"," ",IF(Pricetype1=2,MAX(E42,0),IF(OR(Pricetype1=1,Pricetype1=4),IF(E42=0,0,(_xll.EURO(E42,Strikeprice1,0,0,($AK42+IF(Smile=TRUE,VLOOKUP(MAX(-5,Strikeprice1-E42),Volsmile,2),0)),($A42-DateToday)+15,IF(Pricetype1=1,1,0),0))),E42)))</f>
        <v>21.5</v>
      </c>
      <c r="O42" s="250">
        <f>IF($A42="N/A"," ",IF(Pricetype1=2,MAX(F42,0),IF(OR(Pricetype1=1,Pricetype1=4),IF(F42=0,0,(_xll.EURO(F42,Strikeprice1,0,0,($AK42+IF(Smile=TRUE,VLOOKUP(MAX(-5,Strikeprice1-F42),Volsmile,2),0)),($A42-DateToday)+15,IF(Pricetype1=1,1,0),0))),F42)))</f>
        <v>25.5</v>
      </c>
      <c r="P42" s="250">
        <f>IF($A42="N/A"," ",IF(Pricetype1=2,MAX(G42,0),IF(OR(Pricetype1=1,Pricetype1=4),IF(G42=0,0,(_xll.EURO(G42,Strikeprice1,0,0,($AK42+IF(Smile=TRUE,VLOOKUP(MAX(-5,Strikeprice1-G42),Volsmile,2),0)),($A42-DateToday)+15,IF(Pricetype1=1,1,0),0))),G42)))</f>
        <v>25.5</v>
      </c>
      <c r="Q42" s="250">
        <f>IF($A42="N/A"," ",IF(Pricetype1=2,MAX(H42,0),IF(OR(Pricetype1=1,Pricetype1=4),IF(H42=0,0,(_xll.EURO(H42,Strikeprice1,0,0,($AK42+IF(Smile=TRUE,VLOOKUP(MAX(-5,Strikeprice1-H42),Volsmile,2),0)),($A42-DateToday)+15,IF(Pricetype1=1,1,0),0))),H42)))</f>
        <v>21.5</v>
      </c>
      <c r="R42" s="250">
        <f>IF($A42="N/A"," ",IF(Pricetype1=2,MAX(I42,0),IF(OR(Pricetype1=1,Pricetype1=4),IF(I42=0,0,(_xll.EURO(I42,Strikeprice1,0,0,($AK42+IF(Smile=TRUE,VLOOKUP(MAX(-5,Strikeprice1-I42),Volsmile,2),0)),($A42-DateToday)+15,IF(Pricetype1=1,1,0),0))),I42)))</f>
        <v>20</v>
      </c>
      <c r="S42" s="250">
        <f>IF($A42="N/A"," ",IF(Pricetype1=2,MAX(J42,0),IF(OR(Pricetype1=1,Pricetype1=4),IF(J42=0,0,(_xll.EURO(J42,Strikeprice1,0,0,($AK42+IF(Smile=TRUE,VLOOKUP(MAX(-5,Strikeprice1-J42),Volsmile,2),0)),($A42-DateToday)+15,IF(Pricetype1=1,1,0),0))),J42)))</f>
        <v>20</v>
      </c>
      <c r="T42" s="250">
        <f>IF($A42="N/A"," ",IF(Pricetype1=2,MAX(K42,0),IF(OR(Pricetype1=1,Pricetype1=4),IF(K42=0,0,(_xll.EURO(K42,Strikeprice1,0,0,($AK42+IF(Smile=TRUE,VLOOKUP(MAX(-5,Strikeprice1-K42),Volsmile,2),0)),($A42-DateToday)+15,IF(Pricetype1=1,1,0),0))),K42)))</f>
        <v>21.5</v>
      </c>
      <c r="U42" s="177">
        <f t="shared" ca="1" si="0"/>
        <v>0.81638607403394181</v>
      </c>
      <c r="V42" s="178">
        <f t="shared" ca="1" si="14"/>
        <v>5000.3097011797154</v>
      </c>
      <c r="W42" s="178">
        <f t="shared" ca="1" si="15"/>
        <v>5000.3097011797154</v>
      </c>
      <c r="X42" s="178">
        <f t="shared" ca="1" si="16"/>
        <v>3229.6233088782737</v>
      </c>
      <c r="Y42" s="178">
        <f t="shared" ca="1" si="17"/>
        <v>666.17103641169649</v>
      </c>
      <c r="Z42" s="178">
        <f t="shared" ca="1" si="18"/>
        <v>666.17103641169649</v>
      </c>
      <c r="AA42" s="178">
        <f t="shared" ca="1" si="19"/>
        <v>561.67361893535201</v>
      </c>
      <c r="AB42" s="178">
        <f t="shared" ca="1" si="20"/>
        <v>522.48708738172274</v>
      </c>
      <c r="AC42" s="178">
        <f t="shared" ca="1" si="21"/>
        <v>522.48708738172274</v>
      </c>
      <c r="AD42" s="178">
        <f t="shared" ca="1" si="22"/>
        <v>561.67361893535201</v>
      </c>
      <c r="AE42" s="178">
        <f t="shared" ca="1" si="23"/>
        <v>16730.90619669525</v>
      </c>
      <c r="AF42" s="224">
        <f t="shared" si="24"/>
        <v>0.2</v>
      </c>
      <c r="AG42" s="224">
        <f t="shared" si="25"/>
        <v>0.35</v>
      </c>
      <c r="AH42" s="224">
        <f t="shared" si="26"/>
        <v>0.35</v>
      </c>
      <c r="AI42" s="224">
        <f t="shared" si="1"/>
        <v>0.1</v>
      </c>
      <c r="AJ42" s="224">
        <f t="shared" si="2"/>
        <v>0.21</v>
      </c>
      <c r="AK42" s="224">
        <f t="shared" si="27"/>
        <v>0.21</v>
      </c>
      <c r="AL42" s="224">
        <f ca="1">IF($A42="N/A"," ",IF(PV=1,0,'Pricing Inputs1'!R75))</f>
        <v>5.5232354576157001E-2</v>
      </c>
      <c r="AM42" s="313">
        <f t="shared" ca="1" si="3"/>
        <v>0.81638607403394181</v>
      </c>
      <c r="BQ42">
        <f t="shared" si="28"/>
        <v>23</v>
      </c>
      <c r="BR42">
        <f t="shared" si="29"/>
        <v>4</v>
      </c>
      <c r="BS42">
        <f t="shared" si="30"/>
        <v>4</v>
      </c>
    </row>
    <row r="43" spans="1:71" x14ac:dyDescent="0.2">
      <c r="A43" s="253">
        <f>IF(A42="N/A","N/A",IF(EDATE(A42,1)&gt;Inputs!$M$5,"N/A",EDATE(A42,1)))</f>
        <v>38443</v>
      </c>
      <c r="B43" s="324">
        <f t="shared" si="4"/>
        <v>2005</v>
      </c>
      <c r="C43" s="172">
        <f t="shared" si="5"/>
        <v>33.487678084262583</v>
      </c>
      <c r="D43" s="172">
        <f t="shared" si="6"/>
        <v>33.487678084262583</v>
      </c>
      <c r="E43" s="172">
        <f t="shared" si="7"/>
        <v>18.5</v>
      </c>
      <c r="F43" s="172">
        <f t="shared" si="8"/>
        <v>22</v>
      </c>
      <c r="G43" s="172">
        <f t="shared" si="9"/>
        <v>22</v>
      </c>
      <c r="H43" s="172">
        <f t="shared" si="10"/>
        <v>18.5</v>
      </c>
      <c r="I43" s="172">
        <f t="shared" si="11"/>
        <v>16.495000839233398</v>
      </c>
      <c r="J43" s="172">
        <f t="shared" si="12"/>
        <v>16.495000839233398</v>
      </c>
      <c r="K43" s="172">
        <f t="shared" si="13"/>
        <v>18.5</v>
      </c>
      <c r="L43" s="250">
        <f>IF($A43="N/A"," ",IF(Pricetype1=2,MAX(C43,0),IF(OR(Pricetype1=1,Pricetype1=4),IF(C43=0,0,(_xll.EURO(C43,Strikeprice1,0,0,($AH43+IF(Smile=TRUE,VLOOKUP(MAX(-5,Strikeprice1-C43),Volsmile,2),0)),($A43-DateToday)+15,IF(Pricetype1=1,1,0),0))),C43)))</f>
        <v>33.487678084262583</v>
      </c>
      <c r="M43" s="250">
        <f>IF($A43="N/A"," ",IF(Pricetype1=2,MAX(D43,0),IF(OR(Pricetype1=1,Pricetype1=4),IF(D43=0,0,(_xll.EURO(D43,Strikeprice1,0,0,($AH43+IF(Smile=TRUE,VLOOKUP(MAX(-5,Strikeprice1-D43),Volsmile,2),0)),($A43-DateToday)+15,IF(Pricetype1=1,1,0),0))),D43)))</f>
        <v>33.487678084262583</v>
      </c>
      <c r="N43" s="250">
        <f>IF($A43="N/A"," ",IF(Pricetype1=2,MAX(E43,0),IF(OR(Pricetype1=1,Pricetype1=4),IF(E43=0,0,(_xll.EURO(E43,Strikeprice1,0,0,($AK43+IF(Smile=TRUE,VLOOKUP(MAX(-5,Strikeprice1-E43),Volsmile,2),0)),($A43-DateToday)+15,IF(Pricetype1=1,1,0),0))),E43)))</f>
        <v>18.5</v>
      </c>
      <c r="O43" s="250">
        <f>IF($A43="N/A"," ",IF(Pricetype1=2,MAX(F43,0),IF(OR(Pricetype1=1,Pricetype1=4),IF(F43=0,0,(_xll.EURO(F43,Strikeprice1,0,0,($AK43+IF(Smile=TRUE,VLOOKUP(MAX(-5,Strikeprice1-F43),Volsmile,2),0)),($A43-DateToday)+15,IF(Pricetype1=1,1,0),0))),F43)))</f>
        <v>22</v>
      </c>
      <c r="P43" s="250">
        <f>IF($A43="N/A"," ",IF(Pricetype1=2,MAX(G43,0),IF(OR(Pricetype1=1,Pricetype1=4),IF(G43=0,0,(_xll.EURO(G43,Strikeprice1,0,0,($AK43+IF(Smile=TRUE,VLOOKUP(MAX(-5,Strikeprice1-G43),Volsmile,2),0)),($A43-DateToday)+15,IF(Pricetype1=1,1,0),0))),G43)))</f>
        <v>22</v>
      </c>
      <c r="Q43" s="250">
        <f>IF($A43="N/A"," ",IF(Pricetype1=2,MAX(H43,0),IF(OR(Pricetype1=1,Pricetype1=4),IF(H43=0,0,(_xll.EURO(H43,Strikeprice1,0,0,($AK43+IF(Smile=TRUE,VLOOKUP(MAX(-5,Strikeprice1-H43),Volsmile,2),0)),($A43-DateToday)+15,IF(Pricetype1=1,1,0),0))),H43)))</f>
        <v>18.5</v>
      </c>
      <c r="R43" s="250">
        <f>IF($A43="N/A"," ",IF(Pricetype1=2,MAX(I43,0),IF(OR(Pricetype1=1,Pricetype1=4),IF(I43=0,0,(_xll.EURO(I43,Strikeprice1,0,0,($AK43+IF(Smile=TRUE,VLOOKUP(MAX(-5,Strikeprice1-I43),Volsmile,2),0)),($A43-DateToday)+15,IF(Pricetype1=1,1,0),0))),I43)))</f>
        <v>16.495000839233398</v>
      </c>
      <c r="S43" s="250">
        <f>IF($A43="N/A"," ",IF(Pricetype1=2,MAX(J43,0),IF(OR(Pricetype1=1,Pricetype1=4),IF(J43=0,0,(_xll.EURO(J43,Strikeprice1,0,0,($AK43+IF(Smile=TRUE,VLOOKUP(MAX(-5,Strikeprice1-J43),Volsmile,2),0)),($A43-DateToday)+15,IF(Pricetype1=1,1,0),0))),J43)))</f>
        <v>16.495000839233398</v>
      </c>
      <c r="T43" s="250">
        <f>IF($A43="N/A"," ",IF(Pricetype1=2,MAX(K43,0),IF(OR(Pricetype1=1,Pricetype1=4),IF(K43=0,0,(_xll.EURO(K43,Strikeprice1,0,0,($AK43+IF(Smile=TRUE,VLOOKUP(MAX(-5,Strikeprice1-K43),Volsmile,2),0)),($A43-DateToday)+15,IF(Pricetype1=1,1,0),0))),K43)))</f>
        <v>18.5</v>
      </c>
      <c r="U43" s="177">
        <f t="shared" ca="1" si="0"/>
        <v>0.81219126682490062</v>
      </c>
      <c r="V43" s="178">
        <f t="shared" ca="1" si="14"/>
        <v>4569.3311472953237</v>
      </c>
      <c r="W43" s="178">
        <f t="shared" ca="1" si="15"/>
        <v>4569.3311472953237</v>
      </c>
      <c r="X43" s="178">
        <f t="shared" ca="1" si="16"/>
        <v>2524.290457291791</v>
      </c>
      <c r="Y43" s="178">
        <f t="shared" ca="1" si="17"/>
        <v>714.72831480591253</v>
      </c>
      <c r="Z43" s="178">
        <f t="shared" ca="1" si="18"/>
        <v>714.72831480591253</v>
      </c>
      <c r="AA43" s="178">
        <f t="shared" ca="1" si="19"/>
        <v>601.02153745042642</v>
      </c>
      <c r="AB43" s="178">
        <f t="shared" ca="1" si="20"/>
        <v>428.70706009263273</v>
      </c>
      <c r="AC43" s="178">
        <f t="shared" ca="1" si="21"/>
        <v>428.70706009263273</v>
      </c>
      <c r="AD43" s="178">
        <f t="shared" ca="1" si="22"/>
        <v>480.81722996034114</v>
      </c>
      <c r="AE43" s="178">
        <f t="shared" ca="1" si="23"/>
        <v>15031.662269090295</v>
      </c>
      <c r="AF43" s="224">
        <f t="shared" si="24"/>
        <v>0.2</v>
      </c>
      <c r="AG43" s="224">
        <f t="shared" si="25"/>
        <v>0.35</v>
      </c>
      <c r="AH43" s="224">
        <f t="shared" si="26"/>
        <v>0.35</v>
      </c>
      <c r="AI43" s="224">
        <f t="shared" si="1"/>
        <v>0.1</v>
      </c>
      <c r="AJ43" s="224">
        <f t="shared" si="2"/>
        <v>0.21</v>
      </c>
      <c r="AK43" s="224">
        <f t="shared" si="27"/>
        <v>0.21</v>
      </c>
      <c r="AL43" s="224">
        <f ca="1">IF($A43="N/A"," ",IF(PV=1,0,'Pricing Inputs1'!R76))</f>
        <v>5.5415031012359804E-2</v>
      </c>
      <c r="AM43" s="313">
        <f t="shared" ca="1" si="3"/>
        <v>0.81219126682490062</v>
      </c>
      <c r="BQ43">
        <f t="shared" si="28"/>
        <v>21</v>
      </c>
      <c r="BR43">
        <f t="shared" si="29"/>
        <v>5</v>
      </c>
      <c r="BS43">
        <f t="shared" si="30"/>
        <v>4</v>
      </c>
    </row>
    <row r="44" spans="1:71" x14ac:dyDescent="0.2">
      <c r="A44" s="253">
        <f>IF(A43="N/A","N/A",IF(EDATE(A43,1)&gt;Inputs!$M$5,"N/A",EDATE(A43,1)))</f>
        <v>38473</v>
      </c>
      <c r="B44" s="324">
        <f t="shared" si="4"/>
        <v>2005</v>
      </c>
      <c r="C44" s="172">
        <f t="shared" si="5"/>
        <v>36.265003204345703</v>
      </c>
      <c r="D44" s="172">
        <f t="shared" si="6"/>
        <v>36.265003204345703</v>
      </c>
      <c r="E44" s="172">
        <f t="shared" si="7"/>
        <v>19.040000915527344</v>
      </c>
      <c r="F44" s="172">
        <f t="shared" si="8"/>
        <v>22.290000915527344</v>
      </c>
      <c r="G44" s="172">
        <f t="shared" si="9"/>
        <v>22.290000915527344</v>
      </c>
      <c r="H44" s="172">
        <f t="shared" si="10"/>
        <v>19.040000915527344</v>
      </c>
      <c r="I44" s="172">
        <f t="shared" si="11"/>
        <v>15.795000076293945</v>
      </c>
      <c r="J44" s="172">
        <f t="shared" si="12"/>
        <v>15.795000076293945</v>
      </c>
      <c r="K44" s="172">
        <f t="shared" si="13"/>
        <v>19.040000915527344</v>
      </c>
      <c r="L44" s="250">
        <f>IF($A44="N/A"," ",IF(Pricetype1=2,MAX(C44,0),IF(OR(Pricetype1=1,Pricetype1=4),IF(C44=0,0,(_xll.EURO(C44,Strikeprice1,0,0,($AH44+IF(Smile=TRUE,VLOOKUP(MAX(-5,Strikeprice1-C44),Volsmile,2),0)),($A44-DateToday)+15,IF(Pricetype1=1,1,0),0))),C44)))</f>
        <v>36.265003204345703</v>
      </c>
      <c r="M44" s="250">
        <f>IF($A44="N/A"," ",IF(Pricetype1=2,MAX(D44,0),IF(OR(Pricetype1=1,Pricetype1=4),IF(D44=0,0,(_xll.EURO(D44,Strikeprice1,0,0,($AH44+IF(Smile=TRUE,VLOOKUP(MAX(-5,Strikeprice1-D44),Volsmile,2),0)),($A44-DateToday)+15,IF(Pricetype1=1,1,0),0))),D44)))</f>
        <v>36.265003204345703</v>
      </c>
      <c r="N44" s="250">
        <f>IF($A44="N/A"," ",IF(Pricetype1=2,MAX(E44,0),IF(OR(Pricetype1=1,Pricetype1=4),IF(E44=0,0,(_xll.EURO(E44,Strikeprice1,0,0,($AK44+IF(Smile=TRUE,VLOOKUP(MAX(-5,Strikeprice1-E44),Volsmile,2),0)),($A44-DateToday)+15,IF(Pricetype1=1,1,0),0))),E44)))</f>
        <v>19.040000915527344</v>
      </c>
      <c r="O44" s="250">
        <f>IF($A44="N/A"," ",IF(Pricetype1=2,MAX(F44,0),IF(OR(Pricetype1=1,Pricetype1=4),IF(F44=0,0,(_xll.EURO(F44,Strikeprice1,0,0,($AK44+IF(Smile=TRUE,VLOOKUP(MAX(-5,Strikeprice1-F44),Volsmile,2),0)),($A44-DateToday)+15,IF(Pricetype1=1,1,0),0))),F44)))</f>
        <v>22.290000915527344</v>
      </c>
      <c r="P44" s="250">
        <f>IF($A44="N/A"," ",IF(Pricetype1=2,MAX(G44,0),IF(OR(Pricetype1=1,Pricetype1=4),IF(G44=0,0,(_xll.EURO(G44,Strikeprice1,0,0,($AK44+IF(Smile=TRUE,VLOOKUP(MAX(-5,Strikeprice1-G44),Volsmile,2),0)),($A44-DateToday)+15,IF(Pricetype1=1,1,0),0))),G44)))</f>
        <v>22.290000915527344</v>
      </c>
      <c r="Q44" s="250">
        <f>IF($A44="N/A"," ",IF(Pricetype1=2,MAX(H44,0),IF(OR(Pricetype1=1,Pricetype1=4),IF(H44=0,0,(_xll.EURO(H44,Strikeprice1,0,0,($AK44+IF(Smile=TRUE,VLOOKUP(MAX(-5,Strikeprice1-H44),Volsmile,2),0)),($A44-DateToday)+15,IF(Pricetype1=1,1,0),0))),H44)))</f>
        <v>19.040000915527344</v>
      </c>
      <c r="R44" s="250">
        <f>IF($A44="N/A"," ",IF(Pricetype1=2,MAX(I44,0),IF(OR(Pricetype1=1,Pricetype1=4),IF(I44=0,0,(_xll.EURO(I44,Strikeprice1,0,0,($AK44+IF(Smile=TRUE,VLOOKUP(MAX(-5,Strikeprice1-I44),Volsmile,2),0)),($A44-DateToday)+15,IF(Pricetype1=1,1,0),0))),I44)))</f>
        <v>15.795000076293945</v>
      </c>
      <c r="S44" s="250">
        <f>IF($A44="N/A"," ",IF(Pricetype1=2,MAX(J44,0),IF(OR(Pricetype1=1,Pricetype1=4),IF(J44=0,0,(_xll.EURO(J44,Strikeprice1,0,0,($AK44+IF(Smile=TRUE,VLOOKUP(MAX(-5,Strikeprice1-J44),Volsmile,2),0)),($A44-DateToday)+15,IF(Pricetype1=1,1,0),0))),J44)))</f>
        <v>15.795000076293945</v>
      </c>
      <c r="T44" s="250">
        <f>IF($A44="N/A"," ",IF(Pricetype1=2,MAX(K44,0),IF(OR(Pricetype1=1,Pricetype1=4),IF(K44=0,0,(_xll.EURO(K44,Strikeprice1,0,0,($AK44+IF(Smile=TRUE,VLOOKUP(MAX(-5,Strikeprice1-K44),Volsmile,2),0)),($A44-DateToday)+15,IF(Pricetype1=1,1,0),0))),K44)))</f>
        <v>19.040000915527344</v>
      </c>
      <c r="U44" s="177">
        <f t="shared" ca="1" si="0"/>
        <v>0.80787147761064015</v>
      </c>
      <c r="V44" s="178">
        <f t="shared" ca="1" si="14"/>
        <v>4921.9735696738935</v>
      </c>
      <c r="W44" s="178">
        <f t="shared" ca="1" si="15"/>
        <v>4921.9735696738935</v>
      </c>
      <c r="X44" s="178">
        <f t="shared" ca="1" si="16"/>
        <v>2584.1547771202827</v>
      </c>
      <c r="Y44" s="178">
        <f t="shared" ca="1" si="17"/>
        <v>576.23859121822716</v>
      </c>
      <c r="Z44" s="178">
        <f t="shared" ca="1" si="18"/>
        <v>576.23859121822716</v>
      </c>
      <c r="AA44" s="178">
        <f t="shared" ca="1" si="19"/>
        <v>492.21995754672054</v>
      </c>
      <c r="AB44" s="178">
        <f t="shared" ca="1" si="20"/>
        <v>612.4958424237966</v>
      </c>
      <c r="AC44" s="178">
        <f t="shared" ca="1" si="21"/>
        <v>612.4958424237966</v>
      </c>
      <c r="AD44" s="178">
        <f t="shared" ca="1" si="22"/>
        <v>738.32993632008072</v>
      </c>
      <c r="AE44" s="178">
        <f t="shared" ca="1" si="23"/>
        <v>16036.120677618916</v>
      </c>
      <c r="AF44" s="224">
        <f t="shared" si="24"/>
        <v>0.2</v>
      </c>
      <c r="AG44" s="224">
        <f t="shared" si="25"/>
        <v>0.45</v>
      </c>
      <c r="AH44" s="224">
        <f t="shared" si="26"/>
        <v>0.45</v>
      </c>
      <c r="AI44" s="224">
        <f t="shared" si="1"/>
        <v>0.1</v>
      </c>
      <c r="AJ44" s="224">
        <f t="shared" si="2"/>
        <v>0.27</v>
      </c>
      <c r="AK44" s="224">
        <f t="shared" si="27"/>
        <v>0.27</v>
      </c>
      <c r="AL44" s="224">
        <f ca="1">IF($A44="N/A"," ",IF(PV=1,0,'Pricing Inputs1'!R77))</f>
        <v>5.55982592471898E-2</v>
      </c>
      <c r="AM44" s="313">
        <f t="shared" ca="1" si="3"/>
        <v>0.80787147761064015</v>
      </c>
      <c r="BQ44">
        <f t="shared" si="28"/>
        <v>21</v>
      </c>
      <c r="BR44">
        <f t="shared" si="29"/>
        <v>4</v>
      </c>
      <c r="BS44">
        <f t="shared" si="30"/>
        <v>6</v>
      </c>
    </row>
    <row r="45" spans="1:71" x14ac:dyDescent="0.2">
      <c r="A45" s="253">
        <f>IF(A44="N/A","N/A",IF(EDATE(A44,1)&gt;Inputs!$M$5,"N/A",EDATE(A44,1)))</f>
        <v>38504</v>
      </c>
      <c r="B45" s="324">
        <f t="shared" si="4"/>
        <v>2005</v>
      </c>
      <c r="C45" s="172">
        <f t="shared" si="5"/>
        <v>42.375003814697266</v>
      </c>
      <c r="D45" s="172">
        <f t="shared" si="6"/>
        <v>42.375003814697266</v>
      </c>
      <c r="E45" s="172">
        <f t="shared" si="7"/>
        <v>22.040000915527344</v>
      </c>
      <c r="F45" s="172">
        <f t="shared" si="8"/>
        <v>29.290000915527344</v>
      </c>
      <c r="G45" s="172">
        <f t="shared" si="9"/>
        <v>29.290000915527344</v>
      </c>
      <c r="H45" s="172">
        <f t="shared" si="10"/>
        <v>22.040000915527344</v>
      </c>
      <c r="I45" s="172">
        <f t="shared" si="11"/>
        <v>19.790000915527344</v>
      </c>
      <c r="J45" s="172">
        <f t="shared" si="12"/>
        <v>19.790000915527344</v>
      </c>
      <c r="K45" s="172">
        <f t="shared" si="13"/>
        <v>22.040000915527344</v>
      </c>
      <c r="L45" s="250">
        <f>IF($A45="N/A"," ",IF(Pricetype1=2,MAX(C45,0),IF(OR(Pricetype1=1,Pricetype1=4),IF(C45=0,0,(_xll.EURO(C45,Strikeprice1,0,0,($AH45+IF(Smile=TRUE,VLOOKUP(MAX(-5,Strikeprice1-C45),Volsmile,2),0)),($A45-DateToday)+15,IF(Pricetype1=1,1,0),0))),C45)))</f>
        <v>42.375003814697266</v>
      </c>
      <c r="M45" s="250">
        <f>IF($A45="N/A"," ",IF(Pricetype1=2,MAX(D45,0),IF(OR(Pricetype1=1,Pricetype1=4),IF(D45=0,0,(_xll.EURO(D45,Strikeprice1,0,0,($AH45+IF(Smile=TRUE,VLOOKUP(MAX(-5,Strikeprice1-D45),Volsmile,2),0)),($A45-DateToday)+15,IF(Pricetype1=1,1,0),0))),D45)))</f>
        <v>42.375003814697266</v>
      </c>
      <c r="N45" s="250">
        <f>IF($A45="N/A"," ",IF(Pricetype1=2,MAX(E45,0),IF(OR(Pricetype1=1,Pricetype1=4),IF(E45=0,0,(_xll.EURO(E45,Strikeprice1,0,0,($AK45+IF(Smile=TRUE,VLOOKUP(MAX(-5,Strikeprice1-E45),Volsmile,2),0)),($A45-DateToday)+15,IF(Pricetype1=1,1,0),0))),E45)))</f>
        <v>22.040000915527344</v>
      </c>
      <c r="O45" s="250">
        <f>IF($A45="N/A"," ",IF(Pricetype1=2,MAX(F45,0),IF(OR(Pricetype1=1,Pricetype1=4),IF(F45=0,0,(_xll.EURO(F45,Strikeprice1,0,0,($AK45+IF(Smile=TRUE,VLOOKUP(MAX(-5,Strikeprice1-F45),Volsmile,2),0)),($A45-DateToday)+15,IF(Pricetype1=1,1,0),0))),F45)))</f>
        <v>29.290000915527344</v>
      </c>
      <c r="P45" s="250">
        <f>IF($A45="N/A"," ",IF(Pricetype1=2,MAX(G45,0),IF(OR(Pricetype1=1,Pricetype1=4),IF(G45=0,0,(_xll.EURO(G45,Strikeprice1,0,0,($AK45+IF(Smile=TRUE,VLOOKUP(MAX(-5,Strikeprice1-G45),Volsmile,2),0)),($A45-DateToday)+15,IF(Pricetype1=1,1,0),0))),G45)))</f>
        <v>29.290000915527344</v>
      </c>
      <c r="Q45" s="250">
        <f>IF($A45="N/A"," ",IF(Pricetype1=2,MAX(H45,0),IF(OR(Pricetype1=1,Pricetype1=4),IF(H45=0,0,(_xll.EURO(H45,Strikeprice1,0,0,($AK45+IF(Smile=TRUE,VLOOKUP(MAX(-5,Strikeprice1-H45),Volsmile,2),0)),($A45-DateToday)+15,IF(Pricetype1=1,1,0),0))),H45)))</f>
        <v>22.040000915527344</v>
      </c>
      <c r="R45" s="250">
        <f>IF($A45="N/A"," ",IF(Pricetype1=2,MAX(I45,0),IF(OR(Pricetype1=1,Pricetype1=4),IF(I45=0,0,(_xll.EURO(I45,Strikeprice1,0,0,($AK45+IF(Smile=TRUE,VLOOKUP(MAX(-5,Strikeprice1-I45),Volsmile,2),0)),($A45-DateToday)+15,IF(Pricetype1=1,1,0),0))),I45)))</f>
        <v>19.790000915527344</v>
      </c>
      <c r="S45" s="250">
        <f>IF($A45="N/A"," ",IF(Pricetype1=2,MAX(J45,0),IF(OR(Pricetype1=1,Pricetype1=4),IF(J45=0,0,(_xll.EURO(J45,Strikeprice1,0,0,($AK45+IF(Smile=TRUE,VLOOKUP(MAX(-5,Strikeprice1-J45),Volsmile,2),0)),($A45-DateToday)+15,IF(Pricetype1=1,1,0),0))),J45)))</f>
        <v>19.790000915527344</v>
      </c>
      <c r="T45" s="250">
        <f>IF($A45="N/A"," ",IF(Pricetype1=2,MAX(K45,0),IF(OR(Pricetype1=1,Pricetype1=4),IF(K45=0,0,(_xll.EURO(K45,Strikeprice1,0,0,($AK45+IF(Smile=TRUE,VLOOKUP(MAX(-5,Strikeprice1-K45),Volsmile,2),0)),($A45-DateToday)+15,IF(Pricetype1=1,1,0),0))),K45)))</f>
        <v>22.040000915527344</v>
      </c>
      <c r="U45" s="177">
        <f t="shared" ca="1" si="0"/>
        <v>0.80372652307052694</v>
      </c>
      <c r="V45" s="178">
        <f t="shared" ca="1" si="14"/>
        <v>5994.1929486713034</v>
      </c>
      <c r="W45" s="178">
        <f t="shared" ca="1" si="15"/>
        <v>5994.1929486713034</v>
      </c>
      <c r="X45" s="178">
        <f t="shared" ca="1" si="16"/>
        <v>3117.6874615582119</v>
      </c>
      <c r="Y45" s="178">
        <f t="shared" ca="1" si="17"/>
        <v>753.31681909021893</v>
      </c>
      <c r="Z45" s="178">
        <f t="shared" ca="1" si="18"/>
        <v>753.31681909021893</v>
      </c>
      <c r="AA45" s="178">
        <f t="shared" ca="1" si="19"/>
        <v>566.85226573785667</v>
      </c>
      <c r="AB45" s="178">
        <f t="shared" ca="1" si="20"/>
        <v>508.98395607677878</v>
      </c>
      <c r="AC45" s="178">
        <f t="shared" ca="1" si="21"/>
        <v>508.98395607677878</v>
      </c>
      <c r="AD45" s="178">
        <f t="shared" ca="1" si="22"/>
        <v>566.85226573785667</v>
      </c>
      <c r="AE45" s="178">
        <f t="shared" ca="1" si="23"/>
        <v>18764.379440710531</v>
      </c>
      <c r="AF45" s="224">
        <f t="shared" si="24"/>
        <v>0.2</v>
      </c>
      <c r="AG45" s="224">
        <f t="shared" si="25"/>
        <v>0.45</v>
      </c>
      <c r="AH45" s="224">
        <f t="shared" si="26"/>
        <v>0.45</v>
      </c>
      <c r="AI45" s="224">
        <f t="shared" si="1"/>
        <v>0.1</v>
      </c>
      <c r="AJ45" s="224">
        <f t="shared" si="2"/>
        <v>0.27</v>
      </c>
      <c r="AK45" s="224">
        <f t="shared" si="27"/>
        <v>0.27</v>
      </c>
      <c r="AL45" s="224">
        <f ca="1">IF($A45="N/A"," ",IF(PV=1,0,'Pricing Inputs1'!R78))</f>
        <v>5.5763755726966603E-2</v>
      </c>
      <c r="AM45" s="313">
        <f t="shared" ca="1" si="3"/>
        <v>0.80372652307052694</v>
      </c>
      <c r="BQ45">
        <f t="shared" si="28"/>
        <v>22</v>
      </c>
      <c r="BR45">
        <f t="shared" si="29"/>
        <v>4</v>
      </c>
      <c r="BS45">
        <f t="shared" si="30"/>
        <v>4</v>
      </c>
    </row>
    <row r="46" spans="1:71" x14ac:dyDescent="0.2">
      <c r="A46" s="253">
        <f>IF(A45="N/A","N/A",IF(EDATE(A45,1)&gt;Inputs!$M$5,"N/A",EDATE(A45,1)))</f>
        <v>38534</v>
      </c>
      <c r="B46" s="324">
        <f t="shared" si="4"/>
        <v>2005</v>
      </c>
      <c r="C46" s="172">
        <f t="shared" si="5"/>
        <v>50.5</v>
      </c>
      <c r="D46" s="172">
        <f t="shared" si="6"/>
        <v>50.5</v>
      </c>
      <c r="E46" s="172">
        <f t="shared" si="7"/>
        <v>22.540000915527344</v>
      </c>
      <c r="F46" s="172">
        <f t="shared" si="8"/>
        <v>35.290000915527344</v>
      </c>
      <c r="G46" s="172">
        <f t="shared" si="9"/>
        <v>35.290000915527344</v>
      </c>
      <c r="H46" s="172">
        <f t="shared" si="10"/>
        <v>22.540000915527344</v>
      </c>
      <c r="I46" s="172">
        <f t="shared" si="11"/>
        <v>25.790000915527344</v>
      </c>
      <c r="J46" s="172">
        <f t="shared" si="12"/>
        <v>25.790000915527344</v>
      </c>
      <c r="K46" s="172">
        <f t="shared" si="13"/>
        <v>22.540000915527344</v>
      </c>
      <c r="L46" s="250">
        <f>IF($A46="N/A"," ",IF(Pricetype1=2,MAX(C46,0),IF(OR(Pricetype1=1,Pricetype1=4),IF(C46=0,0,(_xll.EURO(C46,Strikeprice1,0,0,($AH46+IF(Smile=TRUE,VLOOKUP(MAX(-5,Strikeprice1-C46),Volsmile,2),0)),($A46-DateToday)+15,IF(Pricetype1=1,1,0),0))),C46)))</f>
        <v>50.5</v>
      </c>
      <c r="M46" s="250">
        <f>IF($A46="N/A"," ",IF(Pricetype1=2,MAX(D46,0),IF(OR(Pricetype1=1,Pricetype1=4),IF(D46=0,0,(_xll.EURO(D46,Strikeprice1,0,0,($AH46+IF(Smile=TRUE,VLOOKUP(MAX(-5,Strikeprice1-D46),Volsmile,2),0)),($A46-DateToday)+15,IF(Pricetype1=1,1,0),0))),D46)))</f>
        <v>50.5</v>
      </c>
      <c r="N46" s="250">
        <f>IF($A46="N/A"," ",IF(Pricetype1=2,MAX(E46,0),IF(OR(Pricetype1=1,Pricetype1=4),IF(E46=0,0,(_xll.EURO(E46,Strikeprice1,0,0,($AK46+IF(Smile=TRUE,VLOOKUP(MAX(-5,Strikeprice1-E46),Volsmile,2),0)),($A46-DateToday)+15,IF(Pricetype1=1,1,0),0))),E46)))</f>
        <v>22.540000915527344</v>
      </c>
      <c r="O46" s="250">
        <f>IF($A46="N/A"," ",IF(Pricetype1=2,MAX(F46,0),IF(OR(Pricetype1=1,Pricetype1=4),IF(F46=0,0,(_xll.EURO(F46,Strikeprice1,0,0,($AK46+IF(Smile=TRUE,VLOOKUP(MAX(-5,Strikeprice1-F46),Volsmile,2),0)),($A46-DateToday)+15,IF(Pricetype1=1,1,0),0))),F46)))</f>
        <v>35.290000915527344</v>
      </c>
      <c r="P46" s="250">
        <f>IF($A46="N/A"," ",IF(Pricetype1=2,MAX(G46,0),IF(OR(Pricetype1=1,Pricetype1=4),IF(G46=0,0,(_xll.EURO(G46,Strikeprice1,0,0,($AK46+IF(Smile=TRUE,VLOOKUP(MAX(-5,Strikeprice1-G46),Volsmile,2),0)),($A46-DateToday)+15,IF(Pricetype1=1,1,0),0))),G46)))</f>
        <v>35.290000915527344</v>
      </c>
      <c r="Q46" s="250">
        <f>IF($A46="N/A"," ",IF(Pricetype1=2,MAX(H46,0),IF(OR(Pricetype1=1,Pricetype1=4),IF(H46=0,0,(_xll.EURO(H46,Strikeprice1,0,0,($AK46+IF(Smile=TRUE,VLOOKUP(MAX(-5,Strikeprice1-H46),Volsmile,2),0)),($A46-DateToday)+15,IF(Pricetype1=1,1,0),0))),H46)))</f>
        <v>22.540000915527344</v>
      </c>
      <c r="R46" s="250">
        <f>IF($A46="N/A"," ",IF(Pricetype1=2,MAX(I46,0),IF(OR(Pricetype1=1,Pricetype1=4),IF(I46=0,0,(_xll.EURO(I46,Strikeprice1,0,0,($AK46+IF(Smile=TRUE,VLOOKUP(MAX(-5,Strikeprice1-I46),Volsmile,2),0)),($A46-DateToday)+15,IF(Pricetype1=1,1,0),0))),I46)))</f>
        <v>25.790000915527344</v>
      </c>
      <c r="S46" s="250">
        <f>IF($A46="N/A"," ",IF(Pricetype1=2,MAX(J46,0),IF(OR(Pricetype1=1,Pricetype1=4),IF(J46=0,0,(_xll.EURO(J46,Strikeprice1,0,0,($AK46+IF(Smile=TRUE,VLOOKUP(MAX(-5,Strikeprice1-J46),Volsmile,2),0)),($A46-DateToday)+15,IF(Pricetype1=1,1,0),0))),J46)))</f>
        <v>25.790000915527344</v>
      </c>
      <c r="T46" s="250">
        <f>IF($A46="N/A"," ",IF(Pricetype1=2,MAX(K46,0),IF(OR(Pricetype1=1,Pricetype1=4),IF(K46=0,0,(_xll.EURO(K46,Strikeprice1,0,0,($AK46+IF(Smile=TRUE,VLOOKUP(MAX(-5,Strikeprice1-K46),Volsmile,2),0)),($A46-DateToday)+15,IF(Pricetype1=1,1,0),0))),K46)))</f>
        <v>22.540000915527344</v>
      </c>
      <c r="U46" s="177">
        <f t="shared" ca="1" si="0"/>
        <v>0.79945130590448998</v>
      </c>
      <c r="V46" s="178">
        <f t="shared" ca="1" si="14"/>
        <v>6459.5665517082789</v>
      </c>
      <c r="W46" s="178">
        <f t="shared" ca="1" si="15"/>
        <v>6459.5665517082789</v>
      </c>
      <c r="X46" s="178">
        <f t="shared" ca="1" si="16"/>
        <v>2883.1413067210779</v>
      </c>
      <c r="Y46" s="178">
        <f t="shared" ca="1" si="17"/>
        <v>1128.5054926915593</v>
      </c>
      <c r="Z46" s="178">
        <f t="shared" ca="1" si="18"/>
        <v>1128.5054926915593</v>
      </c>
      <c r="AA46" s="178">
        <f t="shared" ca="1" si="19"/>
        <v>720.78532668026946</v>
      </c>
      <c r="AB46" s="178">
        <f t="shared" ca="1" si="20"/>
        <v>989.65679573742364</v>
      </c>
      <c r="AC46" s="178">
        <f t="shared" ca="1" si="21"/>
        <v>989.65679573742364</v>
      </c>
      <c r="AD46" s="178">
        <f t="shared" ca="1" si="22"/>
        <v>864.9423920163232</v>
      </c>
      <c r="AE46" s="178">
        <f t="shared" ca="1" si="23"/>
        <v>21624.326705692198</v>
      </c>
      <c r="AF46" s="224">
        <f t="shared" si="24"/>
        <v>0.3</v>
      </c>
      <c r="AG46" s="224">
        <f t="shared" si="25"/>
        <v>0.6</v>
      </c>
      <c r="AH46" s="224">
        <f t="shared" si="26"/>
        <v>0.6</v>
      </c>
      <c r="AI46" s="224">
        <f t="shared" si="1"/>
        <v>0.15</v>
      </c>
      <c r="AJ46" s="224">
        <f t="shared" si="2"/>
        <v>0.36</v>
      </c>
      <c r="AK46" s="224">
        <f t="shared" si="27"/>
        <v>0.36</v>
      </c>
      <c r="AL46" s="224">
        <f ca="1">IF($A46="N/A"," ",IF(PV=1,0,'Pricing Inputs1'!R79))</f>
        <v>5.59323182935842E-2</v>
      </c>
      <c r="AM46" s="313">
        <f t="shared" ca="1" si="3"/>
        <v>0.79945130590448998</v>
      </c>
      <c r="BQ46">
        <f t="shared" si="28"/>
        <v>20</v>
      </c>
      <c r="BR46">
        <f t="shared" si="29"/>
        <v>5</v>
      </c>
      <c r="BS46">
        <f t="shared" si="30"/>
        <v>6</v>
      </c>
    </row>
    <row r="47" spans="1:71" x14ac:dyDescent="0.2">
      <c r="A47" s="253">
        <f>IF(A46="N/A","N/A",IF(EDATE(A46,1)&gt;Inputs!$M$5,"N/A",EDATE(A46,1)))</f>
        <v>38565</v>
      </c>
      <c r="B47" s="324">
        <f t="shared" si="4"/>
        <v>2005</v>
      </c>
      <c r="C47" s="172">
        <f t="shared" si="5"/>
        <v>50.5</v>
      </c>
      <c r="D47" s="172">
        <f t="shared" si="6"/>
        <v>50.5</v>
      </c>
      <c r="E47" s="172">
        <f t="shared" si="7"/>
        <v>23.540000915527344</v>
      </c>
      <c r="F47" s="172">
        <f t="shared" si="8"/>
        <v>33.290004730224609</v>
      </c>
      <c r="G47" s="172">
        <f t="shared" si="9"/>
        <v>33.290004730224609</v>
      </c>
      <c r="H47" s="172">
        <f t="shared" si="10"/>
        <v>23.540000915527344</v>
      </c>
      <c r="I47" s="172">
        <f t="shared" si="11"/>
        <v>25.790000915527344</v>
      </c>
      <c r="J47" s="172">
        <f t="shared" si="12"/>
        <v>25.790000915527344</v>
      </c>
      <c r="K47" s="172">
        <f t="shared" si="13"/>
        <v>23.540000915527344</v>
      </c>
      <c r="L47" s="250">
        <f>IF($A47="N/A"," ",IF(Pricetype1=2,MAX(C47,0),IF(OR(Pricetype1=1,Pricetype1=4),IF(C47=0,0,(_xll.EURO(C47,Strikeprice1,0,0,($AH47+IF(Smile=TRUE,VLOOKUP(MAX(-5,Strikeprice1-C47),Volsmile,2),0)),($A47-DateToday)+15,IF(Pricetype1=1,1,0),0))),C47)))</f>
        <v>50.5</v>
      </c>
      <c r="M47" s="250">
        <f>IF($A47="N/A"," ",IF(Pricetype1=2,MAX(D47,0),IF(OR(Pricetype1=1,Pricetype1=4),IF(D47=0,0,(_xll.EURO(D47,Strikeprice1,0,0,($AH47+IF(Smile=TRUE,VLOOKUP(MAX(-5,Strikeprice1-D47),Volsmile,2),0)),($A47-DateToday)+15,IF(Pricetype1=1,1,0),0))),D47)))</f>
        <v>50.5</v>
      </c>
      <c r="N47" s="250">
        <f>IF($A47="N/A"," ",IF(Pricetype1=2,MAX(E47,0),IF(OR(Pricetype1=1,Pricetype1=4),IF(E47=0,0,(_xll.EURO(E47,Strikeprice1,0,0,($AK47+IF(Smile=TRUE,VLOOKUP(MAX(-5,Strikeprice1-E47),Volsmile,2),0)),($A47-DateToday)+15,IF(Pricetype1=1,1,0),0))),E47)))</f>
        <v>23.540000915527344</v>
      </c>
      <c r="O47" s="250">
        <f>IF($A47="N/A"," ",IF(Pricetype1=2,MAX(F47,0),IF(OR(Pricetype1=1,Pricetype1=4),IF(F47=0,0,(_xll.EURO(F47,Strikeprice1,0,0,($AK47+IF(Smile=TRUE,VLOOKUP(MAX(-5,Strikeprice1-F47),Volsmile,2),0)),($A47-DateToday)+15,IF(Pricetype1=1,1,0),0))),F47)))</f>
        <v>33.290004730224609</v>
      </c>
      <c r="P47" s="250">
        <f>IF($A47="N/A"," ",IF(Pricetype1=2,MAX(G47,0),IF(OR(Pricetype1=1,Pricetype1=4),IF(G47=0,0,(_xll.EURO(G47,Strikeprice1,0,0,($AK47+IF(Smile=TRUE,VLOOKUP(MAX(-5,Strikeprice1-G47),Volsmile,2),0)),($A47-DateToday)+15,IF(Pricetype1=1,1,0),0))),G47)))</f>
        <v>33.290004730224609</v>
      </c>
      <c r="Q47" s="250">
        <f>IF($A47="N/A"," ",IF(Pricetype1=2,MAX(H47,0),IF(OR(Pricetype1=1,Pricetype1=4),IF(H47=0,0,(_xll.EURO(H47,Strikeprice1,0,0,($AK47+IF(Smile=TRUE,VLOOKUP(MAX(-5,Strikeprice1-H47),Volsmile,2),0)),($A47-DateToday)+15,IF(Pricetype1=1,1,0),0))),H47)))</f>
        <v>23.540000915527344</v>
      </c>
      <c r="R47" s="250">
        <f>IF($A47="N/A"," ",IF(Pricetype1=2,MAX(I47,0),IF(OR(Pricetype1=1,Pricetype1=4),IF(I47=0,0,(_xll.EURO(I47,Strikeprice1,0,0,($AK47+IF(Smile=TRUE,VLOOKUP(MAX(-5,Strikeprice1-I47),Volsmile,2),0)),($A47-DateToday)+15,IF(Pricetype1=1,1,0),0))),I47)))</f>
        <v>25.790000915527344</v>
      </c>
      <c r="S47" s="250">
        <f>IF($A47="N/A"," ",IF(Pricetype1=2,MAX(J47,0),IF(OR(Pricetype1=1,Pricetype1=4),IF(J47=0,0,(_xll.EURO(J47,Strikeprice1,0,0,($AK47+IF(Smile=TRUE,VLOOKUP(MAX(-5,Strikeprice1-J47),Volsmile,2),0)),($A47-DateToday)+15,IF(Pricetype1=1,1,0),0))),J47)))</f>
        <v>25.790000915527344</v>
      </c>
      <c r="T47" s="250">
        <f>IF($A47="N/A"," ",IF(Pricetype1=2,MAX(K47,0),IF(OR(Pricetype1=1,Pricetype1=4),IF(K47=0,0,(_xll.EURO(K47,Strikeprice1,0,0,($AK47+IF(Smile=TRUE,VLOOKUP(MAX(-5,Strikeprice1-K47),Volsmile,2),0)),($A47-DateToday)+15,IF(Pricetype1=1,1,0),0))),K47)))</f>
        <v>23.540000915527344</v>
      </c>
      <c r="U47" s="177">
        <f t="shared" ca="1" si="0"/>
        <v>0.79523544149670677</v>
      </c>
      <c r="V47" s="178">
        <f t="shared" ca="1" si="14"/>
        <v>7389.3277223873993</v>
      </c>
      <c r="W47" s="178">
        <f t="shared" ca="1" si="15"/>
        <v>7389.3277223873993</v>
      </c>
      <c r="X47" s="178">
        <f t="shared" ca="1" si="16"/>
        <v>3444.4511158441774</v>
      </c>
      <c r="Y47" s="178">
        <f t="shared" ca="1" si="17"/>
        <v>847.14853149016392</v>
      </c>
      <c r="Z47" s="178">
        <f t="shared" ca="1" si="18"/>
        <v>847.14853149016392</v>
      </c>
      <c r="AA47" s="178">
        <f t="shared" ca="1" si="19"/>
        <v>599.03497666855264</v>
      </c>
      <c r="AB47" s="178">
        <f t="shared" ca="1" si="20"/>
        <v>656.29192845631553</v>
      </c>
      <c r="AC47" s="178">
        <f t="shared" ca="1" si="21"/>
        <v>656.29192845631553</v>
      </c>
      <c r="AD47" s="178">
        <f t="shared" ca="1" si="22"/>
        <v>599.03497666855264</v>
      </c>
      <c r="AE47" s="178">
        <f t="shared" ca="1" si="23"/>
        <v>22428.057433849044</v>
      </c>
      <c r="AF47" s="224">
        <f t="shared" si="24"/>
        <v>0.3</v>
      </c>
      <c r="AG47" s="224">
        <f t="shared" si="25"/>
        <v>0.6</v>
      </c>
      <c r="AH47" s="224">
        <f t="shared" si="26"/>
        <v>0.6</v>
      </c>
      <c r="AI47" s="224">
        <f t="shared" si="1"/>
        <v>0.15</v>
      </c>
      <c r="AJ47" s="224">
        <f t="shared" si="2"/>
        <v>0.36</v>
      </c>
      <c r="AK47" s="224">
        <f t="shared" si="27"/>
        <v>0.36</v>
      </c>
      <c r="AL47" s="224">
        <f ca="1">IF($A47="N/A"," ",IF(PV=1,0,'Pricing Inputs1'!R80))</f>
        <v>5.6082560333162106E-2</v>
      </c>
      <c r="AM47" s="313">
        <f t="shared" ca="1" si="3"/>
        <v>0.79523544149670677</v>
      </c>
      <c r="BQ47">
        <f t="shared" si="28"/>
        <v>23</v>
      </c>
      <c r="BR47">
        <f t="shared" si="29"/>
        <v>4</v>
      </c>
      <c r="BS47">
        <f t="shared" si="30"/>
        <v>4</v>
      </c>
    </row>
    <row r="48" spans="1:71" x14ac:dyDescent="0.2">
      <c r="A48" s="253">
        <f>IF(A47="N/A","N/A",IF(EDATE(A47,1)&gt;Inputs!$M$5,"N/A",EDATE(A47,1)))</f>
        <v>38596</v>
      </c>
      <c r="B48" s="324">
        <f t="shared" si="4"/>
        <v>2005</v>
      </c>
      <c r="C48" s="172">
        <f t="shared" si="5"/>
        <v>31.139999389648438</v>
      </c>
      <c r="D48" s="172">
        <f t="shared" si="6"/>
        <v>31.139999389648438</v>
      </c>
      <c r="E48" s="172">
        <f t="shared" si="7"/>
        <v>17.540000915527344</v>
      </c>
      <c r="F48" s="172">
        <f t="shared" si="8"/>
        <v>25.290000915527344</v>
      </c>
      <c r="G48" s="172">
        <f t="shared" si="9"/>
        <v>25.290000915527344</v>
      </c>
      <c r="H48" s="172">
        <f t="shared" si="10"/>
        <v>17.540000915527344</v>
      </c>
      <c r="I48" s="172">
        <f t="shared" si="11"/>
        <v>19.790000915527344</v>
      </c>
      <c r="J48" s="172">
        <f t="shared" si="12"/>
        <v>19.790000915527344</v>
      </c>
      <c r="K48" s="172">
        <f t="shared" si="13"/>
        <v>17.540000915527344</v>
      </c>
      <c r="L48" s="250">
        <f>IF($A48="N/A"," ",IF(Pricetype1=2,MAX(C48,0),IF(OR(Pricetype1=1,Pricetype1=4),IF(C48=0,0,(_xll.EURO(C48,Strikeprice1,0,0,($AH48+IF(Smile=TRUE,VLOOKUP(MAX(-5,Strikeprice1-C48),Volsmile,2),0)),($A48-DateToday)+15,IF(Pricetype1=1,1,0),0))),C48)))</f>
        <v>31.139999389648438</v>
      </c>
      <c r="M48" s="250">
        <f>IF($A48="N/A"," ",IF(Pricetype1=2,MAX(D48,0),IF(OR(Pricetype1=1,Pricetype1=4),IF(D48=0,0,(_xll.EURO(D48,Strikeprice1,0,0,($AH48+IF(Smile=TRUE,VLOOKUP(MAX(-5,Strikeprice1-D48),Volsmile,2),0)),($A48-DateToday)+15,IF(Pricetype1=1,1,0),0))),D48)))</f>
        <v>31.139999389648438</v>
      </c>
      <c r="N48" s="250">
        <f>IF($A48="N/A"," ",IF(Pricetype1=2,MAX(E48,0),IF(OR(Pricetype1=1,Pricetype1=4),IF(E48=0,0,(_xll.EURO(E48,Strikeprice1,0,0,($AK48+IF(Smile=TRUE,VLOOKUP(MAX(-5,Strikeprice1-E48),Volsmile,2),0)),($A48-DateToday)+15,IF(Pricetype1=1,1,0),0))),E48)))</f>
        <v>17.540000915527344</v>
      </c>
      <c r="O48" s="250">
        <f>IF($A48="N/A"," ",IF(Pricetype1=2,MAX(F48,0),IF(OR(Pricetype1=1,Pricetype1=4),IF(F48=0,0,(_xll.EURO(F48,Strikeprice1,0,0,($AK48+IF(Smile=TRUE,VLOOKUP(MAX(-5,Strikeprice1-F48),Volsmile,2),0)),($A48-DateToday)+15,IF(Pricetype1=1,1,0),0))),F48)))</f>
        <v>25.290000915527344</v>
      </c>
      <c r="P48" s="250">
        <f>IF($A48="N/A"," ",IF(Pricetype1=2,MAX(G48,0),IF(OR(Pricetype1=1,Pricetype1=4),IF(G48=0,0,(_xll.EURO(G48,Strikeprice1,0,0,($AK48+IF(Smile=TRUE,VLOOKUP(MAX(-5,Strikeprice1-G48),Volsmile,2),0)),($A48-DateToday)+15,IF(Pricetype1=1,1,0),0))),G48)))</f>
        <v>25.290000915527344</v>
      </c>
      <c r="Q48" s="250">
        <f>IF($A48="N/A"," ",IF(Pricetype1=2,MAX(H48,0),IF(OR(Pricetype1=1,Pricetype1=4),IF(H48=0,0,(_xll.EURO(H48,Strikeprice1,0,0,($AK48+IF(Smile=TRUE,VLOOKUP(MAX(-5,Strikeprice1-H48),Volsmile,2),0)),($A48-DateToday)+15,IF(Pricetype1=1,1,0),0))),H48)))</f>
        <v>17.540000915527344</v>
      </c>
      <c r="R48" s="250">
        <f>IF($A48="N/A"," ",IF(Pricetype1=2,MAX(I48,0),IF(OR(Pricetype1=1,Pricetype1=4),IF(I48=0,0,(_xll.EURO(I48,Strikeprice1,0,0,($AK48+IF(Smile=TRUE,VLOOKUP(MAX(-5,Strikeprice1-I48),Volsmile,2),0)),($A48-DateToday)+15,IF(Pricetype1=1,1,0),0))),I48)))</f>
        <v>19.790000915527344</v>
      </c>
      <c r="S48" s="250">
        <f>IF($A48="N/A"," ",IF(Pricetype1=2,MAX(J48,0),IF(OR(Pricetype1=1,Pricetype1=4),IF(J48=0,0,(_xll.EURO(J48,Strikeprice1,0,0,($AK48+IF(Smile=TRUE,VLOOKUP(MAX(-5,Strikeprice1-J48),Volsmile,2),0)),($A48-DateToday)+15,IF(Pricetype1=1,1,0),0))),J48)))</f>
        <v>19.790000915527344</v>
      </c>
      <c r="T48" s="250">
        <f>IF($A48="N/A"," ",IF(Pricetype1=2,MAX(K48,0),IF(OR(Pricetype1=1,Pricetype1=4),IF(K48=0,0,(_xll.EURO(K48,Strikeprice1,0,0,($AK48+IF(Smile=TRUE,VLOOKUP(MAX(-5,Strikeprice1-K48),Volsmile,2),0)),($A48-DateToday)+15,IF(Pricetype1=1,1,0),0))),K48)))</f>
        <v>17.540000915527344</v>
      </c>
      <c r="U48" s="177">
        <f t="shared" ca="1" si="0"/>
        <v>0.7911260526564059</v>
      </c>
      <c r="V48" s="178">
        <f t="shared" ca="1" si="14"/>
        <v>4138.7916858717163</v>
      </c>
      <c r="W48" s="178">
        <f t="shared" ca="1" si="15"/>
        <v>4138.7916858717163</v>
      </c>
      <c r="X48" s="178">
        <f t="shared" ca="1" si="16"/>
        <v>2331.22708356567</v>
      </c>
      <c r="Y48" s="178">
        <f t="shared" ca="1" si="17"/>
        <v>640.24251507129725</v>
      </c>
      <c r="Z48" s="178">
        <f t="shared" ca="1" si="18"/>
        <v>640.24251507129725</v>
      </c>
      <c r="AA48" s="178">
        <f t="shared" ca="1" si="19"/>
        <v>444.04325401250856</v>
      </c>
      <c r="AB48" s="178">
        <f t="shared" ca="1" si="20"/>
        <v>626.25541225471227</v>
      </c>
      <c r="AC48" s="178">
        <f t="shared" ca="1" si="21"/>
        <v>626.25541225471227</v>
      </c>
      <c r="AD48" s="178">
        <f t="shared" ca="1" si="22"/>
        <v>555.05406751563567</v>
      </c>
      <c r="AE48" s="178">
        <f t="shared" ca="1" si="23"/>
        <v>14140.903631489266</v>
      </c>
      <c r="AF48" s="224">
        <f t="shared" si="24"/>
        <v>0.2</v>
      </c>
      <c r="AG48" s="224">
        <f t="shared" si="25"/>
        <v>0.35</v>
      </c>
      <c r="AH48" s="224">
        <f t="shared" si="26"/>
        <v>0.35</v>
      </c>
      <c r="AI48" s="224">
        <f t="shared" si="1"/>
        <v>0.1</v>
      </c>
      <c r="AJ48" s="224">
        <f t="shared" si="2"/>
        <v>0.21</v>
      </c>
      <c r="AK48" s="224">
        <f t="shared" si="27"/>
        <v>0.21</v>
      </c>
      <c r="AL48" s="224">
        <f ca="1">IF($A48="N/A"," ",IF(PV=1,0,'Pricing Inputs1'!R81))</f>
        <v>5.6237810448619599E-2</v>
      </c>
      <c r="AM48" s="313">
        <f t="shared" ca="1" si="3"/>
        <v>0.7911260526564059</v>
      </c>
      <c r="BQ48">
        <f t="shared" si="28"/>
        <v>21</v>
      </c>
      <c r="BR48">
        <f t="shared" si="29"/>
        <v>4</v>
      </c>
      <c r="BS48">
        <f t="shared" si="30"/>
        <v>5</v>
      </c>
    </row>
    <row r="49" spans="1:71" x14ac:dyDescent="0.2">
      <c r="A49" s="253">
        <f>IF(A48="N/A","N/A",IF(EDATE(A48,1)&gt;Inputs!$M$5,"N/A",EDATE(A48,1)))</f>
        <v>38626</v>
      </c>
      <c r="B49" s="324">
        <f t="shared" si="4"/>
        <v>2005</v>
      </c>
      <c r="C49" s="172">
        <f t="shared" si="5"/>
        <v>32.041561484336853</v>
      </c>
      <c r="D49" s="172">
        <f t="shared" si="6"/>
        <v>32.041561484336853</v>
      </c>
      <c r="E49" s="172">
        <f t="shared" si="7"/>
        <v>17.040002822875977</v>
      </c>
      <c r="F49" s="172">
        <f t="shared" si="8"/>
        <v>20.286001205444336</v>
      </c>
      <c r="G49" s="172">
        <f t="shared" si="9"/>
        <v>20.286001205444336</v>
      </c>
      <c r="H49" s="172">
        <f t="shared" si="10"/>
        <v>17.040002822875977</v>
      </c>
      <c r="I49" s="172">
        <f t="shared" si="11"/>
        <v>14.786500930786133</v>
      </c>
      <c r="J49" s="172">
        <f t="shared" si="12"/>
        <v>14.786500930786133</v>
      </c>
      <c r="K49" s="172">
        <f t="shared" si="13"/>
        <v>17.040002822875977</v>
      </c>
      <c r="L49" s="250">
        <f>IF($A49="N/A"," ",IF(Pricetype1=2,MAX(C49,0),IF(OR(Pricetype1=1,Pricetype1=4),IF(C49=0,0,(_xll.EURO(C49,Strikeprice1,0,0,($AH49+IF(Smile=TRUE,VLOOKUP(MAX(-5,Strikeprice1-C49),Volsmile,2),0)),($A49-DateToday)+15,IF(Pricetype1=1,1,0),0))),C49)))</f>
        <v>32.041561484336853</v>
      </c>
      <c r="M49" s="250">
        <f>IF($A49="N/A"," ",IF(Pricetype1=2,MAX(D49,0),IF(OR(Pricetype1=1,Pricetype1=4),IF(D49=0,0,(_xll.EURO(D49,Strikeprice1,0,0,($AH49+IF(Smile=TRUE,VLOOKUP(MAX(-5,Strikeprice1-D49),Volsmile,2),0)),($A49-DateToday)+15,IF(Pricetype1=1,1,0),0))),D49)))</f>
        <v>32.041561484336853</v>
      </c>
      <c r="N49" s="250">
        <f>IF($A49="N/A"," ",IF(Pricetype1=2,MAX(E49,0),IF(OR(Pricetype1=1,Pricetype1=4),IF(E49=0,0,(_xll.EURO(E49,Strikeprice1,0,0,($AK49+IF(Smile=TRUE,VLOOKUP(MAX(-5,Strikeprice1-E49),Volsmile,2),0)),($A49-DateToday)+15,IF(Pricetype1=1,1,0),0))),E49)))</f>
        <v>17.040002822875977</v>
      </c>
      <c r="O49" s="250">
        <f>IF($A49="N/A"," ",IF(Pricetype1=2,MAX(F49,0),IF(OR(Pricetype1=1,Pricetype1=4),IF(F49=0,0,(_xll.EURO(F49,Strikeprice1,0,0,($AK49+IF(Smile=TRUE,VLOOKUP(MAX(-5,Strikeprice1-F49),Volsmile,2),0)),($A49-DateToday)+15,IF(Pricetype1=1,1,0),0))),F49)))</f>
        <v>20.286001205444336</v>
      </c>
      <c r="P49" s="250">
        <f>IF($A49="N/A"," ",IF(Pricetype1=2,MAX(G49,0),IF(OR(Pricetype1=1,Pricetype1=4),IF(G49=0,0,(_xll.EURO(G49,Strikeprice1,0,0,($AK49+IF(Smile=TRUE,VLOOKUP(MAX(-5,Strikeprice1-G49),Volsmile,2),0)),($A49-DateToday)+15,IF(Pricetype1=1,1,0),0))),G49)))</f>
        <v>20.286001205444336</v>
      </c>
      <c r="Q49" s="250">
        <f>IF($A49="N/A"," ",IF(Pricetype1=2,MAX(H49,0),IF(OR(Pricetype1=1,Pricetype1=4),IF(H49=0,0,(_xll.EURO(H49,Strikeprice1,0,0,($AK49+IF(Smile=TRUE,VLOOKUP(MAX(-5,Strikeprice1-H49),Volsmile,2),0)),($A49-DateToday)+15,IF(Pricetype1=1,1,0),0))),H49)))</f>
        <v>17.040002822875977</v>
      </c>
      <c r="R49" s="250">
        <f>IF($A49="N/A"," ",IF(Pricetype1=2,MAX(I49,0),IF(OR(Pricetype1=1,Pricetype1=4),IF(I49=0,0,(_xll.EURO(I49,Strikeprice1,0,0,($AK49+IF(Smile=TRUE,VLOOKUP(MAX(-5,Strikeprice1-I49),Volsmile,2),0)),($A49-DateToday)+15,IF(Pricetype1=1,1,0),0))),I49)))</f>
        <v>14.786500930786133</v>
      </c>
      <c r="S49" s="250">
        <f>IF($A49="N/A"," ",IF(Pricetype1=2,MAX(J49,0),IF(OR(Pricetype1=1,Pricetype1=4),IF(J49=0,0,(_xll.EURO(J49,Strikeprice1,0,0,($AK49+IF(Smile=TRUE,VLOOKUP(MAX(-5,Strikeprice1-J49),Volsmile,2),0)),($A49-DateToday)+15,IF(Pricetype1=1,1,0),0))),J49)))</f>
        <v>14.786500930786133</v>
      </c>
      <c r="T49" s="250">
        <f>IF($A49="N/A"," ",IF(Pricetype1=2,MAX(K49,0),IF(OR(Pricetype1=1,Pricetype1=4),IF(K49=0,0,(_xll.EURO(K49,Strikeprice1,0,0,($AK49+IF(Smile=TRUE,VLOOKUP(MAX(-5,Strikeprice1-K49),Volsmile,2),0)),($A49-DateToday)+15,IF(Pricetype1=1,1,0),0))),K49)))</f>
        <v>17.040002822875977</v>
      </c>
      <c r="U49" s="177">
        <f t="shared" ca="1" si="0"/>
        <v>0.7869570285449079</v>
      </c>
      <c r="V49" s="178">
        <f t="shared" ca="1" si="14"/>
        <v>4236.175778629653</v>
      </c>
      <c r="W49" s="178">
        <f t="shared" ca="1" si="15"/>
        <v>4236.175778629653</v>
      </c>
      <c r="X49" s="178">
        <f t="shared" ca="1" si="16"/>
        <v>2252.8379979650699</v>
      </c>
      <c r="Y49" s="178">
        <f t="shared" ca="1" si="17"/>
        <v>638.56844918779575</v>
      </c>
      <c r="Z49" s="178">
        <f t="shared" ca="1" si="18"/>
        <v>638.56844918779575</v>
      </c>
      <c r="AA49" s="178">
        <f t="shared" ca="1" si="19"/>
        <v>536.38999951549283</v>
      </c>
      <c r="AB49" s="178">
        <f t="shared" ca="1" si="20"/>
        <v>465.45363340271882</v>
      </c>
      <c r="AC49" s="178">
        <f t="shared" ca="1" si="21"/>
        <v>465.45363340271882</v>
      </c>
      <c r="AD49" s="178">
        <f t="shared" ca="1" si="22"/>
        <v>536.38999951549283</v>
      </c>
      <c r="AE49" s="178">
        <f t="shared" ca="1" si="23"/>
        <v>14006.013719436392</v>
      </c>
      <c r="AF49" s="224">
        <f t="shared" si="24"/>
        <v>0.2</v>
      </c>
      <c r="AG49" s="224">
        <f t="shared" si="25"/>
        <v>0.35</v>
      </c>
      <c r="AH49" s="224">
        <f t="shared" si="26"/>
        <v>0.35</v>
      </c>
      <c r="AI49" s="224">
        <f t="shared" si="1"/>
        <v>0.1</v>
      </c>
      <c r="AJ49" s="224">
        <f t="shared" si="2"/>
        <v>0.21</v>
      </c>
      <c r="AK49" s="224">
        <f t="shared" si="27"/>
        <v>0.21</v>
      </c>
      <c r="AL49" s="224">
        <f ca="1">IF($A49="N/A"," ",IF(PV=1,0,'Pricing Inputs1'!R82))</f>
        <v>5.6375342996200804E-2</v>
      </c>
      <c r="AM49" s="313">
        <f t="shared" ca="1" si="3"/>
        <v>0.7869570285449079</v>
      </c>
      <c r="BQ49">
        <f t="shared" si="28"/>
        <v>21</v>
      </c>
      <c r="BR49">
        <f t="shared" si="29"/>
        <v>5</v>
      </c>
      <c r="BS49">
        <f t="shared" si="30"/>
        <v>5</v>
      </c>
    </row>
    <row r="50" spans="1:71" x14ac:dyDescent="0.2">
      <c r="A50" s="253">
        <f>IF(A49="N/A","N/A",IF(EDATE(A49,1)&gt;Inputs!$M$5,"N/A",EDATE(A49,1)))</f>
        <v>38657</v>
      </c>
      <c r="B50" s="324">
        <f t="shared" si="4"/>
        <v>2005</v>
      </c>
      <c r="C50" s="172">
        <f t="shared" si="5"/>
        <v>32.141563773155212</v>
      </c>
      <c r="D50" s="172">
        <f t="shared" si="6"/>
        <v>32.141563773155212</v>
      </c>
      <c r="E50" s="172">
        <f t="shared" si="7"/>
        <v>18.040000915527344</v>
      </c>
      <c r="F50" s="172">
        <f t="shared" si="8"/>
        <v>22.290000915527344</v>
      </c>
      <c r="G50" s="172">
        <f t="shared" si="9"/>
        <v>22.290000915527344</v>
      </c>
      <c r="H50" s="172">
        <f t="shared" si="10"/>
        <v>18.040000915527344</v>
      </c>
      <c r="I50" s="172">
        <f t="shared" si="11"/>
        <v>14.790000915527344</v>
      </c>
      <c r="J50" s="172">
        <f t="shared" si="12"/>
        <v>14.790000915527344</v>
      </c>
      <c r="K50" s="172">
        <f t="shared" si="13"/>
        <v>18.040000915527344</v>
      </c>
      <c r="L50" s="250">
        <f>IF($A50="N/A"," ",IF(Pricetype1=2,MAX(C50,0),IF(OR(Pricetype1=1,Pricetype1=4),IF(C50=0,0,(_xll.EURO(C50,Strikeprice1,0,0,($AH50+IF(Smile=TRUE,VLOOKUP(MAX(-5,Strikeprice1-C50),Volsmile,2),0)),($A50-DateToday)+15,IF(Pricetype1=1,1,0),0))),C50)))</f>
        <v>32.141563773155212</v>
      </c>
      <c r="M50" s="250">
        <f>IF($A50="N/A"," ",IF(Pricetype1=2,MAX(D50,0),IF(OR(Pricetype1=1,Pricetype1=4),IF(D50=0,0,(_xll.EURO(D50,Strikeprice1,0,0,($AH50+IF(Smile=TRUE,VLOOKUP(MAX(-5,Strikeprice1-D50),Volsmile,2),0)),($A50-DateToday)+15,IF(Pricetype1=1,1,0),0))),D50)))</f>
        <v>32.141563773155212</v>
      </c>
      <c r="N50" s="250">
        <f>IF($A50="N/A"," ",IF(Pricetype1=2,MAX(E50,0),IF(OR(Pricetype1=1,Pricetype1=4),IF(E50=0,0,(_xll.EURO(E50,Strikeprice1,0,0,($AK50+IF(Smile=TRUE,VLOOKUP(MAX(-5,Strikeprice1-E50),Volsmile,2),0)),($A50-DateToday)+15,IF(Pricetype1=1,1,0),0))),E50)))</f>
        <v>18.040000915527344</v>
      </c>
      <c r="O50" s="250">
        <f>IF($A50="N/A"," ",IF(Pricetype1=2,MAX(F50,0),IF(OR(Pricetype1=1,Pricetype1=4),IF(F50=0,0,(_xll.EURO(F50,Strikeprice1,0,0,($AK50+IF(Smile=TRUE,VLOOKUP(MAX(-5,Strikeprice1-F50),Volsmile,2),0)),($A50-DateToday)+15,IF(Pricetype1=1,1,0),0))),F50)))</f>
        <v>22.290000915527344</v>
      </c>
      <c r="P50" s="250">
        <f>IF($A50="N/A"," ",IF(Pricetype1=2,MAX(G50,0),IF(OR(Pricetype1=1,Pricetype1=4),IF(G50=0,0,(_xll.EURO(G50,Strikeprice1,0,0,($AK50+IF(Smile=TRUE,VLOOKUP(MAX(-5,Strikeprice1-G50),Volsmile,2),0)),($A50-DateToday)+15,IF(Pricetype1=1,1,0),0))),G50)))</f>
        <v>22.290000915527344</v>
      </c>
      <c r="Q50" s="250">
        <f>IF($A50="N/A"," ",IF(Pricetype1=2,MAX(H50,0),IF(OR(Pricetype1=1,Pricetype1=4),IF(H50=0,0,(_xll.EURO(H50,Strikeprice1,0,0,($AK50+IF(Smile=TRUE,VLOOKUP(MAX(-5,Strikeprice1-H50),Volsmile,2),0)),($A50-DateToday)+15,IF(Pricetype1=1,1,0),0))),H50)))</f>
        <v>18.040000915527344</v>
      </c>
      <c r="R50" s="250">
        <f>IF($A50="N/A"," ",IF(Pricetype1=2,MAX(I50,0),IF(OR(Pricetype1=1,Pricetype1=4),IF(I50=0,0,(_xll.EURO(I50,Strikeprice1,0,0,($AK50+IF(Smile=TRUE,VLOOKUP(MAX(-5,Strikeprice1-I50),Volsmile,2),0)),($A50-DateToday)+15,IF(Pricetype1=1,1,0),0))),I50)))</f>
        <v>14.790000915527344</v>
      </c>
      <c r="S50" s="250">
        <f>IF($A50="N/A"," ",IF(Pricetype1=2,MAX(J50,0),IF(OR(Pricetype1=1,Pricetype1=4),IF(J50=0,0,(_xll.EURO(J50,Strikeprice1,0,0,($AK50+IF(Smile=TRUE,VLOOKUP(MAX(-5,Strikeprice1-J50),Volsmile,2),0)),($A50-DateToday)+15,IF(Pricetype1=1,1,0),0))),J50)))</f>
        <v>14.790000915527344</v>
      </c>
      <c r="T50" s="250">
        <f>IF($A50="N/A"," ",IF(Pricetype1=2,MAX(K50,0),IF(OR(Pricetype1=1,Pricetype1=4),IF(K50=0,0,(_xll.EURO(K50,Strikeprice1,0,0,($AK50+IF(Smile=TRUE,VLOOKUP(MAX(-5,Strikeprice1-K50),Volsmile,2),0)),($A50-DateToday)+15,IF(Pricetype1=1,1,0),0))),K50)))</f>
        <v>18.040000915527344</v>
      </c>
      <c r="U50" s="177">
        <f t="shared" ca="1" si="0"/>
        <v>0.7829402612094466</v>
      </c>
      <c r="V50" s="178">
        <f t="shared" ca="1" si="14"/>
        <v>4227.7072884873505</v>
      </c>
      <c r="W50" s="178">
        <f t="shared" ca="1" si="15"/>
        <v>4227.7072884873505</v>
      </c>
      <c r="X50" s="178">
        <f t="shared" ca="1" si="16"/>
        <v>2372.8728288756347</v>
      </c>
      <c r="Y50" s="178">
        <f t="shared" ca="1" si="17"/>
        <v>558.45565245317698</v>
      </c>
      <c r="Z50" s="178">
        <f t="shared" ca="1" si="18"/>
        <v>558.45565245317698</v>
      </c>
      <c r="AA50" s="178">
        <f t="shared" ca="1" si="19"/>
        <v>451.97577692869231</v>
      </c>
      <c r="AB50" s="178">
        <f t="shared" ca="1" si="20"/>
        <v>463.18748720363732</v>
      </c>
      <c r="AC50" s="178">
        <f t="shared" ca="1" si="21"/>
        <v>463.18748720363732</v>
      </c>
      <c r="AD50" s="178">
        <f t="shared" ca="1" si="22"/>
        <v>564.96972116086533</v>
      </c>
      <c r="AE50" s="178">
        <f t="shared" ca="1" si="23"/>
        <v>13888.51918325352</v>
      </c>
      <c r="AF50" s="224">
        <f t="shared" si="24"/>
        <v>0.2</v>
      </c>
      <c r="AG50" s="224">
        <f t="shared" si="25"/>
        <v>0.35</v>
      </c>
      <c r="AH50" s="224">
        <f t="shared" si="26"/>
        <v>0.35</v>
      </c>
      <c r="AI50" s="224">
        <f t="shared" si="1"/>
        <v>0.1</v>
      </c>
      <c r="AJ50" s="224">
        <f t="shared" si="2"/>
        <v>0.21</v>
      </c>
      <c r="AK50" s="224">
        <f t="shared" si="27"/>
        <v>0.21</v>
      </c>
      <c r="AL50" s="224">
        <f ca="1">IF($A50="N/A"," ",IF(PV=1,0,'Pricing Inputs1'!R83))</f>
        <v>5.6504326810566906E-2</v>
      </c>
      <c r="AM50" s="313">
        <f t="shared" ca="1" si="3"/>
        <v>0.7829402612094466</v>
      </c>
      <c r="BQ50">
        <f t="shared" si="28"/>
        <v>21</v>
      </c>
      <c r="BR50">
        <f t="shared" si="29"/>
        <v>4</v>
      </c>
      <c r="BS50">
        <f t="shared" si="30"/>
        <v>5</v>
      </c>
    </row>
    <row r="51" spans="1:71" x14ac:dyDescent="0.2">
      <c r="A51" s="253">
        <f>IF(A50="N/A","N/A",IF(EDATE(A50,1)&gt;Inputs!$M$5,"N/A",EDATE(A50,1)))</f>
        <v>38687</v>
      </c>
      <c r="B51" s="324">
        <f t="shared" si="4"/>
        <v>2005</v>
      </c>
      <c r="C51" s="172">
        <f t="shared" si="5"/>
        <v>32.241562247276306</v>
      </c>
      <c r="D51" s="172">
        <f t="shared" si="6"/>
        <v>32.241562247276306</v>
      </c>
      <c r="E51" s="172">
        <f t="shared" si="7"/>
        <v>20.290000915527344</v>
      </c>
      <c r="F51" s="172">
        <f t="shared" si="8"/>
        <v>27.290000915527344</v>
      </c>
      <c r="G51" s="172">
        <f t="shared" si="9"/>
        <v>27.290000915527344</v>
      </c>
      <c r="H51" s="172">
        <f t="shared" si="10"/>
        <v>20.290000915527344</v>
      </c>
      <c r="I51" s="172">
        <f t="shared" si="11"/>
        <v>21.790000915527344</v>
      </c>
      <c r="J51" s="172">
        <f t="shared" si="12"/>
        <v>21.790000915527344</v>
      </c>
      <c r="K51" s="172">
        <f t="shared" si="13"/>
        <v>20.290000915527344</v>
      </c>
      <c r="L51" s="250">
        <f>IF($A51="N/A"," ",IF(Pricetype1=2,MAX(C51,0),IF(OR(Pricetype1=1,Pricetype1=4),IF(C51=0,0,(_xll.EURO(C51,Strikeprice1,0,0,($AH51+IF(Smile=TRUE,VLOOKUP(MAX(-5,Strikeprice1-C51),Volsmile,2),0)),($A51-DateToday)+15,IF(Pricetype1=1,1,0),0))),C51)))</f>
        <v>32.241562247276306</v>
      </c>
      <c r="M51" s="250">
        <f>IF($A51="N/A"," ",IF(Pricetype1=2,MAX(D51,0),IF(OR(Pricetype1=1,Pricetype1=4),IF(D51=0,0,(_xll.EURO(D51,Strikeprice1,0,0,($AH51+IF(Smile=TRUE,VLOOKUP(MAX(-5,Strikeprice1-D51),Volsmile,2),0)),($A51-DateToday)+15,IF(Pricetype1=1,1,0),0))),D51)))</f>
        <v>32.241562247276306</v>
      </c>
      <c r="N51" s="250">
        <f>IF($A51="N/A"," ",IF(Pricetype1=2,MAX(E51,0),IF(OR(Pricetype1=1,Pricetype1=4),IF(E51=0,0,(_xll.EURO(E51,Strikeprice1,0,0,($AK51+IF(Smile=TRUE,VLOOKUP(MAX(-5,Strikeprice1-E51),Volsmile,2),0)),($A51-DateToday)+15,IF(Pricetype1=1,1,0),0))),E51)))</f>
        <v>20.290000915527344</v>
      </c>
      <c r="O51" s="250">
        <f>IF($A51="N/A"," ",IF(Pricetype1=2,MAX(F51,0),IF(OR(Pricetype1=1,Pricetype1=4),IF(F51=0,0,(_xll.EURO(F51,Strikeprice1,0,0,($AK51+IF(Smile=TRUE,VLOOKUP(MAX(-5,Strikeprice1-F51),Volsmile,2),0)),($A51-DateToday)+15,IF(Pricetype1=1,1,0),0))),F51)))</f>
        <v>27.290000915527344</v>
      </c>
      <c r="P51" s="250">
        <f>IF($A51="N/A"," ",IF(Pricetype1=2,MAX(G51,0),IF(OR(Pricetype1=1,Pricetype1=4),IF(G51=0,0,(_xll.EURO(G51,Strikeprice1,0,0,($AK51+IF(Smile=TRUE,VLOOKUP(MAX(-5,Strikeprice1-G51),Volsmile,2),0)),($A51-DateToday)+15,IF(Pricetype1=1,1,0),0))),G51)))</f>
        <v>27.290000915527344</v>
      </c>
      <c r="Q51" s="250">
        <f>IF($A51="N/A"," ",IF(Pricetype1=2,MAX(H51,0),IF(OR(Pricetype1=1,Pricetype1=4),IF(H51=0,0,(_xll.EURO(H51,Strikeprice1,0,0,($AK51+IF(Smile=TRUE,VLOOKUP(MAX(-5,Strikeprice1-H51),Volsmile,2),0)),($A51-DateToday)+15,IF(Pricetype1=1,1,0),0))),H51)))</f>
        <v>20.290000915527344</v>
      </c>
      <c r="R51" s="250">
        <f>IF($A51="N/A"," ",IF(Pricetype1=2,MAX(I51,0),IF(OR(Pricetype1=1,Pricetype1=4),IF(I51=0,0,(_xll.EURO(I51,Strikeprice1,0,0,($AK51+IF(Smile=TRUE,VLOOKUP(MAX(-5,Strikeprice1-I51),Volsmile,2),0)),($A51-DateToday)+15,IF(Pricetype1=1,1,0),0))),I51)))</f>
        <v>21.790000915527344</v>
      </c>
      <c r="S51" s="250">
        <f>IF($A51="N/A"," ",IF(Pricetype1=2,MAX(J51,0),IF(OR(Pricetype1=1,Pricetype1=4),IF(J51=0,0,(_xll.EURO(J51,Strikeprice1,0,0,($AK51+IF(Smile=TRUE,VLOOKUP(MAX(-5,Strikeprice1-J51),Volsmile,2),0)),($A51-DateToday)+15,IF(Pricetype1=1,1,0),0))),J51)))</f>
        <v>21.790000915527344</v>
      </c>
      <c r="T51" s="250">
        <f>IF($A51="N/A"," ",IF(Pricetype1=2,MAX(K51,0),IF(OR(Pricetype1=1,Pricetype1=4),IF(K51=0,0,(_xll.EURO(K51,Strikeprice1,0,0,($AK51+IF(Smile=TRUE,VLOOKUP(MAX(-5,Strikeprice1-K51),Volsmile,2),0)),($A51-DateToday)+15,IF(Pricetype1=1,1,0),0))),K51)))</f>
        <v>20.290000915527344</v>
      </c>
      <c r="U51" s="177">
        <f t="shared" ca="1" si="0"/>
        <v>0.77880888411710003</v>
      </c>
      <c r="V51" s="178">
        <f t="shared" ca="1" si="14"/>
        <v>4218.4825394868712</v>
      </c>
      <c r="W51" s="178">
        <f t="shared" ca="1" si="15"/>
        <v>4218.4825394868712</v>
      </c>
      <c r="X51" s="178">
        <f t="shared" ca="1" si="16"/>
        <v>2654.7415392551407</v>
      </c>
      <c r="Y51" s="178">
        <f t="shared" ca="1" si="17"/>
        <v>850.14780642305959</v>
      </c>
      <c r="Z51" s="178">
        <f t="shared" ca="1" si="18"/>
        <v>850.14780642305959</v>
      </c>
      <c r="AA51" s="178">
        <f t="shared" ca="1" si="19"/>
        <v>632.08131887027162</v>
      </c>
      <c r="AB51" s="178">
        <f t="shared" ca="1" si="20"/>
        <v>678.80985191729758</v>
      </c>
      <c r="AC51" s="178">
        <f t="shared" ca="1" si="21"/>
        <v>678.80985191729758</v>
      </c>
      <c r="AD51" s="178">
        <f t="shared" ca="1" si="22"/>
        <v>632.08131887027162</v>
      </c>
      <c r="AE51" s="178">
        <f t="shared" ca="1" si="23"/>
        <v>15413.784572650144</v>
      </c>
      <c r="AF51" s="224">
        <f t="shared" si="24"/>
        <v>0.2</v>
      </c>
      <c r="AG51" s="224">
        <f t="shared" si="25"/>
        <v>0.35</v>
      </c>
      <c r="AH51" s="224">
        <f t="shared" si="26"/>
        <v>0.35</v>
      </c>
      <c r="AI51" s="224">
        <f t="shared" si="1"/>
        <v>0.1</v>
      </c>
      <c r="AJ51" s="224">
        <f t="shared" si="2"/>
        <v>0.21</v>
      </c>
      <c r="AK51" s="224">
        <f t="shared" si="27"/>
        <v>0.21</v>
      </c>
      <c r="AL51" s="224">
        <f ca="1">IF($A51="N/A"," ",IF(PV=1,0,'Pricing Inputs1'!R84))</f>
        <v>5.66333106304708E-2</v>
      </c>
      <c r="AM51" s="313">
        <f t="shared" ca="1" si="3"/>
        <v>0.77880888411710003</v>
      </c>
      <c r="BQ51">
        <f t="shared" si="28"/>
        <v>21</v>
      </c>
      <c r="BR51">
        <f t="shared" si="29"/>
        <v>5</v>
      </c>
      <c r="BS51">
        <f t="shared" si="30"/>
        <v>5</v>
      </c>
    </row>
    <row r="52" spans="1:71" x14ac:dyDescent="0.2">
      <c r="A52" s="253">
        <f>IF(A51="N/A","N/A",IF(EDATE(A51,1)&gt;Inputs!$M$5,"N/A",EDATE(A51,1)))</f>
        <v>38718</v>
      </c>
      <c r="B52" s="324">
        <f t="shared" si="4"/>
        <v>2006</v>
      </c>
      <c r="C52" s="172">
        <f t="shared" si="5"/>
        <v>35.115717206682476</v>
      </c>
      <c r="D52" s="172">
        <f t="shared" si="6"/>
        <v>35.115717206682476</v>
      </c>
      <c r="E52" s="172">
        <f t="shared" si="7"/>
        <v>22.5</v>
      </c>
      <c r="F52" s="172">
        <f t="shared" si="8"/>
        <v>35.75</v>
      </c>
      <c r="G52" s="172">
        <f t="shared" si="9"/>
        <v>35.75</v>
      </c>
      <c r="H52" s="172">
        <f t="shared" si="10"/>
        <v>22.5</v>
      </c>
      <c r="I52" s="172">
        <f t="shared" si="11"/>
        <v>25.25</v>
      </c>
      <c r="J52" s="172">
        <f t="shared" si="12"/>
        <v>25.25</v>
      </c>
      <c r="K52" s="172">
        <f t="shared" si="13"/>
        <v>22.5</v>
      </c>
      <c r="L52" s="250">
        <f>IF($A52="N/A"," ",IF(Pricetype1=2,MAX(C52,0),IF(OR(Pricetype1=1,Pricetype1=4),IF(C52=0,0,(_xll.EURO(C52,Strikeprice1,0,0,($AH52+IF(Smile=TRUE,VLOOKUP(MAX(-5,Strikeprice1-C52),Volsmile,2),0)),($A52-DateToday)+15,IF(Pricetype1=1,1,0),0))),C52)))</f>
        <v>35.115717206682476</v>
      </c>
      <c r="M52" s="250">
        <f>IF($A52="N/A"," ",IF(Pricetype1=2,MAX(D52,0),IF(OR(Pricetype1=1,Pricetype1=4),IF(D52=0,0,(_xll.EURO(D52,Strikeprice1,0,0,($AH52+IF(Smile=TRUE,VLOOKUP(MAX(-5,Strikeprice1-D52),Volsmile,2),0)),($A52-DateToday)+15,IF(Pricetype1=1,1,0),0))),D52)))</f>
        <v>35.115717206682476</v>
      </c>
      <c r="N52" s="250">
        <f>IF($A52="N/A"," ",IF(Pricetype1=2,MAX(E52,0),IF(OR(Pricetype1=1,Pricetype1=4),IF(E52=0,0,(_xll.EURO(E52,Strikeprice1,0,0,($AK52+IF(Smile=TRUE,VLOOKUP(MAX(-5,Strikeprice1-E52),Volsmile,2),0)),($A52-DateToday)+15,IF(Pricetype1=1,1,0),0))),E52)))</f>
        <v>22.5</v>
      </c>
      <c r="O52" s="250">
        <f>IF($A52="N/A"," ",IF(Pricetype1=2,MAX(F52,0),IF(OR(Pricetype1=1,Pricetype1=4),IF(F52=0,0,(_xll.EURO(F52,Strikeprice1,0,0,($AK52+IF(Smile=TRUE,VLOOKUP(MAX(-5,Strikeprice1-F52),Volsmile,2),0)),($A52-DateToday)+15,IF(Pricetype1=1,1,0),0))),F52)))</f>
        <v>35.75</v>
      </c>
      <c r="P52" s="250">
        <f>IF($A52="N/A"," ",IF(Pricetype1=2,MAX(G52,0),IF(OR(Pricetype1=1,Pricetype1=4),IF(G52=0,0,(_xll.EURO(G52,Strikeprice1,0,0,($AK52+IF(Smile=TRUE,VLOOKUP(MAX(-5,Strikeprice1-G52),Volsmile,2),0)),($A52-DateToday)+15,IF(Pricetype1=1,1,0),0))),G52)))</f>
        <v>35.75</v>
      </c>
      <c r="Q52" s="250">
        <f>IF($A52="N/A"," ",IF(Pricetype1=2,MAX(H52,0),IF(OR(Pricetype1=1,Pricetype1=4),IF(H52=0,0,(_xll.EURO(H52,Strikeprice1,0,0,($AK52+IF(Smile=TRUE,VLOOKUP(MAX(-5,Strikeprice1-H52),Volsmile,2),0)),($A52-DateToday)+15,IF(Pricetype1=1,1,0),0))),H52)))</f>
        <v>22.5</v>
      </c>
      <c r="R52" s="250">
        <f>IF($A52="N/A"," ",IF(Pricetype1=2,MAX(I52,0),IF(OR(Pricetype1=1,Pricetype1=4),IF(I52=0,0,(_xll.EURO(I52,Strikeprice1,0,0,($AK52+IF(Smile=TRUE,VLOOKUP(MAX(-5,Strikeprice1-I52),Volsmile,2),0)),($A52-DateToday)+15,IF(Pricetype1=1,1,0),0))),I52)))</f>
        <v>25.25</v>
      </c>
      <c r="S52" s="250">
        <f>IF($A52="N/A"," ",IF(Pricetype1=2,MAX(J52,0),IF(OR(Pricetype1=1,Pricetype1=4),IF(J52=0,0,(_xll.EURO(J52,Strikeprice1,0,0,($AK52+IF(Smile=TRUE,VLOOKUP(MAX(-5,Strikeprice1-J52),Volsmile,2),0)),($A52-DateToday)+15,IF(Pricetype1=1,1,0),0))),J52)))</f>
        <v>25.25</v>
      </c>
      <c r="T52" s="250">
        <f>IF($A52="N/A"," ",IF(Pricetype1=2,MAX(K52,0),IF(OR(Pricetype1=1,Pricetype1=4),IF(K52=0,0,(_xll.EURO(K52,Strikeprice1,0,0,($AK52+IF(Smile=TRUE,VLOOKUP(MAX(-5,Strikeprice1-K52),Volsmile,2),0)),($A52-DateToday)+15,IF(Pricetype1=1,1,0),0))),K52)))</f>
        <v>22.5</v>
      </c>
      <c r="U52" s="177">
        <f t="shared" ca="1" si="0"/>
        <v>0.77469713663870021</v>
      </c>
      <c r="V52" s="178">
        <f t="shared" ca="1" si="14"/>
        <v>4570.2796559332501</v>
      </c>
      <c r="W52" s="178">
        <f t="shared" ca="1" si="15"/>
        <v>4570.2796559332501</v>
      </c>
      <c r="X52" s="178">
        <f t="shared" ca="1" si="16"/>
        <v>2928.3551764942872</v>
      </c>
      <c r="Y52" s="178">
        <f t="shared" ca="1" si="17"/>
        <v>886.25352431467309</v>
      </c>
      <c r="Z52" s="178">
        <f t="shared" ca="1" si="18"/>
        <v>886.25352431467309</v>
      </c>
      <c r="AA52" s="178">
        <f t="shared" ca="1" si="19"/>
        <v>557.78193837986419</v>
      </c>
      <c r="AB52" s="178">
        <f t="shared" ca="1" si="20"/>
        <v>938.93292960610472</v>
      </c>
      <c r="AC52" s="178">
        <f t="shared" ca="1" si="21"/>
        <v>938.93292960610472</v>
      </c>
      <c r="AD52" s="178">
        <f t="shared" ca="1" si="22"/>
        <v>836.67290756979628</v>
      </c>
      <c r="AE52" s="178">
        <f t="shared" ca="1" si="23"/>
        <v>17113.742242152002</v>
      </c>
      <c r="AF52" s="224">
        <f t="shared" si="24"/>
        <v>0.2</v>
      </c>
      <c r="AG52" s="224">
        <f t="shared" si="25"/>
        <v>0.35</v>
      </c>
      <c r="AH52" s="224">
        <f t="shared" si="26"/>
        <v>0.35</v>
      </c>
      <c r="AI52" s="224">
        <f t="shared" si="1"/>
        <v>0.1</v>
      </c>
      <c r="AJ52" s="224">
        <f t="shared" si="2"/>
        <v>0.21</v>
      </c>
      <c r="AK52" s="224">
        <f t="shared" si="27"/>
        <v>0.21</v>
      </c>
      <c r="AL52" s="224">
        <f ca="1">IF($A52="N/A"," ",IF(PV=1,0,'Pricing Inputs1'!R85))</f>
        <v>5.6758133687262506E-2</v>
      </c>
      <c r="AM52" s="313">
        <f t="shared" ca="1" si="3"/>
        <v>0.77469713663870021</v>
      </c>
      <c r="BQ52">
        <f t="shared" si="28"/>
        <v>21</v>
      </c>
      <c r="BR52">
        <f t="shared" si="29"/>
        <v>4</v>
      </c>
      <c r="BS52">
        <f t="shared" si="30"/>
        <v>6</v>
      </c>
    </row>
    <row r="53" spans="1:71" x14ac:dyDescent="0.2">
      <c r="A53" s="253">
        <f>IF(A52="N/A","N/A",IF(EDATE(A52,1)&gt;Inputs!$M$5,"N/A",EDATE(A52,1)))</f>
        <v>38749</v>
      </c>
      <c r="B53" s="324">
        <f t="shared" si="4"/>
        <v>2006</v>
      </c>
      <c r="C53" s="172">
        <f t="shared" si="5"/>
        <v>34.515714917864116</v>
      </c>
      <c r="D53" s="172">
        <f t="shared" si="6"/>
        <v>34.515714917864116</v>
      </c>
      <c r="E53" s="172">
        <f t="shared" si="7"/>
        <v>21</v>
      </c>
      <c r="F53" s="172">
        <f t="shared" si="8"/>
        <v>31.246002197265625</v>
      </c>
      <c r="G53" s="172">
        <f t="shared" si="9"/>
        <v>31.246002197265625</v>
      </c>
      <c r="H53" s="172">
        <f t="shared" si="10"/>
        <v>21</v>
      </c>
      <c r="I53" s="172">
        <f t="shared" si="11"/>
        <v>22.746501922607422</v>
      </c>
      <c r="J53" s="172">
        <f t="shared" si="12"/>
        <v>22.746501922607422</v>
      </c>
      <c r="K53" s="172">
        <f t="shared" si="13"/>
        <v>21</v>
      </c>
      <c r="L53" s="250">
        <f>IF($A53="N/A"," ",IF(Pricetype1=2,MAX(C53,0),IF(OR(Pricetype1=1,Pricetype1=4),IF(C53=0,0,(_xll.EURO(C53,Strikeprice1,0,0,($AH53+IF(Smile=TRUE,VLOOKUP(MAX(-5,Strikeprice1-C53),Volsmile,2),0)),($A53-DateToday)+15,IF(Pricetype1=1,1,0),0))),C53)))</f>
        <v>34.515714917864116</v>
      </c>
      <c r="M53" s="250">
        <f>IF($A53="N/A"," ",IF(Pricetype1=2,MAX(D53,0),IF(OR(Pricetype1=1,Pricetype1=4),IF(D53=0,0,(_xll.EURO(D53,Strikeprice1,0,0,($AH53+IF(Smile=TRUE,VLOOKUP(MAX(-5,Strikeprice1-D53),Volsmile,2),0)),($A53-DateToday)+15,IF(Pricetype1=1,1,0),0))),D53)))</f>
        <v>34.515714917864116</v>
      </c>
      <c r="N53" s="250">
        <f>IF($A53="N/A"," ",IF(Pricetype1=2,MAX(E53,0),IF(OR(Pricetype1=1,Pricetype1=4),IF(E53=0,0,(_xll.EURO(E53,Strikeprice1,0,0,($AK53+IF(Smile=TRUE,VLOOKUP(MAX(-5,Strikeprice1-E53),Volsmile,2),0)),($A53-DateToday)+15,IF(Pricetype1=1,1,0),0))),E53)))</f>
        <v>21</v>
      </c>
      <c r="O53" s="250">
        <f>IF($A53="N/A"," ",IF(Pricetype1=2,MAX(F53,0),IF(OR(Pricetype1=1,Pricetype1=4),IF(F53=0,0,(_xll.EURO(F53,Strikeprice1,0,0,($AK53+IF(Smile=TRUE,VLOOKUP(MAX(-5,Strikeprice1-F53),Volsmile,2),0)),($A53-DateToday)+15,IF(Pricetype1=1,1,0),0))),F53)))</f>
        <v>31.246002197265625</v>
      </c>
      <c r="P53" s="250">
        <f>IF($A53="N/A"," ",IF(Pricetype1=2,MAX(G53,0),IF(OR(Pricetype1=1,Pricetype1=4),IF(G53=0,0,(_xll.EURO(G53,Strikeprice1,0,0,($AK53+IF(Smile=TRUE,VLOOKUP(MAX(-5,Strikeprice1-G53),Volsmile,2),0)),($A53-DateToday)+15,IF(Pricetype1=1,1,0),0))),G53)))</f>
        <v>31.246002197265625</v>
      </c>
      <c r="Q53" s="250">
        <f>IF($A53="N/A"," ",IF(Pricetype1=2,MAX(H53,0),IF(OR(Pricetype1=1,Pricetype1=4),IF(H53=0,0,(_xll.EURO(H53,Strikeprice1,0,0,($AK53+IF(Smile=TRUE,VLOOKUP(MAX(-5,Strikeprice1-H53),Volsmile,2),0)),($A53-DateToday)+15,IF(Pricetype1=1,1,0),0))),H53)))</f>
        <v>21</v>
      </c>
      <c r="R53" s="250">
        <f>IF($A53="N/A"," ",IF(Pricetype1=2,MAX(I53,0),IF(OR(Pricetype1=1,Pricetype1=4),IF(I53=0,0,(_xll.EURO(I53,Strikeprice1,0,0,($AK53+IF(Smile=TRUE,VLOOKUP(MAX(-5,Strikeprice1-I53),Volsmile,2),0)),($A53-DateToday)+15,IF(Pricetype1=1,1,0),0))),I53)))</f>
        <v>22.746501922607422</v>
      </c>
      <c r="S53" s="250">
        <f>IF($A53="N/A"," ",IF(Pricetype1=2,MAX(J53,0),IF(OR(Pricetype1=1,Pricetype1=4),IF(J53=0,0,(_xll.EURO(J53,Strikeprice1,0,0,($AK53+IF(Smile=TRUE,VLOOKUP(MAX(-5,Strikeprice1-J53),Volsmile,2),0)),($A53-DateToday)+15,IF(Pricetype1=1,1,0),0))),J53)))</f>
        <v>22.746501922607422</v>
      </c>
      <c r="T53" s="250">
        <f>IF($A53="N/A"," ",IF(Pricetype1=2,MAX(K53,0),IF(OR(Pricetype1=1,Pricetype1=4),IF(K53=0,0,(_xll.EURO(K53,Strikeprice1,0,0,($AK53+IF(Smile=TRUE,VLOOKUP(MAX(-5,Strikeprice1-K53),Volsmile,2),0)),($A53-DateToday)+15,IF(Pricetype1=1,1,0),0))),K53)))</f>
        <v>21</v>
      </c>
      <c r="U53" s="177">
        <f t="shared" ca="1" si="0"/>
        <v>0.77093186619580834</v>
      </c>
      <c r="V53" s="178">
        <f t="shared" ca="1" si="14"/>
        <v>4257.4823223538378</v>
      </c>
      <c r="W53" s="178">
        <f t="shared" ca="1" si="15"/>
        <v>4257.4823223538378</v>
      </c>
      <c r="X53" s="178">
        <f t="shared" ca="1" si="16"/>
        <v>2590.3310704179162</v>
      </c>
      <c r="Y53" s="178">
        <f t="shared" ca="1" si="17"/>
        <v>770.83324112308208</v>
      </c>
      <c r="Z53" s="178">
        <f t="shared" ca="1" si="18"/>
        <v>770.83324112308208</v>
      </c>
      <c r="AA53" s="178">
        <f t="shared" ca="1" si="19"/>
        <v>518.06621408358319</v>
      </c>
      <c r="AB53" s="178">
        <f t="shared" ca="1" si="20"/>
        <v>561.15210165191297</v>
      </c>
      <c r="AC53" s="178">
        <f t="shared" ca="1" si="21"/>
        <v>561.15210165191297</v>
      </c>
      <c r="AD53" s="178">
        <f t="shared" ca="1" si="22"/>
        <v>518.06621408358319</v>
      </c>
      <c r="AE53" s="178">
        <f t="shared" ca="1" si="23"/>
        <v>14805.398828842748</v>
      </c>
      <c r="AF53" s="224">
        <f t="shared" si="24"/>
        <v>0.2</v>
      </c>
      <c r="AG53" s="224">
        <f t="shared" si="25"/>
        <v>0.35</v>
      </c>
      <c r="AH53" s="224">
        <f t="shared" si="26"/>
        <v>0.35</v>
      </c>
      <c r="AI53" s="224">
        <f t="shared" si="1"/>
        <v>0.1</v>
      </c>
      <c r="AJ53" s="224">
        <f t="shared" si="2"/>
        <v>0.21</v>
      </c>
      <c r="AK53" s="224">
        <f t="shared" si="27"/>
        <v>0.21</v>
      </c>
      <c r="AL53" s="224">
        <f ca="1">IF($A53="N/A"," ",IF(PV=1,0,'Pricing Inputs1'!R86))</f>
        <v>5.6887117518060804E-2</v>
      </c>
      <c r="AM53" s="313">
        <f t="shared" ca="1" si="3"/>
        <v>0.77093186619580834</v>
      </c>
      <c r="BQ53">
        <f t="shared" si="28"/>
        <v>20</v>
      </c>
      <c r="BR53">
        <f t="shared" si="29"/>
        <v>4</v>
      </c>
      <c r="BS53">
        <f t="shared" si="30"/>
        <v>4</v>
      </c>
    </row>
    <row r="54" spans="1:71" x14ac:dyDescent="0.2">
      <c r="A54" s="253">
        <f>IF(A53="N/A","N/A",IF(EDATE(A53,1)&gt;Inputs!$M$5,"N/A",EDATE(A53,1)))</f>
        <v>38777</v>
      </c>
      <c r="B54" s="324">
        <f t="shared" si="4"/>
        <v>2006</v>
      </c>
      <c r="C54" s="172">
        <f t="shared" si="5"/>
        <v>33.22767976272938</v>
      </c>
      <c r="D54" s="172">
        <f t="shared" si="6"/>
        <v>33.22767976272938</v>
      </c>
      <c r="E54" s="172">
        <f t="shared" si="7"/>
        <v>22</v>
      </c>
      <c r="F54" s="172">
        <f t="shared" si="8"/>
        <v>25.5</v>
      </c>
      <c r="G54" s="172">
        <f t="shared" si="9"/>
        <v>25.5</v>
      </c>
      <c r="H54" s="172">
        <f t="shared" si="10"/>
        <v>22</v>
      </c>
      <c r="I54" s="172">
        <f t="shared" si="11"/>
        <v>20</v>
      </c>
      <c r="J54" s="172">
        <f t="shared" si="12"/>
        <v>20</v>
      </c>
      <c r="K54" s="172">
        <f t="shared" si="13"/>
        <v>22</v>
      </c>
      <c r="L54" s="250">
        <f>IF($A54="N/A"," ",IF(Pricetype1=2,MAX(C54,0),IF(OR(Pricetype1=1,Pricetype1=4),IF(C54=0,0,(_xll.EURO(C54,Strikeprice1,0,0,($AH54+IF(Smile=TRUE,VLOOKUP(MAX(-5,Strikeprice1-C54),Volsmile,2),0)),($A54-DateToday)+15,IF(Pricetype1=1,1,0),0))),C54)))</f>
        <v>33.22767976272938</v>
      </c>
      <c r="M54" s="250">
        <f>IF($A54="N/A"," ",IF(Pricetype1=2,MAX(D54,0),IF(OR(Pricetype1=1,Pricetype1=4),IF(D54=0,0,(_xll.EURO(D54,Strikeprice1,0,0,($AH54+IF(Smile=TRUE,VLOOKUP(MAX(-5,Strikeprice1-D54),Volsmile,2),0)),($A54-DateToday)+15,IF(Pricetype1=1,1,0),0))),D54)))</f>
        <v>33.22767976272938</v>
      </c>
      <c r="N54" s="250">
        <f>IF($A54="N/A"," ",IF(Pricetype1=2,MAX(E54,0),IF(OR(Pricetype1=1,Pricetype1=4),IF(E54=0,0,(_xll.EURO(E54,Strikeprice1,0,0,($AK54+IF(Smile=TRUE,VLOOKUP(MAX(-5,Strikeprice1-E54),Volsmile,2),0)),($A54-DateToday)+15,IF(Pricetype1=1,1,0),0))),E54)))</f>
        <v>22</v>
      </c>
      <c r="O54" s="250">
        <f>IF($A54="N/A"," ",IF(Pricetype1=2,MAX(F54,0),IF(OR(Pricetype1=1,Pricetype1=4),IF(F54=0,0,(_xll.EURO(F54,Strikeprice1,0,0,($AK54+IF(Smile=TRUE,VLOOKUP(MAX(-5,Strikeprice1-F54),Volsmile,2),0)),($A54-DateToday)+15,IF(Pricetype1=1,1,0),0))),F54)))</f>
        <v>25.5</v>
      </c>
      <c r="P54" s="250">
        <f>IF($A54="N/A"," ",IF(Pricetype1=2,MAX(G54,0),IF(OR(Pricetype1=1,Pricetype1=4),IF(G54=0,0,(_xll.EURO(G54,Strikeprice1,0,0,($AK54+IF(Smile=TRUE,VLOOKUP(MAX(-5,Strikeprice1-G54),Volsmile,2),0)),($A54-DateToday)+15,IF(Pricetype1=1,1,0),0))),G54)))</f>
        <v>25.5</v>
      </c>
      <c r="Q54" s="250">
        <f>IF($A54="N/A"," ",IF(Pricetype1=2,MAX(H54,0),IF(OR(Pricetype1=1,Pricetype1=4),IF(H54=0,0,(_xll.EURO(H54,Strikeprice1,0,0,($AK54+IF(Smile=TRUE,VLOOKUP(MAX(-5,Strikeprice1-H54),Volsmile,2),0)),($A54-DateToday)+15,IF(Pricetype1=1,1,0),0))),H54)))</f>
        <v>22</v>
      </c>
      <c r="R54" s="250">
        <f>IF($A54="N/A"," ",IF(Pricetype1=2,MAX(I54,0),IF(OR(Pricetype1=1,Pricetype1=4),IF(I54=0,0,(_xll.EURO(I54,Strikeprice1,0,0,($AK54+IF(Smile=TRUE,VLOOKUP(MAX(-5,Strikeprice1-I54),Volsmile,2),0)),($A54-DateToday)+15,IF(Pricetype1=1,1,0),0))),I54)))</f>
        <v>20</v>
      </c>
      <c r="S54" s="250">
        <f>IF($A54="N/A"," ",IF(Pricetype1=2,MAX(J54,0),IF(OR(Pricetype1=1,Pricetype1=4),IF(J54=0,0,(_xll.EURO(J54,Strikeprice1,0,0,($AK54+IF(Smile=TRUE,VLOOKUP(MAX(-5,Strikeprice1-J54),Volsmile,2),0)),($A54-DateToday)+15,IF(Pricetype1=1,1,0),0))),J54)))</f>
        <v>20</v>
      </c>
      <c r="T54" s="250">
        <f>IF($A54="N/A"," ",IF(Pricetype1=2,MAX(K54,0),IF(OR(Pricetype1=1,Pricetype1=4),IF(K54=0,0,(_xll.EURO(K54,Strikeprice1,0,0,($AK54+IF(Smile=TRUE,VLOOKUP(MAX(-5,Strikeprice1-K54),Volsmile,2),0)),($A54-DateToday)+15,IF(Pricetype1=1,1,0),0))),K54)))</f>
        <v>22</v>
      </c>
      <c r="U54" s="177">
        <f t="shared" ca="1" si="0"/>
        <v>0.76683066105786124</v>
      </c>
      <c r="V54" s="178">
        <f t="shared" ca="1" si="14"/>
        <v>4688.3206693685743</v>
      </c>
      <c r="W54" s="178">
        <f t="shared" ca="1" si="15"/>
        <v>4688.3206693685743</v>
      </c>
      <c r="X54" s="178">
        <f t="shared" ca="1" si="16"/>
        <v>3104.1305159622225</v>
      </c>
      <c r="Y54" s="178">
        <f t="shared" ca="1" si="17"/>
        <v>625.73381942321475</v>
      </c>
      <c r="Z54" s="178">
        <f t="shared" ca="1" si="18"/>
        <v>625.73381942321475</v>
      </c>
      <c r="AA54" s="178">
        <f t="shared" ca="1" si="19"/>
        <v>539.84878538473436</v>
      </c>
      <c r="AB54" s="178">
        <f t="shared" ca="1" si="20"/>
        <v>490.77162307703122</v>
      </c>
      <c r="AC54" s="178">
        <f t="shared" ca="1" si="21"/>
        <v>490.77162307703122</v>
      </c>
      <c r="AD54" s="178">
        <f t="shared" ca="1" si="22"/>
        <v>539.84878538473436</v>
      </c>
      <c r="AE54" s="178">
        <f t="shared" ca="1" si="23"/>
        <v>15793.480310469331</v>
      </c>
      <c r="AF54" s="224">
        <f t="shared" si="24"/>
        <v>0.2</v>
      </c>
      <c r="AG54" s="224">
        <f t="shared" si="25"/>
        <v>0.35</v>
      </c>
      <c r="AH54" s="224">
        <f t="shared" si="26"/>
        <v>0.35</v>
      </c>
      <c r="AI54" s="224">
        <f t="shared" si="1"/>
        <v>0.1</v>
      </c>
      <c r="AJ54" s="224">
        <f t="shared" si="2"/>
        <v>0.21</v>
      </c>
      <c r="AK54" s="224">
        <f t="shared" si="27"/>
        <v>0.21</v>
      </c>
      <c r="AL54" s="224">
        <f ca="1">IF($A54="N/A"," ",IF(PV=1,0,'Pricing Inputs1'!R87))</f>
        <v>5.7011940585394605E-2</v>
      </c>
      <c r="AM54" s="313">
        <f t="shared" ca="1" si="3"/>
        <v>0.76683066105786124</v>
      </c>
      <c r="BQ54">
        <f t="shared" si="28"/>
        <v>23</v>
      </c>
      <c r="BR54">
        <f t="shared" si="29"/>
        <v>4</v>
      </c>
      <c r="BS54">
        <f t="shared" si="30"/>
        <v>4</v>
      </c>
    </row>
    <row r="55" spans="1:71" x14ac:dyDescent="0.2">
      <c r="A55" s="253">
        <f>IF(A54="N/A","N/A",IF(EDATE(A54,1)&gt;Inputs!$M$5,"N/A",EDATE(A54,1)))</f>
        <v>38808</v>
      </c>
      <c r="B55" s="324">
        <f t="shared" si="4"/>
        <v>2006</v>
      </c>
      <c r="C55" s="172">
        <f t="shared" si="5"/>
        <v>33.427680525668833</v>
      </c>
      <c r="D55" s="172">
        <f t="shared" si="6"/>
        <v>33.427680525668833</v>
      </c>
      <c r="E55" s="172">
        <f t="shared" si="7"/>
        <v>19</v>
      </c>
      <c r="F55" s="172">
        <f t="shared" si="8"/>
        <v>22</v>
      </c>
      <c r="G55" s="172">
        <f t="shared" si="9"/>
        <v>22</v>
      </c>
      <c r="H55" s="172">
        <f t="shared" si="10"/>
        <v>19</v>
      </c>
      <c r="I55" s="172">
        <f t="shared" si="11"/>
        <v>16.495000839233398</v>
      </c>
      <c r="J55" s="172">
        <f t="shared" si="12"/>
        <v>16.495000839233398</v>
      </c>
      <c r="K55" s="172">
        <f t="shared" si="13"/>
        <v>19</v>
      </c>
      <c r="L55" s="250">
        <f>IF($A55="N/A"," ",IF(Pricetype1=2,MAX(C55,0),IF(OR(Pricetype1=1,Pricetype1=4),IF(C55=0,0,(_xll.EURO(C55,Strikeprice1,0,0,($AH55+IF(Smile=TRUE,VLOOKUP(MAX(-5,Strikeprice1-C55),Volsmile,2),0)),($A55-DateToday)+15,IF(Pricetype1=1,1,0),0))),C55)))</f>
        <v>33.427680525668833</v>
      </c>
      <c r="M55" s="250">
        <f>IF($A55="N/A"," ",IF(Pricetype1=2,MAX(D55,0),IF(OR(Pricetype1=1,Pricetype1=4),IF(D55=0,0,(_xll.EURO(D55,Strikeprice1,0,0,($AH55+IF(Smile=TRUE,VLOOKUP(MAX(-5,Strikeprice1-D55),Volsmile,2),0)),($A55-DateToday)+15,IF(Pricetype1=1,1,0),0))),D55)))</f>
        <v>33.427680525668833</v>
      </c>
      <c r="N55" s="250">
        <f>IF($A55="N/A"," ",IF(Pricetype1=2,MAX(E55,0),IF(OR(Pricetype1=1,Pricetype1=4),IF(E55=0,0,(_xll.EURO(E55,Strikeprice1,0,0,($AK55+IF(Smile=TRUE,VLOOKUP(MAX(-5,Strikeprice1-E55),Volsmile,2),0)),($A55-DateToday)+15,IF(Pricetype1=1,1,0),0))),E55)))</f>
        <v>19</v>
      </c>
      <c r="O55" s="250">
        <f>IF($A55="N/A"," ",IF(Pricetype1=2,MAX(F55,0),IF(OR(Pricetype1=1,Pricetype1=4),IF(F55=0,0,(_xll.EURO(F55,Strikeprice1,0,0,($AK55+IF(Smile=TRUE,VLOOKUP(MAX(-5,Strikeprice1-F55),Volsmile,2),0)),($A55-DateToday)+15,IF(Pricetype1=1,1,0),0))),F55)))</f>
        <v>22</v>
      </c>
      <c r="P55" s="250">
        <f>IF($A55="N/A"," ",IF(Pricetype1=2,MAX(G55,0),IF(OR(Pricetype1=1,Pricetype1=4),IF(G55=0,0,(_xll.EURO(G55,Strikeprice1,0,0,($AK55+IF(Smile=TRUE,VLOOKUP(MAX(-5,Strikeprice1-G55),Volsmile,2),0)),($A55-DateToday)+15,IF(Pricetype1=1,1,0),0))),G55)))</f>
        <v>22</v>
      </c>
      <c r="Q55" s="250">
        <f>IF($A55="N/A"," ",IF(Pricetype1=2,MAX(H55,0),IF(OR(Pricetype1=1,Pricetype1=4),IF(H55=0,0,(_xll.EURO(H55,Strikeprice1,0,0,($AK55+IF(Smile=TRUE,VLOOKUP(MAX(-5,Strikeprice1-H55),Volsmile,2),0)),($A55-DateToday)+15,IF(Pricetype1=1,1,0),0))),H55)))</f>
        <v>19</v>
      </c>
      <c r="R55" s="250">
        <f>IF($A55="N/A"," ",IF(Pricetype1=2,MAX(I55,0),IF(OR(Pricetype1=1,Pricetype1=4),IF(I55=0,0,(_xll.EURO(I55,Strikeprice1,0,0,($AK55+IF(Smile=TRUE,VLOOKUP(MAX(-5,Strikeprice1-I55),Volsmile,2),0)),($A55-DateToday)+15,IF(Pricetype1=1,1,0),0))),I55)))</f>
        <v>16.495000839233398</v>
      </c>
      <c r="S55" s="250">
        <f>IF($A55="N/A"," ",IF(Pricetype1=2,MAX(J55,0),IF(OR(Pricetype1=1,Pricetype1=4),IF(J55=0,0,(_xll.EURO(J55,Strikeprice1,0,0,($AK55+IF(Smile=TRUE,VLOOKUP(MAX(-5,Strikeprice1-J55),Volsmile,2),0)),($A55-DateToday)+15,IF(Pricetype1=1,1,0),0))),J55)))</f>
        <v>16.495000839233398</v>
      </c>
      <c r="T55" s="250">
        <f>IF($A55="N/A"," ",IF(Pricetype1=2,MAX(K55,0),IF(OR(Pricetype1=1,Pricetype1=4),IF(K55=0,0,(_xll.EURO(K55,Strikeprice1,0,0,($AK55+IF(Smile=TRUE,VLOOKUP(MAX(-5,Strikeprice1-K55),Volsmile,2),0)),($A55-DateToday)+15,IF(Pricetype1=1,1,0),0))),K55)))</f>
        <v>19</v>
      </c>
      <c r="U55" s="177">
        <f t="shared" ca="1" si="0"/>
        <v>0.76283841207581837</v>
      </c>
      <c r="V55" s="178">
        <f t="shared" ca="1" si="14"/>
        <v>4079.9869970526352</v>
      </c>
      <c r="W55" s="178">
        <f t="shared" ca="1" si="15"/>
        <v>4079.9869970526352</v>
      </c>
      <c r="X55" s="178">
        <f t="shared" ca="1" si="16"/>
        <v>2319.0287727104878</v>
      </c>
      <c r="Y55" s="178">
        <f t="shared" ca="1" si="17"/>
        <v>671.29780262672011</v>
      </c>
      <c r="Z55" s="178">
        <f t="shared" ca="1" si="18"/>
        <v>671.29780262672011</v>
      </c>
      <c r="AA55" s="178">
        <f t="shared" ca="1" si="19"/>
        <v>579.75719317762196</v>
      </c>
      <c r="AB55" s="178">
        <f t="shared" ca="1" si="20"/>
        <v>503.32080989560387</v>
      </c>
      <c r="AC55" s="178">
        <f t="shared" ca="1" si="21"/>
        <v>503.32080989560387</v>
      </c>
      <c r="AD55" s="178">
        <f t="shared" ca="1" si="22"/>
        <v>579.75719317762196</v>
      </c>
      <c r="AE55" s="178">
        <f t="shared" ca="1" si="23"/>
        <v>13987.75437821565</v>
      </c>
      <c r="AF55" s="224">
        <f t="shared" si="24"/>
        <v>0.2</v>
      </c>
      <c r="AG55" s="224">
        <f t="shared" si="25"/>
        <v>0.35</v>
      </c>
      <c r="AH55" s="224">
        <f t="shared" si="26"/>
        <v>0.35</v>
      </c>
      <c r="AI55" s="224">
        <f t="shared" si="1"/>
        <v>0.1</v>
      </c>
      <c r="AJ55" s="224">
        <f t="shared" si="2"/>
        <v>0.21</v>
      </c>
      <c r="AK55" s="224">
        <f t="shared" si="27"/>
        <v>0.21</v>
      </c>
      <c r="AL55" s="224">
        <f ca="1">IF($A55="N/A"," ",IF(PV=1,0,'Pricing Inputs1'!R88))</f>
        <v>5.7140924427086397E-2</v>
      </c>
      <c r="AM55" s="313">
        <f t="shared" ca="1" si="3"/>
        <v>0.76283841207581837</v>
      </c>
      <c r="BQ55">
        <f t="shared" si="28"/>
        <v>20</v>
      </c>
      <c r="BR55">
        <f t="shared" si="29"/>
        <v>5</v>
      </c>
      <c r="BS55">
        <f t="shared" si="30"/>
        <v>5</v>
      </c>
    </row>
    <row r="56" spans="1:71" x14ac:dyDescent="0.2">
      <c r="A56" s="253">
        <f>IF(A55="N/A","N/A",IF(EDATE(A55,1)&gt;Inputs!$M$5,"N/A",EDATE(A55,1)))</f>
        <v>38838</v>
      </c>
      <c r="B56" s="324">
        <f t="shared" si="4"/>
        <v>2006</v>
      </c>
      <c r="C56" s="172">
        <f t="shared" si="5"/>
        <v>36.705001831054688</v>
      </c>
      <c r="D56" s="172">
        <f t="shared" si="6"/>
        <v>36.705001831054688</v>
      </c>
      <c r="E56" s="172">
        <f t="shared" si="7"/>
        <v>19.540000915527344</v>
      </c>
      <c r="F56" s="172">
        <f t="shared" si="8"/>
        <v>22.290000915527344</v>
      </c>
      <c r="G56" s="172">
        <f t="shared" si="9"/>
        <v>22.290000915527344</v>
      </c>
      <c r="H56" s="172">
        <f t="shared" si="10"/>
        <v>19.540000915527344</v>
      </c>
      <c r="I56" s="172">
        <f t="shared" si="11"/>
        <v>15.795000076293945</v>
      </c>
      <c r="J56" s="172">
        <f t="shared" si="12"/>
        <v>15.795000076293945</v>
      </c>
      <c r="K56" s="172">
        <f t="shared" si="13"/>
        <v>19.540000915527344</v>
      </c>
      <c r="L56" s="250">
        <f>IF($A56="N/A"," ",IF(Pricetype1=2,MAX(C56,0),IF(OR(Pricetype1=1,Pricetype1=4),IF(C56=0,0,(_xll.EURO(C56,Strikeprice1,0,0,($AH56+IF(Smile=TRUE,VLOOKUP(MAX(-5,Strikeprice1-C56),Volsmile,2),0)),($A56-DateToday)+15,IF(Pricetype1=1,1,0),0))),C56)))</f>
        <v>36.705001831054688</v>
      </c>
      <c r="M56" s="250">
        <f>IF($A56="N/A"," ",IF(Pricetype1=2,MAX(D56,0),IF(OR(Pricetype1=1,Pricetype1=4),IF(D56=0,0,(_xll.EURO(D56,Strikeprice1,0,0,($AH56+IF(Smile=TRUE,VLOOKUP(MAX(-5,Strikeprice1-D56),Volsmile,2),0)),($A56-DateToday)+15,IF(Pricetype1=1,1,0),0))),D56)))</f>
        <v>36.705001831054688</v>
      </c>
      <c r="N56" s="250">
        <f>IF($A56="N/A"," ",IF(Pricetype1=2,MAX(E56,0),IF(OR(Pricetype1=1,Pricetype1=4),IF(E56=0,0,(_xll.EURO(E56,Strikeprice1,0,0,($AK56+IF(Smile=TRUE,VLOOKUP(MAX(-5,Strikeprice1-E56),Volsmile,2),0)),($A56-DateToday)+15,IF(Pricetype1=1,1,0),0))),E56)))</f>
        <v>19.540000915527344</v>
      </c>
      <c r="O56" s="250">
        <f>IF($A56="N/A"," ",IF(Pricetype1=2,MAX(F56,0),IF(OR(Pricetype1=1,Pricetype1=4),IF(F56=0,0,(_xll.EURO(F56,Strikeprice1,0,0,($AK56+IF(Smile=TRUE,VLOOKUP(MAX(-5,Strikeprice1-F56),Volsmile,2),0)),($A56-DateToday)+15,IF(Pricetype1=1,1,0),0))),F56)))</f>
        <v>22.290000915527344</v>
      </c>
      <c r="P56" s="250">
        <f>IF($A56="N/A"," ",IF(Pricetype1=2,MAX(G56,0),IF(OR(Pricetype1=1,Pricetype1=4),IF(G56=0,0,(_xll.EURO(G56,Strikeprice1,0,0,($AK56+IF(Smile=TRUE,VLOOKUP(MAX(-5,Strikeprice1-G56),Volsmile,2),0)),($A56-DateToday)+15,IF(Pricetype1=1,1,0),0))),G56)))</f>
        <v>22.290000915527344</v>
      </c>
      <c r="Q56" s="250">
        <f>IF($A56="N/A"," ",IF(Pricetype1=2,MAX(H56,0),IF(OR(Pricetype1=1,Pricetype1=4),IF(H56=0,0,(_xll.EURO(H56,Strikeprice1,0,0,($AK56+IF(Smile=TRUE,VLOOKUP(MAX(-5,Strikeprice1-H56),Volsmile,2),0)),($A56-DateToday)+15,IF(Pricetype1=1,1,0),0))),H56)))</f>
        <v>19.540000915527344</v>
      </c>
      <c r="R56" s="250">
        <f>IF($A56="N/A"," ",IF(Pricetype1=2,MAX(I56,0),IF(OR(Pricetype1=1,Pricetype1=4),IF(I56=0,0,(_xll.EURO(I56,Strikeprice1,0,0,($AK56+IF(Smile=TRUE,VLOOKUP(MAX(-5,Strikeprice1-I56),Volsmile,2),0)),($A56-DateToday)+15,IF(Pricetype1=1,1,0),0))),I56)))</f>
        <v>15.795000076293945</v>
      </c>
      <c r="S56" s="250">
        <f>IF($A56="N/A"," ",IF(Pricetype1=2,MAX(J56,0),IF(OR(Pricetype1=1,Pricetype1=4),IF(J56=0,0,(_xll.EURO(J56,Strikeprice1,0,0,($AK56+IF(Smile=TRUE,VLOOKUP(MAX(-5,Strikeprice1-J56),Volsmile,2),0)),($A56-DateToday)+15,IF(Pricetype1=1,1,0),0))),J56)))</f>
        <v>15.795000076293945</v>
      </c>
      <c r="T56" s="250">
        <f>IF($A56="N/A"," ",IF(Pricetype1=2,MAX(K56,0),IF(OR(Pricetype1=1,Pricetype1=4),IF(K56=0,0,(_xll.EURO(K56,Strikeprice1,0,0,($AK56+IF(Smile=TRUE,VLOOKUP(MAX(-5,Strikeprice1-K56),Volsmile,2),0)),($A56-DateToday)+15,IF(Pricetype1=1,1,0),0))),K56)))</f>
        <v>19.540000915527344</v>
      </c>
      <c r="U56" s="177">
        <f t="shared" ca="1" si="0"/>
        <v>0.75873403933029127</v>
      </c>
      <c r="V56" s="178">
        <f t="shared" ca="1" si="14"/>
        <v>4901.4828373107275</v>
      </c>
      <c r="W56" s="178">
        <f t="shared" ca="1" si="15"/>
        <v>4901.4828373107275</v>
      </c>
      <c r="X56" s="178">
        <f t="shared" ca="1" si="16"/>
        <v>2609.3168328753945</v>
      </c>
      <c r="Y56" s="178">
        <f t="shared" ca="1" si="17"/>
        <v>541.18983780204644</v>
      </c>
      <c r="Z56" s="178">
        <f t="shared" ca="1" si="18"/>
        <v>541.18983780204644</v>
      </c>
      <c r="AA56" s="178">
        <f t="shared" ca="1" si="19"/>
        <v>474.42124234098083</v>
      </c>
      <c r="AB56" s="178">
        <f t="shared" ca="1" si="20"/>
        <v>479.36816836435059</v>
      </c>
      <c r="AC56" s="178">
        <f t="shared" ca="1" si="21"/>
        <v>479.36816836435059</v>
      </c>
      <c r="AD56" s="178">
        <f t="shared" ca="1" si="22"/>
        <v>593.02655292622603</v>
      </c>
      <c r="AE56" s="178">
        <f t="shared" ca="1" si="23"/>
        <v>15520.846315096849</v>
      </c>
      <c r="AF56" s="224">
        <f t="shared" si="24"/>
        <v>0.2</v>
      </c>
      <c r="AG56" s="224">
        <f t="shared" si="25"/>
        <v>0.45</v>
      </c>
      <c r="AH56" s="224">
        <f t="shared" si="26"/>
        <v>0.45</v>
      </c>
      <c r="AI56" s="224">
        <f t="shared" si="1"/>
        <v>0.1</v>
      </c>
      <c r="AJ56" s="224">
        <f t="shared" si="2"/>
        <v>0.27</v>
      </c>
      <c r="AK56" s="224">
        <f t="shared" si="27"/>
        <v>0.27</v>
      </c>
      <c r="AL56" s="224">
        <f ca="1">IF($A56="N/A"," ",IF(PV=1,0,'Pricing Inputs1'!R89))</f>
        <v>5.7269908274313795E-2</v>
      </c>
      <c r="AM56" s="313">
        <f t="shared" ca="1" si="3"/>
        <v>0.75873403933029127</v>
      </c>
      <c r="BQ56">
        <f t="shared" si="28"/>
        <v>22</v>
      </c>
      <c r="BR56">
        <f t="shared" si="29"/>
        <v>4</v>
      </c>
      <c r="BS56">
        <f t="shared" si="30"/>
        <v>5</v>
      </c>
    </row>
    <row r="57" spans="1:71" x14ac:dyDescent="0.2">
      <c r="A57" s="253">
        <f>IF(A56="N/A","N/A",IF(EDATE(A56,1)&gt;Inputs!$M$5,"N/A",EDATE(A56,1)))</f>
        <v>38869</v>
      </c>
      <c r="B57" s="324">
        <f t="shared" si="4"/>
        <v>2006</v>
      </c>
      <c r="C57" s="172">
        <f t="shared" si="5"/>
        <v>42.625003814697266</v>
      </c>
      <c r="D57" s="172">
        <f t="shared" si="6"/>
        <v>42.625003814697266</v>
      </c>
      <c r="E57" s="172">
        <f t="shared" si="7"/>
        <v>22.540000915527344</v>
      </c>
      <c r="F57" s="172">
        <f t="shared" si="8"/>
        <v>29.290000915527344</v>
      </c>
      <c r="G57" s="172">
        <f t="shared" si="9"/>
        <v>29.290000915527344</v>
      </c>
      <c r="H57" s="172">
        <f t="shared" si="10"/>
        <v>22.540000915527344</v>
      </c>
      <c r="I57" s="172">
        <f t="shared" si="11"/>
        <v>19.790000915527344</v>
      </c>
      <c r="J57" s="172">
        <f t="shared" si="12"/>
        <v>19.790000915527344</v>
      </c>
      <c r="K57" s="172">
        <f t="shared" si="13"/>
        <v>22.540000915527344</v>
      </c>
      <c r="L57" s="250">
        <f>IF($A57="N/A"," ",IF(Pricetype1=2,MAX(C57,0),IF(OR(Pricetype1=1,Pricetype1=4),IF(C57=0,0,(_xll.EURO(C57,Strikeprice1,0,0,($AH57+IF(Smile=TRUE,VLOOKUP(MAX(-5,Strikeprice1-C57),Volsmile,2),0)),($A57-DateToday)+15,IF(Pricetype1=1,1,0),0))),C57)))</f>
        <v>42.625003814697266</v>
      </c>
      <c r="M57" s="250">
        <f>IF($A57="N/A"," ",IF(Pricetype1=2,MAX(D57,0),IF(OR(Pricetype1=1,Pricetype1=4),IF(D57=0,0,(_xll.EURO(D57,Strikeprice1,0,0,($AH57+IF(Smile=TRUE,VLOOKUP(MAX(-5,Strikeprice1-D57),Volsmile,2),0)),($A57-DateToday)+15,IF(Pricetype1=1,1,0),0))),D57)))</f>
        <v>42.625003814697266</v>
      </c>
      <c r="N57" s="250">
        <f>IF($A57="N/A"," ",IF(Pricetype1=2,MAX(E57,0),IF(OR(Pricetype1=1,Pricetype1=4),IF(E57=0,0,(_xll.EURO(E57,Strikeprice1,0,0,($AK57+IF(Smile=TRUE,VLOOKUP(MAX(-5,Strikeprice1-E57),Volsmile,2),0)),($A57-DateToday)+15,IF(Pricetype1=1,1,0),0))),E57)))</f>
        <v>22.540000915527344</v>
      </c>
      <c r="O57" s="250">
        <f>IF($A57="N/A"," ",IF(Pricetype1=2,MAX(F57,0),IF(OR(Pricetype1=1,Pricetype1=4),IF(F57=0,0,(_xll.EURO(F57,Strikeprice1,0,0,($AK57+IF(Smile=TRUE,VLOOKUP(MAX(-5,Strikeprice1-F57),Volsmile,2),0)),($A57-DateToday)+15,IF(Pricetype1=1,1,0),0))),F57)))</f>
        <v>29.290000915527344</v>
      </c>
      <c r="P57" s="250">
        <f>IF($A57="N/A"," ",IF(Pricetype1=2,MAX(G57,0),IF(OR(Pricetype1=1,Pricetype1=4),IF(G57=0,0,(_xll.EURO(G57,Strikeprice1,0,0,($AK57+IF(Smile=TRUE,VLOOKUP(MAX(-5,Strikeprice1-G57),Volsmile,2),0)),($A57-DateToday)+15,IF(Pricetype1=1,1,0),0))),G57)))</f>
        <v>29.290000915527344</v>
      </c>
      <c r="Q57" s="250">
        <f>IF($A57="N/A"," ",IF(Pricetype1=2,MAX(H57,0),IF(OR(Pricetype1=1,Pricetype1=4),IF(H57=0,0,(_xll.EURO(H57,Strikeprice1,0,0,($AK57+IF(Smile=TRUE,VLOOKUP(MAX(-5,Strikeprice1-H57),Volsmile,2),0)),($A57-DateToday)+15,IF(Pricetype1=1,1,0),0))),H57)))</f>
        <v>22.540000915527344</v>
      </c>
      <c r="R57" s="250">
        <f>IF($A57="N/A"," ",IF(Pricetype1=2,MAX(I57,0),IF(OR(Pricetype1=1,Pricetype1=4),IF(I57=0,0,(_xll.EURO(I57,Strikeprice1,0,0,($AK57+IF(Smile=TRUE,VLOOKUP(MAX(-5,Strikeprice1-I57),Volsmile,2),0)),($A57-DateToday)+15,IF(Pricetype1=1,1,0),0))),I57)))</f>
        <v>19.790000915527344</v>
      </c>
      <c r="S57" s="250">
        <f>IF($A57="N/A"," ",IF(Pricetype1=2,MAX(J57,0),IF(OR(Pricetype1=1,Pricetype1=4),IF(J57=0,0,(_xll.EURO(J57,Strikeprice1,0,0,($AK57+IF(Smile=TRUE,VLOOKUP(MAX(-5,Strikeprice1-J57),Volsmile,2),0)),($A57-DateToday)+15,IF(Pricetype1=1,1,0),0))),J57)))</f>
        <v>19.790000915527344</v>
      </c>
      <c r="T57" s="250">
        <f>IF($A57="N/A"," ",IF(Pricetype1=2,MAX(K57,0),IF(OR(Pricetype1=1,Pricetype1=4),IF(K57=0,0,(_xll.EURO(K57,Strikeprice1,0,0,($AK57+IF(Smile=TRUE,VLOOKUP(MAX(-5,Strikeprice1-K57),Volsmile,2),0)),($A57-DateToday)+15,IF(Pricetype1=1,1,0),0))),K57)))</f>
        <v>22.540000915527344</v>
      </c>
      <c r="U57" s="177">
        <f t="shared" ca="1" si="0"/>
        <v>0.75479818155884293</v>
      </c>
      <c r="V57" s="178">
        <f t="shared" ca="1" si="14"/>
        <v>5662.4964648159139</v>
      </c>
      <c r="W57" s="178">
        <f t="shared" ca="1" si="15"/>
        <v>5662.4964648159139</v>
      </c>
      <c r="X57" s="178">
        <f t="shared" ca="1" si="16"/>
        <v>2994.3146997939461</v>
      </c>
      <c r="Y57" s="178">
        <f t="shared" ca="1" si="17"/>
        <v>707.45726172470029</v>
      </c>
      <c r="Z57" s="178">
        <f t="shared" ca="1" si="18"/>
        <v>707.45726172470029</v>
      </c>
      <c r="AA57" s="178">
        <f t="shared" ca="1" si="19"/>
        <v>544.42085450799016</v>
      </c>
      <c r="AB57" s="178">
        <f t="shared" ca="1" si="20"/>
        <v>477.99861453081201</v>
      </c>
      <c r="AC57" s="178">
        <f t="shared" ca="1" si="21"/>
        <v>477.99861453081201</v>
      </c>
      <c r="AD57" s="178">
        <f t="shared" ca="1" si="22"/>
        <v>544.42085450799016</v>
      </c>
      <c r="AE57" s="178">
        <f t="shared" ca="1" si="23"/>
        <v>17779.061090952775</v>
      </c>
      <c r="AF57" s="224">
        <f t="shared" si="24"/>
        <v>0.2</v>
      </c>
      <c r="AG57" s="224">
        <f t="shared" si="25"/>
        <v>0.45</v>
      </c>
      <c r="AH57" s="224">
        <f t="shared" si="26"/>
        <v>0.45</v>
      </c>
      <c r="AI57" s="224">
        <f t="shared" si="1"/>
        <v>0.1</v>
      </c>
      <c r="AJ57" s="224">
        <f t="shared" si="2"/>
        <v>0.27</v>
      </c>
      <c r="AK57" s="224">
        <f t="shared" si="27"/>
        <v>0.27</v>
      </c>
      <c r="AL57" s="224">
        <f ca="1">IF($A57="N/A"," ",IF(PV=1,0,'Pricing Inputs1'!R90))</f>
        <v>5.7386409818502404E-2</v>
      </c>
      <c r="AM57" s="313">
        <f t="shared" ca="1" si="3"/>
        <v>0.75479818155884293</v>
      </c>
      <c r="BQ57">
        <f t="shared" si="28"/>
        <v>22</v>
      </c>
      <c r="BR57">
        <f t="shared" si="29"/>
        <v>4</v>
      </c>
      <c r="BS57">
        <f t="shared" si="30"/>
        <v>4</v>
      </c>
    </row>
    <row r="58" spans="1:71" x14ac:dyDescent="0.2">
      <c r="A58" s="253">
        <f>IF(A57="N/A","N/A",IF(EDATE(A57,1)&gt;Inputs!$M$5,"N/A",EDATE(A57,1)))</f>
        <v>38899</v>
      </c>
      <c r="B58" s="324">
        <f t="shared" si="4"/>
        <v>2006</v>
      </c>
      <c r="C58" s="172">
        <f t="shared" si="5"/>
        <v>51.75</v>
      </c>
      <c r="D58" s="172">
        <f t="shared" si="6"/>
        <v>51.75</v>
      </c>
      <c r="E58" s="172">
        <f t="shared" si="7"/>
        <v>23.040000915527344</v>
      </c>
      <c r="F58" s="172">
        <f t="shared" si="8"/>
        <v>35.290000915527344</v>
      </c>
      <c r="G58" s="172">
        <f t="shared" si="9"/>
        <v>35.290000915527344</v>
      </c>
      <c r="H58" s="172">
        <f t="shared" si="10"/>
        <v>23.040000915527344</v>
      </c>
      <c r="I58" s="172">
        <f t="shared" si="11"/>
        <v>25.790000915527344</v>
      </c>
      <c r="J58" s="172">
        <f t="shared" si="12"/>
        <v>25.790000915527344</v>
      </c>
      <c r="K58" s="172">
        <f t="shared" si="13"/>
        <v>23.040000915527344</v>
      </c>
      <c r="L58" s="250">
        <f>IF($A58="N/A"," ",IF(Pricetype1=2,MAX(C58,0),IF(OR(Pricetype1=1,Pricetype1=4),IF(C58=0,0,(_xll.EURO(C58,Strikeprice1,0,0,($AH58+IF(Smile=TRUE,VLOOKUP(MAX(-5,Strikeprice1-C58),Volsmile,2),0)),($A58-DateToday)+15,IF(Pricetype1=1,1,0),0))),C58)))</f>
        <v>51.75</v>
      </c>
      <c r="M58" s="250">
        <f>IF($A58="N/A"," ",IF(Pricetype1=2,MAX(D58,0),IF(OR(Pricetype1=1,Pricetype1=4),IF(D58=0,0,(_xll.EURO(D58,Strikeprice1,0,0,($AH58+IF(Smile=TRUE,VLOOKUP(MAX(-5,Strikeprice1-D58),Volsmile,2),0)),($A58-DateToday)+15,IF(Pricetype1=1,1,0),0))),D58)))</f>
        <v>51.75</v>
      </c>
      <c r="N58" s="250">
        <f>IF($A58="N/A"," ",IF(Pricetype1=2,MAX(E58,0),IF(OR(Pricetype1=1,Pricetype1=4),IF(E58=0,0,(_xll.EURO(E58,Strikeprice1,0,0,($AK58+IF(Smile=TRUE,VLOOKUP(MAX(-5,Strikeprice1-E58),Volsmile,2),0)),($A58-DateToday)+15,IF(Pricetype1=1,1,0),0))),E58)))</f>
        <v>23.040000915527344</v>
      </c>
      <c r="O58" s="250">
        <f>IF($A58="N/A"," ",IF(Pricetype1=2,MAX(F58,0),IF(OR(Pricetype1=1,Pricetype1=4),IF(F58=0,0,(_xll.EURO(F58,Strikeprice1,0,0,($AK58+IF(Smile=TRUE,VLOOKUP(MAX(-5,Strikeprice1-F58),Volsmile,2),0)),($A58-DateToday)+15,IF(Pricetype1=1,1,0),0))),F58)))</f>
        <v>35.290000915527344</v>
      </c>
      <c r="P58" s="250">
        <f>IF($A58="N/A"," ",IF(Pricetype1=2,MAX(G58,0),IF(OR(Pricetype1=1,Pricetype1=4),IF(G58=0,0,(_xll.EURO(G58,Strikeprice1,0,0,($AK58+IF(Smile=TRUE,VLOOKUP(MAX(-5,Strikeprice1-G58),Volsmile,2),0)),($A58-DateToday)+15,IF(Pricetype1=1,1,0),0))),G58)))</f>
        <v>35.290000915527344</v>
      </c>
      <c r="Q58" s="250">
        <f>IF($A58="N/A"," ",IF(Pricetype1=2,MAX(H58,0),IF(OR(Pricetype1=1,Pricetype1=4),IF(H58=0,0,(_xll.EURO(H58,Strikeprice1,0,0,($AK58+IF(Smile=TRUE,VLOOKUP(MAX(-5,Strikeprice1-H58),Volsmile,2),0)),($A58-DateToday)+15,IF(Pricetype1=1,1,0),0))),H58)))</f>
        <v>23.040000915527344</v>
      </c>
      <c r="R58" s="250">
        <f>IF($A58="N/A"," ",IF(Pricetype1=2,MAX(I58,0),IF(OR(Pricetype1=1,Pricetype1=4),IF(I58=0,0,(_xll.EURO(I58,Strikeprice1,0,0,($AK58+IF(Smile=TRUE,VLOOKUP(MAX(-5,Strikeprice1-I58),Volsmile,2),0)),($A58-DateToday)+15,IF(Pricetype1=1,1,0),0))),I58)))</f>
        <v>25.790000915527344</v>
      </c>
      <c r="S58" s="250">
        <f>IF($A58="N/A"," ",IF(Pricetype1=2,MAX(J58,0),IF(OR(Pricetype1=1,Pricetype1=4),IF(J58=0,0,(_xll.EURO(J58,Strikeprice1,0,0,($AK58+IF(Smile=TRUE,VLOOKUP(MAX(-5,Strikeprice1-J58),Volsmile,2),0)),($A58-DateToday)+15,IF(Pricetype1=1,1,0),0))),J58)))</f>
        <v>25.790000915527344</v>
      </c>
      <c r="T58" s="250">
        <f>IF($A58="N/A"," ",IF(Pricetype1=2,MAX(K58,0),IF(OR(Pricetype1=1,Pricetype1=4),IF(K58=0,0,(_xll.EURO(K58,Strikeprice1,0,0,($AK58+IF(Smile=TRUE,VLOOKUP(MAX(-5,Strikeprice1-K58),Volsmile,2),0)),($A58-DateToday)+15,IF(Pricetype1=1,1,0),0))),K58)))</f>
        <v>23.040000915527344</v>
      </c>
      <c r="U58" s="177">
        <f t="shared" ca="1" si="0"/>
        <v>0.75070619721616838</v>
      </c>
      <c r="V58" s="178">
        <f t="shared" ca="1" si="14"/>
        <v>6215.8473129498743</v>
      </c>
      <c r="W58" s="178">
        <f t="shared" ca="1" si="15"/>
        <v>6215.8473129498743</v>
      </c>
      <c r="X58" s="178">
        <f t="shared" ca="1" si="16"/>
        <v>2767.4034353844113</v>
      </c>
      <c r="Y58" s="178">
        <f t="shared" ca="1" si="17"/>
        <v>1059.6968954820254</v>
      </c>
      <c r="Z58" s="178">
        <f t="shared" ca="1" si="18"/>
        <v>1059.6968954820254</v>
      </c>
      <c r="AA58" s="178">
        <f t="shared" ca="1" si="19"/>
        <v>691.85085884610282</v>
      </c>
      <c r="AB58" s="178">
        <f t="shared" ca="1" si="20"/>
        <v>929.31424864785754</v>
      </c>
      <c r="AC58" s="178">
        <f t="shared" ca="1" si="21"/>
        <v>929.31424864785754</v>
      </c>
      <c r="AD58" s="178">
        <f t="shared" ca="1" si="22"/>
        <v>830.22103061532334</v>
      </c>
      <c r="AE58" s="178">
        <f t="shared" ca="1" si="23"/>
        <v>20699.192239005355</v>
      </c>
      <c r="AF58" s="224">
        <f t="shared" si="24"/>
        <v>0.3</v>
      </c>
      <c r="AG58" s="224">
        <f t="shared" si="25"/>
        <v>0.6</v>
      </c>
      <c r="AH58" s="224">
        <f t="shared" si="26"/>
        <v>0.6</v>
      </c>
      <c r="AI58" s="224">
        <f t="shared" si="1"/>
        <v>0.15</v>
      </c>
      <c r="AJ58" s="224">
        <f t="shared" si="2"/>
        <v>0.36</v>
      </c>
      <c r="AK58" s="224">
        <f t="shared" si="27"/>
        <v>0.36</v>
      </c>
      <c r="AL58" s="224">
        <f ca="1">IF($A58="N/A"," ",IF(PV=1,0,'Pricing Inputs1'!R91))</f>
        <v>5.7515393676264501E-2</v>
      </c>
      <c r="AM58" s="313">
        <f t="shared" ca="1" si="3"/>
        <v>0.75070619721616838</v>
      </c>
      <c r="BQ58">
        <f t="shared" si="28"/>
        <v>20</v>
      </c>
      <c r="BR58">
        <f t="shared" si="29"/>
        <v>5</v>
      </c>
      <c r="BS58">
        <f t="shared" si="30"/>
        <v>6</v>
      </c>
    </row>
    <row r="59" spans="1:71" x14ac:dyDescent="0.2">
      <c r="A59" s="253">
        <f>IF(A58="N/A","N/A",IF(EDATE(A58,1)&gt;Inputs!$M$5,"N/A",EDATE(A58,1)))</f>
        <v>38930</v>
      </c>
      <c r="B59" s="324">
        <f t="shared" si="4"/>
        <v>2006</v>
      </c>
      <c r="C59" s="172">
        <f t="shared" si="5"/>
        <v>51.75</v>
      </c>
      <c r="D59" s="172">
        <f t="shared" si="6"/>
        <v>51.75</v>
      </c>
      <c r="E59" s="172">
        <f t="shared" si="7"/>
        <v>24.040000915527344</v>
      </c>
      <c r="F59" s="172">
        <f t="shared" si="8"/>
        <v>33.290004730224609</v>
      </c>
      <c r="G59" s="172">
        <f t="shared" si="9"/>
        <v>33.290004730224609</v>
      </c>
      <c r="H59" s="172">
        <f t="shared" si="10"/>
        <v>24.040000915527344</v>
      </c>
      <c r="I59" s="172">
        <f t="shared" si="11"/>
        <v>25.790000915527344</v>
      </c>
      <c r="J59" s="172">
        <f t="shared" si="12"/>
        <v>25.790000915527344</v>
      </c>
      <c r="K59" s="172">
        <f t="shared" si="13"/>
        <v>24.040000915527344</v>
      </c>
      <c r="L59" s="250">
        <f>IF($A59="N/A"," ",IF(Pricetype1=2,MAX(C59,0),IF(OR(Pricetype1=1,Pricetype1=4),IF(C59=0,0,(_xll.EURO(C59,Strikeprice1,0,0,($AH59+IF(Smile=TRUE,VLOOKUP(MAX(-5,Strikeprice1-C59),Volsmile,2),0)),($A59-DateToday)+15,IF(Pricetype1=1,1,0),0))),C59)))</f>
        <v>51.75</v>
      </c>
      <c r="M59" s="250">
        <f>IF($A59="N/A"," ",IF(Pricetype1=2,MAX(D59,0),IF(OR(Pricetype1=1,Pricetype1=4),IF(D59=0,0,(_xll.EURO(D59,Strikeprice1,0,0,($AH59+IF(Smile=TRUE,VLOOKUP(MAX(-5,Strikeprice1-D59),Volsmile,2),0)),($A59-DateToday)+15,IF(Pricetype1=1,1,0),0))),D59)))</f>
        <v>51.75</v>
      </c>
      <c r="N59" s="250">
        <f>IF($A59="N/A"," ",IF(Pricetype1=2,MAX(E59,0),IF(OR(Pricetype1=1,Pricetype1=4),IF(E59=0,0,(_xll.EURO(E59,Strikeprice1,0,0,($AK59+IF(Smile=TRUE,VLOOKUP(MAX(-5,Strikeprice1-E59),Volsmile,2),0)),($A59-DateToday)+15,IF(Pricetype1=1,1,0),0))),E59)))</f>
        <v>24.040000915527344</v>
      </c>
      <c r="O59" s="250">
        <f>IF($A59="N/A"," ",IF(Pricetype1=2,MAX(F59,0),IF(OR(Pricetype1=1,Pricetype1=4),IF(F59=0,0,(_xll.EURO(F59,Strikeprice1,0,0,($AK59+IF(Smile=TRUE,VLOOKUP(MAX(-5,Strikeprice1-F59),Volsmile,2),0)),($A59-DateToday)+15,IF(Pricetype1=1,1,0),0))),F59)))</f>
        <v>33.290004730224609</v>
      </c>
      <c r="P59" s="250">
        <f>IF($A59="N/A"," ",IF(Pricetype1=2,MAX(G59,0),IF(OR(Pricetype1=1,Pricetype1=4),IF(G59=0,0,(_xll.EURO(G59,Strikeprice1,0,0,($AK59+IF(Smile=TRUE,VLOOKUP(MAX(-5,Strikeprice1-G59),Volsmile,2),0)),($A59-DateToday)+15,IF(Pricetype1=1,1,0),0))),G59)))</f>
        <v>33.290004730224609</v>
      </c>
      <c r="Q59" s="250">
        <f>IF($A59="N/A"," ",IF(Pricetype1=2,MAX(H59,0),IF(OR(Pricetype1=1,Pricetype1=4),IF(H59=0,0,(_xll.EURO(H59,Strikeprice1,0,0,($AK59+IF(Smile=TRUE,VLOOKUP(MAX(-5,Strikeprice1-H59),Volsmile,2),0)),($A59-DateToday)+15,IF(Pricetype1=1,1,0),0))),H59)))</f>
        <v>24.040000915527344</v>
      </c>
      <c r="R59" s="250">
        <f>IF($A59="N/A"," ",IF(Pricetype1=2,MAX(I59,0),IF(OR(Pricetype1=1,Pricetype1=4),IF(I59=0,0,(_xll.EURO(I59,Strikeprice1,0,0,($AK59+IF(Smile=TRUE,VLOOKUP(MAX(-5,Strikeprice1-I59),Volsmile,2),0)),($A59-DateToday)+15,IF(Pricetype1=1,1,0),0))),I59)))</f>
        <v>25.790000915527344</v>
      </c>
      <c r="S59" s="250">
        <f>IF($A59="N/A"," ",IF(Pricetype1=2,MAX(J59,0),IF(OR(Pricetype1=1,Pricetype1=4),IF(J59=0,0,(_xll.EURO(J59,Strikeprice1,0,0,($AK59+IF(Smile=TRUE,VLOOKUP(MAX(-5,Strikeprice1-J59),Volsmile,2),0)),($A59-DateToday)+15,IF(Pricetype1=1,1,0),0))),J59)))</f>
        <v>25.790000915527344</v>
      </c>
      <c r="T59" s="250">
        <f>IF($A59="N/A"," ",IF(Pricetype1=2,MAX(K59,0),IF(OR(Pricetype1=1,Pricetype1=4),IF(K59=0,0,(_xll.EURO(K59,Strikeprice1,0,0,($AK59+IF(Smile=TRUE,VLOOKUP(MAX(-5,Strikeprice1-K59),Volsmile,2),0)),($A59-DateToday)+15,IF(Pricetype1=1,1,0),0))),K59)))</f>
        <v>24.040000915527344</v>
      </c>
      <c r="U59" s="177">
        <f t="shared" ca="1" si="0"/>
        <v>0.74666008231884284</v>
      </c>
      <c r="V59" s="178">
        <f t="shared" ca="1" si="14"/>
        <v>7109.697303840022</v>
      </c>
      <c r="W59" s="178">
        <f t="shared" ca="1" si="15"/>
        <v>7109.697303840022</v>
      </c>
      <c r="X59" s="178">
        <f t="shared" ca="1" si="16"/>
        <v>3302.7464675060173</v>
      </c>
      <c r="Y59" s="178">
        <f t="shared" ca="1" si="17"/>
        <v>795.40216551245362</v>
      </c>
      <c r="Z59" s="178">
        <f t="shared" ca="1" si="18"/>
        <v>795.40216551245362</v>
      </c>
      <c r="AA59" s="178">
        <f t="shared" ca="1" si="19"/>
        <v>574.39069000104655</v>
      </c>
      <c r="AB59" s="178">
        <f t="shared" ca="1" si="20"/>
        <v>616.20365461090171</v>
      </c>
      <c r="AC59" s="178">
        <f t="shared" ca="1" si="21"/>
        <v>616.20365461090171</v>
      </c>
      <c r="AD59" s="178">
        <f t="shared" ca="1" si="22"/>
        <v>574.39069000104655</v>
      </c>
      <c r="AE59" s="178">
        <f t="shared" ca="1" si="23"/>
        <v>21494.134095434863</v>
      </c>
      <c r="AF59" s="224">
        <f t="shared" si="24"/>
        <v>0.3</v>
      </c>
      <c r="AG59" s="224">
        <f t="shared" si="25"/>
        <v>0.6</v>
      </c>
      <c r="AH59" s="224">
        <f t="shared" si="26"/>
        <v>0.6</v>
      </c>
      <c r="AI59" s="224">
        <f t="shared" si="1"/>
        <v>0.15</v>
      </c>
      <c r="AJ59" s="224">
        <f t="shared" si="2"/>
        <v>0.36</v>
      </c>
      <c r="AK59" s="224">
        <f t="shared" si="27"/>
        <v>0.36</v>
      </c>
      <c r="AL59" s="224">
        <f ca="1">IF($A59="N/A"," ",IF(PV=1,0,'Pricing Inputs1'!R92))</f>
        <v>5.7633779489019203E-2</v>
      </c>
      <c r="AM59" s="313">
        <f t="shared" ca="1" si="3"/>
        <v>0.74666008231884284</v>
      </c>
      <c r="BQ59">
        <f t="shared" si="28"/>
        <v>23</v>
      </c>
      <c r="BR59">
        <f t="shared" si="29"/>
        <v>4</v>
      </c>
      <c r="BS59">
        <f t="shared" si="30"/>
        <v>4</v>
      </c>
    </row>
    <row r="60" spans="1:71" x14ac:dyDescent="0.2">
      <c r="A60" s="253">
        <f>IF(A59="N/A","N/A",IF(EDATE(A59,1)&gt;Inputs!$M$5,"N/A",EDATE(A59,1)))</f>
        <v>38961</v>
      </c>
      <c r="B60" s="324">
        <f t="shared" si="4"/>
        <v>2006</v>
      </c>
      <c r="C60" s="172">
        <f t="shared" si="5"/>
        <v>30.829999923706055</v>
      </c>
      <c r="D60" s="172">
        <f t="shared" si="6"/>
        <v>30.829999923706055</v>
      </c>
      <c r="E60" s="172">
        <f t="shared" si="7"/>
        <v>18.040000915527344</v>
      </c>
      <c r="F60" s="172">
        <f t="shared" si="8"/>
        <v>25.290000915527344</v>
      </c>
      <c r="G60" s="172">
        <f t="shared" si="9"/>
        <v>25.290000915527344</v>
      </c>
      <c r="H60" s="172">
        <f t="shared" si="10"/>
        <v>18.040000915527344</v>
      </c>
      <c r="I60" s="172">
        <f t="shared" si="11"/>
        <v>19.790000915527344</v>
      </c>
      <c r="J60" s="172">
        <f t="shared" si="12"/>
        <v>19.790000915527344</v>
      </c>
      <c r="K60" s="172">
        <f t="shared" si="13"/>
        <v>18.040000915527344</v>
      </c>
      <c r="L60" s="250">
        <f>IF($A60="N/A"," ",IF(Pricetype1=2,MAX(C60,0),IF(OR(Pricetype1=1,Pricetype1=4),IF(C60=0,0,(_xll.EURO(C60,Strikeprice1,0,0,($AH60+IF(Smile=TRUE,VLOOKUP(MAX(-5,Strikeprice1-C60),Volsmile,2),0)),($A60-DateToday)+15,IF(Pricetype1=1,1,0),0))),C60)))</f>
        <v>30.829999923706055</v>
      </c>
      <c r="M60" s="250">
        <f>IF($A60="N/A"," ",IF(Pricetype1=2,MAX(D60,0),IF(OR(Pricetype1=1,Pricetype1=4),IF(D60=0,0,(_xll.EURO(D60,Strikeprice1,0,0,($AH60+IF(Smile=TRUE,VLOOKUP(MAX(-5,Strikeprice1-D60),Volsmile,2),0)),($A60-DateToday)+15,IF(Pricetype1=1,1,0),0))),D60)))</f>
        <v>30.829999923706055</v>
      </c>
      <c r="N60" s="250">
        <f>IF($A60="N/A"," ",IF(Pricetype1=2,MAX(E60,0),IF(OR(Pricetype1=1,Pricetype1=4),IF(E60=0,0,(_xll.EURO(E60,Strikeprice1,0,0,($AK60+IF(Smile=TRUE,VLOOKUP(MAX(-5,Strikeprice1-E60),Volsmile,2),0)),($A60-DateToday)+15,IF(Pricetype1=1,1,0),0))),E60)))</f>
        <v>18.040000915527344</v>
      </c>
      <c r="O60" s="250">
        <f>IF($A60="N/A"," ",IF(Pricetype1=2,MAX(F60,0),IF(OR(Pricetype1=1,Pricetype1=4),IF(F60=0,0,(_xll.EURO(F60,Strikeprice1,0,0,($AK60+IF(Smile=TRUE,VLOOKUP(MAX(-5,Strikeprice1-F60),Volsmile,2),0)),($A60-DateToday)+15,IF(Pricetype1=1,1,0),0))),F60)))</f>
        <v>25.290000915527344</v>
      </c>
      <c r="P60" s="250">
        <f>IF($A60="N/A"," ",IF(Pricetype1=2,MAX(G60,0),IF(OR(Pricetype1=1,Pricetype1=4),IF(G60=0,0,(_xll.EURO(G60,Strikeprice1,0,0,($AK60+IF(Smile=TRUE,VLOOKUP(MAX(-5,Strikeprice1-G60),Volsmile,2),0)),($A60-DateToday)+15,IF(Pricetype1=1,1,0),0))),G60)))</f>
        <v>25.290000915527344</v>
      </c>
      <c r="Q60" s="250">
        <f>IF($A60="N/A"," ",IF(Pricetype1=2,MAX(H60,0),IF(OR(Pricetype1=1,Pricetype1=4),IF(H60=0,0,(_xll.EURO(H60,Strikeprice1,0,0,($AK60+IF(Smile=TRUE,VLOOKUP(MAX(-5,Strikeprice1-H60),Volsmile,2),0)),($A60-DateToday)+15,IF(Pricetype1=1,1,0),0))),H60)))</f>
        <v>18.040000915527344</v>
      </c>
      <c r="R60" s="250">
        <f>IF($A60="N/A"," ",IF(Pricetype1=2,MAX(I60,0),IF(OR(Pricetype1=1,Pricetype1=4),IF(I60=0,0,(_xll.EURO(I60,Strikeprice1,0,0,($AK60+IF(Smile=TRUE,VLOOKUP(MAX(-5,Strikeprice1-I60),Volsmile,2),0)),($A60-DateToday)+15,IF(Pricetype1=1,1,0),0))),I60)))</f>
        <v>19.790000915527344</v>
      </c>
      <c r="S60" s="250">
        <f>IF($A60="N/A"," ",IF(Pricetype1=2,MAX(J60,0),IF(OR(Pricetype1=1,Pricetype1=4),IF(J60=0,0,(_xll.EURO(J60,Strikeprice1,0,0,($AK60+IF(Smile=TRUE,VLOOKUP(MAX(-5,Strikeprice1-J60),Volsmile,2),0)),($A60-DateToday)+15,IF(Pricetype1=1,1,0),0))),J60)))</f>
        <v>19.790000915527344</v>
      </c>
      <c r="T60" s="250">
        <f>IF($A60="N/A"," ",IF(Pricetype1=2,MAX(K60,0),IF(OR(Pricetype1=1,Pricetype1=4),IF(K60=0,0,(_xll.EURO(K60,Strikeprice1,0,0,($AK60+IF(Smile=TRUE,VLOOKUP(MAX(-5,Strikeprice1-K60),Volsmile,2),0)),($A60-DateToday)+15,IF(Pricetype1=1,1,0),0))),K60)))</f>
        <v>18.040000915527344</v>
      </c>
      <c r="U60" s="177">
        <f t="shared" ca="1" si="0"/>
        <v>0.74275498283859676</v>
      </c>
      <c r="V60" s="178">
        <f t="shared" ca="1" si="14"/>
        <v>3663.8617702793968</v>
      </c>
      <c r="W60" s="178">
        <f t="shared" ca="1" si="15"/>
        <v>3663.8617702793968</v>
      </c>
      <c r="X60" s="178">
        <f t="shared" ca="1" si="16"/>
        <v>2143.8880912673253</v>
      </c>
      <c r="Y60" s="178">
        <f t="shared" ca="1" si="17"/>
        <v>751.37096784002438</v>
      </c>
      <c r="Z60" s="178">
        <f t="shared" ca="1" si="18"/>
        <v>751.37096784002438</v>
      </c>
      <c r="AA60" s="178">
        <f t="shared" ca="1" si="19"/>
        <v>535.97202281683133</v>
      </c>
      <c r="AB60" s="178">
        <f t="shared" ca="1" si="20"/>
        <v>587.96487161553307</v>
      </c>
      <c r="AC60" s="178">
        <f t="shared" ca="1" si="21"/>
        <v>587.96487161553307</v>
      </c>
      <c r="AD60" s="178">
        <f t="shared" ca="1" si="22"/>
        <v>535.97202281683133</v>
      </c>
      <c r="AE60" s="178">
        <f t="shared" ca="1" si="23"/>
        <v>13222.227356370899</v>
      </c>
      <c r="AF60" s="224">
        <f t="shared" si="24"/>
        <v>0.2</v>
      </c>
      <c r="AG60" s="224">
        <f t="shared" si="25"/>
        <v>0.45</v>
      </c>
      <c r="AH60" s="224">
        <f t="shared" si="26"/>
        <v>0.45</v>
      </c>
      <c r="AI60" s="224">
        <f t="shared" si="1"/>
        <v>0.1</v>
      </c>
      <c r="AJ60" s="224">
        <f t="shared" si="2"/>
        <v>0.27</v>
      </c>
      <c r="AK60" s="224">
        <f t="shared" si="27"/>
        <v>0.27</v>
      </c>
      <c r="AL60" s="224">
        <f ca="1">IF($A60="N/A"," ",IF(PV=1,0,'Pricing Inputs1'!R93))</f>
        <v>5.7747412918268896E-2</v>
      </c>
      <c r="AM60" s="313">
        <f t="shared" ca="1" si="3"/>
        <v>0.74275498283859676</v>
      </c>
      <c r="BQ60">
        <f t="shared" si="28"/>
        <v>20</v>
      </c>
      <c r="BR60">
        <f t="shared" si="29"/>
        <v>5</v>
      </c>
      <c r="BS60">
        <f t="shared" si="30"/>
        <v>5</v>
      </c>
    </row>
    <row r="61" spans="1:71" x14ac:dyDescent="0.2">
      <c r="A61" s="253">
        <f>IF(A60="N/A","N/A",IF(EDATE(A60,1)&gt;Inputs!$M$5,"N/A",EDATE(A60,1)))</f>
        <v>38991</v>
      </c>
      <c r="B61" s="324">
        <f t="shared" si="4"/>
        <v>2006</v>
      </c>
      <c r="C61" s="172">
        <f t="shared" si="5"/>
        <v>31.981563925743103</v>
      </c>
      <c r="D61" s="172">
        <f t="shared" si="6"/>
        <v>31.981563925743103</v>
      </c>
      <c r="E61" s="172">
        <f t="shared" si="7"/>
        <v>17.540002822875977</v>
      </c>
      <c r="F61" s="172">
        <f t="shared" si="8"/>
        <v>20.286001205444336</v>
      </c>
      <c r="G61" s="172">
        <f t="shared" si="9"/>
        <v>20.286001205444336</v>
      </c>
      <c r="H61" s="172">
        <f t="shared" si="10"/>
        <v>17.540002822875977</v>
      </c>
      <c r="I61" s="172">
        <f t="shared" si="11"/>
        <v>14.786500930786133</v>
      </c>
      <c r="J61" s="172">
        <f t="shared" si="12"/>
        <v>14.786500930786133</v>
      </c>
      <c r="K61" s="172">
        <f t="shared" si="13"/>
        <v>17.540002822875977</v>
      </c>
      <c r="L61" s="250">
        <f>IF($A61="N/A"," ",IF(Pricetype1=2,MAX(C61,0),IF(OR(Pricetype1=1,Pricetype1=4),IF(C61=0,0,(_xll.EURO(C61,Strikeprice1,0,0,($AH61+IF(Smile=TRUE,VLOOKUP(MAX(-5,Strikeprice1-C61),Volsmile,2),0)),($A61-DateToday)+15,IF(Pricetype1=1,1,0),0))),C61)))</f>
        <v>31.981563925743103</v>
      </c>
      <c r="M61" s="250">
        <f>IF($A61="N/A"," ",IF(Pricetype1=2,MAX(D61,0),IF(OR(Pricetype1=1,Pricetype1=4),IF(D61=0,0,(_xll.EURO(D61,Strikeprice1,0,0,($AH61+IF(Smile=TRUE,VLOOKUP(MAX(-5,Strikeprice1-D61),Volsmile,2),0)),($A61-DateToday)+15,IF(Pricetype1=1,1,0),0))),D61)))</f>
        <v>31.981563925743103</v>
      </c>
      <c r="N61" s="250">
        <f>IF($A61="N/A"," ",IF(Pricetype1=2,MAX(E61,0),IF(OR(Pricetype1=1,Pricetype1=4),IF(E61=0,0,(_xll.EURO(E61,Strikeprice1,0,0,($AK61+IF(Smile=TRUE,VLOOKUP(MAX(-5,Strikeprice1-E61),Volsmile,2),0)),($A61-DateToday)+15,IF(Pricetype1=1,1,0),0))),E61)))</f>
        <v>17.540002822875977</v>
      </c>
      <c r="O61" s="250">
        <f>IF($A61="N/A"," ",IF(Pricetype1=2,MAX(F61,0),IF(OR(Pricetype1=1,Pricetype1=4),IF(F61=0,0,(_xll.EURO(F61,Strikeprice1,0,0,($AK61+IF(Smile=TRUE,VLOOKUP(MAX(-5,Strikeprice1-F61),Volsmile,2),0)),($A61-DateToday)+15,IF(Pricetype1=1,1,0),0))),F61)))</f>
        <v>20.286001205444336</v>
      </c>
      <c r="P61" s="250">
        <f>IF($A61="N/A"," ",IF(Pricetype1=2,MAX(G61,0),IF(OR(Pricetype1=1,Pricetype1=4),IF(G61=0,0,(_xll.EURO(G61,Strikeprice1,0,0,($AK61+IF(Smile=TRUE,VLOOKUP(MAX(-5,Strikeprice1-G61),Volsmile,2),0)),($A61-DateToday)+15,IF(Pricetype1=1,1,0),0))),G61)))</f>
        <v>20.286001205444336</v>
      </c>
      <c r="Q61" s="250">
        <f>IF($A61="N/A"," ",IF(Pricetype1=2,MAX(H61,0),IF(OR(Pricetype1=1,Pricetype1=4),IF(H61=0,0,(_xll.EURO(H61,Strikeprice1,0,0,($AK61+IF(Smile=TRUE,VLOOKUP(MAX(-5,Strikeprice1-H61),Volsmile,2),0)),($A61-DateToday)+15,IF(Pricetype1=1,1,0),0))),H61)))</f>
        <v>17.540002822875977</v>
      </c>
      <c r="R61" s="250">
        <f>IF($A61="N/A"," ",IF(Pricetype1=2,MAX(I61,0),IF(OR(Pricetype1=1,Pricetype1=4),IF(I61=0,0,(_xll.EURO(I61,Strikeprice1,0,0,($AK61+IF(Smile=TRUE,VLOOKUP(MAX(-5,Strikeprice1-I61),Volsmile,2),0)),($A61-DateToday)+15,IF(Pricetype1=1,1,0),0))),I61)))</f>
        <v>14.786500930786133</v>
      </c>
      <c r="S61" s="250">
        <f>IF($A61="N/A"," ",IF(Pricetype1=2,MAX(J61,0),IF(OR(Pricetype1=1,Pricetype1=4),IF(J61=0,0,(_xll.EURO(J61,Strikeprice1,0,0,($AK61+IF(Smile=TRUE,VLOOKUP(MAX(-5,Strikeprice1-J61),Volsmile,2),0)),($A61-DateToday)+15,IF(Pricetype1=1,1,0),0))),J61)))</f>
        <v>14.786500930786133</v>
      </c>
      <c r="T61" s="250">
        <f>IF($A61="N/A"," ",IF(Pricetype1=2,MAX(K61,0),IF(OR(Pricetype1=1,Pricetype1=4),IF(K61=0,0,(_xll.EURO(K61,Strikeprice1,0,0,($AK61+IF(Smile=TRUE,VLOOKUP(MAX(-5,Strikeprice1-K61),Volsmile,2),0)),($A61-DateToday)+15,IF(Pricetype1=1,1,0),0))),K61)))</f>
        <v>17.540002822875977</v>
      </c>
      <c r="U61" s="177">
        <f t="shared" ca="1" si="0"/>
        <v>0.73875552151760593</v>
      </c>
      <c r="V61" s="178">
        <f t="shared" ca="1" si="14"/>
        <v>4158.2740208963351</v>
      </c>
      <c r="W61" s="178">
        <f t="shared" ca="1" si="15"/>
        <v>4158.2740208963351</v>
      </c>
      <c r="X61" s="178">
        <f t="shared" ca="1" si="16"/>
        <v>2280.5682121787877</v>
      </c>
      <c r="Y61" s="178">
        <f t="shared" ca="1" si="17"/>
        <v>479.56465280111399</v>
      </c>
      <c r="Z61" s="178">
        <f t="shared" ca="1" si="18"/>
        <v>479.56465280111399</v>
      </c>
      <c r="AA61" s="178">
        <f t="shared" ca="1" si="19"/>
        <v>414.64876585068873</v>
      </c>
      <c r="AB61" s="178">
        <f t="shared" ca="1" si="20"/>
        <v>436.94436826173899</v>
      </c>
      <c r="AC61" s="178">
        <f t="shared" ca="1" si="21"/>
        <v>436.94436826173899</v>
      </c>
      <c r="AD61" s="178">
        <f t="shared" ca="1" si="22"/>
        <v>518.31095731336086</v>
      </c>
      <c r="AE61" s="178">
        <f t="shared" ca="1" si="23"/>
        <v>13363.094019261212</v>
      </c>
      <c r="AF61" s="224">
        <f t="shared" si="24"/>
        <v>0.2</v>
      </c>
      <c r="AG61" s="224">
        <f t="shared" si="25"/>
        <v>0.45</v>
      </c>
      <c r="AH61" s="224">
        <f t="shared" si="26"/>
        <v>0.45</v>
      </c>
      <c r="AI61" s="224">
        <f t="shared" si="1"/>
        <v>0.1</v>
      </c>
      <c r="AJ61" s="224">
        <f t="shared" si="2"/>
        <v>0.27</v>
      </c>
      <c r="AK61" s="224">
        <f t="shared" si="27"/>
        <v>0.27</v>
      </c>
      <c r="AL61" s="224">
        <f ca="1">IF($A61="N/A"," ",IF(PV=1,0,'Pricing Inputs1'!R94))</f>
        <v>5.7857380757115898E-2</v>
      </c>
      <c r="AM61" s="313">
        <f t="shared" ca="1" si="3"/>
        <v>0.73875552151760593</v>
      </c>
      <c r="BQ61">
        <f t="shared" si="28"/>
        <v>22</v>
      </c>
      <c r="BR61">
        <f t="shared" si="29"/>
        <v>4</v>
      </c>
      <c r="BS61">
        <f t="shared" si="30"/>
        <v>5</v>
      </c>
    </row>
    <row r="62" spans="1:71" x14ac:dyDescent="0.2">
      <c r="A62" s="253">
        <f>IF(A61="N/A","N/A",IF(EDATE(A61,1)&gt;Inputs!$M$5,"N/A",EDATE(A61,1)))</f>
        <v>39022</v>
      </c>
      <c r="B62" s="324">
        <f t="shared" si="4"/>
        <v>2006</v>
      </c>
      <c r="C62" s="172">
        <f t="shared" si="5"/>
        <v>32.081562399864197</v>
      </c>
      <c r="D62" s="172">
        <f t="shared" si="6"/>
        <v>32.081562399864197</v>
      </c>
      <c r="E62" s="172">
        <f t="shared" si="7"/>
        <v>18.540000915527344</v>
      </c>
      <c r="F62" s="172">
        <f t="shared" si="8"/>
        <v>22.290000915527344</v>
      </c>
      <c r="G62" s="172">
        <f t="shared" si="9"/>
        <v>22.290000915527344</v>
      </c>
      <c r="H62" s="172">
        <f t="shared" si="10"/>
        <v>18.540000915527344</v>
      </c>
      <c r="I62" s="172">
        <f t="shared" si="11"/>
        <v>14.790000915527344</v>
      </c>
      <c r="J62" s="172">
        <f t="shared" si="12"/>
        <v>14.790000915527344</v>
      </c>
      <c r="K62" s="172">
        <f t="shared" si="13"/>
        <v>18.540000915527344</v>
      </c>
      <c r="L62" s="250">
        <f>IF($A62="N/A"," ",IF(Pricetype1=2,MAX(C62,0),IF(OR(Pricetype1=1,Pricetype1=4),IF(C62=0,0,(_xll.EURO(C62,Strikeprice1,0,0,($AH62+IF(Smile=TRUE,VLOOKUP(MAX(-5,Strikeprice1-C62),Volsmile,2),0)),($A62-DateToday)+15,IF(Pricetype1=1,1,0),0))),C62)))</f>
        <v>32.081562399864197</v>
      </c>
      <c r="M62" s="250">
        <f>IF($A62="N/A"," ",IF(Pricetype1=2,MAX(D62,0),IF(OR(Pricetype1=1,Pricetype1=4),IF(D62=0,0,(_xll.EURO(D62,Strikeprice1,0,0,($AH62+IF(Smile=TRUE,VLOOKUP(MAX(-5,Strikeprice1-D62),Volsmile,2),0)),($A62-DateToday)+15,IF(Pricetype1=1,1,0),0))),D62)))</f>
        <v>32.081562399864197</v>
      </c>
      <c r="N62" s="250">
        <f>IF($A62="N/A"," ",IF(Pricetype1=2,MAX(E62,0),IF(OR(Pricetype1=1,Pricetype1=4),IF(E62=0,0,(_xll.EURO(E62,Strikeprice1,0,0,($AK62+IF(Smile=TRUE,VLOOKUP(MAX(-5,Strikeprice1-E62),Volsmile,2),0)),($A62-DateToday)+15,IF(Pricetype1=1,1,0),0))),E62)))</f>
        <v>18.540000915527344</v>
      </c>
      <c r="O62" s="250">
        <f>IF($A62="N/A"," ",IF(Pricetype1=2,MAX(F62,0),IF(OR(Pricetype1=1,Pricetype1=4),IF(F62=0,0,(_xll.EURO(F62,Strikeprice1,0,0,($AK62+IF(Smile=TRUE,VLOOKUP(MAX(-5,Strikeprice1-F62),Volsmile,2),0)),($A62-DateToday)+15,IF(Pricetype1=1,1,0),0))),F62)))</f>
        <v>22.290000915527344</v>
      </c>
      <c r="P62" s="250">
        <f>IF($A62="N/A"," ",IF(Pricetype1=2,MAX(G62,0),IF(OR(Pricetype1=1,Pricetype1=4),IF(G62=0,0,(_xll.EURO(G62,Strikeprice1,0,0,($AK62+IF(Smile=TRUE,VLOOKUP(MAX(-5,Strikeprice1-G62),Volsmile,2),0)),($A62-DateToday)+15,IF(Pricetype1=1,1,0),0))),G62)))</f>
        <v>22.290000915527344</v>
      </c>
      <c r="Q62" s="250">
        <f>IF($A62="N/A"," ",IF(Pricetype1=2,MAX(H62,0),IF(OR(Pricetype1=1,Pricetype1=4),IF(H62=0,0,(_xll.EURO(H62,Strikeprice1,0,0,($AK62+IF(Smile=TRUE,VLOOKUP(MAX(-5,Strikeprice1-H62),Volsmile,2),0)),($A62-DateToday)+15,IF(Pricetype1=1,1,0),0))),H62)))</f>
        <v>18.540000915527344</v>
      </c>
      <c r="R62" s="250">
        <f>IF($A62="N/A"," ",IF(Pricetype1=2,MAX(I62,0),IF(OR(Pricetype1=1,Pricetype1=4),IF(I62=0,0,(_xll.EURO(I62,Strikeprice1,0,0,($AK62+IF(Smile=TRUE,VLOOKUP(MAX(-5,Strikeprice1-I62),Volsmile,2),0)),($A62-DateToday)+15,IF(Pricetype1=1,1,0),0))),I62)))</f>
        <v>14.790000915527344</v>
      </c>
      <c r="S62" s="250">
        <f>IF($A62="N/A"," ",IF(Pricetype1=2,MAX(J62,0),IF(OR(Pricetype1=1,Pricetype1=4),IF(J62=0,0,(_xll.EURO(J62,Strikeprice1,0,0,($AK62+IF(Smile=TRUE,VLOOKUP(MAX(-5,Strikeprice1-J62),Volsmile,2),0)),($A62-DateToday)+15,IF(Pricetype1=1,1,0),0))),J62)))</f>
        <v>14.790000915527344</v>
      </c>
      <c r="T62" s="250">
        <f>IF($A62="N/A"," ",IF(Pricetype1=2,MAX(K62,0),IF(OR(Pricetype1=1,Pricetype1=4),IF(K62=0,0,(_xll.EURO(K62,Strikeprice1,0,0,($AK62+IF(Smile=TRUE,VLOOKUP(MAX(-5,Strikeprice1-K62),Volsmile,2),0)),($A62-DateToday)+15,IF(Pricetype1=1,1,0),0))),K62)))</f>
        <v>18.540000915527344</v>
      </c>
      <c r="U62" s="177">
        <f t="shared" ca="1" si="0"/>
        <v>0.73486513800500697</v>
      </c>
      <c r="V62" s="178">
        <f t="shared" ca="1" si="14"/>
        <v>3960.7044591059307</v>
      </c>
      <c r="W62" s="178">
        <f t="shared" ca="1" si="15"/>
        <v>3960.7044591059307</v>
      </c>
      <c r="X62" s="178">
        <f t="shared" ca="1" si="16"/>
        <v>2288.8992556755288</v>
      </c>
      <c r="Y62" s="178">
        <f t="shared" ca="1" si="17"/>
        <v>524.16462716546346</v>
      </c>
      <c r="Z62" s="178">
        <f t="shared" ca="1" si="18"/>
        <v>524.16462716546346</v>
      </c>
      <c r="AA62" s="178">
        <f t="shared" ca="1" si="19"/>
        <v>435.9808106048626</v>
      </c>
      <c r="AB62" s="178">
        <f t="shared" ca="1" si="20"/>
        <v>434.74624255532723</v>
      </c>
      <c r="AC62" s="178">
        <f t="shared" ca="1" si="21"/>
        <v>434.74624255532723</v>
      </c>
      <c r="AD62" s="178">
        <f t="shared" ca="1" si="22"/>
        <v>544.97601325607832</v>
      </c>
      <c r="AE62" s="178">
        <f t="shared" ca="1" si="23"/>
        <v>13109.086737189911</v>
      </c>
      <c r="AF62" s="224">
        <f t="shared" si="24"/>
        <v>0.2</v>
      </c>
      <c r="AG62" s="224">
        <f t="shared" si="25"/>
        <v>0.35</v>
      </c>
      <c r="AH62" s="224">
        <f t="shared" si="26"/>
        <v>0.35</v>
      </c>
      <c r="AI62" s="224">
        <f t="shared" si="1"/>
        <v>0.1</v>
      </c>
      <c r="AJ62" s="224">
        <f t="shared" si="2"/>
        <v>0.21</v>
      </c>
      <c r="AK62" s="224">
        <f t="shared" si="27"/>
        <v>0.21</v>
      </c>
      <c r="AL62" s="224">
        <f ca="1">IF($A62="N/A"," ",IF(PV=1,0,'Pricing Inputs1'!R95))</f>
        <v>5.7971014194817101E-2</v>
      </c>
      <c r="AM62" s="313">
        <f t="shared" ca="1" si="3"/>
        <v>0.73486513800500697</v>
      </c>
      <c r="BQ62">
        <f t="shared" si="28"/>
        <v>21</v>
      </c>
      <c r="BR62">
        <f t="shared" si="29"/>
        <v>4</v>
      </c>
      <c r="BS62">
        <f t="shared" si="30"/>
        <v>5</v>
      </c>
    </row>
    <row r="63" spans="1:71" x14ac:dyDescent="0.2">
      <c r="A63" s="253">
        <f>IF(A62="N/A","N/A",IF(EDATE(A62,1)&gt;Inputs!$M$5,"N/A",EDATE(A62,1)))</f>
        <v>39052</v>
      </c>
      <c r="B63" s="324">
        <f t="shared" si="4"/>
        <v>2006</v>
      </c>
      <c r="C63" s="172">
        <f t="shared" si="5"/>
        <v>32.181560873985291</v>
      </c>
      <c r="D63" s="172">
        <f t="shared" si="6"/>
        <v>32.181560873985291</v>
      </c>
      <c r="E63" s="172">
        <f t="shared" si="7"/>
        <v>20.790000915527344</v>
      </c>
      <c r="F63" s="172">
        <f t="shared" si="8"/>
        <v>27.290000915527344</v>
      </c>
      <c r="G63" s="172">
        <f t="shared" si="9"/>
        <v>27.290000915527344</v>
      </c>
      <c r="H63" s="172">
        <f t="shared" si="10"/>
        <v>20.790000915527344</v>
      </c>
      <c r="I63" s="172">
        <f t="shared" si="11"/>
        <v>21.790000915527344</v>
      </c>
      <c r="J63" s="172">
        <f t="shared" si="12"/>
        <v>21.790000915527344</v>
      </c>
      <c r="K63" s="172">
        <f t="shared" si="13"/>
        <v>20.790000915527344</v>
      </c>
      <c r="L63" s="250">
        <f>IF($A63="N/A"," ",IF(Pricetype1=2,MAX(C63,0),IF(OR(Pricetype1=1,Pricetype1=4),IF(C63=0,0,(_xll.EURO(C63,Strikeprice1,0,0,($AH63+IF(Smile=TRUE,VLOOKUP(MAX(-5,Strikeprice1-C63),Volsmile,2),0)),($A63-DateToday)+15,IF(Pricetype1=1,1,0),0))),C63)))</f>
        <v>32.181560873985291</v>
      </c>
      <c r="M63" s="250">
        <f>IF($A63="N/A"," ",IF(Pricetype1=2,MAX(D63,0),IF(OR(Pricetype1=1,Pricetype1=4),IF(D63=0,0,(_xll.EURO(D63,Strikeprice1,0,0,($AH63+IF(Smile=TRUE,VLOOKUP(MAX(-5,Strikeprice1-D63),Volsmile,2),0)),($A63-DateToday)+15,IF(Pricetype1=1,1,0),0))),D63)))</f>
        <v>32.181560873985291</v>
      </c>
      <c r="N63" s="250">
        <f>IF($A63="N/A"," ",IF(Pricetype1=2,MAX(E63,0),IF(OR(Pricetype1=1,Pricetype1=4),IF(E63=0,0,(_xll.EURO(E63,Strikeprice1,0,0,($AK63+IF(Smile=TRUE,VLOOKUP(MAX(-5,Strikeprice1-E63),Volsmile,2),0)),($A63-DateToday)+15,IF(Pricetype1=1,1,0),0))),E63)))</f>
        <v>20.790000915527344</v>
      </c>
      <c r="O63" s="250">
        <f>IF($A63="N/A"," ",IF(Pricetype1=2,MAX(F63,0),IF(OR(Pricetype1=1,Pricetype1=4),IF(F63=0,0,(_xll.EURO(F63,Strikeprice1,0,0,($AK63+IF(Smile=TRUE,VLOOKUP(MAX(-5,Strikeprice1-F63),Volsmile,2),0)),($A63-DateToday)+15,IF(Pricetype1=1,1,0),0))),F63)))</f>
        <v>27.290000915527344</v>
      </c>
      <c r="P63" s="250">
        <f>IF($A63="N/A"," ",IF(Pricetype1=2,MAX(G63,0),IF(OR(Pricetype1=1,Pricetype1=4),IF(G63=0,0,(_xll.EURO(G63,Strikeprice1,0,0,($AK63+IF(Smile=TRUE,VLOOKUP(MAX(-5,Strikeprice1-G63),Volsmile,2),0)),($A63-DateToday)+15,IF(Pricetype1=1,1,0),0))),G63)))</f>
        <v>27.290000915527344</v>
      </c>
      <c r="Q63" s="250">
        <f>IF($A63="N/A"," ",IF(Pricetype1=2,MAX(H63,0),IF(OR(Pricetype1=1,Pricetype1=4),IF(H63=0,0,(_xll.EURO(H63,Strikeprice1,0,0,($AK63+IF(Smile=TRUE,VLOOKUP(MAX(-5,Strikeprice1-H63),Volsmile,2),0)),($A63-DateToday)+15,IF(Pricetype1=1,1,0),0))),H63)))</f>
        <v>20.790000915527344</v>
      </c>
      <c r="R63" s="250">
        <f>IF($A63="N/A"," ",IF(Pricetype1=2,MAX(I63,0),IF(OR(Pricetype1=1,Pricetype1=4),IF(I63=0,0,(_xll.EURO(I63,Strikeprice1,0,0,($AK63+IF(Smile=TRUE,VLOOKUP(MAX(-5,Strikeprice1-I63),Volsmile,2),0)),($A63-DateToday)+15,IF(Pricetype1=1,1,0),0))),I63)))</f>
        <v>21.790000915527344</v>
      </c>
      <c r="S63" s="250">
        <f>IF($A63="N/A"," ",IF(Pricetype1=2,MAX(J63,0),IF(OR(Pricetype1=1,Pricetype1=4),IF(J63=0,0,(_xll.EURO(J63,Strikeprice1,0,0,($AK63+IF(Smile=TRUE,VLOOKUP(MAX(-5,Strikeprice1-J63),Volsmile,2),0)),($A63-DateToday)+15,IF(Pricetype1=1,1,0),0))),J63)))</f>
        <v>21.790000915527344</v>
      </c>
      <c r="T63" s="250">
        <f>IF($A63="N/A"," ",IF(Pricetype1=2,MAX(K63,0),IF(OR(Pricetype1=1,Pricetype1=4),IF(K63=0,0,(_xll.EURO(K63,Strikeprice1,0,0,($AK63+IF(Smile=TRUE,VLOOKUP(MAX(-5,Strikeprice1-K63),Volsmile,2),0)),($A63-DateToday)+15,IF(Pricetype1=1,1,0),0))),K63)))</f>
        <v>20.790000915527344</v>
      </c>
      <c r="U63" s="177">
        <f t="shared" ca="1" si="0"/>
        <v>0.73086742408409144</v>
      </c>
      <c r="V63" s="178">
        <f t="shared" ca="1" si="14"/>
        <v>3763.2727198360017</v>
      </c>
      <c r="W63" s="178">
        <f t="shared" ca="1" si="15"/>
        <v>3763.2727198360017</v>
      </c>
      <c r="X63" s="178">
        <f t="shared" ca="1" si="16"/>
        <v>2431.1575065339794</v>
      </c>
      <c r="Y63" s="178">
        <f t="shared" ca="1" si="17"/>
        <v>797.8149068953586</v>
      </c>
      <c r="Z63" s="178">
        <f t="shared" ca="1" si="18"/>
        <v>797.8149068953586</v>
      </c>
      <c r="AA63" s="178">
        <f t="shared" ca="1" si="19"/>
        <v>607.78937663349484</v>
      </c>
      <c r="AB63" s="178">
        <f t="shared" ca="1" si="20"/>
        <v>764.42888831623031</v>
      </c>
      <c r="AC63" s="178">
        <f t="shared" ca="1" si="21"/>
        <v>764.42888831623031</v>
      </c>
      <c r="AD63" s="178">
        <f t="shared" ca="1" si="22"/>
        <v>729.34725196019394</v>
      </c>
      <c r="AE63" s="178">
        <f t="shared" ca="1" si="23"/>
        <v>14419.32716522285</v>
      </c>
      <c r="AF63" s="224">
        <f t="shared" si="24"/>
        <v>0.2</v>
      </c>
      <c r="AG63" s="224">
        <f t="shared" si="25"/>
        <v>0.35</v>
      </c>
      <c r="AH63" s="224">
        <f t="shared" si="26"/>
        <v>0.35</v>
      </c>
      <c r="AI63" s="224">
        <f t="shared" si="1"/>
        <v>0.1</v>
      </c>
      <c r="AJ63" s="224">
        <f t="shared" si="2"/>
        <v>0.21</v>
      </c>
      <c r="AK63" s="224">
        <f t="shared" si="27"/>
        <v>0.21</v>
      </c>
      <c r="AL63" s="224">
        <f ca="1">IF($A63="N/A"," ",IF(PV=1,0,'Pricing Inputs1'!R96))</f>
        <v>5.8084647636812599E-2</v>
      </c>
      <c r="AM63" s="313">
        <f t="shared" ca="1" si="3"/>
        <v>0.73086742408409144</v>
      </c>
      <c r="BQ63">
        <f t="shared" si="28"/>
        <v>20</v>
      </c>
      <c r="BR63">
        <f t="shared" si="29"/>
        <v>5</v>
      </c>
      <c r="BS63">
        <f t="shared" si="30"/>
        <v>6</v>
      </c>
    </row>
    <row r="64" spans="1:71" x14ac:dyDescent="0.2">
      <c r="A64" s="253" t="str">
        <f>IF(A63="N/A","N/A",IF(EDATE(A63,1)&gt;Inputs!$M$5,"N/A",EDATE(A63,1)))</f>
        <v>N/A</v>
      </c>
      <c r="B64" s="324" t="str">
        <f t="shared" si="4"/>
        <v xml:space="preserve"> </v>
      </c>
      <c r="C64" s="172" t="str">
        <f t="shared" si="5"/>
        <v xml:space="preserve"> </v>
      </c>
      <c r="D64" s="172" t="str">
        <f t="shared" si="6"/>
        <v xml:space="preserve"> </v>
      </c>
      <c r="E64" s="172" t="str">
        <f t="shared" si="7"/>
        <v xml:space="preserve"> </v>
      </c>
      <c r="F64" s="172" t="str">
        <f t="shared" si="8"/>
        <v xml:space="preserve"> </v>
      </c>
      <c r="G64" s="172" t="str">
        <f t="shared" si="9"/>
        <v xml:space="preserve"> </v>
      </c>
      <c r="H64" s="172" t="str">
        <f t="shared" si="10"/>
        <v xml:space="preserve"> </v>
      </c>
      <c r="I64" s="172" t="str">
        <f t="shared" si="11"/>
        <v xml:space="preserve"> </v>
      </c>
      <c r="J64" s="172" t="str">
        <f t="shared" si="12"/>
        <v xml:space="preserve"> </v>
      </c>
      <c r="K64" s="172" t="str">
        <f t="shared" si="13"/>
        <v xml:space="preserve"> </v>
      </c>
      <c r="L64" s="250" t="str">
        <f>IF($A64="N/A"," ",IF(Pricetype1=2,MAX(C64,0),IF(OR(Pricetype1=1,Pricetype1=4),IF(C64=0,0,(_xll.EURO(C64,Strikeprice1,0,0,($AH64+IF(Smile=TRUE,VLOOKUP(MAX(-5,Strikeprice1-C64),Volsmile,2),0)),($A64-DateToday)+15,IF(Pricetype1=1,1,0),0))),C64)))</f>
        <v xml:space="preserve"> </v>
      </c>
      <c r="M64" s="250" t="str">
        <f>IF($A64="N/A"," ",IF(Pricetype1=2,MAX(D64,0),IF(OR(Pricetype1=1,Pricetype1=4),IF(D64=0,0,(_xll.EURO(D64,Strikeprice1,0,0,($AH64+IF(Smile=TRUE,VLOOKUP(MAX(-5,Strikeprice1-D64),Volsmile,2),0)),($A64-DateToday)+15,IF(Pricetype1=1,1,0),0))),D64)))</f>
        <v xml:space="preserve"> </v>
      </c>
      <c r="N64" s="250" t="str">
        <f>IF($A64="N/A"," ",IF(Pricetype1=2,MAX(E64,0),IF(OR(Pricetype1=1,Pricetype1=4),IF(E64=0,0,(_xll.EURO(E64,Strikeprice1,0,0,($AK64+IF(Smile=TRUE,VLOOKUP(MAX(-5,Strikeprice1-E64),Volsmile,2),0)),($A64-DateToday)+15,IF(Pricetype1=1,1,0),0))),E64)))</f>
        <v xml:space="preserve"> </v>
      </c>
      <c r="O64" s="250" t="str">
        <f>IF($A64="N/A"," ",IF(Pricetype1=2,MAX(F64,0),IF(OR(Pricetype1=1,Pricetype1=4),IF(F64=0,0,(_xll.EURO(F64,Strikeprice1,0,0,($AK64+IF(Smile=TRUE,VLOOKUP(MAX(-5,Strikeprice1-F64),Volsmile,2),0)),($A64-DateToday)+15,IF(Pricetype1=1,1,0),0))),F64)))</f>
        <v xml:space="preserve"> </v>
      </c>
      <c r="P64" s="250" t="str">
        <f>IF($A64="N/A"," ",IF(Pricetype1=2,MAX(G64,0),IF(OR(Pricetype1=1,Pricetype1=4),IF(G64=0,0,(_xll.EURO(G64,Strikeprice1,0,0,($AK64+IF(Smile=TRUE,VLOOKUP(MAX(-5,Strikeprice1-G64),Volsmile,2),0)),($A64-DateToday)+15,IF(Pricetype1=1,1,0),0))),G64)))</f>
        <v xml:space="preserve"> </v>
      </c>
      <c r="Q64" s="250" t="str">
        <f>IF($A64="N/A"," ",IF(Pricetype1=2,MAX(H64,0),IF(OR(Pricetype1=1,Pricetype1=4),IF(H64=0,0,(_xll.EURO(H64,Strikeprice1,0,0,($AK64+IF(Smile=TRUE,VLOOKUP(MAX(-5,Strikeprice1-H64),Volsmile,2),0)),($A64-DateToday)+15,IF(Pricetype1=1,1,0),0))),H64)))</f>
        <v xml:space="preserve"> </v>
      </c>
      <c r="R64" s="250" t="str">
        <f>IF($A64="N/A"," ",IF(Pricetype1=2,MAX(I64,0),IF(OR(Pricetype1=1,Pricetype1=4),IF(I64=0,0,(_xll.EURO(I64,Strikeprice1,0,0,($AK64+IF(Smile=TRUE,VLOOKUP(MAX(-5,Strikeprice1-I64),Volsmile,2),0)),($A64-DateToday)+15,IF(Pricetype1=1,1,0),0))),I64)))</f>
        <v xml:space="preserve"> </v>
      </c>
      <c r="S64" s="250" t="str">
        <f>IF($A64="N/A"," ",IF(Pricetype1=2,MAX(J64,0),IF(OR(Pricetype1=1,Pricetype1=4),IF(J64=0,0,(_xll.EURO(J64,Strikeprice1,0,0,($AK64+IF(Smile=TRUE,VLOOKUP(MAX(-5,Strikeprice1-J64),Volsmile,2),0)),($A64-DateToday)+15,IF(Pricetype1=1,1,0),0))),J64)))</f>
        <v xml:space="preserve"> </v>
      </c>
      <c r="T64" s="250" t="str">
        <f>IF($A64="N/A"," ",IF(Pricetype1=2,MAX(K64,0),IF(OR(Pricetype1=1,Pricetype1=4),IF(K64=0,0,(_xll.EURO(K64,Strikeprice1,0,0,($AK64+IF(Smile=TRUE,VLOOKUP(MAX(-5,Strikeprice1-K64),Volsmile,2),0)),($A64-DateToday)+15,IF(Pricetype1=1,1,0),0))),K64)))</f>
        <v xml:space="preserve"> </v>
      </c>
      <c r="U64" s="177" t="str">
        <f t="shared" si="0"/>
        <v xml:space="preserve"> </v>
      </c>
      <c r="V64" s="178" t="str">
        <f t="shared" si="14"/>
        <v xml:space="preserve"> </v>
      </c>
      <c r="W64" s="178" t="str">
        <f t="shared" si="15"/>
        <v xml:space="preserve"> </v>
      </c>
      <c r="X64" s="178" t="str">
        <f t="shared" si="16"/>
        <v xml:space="preserve"> </v>
      </c>
      <c r="Y64" s="178" t="str">
        <f t="shared" si="17"/>
        <v xml:space="preserve"> </v>
      </c>
      <c r="Z64" s="178" t="str">
        <f t="shared" si="18"/>
        <v xml:space="preserve"> </v>
      </c>
      <c r="AA64" s="178" t="str">
        <f t="shared" si="19"/>
        <v xml:space="preserve"> </v>
      </c>
      <c r="AB64" s="178" t="str">
        <f t="shared" si="20"/>
        <v xml:space="preserve"> </v>
      </c>
      <c r="AC64" s="178" t="str">
        <f t="shared" si="21"/>
        <v xml:space="preserve"> </v>
      </c>
      <c r="AD64" s="178" t="str">
        <f t="shared" si="22"/>
        <v xml:space="preserve"> </v>
      </c>
      <c r="AE64" s="178" t="str">
        <f t="shared" si="23"/>
        <v xml:space="preserve"> </v>
      </c>
      <c r="AF64" s="224" t="str">
        <f t="shared" si="24"/>
        <v xml:space="preserve"> </v>
      </c>
      <c r="AG64" s="224" t="str">
        <f t="shared" si="25"/>
        <v xml:space="preserve"> </v>
      </c>
      <c r="AH64" s="224" t="str">
        <f t="shared" si="26"/>
        <v xml:space="preserve"> </v>
      </c>
      <c r="AI64" s="224" t="str">
        <f t="shared" si="1"/>
        <v xml:space="preserve"> </v>
      </c>
      <c r="AJ64" s="224" t="str">
        <f t="shared" si="2"/>
        <v xml:space="preserve"> </v>
      </c>
      <c r="AK64" s="224" t="str">
        <f t="shared" si="27"/>
        <v xml:space="preserve"> </v>
      </c>
      <c r="AL64" s="224" t="str">
        <f>IF($A64="N/A"," ",IF(PV=1,0,'Pricing Inputs1'!R97))</f>
        <v xml:space="preserve"> </v>
      </c>
      <c r="AM64" s="313" t="str">
        <f t="shared" si="3"/>
        <v xml:space="preserve"> </v>
      </c>
      <c r="BQ64" t="str">
        <f t="shared" si="28"/>
        <v xml:space="preserve"> </v>
      </c>
      <c r="BR64" t="str">
        <f t="shared" si="29"/>
        <v xml:space="preserve"> </v>
      </c>
      <c r="BS64" t="str">
        <f t="shared" si="30"/>
        <v xml:space="preserve"> </v>
      </c>
    </row>
    <row r="65" spans="1:71" x14ac:dyDescent="0.2">
      <c r="A65" s="253" t="str">
        <f>IF(A64="N/A","N/A",IF(EDATE(A64,1)&gt;Inputs!$M$5,"N/A",EDATE(A64,1)))</f>
        <v>N/A</v>
      </c>
      <c r="B65" s="324" t="str">
        <f t="shared" si="4"/>
        <v xml:space="preserve"> </v>
      </c>
      <c r="C65" s="172" t="str">
        <f t="shared" si="5"/>
        <v xml:space="preserve"> </v>
      </c>
      <c r="D65" s="172" t="str">
        <f t="shared" si="6"/>
        <v xml:space="preserve"> </v>
      </c>
      <c r="E65" s="172" t="str">
        <f t="shared" si="7"/>
        <v xml:space="preserve"> </v>
      </c>
      <c r="F65" s="172" t="str">
        <f t="shared" si="8"/>
        <v xml:space="preserve"> </v>
      </c>
      <c r="G65" s="172" t="str">
        <f t="shared" si="9"/>
        <v xml:space="preserve"> </v>
      </c>
      <c r="H65" s="172" t="str">
        <f t="shared" si="10"/>
        <v xml:space="preserve"> </v>
      </c>
      <c r="I65" s="172" t="str">
        <f t="shared" si="11"/>
        <v xml:space="preserve"> </v>
      </c>
      <c r="J65" s="172" t="str">
        <f t="shared" si="12"/>
        <v xml:space="preserve"> </v>
      </c>
      <c r="K65" s="172" t="str">
        <f t="shared" si="13"/>
        <v xml:space="preserve"> </v>
      </c>
      <c r="L65" s="250" t="str">
        <f>IF($A65="N/A"," ",IF(Pricetype1=2,MAX(C65,0),IF(OR(Pricetype1=1,Pricetype1=4),IF(C65=0,0,(_xll.EURO(C65,Strikeprice1,0,0,($AH65+IF(Smile=TRUE,VLOOKUP(MAX(-5,Strikeprice1-C65),Volsmile,2),0)),($A65-DateToday)+15,IF(Pricetype1=1,1,0),0))),C65)))</f>
        <v xml:space="preserve"> </v>
      </c>
      <c r="M65" s="250" t="str">
        <f>IF($A65="N/A"," ",IF(Pricetype1=2,MAX(D65,0),IF(OR(Pricetype1=1,Pricetype1=4),IF(D65=0,0,(_xll.EURO(D65,Strikeprice1,0,0,($AH65+IF(Smile=TRUE,VLOOKUP(MAX(-5,Strikeprice1-D65),Volsmile,2),0)),($A65-DateToday)+15,IF(Pricetype1=1,1,0),0))),D65)))</f>
        <v xml:space="preserve"> </v>
      </c>
      <c r="N65" s="250" t="str">
        <f>IF($A65="N/A"," ",IF(Pricetype1=2,MAX(E65,0),IF(OR(Pricetype1=1,Pricetype1=4),IF(E65=0,0,(_xll.EURO(E65,Strikeprice1,0,0,($AK65+IF(Smile=TRUE,VLOOKUP(MAX(-5,Strikeprice1-E65),Volsmile,2),0)),($A65-DateToday)+15,IF(Pricetype1=1,1,0),0))),E65)))</f>
        <v xml:space="preserve"> </v>
      </c>
      <c r="O65" s="250" t="str">
        <f>IF($A65="N/A"," ",IF(Pricetype1=2,MAX(F65,0),IF(OR(Pricetype1=1,Pricetype1=4),IF(F65=0,0,(_xll.EURO(F65,Strikeprice1,0,0,($AK65+IF(Smile=TRUE,VLOOKUP(MAX(-5,Strikeprice1-F65),Volsmile,2),0)),($A65-DateToday)+15,IF(Pricetype1=1,1,0),0))),F65)))</f>
        <v xml:space="preserve"> </v>
      </c>
      <c r="P65" s="250" t="str">
        <f>IF($A65="N/A"," ",IF(Pricetype1=2,MAX(G65,0),IF(OR(Pricetype1=1,Pricetype1=4),IF(G65=0,0,(_xll.EURO(G65,Strikeprice1,0,0,($AK65+IF(Smile=TRUE,VLOOKUP(MAX(-5,Strikeprice1-G65),Volsmile,2),0)),($A65-DateToday)+15,IF(Pricetype1=1,1,0),0))),G65)))</f>
        <v xml:space="preserve"> </v>
      </c>
      <c r="Q65" s="250" t="str">
        <f>IF($A65="N/A"," ",IF(Pricetype1=2,MAX(H65,0),IF(OR(Pricetype1=1,Pricetype1=4),IF(H65=0,0,(_xll.EURO(H65,Strikeprice1,0,0,($AK65+IF(Smile=TRUE,VLOOKUP(MAX(-5,Strikeprice1-H65),Volsmile,2),0)),($A65-DateToday)+15,IF(Pricetype1=1,1,0),0))),H65)))</f>
        <v xml:space="preserve"> </v>
      </c>
      <c r="R65" s="250" t="str">
        <f>IF($A65="N/A"," ",IF(Pricetype1=2,MAX(I65,0),IF(OR(Pricetype1=1,Pricetype1=4),IF(I65=0,0,(_xll.EURO(I65,Strikeprice1,0,0,($AK65+IF(Smile=TRUE,VLOOKUP(MAX(-5,Strikeprice1-I65),Volsmile,2),0)),($A65-DateToday)+15,IF(Pricetype1=1,1,0),0))),I65)))</f>
        <v xml:space="preserve"> </v>
      </c>
      <c r="S65" s="250" t="str">
        <f>IF($A65="N/A"," ",IF(Pricetype1=2,MAX(J65,0),IF(OR(Pricetype1=1,Pricetype1=4),IF(J65=0,0,(_xll.EURO(J65,Strikeprice1,0,0,($AK65+IF(Smile=TRUE,VLOOKUP(MAX(-5,Strikeprice1-J65),Volsmile,2),0)),($A65-DateToday)+15,IF(Pricetype1=1,1,0),0))),J65)))</f>
        <v xml:space="preserve"> </v>
      </c>
      <c r="T65" s="250" t="str">
        <f>IF($A65="N/A"," ",IF(Pricetype1=2,MAX(K65,0),IF(OR(Pricetype1=1,Pricetype1=4),IF(K65=0,0,(_xll.EURO(K65,Strikeprice1,0,0,($AK65+IF(Smile=TRUE,VLOOKUP(MAX(-5,Strikeprice1-K65),Volsmile,2),0)),($A65-DateToday)+15,IF(Pricetype1=1,1,0),0))),K65)))</f>
        <v xml:space="preserve"> </v>
      </c>
      <c r="U65" s="177" t="str">
        <f t="shared" si="0"/>
        <v xml:space="preserve"> </v>
      </c>
      <c r="V65" s="178" t="str">
        <f t="shared" si="14"/>
        <v xml:space="preserve"> </v>
      </c>
      <c r="W65" s="178" t="str">
        <f t="shared" si="15"/>
        <v xml:space="preserve"> </v>
      </c>
      <c r="X65" s="178" t="str">
        <f t="shared" si="16"/>
        <v xml:space="preserve"> </v>
      </c>
      <c r="Y65" s="178" t="str">
        <f t="shared" si="17"/>
        <v xml:space="preserve"> </v>
      </c>
      <c r="Z65" s="178" t="str">
        <f t="shared" si="18"/>
        <v xml:space="preserve"> </v>
      </c>
      <c r="AA65" s="178" t="str">
        <f t="shared" si="19"/>
        <v xml:space="preserve"> </v>
      </c>
      <c r="AB65" s="178" t="str">
        <f t="shared" si="20"/>
        <v xml:space="preserve"> </v>
      </c>
      <c r="AC65" s="178" t="str">
        <f t="shared" si="21"/>
        <v xml:space="preserve"> </v>
      </c>
      <c r="AD65" s="178" t="str">
        <f t="shared" si="22"/>
        <v xml:space="preserve"> </v>
      </c>
      <c r="AE65" s="178" t="str">
        <f t="shared" si="23"/>
        <v xml:space="preserve"> </v>
      </c>
      <c r="AF65" s="224" t="str">
        <f t="shared" si="24"/>
        <v xml:space="preserve"> </v>
      </c>
      <c r="AG65" s="224" t="str">
        <f t="shared" si="25"/>
        <v xml:space="preserve"> </v>
      </c>
      <c r="AH65" s="224" t="str">
        <f t="shared" si="26"/>
        <v xml:space="preserve"> </v>
      </c>
      <c r="AI65" s="224" t="str">
        <f t="shared" si="1"/>
        <v xml:space="preserve"> </v>
      </c>
      <c r="AJ65" s="224" t="str">
        <f t="shared" si="2"/>
        <v xml:space="preserve"> </v>
      </c>
      <c r="AK65" s="224" t="str">
        <f t="shared" si="27"/>
        <v xml:space="preserve"> </v>
      </c>
      <c r="AL65" s="224" t="str">
        <f>IF($A65="N/A"," ",IF(PV=1,0,'Pricing Inputs1'!R98))</f>
        <v xml:space="preserve"> </v>
      </c>
      <c r="AM65" s="313" t="str">
        <f t="shared" si="3"/>
        <v xml:space="preserve"> </v>
      </c>
      <c r="BQ65" t="str">
        <f t="shared" si="28"/>
        <v xml:space="preserve"> </v>
      </c>
      <c r="BR65" t="str">
        <f t="shared" si="29"/>
        <v xml:space="preserve"> </v>
      </c>
      <c r="BS65" t="str">
        <f t="shared" si="30"/>
        <v xml:space="preserve"> </v>
      </c>
    </row>
    <row r="66" spans="1:71" x14ac:dyDescent="0.2">
      <c r="A66" s="253" t="str">
        <f>IF(A65="N/A","N/A",IF(EDATE(A65,1)&gt;Inputs!$M$5,"N/A",EDATE(A65,1)))</f>
        <v>N/A</v>
      </c>
      <c r="B66" s="324" t="str">
        <f t="shared" si="4"/>
        <v xml:space="preserve"> </v>
      </c>
      <c r="C66" s="172" t="str">
        <f t="shared" si="5"/>
        <v xml:space="preserve"> </v>
      </c>
      <c r="D66" s="172" t="str">
        <f t="shared" si="6"/>
        <v xml:space="preserve"> </v>
      </c>
      <c r="E66" s="172" t="str">
        <f t="shared" si="7"/>
        <v xml:space="preserve"> </v>
      </c>
      <c r="F66" s="172" t="str">
        <f t="shared" si="8"/>
        <v xml:space="preserve"> </v>
      </c>
      <c r="G66" s="172" t="str">
        <f t="shared" si="9"/>
        <v xml:space="preserve"> </v>
      </c>
      <c r="H66" s="172" t="str">
        <f t="shared" si="10"/>
        <v xml:space="preserve"> </v>
      </c>
      <c r="I66" s="172" t="str">
        <f t="shared" si="11"/>
        <v xml:space="preserve"> </v>
      </c>
      <c r="J66" s="172" t="str">
        <f t="shared" si="12"/>
        <v xml:space="preserve"> </v>
      </c>
      <c r="K66" s="172" t="str">
        <f t="shared" si="13"/>
        <v xml:space="preserve"> </v>
      </c>
      <c r="L66" s="250" t="str">
        <f>IF($A66="N/A"," ",IF(Pricetype1=2,MAX(C66,0),IF(OR(Pricetype1=1,Pricetype1=4),IF(C66=0,0,(_xll.EURO(C66,Strikeprice1,0,0,($AH66+IF(Smile=TRUE,VLOOKUP(MAX(-5,Strikeprice1-C66),Volsmile,2),0)),($A66-DateToday)+15,IF(Pricetype1=1,1,0),0))),C66)))</f>
        <v xml:space="preserve"> </v>
      </c>
      <c r="M66" s="250" t="str">
        <f>IF($A66="N/A"," ",IF(Pricetype1=2,MAX(D66,0),IF(OR(Pricetype1=1,Pricetype1=4),IF(D66=0,0,(_xll.EURO(D66,Strikeprice1,0,0,($AH66+IF(Smile=TRUE,VLOOKUP(MAX(-5,Strikeprice1-D66),Volsmile,2),0)),($A66-DateToday)+15,IF(Pricetype1=1,1,0),0))),D66)))</f>
        <v xml:space="preserve"> </v>
      </c>
      <c r="N66" s="250" t="str">
        <f>IF($A66="N/A"," ",IF(Pricetype1=2,MAX(E66,0),IF(OR(Pricetype1=1,Pricetype1=4),IF(E66=0,0,(_xll.EURO(E66,Strikeprice1,0,0,($AK66+IF(Smile=TRUE,VLOOKUP(MAX(-5,Strikeprice1-E66),Volsmile,2),0)),($A66-DateToday)+15,IF(Pricetype1=1,1,0),0))),E66)))</f>
        <v xml:space="preserve"> </v>
      </c>
      <c r="O66" s="250" t="str">
        <f>IF($A66="N/A"," ",IF(Pricetype1=2,MAX(F66,0),IF(OR(Pricetype1=1,Pricetype1=4),IF(F66=0,0,(_xll.EURO(F66,Strikeprice1,0,0,($AK66+IF(Smile=TRUE,VLOOKUP(MAX(-5,Strikeprice1-F66),Volsmile,2),0)),($A66-DateToday)+15,IF(Pricetype1=1,1,0),0))),F66)))</f>
        <v xml:space="preserve"> </v>
      </c>
      <c r="P66" s="250" t="str">
        <f>IF($A66="N/A"," ",IF(Pricetype1=2,MAX(G66,0),IF(OR(Pricetype1=1,Pricetype1=4),IF(G66=0,0,(_xll.EURO(G66,Strikeprice1,0,0,($AK66+IF(Smile=TRUE,VLOOKUP(MAX(-5,Strikeprice1-G66),Volsmile,2),0)),($A66-DateToday)+15,IF(Pricetype1=1,1,0),0))),G66)))</f>
        <v xml:space="preserve"> </v>
      </c>
      <c r="Q66" s="250" t="str">
        <f>IF($A66="N/A"," ",IF(Pricetype1=2,MAX(H66,0),IF(OR(Pricetype1=1,Pricetype1=4),IF(H66=0,0,(_xll.EURO(H66,Strikeprice1,0,0,($AK66+IF(Smile=TRUE,VLOOKUP(MAX(-5,Strikeprice1-H66),Volsmile,2),0)),($A66-DateToday)+15,IF(Pricetype1=1,1,0),0))),H66)))</f>
        <v xml:space="preserve"> </v>
      </c>
      <c r="R66" s="250" t="str">
        <f>IF($A66="N/A"," ",IF(Pricetype1=2,MAX(I66,0),IF(OR(Pricetype1=1,Pricetype1=4),IF(I66=0,0,(_xll.EURO(I66,Strikeprice1,0,0,($AK66+IF(Smile=TRUE,VLOOKUP(MAX(-5,Strikeprice1-I66),Volsmile,2),0)),($A66-DateToday)+15,IF(Pricetype1=1,1,0),0))),I66)))</f>
        <v xml:space="preserve"> </v>
      </c>
      <c r="S66" s="250" t="str">
        <f>IF($A66="N/A"," ",IF(Pricetype1=2,MAX(J66,0),IF(OR(Pricetype1=1,Pricetype1=4),IF(J66=0,0,(_xll.EURO(J66,Strikeprice1,0,0,($AK66+IF(Smile=TRUE,VLOOKUP(MAX(-5,Strikeprice1-J66),Volsmile,2),0)),($A66-DateToday)+15,IF(Pricetype1=1,1,0),0))),J66)))</f>
        <v xml:space="preserve"> </v>
      </c>
      <c r="T66" s="250" t="str">
        <f>IF($A66="N/A"," ",IF(Pricetype1=2,MAX(K66,0),IF(OR(Pricetype1=1,Pricetype1=4),IF(K66=0,0,(_xll.EURO(K66,Strikeprice1,0,0,($AK66+IF(Smile=TRUE,VLOOKUP(MAX(-5,Strikeprice1-K66),Volsmile,2),0)),($A66-DateToday)+15,IF(Pricetype1=1,1,0),0))),K66)))</f>
        <v xml:space="preserve"> </v>
      </c>
      <c r="U66" s="177" t="str">
        <f t="shared" si="0"/>
        <v xml:space="preserve"> </v>
      </c>
      <c r="V66" s="178" t="str">
        <f t="shared" si="14"/>
        <v xml:space="preserve"> </v>
      </c>
      <c r="W66" s="178" t="str">
        <f t="shared" si="15"/>
        <v xml:space="preserve"> </v>
      </c>
      <c r="X66" s="178" t="str">
        <f t="shared" si="16"/>
        <v xml:space="preserve"> </v>
      </c>
      <c r="Y66" s="178" t="str">
        <f t="shared" si="17"/>
        <v xml:space="preserve"> </v>
      </c>
      <c r="Z66" s="178" t="str">
        <f t="shared" si="18"/>
        <v xml:space="preserve"> </v>
      </c>
      <c r="AA66" s="178" t="str">
        <f t="shared" si="19"/>
        <v xml:space="preserve"> </v>
      </c>
      <c r="AB66" s="178" t="str">
        <f t="shared" si="20"/>
        <v xml:space="preserve"> </v>
      </c>
      <c r="AC66" s="178" t="str">
        <f t="shared" si="21"/>
        <v xml:space="preserve"> </v>
      </c>
      <c r="AD66" s="178" t="str">
        <f t="shared" si="22"/>
        <v xml:space="preserve"> </v>
      </c>
      <c r="AE66" s="178" t="str">
        <f t="shared" si="23"/>
        <v xml:space="preserve"> </v>
      </c>
      <c r="AF66" s="224" t="str">
        <f t="shared" si="24"/>
        <v xml:space="preserve"> </v>
      </c>
      <c r="AG66" s="224" t="str">
        <f t="shared" si="25"/>
        <v xml:space="preserve"> </v>
      </c>
      <c r="AH66" s="224" t="str">
        <f t="shared" si="26"/>
        <v xml:space="preserve"> </v>
      </c>
      <c r="AI66" s="224" t="str">
        <f t="shared" si="1"/>
        <v xml:space="preserve"> </v>
      </c>
      <c r="AJ66" s="224" t="str">
        <f t="shared" si="2"/>
        <v xml:space="preserve"> </v>
      </c>
      <c r="AK66" s="224" t="str">
        <f t="shared" si="27"/>
        <v xml:space="preserve"> </v>
      </c>
      <c r="AL66" s="224" t="str">
        <f>IF($A66="N/A"," ",IF(PV=1,0,'Pricing Inputs1'!R99))</f>
        <v xml:space="preserve"> </v>
      </c>
      <c r="AM66" s="313" t="str">
        <f t="shared" si="3"/>
        <v xml:space="preserve"> </v>
      </c>
      <c r="BQ66" t="str">
        <f t="shared" si="28"/>
        <v xml:space="preserve"> </v>
      </c>
      <c r="BR66" t="str">
        <f t="shared" si="29"/>
        <v xml:space="preserve"> </v>
      </c>
      <c r="BS66" t="str">
        <f t="shared" si="30"/>
        <v xml:space="preserve"> </v>
      </c>
    </row>
    <row r="67" spans="1:71" x14ac:dyDescent="0.2">
      <c r="A67" s="253" t="str">
        <f>IF(A66="N/A","N/A",IF(EDATE(A66,1)&gt;Inputs!$M$5,"N/A",EDATE(A66,1)))</f>
        <v>N/A</v>
      </c>
      <c r="B67" s="324" t="str">
        <f t="shared" si="4"/>
        <v xml:space="preserve"> </v>
      </c>
      <c r="C67" s="172" t="str">
        <f t="shared" si="5"/>
        <v xml:space="preserve"> </v>
      </c>
      <c r="D67" s="172" t="str">
        <f t="shared" si="6"/>
        <v xml:space="preserve"> </v>
      </c>
      <c r="E67" s="172" t="str">
        <f t="shared" si="7"/>
        <v xml:space="preserve"> </v>
      </c>
      <c r="F67" s="172" t="str">
        <f t="shared" si="8"/>
        <v xml:space="preserve"> </v>
      </c>
      <c r="G67" s="172" t="str">
        <f t="shared" si="9"/>
        <v xml:space="preserve"> </v>
      </c>
      <c r="H67" s="172" t="str">
        <f t="shared" si="10"/>
        <v xml:space="preserve"> </v>
      </c>
      <c r="I67" s="172" t="str">
        <f t="shared" si="11"/>
        <v xml:space="preserve"> </v>
      </c>
      <c r="J67" s="172" t="str">
        <f t="shared" si="12"/>
        <v xml:space="preserve"> </v>
      </c>
      <c r="K67" s="172" t="str">
        <f t="shared" si="13"/>
        <v xml:space="preserve"> </v>
      </c>
      <c r="L67" s="250" t="str">
        <f>IF($A67="N/A"," ",IF(Pricetype1=2,MAX(C67,0),IF(OR(Pricetype1=1,Pricetype1=4),IF(C67=0,0,(_xll.EURO(C67,Strikeprice1,0,0,($AH67+IF(Smile=TRUE,VLOOKUP(MAX(-5,Strikeprice1-C67),Volsmile,2),0)),($A67-DateToday)+15,IF(Pricetype1=1,1,0),0))),C67)))</f>
        <v xml:space="preserve"> </v>
      </c>
      <c r="M67" s="250" t="str">
        <f>IF($A67="N/A"," ",IF(Pricetype1=2,MAX(D67,0),IF(OR(Pricetype1=1,Pricetype1=4),IF(D67=0,0,(_xll.EURO(D67,Strikeprice1,0,0,($AH67+IF(Smile=TRUE,VLOOKUP(MAX(-5,Strikeprice1-D67),Volsmile,2),0)),($A67-DateToday)+15,IF(Pricetype1=1,1,0),0))),D67)))</f>
        <v xml:space="preserve"> </v>
      </c>
      <c r="N67" s="250" t="str">
        <f>IF($A67="N/A"," ",IF(Pricetype1=2,MAX(E67,0),IF(OR(Pricetype1=1,Pricetype1=4),IF(E67=0,0,(_xll.EURO(E67,Strikeprice1,0,0,($AK67+IF(Smile=TRUE,VLOOKUP(MAX(-5,Strikeprice1-E67),Volsmile,2),0)),($A67-DateToday)+15,IF(Pricetype1=1,1,0),0))),E67)))</f>
        <v xml:space="preserve"> </v>
      </c>
      <c r="O67" s="250" t="str">
        <f>IF($A67="N/A"," ",IF(Pricetype1=2,MAX(F67,0),IF(OR(Pricetype1=1,Pricetype1=4),IF(F67=0,0,(_xll.EURO(F67,Strikeprice1,0,0,($AK67+IF(Smile=TRUE,VLOOKUP(MAX(-5,Strikeprice1-F67),Volsmile,2),0)),($A67-DateToday)+15,IF(Pricetype1=1,1,0),0))),F67)))</f>
        <v xml:space="preserve"> </v>
      </c>
      <c r="P67" s="250" t="str">
        <f>IF($A67="N/A"," ",IF(Pricetype1=2,MAX(G67,0),IF(OR(Pricetype1=1,Pricetype1=4),IF(G67=0,0,(_xll.EURO(G67,Strikeprice1,0,0,($AK67+IF(Smile=TRUE,VLOOKUP(MAX(-5,Strikeprice1-G67),Volsmile,2),0)),($A67-DateToday)+15,IF(Pricetype1=1,1,0),0))),G67)))</f>
        <v xml:space="preserve"> </v>
      </c>
      <c r="Q67" s="250" t="str">
        <f>IF($A67="N/A"," ",IF(Pricetype1=2,MAX(H67,0),IF(OR(Pricetype1=1,Pricetype1=4),IF(H67=0,0,(_xll.EURO(H67,Strikeprice1,0,0,($AK67+IF(Smile=TRUE,VLOOKUP(MAX(-5,Strikeprice1-H67),Volsmile,2),0)),($A67-DateToday)+15,IF(Pricetype1=1,1,0),0))),H67)))</f>
        <v xml:space="preserve"> </v>
      </c>
      <c r="R67" s="250" t="str">
        <f>IF($A67="N/A"," ",IF(Pricetype1=2,MAX(I67,0),IF(OR(Pricetype1=1,Pricetype1=4),IF(I67=0,0,(_xll.EURO(I67,Strikeprice1,0,0,($AK67+IF(Smile=TRUE,VLOOKUP(MAX(-5,Strikeprice1-I67),Volsmile,2),0)),($A67-DateToday)+15,IF(Pricetype1=1,1,0),0))),I67)))</f>
        <v xml:space="preserve"> </v>
      </c>
      <c r="S67" s="250" t="str">
        <f>IF($A67="N/A"," ",IF(Pricetype1=2,MAX(J67,0),IF(OR(Pricetype1=1,Pricetype1=4),IF(J67=0,0,(_xll.EURO(J67,Strikeprice1,0,0,($AK67+IF(Smile=TRUE,VLOOKUP(MAX(-5,Strikeprice1-J67),Volsmile,2),0)),($A67-DateToday)+15,IF(Pricetype1=1,1,0),0))),J67)))</f>
        <v xml:space="preserve"> </v>
      </c>
      <c r="T67" s="250" t="str">
        <f>IF($A67="N/A"," ",IF(Pricetype1=2,MAX(K67,0),IF(OR(Pricetype1=1,Pricetype1=4),IF(K67=0,0,(_xll.EURO(K67,Strikeprice1,0,0,($AK67+IF(Smile=TRUE,VLOOKUP(MAX(-5,Strikeprice1-K67),Volsmile,2),0)),($A67-DateToday)+15,IF(Pricetype1=1,1,0),0))),K67)))</f>
        <v xml:space="preserve"> </v>
      </c>
      <c r="U67" s="177" t="str">
        <f t="shared" si="0"/>
        <v xml:space="preserve"> </v>
      </c>
      <c r="V67" s="178" t="str">
        <f t="shared" si="14"/>
        <v xml:space="preserve"> </v>
      </c>
      <c r="W67" s="178" t="str">
        <f t="shared" si="15"/>
        <v xml:space="preserve"> </v>
      </c>
      <c r="X67" s="178" t="str">
        <f t="shared" si="16"/>
        <v xml:space="preserve"> </v>
      </c>
      <c r="Y67" s="178" t="str">
        <f t="shared" si="17"/>
        <v xml:space="preserve"> </v>
      </c>
      <c r="Z67" s="178" t="str">
        <f t="shared" si="18"/>
        <v xml:space="preserve"> </v>
      </c>
      <c r="AA67" s="178" t="str">
        <f t="shared" si="19"/>
        <v xml:space="preserve"> </v>
      </c>
      <c r="AB67" s="178" t="str">
        <f t="shared" si="20"/>
        <v xml:space="preserve"> </v>
      </c>
      <c r="AC67" s="178" t="str">
        <f t="shared" si="21"/>
        <v xml:space="preserve"> </v>
      </c>
      <c r="AD67" s="178" t="str">
        <f t="shared" si="22"/>
        <v xml:space="preserve"> </v>
      </c>
      <c r="AE67" s="178" t="str">
        <f t="shared" si="23"/>
        <v xml:space="preserve"> </v>
      </c>
      <c r="AF67" s="224" t="str">
        <f t="shared" si="24"/>
        <v xml:space="preserve"> </v>
      </c>
      <c r="AG67" s="224" t="str">
        <f t="shared" si="25"/>
        <v xml:space="preserve"> </v>
      </c>
      <c r="AH67" s="224" t="str">
        <f t="shared" si="26"/>
        <v xml:space="preserve"> </v>
      </c>
      <c r="AI67" s="224" t="str">
        <f t="shared" si="1"/>
        <v xml:space="preserve"> </v>
      </c>
      <c r="AJ67" s="224" t="str">
        <f t="shared" si="2"/>
        <v xml:space="preserve"> </v>
      </c>
      <c r="AK67" s="224" t="str">
        <f t="shared" si="27"/>
        <v xml:space="preserve"> </v>
      </c>
      <c r="AL67" s="224" t="str">
        <f>IF($A67="N/A"," ",IF(PV=1,0,'Pricing Inputs1'!R100))</f>
        <v xml:space="preserve"> </v>
      </c>
      <c r="AM67" s="313" t="str">
        <f t="shared" si="3"/>
        <v xml:space="preserve"> </v>
      </c>
      <c r="BQ67" t="str">
        <f t="shared" si="28"/>
        <v xml:space="preserve"> </v>
      </c>
      <c r="BR67" t="str">
        <f t="shared" si="29"/>
        <v xml:space="preserve"> </v>
      </c>
      <c r="BS67" t="str">
        <f t="shared" si="30"/>
        <v xml:space="preserve"> </v>
      </c>
    </row>
    <row r="68" spans="1:71" x14ac:dyDescent="0.2">
      <c r="A68" s="253" t="str">
        <f>IF(A67="N/A","N/A",IF(EDATE(A67,1)&gt;Inputs!$M$5,"N/A",EDATE(A67,1)))</f>
        <v>N/A</v>
      </c>
      <c r="B68" s="324" t="str">
        <f t="shared" si="4"/>
        <v xml:space="preserve"> </v>
      </c>
      <c r="C68" s="172" t="str">
        <f t="shared" si="5"/>
        <v xml:space="preserve"> </v>
      </c>
      <c r="D68" s="172" t="str">
        <f t="shared" si="6"/>
        <v xml:space="preserve"> </v>
      </c>
      <c r="E68" s="172" t="str">
        <f t="shared" si="7"/>
        <v xml:space="preserve"> </v>
      </c>
      <c r="F68" s="172" t="str">
        <f t="shared" si="8"/>
        <v xml:space="preserve"> </v>
      </c>
      <c r="G68" s="172" t="str">
        <f t="shared" si="9"/>
        <v xml:space="preserve"> </v>
      </c>
      <c r="H68" s="172" t="str">
        <f t="shared" si="10"/>
        <v xml:space="preserve"> </v>
      </c>
      <c r="I68" s="172" t="str">
        <f t="shared" si="11"/>
        <v xml:space="preserve"> </v>
      </c>
      <c r="J68" s="172" t="str">
        <f t="shared" si="12"/>
        <v xml:space="preserve"> </v>
      </c>
      <c r="K68" s="172" t="str">
        <f t="shared" si="13"/>
        <v xml:space="preserve"> </v>
      </c>
      <c r="L68" s="250" t="str">
        <f>IF($A68="N/A"," ",IF(Pricetype1=2,MAX(C68,0),IF(OR(Pricetype1=1,Pricetype1=4),IF(C68=0,0,(_xll.EURO(C68,Strikeprice1,0,0,($AH68+IF(Smile=TRUE,VLOOKUP(MAX(-5,Strikeprice1-C68),Volsmile,2),0)),($A68-DateToday)+15,IF(Pricetype1=1,1,0),0))),C68)))</f>
        <v xml:space="preserve"> </v>
      </c>
      <c r="M68" s="250" t="str">
        <f>IF($A68="N/A"," ",IF(Pricetype1=2,MAX(D68,0),IF(OR(Pricetype1=1,Pricetype1=4),IF(D68=0,0,(_xll.EURO(D68,Strikeprice1,0,0,($AH68+IF(Smile=TRUE,VLOOKUP(MAX(-5,Strikeprice1-D68),Volsmile,2),0)),($A68-DateToday)+15,IF(Pricetype1=1,1,0),0))),D68)))</f>
        <v xml:space="preserve"> </v>
      </c>
      <c r="N68" s="250" t="str">
        <f>IF($A68="N/A"," ",IF(Pricetype1=2,MAX(E68,0),IF(OR(Pricetype1=1,Pricetype1=4),IF(E68=0,0,(_xll.EURO(E68,Strikeprice1,0,0,($AK68+IF(Smile=TRUE,VLOOKUP(MAX(-5,Strikeprice1-E68),Volsmile,2),0)),($A68-DateToday)+15,IF(Pricetype1=1,1,0),0))),E68)))</f>
        <v xml:space="preserve"> </v>
      </c>
      <c r="O68" s="250" t="str">
        <f>IF($A68="N/A"," ",IF(Pricetype1=2,MAX(F68,0),IF(OR(Pricetype1=1,Pricetype1=4),IF(F68=0,0,(_xll.EURO(F68,Strikeprice1,0,0,($AK68+IF(Smile=TRUE,VLOOKUP(MAX(-5,Strikeprice1-F68),Volsmile,2),0)),($A68-DateToday)+15,IF(Pricetype1=1,1,0),0))),F68)))</f>
        <v xml:space="preserve"> </v>
      </c>
      <c r="P68" s="250" t="str">
        <f>IF($A68="N/A"," ",IF(Pricetype1=2,MAX(G68,0),IF(OR(Pricetype1=1,Pricetype1=4),IF(G68=0,0,(_xll.EURO(G68,Strikeprice1,0,0,($AK68+IF(Smile=TRUE,VLOOKUP(MAX(-5,Strikeprice1-G68),Volsmile,2),0)),($A68-DateToday)+15,IF(Pricetype1=1,1,0),0))),G68)))</f>
        <v xml:space="preserve"> </v>
      </c>
      <c r="Q68" s="250" t="str">
        <f>IF($A68="N/A"," ",IF(Pricetype1=2,MAX(H68,0),IF(OR(Pricetype1=1,Pricetype1=4),IF(H68=0,0,(_xll.EURO(H68,Strikeprice1,0,0,($AK68+IF(Smile=TRUE,VLOOKUP(MAX(-5,Strikeprice1-H68),Volsmile,2),0)),($A68-DateToday)+15,IF(Pricetype1=1,1,0),0))),H68)))</f>
        <v xml:space="preserve"> </v>
      </c>
      <c r="R68" s="250" t="str">
        <f>IF($A68="N/A"," ",IF(Pricetype1=2,MAX(I68,0),IF(OR(Pricetype1=1,Pricetype1=4),IF(I68=0,0,(_xll.EURO(I68,Strikeprice1,0,0,($AK68+IF(Smile=TRUE,VLOOKUP(MAX(-5,Strikeprice1-I68),Volsmile,2),0)),($A68-DateToday)+15,IF(Pricetype1=1,1,0),0))),I68)))</f>
        <v xml:space="preserve"> </v>
      </c>
      <c r="S68" s="250" t="str">
        <f>IF($A68="N/A"," ",IF(Pricetype1=2,MAX(J68,0),IF(OR(Pricetype1=1,Pricetype1=4),IF(J68=0,0,(_xll.EURO(J68,Strikeprice1,0,0,($AK68+IF(Smile=TRUE,VLOOKUP(MAX(-5,Strikeprice1-J68),Volsmile,2),0)),($A68-DateToday)+15,IF(Pricetype1=1,1,0),0))),J68)))</f>
        <v xml:space="preserve"> </v>
      </c>
      <c r="T68" s="250" t="str">
        <f>IF($A68="N/A"," ",IF(Pricetype1=2,MAX(K68,0),IF(OR(Pricetype1=1,Pricetype1=4),IF(K68=0,0,(_xll.EURO(K68,Strikeprice1,0,0,($AK68+IF(Smile=TRUE,VLOOKUP(MAX(-5,Strikeprice1-K68),Volsmile,2),0)),($A68-DateToday)+15,IF(Pricetype1=1,1,0),0))),K68)))</f>
        <v xml:space="preserve"> </v>
      </c>
      <c r="U68" s="177" t="str">
        <f t="shared" ref="U68:U131" si="31">IF($A68="N/A"," ",Volume1*$AM68)</f>
        <v xml:space="preserve"> </v>
      </c>
      <c r="V68" s="178" t="str">
        <f t="shared" si="14"/>
        <v xml:space="preserve"> </v>
      </c>
      <c r="W68" s="178" t="str">
        <f t="shared" si="15"/>
        <v xml:space="preserve"> </v>
      </c>
      <c r="X68" s="178" t="str">
        <f t="shared" si="16"/>
        <v xml:space="preserve"> </v>
      </c>
      <c r="Y68" s="178" t="str">
        <f t="shared" si="17"/>
        <v xml:space="preserve"> </v>
      </c>
      <c r="Z68" s="178" t="str">
        <f t="shared" si="18"/>
        <v xml:space="preserve"> </v>
      </c>
      <c r="AA68" s="178" t="str">
        <f t="shared" si="19"/>
        <v xml:space="preserve"> </v>
      </c>
      <c r="AB68" s="178" t="str">
        <f t="shared" si="20"/>
        <v xml:space="preserve"> </v>
      </c>
      <c r="AC68" s="178" t="str">
        <f t="shared" si="21"/>
        <v xml:space="preserve"> </v>
      </c>
      <c r="AD68" s="178" t="str">
        <f t="shared" si="22"/>
        <v xml:space="preserve"> </v>
      </c>
      <c r="AE68" s="178" t="str">
        <f t="shared" si="23"/>
        <v xml:space="preserve"> </v>
      </c>
      <c r="AF68" s="224" t="str">
        <f t="shared" si="24"/>
        <v xml:space="preserve"> </v>
      </c>
      <c r="AG68" s="224" t="str">
        <f t="shared" si="25"/>
        <v xml:space="preserve"> </v>
      </c>
      <c r="AH68" s="224" t="str">
        <f t="shared" si="26"/>
        <v xml:space="preserve"> </v>
      </c>
      <c r="AI68" s="224" t="str">
        <f t="shared" ref="AI68:AI131" si="32">IF($A68="N/A"," ",(VLOOKUP($A68,OffPwrVolTable,(IF(VolBMO1=2,7,IF(VolBMO1=1,6,8))),FALSE)))</f>
        <v xml:space="preserve"> </v>
      </c>
      <c r="AJ68" s="224" t="str">
        <f t="shared" ref="AJ68:AJ131" si="33">IF($A68="N/A"," ",(VLOOKUP($A68,OffPwrVolTable,(IF(VolBMO1=2,3,IF(VolBMO1=1,2,4))),FALSE)*VLOOKUP(MONTH($A68),Volscale,2)))</f>
        <v xml:space="preserve"> </v>
      </c>
      <c r="AK68" s="224" t="str">
        <f t="shared" si="27"/>
        <v xml:space="preserve"> </v>
      </c>
      <c r="AL68" s="224" t="str">
        <f>IF($A68="N/A"," ",IF(PV=1,0,'Pricing Inputs1'!R101))</f>
        <v xml:space="preserve"> </v>
      </c>
      <c r="AM68" s="313" t="str">
        <f t="shared" ref="AM68:AM131" si="34">IF($A68="N/A"," ",(1+AL68/2)^(-2*((EOMONTH(A68,0)+20)-DateToday)/365.25))</f>
        <v xml:space="preserve"> </v>
      </c>
      <c r="BQ68" t="str">
        <f t="shared" si="28"/>
        <v xml:space="preserve"> </v>
      </c>
      <c r="BR68" t="str">
        <f t="shared" si="29"/>
        <v xml:space="preserve"> </v>
      </c>
      <c r="BS68" t="str">
        <f t="shared" si="30"/>
        <v xml:space="preserve"> </v>
      </c>
    </row>
    <row r="69" spans="1:71" x14ac:dyDescent="0.2">
      <c r="A69" s="253" t="str">
        <f>IF(A68="N/A","N/A",IF(EDATE(A68,1)&gt;Inputs!$M$5,"N/A",EDATE(A68,1)))</f>
        <v>N/A</v>
      </c>
      <c r="B69" s="324" t="str">
        <f t="shared" ref="B69:B132" si="35">IF(A69="N/A"," ",YEAR(A69))</f>
        <v xml:space="preserve"> </v>
      </c>
      <c r="C69" s="172" t="str">
        <f t="shared" ref="C69:C132" si="36">IF($A69="N/A"," ",IF(Dayrun1=10,0,IF(Scaler1=1,(VLOOKUP(A69,ScaledPrice1,4)),(VLOOKUP(A69,ScaledPrice1,2)))))</f>
        <v xml:space="preserve"> </v>
      </c>
      <c r="D69" s="172" t="str">
        <f t="shared" ref="D69:D132" si="37">IF(A69="N/A"," ",IF(Dayrun1&gt;=7,0,IF(Scaler1=2,VLOOKUP(A69,ScaledPrice1,2),(VLOOKUP(A69,ScaledPrice1,2))*(2-(VLOOKUP(A69,ScaledPrice1,3))))))</f>
        <v xml:space="preserve"> </v>
      </c>
      <c r="E69" s="172" t="str">
        <f t="shared" ref="E69:E132" si="38">IF($A69="N/A"," ",IF(AND(Dayrun1&gt;=4,Dayrun1&lt;=9),0,VLOOKUP($A69,ScaledPrice1,9)))</f>
        <v xml:space="preserve"> </v>
      </c>
      <c r="F69" s="172" t="str">
        <f t="shared" ref="F69:F132" si="39">IF(A69="N/A"," ",IF(OR(Dayrun1=2,Dayrun1=3,Dayrun1=5,Dayrun1=6,Dayrun1=8,Dayrun1=9),VLOOKUP(A69,ScaledPrice1,IF(Scaler1=1,6,5)),0))</f>
        <v xml:space="preserve"> </v>
      </c>
      <c r="G69" s="172" t="str">
        <f t="shared" ref="G69:G132" si="40">IF(A69="N/A"," ",IF(OR(Dayrun1=2,Dayrun1=3,Dayrun1=5,Dayrun1=6),IF(Scaler1=2,F69,(VLOOKUP(A69,ScaledPrice1,5))*(2-(VLOOKUP(A69,ScaledPrice1,3)))),0))</f>
        <v xml:space="preserve"> </v>
      </c>
      <c r="H69" s="172" t="str">
        <f t="shared" ref="H69:H132" si="41">IF($A69="N/A"," ",IF(OR(Dayrun1=2,Dayrun1=3,Dayrun1=10),VLOOKUP($A69,ScaledPrice1,9),0))</f>
        <v xml:space="preserve"> </v>
      </c>
      <c r="I69" s="172" t="str">
        <f t="shared" ref="I69:I132" si="42">IF(A69="N/A"," ",IF(OR(Dayrun1=3,Dayrun1=6,Dayrun1=9),(VLOOKUP(A69,ScaledPrice1,IF(Scaler1=2,7,8))),0))</f>
        <v xml:space="preserve"> </v>
      </c>
      <c r="J69" s="172" t="str">
        <f t="shared" ref="J69:J132" si="43">IF(A69="N/A"," ",IF(OR(Dayrun1=3,Dayrun1=6),IF(Scaler1=2,I69,(VLOOKUP(A69,ScaledPrice1,7))*(2-(VLOOKUP(A69,ScaledPrice1,3)))),0))</f>
        <v xml:space="preserve"> </v>
      </c>
      <c r="K69" s="172" t="str">
        <f t="shared" ref="K69:K132" si="44">IF($A69="N/A"," ",IF(OR(Dayrun1=3,Dayrun1=10),VLOOKUP($A69,ScaledPrice1,9),0))</f>
        <v xml:space="preserve"> </v>
      </c>
      <c r="L69" s="250" t="str">
        <f>IF($A69="N/A"," ",IF(Pricetype1=2,MAX(C69,0),IF(OR(Pricetype1=1,Pricetype1=4),IF(C69=0,0,(_xll.EURO(C69,Strikeprice1,0,0,($AH69+IF(Smile=TRUE,VLOOKUP(MAX(-5,Strikeprice1-C69),Volsmile,2),0)),($A69-DateToday)+15,IF(Pricetype1=1,1,0),0))),C69)))</f>
        <v xml:space="preserve"> </v>
      </c>
      <c r="M69" s="250" t="str">
        <f>IF($A69="N/A"," ",IF(Pricetype1=2,MAX(D69,0),IF(OR(Pricetype1=1,Pricetype1=4),IF(D69=0,0,(_xll.EURO(D69,Strikeprice1,0,0,($AH69+IF(Smile=TRUE,VLOOKUP(MAX(-5,Strikeprice1-D69),Volsmile,2),0)),($A69-DateToday)+15,IF(Pricetype1=1,1,0),0))),D69)))</f>
        <v xml:space="preserve"> </v>
      </c>
      <c r="N69" s="250" t="str">
        <f>IF($A69="N/A"," ",IF(Pricetype1=2,MAX(E69,0),IF(OR(Pricetype1=1,Pricetype1=4),IF(E69=0,0,(_xll.EURO(E69,Strikeprice1,0,0,($AK69+IF(Smile=TRUE,VLOOKUP(MAX(-5,Strikeprice1-E69),Volsmile,2),0)),($A69-DateToday)+15,IF(Pricetype1=1,1,0),0))),E69)))</f>
        <v xml:space="preserve"> </v>
      </c>
      <c r="O69" s="250" t="str">
        <f>IF($A69="N/A"," ",IF(Pricetype1=2,MAX(F69,0),IF(OR(Pricetype1=1,Pricetype1=4),IF(F69=0,0,(_xll.EURO(F69,Strikeprice1,0,0,($AK69+IF(Smile=TRUE,VLOOKUP(MAX(-5,Strikeprice1-F69),Volsmile,2),0)),($A69-DateToday)+15,IF(Pricetype1=1,1,0),0))),F69)))</f>
        <v xml:space="preserve"> </v>
      </c>
      <c r="P69" s="250" t="str">
        <f>IF($A69="N/A"," ",IF(Pricetype1=2,MAX(G69,0),IF(OR(Pricetype1=1,Pricetype1=4),IF(G69=0,0,(_xll.EURO(G69,Strikeprice1,0,0,($AK69+IF(Smile=TRUE,VLOOKUP(MAX(-5,Strikeprice1-G69),Volsmile,2),0)),($A69-DateToday)+15,IF(Pricetype1=1,1,0),0))),G69)))</f>
        <v xml:space="preserve"> </v>
      </c>
      <c r="Q69" s="250" t="str">
        <f>IF($A69="N/A"," ",IF(Pricetype1=2,MAX(H69,0),IF(OR(Pricetype1=1,Pricetype1=4),IF(H69=0,0,(_xll.EURO(H69,Strikeprice1,0,0,($AK69+IF(Smile=TRUE,VLOOKUP(MAX(-5,Strikeprice1-H69),Volsmile,2),0)),($A69-DateToday)+15,IF(Pricetype1=1,1,0),0))),H69)))</f>
        <v xml:space="preserve"> </v>
      </c>
      <c r="R69" s="250" t="str">
        <f>IF($A69="N/A"," ",IF(Pricetype1=2,MAX(I69,0),IF(OR(Pricetype1=1,Pricetype1=4),IF(I69=0,0,(_xll.EURO(I69,Strikeprice1,0,0,($AK69+IF(Smile=TRUE,VLOOKUP(MAX(-5,Strikeprice1-I69),Volsmile,2),0)),($A69-DateToday)+15,IF(Pricetype1=1,1,0),0))),I69)))</f>
        <v xml:space="preserve"> </v>
      </c>
      <c r="S69" s="250" t="str">
        <f>IF($A69="N/A"," ",IF(Pricetype1=2,MAX(J69,0),IF(OR(Pricetype1=1,Pricetype1=4),IF(J69=0,0,(_xll.EURO(J69,Strikeprice1,0,0,($AK69+IF(Smile=TRUE,VLOOKUP(MAX(-5,Strikeprice1-J69),Volsmile,2),0)),($A69-DateToday)+15,IF(Pricetype1=1,1,0),0))),J69)))</f>
        <v xml:space="preserve"> </v>
      </c>
      <c r="T69" s="250" t="str">
        <f>IF($A69="N/A"," ",IF(Pricetype1=2,MAX(K69,0),IF(OR(Pricetype1=1,Pricetype1=4),IF(K69=0,0,(_xll.EURO(K69,Strikeprice1,0,0,($AK69+IF(Smile=TRUE,VLOOKUP(MAX(-5,Strikeprice1-K69),Volsmile,2),0)),($A69-DateToday)+15,IF(Pricetype1=1,1,0),0))),K69)))</f>
        <v xml:space="preserve"> </v>
      </c>
      <c r="U69" s="177" t="str">
        <f t="shared" si="31"/>
        <v xml:space="preserve"> </v>
      </c>
      <c r="V69" s="178" t="str">
        <f t="shared" ref="V69:V132" si="45">IF($A69="N/A"," ",$U69*(8*($BQ69))*L69)</f>
        <v xml:space="preserve"> </v>
      </c>
      <c r="W69" s="178" t="str">
        <f t="shared" ref="W69:W132" si="46">IF($A69="N/A"," ",$U69*(8*($BQ69))*M69)</f>
        <v xml:space="preserve"> </v>
      </c>
      <c r="X69" s="178" t="str">
        <f t="shared" ref="X69:X132" si="47">IF($A69="N/A"," ",$U69*(8*($BQ69))*N69)</f>
        <v xml:space="preserve"> </v>
      </c>
      <c r="Y69" s="178" t="str">
        <f t="shared" ref="Y69:Y132" si="48">IF($A69="N/A"," ",$U69*(8*($BR69))*O69)</f>
        <v xml:space="preserve"> </v>
      </c>
      <c r="Z69" s="178" t="str">
        <f t="shared" ref="Z69:Z132" si="49">IF($A69="N/A"," ",$U69*(8*($BR69))*P69)</f>
        <v xml:space="preserve"> </v>
      </c>
      <c r="AA69" s="178" t="str">
        <f t="shared" ref="AA69:AA132" si="50">IF($A69="N/A"," ",$U69*(8*($BR69))*Q69)</f>
        <v xml:space="preserve"> </v>
      </c>
      <c r="AB69" s="178" t="str">
        <f t="shared" ref="AB69:AB132" si="51">IF($A69="N/A"," ",$U69*(8*($BS69))*R69)</f>
        <v xml:space="preserve"> </v>
      </c>
      <c r="AC69" s="178" t="str">
        <f t="shared" ref="AC69:AC132" si="52">IF($A69="N/A"," ",$U69*(8*($BS69))*S69)</f>
        <v xml:space="preserve"> </v>
      </c>
      <c r="AD69" s="178" t="str">
        <f t="shared" ref="AD69:AD132" si="53">IF($A69="N/A"," ",$U69*(8*($BS69))*T69)</f>
        <v xml:space="preserve"> </v>
      </c>
      <c r="AE69" s="178" t="str">
        <f t="shared" ref="AE69:AE132" si="54">IF($A69="N/A"," ",SUM(V69:AD69))</f>
        <v xml:space="preserve"> </v>
      </c>
      <c r="AF69" s="224" t="str">
        <f t="shared" ref="AF69:AF132" si="55">IF(A69="N/A"," ",(VLOOKUP(A69,PowerVolTable,(IF(VolBMO1=2,7,IF(VolBMO1=1,6,8))),FALSE)))</f>
        <v xml:space="preserve"> </v>
      </c>
      <c r="AG69" s="224" t="str">
        <f t="shared" ref="AG69:AG132" si="56">IF(A69="N/A"," ",(VLOOKUP(A69,IntraPowerVol,(IF(VolBMO1=2,3,IF(VolBMO1=1,2,4))),FALSE)*VLOOKUP(MONTH($A69),Volscale,2)))</f>
        <v xml:space="preserve"> </v>
      </c>
      <c r="AH69" s="224" t="str">
        <f t="shared" ref="AH69:AH132" si="57">IF($A69="N/A"," ",IF(VolType1=1,AG69,AF69))</f>
        <v xml:space="preserve"> </v>
      </c>
      <c r="AI69" s="224" t="str">
        <f t="shared" si="32"/>
        <v xml:space="preserve"> </v>
      </c>
      <c r="AJ69" s="224" t="str">
        <f t="shared" si="33"/>
        <v xml:space="preserve"> </v>
      </c>
      <c r="AK69" s="224" t="str">
        <f t="shared" ref="AK69:AK132" si="58">IF($A69="N/A"," ",IF(VolType1=1,AJ69,AI69))</f>
        <v xml:space="preserve"> </v>
      </c>
      <c r="AL69" s="224" t="str">
        <f>IF($A69="N/A"," ",IF(PV=1,0,'Pricing Inputs1'!R102))</f>
        <v xml:space="preserve"> </v>
      </c>
      <c r="AM69" s="313" t="str">
        <f t="shared" si="34"/>
        <v xml:space="preserve"> </v>
      </c>
      <c r="BQ69" t="str">
        <f t="shared" ref="BQ69:BQ132" si="59">IF($A69="N/A"," ",(VLOOKUP($A69,NumberofDaysTable,2)))</f>
        <v xml:space="preserve"> </v>
      </c>
      <c r="BR69" t="str">
        <f t="shared" ref="BR69:BR132" si="60">IF($A69="N/A"," ",(VLOOKUP($A69,NumberofDaysTable,3)))</f>
        <v xml:space="preserve"> </v>
      </c>
      <c r="BS69" t="str">
        <f t="shared" ref="BS69:BS132" si="61">IF($A69="N/A"," ",(VLOOKUP($A69,NumberofDaysTable,4)))</f>
        <v xml:space="preserve"> </v>
      </c>
    </row>
    <row r="70" spans="1:71" x14ac:dyDescent="0.2">
      <c r="A70" s="253" t="str">
        <f>IF(A69="N/A","N/A",IF(EDATE(A69,1)&gt;Inputs!$M$5,"N/A",EDATE(A69,1)))</f>
        <v>N/A</v>
      </c>
      <c r="B70" s="324" t="str">
        <f t="shared" si="35"/>
        <v xml:space="preserve"> </v>
      </c>
      <c r="C70" s="172" t="str">
        <f t="shared" si="36"/>
        <v xml:space="preserve"> </v>
      </c>
      <c r="D70" s="172" t="str">
        <f t="shared" si="37"/>
        <v xml:space="preserve"> </v>
      </c>
      <c r="E70" s="172" t="str">
        <f t="shared" si="38"/>
        <v xml:space="preserve"> </v>
      </c>
      <c r="F70" s="172" t="str">
        <f t="shared" si="39"/>
        <v xml:space="preserve"> </v>
      </c>
      <c r="G70" s="172" t="str">
        <f t="shared" si="40"/>
        <v xml:space="preserve"> </v>
      </c>
      <c r="H70" s="172" t="str">
        <f t="shared" si="41"/>
        <v xml:space="preserve"> </v>
      </c>
      <c r="I70" s="172" t="str">
        <f t="shared" si="42"/>
        <v xml:space="preserve"> </v>
      </c>
      <c r="J70" s="172" t="str">
        <f t="shared" si="43"/>
        <v xml:space="preserve"> </v>
      </c>
      <c r="K70" s="172" t="str">
        <f t="shared" si="44"/>
        <v xml:space="preserve"> </v>
      </c>
      <c r="L70" s="250" t="str">
        <f>IF($A70="N/A"," ",IF(Pricetype1=2,MAX(C70,0),IF(OR(Pricetype1=1,Pricetype1=4),IF(C70=0,0,(_xll.EURO(C70,Strikeprice1,0,0,($AH70+IF(Smile=TRUE,VLOOKUP(MAX(-5,Strikeprice1-C70),Volsmile,2),0)),($A70-DateToday)+15,IF(Pricetype1=1,1,0),0))),C70)))</f>
        <v xml:space="preserve"> </v>
      </c>
      <c r="M70" s="250" t="str">
        <f>IF($A70="N/A"," ",IF(Pricetype1=2,MAX(D70,0),IF(OR(Pricetype1=1,Pricetype1=4),IF(D70=0,0,(_xll.EURO(D70,Strikeprice1,0,0,($AH70+IF(Smile=TRUE,VLOOKUP(MAX(-5,Strikeprice1-D70),Volsmile,2),0)),($A70-DateToday)+15,IF(Pricetype1=1,1,0),0))),D70)))</f>
        <v xml:space="preserve"> </v>
      </c>
      <c r="N70" s="250" t="str">
        <f>IF($A70="N/A"," ",IF(Pricetype1=2,MAX(E70,0),IF(OR(Pricetype1=1,Pricetype1=4),IF(E70=0,0,(_xll.EURO(E70,Strikeprice1,0,0,($AK70+IF(Smile=TRUE,VLOOKUP(MAX(-5,Strikeprice1-E70),Volsmile,2),0)),($A70-DateToday)+15,IF(Pricetype1=1,1,0),0))),E70)))</f>
        <v xml:space="preserve"> </v>
      </c>
      <c r="O70" s="250" t="str">
        <f>IF($A70="N/A"," ",IF(Pricetype1=2,MAX(F70,0),IF(OR(Pricetype1=1,Pricetype1=4),IF(F70=0,0,(_xll.EURO(F70,Strikeprice1,0,0,($AK70+IF(Smile=TRUE,VLOOKUP(MAX(-5,Strikeprice1-F70),Volsmile,2),0)),($A70-DateToday)+15,IF(Pricetype1=1,1,0),0))),F70)))</f>
        <v xml:space="preserve"> </v>
      </c>
      <c r="P70" s="250" t="str">
        <f>IF($A70="N/A"," ",IF(Pricetype1=2,MAX(G70,0),IF(OR(Pricetype1=1,Pricetype1=4),IF(G70=0,0,(_xll.EURO(G70,Strikeprice1,0,0,($AK70+IF(Smile=TRUE,VLOOKUP(MAX(-5,Strikeprice1-G70),Volsmile,2),0)),($A70-DateToday)+15,IF(Pricetype1=1,1,0),0))),G70)))</f>
        <v xml:space="preserve"> </v>
      </c>
      <c r="Q70" s="250" t="str">
        <f>IF($A70="N/A"," ",IF(Pricetype1=2,MAX(H70,0),IF(OR(Pricetype1=1,Pricetype1=4),IF(H70=0,0,(_xll.EURO(H70,Strikeprice1,0,0,($AK70+IF(Smile=TRUE,VLOOKUP(MAX(-5,Strikeprice1-H70),Volsmile,2),0)),($A70-DateToday)+15,IF(Pricetype1=1,1,0),0))),H70)))</f>
        <v xml:space="preserve"> </v>
      </c>
      <c r="R70" s="250" t="str">
        <f>IF($A70="N/A"," ",IF(Pricetype1=2,MAX(I70,0),IF(OR(Pricetype1=1,Pricetype1=4),IF(I70=0,0,(_xll.EURO(I70,Strikeprice1,0,0,($AK70+IF(Smile=TRUE,VLOOKUP(MAX(-5,Strikeprice1-I70),Volsmile,2),0)),($A70-DateToday)+15,IF(Pricetype1=1,1,0),0))),I70)))</f>
        <v xml:space="preserve"> </v>
      </c>
      <c r="S70" s="250" t="str">
        <f>IF($A70="N/A"," ",IF(Pricetype1=2,MAX(J70,0),IF(OR(Pricetype1=1,Pricetype1=4),IF(J70=0,0,(_xll.EURO(J70,Strikeprice1,0,0,($AK70+IF(Smile=TRUE,VLOOKUP(MAX(-5,Strikeprice1-J70),Volsmile,2),0)),($A70-DateToday)+15,IF(Pricetype1=1,1,0),0))),J70)))</f>
        <v xml:space="preserve"> </v>
      </c>
      <c r="T70" s="250" t="str">
        <f>IF($A70="N/A"," ",IF(Pricetype1=2,MAX(K70,0),IF(OR(Pricetype1=1,Pricetype1=4),IF(K70=0,0,(_xll.EURO(K70,Strikeprice1,0,0,($AK70+IF(Smile=TRUE,VLOOKUP(MAX(-5,Strikeprice1-K70),Volsmile,2),0)),($A70-DateToday)+15,IF(Pricetype1=1,1,0),0))),K70)))</f>
        <v xml:space="preserve"> </v>
      </c>
      <c r="U70" s="177" t="str">
        <f t="shared" si="31"/>
        <v xml:space="preserve"> </v>
      </c>
      <c r="V70" s="178" t="str">
        <f t="shared" si="45"/>
        <v xml:space="preserve"> </v>
      </c>
      <c r="W70" s="178" t="str">
        <f t="shared" si="46"/>
        <v xml:space="preserve"> </v>
      </c>
      <c r="X70" s="178" t="str">
        <f t="shared" si="47"/>
        <v xml:space="preserve"> </v>
      </c>
      <c r="Y70" s="178" t="str">
        <f t="shared" si="48"/>
        <v xml:space="preserve"> </v>
      </c>
      <c r="Z70" s="178" t="str">
        <f t="shared" si="49"/>
        <v xml:space="preserve"> </v>
      </c>
      <c r="AA70" s="178" t="str">
        <f t="shared" si="50"/>
        <v xml:space="preserve"> </v>
      </c>
      <c r="AB70" s="178" t="str">
        <f t="shared" si="51"/>
        <v xml:space="preserve"> </v>
      </c>
      <c r="AC70" s="178" t="str">
        <f t="shared" si="52"/>
        <v xml:space="preserve"> </v>
      </c>
      <c r="AD70" s="178" t="str">
        <f t="shared" si="53"/>
        <v xml:space="preserve"> </v>
      </c>
      <c r="AE70" s="178" t="str">
        <f t="shared" si="54"/>
        <v xml:space="preserve"> </v>
      </c>
      <c r="AF70" s="224" t="str">
        <f t="shared" si="55"/>
        <v xml:space="preserve"> </v>
      </c>
      <c r="AG70" s="224" t="str">
        <f t="shared" si="56"/>
        <v xml:space="preserve"> </v>
      </c>
      <c r="AH70" s="224" t="str">
        <f t="shared" si="57"/>
        <v xml:space="preserve"> </v>
      </c>
      <c r="AI70" s="224" t="str">
        <f t="shared" si="32"/>
        <v xml:space="preserve"> </v>
      </c>
      <c r="AJ70" s="224" t="str">
        <f t="shared" si="33"/>
        <v xml:space="preserve"> </v>
      </c>
      <c r="AK70" s="224" t="str">
        <f t="shared" si="58"/>
        <v xml:space="preserve"> </v>
      </c>
      <c r="AL70" s="224" t="str">
        <f>IF($A70="N/A"," ",IF(PV=1,0,'Pricing Inputs1'!R103))</f>
        <v xml:space="preserve"> </v>
      </c>
      <c r="AM70" s="313" t="str">
        <f t="shared" si="34"/>
        <v xml:space="preserve"> </v>
      </c>
      <c r="BQ70" t="str">
        <f t="shared" si="59"/>
        <v xml:space="preserve"> </v>
      </c>
      <c r="BR70" t="str">
        <f t="shared" si="60"/>
        <v xml:space="preserve"> </v>
      </c>
      <c r="BS70" t="str">
        <f t="shared" si="61"/>
        <v xml:space="preserve"> </v>
      </c>
    </row>
    <row r="71" spans="1:71" x14ac:dyDescent="0.2">
      <c r="A71" s="253" t="str">
        <f>IF(A70="N/A","N/A",IF(EDATE(A70,1)&gt;Inputs!$M$5,"N/A",EDATE(A70,1)))</f>
        <v>N/A</v>
      </c>
      <c r="B71" s="324" t="str">
        <f t="shared" si="35"/>
        <v xml:space="preserve"> </v>
      </c>
      <c r="C71" s="172" t="str">
        <f t="shared" si="36"/>
        <v xml:space="preserve"> </v>
      </c>
      <c r="D71" s="172" t="str">
        <f t="shared" si="37"/>
        <v xml:space="preserve"> </v>
      </c>
      <c r="E71" s="172" t="str">
        <f t="shared" si="38"/>
        <v xml:space="preserve"> </v>
      </c>
      <c r="F71" s="172" t="str">
        <f t="shared" si="39"/>
        <v xml:space="preserve"> </v>
      </c>
      <c r="G71" s="172" t="str">
        <f t="shared" si="40"/>
        <v xml:space="preserve"> </v>
      </c>
      <c r="H71" s="172" t="str">
        <f t="shared" si="41"/>
        <v xml:space="preserve"> </v>
      </c>
      <c r="I71" s="172" t="str">
        <f t="shared" si="42"/>
        <v xml:space="preserve"> </v>
      </c>
      <c r="J71" s="172" t="str">
        <f t="shared" si="43"/>
        <v xml:space="preserve"> </v>
      </c>
      <c r="K71" s="172" t="str">
        <f t="shared" si="44"/>
        <v xml:space="preserve"> </v>
      </c>
      <c r="L71" s="250" t="str">
        <f>IF($A71="N/A"," ",IF(Pricetype1=2,MAX(C71,0),IF(OR(Pricetype1=1,Pricetype1=4),IF(C71=0,0,(_xll.EURO(C71,Strikeprice1,0,0,($AH71+IF(Smile=TRUE,VLOOKUP(MAX(-5,Strikeprice1-C71),Volsmile,2),0)),($A71-DateToday)+15,IF(Pricetype1=1,1,0),0))),C71)))</f>
        <v xml:space="preserve"> </v>
      </c>
      <c r="M71" s="250" t="str">
        <f>IF($A71="N/A"," ",IF(Pricetype1=2,MAX(D71,0),IF(OR(Pricetype1=1,Pricetype1=4),IF(D71=0,0,(_xll.EURO(D71,Strikeprice1,0,0,($AH71+IF(Smile=TRUE,VLOOKUP(MAX(-5,Strikeprice1-D71),Volsmile,2),0)),($A71-DateToday)+15,IF(Pricetype1=1,1,0),0))),D71)))</f>
        <v xml:space="preserve"> </v>
      </c>
      <c r="N71" s="250" t="str">
        <f>IF($A71="N/A"," ",IF(Pricetype1=2,MAX(E71,0),IF(OR(Pricetype1=1,Pricetype1=4),IF(E71=0,0,(_xll.EURO(E71,Strikeprice1,0,0,($AK71+IF(Smile=TRUE,VLOOKUP(MAX(-5,Strikeprice1-E71),Volsmile,2),0)),($A71-DateToday)+15,IF(Pricetype1=1,1,0),0))),E71)))</f>
        <v xml:space="preserve"> </v>
      </c>
      <c r="O71" s="250" t="str">
        <f>IF($A71="N/A"," ",IF(Pricetype1=2,MAX(F71,0),IF(OR(Pricetype1=1,Pricetype1=4),IF(F71=0,0,(_xll.EURO(F71,Strikeprice1,0,0,($AK71+IF(Smile=TRUE,VLOOKUP(MAX(-5,Strikeprice1-F71),Volsmile,2),0)),($A71-DateToday)+15,IF(Pricetype1=1,1,0),0))),F71)))</f>
        <v xml:space="preserve"> </v>
      </c>
      <c r="P71" s="250" t="str">
        <f>IF($A71="N/A"," ",IF(Pricetype1=2,MAX(G71,0),IF(OR(Pricetype1=1,Pricetype1=4),IF(G71=0,0,(_xll.EURO(G71,Strikeprice1,0,0,($AK71+IF(Smile=TRUE,VLOOKUP(MAX(-5,Strikeprice1-G71),Volsmile,2),0)),($A71-DateToday)+15,IF(Pricetype1=1,1,0),0))),G71)))</f>
        <v xml:space="preserve"> </v>
      </c>
      <c r="Q71" s="250" t="str">
        <f>IF($A71="N/A"," ",IF(Pricetype1=2,MAX(H71,0),IF(OR(Pricetype1=1,Pricetype1=4),IF(H71=0,0,(_xll.EURO(H71,Strikeprice1,0,0,($AK71+IF(Smile=TRUE,VLOOKUP(MAX(-5,Strikeprice1-H71),Volsmile,2),0)),($A71-DateToday)+15,IF(Pricetype1=1,1,0),0))),H71)))</f>
        <v xml:space="preserve"> </v>
      </c>
      <c r="R71" s="250" t="str">
        <f>IF($A71="N/A"," ",IF(Pricetype1=2,MAX(I71,0),IF(OR(Pricetype1=1,Pricetype1=4),IF(I71=0,0,(_xll.EURO(I71,Strikeprice1,0,0,($AK71+IF(Smile=TRUE,VLOOKUP(MAX(-5,Strikeprice1-I71),Volsmile,2),0)),($A71-DateToday)+15,IF(Pricetype1=1,1,0),0))),I71)))</f>
        <v xml:space="preserve"> </v>
      </c>
      <c r="S71" s="250" t="str">
        <f>IF($A71="N/A"," ",IF(Pricetype1=2,MAX(J71,0),IF(OR(Pricetype1=1,Pricetype1=4),IF(J71=0,0,(_xll.EURO(J71,Strikeprice1,0,0,($AK71+IF(Smile=TRUE,VLOOKUP(MAX(-5,Strikeprice1-J71),Volsmile,2),0)),($A71-DateToday)+15,IF(Pricetype1=1,1,0),0))),J71)))</f>
        <v xml:space="preserve"> </v>
      </c>
      <c r="T71" s="250" t="str">
        <f>IF($A71="N/A"," ",IF(Pricetype1=2,MAX(K71,0),IF(OR(Pricetype1=1,Pricetype1=4),IF(K71=0,0,(_xll.EURO(K71,Strikeprice1,0,0,($AK71+IF(Smile=TRUE,VLOOKUP(MAX(-5,Strikeprice1-K71),Volsmile,2),0)),($A71-DateToday)+15,IF(Pricetype1=1,1,0),0))),K71)))</f>
        <v xml:space="preserve"> </v>
      </c>
      <c r="U71" s="177" t="str">
        <f t="shared" si="31"/>
        <v xml:space="preserve"> </v>
      </c>
      <c r="V71" s="178" t="str">
        <f t="shared" si="45"/>
        <v xml:space="preserve"> </v>
      </c>
      <c r="W71" s="178" t="str">
        <f t="shared" si="46"/>
        <v xml:space="preserve"> </v>
      </c>
      <c r="X71" s="178" t="str">
        <f t="shared" si="47"/>
        <v xml:space="preserve"> </v>
      </c>
      <c r="Y71" s="178" t="str">
        <f t="shared" si="48"/>
        <v xml:space="preserve"> </v>
      </c>
      <c r="Z71" s="178" t="str">
        <f t="shared" si="49"/>
        <v xml:space="preserve"> </v>
      </c>
      <c r="AA71" s="178" t="str">
        <f t="shared" si="50"/>
        <v xml:space="preserve"> </v>
      </c>
      <c r="AB71" s="178" t="str">
        <f t="shared" si="51"/>
        <v xml:space="preserve"> </v>
      </c>
      <c r="AC71" s="178" t="str">
        <f t="shared" si="52"/>
        <v xml:space="preserve"> </v>
      </c>
      <c r="AD71" s="178" t="str">
        <f t="shared" si="53"/>
        <v xml:space="preserve"> </v>
      </c>
      <c r="AE71" s="178" t="str">
        <f t="shared" si="54"/>
        <v xml:space="preserve"> </v>
      </c>
      <c r="AF71" s="224" t="str">
        <f t="shared" si="55"/>
        <v xml:space="preserve"> </v>
      </c>
      <c r="AG71" s="224" t="str">
        <f t="shared" si="56"/>
        <v xml:space="preserve"> </v>
      </c>
      <c r="AH71" s="224" t="str">
        <f t="shared" si="57"/>
        <v xml:space="preserve"> </v>
      </c>
      <c r="AI71" s="224" t="str">
        <f t="shared" si="32"/>
        <v xml:space="preserve"> </v>
      </c>
      <c r="AJ71" s="224" t="str">
        <f t="shared" si="33"/>
        <v xml:space="preserve"> </v>
      </c>
      <c r="AK71" s="224" t="str">
        <f t="shared" si="58"/>
        <v xml:space="preserve"> </v>
      </c>
      <c r="AL71" s="224" t="str">
        <f>IF($A71="N/A"," ",IF(PV=1,0,'Pricing Inputs1'!R104))</f>
        <v xml:space="preserve"> </v>
      </c>
      <c r="AM71" s="313" t="str">
        <f t="shared" si="34"/>
        <v xml:space="preserve"> </v>
      </c>
      <c r="BQ71" t="str">
        <f t="shared" si="59"/>
        <v xml:space="preserve"> </v>
      </c>
      <c r="BR71" t="str">
        <f t="shared" si="60"/>
        <v xml:space="preserve"> </v>
      </c>
      <c r="BS71" t="str">
        <f t="shared" si="61"/>
        <v xml:space="preserve"> </v>
      </c>
    </row>
    <row r="72" spans="1:71" x14ac:dyDescent="0.2">
      <c r="A72" s="253" t="str">
        <f>IF(A71="N/A","N/A",IF(EDATE(A71,1)&gt;Inputs!$M$5,"N/A",EDATE(A71,1)))</f>
        <v>N/A</v>
      </c>
      <c r="B72" s="324" t="str">
        <f t="shared" si="35"/>
        <v xml:space="preserve"> </v>
      </c>
      <c r="C72" s="172" t="str">
        <f t="shared" si="36"/>
        <v xml:space="preserve"> </v>
      </c>
      <c r="D72" s="172" t="str">
        <f t="shared" si="37"/>
        <v xml:space="preserve"> </v>
      </c>
      <c r="E72" s="172" t="str">
        <f t="shared" si="38"/>
        <v xml:space="preserve"> </v>
      </c>
      <c r="F72" s="172" t="str">
        <f t="shared" si="39"/>
        <v xml:space="preserve"> </v>
      </c>
      <c r="G72" s="172" t="str">
        <f t="shared" si="40"/>
        <v xml:space="preserve"> </v>
      </c>
      <c r="H72" s="172" t="str">
        <f t="shared" si="41"/>
        <v xml:space="preserve"> </v>
      </c>
      <c r="I72" s="172" t="str">
        <f t="shared" si="42"/>
        <v xml:space="preserve"> </v>
      </c>
      <c r="J72" s="172" t="str">
        <f t="shared" si="43"/>
        <v xml:space="preserve"> </v>
      </c>
      <c r="K72" s="172" t="str">
        <f t="shared" si="44"/>
        <v xml:space="preserve"> </v>
      </c>
      <c r="L72" s="250" t="str">
        <f>IF($A72="N/A"," ",IF(Pricetype1=2,MAX(C72,0),IF(OR(Pricetype1=1,Pricetype1=4),IF(C72=0,0,(_xll.EURO(C72,Strikeprice1,0,0,($AH72+IF(Smile=TRUE,VLOOKUP(MAX(-5,Strikeprice1-C72),Volsmile,2),0)),($A72-DateToday)+15,IF(Pricetype1=1,1,0),0))),C72)))</f>
        <v xml:space="preserve"> </v>
      </c>
      <c r="M72" s="250" t="str">
        <f>IF($A72="N/A"," ",IF(Pricetype1=2,MAX(D72,0),IF(OR(Pricetype1=1,Pricetype1=4),IF(D72=0,0,(_xll.EURO(D72,Strikeprice1,0,0,($AH72+IF(Smile=TRUE,VLOOKUP(MAX(-5,Strikeprice1-D72),Volsmile,2),0)),($A72-DateToday)+15,IF(Pricetype1=1,1,0),0))),D72)))</f>
        <v xml:space="preserve"> </v>
      </c>
      <c r="N72" s="250" t="str">
        <f>IF($A72="N/A"," ",IF(Pricetype1=2,MAX(E72,0),IF(OR(Pricetype1=1,Pricetype1=4),IF(E72=0,0,(_xll.EURO(E72,Strikeprice1,0,0,($AK72+IF(Smile=TRUE,VLOOKUP(MAX(-5,Strikeprice1-E72),Volsmile,2),0)),($A72-DateToday)+15,IF(Pricetype1=1,1,0),0))),E72)))</f>
        <v xml:space="preserve"> </v>
      </c>
      <c r="O72" s="250" t="str">
        <f>IF($A72="N/A"," ",IF(Pricetype1=2,MAX(F72,0),IF(OR(Pricetype1=1,Pricetype1=4),IF(F72=0,0,(_xll.EURO(F72,Strikeprice1,0,0,($AK72+IF(Smile=TRUE,VLOOKUP(MAX(-5,Strikeprice1-F72),Volsmile,2),0)),($A72-DateToday)+15,IF(Pricetype1=1,1,0),0))),F72)))</f>
        <v xml:space="preserve"> </v>
      </c>
      <c r="P72" s="250" t="str">
        <f>IF($A72="N/A"," ",IF(Pricetype1=2,MAX(G72,0),IF(OR(Pricetype1=1,Pricetype1=4),IF(G72=0,0,(_xll.EURO(G72,Strikeprice1,0,0,($AK72+IF(Smile=TRUE,VLOOKUP(MAX(-5,Strikeprice1-G72),Volsmile,2),0)),($A72-DateToday)+15,IF(Pricetype1=1,1,0),0))),G72)))</f>
        <v xml:space="preserve"> </v>
      </c>
      <c r="Q72" s="250" t="str">
        <f>IF($A72="N/A"," ",IF(Pricetype1=2,MAX(H72,0),IF(OR(Pricetype1=1,Pricetype1=4),IF(H72=0,0,(_xll.EURO(H72,Strikeprice1,0,0,($AK72+IF(Smile=TRUE,VLOOKUP(MAX(-5,Strikeprice1-H72),Volsmile,2),0)),($A72-DateToday)+15,IF(Pricetype1=1,1,0),0))),H72)))</f>
        <v xml:space="preserve"> </v>
      </c>
      <c r="R72" s="250" t="str">
        <f>IF($A72="N/A"," ",IF(Pricetype1=2,MAX(I72,0),IF(OR(Pricetype1=1,Pricetype1=4),IF(I72=0,0,(_xll.EURO(I72,Strikeprice1,0,0,($AK72+IF(Smile=TRUE,VLOOKUP(MAX(-5,Strikeprice1-I72),Volsmile,2),0)),($A72-DateToday)+15,IF(Pricetype1=1,1,0),0))),I72)))</f>
        <v xml:space="preserve"> </v>
      </c>
      <c r="S72" s="250" t="str">
        <f>IF($A72="N/A"," ",IF(Pricetype1=2,MAX(J72,0),IF(OR(Pricetype1=1,Pricetype1=4),IF(J72=0,0,(_xll.EURO(J72,Strikeprice1,0,0,($AK72+IF(Smile=TRUE,VLOOKUP(MAX(-5,Strikeprice1-J72),Volsmile,2),0)),($A72-DateToday)+15,IF(Pricetype1=1,1,0),0))),J72)))</f>
        <v xml:space="preserve"> </v>
      </c>
      <c r="T72" s="250" t="str">
        <f>IF($A72="N/A"," ",IF(Pricetype1=2,MAX(K72,0),IF(OR(Pricetype1=1,Pricetype1=4),IF(K72=0,0,(_xll.EURO(K72,Strikeprice1,0,0,($AK72+IF(Smile=TRUE,VLOOKUP(MAX(-5,Strikeprice1-K72),Volsmile,2),0)),($A72-DateToday)+15,IF(Pricetype1=1,1,0),0))),K72)))</f>
        <v xml:space="preserve"> </v>
      </c>
      <c r="U72" s="177" t="str">
        <f t="shared" si="31"/>
        <v xml:space="preserve"> </v>
      </c>
      <c r="V72" s="178" t="str">
        <f t="shared" si="45"/>
        <v xml:space="preserve"> </v>
      </c>
      <c r="W72" s="178" t="str">
        <f t="shared" si="46"/>
        <v xml:space="preserve"> </v>
      </c>
      <c r="X72" s="178" t="str">
        <f t="shared" si="47"/>
        <v xml:space="preserve"> </v>
      </c>
      <c r="Y72" s="178" t="str">
        <f t="shared" si="48"/>
        <v xml:space="preserve"> </v>
      </c>
      <c r="Z72" s="178" t="str">
        <f t="shared" si="49"/>
        <v xml:space="preserve"> </v>
      </c>
      <c r="AA72" s="178" t="str">
        <f t="shared" si="50"/>
        <v xml:space="preserve"> </v>
      </c>
      <c r="AB72" s="178" t="str">
        <f t="shared" si="51"/>
        <v xml:space="preserve"> </v>
      </c>
      <c r="AC72" s="178" t="str">
        <f t="shared" si="52"/>
        <v xml:space="preserve"> </v>
      </c>
      <c r="AD72" s="178" t="str">
        <f t="shared" si="53"/>
        <v xml:space="preserve"> </v>
      </c>
      <c r="AE72" s="178" t="str">
        <f t="shared" si="54"/>
        <v xml:space="preserve"> </v>
      </c>
      <c r="AF72" s="224" t="str">
        <f t="shared" si="55"/>
        <v xml:space="preserve"> </v>
      </c>
      <c r="AG72" s="224" t="str">
        <f t="shared" si="56"/>
        <v xml:space="preserve"> </v>
      </c>
      <c r="AH72" s="224" t="str">
        <f t="shared" si="57"/>
        <v xml:space="preserve"> </v>
      </c>
      <c r="AI72" s="224" t="str">
        <f t="shared" si="32"/>
        <v xml:space="preserve"> </v>
      </c>
      <c r="AJ72" s="224" t="str">
        <f t="shared" si="33"/>
        <v xml:space="preserve"> </v>
      </c>
      <c r="AK72" s="224" t="str">
        <f t="shared" si="58"/>
        <v xml:space="preserve"> </v>
      </c>
      <c r="AL72" s="224" t="str">
        <f>IF($A72="N/A"," ",IF(PV=1,0,'Pricing Inputs1'!R105))</f>
        <v xml:space="preserve"> </v>
      </c>
      <c r="AM72" s="313" t="str">
        <f t="shared" si="34"/>
        <v xml:space="preserve"> </v>
      </c>
      <c r="BQ72" t="str">
        <f t="shared" si="59"/>
        <v xml:space="preserve"> </v>
      </c>
      <c r="BR72" t="str">
        <f t="shared" si="60"/>
        <v xml:space="preserve"> </v>
      </c>
      <c r="BS72" t="str">
        <f t="shared" si="61"/>
        <v xml:space="preserve"> </v>
      </c>
    </row>
    <row r="73" spans="1:71" x14ac:dyDescent="0.2">
      <c r="A73" s="253" t="str">
        <f>IF(A72="N/A","N/A",IF(EDATE(A72,1)&gt;Inputs!$M$5,"N/A",EDATE(A72,1)))</f>
        <v>N/A</v>
      </c>
      <c r="B73" s="324" t="str">
        <f t="shared" si="35"/>
        <v xml:space="preserve"> </v>
      </c>
      <c r="C73" s="172" t="str">
        <f t="shared" si="36"/>
        <v xml:space="preserve"> </v>
      </c>
      <c r="D73" s="172" t="str">
        <f t="shared" si="37"/>
        <v xml:space="preserve"> </v>
      </c>
      <c r="E73" s="172" t="str">
        <f t="shared" si="38"/>
        <v xml:space="preserve"> </v>
      </c>
      <c r="F73" s="172" t="str">
        <f t="shared" si="39"/>
        <v xml:space="preserve"> </v>
      </c>
      <c r="G73" s="172" t="str">
        <f t="shared" si="40"/>
        <v xml:space="preserve"> </v>
      </c>
      <c r="H73" s="172" t="str">
        <f t="shared" si="41"/>
        <v xml:space="preserve"> </v>
      </c>
      <c r="I73" s="172" t="str">
        <f t="shared" si="42"/>
        <v xml:space="preserve"> </v>
      </c>
      <c r="J73" s="172" t="str">
        <f t="shared" si="43"/>
        <v xml:space="preserve"> </v>
      </c>
      <c r="K73" s="172" t="str">
        <f t="shared" si="44"/>
        <v xml:space="preserve"> </v>
      </c>
      <c r="L73" s="250" t="str">
        <f>IF($A73="N/A"," ",IF(Pricetype1=2,MAX(C73,0),IF(OR(Pricetype1=1,Pricetype1=4),IF(C73=0,0,(_xll.EURO(C73,Strikeprice1,0,0,($AH73+IF(Smile=TRUE,VLOOKUP(MAX(-5,Strikeprice1-C73),Volsmile,2),0)),($A73-DateToday)+15,IF(Pricetype1=1,1,0),0))),C73)))</f>
        <v xml:space="preserve"> </v>
      </c>
      <c r="M73" s="250" t="str">
        <f>IF($A73="N/A"," ",IF(Pricetype1=2,MAX(D73,0),IF(OR(Pricetype1=1,Pricetype1=4),IF(D73=0,0,(_xll.EURO(D73,Strikeprice1,0,0,($AH73+IF(Smile=TRUE,VLOOKUP(MAX(-5,Strikeprice1-D73),Volsmile,2),0)),($A73-DateToday)+15,IF(Pricetype1=1,1,0),0))),D73)))</f>
        <v xml:space="preserve"> </v>
      </c>
      <c r="N73" s="250" t="str">
        <f>IF($A73="N/A"," ",IF(Pricetype1=2,MAX(E73,0),IF(OR(Pricetype1=1,Pricetype1=4),IF(E73=0,0,(_xll.EURO(E73,Strikeprice1,0,0,($AK73+IF(Smile=TRUE,VLOOKUP(MAX(-5,Strikeprice1-E73),Volsmile,2),0)),($A73-DateToday)+15,IF(Pricetype1=1,1,0),0))),E73)))</f>
        <v xml:space="preserve"> </v>
      </c>
      <c r="O73" s="250" t="str">
        <f>IF($A73="N/A"," ",IF(Pricetype1=2,MAX(F73,0),IF(OR(Pricetype1=1,Pricetype1=4),IF(F73=0,0,(_xll.EURO(F73,Strikeprice1,0,0,($AK73+IF(Smile=TRUE,VLOOKUP(MAX(-5,Strikeprice1-F73),Volsmile,2),0)),($A73-DateToday)+15,IF(Pricetype1=1,1,0),0))),F73)))</f>
        <v xml:space="preserve"> </v>
      </c>
      <c r="P73" s="250" t="str">
        <f>IF($A73="N/A"," ",IF(Pricetype1=2,MAX(G73,0),IF(OR(Pricetype1=1,Pricetype1=4),IF(G73=0,0,(_xll.EURO(G73,Strikeprice1,0,0,($AK73+IF(Smile=TRUE,VLOOKUP(MAX(-5,Strikeprice1-G73),Volsmile,2),0)),($A73-DateToday)+15,IF(Pricetype1=1,1,0),0))),G73)))</f>
        <v xml:space="preserve"> </v>
      </c>
      <c r="Q73" s="250" t="str">
        <f>IF($A73="N/A"," ",IF(Pricetype1=2,MAX(H73,0),IF(OR(Pricetype1=1,Pricetype1=4),IF(H73=0,0,(_xll.EURO(H73,Strikeprice1,0,0,($AK73+IF(Smile=TRUE,VLOOKUP(MAX(-5,Strikeprice1-H73),Volsmile,2),0)),($A73-DateToday)+15,IF(Pricetype1=1,1,0),0))),H73)))</f>
        <v xml:space="preserve"> </v>
      </c>
      <c r="R73" s="250" t="str">
        <f>IF($A73="N/A"," ",IF(Pricetype1=2,MAX(I73,0),IF(OR(Pricetype1=1,Pricetype1=4),IF(I73=0,0,(_xll.EURO(I73,Strikeprice1,0,0,($AK73+IF(Smile=TRUE,VLOOKUP(MAX(-5,Strikeprice1-I73),Volsmile,2),0)),($A73-DateToday)+15,IF(Pricetype1=1,1,0),0))),I73)))</f>
        <v xml:space="preserve"> </v>
      </c>
      <c r="S73" s="250" t="str">
        <f>IF($A73="N/A"," ",IF(Pricetype1=2,MAX(J73,0),IF(OR(Pricetype1=1,Pricetype1=4),IF(J73=0,0,(_xll.EURO(J73,Strikeprice1,0,0,($AK73+IF(Smile=TRUE,VLOOKUP(MAX(-5,Strikeprice1-J73),Volsmile,2),0)),($A73-DateToday)+15,IF(Pricetype1=1,1,0),0))),J73)))</f>
        <v xml:space="preserve"> </v>
      </c>
      <c r="T73" s="250" t="str">
        <f>IF($A73="N/A"," ",IF(Pricetype1=2,MAX(K73,0),IF(OR(Pricetype1=1,Pricetype1=4),IF(K73=0,0,(_xll.EURO(K73,Strikeprice1,0,0,($AK73+IF(Smile=TRUE,VLOOKUP(MAX(-5,Strikeprice1-K73),Volsmile,2),0)),($A73-DateToday)+15,IF(Pricetype1=1,1,0),0))),K73)))</f>
        <v xml:space="preserve"> </v>
      </c>
      <c r="U73" s="177" t="str">
        <f t="shared" si="31"/>
        <v xml:space="preserve"> </v>
      </c>
      <c r="V73" s="178" t="str">
        <f t="shared" si="45"/>
        <v xml:space="preserve"> </v>
      </c>
      <c r="W73" s="178" t="str">
        <f t="shared" si="46"/>
        <v xml:space="preserve"> </v>
      </c>
      <c r="X73" s="178" t="str">
        <f t="shared" si="47"/>
        <v xml:space="preserve"> </v>
      </c>
      <c r="Y73" s="178" t="str">
        <f t="shared" si="48"/>
        <v xml:space="preserve"> </v>
      </c>
      <c r="Z73" s="178" t="str">
        <f t="shared" si="49"/>
        <v xml:space="preserve"> </v>
      </c>
      <c r="AA73" s="178" t="str">
        <f t="shared" si="50"/>
        <v xml:space="preserve"> </v>
      </c>
      <c r="AB73" s="178" t="str">
        <f t="shared" si="51"/>
        <v xml:space="preserve"> </v>
      </c>
      <c r="AC73" s="178" t="str">
        <f t="shared" si="52"/>
        <v xml:space="preserve"> </v>
      </c>
      <c r="AD73" s="178" t="str">
        <f t="shared" si="53"/>
        <v xml:space="preserve"> </v>
      </c>
      <c r="AE73" s="178" t="str">
        <f t="shared" si="54"/>
        <v xml:space="preserve"> </v>
      </c>
      <c r="AF73" s="224" t="str">
        <f t="shared" si="55"/>
        <v xml:space="preserve"> </v>
      </c>
      <c r="AG73" s="224" t="str">
        <f t="shared" si="56"/>
        <v xml:space="preserve"> </v>
      </c>
      <c r="AH73" s="224" t="str">
        <f t="shared" si="57"/>
        <v xml:space="preserve"> </v>
      </c>
      <c r="AI73" s="224" t="str">
        <f t="shared" si="32"/>
        <v xml:space="preserve"> </v>
      </c>
      <c r="AJ73" s="224" t="str">
        <f t="shared" si="33"/>
        <v xml:space="preserve"> </v>
      </c>
      <c r="AK73" s="224" t="str">
        <f t="shared" si="58"/>
        <v xml:space="preserve"> </v>
      </c>
      <c r="AL73" s="224" t="str">
        <f>IF($A73="N/A"," ",IF(PV=1,0,'Pricing Inputs1'!R106))</f>
        <v xml:space="preserve"> </v>
      </c>
      <c r="AM73" s="313" t="str">
        <f t="shared" si="34"/>
        <v xml:space="preserve"> </v>
      </c>
      <c r="BQ73" t="str">
        <f t="shared" si="59"/>
        <v xml:space="preserve"> </v>
      </c>
      <c r="BR73" t="str">
        <f t="shared" si="60"/>
        <v xml:space="preserve"> </v>
      </c>
      <c r="BS73" t="str">
        <f t="shared" si="61"/>
        <v xml:space="preserve"> </v>
      </c>
    </row>
    <row r="74" spans="1:71" x14ac:dyDescent="0.2">
      <c r="A74" s="253" t="str">
        <f>IF(A73="N/A","N/A",IF(EDATE(A73,1)&gt;Inputs!$M$5,"N/A",EDATE(A73,1)))</f>
        <v>N/A</v>
      </c>
      <c r="B74" s="324" t="str">
        <f t="shared" si="35"/>
        <v xml:space="preserve"> </v>
      </c>
      <c r="C74" s="172" t="str">
        <f t="shared" si="36"/>
        <v xml:space="preserve"> </v>
      </c>
      <c r="D74" s="172" t="str">
        <f t="shared" si="37"/>
        <v xml:space="preserve"> </v>
      </c>
      <c r="E74" s="172" t="str">
        <f t="shared" si="38"/>
        <v xml:space="preserve"> </v>
      </c>
      <c r="F74" s="172" t="str">
        <f t="shared" si="39"/>
        <v xml:space="preserve"> </v>
      </c>
      <c r="G74" s="172" t="str">
        <f t="shared" si="40"/>
        <v xml:space="preserve"> </v>
      </c>
      <c r="H74" s="172" t="str">
        <f t="shared" si="41"/>
        <v xml:space="preserve"> </v>
      </c>
      <c r="I74" s="172" t="str">
        <f t="shared" si="42"/>
        <v xml:space="preserve"> </v>
      </c>
      <c r="J74" s="172" t="str">
        <f t="shared" si="43"/>
        <v xml:space="preserve"> </v>
      </c>
      <c r="K74" s="172" t="str">
        <f t="shared" si="44"/>
        <v xml:space="preserve"> </v>
      </c>
      <c r="L74" s="250" t="str">
        <f>IF($A74="N/A"," ",IF(Pricetype1=2,MAX(C74,0),IF(OR(Pricetype1=1,Pricetype1=4),IF(C74=0,0,(_xll.EURO(C74,Strikeprice1,0,0,($AH74+IF(Smile=TRUE,VLOOKUP(MAX(-5,Strikeprice1-C74),Volsmile,2),0)),($A74-DateToday)+15,IF(Pricetype1=1,1,0),0))),C74)))</f>
        <v xml:space="preserve"> </v>
      </c>
      <c r="M74" s="250" t="str">
        <f>IF($A74="N/A"," ",IF(Pricetype1=2,MAX(D74,0),IF(OR(Pricetype1=1,Pricetype1=4),IF(D74=0,0,(_xll.EURO(D74,Strikeprice1,0,0,($AH74+IF(Smile=TRUE,VLOOKUP(MAX(-5,Strikeprice1-D74),Volsmile,2),0)),($A74-DateToday)+15,IF(Pricetype1=1,1,0),0))),D74)))</f>
        <v xml:space="preserve"> </v>
      </c>
      <c r="N74" s="250" t="str">
        <f>IF($A74="N/A"," ",IF(Pricetype1=2,MAX(E74,0),IF(OR(Pricetype1=1,Pricetype1=4),IF(E74=0,0,(_xll.EURO(E74,Strikeprice1,0,0,($AK74+IF(Smile=TRUE,VLOOKUP(MAX(-5,Strikeprice1-E74),Volsmile,2),0)),($A74-DateToday)+15,IF(Pricetype1=1,1,0),0))),E74)))</f>
        <v xml:space="preserve"> </v>
      </c>
      <c r="O74" s="250" t="str">
        <f>IF($A74="N/A"," ",IF(Pricetype1=2,MAX(F74,0),IF(OR(Pricetype1=1,Pricetype1=4),IF(F74=0,0,(_xll.EURO(F74,Strikeprice1,0,0,($AK74+IF(Smile=TRUE,VLOOKUP(MAX(-5,Strikeprice1-F74),Volsmile,2),0)),($A74-DateToday)+15,IF(Pricetype1=1,1,0),0))),F74)))</f>
        <v xml:space="preserve"> </v>
      </c>
      <c r="P74" s="250" t="str">
        <f>IF($A74="N/A"," ",IF(Pricetype1=2,MAX(G74,0),IF(OR(Pricetype1=1,Pricetype1=4),IF(G74=0,0,(_xll.EURO(G74,Strikeprice1,0,0,($AK74+IF(Smile=TRUE,VLOOKUP(MAX(-5,Strikeprice1-G74),Volsmile,2),0)),($A74-DateToday)+15,IF(Pricetype1=1,1,0),0))),G74)))</f>
        <v xml:space="preserve"> </v>
      </c>
      <c r="Q74" s="250" t="str">
        <f>IF($A74="N/A"," ",IF(Pricetype1=2,MAX(H74,0),IF(OR(Pricetype1=1,Pricetype1=4),IF(H74=0,0,(_xll.EURO(H74,Strikeprice1,0,0,($AK74+IF(Smile=TRUE,VLOOKUP(MAX(-5,Strikeprice1-H74),Volsmile,2),0)),($A74-DateToday)+15,IF(Pricetype1=1,1,0),0))),H74)))</f>
        <v xml:space="preserve"> </v>
      </c>
      <c r="R74" s="250" t="str">
        <f>IF($A74="N/A"," ",IF(Pricetype1=2,MAX(I74,0),IF(OR(Pricetype1=1,Pricetype1=4),IF(I74=0,0,(_xll.EURO(I74,Strikeprice1,0,0,($AK74+IF(Smile=TRUE,VLOOKUP(MAX(-5,Strikeprice1-I74),Volsmile,2),0)),($A74-DateToday)+15,IF(Pricetype1=1,1,0),0))),I74)))</f>
        <v xml:space="preserve"> </v>
      </c>
      <c r="S74" s="250" t="str">
        <f>IF($A74="N/A"," ",IF(Pricetype1=2,MAX(J74,0),IF(OR(Pricetype1=1,Pricetype1=4),IF(J74=0,0,(_xll.EURO(J74,Strikeprice1,0,0,($AK74+IF(Smile=TRUE,VLOOKUP(MAX(-5,Strikeprice1-J74),Volsmile,2),0)),($A74-DateToday)+15,IF(Pricetype1=1,1,0),0))),J74)))</f>
        <v xml:space="preserve"> </v>
      </c>
      <c r="T74" s="250" t="str">
        <f>IF($A74="N/A"," ",IF(Pricetype1=2,MAX(K74,0),IF(OR(Pricetype1=1,Pricetype1=4),IF(K74=0,0,(_xll.EURO(K74,Strikeprice1,0,0,($AK74+IF(Smile=TRUE,VLOOKUP(MAX(-5,Strikeprice1-K74),Volsmile,2),0)),($A74-DateToday)+15,IF(Pricetype1=1,1,0),0))),K74)))</f>
        <v xml:space="preserve"> </v>
      </c>
      <c r="U74" s="177" t="str">
        <f t="shared" si="31"/>
        <v xml:space="preserve"> </v>
      </c>
      <c r="V74" s="178" t="str">
        <f t="shared" si="45"/>
        <v xml:space="preserve"> </v>
      </c>
      <c r="W74" s="178" t="str">
        <f t="shared" si="46"/>
        <v xml:space="preserve"> </v>
      </c>
      <c r="X74" s="178" t="str">
        <f t="shared" si="47"/>
        <v xml:space="preserve"> </v>
      </c>
      <c r="Y74" s="178" t="str">
        <f t="shared" si="48"/>
        <v xml:space="preserve"> </v>
      </c>
      <c r="Z74" s="178" t="str">
        <f t="shared" si="49"/>
        <v xml:space="preserve"> </v>
      </c>
      <c r="AA74" s="178" t="str">
        <f t="shared" si="50"/>
        <v xml:space="preserve"> </v>
      </c>
      <c r="AB74" s="178" t="str">
        <f t="shared" si="51"/>
        <v xml:space="preserve"> </v>
      </c>
      <c r="AC74" s="178" t="str">
        <f t="shared" si="52"/>
        <v xml:space="preserve"> </v>
      </c>
      <c r="AD74" s="178" t="str">
        <f t="shared" si="53"/>
        <v xml:space="preserve"> </v>
      </c>
      <c r="AE74" s="178" t="str">
        <f t="shared" si="54"/>
        <v xml:space="preserve"> </v>
      </c>
      <c r="AF74" s="224" t="str">
        <f t="shared" si="55"/>
        <v xml:space="preserve"> </v>
      </c>
      <c r="AG74" s="224" t="str">
        <f t="shared" si="56"/>
        <v xml:space="preserve"> </v>
      </c>
      <c r="AH74" s="224" t="str">
        <f t="shared" si="57"/>
        <v xml:space="preserve"> </v>
      </c>
      <c r="AI74" s="224" t="str">
        <f t="shared" si="32"/>
        <v xml:space="preserve"> </v>
      </c>
      <c r="AJ74" s="224" t="str">
        <f t="shared" si="33"/>
        <v xml:space="preserve"> </v>
      </c>
      <c r="AK74" s="224" t="str">
        <f t="shared" si="58"/>
        <v xml:space="preserve"> </v>
      </c>
      <c r="AL74" s="224" t="str">
        <f>IF($A74="N/A"," ",IF(PV=1,0,'Pricing Inputs1'!R107))</f>
        <v xml:space="preserve"> </v>
      </c>
      <c r="AM74" s="313" t="str">
        <f t="shared" si="34"/>
        <v xml:space="preserve"> </v>
      </c>
      <c r="BQ74" t="str">
        <f t="shared" si="59"/>
        <v xml:space="preserve"> </v>
      </c>
      <c r="BR74" t="str">
        <f t="shared" si="60"/>
        <v xml:space="preserve"> </v>
      </c>
      <c r="BS74" t="str">
        <f t="shared" si="61"/>
        <v xml:space="preserve"> </v>
      </c>
    </row>
    <row r="75" spans="1:71" x14ac:dyDescent="0.2">
      <c r="A75" s="253" t="str">
        <f>IF(A74="N/A","N/A",IF(EDATE(A74,1)&gt;Inputs!$M$5,"N/A",EDATE(A74,1)))</f>
        <v>N/A</v>
      </c>
      <c r="B75" s="324" t="str">
        <f t="shared" si="35"/>
        <v xml:space="preserve"> </v>
      </c>
      <c r="C75" s="172" t="str">
        <f t="shared" si="36"/>
        <v xml:space="preserve"> </v>
      </c>
      <c r="D75" s="172" t="str">
        <f t="shared" si="37"/>
        <v xml:space="preserve"> </v>
      </c>
      <c r="E75" s="172" t="str">
        <f t="shared" si="38"/>
        <v xml:space="preserve"> </v>
      </c>
      <c r="F75" s="172" t="str">
        <f t="shared" si="39"/>
        <v xml:space="preserve"> </v>
      </c>
      <c r="G75" s="172" t="str">
        <f t="shared" si="40"/>
        <v xml:space="preserve"> </v>
      </c>
      <c r="H75" s="172" t="str">
        <f t="shared" si="41"/>
        <v xml:space="preserve"> </v>
      </c>
      <c r="I75" s="172" t="str">
        <f t="shared" si="42"/>
        <v xml:space="preserve"> </v>
      </c>
      <c r="J75" s="172" t="str">
        <f t="shared" si="43"/>
        <v xml:space="preserve"> </v>
      </c>
      <c r="K75" s="172" t="str">
        <f t="shared" si="44"/>
        <v xml:space="preserve"> </v>
      </c>
      <c r="L75" s="250" t="str">
        <f>IF($A75="N/A"," ",IF(Pricetype1=2,MAX(C75,0),IF(OR(Pricetype1=1,Pricetype1=4),IF(C75=0,0,(_xll.EURO(C75,Strikeprice1,0,0,($AH75+IF(Smile=TRUE,VLOOKUP(MAX(-5,Strikeprice1-C75),Volsmile,2),0)),($A75-DateToday)+15,IF(Pricetype1=1,1,0),0))),C75)))</f>
        <v xml:space="preserve"> </v>
      </c>
      <c r="M75" s="250" t="str">
        <f>IF($A75="N/A"," ",IF(Pricetype1=2,MAX(D75,0),IF(OR(Pricetype1=1,Pricetype1=4),IF(D75=0,0,(_xll.EURO(D75,Strikeprice1,0,0,($AH75+IF(Smile=TRUE,VLOOKUP(MAX(-5,Strikeprice1-D75),Volsmile,2),0)),($A75-DateToday)+15,IF(Pricetype1=1,1,0),0))),D75)))</f>
        <v xml:space="preserve"> </v>
      </c>
      <c r="N75" s="250" t="str">
        <f>IF($A75="N/A"," ",IF(Pricetype1=2,MAX(E75,0),IF(OR(Pricetype1=1,Pricetype1=4),IF(E75=0,0,(_xll.EURO(E75,Strikeprice1,0,0,($AK75+IF(Smile=TRUE,VLOOKUP(MAX(-5,Strikeprice1-E75),Volsmile,2),0)),($A75-DateToday)+15,IF(Pricetype1=1,1,0),0))),E75)))</f>
        <v xml:space="preserve"> </v>
      </c>
      <c r="O75" s="250" t="str">
        <f>IF($A75="N/A"," ",IF(Pricetype1=2,MAX(F75,0),IF(OR(Pricetype1=1,Pricetype1=4),IF(F75=0,0,(_xll.EURO(F75,Strikeprice1,0,0,($AK75+IF(Smile=TRUE,VLOOKUP(MAX(-5,Strikeprice1-F75),Volsmile,2),0)),($A75-DateToday)+15,IF(Pricetype1=1,1,0),0))),F75)))</f>
        <v xml:space="preserve"> </v>
      </c>
      <c r="P75" s="250" t="str">
        <f>IF($A75="N/A"," ",IF(Pricetype1=2,MAX(G75,0),IF(OR(Pricetype1=1,Pricetype1=4),IF(G75=0,0,(_xll.EURO(G75,Strikeprice1,0,0,($AK75+IF(Smile=TRUE,VLOOKUP(MAX(-5,Strikeprice1-G75),Volsmile,2),0)),($A75-DateToday)+15,IF(Pricetype1=1,1,0),0))),G75)))</f>
        <v xml:space="preserve"> </v>
      </c>
      <c r="Q75" s="250" t="str">
        <f>IF($A75="N/A"," ",IF(Pricetype1=2,MAX(H75,0),IF(OR(Pricetype1=1,Pricetype1=4),IF(H75=0,0,(_xll.EURO(H75,Strikeprice1,0,0,($AK75+IF(Smile=TRUE,VLOOKUP(MAX(-5,Strikeprice1-H75),Volsmile,2),0)),($A75-DateToday)+15,IF(Pricetype1=1,1,0),0))),H75)))</f>
        <v xml:space="preserve"> </v>
      </c>
      <c r="R75" s="250" t="str">
        <f>IF($A75="N/A"," ",IF(Pricetype1=2,MAX(I75,0),IF(OR(Pricetype1=1,Pricetype1=4),IF(I75=0,0,(_xll.EURO(I75,Strikeprice1,0,0,($AK75+IF(Smile=TRUE,VLOOKUP(MAX(-5,Strikeprice1-I75),Volsmile,2),0)),($A75-DateToday)+15,IF(Pricetype1=1,1,0),0))),I75)))</f>
        <v xml:space="preserve"> </v>
      </c>
      <c r="S75" s="250" t="str">
        <f>IF($A75="N/A"," ",IF(Pricetype1=2,MAX(J75,0),IF(OR(Pricetype1=1,Pricetype1=4),IF(J75=0,0,(_xll.EURO(J75,Strikeprice1,0,0,($AK75+IF(Smile=TRUE,VLOOKUP(MAX(-5,Strikeprice1-J75),Volsmile,2),0)),($A75-DateToday)+15,IF(Pricetype1=1,1,0),0))),J75)))</f>
        <v xml:space="preserve"> </v>
      </c>
      <c r="T75" s="250" t="str">
        <f>IF($A75="N/A"," ",IF(Pricetype1=2,MAX(K75,0),IF(OR(Pricetype1=1,Pricetype1=4),IF(K75=0,0,(_xll.EURO(K75,Strikeprice1,0,0,($AK75+IF(Smile=TRUE,VLOOKUP(MAX(-5,Strikeprice1-K75),Volsmile,2),0)),($A75-DateToday)+15,IF(Pricetype1=1,1,0),0))),K75)))</f>
        <v xml:space="preserve"> </v>
      </c>
      <c r="U75" s="177" t="str">
        <f t="shared" si="31"/>
        <v xml:space="preserve"> </v>
      </c>
      <c r="V75" s="178" t="str">
        <f t="shared" si="45"/>
        <v xml:space="preserve"> </v>
      </c>
      <c r="W75" s="178" t="str">
        <f t="shared" si="46"/>
        <v xml:space="preserve"> </v>
      </c>
      <c r="X75" s="178" t="str">
        <f t="shared" si="47"/>
        <v xml:space="preserve"> </v>
      </c>
      <c r="Y75" s="178" t="str">
        <f t="shared" si="48"/>
        <v xml:space="preserve"> </v>
      </c>
      <c r="Z75" s="178" t="str">
        <f t="shared" si="49"/>
        <v xml:space="preserve"> </v>
      </c>
      <c r="AA75" s="178" t="str">
        <f t="shared" si="50"/>
        <v xml:space="preserve"> </v>
      </c>
      <c r="AB75" s="178" t="str">
        <f t="shared" si="51"/>
        <v xml:space="preserve"> </v>
      </c>
      <c r="AC75" s="178" t="str">
        <f t="shared" si="52"/>
        <v xml:space="preserve"> </v>
      </c>
      <c r="AD75" s="178" t="str">
        <f t="shared" si="53"/>
        <v xml:space="preserve"> </v>
      </c>
      <c r="AE75" s="178" t="str">
        <f t="shared" si="54"/>
        <v xml:space="preserve"> </v>
      </c>
      <c r="AF75" s="224" t="str">
        <f t="shared" si="55"/>
        <v xml:space="preserve"> </v>
      </c>
      <c r="AG75" s="224" t="str">
        <f t="shared" si="56"/>
        <v xml:space="preserve"> </v>
      </c>
      <c r="AH75" s="224" t="str">
        <f t="shared" si="57"/>
        <v xml:space="preserve"> </v>
      </c>
      <c r="AI75" s="224" t="str">
        <f t="shared" si="32"/>
        <v xml:space="preserve"> </v>
      </c>
      <c r="AJ75" s="224" t="str">
        <f t="shared" si="33"/>
        <v xml:space="preserve"> </v>
      </c>
      <c r="AK75" s="224" t="str">
        <f t="shared" si="58"/>
        <v xml:space="preserve"> </v>
      </c>
      <c r="AL75" s="224" t="str">
        <f>IF($A75="N/A"," ",IF(PV=1,0,'Pricing Inputs1'!R108))</f>
        <v xml:space="preserve"> </v>
      </c>
      <c r="AM75" s="313" t="str">
        <f t="shared" si="34"/>
        <v xml:space="preserve"> </v>
      </c>
      <c r="BQ75" t="str">
        <f t="shared" si="59"/>
        <v xml:space="preserve"> </v>
      </c>
      <c r="BR75" t="str">
        <f t="shared" si="60"/>
        <v xml:space="preserve"> </v>
      </c>
      <c r="BS75" t="str">
        <f t="shared" si="61"/>
        <v xml:space="preserve"> </v>
      </c>
    </row>
    <row r="76" spans="1:71" x14ac:dyDescent="0.2">
      <c r="A76" s="253" t="str">
        <f>IF(A75="N/A","N/A",IF(EDATE(A75,1)&gt;Inputs!$M$5,"N/A",EDATE(A75,1)))</f>
        <v>N/A</v>
      </c>
      <c r="B76" s="324" t="str">
        <f t="shared" si="35"/>
        <v xml:space="preserve"> </v>
      </c>
      <c r="C76" s="172" t="str">
        <f t="shared" si="36"/>
        <v xml:space="preserve"> </v>
      </c>
      <c r="D76" s="172" t="str">
        <f t="shared" si="37"/>
        <v xml:space="preserve"> </v>
      </c>
      <c r="E76" s="172" t="str">
        <f t="shared" si="38"/>
        <v xml:space="preserve"> </v>
      </c>
      <c r="F76" s="172" t="str">
        <f t="shared" si="39"/>
        <v xml:space="preserve"> </v>
      </c>
      <c r="G76" s="172" t="str">
        <f t="shared" si="40"/>
        <v xml:space="preserve"> </v>
      </c>
      <c r="H76" s="172" t="str">
        <f t="shared" si="41"/>
        <v xml:space="preserve"> </v>
      </c>
      <c r="I76" s="172" t="str">
        <f t="shared" si="42"/>
        <v xml:space="preserve"> </v>
      </c>
      <c r="J76" s="172" t="str">
        <f t="shared" si="43"/>
        <v xml:space="preserve"> </v>
      </c>
      <c r="K76" s="172" t="str">
        <f t="shared" si="44"/>
        <v xml:space="preserve"> </v>
      </c>
      <c r="L76" s="250" t="str">
        <f>IF($A76="N/A"," ",IF(Pricetype1=2,MAX(C76,0),IF(OR(Pricetype1=1,Pricetype1=4),IF(C76=0,0,(_xll.EURO(C76,Strikeprice1,0,0,($AH76+IF(Smile=TRUE,VLOOKUP(MAX(-5,Strikeprice1-C76),Volsmile,2),0)),($A76-DateToday)+15,IF(Pricetype1=1,1,0),0))),C76)))</f>
        <v xml:space="preserve"> </v>
      </c>
      <c r="M76" s="250" t="str">
        <f>IF($A76="N/A"," ",IF(Pricetype1=2,MAX(D76,0),IF(OR(Pricetype1=1,Pricetype1=4),IF(D76=0,0,(_xll.EURO(D76,Strikeprice1,0,0,($AH76+IF(Smile=TRUE,VLOOKUP(MAX(-5,Strikeprice1-D76),Volsmile,2),0)),($A76-DateToday)+15,IF(Pricetype1=1,1,0),0))),D76)))</f>
        <v xml:space="preserve"> </v>
      </c>
      <c r="N76" s="250" t="str">
        <f>IF($A76="N/A"," ",IF(Pricetype1=2,MAX(E76,0),IF(OR(Pricetype1=1,Pricetype1=4),IF(E76=0,0,(_xll.EURO(E76,Strikeprice1,0,0,($AK76+IF(Smile=TRUE,VLOOKUP(MAX(-5,Strikeprice1-E76),Volsmile,2),0)),($A76-DateToday)+15,IF(Pricetype1=1,1,0),0))),E76)))</f>
        <v xml:space="preserve"> </v>
      </c>
      <c r="O76" s="250" t="str">
        <f>IF($A76="N/A"," ",IF(Pricetype1=2,MAX(F76,0),IF(OR(Pricetype1=1,Pricetype1=4),IF(F76=0,0,(_xll.EURO(F76,Strikeprice1,0,0,($AK76+IF(Smile=TRUE,VLOOKUP(MAX(-5,Strikeprice1-F76),Volsmile,2),0)),($A76-DateToday)+15,IF(Pricetype1=1,1,0),0))),F76)))</f>
        <v xml:space="preserve"> </v>
      </c>
      <c r="P76" s="250" t="str">
        <f>IF($A76="N/A"," ",IF(Pricetype1=2,MAX(G76,0),IF(OR(Pricetype1=1,Pricetype1=4),IF(G76=0,0,(_xll.EURO(G76,Strikeprice1,0,0,($AK76+IF(Smile=TRUE,VLOOKUP(MAX(-5,Strikeprice1-G76),Volsmile,2),0)),($A76-DateToday)+15,IF(Pricetype1=1,1,0),0))),G76)))</f>
        <v xml:space="preserve"> </v>
      </c>
      <c r="Q76" s="250" t="str">
        <f>IF($A76="N/A"," ",IF(Pricetype1=2,MAX(H76,0),IF(OR(Pricetype1=1,Pricetype1=4),IF(H76=0,0,(_xll.EURO(H76,Strikeprice1,0,0,($AK76+IF(Smile=TRUE,VLOOKUP(MAX(-5,Strikeprice1-H76),Volsmile,2),0)),($A76-DateToday)+15,IF(Pricetype1=1,1,0),0))),H76)))</f>
        <v xml:space="preserve"> </v>
      </c>
      <c r="R76" s="250" t="str">
        <f>IF($A76="N/A"," ",IF(Pricetype1=2,MAX(I76,0),IF(OR(Pricetype1=1,Pricetype1=4),IF(I76=0,0,(_xll.EURO(I76,Strikeprice1,0,0,($AK76+IF(Smile=TRUE,VLOOKUP(MAX(-5,Strikeprice1-I76),Volsmile,2),0)),($A76-DateToday)+15,IF(Pricetype1=1,1,0),0))),I76)))</f>
        <v xml:space="preserve"> </v>
      </c>
      <c r="S76" s="250" t="str">
        <f>IF($A76="N/A"," ",IF(Pricetype1=2,MAX(J76,0),IF(OR(Pricetype1=1,Pricetype1=4),IF(J76=0,0,(_xll.EURO(J76,Strikeprice1,0,0,($AK76+IF(Smile=TRUE,VLOOKUP(MAX(-5,Strikeprice1-J76),Volsmile,2),0)),($A76-DateToday)+15,IF(Pricetype1=1,1,0),0))),J76)))</f>
        <v xml:space="preserve"> </v>
      </c>
      <c r="T76" s="250" t="str">
        <f>IF($A76="N/A"," ",IF(Pricetype1=2,MAX(K76,0),IF(OR(Pricetype1=1,Pricetype1=4),IF(K76=0,0,(_xll.EURO(K76,Strikeprice1,0,0,($AK76+IF(Smile=TRUE,VLOOKUP(MAX(-5,Strikeprice1-K76),Volsmile,2),0)),($A76-DateToday)+15,IF(Pricetype1=1,1,0),0))),K76)))</f>
        <v xml:space="preserve"> </v>
      </c>
      <c r="U76" s="177" t="str">
        <f t="shared" si="31"/>
        <v xml:space="preserve"> </v>
      </c>
      <c r="V76" s="178" t="str">
        <f t="shared" si="45"/>
        <v xml:space="preserve"> </v>
      </c>
      <c r="W76" s="178" t="str">
        <f t="shared" si="46"/>
        <v xml:space="preserve"> </v>
      </c>
      <c r="X76" s="178" t="str">
        <f t="shared" si="47"/>
        <v xml:space="preserve"> </v>
      </c>
      <c r="Y76" s="178" t="str">
        <f t="shared" si="48"/>
        <v xml:space="preserve"> </v>
      </c>
      <c r="Z76" s="178" t="str">
        <f t="shared" si="49"/>
        <v xml:space="preserve"> </v>
      </c>
      <c r="AA76" s="178" t="str">
        <f t="shared" si="50"/>
        <v xml:space="preserve"> </v>
      </c>
      <c r="AB76" s="178" t="str">
        <f t="shared" si="51"/>
        <v xml:space="preserve"> </v>
      </c>
      <c r="AC76" s="178" t="str">
        <f t="shared" si="52"/>
        <v xml:space="preserve"> </v>
      </c>
      <c r="AD76" s="178" t="str">
        <f t="shared" si="53"/>
        <v xml:space="preserve"> </v>
      </c>
      <c r="AE76" s="178" t="str">
        <f t="shared" si="54"/>
        <v xml:space="preserve"> </v>
      </c>
      <c r="AF76" s="224" t="str">
        <f t="shared" si="55"/>
        <v xml:space="preserve"> </v>
      </c>
      <c r="AG76" s="224" t="str">
        <f t="shared" si="56"/>
        <v xml:space="preserve"> </v>
      </c>
      <c r="AH76" s="224" t="str">
        <f t="shared" si="57"/>
        <v xml:space="preserve"> </v>
      </c>
      <c r="AI76" s="224" t="str">
        <f t="shared" si="32"/>
        <v xml:space="preserve"> </v>
      </c>
      <c r="AJ76" s="224" t="str">
        <f t="shared" si="33"/>
        <v xml:space="preserve"> </v>
      </c>
      <c r="AK76" s="224" t="str">
        <f t="shared" si="58"/>
        <v xml:space="preserve"> </v>
      </c>
      <c r="AL76" s="224" t="str">
        <f>IF($A76="N/A"," ",IF(PV=1,0,'Pricing Inputs1'!R109))</f>
        <v xml:space="preserve"> </v>
      </c>
      <c r="AM76" s="313" t="str">
        <f t="shared" si="34"/>
        <v xml:space="preserve"> </v>
      </c>
      <c r="BQ76" t="str">
        <f t="shared" si="59"/>
        <v xml:space="preserve"> </v>
      </c>
      <c r="BR76" t="str">
        <f t="shared" si="60"/>
        <v xml:space="preserve"> </v>
      </c>
      <c r="BS76" t="str">
        <f t="shared" si="61"/>
        <v xml:space="preserve"> </v>
      </c>
    </row>
    <row r="77" spans="1:71" x14ac:dyDescent="0.2">
      <c r="A77" s="253" t="str">
        <f>IF(A76="N/A","N/A",IF(EDATE(A76,1)&gt;Inputs!$M$5,"N/A",EDATE(A76,1)))</f>
        <v>N/A</v>
      </c>
      <c r="B77" s="324" t="str">
        <f t="shared" si="35"/>
        <v xml:space="preserve"> </v>
      </c>
      <c r="C77" s="172" t="str">
        <f t="shared" si="36"/>
        <v xml:space="preserve"> </v>
      </c>
      <c r="D77" s="172" t="str">
        <f t="shared" si="37"/>
        <v xml:space="preserve"> </v>
      </c>
      <c r="E77" s="172" t="str">
        <f t="shared" si="38"/>
        <v xml:space="preserve"> </v>
      </c>
      <c r="F77" s="172" t="str">
        <f t="shared" si="39"/>
        <v xml:space="preserve"> </v>
      </c>
      <c r="G77" s="172" t="str">
        <f t="shared" si="40"/>
        <v xml:space="preserve"> </v>
      </c>
      <c r="H77" s="172" t="str">
        <f t="shared" si="41"/>
        <v xml:space="preserve"> </v>
      </c>
      <c r="I77" s="172" t="str">
        <f t="shared" si="42"/>
        <v xml:space="preserve"> </v>
      </c>
      <c r="J77" s="172" t="str">
        <f t="shared" si="43"/>
        <v xml:space="preserve"> </v>
      </c>
      <c r="K77" s="172" t="str">
        <f t="shared" si="44"/>
        <v xml:space="preserve"> </v>
      </c>
      <c r="L77" s="250" t="str">
        <f>IF($A77="N/A"," ",IF(Pricetype1=2,MAX(C77,0),IF(OR(Pricetype1=1,Pricetype1=4),IF(C77=0,0,(_xll.EURO(C77,Strikeprice1,0,0,($AH77+IF(Smile=TRUE,VLOOKUP(MAX(-5,Strikeprice1-C77),Volsmile,2),0)),($A77-DateToday)+15,IF(Pricetype1=1,1,0),0))),C77)))</f>
        <v xml:space="preserve"> </v>
      </c>
      <c r="M77" s="250" t="str">
        <f>IF($A77="N/A"," ",IF(Pricetype1=2,MAX(D77,0),IF(OR(Pricetype1=1,Pricetype1=4),IF(D77=0,0,(_xll.EURO(D77,Strikeprice1,0,0,($AH77+IF(Smile=TRUE,VLOOKUP(MAX(-5,Strikeprice1-D77),Volsmile,2),0)),($A77-DateToday)+15,IF(Pricetype1=1,1,0),0))),D77)))</f>
        <v xml:space="preserve"> </v>
      </c>
      <c r="N77" s="250" t="str">
        <f>IF($A77="N/A"," ",IF(Pricetype1=2,MAX(E77,0),IF(OR(Pricetype1=1,Pricetype1=4),IF(E77=0,0,(_xll.EURO(E77,Strikeprice1,0,0,($AK77+IF(Smile=TRUE,VLOOKUP(MAX(-5,Strikeprice1-E77),Volsmile,2),0)),($A77-DateToday)+15,IF(Pricetype1=1,1,0),0))),E77)))</f>
        <v xml:space="preserve"> </v>
      </c>
      <c r="O77" s="250" t="str">
        <f>IF($A77="N/A"," ",IF(Pricetype1=2,MAX(F77,0),IF(OR(Pricetype1=1,Pricetype1=4),IF(F77=0,0,(_xll.EURO(F77,Strikeprice1,0,0,($AK77+IF(Smile=TRUE,VLOOKUP(MAX(-5,Strikeprice1-F77),Volsmile,2),0)),($A77-DateToday)+15,IF(Pricetype1=1,1,0),0))),F77)))</f>
        <v xml:space="preserve"> </v>
      </c>
      <c r="P77" s="250" t="str">
        <f>IF($A77="N/A"," ",IF(Pricetype1=2,MAX(G77,0),IF(OR(Pricetype1=1,Pricetype1=4),IF(G77=0,0,(_xll.EURO(G77,Strikeprice1,0,0,($AK77+IF(Smile=TRUE,VLOOKUP(MAX(-5,Strikeprice1-G77),Volsmile,2),0)),($A77-DateToday)+15,IF(Pricetype1=1,1,0),0))),G77)))</f>
        <v xml:space="preserve"> </v>
      </c>
      <c r="Q77" s="250" t="str">
        <f>IF($A77="N/A"," ",IF(Pricetype1=2,MAX(H77,0),IF(OR(Pricetype1=1,Pricetype1=4),IF(H77=0,0,(_xll.EURO(H77,Strikeprice1,0,0,($AK77+IF(Smile=TRUE,VLOOKUP(MAX(-5,Strikeprice1-H77),Volsmile,2),0)),($A77-DateToday)+15,IF(Pricetype1=1,1,0),0))),H77)))</f>
        <v xml:space="preserve"> </v>
      </c>
      <c r="R77" s="250" t="str">
        <f>IF($A77="N/A"," ",IF(Pricetype1=2,MAX(I77,0),IF(OR(Pricetype1=1,Pricetype1=4),IF(I77=0,0,(_xll.EURO(I77,Strikeprice1,0,0,($AK77+IF(Smile=TRUE,VLOOKUP(MAX(-5,Strikeprice1-I77),Volsmile,2),0)),($A77-DateToday)+15,IF(Pricetype1=1,1,0),0))),I77)))</f>
        <v xml:space="preserve"> </v>
      </c>
      <c r="S77" s="250" t="str">
        <f>IF($A77="N/A"," ",IF(Pricetype1=2,MAX(J77,0),IF(OR(Pricetype1=1,Pricetype1=4),IF(J77=0,0,(_xll.EURO(J77,Strikeprice1,0,0,($AK77+IF(Smile=TRUE,VLOOKUP(MAX(-5,Strikeprice1-J77),Volsmile,2),0)),($A77-DateToday)+15,IF(Pricetype1=1,1,0),0))),J77)))</f>
        <v xml:space="preserve"> </v>
      </c>
      <c r="T77" s="250" t="str">
        <f>IF($A77="N/A"," ",IF(Pricetype1=2,MAX(K77,0),IF(OR(Pricetype1=1,Pricetype1=4),IF(K77=0,0,(_xll.EURO(K77,Strikeprice1,0,0,($AK77+IF(Smile=TRUE,VLOOKUP(MAX(-5,Strikeprice1-K77),Volsmile,2),0)),($A77-DateToday)+15,IF(Pricetype1=1,1,0),0))),K77)))</f>
        <v xml:space="preserve"> </v>
      </c>
      <c r="U77" s="177" t="str">
        <f t="shared" si="31"/>
        <v xml:space="preserve"> </v>
      </c>
      <c r="V77" s="178" t="str">
        <f t="shared" si="45"/>
        <v xml:space="preserve"> </v>
      </c>
      <c r="W77" s="178" t="str">
        <f t="shared" si="46"/>
        <v xml:space="preserve"> </v>
      </c>
      <c r="X77" s="178" t="str">
        <f t="shared" si="47"/>
        <v xml:space="preserve"> </v>
      </c>
      <c r="Y77" s="178" t="str">
        <f t="shared" si="48"/>
        <v xml:space="preserve"> </v>
      </c>
      <c r="Z77" s="178" t="str">
        <f t="shared" si="49"/>
        <v xml:space="preserve"> </v>
      </c>
      <c r="AA77" s="178" t="str">
        <f t="shared" si="50"/>
        <v xml:space="preserve"> </v>
      </c>
      <c r="AB77" s="178" t="str">
        <f t="shared" si="51"/>
        <v xml:space="preserve"> </v>
      </c>
      <c r="AC77" s="178" t="str">
        <f t="shared" si="52"/>
        <v xml:space="preserve"> </v>
      </c>
      <c r="AD77" s="178" t="str">
        <f t="shared" si="53"/>
        <v xml:space="preserve"> </v>
      </c>
      <c r="AE77" s="178" t="str">
        <f t="shared" si="54"/>
        <v xml:space="preserve"> </v>
      </c>
      <c r="AF77" s="224" t="str">
        <f t="shared" si="55"/>
        <v xml:space="preserve"> </v>
      </c>
      <c r="AG77" s="224" t="str">
        <f t="shared" si="56"/>
        <v xml:space="preserve"> </v>
      </c>
      <c r="AH77" s="224" t="str">
        <f t="shared" si="57"/>
        <v xml:space="preserve"> </v>
      </c>
      <c r="AI77" s="224" t="str">
        <f t="shared" si="32"/>
        <v xml:space="preserve"> </v>
      </c>
      <c r="AJ77" s="224" t="str">
        <f t="shared" si="33"/>
        <v xml:space="preserve"> </v>
      </c>
      <c r="AK77" s="224" t="str">
        <f t="shared" si="58"/>
        <v xml:space="preserve"> </v>
      </c>
      <c r="AL77" s="224" t="str">
        <f>IF($A77="N/A"," ",IF(PV=1,0,'Pricing Inputs1'!R110))</f>
        <v xml:space="preserve"> </v>
      </c>
      <c r="AM77" s="313" t="str">
        <f t="shared" si="34"/>
        <v xml:space="preserve"> </v>
      </c>
      <c r="BQ77" t="str">
        <f t="shared" si="59"/>
        <v xml:space="preserve"> </v>
      </c>
      <c r="BR77" t="str">
        <f t="shared" si="60"/>
        <v xml:space="preserve"> </v>
      </c>
      <c r="BS77" t="str">
        <f t="shared" si="61"/>
        <v xml:space="preserve"> </v>
      </c>
    </row>
    <row r="78" spans="1:71" x14ac:dyDescent="0.2">
      <c r="A78" s="253" t="str">
        <f>IF(A77="N/A","N/A",IF(EDATE(A77,1)&gt;Inputs!$M$5,"N/A",EDATE(A77,1)))</f>
        <v>N/A</v>
      </c>
      <c r="B78" s="324" t="str">
        <f t="shared" si="35"/>
        <v xml:space="preserve"> </v>
      </c>
      <c r="C78" s="172" t="str">
        <f t="shared" si="36"/>
        <v xml:space="preserve"> </v>
      </c>
      <c r="D78" s="172" t="str">
        <f t="shared" si="37"/>
        <v xml:space="preserve"> </v>
      </c>
      <c r="E78" s="172" t="str">
        <f t="shared" si="38"/>
        <v xml:space="preserve"> </v>
      </c>
      <c r="F78" s="172" t="str">
        <f t="shared" si="39"/>
        <v xml:space="preserve"> </v>
      </c>
      <c r="G78" s="172" t="str">
        <f t="shared" si="40"/>
        <v xml:space="preserve"> </v>
      </c>
      <c r="H78" s="172" t="str">
        <f t="shared" si="41"/>
        <v xml:space="preserve"> </v>
      </c>
      <c r="I78" s="172" t="str">
        <f t="shared" si="42"/>
        <v xml:space="preserve"> </v>
      </c>
      <c r="J78" s="172" t="str">
        <f t="shared" si="43"/>
        <v xml:space="preserve"> </v>
      </c>
      <c r="K78" s="172" t="str">
        <f t="shared" si="44"/>
        <v xml:space="preserve"> </v>
      </c>
      <c r="L78" s="250" t="str">
        <f>IF($A78="N/A"," ",IF(Pricetype1=2,MAX(C78,0),IF(OR(Pricetype1=1,Pricetype1=4),IF(C78=0,0,(_xll.EURO(C78,Strikeprice1,0,0,($AH78+IF(Smile=TRUE,VLOOKUP(MAX(-5,Strikeprice1-C78),Volsmile,2),0)),($A78-DateToday)+15,IF(Pricetype1=1,1,0),0))),C78)))</f>
        <v xml:space="preserve"> </v>
      </c>
      <c r="M78" s="250" t="str">
        <f>IF($A78="N/A"," ",IF(Pricetype1=2,MAX(D78,0),IF(OR(Pricetype1=1,Pricetype1=4),IF(D78=0,0,(_xll.EURO(D78,Strikeprice1,0,0,($AH78+IF(Smile=TRUE,VLOOKUP(MAX(-5,Strikeprice1-D78),Volsmile,2),0)),($A78-DateToday)+15,IF(Pricetype1=1,1,0),0))),D78)))</f>
        <v xml:space="preserve"> </v>
      </c>
      <c r="N78" s="250" t="str">
        <f>IF($A78="N/A"," ",IF(Pricetype1=2,MAX(E78,0),IF(OR(Pricetype1=1,Pricetype1=4),IF(E78=0,0,(_xll.EURO(E78,Strikeprice1,0,0,($AK78+IF(Smile=TRUE,VLOOKUP(MAX(-5,Strikeprice1-E78),Volsmile,2),0)),($A78-DateToday)+15,IF(Pricetype1=1,1,0),0))),E78)))</f>
        <v xml:space="preserve"> </v>
      </c>
      <c r="O78" s="250" t="str">
        <f>IF($A78="N/A"," ",IF(Pricetype1=2,MAX(F78,0),IF(OR(Pricetype1=1,Pricetype1=4),IF(F78=0,0,(_xll.EURO(F78,Strikeprice1,0,0,($AK78+IF(Smile=TRUE,VLOOKUP(MAX(-5,Strikeprice1-F78),Volsmile,2),0)),($A78-DateToday)+15,IF(Pricetype1=1,1,0),0))),F78)))</f>
        <v xml:space="preserve"> </v>
      </c>
      <c r="P78" s="250" t="str">
        <f>IF($A78="N/A"," ",IF(Pricetype1=2,MAX(G78,0),IF(OR(Pricetype1=1,Pricetype1=4),IF(G78=0,0,(_xll.EURO(G78,Strikeprice1,0,0,($AK78+IF(Smile=TRUE,VLOOKUP(MAX(-5,Strikeprice1-G78),Volsmile,2),0)),($A78-DateToday)+15,IF(Pricetype1=1,1,0),0))),G78)))</f>
        <v xml:space="preserve"> </v>
      </c>
      <c r="Q78" s="250" t="str">
        <f>IF($A78="N/A"," ",IF(Pricetype1=2,MAX(H78,0),IF(OR(Pricetype1=1,Pricetype1=4),IF(H78=0,0,(_xll.EURO(H78,Strikeprice1,0,0,($AK78+IF(Smile=TRUE,VLOOKUP(MAX(-5,Strikeprice1-H78),Volsmile,2),0)),($A78-DateToday)+15,IF(Pricetype1=1,1,0),0))),H78)))</f>
        <v xml:space="preserve"> </v>
      </c>
      <c r="R78" s="250" t="str">
        <f>IF($A78="N/A"," ",IF(Pricetype1=2,MAX(I78,0),IF(OR(Pricetype1=1,Pricetype1=4),IF(I78=0,0,(_xll.EURO(I78,Strikeprice1,0,0,($AK78+IF(Smile=TRUE,VLOOKUP(MAX(-5,Strikeprice1-I78),Volsmile,2),0)),($A78-DateToday)+15,IF(Pricetype1=1,1,0),0))),I78)))</f>
        <v xml:space="preserve"> </v>
      </c>
      <c r="S78" s="250" t="str">
        <f>IF($A78="N/A"," ",IF(Pricetype1=2,MAX(J78,0),IF(OR(Pricetype1=1,Pricetype1=4),IF(J78=0,0,(_xll.EURO(J78,Strikeprice1,0,0,($AK78+IF(Smile=TRUE,VLOOKUP(MAX(-5,Strikeprice1-J78),Volsmile,2),0)),($A78-DateToday)+15,IF(Pricetype1=1,1,0),0))),J78)))</f>
        <v xml:space="preserve"> </v>
      </c>
      <c r="T78" s="250" t="str">
        <f>IF($A78="N/A"," ",IF(Pricetype1=2,MAX(K78,0),IF(OR(Pricetype1=1,Pricetype1=4),IF(K78=0,0,(_xll.EURO(K78,Strikeprice1,0,0,($AK78+IF(Smile=TRUE,VLOOKUP(MAX(-5,Strikeprice1-K78),Volsmile,2),0)),($A78-DateToday)+15,IF(Pricetype1=1,1,0),0))),K78)))</f>
        <v xml:space="preserve"> </v>
      </c>
      <c r="U78" s="177" t="str">
        <f t="shared" si="31"/>
        <v xml:space="preserve"> </v>
      </c>
      <c r="V78" s="178" t="str">
        <f t="shared" si="45"/>
        <v xml:space="preserve"> </v>
      </c>
      <c r="W78" s="178" t="str">
        <f t="shared" si="46"/>
        <v xml:space="preserve"> </v>
      </c>
      <c r="X78" s="178" t="str">
        <f t="shared" si="47"/>
        <v xml:space="preserve"> </v>
      </c>
      <c r="Y78" s="178" t="str">
        <f t="shared" si="48"/>
        <v xml:space="preserve"> </v>
      </c>
      <c r="Z78" s="178" t="str">
        <f t="shared" si="49"/>
        <v xml:space="preserve"> </v>
      </c>
      <c r="AA78" s="178" t="str">
        <f t="shared" si="50"/>
        <v xml:space="preserve"> </v>
      </c>
      <c r="AB78" s="178" t="str">
        <f t="shared" si="51"/>
        <v xml:space="preserve"> </v>
      </c>
      <c r="AC78" s="178" t="str">
        <f t="shared" si="52"/>
        <v xml:space="preserve"> </v>
      </c>
      <c r="AD78" s="178" t="str">
        <f t="shared" si="53"/>
        <v xml:space="preserve"> </v>
      </c>
      <c r="AE78" s="178" t="str">
        <f t="shared" si="54"/>
        <v xml:space="preserve"> </v>
      </c>
      <c r="AF78" s="224" t="str">
        <f t="shared" si="55"/>
        <v xml:space="preserve"> </v>
      </c>
      <c r="AG78" s="224" t="str">
        <f t="shared" si="56"/>
        <v xml:space="preserve"> </v>
      </c>
      <c r="AH78" s="224" t="str">
        <f t="shared" si="57"/>
        <v xml:space="preserve"> </v>
      </c>
      <c r="AI78" s="224" t="str">
        <f t="shared" si="32"/>
        <v xml:space="preserve"> </v>
      </c>
      <c r="AJ78" s="224" t="str">
        <f t="shared" si="33"/>
        <v xml:space="preserve"> </v>
      </c>
      <c r="AK78" s="224" t="str">
        <f t="shared" si="58"/>
        <v xml:space="preserve"> </v>
      </c>
      <c r="AL78" s="224" t="str">
        <f>IF($A78="N/A"," ",IF(PV=1,0,'Pricing Inputs1'!R111))</f>
        <v xml:space="preserve"> </v>
      </c>
      <c r="AM78" s="313" t="str">
        <f t="shared" si="34"/>
        <v xml:space="preserve"> </v>
      </c>
      <c r="BQ78" t="str">
        <f t="shared" si="59"/>
        <v xml:space="preserve"> </v>
      </c>
      <c r="BR78" t="str">
        <f t="shared" si="60"/>
        <v xml:space="preserve"> </v>
      </c>
      <c r="BS78" t="str">
        <f t="shared" si="61"/>
        <v xml:space="preserve"> </v>
      </c>
    </row>
    <row r="79" spans="1:71" x14ac:dyDescent="0.2">
      <c r="A79" s="253" t="str">
        <f>IF(A78="N/A","N/A",IF(EDATE(A78,1)&gt;Inputs!$M$5,"N/A",EDATE(A78,1)))</f>
        <v>N/A</v>
      </c>
      <c r="B79" s="324" t="str">
        <f t="shared" si="35"/>
        <v xml:space="preserve"> </v>
      </c>
      <c r="C79" s="172" t="str">
        <f t="shared" si="36"/>
        <v xml:space="preserve"> </v>
      </c>
      <c r="D79" s="172" t="str">
        <f t="shared" si="37"/>
        <v xml:space="preserve"> </v>
      </c>
      <c r="E79" s="172" t="str">
        <f t="shared" si="38"/>
        <v xml:space="preserve"> </v>
      </c>
      <c r="F79" s="172" t="str">
        <f t="shared" si="39"/>
        <v xml:space="preserve"> </v>
      </c>
      <c r="G79" s="172" t="str">
        <f t="shared" si="40"/>
        <v xml:space="preserve"> </v>
      </c>
      <c r="H79" s="172" t="str">
        <f t="shared" si="41"/>
        <v xml:space="preserve"> </v>
      </c>
      <c r="I79" s="172" t="str">
        <f t="shared" si="42"/>
        <v xml:space="preserve"> </v>
      </c>
      <c r="J79" s="172" t="str">
        <f t="shared" si="43"/>
        <v xml:space="preserve"> </v>
      </c>
      <c r="K79" s="172" t="str">
        <f t="shared" si="44"/>
        <v xml:space="preserve"> </v>
      </c>
      <c r="L79" s="250" t="str">
        <f>IF($A79="N/A"," ",IF(Pricetype1=2,MAX(C79,0),IF(OR(Pricetype1=1,Pricetype1=4),IF(C79=0,0,(_xll.EURO(C79,Strikeprice1,0,0,($AH79+IF(Smile=TRUE,VLOOKUP(MAX(-5,Strikeprice1-C79),Volsmile,2),0)),($A79-DateToday)+15,IF(Pricetype1=1,1,0),0))),C79)))</f>
        <v xml:space="preserve"> </v>
      </c>
      <c r="M79" s="250" t="str">
        <f>IF($A79="N/A"," ",IF(Pricetype1=2,MAX(D79,0),IF(OR(Pricetype1=1,Pricetype1=4),IF(D79=0,0,(_xll.EURO(D79,Strikeprice1,0,0,($AH79+IF(Smile=TRUE,VLOOKUP(MAX(-5,Strikeprice1-D79),Volsmile,2),0)),($A79-DateToday)+15,IF(Pricetype1=1,1,0),0))),D79)))</f>
        <v xml:space="preserve"> </v>
      </c>
      <c r="N79" s="250" t="str">
        <f>IF($A79="N/A"," ",IF(Pricetype1=2,MAX(E79,0),IF(OR(Pricetype1=1,Pricetype1=4),IF(E79=0,0,(_xll.EURO(E79,Strikeprice1,0,0,($AK79+IF(Smile=TRUE,VLOOKUP(MAX(-5,Strikeprice1-E79),Volsmile,2),0)),($A79-DateToday)+15,IF(Pricetype1=1,1,0),0))),E79)))</f>
        <v xml:space="preserve"> </v>
      </c>
      <c r="O79" s="250" t="str">
        <f>IF($A79="N/A"," ",IF(Pricetype1=2,MAX(F79,0),IF(OR(Pricetype1=1,Pricetype1=4),IF(F79=0,0,(_xll.EURO(F79,Strikeprice1,0,0,($AK79+IF(Smile=TRUE,VLOOKUP(MAX(-5,Strikeprice1-F79),Volsmile,2),0)),($A79-DateToday)+15,IF(Pricetype1=1,1,0),0))),F79)))</f>
        <v xml:space="preserve"> </v>
      </c>
      <c r="P79" s="250" t="str">
        <f>IF($A79="N/A"," ",IF(Pricetype1=2,MAX(G79,0),IF(OR(Pricetype1=1,Pricetype1=4),IF(G79=0,0,(_xll.EURO(G79,Strikeprice1,0,0,($AK79+IF(Smile=TRUE,VLOOKUP(MAX(-5,Strikeprice1-G79),Volsmile,2),0)),($A79-DateToday)+15,IF(Pricetype1=1,1,0),0))),G79)))</f>
        <v xml:space="preserve"> </v>
      </c>
      <c r="Q79" s="250" t="str">
        <f>IF($A79="N/A"," ",IF(Pricetype1=2,MAX(H79,0),IF(OR(Pricetype1=1,Pricetype1=4),IF(H79=0,0,(_xll.EURO(H79,Strikeprice1,0,0,($AK79+IF(Smile=TRUE,VLOOKUP(MAX(-5,Strikeprice1-H79),Volsmile,2),0)),($A79-DateToday)+15,IF(Pricetype1=1,1,0),0))),H79)))</f>
        <v xml:space="preserve"> </v>
      </c>
      <c r="R79" s="250" t="str">
        <f>IF($A79="N/A"," ",IF(Pricetype1=2,MAX(I79,0),IF(OR(Pricetype1=1,Pricetype1=4),IF(I79=0,0,(_xll.EURO(I79,Strikeprice1,0,0,($AK79+IF(Smile=TRUE,VLOOKUP(MAX(-5,Strikeprice1-I79),Volsmile,2),0)),($A79-DateToday)+15,IF(Pricetype1=1,1,0),0))),I79)))</f>
        <v xml:space="preserve"> </v>
      </c>
      <c r="S79" s="250" t="str">
        <f>IF($A79="N/A"," ",IF(Pricetype1=2,MAX(J79,0),IF(OR(Pricetype1=1,Pricetype1=4),IF(J79=0,0,(_xll.EURO(J79,Strikeprice1,0,0,($AK79+IF(Smile=TRUE,VLOOKUP(MAX(-5,Strikeprice1-J79),Volsmile,2),0)),($A79-DateToday)+15,IF(Pricetype1=1,1,0),0))),J79)))</f>
        <v xml:space="preserve"> </v>
      </c>
      <c r="T79" s="250" t="str">
        <f>IF($A79="N/A"," ",IF(Pricetype1=2,MAX(K79,0),IF(OR(Pricetype1=1,Pricetype1=4),IF(K79=0,0,(_xll.EURO(K79,Strikeprice1,0,0,($AK79+IF(Smile=TRUE,VLOOKUP(MAX(-5,Strikeprice1-K79),Volsmile,2),0)),($A79-DateToday)+15,IF(Pricetype1=1,1,0),0))),K79)))</f>
        <v xml:space="preserve"> </v>
      </c>
      <c r="U79" s="177" t="str">
        <f t="shared" si="31"/>
        <v xml:space="preserve"> </v>
      </c>
      <c r="V79" s="178" t="str">
        <f t="shared" si="45"/>
        <v xml:space="preserve"> </v>
      </c>
      <c r="W79" s="178" t="str">
        <f t="shared" si="46"/>
        <v xml:space="preserve"> </v>
      </c>
      <c r="X79" s="178" t="str">
        <f t="shared" si="47"/>
        <v xml:space="preserve"> </v>
      </c>
      <c r="Y79" s="178" t="str">
        <f t="shared" si="48"/>
        <v xml:space="preserve"> </v>
      </c>
      <c r="Z79" s="178" t="str">
        <f t="shared" si="49"/>
        <v xml:space="preserve"> </v>
      </c>
      <c r="AA79" s="178" t="str">
        <f t="shared" si="50"/>
        <v xml:space="preserve"> </v>
      </c>
      <c r="AB79" s="178" t="str">
        <f t="shared" si="51"/>
        <v xml:space="preserve"> </v>
      </c>
      <c r="AC79" s="178" t="str">
        <f t="shared" si="52"/>
        <v xml:space="preserve"> </v>
      </c>
      <c r="AD79" s="178" t="str">
        <f t="shared" si="53"/>
        <v xml:space="preserve"> </v>
      </c>
      <c r="AE79" s="178" t="str">
        <f t="shared" si="54"/>
        <v xml:space="preserve"> </v>
      </c>
      <c r="AF79" s="224" t="str">
        <f t="shared" si="55"/>
        <v xml:space="preserve"> </v>
      </c>
      <c r="AG79" s="224" t="str">
        <f t="shared" si="56"/>
        <v xml:space="preserve"> </v>
      </c>
      <c r="AH79" s="224" t="str">
        <f t="shared" si="57"/>
        <v xml:space="preserve"> </v>
      </c>
      <c r="AI79" s="224" t="str">
        <f t="shared" si="32"/>
        <v xml:space="preserve"> </v>
      </c>
      <c r="AJ79" s="224" t="str">
        <f t="shared" si="33"/>
        <v xml:space="preserve"> </v>
      </c>
      <c r="AK79" s="224" t="str">
        <f t="shared" si="58"/>
        <v xml:space="preserve"> </v>
      </c>
      <c r="AL79" s="224" t="str">
        <f>IF($A79="N/A"," ",IF(PV=1,0,'Pricing Inputs1'!R112))</f>
        <v xml:space="preserve"> </v>
      </c>
      <c r="AM79" s="313" t="str">
        <f t="shared" si="34"/>
        <v xml:space="preserve"> </v>
      </c>
      <c r="BQ79" t="str">
        <f t="shared" si="59"/>
        <v xml:space="preserve"> </v>
      </c>
      <c r="BR79" t="str">
        <f t="shared" si="60"/>
        <v xml:space="preserve"> </v>
      </c>
      <c r="BS79" t="str">
        <f t="shared" si="61"/>
        <v xml:space="preserve"> </v>
      </c>
    </row>
    <row r="80" spans="1:71" x14ac:dyDescent="0.2">
      <c r="A80" s="253" t="str">
        <f>IF(A79="N/A","N/A",IF(EDATE(A79,1)&gt;Inputs!$M$5,"N/A",EDATE(A79,1)))</f>
        <v>N/A</v>
      </c>
      <c r="B80" s="324" t="str">
        <f t="shared" si="35"/>
        <v xml:space="preserve"> </v>
      </c>
      <c r="C80" s="172" t="str">
        <f t="shared" si="36"/>
        <v xml:space="preserve"> </v>
      </c>
      <c r="D80" s="172" t="str">
        <f t="shared" si="37"/>
        <v xml:space="preserve"> </v>
      </c>
      <c r="E80" s="172" t="str">
        <f t="shared" si="38"/>
        <v xml:space="preserve"> </v>
      </c>
      <c r="F80" s="172" t="str">
        <f t="shared" si="39"/>
        <v xml:space="preserve"> </v>
      </c>
      <c r="G80" s="172" t="str">
        <f t="shared" si="40"/>
        <v xml:space="preserve"> </v>
      </c>
      <c r="H80" s="172" t="str">
        <f t="shared" si="41"/>
        <v xml:space="preserve"> </v>
      </c>
      <c r="I80" s="172" t="str">
        <f t="shared" si="42"/>
        <v xml:space="preserve"> </v>
      </c>
      <c r="J80" s="172" t="str">
        <f t="shared" si="43"/>
        <v xml:space="preserve"> </v>
      </c>
      <c r="K80" s="172" t="str">
        <f t="shared" si="44"/>
        <v xml:space="preserve"> </v>
      </c>
      <c r="L80" s="250" t="str">
        <f>IF($A80="N/A"," ",IF(Pricetype1=2,MAX(C80,0),IF(OR(Pricetype1=1,Pricetype1=4),IF(C80=0,0,(_xll.EURO(C80,Strikeprice1,0,0,($AH80+IF(Smile=TRUE,VLOOKUP(MAX(-5,Strikeprice1-C80),Volsmile,2),0)),($A80-DateToday)+15,IF(Pricetype1=1,1,0),0))),C80)))</f>
        <v xml:space="preserve"> </v>
      </c>
      <c r="M80" s="250" t="str">
        <f>IF($A80="N/A"," ",IF(Pricetype1=2,MAX(D80,0),IF(OR(Pricetype1=1,Pricetype1=4),IF(D80=0,0,(_xll.EURO(D80,Strikeprice1,0,0,($AH80+IF(Smile=TRUE,VLOOKUP(MAX(-5,Strikeprice1-D80),Volsmile,2),0)),($A80-DateToday)+15,IF(Pricetype1=1,1,0),0))),D80)))</f>
        <v xml:space="preserve"> </v>
      </c>
      <c r="N80" s="250" t="str">
        <f>IF($A80="N/A"," ",IF(Pricetype1=2,MAX(E80,0),IF(OR(Pricetype1=1,Pricetype1=4),IF(E80=0,0,(_xll.EURO(E80,Strikeprice1,0,0,($AK80+IF(Smile=TRUE,VLOOKUP(MAX(-5,Strikeprice1-E80),Volsmile,2),0)),($A80-DateToday)+15,IF(Pricetype1=1,1,0),0))),E80)))</f>
        <v xml:space="preserve"> </v>
      </c>
      <c r="O80" s="250" t="str">
        <f>IF($A80="N/A"," ",IF(Pricetype1=2,MAX(F80,0),IF(OR(Pricetype1=1,Pricetype1=4),IF(F80=0,0,(_xll.EURO(F80,Strikeprice1,0,0,($AK80+IF(Smile=TRUE,VLOOKUP(MAX(-5,Strikeprice1-F80),Volsmile,2),0)),($A80-DateToday)+15,IF(Pricetype1=1,1,0),0))),F80)))</f>
        <v xml:space="preserve"> </v>
      </c>
      <c r="P80" s="250" t="str">
        <f>IF($A80="N/A"," ",IF(Pricetype1=2,MAX(G80,0),IF(OR(Pricetype1=1,Pricetype1=4),IF(G80=0,0,(_xll.EURO(G80,Strikeprice1,0,0,($AK80+IF(Smile=TRUE,VLOOKUP(MAX(-5,Strikeprice1-G80),Volsmile,2),0)),($A80-DateToday)+15,IF(Pricetype1=1,1,0),0))),G80)))</f>
        <v xml:space="preserve"> </v>
      </c>
      <c r="Q80" s="250" t="str">
        <f>IF($A80="N/A"," ",IF(Pricetype1=2,MAX(H80,0),IF(OR(Pricetype1=1,Pricetype1=4),IF(H80=0,0,(_xll.EURO(H80,Strikeprice1,0,0,($AK80+IF(Smile=TRUE,VLOOKUP(MAX(-5,Strikeprice1-H80),Volsmile,2),0)),($A80-DateToday)+15,IF(Pricetype1=1,1,0),0))),H80)))</f>
        <v xml:space="preserve"> </v>
      </c>
      <c r="R80" s="250" t="str">
        <f>IF($A80="N/A"," ",IF(Pricetype1=2,MAX(I80,0),IF(OR(Pricetype1=1,Pricetype1=4),IF(I80=0,0,(_xll.EURO(I80,Strikeprice1,0,0,($AK80+IF(Smile=TRUE,VLOOKUP(MAX(-5,Strikeprice1-I80),Volsmile,2),0)),($A80-DateToday)+15,IF(Pricetype1=1,1,0),0))),I80)))</f>
        <v xml:space="preserve"> </v>
      </c>
      <c r="S80" s="250" t="str">
        <f>IF($A80="N/A"," ",IF(Pricetype1=2,MAX(J80,0),IF(OR(Pricetype1=1,Pricetype1=4),IF(J80=0,0,(_xll.EURO(J80,Strikeprice1,0,0,($AK80+IF(Smile=TRUE,VLOOKUP(MAX(-5,Strikeprice1-J80),Volsmile,2),0)),($A80-DateToday)+15,IF(Pricetype1=1,1,0),0))),J80)))</f>
        <v xml:space="preserve"> </v>
      </c>
      <c r="T80" s="250" t="str">
        <f>IF($A80="N/A"," ",IF(Pricetype1=2,MAX(K80,0),IF(OR(Pricetype1=1,Pricetype1=4),IF(K80=0,0,(_xll.EURO(K80,Strikeprice1,0,0,($AK80+IF(Smile=TRUE,VLOOKUP(MAX(-5,Strikeprice1-K80),Volsmile,2),0)),($A80-DateToday)+15,IF(Pricetype1=1,1,0),0))),K80)))</f>
        <v xml:space="preserve"> </v>
      </c>
      <c r="U80" s="177" t="str">
        <f t="shared" si="31"/>
        <v xml:space="preserve"> </v>
      </c>
      <c r="V80" s="178" t="str">
        <f t="shared" si="45"/>
        <v xml:space="preserve"> </v>
      </c>
      <c r="W80" s="178" t="str">
        <f t="shared" si="46"/>
        <v xml:space="preserve"> </v>
      </c>
      <c r="X80" s="178" t="str">
        <f t="shared" si="47"/>
        <v xml:space="preserve"> </v>
      </c>
      <c r="Y80" s="178" t="str">
        <f t="shared" si="48"/>
        <v xml:space="preserve"> </v>
      </c>
      <c r="Z80" s="178" t="str">
        <f t="shared" si="49"/>
        <v xml:space="preserve"> </v>
      </c>
      <c r="AA80" s="178" t="str">
        <f t="shared" si="50"/>
        <v xml:space="preserve"> </v>
      </c>
      <c r="AB80" s="178" t="str">
        <f t="shared" si="51"/>
        <v xml:space="preserve"> </v>
      </c>
      <c r="AC80" s="178" t="str">
        <f t="shared" si="52"/>
        <v xml:space="preserve"> </v>
      </c>
      <c r="AD80" s="178" t="str">
        <f t="shared" si="53"/>
        <v xml:space="preserve"> </v>
      </c>
      <c r="AE80" s="178" t="str">
        <f t="shared" si="54"/>
        <v xml:space="preserve"> </v>
      </c>
      <c r="AF80" s="224" t="str">
        <f t="shared" si="55"/>
        <v xml:space="preserve"> </v>
      </c>
      <c r="AG80" s="224" t="str">
        <f t="shared" si="56"/>
        <v xml:space="preserve"> </v>
      </c>
      <c r="AH80" s="224" t="str">
        <f t="shared" si="57"/>
        <v xml:space="preserve"> </v>
      </c>
      <c r="AI80" s="224" t="str">
        <f t="shared" si="32"/>
        <v xml:space="preserve"> </v>
      </c>
      <c r="AJ80" s="224" t="str">
        <f t="shared" si="33"/>
        <v xml:space="preserve"> </v>
      </c>
      <c r="AK80" s="224" t="str">
        <f t="shared" si="58"/>
        <v xml:space="preserve"> </v>
      </c>
      <c r="AL80" s="224" t="str">
        <f>IF($A80="N/A"," ",IF(PV=1,0,'Pricing Inputs1'!R113))</f>
        <v xml:space="preserve"> </v>
      </c>
      <c r="AM80" s="313" t="str">
        <f t="shared" si="34"/>
        <v xml:space="preserve"> </v>
      </c>
      <c r="BQ80" t="str">
        <f t="shared" si="59"/>
        <v xml:space="preserve"> </v>
      </c>
      <c r="BR80" t="str">
        <f t="shared" si="60"/>
        <v xml:space="preserve"> </v>
      </c>
      <c r="BS80" t="str">
        <f t="shared" si="61"/>
        <v xml:space="preserve"> </v>
      </c>
    </row>
    <row r="81" spans="1:71" x14ac:dyDescent="0.2">
      <c r="A81" s="253" t="str">
        <f>IF(A80="N/A","N/A",IF(EDATE(A80,1)&gt;Inputs!$M$5,"N/A",EDATE(A80,1)))</f>
        <v>N/A</v>
      </c>
      <c r="B81" s="324" t="str">
        <f t="shared" si="35"/>
        <v xml:space="preserve"> </v>
      </c>
      <c r="C81" s="172" t="str">
        <f t="shared" si="36"/>
        <v xml:space="preserve"> </v>
      </c>
      <c r="D81" s="172" t="str">
        <f t="shared" si="37"/>
        <v xml:space="preserve"> </v>
      </c>
      <c r="E81" s="172" t="str">
        <f t="shared" si="38"/>
        <v xml:space="preserve"> </v>
      </c>
      <c r="F81" s="172" t="str">
        <f t="shared" si="39"/>
        <v xml:space="preserve"> </v>
      </c>
      <c r="G81" s="172" t="str">
        <f t="shared" si="40"/>
        <v xml:space="preserve"> </v>
      </c>
      <c r="H81" s="172" t="str">
        <f t="shared" si="41"/>
        <v xml:space="preserve"> </v>
      </c>
      <c r="I81" s="172" t="str">
        <f t="shared" si="42"/>
        <v xml:space="preserve"> </v>
      </c>
      <c r="J81" s="172" t="str">
        <f t="shared" si="43"/>
        <v xml:space="preserve"> </v>
      </c>
      <c r="K81" s="172" t="str">
        <f t="shared" si="44"/>
        <v xml:space="preserve"> </v>
      </c>
      <c r="L81" s="250" t="str">
        <f>IF($A81="N/A"," ",IF(Pricetype1=2,MAX(C81,0),IF(OR(Pricetype1=1,Pricetype1=4),IF(C81=0,0,(_xll.EURO(C81,Strikeprice1,0,0,($AH81+IF(Smile=TRUE,VLOOKUP(MAX(-5,Strikeprice1-C81),Volsmile,2),0)),($A81-DateToday)+15,IF(Pricetype1=1,1,0),0))),C81)))</f>
        <v xml:space="preserve"> </v>
      </c>
      <c r="M81" s="250" t="str">
        <f>IF($A81="N/A"," ",IF(Pricetype1=2,MAX(D81,0),IF(OR(Pricetype1=1,Pricetype1=4),IF(D81=0,0,(_xll.EURO(D81,Strikeprice1,0,0,($AH81+IF(Smile=TRUE,VLOOKUP(MAX(-5,Strikeprice1-D81),Volsmile,2),0)),($A81-DateToday)+15,IF(Pricetype1=1,1,0),0))),D81)))</f>
        <v xml:space="preserve"> </v>
      </c>
      <c r="N81" s="250" t="str">
        <f>IF($A81="N/A"," ",IF(Pricetype1=2,MAX(E81,0),IF(OR(Pricetype1=1,Pricetype1=4),IF(E81=0,0,(_xll.EURO(E81,Strikeprice1,0,0,($AK81+IF(Smile=TRUE,VLOOKUP(MAX(-5,Strikeprice1-E81),Volsmile,2),0)),($A81-DateToday)+15,IF(Pricetype1=1,1,0),0))),E81)))</f>
        <v xml:space="preserve"> </v>
      </c>
      <c r="O81" s="250" t="str">
        <f>IF($A81="N/A"," ",IF(Pricetype1=2,MAX(F81,0),IF(OR(Pricetype1=1,Pricetype1=4),IF(F81=0,0,(_xll.EURO(F81,Strikeprice1,0,0,($AK81+IF(Smile=TRUE,VLOOKUP(MAX(-5,Strikeprice1-F81),Volsmile,2),0)),($A81-DateToday)+15,IF(Pricetype1=1,1,0),0))),F81)))</f>
        <v xml:space="preserve"> </v>
      </c>
      <c r="P81" s="250" t="str">
        <f>IF($A81="N/A"," ",IF(Pricetype1=2,MAX(G81,0),IF(OR(Pricetype1=1,Pricetype1=4),IF(G81=0,0,(_xll.EURO(G81,Strikeprice1,0,0,($AK81+IF(Smile=TRUE,VLOOKUP(MAX(-5,Strikeprice1-G81),Volsmile,2),0)),($A81-DateToday)+15,IF(Pricetype1=1,1,0),0))),G81)))</f>
        <v xml:space="preserve"> </v>
      </c>
      <c r="Q81" s="250" t="str">
        <f>IF($A81="N/A"," ",IF(Pricetype1=2,MAX(H81,0),IF(OR(Pricetype1=1,Pricetype1=4),IF(H81=0,0,(_xll.EURO(H81,Strikeprice1,0,0,($AK81+IF(Smile=TRUE,VLOOKUP(MAX(-5,Strikeprice1-H81),Volsmile,2),0)),($A81-DateToday)+15,IF(Pricetype1=1,1,0),0))),H81)))</f>
        <v xml:space="preserve"> </v>
      </c>
      <c r="R81" s="250" t="str">
        <f>IF($A81="N/A"," ",IF(Pricetype1=2,MAX(I81,0),IF(OR(Pricetype1=1,Pricetype1=4),IF(I81=0,0,(_xll.EURO(I81,Strikeprice1,0,0,($AK81+IF(Smile=TRUE,VLOOKUP(MAX(-5,Strikeprice1-I81),Volsmile,2),0)),($A81-DateToday)+15,IF(Pricetype1=1,1,0),0))),I81)))</f>
        <v xml:space="preserve"> </v>
      </c>
      <c r="S81" s="250" t="str">
        <f>IF($A81="N/A"," ",IF(Pricetype1=2,MAX(J81,0),IF(OR(Pricetype1=1,Pricetype1=4),IF(J81=0,0,(_xll.EURO(J81,Strikeprice1,0,0,($AK81+IF(Smile=TRUE,VLOOKUP(MAX(-5,Strikeprice1-J81),Volsmile,2),0)),($A81-DateToday)+15,IF(Pricetype1=1,1,0),0))),J81)))</f>
        <v xml:space="preserve"> </v>
      </c>
      <c r="T81" s="250" t="str">
        <f>IF($A81="N/A"," ",IF(Pricetype1=2,MAX(K81,0),IF(OR(Pricetype1=1,Pricetype1=4),IF(K81=0,0,(_xll.EURO(K81,Strikeprice1,0,0,($AK81+IF(Smile=TRUE,VLOOKUP(MAX(-5,Strikeprice1-K81),Volsmile,2),0)),($A81-DateToday)+15,IF(Pricetype1=1,1,0),0))),K81)))</f>
        <v xml:space="preserve"> </v>
      </c>
      <c r="U81" s="177" t="str">
        <f t="shared" si="31"/>
        <v xml:space="preserve"> </v>
      </c>
      <c r="V81" s="178" t="str">
        <f t="shared" si="45"/>
        <v xml:space="preserve"> </v>
      </c>
      <c r="W81" s="178" t="str">
        <f t="shared" si="46"/>
        <v xml:space="preserve"> </v>
      </c>
      <c r="X81" s="178" t="str">
        <f t="shared" si="47"/>
        <v xml:space="preserve"> </v>
      </c>
      <c r="Y81" s="178" t="str">
        <f t="shared" si="48"/>
        <v xml:space="preserve"> </v>
      </c>
      <c r="Z81" s="178" t="str">
        <f t="shared" si="49"/>
        <v xml:space="preserve"> </v>
      </c>
      <c r="AA81" s="178" t="str">
        <f t="shared" si="50"/>
        <v xml:space="preserve"> </v>
      </c>
      <c r="AB81" s="178" t="str">
        <f t="shared" si="51"/>
        <v xml:space="preserve"> </v>
      </c>
      <c r="AC81" s="178" t="str">
        <f t="shared" si="52"/>
        <v xml:space="preserve"> </v>
      </c>
      <c r="AD81" s="178" t="str">
        <f t="shared" si="53"/>
        <v xml:space="preserve"> </v>
      </c>
      <c r="AE81" s="178" t="str">
        <f t="shared" si="54"/>
        <v xml:space="preserve"> </v>
      </c>
      <c r="AF81" s="224" t="str">
        <f t="shared" si="55"/>
        <v xml:space="preserve"> </v>
      </c>
      <c r="AG81" s="224" t="str">
        <f t="shared" si="56"/>
        <v xml:space="preserve"> </v>
      </c>
      <c r="AH81" s="224" t="str">
        <f t="shared" si="57"/>
        <v xml:space="preserve"> </v>
      </c>
      <c r="AI81" s="224" t="str">
        <f t="shared" si="32"/>
        <v xml:space="preserve"> </v>
      </c>
      <c r="AJ81" s="224" t="str">
        <f t="shared" si="33"/>
        <v xml:space="preserve"> </v>
      </c>
      <c r="AK81" s="224" t="str">
        <f t="shared" si="58"/>
        <v xml:space="preserve"> </v>
      </c>
      <c r="AL81" s="224" t="str">
        <f>IF($A81="N/A"," ",IF(PV=1,0,'Pricing Inputs1'!R114))</f>
        <v xml:space="preserve"> </v>
      </c>
      <c r="AM81" s="313" t="str">
        <f t="shared" si="34"/>
        <v xml:space="preserve"> </v>
      </c>
      <c r="BQ81" t="str">
        <f t="shared" si="59"/>
        <v xml:space="preserve"> </v>
      </c>
      <c r="BR81" t="str">
        <f t="shared" si="60"/>
        <v xml:space="preserve"> </v>
      </c>
      <c r="BS81" t="str">
        <f t="shared" si="61"/>
        <v xml:space="preserve"> </v>
      </c>
    </row>
    <row r="82" spans="1:71" x14ac:dyDescent="0.2">
      <c r="A82" s="253" t="str">
        <f>IF(A81="N/A","N/A",IF(EDATE(A81,1)&gt;Inputs!$M$5,"N/A",EDATE(A81,1)))</f>
        <v>N/A</v>
      </c>
      <c r="B82" s="324" t="str">
        <f t="shared" si="35"/>
        <v xml:space="preserve"> </v>
      </c>
      <c r="C82" s="172" t="str">
        <f t="shared" si="36"/>
        <v xml:space="preserve"> </v>
      </c>
      <c r="D82" s="172" t="str">
        <f t="shared" si="37"/>
        <v xml:space="preserve"> </v>
      </c>
      <c r="E82" s="172" t="str">
        <f t="shared" si="38"/>
        <v xml:space="preserve"> </v>
      </c>
      <c r="F82" s="172" t="str">
        <f t="shared" si="39"/>
        <v xml:space="preserve"> </v>
      </c>
      <c r="G82" s="172" t="str">
        <f t="shared" si="40"/>
        <v xml:space="preserve"> </v>
      </c>
      <c r="H82" s="172" t="str">
        <f t="shared" si="41"/>
        <v xml:space="preserve"> </v>
      </c>
      <c r="I82" s="172" t="str">
        <f t="shared" si="42"/>
        <v xml:space="preserve"> </v>
      </c>
      <c r="J82" s="172" t="str">
        <f t="shared" si="43"/>
        <v xml:space="preserve"> </v>
      </c>
      <c r="K82" s="172" t="str">
        <f t="shared" si="44"/>
        <v xml:space="preserve"> </v>
      </c>
      <c r="L82" s="250" t="str">
        <f>IF($A82="N/A"," ",IF(Pricetype1=2,MAX(C82,0),IF(OR(Pricetype1=1,Pricetype1=4),IF(C82=0,0,(_xll.EURO(C82,Strikeprice1,0,0,($AH82+IF(Smile=TRUE,VLOOKUP(MAX(-5,Strikeprice1-C82),Volsmile,2),0)),($A82-DateToday)+15,IF(Pricetype1=1,1,0),0))),C82)))</f>
        <v xml:space="preserve"> </v>
      </c>
      <c r="M82" s="250" t="str">
        <f>IF($A82="N/A"," ",IF(Pricetype1=2,MAX(D82,0),IF(OR(Pricetype1=1,Pricetype1=4),IF(D82=0,0,(_xll.EURO(D82,Strikeprice1,0,0,($AH82+IF(Smile=TRUE,VLOOKUP(MAX(-5,Strikeprice1-D82),Volsmile,2),0)),($A82-DateToday)+15,IF(Pricetype1=1,1,0),0))),D82)))</f>
        <v xml:space="preserve"> </v>
      </c>
      <c r="N82" s="250" t="str">
        <f>IF($A82="N/A"," ",IF(Pricetype1=2,MAX(E82,0),IF(OR(Pricetype1=1,Pricetype1=4),IF(E82=0,0,(_xll.EURO(E82,Strikeprice1,0,0,($AK82+IF(Smile=TRUE,VLOOKUP(MAX(-5,Strikeprice1-E82),Volsmile,2),0)),($A82-DateToday)+15,IF(Pricetype1=1,1,0),0))),E82)))</f>
        <v xml:space="preserve"> </v>
      </c>
      <c r="O82" s="250" t="str">
        <f>IF($A82="N/A"," ",IF(Pricetype1=2,MAX(F82,0),IF(OR(Pricetype1=1,Pricetype1=4),IF(F82=0,0,(_xll.EURO(F82,Strikeprice1,0,0,($AK82+IF(Smile=TRUE,VLOOKUP(MAX(-5,Strikeprice1-F82),Volsmile,2),0)),($A82-DateToday)+15,IF(Pricetype1=1,1,0),0))),F82)))</f>
        <v xml:space="preserve"> </v>
      </c>
      <c r="P82" s="250" t="str">
        <f>IF($A82="N/A"," ",IF(Pricetype1=2,MAX(G82,0),IF(OR(Pricetype1=1,Pricetype1=4),IF(G82=0,0,(_xll.EURO(G82,Strikeprice1,0,0,($AK82+IF(Smile=TRUE,VLOOKUP(MAX(-5,Strikeprice1-G82),Volsmile,2),0)),($A82-DateToday)+15,IF(Pricetype1=1,1,0),0))),G82)))</f>
        <v xml:space="preserve"> </v>
      </c>
      <c r="Q82" s="250" t="str">
        <f>IF($A82="N/A"," ",IF(Pricetype1=2,MAX(H82,0),IF(OR(Pricetype1=1,Pricetype1=4),IF(H82=0,0,(_xll.EURO(H82,Strikeprice1,0,0,($AK82+IF(Smile=TRUE,VLOOKUP(MAX(-5,Strikeprice1-H82),Volsmile,2),0)),($A82-DateToday)+15,IF(Pricetype1=1,1,0),0))),H82)))</f>
        <v xml:space="preserve"> </v>
      </c>
      <c r="R82" s="250" t="str">
        <f>IF($A82="N/A"," ",IF(Pricetype1=2,MAX(I82,0),IF(OR(Pricetype1=1,Pricetype1=4),IF(I82=0,0,(_xll.EURO(I82,Strikeprice1,0,0,($AK82+IF(Smile=TRUE,VLOOKUP(MAX(-5,Strikeprice1-I82),Volsmile,2),0)),($A82-DateToday)+15,IF(Pricetype1=1,1,0),0))),I82)))</f>
        <v xml:space="preserve"> </v>
      </c>
      <c r="S82" s="250" t="str">
        <f>IF($A82="N/A"," ",IF(Pricetype1=2,MAX(J82,0),IF(OR(Pricetype1=1,Pricetype1=4),IF(J82=0,0,(_xll.EURO(J82,Strikeprice1,0,0,($AK82+IF(Smile=TRUE,VLOOKUP(MAX(-5,Strikeprice1-J82),Volsmile,2),0)),($A82-DateToday)+15,IF(Pricetype1=1,1,0),0))),J82)))</f>
        <v xml:space="preserve"> </v>
      </c>
      <c r="T82" s="250" t="str">
        <f>IF($A82="N/A"," ",IF(Pricetype1=2,MAX(K82,0),IF(OR(Pricetype1=1,Pricetype1=4),IF(K82=0,0,(_xll.EURO(K82,Strikeprice1,0,0,($AK82+IF(Smile=TRUE,VLOOKUP(MAX(-5,Strikeprice1-K82),Volsmile,2),0)),($A82-DateToday)+15,IF(Pricetype1=1,1,0),0))),K82)))</f>
        <v xml:space="preserve"> </v>
      </c>
      <c r="U82" s="177" t="str">
        <f t="shared" si="31"/>
        <v xml:space="preserve"> </v>
      </c>
      <c r="V82" s="178" t="str">
        <f t="shared" si="45"/>
        <v xml:space="preserve"> </v>
      </c>
      <c r="W82" s="178" t="str">
        <f t="shared" si="46"/>
        <v xml:space="preserve"> </v>
      </c>
      <c r="X82" s="178" t="str">
        <f t="shared" si="47"/>
        <v xml:space="preserve"> </v>
      </c>
      <c r="Y82" s="178" t="str">
        <f t="shared" si="48"/>
        <v xml:space="preserve"> </v>
      </c>
      <c r="Z82" s="178" t="str">
        <f t="shared" si="49"/>
        <v xml:space="preserve"> </v>
      </c>
      <c r="AA82" s="178" t="str">
        <f t="shared" si="50"/>
        <v xml:space="preserve"> </v>
      </c>
      <c r="AB82" s="178" t="str">
        <f t="shared" si="51"/>
        <v xml:space="preserve"> </v>
      </c>
      <c r="AC82" s="178" t="str">
        <f t="shared" si="52"/>
        <v xml:space="preserve"> </v>
      </c>
      <c r="AD82" s="178" t="str">
        <f t="shared" si="53"/>
        <v xml:space="preserve"> </v>
      </c>
      <c r="AE82" s="178" t="str">
        <f t="shared" si="54"/>
        <v xml:space="preserve"> </v>
      </c>
      <c r="AF82" s="224" t="str">
        <f t="shared" si="55"/>
        <v xml:space="preserve"> </v>
      </c>
      <c r="AG82" s="224" t="str">
        <f t="shared" si="56"/>
        <v xml:space="preserve"> </v>
      </c>
      <c r="AH82" s="224" t="str">
        <f t="shared" si="57"/>
        <v xml:space="preserve"> </v>
      </c>
      <c r="AI82" s="224" t="str">
        <f t="shared" si="32"/>
        <v xml:space="preserve"> </v>
      </c>
      <c r="AJ82" s="224" t="str">
        <f t="shared" si="33"/>
        <v xml:space="preserve"> </v>
      </c>
      <c r="AK82" s="224" t="str">
        <f t="shared" si="58"/>
        <v xml:space="preserve"> </v>
      </c>
      <c r="AL82" s="224" t="str">
        <f>IF($A82="N/A"," ",IF(PV=1,0,'Pricing Inputs1'!R115))</f>
        <v xml:space="preserve"> </v>
      </c>
      <c r="AM82" s="313" t="str">
        <f t="shared" si="34"/>
        <v xml:space="preserve"> </v>
      </c>
      <c r="BQ82" t="str">
        <f t="shared" si="59"/>
        <v xml:space="preserve"> </v>
      </c>
      <c r="BR82" t="str">
        <f t="shared" si="60"/>
        <v xml:space="preserve"> </v>
      </c>
      <c r="BS82" t="str">
        <f t="shared" si="61"/>
        <v xml:space="preserve"> </v>
      </c>
    </row>
    <row r="83" spans="1:71" x14ac:dyDescent="0.2">
      <c r="A83" s="253" t="str">
        <f>IF(A82="N/A","N/A",IF(EDATE(A82,1)&gt;Inputs!$M$5,"N/A",EDATE(A82,1)))</f>
        <v>N/A</v>
      </c>
      <c r="B83" s="324" t="str">
        <f t="shared" si="35"/>
        <v xml:space="preserve"> </v>
      </c>
      <c r="C83" s="172" t="str">
        <f t="shared" si="36"/>
        <v xml:space="preserve"> </v>
      </c>
      <c r="D83" s="172" t="str">
        <f t="shared" si="37"/>
        <v xml:space="preserve"> </v>
      </c>
      <c r="E83" s="172" t="str">
        <f t="shared" si="38"/>
        <v xml:space="preserve"> </v>
      </c>
      <c r="F83" s="172" t="str">
        <f t="shared" si="39"/>
        <v xml:space="preserve"> </v>
      </c>
      <c r="G83" s="172" t="str">
        <f t="shared" si="40"/>
        <v xml:space="preserve"> </v>
      </c>
      <c r="H83" s="172" t="str">
        <f t="shared" si="41"/>
        <v xml:space="preserve"> </v>
      </c>
      <c r="I83" s="172" t="str">
        <f t="shared" si="42"/>
        <v xml:space="preserve"> </v>
      </c>
      <c r="J83" s="172" t="str">
        <f t="shared" si="43"/>
        <v xml:space="preserve"> </v>
      </c>
      <c r="K83" s="172" t="str">
        <f t="shared" si="44"/>
        <v xml:space="preserve"> </v>
      </c>
      <c r="L83" s="250" t="str">
        <f>IF($A83="N/A"," ",IF(Pricetype1=2,MAX(C83,0),IF(OR(Pricetype1=1,Pricetype1=4),IF(C83=0,0,(_xll.EURO(C83,Strikeprice1,0,0,($AH83+IF(Smile=TRUE,VLOOKUP(MAX(-5,Strikeprice1-C83),Volsmile,2),0)),($A83-DateToday)+15,IF(Pricetype1=1,1,0),0))),C83)))</f>
        <v xml:space="preserve"> </v>
      </c>
      <c r="M83" s="250" t="str">
        <f>IF($A83="N/A"," ",IF(Pricetype1=2,MAX(D83,0),IF(OR(Pricetype1=1,Pricetype1=4),IF(D83=0,0,(_xll.EURO(D83,Strikeprice1,0,0,($AH83+IF(Smile=TRUE,VLOOKUP(MAX(-5,Strikeprice1-D83),Volsmile,2),0)),($A83-DateToday)+15,IF(Pricetype1=1,1,0),0))),D83)))</f>
        <v xml:space="preserve"> </v>
      </c>
      <c r="N83" s="250" t="str">
        <f>IF($A83="N/A"," ",IF(Pricetype1=2,MAX(E83,0),IF(OR(Pricetype1=1,Pricetype1=4),IF(E83=0,0,(_xll.EURO(E83,Strikeprice1,0,0,($AK83+IF(Smile=TRUE,VLOOKUP(MAX(-5,Strikeprice1-E83),Volsmile,2),0)),($A83-DateToday)+15,IF(Pricetype1=1,1,0),0))),E83)))</f>
        <v xml:space="preserve"> </v>
      </c>
      <c r="O83" s="250" t="str">
        <f>IF($A83="N/A"," ",IF(Pricetype1=2,MAX(F83,0),IF(OR(Pricetype1=1,Pricetype1=4),IF(F83=0,0,(_xll.EURO(F83,Strikeprice1,0,0,($AK83+IF(Smile=TRUE,VLOOKUP(MAX(-5,Strikeprice1-F83),Volsmile,2),0)),($A83-DateToday)+15,IF(Pricetype1=1,1,0),0))),F83)))</f>
        <v xml:space="preserve"> </v>
      </c>
      <c r="P83" s="250" t="str">
        <f>IF($A83="N/A"," ",IF(Pricetype1=2,MAX(G83,0),IF(OR(Pricetype1=1,Pricetype1=4),IF(G83=0,0,(_xll.EURO(G83,Strikeprice1,0,0,($AK83+IF(Smile=TRUE,VLOOKUP(MAX(-5,Strikeprice1-G83),Volsmile,2),0)),($A83-DateToday)+15,IF(Pricetype1=1,1,0),0))),G83)))</f>
        <v xml:space="preserve"> </v>
      </c>
      <c r="Q83" s="250" t="str">
        <f>IF($A83="N/A"," ",IF(Pricetype1=2,MAX(H83,0),IF(OR(Pricetype1=1,Pricetype1=4),IF(H83=0,0,(_xll.EURO(H83,Strikeprice1,0,0,($AK83+IF(Smile=TRUE,VLOOKUP(MAX(-5,Strikeprice1-H83),Volsmile,2),0)),($A83-DateToday)+15,IF(Pricetype1=1,1,0),0))),H83)))</f>
        <v xml:space="preserve"> </v>
      </c>
      <c r="R83" s="250" t="str">
        <f>IF($A83="N/A"," ",IF(Pricetype1=2,MAX(I83,0),IF(OR(Pricetype1=1,Pricetype1=4),IF(I83=0,0,(_xll.EURO(I83,Strikeprice1,0,0,($AK83+IF(Smile=TRUE,VLOOKUP(MAX(-5,Strikeprice1-I83),Volsmile,2),0)),($A83-DateToday)+15,IF(Pricetype1=1,1,0),0))),I83)))</f>
        <v xml:space="preserve"> </v>
      </c>
      <c r="S83" s="250" t="str">
        <f>IF($A83="N/A"," ",IF(Pricetype1=2,MAX(J83,0),IF(OR(Pricetype1=1,Pricetype1=4),IF(J83=0,0,(_xll.EURO(J83,Strikeprice1,0,0,($AK83+IF(Smile=TRUE,VLOOKUP(MAX(-5,Strikeprice1-J83),Volsmile,2),0)),($A83-DateToday)+15,IF(Pricetype1=1,1,0),0))),J83)))</f>
        <v xml:space="preserve"> </v>
      </c>
      <c r="T83" s="250" t="str">
        <f>IF($A83="N/A"," ",IF(Pricetype1=2,MAX(K83,0),IF(OR(Pricetype1=1,Pricetype1=4),IF(K83=0,0,(_xll.EURO(K83,Strikeprice1,0,0,($AK83+IF(Smile=TRUE,VLOOKUP(MAX(-5,Strikeprice1-K83),Volsmile,2),0)),($A83-DateToday)+15,IF(Pricetype1=1,1,0),0))),K83)))</f>
        <v xml:space="preserve"> </v>
      </c>
      <c r="U83" s="177" t="str">
        <f t="shared" si="31"/>
        <v xml:space="preserve"> </v>
      </c>
      <c r="V83" s="178" t="str">
        <f t="shared" si="45"/>
        <v xml:space="preserve"> </v>
      </c>
      <c r="W83" s="178" t="str">
        <f t="shared" si="46"/>
        <v xml:space="preserve"> </v>
      </c>
      <c r="X83" s="178" t="str">
        <f t="shared" si="47"/>
        <v xml:space="preserve"> </v>
      </c>
      <c r="Y83" s="178" t="str">
        <f t="shared" si="48"/>
        <v xml:space="preserve"> </v>
      </c>
      <c r="Z83" s="178" t="str">
        <f t="shared" si="49"/>
        <v xml:space="preserve"> </v>
      </c>
      <c r="AA83" s="178" t="str">
        <f t="shared" si="50"/>
        <v xml:space="preserve"> </v>
      </c>
      <c r="AB83" s="178" t="str">
        <f t="shared" si="51"/>
        <v xml:space="preserve"> </v>
      </c>
      <c r="AC83" s="178" t="str">
        <f t="shared" si="52"/>
        <v xml:space="preserve"> </v>
      </c>
      <c r="AD83" s="178" t="str">
        <f t="shared" si="53"/>
        <v xml:space="preserve"> </v>
      </c>
      <c r="AE83" s="178" t="str">
        <f t="shared" si="54"/>
        <v xml:space="preserve"> </v>
      </c>
      <c r="AF83" s="224" t="str">
        <f t="shared" si="55"/>
        <v xml:space="preserve"> </v>
      </c>
      <c r="AG83" s="224" t="str">
        <f t="shared" si="56"/>
        <v xml:space="preserve"> </v>
      </c>
      <c r="AH83" s="224" t="str">
        <f t="shared" si="57"/>
        <v xml:space="preserve"> </v>
      </c>
      <c r="AI83" s="224" t="str">
        <f t="shared" si="32"/>
        <v xml:space="preserve"> </v>
      </c>
      <c r="AJ83" s="224" t="str">
        <f t="shared" si="33"/>
        <v xml:space="preserve"> </v>
      </c>
      <c r="AK83" s="224" t="str">
        <f t="shared" si="58"/>
        <v xml:space="preserve"> </v>
      </c>
      <c r="AL83" s="224" t="str">
        <f>IF($A83="N/A"," ",IF(PV=1,0,'Pricing Inputs1'!R116))</f>
        <v xml:space="preserve"> </v>
      </c>
      <c r="AM83" s="313" t="str">
        <f t="shared" si="34"/>
        <v xml:space="preserve"> </v>
      </c>
      <c r="BQ83" t="str">
        <f t="shared" si="59"/>
        <v xml:space="preserve"> </v>
      </c>
      <c r="BR83" t="str">
        <f t="shared" si="60"/>
        <v xml:space="preserve"> </v>
      </c>
      <c r="BS83" t="str">
        <f t="shared" si="61"/>
        <v xml:space="preserve"> </v>
      </c>
    </row>
    <row r="84" spans="1:71" x14ac:dyDescent="0.2">
      <c r="A84" s="253" t="str">
        <f>IF(A83="N/A","N/A",IF(EDATE(A83,1)&gt;Inputs!$M$5,"N/A",EDATE(A83,1)))</f>
        <v>N/A</v>
      </c>
      <c r="B84" s="324" t="str">
        <f t="shared" si="35"/>
        <v xml:space="preserve"> </v>
      </c>
      <c r="C84" s="172" t="str">
        <f t="shared" si="36"/>
        <v xml:space="preserve"> </v>
      </c>
      <c r="D84" s="172" t="str">
        <f t="shared" si="37"/>
        <v xml:space="preserve"> </v>
      </c>
      <c r="E84" s="172" t="str">
        <f t="shared" si="38"/>
        <v xml:space="preserve"> </v>
      </c>
      <c r="F84" s="172" t="str">
        <f t="shared" si="39"/>
        <v xml:space="preserve"> </v>
      </c>
      <c r="G84" s="172" t="str">
        <f t="shared" si="40"/>
        <v xml:space="preserve"> </v>
      </c>
      <c r="H84" s="172" t="str">
        <f t="shared" si="41"/>
        <v xml:space="preserve"> </v>
      </c>
      <c r="I84" s="172" t="str">
        <f t="shared" si="42"/>
        <v xml:space="preserve"> </v>
      </c>
      <c r="J84" s="172" t="str">
        <f t="shared" si="43"/>
        <v xml:space="preserve"> </v>
      </c>
      <c r="K84" s="172" t="str">
        <f t="shared" si="44"/>
        <v xml:space="preserve"> </v>
      </c>
      <c r="L84" s="250" t="str">
        <f>IF($A84="N/A"," ",IF(Pricetype1=2,MAX(C84,0),IF(OR(Pricetype1=1,Pricetype1=4),IF(C84=0,0,(_xll.EURO(C84,Strikeprice1,0,0,($AH84+IF(Smile=TRUE,VLOOKUP(MAX(-5,Strikeprice1-C84),Volsmile,2),0)),($A84-DateToday)+15,IF(Pricetype1=1,1,0),0))),C84)))</f>
        <v xml:space="preserve"> </v>
      </c>
      <c r="M84" s="250" t="str">
        <f>IF($A84="N/A"," ",IF(Pricetype1=2,MAX(D84,0),IF(OR(Pricetype1=1,Pricetype1=4),IF(D84=0,0,(_xll.EURO(D84,Strikeprice1,0,0,($AH84+IF(Smile=TRUE,VLOOKUP(MAX(-5,Strikeprice1-D84),Volsmile,2),0)),($A84-DateToday)+15,IF(Pricetype1=1,1,0),0))),D84)))</f>
        <v xml:space="preserve"> </v>
      </c>
      <c r="N84" s="250" t="str">
        <f>IF($A84="N/A"," ",IF(Pricetype1=2,MAX(E84,0),IF(OR(Pricetype1=1,Pricetype1=4),IF(E84=0,0,(_xll.EURO(E84,Strikeprice1,0,0,($AK84+IF(Smile=TRUE,VLOOKUP(MAX(-5,Strikeprice1-E84),Volsmile,2),0)),($A84-DateToday)+15,IF(Pricetype1=1,1,0),0))),E84)))</f>
        <v xml:space="preserve"> </v>
      </c>
      <c r="O84" s="250" t="str">
        <f>IF($A84="N/A"," ",IF(Pricetype1=2,MAX(F84,0),IF(OR(Pricetype1=1,Pricetype1=4),IF(F84=0,0,(_xll.EURO(F84,Strikeprice1,0,0,($AK84+IF(Smile=TRUE,VLOOKUP(MAX(-5,Strikeprice1-F84),Volsmile,2),0)),($A84-DateToday)+15,IF(Pricetype1=1,1,0),0))),F84)))</f>
        <v xml:space="preserve"> </v>
      </c>
      <c r="P84" s="250" t="str">
        <f>IF($A84="N/A"," ",IF(Pricetype1=2,MAX(G84,0),IF(OR(Pricetype1=1,Pricetype1=4),IF(G84=0,0,(_xll.EURO(G84,Strikeprice1,0,0,($AK84+IF(Smile=TRUE,VLOOKUP(MAX(-5,Strikeprice1-G84),Volsmile,2),0)),($A84-DateToday)+15,IF(Pricetype1=1,1,0),0))),G84)))</f>
        <v xml:space="preserve"> </v>
      </c>
      <c r="Q84" s="250" t="str">
        <f>IF($A84="N/A"," ",IF(Pricetype1=2,MAX(H84,0),IF(OR(Pricetype1=1,Pricetype1=4),IF(H84=0,0,(_xll.EURO(H84,Strikeprice1,0,0,($AK84+IF(Smile=TRUE,VLOOKUP(MAX(-5,Strikeprice1-H84),Volsmile,2),0)),($A84-DateToday)+15,IF(Pricetype1=1,1,0),0))),H84)))</f>
        <v xml:space="preserve"> </v>
      </c>
      <c r="R84" s="250" t="str">
        <f>IF($A84="N/A"," ",IF(Pricetype1=2,MAX(I84,0),IF(OR(Pricetype1=1,Pricetype1=4),IF(I84=0,0,(_xll.EURO(I84,Strikeprice1,0,0,($AK84+IF(Smile=TRUE,VLOOKUP(MAX(-5,Strikeprice1-I84),Volsmile,2),0)),($A84-DateToday)+15,IF(Pricetype1=1,1,0),0))),I84)))</f>
        <v xml:space="preserve"> </v>
      </c>
      <c r="S84" s="250" t="str">
        <f>IF($A84="N/A"," ",IF(Pricetype1=2,MAX(J84,0),IF(OR(Pricetype1=1,Pricetype1=4),IF(J84=0,0,(_xll.EURO(J84,Strikeprice1,0,0,($AK84+IF(Smile=TRUE,VLOOKUP(MAX(-5,Strikeprice1-J84),Volsmile,2),0)),($A84-DateToday)+15,IF(Pricetype1=1,1,0),0))),J84)))</f>
        <v xml:space="preserve"> </v>
      </c>
      <c r="T84" s="250" t="str">
        <f>IF($A84="N/A"," ",IF(Pricetype1=2,MAX(K84,0),IF(OR(Pricetype1=1,Pricetype1=4),IF(K84=0,0,(_xll.EURO(K84,Strikeprice1,0,0,($AK84+IF(Smile=TRUE,VLOOKUP(MAX(-5,Strikeprice1-K84),Volsmile,2),0)),($A84-DateToday)+15,IF(Pricetype1=1,1,0),0))),K84)))</f>
        <v xml:space="preserve"> </v>
      </c>
      <c r="U84" s="177" t="str">
        <f t="shared" si="31"/>
        <v xml:space="preserve"> </v>
      </c>
      <c r="V84" s="178" t="str">
        <f t="shared" si="45"/>
        <v xml:space="preserve"> </v>
      </c>
      <c r="W84" s="178" t="str">
        <f t="shared" si="46"/>
        <v xml:space="preserve"> </v>
      </c>
      <c r="X84" s="178" t="str">
        <f t="shared" si="47"/>
        <v xml:space="preserve"> </v>
      </c>
      <c r="Y84" s="178" t="str">
        <f t="shared" si="48"/>
        <v xml:space="preserve"> </v>
      </c>
      <c r="Z84" s="178" t="str">
        <f t="shared" si="49"/>
        <v xml:space="preserve"> </v>
      </c>
      <c r="AA84" s="178" t="str">
        <f t="shared" si="50"/>
        <v xml:space="preserve"> </v>
      </c>
      <c r="AB84" s="178" t="str">
        <f t="shared" si="51"/>
        <v xml:space="preserve"> </v>
      </c>
      <c r="AC84" s="178" t="str">
        <f t="shared" si="52"/>
        <v xml:space="preserve"> </v>
      </c>
      <c r="AD84" s="178" t="str">
        <f t="shared" si="53"/>
        <v xml:space="preserve"> </v>
      </c>
      <c r="AE84" s="178" t="str">
        <f t="shared" si="54"/>
        <v xml:space="preserve"> </v>
      </c>
      <c r="AF84" s="224" t="str">
        <f t="shared" si="55"/>
        <v xml:space="preserve"> </v>
      </c>
      <c r="AG84" s="224" t="str">
        <f t="shared" si="56"/>
        <v xml:space="preserve"> </v>
      </c>
      <c r="AH84" s="224" t="str">
        <f t="shared" si="57"/>
        <v xml:space="preserve"> </v>
      </c>
      <c r="AI84" s="224" t="str">
        <f t="shared" si="32"/>
        <v xml:space="preserve"> </v>
      </c>
      <c r="AJ84" s="224" t="str">
        <f t="shared" si="33"/>
        <v xml:space="preserve"> </v>
      </c>
      <c r="AK84" s="224" t="str">
        <f t="shared" si="58"/>
        <v xml:space="preserve"> </v>
      </c>
      <c r="AL84" s="224" t="str">
        <f>IF($A84="N/A"," ",IF(PV=1,0,'Pricing Inputs1'!R117))</f>
        <v xml:space="preserve"> </v>
      </c>
      <c r="AM84" s="313" t="str">
        <f t="shared" si="34"/>
        <v xml:space="preserve"> </v>
      </c>
      <c r="BQ84" t="str">
        <f t="shared" si="59"/>
        <v xml:space="preserve"> </v>
      </c>
      <c r="BR84" t="str">
        <f t="shared" si="60"/>
        <v xml:space="preserve"> </v>
      </c>
      <c r="BS84" t="str">
        <f t="shared" si="61"/>
        <v xml:space="preserve"> </v>
      </c>
    </row>
    <row r="85" spans="1:71" x14ac:dyDescent="0.2">
      <c r="A85" s="253" t="str">
        <f>IF(A84="N/A","N/A",IF(EDATE(A84,1)&gt;Inputs!$M$5,"N/A",EDATE(A84,1)))</f>
        <v>N/A</v>
      </c>
      <c r="B85" s="324" t="str">
        <f t="shared" si="35"/>
        <v xml:space="preserve"> </v>
      </c>
      <c r="C85" s="172" t="str">
        <f t="shared" si="36"/>
        <v xml:space="preserve"> </v>
      </c>
      <c r="D85" s="172" t="str">
        <f t="shared" si="37"/>
        <v xml:space="preserve"> </v>
      </c>
      <c r="E85" s="172" t="str">
        <f t="shared" si="38"/>
        <v xml:space="preserve"> </v>
      </c>
      <c r="F85" s="172" t="str">
        <f t="shared" si="39"/>
        <v xml:space="preserve"> </v>
      </c>
      <c r="G85" s="172" t="str">
        <f t="shared" si="40"/>
        <v xml:space="preserve"> </v>
      </c>
      <c r="H85" s="172" t="str">
        <f t="shared" si="41"/>
        <v xml:space="preserve"> </v>
      </c>
      <c r="I85" s="172" t="str">
        <f t="shared" si="42"/>
        <v xml:space="preserve"> </v>
      </c>
      <c r="J85" s="172" t="str">
        <f t="shared" si="43"/>
        <v xml:space="preserve"> </v>
      </c>
      <c r="K85" s="172" t="str">
        <f t="shared" si="44"/>
        <v xml:space="preserve"> </v>
      </c>
      <c r="L85" s="250" t="str">
        <f>IF($A85="N/A"," ",IF(Pricetype1=2,MAX(C85,0),IF(OR(Pricetype1=1,Pricetype1=4),IF(C85=0,0,(_xll.EURO(C85,Strikeprice1,0,0,($AH85+IF(Smile=TRUE,VLOOKUP(MAX(-5,Strikeprice1-C85),Volsmile,2),0)),($A85-DateToday)+15,IF(Pricetype1=1,1,0),0))),C85)))</f>
        <v xml:space="preserve"> </v>
      </c>
      <c r="M85" s="250" t="str">
        <f>IF($A85="N/A"," ",IF(Pricetype1=2,MAX(D85,0),IF(OR(Pricetype1=1,Pricetype1=4),IF(D85=0,0,(_xll.EURO(D85,Strikeprice1,0,0,($AH85+IF(Smile=TRUE,VLOOKUP(MAX(-5,Strikeprice1-D85),Volsmile,2),0)),($A85-DateToday)+15,IF(Pricetype1=1,1,0),0))),D85)))</f>
        <v xml:space="preserve"> </v>
      </c>
      <c r="N85" s="250" t="str">
        <f>IF($A85="N/A"," ",IF(Pricetype1=2,MAX(E85,0),IF(OR(Pricetype1=1,Pricetype1=4),IF(E85=0,0,(_xll.EURO(E85,Strikeprice1,0,0,($AK85+IF(Smile=TRUE,VLOOKUP(MAX(-5,Strikeprice1-E85),Volsmile,2),0)),($A85-DateToday)+15,IF(Pricetype1=1,1,0),0))),E85)))</f>
        <v xml:space="preserve"> </v>
      </c>
      <c r="O85" s="250" t="str">
        <f>IF($A85="N/A"," ",IF(Pricetype1=2,MAX(F85,0),IF(OR(Pricetype1=1,Pricetype1=4),IF(F85=0,0,(_xll.EURO(F85,Strikeprice1,0,0,($AK85+IF(Smile=TRUE,VLOOKUP(MAX(-5,Strikeprice1-F85),Volsmile,2),0)),($A85-DateToday)+15,IF(Pricetype1=1,1,0),0))),F85)))</f>
        <v xml:space="preserve"> </v>
      </c>
      <c r="P85" s="250" t="str">
        <f>IF($A85="N/A"," ",IF(Pricetype1=2,MAX(G85,0),IF(OR(Pricetype1=1,Pricetype1=4),IF(G85=0,0,(_xll.EURO(G85,Strikeprice1,0,0,($AK85+IF(Smile=TRUE,VLOOKUP(MAX(-5,Strikeprice1-G85),Volsmile,2),0)),($A85-DateToday)+15,IF(Pricetype1=1,1,0),0))),G85)))</f>
        <v xml:space="preserve"> </v>
      </c>
      <c r="Q85" s="250" t="str">
        <f>IF($A85="N/A"," ",IF(Pricetype1=2,MAX(H85,0),IF(OR(Pricetype1=1,Pricetype1=4),IF(H85=0,0,(_xll.EURO(H85,Strikeprice1,0,0,($AK85+IF(Smile=TRUE,VLOOKUP(MAX(-5,Strikeprice1-H85),Volsmile,2),0)),($A85-DateToday)+15,IF(Pricetype1=1,1,0),0))),H85)))</f>
        <v xml:space="preserve"> </v>
      </c>
      <c r="R85" s="250" t="str">
        <f>IF($A85="N/A"," ",IF(Pricetype1=2,MAX(I85,0),IF(OR(Pricetype1=1,Pricetype1=4),IF(I85=0,0,(_xll.EURO(I85,Strikeprice1,0,0,($AK85+IF(Smile=TRUE,VLOOKUP(MAX(-5,Strikeprice1-I85),Volsmile,2),0)),($A85-DateToday)+15,IF(Pricetype1=1,1,0),0))),I85)))</f>
        <v xml:space="preserve"> </v>
      </c>
      <c r="S85" s="250" t="str">
        <f>IF($A85="N/A"," ",IF(Pricetype1=2,MAX(J85,0),IF(OR(Pricetype1=1,Pricetype1=4),IF(J85=0,0,(_xll.EURO(J85,Strikeprice1,0,0,($AK85+IF(Smile=TRUE,VLOOKUP(MAX(-5,Strikeprice1-J85),Volsmile,2),0)),($A85-DateToday)+15,IF(Pricetype1=1,1,0),0))),J85)))</f>
        <v xml:space="preserve"> </v>
      </c>
      <c r="T85" s="250" t="str">
        <f>IF($A85="N/A"," ",IF(Pricetype1=2,MAX(K85,0),IF(OR(Pricetype1=1,Pricetype1=4),IF(K85=0,0,(_xll.EURO(K85,Strikeprice1,0,0,($AK85+IF(Smile=TRUE,VLOOKUP(MAX(-5,Strikeprice1-K85),Volsmile,2),0)),($A85-DateToday)+15,IF(Pricetype1=1,1,0),0))),K85)))</f>
        <v xml:space="preserve"> </v>
      </c>
      <c r="U85" s="177" t="str">
        <f t="shared" si="31"/>
        <v xml:space="preserve"> </v>
      </c>
      <c r="V85" s="178" t="str">
        <f t="shared" si="45"/>
        <v xml:space="preserve"> </v>
      </c>
      <c r="W85" s="178" t="str">
        <f t="shared" si="46"/>
        <v xml:space="preserve"> </v>
      </c>
      <c r="X85" s="178" t="str">
        <f t="shared" si="47"/>
        <v xml:space="preserve"> </v>
      </c>
      <c r="Y85" s="178" t="str">
        <f t="shared" si="48"/>
        <v xml:space="preserve"> </v>
      </c>
      <c r="Z85" s="178" t="str">
        <f t="shared" si="49"/>
        <v xml:space="preserve"> </v>
      </c>
      <c r="AA85" s="178" t="str">
        <f t="shared" si="50"/>
        <v xml:space="preserve"> </v>
      </c>
      <c r="AB85" s="178" t="str">
        <f t="shared" si="51"/>
        <v xml:space="preserve"> </v>
      </c>
      <c r="AC85" s="178" t="str">
        <f t="shared" si="52"/>
        <v xml:space="preserve"> </v>
      </c>
      <c r="AD85" s="178" t="str">
        <f t="shared" si="53"/>
        <v xml:space="preserve"> </v>
      </c>
      <c r="AE85" s="178" t="str">
        <f t="shared" si="54"/>
        <v xml:space="preserve"> </v>
      </c>
      <c r="AF85" s="224" t="str">
        <f t="shared" si="55"/>
        <v xml:space="preserve"> </v>
      </c>
      <c r="AG85" s="224" t="str">
        <f t="shared" si="56"/>
        <v xml:space="preserve"> </v>
      </c>
      <c r="AH85" s="224" t="str">
        <f t="shared" si="57"/>
        <v xml:space="preserve"> </v>
      </c>
      <c r="AI85" s="224" t="str">
        <f t="shared" si="32"/>
        <v xml:space="preserve"> </v>
      </c>
      <c r="AJ85" s="224" t="str">
        <f t="shared" si="33"/>
        <v xml:space="preserve"> </v>
      </c>
      <c r="AK85" s="224" t="str">
        <f t="shared" si="58"/>
        <v xml:space="preserve"> </v>
      </c>
      <c r="AL85" s="224" t="str">
        <f>IF($A85="N/A"," ",IF(PV=1,0,'Pricing Inputs1'!R118))</f>
        <v xml:space="preserve"> </v>
      </c>
      <c r="AM85" s="313" t="str">
        <f t="shared" si="34"/>
        <v xml:space="preserve"> </v>
      </c>
      <c r="BQ85" t="str">
        <f t="shared" si="59"/>
        <v xml:space="preserve"> </v>
      </c>
      <c r="BR85" t="str">
        <f t="shared" si="60"/>
        <v xml:space="preserve"> </v>
      </c>
      <c r="BS85" t="str">
        <f t="shared" si="61"/>
        <v xml:space="preserve"> </v>
      </c>
    </row>
    <row r="86" spans="1:71" x14ac:dyDescent="0.2">
      <c r="A86" s="253" t="str">
        <f>IF(A85="N/A","N/A",IF(EDATE(A85,1)&gt;Inputs!$M$5,"N/A",EDATE(A85,1)))</f>
        <v>N/A</v>
      </c>
      <c r="B86" s="324" t="str">
        <f t="shared" si="35"/>
        <v xml:space="preserve"> </v>
      </c>
      <c r="C86" s="172" t="str">
        <f t="shared" si="36"/>
        <v xml:space="preserve"> </v>
      </c>
      <c r="D86" s="172" t="str">
        <f t="shared" si="37"/>
        <v xml:space="preserve"> </v>
      </c>
      <c r="E86" s="172" t="str">
        <f t="shared" si="38"/>
        <v xml:space="preserve"> </v>
      </c>
      <c r="F86" s="172" t="str">
        <f t="shared" si="39"/>
        <v xml:space="preserve"> </v>
      </c>
      <c r="G86" s="172" t="str">
        <f t="shared" si="40"/>
        <v xml:space="preserve"> </v>
      </c>
      <c r="H86" s="172" t="str">
        <f t="shared" si="41"/>
        <v xml:space="preserve"> </v>
      </c>
      <c r="I86" s="172" t="str">
        <f t="shared" si="42"/>
        <v xml:space="preserve"> </v>
      </c>
      <c r="J86" s="172" t="str">
        <f t="shared" si="43"/>
        <v xml:space="preserve"> </v>
      </c>
      <c r="K86" s="172" t="str">
        <f t="shared" si="44"/>
        <v xml:space="preserve"> </v>
      </c>
      <c r="L86" s="250" t="str">
        <f>IF($A86="N/A"," ",IF(Pricetype1=2,MAX(C86,0),IF(OR(Pricetype1=1,Pricetype1=4),IF(C86=0,0,(_xll.EURO(C86,Strikeprice1,0,0,($AH86+IF(Smile=TRUE,VLOOKUP(MAX(-5,Strikeprice1-C86),Volsmile,2),0)),($A86-DateToday)+15,IF(Pricetype1=1,1,0),0))),C86)))</f>
        <v xml:space="preserve"> </v>
      </c>
      <c r="M86" s="250" t="str">
        <f>IF($A86="N/A"," ",IF(Pricetype1=2,MAX(D86,0),IF(OR(Pricetype1=1,Pricetype1=4),IF(D86=0,0,(_xll.EURO(D86,Strikeprice1,0,0,($AH86+IF(Smile=TRUE,VLOOKUP(MAX(-5,Strikeprice1-D86),Volsmile,2),0)),($A86-DateToday)+15,IF(Pricetype1=1,1,0),0))),D86)))</f>
        <v xml:space="preserve"> </v>
      </c>
      <c r="N86" s="250" t="str">
        <f>IF($A86="N/A"," ",IF(Pricetype1=2,MAX(E86,0),IF(OR(Pricetype1=1,Pricetype1=4),IF(E86=0,0,(_xll.EURO(E86,Strikeprice1,0,0,($AK86+IF(Smile=TRUE,VLOOKUP(MAX(-5,Strikeprice1-E86),Volsmile,2),0)),($A86-DateToday)+15,IF(Pricetype1=1,1,0),0))),E86)))</f>
        <v xml:space="preserve"> </v>
      </c>
      <c r="O86" s="250" t="str">
        <f>IF($A86="N/A"," ",IF(Pricetype1=2,MAX(F86,0),IF(OR(Pricetype1=1,Pricetype1=4),IF(F86=0,0,(_xll.EURO(F86,Strikeprice1,0,0,($AK86+IF(Smile=TRUE,VLOOKUP(MAX(-5,Strikeprice1-F86),Volsmile,2),0)),($A86-DateToday)+15,IF(Pricetype1=1,1,0),0))),F86)))</f>
        <v xml:space="preserve"> </v>
      </c>
      <c r="P86" s="250" t="str">
        <f>IF($A86="N/A"," ",IF(Pricetype1=2,MAX(G86,0),IF(OR(Pricetype1=1,Pricetype1=4),IF(G86=0,0,(_xll.EURO(G86,Strikeprice1,0,0,($AK86+IF(Smile=TRUE,VLOOKUP(MAX(-5,Strikeprice1-G86),Volsmile,2),0)),($A86-DateToday)+15,IF(Pricetype1=1,1,0),0))),G86)))</f>
        <v xml:space="preserve"> </v>
      </c>
      <c r="Q86" s="250" t="str">
        <f>IF($A86="N/A"," ",IF(Pricetype1=2,MAX(H86,0),IF(OR(Pricetype1=1,Pricetype1=4),IF(H86=0,0,(_xll.EURO(H86,Strikeprice1,0,0,($AK86+IF(Smile=TRUE,VLOOKUP(MAX(-5,Strikeprice1-H86),Volsmile,2),0)),($A86-DateToday)+15,IF(Pricetype1=1,1,0),0))),H86)))</f>
        <v xml:space="preserve"> </v>
      </c>
      <c r="R86" s="250" t="str">
        <f>IF($A86="N/A"," ",IF(Pricetype1=2,MAX(I86,0),IF(OR(Pricetype1=1,Pricetype1=4),IF(I86=0,0,(_xll.EURO(I86,Strikeprice1,0,0,($AK86+IF(Smile=TRUE,VLOOKUP(MAX(-5,Strikeprice1-I86),Volsmile,2),0)),($A86-DateToday)+15,IF(Pricetype1=1,1,0),0))),I86)))</f>
        <v xml:space="preserve"> </v>
      </c>
      <c r="S86" s="250" t="str">
        <f>IF($A86="N/A"," ",IF(Pricetype1=2,MAX(J86,0),IF(OR(Pricetype1=1,Pricetype1=4),IF(J86=0,0,(_xll.EURO(J86,Strikeprice1,0,0,($AK86+IF(Smile=TRUE,VLOOKUP(MAX(-5,Strikeprice1-J86),Volsmile,2),0)),($A86-DateToday)+15,IF(Pricetype1=1,1,0),0))),J86)))</f>
        <v xml:space="preserve"> </v>
      </c>
      <c r="T86" s="250" t="str">
        <f>IF($A86="N/A"," ",IF(Pricetype1=2,MAX(K86,0),IF(OR(Pricetype1=1,Pricetype1=4),IF(K86=0,0,(_xll.EURO(K86,Strikeprice1,0,0,($AK86+IF(Smile=TRUE,VLOOKUP(MAX(-5,Strikeprice1-K86),Volsmile,2),0)),($A86-DateToday)+15,IF(Pricetype1=1,1,0),0))),K86)))</f>
        <v xml:space="preserve"> </v>
      </c>
      <c r="U86" s="177" t="str">
        <f t="shared" si="31"/>
        <v xml:space="preserve"> </v>
      </c>
      <c r="V86" s="178" t="str">
        <f t="shared" si="45"/>
        <v xml:space="preserve"> </v>
      </c>
      <c r="W86" s="178" t="str">
        <f t="shared" si="46"/>
        <v xml:space="preserve"> </v>
      </c>
      <c r="X86" s="178" t="str">
        <f t="shared" si="47"/>
        <v xml:space="preserve"> </v>
      </c>
      <c r="Y86" s="178" t="str">
        <f t="shared" si="48"/>
        <v xml:space="preserve"> </v>
      </c>
      <c r="Z86" s="178" t="str">
        <f t="shared" si="49"/>
        <v xml:space="preserve"> </v>
      </c>
      <c r="AA86" s="178" t="str">
        <f t="shared" si="50"/>
        <v xml:space="preserve"> </v>
      </c>
      <c r="AB86" s="178" t="str">
        <f t="shared" si="51"/>
        <v xml:space="preserve"> </v>
      </c>
      <c r="AC86" s="178" t="str">
        <f t="shared" si="52"/>
        <v xml:space="preserve"> </v>
      </c>
      <c r="AD86" s="178" t="str">
        <f t="shared" si="53"/>
        <v xml:space="preserve"> </v>
      </c>
      <c r="AE86" s="178" t="str">
        <f t="shared" si="54"/>
        <v xml:space="preserve"> </v>
      </c>
      <c r="AF86" s="224" t="str">
        <f t="shared" si="55"/>
        <v xml:space="preserve"> </v>
      </c>
      <c r="AG86" s="224" t="str">
        <f t="shared" si="56"/>
        <v xml:space="preserve"> </v>
      </c>
      <c r="AH86" s="224" t="str">
        <f t="shared" si="57"/>
        <v xml:space="preserve"> </v>
      </c>
      <c r="AI86" s="224" t="str">
        <f t="shared" si="32"/>
        <v xml:space="preserve"> </v>
      </c>
      <c r="AJ86" s="224" t="str">
        <f t="shared" si="33"/>
        <v xml:space="preserve"> </v>
      </c>
      <c r="AK86" s="224" t="str">
        <f t="shared" si="58"/>
        <v xml:space="preserve"> </v>
      </c>
      <c r="AL86" s="224" t="str">
        <f>IF($A86="N/A"," ",IF(PV=1,0,'Pricing Inputs1'!R119))</f>
        <v xml:space="preserve"> </v>
      </c>
      <c r="AM86" s="313" t="str">
        <f t="shared" si="34"/>
        <v xml:space="preserve"> </v>
      </c>
      <c r="BQ86" t="str">
        <f t="shared" si="59"/>
        <v xml:space="preserve"> </v>
      </c>
      <c r="BR86" t="str">
        <f t="shared" si="60"/>
        <v xml:space="preserve"> </v>
      </c>
      <c r="BS86" t="str">
        <f t="shared" si="61"/>
        <v xml:space="preserve"> </v>
      </c>
    </row>
    <row r="87" spans="1:71" x14ac:dyDescent="0.2">
      <c r="A87" s="253" t="str">
        <f>IF(A86="N/A","N/A",IF(EDATE(A86,1)&gt;Inputs!$M$5,"N/A",EDATE(A86,1)))</f>
        <v>N/A</v>
      </c>
      <c r="B87" s="324" t="str">
        <f t="shared" si="35"/>
        <v xml:space="preserve"> </v>
      </c>
      <c r="C87" s="172" t="str">
        <f t="shared" si="36"/>
        <v xml:space="preserve"> </v>
      </c>
      <c r="D87" s="172" t="str">
        <f t="shared" si="37"/>
        <v xml:space="preserve"> </v>
      </c>
      <c r="E87" s="172" t="str">
        <f t="shared" si="38"/>
        <v xml:space="preserve"> </v>
      </c>
      <c r="F87" s="172" t="str">
        <f t="shared" si="39"/>
        <v xml:space="preserve"> </v>
      </c>
      <c r="G87" s="172" t="str">
        <f t="shared" si="40"/>
        <v xml:space="preserve"> </v>
      </c>
      <c r="H87" s="172" t="str">
        <f t="shared" si="41"/>
        <v xml:space="preserve"> </v>
      </c>
      <c r="I87" s="172" t="str">
        <f t="shared" si="42"/>
        <v xml:space="preserve"> </v>
      </c>
      <c r="J87" s="172" t="str">
        <f t="shared" si="43"/>
        <v xml:space="preserve"> </v>
      </c>
      <c r="K87" s="172" t="str">
        <f t="shared" si="44"/>
        <v xml:space="preserve"> </v>
      </c>
      <c r="L87" s="250" t="str">
        <f>IF($A87="N/A"," ",IF(Pricetype1=2,MAX(C87,0),IF(OR(Pricetype1=1,Pricetype1=4),IF(C87=0,0,(_xll.EURO(C87,Strikeprice1,0,0,($AH87+IF(Smile=TRUE,VLOOKUP(MAX(-5,Strikeprice1-C87),Volsmile,2),0)),($A87-DateToday)+15,IF(Pricetype1=1,1,0),0))),C87)))</f>
        <v xml:space="preserve"> </v>
      </c>
      <c r="M87" s="250" t="str">
        <f>IF($A87="N/A"," ",IF(Pricetype1=2,MAX(D87,0),IF(OR(Pricetype1=1,Pricetype1=4),IF(D87=0,0,(_xll.EURO(D87,Strikeprice1,0,0,($AH87+IF(Smile=TRUE,VLOOKUP(MAX(-5,Strikeprice1-D87),Volsmile,2),0)),($A87-DateToday)+15,IF(Pricetype1=1,1,0),0))),D87)))</f>
        <v xml:space="preserve"> </v>
      </c>
      <c r="N87" s="250" t="str">
        <f>IF($A87="N/A"," ",IF(Pricetype1=2,MAX(E87,0),IF(OR(Pricetype1=1,Pricetype1=4),IF(E87=0,0,(_xll.EURO(E87,Strikeprice1,0,0,($AK87+IF(Smile=TRUE,VLOOKUP(MAX(-5,Strikeprice1-E87),Volsmile,2),0)),($A87-DateToday)+15,IF(Pricetype1=1,1,0),0))),E87)))</f>
        <v xml:space="preserve"> </v>
      </c>
      <c r="O87" s="250" t="str">
        <f>IF($A87="N/A"," ",IF(Pricetype1=2,MAX(F87,0),IF(OR(Pricetype1=1,Pricetype1=4),IF(F87=0,0,(_xll.EURO(F87,Strikeprice1,0,0,($AK87+IF(Smile=TRUE,VLOOKUP(MAX(-5,Strikeprice1-F87),Volsmile,2),0)),($A87-DateToday)+15,IF(Pricetype1=1,1,0),0))),F87)))</f>
        <v xml:space="preserve"> </v>
      </c>
      <c r="P87" s="250" t="str">
        <f>IF($A87="N/A"," ",IF(Pricetype1=2,MAX(G87,0),IF(OR(Pricetype1=1,Pricetype1=4),IF(G87=0,0,(_xll.EURO(G87,Strikeprice1,0,0,($AK87+IF(Smile=TRUE,VLOOKUP(MAX(-5,Strikeprice1-G87),Volsmile,2),0)),($A87-DateToday)+15,IF(Pricetype1=1,1,0),0))),G87)))</f>
        <v xml:space="preserve"> </v>
      </c>
      <c r="Q87" s="250" t="str">
        <f>IF($A87="N/A"," ",IF(Pricetype1=2,MAX(H87,0),IF(OR(Pricetype1=1,Pricetype1=4),IF(H87=0,0,(_xll.EURO(H87,Strikeprice1,0,0,($AK87+IF(Smile=TRUE,VLOOKUP(MAX(-5,Strikeprice1-H87),Volsmile,2),0)),($A87-DateToday)+15,IF(Pricetype1=1,1,0),0))),H87)))</f>
        <v xml:space="preserve"> </v>
      </c>
      <c r="R87" s="250" t="str">
        <f>IF($A87="N/A"," ",IF(Pricetype1=2,MAX(I87,0),IF(OR(Pricetype1=1,Pricetype1=4),IF(I87=0,0,(_xll.EURO(I87,Strikeprice1,0,0,($AK87+IF(Smile=TRUE,VLOOKUP(MAX(-5,Strikeprice1-I87),Volsmile,2),0)),($A87-DateToday)+15,IF(Pricetype1=1,1,0),0))),I87)))</f>
        <v xml:space="preserve"> </v>
      </c>
      <c r="S87" s="250" t="str">
        <f>IF($A87="N/A"," ",IF(Pricetype1=2,MAX(J87,0),IF(OR(Pricetype1=1,Pricetype1=4),IF(J87=0,0,(_xll.EURO(J87,Strikeprice1,0,0,($AK87+IF(Smile=TRUE,VLOOKUP(MAX(-5,Strikeprice1-J87),Volsmile,2),0)),($A87-DateToday)+15,IF(Pricetype1=1,1,0),0))),J87)))</f>
        <v xml:space="preserve"> </v>
      </c>
      <c r="T87" s="250" t="str">
        <f>IF($A87="N/A"," ",IF(Pricetype1=2,MAX(K87,0),IF(OR(Pricetype1=1,Pricetype1=4),IF(K87=0,0,(_xll.EURO(K87,Strikeprice1,0,0,($AK87+IF(Smile=TRUE,VLOOKUP(MAX(-5,Strikeprice1-K87),Volsmile,2),0)),($A87-DateToday)+15,IF(Pricetype1=1,1,0),0))),K87)))</f>
        <v xml:space="preserve"> </v>
      </c>
      <c r="U87" s="177" t="str">
        <f t="shared" si="31"/>
        <v xml:space="preserve"> </v>
      </c>
      <c r="V87" s="178" t="str">
        <f t="shared" si="45"/>
        <v xml:space="preserve"> </v>
      </c>
      <c r="W87" s="178" t="str">
        <f t="shared" si="46"/>
        <v xml:space="preserve"> </v>
      </c>
      <c r="X87" s="178" t="str">
        <f t="shared" si="47"/>
        <v xml:space="preserve"> </v>
      </c>
      <c r="Y87" s="178" t="str">
        <f t="shared" si="48"/>
        <v xml:space="preserve"> </v>
      </c>
      <c r="Z87" s="178" t="str">
        <f t="shared" si="49"/>
        <v xml:space="preserve"> </v>
      </c>
      <c r="AA87" s="178" t="str">
        <f t="shared" si="50"/>
        <v xml:space="preserve"> </v>
      </c>
      <c r="AB87" s="178" t="str">
        <f t="shared" si="51"/>
        <v xml:space="preserve"> </v>
      </c>
      <c r="AC87" s="178" t="str">
        <f t="shared" si="52"/>
        <v xml:space="preserve"> </v>
      </c>
      <c r="AD87" s="178" t="str">
        <f t="shared" si="53"/>
        <v xml:space="preserve"> </v>
      </c>
      <c r="AE87" s="178" t="str">
        <f t="shared" si="54"/>
        <v xml:space="preserve"> </v>
      </c>
      <c r="AF87" s="224" t="str">
        <f t="shared" si="55"/>
        <v xml:space="preserve"> </v>
      </c>
      <c r="AG87" s="224" t="str">
        <f t="shared" si="56"/>
        <v xml:space="preserve"> </v>
      </c>
      <c r="AH87" s="224" t="str">
        <f t="shared" si="57"/>
        <v xml:space="preserve"> </v>
      </c>
      <c r="AI87" s="224" t="str">
        <f t="shared" si="32"/>
        <v xml:space="preserve"> </v>
      </c>
      <c r="AJ87" s="224" t="str">
        <f t="shared" si="33"/>
        <v xml:space="preserve"> </v>
      </c>
      <c r="AK87" s="224" t="str">
        <f t="shared" si="58"/>
        <v xml:space="preserve"> </v>
      </c>
      <c r="AL87" s="224" t="str">
        <f>IF($A87="N/A"," ",IF(PV=1,0,'Pricing Inputs1'!R120))</f>
        <v xml:space="preserve"> </v>
      </c>
      <c r="AM87" s="313" t="str">
        <f t="shared" si="34"/>
        <v xml:space="preserve"> </v>
      </c>
      <c r="BQ87" t="str">
        <f t="shared" si="59"/>
        <v xml:space="preserve"> </v>
      </c>
      <c r="BR87" t="str">
        <f t="shared" si="60"/>
        <v xml:space="preserve"> </v>
      </c>
      <c r="BS87" t="str">
        <f t="shared" si="61"/>
        <v xml:space="preserve"> </v>
      </c>
    </row>
    <row r="88" spans="1:71" x14ac:dyDescent="0.2">
      <c r="A88" s="253" t="str">
        <f>IF(A87="N/A","N/A",IF(EDATE(A87,1)&gt;Inputs!$M$5,"N/A",EDATE(A87,1)))</f>
        <v>N/A</v>
      </c>
      <c r="B88" s="324" t="str">
        <f t="shared" si="35"/>
        <v xml:space="preserve"> </v>
      </c>
      <c r="C88" s="172" t="str">
        <f t="shared" si="36"/>
        <v xml:space="preserve"> </v>
      </c>
      <c r="D88" s="172" t="str">
        <f t="shared" si="37"/>
        <v xml:space="preserve"> </v>
      </c>
      <c r="E88" s="172" t="str">
        <f t="shared" si="38"/>
        <v xml:space="preserve"> </v>
      </c>
      <c r="F88" s="172" t="str">
        <f t="shared" si="39"/>
        <v xml:space="preserve"> </v>
      </c>
      <c r="G88" s="172" t="str">
        <f t="shared" si="40"/>
        <v xml:space="preserve"> </v>
      </c>
      <c r="H88" s="172" t="str">
        <f t="shared" si="41"/>
        <v xml:space="preserve"> </v>
      </c>
      <c r="I88" s="172" t="str">
        <f t="shared" si="42"/>
        <v xml:space="preserve"> </v>
      </c>
      <c r="J88" s="172" t="str">
        <f t="shared" si="43"/>
        <v xml:space="preserve"> </v>
      </c>
      <c r="K88" s="172" t="str">
        <f t="shared" si="44"/>
        <v xml:space="preserve"> </v>
      </c>
      <c r="L88" s="250" t="str">
        <f>IF($A88="N/A"," ",IF(Pricetype1=2,MAX(C88,0),IF(OR(Pricetype1=1,Pricetype1=4),IF(C88=0,0,(_xll.EURO(C88,Strikeprice1,0,0,($AH88+IF(Smile=TRUE,VLOOKUP(MAX(-5,Strikeprice1-C88),Volsmile,2),0)),($A88-DateToday)+15,IF(Pricetype1=1,1,0),0))),C88)))</f>
        <v xml:space="preserve"> </v>
      </c>
      <c r="M88" s="250" t="str">
        <f>IF($A88="N/A"," ",IF(Pricetype1=2,MAX(D88,0),IF(OR(Pricetype1=1,Pricetype1=4),IF(D88=0,0,(_xll.EURO(D88,Strikeprice1,0,0,($AH88+IF(Smile=TRUE,VLOOKUP(MAX(-5,Strikeprice1-D88),Volsmile,2),0)),($A88-DateToday)+15,IF(Pricetype1=1,1,0),0))),D88)))</f>
        <v xml:space="preserve"> </v>
      </c>
      <c r="N88" s="250" t="str">
        <f>IF($A88="N/A"," ",IF(Pricetype1=2,MAX(E88,0),IF(OR(Pricetype1=1,Pricetype1=4),IF(E88=0,0,(_xll.EURO(E88,Strikeprice1,0,0,($AK88+IF(Smile=TRUE,VLOOKUP(MAX(-5,Strikeprice1-E88),Volsmile,2),0)),($A88-DateToday)+15,IF(Pricetype1=1,1,0),0))),E88)))</f>
        <v xml:space="preserve"> </v>
      </c>
      <c r="O88" s="250" t="str">
        <f>IF($A88="N/A"," ",IF(Pricetype1=2,MAX(F88,0),IF(OR(Pricetype1=1,Pricetype1=4),IF(F88=0,0,(_xll.EURO(F88,Strikeprice1,0,0,($AK88+IF(Smile=TRUE,VLOOKUP(MAX(-5,Strikeprice1-F88),Volsmile,2),0)),($A88-DateToday)+15,IF(Pricetype1=1,1,0),0))),F88)))</f>
        <v xml:space="preserve"> </v>
      </c>
      <c r="P88" s="250" t="str">
        <f>IF($A88="N/A"," ",IF(Pricetype1=2,MAX(G88,0),IF(OR(Pricetype1=1,Pricetype1=4),IF(G88=0,0,(_xll.EURO(G88,Strikeprice1,0,0,($AK88+IF(Smile=TRUE,VLOOKUP(MAX(-5,Strikeprice1-G88),Volsmile,2),0)),($A88-DateToday)+15,IF(Pricetype1=1,1,0),0))),G88)))</f>
        <v xml:space="preserve"> </v>
      </c>
      <c r="Q88" s="250" t="str">
        <f>IF($A88="N/A"," ",IF(Pricetype1=2,MAX(H88,0),IF(OR(Pricetype1=1,Pricetype1=4),IF(H88=0,0,(_xll.EURO(H88,Strikeprice1,0,0,($AK88+IF(Smile=TRUE,VLOOKUP(MAX(-5,Strikeprice1-H88),Volsmile,2),0)),($A88-DateToday)+15,IF(Pricetype1=1,1,0),0))),H88)))</f>
        <v xml:space="preserve"> </v>
      </c>
      <c r="R88" s="250" t="str">
        <f>IF($A88="N/A"," ",IF(Pricetype1=2,MAX(I88,0),IF(OR(Pricetype1=1,Pricetype1=4),IF(I88=0,0,(_xll.EURO(I88,Strikeprice1,0,0,($AK88+IF(Smile=TRUE,VLOOKUP(MAX(-5,Strikeprice1-I88),Volsmile,2),0)),($A88-DateToday)+15,IF(Pricetype1=1,1,0),0))),I88)))</f>
        <v xml:space="preserve"> </v>
      </c>
      <c r="S88" s="250" t="str">
        <f>IF($A88="N/A"," ",IF(Pricetype1=2,MAX(J88,0),IF(OR(Pricetype1=1,Pricetype1=4),IF(J88=0,0,(_xll.EURO(J88,Strikeprice1,0,0,($AK88+IF(Smile=TRUE,VLOOKUP(MAX(-5,Strikeprice1-J88),Volsmile,2),0)),($A88-DateToday)+15,IF(Pricetype1=1,1,0),0))),J88)))</f>
        <v xml:space="preserve"> </v>
      </c>
      <c r="T88" s="250" t="str">
        <f>IF($A88="N/A"," ",IF(Pricetype1=2,MAX(K88,0),IF(OR(Pricetype1=1,Pricetype1=4),IF(K88=0,0,(_xll.EURO(K88,Strikeprice1,0,0,($AK88+IF(Smile=TRUE,VLOOKUP(MAX(-5,Strikeprice1-K88),Volsmile,2),0)),($A88-DateToday)+15,IF(Pricetype1=1,1,0),0))),K88)))</f>
        <v xml:space="preserve"> </v>
      </c>
      <c r="U88" s="177" t="str">
        <f t="shared" si="31"/>
        <v xml:space="preserve"> </v>
      </c>
      <c r="V88" s="178" t="str">
        <f t="shared" si="45"/>
        <v xml:space="preserve"> </v>
      </c>
      <c r="W88" s="178" t="str">
        <f t="shared" si="46"/>
        <v xml:space="preserve"> </v>
      </c>
      <c r="X88" s="178" t="str">
        <f t="shared" si="47"/>
        <v xml:space="preserve"> </v>
      </c>
      <c r="Y88" s="178" t="str">
        <f t="shared" si="48"/>
        <v xml:space="preserve"> </v>
      </c>
      <c r="Z88" s="178" t="str">
        <f t="shared" si="49"/>
        <v xml:space="preserve"> </v>
      </c>
      <c r="AA88" s="178" t="str">
        <f t="shared" si="50"/>
        <v xml:space="preserve"> </v>
      </c>
      <c r="AB88" s="178" t="str">
        <f t="shared" si="51"/>
        <v xml:space="preserve"> </v>
      </c>
      <c r="AC88" s="178" t="str">
        <f t="shared" si="52"/>
        <v xml:space="preserve"> </v>
      </c>
      <c r="AD88" s="178" t="str">
        <f t="shared" si="53"/>
        <v xml:space="preserve"> </v>
      </c>
      <c r="AE88" s="178" t="str">
        <f t="shared" si="54"/>
        <v xml:space="preserve"> </v>
      </c>
      <c r="AF88" s="224" t="str">
        <f t="shared" si="55"/>
        <v xml:space="preserve"> </v>
      </c>
      <c r="AG88" s="224" t="str">
        <f t="shared" si="56"/>
        <v xml:space="preserve"> </v>
      </c>
      <c r="AH88" s="224" t="str">
        <f t="shared" si="57"/>
        <v xml:space="preserve"> </v>
      </c>
      <c r="AI88" s="224" t="str">
        <f t="shared" si="32"/>
        <v xml:space="preserve"> </v>
      </c>
      <c r="AJ88" s="224" t="str">
        <f t="shared" si="33"/>
        <v xml:space="preserve"> </v>
      </c>
      <c r="AK88" s="224" t="str">
        <f t="shared" si="58"/>
        <v xml:space="preserve"> </v>
      </c>
      <c r="AL88" s="224" t="str">
        <f>IF($A88="N/A"," ",IF(PV=1,0,'Pricing Inputs1'!R121))</f>
        <v xml:space="preserve"> </v>
      </c>
      <c r="AM88" s="313" t="str">
        <f t="shared" si="34"/>
        <v xml:space="preserve"> </v>
      </c>
      <c r="BQ88" t="str">
        <f t="shared" si="59"/>
        <v xml:space="preserve"> </v>
      </c>
      <c r="BR88" t="str">
        <f t="shared" si="60"/>
        <v xml:space="preserve"> </v>
      </c>
      <c r="BS88" t="str">
        <f t="shared" si="61"/>
        <v xml:space="preserve"> </v>
      </c>
    </row>
    <row r="89" spans="1:71" x14ac:dyDescent="0.2">
      <c r="A89" s="253" t="str">
        <f>IF(A88="N/A","N/A",IF(EDATE(A88,1)&gt;Inputs!$M$5,"N/A",EDATE(A88,1)))</f>
        <v>N/A</v>
      </c>
      <c r="B89" s="324" t="str">
        <f t="shared" si="35"/>
        <v xml:space="preserve"> </v>
      </c>
      <c r="C89" s="172" t="str">
        <f t="shared" si="36"/>
        <v xml:space="preserve"> </v>
      </c>
      <c r="D89" s="172" t="str">
        <f t="shared" si="37"/>
        <v xml:space="preserve"> </v>
      </c>
      <c r="E89" s="172" t="str">
        <f t="shared" si="38"/>
        <v xml:space="preserve"> </v>
      </c>
      <c r="F89" s="172" t="str">
        <f t="shared" si="39"/>
        <v xml:space="preserve"> </v>
      </c>
      <c r="G89" s="172" t="str">
        <f t="shared" si="40"/>
        <v xml:space="preserve"> </v>
      </c>
      <c r="H89" s="172" t="str">
        <f t="shared" si="41"/>
        <v xml:space="preserve"> </v>
      </c>
      <c r="I89" s="172" t="str">
        <f t="shared" si="42"/>
        <v xml:space="preserve"> </v>
      </c>
      <c r="J89" s="172" t="str">
        <f t="shared" si="43"/>
        <v xml:space="preserve"> </v>
      </c>
      <c r="K89" s="172" t="str">
        <f t="shared" si="44"/>
        <v xml:space="preserve"> </v>
      </c>
      <c r="L89" s="250" t="str">
        <f>IF($A89="N/A"," ",IF(Pricetype1=2,MAX(C89,0),IF(OR(Pricetype1=1,Pricetype1=4),IF(C89=0,0,(_xll.EURO(C89,Strikeprice1,0,0,($AH89+IF(Smile=TRUE,VLOOKUP(MAX(-5,Strikeprice1-C89),Volsmile,2),0)),($A89-DateToday)+15,IF(Pricetype1=1,1,0),0))),C89)))</f>
        <v xml:space="preserve"> </v>
      </c>
      <c r="M89" s="250" t="str">
        <f>IF($A89="N/A"," ",IF(Pricetype1=2,MAX(D89,0),IF(OR(Pricetype1=1,Pricetype1=4),IF(D89=0,0,(_xll.EURO(D89,Strikeprice1,0,0,($AH89+IF(Smile=TRUE,VLOOKUP(MAX(-5,Strikeprice1-D89),Volsmile,2),0)),($A89-DateToday)+15,IF(Pricetype1=1,1,0),0))),D89)))</f>
        <v xml:space="preserve"> </v>
      </c>
      <c r="N89" s="250" t="str">
        <f>IF($A89="N/A"," ",IF(Pricetype1=2,MAX(E89,0),IF(OR(Pricetype1=1,Pricetype1=4),IF(E89=0,0,(_xll.EURO(E89,Strikeprice1,0,0,($AK89+IF(Smile=TRUE,VLOOKUP(MAX(-5,Strikeprice1-E89),Volsmile,2),0)),($A89-DateToday)+15,IF(Pricetype1=1,1,0),0))),E89)))</f>
        <v xml:space="preserve"> </v>
      </c>
      <c r="O89" s="250" t="str">
        <f>IF($A89="N/A"," ",IF(Pricetype1=2,MAX(F89,0),IF(OR(Pricetype1=1,Pricetype1=4),IF(F89=0,0,(_xll.EURO(F89,Strikeprice1,0,0,($AK89+IF(Smile=TRUE,VLOOKUP(MAX(-5,Strikeprice1-F89),Volsmile,2),0)),($A89-DateToday)+15,IF(Pricetype1=1,1,0),0))),F89)))</f>
        <v xml:space="preserve"> </v>
      </c>
      <c r="P89" s="250" t="str">
        <f>IF($A89="N/A"," ",IF(Pricetype1=2,MAX(G89,0),IF(OR(Pricetype1=1,Pricetype1=4),IF(G89=0,0,(_xll.EURO(G89,Strikeprice1,0,0,($AK89+IF(Smile=TRUE,VLOOKUP(MAX(-5,Strikeprice1-G89),Volsmile,2),0)),($A89-DateToday)+15,IF(Pricetype1=1,1,0),0))),G89)))</f>
        <v xml:space="preserve"> </v>
      </c>
      <c r="Q89" s="250" t="str">
        <f>IF($A89="N/A"," ",IF(Pricetype1=2,MAX(H89,0),IF(OR(Pricetype1=1,Pricetype1=4),IF(H89=0,0,(_xll.EURO(H89,Strikeprice1,0,0,($AK89+IF(Smile=TRUE,VLOOKUP(MAX(-5,Strikeprice1-H89),Volsmile,2),0)),($A89-DateToday)+15,IF(Pricetype1=1,1,0),0))),H89)))</f>
        <v xml:space="preserve"> </v>
      </c>
      <c r="R89" s="250" t="str">
        <f>IF($A89="N/A"," ",IF(Pricetype1=2,MAX(I89,0),IF(OR(Pricetype1=1,Pricetype1=4),IF(I89=0,0,(_xll.EURO(I89,Strikeprice1,0,0,($AK89+IF(Smile=TRUE,VLOOKUP(MAX(-5,Strikeprice1-I89),Volsmile,2),0)),($A89-DateToday)+15,IF(Pricetype1=1,1,0),0))),I89)))</f>
        <v xml:space="preserve"> </v>
      </c>
      <c r="S89" s="250" t="str">
        <f>IF($A89="N/A"," ",IF(Pricetype1=2,MAX(J89,0),IF(OR(Pricetype1=1,Pricetype1=4),IF(J89=0,0,(_xll.EURO(J89,Strikeprice1,0,0,($AK89+IF(Smile=TRUE,VLOOKUP(MAX(-5,Strikeprice1-J89),Volsmile,2),0)),($A89-DateToday)+15,IF(Pricetype1=1,1,0),0))),J89)))</f>
        <v xml:space="preserve"> </v>
      </c>
      <c r="T89" s="250" t="str">
        <f>IF($A89="N/A"," ",IF(Pricetype1=2,MAX(K89,0),IF(OR(Pricetype1=1,Pricetype1=4),IF(K89=0,0,(_xll.EURO(K89,Strikeprice1,0,0,($AK89+IF(Smile=TRUE,VLOOKUP(MAX(-5,Strikeprice1-K89),Volsmile,2),0)),($A89-DateToday)+15,IF(Pricetype1=1,1,0),0))),K89)))</f>
        <v xml:space="preserve"> </v>
      </c>
      <c r="U89" s="177" t="str">
        <f t="shared" si="31"/>
        <v xml:space="preserve"> </v>
      </c>
      <c r="V89" s="178" t="str">
        <f t="shared" si="45"/>
        <v xml:space="preserve"> </v>
      </c>
      <c r="W89" s="178" t="str">
        <f t="shared" si="46"/>
        <v xml:space="preserve"> </v>
      </c>
      <c r="X89" s="178" t="str">
        <f t="shared" si="47"/>
        <v xml:space="preserve"> </v>
      </c>
      <c r="Y89" s="178" t="str">
        <f t="shared" si="48"/>
        <v xml:space="preserve"> </v>
      </c>
      <c r="Z89" s="178" t="str">
        <f t="shared" si="49"/>
        <v xml:space="preserve"> </v>
      </c>
      <c r="AA89" s="178" t="str">
        <f t="shared" si="50"/>
        <v xml:space="preserve"> </v>
      </c>
      <c r="AB89" s="178" t="str">
        <f t="shared" si="51"/>
        <v xml:space="preserve"> </v>
      </c>
      <c r="AC89" s="178" t="str">
        <f t="shared" si="52"/>
        <v xml:space="preserve"> </v>
      </c>
      <c r="AD89" s="178" t="str">
        <f t="shared" si="53"/>
        <v xml:space="preserve"> </v>
      </c>
      <c r="AE89" s="178" t="str">
        <f t="shared" si="54"/>
        <v xml:space="preserve"> </v>
      </c>
      <c r="AF89" s="224" t="str">
        <f t="shared" si="55"/>
        <v xml:space="preserve"> </v>
      </c>
      <c r="AG89" s="224" t="str">
        <f t="shared" si="56"/>
        <v xml:space="preserve"> </v>
      </c>
      <c r="AH89" s="224" t="str">
        <f t="shared" si="57"/>
        <v xml:space="preserve"> </v>
      </c>
      <c r="AI89" s="224" t="str">
        <f t="shared" si="32"/>
        <v xml:space="preserve"> </v>
      </c>
      <c r="AJ89" s="224" t="str">
        <f t="shared" si="33"/>
        <v xml:space="preserve"> </v>
      </c>
      <c r="AK89" s="224" t="str">
        <f t="shared" si="58"/>
        <v xml:space="preserve"> </v>
      </c>
      <c r="AL89" s="224" t="str">
        <f>IF($A89="N/A"," ",IF(PV=1,0,'Pricing Inputs1'!R122))</f>
        <v xml:space="preserve"> </v>
      </c>
      <c r="AM89" s="313" t="str">
        <f t="shared" si="34"/>
        <v xml:space="preserve"> </v>
      </c>
      <c r="BQ89" t="str">
        <f t="shared" si="59"/>
        <v xml:space="preserve"> </v>
      </c>
      <c r="BR89" t="str">
        <f t="shared" si="60"/>
        <v xml:space="preserve"> </v>
      </c>
      <c r="BS89" t="str">
        <f t="shared" si="61"/>
        <v xml:space="preserve"> </v>
      </c>
    </row>
    <row r="90" spans="1:71" x14ac:dyDescent="0.2">
      <c r="A90" s="253" t="str">
        <f>IF(A89="N/A","N/A",IF(EDATE(A89,1)&gt;Inputs!$M$5,"N/A",EDATE(A89,1)))</f>
        <v>N/A</v>
      </c>
      <c r="B90" s="324" t="str">
        <f t="shared" si="35"/>
        <v xml:space="preserve"> </v>
      </c>
      <c r="C90" s="172" t="str">
        <f t="shared" si="36"/>
        <v xml:space="preserve"> </v>
      </c>
      <c r="D90" s="172" t="str">
        <f t="shared" si="37"/>
        <v xml:space="preserve"> </v>
      </c>
      <c r="E90" s="172" t="str">
        <f t="shared" si="38"/>
        <v xml:space="preserve"> </v>
      </c>
      <c r="F90" s="172" t="str">
        <f t="shared" si="39"/>
        <v xml:space="preserve"> </v>
      </c>
      <c r="G90" s="172" t="str">
        <f t="shared" si="40"/>
        <v xml:space="preserve"> </v>
      </c>
      <c r="H90" s="172" t="str">
        <f t="shared" si="41"/>
        <v xml:space="preserve"> </v>
      </c>
      <c r="I90" s="172" t="str">
        <f t="shared" si="42"/>
        <v xml:space="preserve"> </v>
      </c>
      <c r="J90" s="172" t="str">
        <f t="shared" si="43"/>
        <v xml:space="preserve"> </v>
      </c>
      <c r="K90" s="172" t="str">
        <f t="shared" si="44"/>
        <v xml:space="preserve"> </v>
      </c>
      <c r="L90" s="250" t="str">
        <f>IF($A90="N/A"," ",IF(Pricetype1=2,MAX(C90,0),IF(OR(Pricetype1=1,Pricetype1=4),IF(C90=0,0,(_xll.EURO(C90,Strikeprice1,0,0,($AH90+IF(Smile=TRUE,VLOOKUP(MAX(-5,Strikeprice1-C90),Volsmile,2),0)),($A90-DateToday)+15,IF(Pricetype1=1,1,0),0))),C90)))</f>
        <v xml:space="preserve"> </v>
      </c>
      <c r="M90" s="250" t="str">
        <f>IF($A90="N/A"," ",IF(Pricetype1=2,MAX(D90,0),IF(OR(Pricetype1=1,Pricetype1=4),IF(D90=0,0,(_xll.EURO(D90,Strikeprice1,0,0,($AH90+IF(Smile=TRUE,VLOOKUP(MAX(-5,Strikeprice1-D90),Volsmile,2),0)),($A90-DateToday)+15,IF(Pricetype1=1,1,0),0))),D90)))</f>
        <v xml:space="preserve"> </v>
      </c>
      <c r="N90" s="250" t="str">
        <f>IF($A90="N/A"," ",IF(Pricetype1=2,MAX(E90,0),IF(OR(Pricetype1=1,Pricetype1=4),IF(E90=0,0,(_xll.EURO(E90,Strikeprice1,0,0,($AK90+IF(Smile=TRUE,VLOOKUP(MAX(-5,Strikeprice1-E90),Volsmile,2),0)),($A90-DateToday)+15,IF(Pricetype1=1,1,0),0))),E90)))</f>
        <v xml:space="preserve"> </v>
      </c>
      <c r="O90" s="250" t="str">
        <f>IF($A90="N/A"," ",IF(Pricetype1=2,MAX(F90,0),IF(OR(Pricetype1=1,Pricetype1=4),IF(F90=0,0,(_xll.EURO(F90,Strikeprice1,0,0,($AK90+IF(Smile=TRUE,VLOOKUP(MAX(-5,Strikeprice1-F90),Volsmile,2),0)),($A90-DateToday)+15,IF(Pricetype1=1,1,0),0))),F90)))</f>
        <v xml:space="preserve"> </v>
      </c>
      <c r="P90" s="250" t="str">
        <f>IF($A90="N/A"," ",IF(Pricetype1=2,MAX(G90,0),IF(OR(Pricetype1=1,Pricetype1=4),IF(G90=0,0,(_xll.EURO(G90,Strikeprice1,0,0,($AK90+IF(Smile=TRUE,VLOOKUP(MAX(-5,Strikeprice1-G90),Volsmile,2),0)),($A90-DateToday)+15,IF(Pricetype1=1,1,0),0))),G90)))</f>
        <v xml:space="preserve"> </v>
      </c>
      <c r="Q90" s="250" t="str">
        <f>IF($A90="N/A"," ",IF(Pricetype1=2,MAX(H90,0),IF(OR(Pricetype1=1,Pricetype1=4),IF(H90=0,0,(_xll.EURO(H90,Strikeprice1,0,0,($AK90+IF(Smile=TRUE,VLOOKUP(MAX(-5,Strikeprice1-H90),Volsmile,2),0)),($A90-DateToday)+15,IF(Pricetype1=1,1,0),0))),H90)))</f>
        <v xml:space="preserve"> </v>
      </c>
      <c r="R90" s="250" t="str">
        <f>IF($A90="N/A"," ",IF(Pricetype1=2,MAX(I90,0),IF(OR(Pricetype1=1,Pricetype1=4),IF(I90=0,0,(_xll.EURO(I90,Strikeprice1,0,0,($AK90+IF(Smile=TRUE,VLOOKUP(MAX(-5,Strikeprice1-I90),Volsmile,2),0)),($A90-DateToday)+15,IF(Pricetype1=1,1,0),0))),I90)))</f>
        <v xml:space="preserve"> </v>
      </c>
      <c r="S90" s="250" t="str">
        <f>IF($A90="N/A"," ",IF(Pricetype1=2,MAX(J90,0),IF(OR(Pricetype1=1,Pricetype1=4),IF(J90=0,0,(_xll.EURO(J90,Strikeprice1,0,0,($AK90+IF(Smile=TRUE,VLOOKUP(MAX(-5,Strikeprice1-J90),Volsmile,2),0)),($A90-DateToday)+15,IF(Pricetype1=1,1,0),0))),J90)))</f>
        <v xml:space="preserve"> </v>
      </c>
      <c r="T90" s="250" t="str">
        <f>IF($A90="N/A"," ",IF(Pricetype1=2,MAX(K90,0),IF(OR(Pricetype1=1,Pricetype1=4),IF(K90=0,0,(_xll.EURO(K90,Strikeprice1,0,0,($AK90+IF(Smile=TRUE,VLOOKUP(MAX(-5,Strikeprice1-K90),Volsmile,2),0)),($A90-DateToday)+15,IF(Pricetype1=1,1,0),0))),K90)))</f>
        <v xml:space="preserve"> </v>
      </c>
      <c r="U90" s="177" t="str">
        <f t="shared" si="31"/>
        <v xml:space="preserve"> </v>
      </c>
      <c r="V90" s="178" t="str">
        <f t="shared" si="45"/>
        <v xml:space="preserve"> </v>
      </c>
      <c r="W90" s="178" t="str">
        <f t="shared" si="46"/>
        <v xml:space="preserve"> </v>
      </c>
      <c r="X90" s="178" t="str">
        <f t="shared" si="47"/>
        <v xml:space="preserve"> </v>
      </c>
      <c r="Y90" s="178" t="str">
        <f t="shared" si="48"/>
        <v xml:space="preserve"> </v>
      </c>
      <c r="Z90" s="178" t="str">
        <f t="shared" si="49"/>
        <v xml:space="preserve"> </v>
      </c>
      <c r="AA90" s="178" t="str">
        <f t="shared" si="50"/>
        <v xml:space="preserve"> </v>
      </c>
      <c r="AB90" s="178" t="str">
        <f t="shared" si="51"/>
        <v xml:space="preserve"> </v>
      </c>
      <c r="AC90" s="178" t="str">
        <f t="shared" si="52"/>
        <v xml:space="preserve"> </v>
      </c>
      <c r="AD90" s="178" t="str">
        <f t="shared" si="53"/>
        <v xml:space="preserve"> </v>
      </c>
      <c r="AE90" s="178" t="str">
        <f t="shared" si="54"/>
        <v xml:space="preserve"> </v>
      </c>
      <c r="AF90" s="224" t="str">
        <f t="shared" si="55"/>
        <v xml:space="preserve"> </v>
      </c>
      <c r="AG90" s="224" t="str">
        <f t="shared" si="56"/>
        <v xml:space="preserve"> </v>
      </c>
      <c r="AH90" s="224" t="str">
        <f t="shared" si="57"/>
        <v xml:space="preserve"> </v>
      </c>
      <c r="AI90" s="224" t="str">
        <f t="shared" si="32"/>
        <v xml:space="preserve"> </v>
      </c>
      <c r="AJ90" s="224" t="str">
        <f t="shared" si="33"/>
        <v xml:space="preserve"> </v>
      </c>
      <c r="AK90" s="224" t="str">
        <f t="shared" si="58"/>
        <v xml:space="preserve"> </v>
      </c>
      <c r="AL90" s="224" t="str">
        <f>IF($A90="N/A"," ",IF(PV=1,0,'Pricing Inputs1'!R123))</f>
        <v xml:space="preserve"> </v>
      </c>
      <c r="AM90" s="313" t="str">
        <f t="shared" si="34"/>
        <v xml:space="preserve"> </v>
      </c>
      <c r="BQ90" t="str">
        <f t="shared" si="59"/>
        <v xml:space="preserve"> </v>
      </c>
      <c r="BR90" t="str">
        <f t="shared" si="60"/>
        <v xml:space="preserve"> </v>
      </c>
      <c r="BS90" t="str">
        <f t="shared" si="61"/>
        <v xml:space="preserve"> </v>
      </c>
    </row>
    <row r="91" spans="1:71" x14ac:dyDescent="0.2">
      <c r="A91" s="253" t="str">
        <f>IF(A90="N/A","N/A",IF(EDATE(A90,1)&gt;Inputs!$M$5,"N/A",EDATE(A90,1)))</f>
        <v>N/A</v>
      </c>
      <c r="B91" s="324" t="str">
        <f t="shared" si="35"/>
        <v xml:space="preserve"> </v>
      </c>
      <c r="C91" s="172" t="str">
        <f t="shared" si="36"/>
        <v xml:space="preserve"> </v>
      </c>
      <c r="D91" s="172" t="str">
        <f t="shared" si="37"/>
        <v xml:space="preserve"> </v>
      </c>
      <c r="E91" s="172" t="str">
        <f t="shared" si="38"/>
        <v xml:space="preserve"> </v>
      </c>
      <c r="F91" s="172" t="str">
        <f t="shared" si="39"/>
        <v xml:space="preserve"> </v>
      </c>
      <c r="G91" s="172" t="str">
        <f t="shared" si="40"/>
        <v xml:space="preserve"> </v>
      </c>
      <c r="H91" s="172" t="str">
        <f t="shared" si="41"/>
        <v xml:space="preserve"> </v>
      </c>
      <c r="I91" s="172" t="str">
        <f t="shared" si="42"/>
        <v xml:space="preserve"> </v>
      </c>
      <c r="J91" s="172" t="str">
        <f t="shared" si="43"/>
        <v xml:space="preserve"> </v>
      </c>
      <c r="K91" s="172" t="str">
        <f t="shared" si="44"/>
        <v xml:space="preserve"> </v>
      </c>
      <c r="L91" s="250" t="str">
        <f>IF($A91="N/A"," ",IF(Pricetype1=2,MAX(C91,0),IF(OR(Pricetype1=1,Pricetype1=4),IF(C91=0,0,(_xll.EURO(C91,Strikeprice1,0,0,($AH91+IF(Smile=TRUE,VLOOKUP(MAX(-5,Strikeprice1-C91),Volsmile,2),0)),($A91-DateToday)+15,IF(Pricetype1=1,1,0),0))),C91)))</f>
        <v xml:space="preserve"> </v>
      </c>
      <c r="M91" s="250" t="str">
        <f>IF($A91="N/A"," ",IF(Pricetype1=2,MAX(D91,0),IF(OR(Pricetype1=1,Pricetype1=4),IF(D91=0,0,(_xll.EURO(D91,Strikeprice1,0,0,($AH91+IF(Smile=TRUE,VLOOKUP(MAX(-5,Strikeprice1-D91),Volsmile,2),0)),($A91-DateToday)+15,IF(Pricetype1=1,1,0),0))),D91)))</f>
        <v xml:space="preserve"> </v>
      </c>
      <c r="N91" s="250" t="str">
        <f>IF($A91="N/A"," ",IF(Pricetype1=2,MAX(E91,0),IF(OR(Pricetype1=1,Pricetype1=4),IF(E91=0,0,(_xll.EURO(E91,Strikeprice1,0,0,($AK91+IF(Smile=TRUE,VLOOKUP(MAX(-5,Strikeprice1-E91),Volsmile,2),0)),($A91-DateToday)+15,IF(Pricetype1=1,1,0),0))),E91)))</f>
        <v xml:space="preserve"> </v>
      </c>
      <c r="O91" s="250" t="str">
        <f>IF($A91="N/A"," ",IF(Pricetype1=2,MAX(F91,0),IF(OR(Pricetype1=1,Pricetype1=4),IF(F91=0,0,(_xll.EURO(F91,Strikeprice1,0,0,($AK91+IF(Smile=TRUE,VLOOKUP(MAX(-5,Strikeprice1-F91),Volsmile,2),0)),($A91-DateToday)+15,IF(Pricetype1=1,1,0),0))),F91)))</f>
        <v xml:space="preserve"> </v>
      </c>
      <c r="P91" s="250" t="str">
        <f>IF($A91="N/A"," ",IF(Pricetype1=2,MAX(G91,0),IF(OR(Pricetype1=1,Pricetype1=4),IF(G91=0,0,(_xll.EURO(G91,Strikeprice1,0,0,($AK91+IF(Smile=TRUE,VLOOKUP(MAX(-5,Strikeprice1-G91),Volsmile,2),0)),($A91-DateToday)+15,IF(Pricetype1=1,1,0),0))),G91)))</f>
        <v xml:space="preserve"> </v>
      </c>
      <c r="Q91" s="250" t="str">
        <f>IF($A91="N/A"," ",IF(Pricetype1=2,MAX(H91,0),IF(OR(Pricetype1=1,Pricetype1=4),IF(H91=0,0,(_xll.EURO(H91,Strikeprice1,0,0,($AK91+IF(Smile=TRUE,VLOOKUP(MAX(-5,Strikeprice1-H91),Volsmile,2),0)),($A91-DateToday)+15,IF(Pricetype1=1,1,0),0))),H91)))</f>
        <v xml:space="preserve"> </v>
      </c>
      <c r="R91" s="250" t="str">
        <f>IF($A91="N/A"," ",IF(Pricetype1=2,MAX(I91,0),IF(OR(Pricetype1=1,Pricetype1=4),IF(I91=0,0,(_xll.EURO(I91,Strikeprice1,0,0,($AK91+IF(Smile=TRUE,VLOOKUP(MAX(-5,Strikeprice1-I91),Volsmile,2),0)),($A91-DateToday)+15,IF(Pricetype1=1,1,0),0))),I91)))</f>
        <v xml:space="preserve"> </v>
      </c>
      <c r="S91" s="250" t="str">
        <f>IF($A91="N/A"," ",IF(Pricetype1=2,MAX(J91,0),IF(OR(Pricetype1=1,Pricetype1=4),IF(J91=0,0,(_xll.EURO(J91,Strikeprice1,0,0,($AK91+IF(Smile=TRUE,VLOOKUP(MAX(-5,Strikeprice1-J91),Volsmile,2),0)),($A91-DateToday)+15,IF(Pricetype1=1,1,0),0))),J91)))</f>
        <v xml:space="preserve"> </v>
      </c>
      <c r="T91" s="250" t="str">
        <f>IF($A91="N/A"," ",IF(Pricetype1=2,MAX(K91,0),IF(OR(Pricetype1=1,Pricetype1=4),IF(K91=0,0,(_xll.EURO(K91,Strikeprice1,0,0,($AK91+IF(Smile=TRUE,VLOOKUP(MAX(-5,Strikeprice1-K91),Volsmile,2),0)),($A91-DateToday)+15,IF(Pricetype1=1,1,0),0))),K91)))</f>
        <v xml:space="preserve"> </v>
      </c>
      <c r="U91" s="177" t="str">
        <f t="shared" si="31"/>
        <v xml:space="preserve"> </v>
      </c>
      <c r="V91" s="178" t="str">
        <f t="shared" si="45"/>
        <v xml:space="preserve"> </v>
      </c>
      <c r="W91" s="178" t="str">
        <f t="shared" si="46"/>
        <v xml:space="preserve"> </v>
      </c>
      <c r="X91" s="178" t="str">
        <f t="shared" si="47"/>
        <v xml:space="preserve"> </v>
      </c>
      <c r="Y91" s="178" t="str">
        <f t="shared" si="48"/>
        <v xml:space="preserve"> </v>
      </c>
      <c r="Z91" s="178" t="str">
        <f t="shared" si="49"/>
        <v xml:space="preserve"> </v>
      </c>
      <c r="AA91" s="178" t="str">
        <f t="shared" si="50"/>
        <v xml:space="preserve"> </v>
      </c>
      <c r="AB91" s="178" t="str">
        <f t="shared" si="51"/>
        <v xml:space="preserve"> </v>
      </c>
      <c r="AC91" s="178" t="str">
        <f t="shared" si="52"/>
        <v xml:space="preserve"> </v>
      </c>
      <c r="AD91" s="178" t="str">
        <f t="shared" si="53"/>
        <v xml:space="preserve"> </v>
      </c>
      <c r="AE91" s="178" t="str">
        <f t="shared" si="54"/>
        <v xml:space="preserve"> </v>
      </c>
      <c r="AF91" s="224" t="str">
        <f t="shared" si="55"/>
        <v xml:space="preserve"> </v>
      </c>
      <c r="AG91" s="224" t="str">
        <f t="shared" si="56"/>
        <v xml:space="preserve"> </v>
      </c>
      <c r="AH91" s="224" t="str">
        <f t="shared" si="57"/>
        <v xml:space="preserve"> </v>
      </c>
      <c r="AI91" s="224" t="str">
        <f t="shared" si="32"/>
        <v xml:space="preserve"> </v>
      </c>
      <c r="AJ91" s="224" t="str">
        <f t="shared" si="33"/>
        <v xml:space="preserve"> </v>
      </c>
      <c r="AK91" s="224" t="str">
        <f t="shared" si="58"/>
        <v xml:space="preserve"> </v>
      </c>
      <c r="AL91" s="224" t="str">
        <f>IF($A91="N/A"," ",IF(PV=1,0,'Pricing Inputs1'!R124))</f>
        <v xml:space="preserve"> </v>
      </c>
      <c r="AM91" s="313" t="str">
        <f t="shared" si="34"/>
        <v xml:space="preserve"> </v>
      </c>
      <c r="BQ91" t="str">
        <f t="shared" si="59"/>
        <v xml:space="preserve"> </v>
      </c>
      <c r="BR91" t="str">
        <f t="shared" si="60"/>
        <v xml:space="preserve"> </v>
      </c>
      <c r="BS91" t="str">
        <f t="shared" si="61"/>
        <v xml:space="preserve"> </v>
      </c>
    </row>
    <row r="92" spans="1:71" x14ac:dyDescent="0.2">
      <c r="A92" s="253" t="str">
        <f>IF(A91="N/A","N/A",IF(EDATE(A91,1)&gt;Inputs!$M$5,"N/A",EDATE(A91,1)))</f>
        <v>N/A</v>
      </c>
      <c r="B92" s="324" t="str">
        <f t="shared" si="35"/>
        <v xml:space="preserve"> </v>
      </c>
      <c r="C92" s="172" t="str">
        <f t="shared" si="36"/>
        <v xml:space="preserve"> </v>
      </c>
      <c r="D92" s="172" t="str">
        <f t="shared" si="37"/>
        <v xml:space="preserve"> </v>
      </c>
      <c r="E92" s="172" t="str">
        <f t="shared" si="38"/>
        <v xml:space="preserve"> </v>
      </c>
      <c r="F92" s="172" t="str">
        <f t="shared" si="39"/>
        <v xml:space="preserve"> </v>
      </c>
      <c r="G92" s="172" t="str">
        <f t="shared" si="40"/>
        <v xml:space="preserve"> </v>
      </c>
      <c r="H92" s="172" t="str">
        <f t="shared" si="41"/>
        <v xml:space="preserve"> </v>
      </c>
      <c r="I92" s="172" t="str">
        <f t="shared" si="42"/>
        <v xml:space="preserve"> </v>
      </c>
      <c r="J92" s="172" t="str">
        <f t="shared" si="43"/>
        <v xml:space="preserve"> </v>
      </c>
      <c r="K92" s="172" t="str">
        <f t="shared" si="44"/>
        <v xml:space="preserve"> </v>
      </c>
      <c r="L92" s="250" t="str">
        <f>IF($A92="N/A"," ",IF(Pricetype1=2,MAX(C92,0),IF(OR(Pricetype1=1,Pricetype1=4),IF(C92=0,0,(_xll.EURO(C92,Strikeprice1,0,0,($AH92+IF(Smile=TRUE,VLOOKUP(MAX(-5,Strikeprice1-C92),Volsmile,2),0)),($A92-DateToday)+15,IF(Pricetype1=1,1,0),0))),C92)))</f>
        <v xml:space="preserve"> </v>
      </c>
      <c r="M92" s="250" t="str">
        <f>IF($A92="N/A"," ",IF(Pricetype1=2,MAX(D92,0),IF(OR(Pricetype1=1,Pricetype1=4),IF(D92=0,0,(_xll.EURO(D92,Strikeprice1,0,0,($AH92+IF(Smile=TRUE,VLOOKUP(MAX(-5,Strikeprice1-D92),Volsmile,2),0)),($A92-DateToday)+15,IF(Pricetype1=1,1,0),0))),D92)))</f>
        <v xml:space="preserve"> </v>
      </c>
      <c r="N92" s="250" t="str">
        <f>IF($A92="N/A"," ",IF(Pricetype1=2,MAX(E92,0),IF(OR(Pricetype1=1,Pricetype1=4),IF(E92=0,0,(_xll.EURO(E92,Strikeprice1,0,0,($AK92+IF(Smile=TRUE,VLOOKUP(MAX(-5,Strikeprice1-E92),Volsmile,2),0)),($A92-DateToday)+15,IF(Pricetype1=1,1,0),0))),E92)))</f>
        <v xml:space="preserve"> </v>
      </c>
      <c r="O92" s="250" t="str">
        <f>IF($A92="N/A"," ",IF(Pricetype1=2,MAX(F92,0),IF(OR(Pricetype1=1,Pricetype1=4),IF(F92=0,0,(_xll.EURO(F92,Strikeprice1,0,0,($AK92+IF(Smile=TRUE,VLOOKUP(MAX(-5,Strikeprice1-F92),Volsmile,2),0)),($A92-DateToday)+15,IF(Pricetype1=1,1,0),0))),F92)))</f>
        <v xml:space="preserve"> </v>
      </c>
      <c r="P92" s="250" t="str">
        <f>IF($A92="N/A"," ",IF(Pricetype1=2,MAX(G92,0),IF(OR(Pricetype1=1,Pricetype1=4),IF(G92=0,0,(_xll.EURO(G92,Strikeprice1,0,0,($AK92+IF(Smile=TRUE,VLOOKUP(MAX(-5,Strikeprice1-G92),Volsmile,2),0)),($A92-DateToday)+15,IF(Pricetype1=1,1,0),0))),G92)))</f>
        <v xml:space="preserve"> </v>
      </c>
      <c r="Q92" s="250" t="str">
        <f>IF($A92="N/A"," ",IF(Pricetype1=2,MAX(H92,0),IF(OR(Pricetype1=1,Pricetype1=4),IF(H92=0,0,(_xll.EURO(H92,Strikeprice1,0,0,($AK92+IF(Smile=TRUE,VLOOKUP(MAX(-5,Strikeprice1-H92),Volsmile,2),0)),($A92-DateToday)+15,IF(Pricetype1=1,1,0),0))),H92)))</f>
        <v xml:space="preserve"> </v>
      </c>
      <c r="R92" s="250" t="str">
        <f>IF($A92="N/A"," ",IF(Pricetype1=2,MAX(I92,0),IF(OR(Pricetype1=1,Pricetype1=4),IF(I92=0,0,(_xll.EURO(I92,Strikeprice1,0,0,($AK92+IF(Smile=TRUE,VLOOKUP(MAX(-5,Strikeprice1-I92),Volsmile,2),0)),($A92-DateToday)+15,IF(Pricetype1=1,1,0),0))),I92)))</f>
        <v xml:space="preserve"> </v>
      </c>
      <c r="S92" s="250" t="str">
        <f>IF($A92="N/A"," ",IF(Pricetype1=2,MAX(J92,0),IF(OR(Pricetype1=1,Pricetype1=4),IF(J92=0,0,(_xll.EURO(J92,Strikeprice1,0,0,($AK92+IF(Smile=TRUE,VLOOKUP(MAX(-5,Strikeprice1-J92),Volsmile,2),0)),($A92-DateToday)+15,IF(Pricetype1=1,1,0),0))),J92)))</f>
        <v xml:space="preserve"> </v>
      </c>
      <c r="T92" s="250" t="str">
        <f>IF($A92="N/A"," ",IF(Pricetype1=2,MAX(K92,0),IF(OR(Pricetype1=1,Pricetype1=4),IF(K92=0,0,(_xll.EURO(K92,Strikeprice1,0,0,($AK92+IF(Smile=TRUE,VLOOKUP(MAX(-5,Strikeprice1-K92),Volsmile,2),0)),($A92-DateToday)+15,IF(Pricetype1=1,1,0),0))),K92)))</f>
        <v xml:space="preserve"> </v>
      </c>
      <c r="U92" s="177" t="str">
        <f t="shared" si="31"/>
        <v xml:space="preserve"> </v>
      </c>
      <c r="V92" s="178" t="str">
        <f t="shared" si="45"/>
        <v xml:space="preserve"> </v>
      </c>
      <c r="W92" s="178" t="str">
        <f t="shared" si="46"/>
        <v xml:space="preserve"> </v>
      </c>
      <c r="X92" s="178" t="str">
        <f t="shared" si="47"/>
        <v xml:space="preserve"> </v>
      </c>
      <c r="Y92" s="178" t="str">
        <f t="shared" si="48"/>
        <v xml:space="preserve"> </v>
      </c>
      <c r="Z92" s="178" t="str">
        <f t="shared" si="49"/>
        <v xml:space="preserve"> </v>
      </c>
      <c r="AA92" s="178" t="str">
        <f t="shared" si="50"/>
        <v xml:space="preserve"> </v>
      </c>
      <c r="AB92" s="178" t="str">
        <f t="shared" si="51"/>
        <v xml:space="preserve"> </v>
      </c>
      <c r="AC92" s="178" t="str">
        <f t="shared" si="52"/>
        <v xml:space="preserve"> </v>
      </c>
      <c r="AD92" s="178" t="str">
        <f t="shared" si="53"/>
        <v xml:space="preserve"> </v>
      </c>
      <c r="AE92" s="178" t="str">
        <f t="shared" si="54"/>
        <v xml:space="preserve"> </v>
      </c>
      <c r="AF92" s="224" t="str">
        <f t="shared" si="55"/>
        <v xml:space="preserve"> </v>
      </c>
      <c r="AG92" s="224" t="str">
        <f t="shared" si="56"/>
        <v xml:space="preserve"> </v>
      </c>
      <c r="AH92" s="224" t="str">
        <f t="shared" si="57"/>
        <v xml:space="preserve"> </v>
      </c>
      <c r="AI92" s="224" t="str">
        <f t="shared" si="32"/>
        <v xml:space="preserve"> </v>
      </c>
      <c r="AJ92" s="224" t="str">
        <f t="shared" si="33"/>
        <v xml:space="preserve"> </v>
      </c>
      <c r="AK92" s="224" t="str">
        <f t="shared" si="58"/>
        <v xml:space="preserve"> </v>
      </c>
      <c r="AL92" s="224" t="str">
        <f>IF($A92="N/A"," ",IF(PV=1,0,'Pricing Inputs1'!R125))</f>
        <v xml:space="preserve"> </v>
      </c>
      <c r="AM92" s="313" t="str">
        <f t="shared" si="34"/>
        <v xml:space="preserve"> </v>
      </c>
      <c r="BQ92" t="str">
        <f t="shared" si="59"/>
        <v xml:space="preserve"> </v>
      </c>
      <c r="BR92" t="str">
        <f t="shared" si="60"/>
        <v xml:space="preserve"> </v>
      </c>
      <c r="BS92" t="str">
        <f t="shared" si="61"/>
        <v xml:space="preserve"> </v>
      </c>
    </row>
    <row r="93" spans="1:71" x14ac:dyDescent="0.2">
      <c r="A93" s="253" t="str">
        <f>IF(A92="N/A","N/A",IF(EDATE(A92,1)&gt;Inputs!$M$5,"N/A",EDATE(A92,1)))</f>
        <v>N/A</v>
      </c>
      <c r="B93" s="324" t="str">
        <f t="shared" si="35"/>
        <v xml:space="preserve"> </v>
      </c>
      <c r="C93" s="172" t="str">
        <f t="shared" si="36"/>
        <v xml:space="preserve"> </v>
      </c>
      <c r="D93" s="172" t="str">
        <f t="shared" si="37"/>
        <v xml:space="preserve"> </v>
      </c>
      <c r="E93" s="172" t="str">
        <f t="shared" si="38"/>
        <v xml:space="preserve"> </v>
      </c>
      <c r="F93" s="172" t="str">
        <f t="shared" si="39"/>
        <v xml:space="preserve"> </v>
      </c>
      <c r="G93" s="172" t="str">
        <f t="shared" si="40"/>
        <v xml:space="preserve"> </v>
      </c>
      <c r="H93" s="172" t="str">
        <f t="shared" si="41"/>
        <v xml:space="preserve"> </v>
      </c>
      <c r="I93" s="172" t="str">
        <f t="shared" si="42"/>
        <v xml:space="preserve"> </v>
      </c>
      <c r="J93" s="172" t="str">
        <f t="shared" si="43"/>
        <v xml:space="preserve"> </v>
      </c>
      <c r="K93" s="172" t="str">
        <f t="shared" si="44"/>
        <v xml:space="preserve"> </v>
      </c>
      <c r="L93" s="250" t="str">
        <f>IF($A93="N/A"," ",IF(Pricetype1=2,MAX(C93,0),IF(OR(Pricetype1=1,Pricetype1=4),IF(C93=0,0,(_xll.EURO(C93,Strikeprice1,0,0,($AH93+IF(Smile=TRUE,VLOOKUP(MAX(-5,Strikeprice1-C93),Volsmile,2),0)),($A93-DateToday)+15,IF(Pricetype1=1,1,0),0))),C93)))</f>
        <v xml:space="preserve"> </v>
      </c>
      <c r="M93" s="250" t="str">
        <f>IF($A93="N/A"," ",IF(Pricetype1=2,MAX(D93,0),IF(OR(Pricetype1=1,Pricetype1=4),IF(D93=0,0,(_xll.EURO(D93,Strikeprice1,0,0,($AH93+IF(Smile=TRUE,VLOOKUP(MAX(-5,Strikeprice1-D93),Volsmile,2),0)),($A93-DateToday)+15,IF(Pricetype1=1,1,0),0))),D93)))</f>
        <v xml:space="preserve"> </v>
      </c>
      <c r="N93" s="250" t="str">
        <f>IF($A93="N/A"," ",IF(Pricetype1=2,MAX(E93,0),IF(OR(Pricetype1=1,Pricetype1=4),IF(E93=0,0,(_xll.EURO(E93,Strikeprice1,0,0,($AK93+IF(Smile=TRUE,VLOOKUP(MAX(-5,Strikeprice1-E93),Volsmile,2),0)),($A93-DateToday)+15,IF(Pricetype1=1,1,0),0))),E93)))</f>
        <v xml:space="preserve"> </v>
      </c>
      <c r="O93" s="250" t="str">
        <f>IF($A93="N/A"," ",IF(Pricetype1=2,MAX(F93,0),IF(OR(Pricetype1=1,Pricetype1=4),IF(F93=0,0,(_xll.EURO(F93,Strikeprice1,0,0,($AK93+IF(Smile=TRUE,VLOOKUP(MAX(-5,Strikeprice1-F93),Volsmile,2),0)),($A93-DateToday)+15,IF(Pricetype1=1,1,0),0))),F93)))</f>
        <v xml:space="preserve"> </v>
      </c>
      <c r="P93" s="250" t="str">
        <f>IF($A93="N/A"," ",IF(Pricetype1=2,MAX(G93,0),IF(OR(Pricetype1=1,Pricetype1=4),IF(G93=0,0,(_xll.EURO(G93,Strikeprice1,0,0,($AK93+IF(Smile=TRUE,VLOOKUP(MAX(-5,Strikeprice1-G93),Volsmile,2),0)),($A93-DateToday)+15,IF(Pricetype1=1,1,0),0))),G93)))</f>
        <v xml:space="preserve"> </v>
      </c>
      <c r="Q93" s="250" t="str">
        <f>IF($A93="N/A"," ",IF(Pricetype1=2,MAX(H93,0),IF(OR(Pricetype1=1,Pricetype1=4),IF(H93=0,0,(_xll.EURO(H93,Strikeprice1,0,0,($AK93+IF(Smile=TRUE,VLOOKUP(MAX(-5,Strikeprice1-H93),Volsmile,2),0)),($A93-DateToday)+15,IF(Pricetype1=1,1,0),0))),H93)))</f>
        <v xml:space="preserve"> </v>
      </c>
      <c r="R93" s="250" t="str">
        <f>IF($A93="N/A"," ",IF(Pricetype1=2,MAX(I93,0),IF(OR(Pricetype1=1,Pricetype1=4),IF(I93=0,0,(_xll.EURO(I93,Strikeprice1,0,0,($AK93+IF(Smile=TRUE,VLOOKUP(MAX(-5,Strikeprice1-I93),Volsmile,2),0)),($A93-DateToday)+15,IF(Pricetype1=1,1,0),0))),I93)))</f>
        <v xml:space="preserve"> </v>
      </c>
      <c r="S93" s="250" t="str">
        <f>IF($A93="N/A"," ",IF(Pricetype1=2,MAX(J93,0),IF(OR(Pricetype1=1,Pricetype1=4),IF(J93=0,0,(_xll.EURO(J93,Strikeprice1,0,0,($AK93+IF(Smile=TRUE,VLOOKUP(MAX(-5,Strikeprice1-J93),Volsmile,2),0)),($A93-DateToday)+15,IF(Pricetype1=1,1,0),0))),J93)))</f>
        <v xml:space="preserve"> </v>
      </c>
      <c r="T93" s="250" t="str">
        <f>IF($A93="N/A"," ",IF(Pricetype1=2,MAX(K93,0),IF(OR(Pricetype1=1,Pricetype1=4),IF(K93=0,0,(_xll.EURO(K93,Strikeprice1,0,0,($AK93+IF(Smile=TRUE,VLOOKUP(MAX(-5,Strikeprice1-K93),Volsmile,2),0)),($A93-DateToday)+15,IF(Pricetype1=1,1,0),0))),K93)))</f>
        <v xml:space="preserve"> </v>
      </c>
      <c r="U93" s="177" t="str">
        <f t="shared" si="31"/>
        <v xml:space="preserve"> </v>
      </c>
      <c r="V93" s="178" t="str">
        <f t="shared" si="45"/>
        <v xml:space="preserve"> </v>
      </c>
      <c r="W93" s="178" t="str">
        <f t="shared" si="46"/>
        <v xml:space="preserve"> </v>
      </c>
      <c r="X93" s="178" t="str">
        <f t="shared" si="47"/>
        <v xml:space="preserve"> </v>
      </c>
      <c r="Y93" s="178" t="str">
        <f t="shared" si="48"/>
        <v xml:space="preserve"> </v>
      </c>
      <c r="Z93" s="178" t="str">
        <f t="shared" si="49"/>
        <v xml:space="preserve"> </v>
      </c>
      <c r="AA93" s="178" t="str">
        <f t="shared" si="50"/>
        <v xml:space="preserve"> </v>
      </c>
      <c r="AB93" s="178" t="str">
        <f t="shared" si="51"/>
        <v xml:space="preserve"> </v>
      </c>
      <c r="AC93" s="178" t="str">
        <f t="shared" si="52"/>
        <v xml:space="preserve"> </v>
      </c>
      <c r="AD93" s="178" t="str">
        <f t="shared" si="53"/>
        <v xml:space="preserve"> </v>
      </c>
      <c r="AE93" s="178" t="str">
        <f t="shared" si="54"/>
        <v xml:space="preserve"> </v>
      </c>
      <c r="AF93" s="224" t="str">
        <f t="shared" si="55"/>
        <v xml:space="preserve"> </v>
      </c>
      <c r="AG93" s="224" t="str">
        <f t="shared" si="56"/>
        <v xml:space="preserve"> </v>
      </c>
      <c r="AH93" s="224" t="str">
        <f t="shared" si="57"/>
        <v xml:space="preserve"> </v>
      </c>
      <c r="AI93" s="224" t="str">
        <f t="shared" si="32"/>
        <v xml:space="preserve"> </v>
      </c>
      <c r="AJ93" s="224" t="str">
        <f t="shared" si="33"/>
        <v xml:space="preserve"> </v>
      </c>
      <c r="AK93" s="224" t="str">
        <f t="shared" si="58"/>
        <v xml:space="preserve"> </v>
      </c>
      <c r="AL93" s="224" t="str">
        <f>IF($A93="N/A"," ",IF(PV=1,0,'Pricing Inputs1'!R126))</f>
        <v xml:space="preserve"> </v>
      </c>
      <c r="AM93" s="313" t="str">
        <f t="shared" si="34"/>
        <v xml:space="preserve"> </v>
      </c>
      <c r="BQ93" t="str">
        <f t="shared" si="59"/>
        <v xml:space="preserve"> </v>
      </c>
      <c r="BR93" t="str">
        <f t="shared" si="60"/>
        <v xml:space="preserve"> </v>
      </c>
      <c r="BS93" t="str">
        <f t="shared" si="61"/>
        <v xml:space="preserve"> </v>
      </c>
    </row>
    <row r="94" spans="1:71" x14ac:dyDescent="0.2">
      <c r="A94" s="253" t="str">
        <f>IF(A93="N/A","N/A",IF(EDATE(A93,1)&gt;Inputs!$M$5,"N/A",EDATE(A93,1)))</f>
        <v>N/A</v>
      </c>
      <c r="B94" s="324" t="str">
        <f t="shared" si="35"/>
        <v xml:space="preserve"> </v>
      </c>
      <c r="C94" s="172" t="str">
        <f t="shared" si="36"/>
        <v xml:space="preserve"> </v>
      </c>
      <c r="D94" s="172" t="str">
        <f t="shared" si="37"/>
        <v xml:space="preserve"> </v>
      </c>
      <c r="E94" s="172" t="str">
        <f t="shared" si="38"/>
        <v xml:space="preserve"> </v>
      </c>
      <c r="F94" s="172" t="str">
        <f t="shared" si="39"/>
        <v xml:space="preserve"> </v>
      </c>
      <c r="G94" s="172" t="str">
        <f t="shared" si="40"/>
        <v xml:space="preserve"> </v>
      </c>
      <c r="H94" s="172" t="str">
        <f t="shared" si="41"/>
        <v xml:space="preserve"> </v>
      </c>
      <c r="I94" s="172" t="str">
        <f t="shared" si="42"/>
        <v xml:space="preserve"> </v>
      </c>
      <c r="J94" s="172" t="str">
        <f t="shared" si="43"/>
        <v xml:space="preserve"> </v>
      </c>
      <c r="K94" s="172" t="str">
        <f t="shared" si="44"/>
        <v xml:space="preserve"> </v>
      </c>
      <c r="L94" s="250" t="str">
        <f>IF($A94="N/A"," ",IF(Pricetype1=2,MAX(C94,0),IF(OR(Pricetype1=1,Pricetype1=4),IF(C94=0,0,(_xll.EURO(C94,Strikeprice1,0,0,($AH94+IF(Smile=TRUE,VLOOKUP(MAX(-5,Strikeprice1-C94),Volsmile,2),0)),($A94-DateToday)+15,IF(Pricetype1=1,1,0),0))),C94)))</f>
        <v xml:space="preserve"> </v>
      </c>
      <c r="M94" s="250" t="str">
        <f>IF($A94="N/A"," ",IF(Pricetype1=2,MAX(D94,0),IF(OR(Pricetype1=1,Pricetype1=4),IF(D94=0,0,(_xll.EURO(D94,Strikeprice1,0,0,($AH94+IF(Smile=TRUE,VLOOKUP(MAX(-5,Strikeprice1-D94),Volsmile,2),0)),($A94-DateToday)+15,IF(Pricetype1=1,1,0),0))),D94)))</f>
        <v xml:space="preserve"> </v>
      </c>
      <c r="N94" s="250" t="str">
        <f>IF($A94="N/A"," ",IF(Pricetype1=2,MAX(E94,0),IF(OR(Pricetype1=1,Pricetype1=4),IF(E94=0,0,(_xll.EURO(E94,Strikeprice1,0,0,($AK94+IF(Smile=TRUE,VLOOKUP(MAX(-5,Strikeprice1-E94),Volsmile,2),0)),($A94-DateToday)+15,IF(Pricetype1=1,1,0),0))),E94)))</f>
        <v xml:space="preserve"> </v>
      </c>
      <c r="O94" s="250" t="str">
        <f>IF($A94="N/A"," ",IF(Pricetype1=2,MAX(F94,0),IF(OR(Pricetype1=1,Pricetype1=4),IF(F94=0,0,(_xll.EURO(F94,Strikeprice1,0,0,($AK94+IF(Smile=TRUE,VLOOKUP(MAX(-5,Strikeprice1-F94),Volsmile,2),0)),($A94-DateToday)+15,IF(Pricetype1=1,1,0),0))),F94)))</f>
        <v xml:space="preserve"> </v>
      </c>
      <c r="P94" s="250" t="str">
        <f>IF($A94="N/A"," ",IF(Pricetype1=2,MAX(G94,0),IF(OR(Pricetype1=1,Pricetype1=4),IF(G94=0,0,(_xll.EURO(G94,Strikeprice1,0,0,($AK94+IF(Smile=TRUE,VLOOKUP(MAX(-5,Strikeprice1-G94),Volsmile,2),0)),($A94-DateToday)+15,IF(Pricetype1=1,1,0),0))),G94)))</f>
        <v xml:space="preserve"> </v>
      </c>
      <c r="Q94" s="250" t="str">
        <f>IF($A94="N/A"," ",IF(Pricetype1=2,MAX(H94,0),IF(OR(Pricetype1=1,Pricetype1=4),IF(H94=0,0,(_xll.EURO(H94,Strikeprice1,0,0,($AK94+IF(Smile=TRUE,VLOOKUP(MAX(-5,Strikeprice1-H94),Volsmile,2),0)),($A94-DateToday)+15,IF(Pricetype1=1,1,0),0))),H94)))</f>
        <v xml:space="preserve"> </v>
      </c>
      <c r="R94" s="250" t="str">
        <f>IF($A94="N/A"," ",IF(Pricetype1=2,MAX(I94,0),IF(OR(Pricetype1=1,Pricetype1=4),IF(I94=0,0,(_xll.EURO(I94,Strikeprice1,0,0,($AK94+IF(Smile=TRUE,VLOOKUP(MAX(-5,Strikeprice1-I94),Volsmile,2),0)),($A94-DateToday)+15,IF(Pricetype1=1,1,0),0))),I94)))</f>
        <v xml:space="preserve"> </v>
      </c>
      <c r="S94" s="250" t="str">
        <f>IF($A94="N/A"," ",IF(Pricetype1=2,MAX(J94,0),IF(OR(Pricetype1=1,Pricetype1=4),IF(J94=0,0,(_xll.EURO(J94,Strikeprice1,0,0,($AK94+IF(Smile=TRUE,VLOOKUP(MAX(-5,Strikeprice1-J94),Volsmile,2),0)),($A94-DateToday)+15,IF(Pricetype1=1,1,0),0))),J94)))</f>
        <v xml:space="preserve"> </v>
      </c>
      <c r="T94" s="250" t="str">
        <f>IF($A94="N/A"," ",IF(Pricetype1=2,MAX(K94,0),IF(OR(Pricetype1=1,Pricetype1=4),IF(K94=0,0,(_xll.EURO(K94,Strikeprice1,0,0,($AK94+IF(Smile=TRUE,VLOOKUP(MAX(-5,Strikeprice1-K94),Volsmile,2),0)),($A94-DateToday)+15,IF(Pricetype1=1,1,0),0))),K94)))</f>
        <v xml:space="preserve"> </v>
      </c>
      <c r="U94" s="177" t="str">
        <f t="shared" si="31"/>
        <v xml:space="preserve"> </v>
      </c>
      <c r="V94" s="178" t="str">
        <f t="shared" si="45"/>
        <v xml:space="preserve"> </v>
      </c>
      <c r="W94" s="178" t="str">
        <f t="shared" si="46"/>
        <v xml:space="preserve"> </v>
      </c>
      <c r="X94" s="178" t="str">
        <f t="shared" si="47"/>
        <v xml:space="preserve"> </v>
      </c>
      <c r="Y94" s="178" t="str">
        <f t="shared" si="48"/>
        <v xml:space="preserve"> </v>
      </c>
      <c r="Z94" s="178" t="str">
        <f t="shared" si="49"/>
        <v xml:space="preserve"> </v>
      </c>
      <c r="AA94" s="178" t="str">
        <f t="shared" si="50"/>
        <v xml:space="preserve"> </v>
      </c>
      <c r="AB94" s="178" t="str">
        <f t="shared" si="51"/>
        <v xml:space="preserve"> </v>
      </c>
      <c r="AC94" s="178" t="str">
        <f t="shared" si="52"/>
        <v xml:space="preserve"> </v>
      </c>
      <c r="AD94" s="178" t="str">
        <f t="shared" si="53"/>
        <v xml:space="preserve"> </v>
      </c>
      <c r="AE94" s="178" t="str">
        <f t="shared" si="54"/>
        <v xml:space="preserve"> </v>
      </c>
      <c r="AF94" s="224" t="str">
        <f t="shared" si="55"/>
        <v xml:space="preserve"> </v>
      </c>
      <c r="AG94" s="224" t="str">
        <f t="shared" si="56"/>
        <v xml:space="preserve"> </v>
      </c>
      <c r="AH94" s="224" t="str">
        <f t="shared" si="57"/>
        <v xml:space="preserve"> </v>
      </c>
      <c r="AI94" s="224" t="str">
        <f t="shared" si="32"/>
        <v xml:space="preserve"> </v>
      </c>
      <c r="AJ94" s="224" t="str">
        <f t="shared" si="33"/>
        <v xml:space="preserve"> </v>
      </c>
      <c r="AK94" s="224" t="str">
        <f t="shared" si="58"/>
        <v xml:space="preserve"> </v>
      </c>
      <c r="AL94" s="224" t="str">
        <f>IF($A94="N/A"," ",IF(PV=1,0,'Pricing Inputs1'!R127))</f>
        <v xml:space="preserve"> </v>
      </c>
      <c r="AM94" s="313" t="str">
        <f t="shared" si="34"/>
        <v xml:space="preserve"> </v>
      </c>
      <c r="BQ94" t="str">
        <f t="shared" si="59"/>
        <v xml:space="preserve"> </v>
      </c>
      <c r="BR94" t="str">
        <f t="shared" si="60"/>
        <v xml:space="preserve"> </v>
      </c>
      <c r="BS94" t="str">
        <f t="shared" si="61"/>
        <v xml:space="preserve"> </v>
      </c>
    </row>
    <row r="95" spans="1:71" x14ac:dyDescent="0.2">
      <c r="A95" s="253" t="str">
        <f>IF(A94="N/A","N/A",IF(EDATE(A94,1)&gt;Inputs!$M$5,"N/A",EDATE(A94,1)))</f>
        <v>N/A</v>
      </c>
      <c r="B95" s="324" t="str">
        <f t="shared" si="35"/>
        <v xml:space="preserve"> </v>
      </c>
      <c r="C95" s="172" t="str">
        <f t="shared" si="36"/>
        <v xml:space="preserve"> </v>
      </c>
      <c r="D95" s="172" t="str">
        <f t="shared" si="37"/>
        <v xml:space="preserve"> </v>
      </c>
      <c r="E95" s="172" t="str">
        <f t="shared" si="38"/>
        <v xml:space="preserve"> </v>
      </c>
      <c r="F95" s="172" t="str">
        <f t="shared" si="39"/>
        <v xml:space="preserve"> </v>
      </c>
      <c r="G95" s="172" t="str">
        <f t="shared" si="40"/>
        <v xml:space="preserve"> </v>
      </c>
      <c r="H95" s="172" t="str">
        <f t="shared" si="41"/>
        <v xml:space="preserve"> </v>
      </c>
      <c r="I95" s="172" t="str">
        <f t="shared" si="42"/>
        <v xml:space="preserve"> </v>
      </c>
      <c r="J95" s="172" t="str">
        <f t="shared" si="43"/>
        <v xml:space="preserve"> </v>
      </c>
      <c r="K95" s="172" t="str">
        <f t="shared" si="44"/>
        <v xml:space="preserve"> </v>
      </c>
      <c r="L95" s="250" t="str">
        <f>IF($A95="N/A"," ",IF(Pricetype1=2,MAX(C95,0),IF(OR(Pricetype1=1,Pricetype1=4),IF(C95=0,0,(_xll.EURO(C95,Strikeprice1,0,0,($AH95+IF(Smile=TRUE,VLOOKUP(MAX(-5,Strikeprice1-C95),Volsmile,2),0)),($A95-DateToday)+15,IF(Pricetype1=1,1,0),0))),C95)))</f>
        <v xml:space="preserve"> </v>
      </c>
      <c r="M95" s="250" t="str">
        <f>IF($A95="N/A"," ",IF(Pricetype1=2,MAX(D95,0),IF(OR(Pricetype1=1,Pricetype1=4),IF(D95=0,0,(_xll.EURO(D95,Strikeprice1,0,0,($AH95+IF(Smile=TRUE,VLOOKUP(MAX(-5,Strikeprice1-D95),Volsmile,2),0)),($A95-DateToday)+15,IF(Pricetype1=1,1,0),0))),D95)))</f>
        <v xml:space="preserve"> </v>
      </c>
      <c r="N95" s="250" t="str">
        <f>IF($A95="N/A"," ",IF(Pricetype1=2,MAX(E95,0),IF(OR(Pricetype1=1,Pricetype1=4),IF(E95=0,0,(_xll.EURO(E95,Strikeprice1,0,0,($AK95+IF(Smile=TRUE,VLOOKUP(MAX(-5,Strikeprice1-E95),Volsmile,2),0)),($A95-DateToday)+15,IF(Pricetype1=1,1,0),0))),E95)))</f>
        <v xml:space="preserve"> </v>
      </c>
      <c r="O95" s="250" t="str">
        <f>IF($A95="N/A"," ",IF(Pricetype1=2,MAX(F95,0),IF(OR(Pricetype1=1,Pricetype1=4),IF(F95=0,0,(_xll.EURO(F95,Strikeprice1,0,0,($AK95+IF(Smile=TRUE,VLOOKUP(MAX(-5,Strikeprice1-F95),Volsmile,2),0)),($A95-DateToday)+15,IF(Pricetype1=1,1,0),0))),F95)))</f>
        <v xml:space="preserve"> </v>
      </c>
      <c r="P95" s="250" t="str">
        <f>IF($A95="N/A"," ",IF(Pricetype1=2,MAX(G95,0),IF(OR(Pricetype1=1,Pricetype1=4),IF(G95=0,0,(_xll.EURO(G95,Strikeprice1,0,0,($AK95+IF(Smile=TRUE,VLOOKUP(MAX(-5,Strikeprice1-G95),Volsmile,2),0)),($A95-DateToday)+15,IF(Pricetype1=1,1,0),0))),G95)))</f>
        <v xml:space="preserve"> </v>
      </c>
      <c r="Q95" s="250" t="str">
        <f>IF($A95="N/A"," ",IF(Pricetype1=2,MAX(H95,0),IF(OR(Pricetype1=1,Pricetype1=4),IF(H95=0,0,(_xll.EURO(H95,Strikeprice1,0,0,($AK95+IF(Smile=TRUE,VLOOKUP(MAX(-5,Strikeprice1-H95),Volsmile,2),0)),($A95-DateToday)+15,IF(Pricetype1=1,1,0),0))),H95)))</f>
        <v xml:space="preserve"> </v>
      </c>
      <c r="R95" s="250" t="str">
        <f>IF($A95="N/A"," ",IF(Pricetype1=2,MAX(I95,0),IF(OR(Pricetype1=1,Pricetype1=4),IF(I95=0,0,(_xll.EURO(I95,Strikeprice1,0,0,($AK95+IF(Smile=TRUE,VLOOKUP(MAX(-5,Strikeprice1-I95),Volsmile,2),0)),($A95-DateToday)+15,IF(Pricetype1=1,1,0),0))),I95)))</f>
        <v xml:space="preserve"> </v>
      </c>
      <c r="S95" s="250" t="str">
        <f>IF($A95="N/A"," ",IF(Pricetype1=2,MAX(J95,0),IF(OR(Pricetype1=1,Pricetype1=4),IF(J95=0,0,(_xll.EURO(J95,Strikeprice1,0,0,($AK95+IF(Smile=TRUE,VLOOKUP(MAX(-5,Strikeprice1-J95),Volsmile,2),0)),($A95-DateToday)+15,IF(Pricetype1=1,1,0),0))),J95)))</f>
        <v xml:space="preserve"> </v>
      </c>
      <c r="T95" s="250" t="str">
        <f>IF($A95="N/A"," ",IF(Pricetype1=2,MAX(K95,0),IF(OR(Pricetype1=1,Pricetype1=4),IF(K95=0,0,(_xll.EURO(K95,Strikeprice1,0,0,($AK95+IF(Smile=TRUE,VLOOKUP(MAX(-5,Strikeprice1-K95),Volsmile,2),0)),($A95-DateToday)+15,IF(Pricetype1=1,1,0),0))),K95)))</f>
        <v xml:space="preserve"> </v>
      </c>
      <c r="U95" s="177" t="str">
        <f t="shared" si="31"/>
        <v xml:space="preserve"> </v>
      </c>
      <c r="V95" s="178" t="str">
        <f t="shared" si="45"/>
        <v xml:space="preserve"> </v>
      </c>
      <c r="W95" s="178" t="str">
        <f t="shared" si="46"/>
        <v xml:space="preserve"> </v>
      </c>
      <c r="X95" s="178" t="str">
        <f t="shared" si="47"/>
        <v xml:space="preserve"> </v>
      </c>
      <c r="Y95" s="178" t="str">
        <f t="shared" si="48"/>
        <v xml:space="preserve"> </v>
      </c>
      <c r="Z95" s="178" t="str">
        <f t="shared" si="49"/>
        <v xml:space="preserve"> </v>
      </c>
      <c r="AA95" s="178" t="str">
        <f t="shared" si="50"/>
        <v xml:space="preserve"> </v>
      </c>
      <c r="AB95" s="178" t="str">
        <f t="shared" si="51"/>
        <v xml:space="preserve"> </v>
      </c>
      <c r="AC95" s="178" t="str">
        <f t="shared" si="52"/>
        <v xml:space="preserve"> </v>
      </c>
      <c r="AD95" s="178" t="str">
        <f t="shared" si="53"/>
        <v xml:space="preserve"> </v>
      </c>
      <c r="AE95" s="178" t="str">
        <f t="shared" si="54"/>
        <v xml:space="preserve"> </v>
      </c>
      <c r="AF95" s="224" t="str">
        <f t="shared" si="55"/>
        <v xml:space="preserve"> </v>
      </c>
      <c r="AG95" s="224" t="str">
        <f t="shared" si="56"/>
        <v xml:space="preserve"> </v>
      </c>
      <c r="AH95" s="224" t="str">
        <f t="shared" si="57"/>
        <v xml:space="preserve"> </v>
      </c>
      <c r="AI95" s="224" t="str">
        <f t="shared" si="32"/>
        <v xml:space="preserve"> </v>
      </c>
      <c r="AJ95" s="224" t="str">
        <f t="shared" si="33"/>
        <v xml:space="preserve"> </v>
      </c>
      <c r="AK95" s="224" t="str">
        <f t="shared" si="58"/>
        <v xml:space="preserve"> </v>
      </c>
      <c r="AL95" s="224" t="str">
        <f>IF($A95="N/A"," ",IF(PV=1,0,'Pricing Inputs1'!R128))</f>
        <v xml:space="preserve"> </v>
      </c>
      <c r="AM95" s="313" t="str">
        <f t="shared" si="34"/>
        <v xml:space="preserve"> </v>
      </c>
      <c r="BQ95" t="str">
        <f t="shared" si="59"/>
        <v xml:space="preserve"> </v>
      </c>
      <c r="BR95" t="str">
        <f t="shared" si="60"/>
        <v xml:space="preserve"> </v>
      </c>
      <c r="BS95" t="str">
        <f t="shared" si="61"/>
        <v xml:space="preserve"> </v>
      </c>
    </row>
    <row r="96" spans="1:71" x14ac:dyDescent="0.2">
      <c r="A96" s="253" t="str">
        <f>IF(A95="N/A","N/A",IF(EDATE(A95,1)&gt;Inputs!$M$5,"N/A",EDATE(A95,1)))</f>
        <v>N/A</v>
      </c>
      <c r="B96" s="324" t="str">
        <f t="shared" si="35"/>
        <v xml:space="preserve"> </v>
      </c>
      <c r="C96" s="172" t="str">
        <f t="shared" si="36"/>
        <v xml:space="preserve"> </v>
      </c>
      <c r="D96" s="172" t="str">
        <f t="shared" si="37"/>
        <v xml:space="preserve"> </v>
      </c>
      <c r="E96" s="172" t="str">
        <f t="shared" si="38"/>
        <v xml:space="preserve"> </v>
      </c>
      <c r="F96" s="172" t="str">
        <f t="shared" si="39"/>
        <v xml:space="preserve"> </v>
      </c>
      <c r="G96" s="172" t="str">
        <f t="shared" si="40"/>
        <v xml:space="preserve"> </v>
      </c>
      <c r="H96" s="172" t="str">
        <f t="shared" si="41"/>
        <v xml:space="preserve"> </v>
      </c>
      <c r="I96" s="172" t="str">
        <f t="shared" si="42"/>
        <v xml:space="preserve"> </v>
      </c>
      <c r="J96" s="172" t="str">
        <f t="shared" si="43"/>
        <v xml:space="preserve"> </v>
      </c>
      <c r="K96" s="172" t="str">
        <f t="shared" si="44"/>
        <v xml:space="preserve"> </v>
      </c>
      <c r="L96" s="250" t="str">
        <f>IF($A96="N/A"," ",IF(Pricetype1=2,MAX(C96,0),IF(OR(Pricetype1=1,Pricetype1=4),IF(C96=0,0,(_xll.EURO(C96,Strikeprice1,0,0,($AH96+IF(Smile=TRUE,VLOOKUP(MAX(-5,Strikeprice1-C96),Volsmile,2),0)),($A96-DateToday)+15,IF(Pricetype1=1,1,0),0))),C96)))</f>
        <v xml:space="preserve"> </v>
      </c>
      <c r="M96" s="250" t="str">
        <f>IF($A96="N/A"," ",IF(Pricetype1=2,MAX(D96,0),IF(OR(Pricetype1=1,Pricetype1=4),IF(D96=0,0,(_xll.EURO(D96,Strikeprice1,0,0,($AH96+IF(Smile=TRUE,VLOOKUP(MAX(-5,Strikeprice1-D96),Volsmile,2),0)),($A96-DateToday)+15,IF(Pricetype1=1,1,0),0))),D96)))</f>
        <v xml:space="preserve"> </v>
      </c>
      <c r="N96" s="250" t="str">
        <f>IF($A96="N/A"," ",IF(Pricetype1=2,MAX(E96,0),IF(OR(Pricetype1=1,Pricetype1=4),IF(E96=0,0,(_xll.EURO(E96,Strikeprice1,0,0,($AK96+IF(Smile=TRUE,VLOOKUP(MAX(-5,Strikeprice1-E96),Volsmile,2),0)),($A96-DateToday)+15,IF(Pricetype1=1,1,0),0))),E96)))</f>
        <v xml:space="preserve"> </v>
      </c>
      <c r="O96" s="250" t="str">
        <f>IF($A96="N/A"," ",IF(Pricetype1=2,MAX(F96,0),IF(OR(Pricetype1=1,Pricetype1=4),IF(F96=0,0,(_xll.EURO(F96,Strikeprice1,0,0,($AK96+IF(Smile=TRUE,VLOOKUP(MAX(-5,Strikeprice1-F96),Volsmile,2),0)),($A96-DateToday)+15,IF(Pricetype1=1,1,0),0))),F96)))</f>
        <v xml:space="preserve"> </v>
      </c>
      <c r="P96" s="250" t="str">
        <f>IF($A96="N/A"," ",IF(Pricetype1=2,MAX(G96,0),IF(OR(Pricetype1=1,Pricetype1=4),IF(G96=0,0,(_xll.EURO(G96,Strikeprice1,0,0,($AK96+IF(Smile=TRUE,VLOOKUP(MAX(-5,Strikeprice1-G96),Volsmile,2),0)),($A96-DateToday)+15,IF(Pricetype1=1,1,0),0))),G96)))</f>
        <v xml:space="preserve"> </v>
      </c>
      <c r="Q96" s="250" t="str">
        <f>IF($A96="N/A"," ",IF(Pricetype1=2,MAX(H96,0),IF(OR(Pricetype1=1,Pricetype1=4),IF(H96=0,0,(_xll.EURO(H96,Strikeprice1,0,0,($AK96+IF(Smile=TRUE,VLOOKUP(MAX(-5,Strikeprice1-H96),Volsmile,2),0)),($A96-DateToday)+15,IF(Pricetype1=1,1,0),0))),H96)))</f>
        <v xml:space="preserve"> </v>
      </c>
      <c r="R96" s="250" t="str">
        <f>IF($A96="N/A"," ",IF(Pricetype1=2,MAX(I96,0),IF(OR(Pricetype1=1,Pricetype1=4),IF(I96=0,0,(_xll.EURO(I96,Strikeprice1,0,0,($AK96+IF(Smile=TRUE,VLOOKUP(MAX(-5,Strikeprice1-I96),Volsmile,2),0)),($A96-DateToday)+15,IF(Pricetype1=1,1,0),0))),I96)))</f>
        <v xml:space="preserve"> </v>
      </c>
      <c r="S96" s="250" t="str">
        <f>IF($A96="N/A"," ",IF(Pricetype1=2,MAX(J96,0),IF(OR(Pricetype1=1,Pricetype1=4),IF(J96=0,0,(_xll.EURO(J96,Strikeprice1,0,0,($AK96+IF(Smile=TRUE,VLOOKUP(MAX(-5,Strikeprice1-J96),Volsmile,2),0)),($A96-DateToday)+15,IF(Pricetype1=1,1,0),0))),J96)))</f>
        <v xml:space="preserve"> </v>
      </c>
      <c r="T96" s="250" t="str">
        <f>IF($A96="N/A"," ",IF(Pricetype1=2,MAX(K96,0),IF(OR(Pricetype1=1,Pricetype1=4),IF(K96=0,0,(_xll.EURO(K96,Strikeprice1,0,0,($AK96+IF(Smile=TRUE,VLOOKUP(MAX(-5,Strikeprice1-K96),Volsmile,2),0)),($A96-DateToday)+15,IF(Pricetype1=1,1,0),0))),K96)))</f>
        <v xml:space="preserve"> </v>
      </c>
      <c r="U96" s="177" t="str">
        <f t="shared" si="31"/>
        <v xml:space="preserve"> </v>
      </c>
      <c r="V96" s="178" t="str">
        <f t="shared" si="45"/>
        <v xml:space="preserve"> </v>
      </c>
      <c r="W96" s="178" t="str">
        <f t="shared" si="46"/>
        <v xml:space="preserve"> </v>
      </c>
      <c r="X96" s="178" t="str">
        <f t="shared" si="47"/>
        <v xml:space="preserve"> </v>
      </c>
      <c r="Y96" s="178" t="str">
        <f t="shared" si="48"/>
        <v xml:space="preserve"> </v>
      </c>
      <c r="Z96" s="178" t="str">
        <f t="shared" si="49"/>
        <v xml:space="preserve"> </v>
      </c>
      <c r="AA96" s="178" t="str">
        <f t="shared" si="50"/>
        <v xml:space="preserve"> </v>
      </c>
      <c r="AB96" s="178" t="str">
        <f t="shared" si="51"/>
        <v xml:space="preserve"> </v>
      </c>
      <c r="AC96" s="178" t="str">
        <f t="shared" si="52"/>
        <v xml:space="preserve"> </v>
      </c>
      <c r="AD96" s="178" t="str">
        <f t="shared" si="53"/>
        <v xml:space="preserve"> </v>
      </c>
      <c r="AE96" s="178" t="str">
        <f t="shared" si="54"/>
        <v xml:space="preserve"> </v>
      </c>
      <c r="AF96" s="224" t="str">
        <f t="shared" si="55"/>
        <v xml:space="preserve"> </v>
      </c>
      <c r="AG96" s="224" t="str">
        <f t="shared" si="56"/>
        <v xml:space="preserve"> </v>
      </c>
      <c r="AH96" s="224" t="str">
        <f t="shared" si="57"/>
        <v xml:space="preserve"> </v>
      </c>
      <c r="AI96" s="224" t="str">
        <f t="shared" si="32"/>
        <v xml:space="preserve"> </v>
      </c>
      <c r="AJ96" s="224" t="str">
        <f t="shared" si="33"/>
        <v xml:space="preserve"> </v>
      </c>
      <c r="AK96" s="224" t="str">
        <f t="shared" si="58"/>
        <v xml:space="preserve"> </v>
      </c>
      <c r="AL96" s="224" t="str">
        <f>IF($A96="N/A"," ",IF(PV=1,0,'Pricing Inputs1'!R129))</f>
        <v xml:space="preserve"> </v>
      </c>
      <c r="AM96" s="313" t="str">
        <f t="shared" si="34"/>
        <v xml:space="preserve"> </v>
      </c>
      <c r="BQ96" t="str">
        <f t="shared" si="59"/>
        <v xml:space="preserve"> </v>
      </c>
      <c r="BR96" t="str">
        <f t="shared" si="60"/>
        <v xml:space="preserve"> </v>
      </c>
      <c r="BS96" t="str">
        <f t="shared" si="61"/>
        <v xml:space="preserve"> </v>
      </c>
    </row>
    <row r="97" spans="1:71" x14ac:dyDescent="0.2">
      <c r="A97" s="253" t="str">
        <f>IF(A96="N/A","N/A",IF(EDATE(A96,1)&gt;Inputs!$M$5,"N/A",EDATE(A96,1)))</f>
        <v>N/A</v>
      </c>
      <c r="B97" s="324" t="str">
        <f t="shared" si="35"/>
        <v xml:space="preserve"> </v>
      </c>
      <c r="C97" s="172" t="str">
        <f t="shared" si="36"/>
        <v xml:space="preserve"> </v>
      </c>
      <c r="D97" s="172" t="str">
        <f t="shared" si="37"/>
        <v xml:space="preserve"> </v>
      </c>
      <c r="E97" s="172" t="str">
        <f t="shared" si="38"/>
        <v xml:space="preserve"> </v>
      </c>
      <c r="F97" s="172" t="str">
        <f t="shared" si="39"/>
        <v xml:space="preserve"> </v>
      </c>
      <c r="G97" s="172" t="str">
        <f t="shared" si="40"/>
        <v xml:space="preserve"> </v>
      </c>
      <c r="H97" s="172" t="str">
        <f t="shared" si="41"/>
        <v xml:space="preserve"> </v>
      </c>
      <c r="I97" s="172" t="str">
        <f t="shared" si="42"/>
        <v xml:space="preserve"> </v>
      </c>
      <c r="J97" s="172" t="str">
        <f t="shared" si="43"/>
        <v xml:space="preserve"> </v>
      </c>
      <c r="K97" s="172" t="str">
        <f t="shared" si="44"/>
        <v xml:space="preserve"> </v>
      </c>
      <c r="L97" s="250" t="str">
        <f>IF($A97="N/A"," ",IF(Pricetype1=2,MAX(C97,0),IF(OR(Pricetype1=1,Pricetype1=4),IF(C97=0,0,(_xll.EURO(C97,Strikeprice1,0,0,($AH97+IF(Smile=TRUE,VLOOKUP(MAX(-5,Strikeprice1-C97),Volsmile,2),0)),($A97-DateToday)+15,IF(Pricetype1=1,1,0),0))),C97)))</f>
        <v xml:space="preserve"> </v>
      </c>
      <c r="M97" s="250" t="str">
        <f>IF($A97="N/A"," ",IF(Pricetype1=2,MAX(D97,0),IF(OR(Pricetype1=1,Pricetype1=4),IF(D97=0,0,(_xll.EURO(D97,Strikeprice1,0,0,($AH97+IF(Smile=TRUE,VLOOKUP(MAX(-5,Strikeprice1-D97),Volsmile,2),0)),($A97-DateToday)+15,IF(Pricetype1=1,1,0),0))),D97)))</f>
        <v xml:space="preserve"> </v>
      </c>
      <c r="N97" s="250" t="str">
        <f>IF($A97="N/A"," ",IF(Pricetype1=2,MAX(E97,0),IF(OR(Pricetype1=1,Pricetype1=4),IF(E97=0,0,(_xll.EURO(E97,Strikeprice1,0,0,($AK97+IF(Smile=TRUE,VLOOKUP(MAX(-5,Strikeprice1-E97),Volsmile,2),0)),($A97-DateToday)+15,IF(Pricetype1=1,1,0),0))),E97)))</f>
        <v xml:space="preserve"> </v>
      </c>
      <c r="O97" s="250" t="str">
        <f>IF($A97="N/A"," ",IF(Pricetype1=2,MAX(F97,0),IF(OR(Pricetype1=1,Pricetype1=4),IF(F97=0,0,(_xll.EURO(F97,Strikeprice1,0,0,($AK97+IF(Smile=TRUE,VLOOKUP(MAX(-5,Strikeprice1-F97),Volsmile,2),0)),($A97-DateToday)+15,IF(Pricetype1=1,1,0),0))),F97)))</f>
        <v xml:space="preserve"> </v>
      </c>
      <c r="P97" s="250" t="str">
        <f>IF($A97="N/A"," ",IF(Pricetype1=2,MAX(G97,0),IF(OR(Pricetype1=1,Pricetype1=4),IF(G97=0,0,(_xll.EURO(G97,Strikeprice1,0,0,($AK97+IF(Smile=TRUE,VLOOKUP(MAX(-5,Strikeprice1-G97),Volsmile,2),0)),($A97-DateToday)+15,IF(Pricetype1=1,1,0),0))),G97)))</f>
        <v xml:space="preserve"> </v>
      </c>
      <c r="Q97" s="250" t="str">
        <f>IF($A97="N/A"," ",IF(Pricetype1=2,MAX(H97,0),IF(OR(Pricetype1=1,Pricetype1=4),IF(H97=0,0,(_xll.EURO(H97,Strikeprice1,0,0,($AK97+IF(Smile=TRUE,VLOOKUP(MAX(-5,Strikeprice1-H97),Volsmile,2),0)),($A97-DateToday)+15,IF(Pricetype1=1,1,0),0))),H97)))</f>
        <v xml:space="preserve"> </v>
      </c>
      <c r="R97" s="250" t="str">
        <f>IF($A97="N/A"," ",IF(Pricetype1=2,MAX(I97,0),IF(OR(Pricetype1=1,Pricetype1=4),IF(I97=0,0,(_xll.EURO(I97,Strikeprice1,0,0,($AK97+IF(Smile=TRUE,VLOOKUP(MAX(-5,Strikeprice1-I97),Volsmile,2),0)),($A97-DateToday)+15,IF(Pricetype1=1,1,0),0))),I97)))</f>
        <v xml:space="preserve"> </v>
      </c>
      <c r="S97" s="250" t="str">
        <f>IF($A97="N/A"," ",IF(Pricetype1=2,MAX(J97,0),IF(OR(Pricetype1=1,Pricetype1=4),IF(J97=0,0,(_xll.EURO(J97,Strikeprice1,0,0,($AK97+IF(Smile=TRUE,VLOOKUP(MAX(-5,Strikeprice1-J97),Volsmile,2),0)),($A97-DateToday)+15,IF(Pricetype1=1,1,0),0))),J97)))</f>
        <v xml:space="preserve"> </v>
      </c>
      <c r="T97" s="250" t="str">
        <f>IF($A97="N/A"," ",IF(Pricetype1=2,MAX(K97,0),IF(OR(Pricetype1=1,Pricetype1=4),IF(K97=0,0,(_xll.EURO(K97,Strikeprice1,0,0,($AK97+IF(Smile=TRUE,VLOOKUP(MAX(-5,Strikeprice1-K97),Volsmile,2),0)),($A97-DateToday)+15,IF(Pricetype1=1,1,0),0))),K97)))</f>
        <v xml:space="preserve"> </v>
      </c>
      <c r="U97" s="177" t="str">
        <f t="shared" si="31"/>
        <v xml:space="preserve"> </v>
      </c>
      <c r="V97" s="178" t="str">
        <f t="shared" si="45"/>
        <v xml:space="preserve"> </v>
      </c>
      <c r="W97" s="178" t="str">
        <f t="shared" si="46"/>
        <v xml:space="preserve"> </v>
      </c>
      <c r="X97" s="178" t="str">
        <f t="shared" si="47"/>
        <v xml:space="preserve"> </v>
      </c>
      <c r="Y97" s="178" t="str">
        <f t="shared" si="48"/>
        <v xml:space="preserve"> </v>
      </c>
      <c r="Z97" s="178" t="str">
        <f t="shared" si="49"/>
        <v xml:space="preserve"> </v>
      </c>
      <c r="AA97" s="178" t="str">
        <f t="shared" si="50"/>
        <v xml:space="preserve"> </v>
      </c>
      <c r="AB97" s="178" t="str">
        <f t="shared" si="51"/>
        <v xml:space="preserve"> </v>
      </c>
      <c r="AC97" s="178" t="str">
        <f t="shared" si="52"/>
        <v xml:space="preserve"> </v>
      </c>
      <c r="AD97" s="178" t="str">
        <f t="shared" si="53"/>
        <v xml:space="preserve"> </v>
      </c>
      <c r="AE97" s="178" t="str">
        <f t="shared" si="54"/>
        <v xml:space="preserve"> </v>
      </c>
      <c r="AF97" s="224" t="str">
        <f t="shared" si="55"/>
        <v xml:space="preserve"> </v>
      </c>
      <c r="AG97" s="224" t="str">
        <f t="shared" si="56"/>
        <v xml:space="preserve"> </v>
      </c>
      <c r="AH97" s="224" t="str">
        <f t="shared" si="57"/>
        <v xml:space="preserve"> </v>
      </c>
      <c r="AI97" s="224" t="str">
        <f t="shared" si="32"/>
        <v xml:space="preserve"> </v>
      </c>
      <c r="AJ97" s="224" t="str">
        <f t="shared" si="33"/>
        <v xml:space="preserve"> </v>
      </c>
      <c r="AK97" s="224" t="str">
        <f t="shared" si="58"/>
        <v xml:space="preserve"> </v>
      </c>
      <c r="AL97" s="224" t="str">
        <f>IF($A97="N/A"," ",IF(PV=1,0,'Pricing Inputs1'!R130))</f>
        <v xml:space="preserve"> </v>
      </c>
      <c r="AM97" s="313" t="str">
        <f t="shared" si="34"/>
        <v xml:space="preserve"> </v>
      </c>
      <c r="BQ97" t="str">
        <f t="shared" si="59"/>
        <v xml:space="preserve"> </v>
      </c>
      <c r="BR97" t="str">
        <f t="shared" si="60"/>
        <v xml:space="preserve"> </v>
      </c>
      <c r="BS97" t="str">
        <f t="shared" si="61"/>
        <v xml:space="preserve"> </v>
      </c>
    </row>
    <row r="98" spans="1:71" x14ac:dyDescent="0.2">
      <c r="A98" s="253" t="str">
        <f>IF(A97="N/A","N/A",IF(EDATE(A97,1)&gt;Inputs!$M$5,"N/A",EDATE(A97,1)))</f>
        <v>N/A</v>
      </c>
      <c r="B98" s="324" t="str">
        <f t="shared" si="35"/>
        <v xml:space="preserve"> </v>
      </c>
      <c r="C98" s="172" t="str">
        <f t="shared" si="36"/>
        <v xml:space="preserve"> </v>
      </c>
      <c r="D98" s="172" t="str">
        <f t="shared" si="37"/>
        <v xml:space="preserve"> </v>
      </c>
      <c r="E98" s="172" t="str">
        <f t="shared" si="38"/>
        <v xml:space="preserve"> </v>
      </c>
      <c r="F98" s="172" t="str">
        <f t="shared" si="39"/>
        <v xml:space="preserve"> </v>
      </c>
      <c r="G98" s="172" t="str">
        <f t="shared" si="40"/>
        <v xml:space="preserve"> </v>
      </c>
      <c r="H98" s="172" t="str">
        <f t="shared" si="41"/>
        <v xml:space="preserve"> </v>
      </c>
      <c r="I98" s="172" t="str">
        <f t="shared" si="42"/>
        <v xml:space="preserve"> </v>
      </c>
      <c r="J98" s="172" t="str">
        <f t="shared" si="43"/>
        <v xml:space="preserve"> </v>
      </c>
      <c r="K98" s="172" t="str">
        <f t="shared" si="44"/>
        <v xml:space="preserve"> </v>
      </c>
      <c r="L98" s="250" t="str">
        <f>IF($A98="N/A"," ",IF(Pricetype1=2,MAX(C98,0),IF(OR(Pricetype1=1,Pricetype1=4),IF(C98=0,0,(_xll.EURO(C98,Strikeprice1,0,0,($AH98+IF(Smile=TRUE,VLOOKUP(MAX(-5,Strikeprice1-C98),Volsmile,2),0)),($A98-DateToday)+15,IF(Pricetype1=1,1,0),0))),C98)))</f>
        <v xml:space="preserve"> </v>
      </c>
      <c r="M98" s="250" t="str">
        <f>IF($A98="N/A"," ",IF(Pricetype1=2,MAX(D98,0),IF(OR(Pricetype1=1,Pricetype1=4),IF(D98=0,0,(_xll.EURO(D98,Strikeprice1,0,0,($AH98+IF(Smile=TRUE,VLOOKUP(MAX(-5,Strikeprice1-D98),Volsmile,2),0)),($A98-DateToday)+15,IF(Pricetype1=1,1,0),0))),D98)))</f>
        <v xml:space="preserve"> </v>
      </c>
      <c r="N98" s="250" t="str">
        <f>IF($A98="N/A"," ",IF(Pricetype1=2,MAX(E98,0),IF(OR(Pricetype1=1,Pricetype1=4),IF(E98=0,0,(_xll.EURO(E98,Strikeprice1,0,0,($AK98+IF(Smile=TRUE,VLOOKUP(MAX(-5,Strikeprice1-E98),Volsmile,2),0)),($A98-DateToday)+15,IF(Pricetype1=1,1,0),0))),E98)))</f>
        <v xml:space="preserve"> </v>
      </c>
      <c r="O98" s="250" t="str">
        <f>IF($A98="N/A"," ",IF(Pricetype1=2,MAX(F98,0),IF(OR(Pricetype1=1,Pricetype1=4),IF(F98=0,0,(_xll.EURO(F98,Strikeprice1,0,0,($AK98+IF(Smile=TRUE,VLOOKUP(MAX(-5,Strikeprice1-F98),Volsmile,2),0)),($A98-DateToday)+15,IF(Pricetype1=1,1,0),0))),F98)))</f>
        <v xml:space="preserve"> </v>
      </c>
      <c r="P98" s="250" t="str">
        <f>IF($A98="N/A"," ",IF(Pricetype1=2,MAX(G98,0),IF(OR(Pricetype1=1,Pricetype1=4),IF(G98=0,0,(_xll.EURO(G98,Strikeprice1,0,0,($AK98+IF(Smile=TRUE,VLOOKUP(MAX(-5,Strikeprice1-G98),Volsmile,2),0)),($A98-DateToday)+15,IF(Pricetype1=1,1,0),0))),G98)))</f>
        <v xml:space="preserve"> </v>
      </c>
      <c r="Q98" s="250" t="str">
        <f>IF($A98="N/A"," ",IF(Pricetype1=2,MAX(H98,0),IF(OR(Pricetype1=1,Pricetype1=4),IF(H98=0,0,(_xll.EURO(H98,Strikeprice1,0,0,($AK98+IF(Smile=TRUE,VLOOKUP(MAX(-5,Strikeprice1-H98),Volsmile,2),0)),($A98-DateToday)+15,IF(Pricetype1=1,1,0),0))),H98)))</f>
        <v xml:space="preserve"> </v>
      </c>
      <c r="R98" s="250" t="str">
        <f>IF($A98="N/A"," ",IF(Pricetype1=2,MAX(I98,0),IF(OR(Pricetype1=1,Pricetype1=4),IF(I98=0,0,(_xll.EURO(I98,Strikeprice1,0,0,($AK98+IF(Smile=TRUE,VLOOKUP(MAX(-5,Strikeprice1-I98),Volsmile,2),0)),($A98-DateToday)+15,IF(Pricetype1=1,1,0),0))),I98)))</f>
        <v xml:space="preserve"> </v>
      </c>
      <c r="S98" s="250" t="str">
        <f>IF($A98="N/A"," ",IF(Pricetype1=2,MAX(J98,0),IF(OR(Pricetype1=1,Pricetype1=4),IF(J98=0,0,(_xll.EURO(J98,Strikeprice1,0,0,($AK98+IF(Smile=TRUE,VLOOKUP(MAX(-5,Strikeprice1-J98),Volsmile,2),0)),($A98-DateToday)+15,IF(Pricetype1=1,1,0),0))),J98)))</f>
        <v xml:space="preserve"> </v>
      </c>
      <c r="T98" s="250" t="str">
        <f>IF($A98="N/A"," ",IF(Pricetype1=2,MAX(K98,0),IF(OR(Pricetype1=1,Pricetype1=4),IF(K98=0,0,(_xll.EURO(K98,Strikeprice1,0,0,($AK98+IF(Smile=TRUE,VLOOKUP(MAX(-5,Strikeprice1-K98),Volsmile,2),0)),($A98-DateToday)+15,IF(Pricetype1=1,1,0),0))),K98)))</f>
        <v xml:space="preserve"> </v>
      </c>
      <c r="U98" s="177" t="str">
        <f t="shared" si="31"/>
        <v xml:space="preserve"> </v>
      </c>
      <c r="V98" s="178" t="str">
        <f t="shared" si="45"/>
        <v xml:space="preserve"> </v>
      </c>
      <c r="W98" s="178" t="str">
        <f t="shared" si="46"/>
        <v xml:space="preserve"> </v>
      </c>
      <c r="X98" s="178" t="str">
        <f t="shared" si="47"/>
        <v xml:space="preserve"> </v>
      </c>
      <c r="Y98" s="178" t="str">
        <f t="shared" si="48"/>
        <v xml:space="preserve"> </v>
      </c>
      <c r="Z98" s="178" t="str">
        <f t="shared" si="49"/>
        <v xml:space="preserve"> </v>
      </c>
      <c r="AA98" s="178" t="str">
        <f t="shared" si="50"/>
        <v xml:space="preserve"> </v>
      </c>
      <c r="AB98" s="178" t="str">
        <f t="shared" si="51"/>
        <v xml:space="preserve"> </v>
      </c>
      <c r="AC98" s="178" t="str">
        <f t="shared" si="52"/>
        <v xml:space="preserve"> </v>
      </c>
      <c r="AD98" s="178" t="str">
        <f t="shared" si="53"/>
        <v xml:space="preserve"> </v>
      </c>
      <c r="AE98" s="178" t="str">
        <f t="shared" si="54"/>
        <v xml:space="preserve"> </v>
      </c>
      <c r="AF98" s="224" t="str">
        <f t="shared" si="55"/>
        <v xml:space="preserve"> </v>
      </c>
      <c r="AG98" s="224" t="str">
        <f t="shared" si="56"/>
        <v xml:space="preserve"> </v>
      </c>
      <c r="AH98" s="224" t="str">
        <f t="shared" si="57"/>
        <v xml:space="preserve"> </v>
      </c>
      <c r="AI98" s="224" t="str">
        <f t="shared" si="32"/>
        <v xml:space="preserve"> </v>
      </c>
      <c r="AJ98" s="224" t="str">
        <f t="shared" si="33"/>
        <v xml:space="preserve"> </v>
      </c>
      <c r="AK98" s="224" t="str">
        <f t="shared" si="58"/>
        <v xml:space="preserve"> </v>
      </c>
      <c r="AL98" s="224" t="str">
        <f>IF($A98="N/A"," ",IF(PV=1,0,'Pricing Inputs1'!R131))</f>
        <v xml:space="preserve"> </v>
      </c>
      <c r="AM98" s="313" t="str">
        <f t="shared" si="34"/>
        <v xml:space="preserve"> </v>
      </c>
      <c r="BQ98" t="str">
        <f t="shared" si="59"/>
        <v xml:space="preserve"> </v>
      </c>
      <c r="BR98" t="str">
        <f t="shared" si="60"/>
        <v xml:space="preserve"> </v>
      </c>
      <c r="BS98" t="str">
        <f t="shared" si="61"/>
        <v xml:space="preserve"> </v>
      </c>
    </row>
    <row r="99" spans="1:71" x14ac:dyDescent="0.2">
      <c r="A99" s="253" t="str">
        <f>IF(A98="N/A","N/A",IF(EDATE(A98,1)&gt;Inputs!$M$5,"N/A",EDATE(A98,1)))</f>
        <v>N/A</v>
      </c>
      <c r="B99" s="324" t="str">
        <f t="shared" si="35"/>
        <v xml:space="preserve"> </v>
      </c>
      <c r="C99" s="172" t="str">
        <f t="shared" si="36"/>
        <v xml:space="preserve"> </v>
      </c>
      <c r="D99" s="172" t="str">
        <f t="shared" si="37"/>
        <v xml:space="preserve"> </v>
      </c>
      <c r="E99" s="172" t="str">
        <f t="shared" si="38"/>
        <v xml:space="preserve"> </v>
      </c>
      <c r="F99" s="172" t="str">
        <f t="shared" si="39"/>
        <v xml:space="preserve"> </v>
      </c>
      <c r="G99" s="172" t="str">
        <f t="shared" si="40"/>
        <v xml:space="preserve"> </v>
      </c>
      <c r="H99" s="172" t="str">
        <f t="shared" si="41"/>
        <v xml:space="preserve"> </v>
      </c>
      <c r="I99" s="172" t="str">
        <f t="shared" si="42"/>
        <v xml:space="preserve"> </v>
      </c>
      <c r="J99" s="172" t="str">
        <f t="shared" si="43"/>
        <v xml:space="preserve"> </v>
      </c>
      <c r="K99" s="172" t="str">
        <f t="shared" si="44"/>
        <v xml:space="preserve"> </v>
      </c>
      <c r="L99" s="250" t="str">
        <f>IF($A99="N/A"," ",IF(Pricetype1=2,MAX(C99,0),IF(OR(Pricetype1=1,Pricetype1=4),IF(C99=0,0,(_xll.EURO(C99,Strikeprice1,0,0,($AH99+IF(Smile=TRUE,VLOOKUP(MAX(-5,Strikeprice1-C99),Volsmile,2),0)),($A99-DateToday)+15,IF(Pricetype1=1,1,0),0))),C99)))</f>
        <v xml:space="preserve"> </v>
      </c>
      <c r="M99" s="250" t="str">
        <f>IF($A99="N/A"," ",IF(Pricetype1=2,MAX(D99,0),IF(OR(Pricetype1=1,Pricetype1=4),IF(D99=0,0,(_xll.EURO(D99,Strikeprice1,0,0,($AH99+IF(Smile=TRUE,VLOOKUP(MAX(-5,Strikeprice1-D99),Volsmile,2),0)),($A99-DateToday)+15,IF(Pricetype1=1,1,0),0))),D99)))</f>
        <v xml:space="preserve"> </v>
      </c>
      <c r="N99" s="250" t="str">
        <f>IF($A99="N/A"," ",IF(Pricetype1=2,MAX(E99,0),IF(OR(Pricetype1=1,Pricetype1=4),IF(E99=0,0,(_xll.EURO(E99,Strikeprice1,0,0,($AK99+IF(Smile=TRUE,VLOOKUP(MAX(-5,Strikeprice1-E99),Volsmile,2),0)),($A99-DateToday)+15,IF(Pricetype1=1,1,0),0))),E99)))</f>
        <v xml:space="preserve"> </v>
      </c>
      <c r="O99" s="250" t="str">
        <f>IF($A99="N/A"," ",IF(Pricetype1=2,MAX(F99,0),IF(OR(Pricetype1=1,Pricetype1=4),IF(F99=0,0,(_xll.EURO(F99,Strikeprice1,0,0,($AK99+IF(Smile=TRUE,VLOOKUP(MAX(-5,Strikeprice1-F99),Volsmile,2),0)),($A99-DateToday)+15,IF(Pricetype1=1,1,0),0))),F99)))</f>
        <v xml:space="preserve"> </v>
      </c>
      <c r="P99" s="250" t="str">
        <f>IF($A99="N/A"," ",IF(Pricetype1=2,MAX(G99,0),IF(OR(Pricetype1=1,Pricetype1=4),IF(G99=0,0,(_xll.EURO(G99,Strikeprice1,0,0,($AK99+IF(Smile=TRUE,VLOOKUP(MAX(-5,Strikeprice1-G99),Volsmile,2),0)),($A99-DateToday)+15,IF(Pricetype1=1,1,0),0))),G99)))</f>
        <v xml:space="preserve"> </v>
      </c>
      <c r="Q99" s="250" t="str">
        <f>IF($A99="N/A"," ",IF(Pricetype1=2,MAX(H99,0),IF(OR(Pricetype1=1,Pricetype1=4),IF(H99=0,0,(_xll.EURO(H99,Strikeprice1,0,0,($AK99+IF(Smile=TRUE,VLOOKUP(MAX(-5,Strikeprice1-H99),Volsmile,2),0)),($A99-DateToday)+15,IF(Pricetype1=1,1,0),0))),H99)))</f>
        <v xml:space="preserve"> </v>
      </c>
      <c r="R99" s="250" t="str">
        <f>IF($A99="N/A"," ",IF(Pricetype1=2,MAX(I99,0),IF(OR(Pricetype1=1,Pricetype1=4),IF(I99=0,0,(_xll.EURO(I99,Strikeprice1,0,0,($AK99+IF(Smile=TRUE,VLOOKUP(MAX(-5,Strikeprice1-I99),Volsmile,2),0)),($A99-DateToday)+15,IF(Pricetype1=1,1,0),0))),I99)))</f>
        <v xml:space="preserve"> </v>
      </c>
      <c r="S99" s="250" t="str">
        <f>IF($A99="N/A"," ",IF(Pricetype1=2,MAX(J99,0),IF(OR(Pricetype1=1,Pricetype1=4),IF(J99=0,0,(_xll.EURO(J99,Strikeprice1,0,0,($AK99+IF(Smile=TRUE,VLOOKUP(MAX(-5,Strikeprice1-J99),Volsmile,2),0)),($A99-DateToday)+15,IF(Pricetype1=1,1,0),0))),J99)))</f>
        <v xml:space="preserve"> </v>
      </c>
      <c r="T99" s="250" t="str">
        <f>IF($A99="N/A"," ",IF(Pricetype1=2,MAX(K99,0),IF(OR(Pricetype1=1,Pricetype1=4),IF(K99=0,0,(_xll.EURO(K99,Strikeprice1,0,0,($AK99+IF(Smile=TRUE,VLOOKUP(MAX(-5,Strikeprice1-K99),Volsmile,2),0)),($A99-DateToday)+15,IF(Pricetype1=1,1,0),0))),K99)))</f>
        <v xml:space="preserve"> </v>
      </c>
      <c r="U99" s="177" t="str">
        <f t="shared" si="31"/>
        <v xml:space="preserve"> </v>
      </c>
      <c r="V99" s="178" t="str">
        <f t="shared" si="45"/>
        <v xml:space="preserve"> </v>
      </c>
      <c r="W99" s="178" t="str">
        <f t="shared" si="46"/>
        <v xml:space="preserve"> </v>
      </c>
      <c r="X99" s="178" t="str">
        <f t="shared" si="47"/>
        <v xml:space="preserve"> </v>
      </c>
      <c r="Y99" s="178" t="str">
        <f t="shared" si="48"/>
        <v xml:space="preserve"> </v>
      </c>
      <c r="Z99" s="178" t="str">
        <f t="shared" si="49"/>
        <v xml:space="preserve"> </v>
      </c>
      <c r="AA99" s="178" t="str">
        <f t="shared" si="50"/>
        <v xml:space="preserve"> </v>
      </c>
      <c r="AB99" s="178" t="str">
        <f t="shared" si="51"/>
        <v xml:space="preserve"> </v>
      </c>
      <c r="AC99" s="178" t="str">
        <f t="shared" si="52"/>
        <v xml:space="preserve"> </v>
      </c>
      <c r="AD99" s="178" t="str">
        <f t="shared" si="53"/>
        <v xml:space="preserve"> </v>
      </c>
      <c r="AE99" s="178" t="str">
        <f t="shared" si="54"/>
        <v xml:space="preserve"> </v>
      </c>
      <c r="AF99" s="224" t="str">
        <f t="shared" si="55"/>
        <v xml:space="preserve"> </v>
      </c>
      <c r="AG99" s="224" t="str">
        <f t="shared" si="56"/>
        <v xml:space="preserve"> </v>
      </c>
      <c r="AH99" s="224" t="str">
        <f t="shared" si="57"/>
        <v xml:space="preserve"> </v>
      </c>
      <c r="AI99" s="224" t="str">
        <f t="shared" si="32"/>
        <v xml:space="preserve"> </v>
      </c>
      <c r="AJ99" s="224" t="str">
        <f t="shared" si="33"/>
        <v xml:space="preserve"> </v>
      </c>
      <c r="AK99" s="224" t="str">
        <f t="shared" si="58"/>
        <v xml:space="preserve"> </v>
      </c>
      <c r="AL99" s="224" t="str">
        <f>IF($A99="N/A"," ",IF(PV=1,0,'Pricing Inputs1'!R132))</f>
        <v xml:space="preserve"> </v>
      </c>
      <c r="AM99" s="313" t="str">
        <f t="shared" si="34"/>
        <v xml:space="preserve"> </v>
      </c>
      <c r="BQ99" t="str">
        <f t="shared" si="59"/>
        <v xml:space="preserve"> </v>
      </c>
      <c r="BR99" t="str">
        <f t="shared" si="60"/>
        <v xml:space="preserve"> </v>
      </c>
      <c r="BS99" t="str">
        <f t="shared" si="61"/>
        <v xml:space="preserve"> </v>
      </c>
    </row>
    <row r="100" spans="1:71" x14ac:dyDescent="0.2">
      <c r="A100" s="253" t="str">
        <f>IF(A99="N/A","N/A",IF(EDATE(A99,1)&gt;Inputs!$M$5,"N/A",EDATE(A99,1)))</f>
        <v>N/A</v>
      </c>
      <c r="B100" s="324" t="str">
        <f t="shared" si="35"/>
        <v xml:space="preserve"> </v>
      </c>
      <c r="C100" s="172" t="str">
        <f t="shared" si="36"/>
        <v xml:space="preserve"> </v>
      </c>
      <c r="D100" s="172" t="str">
        <f t="shared" si="37"/>
        <v xml:space="preserve"> </v>
      </c>
      <c r="E100" s="172" t="str">
        <f t="shared" si="38"/>
        <v xml:space="preserve"> </v>
      </c>
      <c r="F100" s="172" t="str">
        <f t="shared" si="39"/>
        <v xml:space="preserve"> </v>
      </c>
      <c r="G100" s="172" t="str">
        <f t="shared" si="40"/>
        <v xml:space="preserve"> </v>
      </c>
      <c r="H100" s="172" t="str">
        <f t="shared" si="41"/>
        <v xml:space="preserve"> </v>
      </c>
      <c r="I100" s="172" t="str">
        <f t="shared" si="42"/>
        <v xml:space="preserve"> </v>
      </c>
      <c r="J100" s="172" t="str">
        <f t="shared" si="43"/>
        <v xml:space="preserve"> </v>
      </c>
      <c r="K100" s="172" t="str">
        <f t="shared" si="44"/>
        <v xml:space="preserve"> </v>
      </c>
      <c r="L100" s="250" t="str">
        <f>IF($A100="N/A"," ",IF(Pricetype1=2,MAX(C100,0),IF(OR(Pricetype1=1,Pricetype1=4),IF(C100=0,0,(_xll.EURO(C100,Strikeprice1,0,0,($AH100+IF(Smile=TRUE,VLOOKUP(MAX(-5,Strikeprice1-C100),Volsmile,2),0)),($A100-DateToday)+15,IF(Pricetype1=1,1,0),0))),C100)))</f>
        <v xml:space="preserve"> </v>
      </c>
      <c r="M100" s="250" t="str">
        <f>IF($A100="N/A"," ",IF(Pricetype1=2,MAX(D100,0),IF(OR(Pricetype1=1,Pricetype1=4),IF(D100=0,0,(_xll.EURO(D100,Strikeprice1,0,0,($AH100+IF(Smile=TRUE,VLOOKUP(MAX(-5,Strikeprice1-D100),Volsmile,2),0)),($A100-DateToday)+15,IF(Pricetype1=1,1,0),0))),D100)))</f>
        <v xml:space="preserve"> </v>
      </c>
      <c r="N100" s="250" t="str">
        <f>IF($A100="N/A"," ",IF(Pricetype1=2,MAX(E100,0),IF(OR(Pricetype1=1,Pricetype1=4),IF(E100=0,0,(_xll.EURO(E100,Strikeprice1,0,0,($AK100+IF(Smile=TRUE,VLOOKUP(MAX(-5,Strikeprice1-E100),Volsmile,2),0)),($A100-DateToday)+15,IF(Pricetype1=1,1,0),0))),E100)))</f>
        <v xml:space="preserve"> </v>
      </c>
      <c r="O100" s="250" t="str">
        <f>IF($A100="N/A"," ",IF(Pricetype1=2,MAX(F100,0),IF(OR(Pricetype1=1,Pricetype1=4),IF(F100=0,0,(_xll.EURO(F100,Strikeprice1,0,0,($AK100+IF(Smile=TRUE,VLOOKUP(MAX(-5,Strikeprice1-F100),Volsmile,2),0)),($A100-DateToday)+15,IF(Pricetype1=1,1,0),0))),F100)))</f>
        <v xml:space="preserve"> </v>
      </c>
      <c r="P100" s="250" t="str">
        <f>IF($A100="N/A"," ",IF(Pricetype1=2,MAX(G100,0),IF(OR(Pricetype1=1,Pricetype1=4),IF(G100=0,0,(_xll.EURO(G100,Strikeprice1,0,0,($AK100+IF(Smile=TRUE,VLOOKUP(MAX(-5,Strikeprice1-G100),Volsmile,2),0)),($A100-DateToday)+15,IF(Pricetype1=1,1,0),0))),G100)))</f>
        <v xml:space="preserve"> </v>
      </c>
      <c r="Q100" s="250" t="str">
        <f>IF($A100="N/A"," ",IF(Pricetype1=2,MAX(H100,0),IF(OR(Pricetype1=1,Pricetype1=4),IF(H100=0,0,(_xll.EURO(H100,Strikeprice1,0,0,($AK100+IF(Smile=TRUE,VLOOKUP(MAX(-5,Strikeprice1-H100),Volsmile,2),0)),($A100-DateToday)+15,IF(Pricetype1=1,1,0),0))),H100)))</f>
        <v xml:space="preserve"> </v>
      </c>
      <c r="R100" s="250" t="str">
        <f>IF($A100="N/A"," ",IF(Pricetype1=2,MAX(I100,0),IF(OR(Pricetype1=1,Pricetype1=4),IF(I100=0,0,(_xll.EURO(I100,Strikeprice1,0,0,($AK100+IF(Smile=TRUE,VLOOKUP(MAX(-5,Strikeprice1-I100),Volsmile,2),0)),($A100-DateToday)+15,IF(Pricetype1=1,1,0),0))),I100)))</f>
        <v xml:space="preserve"> </v>
      </c>
      <c r="S100" s="250" t="str">
        <f>IF($A100="N/A"," ",IF(Pricetype1=2,MAX(J100,0),IF(OR(Pricetype1=1,Pricetype1=4),IF(J100=0,0,(_xll.EURO(J100,Strikeprice1,0,0,($AK100+IF(Smile=TRUE,VLOOKUP(MAX(-5,Strikeprice1-J100),Volsmile,2),0)),($A100-DateToday)+15,IF(Pricetype1=1,1,0),0))),J100)))</f>
        <v xml:space="preserve"> </v>
      </c>
      <c r="T100" s="250" t="str">
        <f>IF($A100="N/A"," ",IF(Pricetype1=2,MAX(K100,0),IF(OR(Pricetype1=1,Pricetype1=4),IF(K100=0,0,(_xll.EURO(K100,Strikeprice1,0,0,($AK100+IF(Smile=TRUE,VLOOKUP(MAX(-5,Strikeprice1-K100),Volsmile,2),0)),($A100-DateToday)+15,IF(Pricetype1=1,1,0),0))),K100)))</f>
        <v xml:space="preserve"> </v>
      </c>
      <c r="U100" s="177" t="str">
        <f t="shared" si="31"/>
        <v xml:space="preserve"> </v>
      </c>
      <c r="V100" s="178" t="str">
        <f t="shared" si="45"/>
        <v xml:space="preserve"> </v>
      </c>
      <c r="W100" s="178" t="str">
        <f t="shared" si="46"/>
        <v xml:space="preserve"> </v>
      </c>
      <c r="X100" s="178" t="str">
        <f t="shared" si="47"/>
        <v xml:space="preserve"> </v>
      </c>
      <c r="Y100" s="178" t="str">
        <f t="shared" si="48"/>
        <v xml:space="preserve"> </v>
      </c>
      <c r="Z100" s="178" t="str">
        <f t="shared" si="49"/>
        <v xml:space="preserve"> </v>
      </c>
      <c r="AA100" s="178" t="str">
        <f t="shared" si="50"/>
        <v xml:space="preserve"> </v>
      </c>
      <c r="AB100" s="178" t="str">
        <f t="shared" si="51"/>
        <v xml:space="preserve"> </v>
      </c>
      <c r="AC100" s="178" t="str">
        <f t="shared" si="52"/>
        <v xml:space="preserve"> </v>
      </c>
      <c r="AD100" s="178" t="str">
        <f t="shared" si="53"/>
        <v xml:space="preserve"> </v>
      </c>
      <c r="AE100" s="178" t="str">
        <f t="shared" si="54"/>
        <v xml:space="preserve"> </v>
      </c>
      <c r="AF100" s="224" t="str">
        <f t="shared" si="55"/>
        <v xml:space="preserve"> </v>
      </c>
      <c r="AG100" s="224" t="str">
        <f t="shared" si="56"/>
        <v xml:space="preserve"> </v>
      </c>
      <c r="AH100" s="224" t="str">
        <f t="shared" si="57"/>
        <v xml:space="preserve"> </v>
      </c>
      <c r="AI100" s="224" t="str">
        <f t="shared" si="32"/>
        <v xml:space="preserve"> </v>
      </c>
      <c r="AJ100" s="224" t="str">
        <f t="shared" si="33"/>
        <v xml:space="preserve"> </v>
      </c>
      <c r="AK100" s="224" t="str">
        <f t="shared" si="58"/>
        <v xml:space="preserve"> </v>
      </c>
      <c r="AL100" s="224" t="str">
        <f>IF($A100="N/A"," ",IF(PV=1,0,'Pricing Inputs1'!R133))</f>
        <v xml:space="preserve"> </v>
      </c>
      <c r="AM100" s="313" t="str">
        <f t="shared" si="34"/>
        <v xml:space="preserve"> </v>
      </c>
      <c r="BQ100" t="str">
        <f t="shared" si="59"/>
        <v xml:space="preserve"> </v>
      </c>
      <c r="BR100" t="str">
        <f t="shared" si="60"/>
        <v xml:space="preserve"> </v>
      </c>
      <c r="BS100" t="str">
        <f t="shared" si="61"/>
        <v xml:space="preserve"> </v>
      </c>
    </row>
    <row r="101" spans="1:71" x14ac:dyDescent="0.2">
      <c r="A101" s="253" t="str">
        <f>IF(A100="N/A","N/A",IF(EDATE(A100,1)&gt;Inputs!$M$5,"N/A",EDATE(A100,1)))</f>
        <v>N/A</v>
      </c>
      <c r="B101" s="324" t="str">
        <f t="shared" si="35"/>
        <v xml:space="preserve"> </v>
      </c>
      <c r="C101" s="172" t="str">
        <f t="shared" si="36"/>
        <v xml:space="preserve"> </v>
      </c>
      <c r="D101" s="172" t="str">
        <f t="shared" si="37"/>
        <v xml:space="preserve"> </v>
      </c>
      <c r="E101" s="172" t="str">
        <f t="shared" si="38"/>
        <v xml:space="preserve"> </v>
      </c>
      <c r="F101" s="172" t="str">
        <f t="shared" si="39"/>
        <v xml:space="preserve"> </v>
      </c>
      <c r="G101" s="172" t="str">
        <f t="shared" si="40"/>
        <v xml:space="preserve"> </v>
      </c>
      <c r="H101" s="172" t="str">
        <f t="shared" si="41"/>
        <v xml:space="preserve"> </v>
      </c>
      <c r="I101" s="172" t="str">
        <f t="shared" si="42"/>
        <v xml:space="preserve"> </v>
      </c>
      <c r="J101" s="172" t="str">
        <f t="shared" si="43"/>
        <v xml:space="preserve"> </v>
      </c>
      <c r="K101" s="172" t="str">
        <f t="shared" si="44"/>
        <v xml:space="preserve"> </v>
      </c>
      <c r="L101" s="250" t="str">
        <f>IF($A101="N/A"," ",IF(Pricetype1=2,MAX(C101,0),IF(OR(Pricetype1=1,Pricetype1=4),IF(C101=0,0,(_xll.EURO(C101,Strikeprice1,0,0,($AH101+IF(Smile=TRUE,VLOOKUP(MAX(-5,Strikeprice1-C101),Volsmile,2),0)),($A101-DateToday)+15,IF(Pricetype1=1,1,0),0))),C101)))</f>
        <v xml:space="preserve"> </v>
      </c>
      <c r="M101" s="250" t="str">
        <f>IF($A101="N/A"," ",IF(Pricetype1=2,MAX(D101,0),IF(OR(Pricetype1=1,Pricetype1=4),IF(D101=0,0,(_xll.EURO(D101,Strikeprice1,0,0,($AH101+IF(Smile=TRUE,VLOOKUP(MAX(-5,Strikeprice1-D101),Volsmile,2),0)),($A101-DateToday)+15,IF(Pricetype1=1,1,0),0))),D101)))</f>
        <v xml:space="preserve"> </v>
      </c>
      <c r="N101" s="250" t="str">
        <f>IF($A101="N/A"," ",IF(Pricetype1=2,MAX(E101,0),IF(OR(Pricetype1=1,Pricetype1=4),IF(E101=0,0,(_xll.EURO(E101,Strikeprice1,0,0,($AK101+IF(Smile=TRUE,VLOOKUP(MAX(-5,Strikeprice1-E101),Volsmile,2),0)),($A101-DateToday)+15,IF(Pricetype1=1,1,0),0))),E101)))</f>
        <v xml:space="preserve"> </v>
      </c>
      <c r="O101" s="250" t="str">
        <f>IF($A101="N/A"," ",IF(Pricetype1=2,MAX(F101,0),IF(OR(Pricetype1=1,Pricetype1=4),IF(F101=0,0,(_xll.EURO(F101,Strikeprice1,0,0,($AK101+IF(Smile=TRUE,VLOOKUP(MAX(-5,Strikeprice1-F101),Volsmile,2),0)),($A101-DateToday)+15,IF(Pricetype1=1,1,0),0))),F101)))</f>
        <v xml:space="preserve"> </v>
      </c>
      <c r="P101" s="250" t="str">
        <f>IF($A101="N/A"," ",IF(Pricetype1=2,MAX(G101,0),IF(OR(Pricetype1=1,Pricetype1=4),IF(G101=0,0,(_xll.EURO(G101,Strikeprice1,0,0,($AK101+IF(Smile=TRUE,VLOOKUP(MAX(-5,Strikeprice1-G101),Volsmile,2),0)),($A101-DateToday)+15,IF(Pricetype1=1,1,0),0))),G101)))</f>
        <v xml:space="preserve"> </v>
      </c>
      <c r="Q101" s="250" t="str">
        <f>IF($A101="N/A"," ",IF(Pricetype1=2,MAX(H101,0),IF(OR(Pricetype1=1,Pricetype1=4),IF(H101=0,0,(_xll.EURO(H101,Strikeprice1,0,0,($AK101+IF(Smile=TRUE,VLOOKUP(MAX(-5,Strikeprice1-H101),Volsmile,2),0)),($A101-DateToday)+15,IF(Pricetype1=1,1,0),0))),H101)))</f>
        <v xml:space="preserve"> </v>
      </c>
      <c r="R101" s="250" t="str">
        <f>IF($A101="N/A"," ",IF(Pricetype1=2,MAX(I101,0),IF(OR(Pricetype1=1,Pricetype1=4),IF(I101=0,0,(_xll.EURO(I101,Strikeprice1,0,0,($AK101+IF(Smile=TRUE,VLOOKUP(MAX(-5,Strikeprice1-I101),Volsmile,2),0)),($A101-DateToday)+15,IF(Pricetype1=1,1,0),0))),I101)))</f>
        <v xml:space="preserve"> </v>
      </c>
      <c r="S101" s="250" t="str">
        <f>IF($A101="N/A"," ",IF(Pricetype1=2,MAX(J101,0),IF(OR(Pricetype1=1,Pricetype1=4),IF(J101=0,0,(_xll.EURO(J101,Strikeprice1,0,0,($AK101+IF(Smile=TRUE,VLOOKUP(MAX(-5,Strikeprice1-J101),Volsmile,2),0)),($A101-DateToday)+15,IF(Pricetype1=1,1,0),0))),J101)))</f>
        <v xml:space="preserve"> </v>
      </c>
      <c r="T101" s="250" t="str">
        <f>IF($A101="N/A"," ",IF(Pricetype1=2,MAX(K101,0),IF(OR(Pricetype1=1,Pricetype1=4),IF(K101=0,0,(_xll.EURO(K101,Strikeprice1,0,0,($AK101+IF(Smile=TRUE,VLOOKUP(MAX(-5,Strikeprice1-K101),Volsmile,2),0)),($A101-DateToday)+15,IF(Pricetype1=1,1,0),0))),K101)))</f>
        <v xml:space="preserve"> </v>
      </c>
      <c r="U101" s="177" t="str">
        <f t="shared" si="31"/>
        <v xml:space="preserve"> </v>
      </c>
      <c r="V101" s="178" t="str">
        <f t="shared" si="45"/>
        <v xml:space="preserve"> </v>
      </c>
      <c r="W101" s="178" t="str">
        <f t="shared" si="46"/>
        <v xml:space="preserve"> </v>
      </c>
      <c r="X101" s="178" t="str">
        <f t="shared" si="47"/>
        <v xml:space="preserve"> </v>
      </c>
      <c r="Y101" s="178" t="str">
        <f t="shared" si="48"/>
        <v xml:space="preserve"> </v>
      </c>
      <c r="Z101" s="178" t="str">
        <f t="shared" si="49"/>
        <v xml:space="preserve"> </v>
      </c>
      <c r="AA101" s="178" t="str">
        <f t="shared" si="50"/>
        <v xml:space="preserve"> </v>
      </c>
      <c r="AB101" s="178" t="str">
        <f t="shared" si="51"/>
        <v xml:space="preserve"> </v>
      </c>
      <c r="AC101" s="178" t="str">
        <f t="shared" si="52"/>
        <v xml:space="preserve"> </v>
      </c>
      <c r="AD101" s="178" t="str">
        <f t="shared" si="53"/>
        <v xml:space="preserve"> </v>
      </c>
      <c r="AE101" s="178" t="str">
        <f t="shared" si="54"/>
        <v xml:space="preserve"> </v>
      </c>
      <c r="AF101" s="224" t="str">
        <f t="shared" si="55"/>
        <v xml:space="preserve"> </v>
      </c>
      <c r="AG101" s="224" t="str">
        <f t="shared" si="56"/>
        <v xml:space="preserve"> </v>
      </c>
      <c r="AH101" s="224" t="str">
        <f t="shared" si="57"/>
        <v xml:space="preserve"> </v>
      </c>
      <c r="AI101" s="224" t="str">
        <f t="shared" si="32"/>
        <v xml:space="preserve"> </v>
      </c>
      <c r="AJ101" s="224" t="str">
        <f t="shared" si="33"/>
        <v xml:space="preserve"> </v>
      </c>
      <c r="AK101" s="224" t="str">
        <f t="shared" si="58"/>
        <v xml:space="preserve"> </v>
      </c>
      <c r="AL101" s="224" t="str">
        <f>IF($A101="N/A"," ",IF(PV=1,0,'Pricing Inputs1'!R134))</f>
        <v xml:space="preserve"> </v>
      </c>
      <c r="AM101" s="313" t="str">
        <f t="shared" si="34"/>
        <v xml:space="preserve"> </v>
      </c>
      <c r="BQ101" t="str">
        <f t="shared" si="59"/>
        <v xml:space="preserve"> </v>
      </c>
      <c r="BR101" t="str">
        <f t="shared" si="60"/>
        <v xml:space="preserve"> </v>
      </c>
      <c r="BS101" t="str">
        <f t="shared" si="61"/>
        <v xml:space="preserve"> </v>
      </c>
    </row>
    <row r="102" spans="1:71" x14ac:dyDescent="0.2">
      <c r="A102" s="253" t="str">
        <f>IF(A101="N/A","N/A",IF(EDATE(A101,1)&gt;Inputs!$M$5,"N/A",EDATE(A101,1)))</f>
        <v>N/A</v>
      </c>
      <c r="B102" s="324" t="str">
        <f t="shared" si="35"/>
        <v xml:space="preserve"> </v>
      </c>
      <c r="C102" s="172" t="str">
        <f t="shared" si="36"/>
        <v xml:space="preserve"> </v>
      </c>
      <c r="D102" s="172" t="str">
        <f t="shared" si="37"/>
        <v xml:space="preserve"> </v>
      </c>
      <c r="E102" s="172" t="str">
        <f t="shared" si="38"/>
        <v xml:space="preserve"> </v>
      </c>
      <c r="F102" s="172" t="str">
        <f t="shared" si="39"/>
        <v xml:space="preserve"> </v>
      </c>
      <c r="G102" s="172" t="str">
        <f t="shared" si="40"/>
        <v xml:space="preserve"> </v>
      </c>
      <c r="H102" s="172" t="str">
        <f t="shared" si="41"/>
        <v xml:space="preserve"> </v>
      </c>
      <c r="I102" s="172" t="str">
        <f t="shared" si="42"/>
        <v xml:space="preserve"> </v>
      </c>
      <c r="J102" s="172" t="str">
        <f t="shared" si="43"/>
        <v xml:space="preserve"> </v>
      </c>
      <c r="K102" s="172" t="str">
        <f t="shared" si="44"/>
        <v xml:space="preserve"> </v>
      </c>
      <c r="L102" s="250" t="str">
        <f>IF($A102="N/A"," ",IF(Pricetype1=2,MAX(C102,0),IF(OR(Pricetype1=1,Pricetype1=4),IF(C102=0,0,(_xll.EURO(C102,Strikeprice1,0,0,($AH102+IF(Smile=TRUE,VLOOKUP(MAX(-5,Strikeprice1-C102),Volsmile,2),0)),($A102-DateToday)+15,IF(Pricetype1=1,1,0),0))),C102)))</f>
        <v xml:space="preserve"> </v>
      </c>
      <c r="M102" s="250" t="str">
        <f>IF($A102="N/A"," ",IF(Pricetype1=2,MAX(D102,0),IF(OR(Pricetype1=1,Pricetype1=4),IF(D102=0,0,(_xll.EURO(D102,Strikeprice1,0,0,($AH102+IF(Smile=TRUE,VLOOKUP(MAX(-5,Strikeprice1-D102),Volsmile,2),0)),($A102-DateToday)+15,IF(Pricetype1=1,1,0),0))),D102)))</f>
        <v xml:space="preserve"> </v>
      </c>
      <c r="N102" s="250" t="str">
        <f>IF($A102="N/A"," ",IF(Pricetype1=2,MAX(E102,0),IF(OR(Pricetype1=1,Pricetype1=4),IF(E102=0,0,(_xll.EURO(E102,Strikeprice1,0,0,($AK102+IF(Smile=TRUE,VLOOKUP(MAX(-5,Strikeprice1-E102),Volsmile,2),0)),($A102-DateToday)+15,IF(Pricetype1=1,1,0),0))),E102)))</f>
        <v xml:space="preserve"> </v>
      </c>
      <c r="O102" s="250" t="str">
        <f>IF($A102="N/A"," ",IF(Pricetype1=2,MAX(F102,0),IF(OR(Pricetype1=1,Pricetype1=4),IF(F102=0,0,(_xll.EURO(F102,Strikeprice1,0,0,($AK102+IF(Smile=TRUE,VLOOKUP(MAX(-5,Strikeprice1-F102),Volsmile,2),0)),($A102-DateToday)+15,IF(Pricetype1=1,1,0),0))),F102)))</f>
        <v xml:space="preserve"> </v>
      </c>
      <c r="P102" s="250" t="str">
        <f>IF($A102="N/A"," ",IF(Pricetype1=2,MAX(G102,0),IF(OR(Pricetype1=1,Pricetype1=4),IF(G102=0,0,(_xll.EURO(G102,Strikeprice1,0,0,($AK102+IF(Smile=TRUE,VLOOKUP(MAX(-5,Strikeprice1-G102),Volsmile,2),0)),($A102-DateToday)+15,IF(Pricetype1=1,1,0),0))),G102)))</f>
        <v xml:space="preserve"> </v>
      </c>
      <c r="Q102" s="250" t="str">
        <f>IF($A102="N/A"," ",IF(Pricetype1=2,MAX(H102,0),IF(OR(Pricetype1=1,Pricetype1=4),IF(H102=0,0,(_xll.EURO(H102,Strikeprice1,0,0,($AK102+IF(Smile=TRUE,VLOOKUP(MAX(-5,Strikeprice1-H102),Volsmile,2),0)),($A102-DateToday)+15,IF(Pricetype1=1,1,0),0))),H102)))</f>
        <v xml:space="preserve"> </v>
      </c>
      <c r="R102" s="250" t="str">
        <f>IF($A102="N/A"," ",IF(Pricetype1=2,MAX(I102,0),IF(OR(Pricetype1=1,Pricetype1=4),IF(I102=0,0,(_xll.EURO(I102,Strikeprice1,0,0,($AK102+IF(Smile=TRUE,VLOOKUP(MAX(-5,Strikeprice1-I102),Volsmile,2),0)),($A102-DateToday)+15,IF(Pricetype1=1,1,0),0))),I102)))</f>
        <v xml:space="preserve"> </v>
      </c>
      <c r="S102" s="250" t="str">
        <f>IF($A102="N/A"," ",IF(Pricetype1=2,MAX(J102,0),IF(OR(Pricetype1=1,Pricetype1=4),IF(J102=0,0,(_xll.EURO(J102,Strikeprice1,0,0,($AK102+IF(Smile=TRUE,VLOOKUP(MAX(-5,Strikeprice1-J102),Volsmile,2),0)),($A102-DateToday)+15,IF(Pricetype1=1,1,0),0))),J102)))</f>
        <v xml:space="preserve"> </v>
      </c>
      <c r="T102" s="250" t="str">
        <f>IF($A102="N/A"," ",IF(Pricetype1=2,MAX(K102,0),IF(OR(Pricetype1=1,Pricetype1=4),IF(K102=0,0,(_xll.EURO(K102,Strikeprice1,0,0,($AK102+IF(Smile=TRUE,VLOOKUP(MAX(-5,Strikeprice1-K102),Volsmile,2),0)),($A102-DateToday)+15,IF(Pricetype1=1,1,0),0))),K102)))</f>
        <v xml:space="preserve"> </v>
      </c>
      <c r="U102" s="177" t="str">
        <f t="shared" si="31"/>
        <v xml:space="preserve"> </v>
      </c>
      <c r="V102" s="178" t="str">
        <f t="shared" si="45"/>
        <v xml:space="preserve"> </v>
      </c>
      <c r="W102" s="178" t="str">
        <f t="shared" si="46"/>
        <v xml:space="preserve"> </v>
      </c>
      <c r="X102" s="178" t="str">
        <f t="shared" si="47"/>
        <v xml:space="preserve"> </v>
      </c>
      <c r="Y102" s="178" t="str">
        <f t="shared" si="48"/>
        <v xml:space="preserve"> </v>
      </c>
      <c r="Z102" s="178" t="str">
        <f t="shared" si="49"/>
        <v xml:space="preserve"> </v>
      </c>
      <c r="AA102" s="178" t="str">
        <f t="shared" si="50"/>
        <v xml:space="preserve"> </v>
      </c>
      <c r="AB102" s="178" t="str">
        <f t="shared" si="51"/>
        <v xml:space="preserve"> </v>
      </c>
      <c r="AC102" s="178" t="str">
        <f t="shared" si="52"/>
        <v xml:space="preserve"> </v>
      </c>
      <c r="AD102" s="178" t="str">
        <f t="shared" si="53"/>
        <v xml:space="preserve"> </v>
      </c>
      <c r="AE102" s="178" t="str">
        <f t="shared" si="54"/>
        <v xml:space="preserve"> </v>
      </c>
      <c r="AF102" s="224" t="str">
        <f t="shared" si="55"/>
        <v xml:space="preserve"> </v>
      </c>
      <c r="AG102" s="224" t="str">
        <f t="shared" si="56"/>
        <v xml:space="preserve"> </v>
      </c>
      <c r="AH102" s="224" t="str">
        <f t="shared" si="57"/>
        <v xml:space="preserve"> </v>
      </c>
      <c r="AI102" s="224" t="str">
        <f t="shared" si="32"/>
        <v xml:space="preserve"> </v>
      </c>
      <c r="AJ102" s="224" t="str">
        <f t="shared" si="33"/>
        <v xml:space="preserve"> </v>
      </c>
      <c r="AK102" s="224" t="str">
        <f t="shared" si="58"/>
        <v xml:space="preserve"> </v>
      </c>
      <c r="AL102" s="224" t="str">
        <f>IF($A102="N/A"," ",IF(PV=1,0,'Pricing Inputs1'!R135))</f>
        <v xml:space="preserve"> </v>
      </c>
      <c r="AM102" s="313" t="str">
        <f t="shared" si="34"/>
        <v xml:space="preserve"> </v>
      </c>
      <c r="BQ102" t="str">
        <f t="shared" si="59"/>
        <v xml:space="preserve"> </v>
      </c>
      <c r="BR102" t="str">
        <f t="shared" si="60"/>
        <v xml:space="preserve"> </v>
      </c>
      <c r="BS102" t="str">
        <f t="shared" si="61"/>
        <v xml:space="preserve"> </v>
      </c>
    </row>
    <row r="103" spans="1:71" x14ac:dyDescent="0.2">
      <c r="A103" s="253" t="str">
        <f>IF(A102="N/A","N/A",IF(EDATE(A102,1)&gt;Inputs!$M$5,"N/A",EDATE(A102,1)))</f>
        <v>N/A</v>
      </c>
      <c r="B103" s="324" t="str">
        <f t="shared" si="35"/>
        <v xml:space="preserve"> </v>
      </c>
      <c r="C103" s="172" t="str">
        <f t="shared" si="36"/>
        <v xml:space="preserve"> </v>
      </c>
      <c r="D103" s="172" t="str">
        <f t="shared" si="37"/>
        <v xml:space="preserve"> </v>
      </c>
      <c r="E103" s="172" t="str">
        <f t="shared" si="38"/>
        <v xml:space="preserve"> </v>
      </c>
      <c r="F103" s="172" t="str">
        <f t="shared" si="39"/>
        <v xml:space="preserve"> </v>
      </c>
      <c r="G103" s="172" t="str">
        <f t="shared" si="40"/>
        <v xml:space="preserve"> </v>
      </c>
      <c r="H103" s="172" t="str">
        <f t="shared" si="41"/>
        <v xml:space="preserve"> </v>
      </c>
      <c r="I103" s="172" t="str">
        <f t="shared" si="42"/>
        <v xml:space="preserve"> </v>
      </c>
      <c r="J103" s="172" t="str">
        <f t="shared" si="43"/>
        <v xml:space="preserve"> </v>
      </c>
      <c r="K103" s="172" t="str">
        <f t="shared" si="44"/>
        <v xml:space="preserve"> </v>
      </c>
      <c r="L103" s="250" t="str">
        <f>IF($A103="N/A"," ",IF(Pricetype1=2,MAX(C103,0),IF(OR(Pricetype1=1,Pricetype1=4),IF(C103=0,0,(_xll.EURO(C103,Strikeprice1,0,0,($AH103+IF(Smile=TRUE,VLOOKUP(MAX(-5,Strikeprice1-C103),Volsmile,2),0)),($A103-DateToday)+15,IF(Pricetype1=1,1,0),0))),C103)))</f>
        <v xml:space="preserve"> </v>
      </c>
      <c r="M103" s="250" t="str">
        <f>IF($A103="N/A"," ",IF(Pricetype1=2,MAX(D103,0),IF(OR(Pricetype1=1,Pricetype1=4),IF(D103=0,0,(_xll.EURO(D103,Strikeprice1,0,0,($AH103+IF(Smile=TRUE,VLOOKUP(MAX(-5,Strikeprice1-D103),Volsmile,2),0)),($A103-DateToday)+15,IF(Pricetype1=1,1,0),0))),D103)))</f>
        <v xml:space="preserve"> </v>
      </c>
      <c r="N103" s="250" t="str">
        <f>IF($A103="N/A"," ",IF(Pricetype1=2,MAX(E103,0),IF(OR(Pricetype1=1,Pricetype1=4),IF(E103=0,0,(_xll.EURO(E103,Strikeprice1,0,0,($AK103+IF(Smile=TRUE,VLOOKUP(MAX(-5,Strikeprice1-E103),Volsmile,2),0)),($A103-DateToday)+15,IF(Pricetype1=1,1,0),0))),E103)))</f>
        <v xml:space="preserve"> </v>
      </c>
      <c r="O103" s="250" t="str">
        <f>IF($A103="N/A"," ",IF(Pricetype1=2,MAX(F103,0),IF(OR(Pricetype1=1,Pricetype1=4),IF(F103=0,0,(_xll.EURO(F103,Strikeprice1,0,0,($AK103+IF(Smile=TRUE,VLOOKUP(MAX(-5,Strikeprice1-F103),Volsmile,2),0)),($A103-DateToday)+15,IF(Pricetype1=1,1,0),0))),F103)))</f>
        <v xml:space="preserve"> </v>
      </c>
      <c r="P103" s="250" t="str">
        <f>IF($A103="N/A"," ",IF(Pricetype1=2,MAX(G103,0),IF(OR(Pricetype1=1,Pricetype1=4),IF(G103=0,0,(_xll.EURO(G103,Strikeprice1,0,0,($AK103+IF(Smile=TRUE,VLOOKUP(MAX(-5,Strikeprice1-G103),Volsmile,2),0)),($A103-DateToday)+15,IF(Pricetype1=1,1,0),0))),G103)))</f>
        <v xml:space="preserve"> </v>
      </c>
      <c r="Q103" s="250" t="str">
        <f>IF($A103="N/A"," ",IF(Pricetype1=2,MAX(H103,0),IF(OR(Pricetype1=1,Pricetype1=4),IF(H103=0,0,(_xll.EURO(H103,Strikeprice1,0,0,($AK103+IF(Smile=TRUE,VLOOKUP(MAX(-5,Strikeprice1-H103),Volsmile,2),0)),($A103-DateToday)+15,IF(Pricetype1=1,1,0),0))),H103)))</f>
        <v xml:space="preserve"> </v>
      </c>
      <c r="R103" s="250" t="str">
        <f>IF($A103="N/A"," ",IF(Pricetype1=2,MAX(I103,0),IF(OR(Pricetype1=1,Pricetype1=4),IF(I103=0,0,(_xll.EURO(I103,Strikeprice1,0,0,($AK103+IF(Smile=TRUE,VLOOKUP(MAX(-5,Strikeprice1-I103),Volsmile,2),0)),($A103-DateToday)+15,IF(Pricetype1=1,1,0),0))),I103)))</f>
        <v xml:space="preserve"> </v>
      </c>
      <c r="S103" s="250" t="str">
        <f>IF($A103="N/A"," ",IF(Pricetype1=2,MAX(J103,0),IF(OR(Pricetype1=1,Pricetype1=4),IF(J103=0,0,(_xll.EURO(J103,Strikeprice1,0,0,($AK103+IF(Smile=TRUE,VLOOKUP(MAX(-5,Strikeprice1-J103),Volsmile,2),0)),($A103-DateToday)+15,IF(Pricetype1=1,1,0),0))),J103)))</f>
        <v xml:space="preserve"> </v>
      </c>
      <c r="T103" s="250" t="str">
        <f>IF($A103="N/A"," ",IF(Pricetype1=2,MAX(K103,0),IF(OR(Pricetype1=1,Pricetype1=4),IF(K103=0,0,(_xll.EURO(K103,Strikeprice1,0,0,($AK103+IF(Smile=TRUE,VLOOKUP(MAX(-5,Strikeprice1-K103),Volsmile,2),0)),($A103-DateToday)+15,IF(Pricetype1=1,1,0),0))),K103)))</f>
        <v xml:space="preserve"> </v>
      </c>
      <c r="U103" s="177" t="str">
        <f t="shared" si="31"/>
        <v xml:space="preserve"> </v>
      </c>
      <c r="V103" s="178" t="str">
        <f t="shared" si="45"/>
        <v xml:space="preserve"> </v>
      </c>
      <c r="W103" s="178" t="str">
        <f t="shared" si="46"/>
        <v xml:space="preserve"> </v>
      </c>
      <c r="X103" s="178" t="str">
        <f t="shared" si="47"/>
        <v xml:space="preserve"> </v>
      </c>
      <c r="Y103" s="178" t="str">
        <f t="shared" si="48"/>
        <v xml:space="preserve"> </v>
      </c>
      <c r="Z103" s="178" t="str">
        <f t="shared" si="49"/>
        <v xml:space="preserve"> </v>
      </c>
      <c r="AA103" s="178" t="str">
        <f t="shared" si="50"/>
        <v xml:space="preserve"> </v>
      </c>
      <c r="AB103" s="178" t="str">
        <f t="shared" si="51"/>
        <v xml:space="preserve"> </v>
      </c>
      <c r="AC103" s="178" t="str">
        <f t="shared" si="52"/>
        <v xml:space="preserve"> </v>
      </c>
      <c r="AD103" s="178" t="str">
        <f t="shared" si="53"/>
        <v xml:space="preserve"> </v>
      </c>
      <c r="AE103" s="178" t="str">
        <f t="shared" si="54"/>
        <v xml:space="preserve"> </v>
      </c>
      <c r="AF103" s="224" t="str">
        <f t="shared" si="55"/>
        <v xml:space="preserve"> </v>
      </c>
      <c r="AG103" s="224" t="str">
        <f t="shared" si="56"/>
        <v xml:space="preserve"> </v>
      </c>
      <c r="AH103" s="224" t="str">
        <f t="shared" si="57"/>
        <v xml:space="preserve"> </v>
      </c>
      <c r="AI103" s="224" t="str">
        <f t="shared" si="32"/>
        <v xml:space="preserve"> </v>
      </c>
      <c r="AJ103" s="224" t="str">
        <f t="shared" si="33"/>
        <v xml:space="preserve"> </v>
      </c>
      <c r="AK103" s="224" t="str">
        <f t="shared" si="58"/>
        <v xml:space="preserve"> </v>
      </c>
      <c r="AL103" s="224" t="str">
        <f>IF($A103="N/A"," ",IF(PV=1,0,'Pricing Inputs1'!R136))</f>
        <v xml:space="preserve"> </v>
      </c>
      <c r="AM103" s="313" t="str">
        <f t="shared" si="34"/>
        <v xml:space="preserve"> </v>
      </c>
      <c r="BQ103" t="str">
        <f t="shared" si="59"/>
        <v xml:space="preserve"> </v>
      </c>
      <c r="BR103" t="str">
        <f t="shared" si="60"/>
        <v xml:space="preserve"> </v>
      </c>
      <c r="BS103" t="str">
        <f t="shared" si="61"/>
        <v xml:space="preserve"> </v>
      </c>
    </row>
    <row r="104" spans="1:71" x14ac:dyDescent="0.2">
      <c r="A104" s="253" t="str">
        <f>IF(A103="N/A","N/A",IF(EDATE(A103,1)&gt;Inputs!$M$5,"N/A",EDATE(A103,1)))</f>
        <v>N/A</v>
      </c>
      <c r="B104" s="324" t="str">
        <f t="shared" si="35"/>
        <v xml:space="preserve"> </v>
      </c>
      <c r="C104" s="172" t="str">
        <f t="shared" si="36"/>
        <v xml:space="preserve"> </v>
      </c>
      <c r="D104" s="172" t="str">
        <f t="shared" si="37"/>
        <v xml:space="preserve"> </v>
      </c>
      <c r="E104" s="172" t="str">
        <f t="shared" si="38"/>
        <v xml:space="preserve"> </v>
      </c>
      <c r="F104" s="172" t="str">
        <f t="shared" si="39"/>
        <v xml:space="preserve"> </v>
      </c>
      <c r="G104" s="172" t="str">
        <f t="shared" si="40"/>
        <v xml:space="preserve"> </v>
      </c>
      <c r="H104" s="172" t="str">
        <f t="shared" si="41"/>
        <v xml:space="preserve"> </v>
      </c>
      <c r="I104" s="172" t="str">
        <f t="shared" si="42"/>
        <v xml:space="preserve"> </v>
      </c>
      <c r="J104" s="172" t="str">
        <f t="shared" si="43"/>
        <v xml:space="preserve"> </v>
      </c>
      <c r="K104" s="172" t="str">
        <f t="shared" si="44"/>
        <v xml:space="preserve"> </v>
      </c>
      <c r="L104" s="250" t="str">
        <f>IF($A104="N/A"," ",IF(Pricetype1=2,MAX(C104,0),IF(OR(Pricetype1=1,Pricetype1=4),IF(C104=0,0,(_xll.EURO(C104,Strikeprice1,0,0,($AH104+IF(Smile=TRUE,VLOOKUP(MAX(-5,Strikeprice1-C104),Volsmile,2),0)),($A104-DateToday)+15,IF(Pricetype1=1,1,0),0))),C104)))</f>
        <v xml:space="preserve"> </v>
      </c>
      <c r="M104" s="250" t="str">
        <f>IF($A104="N/A"," ",IF(Pricetype1=2,MAX(D104,0),IF(OR(Pricetype1=1,Pricetype1=4),IF(D104=0,0,(_xll.EURO(D104,Strikeprice1,0,0,($AH104+IF(Smile=TRUE,VLOOKUP(MAX(-5,Strikeprice1-D104),Volsmile,2),0)),($A104-DateToday)+15,IF(Pricetype1=1,1,0),0))),D104)))</f>
        <v xml:space="preserve"> </v>
      </c>
      <c r="N104" s="250" t="str">
        <f>IF($A104="N/A"," ",IF(Pricetype1=2,MAX(E104,0),IF(OR(Pricetype1=1,Pricetype1=4),IF(E104=0,0,(_xll.EURO(E104,Strikeprice1,0,0,($AK104+IF(Smile=TRUE,VLOOKUP(MAX(-5,Strikeprice1-E104),Volsmile,2),0)),($A104-DateToday)+15,IF(Pricetype1=1,1,0),0))),E104)))</f>
        <v xml:space="preserve"> </v>
      </c>
      <c r="O104" s="250" t="str">
        <f>IF($A104="N/A"," ",IF(Pricetype1=2,MAX(F104,0),IF(OR(Pricetype1=1,Pricetype1=4),IF(F104=0,0,(_xll.EURO(F104,Strikeprice1,0,0,($AK104+IF(Smile=TRUE,VLOOKUP(MAX(-5,Strikeprice1-F104),Volsmile,2),0)),($A104-DateToday)+15,IF(Pricetype1=1,1,0),0))),F104)))</f>
        <v xml:space="preserve"> </v>
      </c>
      <c r="P104" s="250" t="str">
        <f>IF($A104="N/A"," ",IF(Pricetype1=2,MAX(G104,0),IF(OR(Pricetype1=1,Pricetype1=4),IF(G104=0,0,(_xll.EURO(G104,Strikeprice1,0,0,($AK104+IF(Smile=TRUE,VLOOKUP(MAX(-5,Strikeprice1-G104),Volsmile,2),0)),($A104-DateToday)+15,IF(Pricetype1=1,1,0),0))),G104)))</f>
        <v xml:space="preserve"> </v>
      </c>
      <c r="Q104" s="250" t="str">
        <f>IF($A104="N/A"," ",IF(Pricetype1=2,MAX(H104,0),IF(OR(Pricetype1=1,Pricetype1=4),IF(H104=0,0,(_xll.EURO(H104,Strikeprice1,0,0,($AK104+IF(Smile=TRUE,VLOOKUP(MAX(-5,Strikeprice1-H104),Volsmile,2),0)),($A104-DateToday)+15,IF(Pricetype1=1,1,0),0))),H104)))</f>
        <v xml:space="preserve"> </v>
      </c>
      <c r="R104" s="250" t="str">
        <f>IF($A104="N/A"," ",IF(Pricetype1=2,MAX(I104,0),IF(OR(Pricetype1=1,Pricetype1=4),IF(I104=0,0,(_xll.EURO(I104,Strikeprice1,0,0,($AK104+IF(Smile=TRUE,VLOOKUP(MAX(-5,Strikeprice1-I104),Volsmile,2),0)),($A104-DateToday)+15,IF(Pricetype1=1,1,0),0))),I104)))</f>
        <v xml:space="preserve"> </v>
      </c>
      <c r="S104" s="250" t="str">
        <f>IF($A104="N/A"," ",IF(Pricetype1=2,MAX(J104,0),IF(OR(Pricetype1=1,Pricetype1=4),IF(J104=0,0,(_xll.EURO(J104,Strikeprice1,0,0,($AK104+IF(Smile=TRUE,VLOOKUP(MAX(-5,Strikeprice1-J104),Volsmile,2),0)),($A104-DateToday)+15,IF(Pricetype1=1,1,0),0))),J104)))</f>
        <v xml:space="preserve"> </v>
      </c>
      <c r="T104" s="250" t="str">
        <f>IF($A104="N/A"," ",IF(Pricetype1=2,MAX(K104,0),IF(OR(Pricetype1=1,Pricetype1=4),IF(K104=0,0,(_xll.EURO(K104,Strikeprice1,0,0,($AK104+IF(Smile=TRUE,VLOOKUP(MAX(-5,Strikeprice1-K104),Volsmile,2),0)),($A104-DateToday)+15,IF(Pricetype1=1,1,0),0))),K104)))</f>
        <v xml:space="preserve"> </v>
      </c>
      <c r="U104" s="177" t="str">
        <f t="shared" si="31"/>
        <v xml:space="preserve"> </v>
      </c>
      <c r="V104" s="178" t="str">
        <f t="shared" si="45"/>
        <v xml:space="preserve"> </v>
      </c>
      <c r="W104" s="178" t="str">
        <f t="shared" si="46"/>
        <v xml:space="preserve"> </v>
      </c>
      <c r="X104" s="178" t="str">
        <f t="shared" si="47"/>
        <v xml:space="preserve"> </v>
      </c>
      <c r="Y104" s="178" t="str">
        <f t="shared" si="48"/>
        <v xml:space="preserve"> </v>
      </c>
      <c r="Z104" s="178" t="str">
        <f t="shared" si="49"/>
        <v xml:space="preserve"> </v>
      </c>
      <c r="AA104" s="178" t="str">
        <f t="shared" si="50"/>
        <v xml:space="preserve"> </v>
      </c>
      <c r="AB104" s="178" t="str">
        <f t="shared" si="51"/>
        <v xml:space="preserve"> </v>
      </c>
      <c r="AC104" s="178" t="str">
        <f t="shared" si="52"/>
        <v xml:space="preserve"> </v>
      </c>
      <c r="AD104" s="178" t="str">
        <f t="shared" si="53"/>
        <v xml:space="preserve"> </v>
      </c>
      <c r="AE104" s="178" t="str">
        <f t="shared" si="54"/>
        <v xml:space="preserve"> </v>
      </c>
      <c r="AF104" s="224" t="str">
        <f t="shared" si="55"/>
        <v xml:space="preserve"> </v>
      </c>
      <c r="AG104" s="224" t="str">
        <f t="shared" si="56"/>
        <v xml:space="preserve"> </v>
      </c>
      <c r="AH104" s="224" t="str">
        <f t="shared" si="57"/>
        <v xml:space="preserve"> </v>
      </c>
      <c r="AI104" s="224" t="str">
        <f t="shared" si="32"/>
        <v xml:space="preserve"> </v>
      </c>
      <c r="AJ104" s="224" t="str">
        <f t="shared" si="33"/>
        <v xml:space="preserve"> </v>
      </c>
      <c r="AK104" s="224" t="str">
        <f t="shared" si="58"/>
        <v xml:space="preserve"> </v>
      </c>
      <c r="AL104" s="224" t="str">
        <f>IF($A104="N/A"," ",IF(PV=1,0,'Pricing Inputs1'!R137))</f>
        <v xml:space="preserve"> </v>
      </c>
      <c r="AM104" s="313" t="str">
        <f t="shared" si="34"/>
        <v xml:space="preserve"> </v>
      </c>
      <c r="BQ104" t="str">
        <f t="shared" si="59"/>
        <v xml:space="preserve"> </v>
      </c>
      <c r="BR104" t="str">
        <f t="shared" si="60"/>
        <v xml:space="preserve"> </v>
      </c>
      <c r="BS104" t="str">
        <f t="shared" si="61"/>
        <v xml:space="preserve"> </v>
      </c>
    </row>
    <row r="105" spans="1:71" x14ac:dyDescent="0.2">
      <c r="A105" s="253" t="str">
        <f>IF(A104="N/A","N/A",IF(EDATE(A104,1)&gt;Inputs!$M$5,"N/A",EDATE(A104,1)))</f>
        <v>N/A</v>
      </c>
      <c r="B105" s="324" t="str">
        <f t="shared" si="35"/>
        <v xml:space="preserve"> </v>
      </c>
      <c r="C105" s="172" t="str">
        <f t="shared" si="36"/>
        <v xml:space="preserve"> </v>
      </c>
      <c r="D105" s="172" t="str">
        <f t="shared" si="37"/>
        <v xml:space="preserve"> </v>
      </c>
      <c r="E105" s="172" t="str">
        <f t="shared" si="38"/>
        <v xml:space="preserve"> </v>
      </c>
      <c r="F105" s="172" t="str">
        <f t="shared" si="39"/>
        <v xml:space="preserve"> </v>
      </c>
      <c r="G105" s="172" t="str">
        <f t="shared" si="40"/>
        <v xml:space="preserve"> </v>
      </c>
      <c r="H105" s="172" t="str">
        <f t="shared" si="41"/>
        <v xml:space="preserve"> </v>
      </c>
      <c r="I105" s="172" t="str">
        <f t="shared" si="42"/>
        <v xml:space="preserve"> </v>
      </c>
      <c r="J105" s="172" t="str">
        <f t="shared" si="43"/>
        <v xml:space="preserve"> </v>
      </c>
      <c r="K105" s="172" t="str">
        <f t="shared" si="44"/>
        <v xml:space="preserve"> </v>
      </c>
      <c r="L105" s="250" t="str">
        <f>IF($A105="N/A"," ",IF(Pricetype1=2,MAX(C105,0),IF(OR(Pricetype1=1,Pricetype1=4),IF(C105=0,0,(_xll.EURO(C105,Strikeprice1,0,0,($AH105+IF(Smile=TRUE,VLOOKUP(MAX(-5,Strikeprice1-C105),Volsmile,2),0)),($A105-DateToday)+15,IF(Pricetype1=1,1,0),0))),C105)))</f>
        <v xml:space="preserve"> </v>
      </c>
      <c r="M105" s="250" t="str">
        <f>IF($A105="N/A"," ",IF(Pricetype1=2,MAX(D105,0),IF(OR(Pricetype1=1,Pricetype1=4),IF(D105=0,0,(_xll.EURO(D105,Strikeprice1,0,0,($AH105+IF(Smile=TRUE,VLOOKUP(MAX(-5,Strikeprice1-D105),Volsmile,2),0)),($A105-DateToday)+15,IF(Pricetype1=1,1,0),0))),D105)))</f>
        <v xml:space="preserve"> </v>
      </c>
      <c r="N105" s="250" t="str">
        <f>IF($A105="N/A"," ",IF(Pricetype1=2,MAX(E105,0),IF(OR(Pricetype1=1,Pricetype1=4),IF(E105=0,0,(_xll.EURO(E105,Strikeprice1,0,0,($AK105+IF(Smile=TRUE,VLOOKUP(MAX(-5,Strikeprice1-E105),Volsmile,2),0)),($A105-DateToday)+15,IF(Pricetype1=1,1,0),0))),E105)))</f>
        <v xml:space="preserve"> </v>
      </c>
      <c r="O105" s="250" t="str">
        <f>IF($A105="N/A"," ",IF(Pricetype1=2,MAX(F105,0),IF(OR(Pricetype1=1,Pricetype1=4),IF(F105=0,0,(_xll.EURO(F105,Strikeprice1,0,0,($AK105+IF(Smile=TRUE,VLOOKUP(MAX(-5,Strikeprice1-F105),Volsmile,2),0)),($A105-DateToday)+15,IF(Pricetype1=1,1,0),0))),F105)))</f>
        <v xml:space="preserve"> </v>
      </c>
      <c r="P105" s="250" t="str">
        <f>IF($A105="N/A"," ",IF(Pricetype1=2,MAX(G105,0),IF(OR(Pricetype1=1,Pricetype1=4),IF(G105=0,0,(_xll.EURO(G105,Strikeprice1,0,0,($AK105+IF(Smile=TRUE,VLOOKUP(MAX(-5,Strikeprice1-G105),Volsmile,2),0)),($A105-DateToday)+15,IF(Pricetype1=1,1,0),0))),G105)))</f>
        <v xml:space="preserve"> </v>
      </c>
      <c r="Q105" s="250" t="str">
        <f>IF($A105="N/A"," ",IF(Pricetype1=2,MAX(H105,0),IF(OR(Pricetype1=1,Pricetype1=4),IF(H105=0,0,(_xll.EURO(H105,Strikeprice1,0,0,($AK105+IF(Smile=TRUE,VLOOKUP(MAX(-5,Strikeprice1-H105),Volsmile,2),0)),($A105-DateToday)+15,IF(Pricetype1=1,1,0),0))),H105)))</f>
        <v xml:space="preserve"> </v>
      </c>
      <c r="R105" s="250" t="str">
        <f>IF($A105="N/A"," ",IF(Pricetype1=2,MAX(I105,0),IF(OR(Pricetype1=1,Pricetype1=4),IF(I105=0,0,(_xll.EURO(I105,Strikeprice1,0,0,($AK105+IF(Smile=TRUE,VLOOKUP(MAX(-5,Strikeprice1-I105),Volsmile,2),0)),($A105-DateToday)+15,IF(Pricetype1=1,1,0),0))),I105)))</f>
        <v xml:space="preserve"> </v>
      </c>
      <c r="S105" s="250" t="str">
        <f>IF($A105="N/A"," ",IF(Pricetype1=2,MAX(J105,0),IF(OR(Pricetype1=1,Pricetype1=4),IF(J105=0,0,(_xll.EURO(J105,Strikeprice1,0,0,($AK105+IF(Smile=TRUE,VLOOKUP(MAX(-5,Strikeprice1-J105),Volsmile,2),0)),($A105-DateToday)+15,IF(Pricetype1=1,1,0),0))),J105)))</f>
        <v xml:space="preserve"> </v>
      </c>
      <c r="T105" s="250" t="str">
        <f>IF($A105="N/A"," ",IF(Pricetype1=2,MAX(K105,0),IF(OR(Pricetype1=1,Pricetype1=4),IF(K105=0,0,(_xll.EURO(K105,Strikeprice1,0,0,($AK105+IF(Smile=TRUE,VLOOKUP(MAX(-5,Strikeprice1-K105),Volsmile,2),0)),($A105-DateToday)+15,IF(Pricetype1=1,1,0),0))),K105)))</f>
        <v xml:space="preserve"> </v>
      </c>
      <c r="U105" s="177" t="str">
        <f t="shared" si="31"/>
        <v xml:space="preserve"> </v>
      </c>
      <c r="V105" s="178" t="str">
        <f t="shared" si="45"/>
        <v xml:space="preserve"> </v>
      </c>
      <c r="W105" s="178" t="str">
        <f t="shared" si="46"/>
        <v xml:space="preserve"> </v>
      </c>
      <c r="X105" s="178" t="str">
        <f t="shared" si="47"/>
        <v xml:space="preserve"> </v>
      </c>
      <c r="Y105" s="178" t="str">
        <f t="shared" si="48"/>
        <v xml:space="preserve"> </v>
      </c>
      <c r="Z105" s="178" t="str">
        <f t="shared" si="49"/>
        <v xml:space="preserve"> </v>
      </c>
      <c r="AA105" s="178" t="str">
        <f t="shared" si="50"/>
        <v xml:space="preserve"> </v>
      </c>
      <c r="AB105" s="178" t="str">
        <f t="shared" si="51"/>
        <v xml:space="preserve"> </v>
      </c>
      <c r="AC105" s="178" t="str">
        <f t="shared" si="52"/>
        <v xml:space="preserve"> </v>
      </c>
      <c r="AD105" s="178" t="str">
        <f t="shared" si="53"/>
        <v xml:space="preserve"> </v>
      </c>
      <c r="AE105" s="178" t="str">
        <f t="shared" si="54"/>
        <v xml:space="preserve"> </v>
      </c>
      <c r="AF105" s="224" t="str">
        <f t="shared" si="55"/>
        <v xml:space="preserve"> </v>
      </c>
      <c r="AG105" s="224" t="str">
        <f t="shared" si="56"/>
        <v xml:space="preserve"> </v>
      </c>
      <c r="AH105" s="224" t="str">
        <f t="shared" si="57"/>
        <v xml:space="preserve"> </v>
      </c>
      <c r="AI105" s="224" t="str">
        <f t="shared" si="32"/>
        <v xml:space="preserve"> </v>
      </c>
      <c r="AJ105" s="224" t="str">
        <f t="shared" si="33"/>
        <v xml:space="preserve"> </v>
      </c>
      <c r="AK105" s="224" t="str">
        <f t="shared" si="58"/>
        <v xml:space="preserve"> </v>
      </c>
      <c r="AL105" s="224" t="str">
        <f>IF($A105="N/A"," ",IF(PV=1,0,'Pricing Inputs1'!R138))</f>
        <v xml:space="preserve"> </v>
      </c>
      <c r="AM105" s="313" t="str">
        <f t="shared" si="34"/>
        <v xml:space="preserve"> </v>
      </c>
      <c r="BQ105" t="str">
        <f t="shared" si="59"/>
        <v xml:space="preserve"> </v>
      </c>
      <c r="BR105" t="str">
        <f t="shared" si="60"/>
        <v xml:space="preserve"> </v>
      </c>
      <c r="BS105" t="str">
        <f t="shared" si="61"/>
        <v xml:space="preserve"> </v>
      </c>
    </row>
    <row r="106" spans="1:71" x14ac:dyDescent="0.2">
      <c r="A106" s="253" t="str">
        <f>IF(A105="N/A","N/A",IF(EDATE(A105,1)&gt;Inputs!$M$5,"N/A",EDATE(A105,1)))</f>
        <v>N/A</v>
      </c>
      <c r="B106" s="324" t="str">
        <f t="shared" si="35"/>
        <v xml:space="preserve"> </v>
      </c>
      <c r="C106" s="172" t="str">
        <f t="shared" si="36"/>
        <v xml:space="preserve"> </v>
      </c>
      <c r="D106" s="172" t="str">
        <f t="shared" si="37"/>
        <v xml:space="preserve"> </v>
      </c>
      <c r="E106" s="172" t="str">
        <f t="shared" si="38"/>
        <v xml:space="preserve"> </v>
      </c>
      <c r="F106" s="172" t="str">
        <f t="shared" si="39"/>
        <v xml:space="preserve"> </v>
      </c>
      <c r="G106" s="172" t="str">
        <f t="shared" si="40"/>
        <v xml:space="preserve"> </v>
      </c>
      <c r="H106" s="172" t="str">
        <f t="shared" si="41"/>
        <v xml:space="preserve"> </v>
      </c>
      <c r="I106" s="172" t="str">
        <f t="shared" si="42"/>
        <v xml:space="preserve"> </v>
      </c>
      <c r="J106" s="172" t="str">
        <f t="shared" si="43"/>
        <v xml:space="preserve"> </v>
      </c>
      <c r="K106" s="172" t="str">
        <f t="shared" si="44"/>
        <v xml:space="preserve"> </v>
      </c>
      <c r="L106" s="250" t="str">
        <f>IF($A106="N/A"," ",IF(Pricetype1=2,MAX(C106,0),IF(OR(Pricetype1=1,Pricetype1=4),IF(C106=0,0,(_xll.EURO(C106,Strikeprice1,0,0,($AH106+IF(Smile=TRUE,VLOOKUP(MAX(-5,Strikeprice1-C106),Volsmile,2),0)),($A106-DateToday)+15,IF(Pricetype1=1,1,0),0))),C106)))</f>
        <v xml:space="preserve"> </v>
      </c>
      <c r="M106" s="250" t="str">
        <f>IF($A106="N/A"," ",IF(Pricetype1=2,MAX(D106,0),IF(OR(Pricetype1=1,Pricetype1=4),IF(D106=0,0,(_xll.EURO(D106,Strikeprice1,0,0,($AH106+IF(Smile=TRUE,VLOOKUP(MAX(-5,Strikeprice1-D106),Volsmile,2),0)),($A106-DateToday)+15,IF(Pricetype1=1,1,0),0))),D106)))</f>
        <v xml:space="preserve"> </v>
      </c>
      <c r="N106" s="250" t="str">
        <f>IF($A106="N/A"," ",IF(Pricetype1=2,MAX(E106,0),IF(OR(Pricetype1=1,Pricetype1=4),IF(E106=0,0,(_xll.EURO(E106,Strikeprice1,0,0,($AK106+IF(Smile=TRUE,VLOOKUP(MAX(-5,Strikeprice1-E106),Volsmile,2),0)),($A106-DateToday)+15,IF(Pricetype1=1,1,0),0))),E106)))</f>
        <v xml:space="preserve"> </v>
      </c>
      <c r="O106" s="250" t="str">
        <f>IF($A106="N/A"," ",IF(Pricetype1=2,MAX(F106,0),IF(OR(Pricetype1=1,Pricetype1=4),IF(F106=0,0,(_xll.EURO(F106,Strikeprice1,0,0,($AK106+IF(Smile=TRUE,VLOOKUP(MAX(-5,Strikeprice1-F106),Volsmile,2),0)),($A106-DateToday)+15,IF(Pricetype1=1,1,0),0))),F106)))</f>
        <v xml:space="preserve"> </v>
      </c>
      <c r="P106" s="250" t="str">
        <f>IF($A106="N/A"," ",IF(Pricetype1=2,MAX(G106,0),IF(OR(Pricetype1=1,Pricetype1=4),IF(G106=0,0,(_xll.EURO(G106,Strikeprice1,0,0,($AK106+IF(Smile=TRUE,VLOOKUP(MAX(-5,Strikeprice1-G106),Volsmile,2),0)),($A106-DateToday)+15,IF(Pricetype1=1,1,0),0))),G106)))</f>
        <v xml:space="preserve"> </v>
      </c>
      <c r="Q106" s="250" t="str">
        <f>IF($A106="N/A"," ",IF(Pricetype1=2,MAX(H106,0),IF(OR(Pricetype1=1,Pricetype1=4),IF(H106=0,0,(_xll.EURO(H106,Strikeprice1,0,0,($AK106+IF(Smile=TRUE,VLOOKUP(MAX(-5,Strikeprice1-H106),Volsmile,2),0)),($A106-DateToday)+15,IF(Pricetype1=1,1,0),0))),H106)))</f>
        <v xml:space="preserve"> </v>
      </c>
      <c r="R106" s="250" t="str">
        <f>IF($A106="N/A"," ",IF(Pricetype1=2,MAX(I106,0),IF(OR(Pricetype1=1,Pricetype1=4),IF(I106=0,0,(_xll.EURO(I106,Strikeprice1,0,0,($AK106+IF(Smile=TRUE,VLOOKUP(MAX(-5,Strikeprice1-I106),Volsmile,2),0)),($A106-DateToday)+15,IF(Pricetype1=1,1,0),0))),I106)))</f>
        <v xml:space="preserve"> </v>
      </c>
      <c r="S106" s="250" t="str">
        <f>IF($A106="N/A"," ",IF(Pricetype1=2,MAX(J106,0),IF(OR(Pricetype1=1,Pricetype1=4),IF(J106=0,0,(_xll.EURO(J106,Strikeprice1,0,0,($AK106+IF(Smile=TRUE,VLOOKUP(MAX(-5,Strikeprice1-J106),Volsmile,2),0)),($A106-DateToday)+15,IF(Pricetype1=1,1,0),0))),J106)))</f>
        <v xml:space="preserve"> </v>
      </c>
      <c r="T106" s="250" t="str">
        <f>IF($A106="N/A"," ",IF(Pricetype1=2,MAX(K106,0),IF(OR(Pricetype1=1,Pricetype1=4),IF(K106=0,0,(_xll.EURO(K106,Strikeprice1,0,0,($AK106+IF(Smile=TRUE,VLOOKUP(MAX(-5,Strikeprice1-K106),Volsmile,2),0)),($A106-DateToday)+15,IF(Pricetype1=1,1,0),0))),K106)))</f>
        <v xml:space="preserve"> </v>
      </c>
      <c r="U106" s="177" t="str">
        <f t="shared" si="31"/>
        <v xml:space="preserve"> </v>
      </c>
      <c r="V106" s="178" t="str">
        <f t="shared" si="45"/>
        <v xml:space="preserve"> </v>
      </c>
      <c r="W106" s="178" t="str">
        <f t="shared" si="46"/>
        <v xml:space="preserve"> </v>
      </c>
      <c r="X106" s="178" t="str">
        <f t="shared" si="47"/>
        <v xml:space="preserve"> </v>
      </c>
      <c r="Y106" s="178" t="str">
        <f t="shared" si="48"/>
        <v xml:space="preserve"> </v>
      </c>
      <c r="Z106" s="178" t="str">
        <f t="shared" si="49"/>
        <v xml:space="preserve"> </v>
      </c>
      <c r="AA106" s="178" t="str">
        <f t="shared" si="50"/>
        <v xml:space="preserve"> </v>
      </c>
      <c r="AB106" s="178" t="str">
        <f t="shared" si="51"/>
        <v xml:space="preserve"> </v>
      </c>
      <c r="AC106" s="178" t="str">
        <f t="shared" si="52"/>
        <v xml:space="preserve"> </v>
      </c>
      <c r="AD106" s="178" t="str">
        <f t="shared" si="53"/>
        <v xml:space="preserve"> </v>
      </c>
      <c r="AE106" s="178" t="str">
        <f t="shared" si="54"/>
        <v xml:space="preserve"> </v>
      </c>
      <c r="AF106" s="224" t="str">
        <f t="shared" si="55"/>
        <v xml:space="preserve"> </v>
      </c>
      <c r="AG106" s="224" t="str">
        <f t="shared" si="56"/>
        <v xml:space="preserve"> </v>
      </c>
      <c r="AH106" s="224" t="str">
        <f t="shared" si="57"/>
        <v xml:space="preserve"> </v>
      </c>
      <c r="AI106" s="224" t="str">
        <f t="shared" si="32"/>
        <v xml:space="preserve"> </v>
      </c>
      <c r="AJ106" s="224" t="str">
        <f t="shared" si="33"/>
        <v xml:space="preserve"> </v>
      </c>
      <c r="AK106" s="224" t="str">
        <f t="shared" si="58"/>
        <v xml:space="preserve"> </v>
      </c>
      <c r="AL106" s="224" t="str">
        <f>IF($A106="N/A"," ",IF(PV=1,0,'Pricing Inputs1'!R139))</f>
        <v xml:space="preserve"> </v>
      </c>
      <c r="AM106" s="313" t="str">
        <f t="shared" si="34"/>
        <v xml:space="preserve"> </v>
      </c>
      <c r="BQ106" t="str">
        <f t="shared" si="59"/>
        <v xml:space="preserve"> </v>
      </c>
      <c r="BR106" t="str">
        <f t="shared" si="60"/>
        <v xml:space="preserve"> </v>
      </c>
      <c r="BS106" t="str">
        <f t="shared" si="61"/>
        <v xml:space="preserve"> </v>
      </c>
    </row>
    <row r="107" spans="1:71" x14ac:dyDescent="0.2">
      <c r="A107" s="253" t="str">
        <f>IF(A106="N/A","N/A",IF(EDATE(A106,1)&gt;Inputs!$M$5,"N/A",EDATE(A106,1)))</f>
        <v>N/A</v>
      </c>
      <c r="B107" s="324" t="str">
        <f t="shared" si="35"/>
        <v xml:space="preserve"> </v>
      </c>
      <c r="C107" s="433" t="str">
        <f t="shared" si="36"/>
        <v xml:space="preserve"> </v>
      </c>
      <c r="D107" s="172" t="str">
        <f t="shared" si="37"/>
        <v xml:space="preserve"> </v>
      </c>
      <c r="E107" s="172" t="str">
        <f t="shared" si="38"/>
        <v xml:space="preserve"> </v>
      </c>
      <c r="F107" s="172" t="str">
        <f t="shared" si="39"/>
        <v xml:space="preserve"> </v>
      </c>
      <c r="G107" s="172" t="str">
        <f t="shared" si="40"/>
        <v xml:space="preserve"> </v>
      </c>
      <c r="H107" s="172" t="str">
        <f t="shared" si="41"/>
        <v xml:space="preserve"> </v>
      </c>
      <c r="I107" s="172" t="str">
        <f t="shared" si="42"/>
        <v xml:space="preserve"> </v>
      </c>
      <c r="J107" s="172" t="str">
        <f t="shared" si="43"/>
        <v xml:space="preserve"> </v>
      </c>
      <c r="K107" s="172" t="str">
        <f t="shared" si="44"/>
        <v xml:space="preserve"> </v>
      </c>
      <c r="L107" s="250" t="str">
        <f>IF($A107="N/A"," ",IF(Pricetype1=2,MAX(C107,0),IF(OR(Pricetype1=1,Pricetype1=4),IF(C107=0,0,(_xll.EURO(C107,Strikeprice1,0,0,($AH107+IF(Smile=TRUE,VLOOKUP(MAX(-5,Strikeprice1-C107),Volsmile,2),0)),($A107-DateToday)+15,IF(Pricetype1=1,1,0),0))),C107)))</f>
        <v xml:space="preserve"> </v>
      </c>
      <c r="M107" s="250" t="str">
        <f>IF($A107="N/A"," ",IF(Pricetype1=2,MAX(D107,0),IF(OR(Pricetype1=1,Pricetype1=4),IF(D107=0,0,(_xll.EURO(D107,Strikeprice1,0,0,($AH107+IF(Smile=TRUE,VLOOKUP(MAX(-5,Strikeprice1-D107),Volsmile,2),0)),($A107-DateToday)+15,IF(Pricetype1=1,1,0),0))),D107)))</f>
        <v xml:space="preserve"> </v>
      </c>
      <c r="N107" s="250" t="str">
        <f>IF($A107="N/A"," ",IF(Pricetype1=2,MAX(E107,0),IF(OR(Pricetype1=1,Pricetype1=4),IF(E107=0,0,(_xll.EURO(E107,Strikeprice1,0,0,($AK107+IF(Smile=TRUE,VLOOKUP(MAX(-5,Strikeprice1-E107),Volsmile,2),0)),($A107-DateToday)+15,IF(Pricetype1=1,1,0),0))),E107)))</f>
        <v xml:space="preserve"> </v>
      </c>
      <c r="O107" s="250" t="str">
        <f>IF($A107="N/A"," ",IF(Pricetype1=2,MAX(F107,0),IF(OR(Pricetype1=1,Pricetype1=4),IF(F107=0,0,(_xll.EURO(F107,Strikeprice1,0,0,($AK107+IF(Smile=TRUE,VLOOKUP(MAX(-5,Strikeprice1-F107),Volsmile,2),0)),($A107-DateToday)+15,IF(Pricetype1=1,1,0),0))),F107)))</f>
        <v xml:space="preserve"> </v>
      </c>
      <c r="P107" s="250" t="str">
        <f>IF($A107="N/A"," ",IF(Pricetype1=2,MAX(G107,0),IF(OR(Pricetype1=1,Pricetype1=4),IF(G107=0,0,(_xll.EURO(G107,Strikeprice1,0,0,($AK107+IF(Smile=TRUE,VLOOKUP(MAX(-5,Strikeprice1-G107),Volsmile,2),0)),($A107-DateToday)+15,IF(Pricetype1=1,1,0),0))),G107)))</f>
        <v xml:space="preserve"> </v>
      </c>
      <c r="Q107" s="250" t="str">
        <f>IF($A107="N/A"," ",IF(Pricetype1=2,MAX(H107,0),IF(OR(Pricetype1=1,Pricetype1=4),IF(H107=0,0,(_xll.EURO(H107,Strikeprice1,0,0,($AK107+IF(Smile=TRUE,VLOOKUP(MAX(-5,Strikeprice1-H107),Volsmile,2),0)),($A107-DateToday)+15,IF(Pricetype1=1,1,0),0))),H107)))</f>
        <v xml:space="preserve"> </v>
      </c>
      <c r="R107" s="250" t="str">
        <f>IF($A107="N/A"," ",IF(Pricetype1=2,MAX(I107,0),IF(OR(Pricetype1=1,Pricetype1=4),IF(I107=0,0,(_xll.EURO(I107,Strikeprice1,0,0,($AK107+IF(Smile=TRUE,VLOOKUP(MAX(-5,Strikeprice1-I107),Volsmile,2),0)),($A107-DateToday)+15,IF(Pricetype1=1,1,0),0))),I107)))</f>
        <v xml:space="preserve"> </v>
      </c>
      <c r="S107" s="250" t="str">
        <f>IF($A107="N/A"," ",IF(Pricetype1=2,MAX(J107,0),IF(OR(Pricetype1=1,Pricetype1=4),IF(J107=0,0,(_xll.EURO(J107,Strikeprice1,0,0,($AK107+IF(Smile=TRUE,VLOOKUP(MAX(-5,Strikeprice1-J107),Volsmile,2),0)),($A107-DateToday)+15,IF(Pricetype1=1,1,0),0))),J107)))</f>
        <v xml:space="preserve"> </v>
      </c>
      <c r="T107" s="250" t="str">
        <f>IF($A107="N/A"," ",IF(Pricetype1=2,MAX(K107,0),IF(OR(Pricetype1=1,Pricetype1=4),IF(K107=0,0,(_xll.EURO(K107,Strikeprice1,0,0,($AK107+IF(Smile=TRUE,VLOOKUP(MAX(-5,Strikeprice1-K107),Volsmile,2),0)),($A107-DateToday)+15,IF(Pricetype1=1,1,0),0))),K107)))</f>
        <v xml:space="preserve"> </v>
      </c>
      <c r="U107" s="177" t="str">
        <f t="shared" si="31"/>
        <v xml:space="preserve"> </v>
      </c>
      <c r="V107" s="178" t="str">
        <f t="shared" si="45"/>
        <v xml:space="preserve"> </v>
      </c>
      <c r="W107" s="178" t="str">
        <f t="shared" si="46"/>
        <v xml:space="preserve"> </v>
      </c>
      <c r="X107" s="178" t="str">
        <f t="shared" si="47"/>
        <v xml:space="preserve"> </v>
      </c>
      <c r="Y107" s="178" t="str">
        <f t="shared" si="48"/>
        <v xml:space="preserve"> </v>
      </c>
      <c r="Z107" s="178" t="str">
        <f t="shared" si="49"/>
        <v xml:space="preserve"> </v>
      </c>
      <c r="AA107" s="178" t="str">
        <f t="shared" si="50"/>
        <v xml:space="preserve"> </v>
      </c>
      <c r="AB107" s="178" t="str">
        <f t="shared" si="51"/>
        <v xml:space="preserve"> </v>
      </c>
      <c r="AC107" s="178" t="str">
        <f t="shared" si="52"/>
        <v xml:space="preserve"> </v>
      </c>
      <c r="AD107" s="178" t="str">
        <f t="shared" si="53"/>
        <v xml:space="preserve"> </v>
      </c>
      <c r="AE107" s="178" t="str">
        <f t="shared" si="54"/>
        <v xml:space="preserve"> </v>
      </c>
      <c r="AF107" s="224" t="str">
        <f t="shared" si="55"/>
        <v xml:space="preserve"> </v>
      </c>
      <c r="AG107" s="224" t="str">
        <f t="shared" si="56"/>
        <v xml:space="preserve"> </v>
      </c>
      <c r="AH107" s="224" t="str">
        <f t="shared" si="57"/>
        <v xml:space="preserve"> </v>
      </c>
      <c r="AI107" s="224" t="str">
        <f t="shared" si="32"/>
        <v xml:space="preserve"> </v>
      </c>
      <c r="AJ107" s="224" t="str">
        <f t="shared" si="33"/>
        <v xml:space="preserve"> </v>
      </c>
      <c r="AK107" s="224" t="str">
        <f t="shared" si="58"/>
        <v xml:space="preserve"> </v>
      </c>
      <c r="AL107" s="224" t="str">
        <f>IF($A107="N/A"," ",IF(PV=1,0,'Pricing Inputs1'!R140))</f>
        <v xml:space="preserve"> </v>
      </c>
      <c r="AM107" s="313" t="str">
        <f t="shared" si="34"/>
        <v xml:space="preserve"> </v>
      </c>
      <c r="BQ107" t="str">
        <f t="shared" si="59"/>
        <v xml:space="preserve"> </v>
      </c>
      <c r="BR107" t="str">
        <f t="shared" si="60"/>
        <v xml:space="preserve"> </v>
      </c>
      <c r="BS107" t="str">
        <f t="shared" si="61"/>
        <v xml:space="preserve"> </v>
      </c>
    </row>
    <row r="108" spans="1:71" x14ac:dyDescent="0.2">
      <c r="A108" s="253" t="str">
        <f>IF(A107="N/A","N/A",IF(EDATE(A107,1)&gt;Inputs!$M$5,"N/A",EDATE(A107,1)))</f>
        <v>N/A</v>
      </c>
      <c r="B108" s="324" t="str">
        <f t="shared" si="35"/>
        <v xml:space="preserve"> </v>
      </c>
      <c r="C108" s="433" t="str">
        <f t="shared" si="36"/>
        <v xml:space="preserve"> </v>
      </c>
      <c r="D108" s="172" t="str">
        <f t="shared" si="37"/>
        <v xml:space="preserve"> </v>
      </c>
      <c r="E108" s="172" t="str">
        <f t="shared" si="38"/>
        <v xml:space="preserve"> </v>
      </c>
      <c r="F108" s="172" t="str">
        <f t="shared" si="39"/>
        <v xml:space="preserve"> </v>
      </c>
      <c r="G108" s="172" t="str">
        <f t="shared" si="40"/>
        <v xml:space="preserve"> </v>
      </c>
      <c r="H108" s="172" t="str">
        <f t="shared" si="41"/>
        <v xml:space="preserve"> </v>
      </c>
      <c r="I108" s="172" t="str">
        <f t="shared" si="42"/>
        <v xml:space="preserve"> </v>
      </c>
      <c r="J108" s="172" t="str">
        <f t="shared" si="43"/>
        <v xml:space="preserve"> </v>
      </c>
      <c r="K108" s="172" t="str">
        <f t="shared" si="44"/>
        <v xml:space="preserve"> </v>
      </c>
      <c r="L108" s="250" t="str">
        <f>IF($A108="N/A"," ",IF(Pricetype1=2,MAX(C108,0),IF(OR(Pricetype1=1,Pricetype1=4),IF(C108=0,0,(_xll.EURO(C108,Strikeprice1,0,0,($AH108+IF(Smile=TRUE,VLOOKUP(MAX(-5,Strikeprice1-C108),Volsmile,2),0)),($A108-DateToday)+15,IF(Pricetype1=1,1,0),0))),C108)))</f>
        <v xml:space="preserve"> </v>
      </c>
      <c r="M108" s="250" t="str">
        <f>IF($A108="N/A"," ",IF(Pricetype1=2,MAX(D108,0),IF(OR(Pricetype1=1,Pricetype1=4),IF(D108=0,0,(_xll.EURO(D108,Strikeprice1,0,0,($AH108+IF(Smile=TRUE,VLOOKUP(MAX(-5,Strikeprice1-D108),Volsmile,2),0)),($A108-DateToday)+15,IF(Pricetype1=1,1,0),0))),D108)))</f>
        <v xml:space="preserve"> </v>
      </c>
      <c r="N108" s="250" t="str">
        <f>IF($A108="N/A"," ",IF(Pricetype1=2,MAX(E108,0),IF(OR(Pricetype1=1,Pricetype1=4),IF(E108=0,0,(_xll.EURO(E108,Strikeprice1,0,0,($AK108+IF(Smile=TRUE,VLOOKUP(MAX(-5,Strikeprice1-E108),Volsmile,2),0)),($A108-DateToday)+15,IF(Pricetype1=1,1,0),0))),E108)))</f>
        <v xml:space="preserve"> </v>
      </c>
      <c r="O108" s="250" t="str">
        <f>IF($A108="N/A"," ",IF(Pricetype1=2,MAX(F108,0),IF(OR(Pricetype1=1,Pricetype1=4),IF(F108=0,0,(_xll.EURO(F108,Strikeprice1,0,0,($AK108+IF(Smile=TRUE,VLOOKUP(MAX(-5,Strikeprice1-F108),Volsmile,2),0)),($A108-DateToday)+15,IF(Pricetype1=1,1,0),0))),F108)))</f>
        <v xml:space="preserve"> </v>
      </c>
      <c r="P108" s="250" t="str">
        <f>IF($A108="N/A"," ",IF(Pricetype1=2,MAX(G108,0),IF(OR(Pricetype1=1,Pricetype1=4),IF(G108=0,0,(_xll.EURO(G108,Strikeprice1,0,0,($AK108+IF(Smile=TRUE,VLOOKUP(MAX(-5,Strikeprice1-G108),Volsmile,2),0)),($A108-DateToday)+15,IF(Pricetype1=1,1,0),0))),G108)))</f>
        <v xml:space="preserve"> </v>
      </c>
      <c r="Q108" s="250" t="str">
        <f>IF($A108="N/A"," ",IF(Pricetype1=2,MAX(H108,0),IF(OR(Pricetype1=1,Pricetype1=4),IF(H108=0,0,(_xll.EURO(H108,Strikeprice1,0,0,($AK108+IF(Smile=TRUE,VLOOKUP(MAX(-5,Strikeprice1-H108),Volsmile,2),0)),($A108-DateToday)+15,IF(Pricetype1=1,1,0),0))),H108)))</f>
        <v xml:space="preserve"> </v>
      </c>
      <c r="R108" s="250" t="str">
        <f>IF($A108="N/A"," ",IF(Pricetype1=2,MAX(I108,0),IF(OR(Pricetype1=1,Pricetype1=4),IF(I108=0,0,(_xll.EURO(I108,Strikeprice1,0,0,($AK108+IF(Smile=TRUE,VLOOKUP(MAX(-5,Strikeprice1-I108),Volsmile,2),0)),($A108-DateToday)+15,IF(Pricetype1=1,1,0),0))),I108)))</f>
        <v xml:space="preserve"> </v>
      </c>
      <c r="S108" s="250" t="str">
        <f>IF($A108="N/A"," ",IF(Pricetype1=2,MAX(J108,0),IF(OR(Pricetype1=1,Pricetype1=4),IF(J108=0,0,(_xll.EURO(J108,Strikeprice1,0,0,($AK108+IF(Smile=TRUE,VLOOKUP(MAX(-5,Strikeprice1-J108),Volsmile,2),0)),($A108-DateToday)+15,IF(Pricetype1=1,1,0),0))),J108)))</f>
        <v xml:space="preserve"> </v>
      </c>
      <c r="T108" s="250" t="str">
        <f>IF($A108="N/A"," ",IF(Pricetype1=2,MAX(K108,0),IF(OR(Pricetype1=1,Pricetype1=4),IF(K108=0,0,(_xll.EURO(K108,Strikeprice1,0,0,($AK108+IF(Smile=TRUE,VLOOKUP(MAX(-5,Strikeprice1-K108),Volsmile,2),0)),($A108-DateToday)+15,IF(Pricetype1=1,1,0),0))),K108)))</f>
        <v xml:space="preserve"> </v>
      </c>
      <c r="U108" s="177" t="str">
        <f t="shared" si="31"/>
        <v xml:space="preserve"> </v>
      </c>
      <c r="V108" s="178" t="str">
        <f t="shared" si="45"/>
        <v xml:space="preserve"> </v>
      </c>
      <c r="W108" s="178" t="str">
        <f t="shared" si="46"/>
        <v xml:space="preserve"> </v>
      </c>
      <c r="X108" s="178" t="str">
        <f t="shared" si="47"/>
        <v xml:space="preserve"> </v>
      </c>
      <c r="Y108" s="178" t="str">
        <f t="shared" si="48"/>
        <v xml:space="preserve"> </v>
      </c>
      <c r="Z108" s="178" t="str">
        <f t="shared" si="49"/>
        <v xml:space="preserve"> </v>
      </c>
      <c r="AA108" s="178" t="str">
        <f t="shared" si="50"/>
        <v xml:space="preserve"> </v>
      </c>
      <c r="AB108" s="178" t="str">
        <f t="shared" si="51"/>
        <v xml:space="preserve"> </v>
      </c>
      <c r="AC108" s="178" t="str">
        <f t="shared" si="52"/>
        <v xml:space="preserve"> </v>
      </c>
      <c r="AD108" s="178" t="str">
        <f t="shared" si="53"/>
        <v xml:space="preserve"> </v>
      </c>
      <c r="AE108" s="178" t="str">
        <f t="shared" si="54"/>
        <v xml:space="preserve"> </v>
      </c>
      <c r="AF108" s="224" t="str">
        <f t="shared" si="55"/>
        <v xml:space="preserve"> </v>
      </c>
      <c r="AG108" s="224" t="str">
        <f t="shared" si="56"/>
        <v xml:space="preserve"> </v>
      </c>
      <c r="AH108" s="224" t="str">
        <f t="shared" si="57"/>
        <v xml:space="preserve"> </v>
      </c>
      <c r="AI108" s="224" t="str">
        <f t="shared" si="32"/>
        <v xml:space="preserve"> </v>
      </c>
      <c r="AJ108" s="224" t="str">
        <f t="shared" si="33"/>
        <v xml:space="preserve"> </v>
      </c>
      <c r="AK108" s="224" t="str">
        <f t="shared" si="58"/>
        <v xml:space="preserve"> </v>
      </c>
      <c r="AL108" s="224" t="str">
        <f>IF($A108="N/A"," ",IF(PV=1,0,'Pricing Inputs1'!R141))</f>
        <v xml:space="preserve"> </v>
      </c>
      <c r="AM108" s="313" t="str">
        <f t="shared" si="34"/>
        <v xml:space="preserve"> </v>
      </c>
      <c r="BQ108" t="str">
        <f t="shared" si="59"/>
        <v xml:space="preserve"> </v>
      </c>
      <c r="BR108" t="str">
        <f t="shared" si="60"/>
        <v xml:space="preserve"> </v>
      </c>
      <c r="BS108" t="str">
        <f t="shared" si="61"/>
        <v xml:space="preserve"> </v>
      </c>
    </row>
    <row r="109" spans="1:71" x14ac:dyDescent="0.2">
      <c r="A109" s="253" t="str">
        <f>IF(A108="N/A","N/A",IF(EDATE(A108,1)&gt;Inputs!$M$5,"N/A",EDATE(A108,1)))</f>
        <v>N/A</v>
      </c>
      <c r="B109" s="324" t="str">
        <f t="shared" si="35"/>
        <v xml:space="preserve"> </v>
      </c>
      <c r="C109" s="433" t="str">
        <f t="shared" si="36"/>
        <v xml:space="preserve"> </v>
      </c>
      <c r="D109" s="172" t="str">
        <f t="shared" si="37"/>
        <v xml:space="preserve"> </v>
      </c>
      <c r="E109" s="172" t="str">
        <f t="shared" si="38"/>
        <v xml:space="preserve"> </v>
      </c>
      <c r="F109" s="172" t="str">
        <f t="shared" si="39"/>
        <v xml:space="preserve"> </v>
      </c>
      <c r="G109" s="172" t="str">
        <f t="shared" si="40"/>
        <v xml:space="preserve"> </v>
      </c>
      <c r="H109" s="172" t="str">
        <f t="shared" si="41"/>
        <v xml:space="preserve"> </v>
      </c>
      <c r="I109" s="172" t="str">
        <f t="shared" si="42"/>
        <v xml:space="preserve"> </v>
      </c>
      <c r="J109" s="172" t="str">
        <f t="shared" si="43"/>
        <v xml:space="preserve"> </v>
      </c>
      <c r="K109" s="172" t="str">
        <f t="shared" si="44"/>
        <v xml:space="preserve"> </v>
      </c>
      <c r="L109" s="250" t="str">
        <f>IF($A109="N/A"," ",IF(Pricetype1=2,MAX(C109,0),IF(OR(Pricetype1=1,Pricetype1=4),IF(C109=0,0,(_xll.EURO(C109,Strikeprice1,0,0,($AH109+IF(Smile=TRUE,VLOOKUP(MAX(-5,Strikeprice1-C109),Volsmile,2),0)),($A109-DateToday)+15,IF(Pricetype1=1,1,0),0))),C109)))</f>
        <v xml:space="preserve"> </v>
      </c>
      <c r="M109" s="250" t="str">
        <f>IF($A109="N/A"," ",IF(Pricetype1=2,MAX(D109,0),IF(OR(Pricetype1=1,Pricetype1=4),IF(D109=0,0,(_xll.EURO(D109,Strikeprice1,0,0,($AH109+IF(Smile=TRUE,VLOOKUP(MAX(-5,Strikeprice1-D109),Volsmile,2),0)),($A109-DateToday)+15,IF(Pricetype1=1,1,0),0))),D109)))</f>
        <v xml:space="preserve"> </v>
      </c>
      <c r="N109" s="250" t="str">
        <f>IF($A109="N/A"," ",IF(Pricetype1=2,MAX(E109,0),IF(OR(Pricetype1=1,Pricetype1=4),IF(E109=0,0,(_xll.EURO(E109,Strikeprice1,0,0,($AK109+IF(Smile=TRUE,VLOOKUP(MAX(-5,Strikeprice1-E109),Volsmile,2),0)),($A109-DateToday)+15,IF(Pricetype1=1,1,0),0))),E109)))</f>
        <v xml:space="preserve"> </v>
      </c>
      <c r="O109" s="250" t="str">
        <f>IF($A109="N/A"," ",IF(Pricetype1=2,MAX(F109,0),IF(OR(Pricetype1=1,Pricetype1=4),IF(F109=0,0,(_xll.EURO(F109,Strikeprice1,0,0,($AK109+IF(Smile=TRUE,VLOOKUP(MAX(-5,Strikeprice1-F109),Volsmile,2),0)),($A109-DateToday)+15,IF(Pricetype1=1,1,0),0))),F109)))</f>
        <v xml:space="preserve"> </v>
      </c>
      <c r="P109" s="250" t="str">
        <f>IF($A109="N/A"," ",IF(Pricetype1=2,MAX(G109,0),IF(OR(Pricetype1=1,Pricetype1=4),IF(G109=0,0,(_xll.EURO(G109,Strikeprice1,0,0,($AK109+IF(Smile=TRUE,VLOOKUP(MAX(-5,Strikeprice1-G109),Volsmile,2),0)),($A109-DateToday)+15,IF(Pricetype1=1,1,0),0))),G109)))</f>
        <v xml:space="preserve"> </v>
      </c>
      <c r="Q109" s="250" t="str">
        <f>IF($A109="N/A"," ",IF(Pricetype1=2,MAX(H109,0),IF(OR(Pricetype1=1,Pricetype1=4),IF(H109=0,0,(_xll.EURO(H109,Strikeprice1,0,0,($AK109+IF(Smile=TRUE,VLOOKUP(MAX(-5,Strikeprice1-H109),Volsmile,2),0)),($A109-DateToday)+15,IF(Pricetype1=1,1,0),0))),H109)))</f>
        <v xml:space="preserve"> </v>
      </c>
      <c r="R109" s="250" t="str">
        <f>IF($A109="N/A"," ",IF(Pricetype1=2,MAX(I109,0),IF(OR(Pricetype1=1,Pricetype1=4),IF(I109=0,0,(_xll.EURO(I109,Strikeprice1,0,0,($AK109+IF(Smile=TRUE,VLOOKUP(MAX(-5,Strikeprice1-I109),Volsmile,2),0)),($A109-DateToday)+15,IF(Pricetype1=1,1,0),0))),I109)))</f>
        <v xml:space="preserve"> </v>
      </c>
      <c r="S109" s="250" t="str">
        <f>IF($A109="N/A"," ",IF(Pricetype1=2,MAX(J109,0),IF(OR(Pricetype1=1,Pricetype1=4),IF(J109=0,0,(_xll.EURO(J109,Strikeprice1,0,0,($AK109+IF(Smile=TRUE,VLOOKUP(MAX(-5,Strikeprice1-J109),Volsmile,2),0)),($A109-DateToday)+15,IF(Pricetype1=1,1,0),0))),J109)))</f>
        <v xml:space="preserve"> </v>
      </c>
      <c r="T109" s="250" t="str">
        <f>IF($A109="N/A"," ",IF(Pricetype1=2,MAX(K109,0),IF(OR(Pricetype1=1,Pricetype1=4),IF(K109=0,0,(_xll.EURO(K109,Strikeprice1,0,0,($AK109+IF(Smile=TRUE,VLOOKUP(MAX(-5,Strikeprice1-K109),Volsmile,2),0)),($A109-DateToday)+15,IF(Pricetype1=1,1,0),0))),K109)))</f>
        <v xml:space="preserve"> </v>
      </c>
      <c r="U109" s="177" t="str">
        <f t="shared" si="31"/>
        <v xml:space="preserve"> </v>
      </c>
      <c r="V109" s="178" t="str">
        <f t="shared" si="45"/>
        <v xml:space="preserve"> </v>
      </c>
      <c r="W109" s="178" t="str">
        <f t="shared" si="46"/>
        <v xml:space="preserve"> </v>
      </c>
      <c r="X109" s="178" t="str">
        <f t="shared" si="47"/>
        <v xml:space="preserve"> </v>
      </c>
      <c r="Y109" s="178" t="str">
        <f t="shared" si="48"/>
        <v xml:space="preserve"> </v>
      </c>
      <c r="Z109" s="178" t="str">
        <f t="shared" si="49"/>
        <v xml:space="preserve"> </v>
      </c>
      <c r="AA109" s="178" t="str">
        <f t="shared" si="50"/>
        <v xml:space="preserve"> </v>
      </c>
      <c r="AB109" s="178" t="str">
        <f t="shared" si="51"/>
        <v xml:space="preserve"> </v>
      </c>
      <c r="AC109" s="178" t="str">
        <f t="shared" si="52"/>
        <v xml:space="preserve"> </v>
      </c>
      <c r="AD109" s="178" t="str">
        <f t="shared" si="53"/>
        <v xml:space="preserve"> </v>
      </c>
      <c r="AE109" s="178" t="str">
        <f t="shared" si="54"/>
        <v xml:space="preserve"> </v>
      </c>
      <c r="AF109" s="224" t="str">
        <f t="shared" si="55"/>
        <v xml:space="preserve"> </v>
      </c>
      <c r="AG109" s="224" t="str">
        <f t="shared" si="56"/>
        <v xml:space="preserve"> </v>
      </c>
      <c r="AH109" s="224" t="str">
        <f t="shared" si="57"/>
        <v xml:space="preserve"> </v>
      </c>
      <c r="AI109" s="224" t="str">
        <f t="shared" si="32"/>
        <v xml:space="preserve"> </v>
      </c>
      <c r="AJ109" s="224" t="str">
        <f t="shared" si="33"/>
        <v xml:space="preserve"> </v>
      </c>
      <c r="AK109" s="224" t="str">
        <f t="shared" si="58"/>
        <v xml:space="preserve"> </v>
      </c>
      <c r="AL109" s="224" t="str">
        <f>IF($A109="N/A"," ",IF(PV=1,0,'Pricing Inputs1'!R142))</f>
        <v xml:space="preserve"> </v>
      </c>
      <c r="AM109" s="313" t="str">
        <f t="shared" si="34"/>
        <v xml:space="preserve"> </v>
      </c>
      <c r="BQ109" t="str">
        <f t="shared" si="59"/>
        <v xml:space="preserve"> </v>
      </c>
      <c r="BR109" t="str">
        <f t="shared" si="60"/>
        <v xml:space="preserve"> </v>
      </c>
      <c r="BS109" t="str">
        <f t="shared" si="61"/>
        <v xml:space="preserve"> </v>
      </c>
    </row>
    <row r="110" spans="1:71" x14ac:dyDescent="0.2">
      <c r="A110" s="253" t="str">
        <f>IF(A109="N/A","N/A",IF(EDATE(A109,1)&gt;Inputs!$M$5,"N/A",EDATE(A109,1)))</f>
        <v>N/A</v>
      </c>
      <c r="B110" s="324" t="str">
        <f t="shared" si="35"/>
        <v xml:space="preserve"> </v>
      </c>
      <c r="C110" s="433" t="str">
        <f t="shared" si="36"/>
        <v xml:space="preserve"> </v>
      </c>
      <c r="D110" s="172" t="str">
        <f t="shared" si="37"/>
        <v xml:space="preserve"> </v>
      </c>
      <c r="E110" s="172" t="str">
        <f t="shared" si="38"/>
        <v xml:space="preserve"> </v>
      </c>
      <c r="F110" s="172" t="str">
        <f t="shared" si="39"/>
        <v xml:space="preserve"> </v>
      </c>
      <c r="G110" s="172" t="str">
        <f t="shared" si="40"/>
        <v xml:space="preserve"> </v>
      </c>
      <c r="H110" s="172" t="str">
        <f t="shared" si="41"/>
        <v xml:space="preserve"> </v>
      </c>
      <c r="I110" s="172" t="str">
        <f t="shared" si="42"/>
        <v xml:space="preserve"> </v>
      </c>
      <c r="J110" s="172" t="str">
        <f t="shared" si="43"/>
        <v xml:space="preserve"> </v>
      </c>
      <c r="K110" s="172" t="str">
        <f t="shared" si="44"/>
        <v xml:space="preserve"> </v>
      </c>
      <c r="L110" s="250" t="str">
        <f>IF($A110="N/A"," ",IF(Pricetype1=2,MAX(C110,0),IF(OR(Pricetype1=1,Pricetype1=4),IF(C110=0,0,(_xll.EURO(C110,Strikeprice1,0,0,($AH110+IF(Smile=TRUE,VLOOKUP(MAX(-5,Strikeprice1-C110),Volsmile,2),0)),($A110-DateToday)+15,IF(Pricetype1=1,1,0),0))),C110)))</f>
        <v xml:space="preserve"> </v>
      </c>
      <c r="M110" s="250" t="str">
        <f>IF($A110="N/A"," ",IF(Pricetype1=2,MAX(D110,0),IF(OR(Pricetype1=1,Pricetype1=4),IF(D110=0,0,(_xll.EURO(D110,Strikeprice1,0,0,($AH110+IF(Smile=TRUE,VLOOKUP(MAX(-5,Strikeprice1-D110),Volsmile,2),0)),($A110-DateToday)+15,IF(Pricetype1=1,1,0),0))),D110)))</f>
        <v xml:space="preserve"> </v>
      </c>
      <c r="N110" s="250" t="str">
        <f>IF($A110="N/A"," ",IF(Pricetype1=2,MAX(E110,0),IF(OR(Pricetype1=1,Pricetype1=4),IF(E110=0,0,(_xll.EURO(E110,Strikeprice1,0,0,($AK110+IF(Smile=TRUE,VLOOKUP(MAX(-5,Strikeprice1-E110),Volsmile,2),0)),($A110-DateToday)+15,IF(Pricetype1=1,1,0),0))),E110)))</f>
        <v xml:space="preserve"> </v>
      </c>
      <c r="O110" s="250" t="str">
        <f>IF($A110="N/A"," ",IF(Pricetype1=2,MAX(F110,0),IF(OR(Pricetype1=1,Pricetype1=4),IF(F110=0,0,(_xll.EURO(F110,Strikeprice1,0,0,($AK110+IF(Smile=TRUE,VLOOKUP(MAX(-5,Strikeprice1-F110),Volsmile,2),0)),($A110-DateToday)+15,IF(Pricetype1=1,1,0),0))),F110)))</f>
        <v xml:space="preserve"> </v>
      </c>
      <c r="P110" s="250" t="str">
        <f>IF($A110="N/A"," ",IF(Pricetype1=2,MAX(G110,0),IF(OR(Pricetype1=1,Pricetype1=4),IF(G110=0,0,(_xll.EURO(G110,Strikeprice1,0,0,($AK110+IF(Smile=TRUE,VLOOKUP(MAX(-5,Strikeprice1-G110),Volsmile,2),0)),($A110-DateToday)+15,IF(Pricetype1=1,1,0),0))),G110)))</f>
        <v xml:space="preserve"> </v>
      </c>
      <c r="Q110" s="250" t="str">
        <f>IF($A110="N/A"," ",IF(Pricetype1=2,MAX(H110,0),IF(OR(Pricetype1=1,Pricetype1=4),IF(H110=0,0,(_xll.EURO(H110,Strikeprice1,0,0,($AK110+IF(Smile=TRUE,VLOOKUP(MAX(-5,Strikeprice1-H110),Volsmile,2),0)),($A110-DateToday)+15,IF(Pricetype1=1,1,0),0))),H110)))</f>
        <v xml:space="preserve"> </v>
      </c>
      <c r="R110" s="250" t="str">
        <f>IF($A110="N/A"," ",IF(Pricetype1=2,MAX(I110,0),IF(OR(Pricetype1=1,Pricetype1=4),IF(I110=0,0,(_xll.EURO(I110,Strikeprice1,0,0,($AK110+IF(Smile=TRUE,VLOOKUP(MAX(-5,Strikeprice1-I110),Volsmile,2),0)),($A110-DateToday)+15,IF(Pricetype1=1,1,0),0))),I110)))</f>
        <v xml:space="preserve"> </v>
      </c>
      <c r="S110" s="250" t="str">
        <f>IF($A110="N/A"," ",IF(Pricetype1=2,MAX(J110,0),IF(OR(Pricetype1=1,Pricetype1=4),IF(J110=0,0,(_xll.EURO(J110,Strikeprice1,0,0,($AK110+IF(Smile=TRUE,VLOOKUP(MAX(-5,Strikeprice1-J110),Volsmile,2),0)),($A110-DateToday)+15,IF(Pricetype1=1,1,0),0))),J110)))</f>
        <v xml:space="preserve"> </v>
      </c>
      <c r="T110" s="250" t="str">
        <f>IF($A110="N/A"," ",IF(Pricetype1=2,MAX(K110,0),IF(OR(Pricetype1=1,Pricetype1=4),IF(K110=0,0,(_xll.EURO(K110,Strikeprice1,0,0,($AK110+IF(Smile=TRUE,VLOOKUP(MAX(-5,Strikeprice1-K110),Volsmile,2),0)),($A110-DateToday)+15,IF(Pricetype1=1,1,0),0))),K110)))</f>
        <v xml:space="preserve"> </v>
      </c>
      <c r="U110" s="177" t="str">
        <f t="shared" si="31"/>
        <v xml:space="preserve"> </v>
      </c>
      <c r="V110" s="178" t="str">
        <f t="shared" si="45"/>
        <v xml:space="preserve"> </v>
      </c>
      <c r="W110" s="178" t="str">
        <f t="shared" si="46"/>
        <v xml:space="preserve"> </v>
      </c>
      <c r="X110" s="178" t="str">
        <f t="shared" si="47"/>
        <v xml:space="preserve"> </v>
      </c>
      <c r="Y110" s="178" t="str">
        <f t="shared" si="48"/>
        <v xml:space="preserve"> </v>
      </c>
      <c r="Z110" s="178" t="str">
        <f t="shared" si="49"/>
        <v xml:space="preserve"> </v>
      </c>
      <c r="AA110" s="178" t="str">
        <f t="shared" si="50"/>
        <v xml:space="preserve"> </v>
      </c>
      <c r="AB110" s="178" t="str">
        <f t="shared" si="51"/>
        <v xml:space="preserve"> </v>
      </c>
      <c r="AC110" s="178" t="str">
        <f t="shared" si="52"/>
        <v xml:space="preserve"> </v>
      </c>
      <c r="AD110" s="178" t="str">
        <f t="shared" si="53"/>
        <v xml:space="preserve"> </v>
      </c>
      <c r="AE110" s="178" t="str">
        <f t="shared" si="54"/>
        <v xml:space="preserve"> </v>
      </c>
      <c r="AF110" s="224" t="str">
        <f t="shared" si="55"/>
        <v xml:space="preserve"> </v>
      </c>
      <c r="AG110" s="224" t="str">
        <f t="shared" si="56"/>
        <v xml:space="preserve"> </v>
      </c>
      <c r="AH110" s="224" t="str">
        <f t="shared" si="57"/>
        <v xml:space="preserve"> </v>
      </c>
      <c r="AI110" s="224" t="str">
        <f t="shared" si="32"/>
        <v xml:space="preserve"> </v>
      </c>
      <c r="AJ110" s="224" t="str">
        <f t="shared" si="33"/>
        <v xml:space="preserve"> </v>
      </c>
      <c r="AK110" s="224" t="str">
        <f t="shared" si="58"/>
        <v xml:space="preserve"> </v>
      </c>
      <c r="AL110" s="224" t="str">
        <f>IF($A110="N/A"," ",IF(PV=1,0,'Pricing Inputs1'!R143))</f>
        <v xml:space="preserve"> </v>
      </c>
      <c r="AM110" s="313" t="str">
        <f t="shared" si="34"/>
        <v xml:space="preserve"> </v>
      </c>
      <c r="BQ110" t="str">
        <f t="shared" si="59"/>
        <v xml:space="preserve"> </v>
      </c>
      <c r="BR110" t="str">
        <f t="shared" si="60"/>
        <v xml:space="preserve"> </v>
      </c>
      <c r="BS110" t="str">
        <f t="shared" si="61"/>
        <v xml:space="preserve"> </v>
      </c>
    </row>
    <row r="111" spans="1:71" x14ac:dyDescent="0.2">
      <c r="A111" s="253" t="str">
        <f>IF(A110="N/A","N/A",IF(EDATE(A110,1)&gt;Inputs!$M$5,"N/A",EDATE(A110,1)))</f>
        <v>N/A</v>
      </c>
      <c r="B111" s="324" t="str">
        <f t="shared" si="35"/>
        <v xml:space="preserve"> </v>
      </c>
      <c r="C111" s="433" t="str">
        <f t="shared" si="36"/>
        <v xml:space="preserve"> </v>
      </c>
      <c r="D111" s="172" t="str">
        <f t="shared" si="37"/>
        <v xml:space="preserve"> </v>
      </c>
      <c r="E111" s="172" t="str">
        <f t="shared" si="38"/>
        <v xml:space="preserve"> </v>
      </c>
      <c r="F111" s="172" t="str">
        <f t="shared" si="39"/>
        <v xml:space="preserve"> </v>
      </c>
      <c r="G111" s="172" t="str">
        <f t="shared" si="40"/>
        <v xml:space="preserve"> </v>
      </c>
      <c r="H111" s="172" t="str">
        <f t="shared" si="41"/>
        <v xml:space="preserve"> </v>
      </c>
      <c r="I111" s="172" t="str">
        <f t="shared" si="42"/>
        <v xml:space="preserve"> </v>
      </c>
      <c r="J111" s="172" t="str">
        <f t="shared" si="43"/>
        <v xml:space="preserve"> </v>
      </c>
      <c r="K111" s="172" t="str">
        <f t="shared" si="44"/>
        <v xml:space="preserve"> </v>
      </c>
      <c r="L111" s="250" t="str">
        <f>IF($A111="N/A"," ",IF(Pricetype1=2,MAX(C111,0),IF(OR(Pricetype1=1,Pricetype1=4),IF(C111=0,0,(_xll.EURO(C111,Strikeprice1,0,0,($AH111+IF(Smile=TRUE,VLOOKUP(MAX(-5,Strikeprice1-C111),Volsmile,2),0)),($A111-DateToday)+15,IF(Pricetype1=1,1,0),0))),C111)))</f>
        <v xml:space="preserve"> </v>
      </c>
      <c r="M111" s="250" t="str">
        <f>IF($A111="N/A"," ",IF(Pricetype1=2,MAX(D111,0),IF(OR(Pricetype1=1,Pricetype1=4),IF(D111=0,0,(_xll.EURO(D111,Strikeprice1,0,0,($AH111+IF(Smile=TRUE,VLOOKUP(MAX(-5,Strikeprice1-D111),Volsmile,2),0)),($A111-DateToday)+15,IF(Pricetype1=1,1,0),0))),D111)))</f>
        <v xml:space="preserve"> </v>
      </c>
      <c r="N111" s="250" t="str">
        <f>IF($A111="N/A"," ",IF(Pricetype1=2,MAX(E111,0),IF(OR(Pricetype1=1,Pricetype1=4),IF(E111=0,0,(_xll.EURO(E111,Strikeprice1,0,0,($AK111+IF(Smile=TRUE,VLOOKUP(MAX(-5,Strikeprice1-E111),Volsmile,2),0)),($A111-DateToday)+15,IF(Pricetype1=1,1,0),0))),E111)))</f>
        <v xml:space="preserve"> </v>
      </c>
      <c r="O111" s="250" t="str">
        <f>IF($A111="N/A"," ",IF(Pricetype1=2,MAX(F111,0),IF(OR(Pricetype1=1,Pricetype1=4),IF(F111=0,0,(_xll.EURO(F111,Strikeprice1,0,0,($AK111+IF(Smile=TRUE,VLOOKUP(MAX(-5,Strikeprice1-F111),Volsmile,2),0)),($A111-DateToday)+15,IF(Pricetype1=1,1,0),0))),F111)))</f>
        <v xml:space="preserve"> </v>
      </c>
      <c r="P111" s="250" t="str">
        <f>IF($A111="N/A"," ",IF(Pricetype1=2,MAX(G111,0),IF(OR(Pricetype1=1,Pricetype1=4),IF(G111=0,0,(_xll.EURO(G111,Strikeprice1,0,0,($AK111+IF(Smile=TRUE,VLOOKUP(MAX(-5,Strikeprice1-G111),Volsmile,2),0)),($A111-DateToday)+15,IF(Pricetype1=1,1,0),0))),G111)))</f>
        <v xml:space="preserve"> </v>
      </c>
      <c r="Q111" s="250" t="str">
        <f>IF($A111="N/A"," ",IF(Pricetype1=2,MAX(H111,0),IF(OR(Pricetype1=1,Pricetype1=4),IF(H111=0,0,(_xll.EURO(H111,Strikeprice1,0,0,($AK111+IF(Smile=TRUE,VLOOKUP(MAX(-5,Strikeprice1-H111),Volsmile,2),0)),($A111-DateToday)+15,IF(Pricetype1=1,1,0),0))),H111)))</f>
        <v xml:space="preserve"> </v>
      </c>
      <c r="R111" s="250" t="str">
        <f>IF($A111="N/A"," ",IF(Pricetype1=2,MAX(I111,0),IF(OR(Pricetype1=1,Pricetype1=4),IF(I111=0,0,(_xll.EURO(I111,Strikeprice1,0,0,($AK111+IF(Smile=TRUE,VLOOKUP(MAX(-5,Strikeprice1-I111),Volsmile,2),0)),($A111-DateToday)+15,IF(Pricetype1=1,1,0),0))),I111)))</f>
        <v xml:space="preserve"> </v>
      </c>
      <c r="S111" s="250" t="str">
        <f>IF($A111="N/A"," ",IF(Pricetype1=2,MAX(J111,0),IF(OR(Pricetype1=1,Pricetype1=4),IF(J111=0,0,(_xll.EURO(J111,Strikeprice1,0,0,($AK111+IF(Smile=TRUE,VLOOKUP(MAX(-5,Strikeprice1-J111),Volsmile,2),0)),($A111-DateToday)+15,IF(Pricetype1=1,1,0),0))),J111)))</f>
        <v xml:space="preserve"> </v>
      </c>
      <c r="T111" s="250" t="str">
        <f>IF($A111="N/A"," ",IF(Pricetype1=2,MAX(K111,0),IF(OR(Pricetype1=1,Pricetype1=4),IF(K111=0,0,(_xll.EURO(K111,Strikeprice1,0,0,($AK111+IF(Smile=TRUE,VLOOKUP(MAX(-5,Strikeprice1-K111),Volsmile,2),0)),($A111-DateToday)+15,IF(Pricetype1=1,1,0),0))),K111)))</f>
        <v xml:space="preserve"> </v>
      </c>
      <c r="U111" s="177" t="str">
        <f t="shared" si="31"/>
        <v xml:space="preserve"> </v>
      </c>
      <c r="V111" s="178" t="str">
        <f t="shared" si="45"/>
        <v xml:space="preserve"> </v>
      </c>
      <c r="W111" s="178" t="str">
        <f t="shared" si="46"/>
        <v xml:space="preserve"> </v>
      </c>
      <c r="X111" s="178" t="str">
        <f t="shared" si="47"/>
        <v xml:space="preserve"> </v>
      </c>
      <c r="Y111" s="178" t="str">
        <f t="shared" si="48"/>
        <v xml:space="preserve"> </v>
      </c>
      <c r="Z111" s="178" t="str">
        <f t="shared" si="49"/>
        <v xml:space="preserve"> </v>
      </c>
      <c r="AA111" s="178" t="str">
        <f t="shared" si="50"/>
        <v xml:space="preserve"> </v>
      </c>
      <c r="AB111" s="178" t="str">
        <f t="shared" si="51"/>
        <v xml:space="preserve"> </v>
      </c>
      <c r="AC111" s="178" t="str">
        <f t="shared" si="52"/>
        <v xml:space="preserve"> </v>
      </c>
      <c r="AD111" s="178" t="str">
        <f t="shared" si="53"/>
        <v xml:space="preserve"> </v>
      </c>
      <c r="AE111" s="178" t="str">
        <f t="shared" si="54"/>
        <v xml:space="preserve"> </v>
      </c>
      <c r="AF111" s="224" t="str">
        <f t="shared" si="55"/>
        <v xml:space="preserve"> </v>
      </c>
      <c r="AG111" s="224" t="str">
        <f t="shared" si="56"/>
        <v xml:space="preserve"> </v>
      </c>
      <c r="AH111" s="224" t="str">
        <f t="shared" si="57"/>
        <v xml:space="preserve"> </v>
      </c>
      <c r="AI111" s="224" t="str">
        <f t="shared" si="32"/>
        <v xml:space="preserve"> </v>
      </c>
      <c r="AJ111" s="224" t="str">
        <f t="shared" si="33"/>
        <v xml:space="preserve"> </v>
      </c>
      <c r="AK111" s="224" t="str">
        <f t="shared" si="58"/>
        <v xml:space="preserve"> </v>
      </c>
      <c r="AL111" s="224" t="str">
        <f>IF($A111="N/A"," ",IF(PV=1,0,'Pricing Inputs1'!R144))</f>
        <v xml:space="preserve"> </v>
      </c>
      <c r="AM111" s="313" t="str">
        <f t="shared" si="34"/>
        <v xml:space="preserve"> </v>
      </c>
      <c r="BQ111" t="str">
        <f t="shared" si="59"/>
        <v xml:space="preserve"> </v>
      </c>
      <c r="BR111" t="str">
        <f t="shared" si="60"/>
        <v xml:space="preserve"> </v>
      </c>
      <c r="BS111" t="str">
        <f t="shared" si="61"/>
        <v xml:space="preserve"> </v>
      </c>
    </row>
    <row r="112" spans="1:71" x14ac:dyDescent="0.2">
      <c r="A112" s="253" t="str">
        <f>IF(A111="N/A","N/A",IF(EDATE(A111,1)&gt;Inputs!$M$5,"N/A",EDATE(A111,1)))</f>
        <v>N/A</v>
      </c>
      <c r="B112" s="324" t="str">
        <f t="shared" si="35"/>
        <v xml:space="preserve"> </v>
      </c>
      <c r="C112" s="433" t="str">
        <f t="shared" si="36"/>
        <v xml:space="preserve"> </v>
      </c>
      <c r="D112" s="172" t="str">
        <f t="shared" si="37"/>
        <v xml:space="preserve"> </v>
      </c>
      <c r="E112" s="172" t="str">
        <f t="shared" si="38"/>
        <v xml:space="preserve"> </v>
      </c>
      <c r="F112" s="172" t="str">
        <f t="shared" si="39"/>
        <v xml:space="preserve"> </v>
      </c>
      <c r="G112" s="172" t="str">
        <f t="shared" si="40"/>
        <v xml:space="preserve"> </v>
      </c>
      <c r="H112" s="172" t="str">
        <f t="shared" si="41"/>
        <v xml:space="preserve"> </v>
      </c>
      <c r="I112" s="172" t="str">
        <f t="shared" si="42"/>
        <v xml:space="preserve"> </v>
      </c>
      <c r="J112" s="172" t="str">
        <f t="shared" si="43"/>
        <v xml:space="preserve"> </v>
      </c>
      <c r="K112" s="172" t="str">
        <f t="shared" si="44"/>
        <v xml:space="preserve"> </v>
      </c>
      <c r="L112" s="250" t="str">
        <f>IF($A112="N/A"," ",IF(Pricetype1=2,MAX(C112,0),IF(OR(Pricetype1=1,Pricetype1=4),IF(C112=0,0,(_xll.EURO(C112,Strikeprice1,0,0,($AH112+IF(Smile=TRUE,VLOOKUP(MAX(-5,Strikeprice1-C112),Volsmile,2),0)),($A112-DateToday)+15,IF(Pricetype1=1,1,0),0))),C112)))</f>
        <v xml:space="preserve"> </v>
      </c>
      <c r="M112" s="250" t="str">
        <f>IF($A112="N/A"," ",IF(Pricetype1=2,MAX(D112,0),IF(OR(Pricetype1=1,Pricetype1=4),IF(D112=0,0,(_xll.EURO(D112,Strikeprice1,0,0,($AH112+IF(Smile=TRUE,VLOOKUP(MAX(-5,Strikeprice1-D112),Volsmile,2),0)),($A112-DateToday)+15,IF(Pricetype1=1,1,0),0))),D112)))</f>
        <v xml:space="preserve"> </v>
      </c>
      <c r="N112" s="250" t="str">
        <f>IF($A112="N/A"," ",IF(Pricetype1=2,MAX(E112,0),IF(OR(Pricetype1=1,Pricetype1=4),IF(E112=0,0,(_xll.EURO(E112,Strikeprice1,0,0,($AK112+IF(Smile=TRUE,VLOOKUP(MAX(-5,Strikeprice1-E112),Volsmile,2),0)),($A112-DateToday)+15,IF(Pricetype1=1,1,0),0))),E112)))</f>
        <v xml:space="preserve"> </v>
      </c>
      <c r="O112" s="250" t="str">
        <f>IF($A112="N/A"," ",IF(Pricetype1=2,MAX(F112,0),IF(OR(Pricetype1=1,Pricetype1=4),IF(F112=0,0,(_xll.EURO(F112,Strikeprice1,0,0,($AK112+IF(Smile=TRUE,VLOOKUP(MAX(-5,Strikeprice1-F112),Volsmile,2),0)),($A112-DateToday)+15,IF(Pricetype1=1,1,0),0))),F112)))</f>
        <v xml:space="preserve"> </v>
      </c>
      <c r="P112" s="250" t="str">
        <f>IF($A112="N/A"," ",IF(Pricetype1=2,MAX(G112,0),IF(OR(Pricetype1=1,Pricetype1=4),IF(G112=0,0,(_xll.EURO(G112,Strikeprice1,0,0,($AK112+IF(Smile=TRUE,VLOOKUP(MAX(-5,Strikeprice1-G112),Volsmile,2),0)),($A112-DateToday)+15,IF(Pricetype1=1,1,0),0))),G112)))</f>
        <v xml:space="preserve"> </v>
      </c>
      <c r="Q112" s="250" t="str">
        <f>IF($A112="N/A"," ",IF(Pricetype1=2,MAX(H112,0),IF(OR(Pricetype1=1,Pricetype1=4),IF(H112=0,0,(_xll.EURO(H112,Strikeprice1,0,0,($AK112+IF(Smile=TRUE,VLOOKUP(MAX(-5,Strikeprice1-H112),Volsmile,2),0)),($A112-DateToday)+15,IF(Pricetype1=1,1,0),0))),H112)))</f>
        <v xml:space="preserve"> </v>
      </c>
      <c r="R112" s="250" t="str">
        <f>IF($A112="N/A"," ",IF(Pricetype1=2,MAX(I112,0),IF(OR(Pricetype1=1,Pricetype1=4),IF(I112=0,0,(_xll.EURO(I112,Strikeprice1,0,0,($AK112+IF(Smile=TRUE,VLOOKUP(MAX(-5,Strikeprice1-I112),Volsmile,2),0)),($A112-DateToday)+15,IF(Pricetype1=1,1,0),0))),I112)))</f>
        <v xml:space="preserve"> </v>
      </c>
      <c r="S112" s="250" t="str">
        <f>IF($A112="N/A"," ",IF(Pricetype1=2,MAX(J112,0),IF(OR(Pricetype1=1,Pricetype1=4),IF(J112=0,0,(_xll.EURO(J112,Strikeprice1,0,0,($AK112+IF(Smile=TRUE,VLOOKUP(MAX(-5,Strikeprice1-J112),Volsmile,2),0)),($A112-DateToday)+15,IF(Pricetype1=1,1,0),0))),J112)))</f>
        <v xml:space="preserve"> </v>
      </c>
      <c r="T112" s="250" t="str">
        <f>IF($A112="N/A"," ",IF(Pricetype1=2,MAX(K112,0),IF(OR(Pricetype1=1,Pricetype1=4),IF(K112=0,0,(_xll.EURO(K112,Strikeprice1,0,0,($AK112+IF(Smile=TRUE,VLOOKUP(MAX(-5,Strikeprice1-K112),Volsmile,2),0)),($A112-DateToday)+15,IF(Pricetype1=1,1,0),0))),K112)))</f>
        <v xml:space="preserve"> </v>
      </c>
      <c r="U112" s="177" t="str">
        <f t="shared" si="31"/>
        <v xml:space="preserve"> </v>
      </c>
      <c r="V112" s="178" t="str">
        <f t="shared" si="45"/>
        <v xml:space="preserve"> </v>
      </c>
      <c r="W112" s="178" t="str">
        <f t="shared" si="46"/>
        <v xml:space="preserve"> </v>
      </c>
      <c r="X112" s="178" t="str">
        <f t="shared" si="47"/>
        <v xml:space="preserve"> </v>
      </c>
      <c r="Y112" s="178" t="str">
        <f t="shared" si="48"/>
        <v xml:space="preserve"> </v>
      </c>
      <c r="Z112" s="178" t="str">
        <f t="shared" si="49"/>
        <v xml:space="preserve"> </v>
      </c>
      <c r="AA112" s="178" t="str">
        <f t="shared" si="50"/>
        <v xml:space="preserve"> </v>
      </c>
      <c r="AB112" s="178" t="str">
        <f t="shared" si="51"/>
        <v xml:space="preserve"> </v>
      </c>
      <c r="AC112" s="178" t="str">
        <f t="shared" si="52"/>
        <v xml:space="preserve"> </v>
      </c>
      <c r="AD112" s="178" t="str">
        <f t="shared" si="53"/>
        <v xml:space="preserve"> </v>
      </c>
      <c r="AE112" s="178" t="str">
        <f t="shared" si="54"/>
        <v xml:space="preserve"> </v>
      </c>
      <c r="AF112" s="224" t="str">
        <f t="shared" si="55"/>
        <v xml:space="preserve"> </v>
      </c>
      <c r="AG112" s="224" t="str">
        <f t="shared" si="56"/>
        <v xml:space="preserve"> </v>
      </c>
      <c r="AH112" s="224" t="str">
        <f t="shared" si="57"/>
        <v xml:space="preserve"> </v>
      </c>
      <c r="AI112" s="224" t="str">
        <f t="shared" si="32"/>
        <v xml:space="preserve"> </v>
      </c>
      <c r="AJ112" s="224" t="str">
        <f t="shared" si="33"/>
        <v xml:space="preserve"> </v>
      </c>
      <c r="AK112" s="224" t="str">
        <f t="shared" si="58"/>
        <v xml:space="preserve"> </v>
      </c>
      <c r="AL112" s="224" t="str">
        <f>IF($A112="N/A"," ",IF(PV=1,0,'Pricing Inputs1'!R145))</f>
        <v xml:space="preserve"> </v>
      </c>
      <c r="AM112" s="313" t="str">
        <f t="shared" si="34"/>
        <v xml:space="preserve"> </v>
      </c>
      <c r="BQ112" t="str">
        <f t="shared" si="59"/>
        <v xml:space="preserve"> </v>
      </c>
      <c r="BR112" t="str">
        <f t="shared" si="60"/>
        <v xml:space="preserve"> </v>
      </c>
      <c r="BS112" t="str">
        <f t="shared" si="61"/>
        <v xml:space="preserve"> </v>
      </c>
    </row>
    <row r="113" spans="1:71" x14ac:dyDescent="0.2">
      <c r="A113" s="253" t="str">
        <f>IF(A112="N/A","N/A",IF(EDATE(A112,1)&gt;Inputs!$M$5,"N/A",EDATE(A112,1)))</f>
        <v>N/A</v>
      </c>
      <c r="B113" s="324" t="str">
        <f t="shared" si="35"/>
        <v xml:space="preserve"> </v>
      </c>
      <c r="C113" s="433" t="str">
        <f t="shared" si="36"/>
        <v xml:space="preserve"> </v>
      </c>
      <c r="D113" s="172" t="str">
        <f t="shared" si="37"/>
        <v xml:space="preserve"> </v>
      </c>
      <c r="E113" s="172" t="str">
        <f t="shared" si="38"/>
        <v xml:space="preserve"> </v>
      </c>
      <c r="F113" s="172" t="str">
        <f t="shared" si="39"/>
        <v xml:space="preserve"> </v>
      </c>
      <c r="G113" s="172" t="str">
        <f t="shared" si="40"/>
        <v xml:space="preserve"> </v>
      </c>
      <c r="H113" s="172" t="str">
        <f t="shared" si="41"/>
        <v xml:space="preserve"> </v>
      </c>
      <c r="I113" s="172" t="str">
        <f t="shared" si="42"/>
        <v xml:space="preserve"> </v>
      </c>
      <c r="J113" s="172" t="str">
        <f t="shared" si="43"/>
        <v xml:space="preserve"> </v>
      </c>
      <c r="K113" s="172" t="str">
        <f t="shared" si="44"/>
        <v xml:space="preserve"> </v>
      </c>
      <c r="L113" s="250" t="str">
        <f>IF($A113="N/A"," ",IF(Pricetype1=2,MAX(C113,0),IF(OR(Pricetype1=1,Pricetype1=4),IF(C113=0,0,(_xll.EURO(C113,Strikeprice1,0,0,($AH113+IF(Smile=TRUE,VLOOKUP(MAX(-5,Strikeprice1-C113),Volsmile,2),0)),($A113-DateToday)+15,IF(Pricetype1=1,1,0),0))),C113)))</f>
        <v xml:space="preserve"> </v>
      </c>
      <c r="M113" s="250" t="str">
        <f>IF($A113="N/A"," ",IF(Pricetype1=2,MAX(D113,0),IF(OR(Pricetype1=1,Pricetype1=4),IF(D113=0,0,(_xll.EURO(D113,Strikeprice1,0,0,($AH113+IF(Smile=TRUE,VLOOKUP(MAX(-5,Strikeprice1-D113),Volsmile,2),0)),($A113-DateToday)+15,IF(Pricetype1=1,1,0),0))),D113)))</f>
        <v xml:space="preserve"> </v>
      </c>
      <c r="N113" s="250" t="str">
        <f>IF($A113="N/A"," ",IF(Pricetype1=2,MAX(E113,0),IF(OR(Pricetype1=1,Pricetype1=4),IF(E113=0,0,(_xll.EURO(E113,Strikeprice1,0,0,($AK113+IF(Smile=TRUE,VLOOKUP(MAX(-5,Strikeprice1-E113),Volsmile,2),0)),($A113-DateToday)+15,IF(Pricetype1=1,1,0),0))),E113)))</f>
        <v xml:space="preserve"> </v>
      </c>
      <c r="O113" s="250" t="str">
        <f>IF($A113="N/A"," ",IF(Pricetype1=2,MAX(F113,0),IF(OR(Pricetype1=1,Pricetype1=4),IF(F113=0,0,(_xll.EURO(F113,Strikeprice1,0,0,($AK113+IF(Smile=TRUE,VLOOKUP(MAX(-5,Strikeprice1-F113),Volsmile,2),0)),($A113-DateToday)+15,IF(Pricetype1=1,1,0),0))),F113)))</f>
        <v xml:space="preserve"> </v>
      </c>
      <c r="P113" s="250" t="str">
        <f>IF($A113="N/A"," ",IF(Pricetype1=2,MAX(G113,0),IF(OR(Pricetype1=1,Pricetype1=4),IF(G113=0,0,(_xll.EURO(G113,Strikeprice1,0,0,($AK113+IF(Smile=TRUE,VLOOKUP(MAX(-5,Strikeprice1-G113),Volsmile,2),0)),($A113-DateToday)+15,IF(Pricetype1=1,1,0),0))),G113)))</f>
        <v xml:space="preserve"> </v>
      </c>
      <c r="Q113" s="250" t="str">
        <f>IF($A113="N/A"," ",IF(Pricetype1=2,MAX(H113,0),IF(OR(Pricetype1=1,Pricetype1=4),IF(H113=0,0,(_xll.EURO(H113,Strikeprice1,0,0,($AK113+IF(Smile=TRUE,VLOOKUP(MAX(-5,Strikeprice1-H113),Volsmile,2),0)),($A113-DateToday)+15,IF(Pricetype1=1,1,0),0))),H113)))</f>
        <v xml:space="preserve"> </v>
      </c>
      <c r="R113" s="250" t="str">
        <f>IF($A113="N/A"," ",IF(Pricetype1=2,MAX(I113,0),IF(OR(Pricetype1=1,Pricetype1=4),IF(I113=0,0,(_xll.EURO(I113,Strikeprice1,0,0,($AK113+IF(Smile=TRUE,VLOOKUP(MAX(-5,Strikeprice1-I113),Volsmile,2),0)),($A113-DateToday)+15,IF(Pricetype1=1,1,0),0))),I113)))</f>
        <v xml:space="preserve"> </v>
      </c>
      <c r="S113" s="250" t="str">
        <f>IF($A113="N/A"," ",IF(Pricetype1=2,MAX(J113,0),IF(OR(Pricetype1=1,Pricetype1=4),IF(J113=0,0,(_xll.EURO(J113,Strikeprice1,0,0,($AK113+IF(Smile=TRUE,VLOOKUP(MAX(-5,Strikeprice1-J113),Volsmile,2),0)),($A113-DateToday)+15,IF(Pricetype1=1,1,0),0))),J113)))</f>
        <v xml:space="preserve"> </v>
      </c>
      <c r="T113" s="250" t="str">
        <f>IF($A113="N/A"," ",IF(Pricetype1=2,MAX(K113,0),IF(OR(Pricetype1=1,Pricetype1=4),IF(K113=0,0,(_xll.EURO(K113,Strikeprice1,0,0,($AK113+IF(Smile=TRUE,VLOOKUP(MAX(-5,Strikeprice1-K113),Volsmile,2),0)),($A113-DateToday)+15,IF(Pricetype1=1,1,0),0))),K113)))</f>
        <v xml:space="preserve"> </v>
      </c>
      <c r="U113" s="177" t="str">
        <f t="shared" si="31"/>
        <v xml:space="preserve"> </v>
      </c>
      <c r="V113" s="178" t="str">
        <f t="shared" si="45"/>
        <v xml:space="preserve"> </v>
      </c>
      <c r="W113" s="178" t="str">
        <f t="shared" si="46"/>
        <v xml:space="preserve"> </v>
      </c>
      <c r="X113" s="178" t="str">
        <f t="shared" si="47"/>
        <v xml:space="preserve"> </v>
      </c>
      <c r="Y113" s="178" t="str">
        <f t="shared" si="48"/>
        <v xml:space="preserve"> </v>
      </c>
      <c r="Z113" s="178" t="str">
        <f t="shared" si="49"/>
        <v xml:space="preserve"> </v>
      </c>
      <c r="AA113" s="178" t="str">
        <f t="shared" si="50"/>
        <v xml:space="preserve"> </v>
      </c>
      <c r="AB113" s="178" t="str">
        <f t="shared" si="51"/>
        <v xml:space="preserve"> </v>
      </c>
      <c r="AC113" s="178" t="str">
        <f t="shared" si="52"/>
        <v xml:space="preserve"> </v>
      </c>
      <c r="AD113" s="178" t="str">
        <f t="shared" si="53"/>
        <v xml:space="preserve"> </v>
      </c>
      <c r="AE113" s="178" t="str">
        <f t="shared" si="54"/>
        <v xml:space="preserve"> </v>
      </c>
      <c r="AF113" s="224" t="str">
        <f t="shared" si="55"/>
        <v xml:space="preserve"> </v>
      </c>
      <c r="AG113" s="224" t="str">
        <f t="shared" si="56"/>
        <v xml:space="preserve"> </v>
      </c>
      <c r="AH113" s="224" t="str">
        <f t="shared" si="57"/>
        <v xml:space="preserve"> </v>
      </c>
      <c r="AI113" s="224" t="str">
        <f t="shared" si="32"/>
        <v xml:space="preserve"> </v>
      </c>
      <c r="AJ113" s="224" t="str">
        <f t="shared" si="33"/>
        <v xml:space="preserve"> </v>
      </c>
      <c r="AK113" s="224" t="str">
        <f t="shared" si="58"/>
        <v xml:space="preserve"> </v>
      </c>
      <c r="AL113" s="224" t="str">
        <f>IF($A113="N/A"," ",IF(PV=1,0,'Pricing Inputs1'!R146))</f>
        <v xml:space="preserve"> </v>
      </c>
      <c r="AM113" s="313" t="str">
        <f t="shared" si="34"/>
        <v xml:space="preserve"> </v>
      </c>
      <c r="BQ113" t="str">
        <f t="shared" si="59"/>
        <v xml:space="preserve"> </v>
      </c>
      <c r="BR113" t="str">
        <f t="shared" si="60"/>
        <v xml:space="preserve"> </v>
      </c>
      <c r="BS113" t="str">
        <f t="shared" si="61"/>
        <v xml:space="preserve"> </v>
      </c>
    </row>
    <row r="114" spans="1:71" x14ac:dyDescent="0.2">
      <c r="A114" s="253" t="str">
        <f>IF(A113="N/A","N/A",IF(EDATE(A113,1)&gt;Inputs!$M$5,"N/A",EDATE(A113,1)))</f>
        <v>N/A</v>
      </c>
      <c r="B114" s="324" t="str">
        <f t="shared" si="35"/>
        <v xml:space="preserve"> </v>
      </c>
      <c r="C114" s="433" t="str">
        <f t="shared" si="36"/>
        <v xml:space="preserve"> </v>
      </c>
      <c r="D114" s="172" t="str">
        <f t="shared" si="37"/>
        <v xml:space="preserve"> </v>
      </c>
      <c r="E114" s="172" t="str">
        <f t="shared" si="38"/>
        <v xml:space="preserve"> </v>
      </c>
      <c r="F114" s="172" t="str">
        <f t="shared" si="39"/>
        <v xml:space="preserve"> </v>
      </c>
      <c r="G114" s="172" t="str">
        <f t="shared" si="40"/>
        <v xml:space="preserve"> </v>
      </c>
      <c r="H114" s="172" t="str">
        <f t="shared" si="41"/>
        <v xml:space="preserve"> </v>
      </c>
      <c r="I114" s="172" t="str">
        <f t="shared" si="42"/>
        <v xml:space="preserve"> </v>
      </c>
      <c r="J114" s="172" t="str">
        <f t="shared" si="43"/>
        <v xml:space="preserve"> </v>
      </c>
      <c r="K114" s="172" t="str">
        <f t="shared" si="44"/>
        <v xml:space="preserve"> </v>
      </c>
      <c r="L114" s="250" t="str">
        <f>IF($A114="N/A"," ",IF(Pricetype1=2,MAX(C114,0),IF(OR(Pricetype1=1,Pricetype1=4),IF(C114=0,0,(_xll.EURO(C114,Strikeprice1,0,0,($AH114+IF(Smile=TRUE,VLOOKUP(MAX(-5,Strikeprice1-C114),Volsmile,2),0)),($A114-DateToday)+15,IF(Pricetype1=1,1,0),0))),C114)))</f>
        <v xml:space="preserve"> </v>
      </c>
      <c r="M114" s="250" t="str">
        <f>IF($A114="N/A"," ",IF(Pricetype1=2,MAX(D114,0),IF(OR(Pricetype1=1,Pricetype1=4),IF(D114=0,0,(_xll.EURO(D114,Strikeprice1,0,0,($AH114+IF(Smile=TRUE,VLOOKUP(MAX(-5,Strikeprice1-D114),Volsmile,2),0)),($A114-DateToday)+15,IF(Pricetype1=1,1,0),0))),D114)))</f>
        <v xml:space="preserve"> </v>
      </c>
      <c r="N114" s="250" t="str">
        <f>IF($A114="N/A"," ",IF(Pricetype1=2,MAX(E114,0),IF(OR(Pricetype1=1,Pricetype1=4),IF(E114=0,0,(_xll.EURO(E114,Strikeprice1,0,0,($AK114+IF(Smile=TRUE,VLOOKUP(MAX(-5,Strikeprice1-E114),Volsmile,2),0)),($A114-DateToday)+15,IF(Pricetype1=1,1,0),0))),E114)))</f>
        <v xml:space="preserve"> </v>
      </c>
      <c r="O114" s="250" t="str">
        <f>IF($A114="N/A"," ",IF(Pricetype1=2,MAX(F114,0),IF(OR(Pricetype1=1,Pricetype1=4),IF(F114=0,0,(_xll.EURO(F114,Strikeprice1,0,0,($AK114+IF(Smile=TRUE,VLOOKUP(MAX(-5,Strikeprice1-F114),Volsmile,2),0)),($A114-DateToday)+15,IF(Pricetype1=1,1,0),0))),F114)))</f>
        <v xml:space="preserve"> </v>
      </c>
      <c r="P114" s="250" t="str">
        <f>IF($A114="N/A"," ",IF(Pricetype1=2,MAX(G114,0),IF(OR(Pricetype1=1,Pricetype1=4),IF(G114=0,0,(_xll.EURO(G114,Strikeprice1,0,0,($AK114+IF(Smile=TRUE,VLOOKUP(MAX(-5,Strikeprice1-G114),Volsmile,2),0)),($A114-DateToday)+15,IF(Pricetype1=1,1,0),0))),G114)))</f>
        <v xml:space="preserve"> </v>
      </c>
      <c r="Q114" s="250" t="str">
        <f>IF($A114="N/A"," ",IF(Pricetype1=2,MAX(H114,0),IF(OR(Pricetype1=1,Pricetype1=4),IF(H114=0,0,(_xll.EURO(H114,Strikeprice1,0,0,($AK114+IF(Smile=TRUE,VLOOKUP(MAX(-5,Strikeprice1-H114),Volsmile,2),0)),($A114-DateToday)+15,IF(Pricetype1=1,1,0),0))),H114)))</f>
        <v xml:space="preserve"> </v>
      </c>
      <c r="R114" s="250" t="str">
        <f>IF($A114="N/A"," ",IF(Pricetype1=2,MAX(I114,0),IF(OR(Pricetype1=1,Pricetype1=4),IF(I114=0,0,(_xll.EURO(I114,Strikeprice1,0,0,($AK114+IF(Smile=TRUE,VLOOKUP(MAX(-5,Strikeprice1-I114),Volsmile,2),0)),($A114-DateToday)+15,IF(Pricetype1=1,1,0),0))),I114)))</f>
        <v xml:space="preserve"> </v>
      </c>
      <c r="S114" s="250" t="str">
        <f>IF($A114="N/A"," ",IF(Pricetype1=2,MAX(J114,0),IF(OR(Pricetype1=1,Pricetype1=4),IF(J114=0,0,(_xll.EURO(J114,Strikeprice1,0,0,($AK114+IF(Smile=TRUE,VLOOKUP(MAX(-5,Strikeprice1-J114),Volsmile,2),0)),($A114-DateToday)+15,IF(Pricetype1=1,1,0),0))),J114)))</f>
        <v xml:space="preserve"> </v>
      </c>
      <c r="T114" s="250" t="str">
        <f>IF($A114="N/A"," ",IF(Pricetype1=2,MAX(K114,0),IF(OR(Pricetype1=1,Pricetype1=4),IF(K114=0,0,(_xll.EURO(K114,Strikeprice1,0,0,($AK114+IF(Smile=TRUE,VLOOKUP(MAX(-5,Strikeprice1-K114),Volsmile,2),0)),($A114-DateToday)+15,IF(Pricetype1=1,1,0),0))),K114)))</f>
        <v xml:space="preserve"> </v>
      </c>
      <c r="U114" s="177" t="str">
        <f t="shared" si="31"/>
        <v xml:space="preserve"> </v>
      </c>
      <c r="V114" s="178" t="str">
        <f t="shared" si="45"/>
        <v xml:space="preserve"> </v>
      </c>
      <c r="W114" s="178" t="str">
        <f t="shared" si="46"/>
        <v xml:space="preserve"> </v>
      </c>
      <c r="X114" s="178" t="str">
        <f t="shared" si="47"/>
        <v xml:space="preserve"> </v>
      </c>
      <c r="Y114" s="178" t="str">
        <f t="shared" si="48"/>
        <v xml:space="preserve"> </v>
      </c>
      <c r="Z114" s="178" t="str">
        <f t="shared" si="49"/>
        <v xml:space="preserve"> </v>
      </c>
      <c r="AA114" s="178" t="str">
        <f t="shared" si="50"/>
        <v xml:space="preserve"> </v>
      </c>
      <c r="AB114" s="178" t="str">
        <f t="shared" si="51"/>
        <v xml:space="preserve"> </v>
      </c>
      <c r="AC114" s="178" t="str">
        <f t="shared" si="52"/>
        <v xml:space="preserve"> </v>
      </c>
      <c r="AD114" s="178" t="str">
        <f t="shared" si="53"/>
        <v xml:space="preserve"> </v>
      </c>
      <c r="AE114" s="178" t="str">
        <f t="shared" si="54"/>
        <v xml:space="preserve"> </v>
      </c>
      <c r="AF114" s="224" t="str">
        <f t="shared" si="55"/>
        <v xml:space="preserve"> </v>
      </c>
      <c r="AG114" s="224" t="str">
        <f t="shared" si="56"/>
        <v xml:space="preserve"> </v>
      </c>
      <c r="AH114" s="224" t="str">
        <f t="shared" si="57"/>
        <v xml:space="preserve"> </v>
      </c>
      <c r="AI114" s="224" t="str">
        <f t="shared" si="32"/>
        <v xml:space="preserve"> </v>
      </c>
      <c r="AJ114" s="224" t="str">
        <f t="shared" si="33"/>
        <v xml:space="preserve"> </v>
      </c>
      <c r="AK114" s="224" t="str">
        <f t="shared" si="58"/>
        <v xml:space="preserve"> </v>
      </c>
      <c r="AL114" s="224" t="str">
        <f>IF($A114="N/A"," ",IF(PV=1,0,'Pricing Inputs1'!R147))</f>
        <v xml:space="preserve"> </v>
      </c>
      <c r="AM114" s="313" t="str">
        <f t="shared" si="34"/>
        <v xml:space="preserve"> </v>
      </c>
      <c r="BQ114" t="str">
        <f t="shared" si="59"/>
        <v xml:space="preserve"> </v>
      </c>
      <c r="BR114" t="str">
        <f t="shared" si="60"/>
        <v xml:space="preserve"> </v>
      </c>
      <c r="BS114" t="str">
        <f t="shared" si="61"/>
        <v xml:space="preserve"> </v>
      </c>
    </row>
    <row r="115" spans="1:71" x14ac:dyDescent="0.2">
      <c r="A115" s="253" t="str">
        <f>IF(A114="N/A","N/A",IF(EDATE(A114,1)&gt;Inputs!$M$5,"N/A",EDATE(A114,1)))</f>
        <v>N/A</v>
      </c>
      <c r="B115" s="324" t="str">
        <f t="shared" si="35"/>
        <v xml:space="preserve"> </v>
      </c>
      <c r="C115" s="433" t="str">
        <f t="shared" si="36"/>
        <v xml:space="preserve"> </v>
      </c>
      <c r="D115" s="172" t="str">
        <f t="shared" si="37"/>
        <v xml:space="preserve"> </v>
      </c>
      <c r="E115" s="172" t="str">
        <f t="shared" si="38"/>
        <v xml:space="preserve"> </v>
      </c>
      <c r="F115" s="172" t="str">
        <f t="shared" si="39"/>
        <v xml:space="preserve"> </v>
      </c>
      <c r="G115" s="172" t="str">
        <f t="shared" si="40"/>
        <v xml:space="preserve"> </v>
      </c>
      <c r="H115" s="172" t="str">
        <f t="shared" si="41"/>
        <v xml:space="preserve"> </v>
      </c>
      <c r="I115" s="172" t="str">
        <f t="shared" si="42"/>
        <v xml:space="preserve"> </v>
      </c>
      <c r="J115" s="172" t="str">
        <f t="shared" si="43"/>
        <v xml:space="preserve"> </v>
      </c>
      <c r="K115" s="172" t="str">
        <f t="shared" si="44"/>
        <v xml:space="preserve"> </v>
      </c>
      <c r="L115" s="250" t="str">
        <f>IF($A115="N/A"," ",IF(Pricetype1=2,MAX(C115,0),IF(OR(Pricetype1=1,Pricetype1=4),IF(C115=0,0,(_xll.EURO(C115,Strikeprice1,0,0,($AH115+IF(Smile=TRUE,VLOOKUP(MAX(-5,Strikeprice1-C115),Volsmile,2),0)),($A115-DateToday)+15,IF(Pricetype1=1,1,0),0))),C115)))</f>
        <v xml:space="preserve"> </v>
      </c>
      <c r="M115" s="250" t="str">
        <f>IF($A115="N/A"," ",IF(Pricetype1=2,MAX(D115,0),IF(OR(Pricetype1=1,Pricetype1=4),IF(D115=0,0,(_xll.EURO(D115,Strikeprice1,0,0,($AH115+IF(Smile=TRUE,VLOOKUP(MAX(-5,Strikeprice1-D115),Volsmile,2),0)),($A115-DateToday)+15,IF(Pricetype1=1,1,0),0))),D115)))</f>
        <v xml:space="preserve"> </v>
      </c>
      <c r="N115" s="250" t="str">
        <f>IF($A115="N/A"," ",IF(Pricetype1=2,MAX(E115,0),IF(OR(Pricetype1=1,Pricetype1=4),IF(E115=0,0,(_xll.EURO(E115,Strikeprice1,0,0,($AK115+IF(Smile=TRUE,VLOOKUP(MAX(-5,Strikeprice1-E115),Volsmile,2),0)),($A115-DateToday)+15,IF(Pricetype1=1,1,0),0))),E115)))</f>
        <v xml:space="preserve"> </v>
      </c>
      <c r="O115" s="250" t="str">
        <f>IF($A115="N/A"," ",IF(Pricetype1=2,MAX(F115,0),IF(OR(Pricetype1=1,Pricetype1=4),IF(F115=0,0,(_xll.EURO(F115,Strikeprice1,0,0,($AK115+IF(Smile=TRUE,VLOOKUP(MAX(-5,Strikeprice1-F115),Volsmile,2),0)),($A115-DateToday)+15,IF(Pricetype1=1,1,0),0))),F115)))</f>
        <v xml:space="preserve"> </v>
      </c>
      <c r="P115" s="250" t="str">
        <f>IF($A115="N/A"," ",IF(Pricetype1=2,MAX(G115,0),IF(OR(Pricetype1=1,Pricetype1=4),IF(G115=0,0,(_xll.EURO(G115,Strikeprice1,0,0,($AK115+IF(Smile=TRUE,VLOOKUP(MAX(-5,Strikeprice1-G115),Volsmile,2),0)),($A115-DateToday)+15,IF(Pricetype1=1,1,0),0))),G115)))</f>
        <v xml:space="preserve"> </v>
      </c>
      <c r="Q115" s="250" t="str">
        <f>IF($A115="N/A"," ",IF(Pricetype1=2,MAX(H115,0),IF(OR(Pricetype1=1,Pricetype1=4),IF(H115=0,0,(_xll.EURO(H115,Strikeprice1,0,0,($AK115+IF(Smile=TRUE,VLOOKUP(MAX(-5,Strikeprice1-H115),Volsmile,2),0)),($A115-DateToday)+15,IF(Pricetype1=1,1,0),0))),H115)))</f>
        <v xml:space="preserve"> </v>
      </c>
      <c r="R115" s="250" t="str">
        <f>IF($A115="N/A"," ",IF(Pricetype1=2,MAX(I115,0),IF(OR(Pricetype1=1,Pricetype1=4),IF(I115=0,0,(_xll.EURO(I115,Strikeprice1,0,0,($AK115+IF(Smile=TRUE,VLOOKUP(MAX(-5,Strikeprice1-I115),Volsmile,2),0)),($A115-DateToday)+15,IF(Pricetype1=1,1,0),0))),I115)))</f>
        <v xml:space="preserve"> </v>
      </c>
      <c r="S115" s="250" t="str">
        <f>IF($A115="N/A"," ",IF(Pricetype1=2,MAX(J115,0),IF(OR(Pricetype1=1,Pricetype1=4),IF(J115=0,0,(_xll.EURO(J115,Strikeprice1,0,0,($AK115+IF(Smile=TRUE,VLOOKUP(MAX(-5,Strikeprice1-J115),Volsmile,2),0)),($A115-DateToday)+15,IF(Pricetype1=1,1,0),0))),J115)))</f>
        <v xml:space="preserve"> </v>
      </c>
      <c r="T115" s="250" t="str">
        <f>IF($A115="N/A"," ",IF(Pricetype1=2,MAX(K115,0),IF(OR(Pricetype1=1,Pricetype1=4),IF(K115=0,0,(_xll.EURO(K115,Strikeprice1,0,0,($AK115+IF(Smile=TRUE,VLOOKUP(MAX(-5,Strikeprice1-K115),Volsmile,2),0)),($A115-DateToday)+15,IF(Pricetype1=1,1,0),0))),K115)))</f>
        <v xml:space="preserve"> </v>
      </c>
      <c r="U115" s="177" t="str">
        <f t="shared" si="31"/>
        <v xml:space="preserve"> </v>
      </c>
      <c r="V115" s="178" t="str">
        <f t="shared" si="45"/>
        <v xml:space="preserve"> </v>
      </c>
      <c r="W115" s="178" t="str">
        <f t="shared" si="46"/>
        <v xml:space="preserve"> </v>
      </c>
      <c r="X115" s="178" t="str">
        <f t="shared" si="47"/>
        <v xml:space="preserve"> </v>
      </c>
      <c r="Y115" s="178" t="str">
        <f t="shared" si="48"/>
        <v xml:space="preserve"> </v>
      </c>
      <c r="Z115" s="178" t="str">
        <f t="shared" si="49"/>
        <v xml:space="preserve"> </v>
      </c>
      <c r="AA115" s="178" t="str">
        <f t="shared" si="50"/>
        <v xml:space="preserve"> </v>
      </c>
      <c r="AB115" s="178" t="str">
        <f t="shared" si="51"/>
        <v xml:space="preserve"> </v>
      </c>
      <c r="AC115" s="178" t="str">
        <f t="shared" si="52"/>
        <v xml:space="preserve"> </v>
      </c>
      <c r="AD115" s="178" t="str">
        <f t="shared" si="53"/>
        <v xml:space="preserve"> </v>
      </c>
      <c r="AE115" s="178" t="str">
        <f t="shared" si="54"/>
        <v xml:space="preserve"> </v>
      </c>
      <c r="AF115" s="224" t="str">
        <f t="shared" si="55"/>
        <v xml:space="preserve"> </v>
      </c>
      <c r="AG115" s="224" t="str">
        <f t="shared" si="56"/>
        <v xml:space="preserve"> </v>
      </c>
      <c r="AH115" s="224" t="str">
        <f t="shared" si="57"/>
        <v xml:space="preserve"> </v>
      </c>
      <c r="AI115" s="224" t="str">
        <f t="shared" si="32"/>
        <v xml:space="preserve"> </v>
      </c>
      <c r="AJ115" s="224" t="str">
        <f t="shared" si="33"/>
        <v xml:space="preserve"> </v>
      </c>
      <c r="AK115" s="224" t="str">
        <f t="shared" si="58"/>
        <v xml:space="preserve"> </v>
      </c>
      <c r="AL115" s="224" t="str">
        <f>IF($A115="N/A"," ",IF(PV=1,0,'Pricing Inputs1'!R148))</f>
        <v xml:space="preserve"> </v>
      </c>
      <c r="AM115" s="313" t="str">
        <f t="shared" si="34"/>
        <v xml:space="preserve"> </v>
      </c>
      <c r="BQ115" t="str">
        <f t="shared" si="59"/>
        <v xml:space="preserve"> </v>
      </c>
      <c r="BR115" t="str">
        <f t="shared" si="60"/>
        <v xml:space="preserve"> </v>
      </c>
      <c r="BS115" t="str">
        <f t="shared" si="61"/>
        <v xml:space="preserve"> </v>
      </c>
    </row>
    <row r="116" spans="1:71" x14ac:dyDescent="0.2">
      <c r="A116" s="253" t="str">
        <f>IF(A115="N/A","N/A",IF(EDATE(A115,1)&gt;Inputs!$M$5,"N/A",EDATE(A115,1)))</f>
        <v>N/A</v>
      </c>
      <c r="B116" s="324" t="str">
        <f t="shared" si="35"/>
        <v xml:space="preserve"> </v>
      </c>
      <c r="C116" s="433" t="str">
        <f t="shared" si="36"/>
        <v xml:space="preserve"> </v>
      </c>
      <c r="D116" s="172" t="str">
        <f t="shared" si="37"/>
        <v xml:space="preserve"> </v>
      </c>
      <c r="E116" s="172" t="str">
        <f t="shared" si="38"/>
        <v xml:space="preserve"> </v>
      </c>
      <c r="F116" s="172" t="str">
        <f t="shared" si="39"/>
        <v xml:space="preserve"> </v>
      </c>
      <c r="G116" s="172" t="str">
        <f t="shared" si="40"/>
        <v xml:space="preserve"> </v>
      </c>
      <c r="H116" s="172" t="str">
        <f t="shared" si="41"/>
        <v xml:space="preserve"> </v>
      </c>
      <c r="I116" s="172" t="str">
        <f t="shared" si="42"/>
        <v xml:space="preserve"> </v>
      </c>
      <c r="J116" s="172" t="str">
        <f t="shared" si="43"/>
        <v xml:space="preserve"> </v>
      </c>
      <c r="K116" s="172" t="str">
        <f t="shared" si="44"/>
        <v xml:space="preserve"> </v>
      </c>
      <c r="L116" s="250" t="str">
        <f>IF($A116="N/A"," ",IF(Pricetype1=2,MAX(C116,0),IF(OR(Pricetype1=1,Pricetype1=4),IF(C116=0,0,(_xll.EURO(C116,Strikeprice1,0,0,($AH116+IF(Smile=TRUE,VLOOKUP(MAX(-5,Strikeprice1-C116),Volsmile,2),0)),($A116-DateToday)+15,IF(Pricetype1=1,1,0),0))),C116)))</f>
        <v xml:space="preserve"> </v>
      </c>
      <c r="M116" s="250" t="str">
        <f>IF($A116="N/A"," ",IF(Pricetype1=2,MAX(D116,0),IF(OR(Pricetype1=1,Pricetype1=4),IF(D116=0,0,(_xll.EURO(D116,Strikeprice1,0,0,($AH116+IF(Smile=TRUE,VLOOKUP(MAX(-5,Strikeprice1-D116),Volsmile,2),0)),($A116-DateToday)+15,IF(Pricetype1=1,1,0),0))),D116)))</f>
        <v xml:space="preserve"> </v>
      </c>
      <c r="N116" s="250" t="str">
        <f>IF($A116="N/A"," ",IF(Pricetype1=2,MAX(E116,0),IF(OR(Pricetype1=1,Pricetype1=4),IF(E116=0,0,(_xll.EURO(E116,Strikeprice1,0,0,($AK116+IF(Smile=TRUE,VLOOKUP(MAX(-5,Strikeprice1-E116),Volsmile,2),0)),($A116-DateToday)+15,IF(Pricetype1=1,1,0),0))),E116)))</f>
        <v xml:space="preserve"> </v>
      </c>
      <c r="O116" s="250" t="str">
        <f>IF($A116="N/A"," ",IF(Pricetype1=2,MAX(F116,0),IF(OR(Pricetype1=1,Pricetype1=4),IF(F116=0,0,(_xll.EURO(F116,Strikeprice1,0,0,($AK116+IF(Smile=TRUE,VLOOKUP(MAX(-5,Strikeprice1-F116),Volsmile,2),0)),($A116-DateToday)+15,IF(Pricetype1=1,1,0),0))),F116)))</f>
        <v xml:space="preserve"> </v>
      </c>
      <c r="P116" s="250" t="str">
        <f>IF($A116="N/A"," ",IF(Pricetype1=2,MAX(G116,0),IF(OR(Pricetype1=1,Pricetype1=4),IF(G116=0,0,(_xll.EURO(G116,Strikeprice1,0,0,($AK116+IF(Smile=TRUE,VLOOKUP(MAX(-5,Strikeprice1-G116),Volsmile,2),0)),($A116-DateToday)+15,IF(Pricetype1=1,1,0),0))),G116)))</f>
        <v xml:space="preserve"> </v>
      </c>
      <c r="Q116" s="250" t="str">
        <f>IF($A116="N/A"," ",IF(Pricetype1=2,MAX(H116,0),IF(OR(Pricetype1=1,Pricetype1=4),IF(H116=0,0,(_xll.EURO(H116,Strikeprice1,0,0,($AK116+IF(Smile=TRUE,VLOOKUP(MAX(-5,Strikeprice1-H116),Volsmile,2),0)),($A116-DateToday)+15,IF(Pricetype1=1,1,0),0))),H116)))</f>
        <v xml:space="preserve"> </v>
      </c>
      <c r="R116" s="250" t="str">
        <f>IF($A116="N/A"," ",IF(Pricetype1=2,MAX(I116,0),IF(OR(Pricetype1=1,Pricetype1=4),IF(I116=0,0,(_xll.EURO(I116,Strikeprice1,0,0,($AK116+IF(Smile=TRUE,VLOOKUP(MAX(-5,Strikeprice1-I116),Volsmile,2),0)),($A116-DateToday)+15,IF(Pricetype1=1,1,0),0))),I116)))</f>
        <v xml:space="preserve"> </v>
      </c>
      <c r="S116" s="250" t="str">
        <f>IF($A116="N/A"," ",IF(Pricetype1=2,MAX(J116,0),IF(OR(Pricetype1=1,Pricetype1=4),IF(J116=0,0,(_xll.EURO(J116,Strikeprice1,0,0,($AK116+IF(Smile=TRUE,VLOOKUP(MAX(-5,Strikeprice1-J116),Volsmile,2),0)),($A116-DateToday)+15,IF(Pricetype1=1,1,0),0))),J116)))</f>
        <v xml:space="preserve"> </v>
      </c>
      <c r="T116" s="250" t="str">
        <f>IF($A116="N/A"," ",IF(Pricetype1=2,MAX(K116,0),IF(OR(Pricetype1=1,Pricetype1=4),IF(K116=0,0,(_xll.EURO(K116,Strikeprice1,0,0,($AK116+IF(Smile=TRUE,VLOOKUP(MAX(-5,Strikeprice1-K116),Volsmile,2),0)),($A116-DateToday)+15,IF(Pricetype1=1,1,0),0))),K116)))</f>
        <v xml:space="preserve"> </v>
      </c>
      <c r="U116" s="177" t="str">
        <f t="shared" si="31"/>
        <v xml:space="preserve"> </v>
      </c>
      <c r="V116" s="178" t="str">
        <f t="shared" si="45"/>
        <v xml:space="preserve"> </v>
      </c>
      <c r="W116" s="178" t="str">
        <f t="shared" si="46"/>
        <v xml:space="preserve"> </v>
      </c>
      <c r="X116" s="178" t="str">
        <f t="shared" si="47"/>
        <v xml:space="preserve"> </v>
      </c>
      <c r="Y116" s="178" t="str">
        <f t="shared" si="48"/>
        <v xml:space="preserve"> </v>
      </c>
      <c r="Z116" s="178" t="str">
        <f t="shared" si="49"/>
        <v xml:space="preserve"> </v>
      </c>
      <c r="AA116" s="178" t="str">
        <f t="shared" si="50"/>
        <v xml:space="preserve"> </v>
      </c>
      <c r="AB116" s="178" t="str">
        <f t="shared" si="51"/>
        <v xml:space="preserve"> </v>
      </c>
      <c r="AC116" s="178" t="str">
        <f t="shared" si="52"/>
        <v xml:space="preserve"> </v>
      </c>
      <c r="AD116" s="178" t="str">
        <f t="shared" si="53"/>
        <v xml:space="preserve"> </v>
      </c>
      <c r="AE116" s="178" t="str">
        <f t="shared" si="54"/>
        <v xml:space="preserve"> </v>
      </c>
      <c r="AF116" s="224" t="str">
        <f t="shared" si="55"/>
        <v xml:space="preserve"> </v>
      </c>
      <c r="AG116" s="224" t="str">
        <f t="shared" si="56"/>
        <v xml:space="preserve"> </v>
      </c>
      <c r="AH116" s="224" t="str">
        <f t="shared" si="57"/>
        <v xml:space="preserve"> </v>
      </c>
      <c r="AI116" s="224" t="str">
        <f t="shared" si="32"/>
        <v xml:space="preserve"> </v>
      </c>
      <c r="AJ116" s="224" t="str">
        <f t="shared" si="33"/>
        <v xml:space="preserve"> </v>
      </c>
      <c r="AK116" s="224" t="str">
        <f t="shared" si="58"/>
        <v xml:space="preserve"> </v>
      </c>
      <c r="AL116" s="224" t="str">
        <f>IF($A116="N/A"," ",IF(PV=1,0,'Pricing Inputs1'!R149))</f>
        <v xml:space="preserve"> </v>
      </c>
      <c r="AM116" s="313" t="str">
        <f t="shared" si="34"/>
        <v xml:space="preserve"> </v>
      </c>
      <c r="BQ116" t="str">
        <f t="shared" si="59"/>
        <v xml:space="preserve"> </v>
      </c>
      <c r="BR116" t="str">
        <f t="shared" si="60"/>
        <v xml:space="preserve"> </v>
      </c>
      <c r="BS116" t="str">
        <f t="shared" si="61"/>
        <v xml:space="preserve"> </v>
      </c>
    </row>
    <row r="117" spans="1:71" x14ac:dyDescent="0.2">
      <c r="A117" s="253" t="str">
        <f>IF(A116="N/A","N/A",IF(EDATE(A116,1)&gt;Inputs!$M$5,"N/A",EDATE(A116,1)))</f>
        <v>N/A</v>
      </c>
      <c r="B117" s="324" t="str">
        <f t="shared" si="35"/>
        <v xml:space="preserve"> </v>
      </c>
      <c r="C117" s="433" t="str">
        <f t="shared" si="36"/>
        <v xml:space="preserve"> </v>
      </c>
      <c r="D117" s="172" t="str">
        <f t="shared" si="37"/>
        <v xml:space="preserve"> </v>
      </c>
      <c r="E117" s="172" t="str">
        <f t="shared" si="38"/>
        <v xml:space="preserve"> </v>
      </c>
      <c r="F117" s="172" t="str">
        <f t="shared" si="39"/>
        <v xml:space="preserve"> </v>
      </c>
      <c r="G117" s="172" t="str">
        <f t="shared" si="40"/>
        <v xml:space="preserve"> </v>
      </c>
      <c r="H117" s="172" t="str">
        <f t="shared" si="41"/>
        <v xml:space="preserve"> </v>
      </c>
      <c r="I117" s="172" t="str">
        <f t="shared" si="42"/>
        <v xml:space="preserve"> </v>
      </c>
      <c r="J117" s="172" t="str">
        <f t="shared" si="43"/>
        <v xml:space="preserve"> </v>
      </c>
      <c r="K117" s="172" t="str">
        <f t="shared" si="44"/>
        <v xml:space="preserve"> </v>
      </c>
      <c r="L117" s="250" t="str">
        <f>IF($A117="N/A"," ",IF(Pricetype1=2,MAX(C117,0),IF(OR(Pricetype1=1,Pricetype1=4),IF(C117=0,0,(_xll.EURO(C117,Strikeprice1,0,0,($AH117+IF(Smile=TRUE,VLOOKUP(MAX(-5,Strikeprice1-C117),Volsmile,2),0)),($A117-DateToday)+15,IF(Pricetype1=1,1,0),0))),C117)))</f>
        <v xml:space="preserve"> </v>
      </c>
      <c r="M117" s="250" t="str">
        <f>IF($A117="N/A"," ",IF(Pricetype1=2,MAX(D117,0),IF(OR(Pricetype1=1,Pricetype1=4),IF(D117=0,0,(_xll.EURO(D117,Strikeprice1,0,0,($AH117+IF(Smile=TRUE,VLOOKUP(MAX(-5,Strikeprice1-D117),Volsmile,2),0)),($A117-DateToday)+15,IF(Pricetype1=1,1,0),0))),D117)))</f>
        <v xml:space="preserve"> </v>
      </c>
      <c r="N117" s="250" t="str">
        <f>IF($A117="N/A"," ",IF(Pricetype1=2,MAX(E117,0),IF(OR(Pricetype1=1,Pricetype1=4),IF(E117=0,0,(_xll.EURO(E117,Strikeprice1,0,0,($AK117+IF(Smile=TRUE,VLOOKUP(MAX(-5,Strikeprice1-E117),Volsmile,2),0)),($A117-DateToday)+15,IF(Pricetype1=1,1,0),0))),E117)))</f>
        <v xml:space="preserve"> </v>
      </c>
      <c r="O117" s="250" t="str">
        <f>IF($A117="N/A"," ",IF(Pricetype1=2,MAX(F117,0),IF(OR(Pricetype1=1,Pricetype1=4),IF(F117=0,0,(_xll.EURO(F117,Strikeprice1,0,0,($AK117+IF(Smile=TRUE,VLOOKUP(MAX(-5,Strikeprice1-F117),Volsmile,2),0)),($A117-DateToday)+15,IF(Pricetype1=1,1,0),0))),F117)))</f>
        <v xml:space="preserve"> </v>
      </c>
      <c r="P117" s="250" t="str">
        <f>IF($A117="N/A"," ",IF(Pricetype1=2,MAX(G117,0),IF(OR(Pricetype1=1,Pricetype1=4),IF(G117=0,0,(_xll.EURO(G117,Strikeprice1,0,0,($AK117+IF(Smile=TRUE,VLOOKUP(MAX(-5,Strikeprice1-G117),Volsmile,2),0)),($A117-DateToday)+15,IF(Pricetype1=1,1,0),0))),G117)))</f>
        <v xml:space="preserve"> </v>
      </c>
      <c r="Q117" s="250" t="str">
        <f>IF($A117="N/A"," ",IF(Pricetype1=2,MAX(H117,0),IF(OR(Pricetype1=1,Pricetype1=4),IF(H117=0,0,(_xll.EURO(H117,Strikeprice1,0,0,($AK117+IF(Smile=TRUE,VLOOKUP(MAX(-5,Strikeprice1-H117),Volsmile,2),0)),($A117-DateToday)+15,IF(Pricetype1=1,1,0),0))),H117)))</f>
        <v xml:space="preserve"> </v>
      </c>
      <c r="R117" s="250" t="str">
        <f>IF($A117="N/A"," ",IF(Pricetype1=2,MAX(I117,0),IF(OR(Pricetype1=1,Pricetype1=4),IF(I117=0,0,(_xll.EURO(I117,Strikeprice1,0,0,($AK117+IF(Smile=TRUE,VLOOKUP(MAX(-5,Strikeprice1-I117),Volsmile,2),0)),($A117-DateToday)+15,IF(Pricetype1=1,1,0),0))),I117)))</f>
        <v xml:space="preserve"> </v>
      </c>
      <c r="S117" s="250" t="str">
        <f>IF($A117="N/A"," ",IF(Pricetype1=2,MAX(J117,0),IF(OR(Pricetype1=1,Pricetype1=4),IF(J117=0,0,(_xll.EURO(J117,Strikeprice1,0,0,($AK117+IF(Smile=TRUE,VLOOKUP(MAX(-5,Strikeprice1-J117),Volsmile,2),0)),($A117-DateToday)+15,IF(Pricetype1=1,1,0),0))),J117)))</f>
        <v xml:space="preserve"> </v>
      </c>
      <c r="T117" s="250" t="str">
        <f>IF($A117="N/A"," ",IF(Pricetype1=2,MAX(K117,0),IF(OR(Pricetype1=1,Pricetype1=4),IF(K117=0,0,(_xll.EURO(K117,Strikeprice1,0,0,($AK117+IF(Smile=TRUE,VLOOKUP(MAX(-5,Strikeprice1-K117),Volsmile,2),0)),($A117-DateToday)+15,IF(Pricetype1=1,1,0),0))),K117)))</f>
        <v xml:space="preserve"> </v>
      </c>
      <c r="U117" s="177" t="str">
        <f t="shared" si="31"/>
        <v xml:space="preserve"> </v>
      </c>
      <c r="V117" s="178" t="str">
        <f t="shared" si="45"/>
        <v xml:space="preserve"> </v>
      </c>
      <c r="W117" s="178" t="str">
        <f t="shared" si="46"/>
        <v xml:space="preserve"> </v>
      </c>
      <c r="X117" s="178" t="str">
        <f t="shared" si="47"/>
        <v xml:space="preserve"> </v>
      </c>
      <c r="Y117" s="178" t="str">
        <f t="shared" si="48"/>
        <v xml:space="preserve"> </v>
      </c>
      <c r="Z117" s="178" t="str">
        <f t="shared" si="49"/>
        <v xml:space="preserve"> </v>
      </c>
      <c r="AA117" s="178" t="str">
        <f t="shared" si="50"/>
        <v xml:space="preserve"> </v>
      </c>
      <c r="AB117" s="178" t="str">
        <f t="shared" si="51"/>
        <v xml:space="preserve"> </v>
      </c>
      <c r="AC117" s="178" t="str">
        <f t="shared" si="52"/>
        <v xml:space="preserve"> </v>
      </c>
      <c r="AD117" s="178" t="str">
        <f t="shared" si="53"/>
        <v xml:space="preserve"> </v>
      </c>
      <c r="AE117" s="178" t="str">
        <f t="shared" si="54"/>
        <v xml:space="preserve"> </v>
      </c>
      <c r="AF117" s="224" t="str">
        <f t="shared" si="55"/>
        <v xml:space="preserve"> </v>
      </c>
      <c r="AG117" s="224" t="str">
        <f t="shared" si="56"/>
        <v xml:space="preserve"> </v>
      </c>
      <c r="AH117" s="224" t="str">
        <f t="shared" si="57"/>
        <v xml:space="preserve"> </v>
      </c>
      <c r="AI117" s="224" t="str">
        <f t="shared" si="32"/>
        <v xml:space="preserve"> </v>
      </c>
      <c r="AJ117" s="224" t="str">
        <f t="shared" si="33"/>
        <v xml:space="preserve"> </v>
      </c>
      <c r="AK117" s="224" t="str">
        <f t="shared" si="58"/>
        <v xml:space="preserve"> </v>
      </c>
      <c r="AL117" s="224" t="str">
        <f>IF($A117="N/A"," ",IF(PV=1,0,'Pricing Inputs1'!R150))</f>
        <v xml:space="preserve"> </v>
      </c>
      <c r="AM117" s="313" t="str">
        <f t="shared" si="34"/>
        <v xml:space="preserve"> </v>
      </c>
      <c r="BQ117" t="str">
        <f t="shared" si="59"/>
        <v xml:space="preserve"> </v>
      </c>
      <c r="BR117" t="str">
        <f t="shared" si="60"/>
        <v xml:space="preserve"> </v>
      </c>
      <c r="BS117" t="str">
        <f t="shared" si="61"/>
        <v xml:space="preserve"> </v>
      </c>
    </row>
    <row r="118" spans="1:71" x14ac:dyDescent="0.2">
      <c r="A118" s="253" t="str">
        <f>IF(A117="N/A","N/A",IF(EDATE(A117,1)&gt;Inputs!$M$5,"N/A",EDATE(A117,1)))</f>
        <v>N/A</v>
      </c>
      <c r="B118" s="324" t="str">
        <f t="shared" si="35"/>
        <v xml:space="preserve"> </v>
      </c>
      <c r="C118" s="433" t="str">
        <f t="shared" si="36"/>
        <v xml:space="preserve"> </v>
      </c>
      <c r="D118" s="172" t="str">
        <f t="shared" si="37"/>
        <v xml:space="preserve"> </v>
      </c>
      <c r="E118" s="172" t="str">
        <f t="shared" si="38"/>
        <v xml:space="preserve"> </v>
      </c>
      <c r="F118" s="172" t="str">
        <f t="shared" si="39"/>
        <v xml:space="preserve"> </v>
      </c>
      <c r="G118" s="172" t="str">
        <f t="shared" si="40"/>
        <v xml:space="preserve"> </v>
      </c>
      <c r="H118" s="172" t="str">
        <f t="shared" si="41"/>
        <v xml:space="preserve"> </v>
      </c>
      <c r="I118" s="172" t="str">
        <f t="shared" si="42"/>
        <v xml:space="preserve"> </v>
      </c>
      <c r="J118" s="172" t="str">
        <f t="shared" si="43"/>
        <v xml:space="preserve"> </v>
      </c>
      <c r="K118" s="172" t="str">
        <f t="shared" si="44"/>
        <v xml:space="preserve"> </v>
      </c>
      <c r="L118" s="250" t="str">
        <f>IF($A118="N/A"," ",IF(Pricetype1=2,MAX(C118,0),IF(OR(Pricetype1=1,Pricetype1=4),IF(C118=0,0,(_xll.EURO(C118,Strikeprice1,0,0,($AH118+IF(Smile=TRUE,VLOOKUP(MAX(-5,Strikeprice1-C118),Volsmile,2),0)),($A118-DateToday)+15,IF(Pricetype1=1,1,0),0))),C118)))</f>
        <v xml:space="preserve"> </v>
      </c>
      <c r="M118" s="250" t="str">
        <f>IF($A118="N/A"," ",IF(Pricetype1=2,MAX(D118,0),IF(OR(Pricetype1=1,Pricetype1=4),IF(D118=0,0,(_xll.EURO(D118,Strikeprice1,0,0,($AH118+IF(Smile=TRUE,VLOOKUP(MAX(-5,Strikeprice1-D118),Volsmile,2),0)),($A118-DateToday)+15,IF(Pricetype1=1,1,0),0))),D118)))</f>
        <v xml:space="preserve"> </v>
      </c>
      <c r="N118" s="250" t="str">
        <f>IF($A118="N/A"," ",IF(Pricetype1=2,MAX(E118,0),IF(OR(Pricetype1=1,Pricetype1=4),IF(E118=0,0,(_xll.EURO(E118,Strikeprice1,0,0,($AK118+IF(Smile=TRUE,VLOOKUP(MAX(-5,Strikeprice1-E118),Volsmile,2),0)),($A118-DateToday)+15,IF(Pricetype1=1,1,0),0))),E118)))</f>
        <v xml:space="preserve"> </v>
      </c>
      <c r="O118" s="250" t="str">
        <f>IF($A118="N/A"," ",IF(Pricetype1=2,MAX(F118,0),IF(OR(Pricetype1=1,Pricetype1=4),IF(F118=0,0,(_xll.EURO(F118,Strikeprice1,0,0,($AK118+IF(Smile=TRUE,VLOOKUP(MAX(-5,Strikeprice1-F118),Volsmile,2),0)),($A118-DateToday)+15,IF(Pricetype1=1,1,0),0))),F118)))</f>
        <v xml:space="preserve"> </v>
      </c>
      <c r="P118" s="250" t="str">
        <f>IF($A118="N/A"," ",IF(Pricetype1=2,MAX(G118,0),IF(OR(Pricetype1=1,Pricetype1=4),IF(G118=0,0,(_xll.EURO(G118,Strikeprice1,0,0,($AK118+IF(Smile=TRUE,VLOOKUP(MAX(-5,Strikeprice1-G118),Volsmile,2),0)),($A118-DateToday)+15,IF(Pricetype1=1,1,0),0))),G118)))</f>
        <v xml:space="preserve"> </v>
      </c>
      <c r="Q118" s="250" t="str">
        <f>IF($A118="N/A"," ",IF(Pricetype1=2,MAX(H118,0),IF(OR(Pricetype1=1,Pricetype1=4),IF(H118=0,0,(_xll.EURO(H118,Strikeprice1,0,0,($AK118+IF(Smile=TRUE,VLOOKUP(MAX(-5,Strikeprice1-H118),Volsmile,2),0)),($A118-DateToday)+15,IF(Pricetype1=1,1,0),0))),H118)))</f>
        <v xml:space="preserve"> </v>
      </c>
      <c r="R118" s="250" t="str">
        <f>IF($A118="N/A"," ",IF(Pricetype1=2,MAX(I118,0),IF(OR(Pricetype1=1,Pricetype1=4),IF(I118=0,0,(_xll.EURO(I118,Strikeprice1,0,0,($AK118+IF(Smile=TRUE,VLOOKUP(MAX(-5,Strikeprice1-I118),Volsmile,2),0)),($A118-DateToday)+15,IF(Pricetype1=1,1,0),0))),I118)))</f>
        <v xml:space="preserve"> </v>
      </c>
      <c r="S118" s="250" t="str">
        <f>IF($A118="N/A"," ",IF(Pricetype1=2,MAX(J118,0),IF(OR(Pricetype1=1,Pricetype1=4),IF(J118=0,0,(_xll.EURO(J118,Strikeprice1,0,0,($AK118+IF(Smile=TRUE,VLOOKUP(MAX(-5,Strikeprice1-J118),Volsmile,2),0)),($A118-DateToday)+15,IF(Pricetype1=1,1,0),0))),J118)))</f>
        <v xml:space="preserve"> </v>
      </c>
      <c r="T118" s="250" t="str">
        <f>IF($A118="N/A"," ",IF(Pricetype1=2,MAX(K118,0),IF(OR(Pricetype1=1,Pricetype1=4),IF(K118=0,0,(_xll.EURO(K118,Strikeprice1,0,0,($AK118+IF(Smile=TRUE,VLOOKUP(MAX(-5,Strikeprice1-K118),Volsmile,2),0)),($A118-DateToday)+15,IF(Pricetype1=1,1,0),0))),K118)))</f>
        <v xml:space="preserve"> </v>
      </c>
      <c r="U118" s="177" t="str">
        <f t="shared" si="31"/>
        <v xml:space="preserve"> </v>
      </c>
      <c r="V118" s="178" t="str">
        <f t="shared" si="45"/>
        <v xml:space="preserve"> </v>
      </c>
      <c r="W118" s="178" t="str">
        <f t="shared" si="46"/>
        <v xml:space="preserve"> </v>
      </c>
      <c r="X118" s="178" t="str">
        <f t="shared" si="47"/>
        <v xml:space="preserve"> </v>
      </c>
      <c r="Y118" s="178" t="str">
        <f t="shared" si="48"/>
        <v xml:space="preserve"> </v>
      </c>
      <c r="Z118" s="178" t="str">
        <f t="shared" si="49"/>
        <v xml:space="preserve"> </v>
      </c>
      <c r="AA118" s="178" t="str">
        <f t="shared" si="50"/>
        <v xml:space="preserve"> </v>
      </c>
      <c r="AB118" s="178" t="str">
        <f t="shared" si="51"/>
        <v xml:space="preserve"> </v>
      </c>
      <c r="AC118" s="178" t="str">
        <f t="shared" si="52"/>
        <v xml:space="preserve"> </v>
      </c>
      <c r="AD118" s="178" t="str">
        <f t="shared" si="53"/>
        <v xml:space="preserve"> </v>
      </c>
      <c r="AE118" s="178" t="str">
        <f t="shared" si="54"/>
        <v xml:space="preserve"> </v>
      </c>
      <c r="AF118" s="224" t="str">
        <f t="shared" si="55"/>
        <v xml:space="preserve"> </v>
      </c>
      <c r="AG118" s="224" t="str">
        <f t="shared" si="56"/>
        <v xml:space="preserve"> </v>
      </c>
      <c r="AH118" s="224" t="str">
        <f t="shared" si="57"/>
        <v xml:space="preserve"> </v>
      </c>
      <c r="AI118" s="224" t="str">
        <f t="shared" si="32"/>
        <v xml:space="preserve"> </v>
      </c>
      <c r="AJ118" s="224" t="str">
        <f t="shared" si="33"/>
        <v xml:space="preserve"> </v>
      </c>
      <c r="AK118" s="224" t="str">
        <f t="shared" si="58"/>
        <v xml:space="preserve"> </v>
      </c>
      <c r="AL118" s="224" t="str">
        <f>IF($A118="N/A"," ",IF(PV=1,0,'Pricing Inputs1'!R151))</f>
        <v xml:space="preserve"> </v>
      </c>
      <c r="AM118" s="313" t="str">
        <f t="shared" si="34"/>
        <v xml:space="preserve"> </v>
      </c>
      <c r="BQ118" t="str">
        <f t="shared" si="59"/>
        <v xml:space="preserve"> </v>
      </c>
      <c r="BR118" t="str">
        <f t="shared" si="60"/>
        <v xml:space="preserve"> </v>
      </c>
      <c r="BS118" t="str">
        <f t="shared" si="61"/>
        <v xml:space="preserve"> </v>
      </c>
    </row>
    <row r="119" spans="1:71" x14ac:dyDescent="0.2">
      <c r="A119" s="253" t="str">
        <f>IF(A118="N/A","N/A",IF(EDATE(A118,1)&gt;Inputs!$M$5,"N/A",EDATE(A118,1)))</f>
        <v>N/A</v>
      </c>
      <c r="B119" s="324" t="str">
        <f t="shared" si="35"/>
        <v xml:space="preserve"> </v>
      </c>
      <c r="C119" s="433" t="str">
        <f t="shared" si="36"/>
        <v xml:space="preserve"> </v>
      </c>
      <c r="D119" s="172" t="str">
        <f t="shared" si="37"/>
        <v xml:space="preserve"> </v>
      </c>
      <c r="E119" s="172" t="str">
        <f t="shared" si="38"/>
        <v xml:space="preserve"> </v>
      </c>
      <c r="F119" s="172" t="str">
        <f t="shared" si="39"/>
        <v xml:space="preserve"> </v>
      </c>
      <c r="G119" s="172" t="str">
        <f t="shared" si="40"/>
        <v xml:space="preserve"> </v>
      </c>
      <c r="H119" s="172" t="str">
        <f t="shared" si="41"/>
        <v xml:space="preserve"> </v>
      </c>
      <c r="I119" s="172" t="str">
        <f t="shared" si="42"/>
        <v xml:space="preserve"> </v>
      </c>
      <c r="J119" s="172" t="str">
        <f t="shared" si="43"/>
        <v xml:space="preserve"> </v>
      </c>
      <c r="K119" s="172" t="str">
        <f t="shared" si="44"/>
        <v xml:space="preserve"> </v>
      </c>
      <c r="L119" s="250" t="str">
        <f>IF($A119="N/A"," ",IF(Pricetype1=2,MAX(C119,0),IF(OR(Pricetype1=1,Pricetype1=4),IF(C119=0,0,(_xll.EURO(C119,Strikeprice1,0,0,($AH119+IF(Smile=TRUE,VLOOKUP(MAX(-5,Strikeprice1-C119),Volsmile,2),0)),($A119-DateToday)+15,IF(Pricetype1=1,1,0),0))),C119)))</f>
        <v xml:space="preserve"> </v>
      </c>
      <c r="M119" s="250" t="str">
        <f>IF($A119="N/A"," ",IF(Pricetype1=2,MAX(D119,0),IF(OR(Pricetype1=1,Pricetype1=4),IF(D119=0,0,(_xll.EURO(D119,Strikeprice1,0,0,($AH119+IF(Smile=TRUE,VLOOKUP(MAX(-5,Strikeprice1-D119),Volsmile,2),0)),($A119-DateToday)+15,IF(Pricetype1=1,1,0),0))),D119)))</f>
        <v xml:space="preserve"> </v>
      </c>
      <c r="N119" s="250" t="str">
        <f>IF($A119="N/A"," ",IF(Pricetype1=2,MAX(E119,0),IF(OR(Pricetype1=1,Pricetype1=4),IF(E119=0,0,(_xll.EURO(E119,Strikeprice1,0,0,($AK119+IF(Smile=TRUE,VLOOKUP(MAX(-5,Strikeprice1-E119),Volsmile,2),0)),($A119-DateToday)+15,IF(Pricetype1=1,1,0),0))),E119)))</f>
        <v xml:space="preserve"> </v>
      </c>
      <c r="O119" s="250" t="str">
        <f>IF($A119="N/A"," ",IF(Pricetype1=2,MAX(F119,0),IF(OR(Pricetype1=1,Pricetype1=4),IF(F119=0,0,(_xll.EURO(F119,Strikeprice1,0,0,($AK119+IF(Smile=TRUE,VLOOKUP(MAX(-5,Strikeprice1-F119),Volsmile,2),0)),($A119-DateToday)+15,IF(Pricetype1=1,1,0),0))),F119)))</f>
        <v xml:space="preserve"> </v>
      </c>
      <c r="P119" s="250" t="str">
        <f>IF($A119="N/A"," ",IF(Pricetype1=2,MAX(G119,0),IF(OR(Pricetype1=1,Pricetype1=4),IF(G119=0,0,(_xll.EURO(G119,Strikeprice1,0,0,($AK119+IF(Smile=TRUE,VLOOKUP(MAX(-5,Strikeprice1-G119),Volsmile,2),0)),($A119-DateToday)+15,IF(Pricetype1=1,1,0),0))),G119)))</f>
        <v xml:space="preserve"> </v>
      </c>
      <c r="Q119" s="250" t="str">
        <f>IF($A119="N/A"," ",IF(Pricetype1=2,MAX(H119,0),IF(OR(Pricetype1=1,Pricetype1=4),IF(H119=0,0,(_xll.EURO(H119,Strikeprice1,0,0,($AK119+IF(Smile=TRUE,VLOOKUP(MAX(-5,Strikeprice1-H119),Volsmile,2),0)),($A119-DateToday)+15,IF(Pricetype1=1,1,0),0))),H119)))</f>
        <v xml:space="preserve"> </v>
      </c>
      <c r="R119" s="250" t="str">
        <f>IF($A119="N/A"," ",IF(Pricetype1=2,MAX(I119,0),IF(OR(Pricetype1=1,Pricetype1=4),IF(I119=0,0,(_xll.EURO(I119,Strikeprice1,0,0,($AK119+IF(Smile=TRUE,VLOOKUP(MAX(-5,Strikeprice1-I119),Volsmile,2),0)),($A119-DateToday)+15,IF(Pricetype1=1,1,0),0))),I119)))</f>
        <v xml:space="preserve"> </v>
      </c>
      <c r="S119" s="250" t="str">
        <f>IF($A119="N/A"," ",IF(Pricetype1=2,MAX(J119,0),IF(OR(Pricetype1=1,Pricetype1=4),IF(J119=0,0,(_xll.EURO(J119,Strikeprice1,0,0,($AK119+IF(Smile=TRUE,VLOOKUP(MAX(-5,Strikeprice1-J119),Volsmile,2),0)),($A119-DateToday)+15,IF(Pricetype1=1,1,0),0))),J119)))</f>
        <v xml:space="preserve"> </v>
      </c>
      <c r="T119" s="250" t="str">
        <f>IF($A119="N/A"," ",IF(Pricetype1=2,MAX(K119,0),IF(OR(Pricetype1=1,Pricetype1=4),IF(K119=0,0,(_xll.EURO(K119,Strikeprice1,0,0,($AK119+IF(Smile=TRUE,VLOOKUP(MAX(-5,Strikeprice1-K119),Volsmile,2),0)),($A119-DateToday)+15,IF(Pricetype1=1,1,0),0))),K119)))</f>
        <v xml:space="preserve"> </v>
      </c>
      <c r="U119" s="177" t="str">
        <f t="shared" si="31"/>
        <v xml:space="preserve"> </v>
      </c>
      <c r="V119" s="178" t="str">
        <f t="shared" si="45"/>
        <v xml:space="preserve"> </v>
      </c>
      <c r="W119" s="178" t="str">
        <f t="shared" si="46"/>
        <v xml:space="preserve"> </v>
      </c>
      <c r="X119" s="178" t="str">
        <f t="shared" si="47"/>
        <v xml:space="preserve"> </v>
      </c>
      <c r="Y119" s="178" t="str">
        <f t="shared" si="48"/>
        <v xml:space="preserve"> </v>
      </c>
      <c r="Z119" s="178" t="str">
        <f t="shared" si="49"/>
        <v xml:space="preserve"> </v>
      </c>
      <c r="AA119" s="178" t="str">
        <f t="shared" si="50"/>
        <v xml:space="preserve"> </v>
      </c>
      <c r="AB119" s="178" t="str">
        <f t="shared" si="51"/>
        <v xml:space="preserve"> </v>
      </c>
      <c r="AC119" s="178" t="str">
        <f t="shared" si="52"/>
        <v xml:space="preserve"> </v>
      </c>
      <c r="AD119" s="178" t="str">
        <f t="shared" si="53"/>
        <v xml:space="preserve"> </v>
      </c>
      <c r="AE119" s="178" t="str">
        <f t="shared" si="54"/>
        <v xml:space="preserve"> </v>
      </c>
      <c r="AF119" s="224" t="str">
        <f t="shared" si="55"/>
        <v xml:space="preserve"> </v>
      </c>
      <c r="AG119" s="224" t="str">
        <f t="shared" si="56"/>
        <v xml:space="preserve"> </v>
      </c>
      <c r="AH119" s="224" t="str">
        <f t="shared" si="57"/>
        <v xml:space="preserve"> </v>
      </c>
      <c r="AI119" s="224" t="str">
        <f t="shared" si="32"/>
        <v xml:space="preserve"> </v>
      </c>
      <c r="AJ119" s="224" t="str">
        <f t="shared" si="33"/>
        <v xml:space="preserve"> </v>
      </c>
      <c r="AK119" s="224" t="str">
        <f t="shared" si="58"/>
        <v xml:space="preserve"> </v>
      </c>
      <c r="AL119" s="224" t="str">
        <f>IF($A119="N/A"," ",IF(PV=1,0,'Pricing Inputs1'!R152))</f>
        <v xml:space="preserve"> </v>
      </c>
      <c r="AM119" s="313" t="str">
        <f t="shared" si="34"/>
        <v xml:space="preserve"> </v>
      </c>
      <c r="BQ119" t="str">
        <f t="shared" si="59"/>
        <v xml:space="preserve"> </v>
      </c>
      <c r="BR119" t="str">
        <f t="shared" si="60"/>
        <v xml:space="preserve"> </v>
      </c>
      <c r="BS119" t="str">
        <f t="shared" si="61"/>
        <v xml:space="preserve"> </v>
      </c>
    </row>
    <row r="120" spans="1:71" x14ac:dyDescent="0.2">
      <c r="A120" s="253" t="str">
        <f>IF(A119="N/A","N/A",IF(EDATE(A119,1)&gt;Inputs!$M$5,"N/A",EDATE(A119,1)))</f>
        <v>N/A</v>
      </c>
      <c r="B120" s="324" t="str">
        <f t="shared" si="35"/>
        <v xml:space="preserve"> </v>
      </c>
      <c r="C120" s="433" t="str">
        <f t="shared" si="36"/>
        <v xml:space="preserve"> </v>
      </c>
      <c r="D120" s="172" t="str">
        <f t="shared" si="37"/>
        <v xml:space="preserve"> </v>
      </c>
      <c r="E120" s="172" t="str">
        <f t="shared" si="38"/>
        <v xml:space="preserve"> </v>
      </c>
      <c r="F120" s="172" t="str">
        <f t="shared" si="39"/>
        <v xml:space="preserve"> </v>
      </c>
      <c r="G120" s="172" t="str">
        <f t="shared" si="40"/>
        <v xml:space="preserve"> </v>
      </c>
      <c r="H120" s="172" t="str">
        <f t="shared" si="41"/>
        <v xml:space="preserve"> </v>
      </c>
      <c r="I120" s="172" t="str">
        <f t="shared" si="42"/>
        <v xml:space="preserve"> </v>
      </c>
      <c r="J120" s="172" t="str">
        <f t="shared" si="43"/>
        <v xml:space="preserve"> </v>
      </c>
      <c r="K120" s="172" t="str">
        <f t="shared" si="44"/>
        <v xml:space="preserve"> </v>
      </c>
      <c r="L120" s="250" t="str">
        <f>IF($A120="N/A"," ",IF(Pricetype1=2,MAX(C120,0),IF(OR(Pricetype1=1,Pricetype1=4),IF(C120=0,0,(_xll.EURO(C120,Strikeprice1,0,0,($AH120+IF(Smile=TRUE,VLOOKUP(MAX(-5,Strikeprice1-C120),Volsmile,2),0)),($A120-DateToday)+15,IF(Pricetype1=1,1,0),0))),C120)))</f>
        <v xml:space="preserve"> </v>
      </c>
      <c r="M120" s="250" t="str">
        <f>IF($A120="N/A"," ",IF(Pricetype1=2,MAX(D120,0),IF(OR(Pricetype1=1,Pricetype1=4),IF(D120=0,0,(_xll.EURO(D120,Strikeprice1,0,0,($AH120+IF(Smile=TRUE,VLOOKUP(MAX(-5,Strikeprice1-D120),Volsmile,2),0)),($A120-DateToday)+15,IF(Pricetype1=1,1,0),0))),D120)))</f>
        <v xml:space="preserve"> </v>
      </c>
      <c r="N120" s="250" t="str">
        <f>IF($A120="N/A"," ",IF(Pricetype1=2,MAX(E120,0),IF(OR(Pricetype1=1,Pricetype1=4),IF(E120=0,0,(_xll.EURO(E120,Strikeprice1,0,0,($AK120+IF(Smile=TRUE,VLOOKUP(MAX(-5,Strikeprice1-E120),Volsmile,2),0)),($A120-DateToday)+15,IF(Pricetype1=1,1,0),0))),E120)))</f>
        <v xml:space="preserve"> </v>
      </c>
      <c r="O120" s="250" t="str">
        <f>IF($A120="N/A"," ",IF(Pricetype1=2,MAX(F120,0),IF(OR(Pricetype1=1,Pricetype1=4),IF(F120=0,0,(_xll.EURO(F120,Strikeprice1,0,0,($AK120+IF(Smile=TRUE,VLOOKUP(MAX(-5,Strikeprice1-F120),Volsmile,2),0)),($A120-DateToday)+15,IF(Pricetype1=1,1,0),0))),F120)))</f>
        <v xml:space="preserve"> </v>
      </c>
      <c r="P120" s="250" t="str">
        <f>IF($A120="N/A"," ",IF(Pricetype1=2,MAX(G120,0),IF(OR(Pricetype1=1,Pricetype1=4),IF(G120=0,0,(_xll.EURO(G120,Strikeprice1,0,0,($AK120+IF(Smile=TRUE,VLOOKUP(MAX(-5,Strikeprice1-G120),Volsmile,2),0)),($A120-DateToday)+15,IF(Pricetype1=1,1,0),0))),G120)))</f>
        <v xml:space="preserve"> </v>
      </c>
      <c r="Q120" s="250" t="str">
        <f>IF($A120="N/A"," ",IF(Pricetype1=2,MAX(H120,0),IF(OR(Pricetype1=1,Pricetype1=4),IF(H120=0,0,(_xll.EURO(H120,Strikeprice1,0,0,($AK120+IF(Smile=TRUE,VLOOKUP(MAX(-5,Strikeprice1-H120),Volsmile,2),0)),($A120-DateToday)+15,IF(Pricetype1=1,1,0),0))),H120)))</f>
        <v xml:space="preserve"> </v>
      </c>
      <c r="R120" s="250" t="str">
        <f>IF($A120="N/A"," ",IF(Pricetype1=2,MAX(I120,0),IF(OR(Pricetype1=1,Pricetype1=4),IF(I120=0,0,(_xll.EURO(I120,Strikeprice1,0,0,($AK120+IF(Smile=TRUE,VLOOKUP(MAX(-5,Strikeprice1-I120),Volsmile,2),0)),($A120-DateToday)+15,IF(Pricetype1=1,1,0),0))),I120)))</f>
        <v xml:space="preserve"> </v>
      </c>
      <c r="S120" s="250" t="str">
        <f>IF($A120="N/A"," ",IF(Pricetype1=2,MAX(J120,0),IF(OR(Pricetype1=1,Pricetype1=4),IF(J120=0,0,(_xll.EURO(J120,Strikeprice1,0,0,($AK120+IF(Smile=TRUE,VLOOKUP(MAX(-5,Strikeprice1-J120),Volsmile,2),0)),($A120-DateToday)+15,IF(Pricetype1=1,1,0),0))),J120)))</f>
        <v xml:space="preserve"> </v>
      </c>
      <c r="T120" s="250" t="str">
        <f>IF($A120="N/A"," ",IF(Pricetype1=2,MAX(K120,0),IF(OR(Pricetype1=1,Pricetype1=4),IF(K120=0,0,(_xll.EURO(K120,Strikeprice1,0,0,($AK120+IF(Smile=TRUE,VLOOKUP(MAX(-5,Strikeprice1-K120),Volsmile,2),0)),($A120-DateToday)+15,IF(Pricetype1=1,1,0),0))),K120)))</f>
        <v xml:space="preserve"> </v>
      </c>
      <c r="U120" s="177" t="str">
        <f t="shared" si="31"/>
        <v xml:space="preserve"> </v>
      </c>
      <c r="V120" s="178" t="str">
        <f t="shared" si="45"/>
        <v xml:space="preserve"> </v>
      </c>
      <c r="W120" s="178" t="str">
        <f t="shared" si="46"/>
        <v xml:space="preserve"> </v>
      </c>
      <c r="X120" s="178" t="str">
        <f t="shared" si="47"/>
        <v xml:space="preserve"> </v>
      </c>
      <c r="Y120" s="178" t="str">
        <f t="shared" si="48"/>
        <v xml:space="preserve"> </v>
      </c>
      <c r="Z120" s="178" t="str">
        <f t="shared" si="49"/>
        <v xml:space="preserve"> </v>
      </c>
      <c r="AA120" s="178" t="str">
        <f t="shared" si="50"/>
        <v xml:space="preserve"> </v>
      </c>
      <c r="AB120" s="178" t="str">
        <f t="shared" si="51"/>
        <v xml:space="preserve"> </v>
      </c>
      <c r="AC120" s="178" t="str">
        <f t="shared" si="52"/>
        <v xml:space="preserve"> </v>
      </c>
      <c r="AD120" s="178" t="str">
        <f t="shared" si="53"/>
        <v xml:space="preserve"> </v>
      </c>
      <c r="AE120" s="178" t="str">
        <f t="shared" si="54"/>
        <v xml:space="preserve"> </v>
      </c>
      <c r="AF120" s="224" t="str">
        <f t="shared" si="55"/>
        <v xml:space="preserve"> </v>
      </c>
      <c r="AG120" s="224" t="str">
        <f t="shared" si="56"/>
        <v xml:space="preserve"> </v>
      </c>
      <c r="AH120" s="224" t="str">
        <f t="shared" si="57"/>
        <v xml:space="preserve"> </v>
      </c>
      <c r="AI120" s="224" t="str">
        <f t="shared" si="32"/>
        <v xml:space="preserve"> </v>
      </c>
      <c r="AJ120" s="224" t="str">
        <f t="shared" si="33"/>
        <v xml:space="preserve"> </v>
      </c>
      <c r="AK120" s="224" t="str">
        <f t="shared" si="58"/>
        <v xml:space="preserve"> </v>
      </c>
      <c r="AL120" s="224" t="str">
        <f>IF($A120="N/A"," ",IF(PV=1,0,'Pricing Inputs1'!R153))</f>
        <v xml:space="preserve"> </v>
      </c>
      <c r="AM120" s="313" t="str">
        <f t="shared" si="34"/>
        <v xml:space="preserve"> </v>
      </c>
      <c r="BQ120" t="str">
        <f t="shared" si="59"/>
        <v xml:space="preserve"> </v>
      </c>
      <c r="BR120" t="str">
        <f t="shared" si="60"/>
        <v xml:space="preserve"> </v>
      </c>
      <c r="BS120" t="str">
        <f t="shared" si="61"/>
        <v xml:space="preserve"> </v>
      </c>
    </row>
    <row r="121" spans="1:71" x14ac:dyDescent="0.2">
      <c r="A121" s="253" t="str">
        <f>IF(A120="N/A","N/A",IF(EDATE(A120,1)&gt;Inputs!$M$5,"N/A",EDATE(A120,1)))</f>
        <v>N/A</v>
      </c>
      <c r="B121" s="324" t="str">
        <f t="shared" si="35"/>
        <v xml:space="preserve"> </v>
      </c>
      <c r="C121" s="433" t="str">
        <f t="shared" si="36"/>
        <v xml:space="preserve"> </v>
      </c>
      <c r="D121" s="172" t="str">
        <f t="shared" si="37"/>
        <v xml:space="preserve"> </v>
      </c>
      <c r="E121" s="172" t="str">
        <f t="shared" si="38"/>
        <v xml:space="preserve"> </v>
      </c>
      <c r="F121" s="172" t="str">
        <f t="shared" si="39"/>
        <v xml:space="preserve"> </v>
      </c>
      <c r="G121" s="172" t="str">
        <f t="shared" si="40"/>
        <v xml:space="preserve"> </v>
      </c>
      <c r="H121" s="172" t="str">
        <f t="shared" si="41"/>
        <v xml:space="preserve"> </v>
      </c>
      <c r="I121" s="172" t="str">
        <f t="shared" si="42"/>
        <v xml:space="preserve"> </v>
      </c>
      <c r="J121" s="172" t="str">
        <f t="shared" si="43"/>
        <v xml:space="preserve"> </v>
      </c>
      <c r="K121" s="172" t="str">
        <f t="shared" si="44"/>
        <v xml:space="preserve"> </v>
      </c>
      <c r="L121" s="250" t="str">
        <f>IF($A121="N/A"," ",IF(Pricetype1=2,MAX(C121,0),IF(OR(Pricetype1=1,Pricetype1=4),IF(C121=0,0,(_xll.EURO(C121,Strikeprice1,0,0,($AH121+IF(Smile=TRUE,VLOOKUP(MAX(-5,Strikeprice1-C121),Volsmile,2),0)),($A121-DateToday)+15,IF(Pricetype1=1,1,0),0))),C121)))</f>
        <v xml:space="preserve"> </v>
      </c>
      <c r="M121" s="250" t="str">
        <f>IF($A121="N/A"," ",IF(Pricetype1=2,MAX(D121,0),IF(OR(Pricetype1=1,Pricetype1=4),IF(D121=0,0,(_xll.EURO(D121,Strikeprice1,0,0,($AH121+IF(Smile=TRUE,VLOOKUP(MAX(-5,Strikeprice1-D121),Volsmile,2),0)),($A121-DateToday)+15,IF(Pricetype1=1,1,0),0))),D121)))</f>
        <v xml:space="preserve"> </v>
      </c>
      <c r="N121" s="250" t="str">
        <f>IF($A121="N/A"," ",IF(Pricetype1=2,MAX(E121,0),IF(OR(Pricetype1=1,Pricetype1=4),IF(E121=0,0,(_xll.EURO(E121,Strikeprice1,0,0,($AK121+IF(Smile=TRUE,VLOOKUP(MAX(-5,Strikeprice1-E121),Volsmile,2),0)),($A121-DateToday)+15,IF(Pricetype1=1,1,0),0))),E121)))</f>
        <v xml:space="preserve"> </v>
      </c>
      <c r="O121" s="250" t="str">
        <f>IF($A121="N/A"," ",IF(Pricetype1=2,MAX(F121,0),IF(OR(Pricetype1=1,Pricetype1=4),IF(F121=0,0,(_xll.EURO(F121,Strikeprice1,0,0,($AK121+IF(Smile=TRUE,VLOOKUP(MAX(-5,Strikeprice1-F121),Volsmile,2),0)),($A121-DateToday)+15,IF(Pricetype1=1,1,0),0))),F121)))</f>
        <v xml:space="preserve"> </v>
      </c>
      <c r="P121" s="250" t="str">
        <f>IF($A121="N/A"," ",IF(Pricetype1=2,MAX(G121,0),IF(OR(Pricetype1=1,Pricetype1=4),IF(G121=0,0,(_xll.EURO(G121,Strikeprice1,0,0,($AK121+IF(Smile=TRUE,VLOOKUP(MAX(-5,Strikeprice1-G121),Volsmile,2),0)),($A121-DateToday)+15,IF(Pricetype1=1,1,0),0))),G121)))</f>
        <v xml:space="preserve"> </v>
      </c>
      <c r="Q121" s="250" t="str">
        <f>IF($A121="N/A"," ",IF(Pricetype1=2,MAX(H121,0),IF(OR(Pricetype1=1,Pricetype1=4),IF(H121=0,0,(_xll.EURO(H121,Strikeprice1,0,0,($AK121+IF(Smile=TRUE,VLOOKUP(MAX(-5,Strikeprice1-H121),Volsmile,2),0)),($A121-DateToday)+15,IF(Pricetype1=1,1,0),0))),H121)))</f>
        <v xml:space="preserve"> </v>
      </c>
      <c r="R121" s="250" t="str">
        <f>IF($A121="N/A"," ",IF(Pricetype1=2,MAX(I121,0),IF(OR(Pricetype1=1,Pricetype1=4),IF(I121=0,0,(_xll.EURO(I121,Strikeprice1,0,0,($AK121+IF(Smile=TRUE,VLOOKUP(MAX(-5,Strikeprice1-I121),Volsmile,2),0)),($A121-DateToday)+15,IF(Pricetype1=1,1,0),0))),I121)))</f>
        <v xml:space="preserve"> </v>
      </c>
      <c r="S121" s="250" t="str">
        <f>IF($A121="N/A"," ",IF(Pricetype1=2,MAX(J121,0),IF(OR(Pricetype1=1,Pricetype1=4),IF(J121=0,0,(_xll.EURO(J121,Strikeprice1,0,0,($AK121+IF(Smile=TRUE,VLOOKUP(MAX(-5,Strikeprice1-J121),Volsmile,2),0)),($A121-DateToday)+15,IF(Pricetype1=1,1,0),0))),J121)))</f>
        <v xml:space="preserve"> </v>
      </c>
      <c r="T121" s="250" t="str">
        <f>IF($A121="N/A"," ",IF(Pricetype1=2,MAX(K121,0),IF(OR(Pricetype1=1,Pricetype1=4),IF(K121=0,0,(_xll.EURO(K121,Strikeprice1,0,0,($AK121+IF(Smile=TRUE,VLOOKUP(MAX(-5,Strikeprice1-K121),Volsmile,2),0)),($A121-DateToday)+15,IF(Pricetype1=1,1,0),0))),K121)))</f>
        <v xml:space="preserve"> </v>
      </c>
      <c r="U121" s="177" t="str">
        <f t="shared" si="31"/>
        <v xml:space="preserve"> </v>
      </c>
      <c r="V121" s="178" t="str">
        <f t="shared" si="45"/>
        <v xml:space="preserve"> </v>
      </c>
      <c r="W121" s="178" t="str">
        <f t="shared" si="46"/>
        <v xml:space="preserve"> </v>
      </c>
      <c r="X121" s="178" t="str">
        <f t="shared" si="47"/>
        <v xml:space="preserve"> </v>
      </c>
      <c r="Y121" s="178" t="str">
        <f t="shared" si="48"/>
        <v xml:space="preserve"> </v>
      </c>
      <c r="Z121" s="178" t="str">
        <f t="shared" si="49"/>
        <v xml:space="preserve"> </v>
      </c>
      <c r="AA121" s="178" t="str">
        <f t="shared" si="50"/>
        <v xml:space="preserve"> </v>
      </c>
      <c r="AB121" s="178" t="str">
        <f t="shared" si="51"/>
        <v xml:space="preserve"> </v>
      </c>
      <c r="AC121" s="178" t="str">
        <f t="shared" si="52"/>
        <v xml:space="preserve"> </v>
      </c>
      <c r="AD121" s="178" t="str">
        <f t="shared" si="53"/>
        <v xml:space="preserve"> </v>
      </c>
      <c r="AE121" s="178" t="str">
        <f t="shared" si="54"/>
        <v xml:space="preserve"> </v>
      </c>
      <c r="AF121" s="224" t="str">
        <f t="shared" si="55"/>
        <v xml:space="preserve"> </v>
      </c>
      <c r="AG121" s="224" t="str">
        <f t="shared" si="56"/>
        <v xml:space="preserve"> </v>
      </c>
      <c r="AH121" s="224" t="str">
        <f t="shared" si="57"/>
        <v xml:space="preserve"> </v>
      </c>
      <c r="AI121" s="224" t="str">
        <f t="shared" si="32"/>
        <v xml:space="preserve"> </v>
      </c>
      <c r="AJ121" s="224" t="str">
        <f t="shared" si="33"/>
        <v xml:space="preserve"> </v>
      </c>
      <c r="AK121" s="224" t="str">
        <f t="shared" si="58"/>
        <v xml:space="preserve"> </v>
      </c>
      <c r="AL121" s="224" t="str">
        <f>IF($A121="N/A"," ",IF(PV=1,0,'Pricing Inputs1'!R154))</f>
        <v xml:space="preserve"> </v>
      </c>
      <c r="AM121" s="313" t="str">
        <f t="shared" si="34"/>
        <v xml:space="preserve"> </v>
      </c>
      <c r="BQ121" t="str">
        <f t="shared" si="59"/>
        <v xml:space="preserve"> </v>
      </c>
      <c r="BR121" t="str">
        <f t="shared" si="60"/>
        <v xml:space="preserve"> </v>
      </c>
      <c r="BS121" t="str">
        <f t="shared" si="61"/>
        <v xml:space="preserve"> </v>
      </c>
    </row>
    <row r="122" spans="1:71" x14ac:dyDescent="0.2">
      <c r="A122" s="253" t="str">
        <f>IF(A121="N/A","N/A",IF(EDATE(A121,1)&gt;Inputs!$M$5,"N/A",EDATE(A121,1)))</f>
        <v>N/A</v>
      </c>
      <c r="B122" s="324" t="str">
        <f t="shared" si="35"/>
        <v xml:space="preserve"> </v>
      </c>
      <c r="C122" s="433" t="str">
        <f t="shared" si="36"/>
        <v xml:space="preserve"> </v>
      </c>
      <c r="D122" s="172" t="str">
        <f t="shared" si="37"/>
        <v xml:space="preserve"> </v>
      </c>
      <c r="E122" s="172" t="str">
        <f t="shared" si="38"/>
        <v xml:space="preserve"> </v>
      </c>
      <c r="F122" s="172" t="str">
        <f t="shared" si="39"/>
        <v xml:space="preserve"> </v>
      </c>
      <c r="G122" s="172" t="str">
        <f t="shared" si="40"/>
        <v xml:space="preserve"> </v>
      </c>
      <c r="H122" s="172" t="str">
        <f t="shared" si="41"/>
        <v xml:space="preserve"> </v>
      </c>
      <c r="I122" s="172" t="str">
        <f t="shared" si="42"/>
        <v xml:space="preserve"> </v>
      </c>
      <c r="J122" s="172" t="str">
        <f t="shared" si="43"/>
        <v xml:space="preserve"> </v>
      </c>
      <c r="K122" s="172" t="str">
        <f t="shared" si="44"/>
        <v xml:space="preserve"> </v>
      </c>
      <c r="L122" s="250" t="str">
        <f>IF($A122="N/A"," ",IF(Pricetype1=2,MAX(C122,0),IF(OR(Pricetype1=1,Pricetype1=4),IF(C122=0,0,(_xll.EURO(C122,Strikeprice1,0,0,($AH122+IF(Smile=TRUE,VLOOKUP(MAX(-5,Strikeprice1-C122),Volsmile,2),0)),($A122-DateToday)+15,IF(Pricetype1=1,1,0),0))),C122)))</f>
        <v xml:space="preserve"> </v>
      </c>
      <c r="M122" s="250" t="str">
        <f>IF($A122="N/A"," ",IF(Pricetype1=2,MAX(D122,0),IF(OR(Pricetype1=1,Pricetype1=4),IF(D122=0,0,(_xll.EURO(D122,Strikeprice1,0,0,($AH122+IF(Smile=TRUE,VLOOKUP(MAX(-5,Strikeprice1-D122),Volsmile,2),0)),($A122-DateToday)+15,IF(Pricetype1=1,1,0),0))),D122)))</f>
        <v xml:space="preserve"> </v>
      </c>
      <c r="N122" s="250" t="str">
        <f>IF($A122="N/A"," ",IF(Pricetype1=2,MAX(E122,0),IF(OR(Pricetype1=1,Pricetype1=4),IF(E122=0,0,(_xll.EURO(E122,Strikeprice1,0,0,($AK122+IF(Smile=TRUE,VLOOKUP(MAX(-5,Strikeprice1-E122),Volsmile,2),0)),($A122-DateToday)+15,IF(Pricetype1=1,1,0),0))),E122)))</f>
        <v xml:space="preserve"> </v>
      </c>
      <c r="O122" s="250" t="str">
        <f>IF($A122="N/A"," ",IF(Pricetype1=2,MAX(F122,0),IF(OR(Pricetype1=1,Pricetype1=4),IF(F122=0,0,(_xll.EURO(F122,Strikeprice1,0,0,($AK122+IF(Smile=TRUE,VLOOKUP(MAX(-5,Strikeprice1-F122),Volsmile,2),0)),($A122-DateToday)+15,IF(Pricetype1=1,1,0),0))),F122)))</f>
        <v xml:space="preserve"> </v>
      </c>
      <c r="P122" s="250" t="str">
        <f>IF($A122="N/A"," ",IF(Pricetype1=2,MAX(G122,0),IF(OR(Pricetype1=1,Pricetype1=4),IF(G122=0,0,(_xll.EURO(G122,Strikeprice1,0,0,($AK122+IF(Smile=TRUE,VLOOKUP(MAX(-5,Strikeprice1-G122),Volsmile,2),0)),($A122-DateToday)+15,IF(Pricetype1=1,1,0),0))),G122)))</f>
        <v xml:space="preserve"> </v>
      </c>
      <c r="Q122" s="250" t="str">
        <f>IF($A122="N/A"," ",IF(Pricetype1=2,MAX(H122,0),IF(OR(Pricetype1=1,Pricetype1=4),IF(H122=0,0,(_xll.EURO(H122,Strikeprice1,0,0,($AK122+IF(Smile=TRUE,VLOOKUP(MAX(-5,Strikeprice1-H122),Volsmile,2),0)),($A122-DateToday)+15,IF(Pricetype1=1,1,0),0))),H122)))</f>
        <v xml:space="preserve"> </v>
      </c>
      <c r="R122" s="250" t="str">
        <f>IF($A122="N/A"," ",IF(Pricetype1=2,MAX(I122,0),IF(OR(Pricetype1=1,Pricetype1=4),IF(I122=0,0,(_xll.EURO(I122,Strikeprice1,0,0,($AK122+IF(Smile=TRUE,VLOOKUP(MAX(-5,Strikeprice1-I122),Volsmile,2),0)),($A122-DateToday)+15,IF(Pricetype1=1,1,0),0))),I122)))</f>
        <v xml:space="preserve"> </v>
      </c>
      <c r="S122" s="250" t="str">
        <f>IF($A122="N/A"," ",IF(Pricetype1=2,MAX(J122,0),IF(OR(Pricetype1=1,Pricetype1=4),IF(J122=0,0,(_xll.EURO(J122,Strikeprice1,0,0,($AK122+IF(Smile=TRUE,VLOOKUP(MAX(-5,Strikeprice1-J122),Volsmile,2),0)),($A122-DateToday)+15,IF(Pricetype1=1,1,0),0))),J122)))</f>
        <v xml:space="preserve"> </v>
      </c>
      <c r="T122" s="250" t="str">
        <f>IF($A122="N/A"," ",IF(Pricetype1=2,MAX(K122,0),IF(OR(Pricetype1=1,Pricetype1=4),IF(K122=0,0,(_xll.EURO(K122,Strikeprice1,0,0,($AK122+IF(Smile=TRUE,VLOOKUP(MAX(-5,Strikeprice1-K122),Volsmile,2),0)),($A122-DateToday)+15,IF(Pricetype1=1,1,0),0))),K122)))</f>
        <v xml:space="preserve"> </v>
      </c>
      <c r="U122" s="177" t="str">
        <f t="shared" si="31"/>
        <v xml:space="preserve"> </v>
      </c>
      <c r="V122" s="178" t="str">
        <f t="shared" si="45"/>
        <v xml:space="preserve"> </v>
      </c>
      <c r="W122" s="178" t="str">
        <f t="shared" si="46"/>
        <v xml:space="preserve"> </v>
      </c>
      <c r="X122" s="178" t="str">
        <f t="shared" si="47"/>
        <v xml:space="preserve"> </v>
      </c>
      <c r="Y122" s="178" t="str">
        <f t="shared" si="48"/>
        <v xml:space="preserve"> </v>
      </c>
      <c r="Z122" s="178" t="str">
        <f t="shared" si="49"/>
        <v xml:space="preserve"> </v>
      </c>
      <c r="AA122" s="178" t="str">
        <f t="shared" si="50"/>
        <v xml:space="preserve"> </v>
      </c>
      <c r="AB122" s="178" t="str">
        <f t="shared" si="51"/>
        <v xml:space="preserve"> </v>
      </c>
      <c r="AC122" s="178" t="str">
        <f t="shared" si="52"/>
        <v xml:space="preserve"> </v>
      </c>
      <c r="AD122" s="178" t="str">
        <f t="shared" si="53"/>
        <v xml:space="preserve"> </v>
      </c>
      <c r="AE122" s="178" t="str">
        <f t="shared" si="54"/>
        <v xml:space="preserve"> </v>
      </c>
      <c r="AF122" s="224" t="str">
        <f t="shared" si="55"/>
        <v xml:space="preserve"> </v>
      </c>
      <c r="AG122" s="224" t="str">
        <f t="shared" si="56"/>
        <v xml:space="preserve"> </v>
      </c>
      <c r="AH122" s="224" t="str">
        <f t="shared" si="57"/>
        <v xml:space="preserve"> </v>
      </c>
      <c r="AI122" s="224" t="str">
        <f t="shared" si="32"/>
        <v xml:space="preserve"> </v>
      </c>
      <c r="AJ122" s="224" t="str">
        <f t="shared" si="33"/>
        <v xml:space="preserve"> </v>
      </c>
      <c r="AK122" s="224" t="str">
        <f t="shared" si="58"/>
        <v xml:space="preserve"> </v>
      </c>
      <c r="AL122" s="224" t="str">
        <f>IF($A122="N/A"," ",IF(PV=1,0,'Pricing Inputs1'!R155))</f>
        <v xml:space="preserve"> </v>
      </c>
      <c r="AM122" s="313" t="str">
        <f t="shared" si="34"/>
        <v xml:space="preserve"> </v>
      </c>
      <c r="BQ122" t="str">
        <f t="shared" si="59"/>
        <v xml:space="preserve"> </v>
      </c>
      <c r="BR122" t="str">
        <f t="shared" si="60"/>
        <v xml:space="preserve"> </v>
      </c>
      <c r="BS122" t="str">
        <f t="shared" si="61"/>
        <v xml:space="preserve"> </v>
      </c>
    </row>
    <row r="123" spans="1:71" x14ac:dyDescent="0.2">
      <c r="A123" s="253" t="str">
        <f>IF(A122="N/A","N/A",IF(EDATE(A122,1)&gt;Inputs!$M$5,"N/A",EDATE(A122,1)))</f>
        <v>N/A</v>
      </c>
      <c r="B123" s="324" t="str">
        <f t="shared" si="35"/>
        <v xml:space="preserve"> </v>
      </c>
      <c r="C123" s="433" t="str">
        <f t="shared" si="36"/>
        <v xml:space="preserve"> </v>
      </c>
      <c r="D123" s="172" t="str">
        <f t="shared" si="37"/>
        <v xml:space="preserve"> </v>
      </c>
      <c r="E123" s="172" t="str">
        <f t="shared" si="38"/>
        <v xml:space="preserve"> </v>
      </c>
      <c r="F123" s="172" t="str">
        <f t="shared" si="39"/>
        <v xml:space="preserve"> </v>
      </c>
      <c r="G123" s="172" t="str">
        <f t="shared" si="40"/>
        <v xml:space="preserve"> </v>
      </c>
      <c r="H123" s="172" t="str">
        <f t="shared" si="41"/>
        <v xml:space="preserve"> </v>
      </c>
      <c r="I123" s="172" t="str">
        <f t="shared" si="42"/>
        <v xml:space="preserve"> </v>
      </c>
      <c r="J123" s="172" t="str">
        <f t="shared" si="43"/>
        <v xml:space="preserve"> </v>
      </c>
      <c r="K123" s="172" t="str">
        <f t="shared" si="44"/>
        <v xml:space="preserve"> </v>
      </c>
      <c r="L123" s="250" t="str">
        <f>IF($A123="N/A"," ",IF(Pricetype1=2,MAX(C123,0),IF(OR(Pricetype1=1,Pricetype1=4),IF(C123=0,0,(_xll.EURO(C123,Strikeprice1,0,0,($AH123+IF(Smile=TRUE,VLOOKUP(MAX(-5,Strikeprice1-C123),Volsmile,2),0)),($A123-DateToday)+15,IF(Pricetype1=1,1,0),0))),C123)))</f>
        <v xml:space="preserve"> </v>
      </c>
      <c r="M123" s="250" t="str">
        <f>IF($A123="N/A"," ",IF(Pricetype1=2,MAX(D123,0),IF(OR(Pricetype1=1,Pricetype1=4),IF(D123=0,0,(_xll.EURO(D123,Strikeprice1,0,0,($AH123+IF(Smile=TRUE,VLOOKUP(MAX(-5,Strikeprice1-D123),Volsmile,2),0)),($A123-DateToday)+15,IF(Pricetype1=1,1,0),0))),D123)))</f>
        <v xml:space="preserve"> </v>
      </c>
      <c r="N123" s="250" t="str">
        <f>IF($A123="N/A"," ",IF(Pricetype1=2,MAX(E123,0),IF(OR(Pricetype1=1,Pricetype1=4),IF(E123=0,0,(_xll.EURO(E123,Strikeprice1,0,0,($AK123+IF(Smile=TRUE,VLOOKUP(MAX(-5,Strikeprice1-E123),Volsmile,2),0)),($A123-DateToday)+15,IF(Pricetype1=1,1,0),0))),E123)))</f>
        <v xml:space="preserve"> </v>
      </c>
      <c r="O123" s="250" t="str">
        <f>IF($A123="N/A"," ",IF(Pricetype1=2,MAX(F123,0),IF(OR(Pricetype1=1,Pricetype1=4),IF(F123=0,0,(_xll.EURO(F123,Strikeprice1,0,0,($AK123+IF(Smile=TRUE,VLOOKUP(MAX(-5,Strikeprice1-F123),Volsmile,2),0)),($A123-DateToday)+15,IF(Pricetype1=1,1,0),0))),F123)))</f>
        <v xml:space="preserve"> </v>
      </c>
      <c r="P123" s="250" t="str">
        <f>IF($A123="N/A"," ",IF(Pricetype1=2,MAX(G123,0),IF(OR(Pricetype1=1,Pricetype1=4),IF(G123=0,0,(_xll.EURO(G123,Strikeprice1,0,0,($AK123+IF(Smile=TRUE,VLOOKUP(MAX(-5,Strikeprice1-G123),Volsmile,2),0)),($A123-DateToday)+15,IF(Pricetype1=1,1,0),0))),G123)))</f>
        <v xml:space="preserve"> </v>
      </c>
      <c r="Q123" s="250" t="str">
        <f>IF($A123="N/A"," ",IF(Pricetype1=2,MAX(H123,0),IF(OR(Pricetype1=1,Pricetype1=4),IF(H123=0,0,(_xll.EURO(H123,Strikeprice1,0,0,($AK123+IF(Smile=TRUE,VLOOKUP(MAX(-5,Strikeprice1-H123),Volsmile,2),0)),($A123-DateToday)+15,IF(Pricetype1=1,1,0),0))),H123)))</f>
        <v xml:space="preserve"> </v>
      </c>
      <c r="R123" s="250" t="str">
        <f>IF($A123="N/A"," ",IF(Pricetype1=2,MAX(I123,0),IF(OR(Pricetype1=1,Pricetype1=4),IF(I123=0,0,(_xll.EURO(I123,Strikeprice1,0,0,($AK123+IF(Smile=TRUE,VLOOKUP(MAX(-5,Strikeprice1-I123),Volsmile,2),0)),($A123-DateToday)+15,IF(Pricetype1=1,1,0),0))),I123)))</f>
        <v xml:space="preserve"> </v>
      </c>
      <c r="S123" s="250" t="str">
        <f>IF($A123="N/A"," ",IF(Pricetype1=2,MAX(J123,0),IF(OR(Pricetype1=1,Pricetype1=4),IF(J123=0,0,(_xll.EURO(J123,Strikeprice1,0,0,($AK123+IF(Smile=TRUE,VLOOKUP(MAX(-5,Strikeprice1-J123),Volsmile,2),0)),($A123-DateToday)+15,IF(Pricetype1=1,1,0),0))),J123)))</f>
        <v xml:space="preserve"> </v>
      </c>
      <c r="T123" s="250" t="str">
        <f>IF($A123="N/A"," ",IF(Pricetype1=2,MAX(K123,0),IF(OR(Pricetype1=1,Pricetype1=4),IF(K123=0,0,(_xll.EURO(K123,Strikeprice1,0,0,($AK123+IF(Smile=TRUE,VLOOKUP(MAX(-5,Strikeprice1-K123),Volsmile,2),0)),($A123-DateToday)+15,IF(Pricetype1=1,1,0),0))),K123)))</f>
        <v xml:space="preserve"> </v>
      </c>
      <c r="U123" s="177" t="str">
        <f t="shared" si="31"/>
        <v xml:space="preserve"> </v>
      </c>
      <c r="V123" s="178" t="str">
        <f t="shared" si="45"/>
        <v xml:space="preserve"> </v>
      </c>
      <c r="W123" s="178" t="str">
        <f t="shared" si="46"/>
        <v xml:space="preserve"> </v>
      </c>
      <c r="X123" s="178" t="str">
        <f t="shared" si="47"/>
        <v xml:space="preserve"> </v>
      </c>
      <c r="Y123" s="178" t="str">
        <f t="shared" si="48"/>
        <v xml:space="preserve"> </v>
      </c>
      <c r="Z123" s="178" t="str">
        <f t="shared" si="49"/>
        <v xml:space="preserve"> </v>
      </c>
      <c r="AA123" s="178" t="str">
        <f t="shared" si="50"/>
        <v xml:space="preserve"> </v>
      </c>
      <c r="AB123" s="178" t="str">
        <f t="shared" si="51"/>
        <v xml:space="preserve"> </v>
      </c>
      <c r="AC123" s="178" t="str">
        <f t="shared" si="52"/>
        <v xml:space="preserve"> </v>
      </c>
      <c r="AD123" s="178" t="str">
        <f t="shared" si="53"/>
        <v xml:space="preserve"> </v>
      </c>
      <c r="AE123" s="178" t="str">
        <f t="shared" si="54"/>
        <v xml:space="preserve"> </v>
      </c>
      <c r="AF123" s="224" t="str">
        <f t="shared" si="55"/>
        <v xml:space="preserve"> </v>
      </c>
      <c r="AG123" s="224" t="str">
        <f t="shared" si="56"/>
        <v xml:space="preserve"> </v>
      </c>
      <c r="AH123" s="224" t="str">
        <f t="shared" si="57"/>
        <v xml:space="preserve"> </v>
      </c>
      <c r="AI123" s="224" t="str">
        <f t="shared" si="32"/>
        <v xml:space="preserve"> </v>
      </c>
      <c r="AJ123" s="224" t="str">
        <f t="shared" si="33"/>
        <v xml:space="preserve"> </v>
      </c>
      <c r="AK123" s="224" t="str">
        <f t="shared" si="58"/>
        <v xml:space="preserve"> </v>
      </c>
      <c r="AL123" s="224" t="str">
        <f>IF($A123="N/A"," ",IF(PV=1,0,'Pricing Inputs1'!R156))</f>
        <v xml:space="preserve"> </v>
      </c>
      <c r="AM123" s="313" t="str">
        <f t="shared" si="34"/>
        <v xml:space="preserve"> </v>
      </c>
      <c r="BQ123" t="str">
        <f t="shared" si="59"/>
        <v xml:space="preserve"> </v>
      </c>
      <c r="BR123" t="str">
        <f t="shared" si="60"/>
        <v xml:space="preserve"> </v>
      </c>
      <c r="BS123" t="str">
        <f t="shared" si="61"/>
        <v xml:space="preserve"> </v>
      </c>
    </row>
    <row r="124" spans="1:71" x14ac:dyDescent="0.2">
      <c r="A124" s="253" t="str">
        <f>IF(A123="N/A","N/A",IF(EDATE(A123,1)&gt;Inputs!$M$5,"N/A",EDATE(A123,1)))</f>
        <v>N/A</v>
      </c>
      <c r="B124" s="324" t="str">
        <f t="shared" si="35"/>
        <v xml:space="preserve"> </v>
      </c>
      <c r="C124" s="433" t="str">
        <f t="shared" si="36"/>
        <v xml:space="preserve"> </v>
      </c>
      <c r="D124" s="172" t="str">
        <f t="shared" si="37"/>
        <v xml:space="preserve"> </v>
      </c>
      <c r="E124" s="172" t="str">
        <f t="shared" si="38"/>
        <v xml:space="preserve"> </v>
      </c>
      <c r="F124" s="172" t="str">
        <f t="shared" si="39"/>
        <v xml:space="preserve"> </v>
      </c>
      <c r="G124" s="172" t="str">
        <f t="shared" si="40"/>
        <v xml:space="preserve"> </v>
      </c>
      <c r="H124" s="172" t="str">
        <f t="shared" si="41"/>
        <v xml:space="preserve"> </v>
      </c>
      <c r="I124" s="172" t="str">
        <f t="shared" si="42"/>
        <v xml:space="preserve"> </v>
      </c>
      <c r="J124" s="172" t="str">
        <f t="shared" si="43"/>
        <v xml:space="preserve"> </v>
      </c>
      <c r="K124" s="172" t="str">
        <f t="shared" si="44"/>
        <v xml:space="preserve"> </v>
      </c>
      <c r="L124" s="250" t="str">
        <f>IF($A124="N/A"," ",IF(Pricetype1=2,MAX(C124,0),IF(OR(Pricetype1=1,Pricetype1=4),IF(C124=0,0,(_xll.EURO(C124,Strikeprice1,0,0,($AH124+IF(Smile=TRUE,VLOOKUP(MAX(-5,Strikeprice1-C124),Volsmile,2),0)),($A124-DateToday)+15,IF(Pricetype1=1,1,0),0))),C124)))</f>
        <v xml:space="preserve"> </v>
      </c>
      <c r="M124" s="250" t="str">
        <f>IF($A124="N/A"," ",IF(Pricetype1=2,MAX(D124,0),IF(OR(Pricetype1=1,Pricetype1=4),IF(D124=0,0,(_xll.EURO(D124,Strikeprice1,0,0,($AH124+IF(Smile=TRUE,VLOOKUP(MAX(-5,Strikeprice1-D124),Volsmile,2),0)),($A124-DateToday)+15,IF(Pricetype1=1,1,0),0))),D124)))</f>
        <v xml:space="preserve"> </v>
      </c>
      <c r="N124" s="250" t="str">
        <f>IF($A124="N/A"," ",IF(Pricetype1=2,MAX(E124,0),IF(OR(Pricetype1=1,Pricetype1=4),IF(E124=0,0,(_xll.EURO(E124,Strikeprice1,0,0,($AK124+IF(Smile=TRUE,VLOOKUP(MAX(-5,Strikeprice1-E124),Volsmile,2),0)),($A124-DateToday)+15,IF(Pricetype1=1,1,0),0))),E124)))</f>
        <v xml:space="preserve"> </v>
      </c>
      <c r="O124" s="250" t="str">
        <f>IF($A124="N/A"," ",IF(Pricetype1=2,MAX(F124,0),IF(OR(Pricetype1=1,Pricetype1=4),IF(F124=0,0,(_xll.EURO(F124,Strikeprice1,0,0,($AK124+IF(Smile=TRUE,VLOOKUP(MAX(-5,Strikeprice1-F124),Volsmile,2),0)),($A124-DateToday)+15,IF(Pricetype1=1,1,0),0))),F124)))</f>
        <v xml:space="preserve"> </v>
      </c>
      <c r="P124" s="250" t="str">
        <f>IF($A124="N/A"," ",IF(Pricetype1=2,MAX(G124,0),IF(OR(Pricetype1=1,Pricetype1=4),IF(G124=0,0,(_xll.EURO(G124,Strikeprice1,0,0,($AK124+IF(Smile=TRUE,VLOOKUP(MAX(-5,Strikeprice1-G124),Volsmile,2),0)),($A124-DateToday)+15,IF(Pricetype1=1,1,0),0))),G124)))</f>
        <v xml:space="preserve"> </v>
      </c>
      <c r="Q124" s="250" t="str">
        <f>IF($A124="N/A"," ",IF(Pricetype1=2,MAX(H124,0),IF(OR(Pricetype1=1,Pricetype1=4),IF(H124=0,0,(_xll.EURO(H124,Strikeprice1,0,0,($AK124+IF(Smile=TRUE,VLOOKUP(MAX(-5,Strikeprice1-H124),Volsmile,2),0)),($A124-DateToday)+15,IF(Pricetype1=1,1,0),0))),H124)))</f>
        <v xml:space="preserve"> </v>
      </c>
      <c r="R124" s="250" t="str">
        <f>IF($A124="N/A"," ",IF(Pricetype1=2,MAX(I124,0),IF(OR(Pricetype1=1,Pricetype1=4),IF(I124=0,0,(_xll.EURO(I124,Strikeprice1,0,0,($AK124+IF(Smile=TRUE,VLOOKUP(MAX(-5,Strikeprice1-I124),Volsmile,2),0)),($A124-DateToday)+15,IF(Pricetype1=1,1,0),0))),I124)))</f>
        <v xml:space="preserve"> </v>
      </c>
      <c r="S124" s="250" t="str">
        <f>IF($A124="N/A"," ",IF(Pricetype1=2,MAX(J124,0),IF(OR(Pricetype1=1,Pricetype1=4),IF(J124=0,0,(_xll.EURO(J124,Strikeprice1,0,0,($AK124+IF(Smile=TRUE,VLOOKUP(MAX(-5,Strikeprice1-J124),Volsmile,2),0)),($A124-DateToday)+15,IF(Pricetype1=1,1,0),0))),J124)))</f>
        <v xml:space="preserve"> </v>
      </c>
      <c r="T124" s="250" t="str">
        <f>IF($A124="N/A"," ",IF(Pricetype1=2,MAX(K124,0),IF(OR(Pricetype1=1,Pricetype1=4),IF(K124=0,0,(_xll.EURO(K124,Strikeprice1,0,0,($AK124+IF(Smile=TRUE,VLOOKUP(MAX(-5,Strikeprice1-K124),Volsmile,2),0)),($A124-DateToday)+15,IF(Pricetype1=1,1,0),0))),K124)))</f>
        <v xml:space="preserve"> </v>
      </c>
      <c r="U124" s="177" t="str">
        <f t="shared" si="31"/>
        <v xml:space="preserve"> </v>
      </c>
      <c r="V124" s="178" t="str">
        <f t="shared" si="45"/>
        <v xml:space="preserve"> </v>
      </c>
      <c r="W124" s="178" t="str">
        <f t="shared" si="46"/>
        <v xml:space="preserve"> </v>
      </c>
      <c r="X124" s="178" t="str">
        <f t="shared" si="47"/>
        <v xml:space="preserve"> </v>
      </c>
      <c r="Y124" s="178" t="str">
        <f t="shared" si="48"/>
        <v xml:space="preserve"> </v>
      </c>
      <c r="Z124" s="178" t="str">
        <f t="shared" si="49"/>
        <v xml:space="preserve"> </v>
      </c>
      <c r="AA124" s="178" t="str">
        <f t="shared" si="50"/>
        <v xml:space="preserve"> </v>
      </c>
      <c r="AB124" s="178" t="str">
        <f t="shared" si="51"/>
        <v xml:space="preserve"> </v>
      </c>
      <c r="AC124" s="178" t="str">
        <f t="shared" si="52"/>
        <v xml:space="preserve"> </v>
      </c>
      <c r="AD124" s="178" t="str">
        <f t="shared" si="53"/>
        <v xml:space="preserve"> </v>
      </c>
      <c r="AE124" s="178" t="str">
        <f t="shared" si="54"/>
        <v xml:space="preserve"> </v>
      </c>
      <c r="AF124" s="224" t="str">
        <f t="shared" si="55"/>
        <v xml:space="preserve"> </v>
      </c>
      <c r="AG124" s="224" t="str">
        <f t="shared" si="56"/>
        <v xml:space="preserve"> </v>
      </c>
      <c r="AH124" s="224" t="str">
        <f t="shared" si="57"/>
        <v xml:space="preserve"> </v>
      </c>
      <c r="AI124" s="224" t="str">
        <f t="shared" si="32"/>
        <v xml:space="preserve"> </v>
      </c>
      <c r="AJ124" s="224" t="str">
        <f t="shared" si="33"/>
        <v xml:space="preserve"> </v>
      </c>
      <c r="AK124" s="224" t="str">
        <f t="shared" si="58"/>
        <v xml:space="preserve"> </v>
      </c>
      <c r="AL124" s="224" t="str">
        <f>IF($A124="N/A"," ",IF(PV=1,0,'Pricing Inputs1'!R157))</f>
        <v xml:space="preserve"> </v>
      </c>
      <c r="AM124" s="313" t="str">
        <f t="shared" si="34"/>
        <v xml:space="preserve"> </v>
      </c>
      <c r="BQ124" t="str">
        <f t="shared" si="59"/>
        <v xml:space="preserve"> </v>
      </c>
      <c r="BR124" t="str">
        <f t="shared" si="60"/>
        <v xml:space="preserve"> </v>
      </c>
      <c r="BS124" t="str">
        <f t="shared" si="61"/>
        <v xml:space="preserve"> </v>
      </c>
    </row>
    <row r="125" spans="1:71" x14ac:dyDescent="0.2">
      <c r="A125" s="253" t="str">
        <f>IF(A124="N/A","N/A",IF(EDATE(A124,1)&gt;Inputs!$M$5,"N/A",EDATE(A124,1)))</f>
        <v>N/A</v>
      </c>
      <c r="B125" s="324" t="str">
        <f t="shared" si="35"/>
        <v xml:space="preserve"> </v>
      </c>
      <c r="C125" s="433" t="str">
        <f t="shared" si="36"/>
        <v xml:space="preserve"> </v>
      </c>
      <c r="D125" s="172" t="str">
        <f t="shared" si="37"/>
        <v xml:space="preserve"> </v>
      </c>
      <c r="E125" s="172" t="str">
        <f t="shared" si="38"/>
        <v xml:space="preserve"> </v>
      </c>
      <c r="F125" s="172" t="str">
        <f t="shared" si="39"/>
        <v xml:space="preserve"> </v>
      </c>
      <c r="G125" s="172" t="str">
        <f t="shared" si="40"/>
        <v xml:space="preserve"> </v>
      </c>
      <c r="H125" s="172" t="str">
        <f t="shared" si="41"/>
        <v xml:space="preserve"> </v>
      </c>
      <c r="I125" s="172" t="str">
        <f t="shared" si="42"/>
        <v xml:space="preserve"> </v>
      </c>
      <c r="J125" s="172" t="str">
        <f t="shared" si="43"/>
        <v xml:space="preserve"> </v>
      </c>
      <c r="K125" s="172" t="str">
        <f t="shared" si="44"/>
        <v xml:space="preserve"> </v>
      </c>
      <c r="L125" s="250" t="str">
        <f>IF($A125="N/A"," ",IF(Pricetype1=2,MAX(C125,0),IF(OR(Pricetype1=1,Pricetype1=4),IF(C125=0,0,(_xll.EURO(C125,Strikeprice1,0,0,($AH125+IF(Smile=TRUE,VLOOKUP(MAX(-5,Strikeprice1-C125),Volsmile,2),0)),($A125-DateToday)+15,IF(Pricetype1=1,1,0),0))),C125)))</f>
        <v xml:space="preserve"> </v>
      </c>
      <c r="M125" s="250" t="str">
        <f>IF($A125="N/A"," ",IF(Pricetype1=2,MAX(D125,0),IF(OR(Pricetype1=1,Pricetype1=4),IF(D125=0,0,(_xll.EURO(D125,Strikeprice1,0,0,($AH125+IF(Smile=TRUE,VLOOKUP(MAX(-5,Strikeprice1-D125),Volsmile,2),0)),($A125-DateToday)+15,IF(Pricetype1=1,1,0),0))),D125)))</f>
        <v xml:space="preserve"> </v>
      </c>
      <c r="N125" s="250" t="str">
        <f>IF($A125="N/A"," ",IF(Pricetype1=2,MAX(E125,0),IF(OR(Pricetype1=1,Pricetype1=4),IF(E125=0,0,(_xll.EURO(E125,Strikeprice1,0,0,($AK125+IF(Smile=TRUE,VLOOKUP(MAX(-5,Strikeprice1-E125),Volsmile,2),0)),($A125-DateToday)+15,IF(Pricetype1=1,1,0),0))),E125)))</f>
        <v xml:space="preserve"> </v>
      </c>
      <c r="O125" s="250" t="str">
        <f>IF($A125="N/A"," ",IF(Pricetype1=2,MAX(F125,0),IF(OR(Pricetype1=1,Pricetype1=4),IF(F125=0,0,(_xll.EURO(F125,Strikeprice1,0,0,($AK125+IF(Smile=TRUE,VLOOKUP(MAX(-5,Strikeprice1-F125),Volsmile,2),0)),($A125-DateToday)+15,IF(Pricetype1=1,1,0),0))),F125)))</f>
        <v xml:space="preserve"> </v>
      </c>
      <c r="P125" s="250" t="str">
        <f>IF($A125="N/A"," ",IF(Pricetype1=2,MAX(G125,0),IF(OR(Pricetype1=1,Pricetype1=4),IF(G125=0,0,(_xll.EURO(G125,Strikeprice1,0,0,($AK125+IF(Smile=TRUE,VLOOKUP(MAX(-5,Strikeprice1-G125),Volsmile,2),0)),($A125-DateToday)+15,IF(Pricetype1=1,1,0),0))),G125)))</f>
        <v xml:space="preserve"> </v>
      </c>
      <c r="Q125" s="250" t="str">
        <f>IF($A125="N/A"," ",IF(Pricetype1=2,MAX(H125,0),IF(OR(Pricetype1=1,Pricetype1=4),IF(H125=0,0,(_xll.EURO(H125,Strikeprice1,0,0,($AK125+IF(Smile=TRUE,VLOOKUP(MAX(-5,Strikeprice1-H125),Volsmile,2),0)),($A125-DateToday)+15,IF(Pricetype1=1,1,0),0))),H125)))</f>
        <v xml:space="preserve"> </v>
      </c>
      <c r="R125" s="250" t="str">
        <f>IF($A125="N/A"," ",IF(Pricetype1=2,MAX(I125,0),IF(OR(Pricetype1=1,Pricetype1=4),IF(I125=0,0,(_xll.EURO(I125,Strikeprice1,0,0,($AK125+IF(Smile=TRUE,VLOOKUP(MAX(-5,Strikeprice1-I125),Volsmile,2),0)),($A125-DateToday)+15,IF(Pricetype1=1,1,0),0))),I125)))</f>
        <v xml:space="preserve"> </v>
      </c>
      <c r="S125" s="250" t="str">
        <f>IF($A125="N/A"," ",IF(Pricetype1=2,MAX(J125,0),IF(OR(Pricetype1=1,Pricetype1=4),IF(J125=0,0,(_xll.EURO(J125,Strikeprice1,0,0,($AK125+IF(Smile=TRUE,VLOOKUP(MAX(-5,Strikeprice1-J125),Volsmile,2),0)),($A125-DateToday)+15,IF(Pricetype1=1,1,0),0))),J125)))</f>
        <v xml:space="preserve"> </v>
      </c>
      <c r="T125" s="250" t="str">
        <f>IF($A125="N/A"," ",IF(Pricetype1=2,MAX(K125,0),IF(OR(Pricetype1=1,Pricetype1=4),IF(K125=0,0,(_xll.EURO(K125,Strikeprice1,0,0,($AK125+IF(Smile=TRUE,VLOOKUP(MAX(-5,Strikeprice1-K125),Volsmile,2),0)),($A125-DateToday)+15,IF(Pricetype1=1,1,0),0))),K125)))</f>
        <v xml:space="preserve"> </v>
      </c>
      <c r="U125" s="177" t="str">
        <f t="shared" si="31"/>
        <v xml:space="preserve"> </v>
      </c>
      <c r="V125" s="178" t="str">
        <f t="shared" si="45"/>
        <v xml:space="preserve"> </v>
      </c>
      <c r="W125" s="178" t="str">
        <f t="shared" si="46"/>
        <v xml:space="preserve"> </v>
      </c>
      <c r="X125" s="178" t="str">
        <f t="shared" si="47"/>
        <v xml:space="preserve"> </v>
      </c>
      <c r="Y125" s="178" t="str">
        <f t="shared" si="48"/>
        <v xml:space="preserve"> </v>
      </c>
      <c r="Z125" s="178" t="str">
        <f t="shared" si="49"/>
        <v xml:space="preserve"> </v>
      </c>
      <c r="AA125" s="178" t="str">
        <f t="shared" si="50"/>
        <v xml:space="preserve"> </v>
      </c>
      <c r="AB125" s="178" t="str">
        <f t="shared" si="51"/>
        <v xml:space="preserve"> </v>
      </c>
      <c r="AC125" s="178" t="str">
        <f t="shared" si="52"/>
        <v xml:space="preserve"> </v>
      </c>
      <c r="AD125" s="178" t="str">
        <f t="shared" si="53"/>
        <v xml:space="preserve"> </v>
      </c>
      <c r="AE125" s="178" t="str">
        <f t="shared" si="54"/>
        <v xml:space="preserve"> </v>
      </c>
      <c r="AF125" s="224" t="str">
        <f t="shared" si="55"/>
        <v xml:space="preserve"> </v>
      </c>
      <c r="AG125" s="224" t="str">
        <f t="shared" si="56"/>
        <v xml:space="preserve"> </v>
      </c>
      <c r="AH125" s="224" t="str">
        <f t="shared" si="57"/>
        <v xml:space="preserve"> </v>
      </c>
      <c r="AI125" s="224" t="str">
        <f t="shared" si="32"/>
        <v xml:space="preserve"> </v>
      </c>
      <c r="AJ125" s="224" t="str">
        <f t="shared" si="33"/>
        <v xml:space="preserve"> </v>
      </c>
      <c r="AK125" s="224" t="str">
        <f t="shared" si="58"/>
        <v xml:space="preserve"> </v>
      </c>
      <c r="AL125" s="224" t="str">
        <f>IF($A125="N/A"," ",IF(PV=1,0,'Pricing Inputs1'!R158))</f>
        <v xml:space="preserve"> </v>
      </c>
      <c r="AM125" s="313" t="str">
        <f t="shared" si="34"/>
        <v xml:space="preserve"> </v>
      </c>
      <c r="BQ125" t="str">
        <f t="shared" si="59"/>
        <v xml:space="preserve"> </v>
      </c>
      <c r="BR125" t="str">
        <f t="shared" si="60"/>
        <v xml:space="preserve"> </v>
      </c>
      <c r="BS125" t="str">
        <f t="shared" si="61"/>
        <v xml:space="preserve"> </v>
      </c>
    </row>
    <row r="126" spans="1:71" x14ac:dyDescent="0.2">
      <c r="A126" s="253" t="str">
        <f>IF(A125="N/A","N/A",IF(EDATE(A125,1)&gt;Inputs!$M$5,"N/A",EDATE(A125,1)))</f>
        <v>N/A</v>
      </c>
      <c r="B126" s="324" t="str">
        <f t="shared" si="35"/>
        <v xml:space="preserve"> </v>
      </c>
      <c r="C126" s="433" t="str">
        <f t="shared" si="36"/>
        <v xml:space="preserve"> </v>
      </c>
      <c r="D126" s="172" t="str">
        <f t="shared" si="37"/>
        <v xml:space="preserve"> </v>
      </c>
      <c r="E126" s="172" t="str">
        <f t="shared" si="38"/>
        <v xml:space="preserve"> </v>
      </c>
      <c r="F126" s="172" t="str">
        <f t="shared" si="39"/>
        <v xml:space="preserve"> </v>
      </c>
      <c r="G126" s="172" t="str">
        <f t="shared" si="40"/>
        <v xml:space="preserve"> </v>
      </c>
      <c r="H126" s="172" t="str">
        <f t="shared" si="41"/>
        <v xml:space="preserve"> </v>
      </c>
      <c r="I126" s="172" t="str">
        <f t="shared" si="42"/>
        <v xml:space="preserve"> </v>
      </c>
      <c r="J126" s="172" t="str">
        <f t="shared" si="43"/>
        <v xml:space="preserve"> </v>
      </c>
      <c r="K126" s="172" t="str">
        <f t="shared" si="44"/>
        <v xml:space="preserve"> </v>
      </c>
      <c r="L126" s="250" t="str">
        <f>IF($A126="N/A"," ",IF(Pricetype1=2,MAX(C126,0),IF(OR(Pricetype1=1,Pricetype1=4),IF(C126=0,0,(_xll.EURO(C126,Strikeprice1,0,0,($AH126+IF(Smile=TRUE,VLOOKUP(MAX(-5,Strikeprice1-C126),Volsmile,2),0)),($A126-DateToday)+15,IF(Pricetype1=1,1,0),0))),C126)))</f>
        <v xml:space="preserve"> </v>
      </c>
      <c r="M126" s="250" t="str">
        <f>IF($A126="N/A"," ",IF(Pricetype1=2,MAX(D126,0),IF(OR(Pricetype1=1,Pricetype1=4),IF(D126=0,0,(_xll.EURO(D126,Strikeprice1,0,0,($AH126+IF(Smile=TRUE,VLOOKUP(MAX(-5,Strikeprice1-D126),Volsmile,2),0)),($A126-DateToday)+15,IF(Pricetype1=1,1,0),0))),D126)))</f>
        <v xml:space="preserve"> </v>
      </c>
      <c r="N126" s="250" t="str">
        <f>IF($A126="N/A"," ",IF(Pricetype1=2,MAX(E126,0),IF(OR(Pricetype1=1,Pricetype1=4),IF(E126=0,0,(_xll.EURO(E126,Strikeprice1,0,0,($AK126+IF(Smile=TRUE,VLOOKUP(MAX(-5,Strikeprice1-E126),Volsmile,2),0)),($A126-DateToday)+15,IF(Pricetype1=1,1,0),0))),E126)))</f>
        <v xml:space="preserve"> </v>
      </c>
      <c r="O126" s="250" t="str">
        <f>IF($A126="N/A"," ",IF(Pricetype1=2,MAX(F126,0),IF(OR(Pricetype1=1,Pricetype1=4),IF(F126=0,0,(_xll.EURO(F126,Strikeprice1,0,0,($AK126+IF(Smile=TRUE,VLOOKUP(MAX(-5,Strikeprice1-F126),Volsmile,2),0)),($A126-DateToday)+15,IF(Pricetype1=1,1,0),0))),F126)))</f>
        <v xml:space="preserve"> </v>
      </c>
      <c r="P126" s="250" t="str">
        <f>IF($A126="N/A"," ",IF(Pricetype1=2,MAX(G126,0),IF(OR(Pricetype1=1,Pricetype1=4),IF(G126=0,0,(_xll.EURO(G126,Strikeprice1,0,0,($AK126+IF(Smile=TRUE,VLOOKUP(MAX(-5,Strikeprice1-G126),Volsmile,2),0)),($A126-DateToday)+15,IF(Pricetype1=1,1,0),0))),G126)))</f>
        <v xml:space="preserve"> </v>
      </c>
      <c r="Q126" s="250" t="str">
        <f>IF($A126="N/A"," ",IF(Pricetype1=2,MAX(H126,0),IF(OR(Pricetype1=1,Pricetype1=4),IF(H126=0,0,(_xll.EURO(H126,Strikeprice1,0,0,($AK126+IF(Smile=TRUE,VLOOKUP(MAX(-5,Strikeprice1-H126),Volsmile,2),0)),($A126-DateToday)+15,IF(Pricetype1=1,1,0),0))),H126)))</f>
        <v xml:space="preserve"> </v>
      </c>
      <c r="R126" s="250" t="str">
        <f>IF($A126="N/A"," ",IF(Pricetype1=2,MAX(I126,0),IF(OR(Pricetype1=1,Pricetype1=4),IF(I126=0,0,(_xll.EURO(I126,Strikeprice1,0,0,($AK126+IF(Smile=TRUE,VLOOKUP(MAX(-5,Strikeprice1-I126),Volsmile,2),0)),($A126-DateToday)+15,IF(Pricetype1=1,1,0),0))),I126)))</f>
        <v xml:space="preserve"> </v>
      </c>
      <c r="S126" s="250" t="str">
        <f>IF($A126="N/A"," ",IF(Pricetype1=2,MAX(J126,0),IF(OR(Pricetype1=1,Pricetype1=4),IF(J126=0,0,(_xll.EURO(J126,Strikeprice1,0,0,($AK126+IF(Smile=TRUE,VLOOKUP(MAX(-5,Strikeprice1-J126),Volsmile,2),0)),($A126-DateToday)+15,IF(Pricetype1=1,1,0),0))),J126)))</f>
        <v xml:space="preserve"> </v>
      </c>
      <c r="T126" s="250" t="str">
        <f>IF($A126="N/A"," ",IF(Pricetype1=2,MAX(K126,0),IF(OR(Pricetype1=1,Pricetype1=4),IF(K126=0,0,(_xll.EURO(K126,Strikeprice1,0,0,($AK126+IF(Smile=TRUE,VLOOKUP(MAX(-5,Strikeprice1-K126),Volsmile,2),0)),($A126-DateToday)+15,IF(Pricetype1=1,1,0),0))),K126)))</f>
        <v xml:space="preserve"> </v>
      </c>
      <c r="U126" s="177" t="str">
        <f t="shared" si="31"/>
        <v xml:space="preserve"> </v>
      </c>
      <c r="V126" s="178" t="str">
        <f t="shared" si="45"/>
        <v xml:space="preserve"> </v>
      </c>
      <c r="W126" s="178" t="str">
        <f t="shared" si="46"/>
        <v xml:space="preserve"> </v>
      </c>
      <c r="X126" s="178" t="str">
        <f t="shared" si="47"/>
        <v xml:space="preserve"> </v>
      </c>
      <c r="Y126" s="178" t="str">
        <f t="shared" si="48"/>
        <v xml:space="preserve"> </v>
      </c>
      <c r="Z126" s="178" t="str">
        <f t="shared" si="49"/>
        <v xml:space="preserve"> </v>
      </c>
      <c r="AA126" s="178" t="str">
        <f t="shared" si="50"/>
        <v xml:space="preserve"> </v>
      </c>
      <c r="AB126" s="178" t="str">
        <f t="shared" si="51"/>
        <v xml:space="preserve"> </v>
      </c>
      <c r="AC126" s="178" t="str">
        <f t="shared" si="52"/>
        <v xml:space="preserve"> </v>
      </c>
      <c r="AD126" s="178" t="str">
        <f t="shared" si="53"/>
        <v xml:space="preserve"> </v>
      </c>
      <c r="AE126" s="178" t="str">
        <f t="shared" si="54"/>
        <v xml:space="preserve"> </v>
      </c>
      <c r="AF126" s="224" t="str">
        <f t="shared" si="55"/>
        <v xml:space="preserve"> </v>
      </c>
      <c r="AG126" s="224" t="str">
        <f t="shared" si="56"/>
        <v xml:space="preserve"> </v>
      </c>
      <c r="AH126" s="224" t="str">
        <f t="shared" si="57"/>
        <v xml:space="preserve"> </v>
      </c>
      <c r="AI126" s="224" t="str">
        <f t="shared" si="32"/>
        <v xml:space="preserve"> </v>
      </c>
      <c r="AJ126" s="224" t="str">
        <f t="shared" si="33"/>
        <v xml:space="preserve"> </v>
      </c>
      <c r="AK126" s="224" t="str">
        <f t="shared" si="58"/>
        <v xml:space="preserve"> </v>
      </c>
      <c r="AL126" s="224" t="str">
        <f>IF($A126="N/A"," ",IF(PV=1,0,'Pricing Inputs1'!R159))</f>
        <v xml:space="preserve"> </v>
      </c>
      <c r="AM126" s="313" t="str">
        <f t="shared" si="34"/>
        <v xml:space="preserve"> </v>
      </c>
      <c r="BQ126" t="str">
        <f t="shared" si="59"/>
        <v xml:space="preserve"> </v>
      </c>
      <c r="BR126" t="str">
        <f t="shared" si="60"/>
        <v xml:space="preserve"> </v>
      </c>
      <c r="BS126" t="str">
        <f t="shared" si="61"/>
        <v xml:space="preserve"> </v>
      </c>
    </row>
    <row r="127" spans="1:71" x14ac:dyDescent="0.2">
      <c r="A127" s="253" t="str">
        <f>IF(A126="N/A","N/A",IF(EDATE(A126,1)&gt;Inputs!$M$5,"N/A",EDATE(A126,1)))</f>
        <v>N/A</v>
      </c>
      <c r="B127" s="324" t="str">
        <f t="shared" si="35"/>
        <v xml:space="preserve"> </v>
      </c>
      <c r="C127" s="433" t="str">
        <f t="shared" si="36"/>
        <v xml:space="preserve"> </v>
      </c>
      <c r="D127" s="172" t="str">
        <f t="shared" si="37"/>
        <v xml:space="preserve"> </v>
      </c>
      <c r="E127" s="172" t="str">
        <f t="shared" si="38"/>
        <v xml:space="preserve"> </v>
      </c>
      <c r="F127" s="172" t="str">
        <f t="shared" si="39"/>
        <v xml:space="preserve"> </v>
      </c>
      <c r="G127" s="172" t="str">
        <f t="shared" si="40"/>
        <v xml:space="preserve"> </v>
      </c>
      <c r="H127" s="172" t="str">
        <f t="shared" si="41"/>
        <v xml:space="preserve"> </v>
      </c>
      <c r="I127" s="172" t="str">
        <f t="shared" si="42"/>
        <v xml:space="preserve"> </v>
      </c>
      <c r="J127" s="172" t="str">
        <f t="shared" si="43"/>
        <v xml:space="preserve"> </v>
      </c>
      <c r="K127" s="172" t="str">
        <f t="shared" si="44"/>
        <v xml:space="preserve"> </v>
      </c>
      <c r="L127" s="250" t="str">
        <f>IF($A127="N/A"," ",IF(Pricetype1=2,MAX(C127,0),IF(OR(Pricetype1=1,Pricetype1=4),IF(C127=0,0,(_xll.EURO(C127,Strikeprice1,0,0,($AH127+IF(Smile=TRUE,VLOOKUP(MAX(-5,Strikeprice1-C127),Volsmile,2),0)),($A127-DateToday)+15,IF(Pricetype1=1,1,0),0))),C127)))</f>
        <v xml:space="preserve"> </v>
      </c>
      <c r="M127" s="250" t="str">
        <f>IF($A127="N/A"," ",IF(Pricetype1=2,MAX(D127,0),IF(OR(Pricetype1=1,Pricetype1=4),IF(D127=0,0,(_xll.EURO(D127,Strikeprice1,0,0,($AH127+IF(Smile=TRUE,VLOOKUP(MAX(-5,Strikeprice1-D127),Volsmile,2),0)),($A127-DateToday)+15,IF(Pricetype1=1,1,0),0))),D127)))</f>
        <v xml:space="preserve"> </v>
      </c>
      <c r="N127" s="250" t="str">
        <f>IF($A127="N/A"," ",IF(Pricetype1=2,MAX(E127,0),IF(OR(Pricetype1=1,Pricetype1=4),IF(E127=0,0,(_xll.EURO(E127,Strikeprice1,0,0,($AK127+IF(Smile=TRUE,VLOOKUP(MAX(-5,Strikeprice1-E127),Volsmile,2),0)),($A127-DateToday)+15,IF(Pricetype1=1,1,0),0))),E127)))</f>
        <v xml:space="preserve"> </v>
      </c>
      <c r="O127" s="250" t="str">
        <f>IF($A127="N/A"," ",IF(Pricetype1=2,MAX(F127,0),IF(OR(Pricetype1=1,Pricetype1=4),IF(F127=0,0,(_xll.EURO(F127,Strikeprice1,0,0,($AK127+IF(Smile=TRUE,VLOOKUP(MAX(-5,Strikeprice1-F127),Volsmile,2),0)),($A127-DateToday)+15,IF(Pricetype1=1,1,0),0))),F127)))</f>
        <v xml:space="preserve"> </v>
      </c>
      <c r="P127" s="250" t="str">
        <f>IF($A127="N/A"," ",IF(Pricetype1=2,MAX(G127,0),IF(OR(Pricetype1=1,Pricetype1=4),IF(G127=0,0,(_xll.EURO(G127,Strikeprice1,0,0,($AK127+IF(Smile=TRUE,VLOOKUP(MAX(-5,Strikeprice1-G127),Volsmile,2),0)),($A127-DateToday)+15,IF(Pricetype1=1,1,0),0))),G127)))</f>
        <v xml:space="preserve"> </v>
      </c>
      <c r="Q127" s="250" t="str">
        <f>IF($A127="N/A"," ",IF(Pricetype1=2,MAX(H127,0),IF(OR(Pricetype1=1,Pricetype1=4),IF(H127=0,0,(_xll.EURO(H127,Strikeprice1,0,0,($AK127+IF(Smile=TRUE,VLOOKUP(MAX(-5,Strikeprice1-H127),Volsmile,2),0)),($A127-DateToday)+15,IF(Pricetype1=1,1,0),0))),H127)))</f>
        <v xml:space="preserve"> </v>
      </c>
      <c r="R127" s="250" t="str">
        <f>IF($A127="N/A"," ",IF(Pricetype1=2,MAX(I127,0),IF(OR(Pricetype1=1,Pricetype1=4),IF(I127=0,0,(_xll.EURO(I127,Strikeprice1,0,0,($AK127+IF(Smile=TRUE,VLOOKUP(MAX(-5,Strikeprice1-I127),Volsmile,2),0)),($A127-DateToday)+15,IF(Pricetype1=1,1,0),0))),I127)))</f>
        <v xml:space="preserve"> </v>
      </c>
      <c r="S127" s="250" t="str">
        <f>IF($A127="N/A"," ",IF(Pricetype1=2,MAX(J127,0),IF(OR(Pricetype1=1,Pricetype1=4),IF(J127=0,0,(_xll.EURO(J127,Strikeprice1,0,0,($AK127+IF(Smile=TRUE,VLOOKUP(MAX(-5,Strikeprice1-J127),Volsmile,2),0)),($A127-DateToday)+15,IF(Pricetype1=1,1,0),0))),J127)))</f>
        <v xml:space="preserve"> </v>
      </c>
      <c r="T127" s="250" t="str">
        <f>IF($A127="N/A"," ",IF(Pricetype1=2,MAX(K127,0),IF(OR(Pricetype1=1,Pricetype1=4),IF(K127=0,0,(_xll.EURO(K127,Strikeprice1,0,0,($AK127+IF(Smile=TRUE,VLOOKUP(MAX(-5,Strikeprice1-K127),Volsmile,2),0)),($A127-DateToday)+15,IF(Pricetype1=1,1,0),0))),K127)))</f>
        <v xml:space="preserve"> </v>
      </c>
      <c r="U127" s="177" t="str">
        <f t="shared" si="31"/>
        <v xml:space="preserve"> </v>
      </c>
      <c r="V127" s="178" t="str">
        <f t="shared" si="45"/>
        <v xml:space="preserve"> </v>
      </c>
      <c r="W127" s="178" t="str">
        <f t="shared" si="46"/>
        <v xml:space="preserve"> </v>
      </c>
      <c r="X127" s="178" t="str">
        <f t="shared" si="47"/>
        <v xml:space="preserve"> </v>
      </c>
      <c r="Y127" s="178" t="str">
        <f t="shared" si="48"/>
        <v xml:space="preserve"> </v>
      </c>
      <c r="Z127" s="178" t="str">
        <f t="shared" si="49"/>
        <v xml:space="preserve"> </v>
      </c>
      <c r="AA127" s="178" t="str">
        <f t="shared" si="50"/>
        <v xml:space="preserve"> </v>
      </c>
      <c r="AB127" s="178" t="str">
        <f t="shared" si="51"/>
        <v xml:space="preserve"> </v>
      </c>
      <c r="AC127" s="178" t="str">
        <f t="shared" si="52"/>
        <v xml:space="preserve"> </v>
      </c>
      <c r="AD127" s="178" t="str">
        <f t="shared" si="53"/>
        <v xml:space="preserve"> </v>
      </c>
      <c r="AE127" s="178" t="str">
        <f t="shared" si="54"/>
        <v xml:space="preserve"> </v>
      </c>
      <c r="AF127" s="224" t="str">
        <f t="shared" si="55"/>
        <v xml:space="preserve"> </v>
      </c>
      <c r="AG127" s="224" t="str">
        <f t="shared" si="56"/>
        <v xml:space="preserve"> </v>
      </c>
      <c r="AH127" s="224" t="str">
        <f t="shared" si="57"/>
        <v xml:space="preserve"> </v>
      </c>
      <c r="AI127" s="224" t="str">
        <f t="shared" si="32"/>
        <v xml:space="preserve"> </v>
      </c>
      <c r="AJ127" s="224" t="str">
        <f t="shared" si="33"/>
        <v xml:space="preserve"> </v>
      </c>
      <c r="AK127" s="224" t="str">
        <f t="shared" si="58"/>
        <v xml:space="preserve"> </v>
      </c>
      <c r="AL127" s="224" t="str">
        <f>IF($A127="N/A"," ",IF(PV=1,0,'Pricing Inputs1'!R160))</f>
        <v xml:space="preserve"> </v>
      </c>
      <c r="AM127" s="313" t="str">
        <f t="shared" si="34"/>
        <v xml:space="preserve"> </v>
      </c>
      <c r="BQ127" t="str">
        <f t="shared" si="59"/>
        <v xml:space="preserve"> </v>
      </c>
      <c r="BR127" t="str">
        <f t="shared" si="60"/>
        <v xml:space="preserve"> </v>
      </c>
      <c r="BS127" t="str">
        <f t="shared" si="61"/>
        <v xml:space="preserve"> </v>
      </c>
    </row>
    <row r="128" spans="1:71" x14ac:dyDescent="0.2">
      <c r="A128" s="253" t="str">
        <f>IF(A127="N/A","N/A",IF(EDATE(A127,1)&gt;Inputs!$M$5,"N/A",EDATE(A127,1)))</f>
        <v>N/A</v>
      </c>
      <c r="B128" s="324" t="str">
        <f t="shared" si="35"/>
        <v xml:space="preserve"> </v>
      </c>
      <c r="C128" s="433" t="str">
        <f t="shared" si="36"/>
        <v xml:space="preserve"> </v>
      </c>
      <c r="D128" s="172" t="str">
        <f t="shared" si="37"/>
        <v xml:space="preserve"> </v>
      </c>
      <c r="E128" s="172" t="str">
        <f t="shared" si="38"/>
        <v xml:space="preserve"> </v>
      </c>
      <c r="F128" s="172" t="str">
        <f t="shared" si="39"/>
        <v xml:space="preserve"> </v>
      </c>
      <c r="G128" s="172" t="str">
        <f t="shared" si="40"/>
        <v xml:space="preserve"> </v>
      </c>
      <c r="H128" s="172" t="str">
        <f t="shared" si="41"/>
        <v xml:space="preserve"> </v>
      </c>
      <c r="I128" s="172" t="str">
        <f t="shared" si="42"/>
        <v xml:space="preserve"> </v>
      </c>
      <c r="J128" s="172" t="str">
        <f t="shared" si="43"/>
        <v xml:space="preserve"> </v>
      </c>
      <c r="K128" s="172" t="str">
        <f t="shared" si="44"/>
        <v xml:space="preserve"> </v>
      </c>
      <c r="L128" s="250" t="str">
        <f>IF($A128="N/A"," ",IF(Pricetype1=2,MAX(C128,0),IF(OR(Pricetype1=1,Pricetype1=4),IF(C128=0,0,(_xll.EURO(C128,Strikeprice1,0,0,($AH128+IF(Smile=TRUE,VLOOKUP(MAX(-5,Strikeprice1-C128),Volsmile,2),0)),($A128-DateToday)+15,IF(Pricetype1=1,1,0),0))),C128)))</f>
        <v xml:space="preserve"> </v>
      </c>
      <c r="M128" s="250" t="str">
        <f>IF($A128="N/A"," ",IF(Pricetype1=2,MAX(D128,0),IF(OR(Pricetype1=1,Pricetype1=4),IF(D128=0,0,(_xll.EURO(D128,Strikeprice1,0,0,($AH128+IF(Smile=TRUE,VLOOKUP(MAX(-5,Strikeprice1-D128),Volsmile,2),0)),($A128-DateToday)+15,IF(Pricetype1=1,1,0),0))),D128)))</f>
        <v xml:space="preserve"> </v>
      </c>
      <c r="N128" s="250" t="str">
        <f>IF($A128="N/A"," ",IF(Pricetype1=2,MAX(E128,0),IF(OR(Pricetype1=1,Pricetype1=4),IF(E128=0,0,(_xll.EURO(E128,Strikeprice1,0,0,($AK128+IF(Smile=TRUE,VLOOKUP(MAX(-5,Strikeprice1-E128),Volsmile,2),0)),($A128-DateToday)+15,IF(Pricetype1=1,1,0),0))),E128)))</f>
        <v xml:space="preserve"> </v>
      </c>
      <c r="O128" s="250" t="str">
        <f>IF($A128="N/A"," ",IF(Pricetype1=2,MAX(F128,0),IF(OR(Pricetype1=1,Pricetype1=4),IF(F128=0,0,(_xll.EURO(F128,Strikeprice1,0,0,($AK128+IF(Smile=TRUE,VLOOKUP(MAX(-5,Strikeprice1-F128),Volsmile,2),0)),($A128-DateToday)+15,IF(Pricetype1=1,1,0),0))),F128)))</f>
        <v xml:space="preserve"> </v>
      </c>
      <c r="P128" s="250" t="str">
        <f>IF($A128="N/A"," ",IF(Pricetype1=2,MAX(G128,0),IF(OR(Pricetype1=1,Pricetype1=4),IF(G128=0,0,(_xll.EURO(G128,Strikeprice1,0,0,($AK128+IF(Smile=TRUE,VLOOKUP(MAX(-5,Strikeprice1-G128),Volsmile,2),0)),($A128-DateToday)+15,IF(Pricetype1=1,1,0),0))),G128)))</f>
        <v xml:space="preserve"> </v>
      </c>
      <c r="Q128" s="250" t="str">
        <f>IF($A128="N/A"," ",IF(Pricetype1=2,MAX(H128,0),IF(OR(Pricetype1=1,Pricetype1=4),IF(H128=0,0,(_xll.EURO(H128,Strikeprice1,0,0,($AK128+IF(Smile=TRUE,VLOOKUP(MAX(-5,Strikeprice1-H128),Volsmile,2),0)),($A128-DateToday)+15,IF(Pricetype1=1,1,0),0))),H128)))</f>
        <v xml:space="preserve"> </v>
      </c>
      <c r="R128" s="250" t="str">
        <f>IF($A128="N/A"," ",IF(Pricetype1=2,MAX(I128,0),IF(OR(Pricetype1=1,Pricetype1=4),IF(I128=0,0,(_xll.EURO(I128,Strikeprice1,0,0,($AK128+IF(Smile=TRUE,VLOOKUP(MAX(-5,Strikeprice1-I128),Volsmile,2),0)),($A128-DateToday)+15,IF(Pricetype1=1,1,0),0))),I128)))</f>
        <v xml:space="preserve"> </v>
      </c>
      <c r="S128" s="250" t="str">
        <f>IF($A128="N/A"," ",IF(Pricetype1=2,MAX(J128,0),IF(OR(Pricetype1=1,Pricetype1=4),IF(J128=0,0,(_xll.EURO(J128,Strikeprice1,0,0,($AK128+IF(Smile=TRUE,VLOOKUP(MAX(-5,Strikeprice1-J128),Volsmile,2),0)),($A128-DateToday)+15,IF(Pricetype1=1,1,0),0))),J128)))</f>
        <v xml:space="preserve"> </v>
      </c>
      <c r="T128" s="250" t="str">
        <f>IF($A128="N/A"," ",IF(Pricetype1=2,MAX(K128,0),IF(OR(Pricetype1=1,Pricetype1=4),IF(K128=0,0,(_xll.EURO(K128,Strikeprice1,0,0,($AK128+IF(Smile=TRUE,VLOOKUP(MAX(-5,Strikeprice1-K128),Volsmile,2),0)),($A128-DateToday)+15,IF(Pricetype1=1,1,0),0))),K128)))</f>
        <v xml:space="preserve"> </v>
      </c>
      <c r="U128" s="177" t="str">
        <f t="shared" si="31"/>
        <v xml:space="preserve"> </v>
      </c>
      <c r="V128" s="178" t="str">
        <f t="shared" si="45"/>
        <v xml:space="preserve"> </v>
      </c>
      <c r="W128" s="178" t="str">
        <f t="shared" si="46"/>
        <v xml:space="preserve"> </v>
      </c>
      <c r="X128" s="178" t="str">
        <f t="shared" si="47"/>
        <v xml:space="preserve"> </v>
      </c>
      <c r="Y128" s="178" t="str">
        <f t="shared" si="48"/>
        <v xml:space="preserve"> </v>
      </c>
      <c r="Z128" s="178" t="str">
        <f t="shared" si="49"/>
        <v xml:space="preserve"> </v>
      </c>
      <c r="AA128" s="178" t="str">
        <f t="shared" si="50"/>
        <v xml:space="preserve"> </v>
      </c>
      <c r="AB128" s="178" t="str">
        <f t="shared" si="51"/>
        <v xml:space="preserve"> </v>
      </c>
      <c r="AC128" s="178" t="str">
        <f t="shared" si="52"/>
        <v xml:space="preserve"> </v>
      </c>
      <c r="AD128" s="178" t="str">
        <f t="shared" si="53"/>
        <v xml:space="preserve"> </v>
      </c>
      <c r="AE128" s="178" t="str">
        <f t="shared" si="54"/>
        <v xml:space="preserve"> </v>
      </c>
      <c r="AF128" s="224" t="str">
        <f t="shared" si="55"/>
        <v xml:space="preserve"> </v>
      </c>
      <c r="AG128" s="224" t="str">
        <f t="shared" si="56"/>
        <v xml:space="preserve"> </v>
      </c>
      <c r="AH128" s="224" t="str">
        <f t="shared" si="57"/>
        <v xml:space="preserve"> </v>
      </c>
      <c r="AI128" s="224" t="str">
        <f t="shared" si="32"/>
        <v xml:space="preserve"> </v>
      </c>
      <c r="AJ128" s="224" t="str">
        <f t="shared" si="33"/>
        <v xml:space="preserve"> </v>
      </c>
      <c r="AK128" s="224" t="str">
        <f t="shared" si="58"/>
        <v xml:space="preserve"> </v>
      </c>
      <c r="AL128" s="224" t="str">
        <f>IF($A128="N/A"," ",IF(PV=1,0,'Pricing Inputs1'!R161))</f>
        <v xml:space="preserve"> </v>
      </c>
      <c r="AM128" s="313" t="str">
        <f t="shared" si="34"/>
        <v xml:space="preserve"> </v>
      </c>
      <c r="BQ128" t="str">
        <f t="shared" si="59"/>
        <v xml:space="preserve"> </v>
      </c>
      <c r="BR128" t="str">
        <f t="shared" si="60"/>
        <v xml:space="preserve"> </v>
      </c>
      <c r="BS128" t="str">
        <f t="shared" si="61"/>
        <v xml:space="preserve"> </v>
      </c>
    </row>
    <row r="129" spans="1:71" x14ac:dyDescent="0.2">
      <c r="A129" s="253" t="str">
        <f>IF(A128="N/A","N/A",IF(EDATE(A128,1)&gt;Inputs!$M$5,"N/A",EDATE(A128,1)))</f>
        <v>N/A</v>
      </c>
      <c r="B129" s="324" t="str">
        <f t="shared" si="35"/>
        <v xml:space="preserve"> </v>
      </c>
      <c r="C129" s="433" t="str">
        <f t="shared" si="36"/>
        <v xml:space="preserve"> </v>
      </c>
      <c r="D129" s="172" t="str">
        <f t="shared" si="37"/>
        <v xml:space="preserve"> </v>
      </c>
      <c r="E129" s="172" t="str">
        <f t="shared" si="38"/>
        <v xml:space="preserve"> </v>
      </c>
      <c r="F129" s="172" t="str">
        <f t="shared" si="39"/>
        <v xml:space="preserve"> </v>
      </c>
      <c r="G129" s="172" t="str">
        <f t="shared" si="40"/>
        <v xml:space="preserve"> </v>
      </c>
      <c r="H129" s="172" t="str">
        <f t="shared" si="41"/>
        <v xml:space="preserve"> </v>
      </c>
      <c r="I129" s="172" t="str">
        <f t="shared" si="42"/>
        <v xml:space="preserve"> </v>
      </c>
      <c r="J129" s="172" t="str">
        <f t="shared" si="43"/>
        <v xml:space="preserve"> </v>
      </c>
      <c r="K129" s="172" t="str">
        <f t="shared" si="44"/>
        <v xml:space="preserve"> </v>
      </c>
      <c r="L129" s="250" t="str">
        <f>IF($A129="N/A"," ",IF(Pricetype1=2,MAX(C129,0),IF(OR(Pricetype1=1,Pricetype1=4),IF(C129=0,0,(_xll.EURO(C129,Strikeprice1,0,0,($AH129+IF(Smile=TRUE,VLOOKUP(MAX(-5,Strikeprice1-C129),Volsmile,2),0)),($A129-DateToday)+15,IF(Pricetype1=1,1,0),0))),C129)))</f>
        <v xml:space="preserve"> </v>
      </c>
      <c r="M129" s="250" t="str">
        <f>IF($A129="N/A"," ",IF(Pricetype1=2,MAX(D129,0),IF(OR(Pricetype1=1,Pricetype1=4),IF(D129=0,0,(_xll.EURO(D129,Strikeprice1,0,0,($AH129+IF(Smile=TRUE,VLOOKUP(MAX(-5,Strikeprice1-D129),Volsmile,2),0)),($A129-DateToday)+15,IF(Pricetype1=1,1,0),0))),D129)))</f>
        <v xml:space="preserve"> </v>
      </c>
      <c r="N129" s="250" t="str">
        <f>IF($A129="N/A"," ",IF(Pricetype1=2,MAX(E129,0),IF(OR(Pricetype1=1,Pricetype1=4),IF(E129=0,0,(_xll.EURO(E129,Strikeprice1,0,0,($AK129+IF(Smile=TRUE,VLOOKUP(MAX(-5,Strikeprice1-E129),Volsmile,2),0)),($A129-DateToday)+15,IF(Pricetype1=1,1,0),0))),E129)))</f>
        <v xml:space="preserve"> </v>
      </c>
      <c r="O129" s="250" t="str">
        <f>IF($A129="N/A"," ",IF(Pricetype1=2,MAX(F129,0),IF(OR(Pricetype1=1,Pricetype1=4),IF(F129=0,0,(_xll.EURO(F129,Strikeprice1,0,0,($AK129+IF(Smile=TRUE,VLOOKUP(MAX(-5,Strikeprice1-F129),Volsmile,2),0)),($A129-DateToday)+15,IF(Pricetype1=1,1,0),0))),F129)))</f>
        <v xml:space="preserve"> </v>
      </c>
      <c r="P129" s="250" t="str">
        <f>IF($A129="N/A"," ",IF(Pricetype1=2,MAX(G129,0),IF(OR(Pricetype1=1,Pricetype1=4),IF(G129=0,0,(_xll.EURO(G129,Strikeprice1,0,0,($AK129+IF(Smile=TRUE,VLOOKUP(MAX(-5,Strikeprice1-G129),Volsmile,2),0)),($A129-DateToday)+15,IF(Pricetype1=1,1,0),0))),G129)))</f>
        <v xml:space="preserve"> </v>
      </c>
      <c r="Q129" s="250" t="str">
        <f>IF($A129="N/A"," ",IF(Pricetype1=2,MAX(H129,0),IF(OR(Pricetype1=1,Pricetype1=4),IF(H129=0,0,(_xll.EURO(H129,Strikeprice1,0,0,($AK129+IF(Smile=TRUE,VLOOKUP(MAX(-5,Strikeprice1-H129),Volsmile,2),0)),($A129-DateToday)+15,IF(Pricetype1=1,1,0),0))),H129)))</f>
        <v xml:space="preserve"> </v>
      </c>
      <c r="R129" s="250" t="str">
        <f>IF($A129="N/A"," ",IF(Pricetype1=2,MAX(I129,0),IF(OR(Pricetype1=1,Pricetype1=4),IF(I129=0,0,(_xll.EURO(I129,Strikeprice1,0,0,($AK129+IF(Smile=TRUE,VLOOKUP(MAX(-5,Strikeprice1-I129),Volsmile,2),0)),($A129-DateToday)+15,IF(Pricetype1=1,1,0),0))),I129)))</f>
        <v xml:space="preserve"> </v>
      </c>
      <c r="S129" s="250" t="str">
        <f>IF($A129="N/A"," ",IF(Pricetype1=2,MAX(J129,0),IF(OR(Pricetype1=1,Pricetype1=4),IF(J129=0,0,(_xll.EURO(J129,Strikeprice1,0,0,($AK129+IF(Smile=TRUE,VLOOKUP(MAX(-5,Strikeprice1-J129),Volsmile,2),0)),($A129-DateToday)+15,IF(Pricetype1=1,1,0),0))),J129)))</f>
        <v xml:space="preserve"> </v>
      </c>
      <c r="T129" s="250" t="str">
        <f>IF($A129="N/A"," ",IF(Pricetype1=2,MAX(K129,0),IF(OR(Pricetype1=1,Pricetype1=4),IF(K129=0,0,(_xll.EURO(K129,Strikeprice1,0,0,($AK129+IF(Smile=TRUE,VLOOKUP(MAX(-5,Strikeprice1-K129),Volsmile,2),0)),($A129-DateToday)+15,IF(Pricetype1=1,1,0),0))),K129)))</f>
        <v xml:space="preserve"> </v>
      </c>
      <c r="U129" s="177" t="str">
        <f t="shared" si="31"/>
        <v xml:space="preserve"> </v>
      </c>
      <c r="V129" s="178" t="str">
        <f t="shared" si="45"/>
        <v xml:space="preserve"> </v>
      </c>
      <c r="W129" s="178" t="str">
        <f t="shared" si="46"/>
        <v xml:space="preserve"> </v>
      </c>
      <c r="X129" s="178" t="str">
        <f t="shared" si="47"/>
        <v xml:space="preserve"> </v>
      </c>
      <c r="Y129" s="178" t="str">
        <f t="shared" si="48"/>
        <v xml:space="preserve"> </v>
      </c>
      <c r="Z129" s="178" t="str">
        <f t="shared" si="49"/>
        <v xml:space="preserve"> </v>
      </c>
      <c r="AA129" s="178" t="str">
        <f t="shared" si="50"/>
        <v xml:space="preserve"> </v>
      </c>
      <c r="AB129" s="178" t="str">
        <f t="shared" si="51"/>
        <v xml:space="preserve"> </v>
      </c>
      <c r="AC129" s="178" t="str">
        <f t="shared" si="52"/>
        <v xml:space="preserve"> </v>
      </c>
      <c r="AD129" s="178" t="str">
        <f t="shared" si="53"/>
        <v xml:space="preserve"> </v>
      </c>
      <c r="AE129" s="178" t="str">
        <f t="shared" si="54"/>
        <v xml:space="preserve"> </v>
      </c>
      <c r="AF129" s="224" t="str">
        <f t="shared" si="55"/>
        <v xml:space="preserve"> </v>
      </c>
      <c r="AG129" s="224" t="str">
        <f t="shared" si="56"/>
        <v xml:space="preserve"> </v>
      </c>
      <c r="AH129" s="224" t="str">
        <f t="shared" si="57"/>
        <v xml:space="preserve"> </v>
      </c>
      <c r="AI129" s="224" t="str">
        <f t="shared" si="32"/>
        <v xml:space="preserve"> </v>
      </c>
      <c r="AJ129" s="224" t="str">
        <f t="shared" si="33"/>
        <v xml:space="preserve"> </v>
      </c>
      <c r="AK129" s="224" t="str">
        <f t="shared" si="58"/>
        <v xml:space="preserve"> </v>
      </c>
      <c r="AL129" s="224" t="str">
        <f>IF($A129="N/A"," ",IF(PV=1,0,'Pricing Inputs1'!R162))</f>
        <v xml:space="preserve"> </v>
      </c>
      <c r="AM129" s="313" t="str">
        <f t="shared" si="34"/>
        <v xml:space="preserve"> </v>
      </c>
      <c r="BQ129" t="str">
        <f t="shared" si="59"/>
        <v xml:space="preserve"> </v>
      </c>
      <c r="BR129" t="str">
        <f t="shared" si="60"/>
        <v xml:space="preserve"> </v>
      </c>
      <c r="BS129" t="str">
        <f t="shared" si="61"/>
        <v xml:space="preserve"> </v>
      </c>
    </row>
    <row r="130" spans="1:71" x14ac:dyDescent="0.2">
      <c r="A130" s="253" t="str">
        <f>IF(A129="N/A","N/A",IF(EDATE(A129,1)&gt;Inputs!$M$5,"N/A",EDATE(A129,1)))</f>
        <v>N/A</v>
      </c>
      <c r="B130" s="324" t="str">
        <f t="shared" si="35"/>
        <v xml:space="preserve"> </v>
      </c>
      <c r="C130" s="433" t="str">
        <f t="shared" si="36"/>
        <v xml:space="preserve"> </v>
      </c>
      <c r="D130" s="172" t="str">
        <f t="shared" si="37"/>
        <v xml:space="preserve"> </v>
      </c>
      <c r="E130" s="172" t="str">
        <f t="shared" si="38"/>
        <v xml:space="preserve"> </v>
      </c>
      <c r="F130" s="172" t="str">
        <f t="shared" si="39"/>
        <v xml:space="preserve"> </v>
      </c>
      <c r="G130" s="172" t="str">
        <f t="shared" si="40"/>
        <v xml:space="preserve"> </v>
      </c>
      <c r="H130" s="172" t="str">
        <f t="shared" si="41"/>
        <v xml:space="preserve"> </v>
      </c>
      <c r="I130" s="172" t="str">
        <f t="shared" si="42"/>
        <v xml:space="preserve"> </v>
      </c>
      <c r="J130" s="172" t="str">
        <f t="shared" si="43"/>
        <v xml:space="preserve"> </v>
      </c>
      <c r="K130" s="172" t="str">
        <f t="shared" si="44"/>
        <v xml:space="preserve"> </v>
      </c>
      <c r="L130" s="250" t="str">
        <f>IF($A130="N/A"," ",IF(Pricetype1=2,MAX(C130,0),IF(OR(Pricetype1=1,Pricetype1=4),IF(C130=0,0,(_xll.EURO(C130,Strikeprice1,0,0,($AH130+IF(Smile=TRUE,VLOOKUP(MAX(-5,Strikeprice1-C130),Volsmile,2),0)),($A130-DateToday)+15,IF(Pricetype1=1,1,0),0))),C130)))</f>
        <v xml:space="preserve"> </v>
      </c>
      <c r="M130" s="250" t="str">
        <f>IF($A130="N/A"," ",IF(Pricetype1=2,MAX(D130,0),IF(OR(Pricetype1=1,Pricetype1=4),IF(D130=0,0,(_xll.EURO(D130,Strikeprice1,0,0,($AH130+IF(Smile=TRUE,VLOOKUP(MAX(-5,Strikeprice1-D130),Volsmile,2),0)),($A130-DateToday)+15,IF(Pricetype1=1,1,0),0))),D130)))</f>
        <v xml:space="preserve"> </v>
      </c>
      <c r="N130" s="250" t="str">
        <f>IF($A130="N/A"," ",IF(Pricetype1=2,MAX(E130,0),IF(OR(Pricetype1=1,Pricetype1=4),IF(E130=0,0,(_xll.EURO(E130,Strikeprice1,0,0,($AK130+IF(Smile=TRUE,VLOOKUP(MAX(-5,Strikeprice1-E130),Volsmile,2),0)),($A130-DateToday)+15,IF(Pricetype1=1,1,0),0))),E130)))</f>
        <v xml:space="preserve"> </v>
      </c>
      <c r="O130" s="250" t="str">
        <f>IF($A130="N/A"," ",IF(Pricetype1=2,MAX(F130,0),IF(OR(Pricetype1=1,Pricetype1=4),IF(F130=0,0,(_xll.EURO(F130,Strikeprice1,0,0,($AK130+IF(Smile=TRUE,VLOOKUP(MAX(-5,Strikeprice1-F130),Volsmile,2),0)),($A130-DateToday)+15,IF(Pricetype1=1,1,0),0))),F130)))</f>
        <v xml:space="preserve"> </v>
      </c>
      <c r="P130" s="250" t="str">
        <f>IF($A130="N/A"," ",IF(Pricetype1=2,MAX(G130,0),IF(OR(Pricetype1=1,Pricetype1=4),IF(G130=0,0,(_xll.EURO(G130,Strikeprice1,0,0,($AK130+IF(Smile=TRUE,VLOOKUP(MAX(-5,Strikeprice1-G130),Volsmile,2),0)),($A130-DateToday)+15,IF(Pricetype1=1,1,0),0))),G130)))</f>
        <v xml:space="preserve"> </v>
      </c>
      <c r="Q130" s="250" t="str">
        <f>IF($A130="N/A"," ",IF(Pricetype1=2,MAX(H130,0),IF(OR(Pricetype1=1,Pricetype1=4),IF(H130=0,0,(_xll.EURO(H130,Strikeprice1,0,0,($AK130+IF(Smile=TRUE,VLOOKUP(MAX(-5,Strikeprice1-H130),Volsmile,2),0)),($A130-DateToday)+15,IF(Pricetype1=1,1,0),0))),H130)))</f>
        <v xml:space="preserve"> </v>
      </c>
      <c r="R130" s="250" t="str">
        <f>IF($A130="N/A"," ",IF(Pricetype1=2,MAX(I130,0),IF(OR(Pricetype1=1,Pricetype1=4),IF(I130=0,0,(_xll.EURO(I130,Strikeprice1,0,0,($AK130+IF(Smile=TRUE,VLOOKUP(MAX(-5,Strikeprice1-I130),Volsmile,2),0)),($A130-DateToday)+15,IF(Pricetype1=1,1,0),0))),I130)))</f>
        <v xml:space="preserve"> </v>
      </c>
      <c r="S130" s="250" t="str">
        <f>IF($A130="N/A"," ",IF(Pricetype1=2,MAX(J130,0),IF(OR(Pricetype1=1,Pricetype1=4),IF(J130=0,0,(_xll.EURO(J130,Strikeprice1,0,0,($AK130+IF(Smile=TRUE,VLOOKUP(MAX(-5,Strikeprice1-J130),Volsmile,2),0)),($A130-DateToday)+15,IF(Pricetype1=1,1,0),0))),J130)))</f>
        <v xml:space="preserve"> </v>
      </c>
      <c r="T130" s="250" t="str">
        <f>IF($A130="N/A"," ",IF(Pricetype1=2,MAX(K130,0),IF(OR(Pricetype1=1,Pricetype1=4),IF(K130=0,0,(_xll.EURO(K130,Strikeprice1,0,0,($AK130+IF(Smile=TRUE,VLOOKUP(MAX(-5,Strikeprice1-K130),Volsmile,2),0)),($A130-DateToday)+15,IF(Pricetype1=1,1,0),0))),K130)))</f>
        <v xml:space="preserve"> </v>
      </c>
      <c r="U130" s="177" t="str">
        <f t="shared" si="31"/>
        <v xml:space="preserve"> </v>
      </c>
      <c r="V130" s="178" t="str">
        <f t="shared" si="45"/>
        <v xml:space="preserve"> </v>
      </c>
      <c r="W130" s="178" t="str">
        <f t="shared" si="46"/>
        <v xml:space="preserve"> </v>
      </c>
      <c r="X130" s="178" t="str">
        <f t="shared" si="47"/>
        <v xml:space="preserve"> </v>
      </c>
      <c r="Y130" s="178" t="str">
        <f t="shared" si="48"/>
        <v xml:space="preserve"> </v>
      </c>
      <c r="Z130" s="178" t="str">
        <f t="shared" si="49"/>
        <v xml:space="preserve"> </v>
      </c>
      <c r="AA130" s="178" t="str">
        <f t="shared" si="50"/>
        <v xml:space="preserve"> </v>
      </c>
      <c r="AB130" s="178" t="str">
        <f t="shared" si="51"/>
        <v xml:space="preserve"> </v>
      </c>
      <c r="AC130" s="178" t="str">
        <f t="shared" si="52"/>
        <v xml:space="preserve"> </v>
      </c>
      <c r="AD130" s="178" t="str">
        <f t="shared" si="53"/>
        <v xml:space="preserve"> </v>
      </c>
      <c r="AE130" s="178" t="str">
        <f t="shared" si="54"/>
        <v xml:space="preserve"> </v>
      </c>
      <c r="AF130" s="224" t="str">
        <f t="shared" si="55"/>
        <v xml:space="preserve"> </v>
      </c>
      <c r="AG130" s="224" t="str">
        <f t="shared" si="56"/>
        <v xml:space="preserve"> </v>
      </c>
      <c r="AH130" s="224" t="str">
        <f t="shared" si="57"/>
        <v xml:space="preserve"> </v>
      </c>
      <c r="AI130" s="224" t="str">
        <f t="shared" si="32"/>
        <v xml:space="preserve"> </v>
      </c>
      <c r="AJ130" s="224" t="str">
        <f t="shared" si="33"/>
        <v xml:space="preserve"> </v>
      </c>
      <c r="AK130" s="224" t="str">
        <f t="shared" si="58"/>
        <v xml:space="preserve"> </v>
      </c>
      <c r="AL130" s="224" t="str">
        <f>IF($A130="N/A"," ",IF(PV=1,0,'Pricing Inputs1'!R163))</f>
        <v xml:space="preserve"> </v>
      </c>
      <c r="AM130" s="313" t="str">
        <f t="shared" si="34"/>
        <v xml:space="preserve"> </v>
      </c>
      <c r="BQ130" t="str">
        <f t="shared" si="59"/>
        <v xml:space="preserve"> </v>
      </c>
      <c r="BR130" t="str">
        <f t="shared" si="60"/>
        <v xml:space="preserve"> </v>
      </c>
      <c r="BS130" t="str">
        <f t="shared" si="61"/>
        <v xml:space="preserve"> </v>
      </c>
    </row>
    <row r="131" spans="1:71" x14ac:dyDescent="0.2">
      <c r="A131" s="253" t="str">
        <f>IF(A130="N/A","N/A",IF(EDATE(A130,1)&gt;Inputs!$M$5,"N/A",EDATE(A130,1)))</f>
        <v>N/A</v>
      </c>
      <c r="B131" s="324" t="str">
        <f t="shared" si="35"/>
        <v xml:space="preserve"> </v>
      </c>
      <c r="C131" s="433" t="str">
        <f t="shared" si="36"/>
        <v xml:space="preserve"> </v>
      </c>
      <c r="D131" s="172" t="str">
        <f t="shared" si="37"/>
        <v xml:space="preserve"> </v>
      </c>
      <c r="E131" s="172" t="str">
        <f t="shared" si="38"/>
        <v xml:space="preserve"> </v>
      </c>
      <c r="F131" s="172" t="str">
        <f t="shared" si="39"/>
        <v xml:space="preserve"> </v>
      </c>
      <c r="G131" s="172" t="str">
        <f t="shared" si="40"/>
        <v xml:space="preserve"> </v>
      </c>
      <c r="H131" s="172" t="str">
        <f t="shared" si="41"/>
        <v xml:space="preserve"> </v>
      </c>
      <c r="I131" s="172" t="str">
        <f t="shared" si="42"/>
        <v xml:space="preserve"> </v>
      </c>
      <c r="J131" s="172" t="str">
        <f t="shared" si="43"/>
        <v xml:space="preserve"> </v>
      </c>
      <c r="K131" s="172" t="str">
        <f t="shared" si="44"/>
        <v xml:space="preserve"> </v>
      </c>
      <c r="L131" s="250" t="str">
        <f>IF($A131="N/A"," ",IF(Pricetype1=2,MAX(C131,0),IF(OR(Pricetype1=1,Pricetype1=4),IF(C131=0,0,(_xll.EURO(C131,Strikeprice1,0,0,($AH131+IF(Smile=TRUE,VLOOKUP(MAX(-5,Strikeprice1-C131),Volsmile,2),0)),($A131-DateToday)+15,IF(Pricetype1=1,1,0),0))),C131)))</f>
        <v xml:space="preserve"> </v>
      </c>
      <c r="M131" s="250" t="str">
        <f>IF($A131="N/A"," ",IF(Pricetype1=2,MAX(D131,0),IF(OR(Pricetype1=1,Pricetype1=4),IF(D131=0,0,(_xll.EURO(D131,Strikeprice1,0,0,($AH131+IF(Smile=TRUE,VLOOKUP(MAX(-5,Strikeprice1-D131),Volsmile,2),0)),($A131-DateToday)+15,IF(Pricetype1=1,1,0),0))),D131)))</f>
        <v xml:space="preserve"> </v>
      </c>
      <c r="N131" s="250" t="str">
        <f>IF($A131="N/A"," ",IF(Pricetype1=2,MAX(E131,0),IF(OR(Pricetype1=1,Pricetype1=4),IF(E131=0,0,(_xll.EURO(E131,Strikeprice1,0,0,($AK131+IF(Smile=TRUE,VLOOKUP(MAX(-5,Strikeprice1-E131),Volsmile,2),0)),($A131-DateToday)+15,IF(Pricetype1=1,1,0),0))),E131)))</f>
        <v xml:space="preserve"> </v>
      </c>
      <c r="O131" s="250" t="str">
        <f>IF($A131="N/A"," ",IF(Pricetype1=2,MAX(F131,0),IF(OR(Pricetype1=1,Pricetype1=4),IF(F131=0,0,(_xll.EURO(F131,Strikeprice1,0,0,($AK131+IF(Smile=TRUE,VLOOKUP(MAX(-5,Strikeprice1-F131),Volsmile,2),0)),($A131-DateToday)+15,IF(Pricetype1=1,1,0),0))),F131)))</f>
        <v xml:space="preserve"> </v>
      </c>
      <c r="P131" s="250" t="str">
        <f>IF($A131="N/A"," ",IF(Pricetype1=2,MAX(G131,0),IF(OR(Pricetype1=1,Pricetype1=4),IF(G131=0,0,(_xll.EURO(G131,Strikeprice1,0,0,($AK131+IF(Smile=TRUE,VLOOKUP(MAX(-5,Strikeprice1-G131),Volsmile,2),0)),($A131-DateToday)+15,IF(Pricetype1=1,1,0),0))),G131)))</f>
        <v xml:space="preserve"> </v>
      </c>
      <c r="Q131" s="250" t="str">
        <f>IF($A131="N/A"," ",IF(Pricetype1=2,MAX(H131,0),IF(OR(Pricetype1=1,Pricetype1=4),IF(H131=0,0,(_xll.EURO(H131,Strikeprice1,0,0,($AK131+IF(Smile=TRUE,VLOOKUP(MAX(-5,Strikeprice1-H131),Volsmile,2),0)),($A131-DateToday)+15,IF(Pricetype1=1,1,0),0))),H131)))</f>
        <v xml:space="preserve"> </v>
      </c>
      <c r="R131" s="250" t="str">
        <f>IF($A131="N/A"," ",IF(Pricetype1=2,MAX(I131,0),IF(OR(Pricetype1=1,Pricetype1=4),IF(I131=0,0,(_xll.EURO(I131,Strikeprice1,0,0,($AK131+IF(Smile=TRUE,VLOOKUP(MAX(-5,Strikeprice1-I131),Volsmile,2),0)),($A131-DateToday)+15,IF(Pricetype1=1,1,0),0))),I131)))</f>
        <v xml:space="preserve"> </v>
      </c>
      <c r="S131" s="250" t="str">
        <f>IF($A131="N/A"," ",IF(Pricetype1=2,MAX(J131,0),IF(OR(Pricetype1=1,Pricetype1=4),IF(J131=0,0,(_xll.EURO(J131,Strikeprice1,0,0,($AK131+IF(Smile=TRUE,VLOOKUP(MAX(-5,Strikeprice1-J131),Volsmile,2),0)),($A131-DateToday)+15,IF(Pricetype1=1,1,0),0))),J131)))</f>
        <v xml:space="preserve"> </v>
      </c>
      <c r="T131" s="250" t="str">
        <f>IF($A131="N/A"," ",IF(Pricetype1=2,MAX(K131,0),IF(OR(Pricetype1=1,Pricetype1=4),IF(K131=0,0,(_xll.EURO(K131,Strikeprice1,0,0,($AK131+IF(Smile=TRUE,VLOOKUP(MAX(-5,Strikeprice1-K131),Volsmile,2),0)),($A131-DateToday)+15,IF(Pricetype1=1,1,0),0))),K131)))</f>
        <v xml:space="preserve"> </v>
      </c>
      <c r="U131" s="177" t="str">
        <f t="shared" si="31"/>
        <v xml:space="preserve"> </v>
      </c>
      <c r="V131" s="178" t="str">
        <f t="shared" si="45"/>
        <v xml:space="preserve"> </v>
      </c>
      <c r="W131" s="178" t="str">
        <f t="shared" si="46"/>
        <v xml:space="preserve"> </v>
      </c>
      <c r="X131" s="178" t="str">
        <f t="shared" si="47"/>
        <v xml:space="preserve"> </v>
      </c>
      <c r="Y131" s="178" t="str">
        <f t="shared" si="48"/>
        <v xml:space="preserve"> </v>
      </c>
      <c r="Z131" s="178" t="str">
        <f t="shared" si="49"/>
        <v xml:space="preserve"> </v>
      </c>
      <c r="AA131" s="178" t="str">
        <f t="shared" si="50"/>
        <v xml:space="preserve"> </v>
      </c>
      <c r="AB131" s="178" t="str">
        <f t="shared" si="51"/>
        <v xml:space="preserve"> </v>
      </c>
      <c r="AC131" s="178" t="str">
        <f t="shared" si="52"/>
        <v xml:space="preserve"> </v>
      </c>
      <c r="AD131" s="178" t="str">
        <f t="shared" si="53"/>
        <v xml:space="preserve"> </v>
      </c>
      <c r="AE131" s="178" t="str">
        <f t="shared" si="54"/>
        <v xml:space="preserve"> </v>
      </c>
      <c r="AF131" s="224" t="str">
        <f t="shared" si="55"/>
        <v xml:space="preserve"> </v>
      </c>
      <c r="AG131" s="224" t="str">
        <f t="shared" si="56"/>
        <v xml:space="preserve"> </v>
      </c>
      <c r="AH131" s="224" t="str">
        <f t="shared" si="57"/>
        <v xml:space="preserve"> </v>
      </c>
      <c r="AI131" s="224" t="str">
        <f t="shared" si="32"/>
        <v xml:space="preserve"> </v>
      </c>
      <c r="AJ131" s="224" t="str">
        <f t="shared" si="33"/>
        <v xml:space="preserve"> </v>
      </c>
      <c r="AK131" s="224" t="str">
        <f t="shared" si="58"/>
        <v xml:space="preserve"> </v>
      </c>
      <c r="AL131" s="224" t="str">
        <f>IF($A131="N/A"," ",IF(PV=1,0,'Pricing Inputs1'!R164))</f>
        <v xml:space="preserve"> </v>
      </c>
      <c r="AM131" s="313" t="str">
        <f t="shared" si="34"/>
        <v xml:space="preserve"> </v>
      </c>
      <c r="BQ131" t="str">
        <f t="shared" si="59"/>
        <v xml:space="preserve"> </v>
      </c>
      <c r="BR131" t="str">
        <f t="shared" si="60"/>
        <v xml:space="preserve"> </v>
      </c>
      <c r="BS131" t="str">
        <f t="shared" si="61"/>
        <v xml:space="preserve"> </v>
      </c>
    </row>
    <row r="132" spans="1:71" x14ac:dyDescent="0.2">
      <c r="A132" s="253" t="str">
        <f>IF(A131="N/A","N/A",IF(EDATE(A131,1)&gt;Inputs!$M$5,"N/A",EDATE(A131,1)))</f>
        <v>N/A</v>
      </c>
      <c r="B132" s="324" t="str">
        <f t="shared" si="35"/>
        <v xml:space="preserve"> </v>
      </c>
      <c r="C132" s="433" t="str">
        <f t="shared" si="36"/>
        <v xml:space="preserve"> </v>
      </c>
      <c r="D132" s="172" t="str">
        <f t="shared" si="37"/>
        <v xml:space="preserve"> </v>
      </c>
      <c r="E132" s="172" t="str">
        <f t="shared" si="38"/>
        <v xml:space="preserve"> </v>
      </c>
      <c r="F132" s="172" t="str">
        <f t="shared" si="39"/>
        <v xml:space="preserve"> </v>
      </c>
      <c r="G132" s="172" t="str">
        <f t="shared" si="40"/>
        <v xml:space="preserve"> </v>
      </c>
      <c r="H132" s="172" t="str">
        <f t="shared" si="41"/>
        <v xml:space="preserve"> </v>
      </c>
      <c r="I132" s="172" t="str">
        <f t="shared" si="42"/>
        <v xml:space="preserve"> </v>
      </c>
      <c r="J132" s="172" t="str">
        <f t="shared" si="43"/>
        <v xml:space="preserve"> </v>
      </c>
      <c r="K132" s="172" t="str">
        <f t="shared" si="44"/>
        <v xml:space="preserve"> </v>
      </c>
      <c r="L132" s="250" t="str">
        <f>IF($A132="N/A"," ",IF(Pricetype1=2,MAX(C132,0),IF(OR(Pricetype1=1,Pricetype1=4),IF(C132=0,0,(_xll.EURO(C132,Strikeprice1,0,0,($AH132+IF(Smile=TRUE,VLOOKUP(MAX(-5,Strikeprice1-C132),Volsmile,2),0)),($A132-DateToday)+15,IF(Pricetype1=1,1,0),0))),C132)))</f>
        <v xml:space="preserve"> </v>
      </c>
      <c r="M132" s="250" t="str">
        <f>IF($A132="N/A"," ",IF(Pricetype1=2,MAX(D132,0),IF(OR(Pricetype1=1,Pricetype1=4),IF(D132=0,0,(_xll.EURO(D132,Strikeprice1,0,0,($AH132+IF(Smile=TRUE,VLOOKUP(MAX(-5,Strikeprice1-D132),Volsmile,2),0)),($A132-DateToday)+15,IF(Pricetype1=1,1,0),0))),D132)))</f>
        <v xml:space="preserve"> </v>
      </c>
      <c r="N132" s="250" t="str">
        <f>IF($A132="N/A"," ",IF(Pricetype1=2,MAX(E132,0),IF(OR(Pricetype1=1,Pricetype1=4),IF(E132=0,0,(_xll.EURO(E132,Strikeprice1,0,0,($AK132+IF(Smile=TRUE,VLOOKUP(MAX(-5,Strikeprice1-E132),Volsmile,2),0)),($A132-DateToday)+15,IF(Pricetype1=1,1,0),0))),E132)))</f>
        <v xml:space="preserve"> </v>
      </c>
      <c r="O132" s="250" t="str">
        <f>IF($A132="N/A"," ",IF(Pricetype1=2,MAX(F132,0),IF(OR(Pricetype1=1,Pricetype1=4),IF(F132=0,0,(_xll.EURO(F132,Strikeprice1,0,0,($AK132+IF(Smile=TRUE,VLOOKUP(MAX(-5,Strikeprice1-F132),Volsmile,2),0)),($A132-DateToday)+15,IF(Pricetype1=1,1,0),0))),F132)))</f>
        <v xml:space="preserve"> </v>
      </c>
      <c r="P132" s="250" t="str">
        <f>IF($A132="N/A"," ",IF(Pricetype1=2,MAX(G132,0),IF(OR(Pricetype1=1,Pricetype1=4),IF(G132=0,0,(_xll.EURO(G132,Strikeprice1,0,0,($AK132+IF(Smile=TRUE,VLOOKUP(MAX(-5,Strikeprice1-G132),Volsmile,2),0)),($A132-DateToday)+15,IF(Pricetype1=1,1,0),0))),G132)))</f>
        <v xml:space="preserve"> </v>
      </c>
      <c r="Q132" s="250" t="str">
        <f>IF($A132="N/A"," ",IF(Pricetype1=2,MAX(H132,0),IF(OR(Pricetype1=1,Pricetype1=4),IF(H132=0,0,(_xll.EURO(H132,Strikeprice1,0,0,($AK132+IF(Smile=TRUE,VLOOKUP(MAX(-5,Strikeprice1-H132),Volsmile,2),0)),($A132-DateToday)+15,IF(Pricetype1=1,1,0),0))),H132)))</f>
        <v xml:space="preserve"> </v>
      </c>
      <c r="R132" s="250" t="str">
        <f>IF($A132="N/A"," ",IF(Pricetype1=2,MAX(I132,0),IF(OR(Pricetype1=1,Pricetype1=4),IF(I132=0,0,(_xll.EURO(I132,Strikeprice1,0,0,($AK132+IF(Smile=TRUE,VLOOKUP(MAX(-5,Strikeprice1-I132),Volsmile,2),0)),($A132-DateToday)+15,IF(Pricetype1=1,1,0),0))),I132)))</f>
        <v xml:space="preserve"> </v>
      </c>
      <c r="S132" s="250" t="str">
        <f>IF($A132="N/A"," ",IF(Pricetype1=2,MAX(J132,0),IF(OR(Pricetype1=1,Pricetype1=4),IF(J132=0,0,(_xll.EURO(J132,Strikeprice1,0,0,($AK132+IF(Smile=TRUE,VLOOKUP(MAX(-5,Strikeprice1-J132),Volsmile,2),0)),($A132-DateToday)+15,IF(Pricetype1=1,1,0),0))),J132)))</f>
        <v xml:space="preserve"> </v>
      </c>
      <c r="T132" s="250" t="str">
        <f>IF($A132="N/A"," ",IF(Pricetype1=2,MAX(K132,0),IF(OR(Pricetype1=1,Pricetype1=4),IF(K132=0,0,(_xll.EURO(K132,Strikeprice1,0,0,($AK132+IF(Smile=TRUE,VLOOKUP(MAX(-5,Strikeprice1-K132),Volsmile,2),0)),($A132-DateToday)+15,IF(Pricetype1=1,1,0),0))),K132)))</f>
        <v xml:space="preserve"> </v>
      </c>
      <c r="U132" s="177" t="str">
        <f t="shared" ref="U132:U195" si="62">IF($A132="N/A"," ",Volume1*$AM132)</f>
        <v xml:space="preserve"> </v>
      </c>
      <c r="V132" s="178" t="str">
        <f t="shared" si="45"/>
        <v xml:space="preserve"> </v>
      </c>
      <c r="W132" s="178" t="str">
        <f t="shared" si="46"/>
        <v xml:space="preserve"> </v>
      </c>
      <c r="X132" s="178" t="str">
        <f t="shared" si="47"/>
        <v xml:space="preserve"> </v>
      </c>
      <c r="Y132" s="178" t="str">
        <f t="shared" si="48"/>
        <v xml:space="preserve"> </v>
      </c>
      <c r="Z132" s="178" t="str">
        <f t="shared" si="49"/>
        <v xml:space="preserve"> </v>
      </c>
      <c r="AA132" s="178" t="str">
        <f t="shared" si="50"/>
        <v xml:space="preserve"> </v>
      </c>
      <c r="AB132" s="178" t="str">
        <f t="shared" si="51"/>
        <v xml:space="preserve"> </v>
      </c>
      <c r="AC132" s="178" t="str">
        <f t="shared" si="52"/>
        <v xml:space="preserve"> </v>
      </c>
      <c r="AD132" s="178" t="str">
        <f t="shared" si="53"/>
        <v xml:space="preserve"> </v>
      </c>
      <c r="AE132" s="178" t="str">
        <f t="shared" si="54"/>
        <v xml:space="preserve"> </v>
      </c>
      <c r="AF132" s="224" t="str">
        <f t="shared" si="55"/>
        <v xml:space="preserve"> </v>
      </c>
      <c r="AG132" s="224" t="str">
        <f t="shared" si="56"/>
        <v xml:space="preserve"> </v>
      </c>
      <c r="AH132" s="224" t="str">
        <f t="shared" si="57"/>
        <v xml:space="preserve"> </v>
      </c>
      <c r="AI132" s="224" t="str">
        <f t="shared" ref="AI132:AI195" si="63">IF($A132="N/A"," ",(VLOOKUP($A132,OffPwrVolTable,(IF(VolBMO1=2,7,IF(VolBMO1=1,6,8))),FALSE)))</f>
        <v xml:space="preserve"> </v>
      </c>
      <c r="AJ132" s="224" t="str">
        <f t="shared" ref="AJ132:AJ195" si="64">IF($A132="N/A"," ",(VLOOKUP($A132,OffPwrVolTable,(IF(VolBMO1=2,3,IF(VolBMO1=1,2,4))),FALSE)*VLOOKUP(MONTH($A132),Volscale,2)))</f>
        <v xml:space="preserve"> </v>
      </c>
      <c r="AK132" s="224" t="str">
        <f t="shared" si="58"/>
        <v xml:space="preserve"> </v>
      </c>
      <c r="AL132" s="224" t="str">
        <f>IF($A132="N/A"," ",IF(PV=1,0,'Pricing Inputs1'!R165))</f>
        <v xml:space="preserve"> </v>
      </c>
      <c r="AM132" s="313" t="str">
        <f t="shared" ref="AM132:AM195" si="65">IF($A132="N/A"," ",(1+AL132/2)^(-2*((EOMONTH(A132,0)+20)-DateToday)/365.25))</f>
        <v xml:space="preserve"> </v>
      </c>
      <c r="BQ132" t="str">
        <f t="shared" si="59"/>
        <v xml:space="preserve"> </v>
      </c>
      <c r="BR132" t="str">
        <f t="shared" si="60"/>
        <v xml:space="preserve"> </v>
      </c>
      <c r="BS132" t="str">
        <f t="shared" si="61"/>
        <v xml:space="preserve"> </v>
      </c>
    </row>
    <row r="133" spans="1:71" x14ac:dyDescent="0.2">
      <c r="A133" s="253" t="str">
        <f>IF(A132="N/A","N/A",IF(EDATE(A132,1)&gt;Inputs!$M$5,"N/A",EDATE(A132,1)))</f>
        <v>N/A</v>
      </c>
      <c r="B133" s="324" t="str">
        <f t="shared" ref="B133:B196" si="66">IF(A133="N/A"," ",YEAR(A133))</f>
        <v xml:space="preserve"> </v>
      </c>
      <c r="C133" s="433" t="str">
        <f t="shared" ref="C133:C196" si="67">IF($A133="N/A"," ",IF(Dayrun1=10,0,IF(Scaler1=1,(VLOOKUP(A133,ScaledPrice1,4)),(VLOOKUP(A133,ScaledPrice1,2)))))</f>
        <v xml:space="preserve"> </v>
      </c>
      <c r="D133" s="172" t="str">
        <f t="shared" ref="D133:D196" si="68">IF(A133="N/A"," ",IF(Dayrun1&gt;=7,0,IF(Scaler1=2,VLOOKUP(A133,ScaledPrice1,2),(VLOOKUP(A133,ScaledPrice1,2))*(2-(VLOOKUP(A133,ScaledPrice1,3))))))</f>
        <v xml:space="preserve"> </v>
      </c>
      <c r="E133" s="172" t="str">
        <f t="shared" ref="E133:E196" si="69">IF($A133="N/A"," ",IF(AND(Dayrun1&gt;=4,Dayrun1&lt;=9),0,VLOOKUP($A133,ScaledPrice1,9)))</f>
        <v xml:space="preserve"> </v>
      </c>
      <c r="F133" s="172" t="str">
        <f t="shared" ref="F133:F196" si="70">IF(A133="N/A"," ",IF(OR(Dayrun1=2,Dayrun1=3,Dayrun1=5,Dayrun1=6,Dayrun1=8,Dayrun1=9),VLOOKUP(A133,ScaledPrice1,IF(Scaler1=1,6,5)),0))</f>
        <v xml:space="preserve"> </v>
      </c>
      <c r="G133" s="172" t="str">
        <f t="shared" ref="G133:G196" si="71">IF(A133="N/A"," ",IF(OR(Dayrun1=2,Dayrun1=3,Dayrun1=5,Dayrun1=6),IF(Scaler1=2,F133,(VLOOKUP(A133,ScaledPrice1,5))*(2-(VLOOKUP(A133,ScaledPrice1,3)))),0))</f>
        <v xml:space="preserve"> </v>
      </c>
      <c r="H133" s="172" t="str">
        <f t="shared" ref="H133:H196" si="72">IF($A133="N/A"," ",IF(OR(Dayrun1=2,Dayrun1=3,Dayrun1=10),VLOOKUP($A133,ScaledPrice1,9),0))</f>
        <v xml:space="preserve"> </v>
      </c>
      <c r="I133" s="172" t="str">
        <f t="shared" ref="I133:I196" si="73">IF(A133="N/A"," ",IF(OR(Dayrun1=3,Dayrun1=6,Dayrun1=9),(VLOOKUP(A133,ScaledPrice1,IF(Scaler1=2,7,8))),0))</f>
        <v xml:space="preserve"> </v>
      </c>
      <c r="J133" s="172" t="str">
        <f t="shared" ref="J133:J196" si="74">IF(A133="N/A"," ",IF(OR(Dayrun1=3,Dayrun1=6),IF(Scaler1=2,I133,(VLOOKUP(A133,ScaledPrice1,7))*(2-(VLOOKUP(A133,ScaledPrice1,3)))),0))</f>
        <v xml:space="preserve"> </v>
      </c>
      <c r="K133" s="172" t="str">
        <f t="shared" ref="K133:K196" si="75">IF($A133="N/A"," ",IF(OR(Dayrun1=3,Dayrun1=10),VLOOKUP($A133,ScaledPrice1,9),0))</f>
        <v xml:space="preserve"> </v>
      </c>
      <c r="L133" s="250" t="str">
        <f>IF($A133="N/A"," ",IF(Pricetype1=2,MAX(C133,0),IF(OR(Pricetype1=1,Pricetype1=4),IF(C133=0,0,(_xll.EURO(C133,Strikeprice1,0,0,($AH133+IF(Smile=TRUE,VLOOKUP(MAX(-5,Strikeprice1-C133),Volsmile,2),0)),($A133-DateToday)+15,IF(Pricetype1=1,1,0),0))),C133)))</f>
        <v xml:space="preserve"> </v>
      </c>
      <c r="M133" s="250" t="str">
        <f>IF($A133="N/A"," ",IF(Pricetype1=2,MAX(D133,0),IF(OR(Pricetype1=1,Pricetype1=4),IF(D133=0,0,(_xll.EURO(D133,Strikeprice1,0,0,($AH133+IF(Smile=TRUE,VLOOKUP(MAX(-5,Strikeprice1-D133),Volsmile,2),0)),($A133-DateToday)+15,IF(Pricetype1=1,1,0),0))),D133)))</f>
        <v xml:space="preserve"> </v>
      </c>
      <c r="N133" s="250" t="str">
        <f>IF($A133="N/A"," ",IF(Pricetype1=2,MAX(E133,0),IF(OR(Pricetype1=1,Pricetype1=4),IF(E133=0,0,(_xll.EURO(E133,Strikeprice1,0,0,($AK133+IF(Smile=TRUE,VLOOKUP(MAX(-5,Strikeprice1-E133),Volsmile,2),0)),($A133-DateToday)+15,IF(Pricetype1=1,1,0),0))),E133)))</f>
        <v xml:space="preserve"> </v>
      </c>
      <c r="O133" s="250" t="str">
        <f>IF($A133="N/A"," ",IF(Pricetype1=2,MAX(F133,0),IF(OR(Pricetype1=1,Pricetype1=4),IF(F133=0,0,(_xll.EURO(F133,Strikeprice1,0,0,($AK133+IF(Smile=TRUE,VLOOKUP(MAX(-5,Strikeprice1-F133),Volsmile,2),0)),($A133-DateToday)+15,IF(Pricetype1=1,1,0),0))),F133)))</f>
        <v xml:space="preserve"> </v>
      </c>
      <c r="P133" s="250" t="str">
        <f>IF($A133="N/A"," ",IF(Pricetype1=2,MAX(G133,0),IF(OR(Pricetype1=1,Pricetype1=4),IF(G133=0,0,(_xll.EURO(G133,Strikeprice1,0,0,($AK133+IF(Smile=TRUE,VLOOKUP(MAX(-5,Strikeprice1-G133),Volsmile,2),0)),($A133-DateToday)+15,IF(Pricetype1=1,1,0),0))),G133)))</f>
        <v xml:space="preserve"> </v>
      </c>
      <c r="Q133" s="250" t="str">
        <f>IF($A133="N/A"," ",IF(Pricetype1=2,MAX(H133,0),IF(OR(Pricetype1=1,Pricetype1=4),IF(H133=0,0,(_xll.EURO(H133,Strikeprice1,0,0,($AK133+IF(Smile=TRUE,VLOOKUP(MAX(-5,Strikeprice1-H133),Volsmile,2),0)),($A133-DateToday)+15,IF(Pricetype1=1,1,0),0))),H133)))</f>
        <v xml:space="preserve"> </v>
      </c>
      <c r="R133" s="250" t="str">
        <f>IF($A133="N/A"," ",IF(Pricetype1=2,MAX(I133,0),IF(OR(Pricetype1=1,Pricetype1=4),IF(I133=0,0,(_xll.EURO(I133,Strikeprice1,0,0,($AK133+IF(Smile=TRUE,VLOOKUP(MAX(-5,Strikeprice1-I133),Volsmile,2),0)),($A133-DateToday)+15,IF(Pricetype1=1,1,0),0))),I133)))</f>
        <v xml:space="preserve"> </v>
      </c>
      <c r="S133" s="250" t="str">
        <f>IF($A133="N/A"," ",IF(Pricetype1=2,MAX(J133,0),IF(OR(Pricetype1=1,Pricetype1=4),IF(J133=0,0,(_xll.EURO(J133,Strikeprice1,0,0,($AK133+IF(Smile=TRUE,VLOOKUP(MAX(-5,Strikeprice1-J133),Volsmile,2),0)),($A133-DateToday)+15,IF(Pricetype1=1,1,0),0))),J133)))</f>
        <v xml:space="preserve"> </v>
      </c>
      <c r="T133" s="250" t="str">
        <f>IF($A133="N/A"," ",IF(Pricetype1=2,MAX(K133,0),IF(OR(Pricetype1=1,Pricetype1=4),IF(K133=0,0,(_xll.EURO(K133,Strikeprice1,0,0,($AK133+IF(Smile=TRUE,VLOOKUP(MAX(-5,Strikeprice1-K133),Volsmile,2),0)),($A133-DateToday)+15,IF(Pricetype1=1,1,0),0))),K133)))</f>
        <v xml:space="preserve"> </v>
      </c>
      <c r="U133" s="177" t="str">
        <f t="shared" si="62"/>
        <v xml:space="preserve"> </v>
      </c>
      <c r="V133" s="178" t="str">
        <f t="shared" ref="V133:V196" si="76">IF($A133="N/A"," ",$U133*(8*($BQ133))*L133)</f>
        <v xml:space="preserve"> </v>
      </c>
      <c r="W133" s="178" t="str">
        <f t="shared" ref="W133:W196" si="77">IF($A133="N/A"," ",$U133*(8*($BQ133))*M133)</f>
        <v xml:space="preserve"> </v>
      </c>
      <c r="X133" s="178" t="str">
        <f t="shared" ref="X133:X196" si="78">IF($A133="N/A"," ",$U133*(8*($BQ133))*N133)</f>
        <v xml:space="preserve"> </v>
      </c>
      <c r="Y133" s="178" t="str">
        <f t="shared" ref="Y133:Y196" si="79">IF($A133="N/A"," ",$U133*(8*($BR133))*O133)</f>
        <v xml:space="preserve"> </v>
      </c>
      <c r="Z133" s="178" t="str">
        <f t="shared" ref="Z133:Z196" si="80">IF($A133="N/A"," ",$U133*(8*($BR133))*P133)</f>
        <v xml:space="preserve"> </v>
      </c>
      <c r="AA133" s="178" t="str">
        <f t="shared" ref="AA133:AA196" si="81">IF($A133="N/A"," ",$U133*(8*($BR133))*Q133)</f>
        <v xml:space="preserve"> </v>
      </c>
      <c r="AB133" s="178" t="str">
        <f t="shared" ref="AB133:AB196" si="82">IF($A133="N/A"," ",$U133*(8*($BS133))*R133)</f>
        <v xml:space="preserve"> </v>
      </c>
      <c r="AC133" s="178" t="str">
        <f t="shared" ref="AC133:AC196" si="83">IF($A133="N/A"," ",$U133*(8*($BS133))*S133)</f>
        <v xml:space="preserve"> </v>
      </c>
      <c r="AD133" s="178" t="str">
        <f t="shared" ref="AD133:AD196" si="84">IF($A133="N/A"," ",$U133*(8*($BS133))*T133)</f>
        <v xml:space="preserve"> </v>
      </c>
      <c r="AE133" s="178" t="str">
        <f t="shared" ref="AE133:AE196" si="85">IF($A133="N/A"," ",SUM(V133:AD133))</f>
        <v xml:space="preserve"> </v>
      </c>
      <c r="AF133" s="224" t="str">
        <f t="shared" ref="AF133:AF196" si="86">IF(A133="N/A"," ",(VLOOKUP(A133,PowerVolTable,(IF(VolBMO1=2,7,IF(VolBMO1=1,6,8))),FALSE)))</f>
        <v xml:space="preserve"> </v>
      </c>
      <c r="AG133" s="224" t="str">
        <f t="shared" ref="AG133:AG196" si="87">IF(A133="N/A"," ",(VLOOKUP(A133,IntraPowerVol,(IF(VolBMO1=2,3,IF(VolBMO1=1,2,4))),FALSE)*VLOOKUP(MONTH($A133),Volscale,2)))</f>
        <v xml:space="preserve"> </v>
      </c>
      <c r="AH133" s="224" t="str">
        <f t="shared" ref="AH133:AH196" si="88">IF($A133="N/A"," ",IF(VolType1=1,AG133,AF133))</f>
        <v xml:space="preserve"> </v>
      </c>
      <c r="AI133" s="224" t="str">
        <f t="shared" si="63"/>
        <v xml:space="preserve"> </v>
      </c>
      <c r="AJ133" s="224" t="str">
        <f t="shared" si="64"/>
        <v xml:space="preserve"> </v>
      </c>
      <c r="AK133" s="224" t="str">
        <f t="shared" ref="AK133:AK196" si="89">IF($A133="N/A"," ",IF(VolType1=1,AJ133,AI133))</f>
        <v xml:space="preserve"> </v>
      </c>
      <c r="AL133" s="224" t="str">
        <f>IF($A133="N/A"," ",IF(PV=1,0,'Pricing Inputs1'!R166))</f>
        <v xml:space="preserve"> </v>
      </c>
      <c r="AM133" s="313" t="str">
        <f t="shared" si="65"/>
        <v xml:space="preserve"> </v>
      </c>
      <c r="BQ133" t="str">
        <f t="shared" ref="BQ133:BQ196" si="90">IF($A133="N/A"," ",(VLOOKUP($A133,NumberofDaysTable,2)))</f>
        <v xml:space="preserve"> </v>
      </c>
      <c r="BR133" t="str">
        <f t="shared" ref="BR133:BR196" si="91">IF($A133="N/A"," ",(VLOOKUP($A133,NumberofDaysTable,3)))</f>
        <v xml:space="preserve"> </v>
      </c>
      <c r="BS133" t="str">
        <f t="shared" ref="BS133:BS196" si="92">IF($A133="N/A"," ",(VLOOKUP($A133,NumberofDaysTable,4)))</f>
        <v xml:space="preserve"> </v>
      </c>
    </row>
    <row r="134" spans="1:71" x14ac:dyDescent="0.2">
      <c r="A134" s="253" t="str">
        <f>IF(A133="N/A","N/A",IF(EDATE(A133,1)&gt;Inputs!$M$5,"N/A",EDATE(A133,1)))</f>
        <v>N/A</v>
      </c>
      <c r="B134" s="324" t="str">
        <f t="shared" si="66"/>
        <v xml:space="preserve"> </v>
      </c>
      <c r="C134" s="433" t="str">
        <f t="shared" si="67"/>
        <v xml:space="preserve"> </v>
      </c>
      <c r="D134" s="172" t="str">
        <f t="shared" si="68"/>
        <v xml:space="preserve"> </v>
      </c>
      <c r="E134" s="172" t="str">
        <f t="shared" si="69"/>
        <v xml:space="preserve"> </v>
      </c>
      <c r="F134" s="172" t="str">
        <f t="shared" si="70"/>
        <v xml:space="preserve"> </v>
      </c>
      <c r="G134" s="172" t="str">
        <f t="shared" si="71"/>
        <v xml:space="preserve"> </v>
      </c>
      <c r="H134" s="172" t="str">
        <f t="shared" si="72"/>
        <v xml:space="preserve"> </v>
      </c>
      <c r="I134" s="172" t="str">
        <f t="shared" si="73"/>
        <v xml:space="preserve"> </v>
      </c>
      <c r="J134" s="172" t="str">
        <f t="shared" si="74"/>
        <v xml:space="preserve"> </v>
      </c>
      <c r="K134" s="172" t="str">
        <f t="shared" si="75"/>
        <v xml:space="preserve"> </v>
      </c>
      <c r="L134" s="250" t="str">
        <f>IF($A134="N/A"," ",IF(Pricetype1=2,MAX(C134,0),IF(OR(Pricetype1=1,Pricetype1=4),IF(C134=0,0,(_xll.EURO(C134,Strikeprice1,0,0,($AH134+IF(Smile=TRUE,VLOOKUP(MAX(-5,Strikeprice1-C134),Volsmile,2),0)),($A134-DateToday)+15,IF(Pricetype1=1,1,0),0))),C134)))</f>
        <v xml:space="preserve"> </v>
      </c>
      <c r="M134" s="250" t="str">
        <f>IF($A134="N/A"," ",IF(Pricetype1=2,MAX(D134,0),IF(OR(Pricetype1=1,Pricetype1=4),IF(D134=0,0,(_xll.EURO(D134,Strikeprice1,0,0,($AH134+IF(Smile=TRUE,VLOOKUP(MAX(-5,Strikeprice1-D134),Volsmile,2),0)),($A134-DateToday)+15,IF(Pricetype1=1,1,0),0))),D134)))</f>
        <v xml:space="preserve"> </v>
      </c>
      <c r="N134" s="250" t="str">
        <f>IF($A134="N/A"," ",IF(Pricetype1=2,MAX(E134,0),IF(OR(Pricetype1=1,Pricetype1=4),IF(E134=0,0,(_xll.EURO(E134,Strikeprice1,0,0,($AK134+IF(Smile=TRUE,VLOOKUP(MAX(-5,Strikeprice1-E134),Volsmile,2),0)),($A134-DateToday)+15,IF(Pricetype1=1,1,0),0))),E134)))</f>
        <v xml:space="preserve"> </v>
      </c>
      <c r="O134" s="250" t="str">
        <f>IF($A134="N/A"," ",IF(Pricetype1=2,MAX(F134,0),IF(OR(Pricetype1=1,Pricetype1=4),IF(F134=0,0,(_xll.EURO(F134,Strikeprice1,0,0,($AK134+IF(Smile=TRUE,VLOOKUP(MAX(-5,Strikeprice1-F134),Volsmile,2),0)),($A134-DateToday)+15,IF(Pricetype1=1,1,0),0))),F134)))</f>
        <v xml:space="preserve"> </v>
      </c>
      <c r="P134" s="250" t="str">
        <f>IF($A134="N/A"," ",IF(Pricetype1=2,MAX(G134,0),IF(OR(Pricetype1=1,Pricetype1=4),IF(G134=0,0,(_xll.EURO(G134,Strikeprice1,0,0,($AK134+IF(Smile=TRUE,VLOOKUP(MAX(-5,Strikeprice1-G134),Volsmile,2),0)),($A134-DateToday)+15,IF(Pricetype1=1,1,0),0))),G134)))</f>
        <v xml:space="preserve"> </v>
      </c>
      <c r="Q134" s="250" t="str">
        <f>IF($A134="N/A"," ",IF(Pricetype1=2,MAX(H134,0),IF(OR(Pricetype1=1,Pricetype1=4),IF(H134=0,0,(_xll.EURO(H134,Strikeprice1,0,0,($AK134+IF(Smile=TRUE,VLOOKUP(MAX(-5,Strikeprice1-H134),Volsmile,2),0)),($A134-DateToday)+15,IF(Pricetype1=1,1,0),0))),H134)))</f>
        <v xml:space="preserve"> </v>
      </c>
      <c r="R134" s="250" t="str">
        <f>IF($A134="N/A"," ",IF(Pricetype1=2,MAX(I134,0),IF(OR(Pricetype1=1,Pricetype1=4),IF(I134=0,0,(_xll.EURO(I134,Strikeprice1,0,0,($AK134+IF(Smile=TRUE,VLOOKUP(MAX(-5,Strikeprice1-I134),Volsmile,2),0)),($A134-DateToday)+15,IF(Pricetype1=1,1,0),0))),I134)))</f>
        <v xml:space="preserve"> </v>
      </c>
      <c r="S134" s="250" t="str">
        <f>IF($A134="N/A"," ",IF(Pricetype1=2,MAX(J134,0),IF(OR(Pricetype1=1,Pricetype1=4),IF(J134=0,0,(_xll.EURO(J134,Strikeprice1,0,0,($AK134+IF(Smile=TRUE,VLOOKUP(MAX(-5,Strikeprice1-J134),Volsmile,2),0)),($A134-DateToday)+15,IF(Pricetype1=1,1,0),0))),J134)))</f>
        <v xml:space="preserve"> </v>
      </c>
      <c r="T134" s="250" t="str">
        <f>IF($A134="N/A"," ",IF(Pricetype1=2,MAX(K134,0),IF(OR(Pricetype1=1,Pricetype1=4),IF(K134=0,0,(_xll.EURO(K134,Strikeprice1,0,0,($AK134+IF(Smile=TRUE,VLOOKUP(MAX(-5,Strikeprice1-K134),Volsmile,2),0)),($A134-DateToday)+15,IF(Pricetype1=1,1,0),0))),K134)))</f>
        <v xml:space="preserve"> </v>
      </c>
      <c r="U134" s="177" t="str">
        <f t="shared" si="62"/>
        <v xml:space="preserve"> </v>
      </c>
      <c r="V134" s="178" t="str">
        <f t="shared" si="76"/>
        <v xml:space="preserve"> </v>
      </c>
      <c r="W134" s="178" t="str">
        <f t="shared" si="77"/>
        <v xml:space="preserve"> </v>
      </c>
      <c r="X134" s="178" t="str">
        <f t="shared" si="78"/>
        <v xml:space="preserve"> </v>
      </c>
      <c r="Y134" s="178" t="str">
        <f t="shared" si="79"/>
        <v xml:space="preserve"> </v>
      </c>
      <c r="Z134" s="178" t="str">
        <f t="shared" si="80"/>
        <v xml:space="preserve"> </v>
      </c>
      <c r="AA134" s="178" t="str">
        <f t="shared" si="81"/>
        <v xml:space="preserve"> </v>
      </c>
      <c r="AB134" s="178" t="str">
        <f t="shared" si="82"/>
        <v xml:space="preserve"> </v>
      </c>
      <c r="AC134" s="178" t="str">
        <f t="shared" si="83"/>
        <v xml:space="preserve"> </v>
      </c>
      <c r="AD134" s="178" t="str">
        <f t="shared" si="84"/>
        <v xml:space="preserve"> </v>
      </c>
      <c r="AE134" s="178" t="str">
        <f t="shared" si="85"/>
        <v xml:space="preserve"> </v>
      </c>
      <c r="AF134" s="224" t="str">
        <f t="shared" si="86"/>
        <v xml:space="preserve"> </v>
      </c>
      <c r="AG134" s="224" t="str">
        <f t="shared" si="87"/>
        <v xml:space="preserve"> </v>
      </c>
      <c r="AH134" s="224" t="str">
        <f t="shared" si="88"/>
        <v xml:space="preserve"> </v>
      </c>
      <c r="AI134" s="224" t="str">
        <f t="shared" si="63"/>
        <v xml:space="preserve"> </v>
      </c>
      <c r="AJ134" s="224" t="str">
        <f t="shared" si="64"/>
        <v xml:space="preserve"> </v>
      </c>
      <c r="AK134" s="224" t="str">
        <f t="shared" si="89"/>
        <v xml:space="preserve"> </v>
      </c>
      <c r="AL134" s="224" t="str">
        <f>IF($A134="N/A"," ",IF(PV=1,0,'Pricing Inputs1'!R167))</f>
        <v xml:space="preserve"> </v>
      </c>
      <c r="AM134" s="313" t="str">
        <f t="shared" si="65"/>
        <v xml:space="preserve"> </v>
      </c>
      <c r="BQ134" t="str">
        <f t="shared" si="90"/>
        <v xml:space="preserve"> </v>
      </c>
      <c r="BR134" t="str">
        <f t="shared" si="91"/>
        <v xml:space="preserve"> </v>
      </c>
      <c r="BS134" t="str">
        <f t="shared" si="92"/>
        <v xml:space="preserve"> </v>
      </c>
    </row>
    <row r="135" spans="1:71" x14ac:dyDescent="0.2">
      <c r="A135" s="253" t="str">
        <f>IF(A134="N/A","N/A",IF(EDATE(A134,1)&gt;Inputs!$M$5,"N/A",EDATE(A134,1)))</f>
        <v>N/A</v>
      </c>
      <c r="B135" s="324" t="str">
        <f t="shared" si="66"/>
        <v xml:space="preserve"> </v>
      </c>
      <c r="C135" s="433" t="str">
        <f t="shared" si="67"/>
        <v xml:space="preserve"> </v>
      </c>
      <c r="D135" s="172" t="str">
        <f t="shared" si="68"/>
        <v xml:space="preserve"> </v>
      </c>
      <c r="E135" s="172" t="str">
        <f t="shared" si="69"/>
        <v xml:space="preserve"> </v>
      </c>
      <c r="F135" s="172" t="str">
        <f t="shared" si="70"/>
        <v xml:space="preserve"> </v>
      </c>
      <c r="G135" s="172" t="str">
        <f t="shared" si="71"/>
        <v xml:space="preserve"> </v>
      </c>
      <c r="H135" s="172" t="str">
        <f t="shared" si="72"/>
        <v xml:space="preserve"> </v>
      </c>
      <c r="I135" s="172" t="str">
        <f t="shared" si="73"/>
        <v xml:space="preserve"> </v>
      </c>
      <c r="J135" s="172" t="str">
        <f t="shared" si="74"/>
        <v xml:space="preserve"> </v>
      </c>
      <c r="K135" s="172" t="str">
        <f t="shared" si="75"/>
        <v xml:space="preserve"> </v>
      </c>
      <c r="L135" s="250" t="str">
        <f>IF($A135="N/A"," ",IF(Pricetype1=2,MAX(C135,0),IF(OR(Pricetype1=1,Pricetype1=4),IF(C135=0,0,(_xll.EURO(C135,Strikeprice1,0,0,($AH135+IF(Smile=TRUE,VLOOKUP(MAX(-5,Strikeprice1-C135),Volsmile,2),0)),($A135-DateToday)+15,IF(Pricetype1=1,1,0),0))),C135)))</f>
        <v xml:space="preserve"> </v>
      </c>
      <c r="M135" s="250" t="str">
        <f>IF($A135="N/A"," ",IF(Pricetype1=2,MAX(D135,0),IF(OR(Pricetype1=1,Pricetype1=4),IF(D135=0,0,(_xll.EURO(D135,Strikeprice1,0,0,($AH135+IF(Smile=TRUE,VLOOKUP(MAX(-5,Strikeprice1-D135),Volsmile,2),0)),($A135-DateToday)+15,IF(Pricetype1=1,1,0),0))),D135)))</f>
        <v xml:space="preserve"> </v>
      </c>
      <c r="N135" s="250" t="str">
        <f>IF($A135="N/A"," ",IF(Pricetype1=2,MAX(E135,0),IF(OR(Pricetype1=1,Pricetype1=4),IF(E135=0,0,(_xll.EURO(E135,Strikeprice1,0,0,($AK135+IF(Smile=TRUE,VLOOKUP(MAX(-5,Strikeprice1-E135),Volsmile,2),0)),($A135-DateToday)+15,IF(Pricetype1=1,1,0),0))),E135)))</f>
        <v xml:space="preserve"> </v>
      </c>
      <c r="O135" s="250" t="str">
        <f>IF($A135="N/A"," ",IF(Pricetype1=2,MAX(F135,0),IF(OR(Pricetype1=1,Pricetype1=4),IF(F135=0,0,(_xll.EURO(F135,Strikeprice1,0,0,($AK135+IF(Smile=TRUE,VLOOKUP(MAX(-5,Strikeprice1-F135),Volsmile,2),0)),($A135-DateToday)+15,IF(Pricetype1=1,1,0),0))),F135)))</f>
        <v xml:space="preserve"> </v>
      </c>
      <c r="P135" s="250" t="str">
        <f>IF($A135="N/A"," ",IF(Pricetype1=2,MAX(G135,0),IF(OR(Pricetype1=1,Pricetype1=4),IF(G135=0,0,(_xll.EURO(G135,Strikeprice1,0,0,($AK135+IF(Smile=TRUE,VLOOKUP(MAX(-5,Strikeprice1-G135),Volsmile,2),0)),($A135-DateToday)+15,IF(Pricetype1=1,1,0),0))),G135)))</f>
        <v xml:space="preserve"> </v>
      </c>
      <c r="Q135" s="250" t="str">
        <f>IF($A135="N/A"," ",IF(Pricetype1=2,MAX(H135,0),IF(OR(Pricetype1=1,Pricetype1=4),IF(H135=0,0,(_xll.EURO(H135,Strikeprice1,0,0,($AK135+IF(Smile=TRUE,VLOOKUP(MAX(-5,Strikeprice1-H135),Volsmile,2),0)),($A135-DateToday)+15,IF(Pricetype1=1,1,0),0))),H135)))</f>
        <v xml:space="preserve"> </v>
      </c>
      <c r="R135" s="250" t="str">
        <f>IF($A135="N/A"," ",IF(Pricetype1=2,MAX(I135,0),IF(OR(Pricetype1=1,Pricetype1=4),IF(I135=0,0,(_xll.EURO(I135,Strikeprice1,0,0,($AK135+IF(Smile=TRUE,VLOOKUP(MAX(-5,Strikeprice1-I135),Volsmile,2),0)),($A135-DateToday)+15,IF(Pricetype1=1,1,0),0))),I135)))</f>
        <v xml:space="preserve"> </v>
      </c>
      <c r="S135" s="250" t="str">
        <f>IF($A135="N/A"," ",IF(Pricetype1=2,MAX(J135,0),IF(OR(Pricetype1=1,Pricetype1=4),IF(J135=0,0,(_xll.EURO(J135,Strikeprice1,0,0,($AK135+IF(Smile=TRUE,VLOOKUP(MAX(-5,Strikeprice1-J135),Volsmile,2),0)),($A135-DateToday)+15,IF(Pricetype1=1,1,0),0))),J135)))</f>
        <v xml:space="preserve"> </v>
      </c>
      <c r="T135" s="250" t="str">
        <f>IF($A135="N/A"," ",IF(Pricetype1=2,MAX(K135,0),IF(OR(Pricetype1=1,Pricetype1=4),IF(K135=0,0,(_xll.EURO(K135,Strikeprice1,0,0,($AK135+IF(Smile=TRUE,VLOOKUP(MAX(-5,Strikeprice1-K135),Volsmile,2),0)),($A135-DateToday)+15,IF(Pricetype1=1,1,0),0))),K135)))</f>
        <v xml:space="preserve"> </v>
      </c>
      <c r="U135" s="177" t="str">
        <f t="shared" si="62"/>
        <v xml:space="preserve"> </v>
      </c>
      <c r="V135" s="178" t="str">
        <f t="shared" si="76"/>
        <v xml:space="preserve"> </v>
      </c>
      <c r="W135" s="178" t="str">
        <f t="shared" si="77"/>
        <v xml:space="preserve"> </v>
      </c>
      <c r="X135" s="178" t="str">
        <f t="shared" si="78"/>
        <v xml:space="preserve"> </v>
      </c>
      <c r="Y135" s="178" t="str">
        <f t="shared" si="79"/>
        <v xml:space="preserve"> </v>
      </c>
      <c r="Z135" s="178" t="str">
        <f t="shared" si="80"/>
        <v xml:space="preserve"> </v>
      </c>
      <c r="AA135" s="178" t="str">
        <f t="shared" si="81"/>
        <v xml:space="preserve"> </v>
      </c>
      <c r="AB135" s="178" t="str">
        <f t="shared" si="82"/>
        <v xml:space="preserve"> </v>
      </c>
      <c r="AC135" s="178" t="str">
        <f t="shared" si="83"/>
        <v xml:space="preserve"> </v>
      </c>
      <c r="AD135" s="178" t="str">
        <f t="shared" si="84"/>
        <v xml:space="preserve"> </v>
      </c>
      <c r="AE135" s="178" t="str">
        <f t="shared" si="85"/>
        <v xml:space="preserve"> </v>
      </c>
      <c r="AF135" s="224" t="str">
        <f t="shared" si="86"/>
        <v xml:space="preserve"> </v>
      </c>
      <c r="AG135" s="224" t="str">
        <f t="shared" si="87"/>
        <v xml:space="preserve"> </v>
      </c>
      <c r="AH135" s="224" t="str">
        <f t="shared" si="88"/>
        <v xml:space="preserve"> </v>
      </c>
      <c r="AI135" s="224" t="str">
        <f t="shared" si="63"/>
        <v xml:space="preserve"> </v>
      </c>
      <c r="AJ135" s="224" t="str">
        <f t="shared" si="64"/>
        <v xml:space="preserve"> </v>
      </c>
      <c r="AK135" s="224" t="str">
        <f t="shared" si="89"/>
        <v xml:space="preserve"> </v>
      </c>
      <c r="AL135" s="224" t="str">
        <f>IF($A135="N/A"," ",IF(PV=1,0,'Pricing Inputs1'!R168))</f>
        <v xml:space="preserve"> </v>
      </c>
      <c r="AM135" s="313" t="str">
        <f t="shared" si="65"/>
        <v xml:space="preserve"> </v>
      </c>
      <c r="BQ135" t="str">
        <f t="shared" si="90"/>
        <v xml:space="preserve"> </v>
      </c>
      <c r="BR135" t="str">
        <f t="shared" si="91"/>
        <v xml:space="preserve"> </v>
      </c>
      <c r="BS135" t="str">
        <f t="shared" si="92"/>
        <v xml:space="preserve"> </v>
      </c>
    </row>
    <row r="136" spans="1:71" x14ac:dyDescent="0.2">
      <c r="A136" s="253" t="str">
        <f>IF(A135="N/A","N/A",IF(EDATE(A135,1)&gt;Inputs!$M$5,"N/A",EDATE(A135,1)))</f>
        <v>N/A</v>
      </c>
      <c r="B136" s="324" t="str">
        <f t="shared" si="66"/>
        <v xml:space="preserve"> </v>
      </c>
      <c r="C136" s="433" t="str">
        <f t="shared" si="67"/>
        <v xml:space="preserve"> </v>
      </c>
      <c r="D136" s="172" t="str">
        <f t="shared" si="68"/>
        <v xml:space="preserve"> </v>
      </c>
      <c r="E136" s="172" t="str">
        <f t="shared" si="69"/>
        <v xml:space="preserve"> </v>
      </c>
      <c r="F136" s="172" t="str">
        <f t="shared" si="70"/>
        <v xml:space="preserve"> </v>
      </c>
      <c r="G136" s="172" t="str">
        <f t="shared" si="71"/>
        <v xml:space="preserve"> </v>
      </c>
      <c r="H136" s="172" t="str">
        <f t="shared" si="72"/>
        <v xml:space="preserve"> </v>
      </c>
      <c r="I136" s="172" t="str">
        <f t="shared" si="73"/>
        <v xml:space="preserve"> </v>
      </c>
      <c r="J136" s="172" t="str">
        <f t="shared" si="74"/>
        <v xml:space="preserve"> </v>
      </c>
      <c r="K136" s="172" t="str">
        <f t="shared" si="75"/>
        <v xml:space="preserve"> </v>
      </c>
      <c r="L136" s="250" t="str">
        <f>IF($A136="N/A"," ",IF(Pricetype1=2,MAX(C136,0),IF(OR(Pricetype1=1,Pricetype1=4),IF(C136=0,0,(_xll.EURO(C136,Strikeprice1,0,0,($AH136+IF(Smile=TRUE,VLOOKUP(MAX(-5,Strikeprice1-C136),Volsmile,2),0)),($A136-DateToday)+15,IF(Pricetype1=1,1,0),0))),C136)))</f>
        <v xml:space="preserve"> </v>
      </c>
      <c r="M136" s="250" t="str">
        <f>IF($A136="N/A"," ",IF(Pricetype1=2,MAX(D136,0),IF(OR(Pricetype1=1,Pricetype1=4),IF(D136=0,0,(_xll.EURO(D136,Strikeprice1,0,0,($AH136+IF(Smile=TRUE,VLOOKUP(MAX(-5,Strikeprice1-D136),Volsmile,2),0)),($A136-DateToday)+15,IF(Pricetype1=1,1,0),0))),D136)))</f>
        <v xml:space="preserve"> </v>
      </c>
      <c r="N136" s="250" t="str">
        <f>IF($A136="N/A"," ",IF(Pricetype1=2,MAX(E136,0),IF(OR(Pricetype1=1,Pricetype1=4),IF(E136=0,0,(_xll.EURO(E136,Strikeprice1,0,0,($AK136+IF(Smile=TRUE,VLOOKUP(MAX(-5,Strikeprice1-E136),Volsmile,2),0)),($A136-DateToday)+15,IF(Pricetype1=1,1,0),0))),E136)))</f>
        <v xml:space="preserve"> </v>
      </c>
      <c r="O136" s="250" t="str">
        <f>IF($A136="N/A"," ",IF(Pricetype1=2,MAX(F136,0),IF(OR(Pricetype1=1,Pricetype1=4),IF(F136=0,0,(_xll.EURO(F136,Strikeprice1,0,0,($AK136+IF(Smile=TRUE,VLOOKUP(MAX(-5,Strikeprice1-F136),Volsmile,2),0)),($A136-DateToday)+15,IF(Pricetype1=1,1,0),0))),F136)))</f>
        <v xml:space="preserve"> </v>
      </c>
      <c r="P136" s="250" t="str">
        <f>IF($A136="N/A"," ",IF(Pricetype1=2,MAX(G136,0),IF(OR(Pricetype1=1,Pricetype1=4),IF(G136=0,0,(_xll.EURO(G136,Strikeprice1,0,0,($AK136+IF(Smile=TRUE,VLOOKUP(MAX(-5,Strikeprice1-G136),Volsmile,2),0)),($A136-DateToday)+15,IF(Pricetype1=1,1,0),0))),G136)))</f>
        <v xml:space="preserve"> </v>
      </c>
      <c r="Q136" s="250" t="str">
        <f>IF($A136="N/A"," ",IF(Pricetype1=2,MAX(H136,0),IF(OR(Pricetype1=1,Pricetype1=4),IF(H136=0,0,(_xll.EURO(H136,Strikeprice1,0,0,($AK136+IF(Smile=TRUE,VLOOKUP(MAX(-5,Strikeprice1-H136),Volsmile,2),0)),($A136-DateToday)+15,IF(Pricetype1=1,1,0),0))),H136)))</f>
        <v xml:space="preserve"> </v>
      </c>
      <c r="R136" s="250" t="str">
        <f>IF($A136="N/A"," ",IF(Pricetype1=2,MAX(I136,0),IF(OR(Pricetype1=1,Pricetype1=4),IF(I136=0,0,(_xll.EURO(I136,Strikeprice1,0,0,($AK136+IF(Smile=TRUE,VLOOKUP(MAX(-5,Strikeprice1-I136),Volsmile,2),0)),($A136-DateToday)+15,IF(Pricetype1=1,1,0),0))),I136)))</f>
        <v xml:space="preserve"> </v>
      </c>
      <c r="S136" s="250" t="str">
        <f>IF($A136="N/A"," ",IF(Pricetype1=2,MAX(J136,0),IF(OR(Pricetype1=1,Pricetype1=4),IF(J136=0,0,(_xll.EURO(J136,Strikeprice1,0,0,($AK136+IF(Smile=TRUE,VLOOKUP(MAX(-5,Strikeprice1-J136),Volsmile,2),0)),($A136-DateToday)+15,IF(Pricetype1=1,1,0),0))),J136)))</f>
        <v xml:space="preserve"> </v>
      </c>
      <c r="T136" s="250" t="str">
        <f>IF($A136="N/A"," ",IF(Pricetype1=2,MAX(K136,0),IF(OR(Pricetype1=1,Pricetype1=4),IF(K136=0,0,(_xll.EURO(K136,Strikeprice1,0,0,($AK136+IF(Smile=TRUE,VLOOKUP(MAX(-5,Strikeprice1-K136),Volsmile,2),0)),($A136-DateToday)+15,IF(Pricetype1=1,1,0),0))),K136)))</f>
        <v xml:space="preserve"> </v>
      </c>
      <c r="U136" s="177" t="str">
        <f t="shared" si="62"/>
        <v xml:space="preserve"> </v>
      </c>
      <c r="V136" s="178" t="str">
        <f t="shared" si="76"/>
        <v xml:space="preserve"> </v>
      </c>
      <c r="W136" s="178" t="str">
        <f t="shared" si="77"/>
        <v xml:space="preserve"> </v>
      </c>
      <c r="X136" s="178" t="str">
        <f t="shared" si="78"/>
        <v xml:space="preserve"> </v>
      </c>
      <c r="Y136" s="178" t="str">
        <f t="shared" si="79"/>
        <v xml:space="preserve"> </v>
      </c>
      <c r="Z136" s="178" t="str">
        <f t="shared" si="80"/>
        <v xml:space="preserve"> </v>
      </c>
      <c r="AA136" s="178" t="str">
        <f t="shared" si="81"/>
        <v xml:space="preserve"> </v>
      </c>
      <c r="AB136" s="178" t="str">
        <f t="shared" si="82"/>
        <v xml:space="preserve"> </v>
      </c>
      <c r="AC136" s="178" t="str">
        <f t="shared" si="83"/>
        <v xml:space="preserve"> </v>
      </c>
      <c r="AD136" s="178" t="str">
        <f t="shared" si="84"/>
        <v xml:space="preserve"> </v>
      </c>
      <c r="AE136" s="178" t="str">
        <f t="shared" si="85"/>
        <v xml:space="preserve"> </v>
      </c>
      <c r="AF136" s="224" t="str">
        <f t="shared" si="86"/>
        <v xml:space="preserve"> </v>
      </c>
      <c r="AG136" s="224" t="str">
        <f t="shared" si="87"/>
        <v xml:space="preserve"> </v>
      </c>
      <c r="AH136" s="224" t="str">
        <f t="shared" si="88"/>
        <v xml:space="preserve"> </v>
      </c>
      <c r="AI136" s="224" t="str">
        <f t="shared" si="63"/>
        <v xml:space="preserve"> </v>
      </c>
      <c r="AJ136" s="224" t="str">
        <f t="shared" si="64"/>
        <v xml:space="preserve"> </v>
      </c>
      <c r="AK136" s="224" t="str">
        <f t="shared" si="89"/>
        <v xml:space="preserve"> </v>
      </c>
      <c r="AL136" s="224" t="str">
        <f>IF($A136="N/A"," ",IF(PV=1,0,'Pricing Inputs1'!R169))</f>
        <v xml:space="preserve"> </v>
      </c>
      <c r="AM136" s="313" t="str">
        <f t="shared" si="65"/>
        <v xml:space="preserve"> </v>
      </c>
      <c r="BQ136" t="str">
        <f t="shared" si="90"/>
        <v xml:space="preserve"> </v>
      </c>
      <c r="BR136" t="str">
        <f t="shared" si="91"/>
        <v xml:space="preserve"> </v>
      </c>
      <c r="BS136" t="str">
        <f t="shared" si="92"/>
        <v xml:space="preserve"> </v>
      </c>
    </row>
    <row r="137" spans="1:71" x14ac:dyDescent="0.2">
      <c r="A137" s="253" t="str">
        <f>IF(A136="N/A","N/A",IF(EDATE(A136,1)&gt;Inputs!$M$5,"N/A",EDATE(A136,1)))</f>
        <v>N/A</v>
      </c>
      <c r="B137" s="324" t="str">
        <f t="shared" si="66"/>
        <v xml:space="preserve"> </v>
      </c>
      <c r="C137" s="433" t="str">
        <f t="shared" si="67"/>
        <v xml:space="preserve"> </v>
      </c>
      <c r="D137" s="172" t="str">
        <f t="shared" si="68"/>
        <v xml:space="preserve"> </v>
      </c>
      <c r="E137" s="172" t="str">
        <f t="shared" si="69"/>
        <v xml:space="preserve"> </v>
      </c>
      <c r="F137" s="172" t="str">
        <f t="shared" si="70"/>
        <v xml:space="preserve"> </v>
      </c>
      <c r="G137" s="172" t="str">
        <f t="shared" si="71"/>
        <v xml:space="preserve"> </v>
      </c>
      <c r="H137" s="172" t="str">
        <f t="shared" si="72"/>
        <v xml:space="preserve"> </v>
      </c>
      <c r="I137" s="172" t="str">
        <f t="shared" si="73"/>
        <v xml:space="preserve"> </v>
      </c>
      <c r="J137" s="172" t="str">
        <f t="shared" si="74"/>
        <v xml:space="preserve"> </v>
      </c>
      <c r="K137" s="172" t="str">
        <f t="shared" si="75"/>
        <v xml:space="preserve"> </v>
      </c>
      <c r="L137" s="250" t="str">
        <f>IF($A137="N/A"," ",IF(Pricetype1=2,MAX(C137,0),IF(OR(Pricetype1=1,Pricetype1=4),IF(C137=0,0,(_xll.EURO(C137,Strikeprice1,0,0,($AH137+IF(Smile=TRUE,VLOOKUP(MAX(-5,Strikeprice1-C137),Volsmile,2),0)),($A137-DateToday)+15,IF(Pricetype1=1,1,0),0))),C137)))</f>
        <v xml:space="preserve"> </v>
      </c>
      <c r="M137" s="250" t="str">
        <f>IF($A137="N/A"," ",IF(Pricetype1=2,MAX(D137,0),IF(OR(Pricetype1=1,Pricetype1=4),IF(D137=0,0,(_xll.EURO(D137,Strikeprice1,0,0,($AH137+IF(Smile=TRUE,VLOOKUP(MAX(-5,Strikeprice1-D137),Volsmile,2),0)),($A137-DateToday)+15,IF(Pricetype1=1,1,0),0))),D137)))</f>
        <v xml:space="preserve"> </v>
      </c>
      <c r="N137" s="250" t="str">
        <f>IF($A137="N/A"," ",IF(Pricetype1=2,MAX(E137,0),IF(OR(Pricetype1=1,Pricetype1=4),IF(E137=0,0,(_xll.EURO(E137,Strikeprice1,0,0,($AK137+IF(Smile=TRUE,VLOOKUP(MAX(-5,Strikeprice1-E137),Volsmile,2),0)),($A137-DateToday)+15,IF(Pricetype1=1,1,0),0))),E137)))</f>
        <v xml:space="preserve"> </v>
      </c>
      <c r="O137" s="250" t="str">
        <f>IF($A137="N/A"," ",IF(Pricetype1=2,MAX(F137,0),IF(OR(Pricetype1=1,Pricetype1=4),IF(F137=0,0,(_xll.EURO(F137,Strikeprice1,0,0,($AK137+IF(Smile=TRUE,VLOOKUP(MAX(-5,Strikeprice1-F137),Volsmile,2),0)),($A137-DateToday)+15,IF(Pricetype1=1,1,0),0))),F137)))</f>
        <v xml:space="preserve"> </v>
      </c>
      <c r="P137" s="250" t="str">
        <f>IF($A137="N/A"," ",IF(Pricetype1=2,MAX(G137,0),IF(OR(Pricetype1=1,Pricetype1=4),IF(G137=0,0,(_xll.EURO(G137,Strikeprice1,0,0,($AK137+IF(Smile=TRUE,VLOOKUP(MAX(-5,Strikeprice1-G137),Volsmile,2),0)),($A137-DateToday)+15,IF(Pricetype1=1,1,0),0))),G137)))</f>
        <v xml:space="preserve"> </v>
      </c>
      <c r="Q137" s="250" t="str">
        <f>IF($A137="N/A"," ",IF(Pricetype1=2,MAX(H137,0),IF(OR(Pricetype1=1,Pricetype1=4),IF(H137=0,0,(_xll.EURO(H137,Strikeprice1,0,0,($AK137+IF(Smile=TRUE,VLOOKUP(MAX(-5,Strikeprice1-H137),Volsmile,2),0)),($A137-DateToday)+15,IF(Pricetype1=1,1,0),0))),H137)))</f>
        <v xml:space="preserve"> </v>
      </c>
      <c r="R137" s="250" t="str">
        <f>IF($A137="N/A"," ",IF(Pricetype1=2,MAX(I137,0),IF(OR(Pricetype1=1,Pricetype1=4),IF(I137=0,0,(_xll.EURO(I137,Strikeprice1,0,0,($AK137+IF(Smile=TRUE,VLOOKUP(MAX(-5,Strikeprice1-I137),Volsmile,2),0)),($A137-DateToday)+15,IF(Pricetype1=1,1,0),0))),I137)))</f>
        <v xml:space="preserve"> </v>
      </c>
      <c r="S137" s="250" t="str">
        <f>IF($A137="N/A"," ",IF(Pricetype1=2,MAX(J137,0),IF(OR(Pricetype1=1,Pricetype1=4),IF(J137=0,0,(_xll.EURO(J137,Strikeprice1,0,0,($AK137+IF(Smile=TRUE,VLOOKUP(MAX(-5,Strikeprice1-J137),Volsmile,2),0)),($A137-DateToday)+15,IF(Pricetype1=1,1,0),0))),J137)))</f>
        <v xml:space="preserve"> </v>
      </c>
      <c r="T137" s="250" t="str">
        <f>IF($A137="N/A"," ",IF(Pricetype1=2,MAX(K137,0),IF(OR(Pricetype1=1,Pricetype1=4),IF(K137=0,0,(_xll.EURO(K137,Strikeprice1,0,0,($AK137+IF(Smile=TRUE,VLOOKUP(MAX(-5,Strikeprice1-K137),Volsmile,2),0)),($A137-DateToday)+15,IF(Pricetype1=1,1,0),0))),K137)))</f>
        <v xml:space="preserve"> </v>
      </c>
      <c r="U137" s="177" t="str">
        <f t="shared" si="62"/>
        <v xml:space="preserve"> </v>
      </c>
      <c r="V137" s="178" t="str">
        <f t="shared" si="76"/>
        <v xml:space="preserve"> </v>
      </c>
      <c r="W137" s="178" t="str">
        <f t="shared" si="77"/>
        <v xml:space="preserve"> </v>
      </c>
      <c r="X137" s="178" t="str">
        <f t="shared" si="78"/>
        <v xml:space="preserve"> </v>
      </c>
      <c r="Y137" s="178" t="str">
        <f t="shared" si="79"/>
        <v xml:space="preserve"> </v>
      </c>
      <c r="Z137" s="178" t="str">
        <f t="shared" si="80"/>
        <v xml:space="preserve"> </v>
      </c>
      <c r="AA137" s="178" t="str">
        <f t="shared" si="81"/>
        <v xml:space="preserve"> </v>
      </c>
      <c r="AB137" s="178" t="str">
        <f t="shared" si="82"/>
        <v xml:space="preserve"> </v>
      </c>
      <c r="AC137" s="178" t="str">
        <f t="shared" si="83"/>
        <v xml:space="preserve"> </v>
      </c>
      <c r="AD137" s="178" t="str">
        <f t="shared" si="84"/>
        <v xml:space="preserve"> </v>
      </c>
      <c r="AE137" s="178" t="str">
        <f t="shared" si="85"/>
        <v xml:space="preserve"> </v>
      </c>
      <c r="AF137" s="224" t="str">
        <f t="shared" si="86"/>
        <v xml:space="preserve"> </v>
      </c>
      <c r="AG137" s="224" t="str">
        <f t="shared" si="87"/>
        <v xml:space="preserve"> </v>
      </c>
      <c r="AH137" s="224" t="str">
        <f t="shared" si="88"/>
        <v xml:space="preserve"> </v>
      </c>
      <c r="AI137" s="224" t="str">
        <f t="shared" si="63"/>
        <v xml:space="preserve"> </v>
      </c>
      <c r="AJ137" s="224" t="str">
        <f t="shared" si="64"/>
        <v xml:space="preserve"> </v>
      </c>
      <c r="AK137" s="224" t="str">
        <f t="shared" si="89"/>
        <v xml:space="preserve"> </v>
      </c>
      <c r="AL137" s="224" t="str">
        <f>IF($A137="N/A"," ",IF(PV=1,0,'Pricing Inputs1'!R170))</f>
        <v xml:space="preserve"> </v>
      </c>
      <c r="AM137" s="313" t="str">
        <f t="shared" si="65"/>
        <v xml:space="preserve"> </v>
      </c>
      <c r="BQ137" t="str">
        <f t="shared" si="90"/>
        <v xml:space="preserve"> </v>
      </c>
      <c r="BR137" t="str">
        <f t="shared" si="91"/>
        <v xml:space="preserve"> </v>
      </c>
      <c r="BS137" t="str">
        <f t="shared" si="92"/>
        <v xml:space="preserve"> </v>
      </c>
    </row>
    <row r="138" spans="1:71" x14ac:dyDescent="0.2">
      <c r="A138" s="253" t="str">
        <f>IF(A137="N/A","N/A",IF(EDATE(A137,1)&gt;Inputs!$M$5,"N/A",EDATE(A137,1)))</f>
        <v>N/A</v>
      </c>
      <c r="B138" s="324" t="str">
        <f t="shared" si="66"/>
        <v xml:space="preserve"> </v>
      </c>
      <c r="C138" s="433" t="str">
        <f t="shared" si="67"/>
        <v xml:space="preserve"> </v>
      </c>
      <c r="D138" s="172" t="str">
        <f t="shared" si="68"/>
        <v xml:space="preserve"> </v>
      </c>
      <c r="E138" s="172" t="str">
        <f t="shared" si="69"/>
        <v xml:space="preserve"> </v>
      </c>
      <c r="F138" s="172" t="str">
        <f t="shared" si="70"/>
        <v xml:space="preserve"> </v>
      </c>
      <c r="G138" s="172" t="str">
        <f t="shared" si="71"/>
        <v xml:space="preserve"> </v>
      </c>
      <c r="H138" s="172" t="str">
        <f t="shared" si="72"/>
        <v xml:space="preserve"> </v>
      </c>
      <c r="I138" s="172" t="str">
        <f t="shared" si="73"/>
        <v xml:space="preserve"> </v>
      </c>
      <c r="J138" s="172" t="str">
        <f t="shared" si="74"/>
        <v xml:space="preserve"> </v>
      </c>
      <c r="K138" s="172" t="str">
        <f t="shared" si="75"/>
        <v xml:space="preserve"> </v>
      </c>
      <c r="L138" s="250" t="str">
        <f>IF($A138="N/A"," ",IF(Pricetype1=2,MAX(C138,0),IF(OR(Pricetype1=1,Pricetype1=4),IF(C138=0,0,(_xll.EURO(C138,Strikeprice1,0,0,($AH138+IF(Smile=TRUE,VLOOKUP(MAX(-5,Strikeprice1-C138),Volsmile,2),0)),($A138-DateToday)+15,IF(Pricetype1=1,1,0),0))),C138)))</f>
        <v xml:space="preserve"> </v>
      </c>
      <c r="M138" s="250" t="str">
        <f>IF($A138="N/A"," ",IF(Pricetype1=2,MAX(D138,0),IF(OR(Pricetype1=1,Pricetype1=4),IF(D138=0,0,(_xll.EURO(D138,Strikeprice1,0,0,($AH138+IF(Smile=TRUE,VLOOKUP(MAX(-5,Strikeprice1-D138),Volsmile,2),0)),($A138-DateToday)+15,IF(Pricetype1=1,1,0),0))),D138)))</f>
        <v xml:space="preserve"> </v>
      </c>
      <c r="N138" s="250" t="str">
        <f>IF($A138="N/A"," ",IF(Pricetype1=2,MAX(E138,0),IF(OR(Pricetype1=1,Pricetype1=4),IF(E138=0,0,(_xll.EURO(E138,Strikeprice1,0,0,($AK138+IF(Smile=TRUE,VLOOKUP(MAX(-5,Strikeprice1-E138),Volsmile,2),0)),($A138-DateToday)+15,IF(Pricetype1=1,1,0),0))),E138)))</f>
        <v xml:space="preserve"> </v>
      </c>
      <c r="O138" s="250" t="str">
        <f>IF($A138="N/A"," ",IF(Pricetype1=2,MAX(F138,0),IF(OR(Pricetype1=1,Pricetype1=4),IF(F138=0,0,(_xll.EURO(F138,Strikeprice1,0,0,($AK138+IF(Smile=TRUE,VLOOKUP(MAX(-5,Strikeprice1-F138),Volsmile,2),0)),($A138-DateToday)+15,IF(Pricetype1=1,1,0),0))),F138)))</f>
        <v xml:space="preserve"> </v>
      </c>
      <c r="P138" s="250" t="str">
        <f>IF($A138="N/A"," ",IF(Pricetype1=2,MAX(G138,0),IF(OR(Pricetype1=1,Pricetype1=4),IF(G138=0,0,(_xll.EURO(G138,Strikeprice1,0,0,($AK138+IF(Smile=TRUE,VLOOKUP(MAX(-5,Strikeprice1-G138),Volsmile,2),0)),($A138-DateToday)+15,IF(Pricetype1=1,1,0),0))),G138)))</f>
        <v xml:space="preserve"> </v>
      </c>
      <c r="Q138" s="250" t="str">
        <f>IF($A138="N/A"," ",IF(Pricetype1=2,MAX(H138,0),IF(OR(Pricetype1=1,Pricetype1=4),IF(H138=0,0,(_xll.EURO(H138,Strikeprice1,0,0,($AK138+IF(Smile=TRUE,VLOOKUP(MAX(-5,Strikeprice1-H138),Volsmile,2),0)),($A138-DateToday)+15,IF(Pricetype1=1,1,0),0))),H138)))</f>
        <v xml:space="preserve"> </v>
      </c>
      <c r="R138" s="250" t="str">
        <f>IF($A138="N/A"," ",IF(Pricetype1=2,MAX(I138,0),IF(OR(Pricetype1=1,Pricetype1=4),IF(I138=0,0,(_xll.EURO(I138,Strikeprice1,0,0,($AK138+IF(Smile=TRUE,VLOOKUP(MAX(-5,Strikeprice1-I138),Volsmile,2),0)),($A138-DateToday)+15,IF(Pricetype1=1,1,0),0))),I138)))</f>
        <v xml:space="preserve"> </v>
      </c>
      <c r="S138" s="250" t="str">
        <f>IF($A138="N/A"," ",IF(Pricetype1=2,MAX(J138,0),IF(OR(Pricetype1=1,Pricetype1=4),IF(J138=0,0,(_xll.EURO(J138,Strikeprice1,0,0,($AK138+IF(Smile=TRUE,VLOOKUP(MAX(-5,Strikeprice1-J138),Volsmile,2),0)),($A138-DateToday)+15,IF(Pricetype1=1,1,0),0))),J138)))</f>
        <v xml:space="preserve"> </v>
      </c>
      <c r="T138" s="250" t="str">
        <f>IF($A138="N/A"," ",IF(Pricetype1=2,MAX(K138,0),IF(OR(Pricetype1=1,Pricetype1=4),IF(K138=0,0,(_xll.EURO(K138,Strikeprice1,0,0,($AK138+IF(Smile=TRUE,VLOOKUP(MAX(-5,Strikeprice1-K138),Volsmile,2),0)),($A138-DateToday)+15,IF(Pricetype1=1,1,0),0))),K138)))</f>
        <v xml:space="preserve"> </v>
      </c>
      <c r="U138" s="177" t="str">
        <f t="shared" si="62"/>
        <v xml:space="preserve"> </v>
      </c>
      <c r="V138" s="178" t="str">
        <f t="shared" si="76"/>
        <v xml:space="preserve"> </v>
      </c>
      <c r="W138" s="178" t="str">
        <f t="shared" si="77"/>
        <v xml:space="preserve"> </v>
      </c>
      <c r="X138" s="178" t="str">
        <f t="shared" si="78"/>
        <v xml:space="preserve"> </v>
      </c>
      <c r="Y138" s="178" t="str">
        <f t="shared" si="79"/>
        <v xml:space="preserve"> </v>
      </c>
      <c r="Z138" s="178" t="str">
        <f t="shared" si="80"/>
        <v xml:space="preserve"> </v>
      </c>
      <c r="AA138" s="178" t="str">
        <f t="shared" si="81"/>
        <v xml:space="preserve"> </v>
      </c>
      <c r="AB138" s="178" t="str">
        <f t="shared" si="82"/>
        <v xml:space="preserve"> </v>
      </c>
      <c r="AC138" s="178" t="str">
        <f t="shared" si="83"/>
        <v xml:space="preserve"> </v>
      </c>
      <c r="AD138" s="178" t="str">
        <f t="shared" si="84"/>
        <v xml:space="preserve"> </v>
      </c>
      <c r="AE138" s="178" t="str">
        <f t="shared" si="85"/>
        <v xml:space="preserve"> </v>
      </c>
      <c r="AF138" s="224" t="str">
        <f t="shared" si="86"/>
        <v xml:space="preserve"> </v>
      </c>
      <c r="AG138" s="224" t="str">
        <f t="shared" si="87"/>
        <v xml:space="preserve"> </v>
      </c>
      <c r="AH138" s="224" t="str">
        <f t="shared" si="88"/>
        <v xml:space="preserve"> </v>
      </c>
      <c r="AI138" s="224" t="str">
        <f t="shared" si="63"/>
        <v xml:space="preserve"> </v>
      </c>
      <c r="AJ138" s="224" t="str">
        <f t="shared" si="64"/>
        <v xml:space="preserve"> </v>
      </c>
      <c r="AK138" s="224" t="str">
        <f t="shared" si="89"/>
        <v xml:space="preserve"> </v>
      </c>
      <c r="AL138" s="224" t="str">
        <f>IF($A138="N/A"," ",IF(PV=1,0,'Pricing Inputs1'!R171))</f>
        <v xml:space="preserve"> </v>
      </c>
      <c r="AM138" s="313" t="str">
        <f t="shared" si="65"/>
        <v xml:space="preserve"> </v>
      </c>
      <c r="BQ138" t="str">
        <f t="shared" si="90"/>
        <v xml:space="preserve"> </v>
      </c>
      <c r="BR138" t="str">
        <f t="shared" si="91"/>
        <v xml:space="preserve"> </v>
      </c>
      <c r="BS138" t="str">
        <f t="shared" si="92"/>
        <v xml:space="preserve"> </v>
      </c>
    </row>
    <row r="139" spans="1:71" x14ac:dyDescent="0.2">
      <c r="A139" s="253" t="str">
        <f>IF(A138="N/A","N/A",IF(EDATE(A138,1)&gt;Inputs!$M$5,"N/A",EDATE(A138,1)))</f>
        <v>N/A</v>
      </c>
      <c r="B139" s="324" t="str">
        <f t="shared" si="66"/>
        <v xml:space="preserve"> </v>
      </c>
      <c r="C139" s="433" t="str">
        <f t="shared" si="67"/>
        <v xml:space="preserve"> </v>
      </c>
      <c r="D139" s="172" t="str">
        <f t="shared" si="68"/>
        <v xml:space="preserve"> </v>
      </c>
      <c r="E139" s="172" t="str">
        <f t="shared" si="69"/>
        <v xml:space="preserve"> </v>
      </c>
      <c r="F139" s="172" t="str">
        <f t="shared" si="70"/>
        <v xml:space="preserve"> </v>
      </c>
      <c r="G139" s="172" t="str">
        <f t="shared" si="71"/>
        <v xml:space="preserve"> </v>
      </c>
      <c r="H139" s="172" t="str">
        <f t="shared" si="72"/>
        <v xml:space="preserve"> </v>
      </c>
      <c r="I139" s="172" t="str">
        <f t="shared" si="73"/>
        <v xml:space="preserve"> </v>
      </c>
      <c r="J139" s="172" t="str">
        <f t="shared" si="74"/>
        <v xml:space="preserve"> </v>
      </c>
      <c r="K139" s="172" t="str">
        <f t="shared" si="75"/>
        <v xml:space="preserve"> </v>
      </c>
      <c r="L139" s="250" t="str">
        <f>IF($A139="N/A"," ",IF(Pricetype1=2,MAX(C139,0),IF(OR(Pricetype1=1,Pricetype1=4),IF(C139=0,0,(_xll.EURO(C139,Strikeprice1,0,0,($AH139+IF(Smile=TRUE,VLOOKUP(MAX(-5,Strikeprice1-C139),Volsmile,2),0)),($A139-DateToday)+15,IF(Pricetype1=1,1,0),0))),C139)))</f>
        <v xml:space="preserve"> </v>
      </c>
      <c r="M139" s="250" t="str">
        <f>IF($A139="N/A"," ",IF(Pricetype1=2,MAX(D139,0),IF(OR(Pricetype1=1,Pricetype1=4),IF(D139=0,0,(_xll.EURO(D139,Strikeprice1,0,0,($AH139+IF(Smile=TRUE,VLOOKUP(MAX(-5,Strikeprice1-D139),Volsmile,2),0)),($A139-DateToday)+15,IF(Pricetype1=1,1,0),0))),D139)))</f>
        <v xml:space="preserve"> </v>
      </c>
      <c r="N139" s="250" t="str">
        <f>IF($A139="N/A"," ",IF(Pricetype1=2,MAX(E139,0),IF(OR(Pricetype1=1,Pricetype1=4),IF(E139=0,0,(_xll.EURO(E139,Strikeprice1,0,0,($AK139+IF(Smile=TRUE,VLOOKUP(MAX(-5,Strikeprice1-E139),Volsmile,2),0)),($A139-DateToday)+15,IF(Pricetype1=1,1,0),0))),E139)))</f>
        <v xml:space="preserve"> </v>
      </c>
      <c r="O139" s="250" t="str">
        <f>IF($A139="N/A"," ",IF(Pricetype1=2,MAX(F139,0),IF(OR(Pricetype1=1,Pricetype1=4),IF(F139=0,0,(_xll.EURO(F139,Strikeprice1,0,0,($AK139+IF(Smile=TRUE,VLOOKUP(MAX(-5,Strikeprice1-F139),Volsmile,2),0)),($A139-DateToday)+15,IF(Pricetype1=1,1,0),0))),F139)))</f>
        <v xml:space="preserve"> </v>
      </c>
      <c r="P139" s="250" t="str">
        <f>IF($A139="N/A"," ",IF(Pricetype1=2,MAX(G139,0),IF(OR(Pricetype1=1,Pricetype1=4),IF(G139=0,0,(_xll.EURO(G139,Strikeprice1,0,0,($AK139+IF(Smile=TRUE,VLOOKUP(MAX(-5,Strikeprice1-G139),Volsmile,2),0)),($A139-DateToday)+15,IF(Pricetype1=1,1,0),0))),G139)))</f>
        <v xml:space="preserve"> </v>
      </c>
      <c r="Q139" s="250" t="str">
        <f>IF($A139="N/A"," ",IF(Pricetype1=2,MAX(H139,0),IF(OR(Pricetype1=1,Pricetype1=4),IF(H139=0,0,(_xll.EURO(H139,Strikeprice1,0,0,($AK139+IF(Smile=TRUE,VLOOKUP(MAX(-5,Strikeprice1-H139),Volsmile,2),0)),($A139-DateToday)+15,IF(Pricetype1=1,1,0),0))),H139)))</f>
        <v xml:space="preserve"> </v>
      </c>
      <c r="R139" s="250" t="str">
        <f>IF($A139="N/A"," ",IF(Pricetype1=2,MAX(I139,0),IF(OR(Pricetype1=1,Pricetype1=4),IF(I139=0,0,(_xll.EURO(I139,Strikeprice1,0,0,($AK139+IF(Smile=TRUE,VLOOKUP(MAX(-5,Strikeprice1-I139),Volsmile,2),0)),($A139-DateToday)+15,IF(Pricetype1=1,1,0),0))),I139)))</f>
        <v xml:space="preserve"> </v>
      </c>
      <c r="S139" s="250" t="str">
        <f>IF($A139="N/A"," ",IF(Pricetype1=2,MAX(J139,0),IF(OR(Pricetype1=1,Pricetype1=4),IF(J139=0,0,(_xll.EURO(J139,Strikeprice1,0,0,($AK139+IF(Smile=TRUE,VLOOKUP(MAX(-5,Strikeprice1-J139),Volsmile,2),0)),($A139-DateToday)+15,IF(Pricetype1=1,1,0),0))),J139)))</f>
        <v xml:space="preserve"> </v>
      </c>
      <c r="T139" s="250" t="str">
        <f>IF($A139="N/A"," ",IF(Pricetype1=2,MAX(K139,0),IF(OR(Pricetype1=1,Pricetype1=4),IF(K139=0,0,(_xll.EURO(K139,Strikeprice1,0,0,($AK139+IF(Smile=TRUE,VLOOKUP(MAX(-5,Strikeprice1-K139),Volsmile,2),0)),($A139-DateToday)+15,IF(Pricetype1=1,1,0),0))),K139)))</f>
        <v xml:space="preserve"> </v>
      </c>
      <c r="U139" s="177" t="str">
        <f t="shared" si="62"/>
        <v xml:space="preserve"> </v>
      </c>
      <c r="V139" s="178" t="str">
        <f t="shared" si="76"/>
        <v xml:space="preserve"> </v>
      </c>
      <c r="W139" s="178" t="str">
        <f t="shared" si="77"/>
        <v xml:space="preserve"> </v>
      </c>
      <c r="X139" s="178" t="str">
        <f t="shared" si="78"/>
        <v xml:space="preserve"> </v>
      </c>
      <c r="Y139" s="178" t="str">
        <f t="shared" si="79"/>
        <v xml:space="preserve"> </v>
      </c>
      <c r="Z139" s="178" t="str">
        <f t="shared" si="80"/>
        <v xml:space="preserve"> </v>
      </c>
      <c r="AA139" s="178" t="str">
        <f t="shared" si="81"/>
        <v xml:space="preserve"> </v>
      </c>
      <c r="AB139" s="178" t="str">
        <f t="shared" si="82"/>
        <v xml:space="preserve"> </v>
      </c>
      <c r="AC139" s="178" t="str">
        <f t="shared" si="83"/>
        <v xml:space="preserve"> </v>
      </c>
      <c r="AD139" s="178" t="str">
        <f t="shared" si="84"/>
        <v xml:space="preserve"> </v>
      </c>
      <c r="AE139" s="178" t="str">
        <f t="shared" si="85"/>
        <v xml:space="preserve"> </v>
      </c>
      <c r="AF139" s="224" t="str">
        <f t="shared" si="86"/>
        <v xml:space="preserve"> </v>
      </c>
      <c r="AG139" s="224" t="str">
        <f t="shared" si="87"/>
        <v xml:space="preserve"> </v>
      </c>
      <c r="AH139" s="224" t="str">
        <f t="shared" si="88"/>
        <v xml:space="preserve"> </v>
      </c>
      <c r="AI139" s="224" t="str">
        <f t="shared" si="63"/>
        <v xml:space="preserve"> </v>
      </c>
      <c r="AJ139" s="224" t="str">
        <f t="shared" si="64"/>
        <v xml:space="preserve"> </v>
      </c>
      <c r="AK139" s="224" t="str">
        <f t="shared" si="89"/>
        <v xml:space="preserve"> </v>
      </c>
      <c r="AL139" s="224" t="str">
        <f>IF($A139="N/A"," ",IF(PV=1,0,'Pricing Inputs1'!R172))</f>
        <v xml:space="preserve"> </v>
      </c>
      <c r="AM139" s="313" t="str">
        <f t="shared" si="65"/>
        <v xml:space="preserve"> </v>
      </c>
      <c r="BQ139" t="str">
        <f t="shared" si="90"/>
        <v xml:space="preserve"> </v>
      </c>
      <c r="BR139" t="str">
        <f t="shared" si="91"/>
        <v xml:space="preserve"> </v>
      </c>
      <c r="BS139" t="str">
        <f t="shared" si="92"/>
        <v xml:space="preserve"> </v>
      </c>
    </row>
    <row r="140" spans="1:71" x14ac:dyDescent="0.2">
      <c r="A140" s="253" t="str">
        <f>IF(A139="N/A","N/A",IF(EDATE(A139,1)&gt;Inputs!$M$5,"N/A",EDATE(A139,1)))</f>
        <v>N/A</v>
      </c>
      <c r="B140" s="324" t="str">
        <f t="shared" si="66"/>
        <v xml:space="preserve"> </v>
      </c>
      <c r="C140" s="433" t="str">
        <f t="shared" si="67"/>
        <v xml:space="preserve"> </v>
      </c>
      <c r="D140" s="172" t="str">
        <f t="shared" si="68"/>
        <v xml:space="preserve"> </v>
      </c>
      <c r="E140" s="172" t="str">
        <f t="shared" si="69"/>
        <v xml:space="preserve"> </v>
      </c>
      <c r="F140" s="172" t="str">
        <f t="shared" si="70"/>
        <v xml:space="preserve"> </v>
      </c>
      <c r="G140" s="172" t="str">
        <f t="shared" si="71"/>
        <v xml:space="preserve"> </v>
      </c>
      <c r="H140" s="172" t="str">
        <f t="shared" si="72"/>
        <v xml:space="preserve"> </v>
      </c>
      <c r="I140" s="172" t="str">
        <f t="shared" si="73"/>
        <v xml:space="preserve"> </v>
      </c>
      <c r="J140" s="172" t="str">
        <f t="shared" si="74"/>
        <v xml:space="preserve"> </v>
      </c>
      <c r="K140" s="172" t="str">
        <f t="shared" si="75"/>
        <v xml:space="preserve"> </v>
      </c>
      <c r="L140" s="250" t="str">
        <f>IF($A140="N/A"," ",IF(Pricetype1=2,MAX(C140,0),IF(OR(Pricetype1=1,Pricetype1=4),IF(C140=0,0,(_xll.EURO(C140,Strikeprice1,0,0,($AH140+IF(Smile=TRUE,VLOOKUP(MAX(-5,Strikeprice1-C140),Volsmile,2),0)),($A140-DateToday)+15,IF(Pricetype1=1,1,0),0))),C140)))</f>
        <v xml:space="preserve"> </v>
      </c>
      <c r="M140" s="250" t="str">
        <f>IF($A140="N/A"," ",IF(Pricetype1=2,MAX(D140,0),IF(OR(Pricetype1=1,Pricetype1=4),IF(D140=0,0,(_xll.EURO(D140,Strikeprice1,0,0,($AH140+IF(Smile=TRUE,VLOOKUP(MAX(-5,Strikeprice1-D140),Volsmile,2),0)),($A140-DateToday)+15,IF(Pricetype1=1,1,0),0))),D140)))</f>
        <v xml:space="preserve"> </v>
      </c>
      <c r="N140" s="250" t="str">
        <f>IF($A140="N/A"," ",IF(Pricetype1=2,MAX(E140,0),IF(OR(Pricetype1=1,Pricetype1=4),IF(E140=0,0,(_xll.EURO(E140,Strikeprice1,0,0,($AK140+IF(Smile=TRUE,VLOOKUP(MAX(-5,Strikeprice1-E140),Volsmile,2),0)),($A140-DateToday)+15,IF(Pricetype1=1,1,0),0))),E140)))</f>
        <v xml:space="preserve"> </v>
      </c>
      <c r="O140" s="250" t="str">
        <f>IF($A140="N/A"," ",IF(Pricetype1=2,MAX(F140,0),IF(OR(Pricetype1=1,Pricetype1=4),IF(F140=0,0,(_xll.EURO(F140,Strikeprice1,0,0,($AK140+IF(Smile=TRUE,VLOOKUP(MAX(-5,Strikeprice1-F140),Volsmile,2),0)),($A140-DateToday)+15,IF(Pricetype1=1,1,0),0))),F140)))</f>
        <v xml:space="preserve"> </v>
      </c>
      <c r="P140" s="250" t="str">
        <f>IF($A140="N/A"," ",IF(Pricetype1=2,MAX(G140,0),IF(OR(Pricetype1=1,Pricetype1=4),IF(G140=0,0,(_xll.EURO(G140,Strikeprice1,0,0,($AK140+IF(Smile=TRUE,VLOOKUP(MAX(-5,Strikeprice1-G140),Volsmile,2),0)),($A140-DateToday)+15,IF(Pricetype1=1,1,0),0))),G140)))</f>
        <v xml:space="preserve"> </v>
      </c>
      <c r="Q140" s="250" t="str">
        <f>IF($A140="N/A"," ",IF(Pricetype1=2,MAX(H140,0),IF(OR(Pricetype1=1,Pricetype1=4),IF(H140=0,0,(_xll.EURO(H140,Strikeprice1,0,0,($AK140+IF(Smile=TRUE,VLOOKUP(MAX(-5,Strikeprice1-H140),Volsmile,2),0)),($A140-DateToday)+15,IF(Pricetype1=1,1,0),0))),H140)))</f>
        <v xml:space="preserve"> </v>
      </c>
      <c r="R140" s="250" t="str">
        <f>IF($A140="N/A"," ",IF(Pricetype1=2,MAX(I140,0),IF(OR(Pricetype1=1,Pricetype1=4),IF(I140=0,0,(_xll.EURO(I140,Strikeprice1,0,0,($AK140+IF(Smile=TRUE,VLOOKUP(MAX(-5,Strikeprice1-I140),Volsmile,2),0)),($A140-DateToday)+15,IF(Pricetype1=1,1,0),0))),I140)))</f>
        <v xml:space="preserve"> </v>
      </c>
      <c r="S140" s="250" t="str">
        <f>IF($A140="N/A"," ",IF(Pricetype1=2,MAX(J140,0),IF(OR(Pricetype1=1,Pricetype1=4),IF(J140=0,0,(_xll.EURO(J140,Strikeprice1,0,0,($AK140+IF(Smile=TRUE,VLOOKUP(MAX(-5,Strikeprice1-J140),Volsmile,2),0)),($A140-DateToday)+15,IF(Pricetype1=1,1,0),0))),J140)))</f>
        <v xml:space="preserve"> </v>
      </c>
      <c r="T140" s="250" t="str">
        <f>IF($A140="N/A"," ",IF(Pricetype1=2,MAX(K140,0),IF(OR(Pricetype1=1,Pricetype1=4),IF(K140=0,0,(_xll.EURO(K140,Strikeprice1,0,0,($AK140+IF(Smile=TRUE,VLOOKUP(MAX(-5,Strikeprice1-K140),Volsmile,2),0)),($A140-DateToday)+15,IF(Pricetype1=1,1,0),0))),K140)))</f>
        <v xml:space="preserve"> </v>
      </c>
      <c r="U140" s="177" t="str">
        <f t="shared" si="62"/>
        <v xml:space="preserve"> </v>
      </c>
      <c r="V140" s="178" t="str">
        <f t="shared" si="76"/>
        <v xml:space="preserve"> </v>
      </c>
      <c r="W140" s="178" t="str">
        <f t="shared" si="77"/>
        <v xml:space="preserve"> </v>
      </c>
      <c r="X140" s="178" t="str">
        <f t="shared" si="78"/>
        <v xml:space="preserve"> </v>
      </c>
      <c r="Y140" s="178" t="str">
        <f t="shared" si="79"/>
        <v xml:space="preserve"> </v>
      </c>
      <c r="Z140" s="178" t="str">
        <f t="shared" si="80"/>
        <v xml:space="preserve"> </v>
      </c>
      <c r="AA140" s="178" t="str">
        <f t="shared" si="81"/>
        <v xml:space="preserve"> </v>
      </c>
      <c r="AB140" s="178" t="str">
        <f t="shared" si="82"/>
        <v xml:space="preserve"> </v>
      </c>
      <c r="AC140" s="178" t="str">
        <f t="shared" si="83"/>
        <v xml:space="preserve"> </v>
      </c>
      <c r="AD140" s="178" t="str">
        <f t="shared" si="84"/>
        <v xml:space="preserve"> </v>
      </c>
      <c r="AE140" s="178" t="str">
        <f t="shared" si="85"/>
        <v xml:space="preserve"> </v>
      </c>
      <c r="AF140" s="224" t="str">
        <f t="shared" si="86"/>
        <v xml:space="preserve"> </v>
      </c>
      <c r="AG140" s="224" t="str">
        <f t="shared" si="87"/>
        <v xml:space="preserve"> </v>
      </c>
      <c r="AH140" s="224" t="str">
        <f t="shared" si="88"/>
        <v xml:space="preserve"> </v>
      </c>
      <c r="AI140" s="224" t="str">
        <f t="shared" si="63"/>
        <v xml:space="preserve"> </v>
      </c>
      <c r="AJ140" s="224" t="str">
        <f t="shared" si="64"/>
        <v xml:space="preserve"> </v>
      </c>
      <c r="AK140" s="224" t="str">
        <f t="shared" si="89"/>
        <v xml:space="preserve"> </v>
      </c>
      <c r="AL140" s="224" t="str">
        <f>IF($A140="N/A"," ",IF(PV=1,0,'Pricing Inputs1'!R173))</f>
        <v xml:space="preserve"> </v>
      </c>
      <c r="AM140" s="313" t="str">
        <f t="shared" si="65"/>
        <v xml:space="preserve"> </v>
      </c>
      <c r="BQ140" t="str">
        <f t="shared" si="90"/>
        <v xml:space="preserve"> </v>
      </c>
      <c r="BR140" t="str">
        <f t="shared" si="91"/>
        <v xml:space="preserve"> </v>
      </c>
      <c r="BS140" t="str">
        <f t="shared" si="92"/>
        <v xml:space="preserve"> </v>
      </c>
    </row>
    <row r="141" spans="1:71" x14ac:dyDescent="0.2">
      <c r="A141" s="253" t="str">
        <f>IF(A140="N/A","N/A",IF(EDATE(A140,1)&gt;Inputs!$M$5,"N/A",EDATE(A140,1)))</f>
        <v>N/A</v>
      </c>
      <c r="B141" s="324" t="str">
        <f t="shared" si="66"/>
        <v xml:space="preserve"> </v>
      </c>
      <c r="C141" s="433" t="str">
        <f t="shared" si="67"/>
        <v xml:space="preserve"> </v>
      </c>
      <c r="D141" s="172" t="str">
        <f t="shared" si="68"/>
        <v xml:space="preserve"> </v>
      </c>
      <c r="E141" s="172" t="str">
        <f t="shared" si="69"/>
        <v xml:space="preserve"> </v>
      </c>
      <c r="F141" s="172" t="str">
        <f t="shared" si="70"/>
        <v xml:space="preserve"> </v>
      </c>
      <c r="G141" s="172" t="str">
        <f t="shared" si="71"/>
        <v xml:space="preserve"> </v>
      </c>
      <c r="H141" s="172" t="str">
        <f t="shared" si="72"/>
        <v xml:space="preserve"> </v>
      </c>
      <c r="I141" s="172" t="str">
        <f t="shared" si="73"/>
        <v xml:space="preserve"> </v>
      </c>
      <c r="J141" s="172" t="str">
        <f t="shared" si="74"/>
        <v xml:space="preserve"> </v>
      </c>
      <c r="K141" s="172" t="str">
        <f t="shared" si="75"/>
        <v xml:space="preserve"> </v>
      </c>
      <c r="L141" s="250" t="str">
        <f>IF($A141="N/A"," ",IF(Pricetype1=2,MAX(C141,0),IF(OR(Pricetype1=1,Pricetype1=4),IF(C141=0,0,(_xll.EURO(C141,Strikeprice1,0,0,($AH141+IF(Smile=TRUE,VLOOKUP(MAX(-5,Strikeprice1-C141),Volsmile,2),0)),($A141-DateToday)+15,IF(Pricetype1=1,1,0),0))),C141)))</f>
        <v xml:space="preserve"> </v>
      </c>
      <c r="M141" s="250" t="str">
        <f>IF($A141="N/A"," ",IF(Pricetype1=2,MAX(D141,0),IF(OR(Pricetype1=1,Pricetype1=4),IF(D141=0,0,(_xll.EURO(D141,Strikeprice1,0,0,($AH141+IF(Smile=TRUE,VLOOKUP(MAX(-5,Strikeprice1-D141),Volsmile,2),0)),($A141-DateToday)+15,IF(Pricetype1=1,1,0),0))),D141)))</f>
        <v xml:space="preserve"> </v>
      </c>
      <c r="N141" s="250" t="str">
        <f>IF($A141="N/A"," ",IF(Pricetype1=2,MAX(E141,0),IF(OR(Pricetype1=1,Pricetype1=4),IF(E141=0,0,(_xll.EURO(E141,Strikeprice1,0,0,($AK141+IF(Smile=TRUE,VLOOKUP(MAX(-5,Strikeprice1-E141),Volsmile,2),0)),($A141-DateToday)+15,IF(Pricetype1=1,1,0),0))),E141)))</f>
        <v xml:space="preserve"> </v>
      </c>
      <c r="O141" s="250" t="str">
        <f>IF($A141="N/A"," ",IF(Pricetype1=2,MAX(F141,0),IF(OR(Pricetype1=1,Pricetype1=4),IF(F141=0,0,(_xll.EURO(F141,Strikeprice1,0,0,($AK141+IF(Smile=TRUE,VLOOKUP(MAX(-5,Strikeprice1-F141),Volsmile,2),0)),($A141-DateToday)+15,IF(Pricetype1=1,1,0),0))),F141)))</f>
        <v xml:space="preserve"> </v>
      </c>
      <c r="P141" s="250" t="str">
        <f>IF($A141="N/A"," ",IF(Pricetype1=2,MAX(G141,0),IF(OR(Pricetype1=1,Pricetype1=4),IF(G141=0,0,(_xll.EURO(G141,Strikeprice1,0,0,($AK141+IF(Smile=TRUE,VLOOKUP(MAX(-5,Strikeprice1-G141),Volsmile,2),0)),($A141-DateToday)+15,IF(Pricetype1=1,1,0),0))),G141)))</f>
        <v xml:space="preserve"> </v>
      </c>
      <c r="Q141" s="250" t="str">
        <f>IF($A141="N/A"," ",IF(Pricetype1=2,MAX(H141,0),IF(OR(Pricetype1=1,Pricetype1=4),IF(H141=0,0,(_xll.EURO(H141,Strikeprice1,0,0,($AK141+IF(Smile=TRUE,VLOOKUP(MAX(-5,Strikeprice1-H141),Volsmile,2),0)),($A141-DateToday)+15,IF(Pricetype1=1,1,0),0))),H141)))</f>
        <v xml:space="preserve"> </v>
      </c>
      <c r="R141" s="250" t="str">
        <f>IF($A141="N/A"," ",IF(Pricetype1=2,MAX(I141,0),IF(OR(Pricetype1=1,Pricetype1=4),IF(I141=0,0,(_xll.EURO(I141,Strikeprice1,0,0,($AK141+IF(Smile=TRUE,VLOOKUP(MAX(-5,Strikeprice1-I141),Volsmile,2),0)),($A141-DateToday)+15,IF(Pricetype1=1,1,0),0))),I141)))</f>
        <v xml:space="preserve"> </v>
      </c>
      <c r="S141" s="250" t="str">
        <f>IF($A141="N/A"," ",IF(Pricetype1=2,MAX(J141,0),IF(OR(Pricetype1=1,Pricetype1=4),IF(J141=0,0,(_xll.EURO(J141,Strikeprice1,0,0,($AK141+IF(Smile=TRUE,VLOOKUP(MAX(-5,Strikeprice1-J141),Volsmile,2),0)),($A141-DateToday)+15,IF(Pricetype1=1,1,0),0))),J141)))</f>
        <v xml:space="preserve"> </v>
      </c>
      <c r="T141" s="250" t="str">
        <f>IF($A141="N/A"," ",IF(Pricetype1=2,MAX(K141,0),IF(OR(Pricetype1=1,Pricetype1=4),IF(K141=0,0,(_xll.EURO(K141,Strikeprice1,0,0,($AK141+IF(Smile=TRUE,VLOOKUP(MAX(-5,Strikeprice1-K141),Volsmile,2),0)),($A141-DateToday)+15,IF(Pricetype1=1,1,0),0))),K141)))</f>
        <v xml:space="preserve"> </v>
      </c>
      <c r="U141" s="177" t="str">
        <f t="shared" si="62"/>
        <v xml:space="preserve"> </v>
      </c>
      <c r="V141" s="178" t="str">
        <f t="shared" si="76"/>
        <v xml:space="preserve"> </v>
      </c>
      <c r="W141" s="178" t="str">
        <f t="shared" si="77"/>
        <v xml:space="preserve"> </v>
      </c>
      <c r="X141" s="178" t="str">
        <f t="shared" si="78"/>
        <v xml:space="preserve"> </v>
      </c>
      <c r="Y141" s="178" t="str">
        <f t="shared" si="79"/>
        <v xml:space="preserve"> </v>
      </c>
      <c r="Z141" s="178" t="str">
        <f t="shared" si="80"/>
        <v xml:space="preserve"> </v>
      </c>
      <c r="AA141" s="178" t="str">
        <f t="shared" si="81"/>
        <v xml:space="preserve"> </v>
      </c>
      <c r="AB141" s="178" t="str">
        <f t="shared" si="82"/>
        <v xml:space="preserve"> </v>
      </c>
      <c r="AC141" s="178" t="str">
        <f t="shared" si="83"/>
        <v xml:space="preserve"> </v>
      </c>
      <c r="AD141" s="178" t="str">
        <f t="shared" si="84"/>
        <v xml:space="preserve"> </v>
      </c>
      <c r="AE141" s="178" t="str">
        <f t="shared" si="85"/>
        <v xml:space="preserve"> </v>
      </c>
      <c r="AF141" s="224" t="str">
        <f t="shared" si="86"/>
        <v xml:space="preserve"> </v>
      </c>
      <c r="AG141" s="224" t="str">
        <f t="shared" si="87"/>
        <v xml:space="preserve"> </v>
      </c>
      <c r="AH141" s="224" t="str">
        <f t="shared" si="88"/>
        <v xml:space="preserve"> </v>
      </c>
      <c r="AI141" s="224" t="str">
        <f t="shared" si="63"/>
        <v xml:space="preserve"> </v>
      </c>
      <c r="AJ141" s="224" t="str">
        <f t="shared" si="64"/>
        <v xml:space="preserve"> </v>
      </c>
      <c r="AK141" s="224" t="str">
        <f t="shared" si="89"/>
        <v xml:space="preserve"> </v>
      </c>
      <c r="AL141" s="224" t="str">
        <f>IF($A141="N/A"," ",IF(PV=1,0,'Pricing Inputs1'!R174))</f>
        <v xml:space="preserve"> </v>
      </c>
      <c r="AM141" s="313" t="str">
        <f t="shared" si="65"/>
        <v xml:space="preserve"> </v>
      </c>
      <c r="BQ141" t="str">
        <f t="shared" si="90"/>
        <v xml:space="preserve"> </v>
      </c>
      <c r="BR141" t="str">
        <f t="shared" si="91"/>
        <v xml:space="preserve"> </v>
      </c>
      <c r="BS141" t="str">
        <f t="shared" si="92"/>
        <v xml:space="preserve"> </v>
      </c>
    </row>
    <row r="142" spans="1:71" x14ac:dyDescent="0.2">
      <c r="A142" s="253" t="str">
        <f>IF(A141="N/A","N/A",IF(EDATE(A141,1)&gt;Inputs!$M$5,"N/A",EDATE(A141,1)))</f>
        <v>N/A</v>
      </c>
      <c r="B142" s="324" t="str">
        <f t="shared" si="66"/>
        <v xml:space="preserve"> </v>
      </c>
      <c r="C142" s="433" t="str">
        <f t="shared" si="67"/>
        <v xml:space="preserve"> </v>
      </c>
      <c r="D142" s="172" t="str">
        <f t="shared" si="68"/>
        <v xml:space="preserve"> </v>
      </c>
      <c r="E142" s="172" t="str">
        <f t="shared" si="69"/>
        <v xml:space="preserve"> </v>
      </c>
      <c r="F142" s="172" t="str">
        <f t="shared" si="70"/>
        <v xml:space="preserve"> </v>
      </c>
      <c r="G142" s="172" t="str">
        <f t="shared" si="71"/>
        <v xml:space="preserve"> </v>
      </c>
      <c r="H142" s="172" t="str">
        <f t="shared" si="72"/>
        <v xml:space="preserve"> </v>
      </c>
      <c r="I142" s="172" t="str">
        <f t="shared" si="73"/>
        <v xml:space="preserve"> </v>
      </c>
      <c r="J142" s="172" t="str">
        <f t="shared" si="74"/>
        <v xml:space="preserve"> </v>
      </c>
      <c r="K142" s="172" t="str">
        <f t="shared" si="75"/>
        <v xml:space="preserve"> </v>
      </c>
      <c r="L142" s="250" t="str">
        <f>IF($A142="N/A"," ",IF(Pricetype1=2,MAX(C142,0),IF(OR(Pricetype1=1,Pricetype1=4),IF(C142=0,0,(_xll.EURO(C142,Strikeprice1,0,0,($AH142+IF(Smile=TRUE,VLOOKUP(MAX(-5,Strikeprice1-C142),Volsmile,2),0)),($A142-DateToday)+15,IF(Pricetype1=1,1,0),0))),C142)))</f>
        <v xml:space="preserve"> </v>
      </c>
      <c r="M142" s="250" t="str">
        <f>IF($A142="N/A"," ",IF(Pricetype1=2,MAX(D142,0),IF(OR(Pricetype1=1,Pricetype1=4),IF(D142=0,0,(_xll.EURO(D142,Strikeprice1,0,0,($AH142+IF(Smile=TRUE,VLOOKUP(MAX(-5,Strikeprice1-D142),Volsmile,2),0)),($A142-DateToday)+15,IF(Pricetype1=1,1,0),0))),D142)))</f>
        <v xml:space="preserve"> </v>
      </c>
      <c r="N142" s="250" t="str">
        <f>IF($A142="N/A"," ",IF(Pricetype1=2,MAX(E142,0),IF(OR(Pricetype1=1,Pricetype1=4),IF(E142=0,0,(_xll.EURO(E142,Strikeprice1,0,0,($AK142+IF(Smile=TRUE,VLOOKUP(MAX(-5,Strikeprice1-E142),Volsmile,2),0)),($A142-DateToday)+15,IF(Pricetype1=1,1,0),0))),E142)))</f>
        <v xml:space="preserve"> </v>
      </c>
      <c r="O142" s="250" t="str">
        <f>IF($A142="N/A"," ",IF(Pricetype1=2,MAX(F142,0),IF(OR(Pricetype1=1,Pricetype1=4),IF(F142=0,0,(_xll.EURO(F142,Strikeprice1,0,0,($AK142+IF(Smile=TRUE,VLOOKUP(MAX(-5,Strikeprice1-F142),Volsmile,2),0)),($A142-DateToday)+15,IF(Pricetype1=1,1,0),0))),F142)))</f>
        <v xml:space="preserve"> </v>
      </c>
      <c r="P142" s="250" t="str">
        <f>IF($A142="N/A"," ",IF(Pricetype1=2,MAX(G142,0),IF(OR(Pricetype1=1,Pricetype1=4),IF(G142=0,0,(_xll.EURO(G142,Strikeprice1,0,0,($AK142+IF(Smile=TRUE,VLOOKUP(MAX(-5,Strikeprice1-G142),Volsmile,2),0)),($A142-DateToday)+15,IF(Pricetype1=1,1,0),0))),G142)))</f>
        <v xml:space="preserve"> </v>
      </c>
      <c r="Q142" s="250" t="str">
        <f>IF($A142="N/A"," ",IF(Pricetype1=2,MAX(H142,0),IF(OR(Pricetype1=1,Pricetype1=4),IF(H142=0,0,(_xll.EURO(H142,Strikeprice1,0,0,($AK142+IF(Smile=TRUE,VLOOKUP(MAX(-5,Strikeprice1-H142),Volsmile,2),0)),($A142-DateToday)+15,IF(Pricetype1=1,1,0),0))),H142)))</f>
        <v xml:space="preserve"> </v>
      </c>
      <c r="R142" s="250" t="str">
        <f>IF($A142="N/A"," ",IF(Pricetype1=2,MAX(I142,0),IF(OR(Pricetype1=1,Pricetype1=4),IF(I142=0,0,(_xll.EURO(I142,Strikeprice1,0,0,($AK142+IF(Smile=TRUE,VLOOKUP(MAX(-5,Strikeprice1-I142),Volsmile,2),0)),($A142-DateToday)+15,IF(Pricetype1=1,1,0),0))),I142)))</f>
        <v xml:space="preserve"> </v>
      </c>
      <c r="S142" s="250" t="str">
        <f>IF($A142="N/A"," ",IF(Pricetype1=2,MAX(J142,0),IF(OR(Pricetype1=1,Pricetype1=4),IF(J142=0,0,(_xll.EURO(J142,Strikeprice1,0,0,($AK142+IF(Smile=TRUE,VLOOKUP(MAX(-5,Strikeprice1-J142),Volsmile,2),0)),($A142-DateToday)+15,IF(Pricetype1=1,1,0),0))),J142)))</f>
        <v xml:space="preserve"> </v>
      </c>
      <c r="T142" s="250" t="str">
        <f>IF($A142="N/A"," ",IF(Pricetype1=2,MAX(K142,0),IF(OR(Pricetype1=1,Pricetype1=4),IF(K142=0,0,(_xll.EURO(K142,Strikeprice1,0,0,($AK142+IF(Smile=TRUE,VLOOKUP(MAX(-5,Strikeprice1-K142),Volsmile,2),0)),($A142-DateToday)+15,IF(Pricetype1=1,1,0),0))),K142)))</f>
        <v xml:space="preserve"> </v>
      </c>
      <c r="U142" s="177" t="str">
        <f t="shared" si="62"/>
        <v xml:space="preserve"> </v>
      </c>
      <c r="V142" s="178" t="str">
        <f t="shared" si="76"/>
        <v xml:space="preserve"> </v>
      </c>
      <c r="W142" s="178" t="str">
        <f t="shared" si="77"/>
        <v xml:space="preserve"> </v>
      </c>
      <c r="X142" s="178" t="str">
        <f t="shared" si="78"/>
        <v xml:space="preserve"> </v>
      </c>
      <c r="Y142" s="178" t="str">
        <f t="shared" si="79"/>
        <v xml:space="preserve"> </v>
      </c>
      <c r="Z142" s="178" t="str">
        <f t="shared" si="80"/>
        <v xml:space="preserve"> </v>
      </c>
      <c r="AA142" s="178" t="str">
        <f t="shared" si="81"/>
        <v xml:space="preserve"> </v>
      </c>
      <c r="AB142" s="178" t="str">
        <f t="shared" si="82"/>
        <v xml:space="preserve"> </v>
      </c>
      <c r="AC142" s="178" t="str">
        <f t="shared" si="83"/>
        <v xml:space="preserve"> </v>
      </c>
      <c r="AD142" s="178" t="str">
        <f t="shared" si="84"/>
        <v xml:space="preserve"> </v>
      </c>
      <c r="AE142" s="178" t="str">
        <f t="shared" si="85"/>
        <v xml:space="preserve"> </v>
      </c>
      <c r="AF142" s="224" t="str">
        <f t="shared" si="86"/>
        <v xml:space="preserve"> </v>
      </c>
      <c r="AG142" s="224" t="str">
        <f t="shared" si="87"/>
        <v xml:space="preserve"> </v>
      </c>
      <c r="AH142" s="224" t="str">
        <f t="shared" si="88"/>
        <v xml:space="preserve"> </v>
      </c>
      <c r="AI142" s="224" t="str">
        <f t="shared" si="63"/>
        <v xml:space="preserve"> </v>
      </c>
      <c r="AJ142" s="224" t="str">
        <f t="shared" si="64"/>
        <v xml:space="preserve"> </v>
      </c>
      <c r="AK142" s="224" t="str">
        <f t="shared" si="89"/>
        <v xml:space="preserve"> </v>
      </c>
      <c r="AL142" s="224" t="str">
        <f>IF($A142="N/A"," ",IF(PV=1,0,'Pricing Inputs1'!R175))</f>
        <v xml:space="preserve"> </v>
      </c>
      <c r="AM142" s="313" t="str">
        <f t="shared" si="65"/>
        <v xml:space="preserve"> </v>
      </c>
      <c r="BQ142" t="str">
        <f t="shared" si="90"/>
        <v xml:space="preserve"> </v>
      </c>
      <c r="BR142" t="str">
        <f t="shared" si="91"/>
        <v xml:space="preserve"> </v>
      </c>
      <c r="BS142" t="str">
        <f t="shared" si="92"/>
        <v xml:space="preserve"> </v>
      </c>
    </row>
    <row r="143" spans="1:71" x14ac:dyDescent="0.2">
      <c r="A143" s="253" t="str">
        <f>IF(A142="N/A","N/A",IF(EDATE(A142,1)&gt;Inputs!$M$5,"N/A",EDATE(A142,1)))</f>
        <v>N/A</v>
      </c>
      <c r="B143" s="324" t="str">
        <f t="shared" si="66"/>
        <v xml:space="preserve"> </v>
      </c>
      <c r="C143" s="433" t="str">
        <f t="shared" si="67"/>
        <v xml:space="preserve"> </v>
      </c>
      <c r="D143" s="172" t="str">
        <f t="shared" si="68"/>
        <v xml:space="preserve"> </v>
      </c>
      <c r="E143" s="172" t="str">
        <f t="shared" si="69"/>
        <v xml:space="preserve"> </v>
      </c>
      <c r="F143" s="172" t="str">
        <f t="shared" si="70"/>
        <v xml:space="preserve"> </v>
      </c>
      <c r="G143" s="172" t="str">
        <f t="shared" si="71"/>
        <v xml:space="preserve"> </v>
      </c>
      <c r="H143" s="172" t="str">
        <f t="shared" si="72"/>
        <v xml:space="preserve"> </v>
      </c>
      <c r="I143" s="172" t="str">
        <f t="shared" si="73"/>
        <v xml:space="preserve"> </v>
      </c>
      <c r="J143" s="172" t="str">
        <f t="shared" si="74"/>
        <v xml:space="preserve"> </v>
      </c>
      <c r="K143" s="172" t="str">
        <f t="shared" si="75"/>
        <v xml:space="preserve"> </v>
      </c>
      <c r="L143" s="250" t="str">
        <f>IF($A143="N/A"," ",IF(Pricetype1=2,MAX(C143,0),IF(OR(Pricetype1=1,Pricetype1=4),IF(C143=0,0,(_xll.EURO(C143,Strikeprice1,0,0,($AH143+IF(Smile=TRUE,VLOOKUP(MAX(-5,Strikeprice1-C143),Volsmile,2),0)),($A143-DateToday)+15,IF(Pricetype1=1,1,0),0))),C143)))</f>
        <v xml:space="preserve"> </v>
      </c>
      <c r="M143" s="250" t="str">
        <f>IF($A143="N/A"," ",IF(Pricetype1=2,MAX(D143,0),IF(OR(Pricetype1=1,Pricetype1=4),IF(D143=0,0,(_xll.EURO(D143,Strikeprice1,0,0,($AH143+IF(Smile=TRUE,VLOOKUP(MAX(-5,Strikeprice1-D143),Volsmile,2),0)),($A143-DateToday)+15,IF(Pricetype1=1,1,0),0))),D143)))</f>
        <v xml:space="preserve"> </v>
      </c>
      <c r="N143" s="250" t="str">
        <f>IF($A143="N/A"," ",IF(Pricetype1=2,MAX(E143,0),IF(OR(Pricetype1=1,Pricetype1=4),IF(E143=0,0,(_xll.EURO(E143,Strikeprice1,0,0,($AK143+IF(Smile=TRUE,VLOOKUP(MAX(-5,Strikeprice1-E143),Volsmile,2),0)),($A143-DateToday)+15,IF(Pricetype1=1,1,0),0))),E143)))</f>
        <v xml:space="preserve"> </v>
      </c>
      <c r="O143" s="250" t="str">
        <f>IF($A143="N/A"," ",IF(Pricetype1=2,MAX(F143,0),IF(OR(Pricetype1=1,Pricetype1=4),IF(F143=0,0,(_xll.EURO(F143,Strikeprice1,0,0,($AK143+IF(Smile=TRUE,VLOOKUP(MAX(-5,Strikeprice1-F143),Volsmile,2),0)),($A143-DateToday)+15,IF(Pricetype1=1,1,0),0))),F143)))</f>
        <v xml:space="preserve"> </v>
      </c>
      <c r="P143" s="250" t="str">
        <f>IF($A143="N/A"," ",IF(Pricetype1=2,MAX(G143,0),IF(OR(Pricetype1=1,Pricetype1=4),IF(G143=0,0,(_xll.EURO(G143,Strikeprice1,0,0,($AK143+IF(Smile=TRUE,VLOOKUP(MAX(-5,Strikeprice1-G143),Volsmile,2),0)),($A143-DateToday)+15,IF(Pricetype1=1,1,0),0))),G143)))</f>
        <v xml:space="preserve"> </v>
      </c>
      <c r="Q143" s="250" t="str">
        <f>IF($A143="N/A"," ",IF(Pricetype1=2,MAX(H143,0),IF(OR(Pricetype1=1,Pricetype1=4),IF(H143=0,0,(_xll.EURO(H143,Strikeprice1,0,0,($AK143+IF(Smile=TRUE,VLOOKUP(MAX(-5,Strikeprice1-H143),Volsmile,2),0)),($A143-DateToday)+15,IF(Pricetype1=1,1,0),0))),H143)))</f>
        <v xml:space="preserve"> </v>
      </c>
      <c r="R143" s="250" t="str">
        <f>IF($A143="N/A"," ",IF(Pricetype1=2,MAX(I143,0),IF(OR(Pricetype1=1,Pricetype1=4),IF(I143=0,0,(_xll.EURO(I143,Strikeprice1,0,0,($AK143+IF(Smile=TRUE,VLOOKUP(MAX(-5,Strikeprice1-I143),Volsmile,2),0)),($A143-DateToday)+15,IF(Pricetype1=1,1,0),0))),I143)))</f>
        <v xml:space="preserve"> </v>
      </c>
      <c r="S143" s="250" t="str">
        <f>IF($A143="N/A"," ",IF(Pricetype1=2,MAX(J143,0),IF(OR(Pricetype1=1,Pricetype1=4),IF(J143=0,0,(_xll.EURO(J143,Strikeprice1,0,0,($AK143+IF(Smile=TRUE,VLOOKUP(MAX(-5,Strikeprice1-J143),Volsmile,2),0)),($A143-DateToday)+15,IF(Pricetype1=1,1,0),0))),J143)))</f>
        <v xml:space="preserve"> </v>
      </c>
      <c r="T143" s="250" t="str">
        <f>IF($A143="N/A"," ",IF(Pricetype1=2,MAX(K143,0),IF(OR(Pricetype1=1,Pricetype1=4),IF(K143=0,0,(_xll.EURO(K143,Strikeprice1,0,0,($AK143+IF(Smile=TRUE,VLOOKUP(MAX(-5,Strikeprice1-K143),Volsmile,2),0)),($A143-DateToday)+15,IF(Pricetype1=1,1,0),0))),K143)))</f>
        <v xml:space="preserve"> </v>
      </c>
      <c r="U143" s="177" t="str">
        <f t="shared" si="62"/>
        <v xml:space="preserve"> </v>
      </c>
      <c r="V143" s="178" t="str">
        <f t="shared" si="76"/>
        <v xml:space="preserve"> </v>
      </c>
      <c r="W143" s="178" t="str">
        <f t="shared" si="77"/>
        <v xml:space="preserve"> </v>
      </c>
      <c r="X143" s="178" t="str">
        <f t="shared" si="78"/>
        <v xml:space="preserve"> </v>
      </c>
      <c r="Y143" s="178" t="str">
        <f t="shared" si="79"/>
        <v xml:space="preserve"> </v>
      </c>
      <c r="Z143" s="178" t="str">
        <f t="shared" si="80"/>
        <v xml:space="preserve"> </v>
      </c>
      <c r="AA143" s="178" t="str">
        <f t="shared" si="81"/>
        <v xml:space="preserve"> </v>
      </c>
      <c r="AB143" s="178" t="str">
        <f t="shared" si="82"/>
        <v xml:space="preserve"> </v>
      </c>
      <c r="AC143" s="178" t="str">
        <f t="shared" si="83"/>
        <v xml:space="preserve"> </v>
      </c>
      <c r="AD143" s="178" t="str">
        <f t="shared" si="84"/>
        <v xml:space="preserve"> </v>
      </c>
      <c r="AE143" s="178" t="str">
        <f t="shared" si="85"/>
        <v xml:space="preserve"> </v>
      </c>
      <c r="AF143" s="224" t="str">
        <f t="shared" si="86"/>
        <v xml:space="preserve"> </v>
      </c>
      <c r="AG143" s="224" t="str">
        <f t="shared" si="87"/>
        <v xml:space="preserve"> </v>
      </c>
      <c r="AH143" s="224" t="str">
        <f t="shared" si="88"/>
        <v xml:space="preserve"> </v>
      </c>
      <c r="AI143" s="224" t="str">
        <f t="shared" si="63"/>
        <v xml:space="preserve"> </v>
      </c>
      <c r="AJ143" s="224" t="str">
        <f t="shared" si="64"/>
        <v xml:space="preserve"> </v>
      </c>
      <c r="AK143" s="224" t="str">
        <f t="shared" si="89"/>
        <v xml:space="preserve"> </v>
      </c>
      <c r="AL143" s="224" t="str">
        <f>IF($A143="N/A"," ",IF(PV=1,0,'Pricing Inputs1'!R176))</f>
        <v xml:space="preserve"> </v>
      </c>
      <c r="AM143" s="313" t="str">
        <f t="shared" si="65"/>
        <v xml:space="preserve"> </v>
      </c>
      <c r="BQ143" t="str">
        <f t="shared" si="90"/>
        <v xml:space="preserve"> </v>
      </c>
      <c r="BR143" t="str">
        <f t="shared" si="91"/>
        <v xml:space="preserve"> </v>
      </c>
      <c r="BS143" t="str">
        <f t="shared" si="92"/>
        <v xml:space="preserve"> </v>
      </c>
    </row>
    <row r="144" spans="1:71" x14ac:dyDescent="0.2">
      <c r="A144" s="253" t="str">
        <f>IF(A143="N/A","N/A",IF(EDATE(A143,1)&gt;Inputs!$M$5,"N/A",EDATE(A143,1)))</f>
        <v>N/A</v>
      </c>
      <c r="B144" s="324" t="str">
        <f t="shared" si="66"/>
        <v xml:space="preserve"> </v>
      </c>
      <c r="C144" s="433" t="str">
        <f t="shared" si="67"/>
        <v xml:space="preserve"> </v>
      </c>
      <c r="D144" s="172" t="str">
        <f t="shared" si="68"/>
        <v xml:space="preserve"> </v>
      </c>
      <c r="E144" s="172" t="str">
        <f t="shared" si="69"/>
        <v xml:space="preserve"> </v>
      </c>
      <c r="F144" s="172" t="str">
        <f t="shared" si="70"/>
        <v xml:space="preserve"> </v>
      </c>
      <c r="G144" s="172" t="str">
        <f t="shared" si="71"/>
        <v xml:space="preserve"> </v>
      </c>
      <c r="H144" s="172" t="str">
        <f t="shared" si="72"/>
        <v xml:space="preserve"> </v>
      </c>
      <c r="I144" s="172" t="str">
        <f t="shared" si="73"/>
        <v xml:space="preserve"> </v>
      </c>
      <c r="J144" s="172" t="str">
        <f t="shared" si="74"/>
        <v xml:space="preserve"> </v>
      </c>
      <c r="K144" s="172" t="str">
        <f t="shared" si="75"/>
        <v xml:space="preserve"> </v>
      </c>
      <c r="L144" s="250" t="str">
        <f>IF($A144="N/A"," ",IF(Pricetype1=2,MAX(C144,0),IF(OR(Pricetype1=1,Pricetype1=4),IF(C144=0,0,(_xll.EURO(C144,Strikeprice1,0,0,($AH144+IF(Smile=TRUE,VLOOKUP(MAX(-5,Strikeprice1-C144),Volsmile,2),0)),($A144-DateToday)+15,IF(Pricetype1=1,1,0),0))),C144)))</f>
        <v xml:space="preserve"> </v>
      </c>
      <c r="M144" s="250" t="str">
        <f>IF($A144="N/A"," ",IF(Pricetype1=2,MAX(D144,0),IF(OR(Pricetype1=1,Pricetype1=4),IF(D144=0,0,(_xll.EURO(D144,Strikeprice1,0,0,($AH144+IF(Smile=TRUE,VLOOKUP(MAX(-5,Strikeprice1-D144),Volsmile,2),0)),($A144-DateToday)+15,IF(Pricetype1=1,1,0),0))),D144)))</f>
        <v xml:space="preserve"> </v>
      </c>
      <c r="N144" s="250" t="str">
        <f>IF($A144="N/A"," ",IF(Pricetype1=2,MAX(E144,0),IF(OR(Pricetype1=1,Pricetype1=4),IF(E144=0,0,(_xll.EURO(E144,Strikeprice1,0,0,($AK144+IF(Smile=TRUE,VLOOKUP(MAX(-5,Strikeprice1-E144),Volsmile,2),0)),($A144-DateToday)+15,IF(Pricetype1=1,1,0),0))),E144)))</f>
        <v xml:space="preserve"> </v>
      </c>
      <c r="O144" s="250" t="str">
        <f>IF($A144="N/A"," ",IF(Pricetype1=2,MAX(F144,0),IF(OR(Pricetype1=1,Pricetype1=4),IF(F144=0,0,(_xll.EURO(F144,Strikeprice1,0,0,($AK144+IF(Smile=TRUE,VLOOKUP(MAX(-5,Strikeprice1-F144),Volsmile,2),0)),($A144-DateToday)+15,IF(Pricetype1=1,1,0),0))),F144)))</f>
        <v xml:space="preserve"> </v>
      </c>
      <c r="P144" s="250" t="str">
        <f>IF($A144="N/A"," ",IF(Pricetype1=2,MAX(G144,0),IF(OR(Pricetype1=1,Pricetype1=4),IF(G144=0,0,(_xll.EURO(G144,Strikeprice1,0,0,($AK144+IF(Smile=TRUE,VLOOKUP(MAX(-5,Strikeprice1-G144),Volsmile,2),0)),($A144-DateToday)+15,IF(Pricetype1=1,1,0),0))),G144)))</f>
        <v xml:space="preserve"> </v>
      </c>
      <c r="Q144" s="250" t="str">
        <f>IF($A144="N/A"," ",IF(Pricetype1=2,MAX(H144,0),IF(OR(Pricetype1=1,Pricetype1=4),IF(H144=0,0,(_xll.EURO(H144,Strikeprice1,0,0,($AK144+IF(Smile=TRUE,VLOOKUP(MAX(-5,Strikeprice1-H144),Volsmile,2),0)),($A144-DateToday)+15,IF(Pricetype1=1,1,0),0))),H144)))</f>
        <v xml:space="preserve"> </v>
      </c>
      <c r="R144" s="250" t="str">
        <f>IF($A144="N/A"," ",IF(Pricetype1=2,MAX(I144,0),IF(OR(Pricetype1=1,Pricetype1=4),IF(I144=0,0,(_xll.EURO(I144,Strikeprice1,0,0,($AK144+IF(Smile=TRUE,VLOOKUP(MAX(-5,Strikeprice1-I144),Volsmile,2),0)),($A144-DateToday)+15,IF(Pricetype1=1,1,0),0))),I144)))</f>
        <v xml:space="preserve"> </v>
      </c>
      <c r="S144" s="250" t="str">
        <f>IF($A144="N/A"," ",IF(Pricetype1=2,MAX(J144,0),IF(OR(Pricetype1=1,Pricetype1=4),IF(J144=0,0,(_xll.EURO(J144,Strikeprice1,0,0,($AK144+IF(Smile=TRUE,VLOOKUP(MAX(-5,Strikeprice1-J144),Volsmile,2),0)),($A144-DateToday)+15,IF(Pricetype1=1,1,0),0))),J144)))</f>
        <v xml:space="preserve"> </v>
      </c>
      <c r="T144" s="250" t="str">
        <f>IF($A144="N/A"," ",IF(Pricetype1=2,MAX(K144,0),IF(OR(Pricetype1=1,Pricetype1=4),IF(K144=0,0,(_xll.EURO(K144,Strikeprice1,0,0,($AK144+IF(Smile=TRUE,VLOOKUP(MAX(-5,Strikeprice1-K144),Volsmile,2),0)),($A144-DateToday)+15,IF(Pricetype1=1,1,0),0))),K144)))</f>
        <v xml:space="preserve"> </v>
      </c>
      <c r="U144" s="177" t="str">
        <f t="shared" si="62"/>
        <v xml:space="preserve"> </v>
      </c>
      <c r="V144" s="178" t="str">
        <f t="shared" si="76"/>
        <v xml:space="preserve"> </v>
      </c>
      <c r="W144" s="178" t="str">
        <f t="shared" si="77"/>
        <v xml:space="preserve"> </v>
      </c>
      <c r="X144" s="178" t="str">
        <f t="shared" si="78"/>
        <v xml:space="preserve"> </v>
      </c>
      <c r="Y144" s="178" t="str">
        <f t="shared" si="79"/>
        <v xml:space="preserve"> </v>
      </c>
      <c r="Z144" s="178" t="str">
        <f t="shared" si="80"/>
        <v xml:space="preserve"> </v>
      </c>
      <c r="AA144" s="178" t="str">
        <f t="shared" si="81"/>
        <v xml:space="preserve"> </v>
      </c>
      <c r="AB144" s="178" t="str">
        <f t="shared" si="82"/>
        <v xml:space="preserve"> </v>
      </c>
      <c r="AC144" s="178" t="str">
        <f t="shared" si="83"/>
        <v xml:space="preserve"> </v>
      </c>
      <c r="AD144" s="178" t="str">
        <f t="shared" si="84"/>
        <v xml:space="preserve"> </v>
      </c>
      <c r="AE144" s="178" t="str">
        <f t="shared" si="85"/>
        <v xml:space="preserve"> </v>
      </c>
      <c r="AF144" s="224" t="str">
        <f t="shared" si="86"/>
        <v xml:space="preserve"> </v>
      </c>
      <c r="AG144" s="224" t="str">
        <f t="shared" si="87"/>
        <v xml:space="preserve"> </v>
      </c>
      <c r="AH144" s="224" t="str">
        <f t="shared" si="88"/>
        <v xml:space="preserve"> </v>
      </c>
      <c r="AI144" s="224" t="str">
        <f t="shared" si="63"/>
        <v xml:space="preserve"> </v>
      </c>
      <c r="AJ144" s="224" t="str">
        <f t="shared" si="64"/>
        <v xml:space="preserve"> </v>
      </c>
      <c r="AK144" s="224" t="str">
        <f t="shared" si="89"/>
        <v xml:space="preserve"> </v>
      </c>
      <c r="AL144" s="224" t="str">
        <f>IF($A144="N/A"," ",IF(PV=1,0,'Pricing Inputs1'!R177))</f>
        <v xml:space="preserve"> </v>
      </c>
      <c r="AM144" s="313" t="str">
        <f t="shared" si="65"/>
        <v xml:space="preserve"> </v>
      </c>
      <c r="BQ144" t="str">
        <f t="shared" si="90"/>
        <v xml:space="preserve"> </v>
      </c>
      <c r="BR144" t="str">
        <f t="shared" si="91"/>
        <v xml:space="preserve"> </v>
      </c>
      <c r="BS144" t="str">
        <f t="shared" si="92"/>
        <v xml:space="preserve"> </v>
      </c>
    </row>
    <row r="145" spans="1:71" x14ac:dyDescent="0.2">
      <c r="A145" s="253" t="str">
        <f>IF(A144="N/A","N/A",IF(EDATE(A144,1)&gt;Inputs!$M$5,"N/A",EDATE(A144,1)))</f>
        <v>N/A</v>
      </c>
      <c r="B145" s="324" t="str">
        <f t="shared" si="66"/>
        <v xml:space="preserve"> </v>
      </c>
      <c r="C145" s="433" t="str">
        <f t="shared" si="67"/>
        <v xml:space="preserve"> </v>
      </c>
      <c r="D145" s="172" t="str">
        <f t="shared" si="68"/>
        <v xml:space="preserve"> </v>
      </c>
      <c r="E145" s="172" t="str">
        <f t="shared" si="69"/>
        <v xml:space="preserve"> </v>
      </c>
      <c r="F145" s="172" t="str">
        <f t="shared" si="70"/>
        <v xml:space="preserve"> </v>
      </c>
      <c r="G145" s="172" t="str">
        <f t="shared" si="71"/>
        <v xml:space="preserve"> </v>
      </c>
      <c r="H145" s="172" t="str">
        <f t="shared" si="72"/>
        <v xml:space="preserve"> </v>
      </c>
      <c r="I145" s="172" t="str">
        <f t="shared" si="73"/>
        <v xml:space="preserve"> </v>
      </c>
      <c r="J145" s="172" t="str">
        <f t="shared" si="74"/>
        <v xml:space="preserve"> </v>
      </c>
      <c r="K145" s="172" t="str">
        <f t="shared" si="75"/>
        <v xml:space="preserve"> </v>
      </c>
      <c r="L145" s="250" t="str">
        <f>IF($A145="N/A"," ",IF(Pricetype1=2,MAX(C145,0),IF(OR(Pricetype1=1,Pricetype1=4),IF(C145=0,0,(_xll.EURO(C145,Strikeprice1,0,0,($AH145+IF(Smile=TRUE,VLOOKUP(MAX(-5,Strikeprice1-C145),Volsmile,2),0)),($A145-DateToday)+15,IF(Pricetype1=1,1,0),0))),C145)))</f>
        <v xml:space="preserve"> </v>
      </c>
      <c r="M145" s="250" t="str">
        <f>IF($A145="N/A"," ",IF(Pricetype1=2,MAX(D145,0),IF(OR(Pricetype1=1,Pricetype1=4),IF(D145=0,0,(_xll.EURO(D145,Strikeprice1,0,0,($AH145+IF(Smile=TRUE,VLOOKUP(MAX(-5,Strikeprice1-D145),Volsmile,2),0)),($A145-DateToday)+15,IF(Pricetype1=1,1,0),0))),D145)))</f>
        <v xml:space="preserve"> </v>
      </c>
      <c r="N145" s="250" t="str">
        <f>IF($A145="N/A"," ",IF(Pricetype1=2,MAX(E145,0),IF(OR(Pricetype1=1,Pricetype1=4),IF(E145=0,0,(_xll.EURO(E145,Strikeprice1,0,0,($AK145+IF(Smile=TRUE,VLOOKUP(MAX(-5,Strikeprice1-E145),Volsmile,2),0)),($A145-DateToday)+15,IF(Pricetype1=1,1,0),0))),E145)))</f>
        <v xml:space="preserve"> </v>
      </c>
      <c r="O145" s="250" t="str">
        <f>IF($A145="N/A"," ",IF(Pricetype1=2,MAX(F145,0),IF(OR(Pricetype1=1,Pricetype1=4),IF(F145=0,0,(_xll.EURO(F145,Strikeprice1,0,0,($AK145+IF(Smile=TRUE,VLOOKUP(MAX(-5,Strikeprice1-F145),Volsmile,2),0)),($A145-DateToday)+15,IF(Pricetype1=1,1,0),0))),F145)))</f>
        <v xml:space="preserve"> </v>
      </c>
      <c r="P145" s="250" t="str">
        <f>IF($A145="N/A"," ",IF(Pricetype1=2,MAX(G145,0),IF(OR(Pricetype1=1,Pricetype1=4),IF(G145=0,0,(_xll.EURO(G145,Strikeprice1,0,0,($AK145+IF(Smile=TRUE,VLOOKUP(MAX(-5,Strikeprice1-G145),Volsmile,2),0)),($A145-DateToday)+15,IF(Pricetype1=1,1,0),0))),G145)))</f>
        <v xml:space="preserve"> </v>
      </c>
      <c r="Q145" s="250" t="str">
        <f>IF($A145="N/A"," ",IF(Pricetype1=2,MAX(H145,0),IF(OR(Pricetype1=1,Pricetype1=4),IF(H145=0,0,(_xll.EURO(H145,Strikeprice1,0,0,($AK145+IF(Smile=TRUE,VLOOKUP(MAX(-5,Strikeprice1-H145),Volsmile,2),0)),($A145-DateToday)+15,IF(Pricetype1=1,1,0),0))),H145)))</f>
        <v xml:space="preserve"> </v>
      </c>
      <c r="R145" s="250" t="str">
        <f>IF($A145="N/A"," ",IF(Pricetype1=2,MAX(I145,0),IF(OR(Pricetype1=1,Pricetype1=4),IF(I145=0,0,(_xll.EURO(I145,Strikeprice1,0,0,($AK145+IF(Smile=TRUE,VLOOKUP(MAX(-5,Strikeprice1-I145),Volsmile,2),0)),($A145-DateToday)+15,IF(Pricetype1=1,1,0),0))),I145)))</f>
        <v xml:space="preserve"> </v>
      </c>
      <c r="S145" s="250" t="str">
        <f>IF($A145="N/A"," ",IF(Pricetype1=2,MAX(J145,0),IF(OR(Pricetype1=1,Pricetype1=4),IF(J145=0,0,(_xll.EURO(J145,Strikeprice1,0,0,($AK145+IF(Smile=TRUE,VLOOKUP(MAX(-5,Strikeprice1-J145),Volsmile,2),0)),($A145-DateToday)+15,IF(Pricetype1=1,1,0),0))),J145)))</f>
        <v xml:space="preserve"> </v>
      </c>
      <c r="T145" s="250" t="str">
        <f>IF($A145="N/A"," ",IF(Pricetype1=2,MAX(K145,0),IF(OR(Pricetype1=1,Pricetype1=4),IF(K145=0,0,(_xll.EURO(K145,Strikeprice1,0,0,($AK145+IF(Smile=TRUE,VLOOKUP(MAX(-5,Strikeprice1-K145),Volsmile,2),0)),($A145-DateToday)+15,IF(Pricetype1=1,1,0),0))),K145)))</f>
        <v xml:space="preserve"> </v>
      </c>
      <c r="U145" s="177" t="str">
        <f t="shared" si="62"/>
        <v xml:space="preserve"> </v>
      </c>
      <c r="V145" s="178" t="str">
        <f t="shared" si="76"/>
        <v xml:space="preserve"> </v>
      </c>
      <c r="W145" s="178" t="str">
        <f t="shared" si="77"/>
        <v xml:space="preserve"> </v>
      </c>
      <c r="X145" s="178" t="str">
        <f t="shared" si="78"/>
        <v xml:space="preserve"> </v>
      </c>
      <c r="Y145" s="178" t="str">
        <f t="shared" si="79"/>
        <v xml:space="preserve"> </v>
      </c>
      <c r="Z145" s="178" t="str">
        <f t="shared" si="80"/>
        <v xml:space="preserve"> </v>
      </c>
      <c r="AA145" s="178" t="str">
        <f t="shared" si="81"/>
        <v xml:space="preserve"> </v>
      </c>
      <c r="AB145" s="178" t="str">
        <f t="shared" si="82"/>
        <v xml:space="preserve"> </v>
      </c>
      <c r="AC145" s="178" t="str">
        <f t="shared" si="83"/>
        <v xml:space="preserve"> </v>
      </c>
      <c r="AD145" s="178" t="str">
        <f t="shared" si="84"/>
        <v xml:space="preserve"> </v>
      </c>
      <c r="AE145" s="178" t="str">
        <f t="shared" si="85"/>
        <v xml:space="preserve"> </v>
      </c>
      <c r="AF145" s="224" t="str">
        <f t="shared" si="86"/>
        <v xml:space="preserve"> </v>
      </c>
      <c r="AG145" s="224" t="str">
        <f t="shared" si="87"/>
        <v xml:space="preserve"> </v>
      </c>
      <c r="AH145" s="224" t="str">
        <f t="shared" si="88"/>
        <v xml:space="preserve"> </v>
      </c>
      <c r="AI145" s="224" t="str">
        <f t="shared" si="63"/>
        <v xml:space="preserve"> </v>
      </c>
      <c r="AJ145" s="224" t="str">
        <f t="shared" si="64"/>
        <v xml:space="preserve"> </v>
      </c>
      <c r="AK145" s="224" t="str">
        <f t="shared" si="89"/>
        <v xml:space="preserve"> </v>
      </c>
      <c r="AL145" s="224" t="str">
        <f>IF($A145="N/A"," ",IF(PV=1,0,'Pricing Inputs1'!R178))</f>
        <v xml:space="preserve"> </v>
      </c>
      <c r="AM145" s="313" t="str">
        <f t="shared" si="65"/>
        <v xml:space="preserve"> </v>
      </c>
      <c r="BQ145" t="str">
        <f t="shared" si="90"/>
        <v xml:space="preserve"> </v>
      </c>
      <c r="BR145" t="str">
        <f t="shared" si="91"/>
        <v xml:space="preserve"> </v>
      </c>
      <c r="BS145" t="str">
        <f t="shared" si="92"/>
        <v xml:space="preserve"> </v>
      </c>
    </row>
    <row r="146" spans="1:71" x14ac:dyDescent="0.2">
      <c r="A146" s="253" t="str">
        <f>IF(A145="N/A","N/A",IF(EDATE(A145,1)&gt;Inputs!$M$5,"N/A",EDATE(A145,1)))</f>
        <v>N/A</v>
      </c>
      <c r="B146" s="324" t="str">
        <f t="shared" si="66"/>
        <v xml:space="preserve"> </v>
      </c>
      <c r="C146" s="433" t="str">
        <f t="shared" si="67"/>
        <v xml:space="preserve"> </v>
      </c>
      <c r="D146" s="172" t="str">
        <f t="shared" si="68"/>
        <v xml:space="preserve"> </v>
      </c>
      <c r="E146" s="172" t="str">
        <f t="shared" si="69"/>
        <v xml:space="preserve"> </v>
      </c>
      <c r="F146" s="172" t="str">
        <f t="shared" si="70"/>
        <v xml:space="preserve"> </v>
      </c>
      <c r="G146" s="172" t="str">
        <f t="shared" si="71"/>
        <v xml:space="preserve"> </v>
      </c>
      <c r="H146" s="172" t="str">
        <f t="shared" si="72"/>
        <v xml:space="preserve"> </v>
      </c>
      <c r="I146" s="172" t="str">
        <f t="shared" si="73"/>
        <v xml:space="preserve"> </v>
      </c>
      <c r="J146" s="172" t="str">
        <f t="shared" si="74"/>
        <v xml:space="preserve"> </v>
      </c>
      <c r="K146" s="172" t="str">
        <f t="shared" si="75"/>
        <v xml:space="preserve"> </v>
      </c>
      <c r="L146" s="250" t="str">
        <f>IF($A146="N/A"," ",IF(Pricetype1=2,MAX(C146,0),IF(OR(Pricetype1=1,Pricetype1=4),IF(C146=0,0,(_xll.EURO(C146,Strikeprice1,0,0,($AH146+IF(Smile=TRUE,VLOOKUP(MAX(-5,Strikeprice1-C146),Volsmile,2),0)),($A146-DateToday)+15,IF(Pricetype1=1,1,0),0))),C146)))</f>
        <v xml:space="preserve"> </v>
      </c>
      <c r="M146" s="250" t="str">
        <f>IF($A146="N/A"," ",IF(Pricetype1=2,MAX(D146,0),IF(OR(Pricetype1=1,Pricetype1=4),IF(D146=0,0,(_xll.EURO(D146,Strikeprice1,0,0,($AH146+IF(Smile=TRUE,VLOOKUP(MAX(-5,Strikeprice1-D146),Volsmile,2),0)),($A146-DateToday)+15,IF(Pricetype1=1,1,0),0))),D146)))</f>
        <v xml:space="preserve"> </v>
      </c>
      <c r="N146" s="250" t="str">
        <f>IF($A146="N/A"," ",IF(Pricetype1=2,MAX(E146,0),IF(OR(Pricetype1=1,Pricetype1=4),IF(E146=0,0,(_xll.EURO(E146,Strikeprice1,0,0,($AK146+IF(Smile=TRUE,VLOOKUP(MAX(-5,Strikeprice1-E146),Volsmile,2),0)),($A146-DateToday)+15,IF(Pricetype1=1,1,0),0))),E146)))</f>
        <v xml:space="preserve"> </v>
      </c>
      <c r="O146" s="250" t="str">
        <f>IF($A146="N/A"," ",IF(Pricetype1=2,MAX(F146,0),IF(OR(Pricetype1=1,Pricetype1=4),IF(F146=0,0,(_xll.EURO(F146,Strikeprice1,0,0,($AK146+IF(Smile=TRUE,VLOOKUP(MAX(-5,Strikeprice1-F146),Volsmile,2),0)),($A146-DateToday)+15,IF(Pricetype1=1,1,0),0))),F146)))</f>
        <v xml:space="preserve"> </v>
      </c>
      <c r="P146" s="250" t="str">
        <f>IF($A146="N/A"," ",IF(Pricetype1=2,MAX(G146,0),IF(OR(Pricetype1=1,Pricetype1=4),IF(G146=0,0,(_xll.EURO(G146,Strikeprice1,0,0,($AK146+IF(Smile=TRUE,VLOOKUP(MAX(-5,Strikeprice1-G146),Volsmile,2),0)),($A146-DateToday)+15,IF(Pricetype1=1,1,0),0))),G146)))</f>
        <v xml:space="preserve"> </v>
      </c>
      <c r="Q146" s="250" t="str">
        <f>IF($A146="N/A"," ",IF(Pricetype1=2,MAX(H146,0),IF(OR(Pricetype1=1,Pricetype1=4),IF(H146=0,0,(_xll.EURO(H146,Strikeprice1,0,0,($AK146+IF(Smile=TRUE,VLOOKUP(MAX(-5,Strikeprice1-H146),Volsmile,2),0)),($A146-DateToday)+15,IF(Pricetype1=1,1,0),0))),H146)))</f>
        <v xml:space="preserve"> </v>
      </c>
      <c r="R146" s="250" t="str">
        <f>IF($A146="N/A"," ",IF(Pricetype1=2,MAX(I146,0),IF(OR(Pricetype1=1,Pricetype1=4),IF(I146=0,0,(_xll.EURO(I146,Strikeprice1,0,0,($AK146+IF(Smile=TRUE,VLOOKUP(MAX(-5,Strikeprice1-I146),Volsmile,2),0)),($A146-DateToday)+15,IF(Pricetype1=1,1,0),0))),I146)))</f>
        <v xml:space="preserve"> </v>
      </c>
      <c r="S146" s="250" t="str">
        <f>IF($A146="N/A"," ",IF(Pricetype1=2,MAX(J146,0),IF(OR(Pricetype1=1,Pricetype1=4),IF(J146=0,0,(_xll.EURO(J146,Strikeprice1,0,0,($AK146+IF(Smile=TRUE,VLOOKUP(MAX(-5,Strikeprice1-J146),Volsmile,2),0)),($A146-DateToday)+15,IF(Pricetype1=1,1,0),0))),J146)))</f>
        <v xml:space="preserve"> </v>
      </c>
      <c r="T146" s="250" t="str">
        <f>IF($A146="N/A"," ",IF(Pricetype1=2,MAX(K146,0),IF(OR(Pricetype1=1,Pricetype1=4),IF(K146=0,0,(_xll.EURO(K146,Strikeprice1,0,0,($AK146+IF(Smile=TRUE,VLOOKUP(MAX(-5,Strikeprice1-K146),Volsmile,2),0)),($A146-DateToday)+15,IF(Pricetype1=1,1,0),0))),K146)))</f>
        <v xml:space="preserve"> </v>
      </c>
      <c r="U146" s="177" t="str">
        <f t="shared" si="62"/>
        <v xml:space="preserve"> </v>
      </c>
      <c r="V146" s="178" t="str">
        <f t="shared" si="76"/>
        <v xml:space="preserve"> </v>
      </c>
      <c r="W146" s="178" t="str">
        <f t="shared" si="77"/>
        <v xml:space="preserve"> </v>
      </c>
      <c r="X146" s="178" t="str">
        <f t="shared" si="78"/>
        <v xml:space="preserve"> </v>
      </c>
      <c r="Y146" s="178" t="str">
        <f t="shared" si="79"/>
        <v xml:space="preserve"> </v>
      </c>
      <c r="Z146" s="178" t="str">
        <f t="shared" si="80"/>
        <v xml:space="preserve"> </v>
      </c>
      <c r="AA146" s="178" t="str">
        <f t="shared" si="81"/>
        <v xml:space="preserve"> </v>
      </c>
      <c r="AB146" s="178" t="str">
        <f t="shared" si="82"/>
        <v xml:space="preserve"> </v>
      </c>
      <c r="AC146" s="178" t="str">
        <f t="shared" si="83"/>
        <v xml:space="preserve"> </v>
      </c>
      <c r="AD146" s="178" t="str">
        <f t="shared" si="84"/>
        <v xml:space="preserve"> </v>
      </c>
      <c r="AE146" s="178" t="str">
        <f t="shared" si="85"/>
        <v xml:space="preserve"> </v>
      </c>
      <c r="AF146" s="224" t="str">
        <f t="shared" si="86"/>
        <v xml:space="preserve"> </v>
      </c>
      <c r="AG146" s="224" t="str">
        <f t="shared" si="87"/>
        <v xml:space="preserve"> </v>
      </c>
      <c r="AH146" s="224" t="str">
        <f t="shared" si="88"/>
        <v xml:space="preserve"> </v>
      </c>
      <c r="AI146" s="224" t="str">
        <f t="shared" si="63"/>
        <v xml:space="preserve"> </v>
      </c>
      <c r="AJ146" s="224" t="str">
        <f t="shared" si="64"/>
        <v xml:space="preserve"> </v>
      </c>
      <c r="AK146" s="224" t="str">
        <f t="shared" si="89"/>
        <v xml:space="preserve"> </v>
      </c>
      <c r="AL146" s="224" t="str">
        <f>IF($A146="N/A"," ",IF(PV=1,0,'Pricing Inputs1'!R179))</f>
        <v xml:space="preserve"> </v>
      </c>
      <c r="AM146" s="313" t="str">
        <f t="shared" si="65"/>
        <v xml:space="preserve"> </v>
      </c>
      <c r="BQ146" t="str">
        <f t="shared" si="90"/>
        <v xml:space="preserve"> </v>
      </c>
      <c r="BR146" t="str">
        <f t="shared" si="91"/>
        <v xml:space="preserve"> </v>
      </c>
      <c r="BS146" t="str">
        <f t="shared" si="92"/>
        <v xml:space="preserve"> </v>
      </c>
    </row>
    <row r="147" spans="1:71" x14ac:dyDescent="0.2">
      <c r="A147" s="253" t="str">
        <f>IF(A146="N/A","N/A",IF(EDATE(A146,1)&gt;Inputs!$M$5,"N/A",EDATE(A146,1)))</f>
        <v>N/A</v>
      </c>
      <c r="B147" s="324" t="str">
        <f t="shared" si="66"/>
        <v xml:space="preserve"> </v>
      </c>
      <c r="C147" s="433" t="str">
        <f t="shared" si="67"/>
        <v xml:space="preserve"> </v>
      </c>
      <c r="D147" s="172" t="str">
        <f t="shared" si="68"/>
        <v xml:space="preserve"> </v>
      </c>
      <c r="E147" s="172" t="str">
        <f t="shared" si="69"/>
        <v xml:space="preserve"> </v>
      </c>
      <c r="F147" s="172" t="str">
        <f t="shared" si="70"/>
        <v xml:space="preserve"> </v>
      </c>
      <c r="G147" s="172" t="str">
        <f t="shared" si="71"/>
        <v xml:space="preserve"> </v>
      </c>
      <c r="H147" s="172" t="str">
        <f t="shared" si="72"/>
        <v xml:space="preserve"> </v>
      </c>
      <c r="I147" s="172" t="str">
        <f t="shared" si="73"/>
        <v xml:space="preserve"> </v>
      </c>
      <c r="J147" s="172" t="str">
        <f t="shared" si="74"/>
        <v xml:space="preserve"> </v>
      </c>
      <c r="K147" s="172" t="str">
        <f t="shared" si="75"/>
        <v xml:space="preserve"> </v>
      </c>
      <c r="L147" s="250" t="str">
        <f>IF($A147="N/A"," ",IF(Pricetype1=2,MAX(C147,0),IF(OR(Pricetype1=1,Pricetype1=4),IF(C147=0,0,(_xll.EURO(C147,Strikeprice1,0,0,($AH147+IF(Smile=TRUE,VLOOKUP(MAX(-5,Strikeprice1-C147),Volsmile,2),0)),($A147-DateToday)+15,IF(Pricetype1=1,1,0),0))),C147)))</f>
        <v xml:space="preserve"> </v>
      </c>
      <c r="M147" s="250" t="str">
        <f>IF($A147="N/A"," ",IF(Pricetype1=2,MAX(D147,0),IF(OR(Pricetype1=1,Pricetype1=4),IF(D147=0,0,(_xll.EURO(D147,Strikeprice1,0,0,($AH147+IF(Smile=TRUE,VLOOKUP(MAX(-5,Strikeprice1-D147),Volsmile,2),0)),($A147-DateToday)+15,IF(Pricetype1=1,1,0),0))),D147)))</f>
        <v xml:space="preserve"> </v>
      </c>
      <c r="N147" s="250" t="str">
        <f>IF($A147="N/A"," ",IF(Pricetype1=2,MAX(E147,0),IF(OR(Pricetype1=1,Pricetype1=4),IF(E147=0,0,(_xll.EURO(E147,Strikeprice1,0,0,($AK147+IF(Smile=TRUE,VLOOKUP(MAX(-5,Strikeprice1-E147),Volsmile,2),0)),($A147-DateToday)+15,IF(Pricetype1=1,1,0),0))),E147)))</f>
        <v xml:space="preserve"> </v>
      </c>
      <c r="O147" s="250" t="str">
        <f>IF($A147="N/A"," ",IF(Pricetype1=2,MAX(F147,0),IF(OR(Pricetype1=1,Pricetype1=4),IF(F147=0,0,(_xll.EURO(F147,Strikeprice1,0,0,($AK147+IF(Smile=TRUE,VLOOKUP(MAX(-5,Strikeprice1-F147),Volsmile,2),0)),($A147-DateToday)+15,IF(Pricetype1=1,1,0),0))),F147)))</f>
        <v xml:space="preserve"> </v>
      </c>
      <c r="P147" s="250" t="str">
        <f>IF($A147="N/A"," ",IF(Pricetype1=2,MAX(G147,0),IF(OR(Pricetype1=1,Pricetype1=4),IF(G147=0,0,(_xll.EURO(G147,Strikeprice1,0,0,($AK147+IF(Smile=TRUE,VLOOKUP(MAX(-5,Strikeprice1-G147),Volsmile,2),0)),($A147-DateToday)+15,IF(Pricetype1=1,1,0),0))),G147)))</f>
        <v xml:space="preserve"> </v>
      </c>
      <c r="Q147" s="250" t="str">
        <f>IF($A147="N/A"," ",IF(Pricetype1=2,MAX(H147,0),IF(OR(Pricetype1=1,Pricetype1=4),IF(H147=0,0,(_xll.EURO(H147,Strikeprice1,0,0,($AK147+IF(Smile=TRUE,VLOOKUP(MAX(-5,Strikeprice1-H147),Volsmile,2),0)),($A147-DateToday)+15,IF(Pricetype1=1,1,0),0))),H147)))</f>
        <v xml:space="preserve"> </v>
      </c>
      <c r="R147" s="250" t="str">
        <f>IF($A147="N/A"," ",IF(Pricetype1=2,MAX(I147,0),IF(OR(Pricetype1=1,Pricetype1=4),IF(I147=0,0,(_xll.EURO(I147,Strikeprice1,0,0,($AK147+IF(Smile=TRUE,VLOOKUP(MAX(-5,Strikeprice1-I147),Volsmile,2),0)),($A147-DateToday)+15,IF(Pricetype1=1,1,0),0))),I147)))</f>
        <v xml:space="preserve"> </v>
      </c>
      <c r="S147" s="250" t="str">
        <f>IF($A147="N/A"," ",IF(Pricetype1=2,MAX(J147,0),IF(OR(Pricetype1=1,Pricetype1=4),IF(J147=0,0,(_xll.EURO(J147,Strikeprice1,0,0,($AK147+IF(Smile=TRUE,VLOOKUP(MAX(-5,Strikeprice1-J147),Volsmile,2),0)),($A147-DateToday)+15,IF(Pricetype1=1,1,0),0))),J147)))</f>
        <v xml:space="preserve"> </v>
      </c>
      <c r="T147" s="250" t="str">
        <f>IF($A147="N/A"," ",IF(Pricetype1=2,MAX(K147,0),IF(OR(Pricetype1=1,Pricetype1=4),IF(K147=0,0,(_xll.EURO(K147,Strikeprice1,0,0,($AK147+IF(Smile=TRUE,VLOOKUP(MAX(-5,Strikeprice1-K147),Volsmile,2),0)),($A147-DateToday)+15,IF(Pricetype1=1,1,0),0))),K147)))</f>
        <v xml:space="preserve"> </v>
      </c>
      <c r="U147" s="177" t="str">
        <f t="shared" si="62"/>
        <v xml:space="preserve"> </v>
      </c>
      <c r="V147" s="178" t="str">
        <f t="shared" si="76"/>
        <v xml:space="preserve"> </v>
      </c>
      <c r="W147" s="178" t="str">
        <f t="shared" si="77"/>
        <v xml:space="preserve"> </v>
      </c>
      <c r="X147" s="178" t="str">
        <f t="shared" si="78"/>
        <v xml:space="preserve"> </v>
      </c>
      <c r="Y147" s="178" t="str">
        <f t="shared" si="79"/>
        <v xml:space="preserve"> </v>
      </c>
      <c r="Z147" s="178" t="str">
        <f t="shared" si="80"/>
        <v xml:space="preserve"> </v>
      </c>
      <c r="AA147" s="178" t="str">
        <f t="shared" si="81"/>
        <v xml:space="preserve"> </v>
      </c>
      <c r="AB147" s="178" t="str">
        <f t="shared" si="82"/>
        <v xml:space="preserve"> </v>
      </c>
      <c r="AC147" s="178" t="str">
        <f t="shared" si="83"/>
        <v xml:space="preserve"> </v>
      </c>
      <c r="AD147" s="178" t="str">
        <f t="shared" si="84"/>
        <v xml:space="preserve"> </v>
      </c>
      <c r="AE147" s="178" t="str">
        <f t="shared" si="85"/>
        <v xml:space="preserve"> </v>
      </c>
      <c r="AF147" s="224" t="str">
        <f t="shared" si="86"/>
        <v xml:space="preserve"> </v>
      </c>
      <c r="AG147" s="224" t="str">
        <f t="shared" si="87"/>
        <v xml:space="preserve"> </v>
      </c>
      <c r="AH147" s="224" t="str">
        <f t="shared" si="88"/>
        <v xml:space="preserve"> </v>
      </c>
      <c r="AI147" s="224" t="str">
        <f t="shared" si="63"/>
        <v xml:space="preserve"> </v>
      </c>
      <c r="AJ147" s="224" t="str">
        <f t="shared" si="64"/>
        <v xml:space="preserve"> </v>
      </c>
      <c r="AK147" s="224" t="str">
        <f t="shared" si="89"/>
        <v xml:space="preserve"> </v>
      </c>
      <c r="AL147" s="224" t="str">
        <f>IF($A147="N/A"," ",IF(PV=1,0,'Pricing Inputs1'!R180))</f>
        <v xml:space="preserve"> </v>
      </c>
      <c r="AM147" s="313" t="str">
        <f t="shared" si="65"/>
        <v xml:space="preserve"> </v>
      </c>
      <c r="BQ147" t="str">
        <f t="shared" si="90"/>
        <v xml:space="preserve"> </v>
      </c>
      <c r="BR147" t="str">
        <f t="shared" si="91"/>
        <v xml:space="preserve"> </v>
      </c>
      <c r="BS147" t="str">
        <f t="shared" si="92"/>
        <v xml:space="preserve"> </v>
      </c>
    </row>
    <row r="148" spans="1:71" x14ac:dyDescent="0.2">
      <c r="A148" s="253" t="str">
        <f>IF(A147="N/A","N/A",IF(EDATE(A147,1)&gt;Inputs!$M$5,"N/A",EDATE(A147,1)))</f>
        <v>N/A</v>
      </c>
      <c r="B148" s="324" t="str">
        <f t="shared" si="66"/>
        <v xml:space="preserve"> </v>
      </c>
      <c r="C148" s="433" t="str">
        <f t="shared" si="67"/>
        <v xml:space="preserve"> </v>
      </c>
      <c r="D148" s="172" t="str">
        <f t="shared" si="68"/>
        <v xml:space="preserve"> </v>
      </c>
      <c r="E148" s="172" t="str">
        <f t="shared" si="69"/>
        <v xml:space="preserve"> </v>
      </c>
      <c r="F148" s="172" t="str">
        <f t="shared" si="70"/>
        <v xml:space="preserve"> </v>
      </c>
      <c r="G148" s="172" t="str">
        <f t="shared" si="71"/>
        <v xml:space="preserve"> </v>
      </c>
      <c r="H148" s="172" t="str">
        <f t="shared" si="72"/>
        <v xml:space="preserve"> </v>
      </c>
      <c r="I148" s="172" t="str">
        <f t="shared" si="73"/>
        <v xml:space="preserve"> </v>
      </c>
      <c r="J148" s="172" t="str">
        <f t="shared" si="74"/>
        <v xml:space="preserve"> </v>
      </c>
      <c r="K148" s="172" t="str">
        <f t="shared" si="75"/>
        <v xml:space="preserve"> </v>
      </c>
      <c r="L148" s="250" t="str">
        <f>IF($A148="N/A"," ",IF(Pricetype1=2,MAX(C148,0),IF(OR(Pricetype1=1,Pricetype1=4),IF(C148=0,0,(_xll.EURO(C148,Strikeprice1,0,0,($AH148+IF(Smile=TRUE,VLOOKUP(MAX(-5,Strikeprice1-C148),Volsmile,2),0)),($A148-DateToday)+15,IF(Pricetype1=1,1,0),0))),C148)))</f>
        <v xml:space="preserve"> </v>
      </c>
      <c r="M148" s="250" t="str">
        <f>IF($A148="N/A"," ",IF(Pricetype1=2,MAX(D148,0),IF(OR(Pricetype1=1,Pricetype1=4),IF(D148=0,0,(_xll.EURO(D148,Strikeprice1,0,0,($AH148+IF(Smile=TRUE,VLOOKUP(MAX(-5,Strikeprice1-D148),Volsmile,2),0)),($A148-DateToday)+15,IF(Pricetype1=1,1,0),0))),D148)))</f>
        <v xml:space="preserve"> </v>
      </c>
      <c r="N148" s="250" t="str">
        <f>IF($A148="N/A"," ",IF(Pricetype1=2,MAX(E148,0),IF(OR(Pricetype1=1,Pricetype1=4),IF(E148=0,0,(_xll.EURO(E148,Strikeprice1,0,0,($AK148+IF(Smile=TRUE,VLOOKUP(MAX(-5,Strikeprice1-E148),Volsmile,2),0)),($A148-DateToday)+15,IF(Pricetype1=1,1,0),0))),E148)))</f>
        <v xml:space="preserve"> </v>
      </c>
      <c r="O148" s="250" t="str">
        <f>IF($A148="N/A"," ",IF(Pricetype1=2,MAX(F148,0),IF(OR(Pricetype1=1,Pricetype1=4),IF(F148=0,0,(_xll.EURO(F148,Strikeprice1,0,0,($AK148+IF(Smile=TRUE,VLOOKUP(MAX(-5,Strikeprice1-F148),Volsmile,2),0)),($A148-DateToday)+15,IF(Pricetype1=1,1,0),0))),F148)))</f>
        <v xml:space="preserve"> </v>
      </c>
      <c r="P148" s="250" t="str">
        <f>IF($A148="N/A"," ",IF(Pricetype1=2,MAX(G148,0),IF(OR(Pricetype1=1,Pricetype1=4),IF(G148=0,0,(_xll.EURO(G148,Strikeprice1,0,0,($AK148+IF(Smile=TRUE,VLOOKUP(MAX(-5,Strikeprice1-G148),Volsmile,2),0)),($A148-DateToday)+15,IF(Pricetype1=1,1,0),0))),G148)))</f>
        <v xml:space="preserve"> </v>
      </c>
      <c r="Q148" s="250" t="str">
        <f>IF($A148="N/A"," ",IF(Pricetype1=2,MAX(H148,0),IF(OR(Pricetype1=1,Pricetype1=4),IF(H148=0,0,(_xll.EURO(H148,Strikeprice1,0,0,($AK148+IF(Smile=TRUE,VLOOKUP(MAX(-5,Strikeprice1-H148),Volsmile,2),0)),($A148-DateToday)+15,IF(Pricetype1=1,1,0),0))),H148)))</f>
        <v xml:space="preserve"> </v>
      </c>
      <c r="R148" s="250" t="str">
        <f>IF($A148="N/A"," ",IF(Pricetype1=2,MAX(I148,0),IF(OR(Pricetype1=1,Pricetype1=4),IF(I148=0,0,(_xll.EURO(I148,Strikeprice1,0,0,($AK148+IF(Smile=TRUE,VLOOKUP(MAX(-5,Strikeprice1-I148),Volsmile,2),0)),($A148-DateToday)+15,IF(Pricetype1=1,1,0),0))),I148)))</f>
        <v xml:space="preserve"> </v>
      </c>
      <c r="S148" s="250" t="str">
        <f>IF($A148="N/A"," ",IF(Pricetype1=2,MAX(J148,0),IF(OR(Pricetype1=1,Pricetype1=4),IF(J148=0,0,(_xll.EURO(J148,Strikeprice1,0,0,($AK148+IF(Smile=TRUE,VLOOKUP(MAX(-5,Strikeprice1-J148),Volsmile,2),0)),($A148-DateToday)+15,IF(Pricetype1=1,1,0),0))),J148)))</f>
        <v xml:space="preserve"> </v>
      </c>
      <c r="T148" s="250" t="str">
        <f>IF($A148="N/A"," ",IF(Pricetype1=2,MAX(K148,0),IF(OR(Pricetype1=1,Pricetype1=4),IF(K148=0,0,(_xll.EURO(K148,Strikeprice1,0,0,($AK148+IF(Smile=TRUE,VLOOKUP(MAX(-5,Strikeprice1-K148),Volsmile,2),0)),($A148-DateToday)+15,IF(Pricetype1=1,1,0),0))),K148)))</f>
        <v xml:space="preserve"> </v>
      </c>
      <c r="U148" s="177" t="str">
        <f t="shared" si="62"/>
        <v xml:space="preserve"> </v>
      </c>
      <c r="V148" s="178" t="str">
        <f t="shared" si="76"/>
        <v xml:space="preserve"> </v>
      </c>
      <c r="W148" s="178" t="str">
        <f t="shared" si="77"/>
        <v xml:space="preserve"> </v>
      </c>
      <c r="X148" s="178" t="str">
        <f t="shared" si="78"/>
        <v xml:space="preserve"> </v>
      </c>
      <c r="Y148" s="178" t="str">
        <f t="shared" si="79"/>
        <v xml:space="preserve"> </v>
      </c>
      <c r="Z148" s="178" t="str">
        <f t="shared" si="80"/>
        <v xml:space="preserve"> </v>
      </c>
      <c r="AA148" s="178" t="str">
        <f t="shared" si="81"/>
        <v xml:space="preserve"> </v>
      </c>
      <c r="AB148" s="178" t="str">
        <f t="shared" si="82"/>
        <v xml:space="preserve"> </v>
      </c>
      <c r="AC148" s="178" t="str">
        <f t="shared" si="83"/>
        <v xml:space="preserve"> </v>
      </c>
      <c r="AD148" s="178" t="str">
        <f t="shared" si="84"/>
        <v xml:space="preserve"> </v>
      </c>
      <c r="AE148" s="178" t="str">
        <f t="shared" si="85"/>
        <v xml:space="preserve"> </v>
      </c>
      <c r="AF148" s="224" t="str">
        <f t="shared" si="86"/>
        <v xml:space="preserve"> </v>
      </c>
      <c r="AG148" s="224" t="str">
        <f t="shared" si="87"/>
        <v xml:space="preserve"> </v>
      </c>
      <c r="AH148" s="224" t="str">
        <f t="shared" si="88"/>
        <v xml:space="preserve"> </v>
      </c>
      <c r="AI148" s="224" t="str">
        <f t="shared" si="63"/>
        <v xml:space="preserve"> </v>
      </c>
      <c r="AJ148" s="224" t="str">
        <f t="shared" si="64"/>
        <v xml:space="preserve"> </v>
      </c>
      <c r="AK148" s="224" t="str">
        <f t="shared" si="89"/>
        <v xml:space="preserve"> </v>
      </c>
      <c r="AL148" s="224" t="str">
        <f>IF($A148="N/A"," ",IF(PV=1,0,'Pricing Inputs1'!R181))</f>
        <v xml:space="preserve"> </v>
      </c>
      <c r="AM148" s="313" t="str">
        <f t="shared" si="65"/>
        <v xml:space="preserve"> </v>
      </c>
      <c r="BQ148" t="str">
        <f t="shared" si="90"/>
        <v xml:space="preserve"> </v>
      </c>
      <c r="BR148" t="str">
        <f t="shared" si="91"/>
        <v xml:space="preserve"> </v>
      </c>
      <c r="BS148" t="str">
        <f t="shared" si="92"/>
        <v xml:space="preserve"> </v>
      </c>
    </row>
    <row r="149" spans="1:71" x14ac:dyDescent="0.2">
      <c r="A149" s="253" t="str">
        <f>IF(A148="N/A","N/A",IF(EDATE(A148,1)&gt;Inputs!$M$5,"N/A",EDATE(A148,1)))</f>
        <v>N/A</v>
      </c>
      <c r="B149" s="324" t="str">
        <f t="shared" si="66"/>
        <v xml:space="preserve"> </v>
      </c>
      <c r="C149" s="433" t="str">
        <f t="shared" si="67"/>
        <v xml:space="preserve"> </v>
      </c>
      <c r="D149" s="172" t="str">
        <f t="shared" si="68"/>
        <v xml:space="preserve"> </v>
      </c>
      <c r="E149" s="172" t="str">
        <f t="shared" si="69"/>
        <v xml:space="preserve"> </v>
      </c>
      <c r="F149" s="172" t="str">
        <f t="shared" si="70"/>
        <v xml:space="preserve"> </v>
      </c>
      <c r="G149" s="172" t="str">
        <f t="shared" si="71"/>
        <v xml:space="preserve"> </v>
      </c>
      <c r="H149" s="172" t="str">
        <f t="shared" si="72"/>
        <v xml:space="preserve"> </v>
      </c>
      <c r="I149" s="172" t="str">
        <f t="shared" si="73"/>
        <v xml:space="preserve"> </v>
      </c>
      <c r="J149" s="172" t="str">
        <f t="shared" si="74"/>
        <v xml:space="preserve"> </v>
      </c>
      <c r="K149" s="172" t="str">
        <f t="shared" si="75"/>
        <v xml:space="preserve"> </v>
      </c>
      <c r="L149" s="250" t="str">
        <f>IF($A149="N/A"," ",IF(Pricetype1=2,MAX(C149,0),IF(OR(Pricetype1=1,Pricetype1=4),IF(C149=0,0,(_xll.EURO(C149,Strikeprice1,0,0,($AH149+IF(Smile=TRUE,VLOOKUP(MAX(-5,Strikeprice1-C149),Volsmile,2),0)),($A149-DateToday)+15,IF(Pricetype1=1,1,0),0))),C149)))</f>
        <v xml:space="preserve"> </v>
      </c>
      <c r="M149" s="250" t="str">
        <f>IF($A149="N/A"," ",IF(Pricetype1=2,MAX(D149,0),IF(OR(Pricetype1=1,Pricetype1=4),IF(D149=0,0,(_xll.EURO(D149,Strikeprice1,0,0,($AH149+IF(Smile=TRUE,VLOOKUP(MAX(-5,Strikeprice1-D149),Volsmile,2),0)),($A149-DateToday)+15,IF(Pricetype1=1,1,0),0))),D149)))</f>
        <v xml:space="preserve"> </v>
      </c>
      <c r="N149" s="250" t="str">
        <f>IF($A149="N/A"," ",IF(Pricetype1=2,MAX(E149,0),IF(OR(Pricetype1=1,Pricetype1=4),IF(E149=0,0,(_xll.EURO(E149,Strikeprice1,0,0,($AK149+IF(Smile=TRUE,VLOOKUP(MAX(-5,Strikeprice1-E149),Volsmile,2),0)),($A149-DateToday)+15,IF(Pricetype1=1,1,0),0))),E149)))</f>
        <v xml:space="preserve"> </v>
      </c>
      <c r="O149" s="250" t="str">
        <f>IF($A149="N/A"," ",IF(Pricetype1=2,MAX(F149,0),IF(OR(Pricetype1=1,Pricetype1=4),IF(F149=0,0,(_xll.EURO(F149,Strikeprice1,0,0,($AK149+IF(Smile=TRUE,VLOOKUP(MAX(-5,Strikeprice1-F149),Volsmile,2),0)),($A149-DateToday)+15,IF(Pricetype1=1,1,0),0))),F149)))</f>
        <v xml:space="preserve"> </v>
      </c>
      <c r="P149" s="250" t="str">
        <f>IF($A149="N/A"," ",IF(Pricetype1=2,MAX(G149,0),IF(OR(Pricetype1=1,Pricetype1=4),IF(G149=0,0,(_xll.EURO(G149,Strikeprice1,0,0,($AK149+IF(Smile=TRUE,VLOOKUP(MAX(-5,Strikeprice1-G149),Volsmile,2),0)),($A149-DateToday)+15,IF(Pricetype1=1,1,0),0))),G149)))</f>
        <v xml:space="preserve"> </v>
      </c>
      <c r="Q149" s="250" t="str">
        <f>IF($A149="N/A"," ",IF(Pricetype1=2,MAX(H149,0),IF(OR(Pricetype1=1,Pricetype1=4),IF(H149=0,0,(_xll.EURO(H149,Strikeprice1,0,0,($AK149+IF(Smile=TRUE,VLOOKUP(MAX(-5,Strikeprice1-H149),Volsmile,2),0)),($A149-DateToday)+15,IF(Pricetype1=1,1,0),0))),H149)))</f>
        <v xml:space="preserve"> </v>
      </c>
      <c r="R149" s="250" t="str">
        <f>IF($A149="N/A"," ",IF(Pricetype1=2,MAX(I149,0),IF(OR(Pricetype1=1,Pricetype1=4),IF(I149=0,0,(_xll.EURO(I149,Strikeprice1,0,0,($AK149+IF(Smile=TRUE,VLOOKUP(MAX(-5,Strikeprice1-I149),Volsmile,2),0)),($A149-DateToday)+15,IF(Pricetype1=1,1,0),0))),I149)))</f>
        <v xml:space="preserve"> </v>
      </c>
      <c r="S149" s="250" t="str">
        <f>IF($A149="N/A"," ",IF(Pricetype1=2,MAX(J149,0),IF(OR(Pricetype1=1,Pricetype1=4),IF(J149=0,0,(_xll.EURO(J149,Strikeprice1,0,0,($AK149+IF(Smile=TRUE,VLOOKUP(MAX(-5,Strikeprice1-J149),Volsmile,2),0)),($A149-DateToday)+15,IF(Pricetype1=1,1,0),0))),J149)))</f>
        <v xml:space="preserve"> </v>
      </c>
      <c r="T149" s="250" t="str">
        <f>IF($A149="N/A"," ",IF(Pricetype1=2,MAX(K149,0),IF(OR(Pricetype1=1,Pricetype1=4),IF(K149=0,0,(_xll.EURO(K149,Strikeprice1,0,0,($AK149+IF(Smile=TRUE,VLOOKUP(MAX(-5,Strikeprice1-K149),Volsmile,2),0)),($A149-DateToday)+15,IF(Pricetype1=1,1,0),0))),K149)))</f>
        <v xml:space="preserve"> </v>
      </c>
      <c r="U149" s="177" t="str">
        <f t="shared" si="62"/>
        <v xml:space="preserve"> </v>
      </c>
      <c r="V149" s="178" t="str">
        <f t="shared" si="76"/>
        <v xml:space="preserve"> </v>
      </c>
      <c r="W149" s="178" t="str">
        <f t="shared" si="77"/>
        <v xml:space="preserve"> </v>
      </c>
      <c r="X149" s="178" t="str">
        <f t="shared" si="78"/>
        <v xml:space="preserve"> </v>
      </c>
      <c r="Y149" s="178" t="str">
        <f t="shared" si="79"/>
        <v xml:space="preserve"> </v>
      </c>
      <c r="Z149" s="178" t="str">
        <f t="shared" si="80"/>
        <v xml:space="preserve"> </v>
      </c>
      <c r="AA149" s="178" t="str">
        <f t="shared" si="81"/>
        <v xml:space="preserve"> </v>
      </c>
      <c r="AB149" s="178" t="str">
        <f t="shared" si="82"/>
        <v xml:space="preserve"> </v>
      </c>
      <c r="AC149" s="178" t="str">
        <f t="shared" si="83"/>
        <v xml:space="preserve"> </v>
      </c>
      <c r="AD149" s="178" t="str">
        <f t="shared" si="84"/>
        <v xml:space="preserve"> </v>
      </c>
      <c r="AE149" s="178" t="str">
        <f t="shared" si="85"/>
        <v xml:space="preserve"> </v>
      </c>
      <c r="AF149" s="224" t="str">
        <f t="shared" si="86"/>
        <v xml:space="preserve"> </v>
      </c>
      <c r="AG149" s="224" t="str">
        <f t="shared" si="87"/>
        <v xml:space="preserve"> </v>
      </c>
      <c r="AH149" s="224" t="str">
        <f t="shared" si="88"/>
        <v xml:space="preserve"> </v>
      </c>
      <c r="AI149" s="224" t="str">
        <f t="shared" si="63"/>
        <v xml:space="preserve"> </v>
      </c>
      <c r="AJ149" s="224" t="str">
        <f t="shared" si="64"/>
        <v xml:space="preserve"> </v>
      </c>
      <c r="AK149" s="224" t="str">
        <f t="shared" si="89"/>
        <v xml:space="preserve"> </v>
      </c>
      <c r="AL149" s="224" t="str">
        <f>IF($A149="N/A"," ",IF(PV=1,0,'Pricing Inputs1'!R182))</f>
        <v xml:space="preserve"> </v>
      </c>
      <c r="AM149" s="313" t="str">
        <f t="shared" si="65"/>
        <v xml:space="preserve"> </v>
      </c>
      <c r="BQ149" t="str">
        <f t="shared" si="90"/>
        <v xml:space="preserve"> </v>
      </c>
      <c r="BR149" t="str">
        <f t="shared" si="91"/>
        <v xml:space="preserve"> </v>
      </c>
      <c r="BS149" t="str">
        <f t="shared" si="92"/>
        <v xml:space="preserve"> </v>
      </c>
    </row>
    <row r="150" spans="1:71" x14ac:dyDescent="0.2">
      <c r="A150" s="253" t="str">
        <f>IF(A149="N/A","N/A",IF(EDATE(A149,1)&gt;Inputs!$M$5,"N/A",EDATE(A149,1)))</f>
        <v>N/A</v>
      </c>
      <c r="B150" s="324" t="str">
        <f t="shared" si="66"/>
        <v xml:space="preserve"> </v>
      </c>
      <c r="C150" s="433" t="str">
        <f t="shared" si="67"/>
        <v xml:space="preserve"> </v>
      </c>
      <c r="D150" s="172" t="str">
        <f t="shared" si="68"/>
        <v xml:space="preserve"> </v>
      </c>
      <c r="E150" s="172" t="str">
        <f t="shared" si="69"/>
        <v xml:space="preserve"> </v>
      </c>
      <c r="F150" s="172" t="str">
        <f t="shared" si="70"/>
        <v xml:space="preserve"> </v>
      </c>
      <c r="G150" s="172" t="str">
        <f t="shared" si="71"/>
        <v xml:space="preserve"> </v>
      </c>
      <c r="H150" s="172" t="str">
        <f t="shared" si="72"/>
        <v xml:space="preserve"> </v>
      </c>
      <c r="I150" s="172" t="str">
        <f t="shared" si="73"/>
        <v xml:space="preserve"> </v>
      </c>
      <c r="J150" s="172" t="str">
        <f t="shared" si="74"/>
        <v xml:space="preserve"> </v>
      </c>
      <c r="K150" s="172" t="str">
        <f t="shared" si="75"/>
        <v xml:space="preserve"> </v>
      </c>
      <c r="L150" s="250" t="str">
        <f>IF($A150="N/A"," ",IF(Pricetype1=2,MAX(C150,0),IF(OR(Pricetype1=1,Pricetype1=4),IF(C150=0,0,(_xll.EURO(C150,Strikeprice1,0,0,($AH150+IF(Smile=TRUE,VLOOKUP(MAX(-5,Strikeprice1-C150),Volsmile,2),0)),($A150-DateToday)+15,IF(Pricetype1=1,1,0),0))),C150)))</f>
        <v xml:space="preserve"> </v>
      </c>
      <c r="M150" s="250" t="str">
        <f>IF($A150="N/A"," ",IF(Pricetype1=2,MAX(D150,0),IF(OR(Pricetype1=1,Pricetype1=4),IF(D150=0,0,(_xll.EURO(D150,Strikeprice1,0,0,($AH150+IF(Smile=TRUE,VLOOKUP(MAX(-5,Strikeprice1-D150),Volsmile,2),0)),($A150-DateToday)+15,IF(Pricetype1=1,1,0),0))),D150)))</f>
        <v xml:space="preserve"> </v>
      </c>
      <c r="N150" s="250" t="str">
        <f>IF($A150="N/A"," ",IF(Pricetype1=2,MAX(E150,0),IF(OR(Pricetype1=1,Pricetype1=4),IF(E150=0,0,(_xll.EURO(E150,Strikeprice1,0,0,($AK150+IF(Smile=TRUE,VLOOKUP(MAX(-5,Strikeprice1-E150),Volsmile,2),0)),($A150-DateToday)+15,IF(Pricetype1=1,1,0),0))),E150)))</f>
        <v xml:space="preserve"> </v>
      </c>
      <c r="O150" s="250" t="str">
        <f>IF($A150="N/A"," ",IF(Pricetype1=2,MAX(F150,0),IF(OR(Pricetype1=1,Pricetype1=4),IF(F150=0,0,(_xll.EURO(F150,Strikeprice1,0,0,($AK150+IF(Smile=TRUE,VLOOKUP(MAX(-5,Strikeprice1-F150),Volsmile,2),0)),($A150-DateToday)+15,IF(Pricetype1=1,1,0),0))),F150)))</f>
        <v xml:space="preserve"> </v>
      </c>
      <c r="P150" s="250" t="str">
        <f>IF($A150="N/A"," ",IF(Pricetype1=2,MAX(G150,0),IF(OR(Pricetype1=1,Pricetype1=4),IF(G150=0,0,(_xll.EURO(G150,Strikeprice1,0,0,($AK150+IF(Smile=TRUE,VLOOKUP(MAX(-5,Strikeprice1-G150),Volsmile,2),0)),($A150-DateToday)+15,IF(Pricetype1=1,1,0),0))),G150)))</f>
        <v xml:space="preserve"> </v>
      </c>
      <c r="Q150" s="250" t="str">
        <f>IF($A150="N/A"," ",IF(Pricetype1=2,MAX(H150,0),IF(OR(Pricetype1=1,Pricetype1=4),IF(H150=0,0,(_xll.EURO(H150,Strikeprice1,0,0,($AK150+IF(Smile=TRUE,VLOOKUP(MAX(-5,Strikeprice1-H150),Volsmile,2),0)),($A150-DateToday)+15,IF(Pricetype1=1,1,0),0))),H150)))</f>
        <v xml:space="preserve"> </v>
      </c>
      <c r="R150" s="250" t="str">
        <f>IF($A150="N/A"," ",IF(Pricetype1=2,MAX(I150,0),IF(OR(Pricetype1=1,Pricetype1=4),IF(I150=0,0,(_xll.EURO(I150,Strikeprice1,0,0,($AK150+IF(Smile=TRUE,VLOOKUP(MAX(-5,Strikeprice1-I150),Volsmile,2),0)),($A150-DateToday)+15,IF(Pricetype1=1,1,0),0))),I150)))</f>
        <v xml:space="preserve"> </v>
      </c>
      <c r="S150" s="250" t="str">
        <f>IF($A150="N/A"," ",IF(Pricetype1=2,MAX(J150,0),IF(OR(Pricetype1=1,Pricetype1=4),IF(J150=0,0,(_xll.EURO(J150,Strikeprice1,0,0,($AK150+IF(Smile=TRUE,VLOOKUP(MAX(-5,Strikeprice1-J150),Volsmile,2),0)),($A150-DateToday)+15,IF(Pricetype1=1,1,0),0))),J150)))</f>
        <v xml:space="preserve"> </v>
      </c>
      <c r="T150" s="250" t="str">
        <f>IF($A150="N/A"," ",IF(Pricetype1=2,MAX(K150,0),IF(OR(Pricetype1=1,Pricetype1=4),IF(K150=0,0,(_xll.EURO(K150,Strikeprice1,0,0,($AK150+IF(Smile=TRUE,VLOOKUP(MAX(-5,Strikeprice1-K150),Volsmile,2),0)),($A150-DateToday)+15,IF(Pricetype1=1,1,0),0))),K150)))</f>
        <v xml:space="preserve"> </v>
      </c>
      <c r="U150" s="177" t="str">
        <f t="shared" si="62"/>
        <v xml:space="preserve"> </v>
      </c>
      <c r="V150" s="178" t="str">
        <f t="shared" si="76"/>
        <v xml:space="preserve"> </v>
      </c>
      <c r="W150" s="178" t="str">
        <f t="shared" si="77"/>
        <v xml:space="preserve"> </v>
      </c>
      <c r="X150" s="178" t="str">
        <f t="shared" si="78"/>
        <v xml:space="preserve"> </v>
      </c>
      <c r="Y150" s="178" t="str">
        <f t="shared" si="79"/>
        <v xml:space="preserve"> </v>
      </c>
      <c r="Z150" s="178" t="str">
        <f t="shared" si="80"/>
        <v xml:space="preserve"> </v>
      </c>
      <c r="AA150" s="178" t="str">
        <f t="shared" si="81"/>
        <v xml:space="preserve"> </v>
      </c>
      <c r="AB150" s="178" t="str">
        <f t="shared" si="82"/>
        <v xml:space="preserve"> </v>
      </c>
      <c r="AC150" s="178" t="str">
        <f t="shared" si="83"/>
        <v xml:space="preserve"> </v>
      </c>
      <c r="AD150" s="178" t="str">
        <f t="shared" si="84"/>
        <v xml:space="preserve"> </v>
      </c>
      <c r="AE150" s="178" t="str">
        <f t="shared" si="85"/>
        <v xml:space="preserve"> </v>
      </c>
      <c r="AF150" s="224" t="str">
        <f t="shared" si="86"/>
        <v xml:space="preserve"> </v>
      </c>
      <c r="AG150" s="224" t="str">
        <f t="shared" si="87"/>
        <v xml:space="preserve"> </v>
      </c>
      <c r="AH150" s="224" t="str">
        <f t="shared" si="88"/>
        <v xml:space="preserve"> </v>
      </c>
      <c r="AI150" s="224" t="str">
        <f t="shared" si="63"/>
        <v xml:space="preserve"> </v>
      </c>
      <c r="AJ150" s="224" t="str">
        <f t="shared" si="64"/>
        <v xml:space="preserve"> </v>
      </c>
      <c r="AK150" s="224" t="str">
        <f t="shared" si="89"/>
        <v xml:space="preserve"> </v>
      </c>
      <c r="AL150" s="224" t="str">
        <f>IF($A150="N/A"," ",IF(PV=1,0,'Pricing Inputs1'!R183))</f>
        <v xml:space="preserve"> </v>
      </c>
      <c r="AM150" s="313" t="str">
        <f t="shared" si="65"/>
        <v xml:space="preserve"> </v>
      </c>
      <c r="BQ150" t="str">
        <f t="shared" si="90"/>
        <v xml:space="preserve"> </v>
      </c>
      <c r="BR150" t="str">
        <f t="shared" si="91"/>
        <v xml:space="preserve"> </v>
      </c>
      <c r="BS150" t="str">
        <f t="shared" si="92"/>
        <v xml:space="preserve"> </v>
      </c>
    </row>
    <row r="151" spans="1:71" x14ac:dyDescent="0.2">
      <c r="A151" s="253" t="str">
        <f>IF(A150="N/A","N/A",IF(EDATE(A150,1)&gt;Inputs!$M$5,"N/A",EDATE(A150,1)))</f>
        <v>N/A</v>
      </c>
      <c r="B151" s="324" t="str">
        <f t="shared" si="66"/>
        <v xml:space="preserve"> </v>
      </c>
      <c r="C151" s="433" t="str">
        <f t="shared" si="67"/>
        <v xml:space="preserve"> </v>
      </c>
      <c r="D151" s="172" t="str">
        <f t="shared" si="68"/>
        <v xml:space="preserve"> </v>
      </c>
      <c r="E151" s="172" t="str">
        <f t="shared" si="69"/>
        <v xml:space="preserve"> </v>
      </c>
      <c r="F151" s="172" t="str">
        <f t="shared" si="70"/>
        <v xml:space="preserve"> </v>
      </c>
      <c r="G151" s="172" t="str">
        <f t="shared" si="71"/>
        <v xml:space="preserve"> </v>
      </c>
      <c r="H151" s="172" t="str">
        <f t="shared" si="72"/>
        <v xml:space="preserve"> </v>
      </c>
      <c r="I151" s="172" t="str">
        <f t="shared" si="73"/>
        <v xml:space="preserve"> </v>
      </c>
      <c r="J151" s="172" t="str">
        <f t="shared" si="74"/>
        <v xml:space="preserve"> </v>
      </c>
      <c r="K151" s="172" t="str">
        <f t="shared" si="75"/>
        <v xml:space="preserve"> </v>
      </c>
      <c r="L151" s="250" t="str">
        <f>IF($A151="N/A"," ",IF(Pricetype1=2,MAX(C151,0),IF(OR(Pricetype1=1,Pricetype1=4),IF(C151=0,0,(_xll.EURO(C151,Strikeprice1,0,0,($AH151+IF(Smile=TRUE,VLOOKUP(MAX(-5,Strikeprice1-C151),Volsmile,2),0)),($A151-DateToday)+15,IF(Pricetype1=1,1,0),0))),C151)))</f>
        <v xml:space="preserve"> </v>
      </c>
      <c r="M151" s="250" t="str">
        <f>IF($A151="N/A"," ",IF(Pricetype1=2,MAX(D151,0),IF(OR(Pricetype1=1,Pricetype1=4),IF(D151=0,0,(_xll.EURO(D151,Strikeprice1,0,0,($AH151+IF(Smile=TRUE,VLOOKUP(MAX(-5,Strikeprice1-D151),Volsmile,2),0)),($A151-DateToday)+15,IF(Pricetype1=1,1,0),0))),D151)))</f>
        <v xml:space="preserve"> </v>
      </c>
      <c r="N151" s="250" t="str">
        <f>IF($A151="N/A"," ",IF(Pricetype1=2,MAX(E151,0),IF(OR(Pricetype1=1,Pricetype1=4),IF(E151=0,0,(_xll.EURO(E151,Strikeprice1,0,0,($AK151+IF(Smile=TRUE,VLOOKUP(MAX(-5,Strikeprice1-E151),Volsmile,2),0)),($A151-DateToday)+15,IF(Pricetype1=1,1,0),0))),E151)))</f>
        <v xml:space="preserve"> </v>
      </c>
      <c r="O151" s="250" t="str">
        <f>IF($A151="N/A"," ",IF(Pricetype1=2,MAX(F151,0),IF(OR(Pricetype1=1,Pricetype1=4),IF(F151=0,0,(_xll.EURO(F151,Strikeprice1,0,0,($AK151+IF(Smile=TRUE,VLOOKUP(MAX(-5,Strikeprice1-F151),Volsmile,2),0)),($A151-DateToday)+15,IF(Pricetype1=1,1,0),0))),F151)))</f>
        <v xml:space="preserve"> </v>
      </c>
      <c r="P151" s="250" t="str">
        <f>IF($A151="N/A"," ",IF(Pricetype1=2,MAX(G151,0),IF(OR(Pricetype1=1,Pricetype1=4),IF(G151=0,0,(_xll.EURO(G151,Strikeprice1,0,0,($AK151+IF(Smile=TRUE,VLOOKUP(MAX(-5,Strikeprice1-G151),Volsmile,2),0)),($A151-DateToday)+15,IF(Pricetype1=1,1,0),0))),G151)))</f>
        <v xml:space="preserve"> </v>
      </c>
      <c r="Q151" s="250" t="str">
        <f>IF($A151="N/A"," ",IF(Pricetype1=2,MAX(H151,0),IF(OR(Pricetype1=1,Pricetype1=4),IF(H151=0,0,(_xll.EURO(H151,Strikeprice1,0,0,($AK151+IF(Smile=TRUE,VLOOKUP(MAX(-5,Strikeprice1-H151),Volsmile,2),0)),($A151-DateToday)+15,IF(Pricetype1=1,1,0),0))),H151)))</f>
        <v xml:space="preserve"> </v>
      </c>
      <c r="R151" s="250" t="str">
        <f>IF($A151="N/A"," ",IF(Pricetype1=2,MAX(I151,0),IF(OR(Pricetype1=1,Pricetype1=4),IF(I151=0,0,(_xll.EURO(I151,Strikeprice1,0,0,($AK151+IF(Smile=TRUE,VLOOKUP(MAX(-5,Strikeprice1-I151),Volsmile,2),0)),($A151-DateToday)+15,IF(Pricetype1=1,1,0),0))),I151)))</f>
        <v xml:space="preserve"> </v>
      </c>
      <c r="S151" s="250" t="str">
        <f>IF($A151="N/A"," ",IF(Pricetype1=2,MAX(J151,0),IF(OR(Pricetype1=1,Pricetype1=4),IF(J151=0,0,(_xll.EURO(J151,Strikeprice1,0,0,($AK151+IF(Smile=TRUE,VLOOKUP(MAX(-5,Strikeprice1-J151),Volsmile,2),0)),($A151-DateToday)+15,IF(Pricetype1=1,1,0),0))),J151)))</f>
        <v xml:space="preserve"> </v>
      </c>
      <c r="T151" s="250" t="str">
        <f>IF($A151="N/A"," ",IF(Pricetype1=2,MAX(K151,0),IF(OR(Pricetype1=1,Pricetype1=4),IF(K151=0,0,(_xll.EURO(K151,Strikeprice1,0,0,($AK151+IF(Smile=TRUE,VLOOKUP(MAX(-5,Strikeprice1-K151),Volsmile,2),0)),($A151-DateToday)+15,IF(Pricetype1=1,1,0),0))),K151)))</f>
        <v xml:space="preserve"> </v>
      </c>
      <c r="U151" s="177" t="str">
        <f t="shared" si="62"/>
        <v xml:space="preserve"> </v>
      </c>
      <c r="V151" s="178" t="str">
        <f t="shared" si="76"/>
        <v xml:space="preserve"> </v>
      </c>
      <c r="W151" s="178" t="str">
        <f t="shared" si="77"/>
        <v xml:space="preserve"> </v>
      </c>
      <c r="X151" s="178" t="str">
        <f t="shared" si="78"/>
        <v xml:space="preserve"> </v>
      </c>
      <c r="Y151" s="178" t="str">
        <f t="shared" si="79"/>
        <v xml:space="preserve"> </v>
      </c>
      <c r="Z151" s="178" t="str">
        <f t="shared" si="80"/>
        <v xml:space="preserve"> </v>
      </c>
      <c r="AA151" s="178" t="str">
        <f t="shared" si="81"/>
        <v xml:space="preserve"> </v>
      </c>
      <c r="AB151" s="178" t="str">
        <f t="shared" si="82"/>
        <v xml:space="preserve"> </v>
      </c>
      <c r="AC151" s="178" t="str">
        <f t="shared" si="83"/>
        <v xml:space="preserve"> </v>
      </c>
      <c r="AD151" s="178" t="str">
        <f t="shared" si="84"/>
        <v xml:space="preserve"> </v>
      </c>
      <c r="AE151" s="178" t="str">
        <f t="shared" si="85"/>
        <v xml:space="preserve"> </v>
      </c>
      <c r="AF151" s="224" t="str">
        <f t="shared" si="86"/>
        <v xml:space="preserve"> </v>
      </c>
      <c r="AG151" s="224" t="str">
        <f t="shared" si="87"/>
        <v xml:space="preserve"> </v>
      </c>
      <c r="AH151" s="224" t="str">
        <f t="shared" si="88"/>
        <v xml:space="preserve"> </v>
      </c>
      <c r="AI151" s="224" t="str">
        <f t="shared" si="63"/>
        <v xml:space="preserve"> </v>
      </c>
      <c r="AJ151" s="224" t="str">
        <f t="shared" si="64"/>
        <v xml:space="preserve"> </v>
      </c>
      <c r="AK151" s="224" t="str">
        <f t="shared" si="89"/>
        <v xml:space="preserve"> </v>
      </c>
      <c r="AL151" s="224" t="str">
        <f>IF($A151="N/A"," ",IF(PV=1,0,'Pricing Inputs1'!R184))</f>
        <v xml:space="preserve"> </v>
      </c>
      <c r="AM151" s="313" t="str">
        <f t="shared" si="65"/>
        <v xml:space="preserve"> </v>
      </c>
      <c r="BQ151" t="str">
        <f t="shared" si="90"/>
        <v xml:space="preserve"> </v>
      </c>
      <c r="BR151" t="str">
        <f t="shared" si="91"/>
        <v xml:space="preserve"> </v>
      </c>
      <c r="BS151" t="str">
        <f t="shared" si="92"/>
        <v xml:space="preserve"> </v>
      </c>
    </row>
    <row r="152" spans="1:71" x14ac:dyDescent="0.2">
      <c r="A152" s="253" t="str">
        <f>IF(A151="N/A","N/A",IF(EDATE(A151,1)&gt;Inputs!$M$5,"N/A",EDATE(A151,1)))</f>
        <v>N/A</v>
      </c>
      <c r="B152" s="324" t="str">
        <f t="shared" si="66"/>
        <v xml:space="preserve"> </v>
      </c>
      <c r="C152" s="433" t="str">
        <f t="shared" si="67"/>
        <v xml:space="preserve"> </v>
      </c>
      <c r="D152" s="172" t="str">
        <f t="shared" si="68"/>
        <v xml:space="preserve"> </v>
      </c>
      <c r="E152" s="172" t="str">
        <f t="shared" si="69"/>
        <v xml:space="preserve"> </v>
      </c>
      <c r="F152" s="172" t="str">
        <f t="shared" si="70"/>
        <v xml:space="preserve"> </v>
      </c>
      <c r="G152" s="172" t="str">
        <f t="shared" si="71"/>
        <v xml:space="preserve"> </v>
      </c>
      <c r="H152" s="172" t="str">
        <f t="shared" si="72"/>
        <v xml:space="preserve"> </v>
      </c>
      <c r="I152" s="172" t="str">
        <f t="shared" si="73"/>
        <v xml:space="preserve"> </v>
      </c>
      <c r="J152" s="172" t="str">
        <f t="shared" si="74"/>
        <v xml:space="preserve"> </v>
      </c>
      <c r="K152" s="172" t="str">
        <f t="shared" si="75"/>
        <v xml:space="preserve"> </v>
      </c>
      <c r="L152" s="250" t="str">
        <f>IF($A152="N/A"," ",IF(Pricetype1=2,MAX(C152,0),IF(OR(Pricetype1=1,Pricetype1=4),IF(C152=0,0,(_xll.EURO(C152,Strikeprice1,0,0,($AH152+IF(Smile=TRUE,VLOOKUP(MAX(-5,Strikeprice1-C152),Volsmile,2),0)),($A152-DateToday)+15,IF(Pricetype1=1,1,0),0))),C152)))</f>
        <v xml:space="preserve"> </v>
      </c>
      <c r="M152" s="250" t="str">
        <f>IF($A152="N/A"," ",IF(Pricetype1=2,MAX(D152,0),IF(OR(Pricetype1=1,Pricetype1=4),IF(D152=0,0,(_xll.EURO(D152,Strikeprice1,0,0,($AH152+IF(Smile=TRUE,VLOOKUP(MAX(-5,Strikeprice1-D152),Volsmile,2),0)),($A152-DateToday)+15,IF(Pricetype1=1,1,0),0))),D152)))</f>
        <v xml:space="preserve"> </v>
      </c>
      <c r="N152" s="250" t="str">
        <f>IF($A152="N/A"," ",IF(Pricetype1=2,MAX(E152,0),IF(OR(Pricetype1=1,Pricetype1=4),IF(E152=0,0,(_xll.EURO(E152,Strikeprice1,0,0,($AK152+IF(Smile=TRUE,VLOOKUP(MAX(-5,Strikeprice1-E152),Volsmile,2),0)),($A152-DateToday)+15,IF(Pricetype1=1,1,0),0))),E152)))</f>
        <v xml:space="preserve"> </v>
      </c>
      <c r="O152" s="250" t="str">
        <f>IF($A152="N/A"," ",IF(Pricetype1=2,MAX(F152,0),IF(OR(Pricetype1=1,Pricetype1=4),IF(F152=0,0,(_xll.EURO(F152,Strikeprice1,0,0,($AK152+IF(Smile=TRUE,VLOOKUP(MAX(-5,Strikeprice1-F152),Volsmile,2),0)),($A152-DateToday)+15,IF(Pricetype1=1,1,0),0))),F152)))</f>
        <v xml:space="preserve"> </v>
      </c>
      <c r="P152" s="250" t="str">
        <f>IF($A152="N/A"," ",IF(Pricetype1=2,MAX(G152,0),IF(OR(Pricetype1=1,Pricetype1=4),IF(G152=0,0,(_xll.EURO(G152,Strikeprice1,0,0,($AK152+IF(Smile=TRUE,VLOOKUP(MAX(-5,Strikeprice1-G152),Volsmile,2),0)),($A152-DateToday)+15,IF(Pricetype1=1,1,0),0))),G152)))</f>
        <v xml:space="preserve"> </v>
      </c>
      <c r="Q152" s="250" t="str">
        <f>IF($A152="N/A"," ",IF(Pricetype1=2,MAX(H152,0),IF(OR(Pricetype1=1,Pricetype1=4),IF(H152=0,0,(_xll.EURO(H152,Strikeprice1,0,0,($AK152+IF(Smile=TRUE,VLOOKUP(MAX(-5,Strikeprice1-H152),Volsmile,2),0)),($A152-DateToday)+15,IF(Pricetype1=1,1,0),0))),H152)))</f>
        <v xml:space="preserve"> </v>
      </c>
      <c r="R152" s="250" t="str">
        <f>IF($A152="N/A"," ",IF(Pricetype1=2,MAX(I152,0),IF(OR(Pricetype1=1,Pricetype1=4),IF(I152=0,0,(_xll.EURO(I152,Strikeprice1,0,0,($AK152+IF(Smile=TRUE,VLOOKUP(MAX(-5,Strikeprice1-I152),Volsmile,2),0)),($A152-DateToday)+15,IF(Pricetype1=1,1,0),0))),I152)))</f>
        <v xml:space="preserve"> </v>
      </c>
      <c r="S152" s="250" t="str">
        <f>IF($A152="N/A"," ",IF(Pricetype1=2,MAX(J152,0),IF(OR(Pricetype1=1,Pricetype1=4),IF(J152=0,0,(_xll.EURO(J152,Strikeprice1,0,0,($AK152+IF(Smile=TRUE,VLOOKUP(MAX(-5,Strikeprice1-J152),Volsmile,2),0)),($A152-DateToday)+15,IF(Pricetype1=1,1,0),0))),J152)))</f>
        <v xml:space="preserve"> </v>
      </c>
      <c r="T152" s="250" t="str">
        <f>IF($A152="N/A"," ",IF(Pricetype1=2,MAX(K152,0),IF(OR(Pricetype1=1,Pricetype1=4),IF(K152=0,0,(_xll.EURO(K152,Strikeprice1,0,0,($AK152+IF(Smile=TRUE,VLOOKUP(MAX(-5,Strikeprice1-K152),Volsmile,2),0)),($A152-DateToday)+15,IF(Pricetype1=1,1,0),0))),K152)))</f>
        <v xml:space="preserve"> </v>
      </c>
      <c r="U152" s="177" t="str">
        <f t="shared" si="62"/>
        <v xml:space="preserve"> </v>
      </c>
      <c r="V152" s="178" t="str">
        <f t="shared" si="76"/>
        <v xml:space="preserve"> </v>
      </c>
      <c r="W152" s="178" t="str">
        <f t="shared" si="77"/>
        <v xml:space="preserve"> </v>
      </c>
      <c r="X152" s="178" t="str">
        <f t="shared" si="78"/>
        <v xml:space="preserve"> </v>
      </c>
      <c r="Y152" s="178" t="str">
        <f t="shared" si="79"/>
        <v xml:space="preserve"> </v>
      </c>
      <c r="Z152" s="178" t="str">
        <f t="shared" si="80"/>
        <v xml:space="preserve"> </v>
      </c>
      <c r="AA152" s="178" t="str">
        <f t="shared" si="81"/>
        <v xml:space="preserve"> </v>
      </c>
      <c r="AB152" s="178" t="str">
        <f t="shared" si="82"/>
        <v xml:space="preserve"> </v>
      </c>
      <c r="AC152" s="178" t="str">
        <f t="shared" si="83"/>
        <v xml:space="preserve"> </v>
      </c>
      <c r="AD152" s="178" t="str">
        <f t="shared" si="84"/>
        <v xml:space="preserve"> </v>
      </c>
      <c r="AE152" s="178" t="str">
        <f t="shared" si="85"/>
        <v xml:space="preserve"> </v>
      </c>
      <c r="AF152" s="224" t="str">
        <f t="shared" si="86"/>
        <v xml:space="preserve"> </v>
      </c>
      <c r="AG152" s="224" t="str">
        <f t="shared" si="87"/>
        <v xml:space="preserve"> </v>
      </c>
      <c r="AH152" s="224" t="str">
        <f t="shared" si="88"/>
        <v xml:space="preserve"> </v>
      </c>
      <c r="AI152" s="224" t="str">
        <f t="shared" si="63"/>
        <v xml:space="preserve"> </v>
      </c>
      <c r="AJ152" s="224" t="str">
        <f t="shared" si="64"/>
        <v xml:space="preserve"> </v>
      </c>
      <c r="AK152" s="224" t="str">
        <f t="shared" si="89"/>
        <v xml:space="preserve"> </v>
      </c>
      <c r="AL152" s="224" t="str">
        <f>IF($A152="N/A"," ",IF(PV=1,0,'Pricing Inputs1'!R185))</f>
        <v xml:space="preserve"> </v>
      </c>
      <c r="AM152" s="313" t="str">
        <f t="shared" si="65"/>
        <v xml:space="preserve"> </v>
      </c>
      <c r="BQ152" t="str">
        <f t="shared" si="90"/>
        <v xml:space="preserve"> </v>
      </c>
      <c r="BR152" t="str">
        <f t="shared" si="91"/>
        <v xml:space="preserve"> </v>
      </c>
      <c r="BS152" t="str">
        <f t="shared" si="92"/>
        <v xml:space="preserve"> </v>
      </c>
    </row>
    <row r="153" spans="1:71" x14ac:dyDescent="0.2">
      <c r="A153" s="253" t="str">
        <f>IF(A152="N/A","N/A",IF(EDATE(A152,1)&gt;Inputs!$M$5,"N/A",EDATE(A152,1)))</f>
        <v>N/A</v>
      </c>
      <c r="B153" s="324" t="str">
        <f t="shared" si="66"/>
        <v xml:space="preserve"> </v>
      </c>
      <c r="C153" s="433" t="str">
        <f t="shared" si="67"/>
        <v xml:space="preserve"> </v>
      </c>
      <c r="D153" s="172" t="str">
        <f t="shared" si="68"/>
        <v xml:space="preserve"> </v>
      </c>
      <c r="E153" s="172" t="str">
        <f t="shared" si="69"/>
        <v xml:space="preserve"> </v>
      </c>
      <c r="F153" s="172" t="str">
        <f t="shared" si="70"/>
        <v xml:space="preserve"> </v>
      </c>
      <c r="G153" s="172" t="str">
        <f t="shared" si="71"/>
        <v xml:space="preserve"> </v>
      </c>
      <c r="H153" s="172" t="str">
        <f t="shared" si="72"/>
        <v xml:space="preserve"> </v>
      </c>
      <c r="I153" s="172" t="str">
        <f t="shared" si="73"/>
        <v xml:space="preserve"> </v>
      </c>
      <c r="J153" s="172" t="str">
        <f t="shared" si="74"/>
        <v xml:space="preserve"> </v>
      </c>
      <c r="K153" s="172" t="str">
        <f t="shared" si="75"/>
        <v xml:space="preserve"> </v>
      </c>
      <c r="L153" s="250" t="str">
        <f>IF($A153="N/A"," ",IF(Pricetype1=2,MAX(C153,0),IF(OR(Pricetype1=1,Pricetype1=4),IF(C153=0,0,(_xll.EURO(C153,Strikeprice1,0,0,($AH153+IF(Smile=TRUE,VLOOKUP(MAX(-5,Strikeprice1-C153),Volsmile,2),0)),($A153-DateToday)+15,IF(Pricetype1=1,1,0),0))),C153)))</f>
        <v xml:space="preserve"> </v>
      </c>
      <c r="M153" s="250" t="str">
        <f>IF($A153="N/A"," ",IF(Pricetype1=2,MAX(D153,0),IF(OR(Pricetype1=1,Pricetype1=4),IF(D153=0,0,(_xll.EURO(D153,Strikeprice1,0,0,($AH153+IF(Smile=TRUE,VLOOKUP(MAX(-5,Strikeprice1-D153),Volsmile,2),0)),($A153-DateToday)+15,IF(Pricetype1=1,1,0),0))),D153)))</f>
        <v xml:space="preserve"> </v>
      </c>
      <c r="N153" s="250" t="str">
        <f>IF($A153="N/A"," ",IF(Pricetype1=2,MAX(E153,0),IF(OR(Pricetype1=1,Pricetype1=4),IF(E153=0,0,(_xll.EURO(E153,Strikeprice1,0,0,($AK153+IF(Smile=TRUE,VLOOKUP(MAX(-5,Strikeprice1-E153),Volsmile,2),0)),($A153-DateToday)+15,IF(Pricetype1=1,1,0),0))),E153)))</f>
        <v xml:space="preserve"> </v>
      </c>
      <c r="O153" s="250" t="str">
        <f>IF($A153="N/A"," ",IF(Pricetype1=2,MAX(F153,0),IF(OR(Pricetype1=1,Pricetype1=4),IF(F153=0,0,(_xll.EURO(F153,Strikeprice1,0,0,($AK153+IF(Smile=TRUE,VLOOKUP(MAX(-5,Strikeprice1-F153),Volsmile,2),0)),($A153-DateToday)+15,IF(Pricetype1=1,1,0),0))),F153)))</f>
        <v xml:space="preserve"> </v>
      </c>
      <c r="P153" s="250" t="str">
        <f>IF($A153="N/A"," ",IF(Pricetype1=2,MAX(G153,0),IF(OR(Pricetype1=1,Pricetype1=4),IF(G153=0,0,(_xll.EURO(G153,Strikeprice1,0,0,($AK153+IF(Smile=TRUE,VLOOKUP(MAX(-5,Strikeprice1-G153),Volsmile,2),0)),($A153-DateToday)+15,IF(Pricetype1=1,1,0),0))),G153)))</f>
        <v xml:space="preserve"> </v>
      </c>
      <c r="Q153" s="250" t="str">
        <f>IF($A153="N/A"," ",IF(Pricetype1=2,MAX(H153,0),IF(OR(Pricetype1=1,Pricetype1=4),IF(H153=0,0,(_xll.EURO(H153,Strikeprice1,0,0,($AK153+IF(Smile=TRUE,VLOOKUP(MAX(-5,Strikeprice1-H153),Volsmile,2),0)),($A153-DateToday)+15,IF(Pricetype1=1,1,0),0))),H153)))</f>
        <v xml:space="preserve"> </v>
      </c>
      <c r="R153" s="250" t="str">
        <f>IF($A153="N/A"," ",IF(Pricetype1=2,MAX(I153,0),IF(OR(Pricetype1=1,Pricetype1=4),IF(I153=0,0,(_xll.EURO(I153,Strikeprice1,0,0,($AK153+IF(Smile=TRUE,VLOOKUP(MAX(-5,Strikeprice1-I153),Volsmile,2),0)),($A153-DateToday)+15,IF(Pricetype1=1,1,0),0))),I153)))</f>
        <v xml:space="preserve"> </v>
      </c>
      <c r="S153" s="250" t="str">
        <f>IF($A153="N/A"," ",IF(Pricetype1=2,MAX(J153,0),IF(OR(Pricetype1=1,Pricetype1=4),IF(J153=0,0,(_xll.EURO(J153,Strikeprice1,0,0,($AK153+IF(Smile=TRUE,VLOOKUP(MAX(-5,Strikeprice1-J153),Volsmile,2),0)),($A153-DateToday)+15,IF(Pricetype1=1,1,0),0))),J153)))</f>
        <v xml:space="preserve"> </v>
      </c>
      <c r="T153" s="250" t="str">
        <f>IF($A153="N/A"," ",IF(Pricetype1=2,MAX(K153,0),IF(OR(Pricetype1=1,Pricetype1=4),IF(K153=0,0,(_xll.EURO(K153,Strikeprice1,0,0,($AK153+IF(Smile=TRUE,VLOOKUP(MAX(-5,Strikeprice1-K153),Volsmile,2),0)),($A153-DateToday)+15,IF(Pricetype1=1,1,0),0))),K153)))</f>
        <v xml:space="preserve"> </v>
      </c>
      <c r="U153" s="177" t="str">
        <f t="shared" si="62"/>
        <v xml:space="preserve"> </v>
      </c>
      <c r="V153" s="178" t="str">
        <f t="shared" si="76"/>
        <v xml:space="preserve"> </v>
      </c>
      <c r="W153" s="178" t="str">
        <f t="shared" si="77"/>
        <v xml:space="preserve"> </v>
      </c>
      <c r="X153" s="178" t="str">
        <f t="shared" si="78"/>
        <v xml:space="preserve"> </v>
      </c>
      <c r="Y153" s="178" t="str">
        <f t="shared" si="79"/>
        <v xml:space="preserve"> </v>
      </c>
      <c r="Z153" s="178" t="str">
        <f t="shared" si="80"/>
        <v xml:space="preserve"> </v>
      </c>
      <c r="AA153" s="178" t="str">
        <f t="shared" si="81"/>
        <v xml:space="preserve"> </v>
      </c>
      <c r="AB153" s="178" t="str">
        <f t="shared" si="82"/>
        <v xml:space="preserve"> </v>
      </c>
      <c r="AC153" s="178" t="str">
        <f t="shared" si="83"/>
        <v xml:space="preserve"> </v>
      </c>
      <c r="AD153" s="178" t="str">
        <f t="shared" si="84"/>
        <v xml:space="preserve"> </v>
      </c>
      <c r="AE153" s="178" t="str">
        <f t="shared" si="85"/>
        <v xml:space="preserve"> </v>
      </c>
      <c r="AF153" s="224" t="str">
        <f t="shared" si="86"/>
        <v xml:space="preserve"> </v>
      </c>
      <c r="AG153" s="224" t="str">
        <f t="shared" si="87"/>
        <v xml:space="preserve"> </v>
      </c>
      <c r="AH153" s="224" t="str">
        <f t="shared" si="88"/>
        <v xml:space="preserve"> </v>
      </c>
      <c r="AI153" s="224" t="str">
        <f t="shared" si="63"/>
        <v xml:space="preserve"> </v>
      </c>
      <c r="AJ153" s="224" t="str">
        <f t="shared" si="64"/>
        <v xml:space="preserve"> </v>
      </c>
      <c r="AK153" s="224" t="str">
        <f t="shared" si="89"/>
        <v xml:space="preserve"> </v>
      </c>
      <c r="AL153" s="224" t="str">
        <f>IF($A153="N/A"," ",IF(PV=1,0,'Pricing Inputs1'!R186))</f>
        <v xml:space="preserve"> </v>
      </c>
      <c r="AM153" s="313" t="str">
        <f t="shared" si="65"/>
        <v xml:space="preserve"> </v>
      </c>
      <c r="BQ153" t="str">
        <f t="shared" si="90"/>
        <v xml:space="preserve"> </v>
      </c>
      <c r="BR153" t="str">
        <f t="shared" si="91"/>
        <v xml:space="preserve"> </v>
      </c>
      <c r="BS153" t="str">
        <f t="shared" si="92"/>
        <v xml:space="preserve"> </v>
      </c>
    </row>
    <row r="154" spans="1:71" x14ac:dyDescent="0.2">
      <c r="A154" s="253" t="str">
        <f>IF(A153="N/A","N/A",IF(EDATE(A153,1)&gt;Inputs!$M$5,"N/A",EDATE(A153,1)))</f>
        <v>N/A</v>
      </c>
      <c r="B154" s="324" t="str">
        <f t="shared" si="66"/>
        <v xml:space="preserve"> </v>
      </c>
      <c r="C154" s="433" t="str">
        <f t="shared" si="67"/>
        <v xml:space="preserve"> </v>
      </c>
      <c r="D154" s="172" t="str">
        <f t="shared" si="68"/>
        <v xml:space="preserve"> </v>
      </c>
      <c r="E154" s="172" t="str">
        <f t="shared" si="69"/>
        <v xml:space="preserve"> </v>
      </c>
      <c r="F154" s="172" t="str">
        <f t="shared" si="70"/>
        <v xml:space="preserve"> </v>
      </c>
      <c r="G154" s="172" t="str">
        <f t="shared" si="71"/>
        <v xml:space="preserve"> </v>
      </c>
      <c r="H154" s="172" t="str">
        <f t="shared" si="72"/>
        <v xml:space="preserve"> </v>
      </c>
      <c r="I154" s="172" t="str">
        <f t="shared" si="73"/>
        <v xml:space="preserve"> </v>
      </c>
      <c r="J154" s="172" t="str">
        <f t="shared" si="74"/>
        <v xml:space="preserve"> </v>
      </c>
      <c r="K154" s="172" t="str">
        <f t="shared" si="75"/>
        <v xml:space="preserve"> </v>
      </c>
      <c r="L154" s="250" t="str">
        <f>IF($A154="N/A"," ",IF(Pricetype1=2,MAX(C154,0),IF(OR(Pricetype1=1,Pricetype1=4),IF(C154=0,0,(_xll.EURO(C154,Strikeprice1,0,0,($AH154+IF(Smile=TRUE,VLOOKUP(MAX(-5,Strikeprice1-C154),Volsmile,2),0)),($A154-DateToday)+15,IF(Pricetype1=1,1,0),0))),C154)))</f>
        <v xml:space="preserve"> </v>
      </c>
      <c r="M154" s="250" t="str">
        <f>IF($A154="N/A"," ",IF(Pricetype1=2,MAX(D154,0),IF(OR(Pricetype1=1,Pricetype1=4),IF(D154=0,0,(_xll.EURO(D154,Strikeprice1,0,0,($AH154+IF(Smile=TRUE,VLOOKUP(MAX(-5,Strikeprice1-D154),Volsmile,2),0)),($A154-DateToday)+15,IF(Pricetype1=1,1,0),0))),D154)))</f>
        <v xml:space="preserve"> </v>
      </c>
      <c r="N154" s="250" t="str">
        <f>IF($A154="N/A"," ",IF(Pricetype1=2,MAX(E154,0),IF(OR(Pricetype1=1,Pricetype1=4),IF(E154=0,0,(_xll.EURO(E154,Strikeprice1,0,0,($AK154+IF(Smile=TRUE,VLOOKUP(MAX(-5,Strikeprice1-E154),Volsmile,2),0)),($A154-DateToday)+15,IF(Pricetype1=1,1,0),0))),E154)))</f>
        <v xml:space="preserve"> </v>
      </c>
      <c r="O154" s="250" t="str">
        <f>IF($A154="N/A"," ",IF(Pricetype1=2,MAX(F154,0),IF(OR(Pricetype1=1,Pricetype1=4),IF(F154=0,0,(_xll.EURO(F154,Strikeprice1,0,0,($AK154+IF(Smile=TRUE,VLOOKUP(MAX(-5,Strikeprice1-F154),Volsmile,2),0)),($A154-DateToday)+15,IF(Pricetype1=1,1,0),0))),F154)))</f>
        <v xml:space="preserve"> </v>
      </c>
      <c r="P154" s="250" t="str">
        <f>IF($A154="N/A"," ",IF(Pricetype1=2,MAX(G154,0),IF(OR(Pricetype1=1,Pricetype1=4),IF(G154=0,0,(_xll.EURO(G154,Strikeprice1,0,0,($AK154+IF(Smile=TRUE,VLOOKUP(MAX(-5,Strikeprice1-G154),Volsmile,2),0)),($A154-DateToday)+15,IF(Pricetype1=1,1,0),0))),G154)))</f>
        <v xml:space="preserve"> </v>
      </c>
      <c r="Q154" s="250" t="str">
        <f>IF($A154="N/A"," ",IF(Pricetype1=2,MAX(H154,0),IF(OR(Pricetype1=1,Pricetype1=4),IF(H154=0,0,(_xll.EURO(H154,Strikeprice1,0,0,($AK154+IF(Smile=TRUE,VLOOKUP(MAX(-5,Strikeprice1-H154),Volsmile,2),0)),($A154-DateToday)+15,IF(Pricetype1=1,1,0),0))),H154)))</f>
        <v xml:space="preserve"> </v>
      </c>
      <c r="R154" s="250" t="str">
        <f>IF($A154="N/A"," ",IF(Pricetype1=2,MAX(I154,0),IF(OR(Pricetype1=1,Pricetype1=4),IF(I154=0,0,(_xll.EURO(I154,Strikeprice1,0,0,($AK154+IF(Smile=TRUE,VLOOKUP(MAX(-5,Strikeprice1-I154),Volsmile,2),0)),($A154-DateToday)+15,IF(Pricetype1=1,1,0),0))),I154)))</f>
        <v xml:space="preserve"> </v>
      </c>
      <c r="S154" s="250" t="str">
        <f>IF($A154="N/A"," ",IF(Pricetype1=2,MAX(J154,0),IF(OR(Pricetype1=1,Pricetype1=4),IF(J154=0,0,(_xll.EURO(J154,Strikeprice1,0,0,($AK154+IF(Smile=TRUE,VLOOKUP(MAX(-5,Strikeprice1-J154),Volsmile,2),0)),($A154-DateToday)+15,IF(Pricetype1=1,1,0),0))),J154)))</f>
        <v xml:space="preserve"> </v>
      </c>
      <c r="T154" s="250" t="str">
        <f>IF($A154="N/A"," ",IF(Pricetype1=2,MAX(K154,0),IF(OR(Pricetype1=1,Pricetype1=4),IF(K154=0,0,(_xll.EURO(K154,Strikeprice1,0,0,($AK154+IF(Smile=TRUE,VLOOKUP(MAX(-5,Strikeprice1-K154),Volsmile,2),0)),($A154-DateToday)+15,IF(Pricetype1=1,1,0),0))),K154)))</f>
        <v xml:space="preserve"> </v>
      </c>
      <c r="U154" s="177" t="str">
        <f t="shared" si="62"/>
        <v xml:space="preserve"> </v>
      </c>
      <c r="V154" s="178" t="str">
        <f t="shared" si="76"/>
        <v xml:space="preserve"> </v>
      </c>
      <c r="W154" s="178" t="str">
        <f t="shared" si="77"/>
        <v xml:space="preserve"> </v>
      </c>
      <c r="X154" s="178" t="str">
        <f t="shared" si="78"/>
        <v xml:space="preserve"> </v>
      </c>
      <c r="Y154" s="178" t="str">
        <f t="shared" si="79"/>
        <v xml:space="preserve"> </v>
      </c>
      <c r="Z154" s="178" t="str">
        <f t="shared" si="80"/>
        <v xml:space="preserve"> </v>
      </c>
      <c r="AA154" s="178" t="str">
        <f t="shared" si="81"/>
        <v xml:space="preserve"> </v>
      </c>
      <c r="AB154" s="178" t="str">
        <f t="shared" si="82"/>
        <v xml:space="preserve"> </v>
      </c>
      <c r="AC154" s="178" t="str">
        <f t="shared" si="83"/>
        <v xml:space="preserve"> </v>
      </c>
      <c r="AD154" s="178" t="str">
        <f t="shared" si="84"/>
        <v xml:space="preserve"> </v>
      </c>
      <c r="AE154" s="178" t="str">
        <f t="shared" si="85"/>
        <v xml:space="preserve"> </v>
      </c>
      <c r="AF154" s="224" t="str">
        <f t="shared" si="86"/>
        <v xml:space="preserve"> </v>
      </c>
      <c r="AG154" s="224" t="str">
        <f t="shared" si="87"/>
        <v xml:space="preserve"> </v>
      </c>
      <c r="AH154" s="224" t="str">
        <f t="shared" si="88"/>
        <v xml:space="preserve"> </v>
      </c>
      <c r="AI154" s="224" t="str">
        <f t="shared" si="63"/>
        <v xml:space="preserve"> </v>
      </c>
      <c r="AJ154" s="224" t="str">
        <f t="shared" si="64"/>
        <v xml:space="preserve"> </v>
      </c>
      <c r="AK154" s="224" t="str">
        <f t="shared" si="89"/>
        <v xml:space="preserve"> </v>
      </c>
      <c r="AL154" s="224" t="str">
        <f>IF($A154="N/A"," ",IF(PV=1,0,'Pricing Inputs1'!R187))</f>
        <v xml:space="preserve"> </v>
      </c>
      <c r="AM154" s="313" t="str">
        <f t="shared" si="65"/>
        <v xml:space="preserve"> </v>
      </c>
      <c r="BQ154" t="str">
        <f t="shared" si="90"/>
        <v xml:space="preserve"> </v>
      </c>
      <c r="BR154" t="str">
        <f t="shared" si="91"/>
        <v xml:space="preserve"> </v>
      </c>
      <c r="BS154" t="str">
        <f t="shared" si="92"/>
        <v xml:space="preserve"> </v>
      </c>
    </row>
    <row r="155" spans="1:71" x14ac:dyDescent="0.2">
      <c r="A155" s="253" t="str">
        <f>IF(A154="N/A","N/A",IF(EDATE(A154,1)&gt;Inputs!$M$5,"N/A",EDATE(A154,1)))</f>
        <v>N/A</v>
      </c>
      <c r="B155" s="324" t="str">
        <f t="shared" si="66"/>
        <v xml:space="preserve"> </v>
      </c>
      <c r="C155" s="433" t="str">
        <f t="shared" si="67"/>
        <v xml:space="preserve"> </v>
      </c>
      <c r="D155" s="172" t="str">
        <f t="shared" si="68"/>
        <v xml:space="preserve"> </v>
      </c>
      <c r="E155" s="172" t="str">
        <f t="shared" si="69"/>
        <v xml:space="preserve"> </v>
      </c>
      <c r="F155" s="172" t="str">
        <f t="shared" si="70"/>
        <v xml:space="preserve"> </v>
      </c>
      <c r="G155" s="172" t="str">
        <f t="shared" si="71"/>
        <v xml:space="preserve"> </v>
      </c>
      <c r="H155" s="172" t="str">
        <f t="shared" si="72"/>
        <v xml:space="preserve"> </v>
      </c>
      <c r="I155" s="172" t="str">
        <f t="shared" si="73"/>
        <v xml:space="preserve"> </v>
      </c>
      <c r="J155" s="172" t="str">
        <f t="shared" si="74"/>
        <v xml:space="preserve"> </v>
      </c>
      <c r="K155" s="172" t="str">
        <f t="shared" si="75"/>
        <v xml:space="preserve"> </v>
      </c>
      <c r="L155" s="250" t="str">
        <f>IF($A155="N/A"," ",IF(Pricetype1=2,MAX(C155,0),IF(OR(Pricetype1=1,Pricetype1=4),IF(C155=0,0,(_xll.EURO(C155,Strikeprice1,0,0,($AH155+IF(Smile=TRUE,VLOOKUP(MAX(-5,Strikeprice1-C155),Volsmile,2),0)),($A155-DateToday)+15,IF(Pricetype1=1,1,0),0))),C155)))</f>
        <v xml:space="preserve"> </v>
      </c>
      <c r="M155" s="250" t="str">
        <f>IF($A155="N/A"," ",IF(Pricetype1=2,MAX(D155,0),IF(OR(Pricetype1=1,Pricetype1=4),IF(D155=0,0,(_xll.EURO(D155,Strikeprice1,0,0,($AH155+IF(Smile=TRUE,VLOOKUP(MAX(-5,Strikeprice1-D155),Volsmile,2),0)),($A155-DateToday)+15,IF(Pricetype1=1,1,0),0))),D155)))</f>
        <v xml:space="preserve"> </v>
      </c>
      <c r="N155" s="250" t="str">
        <f>IF($A155="N/A"," ",IF(Pricetype1=2,MAX(E155,0),IF(OR(Pricetype1=1,Pricetype1=4),IF(E155=0,0,(_xll.EURO(E155,Strikeprice1,0,0,($AK155+IF(Smile=TRUE,VLOOKUP(MAX(-5,Strikeprice1-E155),Volsmile,2),0)),($A155-DateToday)+15,IF(Pricetype1=1,1,0),0))),E155)))</f>
        <v xml:space="preserve"> </v>
      </c>
      <c r="O155" s="250" t="str">
        <f>IF($A155="N/A"," ",IF(Pricetype1=2,MAX(F155,0),IF(OR(Pricetype1=1,Pricetype1=4),IF(F155=0,0,(_xll.EURO(F155,Strikeprice1,0,0,($AK155+IF(Smile=TRUE,VLOOKUP(MAX(-5,Strikeprice1-F155),Volsmile,2),0)),($A155-DateToday)+15,IF(Pricetype1=1,1,0),0))),F155)))</f>
        <v xml:space="preserve"> </v>
      </c>
      <c r="P155" s="250" t="str">
        <f>IF($A155="N/A"," ",IF(Pricetype1=2,MAX(G155,0),IF(OR(Pricetype1=1,Pricetype1=4),IF(G155=0,0,(_xll.EURO(G155,Strikeprice1,0,0,($AK155+IF(Smile=TRUE,VLOOKUP(MAX(-5,Strikeprice1-G155),Volsmile,2),0)),($A155-DateToday)+15,IF(Pricetype1=1,1,0),0))),G155)))</f>
        <v xml:space="preserve"> </v>
      </c>
      <c r="Q155" s="250" t="str">
        <f>IF($A155="N/A"," ",IF(Pricetype1=2,MAX(H155,0),IF(OR(Pricetype1=1,Pricetype1=4),IF(H155=0,0,(_xll.EURO(H155,Strikeprice1,0,0,($AK155+IF(Smile=TRUE,VLOOKUP(MAX(-5,Strikeprice1-H155),Volsmile,2),0)),($A155-DateToday)+15,IF(Pricetype1=1,1,0),0))),H155)))</f>
        <v xml:space="preserve"> </v>
      </c>
      <c r="R155" s="250" t="str">
        <f>IF($A155="N/A"," ",IF(Pricetype1=2,MAX(I155,0),IF(OR(Pricetype1=1,Pricetype1=4),IF(I155=0,0,(_xll.EURO(I155,Strikeprice1,0,0,($AK155+IF(Smile=TRUE,VLOOKUP(MAX(-5,Strikeprice1-I155),Volsmile,2),0)),($A155-DateToday)+15,IF(Pricetype1=1,1,0),0))),I155)))</f>
        <v xml:space="preserve"> </v>
      </c>
      <c r="S155" s="250" t="str">
        <f>IF($A155="N/A"," ",IF(Pricetype1=2,MAX(J155,0),IF(OR(Pricetype1=1,Pricetype1=4),IF(J155=0,0,(_xll.EURO(J155,Strikeprice1,0,0,($AK155+IF(Smile=TRUE,VLOOKUP(MAX(-5,Strikeprice1-J155),Volsmile,2),0)),($A155-DateToday)+15,IF(Pricetype1=1,1,0),0))),J155)))</f>
        <v xml:space="preserve"> </v>
      </c>
      <c r="T155" s="250" t="str">
        <f>IF($A155="N/A"," ",IF(Pricetype1=2,MAX(K155,0),IF(OR(Pricetype1=1,Pricetype1=4),IF(K155=0,0,(_xll.EURO(K155,Strikeprice1,0,0,($AK155+IF(Smile=TRUE,VLOOKUP(MAX(-5,Strikeprice1-K155),Volsmile,2),0)),($A155-DateToday)+15,IF(Pricetype1=1,1,0),0))),K155)))</f>
        <v xml:space="preserve"> </v>
      </c>
      <c r="U155" s="177" t="str">
        <f t="shared" si="62"/>
        <v xml:space="preserve"> </v>
      </c>
      <c r="V155" s="178" t="str">
        <f t="shared" si="76"/>
        <v xml:space="preserve"> </v>
      </c>
      <c r="W155" s="178" t="str">
        <f t="shared" si="77"/>
        <v xml:space="preserve"> </v>
      </c>
      <c r="X155" s="178" t="str">
        <f t="shared" si="78"/>
        <v xml:space="preserve"> </v>
      </c>
      <c r="Y155" s="178" t="str">
        <f t="shared" si="79"/>
        <v xml:space="preserve"> </v>
      </c>
      <c r="Z155" s="178" t="str">
        <f t="shared" si="80"/>
        <v xml:space="preserve"> </v>
      </c>
      <c r="AA155" s="178" t="str">
        <f t="shared" si="81"/>
        <v xml:space="preserve"> </v>
      </c>
      <c r="AB155" s="178" t="str">
        <f t="shared" si="82"/>
        <v xml:space="preserve"> </v>
      </c>
      <c r="AC155" s="178" t="str">
        <f t="shared" si="83"/>
        <v xml:space="preserve"> </v>
      </c>
      <c r="AD155" s="178" t="str">
        <f t="shared" si="84"/>
        <v xml:space="preserve"> </v>
      </c>
      <c r="AE155" s="178" t="str">
        <f t="shared" si="85"/>
        <v xml:space="preserve"> </v>
      </c>
      <c r="AF155" s="224" t="str">
        <f t="shared" si="86"/>
        <v xml:space="preserve"> </v>
      </c>
      <c r="AG155" s="224" t="str">
        <f t="shared" si="87"/>
        <v xml:space="preserve"> </v>
      </c>
      <c r="AH155" s="224" t="str">
        <f t="shared" si="88"/>
        <v xml:space="preserve"> </v>
      </c>
      <c r="AI155" s="224" t="str">
        <f t="shared" si="63"/>
        <v xml:space="preserve"> </v>
      </c>
      <c r="AJ155" s="224" t="str">
        <f t="shared" si="64"/>
        <v xml:space="preserve"> </v>
      </c>
      <c r="AK155" s="224" t="str">
        <f t="shared" si="89"/>
        <v xml:space="preserve"> </v>
      </c>
      <c r="AL155" s="224" t="str">
        <f>IF($A155="N/A"," ",IF(PV=1,0,'Pricing Inputs1'!R188))</f>
        <v xml:space="preserve"> </v>
      </c>
      <c r="AM155" s="313" t="str">
        <f t="shared" si="65"/>
        <v xml:space="preserve"> </v>
      </c>
      <c r="BQ155" t="str">
        <f t="shared" si="90"/>
        <v xml:space="preserve"> </v>
      </c>
      <c r="BR155" t="str">
        <f t="shared" si="91"/>
        <v xml:space="preserve"> </v>
      </c>
      <c r="BS155" t="str">
        <f t="shared" si="92"/>
        <v xml:space="preserve"> </v>
      </c>
    </row>
    <row r="156" spans="1:71" x14ac:dyDescent="0.2">
      <c r="A156" s="253" t="str">
        <f>IF(A155="N/A","N/A",IF(EDATE(A155,1)&gt;Inputs!$M$5,"N/A",EDATE(A155,1)))</f>
        <v>N/A</v>
      </c>
      <c r="B156" s="324" t="str">
        <f t="shared" si="66"/>
        <v xml:space="preserve"> </v>
      </c>
      <c r="C156" s="433" t="str">
        <f t="shared" si="67"/>
        <v xml:space="preserve"> </v>
      </c>
      <c r="D156" s="172" t="str">
        <f t="shared" si="68"/>
        <v xml:space="preserve"> </v>
      </c>
      <c r="E156" s="172" t="str">
        <f t="shared" si="69"/>
        <v xml:space="preserve"> </v>
      </c>
      <c r="F156" s="172" t="str">
        <f t="shared" si="70"/>
        <v xml:space="preserve"> </v>
      </c>
      <c r="G156" s="172" t="str">
        <f t="shared" si="71"/>
        <v xml:space="preserve"> </v>
      </c>
      <c r="H156" s="172" t="str">
        <f t="shared" si="72"/>
        <v xml:space="preserve"> </v>
      </c>
      <c r="I156" s="172" t="str">
        <f t="shared" si="73"/>
        <v xml:space="preserve"> </v>
      </c>
      <c r="J156" s="172" t="str">
        <f t="shared" si="74"/>
        <v xml:space="preserve"> </v>
      </c>
      <c r="K156" s="172" t="str">
        <f t="shared" si="75"/>
        <v xml:space="preserve"> </v>
      </c>
      <c r="L156" s="250" t="str">
        <f>IF($A156="N/A"," ",IF(Pricetype1=2,MAX(C156,0),IF(OR(Pricetype1=1,Pricetype1=4),IF(C156=0,0,(_xll.EURO(C156,Strikeprice1,0,0,($AH156+IF(Smile=TRUE,VLOOKUP(MAX(-5,Strikeprice1-C156),Volsmile,2),0)),($A156-DateToday)+15,IF(Pricetype1=1,1,0),0))),C156)))</f>
        <v xml:space="preserve"> </v>
      </c>
      <c r="M156" s="250" t="str">
        <f>IF($A156="N/A"," ",IF(Pricetype1=2,MAX(D156,0),IF(OR(Pricetype1=1,Pricetype1=4),IF(D156=0,0,(_xll.EURO(D156,Strikeprice1,0,0,($AH156+IF(Smile=TRUE,VLOOKUP(MAX(-5,Strikeprice1-D156),Volsmile,2),0)),($A156-DateToday)+15,IF(Pricetype1=1,1,0),0))),D156)))</f>
        <v xml:space="preserve"> </v>
      </c>
      <c r="N156" s="250" t="str">
        <f>IF($A156="N/A"," ",IF(Pricetype1=2,MAX(E156,0),IF(OR(Pricetype1=1,Pricetype1=4),IF(E156=0,0,(_xll.EURO(E156,Strikeprice1,0,0,($AK156+IF(Smile=TRUE,VLOOKUP(MAX(-5,Strikeprice1-E156),Volsmile,2),0)),($A156-DateToday)+15,IF(Pricetype1=1,1,0),0))),E156)))</f>
        <v xml:space="preserve"> </v>
      </c>
      <c r="O156" s="250" t="str">
        <f>IF($A156="N/A"," ",IF(Pricetype1=2,MAX(F156,0),IF(OR(Pricetype1=1,Pricetype1=4),IF(F156=0,0,(_xll.EURO(F156,Strikeprice1,0,0,($AK156+IF(Smile=TRUE,VLOOKUP(MAX(-5,Strikeprice1-F156),Volsmile,2),0)),($A156-DateToday)+15,IF(Pricetype1=1,1,0),0))),F156)))</f>
        <v xml:space="preserve"> </v>
      </c>
      <c r="P156" s="250" t="str">
        <f>IF($A156="N/A"," ",IF(Pricetype1=2,MAX(G156,0),IF(OR(Pricetype1=1,Pricetype1=4),IF(G156=0,0,(_xll.EURO(G156,Strikeprice1,0,0,($AK156+IF(Smile=TRUE,VLOOKUP(MAX(-5,Strikeprice1-G156),Volsmile,2),0)),($A156-DateToday)+15,IF(Pricetype1=1,1,0),0))),G156)))</f>
        <v xml:space="preserve"> </v>
      </c>
      <c r="Q156" s="250" t="str">
        <f>IF($A156="N/A"," ",IF(Pricetype1=2,MAX(H156,0),IF(OR(Pricetype1=1,Pricetype1=4),IF(H156=0,0,(_xll.EURO(H156,Strikeprice1,0,0,($AK156+IF(Smile=TRUE,VLOOKUP(MAX(-5,Strikeprice1-H156),Volsmile,2),0)),($A156-DateToday)+15,IF(Pricetype1=1,1,0),0))),H156)))</f>
        <v xml:space="preserve"> </v>
      </c>
      <c r="R156" s="250" t="str">
        <f>IF($A156="N/A"," ",IF(Pricetype1=2,MAX(I156,0),IF(OR(Pricetype1=1,Pricetype1=4),IF(I156=0,0,(_xll.EURO(I156,Strikeprice1,0,0,($AK156+IF(Smile=TRUE,VLOOKUP(MAX(-5,Strikeprice1-I156),Volsmile,2),0)),($A156-DateToday)+15,IF(Pricetype1=1,1,0),0))),I156)))</f>
        <v xml:space="preserve"> </v>
      </c>
      <c r="S156" s="250" t="str">
        <f>IF($A156="N/A"," ",IF(Pricetype1=2,MAX(J156,0),IF(OR(Pricetype1=1,Pricetype1=4),IF(J156=0,0,(_xll.EURO(J156,Strikeprice1,0,0,($AK156+IF(Smile=TRUE,VLOOKUP(MAX(-5,Strikeprice1-J156),Volsmile,2),0)),($A156-DateToday)+15,IF(Pricetype1=1,1,0),0))),J156)))</f>
        <v xml:space="preserve"> </v>
      </c>
      <c r="T156" s="250" t="str">
        <f>IF($A156="N/A"," ",IF(Pricetype1=2,MAX(K156,0),IF(OR(Pricetype1=1,Pricetype1=4),IF(K156=0,0,(_xll.EURO(K156,Strikeprice1,0,0,($AK156+IF(Smile=TRUE,VLOOKUP(MAX(-5,Strikeprice1-K156),Volsmile,2),0)),($A156-DateToday)+15,IF(Pricetype1=1,1,0),0))),K156)))</f>
        <v xml:space="preserve"> </v>
      </c>
      <c r="U156" s="177" t="str">
        <f t="shared" si="62"/>
        <v xml:space="preserve"> </v>
      </c>
      <c r="V156" s="178" t="str">
        <f t="shared" si="76"/>
        <v xml:space="preserve"> </v>
      </c>
      <c r="W156" s="178" t="str">
        <f t="shared" si="77"/>
        <v xml:space="preserve"> </v>
      </c>
      <c r="X156" s="178" t="str">
        <f t="shared" si="78"/>
        <v xml:space="preserve"> </v>
      </c>
      <c r="Y156" s="178" t="str">
        <f t="shared" si="79"/>
        <v xml:space="preserve"> </v>
      </c>
      <c r="Z156" s="178" t="str">
        <f t="shared" si="80"/>
        <v xml:space="preserve"> </v>
      </c>
      <c r="AA156" s="178" t="str">
        <f t="shared" si="81"/>
        <v xml:space="preserve"> </v>
      </c>
      <c r="AB156" s="178" t="str">
        <f t="shared" si="82"/>
        <v xml:space="preserve"> </v>
      </c>
      <c r="AC156" s="178" t="str">
        <f t="shared" si="83"/>
        <v xml:space="preserve"> </v>
      </c>
      <c r="AD156" s="178" t="str">
        <f t="shared" si="84"/>
        <v xml:space="preserve"> </v>
      </c>
      <c r="AE156" s="178" t="str">
        <f t="shared" si="85"/>
        <v xml:space="preserve"> </v>
      </c>
      <c r="AF156" s="224" t="str">
        <f t="shared" si="86"/>
        <v xml:space="preserve"> </v>
      </c>
      <c r="AG156" s="224" t="str">
        <f t="shared" si="87"/>
        <v xml:space="preserve"> </v>
      </c>
      <c r="AH156" s="224" t="str">
        <f t="shared" si="88"/>
        <v xml:space="preserve"> </v>
      </c>
      <c r="AI156" s="224" t="str">
        <f t="shared" si="63"/>
        <v xml:space="preserve"> </v>
      </c>
      <c r="AJ156" s="224" t="str">
        <f t="shared" si="64"/>
        <v xml:space="preserve"> </v>
      </c>
      <c r="AK156" s="224" t="str">
        <f t="shared" si="89"/>
        <v xml:space="preserve"> </v>
      </c>
      <c r="AL156" s="224" t="str">
        <f>IF($A156="N/A"," ",IF(PV=1,0,'Pricing Inputs1'!R189))</f>
        <v xml:space="preserve"> </v>
      </c>
      <c r="AM156" s="313" t="str">
        <f t="shared" si="65"/>
        <v xml:space="preserve"> </v>
      </c>
      <c r="BQ156" t="str">
        <f t="shared" si="90"/>
        <v xml:space="preserve"> </v>
      </c>
      <c r="BR156" t="str">
        <f t="shared" si="91"/>
        <v xml:space="preserve"> </v>
      </c>
      <c r="BS156" t="str">
        <f t="shared" si="92"/>
        <v xml:space="preserve"> </v>
      </c>
    </row>
    <row r="157" spans="1:71" x14ac:dyDescent="0.2">
      <c r="A157" s="253" t="str">
        <f>IF(A156="N/A","N/A",IF(EDATE(A156,1)&gt;Inputs!$M$5,"N/A",EDATE(A156,1)))</f>
        <v>N/A</v>
      </c>
      <c r="B157" s="324" t="str">
        <f t="shared" si="66"/>
        <v xml:space="preserve"> </v>
      </c>
      <c r="C157" s="433" t="str">
        <f t="shared" si="67"/>
        <v xml:space="preserve"> </v>
      </c>
      <c r="D157" s="172" t="str">
        <f t="shared" si="68"/>
        <v xml:space="preserve"> </v>
      </c>
      <c r="E157" s="172" t="str">
        <f t="shared" si="69"/>
        <v xml:space="preserve"> </v>
      </c>
      <c r="F157" s="172" t="str">
        <f t="shared" si="70"/>
        <v xml:space="preserve"> </v>
      </c>
      <c r="G157" s="172" t="str">
        <f t="shared" si="71"/>
        <v xml:space="preserve"> </v>
      </c>
      <c r="H157" s="172" t="str">
        <f t="shared" si="72"/>
        <v xml:space="preserve"> </v>
      </c>
      <c r="I157" s="172" t="str">
        <f t="shared" si="73"/>
        <v xml:space="preserve"> </v>
      </c>
      <c r="J157" s="172" t="str">
        <f t="shared" si="74"/>
        <v xml:space="preserve"> </v>
      </c>
      <c r="K157" s="172" t="str">
        <f t="shared" si="75"/>
        <v xml:space="preserve"> </v>
      </c>
      <c r="L157" s="250" t="str">
        <f>IF($A157="N/A"," ",IF(Pricetype1=2,MAX(C157,0),IF(OR(Pricetype1=1,Pricetype1=4),IF(C157=0,0,(_xll.EURO(C157,Strikeprice1,0,0,($AH157+IF(Smile=TRUE,VLOOKUP(MAX(-5,Strikeprice1-C157),Volsmile,2),0)),($A157-DateToday)+15,IF(Pricetype1=1,1,0),0))),C157)))</f>
        <v xml:space="preserve"> </v>
      </c>
      <c r="M157" s="250" t="str">
        <f>IF($A157="N/A"," ",IF(Pricetype1=2,MAX(D157,0),IF(OR(Pricetype1=1,Pricetype1=4),IF(D157=0,0,(_xll.EURO(D157,Strikeprice1,0,0,($AH157+IF(Smile=TRUE,VLOOKUP(MAX(-5,Strikeprice1-D157),Volsmile,2),0)),($A157-DateToday)+15,IF(Pricetype1=1,1,0),0))),D157)))</f>
        <v xml:space="preserve"> </v>
      </c>
      <c r="N157" s="250" t="str">
        <f>IF($A157="N/A"," ",IF(Pricetype1=2,MAX(E157,0),IF(OR(Pricetype1=1,Pricetype1=4),IF(E157=0,0,(_xll.EURO(E157,Strikeprice1,0,0,($AK157+IF(Smile=TRUE,VLOOKUP(MAX(-5,Strikeprice1-E157),Volsmile,2),0)),($A157-DateToday)+15,IF(Pricetype1=1,1,0),0))),E157)))</f>
        <v xml:space="preserve"> </v>
      </c>
      <c r="O157" s="250" t="str">
        <f>IF($A157="N/A"," ",IF(Pricetype1=2,MAX(F157,0),IF(OR(Pricetype1=1,Pricetype1=4),IF(F157=0,0,(_xll.EURO(F157,Strikeprice1,0,0,($AK157+IF(Smile=TRUE,VLOOKUP(MAX(-5,Strikeprice1-F157),Volsmile,2),0)),($A157-DateToday)+15,IF(Pricetype1=1,1,0),0))),F157)))</f>
        <v xml:space="preserve"> </v>
      </c>
      <c r="P157" s="250" t="str">
        <f>IF($A157="N/A"," ",IF(Pricetype1=2,MAX(G157,0),IF(OR(Pricetype1=1,Pricetype1=4),IF(G157=0,0,(_xll.EURO(G157,Strikeprice1,0,0,($AK157+IF(Smile=TRUE,VLOOKUP(MAX(-5,Strikeprice1-G157),Volsmile,2),0)),($A157-DateToday)+15,IF(Pricetype1=1,1,0),0))),G157)))</f>
        <v xml:space="preserve"> </v>
      </c>
      <c r="Q157" s="250" t="str">
        <f>IF($A157="N/A"," ",IF(Pricetype1=2,MAX(H157,0),IF(OR(Pricetype1=1,Pricetype1=4),IF(H157=0,0,(_xll.EURO(H157,Strikeprice1,0,0,($AK157+IF(Smile=TRUE,VLOOKUP(MAX(-5,Strikeprice1-H157),Volsmile,2),0)),($A157-DateToday)+15,IF(Pricetype1=1,1,0),0))),H157)))</f>
        <v xml:space="preserve"> </v>
      </c>
      <c r="R157" s="250" t="str">
        <f>IF($A157="N/A"," ",IF(Pricetype1=2,MAX(I157,0),IF(OR(Pricetype1=1,Pricetype1=4),IF(I157=0,0,(_xll.EURO(I157,Strikeprice1,0,0,($AK157+IF(Smile=TRUE,VLOOKUP(MAX(-5,Strikeprice1-I157),Volsmile,2),0)),($A157-DateToday)+15,IF(Pricetype1=1,1,0),0))),I157)))</f>
        <v xml:space="preserve"> </v>
      </c>
      <c r="S157" s="250" t="str">
        <f>IF($A157="N/A"," ",IF(Pricetype1=2,MAX(J157,0),IF(OR(Pricetype1=1,Pricetype1=4),IF(J157=0,0,(_xll.EURO(J157,Strikeprice1,0,0,($AK157+IF(Smile=TRUE,VLOOKUP(MAX(-5,Strikeprice1-J157),Volsmile,2),0)),($A157-DateToday)+15,IF(Pricetype1=1,1,0),0))),J157)))</f>
        <v xml:space="preserve"> </v>
      </c>
      <c r="T157" s="250" t="str">
        <f>IF($A157="N/A"," ",IF(Pricetype1=2,MAX(K157,0),IF(OR(Pricetype1=1,Pricetype1=4),IF(K157=0,0,(_xll.EURO(K157,Strikeprice1,0,0,($AK157+IF(Smile=TRUE,VLOOKUP(MAX(-5,Strikeprice1-K157),Volsmile,2),0)),($A157-DateToday)+15,IF(Pricetype1=1,1,0),0))),K157)))</f>
        <v xml:space="preserve"> </v>
      </c>
      <c r="U157" s="177" t="str">
        <f t="shared" si="62"/>
        <v xml:space="preserve"> </v>
      </c>
      <c r="V157" s="178" t="str">
        <f t="shared" si="76"/>
        <v xml:space="preserve"> </v>
      </c>
      <c r="W157" s="178" t="str">
        <f t="shared" si="77"/>
        <v xml:space="preserve"> </v>
      </c>
      <c r="X157" s="178" t="str">
        <f t="shared" si="78"/>
        <v xml:space="preserve"> </v>
      </c>
      <c r="Y157" s="178" t="str">
        <f t="shared" si="79"/>
        <v xml:space="preserve"> </v>
      </c>
      <c r="Z157" s="178" t="str">
        <f t="shared" si="80"/>
        <v xml:space="preserve"> </v>
      </c>
      <c r="AA157" s="178" t="str">
        <f t="shared" si="81"/>
        <v xml:space="preserve"> </v>
      </c>
      <c r="AB157" s="178" t="str">
        <f t="shared" si="82"/>
        <v xml:space="preserve"> </v>
      </c>
      <c r="AC157" s="178" t="str">
        <f t="shared" si="83"/>
        <v xml:space="preserve"> </v>
      </c>
      <c r="AD157" s="178" t="str">
        <f t="shared" si="84"/>
        <v xml:space="preserve"> </v>
      </c>
      <c r="AE157" s="178" t="str">
        <f t="shared" si="85"/>
        <v xml:space="preserve"> </v>
      </c>
      <c r="AF157" s="224" t="str">
        <f t="shared" si="86"/>
        <v xml:space="preserve"> </v>
      </c>
      <c r="AG157" s="224" t="str">
        <f t="shared" si="87"/>
        <v xml:space="preserve"> </v>
      </c>
      <c r="AH157" s="224" t="str">
        <f t="shared" si="88"/>
        <v xml:space="preserve"> </v>
      </c>
      <c r="AI157" s="224" t="str">
        <f t="shared" si="63"/>
        <v xml:space="preserve"> </v>
      </c>
      <c r="AJ157" s="224" t="str">
        <f t="shared" si="64"/>
        <v xml:space="preserve"> </v>
      </c>
      <c r="AK157" s="224" t="str">
        <f t="shared" si="89"/>
        <v xml:space="preserve"> </v>
      </c>
      <c r="AL157" s="224" t="str">
        <f>IF($A157="N/A"," ",IF(PV=1,0,'Pricing Inputs1'!R190))</f>
        <v xml:space="preserve"> </v>
      </c>
      <c r="AM157" s="313" t="str">
        <f t="shared" si="65"/>
        <v xml:space="preserve"> </v>
      </c>
      <c r="BQ157" t="str">
        <f t="shared" si="90"/>
        <v xml:space="preserve"> </v>
      </c>
      <c r="BR157" t="str">
        <f t="shared" si="91"/>
        <v xml:space="preserve"> </v>
      </c>
      <c r="BS157" t="str">
        <f t="shared" si="92"/>
        <v xml:space="preserve"> </v>
      </c>
    </row>
    <row r="158" spans="1:71" x14ac:dyDescent="0.2">
      <c r="A158" s="253" t="str">
        <f>IF(A157="N/A","N/A",IF(EDATE(A157,1)&gt;Inputs!$M$5,"N/A",EDATE(A157,1)))</f>
        <v>N/A</v>
      </c>
      <c r="B158" s="324" t="str">
        <f t="shared" si="66"/>
        <v xml:space="preserve"> </v>
      </c>
      <c r="C158" s="433" t="str">
        <f t="shared" si="67"/>
        <v xml:space="preserve"> </v>
      </c>
      <c r="D158" s="172" t="str">
        <f t="shared" si="68"/>
        <v xml:space="preserve"> </v>
      </c>
      <c r="E158" s="172" t="str">
        <f t="shared" si="69"/>
        <v xml:space="preserve"> </v>
      </c>
      <c r="F158" s="172" t="str">
        <f t="shared" si="70"/>
        <v xml:space="preserve"> </v>
      </c>
      <c r="G158" s="172" t="str">
        <f t="shared" si="71"/>
        <v xml:space="preserve"> </v>
      </c>
      <c r="H158" s="172" t="str">
        <f t="shared" si="72"/>
        <v xml:space="preserve"> </v>
      </c>
      <c r="I158" s="172" t="str">
        <f t="shared" si="73"/>
        <v xml:space="preserve"> </v>
      </c>
      <c r="J158" s="172" t="str">
        <f t="shared" si="74"/>
        <v xml:space="preserve"> </v>
      </c>
      <c r="K158" s="172" t="str">
        <f t="shared" si="75"/>
        <v xml:space="preserve"> </v>
      </c>
      <c r="L158" s="250" t="str">
        <f>IF($A158="N/A"," ",IF(Pricetype1=2,MAX(C158,0),IF(OR(Pricetype1=1,Pricetype1=4),IF(C158=0,0,(_xll.EURO(C158,Strikeprice1,0,0,($AH158+IF(Smile=TRUE,VLOOKUP(MAX(-5,Strikeprice1-C158),Volsmile,2),0)),($A158-DateToday)+15,IF(Pricetype1=1,1,0),0))),C158)))</f>
        <v xml:space="preserve"> </v>
      </c>
      <c r="M158" s="250" t="str">
        <f>IF($A158="N/A"," ",IF(Pricetype1=2,MAX(D158,0),IF(OR(Pricetype1=1,Pricetype1=4),IF(D158=0,0,(_xll.EURO(D158,Strikeprice1,0,0,($AH158+IF(Smile=TRUE,VLOOKUP(MAX(-5,Strikeprice1-D158),Volsmile,2),0)),($A158-DateToday)+15,IF(Pricetype1=1,1,0),0))),D158)))</f>
        <v xml:space="preserve"> </v>
      </c>
      <c r="N158" s="250" t="str">
        <f>IF($A158="N/A"," ",IF(Pricetype1=2,MAX(E158,0),IF(OR(Pricetype1=1,Pricetype1=4),IF(E158=0,0,(_xll.EURO(E158,Strikeprice1,0,0,($AK158+IF(Smile=TRUE,VLOOKUP(MAX(-5,Strikeprice1-E158),Volsmile,2),0)),($A158-DateToday)+15,IF(Pricetype1=1,1,0),0))),E158)))</f>
        <v xml:space="preserve"> </v>
      </c>
      <c r="O158" s="250" t="str">
        <f>IF($A158="N/A"," ",IF(Pricetype1=2,MAX(F158,0),IF(OR(Pricetype1=1,Pricetype1=4),IF(F158=0,0,(_xll.EURO(F158,Strikeprice1,0,0,($AK158+IF(Smile=TRUE,VLOOKUP(MAX(-5,Strikeprice1-F158),Volsmile,2),0)),($A158-DateToday)+15,IF(Pricetype1=1,1,0),0))),F158)))</f>
        <v xml:space="preserve"> </v>
      </c>
      <c r="P158" s="250" t="str">
        <f>IF($A158="N/A"," ",IF(Pricetype1=2,MAX(G158,0),IF(OR(Pricetype1=1,Pricetype1=4),IF(G158=0,0,(_xll.EURO(G158,Strikeprice1,0,0,($AK158+IF(Smile=TRUE,VLOOKUP(MAX(-5,Strikeprice1-G158),Volsmile,2),0)),($A158-DateToday)+15,IF(Pricetype1=1,1,0),0))),G158)))</f>
        <v xml:space="preserve"> </v>
      </c>
      <c r="Q158" s="250" t="str">
        <f>IF($A158="N/A"," ",IF(Pricetype1=2,MAX(H158,0),IF(OR(Pricetype1=1,Pricetype1=4),IF(H158=0,0,(_xll.EURO(H158,Strikeprice1,0,0,($AK158+IF(Smile=TRUE,VLOOKUP(MAX(-5,Strikeprice1-H158),Volsmile,2),0)),($A158-DateToday)+15,IF(Pricetype1=1,1,0),0))),H158)))</f>
        <v xml:space="preserve"> </v>
      </c>
      <c r="R158" s="250" t="str">
        <f>IF($A158="N/A"," ",IF(Pricetype1=2,MAX(I158,0),IF(OR(Pricetype1=1,Pricetype1=4),IF(I158=0,0,(_xll.EURO(I158,Strikeprice1,0,0,($AK158+IF(Smile=TRUE,VLOOKUP(MAX(-5,Strikeprice1-I158),Volsmile,2),0)),($A158-DateToday)+15,IF(Pricetype1=1,1,0),0))),I158)))</f>
        <v xml:space="preserve"> </v>
      </c>
      <c r="S158" s="250" t="str">
        <f>IF($A158="N/A"," ",IF(Pricetype1=2,MAX(J158,0),IF(OR(Pricetype1=1,Pricetype1=4),IF(J158=0,0,(_xll.EURO(J158,Strikeprice1,0,0,($AK158+IF(Smile=TRUE,VLOOKUP(MAX(-5,Strikeprice1-J158),Volsmile,2),0)),($A158-DateToday)+15,IF(Pricetype1=1,1,0),0))),J158)))</f>
        <v xml:space="preserve"> </v>
      </c>
      <c r="T158" s="250" t="str">
        <f>IF($A158="N/A"," ",IF(Pricetype1=2,MAX(K158,0),IF(OR(Pricetype1=1,Pricetype1=4),IF(K158=0,0,(_xll.EURO(K158,Strikeprice1,0,0,($AK158+IF(Smile=TRUE,VLOOKUP(MAX(-5,Strikeprice1-K158),Volsmile,2),0)),($A158-DateToday)+15,IF(Pricetype1=1,1,0),0))),K158)))</f>
        <v xml:space="preserve"> </v>
      </c>
      <c r="U158" s="177" t="str">
        <f t="shared" si="62"/>
        <v xml:space="preserve"> </v>
      </c>
      <c r="V158" s="178" t="str">
        <f t="shared" si="76"/>
        <v xml:space="preserve"> </v>
      </c>
      <c r="W158" s="178" t="str">
        <f t="shared" si="77"/>
        <v xml:space="preserve"> </v>
      </c>
      <c r="X158" s="178" t="str">
        <f t="shared" si="78"/>
        <v xml:space="preserve"> </v>
      </c>
      <c r="Y158" s="178" t="str">
        <f t="shared" si="79"/>
        <v xml:space="preserve"> </v>
      </c>
      <c r="Z158" s="178" t="str">
        <f t="shared" si="80"/>
        <v xml:space="preserve"> </v>
      </c>
      <c r="AA158" s="178" t="str">
        <f t="shared" si="81"/>
        <v xml:space="preserve"> </v>
      </c>
      <c r="AB158" s="178" t="str">
        <f t="shared" si="82"/>
        <v xml:space="preserve"> </v>
      </c>
      <c r="AC158" s="178" t="str">
        <f t="shared" si="83"/>
        <v xml:space="preserve"> </v>
      </c>
      <c r="AD158" s="178" t="str">
        <f t="shared" si="84"/>
        <v xml:space="preserve"> </v>
      </c>
      <c r="AE158" s="178" t="str">
        <f t="shared" si="85"/>
        <v xml:space="preserve"> </v>
      </c>
      <c r="AF158" s="224" t="str">
        <f t="shared" si="86"/>
        <v xml:space="preserve"> </v>
      </c>
      <c r="AG158" s="224" t="str">
        <f t="shared" si="87"/>
        <v xml:space="preserve"> </v>
      </c>
      <c r="AH158" s="224" t="str">
        <f t="shared" si="88"/>
        <v xml:space="preserve"> </v>
      </c>
      <c r="AI158" s="224" t="str">
        <f t="shared" si="63"/>
        <v xml:space="preserve"> </v>
      </c>
      <c r="AJ158" s="224" t="str">
        <f t="shared" si="64"/>
        <v xml:space="preserve"> </v>
      </c>
      <c r="AK158" s="224" t="str">
        <f t="shared" si="89"/>
        <v xml:space="preserve"> </v>
      </c>
      <c r="AL158" s="224" t="str">
        <f>IF($A158="N/A"," ",IF(PV=1,0,'Pricing Inputs1'!R191))</f>
        <v xml:space="preserve"> </v>
      </c>
      <c r="AM158" s="313" t="str">
        <f t="shared" si="65"/>
        <v xml:space="preserve"> </v>
      </c>
      <c r="BQ158" t="str">
        <f t="shared" si="90"/>
        <v xml:space="preserve"> </v>
      </c>
      <c r="BR158" t="str">
        <f t="shared" si="91"/>
        <v xml:space="preserve"> </v>
      </c>
      <c r="BS158" t="str">
        <f t="shared" si="92"/>
        <v xml:space="preserve"> </v>
      </c>
    </row>
    <row r="159" spans="1:71" x14ac:dyDescent="0.2">
      <c r="A159" s="253" t="str">
        <f>IF(A158="N/A","N/A",IF(EDATE(A158,1)&gt;Inputs!$M$5,"N/A",EDATE(A158,1)))</f>
        <v>N/A</v>
      </c>
      <c r="B159" s="324" t="str">
        <f t="shared" si="66"/>
        <v xml:space="preserve"> </v>
      </c>
      <c r="C159" s="433" t="str">
        <f t="shared" si="67"/>
        <v xml:space="preserve"> </v>
      </c>
      <c r="D159" s="172" t="str">
        <f t="shared" si="68"/>
        <v xml:space="preserve"> </v>
      </c>
      <c r="E159" s="172" t="str">
        <f t="shared" si="69"/>
        <v xml:space="preserve"> </v>
      </c>
      <c r="F159" s="172" t="str">
        <f t="shared" si="70"/>
        <v xml:space="preserve"> </v>
      </c>
      <c r="G159" s="172" t="str">
        <f t="shared" si="71"/>
        <v xml:space="preserve"> </v>
      </c>
      <c r="H159" s="172" t="str">
        <f t="shared" si="72"/>
        <v xml:space="preserve"> </v>
      </c>
      <c r="I159" s="172" t="str">
        <f t="shared" si="73"/>
        <v xml:space="preserve"> </v>
      </c>
      <c r="J159" s="172" t="str">
        <f t="shared" si="74"/>
        <v xml:space="preserve"> </v>
      </c>
      <c r="K159" s="172" t="str">
        <f t="shared" si="75"/>
        <v xml:space="preserve"> </v>
      </c>
      <c r="L159" s="250" t="str">
        <f>IF($A159="N/A"," ",IF(Pricetype1=2,MAX(C159,0),IF(OR(Pricetype1=1,Pricetype1=4),IF(C159=0,0,(_xll.EURO(C159,Strikeprice1,0,0,($AH159+IF(Smile=TRUE,VLOOKUP(MAX(-5,Strikeprice1-C159),Volsmile,2),0)),($A159-DateToday)+15,IF(Pricetype1=1,1,0),0))),C159)))</f>
        <v xml:space="preserve"> </v>
      </c>
      <c r="M159" s="250" t="str">
        <f>IF($A159="N/A"," ",IF(Pricetype1=2,MAX(D159,0),IF(OR(Pricetype1=1,Pricetype1=4),IF(D159=0,0,(_xll.EURO(D159,Strikeprice1,0,0,($AH159+IF(Smile=TRUE,VLOOKUP(MAX(-5,Strikeprice1-D159),Volsmile,2),0)),($A159-DateToday)+15,IF(Pricetype1=1,1,0),0))),D159)))</f>
        <v xml:space="preserve"> </v>
      </c>
      <c r="N159" s="250" t="str">
        <f>IF($A159="N/A"," ",IF(Pricetype1=2,MAX(E159,0),IF(OR(Pricetype1=1,Pricetype1=4),IF(E159=0,0,(_xll.EURO(E159,Strikeprice1,0,0,($AK159+IF(Smile=TRUE,VLOOKUP(MAX(-5,Strikeprice1-E159),Volsmile,2),0)),($A159-DateToday)+15,IF(Pricetype1=1,1,0),0))),E159)))</f>
        <v xml:space="preserve"> </v>
      </c>
      <c r="O159" s="250" t="str">
        <f>IF($A159="N/A"," ",IF(Pricetype1=2,MAX(F159,0),IF(OR(Pricetype1=1,Pricetype1=4),IF(F159=0,0,(_xll.EURO(F159,Strikeprice1,0,0,($AK159+IF(Smile=TRUE,VLOOKUP(MAX(-5,Strikeprice1-F159),Volsmile,2),0)),($A159-DateToday)+15,IF(Pricetype1=1,1,0),0))),F159)))</f>
        <v xml:space="preserve"> </v>
      </c>
      <c r="P159" s="250" t="str">
        <f>IF($A159="N/A"," ",IF(Pricetype1=2,MAX(G159,0),IF(OR(Pricetype1=1,Pricetype1=4),IF(G159=0,0,(_xll.EURO(G159,Strikeprice1,0,0,($AK159+IF(Smile=TRUE,VLOOKUP(MAX(-5,Strikeprice1-G159),Volsmile,2),0)),($A159-DateToday)+15,IF(Pricetype1=1,1,0),0))),G159)))</f>
        <v xml:space="preserve"> </v>
      </c>
      <c r="Q159" s="250" t="str">
        <f>IF($A159="N/A"," ",IF(Pricetype1=2,MAX(H159,0),IF(OR(Pricetype1=1,Pricetype1=4),IF(H159=0,0,(_xll.EURO(H159,Strikeprice1,0,0,($AK159+IF(Smile=TRUE,VLOOKUP(MAX(-5,Strikeprice1-H159),Volsmile,2),0)),($A159-DateToday)+15,IF(Pricetype1=1,1,0),0))),H159)))</f>
        <v xml:space="preserve"> </v>
      </c>
      <c r="R159" s="250" t="str">
        <f>IF($A159="N/A"," ",IF(Pricetype1=2,MAX(I159,0),IF(OR(Pricetype1=1,Pricetype1=4),IF(I159=0,0,(_xll.EURO(I159,Strikeprice1,0,0,($AK159+IF(Smile=TRUE,VLOOKUP(MAX(-5,Strikeprice1-I159),Volsmile,2),0)),($A159-DateToday)+15,IF(Pricetype1=1,1,0),0))),I159)))</f>
        <v xml:space="preserve"> </v>
      </c>
      <c r="S159" s="250" t="str">
        <f>IF($A159="N/A"," ",IF(Pricetype1=2,MAX(J159,0),IF(OR(Pricetype1=1,Pricetype1=4),IF(J159=0,0,(_xll.EURO(J159,Strikeprice1,0,0,($AK159+IF(Smile=TRUE,VLOOKUP(MAX(-5,Strikeprice1-J159),Volsmile,2),0)),($A159-DateToday)+15,IF(Pricetype1=1,1,0),0))),J159)))</f>
        <v xml:space="preserve"> </v>
      </c>
      <c r="T159" s="250" t="str">
        <f>IF($A159="N/A"," ",IF(Pricetype1=2,MAX(K159,0),IF(OR(Pricetype1=1,Pricetype1=4),IF(K159=0,0,(_xll.EURO(K159,Strikeprice1,0,0,($AK159+IF(Smile=TRUE,VLOOKUP(MAX(-5,Strikeprice1-K159),Volsmile,2),0)),($A159-DateToday)+15,IF(Pricetype1=1,1,0),0))),K159)))</f>
        <v xml:space="preserve"> </v>
      </c>
      <c r="U159" s="177" t="str">
        <f t="shared" si="62"/>
        <v xml:space="preserve"> </v>
      </c>
      <c r="V159" s="178" t="str">
        <f t="shared" si="76"/>
        <v xml:space="preserve"> </v>
      </c>
      <c r="W159" s="178" t="str">
        <f t="shared" si="77"/>
        <v xml:space="preserve"> </v>
      </c>
      <c r="X159" s="178" t="str">
        <f t="shared" si="78"/>
        <v xml:space="preserve"> </v>
      </c>
      <c r="Y159" s="178" t="str">
        <f t="shared" si="79"/>
        <v xml:space="preserve"> </v>
      </c>
      <c r="Z159" s="178" t="str">
        <f t="shared" si="80"/>
        <v xml:space="preserve"> </v>
      </c>
      <c r="AA159" s="178" t="str">
        <f t="shared" si="81"/>
        <v xml:space="preserve"> </v>
      </c>
      <c r="AB159" s="178" t="str">
        <f t="shared" si="82"/>
        <v xml:space="preserve"> </v>
      </c>
      <c r="AC159" s="178" t="str">
        <f t="shared" si="83"/>
        <v xml:space="preserve"> </v>
      </c>
      <c r="AD159" s="178" t="str">
        <f t="shared" si="84"/>
        <v xml:space="preserve"> </v>
      </c>
      <c r="AE159" s="178" t="str">
        <f t="shared" si="85"/>
        <v xml:space="preserve"> </v>
      </c>
      <c r="AF159" s="224" t="str">
        <f t="shared" si="86"/>
        <v xml:space="preserve"> </v>
      </c>
      <c r="AG159" s="224" t="str">
        <f t="shared" si="87"/>
        <v xml:space="preserve"> </v>
      </c>
      <c r="AH159" s="224" t="str">
        <f t="shared" si="88"/>
        <v xml:space="preserve"> </v>
      </c>
      <c r="AI159" s="224" t="str">
        <f t="shared" si="63"/>
        <v xml:space="preserve"> </v>
      </c>
      <c r="AJ159" s="224" t="str">
        <f t="shared" si="64"/>
        <v xml:space="preserve"> </v>
      </c>
      <c r="AK159" s="224" t="str">
        <f t="shared" si="89"/>
        <v xml:space="preserve"> </v>
      </c>
      <c r="AL159" s="224" t="str">
        <f>IF($A159="N/A"," ",IF(PV=1,0,'Pricing Inputs1'!R192))</f>
        <v xml:space="preserve"> </v>
      </c>
      <c r="AM159" s="313" t="str">
        <f t="shared" si="65"/>
        <v xml:space="preserve"> </v>
      </c>
      <c r="BQ159" t="str">
        <f t="shared" si="90"/>
        <v xml:space="preserve"> </v>
      </c>
      <c r="BR159" t="str">
        <f t="shared" si="91"/>
        <v xml:space="preserve"> </v>
      </c>
      <c r="BS159" t="str">
        <f t="shared" si="92"/>
        <v xml:space="preserve"> </v>
      </c>
    </row>
    <row r="160" spans="1:71" x14ac:dyDescent="0.2">
      <c r="A160" s="253" t="str">
        <f>IF(A159="N/A","N/A",IF(EDATE(A159,1)&gt;Inputs!$M$5,"N/A",EDATE(A159,1)))</f>
        <v>N/A</v>
      </c>
      <c r="B160" s="324" t="str">
        <f t="shared" si="66"/>
        <v xml:space="preserve"> </v>
      </c>
      <c r="C160" s="433" t="str">
        <f t="shared" si="67"/>
        <v xml:space="preserve"> </v>
      </c>
      <c r="D160" s="172" t="str">
        <f t="shared" si="68"/>
        <v xml:space="preserve"> </v>
      </c>
      <c r="E160" s="172" t="str">
        <f t="shared" si="69"/>
        <v xml:space="preserve"> </v>
      </c>
      <c r="F160" s="172" t="str">
        <f t="shared" si="70"/>
        <v xml:space="preserve"> </v>
      </c>
      <c r="G160" s="172" t="str">
        <f t="shared" si="71"/>
        <v xml:space="preserve"> </v>
      </c>
      <c r="H160" s="172" t="str">
        <f t="shared" si="72"/>
        <v xml:space="preserve"> </v>
      </c>
      <c r="I160" s="172" t="str">
        <f t="shared" si="73"/>
        <v xml:space="preserve"> </v>
      </c>
      <c r="J160" s="172" t="str">
        <f t="shared" si="74"/>
        <v xml:space="preserve"> </v>
      </c>
      <c r="K160" s="172" t="str">
        <f t="shared" si="75"/>
        <v xml:space="preserve"> </v>
      </c>
      <c r="L160" s="250" t="str">
        <f>IF($A160="N/A"," ",IF(Pricetype1=2,MAX(C160,0),IF(OR(Pricetype1=1,Pricetype1=4),IF(C160=0,0,(_xll.EURO(C160,Strikeprice1,0,0,($AH160+IF(Smile=TRUE,VLOOKUP(MAX(-5,Strikeprice1-C160),Volsmile,2),0)),($A160-DateToday)+15,IF(Pricetype1=1,1,0),0))),C160)))</f>
        <v xml:space="preserve"> </v>
      </c>
      <c r="M160" s="250" t="str">
        <f>IF($A160="N/A"," ",IF(Pricetype1=2,MAX(D160,0),IF(OR(Pricetype1=1,Pricetype1=4),IF(D160=0,0,(_xll.EURO(D160,Strikeprice1,0,0,($AH160+IF(Smile=TRUE,VLOOKUP(MAX(-5,Strikeprice1-D160),Volsmile,2),0)),($A160-DateToday)+15,IF(Pricetype1=1,1,0),0))),D160)))</f>
        <v xml:space="preserve"> </v>
      </c>
      <c r="N160" s="250" t="str">
        <f>IF($A160="N/A"," ",IF(Pricetype1=2,MAX(E160,0),IF(OR(Pricetype1=1,Pricetype1=4),IF(E160=0,0,(_xll.EURO(E160,Strikeprice1,0,0,($AK160+IF(Smile=TRUE,VLOOKUP(MAX(-5,Strikeprice1-E160),Volsmile,2),0)),($A160-DateToday)+15,IF(Pricetype1=1,1,0),0))),E160)))</f>
        <v xml:space="preserve"> </v>
      </c>
      <c r="O160" s="250" t="str">
        <f>IF($A160="N/A"," ",IF(Pricetype1=2,MAX(F160,0),IF(OR(Pricetype1=1,Pricetype1=4),IF(F160=0,0,(_xll.EURO(F160,Strikeprice1,0,0,($AK160+IF(Smile=TRUE,VLOOKUP(MAX(-5,Strikeprice1-F160),Volsmile,2),0)),($A160-DateToday)+15,IF(Pricetype1=1,1,0),0))),F160)))</f>
        <v xml:space="preserve"> </v>
      </c>
      <c r="P160" s="250" t="str">
        <f>IF($A160="N/A"," ",IF(Pricetype1=2,MAX(G160,0),IF(OR(Pricetype1=1,Pricetype1=4),IF(G160=0,0,(_xll.EURO(G160,Strikeprice1,0,0,($AK160+IF(Smile=TRUE,VLOOKUP(MAX(-5,Strikeprice1-G160),Volsmile,2),0)),($A160-DateToday)+15,IF(Pricetype1=1,1,0),0))),G160)))</f>
        <v xml:space="preserve"> </v>
      </c>
      <c r="Q160" s="250" t="str">
        <f>IF($A160="N/A"," ",IF(Pricetype1=2,MAX(H160,0),IF(OR(Pricetype1=1,Pricetype1=4),IF(H160=0,0,(_xll.EURO(H160,Strikeprice1,0,0,($AK160+IF(Smile=TRUE,VLOOKUP(MAX(-5,Strikeprice1-H160),Volsmile,2),0)),($A160-DateToday)+15,IF(Pricetype1=1,1,0),0))),H160)))</f>
        <v xml:space="preserve"> </v>
      </c>
      <c r="R160" s="250" t="str">
        <f>IF($A160="N/A"," ",IF(Pricetype1=2,MAX(I160,0),IF(OR(Pricetype1=1,Pricetype1=4),IF(I160=0,0,(_xll.EURO(I160,Strikeprice1,0,0,($AK160+IF(Smile=TRUE,VLOOKUP(MAX(-5,Strikeprice1-I160),Volsmile,2),0)),($A160-DateToday)+15,IF(Pricetype1=1,1,0),0))),I160)))</f>
        <v xml:space="preserve"> </v>
      </c>
      <c r="S160" s="250" t="str">
        <f>IF($A160="N/A"," ",IF(Pricetype1=2,MAX(J160,0),IF(OR(Pricetype1=1,Pricetype1=4),IF(J160=0,0,(_xll.EURO(J160,Strikeprice1,0,0,($AK160+IF(Smile=TRUE,VLOOKUP(MAX(-5,Strikeprice1-J160),Volsmile,2),0)),($A160-DateToday)+15,IF(Pricetype1=1,1,0),0))),J160)))</f>
        <v xml:space="preserve"> </v>
      </c>
      <c r="T160" s="250" t="str">
        <f>IF($A160="N/A"," ",IF(Pricetype1=2,MAX(K160,0),IF(OR(Pricetype1=1,Pricetype1=4),IF(K160=0,0,(_xll.EURO(K160,Strikeprice1,0,0,($AK160+IF(Smile=TRUE,VLOOKUP(MAX(-5,Strikeprice1-K160),Volsmile,2),0)),($A160-DateToday)+15,IF(Pricetype1=1,1,0),0))),K160)))</f>
        <v xml:space="preserve"> </v>
      </c>
      <c r="U160" s="177" t="str">
        <f t="shared" si="62"/>
        <v xml:space="preserve"> </v>
      </c>
      <c r="V160" s="178" t="str">
        <f t="shared" si="76"/>
        <v xml:space="preserve"> </v>
      </c>
      <c r="W160" s="178" t="str">
        <f t="shared" si="77"/>
        <v xml:space="preserve"> </v>
      </c>
      <c r="X160" s="178" t="str">
        <f t="shared" si="78"/>
        <v xml:space="preserve"> </v>
      </c>
      <c r="Y160" s="178" t="str">
        <f t="shared" si="79"/>
        <v xml:space="preserve"> </v>
      </c>
      <c r="Z160" s="178" t="str">
        <f t="shared" si="80"/>
        <v xml:space="preserve"> </v>
      </c>
      <c r="AA160" s="178" t="str">
        <f t="shared" si="81"/>
        <v xml:space="preserve"> </v>
      </c>
      <c r="AB160" s="178" t="str">
        <f t="shared" si="82"/>
        <v xml:space="preserve"> </v>
      </c>
      <c r="AC160" s="178" t="str">
        <f t="shared" si="83"/>
        <v xml:space="preserve"> </v>
      </c>
      <c r="AD160" s="178" t="str">
        <f t="shared" si="84"/>
        <v xml:space="preserve"> </v>
      </c>
      <c r="AE160" s="178" t="str">
        <f t="shared" si="85"/>
        <v xml:space="preserve"> </v>
      </c>
      <c r="AF160" s="224" t="str">
        <f t="shared" si="86"/>
        <v xml:space="preserve"> </v>
      </c>
      <c r="AG160" s="224" t="str">
        <f t="shared" si="87"/>
        <v xml:space="preserve"> </v>
      </c>
      <c r="AH160" s="224" t="str">
        <f t="shared" si="88"/>
        <v xml:space="preserve"> </v>
      </c>
      <c r="AI160" s="224" t="str">
        <f t="shared" si="63"/>
        <v xml:space="preserve"> </v>
      </c>
      <c r="AJ160" s="224" t="str">
        <f t="shared" si="64"/>
        <v xml:space="preserve"> </v>
      </c>
      <c r="AK160" s="224" t="str">
        <f t="shared" si="89"/>
        <v xml:space="preserve"> </v>
      </c>
      <c r="AL160" s="224" t="str">
        <f>IF($A160="N/A"," ",IF(PV=1,0,'Pricing Inputs1'!R193))</f>
        <v xml:space="preserve"> </v>
      </c>
      <c r="AM160" s="313" t="str">
        <f t="shared" si="65"/>
        <v xml:space="preserve"> </v>
      </c>
      <c r="BQ160" t="str">
        <f t="shared" si="90"/>
        <v xml:space="preserve"> </v>
      </c>
      <c r="BR160" t="str">
        <f t="shared" si="91"/>
        <v xml:space="preserve"> </v>
      </c>
      <c r="BS160" t="str">
        <f t="shared" si="92"/>
        <v xml:space="preserve"> </v>
      </c>
    </row>
    <row r="161" spans="1:71" x14ac:dyDescent="0.2">
      <c r="A161" s="253" t="str">
        <f>IF(A160="N/A","N/A",IF(EDATE(A160,1)&gt;Inputs!$M$5,"N/A",EDATE(A160,1)))</f>
        <v>N/A</v>
      </c>
      <c r="B161" s="324" t="str">
        <f t="shared" si="66"/>
        <v xml:space="preserve"> </v>
      </c>
      <c r="C161" s="433" t="str">
        <f t="shared" si="67"/>
        <v xml:space="preserve"> </v>
      </c>
      <c r="D161" s="172" t="str">
        <f t="shared" si="68"/>
        <v xml:space="preserve"> </v>
      </c>
      <c r="E161" s="172" t="str">
        <f t="shared" si="69"/>
        <v xml:space="preserve"> </v>
      </c>
      <c r="F161" s="172" t="str">
        <f t="shared" si="70"/>
        <v xml:space="preserve"> </v>
      </c>
      <c r="G161" s="172" t="str">
        <f t="shared" si="71"/>
        <v xml:space="preserve"> </v>
      </c>
      <c r="H161" s="172" t="str">
        <f t="shared" si="72"/>
        <v xml:space="preserve"> </v>
      </c>
      <c r="I161" s="172" t="str">
        <f t="shared" si="73"/>
        <v xml:space="preserve"> </v>
      </c>
      <c r="J161" s="172" t="str">
        <f t="shared" si="74"/>
        <v xml:space="preserve"> </v>
      </c>
      <c r="K161" s="172" t="str">
        <f t="shared" si="75"/>
        <v xml:space="preserve"> </v>
      </c>
      <c r="L161" s="250" t="str">
        <f>IF($A161="N/A"," ",IF(Pricetype1=2,MAX(C161,0),IF(OR(Pricetype1=1,Pricetype1=4),IF(C161=0,0,(_xll.EURO(C161,Strikeprice1,0,0,($AH161+IF(Smile=TRUE,VLOOKUP(MAX(-5,Strikeprice1-C161),Volsmile,2),0)),($A161-DateToday)+15,IF(Pricetype1=1,1,0),0))),C161)))</f>
        <v xml:space="preserve"> </v>
      </c>
      <c r="M161" s="250" t="str">
        <f>IF($A161="N/A"," ",IF(Pricetype1=2,MAX(D161,0),IF(OR(Pricetype1=1,Pricetype1=4),IF(D161=0,0,(_xll.EURO(D161,Strikeprice1,0,0,($AH161+IF(Smile=TRUE,VLOOKUP(MAX(-5,Strikeprice1-D161),Volsmile,2),0)),($A161-DateToday)+15,IF(Pricetype1=1,1,0),0))),D161)))</f>
        <v xml:space="preserve"> </v>
      </c>
      <c r="N161" s="250" t="str">
        <f>IF($A161="N/A"," ",IF(Pricetype1=2,MAX(E161,0),IF(OR(Pricetype1=1,Pricetype1=4),IF(E161=0,0,(_xll.EURO(E161,Strikeprice1,0,0,($AK161+IF(Smile=TRUE,VLOOKUP(MAX(-5,Strikeprice1-E161),Volsmile,2),0)),($A161-DateToday)+15,IF(Pricetype1=1,1,0),0))),E161)))</f>
        <v xml:space="preserve"> </v>
      </c>
      <c r="O161" s="250" t="str">
        <f>IF($A161="N/A"," ",IF(Pricetype1=2,MAX(F161,0),IF(OR(Pricetype1=1,Pricetype1=4),IF(F161=0,0,(_xll.EURO(F161,Strikeprice1,0,0,($AK161+IF(Smile=TRUE,VLOOKUP(MAX(-5,Strikeprice1-F161),Volsmile,2),0)),($A161-DateToday)+15,IF(Pricetype1=1,1,0),0))),F161)))</f>
        <v xml:space="preserve"> </v>
      </c>
      <c r="P161" s="250" t="str">
        <f>IF($A161="N/A"," ",IF(Pricetype1=2,MAX(G161,0),IF(OR(Pricetype1=1,Pricetype1=4),IF(G161=0,0,(_xll.EURO(G161,Strikeprice1,0,0,($AK161+IF(Smile=TRUE,VLOOKUP(MAX(-5,Strikeprice1-G161),Volsmile,2),0)),($A161-DateToday)+15,IF(Pricetype1=1,1,0),0))),G161)))</f>
        <v xml:space="preserve"> </v>
      </c>
      <c r="Q161" s="250" t="str">
        <f>IF($A161="N/A"," ",IF(Pricetype1=2,MAX(H161,0),IF(OR(Pricetype1=1,Pricetype1=4),IF(H161=0,0,(_xll.EURO(H161,Strikeprice1,0,0,($AK161+IF(Smile=TRUE,VLOOKUP(MAX(-5,Strikeprice1-H161),Volsmile,2),0)),($A161-DateToday)+15,IF(Pricetype1=1,1,0),0))),H161)))</f>
        <v xml:space="preserve"> </v>
      </c>
      <c r="R161" s="250" t="str">
        <f>IF($A161="N/A"," ",IF(Pricetype1=2,MAX(I161,0),IF(OR(Pricetype1=1,Pricetype1=4),IF(I161=0,0,(_xll.EURO(I161,Strikeprice1,0,0,($AK161+IF(Smile=TRUE,VLOOKUP(MAX(-5,Strikeprice1-I161),Volsmile,2),0)),($A161-DateToday)+15,IF(Pricetype1=1,1,0),0))),I161)))</f>
        <v xml:space="preserve"> </v>
      </c>
      <c r="S161" s="250" t="str">
        <f>IF($A161="N/A"," ",IF(Pricetype1=2,MAX(J161,0),IF(OR(Pricetype1=1,Pricetype1=4),IF(J161=0,0,(_xll.EURO(J161,Strikeprice1,0,0,($AK161+IF(Smile=TRUE,VLOOKUP(MAX(-5,Strikeprice1-J161),Volsmile,2),0)),($A161-DateToday)+15,IF(Pricetype1=1,1,0),0))),J161)))</f>
        <v xml:space="preserve"> </v>
      </c>
      <c r="T161" s="250" t="str">
        <f>IF($A161="N/A"," ",IF(Pricetype1=2,MAX(K161,0),IF(OR(Pricetype1=1,Pricetype1=4),IF(K161=0,0,(_xll.EURO(K161,Strikeprice1,0,0,($AK161+IF(Smile=TRUE,VLOOKUP(MAX(-5,Strikeprice1-K161),Volsmile,2),0)),($A161-DateToday)+15,IF(Pricetype1=1,1,0),0))),K161)))</f>
        <v xml:space="preserve"> </v>
      </c>
      <c r="U161" s="177" t="str">
        <f t="shared" si="62"/>
        <v xml:space="preserve"> </v>
      </c>
      <c r="V161" s="178" t="str">
        <f t="shared" si="76"/>
        <v xml:space="preserve"> </v>
      </c>
      <c r="W161" s="178" t="str">
        <f t="shared" si="77"/>
        <v xml:space="preserve"> </v>
      </c>
      <c r="X161" s="178" t="str">
        <f t="shared" si="78"/>
        <v xml:space="preserve"> </v>
      </c>
      <c r="Y161" s="178" t="str">
        <f t="shared" si="79"/>
        <v xml:space="preserve"> </v>
      </c>
      <c r="Z161" s="178" t="str">
        <f t="shared" si="80"/>
        <v xml:space="preserve"> </v>
      </c>
      <c r="AA161" s="178" t="str">
        <f t="shared" si="81"/>
        <v xml:space="preserve"> </v>
      </c>
      <c r="AB161" s="178" t="str">
        <f t="shared" si="82"/>
        <v xml:space="preserve"> </v>
      </c>
      <c r="AC161" s="178" t="str">
        <f t="shared" si="83"/>
        <v xml:space="preserve"> </v>
      </c>
      <c r="AD161" s="178" t="str">
        <f t="shared" si="84"/>
        <v xml:space="preserve"> </v>
      </c>
      <c r="AE161" s="178" t="str">
        <f t="shared" si="85"/>
        <v xml:space="preserve"> </v>
      </c>
      <c r="AF161" s="224" t="str">
        <f t="shared" si="86"/>
        <v xml:space="preserve"> </v>
      </c>
      <c r="AG161" s="224" t="str">
        <f t="shared" si="87"/>
        <v xml:space="preserve"> </v>
      </c>
      <c r="AH161" s="224" t="str">
        <f t="shared" si="88"/>
        <v xml:space="preserve"> </v>
      </c>
      <c r="AI161" s="224" t="str">
        <f t="shared" si="63"/>
        <v xml:space="preserve"> </v>
      </c>
      <c r="AJ161" s="224" t="str">
        <f t="shared" si="64"/>
        <v xml:space="preserve"> </v>
      </c>
      <c r="AK161" s="224" t="str">
        <f t="shared" si="89"/>
        <v xml:space="preserve"> </v>
      </c>
      <c r="AL161" s="224" t="str">
        <f>IF($A161="N/A"," ",IF(PV=1,0,'Pricing Inputs1'!R194))</f>
        <v xml:space="preserve"> </v>
      </c>
      <c r="AM161" s="313" t="str">
        <f t="shared" si="65"/>
        <v xml:space="preserve"> </v>
      </c>
      <c r="BQ161" t="str">
        <f t="shared" si="90"/>
        <v xml:space="preserve"> </v>
      </c>
      <c r="BR161" t="str">
        <f t="shared" si="91"/>
        <v xml:space="preserve"> </v>
      </c>
      <c r="BS161" t="str">
        <f t="shared" si="92"/>
        <v xml:space="preserve"> </v>
      </c>
    </row>
    <row r="162" spans="1:71" x14ac:dyDescent="0.2">
      <c r="A162" s="253" t="str">
        <f>IF(A161="N/A","N/A",IF(EDATE(A161,1)&gt;Inputs!$M$5,"N/A",EDATE(A161,1)))</f>
        <v>N/A</v>
      </c>
      <c r="B162" s="324" t="str">
        <f t="shared" si="66"/>
        <v xml:space="preserve"> </v>
      </c>
      <c r="C162" s="433" t="str">
        <f t="shared" si="67"/>
        <v xml:space="preserve"> </v>
      </c>
      <c r="D162" s="172" t="str">
        <f t="shared" si="68"/>
        <v xml:space="preserve"> </v>
      </c>
      <c r="E162" s="172" t="str">
        <f t="shared" si="69"/>
        <v xml:space="preserve"> </v>
      </c>
      <c r="F162" s="172" t="str">
        <f t="shared" si="70"/>
        <v xml:space="preserve"> </v>
      </c>
      <c r="G162" s="172" t="str">
        <f t="shared" si="71"/>
        <v xml:space="preserve"> </v>
      </c>
      <c r="H162" s="172" t="str">
        <f t="shared" si="72"/>
        <v xml:space="preserve"> </v>
      </c>
      <c r="I162" s="172" t="str">
        <f t="shared" si="73"/>
        <v xml:space="preserve"> </v>
      </c>
      <c r="J162" s="172" t="str">
        <f t="shared" si="74"/>
        <v xml:space="preserve"> </v>
      </c>
      <c r="K162" s="172" t="str">
        <f t="shared" si="75"/>
        <v xml:space="preserve"> </v>
      </c>
      <c r="L162" s="250" t="str">
        <f>IF($A162="N/A"," ",IF(Pricetype1=2,MAX(C162,0),IF(OR(Pricetype1=1,Pricetype1=4),IF(C162=0,0,(_xll.EURO(C162,Strikeprice1,0,0,($AH162+IF(Smile=TRUE,VLOOKUP(MAX(-5,Strikeprice1-C162),Volsmile,2),0)),($A162-DateToday)+15,IF(Pricetype1=1,1,0),0))),C162)))</f>
        <v xml:space="preserve"> </v>
      </c>
      <c r="M162" s="250" t="str">
        <f>IF($A162="N/A"," ",IF(Pricetype1=2,MAX(D162,0),IF(OR(Pricetype1=1,Pricetype1=4),IF(D162=0,0,(_xll.EURO(D162,Strikeprice1,0,0,($AH162+IF(Smile=TRUE,VLOOKUP(MAX(-5,Strikeprice1-D162),Volsmile,2),0)),($A162-DateToday)+15,IF(Pricetype1=1,1,0),0))),D162)))</f>
        <v xml:space="preserve"> </v>
      </c>
      <c r="N162" s="250" t="str">
        <f>IF($A162="N/A"," ",IF(Pricetype1=2,MAX(E162,0),IF(OR(Pricetype1=1,Pricetype1=4),IF(E162=0,0,(_xll.EURO(E162,Strikeprice1,0,0,($AK162+IF(Smile=TRUE,VLOOKUP(MAX(-5,Strikeprice1-E162),Volsmile,2),0)),($A162-DateToday)+15,IF(Pricetype1=1,1,0),0))),E162)))</f>
        <v xml:space="preserve"> </v>
      </c>
      <c r="O162" s="250" t="str">
        <f>IF($A162="N/A"," ",IF(Pricetype1=2,MAX(F162,0),IF(OR(Pricetype1=1,Pricetype1=4),IF(F162=0,0,(_xll.EURO(F162,Strikeprice1,0,0,($AK162+IF(Smile=TRUE,VLOOKUP(MAX(-5,Strikeprice1-F162),Volsmile,2),0)),($A162-DateToday)+15,IF(Pricetype1=1,1,0),0))),F162)))</f>
        <v xml:space="preserve"> </v>
      </c>
      <c r="P162" s="250" t="str">
        <f>IF($A162="N/A"," ",IF(Pricetype1=2,MAX(G162,0),IF(OR(Pricetype1=1,Pricetype1=4),IF(G162=0,0,(_xll.EURO(G162,Strikeprice1,0,0,($AK162+IF(Smile=TRUE,VLOOKUP(MAX(-5,Strikeprice1-G162),Volsmile,2),0)),($A162-DateToday)+15,IF(Pricetype1=1,1,0),0))),G162)))</f>
        <v xml:space="preserve"> </v>
      </c>
      <c r="Q162" s="250" t="str">
        <f>IF($A162="N/A"," ",IF(Pricetype1=2,MAX(H162,0),IF(OR(Pricetype1=1,Pricetype1=4),IF(H162=0,0,(_xll.EURO(H162,Strikeprice1,0,0,($AK162+IF(Smile=TRUE,VLOOKUP(MAX(-5,Strikeprice1-H162),Volsmile,2),0)),($A162-DateToday)+15,IF(Pricetype1=1,1,0),0))),H162)))</f>
        <v xml:space="preserve"> </v>
      </c>
      <c r="R162" s="250" t="str">
        <f>IF($A162="N/A"," ",IF(Pricetype1=2,MAX(I162,0),IF(OR(Pricetype1=1,Pricetype1=4),IF(I162=0,0,(_xll.EURO(I162,Strikeprice1,0,0,($AK162+IF(Smile=TRUE,VLOOKUP(MAX(-5,Strikeprice1-I162),Volsmile,2),0)),($A162-DateToday)+15,IF(Pricetype1=1,1,0),0))),I162)))</f>
        <v xml:space="preserve"> </v>
      </c>
      <c r="S162" s="250" t="str">
        <f>IF($A162="N/A"," ",IF(Pricetype1=2,MAX(J162,0),IF(OR(Pricetype1=1,Pricetype1=4),IF(J162=0,0,(_xll.EURO(J162,Strikeprice1,0,0,($AK162+IF(Smile=TRUE,VLOOKUP(MAX(-5,Strikeprice1-J162),Volsmile,2),0)),($A162-DateToday)+15,IF(Pricetype1=1,1,0),0))),J162)))</f>
        <v xml:space="preserve"> </v>
      </c>
      <c r="T162" s="250" t="str">
        <f>IF($A162="N/A"," ",IF(Pricetype1=2,MAX(K162,0),IF(OR(Pricetype1=1,Pricetype1=4),IF(K162=0,0,(_xll.EURO(K162,Strikeprice1,0,0,($AK162+IF(Smile=TRUE,VLOOKUP(MAX(-5,Strikeprice1-K162),Volsmile,2),0)),($A162-DateToday)+15,IF(Pricetype1=1,1,0),0))),K162)))</f>
        <v xml:space="preserve"> </v>
      </c>
      <c r="U162" s="177" t="str">
        <f t="shared" si="62"/>
        <v xml:space="preserve"> </v>
      </c>
      <c r="V162" s="178" t="str">
        <f t="shared" si="76"/>
        <v xml:space="preserve"> </v>
      </c>
      <c r="W162" s="178" t="str">
        <f t="shared" si="77"/>
        <v xml:space="preserve"> </v>
      </c>
      <c r="X162" s="178" t="str">
        <f t="shared" si="78"/>
        <v xml:space="preserve"> </v>
      </c>
      <c r="Y162" s="178" t="str">
        <f t="shared" si="79"/>
        <v xml:space="preserve"> </v>
      </c>
      <c r="Z162" s="178" t="str">
        <f t="shared" si="80"/>
        <v xml:space="preserve"> </v>
      </c>
      <c r="AA162" s="178" t="str">
        <f t="shared" si="81"/>
        <v xml:space="preserve"> </v>
      </c>
      <c r="AB162" s="178" t="str">
        <f t="shared" si="82"/>
        <v xml:space="preserve"> </v>
      </c>
      <c r="AC162" s="178" t="str">
        <f t="shared" si="83"/>
        <v xml:space="preserve"> </v>
      </c>
      <c r="AD162" s="178" t="str">
        <f t="shared" si="84"/>
        <v xml:space="preserve"> </v>
      </c>
      <c r="AE162" s="178" t="str">
        <f t="shared" si="85"/>
        <v xml:space="preserve"> </v>
      </c>
      <c r="AF162" s="224" t="str">
        <f t="shared" si="86"/>
        <v xml:space="preserve"> </v>
      </c>
      <c r="AG162" s="224" t="str">
        <f t="shared" si="87"/>
        <v xml:space="preserve"> </v>
      </c>
      <c r="AH162" s="224" t="str">
        <f t="shared" si="88"/>
        <v xml:space="preserve"> </v>
      </c>
      <c r="AI162" s="224" t="str">
        <f t="shared" si="63"/>
        <v xml:space="preserve"> </v>
      </c>
      <c r="AJ162" s="224" t="str">
        <f t="shared" si="64"/>
        <v xml:space="preserve"> </v>
      </c>
      <c r="AK162" s="224" t="str">
        <f t="shared" si="89"/>
        <v xml:space="preserve"> </v>
      </c>
      <c r="AL162" s="224" t="str">
        <f>IF($A162="N/A"," ",IF(PV=1,0,'Pricing Inputs1'!R195))</f>
        <v xml:space="preserve"> </v>
      </c>
      <c r="AM162" s="313" t="str">
        <f t="shared" si="65"/>
        <v xml:space="preserve"> </v>
      </c>
      <c r="BQ162" t="str">
        <f t="shared" si="90"/>
        <v xml:space="preserve"> </v>
      </c>
      <c r="BR162" t="str">
        <f t="shared" si="91"/>
        <v xml:space="preserve"> </v>
      </c>
      <c r="BS162" t="str">
        <f t="shared" si="92"/>
        <v xml:space="preserve"> </v>
      </c>
    </row>
    <row r="163" spans="1:71" x14ac:dyDescent="0.2">
      <c r="A163" s="253" t="str">
        <f>IF(A162="N/A","N/A",IF(EDATE(A162,1)&gt;Inputs!$M$5,"N/A",EDATE(A162,1)))</f>
        <v>N/A</v>
      </c>
      <c r="B163" s="324" t="str">
        <f t="shared" si="66"/>
        <v xml:space="preserve"> </v>
      </c>
      <c r="C163" s="433" t="str">
        <f t="shared" si="67"/>
        <v xml:space="preserve"> </v>
      </c>
      <c r="D163" s="172" t="str">
        <f t="shared" si="68"/>
        <v xml:space="preserve"> </v>
      </c>
      <c r="E163" s="172" t="str">
        <f t="shared" si="69"/>
        <v xml:space="preserve"> </v>
      </c>
      <c r="F163" s="172" t="str">
        <f t="shared" si="70"/>
        <v xml:space="preserve"> </v>
      </c>
      <c r="G163" s="172" t="str">
        <f t="shared" si="71"/>
        <v xml:space="preserve"> </v>
      </c>
      <c r="H163" s="172" t="str">
        <f t="shared" si="72"/>
        <v xml:space="preserve"> </v>
      </c>
      <c r="I163" s="172" t="str">
        <f t="shared" si="73"/>
        <v xml:space="preserve"> </v>
      </c>
      <c r="J163" s="172" t="str">
        <f t="shared" si="74"/>
        <v xml:space="preserve"> </v>
      </c>
      <c r="K163" s="172" t="str">
        <f t="shared" si="75"/>
        <v xml:space="preserve"> </v>
      </c>
      <c r="L163" s="250" t="str">
        <f>IF($A163="N/A"," ",IF(Pricetype1=2,MAX(C163,0),IF(OR(Pricetype1=1,Pricetype1=4),IF(C163=0,0,(_xll.EURO(C163,Strikeprice1,0,0,($AH163+IF(Smile=TRUE,VLOOKUP(MAX(-5,Strikeprice1-C163),Volsmile,2),0)),($A163-DateToday)+15,IF(Pricetype1=1,1,0),0))),C163)))</f>
        <v xml:space="preserve"> </v>
      </c>
      <c r="M163" s="250" t="str">
        <f>IF($A163="N/A"," ",IF(Pricetype1=2,MAX(D163,0),IF(OR(Pricetype1=1,Pricetype1=4),IF(D163=0,0,(_xll.EURO(D163,Strikeprice1,0,0,($AH163+IF(Smile=TRUE,VLOOKUP(MAX(-5,Strikeprice1-D163),Volsmile,2),0)),($A163-DateToday)+15,IF(Pricetype1=1,1,0),0))),D163)))</f>
        <v xml:space="preserve"> </v>
      </c>
      <c r="N163" s="250" t="str">
        <f>IF($A163="N/A"," ",IF(Pricetype1=2,MAX(E163,0),IF(OR(Pricetype1=1,Pricetype1=4),IF(E163=0,0,(_xll.EURO(E163,Strikeprice1,0,0,($AK163+IF(Smile=TRUE,VLOOKUP(MAX(-5,Strikeprice1-E163),Volsmile,2),0)),($A163-DateToday)+15,IF(Pricetype1=1,1,0),0))),E163)))</f>
        <v xml:space="preserve"> </v>
      </c>
      <c r="O163" s="250" t="str">
        <f>IF($A163="N/A"," ",IF(Pricetype1=2,MAX(F163,0),IF(OR(Pricetype1=1,Pricetype1=4),IF(F163=0,0,(_xll.EURO(F163,Strikeprice1,0,0,($AK163+IF(Smile=TRUE,VLOOKUP(MAX(-5,Strikeprice1-F163),Volsmile,2),0)),($A163-DateToday)+15,IF(Pricetype1=1,1,0),0))),F163)))</f>
        <v xml:space="preserve"> </v>
      </c>
      <c r="P163" s="250" t="str">
        <f>IF($A163="N/A"," ",IF(Pricetype1=2,MAX(G163,0),IF(OR(Pricetype1=1,Pricetype1=4),IF(G163=0,0,(_xll.EURO(G163,Strikeprice1,0,0,($AK163+IF(Smile=TRUE,VLOOKUP(MAX(-5,Strikeprice1-G163),Volsmile,2),0)),($A163-DateToday)+15,IF(Pricetype1=1,1,0),0))),G163)))</f>
        <v xml:space="preserve"> </v>
      </c>
      <c r="Q163" s="250" t="str">
        <f>IF($A163="N/A"," ",IF(Pricetype1=2,MAX(H163,0),IF(OR(Pricetype1=1,Pricetype1=4),IF(H163=0,0,(_xll.EURO(H163,Strikeprice1,0,0,($AK163+IF(Smile=TRUE,VLOOKUP(MAX(-5,Strikeprice1-H163),Volsmile,2),0)),($A163-DateToday)+15,IF(Pricetype1=1,1,0),0))),H163)))</f>
        <v xml:space="preserve"> </v>
      </c>
      <c r="R163" s="250" t="str">
        <f>IF($A163="N/A"," ",IF(Pricetype1=2,MAX(I163,0),IF(OR(Pricetype1=1,Pricetype1=4),IF(I163=0,0,(_xll.EURO(I163,Strikeprice1,0,0,($AK163+IF(Smile=TRUE,VLOOKUP(MAX(-5,Strikeprice1-I163),Volsmile,2),0)),($A163-DateToday)+15,IF(Pricetype1=1,1,0),0))),I163)))</f>
        <v xml:space="preserve"> </v>
      </c>
      <c r="S163" s="250" t="str">
        <f>IF($A163="N/A"," ",IF(Pricetype1=2,MAX(J163,0),IF(OR(Pricetype1=1,Pricetype1=4),IF(J163=0,0,(_xll.EURO(J163,Strikeprice1,0,0,($AK163+IF(Smile=TRUE,VLOOKUP(MAX(-5,Strikeprice1-J163),Volsmile,2),0)),($A163-DateToday)+15,IF(Pricetype1=1,1,0),0))),J163)))</f>
        <v xml:space="preserve"> </v>
      </c>
      <c r="T163" s="250" t="str">
        <f>IF($A163="N/A"," ",IF(Pricetype1=2,MAX(K163,0),IF(OR(Pricetype1=1,Pricetype1=4),IF(K163=0,0,(_xll.EURO(K163,Strikeprice1,0,0,($AK163+IF(Smile=TRUE,VLOOKUP(MAX(-5,Strikeprice1-K163),Volsmile,2),0)),($A163-DateToday)+15,IF(Pricetype1=1,1,0),0))),K163)))</f>
        <v xml:space="preserve"> </v>
      </c>
      <c r="U163" s="177" t="str">
        <f t="shared" si="62"/>
        <v xml:space="preserve"> </v>
      </c>
      <c r="V163" s="178" t="str">
        <f t="shared" si="76"/>
        <v xml:space="preserve"> </v>
      </c>
      <c r="W163" s="178" t="str">
        <f t="shared" si="77"/>
        <v xml:space="preserve"> </v>
      </c>
      <c r="X163" s="178" t="str">
        <f t="shared" si="78"/>
        <v xml:space="preserve"> </v>
      </c>
      <c r="Y163" s="178" t="str">
        <f t="shared" si="79"/>
        <v xml:space="preserve"> </v>
      </c>
      <c r="Z163" s="178" t="str">
        <f t="shared" si="80"/>
        <v xml:space="preserve"> </v>
      </c>
      <c r="AA163" s="178" t="str">
        <f t="shared" si="81"/>
        <v xml:space="preserve"> </v>
      </c>
      <c r="AB163" s="178" t="str">
        <f t="shared" si="82"/>
        <v xml:space="preserve"> </v>
      </c>
      <c r="AC163" s="178" t="str">
        <f t="shared" si="83"/>
        <v xml:space="preserve"> </v>
      </c>
      <c r="AD163" s="178" t="str">
        <f t="shared" si="84"/>
        <v xml:space="preserve"> </v>
      </c>
      <c r="AE163" s="178" t="str">
        <f t="shared" si="85"/>
        <v xml:space="preserve"> </v>
      </c>
      <c r="AF163" s="224" t="str">
        <f t="shared" si="86"/>
        <v xml:space="preserve"> </v>
      </c>
      <c r="AG163" s="224" t="str">
        <f t="shared" si="87"/>
        <v xml:space="preserve"> </v>
      </c>
      <c r="AH163" s="224" t="str">
        <f t="shared" si="88"/>
        <v xml:space="preserve"> </v>
      </c>
      <c r="AI163" s="224" t="str">
        <f t="shared" si="63"/>
        <v xml:space="preserve"> </v>
      </c>
      <c r="AJ163" s="224" t="str">
        <f t="shared" si="64"/>
        <v xml:space="preserve"> </v>
      </c>
      <c r="AK163" s="224" t="str">
        <f t="shared" si="89"/>
        <v xml:space="preserve"> </v>
      </c>
      <c r="AL163" s="224" t="str">
        <f>IF($A163="N/A"," ",IF(PV=1,0,'Pricing Inputs1'!R196))</f>
        <v xml:space="preserve"> </v>
      </c>
      <c r="AM163" s="313" t="str">
        <f t="shared" si="65"/>
        <v xml:space="preserve"> </v>
      </c>
      <c r="BQ163" t="str">
        <f t="shared" si="90"/>
        <v xml:space="preserve"> </v>
      </c>
      <c r="BR163" t="str">
        <f t="shared" si="91"/>
        <v xml:space="preserve"> </v>
      </c>
      <c r="BS163" t="str">
        <f t="shared" si="92"/>
        <v xml:space="preserve"> </v>
      </c>
    </row>
    <row r="164" spans="1:71" x14ac:dyDescent="0.2">
      <c r="A164" s="253" t="str">
        <f>IF(A163="N/A","N/A",IF(EDATE(A163,1)&gt;Inputs!$M$5,"N/A",EDATE(A163,1)))</f>
        <v>N/A</v>
      </c>
      <c r="B164" s="324" t="str">
        <f t="shared" si="66"/>
        <v xml:space="preserve"> </v>
      </c>
      <c r="C164" s="433" t="str">
        <f t="shared" si="67"/>
        <v xml:space="preserve"> </v>
      </c>
      <c r="D164" s="172" t="str">
        <f t="shared" si="68"/>
        <v xml:space="preserve"> </v>
      </c>
      <c r="E164" s="172" t="str">
        <f t="shared" si="69"/>
        <v xml:space="preserve"> </v>
      </c>
      <c r="F164" s="172" t="str">
        <f t="shared" si="70"/>
        <v xml:space="preserve"> </v>
      </c>
      <c r="G164" s="172" t="str">
        <f t="shared" si="71"/>
        <v xml:space="preserve"> </v>
      </c>
      <c r="H164" s="172" t="str">
        <f t="shared" si="72"/>
        <v xml:space="preserve"> </v>
      </c>
      <c r="I164" s="172" t="str">
        <f t="shared" si="73"/>
        <v xml:space="preserve"> </v>
      </c>
      <c r="J164" s="172" t="str">
        <f t="shared" si="74"/>
        <v xml:space="preserve"> </v>
      </c>
      <c r="K164" s="172" t="str">
        <f t="shared" si="75"/>
        <v xml:space="preserve"> </v>
      </c>
      <c r="L164" s="250" t="str">
        <f>IF($A164="N/A"," ",IF(Pricetype1=2,MAX(C164,0),IF(OR(Pricetype1=1,Pricetype1=4),IF(C164=0,0,(_xll.EURO(C164,Strikeprice1,0,0,($AH164+IF(Smile=TRUE,VLOOKUP(MAX(-5,Strikeprice1-C164),Volsmile,2),0)),($A164-DateToday)+15,IF(Pricetype1=1,1,0),0))),C164)))</f>
        <v xml:space="preserve"> </v>
      </c>
      <c r="M164" s="250" t="str">
        <f>IF($A164="N/A"," ",IF(Pricetype1=2,MAX(D164,0),IF(OR(Pricetype1=1,Pricetype1=4),IF(D164=0,0,(_xll.EURO(D164,Strikeprice1,0,0,($AH164+IF(Smile=TRUE,VLOOKUP(MAX(-5,Strikeprice1-D164),Volsmile,2),0)),($A164-DateToday)+15,IF(Pricetype1=1,1,0),0))),D164)))</f>
        <v xml:space="preserve"> </v>
      </c>
      <c r="N164" s="250" t="str">
        <f>IF($A164="N/A"," ",IF(Pricetype1=2,MAX(E164,0),IF(OR(Pricetype1=1,Pricetype1=4),IF(E164=0,0,(_xll.EURO(E164,Strikeprice1,0,0,($AK164+IF(Smile=TRUE,VLOOKUP(MAX(-5,Strikeprice1-E164),Volsmile,2),0)),($A164-DateToday)+15,IF(Pricetype1=1,1,0),0))),E164)))</f>
        <v xml:space="preserve"> </v>
      </c>
      <c r="O164" s="250" t="str">
        <f>IF($A164="N/A"," ",IF(Pricetype1=2,MAX(F164,0),IF(OR(Pricetype1=1,Pricetype1=4),IF(F164=0,0,(_xll.EURO(F164,Strikeprice1,0,0,($AK164+IF(Smile=TRUE,VLOOKUP(MAX(-5,Strikeprice1-F164),Volsmile,2),0)),($A164-DateToday)+15,IF(Pricetype1=1,1,0),0))),F164)))</f>
        <v xml:space="preserve"> </v>
      </c>
      <c r="P164" s="250" t="str">
        <f>IF($A164="N/A"," ",IF(Pricetype1=2,MAX(G164,0),IF(OR(Pricetype1=1,Pricetype1=4),IF(G164=0,0,(_xll.EURO(G164,Strikeprice1,0,0,($AK164+IF(Smile=TRUE,VLOOKUP(MAX(-5,Strikeprice1-G164),Volsmile,2),0)),($A164-DateToday)+15,IF(Pricetype1=1,1,0),0))),G164)))</f>
        <v xml:space="preserve"> </v>
      </c>
      <c r="Q164" s="250" t="str">
        <f>IF($A164="N/A"," ",IF(Pricetype1=2,MAX(H164,0),IF(OR(Pricetype1=1,Pricetype1=4),IF(H164=0,0,(_xll.EURO(H164,Strikeprice1,0,0,($AK164+IF(Smile=TRUE,VLOOKUP(MAX(-5,Strikeprice1-H164),Volsmile,2),0)),($A164-DateToday)+15,IF(Pricetype1=1,1,0),0))),H164)))</f>
        <v xml:space="preserve"> </v>
      </c>
      <c r="R164" s="250" t="str">
        <f>IF($A164="N/A"," ",IF(Pricetype1=2,MAX(I164,0),IF(OR(Pricetype1=1,Pricetype1=4),IF(I164=0,0,(_xll.EURO(I164,Strikeprice1,0,0,($AK164+IF(Smile=TRUE,VLOOKUP(MAX(-5,Strikeprice1-I164),Volsmile,2),0)),($A164-DateToday)+15,IF(Pricetype1=1,1,0),0))),I164)))</f>
        <v xml:space="preserve"> </v>
      </c>
      <c r="S164" s="250" t="str">
        <f>IF($A164="N/A"," ",IF(Pricetype1=2,MAX(J164,0),IF(OR(Pricetype1=1,Pricetype1=4),IF(J164=0,0,(_xll.EURO(J164,Strikeprice1,0,0,($AK164+IF(Smile=TRUE,VLOOKUP(MAX(-5,Strikeprice1-J164),Volsmile,2),0)),($A164-DateToday)+15,IF(Pricetype1=1,1,0),0))),J164)))</f>
        <v xml:space="preserve"> </v>
      </c>
      <c r="T164" s="250" t="str">
        <f>IF($A164="N/A"," ",IF(Pricetype1=2,MAX(K164,0),IF(OR(Pricetype1=1,Pricetype1=4),IF(K164=0,0,(_xll.EURO(K164,Strikeprice1,0,0,($AK164+IF(Smile=TRUE,VLOOKUP(MAX(-5,Strikeprice1-K164),Volsmile,2),0)),($A164-DateToday)+15,IF(Pricetype1=1,1,0),0))),K164)))</f>
        <v xml:space="preserve"> </v>
      </c>
      <c r="U164" s="177" t="str">
        <f t="shared" si="62"/>
        <v xml:space="preserve"> </v>
      </c>
      <c r="V164" s="178" t="str">
        <f t="shared" si="76"/>
        <v xml:space="preserve"> </v>
      </c>
      <c r="W164" s="178" t="str">
        <f t="shared" si="77"/>
        <v xml:space="preserve"> </v>
      </c>
      <c r="X164" s="178" t="str">
        <f t="shared" si="78"/>
        <v xml:space="preserve"> </v>
      </c>
      <c r="Y164" s="178" t="str">
        <f t="shared" si="79"/>
        <v xml:space="preserve"> </v>
      </c>
      <c r="Z164" s="178" t="str">
        <f t="shared" si="80"/>
        <v xml:space="preserve"> </v>
      </c>
      <c r="AA164" s="178" t="str">
        <f t="shared" si="81"/>
        <v xml:space="preserve"> </v>
      </c>
      <c r="AB164" s="178" t="str">
        <f t="shared" si="82"/>
        <v xml:space="preserve"> </v>
      </c>
      <c r="AC164" s="178" t="str">
        <f t="shared" si="83"/>
        <v xml:space="preserve"> </v>
      </c>
      <c r="AD164" s="178" t="str">
        <f t="shared" si="84"/>
        <v xml:space="preserve"> </v>
      </c>
      <c r="AE164" s="178" t="str">
        <f t="shared" si="85"/>
        <v xml:space="preserve"> </v>
      </c>
      <c r="AF164" s="224" t="str">
        <f t="shared" si="86"/>
        <v xml:space="preserve"> </v>
      </c>
      <c r="AG164" s="224" t="str">
        <f t="shared" si="87"/>
        <v xml:space="preserve"> </v>
      </c>
      <c r="AH164" s="224" t="str">
        <f t="shared" si="88"/>
        <v xml:space="preserve"> </v>
      </c>
      <c r="AI164" s="224" t="str">
        <f t="shared" si="63"/>
        <v xml:space="preserve"> </v>
      </c>
      <c r="AJ164" s="224" t="str">
        <f t="shared" si="64"/>
        <v xml:space="preserve"> </v>
      </c>
      <c r="AK164" s="224" t="str">
        <f t="shared" si="89"/>
        <v xml:space="preserve"> </v>
      </c>
      <c r="AL164" s="224" t="str">
        <f>IF($A164="N/A"," ",IF(PV=1,0,'Pricing Inputs1'!R197))</f>
        <v xml:space="preserve"> </v>
      </c>
      <c r="AM164" s="313" t="str">
        <f t="shared" si="65"/>
        <v xml:space="preserve"> </v>
      </c>
      <c r="BQ164" t="str">
        <f t="shared" si="90"/>
        <v xml:space="preserve"> </v>
      </c>
      <c r="BR164" t="str">
        <f t="shared" si="91"/>
        <v xml:space="preserve"> </v>
      </c>
      <c r="BS164" t="str">
        <f t="shared" si="92"/>
        <v xml:space="preserve"> </v>
      </c>
    </row>
    <row r="165" spans="1:71" x14ac:dyDescent="0.2">
      <c r="A165" s="253" t="str">
        <f>IF(A164="N/A","N/A",IF(EDATE(A164,1)&gt;Inputs!$M$5,"N/A",EDATE(A164,1)))</f>
        <v>N/A</v>
      </c>
      <c r="B165" s="324" t="str">
        <f t="shared" si="66"/>
        <v xml:space="preserve"> </v>
      </c>
      <c r="C165" s="433" t="str">
        <f t="shared" si="67"/>
        <v xml:space="preserve"> </v>
      </c>
      <c r="D165" s="172" t="str">
        <f t="shared" si="68"/>
        <v xml:space="preserve"> </v>
      </c>
      <c r="E165" s="172" t="str">
        <f t="shared" si="69"/>
        <v xml:space="preserve"> </v>
      </c>
      <c r="F165" s="172" t="str">
        <f t="shared" si="70"/>
        <v xml:space="preserve"> </v>
      </c>
      <c r="G165" s="172" t="str">
        <f t="shared" si="71"/>
        <v xml:space="preserve"> </v>
      </c>
      <c r="H165" s="172" t="str">
        <f t="shared" si="72"/>
        <v xml:space="preserve"> </v>
      </c>
      <c r="I165" s="172" t="str">
        <f t="shared" si="73"/>
        <v xml:space="preserve"> </v>
      </c>
      <c r="J165" s="172" t="str">
        <f t="shared" si="74"/>
        <v xml:space="preserve"> </v>
      </c>
      <c r="K165" s="172" t="str">
        <f t="shared" si="75"/>
        <v xml:space="preserve"> </v>
      </c>
      <c r="L165" s="250" t="str">
        <f>IF($A165="N/A"," ",IF(Pricetype1=2,MAX(C165,0),IF(OR(Pricetype1=1,Pricetype1=4),IF(C165=0,0,(_xll.EURO(C165,Strikeprice1,0,0,($AH165+IF(Smile=TRUE,VLOOKUP(MAX(-5,Strikeprice1-C165),Volsmile,2),0)),($A165-DateToday)+15,IF(Pricetype1=1,1,0),0))),C165)))</f>
        <v xml:space="preserve"> </v>
      </c>
      <c r="M165" s="250" t="str">
        <f>IF($A165="N/A"," ",IF(Pricetype1=2,MAX(D165,0),IF(OR(Pricetype1=1,Pricetype1=4),IF(D165=0,0,(_xll.EURO(D165,Strikeprice1,0,0,($AH165+IF(Smile=TRUE,VLOOKUP(MAX(-5,Strikeprice1-D165),Volsmile,2),0)),($A165-DateToday)+15,IF(Pricetype1=1,1,0),0))),D165)))</f>
        <v xml:space="preserve"> </v>
      </c>
      <c r="N165" s="250" t="str">
        <f>IF($A165="N/A"," ",IF(Pricetype1=2,MAX(E165,0),IF(OR(Pricetype1=1,Pricetype1=4),IF(E165=0,0,(_xll.EURO(E165,Strikeprice1,0,0,($AK165+IF(Smile=TRUE,VLOOKUP(MAX(-5,Strikeprice1-E165),Volsmile,2),0)),($A165-DateToday)+15,IF(Pricetype1=1,1,0),0))),E165)))</f>
        <v xml:space="preserve"> </v>
      </c>
      <c r="O165" s="250" t="str">
        <f>IF($A165="N/A"," ",IF(Pricetype1=2,MAX(F165,0),IF(OR(Pricetype1=1,Pricetype1=4),IF(F165=0,0,(_xll.EURO(F165,Strikeprice1,0,0,($AK165+IF(Smile=TRUE,VLOOKUP(MAX(-5,Strikeprice1-F165),Volsmile,2),0)),($A165-DateToday)+15,IF(Pricetype1=1,1,0),0))),F165)))</f>
        <v xml:space="preserve"> </v>
      </c>
      <c r="P165" s="250" t="str">
        <f>IF($A165="N/A"," ",IF(Pricetype1=2,MAX(G165,0),IF(OR(Pricetype1=1,Pricetype1=4),IF(G165=0,0,(_xll.EURO(G165,Strikeprice1,0,0,($AK165+IF(Smile=TRUE,VLOOKUP(MAX(-5,Strikeprice1-G165),Volsmile,2),0)),($A165-DateToday)+15,IF(Pricetype1=1,1,0),0))),G165)))</f>
        <v xml:space="preserve"> </v>
      </c>
      <c r="Q165" s="250" t="str">
        <f>IF($A165="N/A"," ",IF(Pricetype1=2,MAX(H165,0),IF(OR(Pricetype1=1,Pricetype1=4),IF(H165=0,0,(_xll.EURO(H165,Strikeprice1,0,0,($AK165+IF(Smile=TRUE,VLOOKUP(MAX(-5,Strikeprice1-H165),Volsmile,2),0)),($A165-DateToday)+15,IF(Pricetype1=1,1,0),0))),H165)))</f>
        <v xml:space="preserve"> </v>
      </c>
      <c r="R165" s="250" t="str">
        <f>IF($A165="N/A"," ",IF(Pricetype1=2,MAX(I165,0),IF(OR(Pricetype1=1,Pricetype1=4),IF(I165=0,0,(_xll.EURO(I165,Strikeprice1,0,0,($AK165+IF(Smile=TRUE,VLOOKUP(MAX(-5,Strikeprice1-I165),Volsmile,2),0)),($A165-DateToday)+15,IF(Pricetype1=1,1,0),0))),I165)))</f>
        <v xml:space="preserve"> </v>
      </c>
      <c r="S165" s="250" t="str">
        <f>IF($A165="N/A"," ",IF(Pricetype1=2,MAX(J165,0),IF(OR(Pricetype1=1,Pricetype1=4),IF(J165=0,0,(_xll.EURO(J165,Strikeprice1,0,0,($AK165+IF(Smile=TRUE,VLOOKUP(MAX(-5,Strikeprice1-J165),Volsmile,2),0)),($A165-DateToday)+15,IF(Pricetype1=1,1,0),0))),J165)))</f>
        <v xml:space="preserve"> </v>
      </c>
      <c r="T165" s="250" t="str">
        <f>IF($A165="N/A"," ",IF(Pricetype1=2,MAX(K165,0),IF(OR(Pricetype1=1,Pricetype1=4),IF(K165=0,0,(_xll.EURO(K165,Strikeprice1,0,0,($AK165+IF(Smile=TRUE,VLOOKUP(MAX(-5,Strikeprice1-K165),Volsmile,2),0)),($A165-DateToday)+15,IF(Pricetype1=1,1,0),0))),K165)))</f>
        <v xml:space="preserve"> </v>
      </c>
      <c r="U165" s="177" t="str">
        <f t="shared" si="62"/>
        <v xml:space="preserve"> </v>
      </c>
      <c r="V165" s="178" t="str">
        <f t="shared" si="76"/>
        <v xml:space="preserve"> </v>
      </c>
      <c r="W165" s="178" t="str">
        <f t="shared" si="77"/>
        <v xml:space="preserve"> </v>
      </c>
      <c r="X165" s="178" t="str">
        <f t="shared" si="78"/>
        <v xml:space="preserve"> </v>
      </c>
      <c r="Y165" s="178" t="str">
        <f t="shared" si="79"/>
        <v xml:space="preserve"> </v>
      </c>
      <c r="Z165" s="178" t="str">
        <f t="shared" si="80"/>
        <v xml:space="preserve"> </v>
      </c>
      <c r="AA165" s="178" t="str">
        <f t="shared" si="81"/>
        <v xml:space="preserve"> </v>
      </c>
      <c r="AB165" s="178" t="str">
        <f t="shared" si="82"/>
        <v xml:space="preserve"> </v>
      </c>
      <c r="AC165" s="178" t="str">
        <f t="shared" si="83"/>
        <v xml:space="preserve"> </v>
      </c>
      <c r="AD165" s="178" t="str">
        <f t="shared" si="84"/>
        <v xml:space="preserve"> </v>
      </c>
      <c r="AE165" s="178" t="str">
        <f t="shared" si="85"/>
        <v xml:space="preserve"> </v>
      </c>
      <c r="AF165" s="224" t="str">
        <f t="shared" si="86"/>
        <v xml:space="preserve"> </v>
      </c>
      <c r="AG165" s="224" t="str">
        <f t="shared" si="87"/>
        <v xml:space="preserve"> </v>
      </c>
      <c r="AH165" s="224" t="str">
        <f t="shared" si="88"/>
        <v xml:space="preserve"> </v>
      </c>
      <c r="AI165" s="224" t="str">
        <f t="shared" si="63"/>
        <v xml:space="preserve"> </v>
      </c>
      <c r="AJ165" s="224" t="str">
        <f t="shared" si="64"/>
        <v xml:space="preserve"> </v>
      </c>
      <c r="AK165" s="224" t="str">
        <f t="shared" si="89"/>
        <v xml:space="preserve"> </v>
      </c>
      <c r="AL165" s="224" t="str">
        <f>IF($A165="N/A"," ",IF(PV=1,0,'Pricing Inputs1'!R198))</f>
        <v xml:space="preserve"> </v>
      </c>
      <c r="AM165" s="313" t="str">
        <f t="shared" si="65"/>
        <v xml:space="preserve"> </v>
      </c>
      <c r="BQ165" t="str">
        <f t="shared" si="90"/>
        <v xml:space="preserve"> </v>
      </c>
      <c r="BR165" t="str">
        <f t="shared" si="91"/>
        <v xml:space="preserve"> </v>
      </c>
      <c r="BS165" t="str">
        <f t="shared" si="92"/>
        <v xml:space="preserve"> </v>
      </c>
    </row>
    <row r="166" spans="1:71" x14ac:dyDescent="0.2">
      <c r="A166" s="253" t="str">
        <f>IF(A165="N/A","N/A",IF(EDATE(A165,1)&gt;Inputs!$M$5,"N/A",EDATE(A165,1)))</f>
        <v>N/A</v>
      </c>
      <c r="B166" s="324" t="str">
        <f t="shared" si="66"/>
        <v xml:space="preserve"> </v>
      </c>
      <c r="C166" s="433" t="str">
        <f t="shared" si="67"/>
        <v xml:space="preserve"> </v>
      </c>
      <c r="D166" s="172" t="str">
        <f t="shared" si="68"/>
        <v xml:space="preserve"> </v>
      </c>
      <c r="E166" s="172" t="str">
        <f t="shared" si="69"/>
        <v xml:space="preserve"> </v>
      </c>
      <c r="F166" s="172" t="str">
        <f t="shared" si="70"/>
        <v xml:space="preserve"> </v>
      </c>
      <c r="G166" s="172" t="str">
        <f t="shared" si="71"/>
        <v xml:space="preserve"> </v>
      </c>
      <c r="H166" s="172" t="str">
        <f t="shared" si="72"/>
        <v xml:space="preserve"> </v>
      </c>
      <c r="I166" s="172" t="str">
        <f t="shared" si="73"/>
        <v xml:space="preserve"> </v>
      </c>
      <c r="J166" s="172" t="str">
        <f t="shared" si="74"/>
        <v xml:space="preserve"> </v>
      </c>
      <c r="K166" s="172" t="str">
        <f t="shared" si="75"/>
        <v xml:space="preserve"> </v>
      </c>
      <c r="L166" s="250" t="str">
        <f>IF($A166="N/A"," ",IF(Pricetype1=2,MAX(C166,0),IF(OR(Pricetype1=1,Pricetype1=4),IF(C166=0,0,(_xll.EURO(C166,Strikeprice1,0,0,($AH166+IF(Smile=TRUE,VLOOKUP(MAX(-5,Strikeprice1-C166),Volsmile,2),0)),($A166-DateToday)+15,IF(Pricetype1=1,1,0),0))),C166)))</f>
        <v xml:space="preserve"> </v>
      </c>
      <c r="M166" s="250" t="str">
        <f>IF($A166="N/A"," ",IF(Pricetype1=2,MAX(D166,0),IF(OR(Pricetype1=1,Pricetype1=4),IF(D166=0,0,(_xll.EURO(D166,Strikeprice1,0,0,($AH166+IF(Smile=TRUE,VLOOKUP(MAX(-5,Strikeprice1-D166),Volsmile,2),0)),($A166-DateToday)+15,IF(Pricetype1=1,1,0),0))),D166)))</f>
        <v xml:space="preserve"> </v>
      </c>
      <c r="N166" s="250" t="str">
        <f>IF($A166="N/A"," ",IF(Pricetype1=2,MAX(E166,0),IF(OR(Pricetype1=1,Pricetype1=4),IF(E166=0,0,(_xll.EURO(E166,Strikeprice1,0,0,($AK166+IF(Smile=TRUE,VLOOKUP(MAX(-5,Strikeprice1-E166),Volsmile,2),0)),($A166-DateToday)+15,IF(Pricetype1=1,1,0),0))),E166)))</f>
        <v xml:space="preserve"> </v>
      </c>
      <c r="O166" s="250" t="str">
        <f>IF($A166="N/A"," ",IF(Pricetype1=2,MAX(F166,0),IF(OR(Pricetype1=1,Pricetype1=4),IF(F166=0,0,(_xll.EURO(F166,Strikeprice1,0,0,($AK166+IF(Smile=TRUE,VLOOKUP(MAX(-5,Strikeprice1-F166),Volsmile,2),0)),($A166-DateToday)+15,IF(Pricetype1=1,1,0),0))),F166)))</f>
        <v xml:space="preserve"> </v>
      </c>
      <c r="P166" s="250" t="str">
        <f>IF($A166="N/A"," ",IF(Pricetype1=2,MAX(G166,0),IF(OR(Pricetype1=1,Pricetype1=4),IF(G166=0,0,(_xll.EURO(G166,Strikeprice1,0,0,($AK166+IF(Smile=TRUE,VLOOKUP(MAX(-5,Strikeprice1-G166),Volsmile,2),0)),($A166-DateToday)+15,IF(Pricetype1=1,1,0),0))),G166)))</f>
        <v xml:space="preserve"> </v>
      </c>
      <c r="Q166" s="250" t="str">
        <f>IF($A166="N/A"," ",IF(Pricetype1=2,MAX(H166,0),IF(OR(Pricetype1=1,Pricetype1=4),IF(H166=0,0,(_xll.EURO(H166,Strikeprice1,0,0,($AK166+IF(Smile=TRUE,VLOOKUP(MAX(-5,Strikeprice1-H166),Volsmile,2),0)),($A166-DateToday)+15,IF(Pricetype1=1,1,0),0))),H166)))</f>
        <v xml:space="preserve"> </v>
      </c>
      <c r="R166" s="250" t="str">
        <f>IF($A166="N/A"," ",IF(Pricetype1=2,MAX(I166,0),IF(OR(Pricetype1=1,Pricetype1=4),IF(I166=0,0,(_xll.EURO(I166,Strikeprice1,0,0,($AK166+IF(Smile=TRUE,VLOOKUP(MAX(-5,Strikeprice1-I166),Volsmile,2),0)),($A166-DateToday)+15,IF(Pricetype1=1,1,0),0))),I166)))</f>
        <v xml:space="preserve"> </v>
      </c>
      <c r="S166" s="250" t="str">
        <f>IF($A166="N/A"," ",IF(Pricetype1=2,MAX(J166,0),IF(OR(Pricetype1=1,Pricetype1=4),IF(J166=0,0,(_xll.EURO(J166,Strikeprice1,0,0,($AK166+IF(Smile=TRUE,VLOOKUP(MAX(-5,Strikeprice1-J166),Volsmile,2),0)),($A166-DateToday)+15,IF(Pricetype1=1,1,0),0))),J166)))</f>
        <v xml:space="preserve"> </v>
      </c>
      <c r="T166" s="250" t="str">
        <f>IF($A166="N/A"," ",IF(Pricetype1=2,MAX(K166,0),IF(OR(Pricetype1=1,Pricetype1=4),IF(K166=0,0,(_xll.EURO(K166,Strikeprice1,0,0,($AK166+IF(Smile=TRUE,VLOOKUP(MAX(-5,Strikeprice1-K166),Volsmile,2),0)),($A166-DateToday)+15,IF(Pricetype1=1,1,0),0))),K166)))</f>
        <v xml:space="preserve"> </v>
      </c>
      <c r="U166" s="177" t="str">
        <f t="shared" si="62"/>
        <v xml:space="preserve"> </v>
      </c>
      <c r="V166" s="178" t="str">
        <f t="shared" si="76"/>
        <v xml:space="preserve"> </v>
      </c>
      <c r="W166" s="178" t="str">
        <f t="shared" si="77"/>
        <v xml:space="preserve"> </v>
      </c>
      <c r="X166" s="178" t="str">
        <f t="shared" si="78"/>
        <v xml:space="preserve"> </v>
      </c>
      <c r="Y166" s="178" t="str">
        <f t="shared" si="79"/>
        <v xml:space="preserve"> </v>
      </c>
      <c r="Z166" s="178" t="str">
        <f t="shared" si="80"/>
        <v xml:space="preserve"> </v>
      </c>
      <c r="AA166" s="178" t="str">
        <f t="shared" si="81"/>
        <v xml:space="preserve"> </v>
      </c>
      <c r="AB166" s="178" t="str">
        <f t="shared" si="82"/>
        <v xml:space="preserve"> </v>
      </c>
      <c r="AC166" s="178" t="str">
        <f t="shared" si="83"/>
        <v xml:space="preserve"> </v>
      </c>
      <c r="AD166" s="178" t="str">
        <f t="shared" si="84"/>
        <v xml:space="preserve"> </v>
      </c>
      <c r="AE166" s="178" t="str">
        <f t="shared" si="85"/>
        <v xml:space="preserve"> </v>
      </c>
      <c r="AF166" s="224" t="str">
        <f t="shared" si="86"/>
        <v xml:space="preserve"> </v>
      </c>
      <c r="AG166" s="224" t="str">
        <f t="shared" si="87"/>
        <v xml:space="preserve"> </v>
      </c>
      <c r="AH166" s="224" t="str">
        <f t="shared" si="88"/>
        <v xml:space="preserve"> </v>
      </c>
      <c r="AI166" s="224" t="str">
        <f t="shared" si="63"/>
        <v xml:space="preserve"> </v>
      </c>
      <c r="AJ166" s="224" t="str">
        <f t="shared" si="64"/>
        <v xml:space="preserve"> </v>
      </c>
      <c r="AK166" s="224" t="str">
        <f t="shared" si="89"/>
        <v xml:space="preserve"> </v>
      </c>
      <c r="AL166" s="224" t="str">
        <f>IF($A166="N/A"," ",IF(PV=1,0,'Pricing Inputs1'!R199))</f>
        <v xml:space="preserve"> </v>
      </c>
      <c r="AM166" s="313" t="str">
        <f t="shared" si="65"/>
        <v xml:space="preserve"> </v>
      </c>
      <c r="BQ166" t="str">
        <f t="shared" si="90"/>
        <v xml:space="preserve"> </v>
      </c>
      <c r="BR166" t="str">
        <f t="shared" si="91"/>
        <v xml:space="preserve"> </v>
      </c>
      <c r="BS166" t="str">
        <f t="shared" si="92"/>
        <v xml:space="preserve"> </v>
      </c>
    </row>
    <row r="167" spans="1:71" x14ac:dyDescent="0.2">
      <c r="A167" s="253" t="str">
        <f>IF(A166="N/A","N/A",IF(EDATE(A166,1)&gt;Inputs!$M$5,"N/A",EDATE(A166,1)))</f>
        <v>N/A</v>
      </c>
      <c r="B167" s="324" t="str">
        <f t="shared" si="66"/>
        <v xml:space="preserve"> </v>
      </c>
      <c r="C167" s="433" t="str">
        <f t="shared" si="67"/>
        <v xml:space="preserve"> </v>
      </c>
      <c r="D167" s="172" t="str">
        <f t="shared" si="68"/>
        <v xml:space="preserve"> </v>
      </c>
      <c r="E167" s="172" t="str">
        <f t="shared" si="69"/>
        <v xml:space="preserve"> </v>
      </c>
      <c r="F167" s="172" t="str">
        <f t="shared" si="70"/>
        <v xml:space="preserve"> </v>
      </c>
      <c r="G167" s="172" t="str">
        <f t="shared" si="71"/>
        <v xml:space="preserve"> </v>
      </c>
      <c r="H167" s="172" t="str">
        <f t="shared" si="72"/>
        <v xml:space="preserve"> </v>
      </c>
      <c r="I167" s="172" t="str">
        <f t="shared" si="73"/>
        <v xml:space="preserve"> </v>
      </c>
      <c r="J167" s="172" t="str">
        <f t="shared" si="74"/>
        <v xml:space="preserve"> </v>
      </c>
      <c r="K167" s="172" t="str">
        <f t="shared" si="75"/>
        <v xml:space="preserve"> </v>
      </c>
      <c r="L167" s="250" t="str">
        <f>IF($A167="N/A"," ",IF(Pricetype1=2,MAX(C167,0),IF(OR(Pricetype1=1,Pricetype1=4),IF(C167=0,0,(_xll.EURO(C167,Strikeprice1,0,0,($AH167+IF(Smile=TRUE,VLOOKUP(MAX(-5,Strikeprice1-C167),Volsmile,2),0)),($A167-DateToday)+15,IF(Pricetype1=1,1,0),0))),C167)))</f>
        <v xml:space="preserve"> </v>
      </c>
      <c r="M167" s="250" t="str">
        <f>IF($A167="N/A"," ",IF(Pricetype1=2,MAX(D167,0),IF(OR(Pricetype1=1,Pricetype1=4),IF(D167=0,0,(_xll.EURO(D167,Strikeprice1,0,0,($AH167+IF(Smile=TRUE,VLOOKUP(MAX(-5,Strikeprice1-D167),Volsmile,2),0)),($A167-DateToday)+15,IF(Pricetype1=1,1,0),0))),D167)))</f>
        <v xml:space="preserve"> </v>
      </c>
      <c r="N167" s="250" t="str">
        <f>IF($A167="N/A"," ",IF(Pricetype1=2,MAX(E167,0),IF(OR(Pricetype1=1,Pricetype1=4),IF(E167=0,0,(_xll.EURO(E167,Strikeprice1,0,0,($AK167+IF(Smile=TRUE,VLOOKUP(MAX(-5,Strikeprice1-E167),Volsmile,2),0)),($A167-DateToday)+15,IF(Pricetype1=1,1,0),0))),E167)))</f>
        <v xml:space="preserve"> </v>
      </c>
      <c r="O167" s="250" t="str">
        <f>IF($A167="N/A"," ",IF(Pricetype1=2,MAX(F167,0),IF(OR(Pricetype1=1,Pricetype1=4),IF(F167=0,0,(_xll.EURO(F167,Strikeprice1,0,0,($AK167+IF(Smile=TRUE,VLOOKUP(MAX(-5,Strikeprice1-F167),Volsmile,2),0)),($A167-DateToday)+15,IF(Pricetype1=1,1,0),0))),F167)))</f>
        <v xml:space="preserve"> </v>
      </c>
      <c r="P167" s="250" t="str">
        <f>IF($A167="N/A"," ",IF(Pricetype1=2,MAX(G167,0),IF(OR(Pricetype1=1,Pricetype1=4),IF(G167=0,0,(_xll.EURO(G167,Strikeprice1,0,0,($AK167+IF(Smile=TRUE,VLOOKUP(MAX(-5,Strikeprice1-G167),Volsmile,2),0)),($A167-DateToday)+15,IF(Pricetype1=1,1,0),0))),G167)))</f>
        <v xml:space="preserve"> </v>
      </c>
      <c r="Q167" s="250" t="str">
        <f>IF($A167="N/A"," ",IF(Pricetype1=2,MAX(H167,0),IF(OR(Pricetype1=1,Pricetype1=4),IF(H167=0,0,(_xll.EURO(H167,Strikeprice1,0,0,($AK167+IF(Smile=TRUE,VLOOKUP(MAX(-5,Strikeprice1-H167),Volsmile,2),0)),($A167-DateToday)+15,IF(Pricetype1=1,1,0),0))),H167)))</f>
        <v xml:space="preserve"> </v>
      </c>
      <c r="R167" s="250" t="str">
        <f>IF($A167="N/A"," ",IF(Pricetype1=2,MAX(I167,0),IF(OR(Pricetype1=1,Pricetype1=4),IF(I167=0,0,(_xll.EURO(I167,Strikeprice1,0,0,($AK167+IF(Smile=TRUE,VLOOKUP(MAX(-5,Strikeprice1-I167),Volsmile,2),0)),($A167-DateToday)+15,IF(Pricetype1=1,1,0),0))),I167)))</f>
        <v xml:space="preserve"> </v>
      </c>
      <c r="S167" s="250" t="str">
        <f>IF($A167="N/A"," ",IF(Pricetype1=2,MAX(J167,0),IF(OR(Pricetype1=1,Pricetype1=4),IF(J167=0,0,(_xll.EURO(J167,Strikeprice1,0,0,($AK167+IF(Smile=TRUE,VLOOKUP(MAX(-5,Strikeprice1-J167),Volsmile,2),0)),($A167-DateToday)+15,IF(Pricetype1=1,1,0),0))),J167)))</f>
        <v xml:space="preserve"> </v>
      </c>
      <c r="T167" s="250" t="str">
        <f>IF($A167="N/A"," ",IF(Pricetype1=2,MAX(K167,0),IF(OR(Pricetype1=1,Pricetype1=4),IF(K167=0,0,(_xll.EURO(K167,Strikeprice1,0,0,($AK167+IF(Smile=TRUE,VLOOKUP(MAX(-5,Strikeprice1-K167),Volsmile,2),0)),($A167-DateToday)+15,IF(Pricetype1=1,1,0),0))),K167)))</f>
        <v xml:space="preserve"> </v>
      </c>
      <c r="U167" s="177" t="str">
        <f t="shared" si="62"/>
        <v xml:space="preserve"> </v>
      </c>
      <c r="V167" s="178" t="str">
        <f t="shared" si="76"/>
        <v xml:space="preserve"> </v>
      </c>
      <c r="W167" s="178" t="str">
        <f t="shared" si="77"/>
        <v xml:space="preserve"> </v>
      </c>
      <c r="X167" s="178" t="str">
        <f t="shared" si="78"/>
        <v xml:space="preserve"> </v>
      </c>
      <c r="Y167" s="178" t="str">
        <f t="shared" si="79"/>
        <v xml:space="preserve"> </v>
      </c>
      <c r="Z167" s="178" t="str">
        <f t="shared" si="80"/>
        <v xml:space="preserve"> </v>
      </c>
      <c r="AA167" s="178" t="str">
        <f t="shared" si="81"/>
        <v xml:space="preserve"> </v>
      </c>
      <c r="AB167" s="178" t="str">
        <f t="shared" si="82"/>
        <v xml:space="preserve"> </v>
      </c>
      <c r="AC167" s="178" t="str">
        <f t="shared" si="83"/>
        <v xml:space="preserve"> </v>
      </c>
      <c r="AD167" s="178" t="str">
        <f t="shared" si="84"/>
        <v xml:space="preserve"> </v>
      </c>
      <c r="AE167" s="178" t="str">
        <f t="shared" si="85"/>
        <v xml:space="preserve"> </v>
      </c>
      <c r="AF167" s="224" t="str">
        <f t="shared" si="86"/>
        <v xml:space="preserve"> </v>
      </c>
      <c r="AG167" s="224" t="str">
        <f t="shared" si="87"/>
        <v xml:space="preserve"> </v>
      </c>
      <c r="AH167" s="224" t="str">
        <f t="shared" si="88"/>
        <v xml:space="preserve"> </v>
      </c>
      <c r="AI167" s="224" t="str">
        <f t="shared" si="63"/>
        <v xml:space="preserve"> </v>
      </c>
      <c r="AJ167" s="224" t="str">
        <f t="shared" si="64"/>
        <v xml:space="preserve"> </v>
      </c>
      <c r="AK167" s="224" t="str">
        <f t="shared" si="89"/>
        <v xml:space="preserve"> </v>
      </c>
      <c r="AL167" s="224" t="str">
        <f>IF($A167="N/A"," ",IF(PV=1,0,'Pricing Inputs1'!R200))</f>
        <v xml:space="preserve"> </v>
      </c>
      <c r="AM167" s="313" t="str">
        <f t="shared" si="65"/>
        <v xml:space="preserve"> </v>
      </c>
      <c r="BQ167" t="str">
        <f t="shared" si="90"/>
        <v xml:space="preserve"> </v>
      </c>
      <c r="BR167" t="str">
        <f t="shared" si="91"/>
        <v xml:space="preserve"> </v>
      </c>
      <c r="BS167" t="str">
        <f t="shared" si="92"/>
        <v xml:space="preserve"> </v>
      </c>
    </row>
    <row r="168" spans="1:71" x14ac:dyDescent="0.2">
      <c r="A168" s="253" t="str">
        <f>IF(A167="N/A","N/A",IF(EDATE(A167,1)&gt;Inputs!$M$5,"N/A",EDATE(A167,1)))</f>
        <v>N/A</v>
      </c>
      <c r="B168" s="324" t="str">
        <f t="shared" si="66"/>
        <v xml:space="preserve"> </v>
      </c>
      <c r="C168" s="433" t="str">
        <f t="shared" si="67"/>
        <v xml:space="preserve"> </v>
      </c>
      <c r="D168" s="172" t="str">
        <f t="shared" si="68"/>
        <v xml:space="preserve"> </v>
      </c>
      <c r="E168" s="172" t="str">
        <f t="shared" si="69"/>
        <v xml:space="preserve"> </v>
      </c>
      <c r="F168" s="172" t="str">
        <f t="shared" si="70"/>
        <v xml:space="preserve"> </v>
      </c>
      <c r="G168" s="172" t="str">
        <f t="shared" si="71"/>
        <v xml:space="preserve"> </v>
      </c>
      <c r="H168" s="172" t="str">
        <f t="shared" si="72"/>
        <v xml:space="preserve"> </v>
      </c>
      <c r="I168" s="172" t="str">
        <f t="shared" si="73"/>
        <v xml:space="preserve"> </v>
      </c>
      <c r="J168" s="172" t="str">
        <f t="shared" si="74"/>
        <v xml:space="preserve"> </v>
      </c>
      <c r="K168" s="172" t="str">
        <f t="shared" si="75"/>
        <v xml:space="preserve"> </v>
      </c>
      <c r="L168" s="250" t="str">
        <f>IF($A168="N/A"," ",IF(Pricetype1=2,MAX(C168,0),IF(OR(Pricetype1=1,Pricetype1=4),IF(C168=0,0,(_xll.EURO(C168,Strikeprice1,0,0,($AH168+IF(Smile=TRUE,VLOOKUP(MAX(-5,Strikeprice1-C168),Volsmile,2),0)),($A168-DateToday)+15,IF(Pricetype1=1,1,0),0))),C168)))</f>
        <v xml:space="preserve"> </v>
      </c>
      <c r="M168" s="250" t="str">
        <f>IF($A168="N/A"," ",IF(Pricetype1=2,MAX(D168,0),IF(OR(Pricetype1=1,Pricetype1=4),IF(D168=0,0,(_xll.EURO(D168,Strikeprice1,0,0,($AH168+IF(Smile=TRUE,VLOOKUP(MAX(-5,Strikeprice1-D168),Volsmile,2),0)),($A168-DateToday)+15,IF(Pricetype1=1,1,0),0))),D168)))</f>
        <v xml:space="preserve"> </v>
      </c>
      <c r="N168" s="250" t="str">
        <f>IF($A168="N/A"," ",IF(Pricetype1=2,MAX(E168,0),IF(OR(Pricetype1=1,Pricetype1=4),IF(E168=0,0,(_xll.EURO(E168,Strikeprice1,0,0,($AK168+IF(Smile=TRUE,VLOOKUP(MAX(-5,Strikeprice1-E168),Volsmile,2),0)),($A168-DateToday)+15,IF(Pricetype1=1,1,0),0))),E168)))</f>
        <v xml:space="preserve"> </v>
      </c>
      <c r="O168" s="250" t="str">
        <f>IF($A168="N/A"," ",IF(Pricetype1=2,MAX(F168,0),IF(OR(Pricetype1=1,Pricetype1=4),IF(F168=0,0,(_xll.EURO(F168,Strikeprice1,0,0,($AK168+IF(Smile=TRUE,VLOOKUP(MAX(-5,Strikeprice1-F168),Volsmile,2),0)),($A168-DateToday)+15,IF(Pricetype1=1,1,0),0))),F168)))</f>
        <v xml:space="preserve"> </v>
      </c>
      <c r="P168" s="250" t="str">
        <f>IF($A168="N/A"," ",IF(Pricetype1=2,MAX(G168,0),IF(OR(Pricetype1=1,Pricetype1=4),IF(G168=0,0,(_xll.EURO(G168,Strikeprice1,0,0,($AK168+IF(Smile=TRUE,VLOOKUP(MAX(-5,Strikeprice1-G168),Volsmile,2),0)),($A168-DateToday)+15,IF(Pricetype1=1,1,0),0))),G168)))</f>
        <v xml:space="preserve"> </v>
      </c>
      <c r="Q168" s="250" t="str">
        <f>IF($A168="N/A"," ",IF(Pricetype1=2,MAX(H168,0),IF(OR(Pricetype1=1,Pricetype1=4),IF(H168=0,0,(_xll.EURO(H168,Strikeprice1,0,0,($AK168+IF(Smile=TRUE,VLOOKUP(MAX(-5,Strikeprice1-H168),Volsmile,2),0)),($A168-DateToday)+15,IF(Pricetype1=1,1,0),0))),H168)))</f>
        <v xml:space="preserve"> </v>
      </c>
      <c r="R168" s="250" t="str">
        <f>IF($A168="N/A"," ",IF(Pricetype1=2,MAX(I168,0),IF(OR(Pricetype1=1,Pricetype1=4),IF(I168=0,0,(_xll.EURO(I168,Strikeprice1,0,0,($AK168+IF(Smile=TRUE,VLOOKUP(MAX(-5,Strikeprice1-I168),Volsmile,2),0)),($A168-DateToday)+15,IF(Pricetype1=1,1,0),0))),I168)))</f>
        <v xml:space="preserve"> </v>
      </c>
      <c r="S168" s="250" t="str">
        <f>IF($A168="N/A"," ",IF(Pricetype1=2,MAX(J168,0),IF(OR(Pricetype1=1,Pricetype1=4),IF(J168=0,0,(_xll.EURO(J168,Strikeprice1,0,0,($AK168+IF(Smile=TRUE,VLOOKUP(MAX(-5,Strikeprice1-J168),Volsmile,2),0)),($A168-DateToday)+15,IF(Pricetype1=1,1,0),0))),J168)))</f>
        <v xml:space="preserve"> </v>
      </c>
      <c r="T168" s="250" t="str">
        <f>IF($A168="N/A"," ",IF(Pricetype1=2,MAX(K168,0),IF(OR(Pricetype1=1,Pricetype1=4),IF(K168=0,0,(_xll.EURO(K168,Strikeprice1,0,0,($AK168+IF(Smile=TRUE,VLOOKUP(MAX(-5,Strikeprice1-K168),Volsmile,2),0)),($A168-DateToday)+15,IF(Pricetype1=1,1,0),0))),K168)))</f>
        <v xml:space="preserve"> </v>
      </c>
      <c r="U168" s="177" t="str">
        <f t="shared" si="62"/>
        <v xml:space="preserve"> </v>
      </c>
      <c r="V168" s="178" t="str">
        <f t="shared" si="76"/>
        <v xml:space="preserve"> </v>
      </c>
      <c r="W168" s="178" t="str">
        <f t="shared" si="77"/>
        <v xml:space="preserve"> </v>
      </c>
      <c r="X168" s="178" t="str">
        <f t="shared" si="78"/>
        <v xml:space="preserve"> </v>
      </c>
      <c r="Y168" s="178" t="str">
        <f t="shared" si="79"/>
        <v xml:space="preserve"> </v>
      </c>
      <c r="Z168" s="178" t="str">
        <f t="shared" si="80"/>
        <v xml:space="preserve"> </v>
      </c>
      <c r="AA168" s="178" t="str">
        <f t="shared" si="81"/>
        <v xml:space="preserve"> </v>
      </c>
      <c r="AB168" s="178" t="str">
        <f t="shared" si="82"/>
        <v xml:space="preserve"> </v>
      </c>
      <c r="AC168" s="178" t="str">
        <f t="shared" si="83"/>
        <v xml:space="preserve"> </v>
      </c>
      <c r="AD168" s="178" t="str">
        <f t="shared" si="84"/>
        <v xml:space="preserve"> </v>
      </c>
      <c r="AE168" s="178" t="str">
        <f t="shared" si="85"/>
        <v xml:space="preserve"> </v>
      </c>
      <c r="AF168" s="224" t="str">
        <f t="shared" si="86"/>
        <v xml:space="preserve"> </v>
      </c>
      <c r="AG168" s="224" t="str">
        <f t="shared" si="87"/>
        <v xml:space="preserve"> </v>
      </c>
      <c r="AH168" s="224" t="str">
        <f t="shared" si="88"/>
        <v xml:space="preserve"> </v>
      </c>
      <c r="AI168" s="224" t="str">
        <f t="shared" si="63"/>
        <v xml:space="preserve"> </v>
      </c>
      <c r="AJ168" s="224" t="str">
        <f t="shared" si="64"/>
        <v xml:space="preserve"> </v>
      </c>
      <c r="AK168" s="224" t="str">
        <f t="shared" si="89"/>
        <v xml:space="preserve"> </v>
      </c>
      <c r="AL168" s="224" t="str">
        <f>IF($A168="N/A"," ",IF(PV=1,0,'Pricing Inputs1'!R201))</f>
        <v xml:space="preserve"> </v>
      </c>
      <c r="AM168" s="313" t="str">
        <f t="shared" si="65"/>
        <v xml:space="preserve"> </v>
      </c>
      <c r="BQ168" t="str">
        <f t="shared" si="90"/>
        <v xml:space="preserve"> </v>
      </c>
      <c r="BR168" t="str">
        <f t="shared" si="91"/>
        <v xml:space="preserve"> </v>
      </c>
      <c r="BS168" t="str">
        <f t="shared" si="92"/>
        <v xml:space="preserve"> </v>
      </c>
    </row>
    <row r="169" spans="1:71" x14ac:dyDescent="0.2">
      <c r="A169" s="253" t="str">
        <f>IF(A168="N/A","N/A",IF(EDATE(A168,1)&gt;Inputs!$M$5,"N/A",EDATE(A168,1)))</f>
        <v>N/A</v>
      </c>
      <c r="B169" s="324" t="str">
        <f t="shared" si="66"/>
        <v xml:space="preserve"> </v>
      </c>
      <c r="C169" s="433" t="str">
        <f t="shared" si="67"/>
        <v xml:space="preserve"> </v>
      </c>
      <c r="D169" s="172" t="str">
        <f t="shared" si="68"/>
        <v xml:space="preserve"> </v>
      </c>
      <c r="E169" s="172" t="str">
        <f t="shared" si="69"/>
        <v xml:space="preserve"> </v>
      </c>
      <c r="F169" s="172" t="str">
        <f t="shared" si="70"/>
        <v xml:space="preserve"> </v>
      </c>
      <c r="G169" s="172" t="str">
        <f t="shared" si="71"/>
        <v xml:space="preserve"> </v>
      </c>
      <c r="H169" s="172" t="str">
        <f t="shared" si="72"/>
        <v xml:space="preserve"> </v>
      </c>
      <c r="I169" s="172" t="str">
        <f t="shared" si="73"/>
        <v xml:space="preserve"> </v>
      </c>
      <c r="J169" s="172" t="str">
        <f t="shared" si="74"/>
        <v xml:space="preserve"> </v>
      </c>
      <c r="K169" s="172" t="str">
        <f t="shared" si="75"/>
        <v xml:space="preserve"> </v>
      </c>
      <c r="L169" s="250" t="str">
        <f>IF($A169="N/A"," ",IF(Pricetype1=2,MAX(C169,0),IF(OR(Pricetype1=1,Pricetype1=4),IF(C169=0,0,(_xll.EURO(C169,Strikeprice1,0,0,($AH169+IF(Smile=TRUE,VLOOKUP(MAX(-5,Strikeprice1-C169),Volsmile,2),0)),($A169-DateToday)+15,IF(Pricetype1=1,1,0),0))),C169)))</f>
        <v xml:space="preserve"> </v>
      </c>
      <c r="M169" s="250" t="str">
        <f>IF($A169="N/A"," ",IF(Pricetype1=2,MAX(D169,0),IF(OR(Pricetype1=1,Pricetype1=4),IF(D169=0,0,(_xll.EURO(D169,Strikeprice1,0,0,($AH169+IF(Smile=TRUE,VLOOKUP(MAX(-5,Strikeprice1-D169),Volsmile,2),0)),($A169-DateToday)+15,IF(Pricetype1=1,1,0),0))),D169)))</f>
        <v xml:space="preserve"> </v>
      </c>
      <c r="N169" s="250" t="str">
        <f>IF($A169="N/A"," ",IF(Pricetype1=2,MAX(E169,0),IF(OR(Pricetype1=1,Pricetype1=4),IF(E169=0,0,(_xll.EURO(E169,Strikeprice1,0,0,($AK169+IF(Smile=TRUE,VLOOKUP(MAX(-5,Strikeprice1-E169),Volsmile,2),0)),($A169-DateToday)+15,IF(Pricetype1=1,1,0),0))),E169)))</f>
        <v xml:space="preserve"> </v>
      </c>
      <c r="O169" s="250" t="str">
        <f>IF($A169="N/A"," ",IF(Pricetype1=2,MAX(F169,0),IF(OR(Pricetype1=1,Pricetype1=4),IF(F169=0,0,(_xll.EURO(F169,Strikeprice1,0,0,($AK169+IF(Smile=TRUE,VLOOKUP(MAX(-5,Strikeprice1-F169),Volsmile,2),0)),($A169-DateToday)+15,IF(Pricetype1=1,1,0),0))),F169)))</f>
        <v xml:space="preserve"> </v>
      </c>
      <c r="P169" s="250" t="str">
        <f>IF($A169="N/A"," ",IF(Pricetype1=2,MAX(G169,0),IF(OR(Pricetype1=1,Pricetype1=4),IF(G169=0,0,(_xll.EURO(G169,Strikeprice1,0,0,($AK169+IF(Smile=TRUE,VLOOKUP(MAX(-5,Strikeprice1-G169),Volsmile,2),0)),($A169-DateToday)+15,IF(Pricetype1=1,1,0),0))),G169)))</f>
        <v xml:space="preserve"> </v>
      </c>
      <c r="Q169" s="250" t="str">
        <f>IF($A169="N/A"," ",IF(Pricetype1=2,MAX(H169,0),IF(OR(Pricetype1=1,Pricetype1=4),IF(H169=0,0,(_xll.EURO(H169,Strikeprice1,0,0,($AK169+IF(Smile=TRUE,VLOOKUP(MAX(-5,Strikeprice1-H169),Volsmile,2),0)),($A169-DateToday)+15,IF(Pricetype1=1,1,0),0))),H169)))</f>
        <v xml:space="preserve"> </v>
      </c>
      <c r="R169" s="250" t="str">
        <f>IF($A169="N/A"," ",IF(Pricetype1=2,MAX(I169,0),IF(OR(Pricetype1=1,Pricetype1=4),IF(I169=0,0,(_xll.EURO(I169,Strikeprice1,0,0,($AK169+IF(Smile=TRUE,VLOOKUP(MAX(-5,Strikeprice1-I169),Volsmile,2),0)),($A169-DateToday)+15,IF(Pricetype1=1,1,0),0))),I169)))</f>
        <v xml:space="preserve"> </v>
      </c>
      <c r="S169" s="250" t="str">
        <f>IF($A169="N/A"," ",IF(Pricetype1=2,MAX(J169,0),IF(OR(Pricetype1=1,Pricetype1=4),IF(J169=0,0,(_xll.EURO(J169,Strikeprice1,0,0,($AK169+IF(Smile=TRUE,VLOOKUP(MAX(-5,Strikeprice1-J169),Volsmile,2),0)),($A169-DateToday)+15,IF(Pricetype1=1,1,0),0))),J169)))</f>
        <v xml:space="preserve"> </v>
      </c>
      <c r="T169" s="250" t="str">
        <f>IF($A169="N/A"," ",IF(Pricetype1=2,MAX(K169,0),IF(OR(Pricetype1=1,Pricetype1=4),IF(K169=0,0,(_xll.EURO(K169,Strikeprice1,0,0,($AK169+IF(Smile=TRUE,VLOOKUP(MAX(-5,Strikeprice1-K169),Volsmile,2),0)),($A169-DateToday)+15,IF(Pricetype1=1,1,0),0))),K169)))</f>
        <v xml:space="preserve"> </v>
      </c>
      <c r="U169" s="177" t="str">
        <f t="shared" si="62"/>
        <v xml:space="preserve"> </v>
      </c>
      <c r="V169" s="178" t="str">
        <f t="shared" si="76"/>
        <v xml:space="preserve"> </v>
      </c>
      <c r="W169" s="178" t="str">
        <f t="shared" si="77"/>
        <v xml:space="preserve"> </v>
      </c>
      <c r="X169" s="178" t="str">
        <f t="shared" si="78"/>
        <v xml:space="preserve"> </v>
      </c>
      <c r="Y169" s="178" t="str">
        <f t="shared" si="79"/>
        <v xml:space="preserve"> </v>
      </c>
      <c r="Z169" s="178" t="str">
        <f t="shared" si="80"/>
        <v xml:space="preserve"> </v>
      </c>
      <c r="AA169" s="178" t="str">
        <f t="shared" si="81"/>
        <v xml:space="preserve"> </v>
      </c>
      <c r="AB169" s="178" t="str">
        <f t="shared" si="82"/>
        <v xml:space="preserve"> </v>
      </c>
      <c r="AC169" s="178" t="str">
        <f t="shared" si="83"/>
        <v xml:space="preserve"> </v>
      </c>
      <c r="AD169" s="178" t="str">
        <f t="shared" si="84"/>
        <v xml:space="preserve"> </v>
      </c>
      <c r="AE169" s="178" t="str">
        <f t="shared" si="85"/>
        <v xml:space="preserve"> </v>
      </c>
      <c r="AF169" s="224" t="str">
        <f t="shared" si="86"/>
        <v xml:space="preserve"> </v>
      </c>
      <c r="AG169" s="224" t="str">
        <f t="shared" si="87"/>
        <v xml:space="preserve"> </v>
      </c>
      <c r="AH169" s="224" t="str">
        <f t="shared" si="88"/>
        <v xml:space="preserve"> </v>
      </c>
      <c r="AI169" s="224" t="str">
        <f t="shared" si="63"/>
        <v xml:space="preserve"> </v>
      </c>
      <c r="AJ169" s="224" t="str">
        <f t="shared" si="64"/>
        <v xml:space="preserve"> </v>
      </c>
      <c r="AK169" s="224" t="str">
        <f t="shared" si="89"/>
        <v xml:space="preserve"> </v>
      </c>
      <c r="AL169" s="224" t="str">
        <f>IF($A169="N/A"," ",IF(PV=1,0,'Pricing Inputs1'!R202))</f>
        <v xml:space="preserve"> </v>
      </c>
      <c r="AM169" s="313" t="str">
        <f t="shared" si="65"/>
        <v xml:space="preserve"> </v>
      </c>
      <c r="BQ169" t="str">
        <f t="shared" si="90"/>
        <v xml:space="preserve"> </v>
      </c>
      <c r="BR169" t="str">
        <f t="shared" si="91"/>
        <v xml:space="preserve"> </v>
      </c>
      <c r="BS169" t="str">
        <f t="shared" si="92"/>
        <v xml:space="preserve"> </v>
      </c>
    </row>
    <row r="170" spans="1:71" x14ac:dyDescent="0.2">
      <c r="A170" s="253" t="str">
        <f>IF(A169="N/A","N/A",IF(EDATE(A169,1)&gt;Inputs!$M$5,"N/A",EDATE(A169,1)))</f>
        <v>N/A</v>
      </c>
      <c r="B170" s="324" t="str">
        <f t="shared" si="66"/>
        <v xml:space="preserve"> </v>
      </c>
      <c r="C170" s="433" t="str">
        <f t="shared" si="67"/>
        <v xml:space="preserve"> </v>
      </c>
      <c r="D170" s="172" t="str">
        <f t="shared" si="68"/>
        <v xml:space="preserve"> </v>
      </c>
      <c r="E170" s="172" t="str">
        <f t="shared" si="69"/>
        <v xml:space="preserve"> </v>
      </c>
      <c r="F170" s="172" t="str">
        <f t="shared" si="70"/>
        <v xml:space="preserve"> </v>
      </c>
      <c r="G170" s="172" t="str">
        <f t="shared" si="71"/>
        <v xml:space="preserve"> </v>
      </c>
      <c r="H170" s="172" t="str">
        <f t="shared" si="72"/>
        <v xml:space="preserve"> </v>
      </c>
      <c r="I170" s="172" t="str">
        <f t="shared" si="73"/>
        <v xml:space="preserve"> </v>
      </c>
      <c r="J170" s="172" t="str">
        <f t="shared" si="74"/>
        <v xml:space="preserve"> </v>
      </c>
      <c r="K170" s="172" t="str">
        <f t="shared" si="75"/>
        <v xml:space="preserve"> </v>
      </c>
      <c r="L170" s="250" t="str">
        <f>IF($A170="N/A"," ",IF(Pricetype1=2,MAX(C170,0),IF(OR(Pricetype1=1,Pricetype1=4),IF(C170=0,0,(_xll.EURO(C170,Strikeprice1,0,0,($AH170+IF(Smile=TRUE,VLOOKUP(MAX(-5,Strikeprice1-C170),Volsmile,2),0)),($A170-DateToday)+15,IF(Pricetype1=1,1,0),0))),C170)))</f>
        <v xml:space="preserve"> </v>
      </c>
      <c r="M170" s="250" t="str">
        <f>IF($A170="N/A"," ",IF(Pricetype1=2,MAX(D170,0),IF(OR(Pricetype1=1,Pricetype1=4),IF(D170=0,0,(_xll.EURO(D170,Strikeprice1,0,0,($AH170+IF(Smile=TRUE,VLOOKUP(MAX(-5,Strikeprice1-D170),Volsmile,2),0)),($A170-DateToday)+15,IF(Pricetype1=1,1,0),0))),D170)))</f>
        <v xml:space="preserve"> </v>
      </c>
      <c r="N170" s="250" t="str">
        <f>IF($A170="N/A"," ",IF(Pricetype1=2,MAX(E170,0),IF(OR(Pricetype1=1,Pricetype1=4),IF(E170=0,0,(_xll.EURO(E170,Strikeprice1,0,0,($AK170+IF(Smile=TRUE,VLOOKUP(MAX(-5,Strikeprice1-E170),Volsmile,2),0)),($A170-DateToday)+15,IF(Pricetype1=1,1,0),0))),E170)))</f>
        <v xml:space="preserve"> </v>
      </c>
      <c r="O170" s="250" t="str">
        <f>IF($A170="N/A"," ",IF(Pricetype1=2,MAX(F170,0),IF(OR(Pricetype1=1,Pricetype1=4),IF(F170=0,0,(_xll.EURO(F170,Strikeprice1,0,0,($AK170+IF(Smile=TRUE,VLOOKUP(MAX(-5,Strikeprice1-F170),Volsmile,2),0)),($A170-DateToday)+15,IF(Pricetype1=1,1,0),0))),F170)))</f>
        <v xml:space="preserve"> </v>
      </c>
      <c r="P170" s="250" t="str">
        <f>IF($A170="N/A"," ",IF(Pricetype1=2,MAX(G170,0),IF(OR(Pricetype1=1,Pricetype1=4),IF(G170=0,0,(_xll.EURO(G170,Strikeprice1,0,0,($AK170+IF(Smile=TRUE,VLOOKUP(MAX(-5,Strikeprice1-G170),Volsmile,2),0)),($A170-DateToday)+15,IF(Pricetype1=1,1,0),0))),G170)))</f>
        <v xml:space="preserve"> </v>
      </c>
      <c r="Q170" s="250" t="str">
        <f>IF($A170="N/A"," ",IF(Pricetype1=2,MAX(H170,0),IF(OR(Pricetype1=1,Pricetype1=4),IF(H170=0,0,(_xll.EURO(H170,Strikeprice1,0,0,($AK170+IF(Smile=TRUE,VLOOKUP(MAX(-5,Strikeprice1-H170),Volsmile,2),0)),($A170-DateToday)+15,IF(Pricetype1=1,1,0),0))),H170)))</f>
        <v xml:space="preserve"> </v>
      </c>
      <c r="R170" s="250" t="str">
        <f>IF($A170="N/A"," ",IF(Pricetype1=2,MAX(I170,0),IF(OR(Pricetype1=1,Pricetype1=4),IF(I170=0,0,(_xll.EURO(I170,Strikeprice1,0,0,($AK170+IF(Smile=TRUE,VLOOKUP(MAX(-5,Strikeprice1-I170),Volsmile,2),0)),($A170-DateToday)+15,IF(Pricetype1=1,1,0),0))),I170)))</f>
        <v xml:space="preserve"> </v>
      </c>
      <c r="S170" s="250" t="str">
        <f>IF($A170="N/A"," ",IF(Pricetype1=2,MAX(J170,0),IF(OR(Pricetype1=1,Pricetype1=4),IF(J170=0,0,(_xll.EURO(J170,Strikeprice1,0,0,($AK170+IF(Smile=TRUE,VLOOKUP(MAX(-5,Strikeprice1-J170),Volsmile,2),0)),($A170-DateToday)+15,IF(Pricetype1=1,1,0),0))),J170)))</f>
        <v xml:space="preserve"> </v>
      </c>
      <c r="T170" s="250" t="str">
        <f>IF($A170="N/A"," ",IF(Pricetype1=2,MAX(K170,0),IF(OR(Pricetype1=1,Pricetype1=4),IF(K170=0,0,(_xll.EURO(K170,Strikeprice1,0,0,($AK170+IF(Smile=TRUE,VLOOKUP(MAX(-5,Strikeprice1-K170),Volsmile,2),0)),($A170-DateToday)+15,IF(Pricetype1=1,1,0),0))),K170)))</f>
        <v xml:space="preserve"> </v>
      </c>
      <c r="U170" s="177" t="str">
        <f t="shared" si="62"/>
        <v xml:space="preserve"> </v>
      </c>
      <c r="V170" s="178" t="str">
        <f t="shared" si="76"/>
        <v xml:space="preserve"> </v>
      </c>
      <c r="W170" s="178" t="str">
        <f t="shared" si="77"/>
        <v xml:space="preserve"> </v>
      </c>
      <c r="X170" s="178" t="str">
        <f t="shared" si="78"/>
        <v xml:space="preserve"> </v>
      </c>
      <c r="Y170" s="178" t="str">
        <f t="shared" si="79"/>
        <v xml:space="preserve"> </v>
      </c>
      <c r="Z170" s="178" t="str">
        <f t="shared" si="80"/>
        <v xml:space="preserve"> </v>
      </c>
      <c r="AA170" s="178" t="str">
        <f t="shared" si="81"/>
        <v xml:space="preserve"> </v>
      </c>
      <c r="AB170" s="178" t="str">
        <f t="shared" si="82"/>
        <v xml:space="preserve"> </v>
      </c>
      <c r="AC170" s="178" t="str">
        <f t="shared" si="83"/>
        <v xml:space="preserve"> </v>
      </c>
      <c r="AD170" s="178" t="str">
        <f t="shared" si="84"/>
        <v xml:space="preserve"> </v>
      </c>
      <c r="AE170" s="178" t="str">
        <f t="shared" si="85"/>
        <v xml:space="preserve"> </v>
      </c>
      <c r="AF170" s="224" t="str">
        <f t="shared" si="86"/>
        <v xml:space="preserve"> </v>
      </c>
      <c r="AG170" s="224" t="str">
        <f t="shared" si="87"/>
        <v xml:space="preserve"> </v>
      </c>
      <c r="AH170" s="224" t="str">
        <f t="shared" si="88"/>
        <v xml:space="preserve"> </v>
      </c>
      <c r="AI170" s="224" t="str">
        <f t="shared" si="63"/>
        <v xml:space="preserve"> </v>
      </c>
      <c r="AJ170" s="224" t="str">
        <f t="shared" si="64"/>
        <v xml:space="preserve"> </v>
      </c>
      <c r="AK170" s="224" t="str">
        <f t="shared" si="89"/>
        <v xml:space="preserve"> </v>
      </c>
      <c r="AL170" s="224" t="str">
        <f>IF($A170="N/A"," ",IF(PV=1,0,'Pricing Inputs1'!R203))</f>
        <v xml:space="preserve"> </v>
      </c>
      <c r="AM170" s="313" t="str">
        <f t="shared" si="65"/>
        <v xml:space="preserve"> </v>
      </c>
      <c r="BQ170" t="str">
        <f t="shared" si="90"/>
        <v xml:space="preserve"> </v>
      </c>
      <c r="BR170" t="str">
        <f t="shared" si="91"/>
        <v xml:space="preserve"> </v>
      </c>
      <c r="BS170" t="str">
        <f t="shared" si="92"/>
        <v xml:space="preserve"> </v>
      </c>
    </row>
    <row r="171" spans="1:71" x14ac:dyDescent="0.2">
      <c r="A171" s="253" t="str">
        <f>IF(A170="N/A","N/A",IF(EDATE(A170,1)&gt;Inputs!$M$5,"N/A",EDATE(A170,1)))</f>
        <v>N/A</v>
      </c>
      <c r="B171" s="324" t="str">
        <f t="shared" si="66"/>
        <v xml:space="preserve"> </v>
      </c>
      <c r="C171" s="433" t="str">
        <f t="shared" si="67"/>
        <v xml:space="preserve"> </v>
      </c>
      <c r="D171" s="172" t="str">
        <f t="shared" si="68"/>
        <v xml:space="preserve"> </v>
      </c>
      <c r="E171" s="172" t="str">
        <f t="shared" si="69"/>
        <v xml:space="preserve"> </v>
      </c>
      <c r="F171" s="172" t="str">
        <f t="shared" si="70"/>
        <v xml:space="preserve"> </v>
      </c>
      <c r="G171" s="172" t="str">
        <f t="shared" si="71"/>
        <v xml:space="preserve"> </v>
      </c>
      <c r="H171" s="172" t="str">
        <f t="shared" si="72"/>
        <v xml:space="preserve"> </v>
      </c>
      <c r="I171" s="172" t="str">
        <f t="shared" si="73"/>
        <v xml:space="preserve"> </v>
      </c>
      <c r="J171" s="172" t="str">
        <f t="shared" si="74"/>
        <v xml:space="preserve"> </v>
      </c>
      <c r="K171" s="172" t="str">
        <f t="shared" si="75"/>
        <v xml:space="preserve"> </v>
      </c>
      <c r="L171" s="250" t="str">
        <f>IF($A171="N/A"," ",IF(Pricetype1=2,MAX(C171,0),IF(OR(Pricetype1=1,Pricetype1=4),IF(C171=0,0,(_xll.EURO(C171,Strikeprice1,0,0,($AH171+IF(Smile=TRUE,VLOOKUP(MAX(-5,Strikeprice1-C171),Volsmile,2),0)),($A171-DateToday)+15,IF(Pricetype1=1,1,0),0))),C171)))</f>
        <v xml:space="preserve"> </v>
      </c>
      <c r="M171" s="250" t="str">
        <f>IF($A171="N/A"," ",IF(Pricetype1=2,MAX(D171,0),IF(OR(Pricetype1=1,Pricetype1=4),IF(D171=0,0,(_xll.EURO(D171,Strikeprice1,0,0,($AH171+IF(Smile=TRUE,VLOOKUP(MAX(-5,Strikeprice1-D171),Volsmile,2),0)),($A171-DateToday)+15,IF(Pricetype1=1,1,0),0))),D171)))</f>
        <v xml:space="preserve"> </v>
      </c>
      <c r="N171" s="250" t="str">
        <f>IF($A171="N/A"," ",IF(Pricetype1=2,MAX(E171,0),IF(OR(Pricetype1=1,Pricetype1=4),IF(E171=0,0,(_xll.EURO(E171,Strikeprice1,0,0,($AK171+IF(Smile=TRUE,VLOOKUP(MAX(-5,Strikeprice1-E171),Volsmile,2),0)),($A171-DateToday)+15,IF(Pricetype1=1,1,0),0))),E171)))</f>
        <v xml:space="preserve"> </v>
      </c>
      <c r="O171" s="250" t="str">
        <f>IF($A171="N/A"," ",IF(Pricetype1=2,MAX(F171,0),IF(OR(Pricetype1=1,Pricetype1=4),IF(F171=0,0,(_xll.EURO(F171,Strikeprice1,0,0,($AK171+IF(Smile=TRUE,VLOOKUP(MAX(-5,Strikeprice1-F171),Volsmile,2),0)),($A171-DateToday)+15,IF(Pricetype1=1,1,0),0))),F171)))</f>
        <v xml:space="preserve"> </v>
      </c>
      <c r="P171" s="250" t="str">
        <f>IF($A171="N/A"," ",IF(Pricetype1=2,MAX(G171,0),IF(OR(Pricetype1=1,Pricetype1=4),IF(G171=0,0,(_xll.EURO(G171,Strikeprice1,0,0,($AK171+IF(Smile=TRUE,VLOOKUP(MAX(-5,Strikeprice1-G171),Volsmile,2),0)),($A171-DateToday)+15,IF(Pricetype1=1,1,0),0))),G171)))</f>
        <v xml:space="preserve"> </v>
      </c>
      <c r="Q171" s="250" t="str">
        <f>IF($A171="N/A"," ",IF(Pricetype1=2,MAX(H171,0),IF(OR(Pricetype1=1,Pricetype1=4),IF(H171=0,0,(_xll.EURO(H171,Strikeprice1,0,0,($AK171+IF(Smile=TRUE,VLOOKUP(MAX(-5,Strikeprice1-H171),Volsmile,2),0)),($A171-DateToday)+15,IF(Pricetype1=1,1,0),0))),H171)))</f>
        <v xml:space="preserve"> </v>
      </c>
      <c r="R171" s="250" t="str">
        <f>IF($A171="N/A"," ",IF(Pricetype1=2,MAX(I171,0),IF(OR(Pricetype1=1,Pricetype1=4),IF(I171=0,0,(_xll.EURO(I171,Strikeprice1,0,0,($AK171+IF(Smile=TRUE,VLOOKUP(MAX(-5,Strikeprice1-I171),Volsmile,2),0)),($A171-DateToday)+15,IF(Pricetype1=1,1,0),0))),I171)))</f>
        <v xml:space="preserve"> </v>
      </c>
      <c r="S171" s="250" t="str">
        <f>IF($A171="N/A"," ",IF(Pricetype1=2,MAX(J171,0),IF(OR(Pricetype1=1,Pricetype1=4),IF(J171=0,0,(_xll.EURO(J171,Strikeprice1,0,0,($AK171+IF(Smile=TRUE,VLOOKUP(MAX(-5,Strikeprice1-J171),Volsmile,2),0)),($A171-DateToday)+15,IF(Pricetype1=1,1,0),0))),J171)))</f>
        <v xml:space="preserve"> </v>
      </c>
      <c r="T171" s="250" t="str">
        <f>IF($A171="N/A"," ",IF(Pricetype1=2,MAX(K171,0),IF(OR(Pricetype1=1,Pricetype1=4),IF(K171=0,0,(_xll.EURO(K171,Strikeprice1,0,0,($AK171+IF(Smile=TRUE,VLOOKUP(MAX(-5,Strikeprice1-K171),Volsmile,2),0)),($A171-DateToday)+15,IF(Pricetype1=1,1,0),0))),K171)))</f>
        <v xml:space="preserve"> </v>
      </c>
      <c r="U171" s="177" t="str">
        <f t="shared" si="62"/>
        <v xml:space="preserve"> </v>
      </c>
      <c r="V171" s="178" t="str">
        <f t="shared" si="76"/>
        <v xml:space="preserve"> </v>
      </c>
      <c r="W171" s="178" t="str">
        <f t="shared" si="77"/>
        <v xml:space="preserve"> </v>
      </c>
      <c r="X171" s="178" t="str">
        <f t="shared" si="78"/>
        <v xml:space="preserve"> </v>
      </c>
      <c r="Y171" s="178" t="str">
        <f t="shared" si="79"/>
        <v xml:space="preserve"> </v>
      </c>
      <c r="Z171" s="178" t="str">
        <f t="shared" si="80"/>
        <v xml:space="preserve"> </v>
      </c>
      <c r="AA171" s="178" t="str">
        <f t="shared" si="81"/>
        <v xml:space="preserve"> </v>
      </c>
      <c r="AB171" s="178" t="str">
        <f t="shared" si="82"/>
        <v xml:space="preserve"> </v>
      </c>
      <c r="AC171" s="178" t="str">
        <f t="shared" si="83"/>
        <v xml:space="preserve"> </v>
      </c>
      <c r="AD171" s="178" t="str">
        <f t="shared" si="84"/>
        <v xml:space="preserve"> </v>
      </c>
      <c r="AE171" s="178" t="str">
        <f t="shared" si="85"/>
        <v xml:space="preserve"> </v>
      </c>
      <c r="AF171" s="224" t="str">
        <f t="shared" si="86"/>
        <v xml:space="preserve"> </v>
      </c>
      <c r="AG171" s="224" t="str">
        <f t="shared" si="87"/>
        <v xml:space="preserve"> </v>
      </c>
      <c r="AH171" s="224" t="str">
        <f t="shared" si="88"/>
        <v xml:space="preserve"> </v>
      </c>
      <c r="AI171" s="224" t="str">
        <f t="shared" si="63"/>
        <v xml:space="preserve"> </v>
      </c>
      <c r="AJ171" s="224" t="str">
        <f t="shared" si="64"/>
        <v xml:space="preserve"> </v>
      </c>
      <c r="AK171" s="224" t="str">
        <f t="shared" si="89"/>
        <v xml:space="preserve"> </v>
      </c>
      <c r="AL171" s="224" t="str">
        <f>IF($A171="N/A"," ",IF(PV=1,0,'Pricing Inputs1'!R204))</f>
        <v xml:space="preserve"> </v>
      </c>
      <c r="AM171" s="313" t="str">
        <f t="shared" si="65"/>
        <v xml:space="preserve"> </v>
      </c>
      <c r="BQ171" t="str">
        <f t="shared" si="90"/>
        <v xml:space="preserve"> </v>
      </c>
      <c r="BR171" t="str">
        <f t="shared" si="91"/>
        <v xml:space="preserve"> </v>
      </c>
      <c r="BS171" t="str">
        <f t="shared" si="92"/>
        <v xml:space="preserve"> </v>
      </c>
    </row>
    <row r="172" spans="1:71" x14ac:dyDescent="0.2">
      <c r="A172" s="253" t="str">
        <f>IF(A171="N/A","N/A",IF(EDATE(A171,1)&gt;Inputs!$M$5,"N/A",EDATE(A171,1)))</f>
        <v>N/A</v>
      </c>
      <c r="B172" s="324" t="str">
        <f t="shared" si="66"/>
        <v xml:space="preserve"> </v>
      </c>
      <c r="C172" s="433" t="str">
        <f t="shared" si="67"/>
        <v xml:space="preserve"> </v>
      </c>
      <c r="D172" s="172" t="str">
        <f t="shared" si="68"/>
        <v xml:space="preserve"> </v>
      </c>
      <c r="E172" s="172" t="str">
        <f t="shared" si="69"/>
        <v xml:space="preserve"> </v>
      </c>
      <c r="F172" s="172" t="str">
        <f t="shared" si="70"/>
        <v xml:space="preserve"> </v>
      </c>
      <c r="G172" s="172" t="str">
        <f t="shared" si="71"/>
        <v xml:space="preserve"> </v>
      </c>
      <c r="H172" s="172" t="str">
        <f t="shared" si="72"/>
        <v xml:space="preserve"> </v>
      </c>
      <c r="I172" s="172" t="str">
        <f t="shared" si="73"/>
        <v xml:space="preserve"> </v>
      </c>
      <c r="J172" s="172" t="str">
        <f t="shared" si="74"/>
        <v xml:space="preserve"> </v>
      </c>
      <c r="K172" s="172" t="str">
        <f t="shared" si="75"/>
        <v xml:space="preserve"> </v>
      </c>
      <c r="L172" s="250" t="str">
        <f>IF($A172="N/A"," ",IF(Pricetype1=2,MAX(C172,0),IF(OR(Pricetype1=1,Pricetype1=4),IF(C172=0,0,(_xll.EURO(C172,Strikeprice1,0,0,($AH172+IF(Smile=TRUE,VLOOKUP(MAX(-5,Strikeprice1-C172),Volsmile,2),0)),($A172-DateToday)+15,IF(Pricetype1=1,1,0),0))),C172)))</f>
        <v xml:space="preserve"> </v>
      </c>
      <c r="M172" s="250" t="str">
        <f>IF($A172="N/A"," ",IF(Pricetype1=2,MAX(D172,0),IF(OR(Pricetype1=1,Pricetype1=4),IF(D172=0,0,(_xll.EURO(D172,Strikeprice1,0,0,($AH172+IF(Smile=TRUE,VLOOKUP(MAX(-5,Strikeprice1-D172),Volsmile,2),0)),($A172-DateToday)+15,IF(Pricetype1=1,1,0),0))),D172)))</f>
        <v xml:space="preserve"> </v>
      </c>
      <c r="N172" s="250" t="str">
        <f>IF($A172="N/A"," ",IF(Pricetype1=2,MAX(E172,0),IF(OR(Pricetype1=1,Pricetype1=4),IF(E172=0,0,(_xll.EURO(E172,Strikeprice1,0,0,($AK172+IF(Smile=TRUE,VLOOKUP(MAX(-5,Strikeprice1-E172),Volsmile,2),0)),($A172-DateToday)+15,IF(Pricetype1=1,1,0),0))),E172)))</f>
        <v xml:space="preserve"> </v>
      </c>
      <c r="O172" s="250" t="str">
        <f>IF($A172="N/A"," ",IF(Pricetype1=2,MAX(F172,0),IF(OR(Pricetype1=1,Pricetype1=4),IF(F172=0,0,(_xll.EURO(F172,Strikeprice1,0,0,($AK172+IF(Smile=TRUE,VLOOKUP(MAX(-5,Strikeprice1-F172),Volsmile,2),0)),($A172-DateToday)+15,IF(Pricetype1=1,1,0),0))),F172)))</f>
        <v xml:space="preserve"> </v>
      </c>
      <c r="P172" s="250" t="str">
        <f>IF($A172="N/A"," ",IF(Pricetype1=2,MAX(G172,0),IF(OR(Pricetype1=1,Pricetype1=4),IF(G172=0,0,(_xll.EURO(G172,Strikeprice1,0,0,($AK172+IF(Smile=TRUE,VLOOKUP(MAX(-5,Strikeprice1-G172),Volsmile,2),0)),($A172-DateToday)+15,IF(Pricetype1=1,1,0),0))),G172)))</f>
        <v xml:space="preserve"> </v>
      </c>
      <c r="Q172" s="250" t="str">
        <f>IF($A172="N/A"," ",IF(Pricetype1=2,MAX(H172,0),IF(OR(Pricetype1=1,Pricetype1=4),IF(H172=0,0,(_xll.EURO(H172,Strikeprice1,0,0,($AK172+IF(Smile=TRUE,VLOOKUP(MAX(-5,Strikeprice1-H172),Volsmile,2),0)),($A172-DateToday)+15,IF(Pricetype1=1,1,0),0))),H172)))</f>
        <v xml:space="preserve"> </v>
      </c>
      <c r="R172" s="250" t="str">
        <f>IF($A172="N/A"," ",IF(Pricetype1=2,MAX(I172,0),IF(OR(Pricetype1=1,Pricetype1=4),IF(I172=0,0,(_xll.EURO(I172,Strikeprice1,0,0,($AK172+IF(Smile=TRUE,VLOOKUP(MAX(-5,Strikeprice1-I172),Volsmile,2),0)),($A172-DateToday)+15,IF(Pricetype1=1,1,0),0))),I172)))</f>
        <v xml:space="preserve"> </v>
      </c>
      <c r="S172" s="250" t="str">
        <f>IF($A172="N/A"," ",IF(Pricetype1=2,MAX(J172,0),IF(OR(Pricetype1=1,Pricetype1=4),IF(J172=0,0,(_xll.EURO(J172,Strikeprice1,0,0,($AK172+IF(Smile=TRUE,VLOOKUP(MAX(-5,Strikeprice1-J172),Volsmile,2),0)),($A172-DateToday)+15,IF(Pricetype1=1,1,0),0))),J172)))</f>
        <v xml:space="preserve"> </v>
      </c>
      <c r="T172" s="250" t="str">
        <f>IF($A172="N/A"," ",IF(Pricetype1=2,MAX(K172,0),IF(OR(Pricetype1=1,Pricetype1=4),IF(K172=0,0,(_xll.EURO(K172,Strikeprice1,0,0,($AK172+IF(Smile=TRUE,VLOOKUP(MAX(-5,Strikeprice1-K172),Volsmile,2),0)),($A172-DateToday)+15,IF(Pricetype1=1,1,0),0))),K172)))</f>
        <v xml:space="preserve"> </v>
      </c>
      <c r="U172" s="177" t="str">
        <f t="shared" si="62"/>
        <v xml:space="preserve"> </v>
      </c>
      <c r="V172" s="178" t="str">
        <f t="shared" si="76"/>
        <v xml:space="preserve"> </v>
      </c>
      <c r="W172" s="178" t="str">
        <f t="shared" si="77"/>
        <v xml:space="preserve"> </v>
      </c>
      <c r="X172" s="178" t="str">
        <f t="shared" si="78"/>
        <v xml:space="preserve"> </v>
      </c>
      <c r="Y172" s="178" t="str">
        <f t="shared" si="79"/>
        <v xml:space="preserve"> </v>
      </c>
      <c r="Z172" s="178" t="str">
        <f t="shared" si="80"/>
        <v xml:space="preserve"> </v>
      </c>
      <c r="AA172" s="178" t="str">
        <f t="shared" si="81"/>
        <v xml:space="preserve"> </v>
      </c>
      <c r="AB172" s="178" t="str">
        <f t="shared" si="82"/>
        <v xml:space="preserve"> </v>
      </c>
      <c r="AC172" s="178" t="str">
        <f t="shared" si="83"/>
        <v xml:space="preserve"> </v>
      </c>
      <c r="AD172" s="178" t="str">
        <f t="shared" si="84"/>
        <v xml:space="preserve"> </v>
      </c>
      <c r="AE172" s="178" t="str">
        <f t="shared" si="85"/>
        <v xml:space="preserve"> </v>
      </c>
      <c r="AF172" s="224" t="str">
        <f t="shared" si="86"/>
        <v xml:space="preserve"> </v>
      </c>
      <c r="AG172" s="224" t="str">
        <f t="shared" si="87"/>
        <v xml:space="preserve"> </v>
      </c>
      <c r="AH172" s="224" t="str">
        <f t="shared" si="88"/>
        <v xml:space="preserve"> </v>
      </c>
      <c r="AI172" s="224" t="str">
        <f t="shared" si="63"/>
        <v xml:space="preserve"> </v>
      </c>
      <c r="AJ172" s="224" t="str">
        <f t="shared" si="64"/>
        <v xml:space="preserve"> </v>
      </c>
      <c r="AK172" s="224" t="str">
        <f t="shared" si="89"/>
        <v xml:space="preserve"> </v>
      </c>
      <c r="AL172" s="224" t="str">
        <f>IF($A172="N/A"," ",IF(PV=1,0,'Pricing Inputs1'!R205))</f>
        <v xml:space="preserve"> </v>
      </c>
      <c r="AM172" s="313" t="str">
        <f t="shared" si="65"/>
        <v xml:space="preserve"> </v>
      </c>
      <c r="BQ172" t="str">
        <f t="shared" si="90"/>
        <v xml:space="preserve"> </v>
      </c>
      <c r="BR172" t="str">
        <f t="shared" si="91"/>
        <v xml:space="preserve"> </v>
      </c>
      <c r="BS172" t="str">
        <f t="shared" si="92"/>
        <v xml:space="preserve"> </v>
      </c>
    </row>
    <row r="173" spans="1:71" x14ac:dyDescent="0.2">
      <c r="A173" s="253" t="str">
        <f>IF(A172="N/A","N/A",IF(EDATE(A172,1)&gt;Inputs!$M$5,"N/A",EDATE(A172,1)))</f>
        <v>N/A</v>
      </c>
      <c r="B173" s="324" t="str">
        <f t="shared" si="66"/>
        <v xml:space="preserve"> </v>
      </c>
      <c r="C173" s="433" t="str">
        <f t="shared" si="67"/>
        <v xml:space="preserve"> </v>
      </c>
      <c r="D173" s="172" t="str">
        <f t="shared" si="68"/>
        <v xml:space="preserve"> </v>
      </c>
      <c r="E173" s="172" t="str">
        <f t="shared" si="69"/>
        <v xml:space="preserve"> </v>
      </c>
      <c r="F173" s="172" t="str">
        <f t="shared" si="70"/>
        <v xml:space="preserve"> </v>
      </c>
      <c r="G173" s="172" t="str">
        <f t="shared" si="71"/>
        <v xml:space="preserve"> </v>
      </c>
      <c r="H173" s="172" t="str">
        <f t="shared" si="72"/>
        <v xml:space="preserve"> </v>
      </c>
      <c r="I173" s="172" t="str">
        <f t="shared" si="73"/>
        <v xml:space="preserve"> </v>
      </c>
      <c r="J173" s="172" t="str">
        <f t="shared" si="74"/>
        <v xml:space="preserve"> </v>
      </c>
      <c r="K173" s="172" t="str">
        <f t="shared" si="75"/>
        <v xml:space="preserve"> </v>
      </c>
      <c r="L173" s="250" t="str">
        <f>IF($A173="N/A"," ",IF(Pricetype1=2,MAX(C173,0),IF(OR(Pricetype1=1,Pricetype1=4),IF(C173=0,0,(_xll.EURO(C173,Strikeprice1,0,0,($AH173+IF(Smile=TRUE,VLOOKUP(MAX(-5,Strikeprice1-C173),Volsmile,2),0)),($A173-DateToday)+15,IF(Pricetype1=1,1,0),0))),C173)))</f>
        <v xml:space="preserve"> </v>
      </c>
      <c r="M173" s="250" t="str">
        <f>IF($A173="N/A"," ",IF(Pricetype1=2,MAX(D173,0),IF(OR(Pricetype1=1,Pricetype1=4),IF(D173=0,0,(_xll.EURO(D173,Strikeprice1,0,0,($AH173+IF(Smile=TRUE,VLOOKUP(MAX(-5,Strikeprice1-D173),Volsmile,2),0)),($A173-DateToday)+15,IF(Pricetype1=1,1,0),0))),D173)))</f>
        <v xml:space="preserve"> </v>
      </c>
      <c r="N173" s="250" t="str">
        <f>IF($A173="N/A"," ",IF(Pricetype1=2,MAX(E173,0),IF(OR(Pricetype1=1,Pricetype1=4),IF(E173=0,0,(_xll.EURO(E173,Strikeprice1,0,0,($AK173+IF(Smile=TRUE,VLOOKUP(MAX(-5,Strikeprice1-E173),Volsmile,2),0)),($A173-DateToday)+15,IF(Pricetype1=1,1,0),0))),E173)))</f>
        <v xml:space="preserve"> </v>
      </c>
      <c r="O173" s="250" t="str">
        <f>IF($A173="N/A"," ",IF(Pricetype1=2,MAX(F173,0),IF(OR(Pricetype1=1,Pricetype1=4),IF(F173=0,0,(_xll.EURO(F173,Strikeprice1,0,0,($AK173+IF(Smile=TRUE,VLOOKUP(MAX(-5,Strikeprice1-F173),Volsmile,2),0)),($A173-DateToday)+15,IF(Pricetype1=1,1,0),0))),F173)))</f>
        <v xml:space="preserve"> </v>
      </c>
      <c r="P173" s="250" t="str">
        <f>IF($A173="N/A"," ",IF(Pricetype1=2,MAX(G173,0),IF(OR(Pricetype1=1,Pricetype1=4),IF(G173=0,0,(_xll.EURO(G173,Strikeprice1,0,0,($AK173+IF(Smile=TRUE,VLOOKUP(MAX(-5,Strikeprice1-G173),Volsmile,2),0)),($A173-DateToday)+15,IF(Pricetype1=1,1,0),0))),G173)))</f>
        <v xml:space="preserve"> </v>
      </c>
      <c r="Q173" s="250" t="str">
        <f>IF($A173="N/A"," ",IF(Pricetype1=2,MAX(H173,0),IF(OR(Pricetype1=1,Pricetype1=4),IF(H173=0,0,(_xll.EURO(H173,Strikeprice1,0,0,($AK173+IF(Smile=TRUE,VLOOKUP(MAX(-5,Strikeprice1-H173),Volsmile,2),0)),($A173-DateToday)+15,IF(Pricetype1=1,1,0),0))),H173)))</f>
        <v xml:space="preserve"> </v>
      </c>
      <c r="R173" s="250" t="str">
        <f>IF($A173="N/A"," ",IF(Pricetype1=2,MAX(I173,0),IF(OR(Pricetype1=1,Pricetype1=4),IF(I173=0,0,(_xll.EURO(I173,Strikeprice1,0,0,($AK173+IF(Smile=TRUE,VLOOKUP(MAX(-5,Strikeprice1-I173),Volsmile,2),0)),($A173-DateToday)+15,IF(Pricetype1=1,1,0),0))),I173)))</f>
        <v xml:space="preserve"> </v>
      </c>
      <c r="S173" s="250" t="str">
        <f>IF($A173="N/A"," ",IF(Pricetype1=2,MAX(J173,0),IF(OR(Pricetype1=1,Pricetype1=4),IF(J173=0,0,(_xll.EURO(J173,Strikeprice1,0,0,($AK173+IF(Smile=TRUE,VLOOKUP(MAX(-5,Strikeprice1-J173),Volsmile,2),0)),($A173-DateToday)+15,IF(Pricetype1=1,1,0),0))),J173)))</f>
        <v xml:space="preserve"> </v>
      </c>
      <c r="T173" s="250" t="str">
        <f>IF($A173="N/A"," ",IF(Pricetype1=2,MAX(K173,0),IF(OR(Pricetype1=1,Pricetype1=4),IF(K173=0,0,(_xll.EURO(K173,Strikeprice1,0,0,($AK173+IF(Smile=TRUE,VLOOKUP(MAX(-5,Strikeprice1-K173),Volsmile,2),0)),($A173-DateToday)+15,IF(Pricetype1=1,1,0),0))),K173)))</f>
        <v xml:space="preserve"> </v>
      </c>
      <c r="U173" s="177" t="str">
        <f t="shared" si="62"/>
        <v xml:space="preserve"> </v>
      </c>
      <c r="V173" s="178" t="str">
        <f t="shared" si="76"/>
        <v xml:space="preserve"> </v>
      </c>
      <c r="W173" s="178" t="str">
        <f t="shared" si="77"/>
        <v xml:space="preserve"> </v>
      </c>
      <c r="X173" s="178" t="str">
        <f t="shared" si="78"/>
        <v xml:space="preserve"> </v>
      </c>
      <c r="Y173" s="178" t="str">
        <f t="shared" si="79"/>
        <v xml:space="preserve"> </v>
      </c>
      <c r="Z173" s="178" t="str">
        <f t="shared" si="80"/>
        <v xml:space="preserve"> </v>
      </c>
      <c r="AA173" s="178" t="str">
        <f t="shared" si="81"/>
        <v xml:space="preserve"> </v>
      </c>
      <c r="AB173" s="178" t="str">
        <f t="shared" si="82"/>
        <v xml:space="preserve"> </v>
      </c>
      <c r="AC173" s="178" t="str">
        <f t="shared" si="83"/>
        <v xml:space="preserve"> </v>
      </c>
      <c r="AD173" s="178" t="str">
        <f t="shared" si="84"/>
        <v xml:space="preserve"> </v>
      </c>
      <c r="AE173" s="178" t="str">
        <f t="shared" si="85"/>
        <v xml:space="preserve"> </v>
      </c>
      <c r="AF173" s="224" t="str">
        <f t="shared" si="86"/>
        <v xml:space="preserve"> </v>
      </c>
      <c r="AG173" s="224" t="str">
        <f t="shared" si="87"/>
        <v xml:space="preserve"> </v>
      </c>
      <c r="AH173" s="224" t="str">
        <f t="shared" si="88"/>
        <v xml:space="preserve"> </v>
      </c>
      <c r="AI173" s="224" t="str">
        <f t="shared" si="63"/>
        <v xml:space="preserve"> </v>
      </c>
      <c r="AJ173" s="224" t="str">
        <f t="shared" si="64"/>
        <v xml:space="preserve"> </v>
      </c>
      <c r="AK173" s="224" t="str">
        <f t="shared" si="89"/>
        <v xml:space="preserve"> </v>
      </c>
      <c r="AL173" s="224" t="str">
        <f>IF($A173="N/A"," ",IF(PV=1,0,'Pricing Inputs1'!R206))</f>
        <v xml:space="preserve"> </v>
      </c>
      <c r="AM173" s="313" t="str">
        <f t="shared" si="65"/>
        <v xml:space="preserve"> </v>
      </c>
      <c r="BQ173" t="str">
        <f t="shared" si="90"/>
        <v xml:space="preserve"> </v>
      </c>
      <c r="BR173" t="str">
        <f t="shared" si="91"/>
        <v xml:space="preserve"> </v>
      </c>
      <c r="BS173" t="str">
        <f t="shared" si="92"/>
        <v xml:space="preserve"> </v>
      </c>
    </row>
    <row r="174" spans="1:71" x14ac:dyDescent="0.2">
      <c r="A174" s="253" t="str">
        <f>IF(A173="N/A","N/A",IF(EDATE(A173,1)&gt;Inputs!$M$5,"N/A",EDATE(A173,1)))</f>
        <v>N/A</v>
      </c>
      <c r="B174" s="324" t="str">
        <f t="shared" si="66"/>
        <v xml:space="preserve"> </v>
      </c>
      <c r="C174" s="433" t="str">
        <f t="shared" si="67"/>
        <v xml:space="preserve"> </v>
      </c>
      <c r="D174" s="172" t="str">
        <f t="shared" si="68"/>
        <v xml:space="preserve"> </v>
      </c>
      <c r="E174" s="172" t="str">
        <f t="shared" si="69"/>
        <v xml:space="preserve"> </v>
      </c>
      <c r="F174" s="172" t="str">
        <f t="shared" si="70"/>
        <v xml:space="preserve"> </v>
      </c>
      <c r="G174" s="172" t="str">
        <f t="shared" si="71"/>
        <v xml:space="preserve"> </v>
      </c>
      <c r="H174" s="172" t="str">
        <f t="shared" si="72"/>
        <v xml:space="preserve"> </v>
      </c>
      <c r="I174" s="172" t="str">
        <f t="shared" si="73"/>
        <v xml:space="preserve"> </v>
      </c>
      <c r="J174" s="172" t="str">
        <f t="shared" si="74"/>
        <v xml:space="preserve"> </v>
      </c>
      <c r="K174" s="172" t="str">
        <f t="shared" si="75"/>
        <v xml:space="preserve"> </v>
      </c>
      <c r="L174" s="250" t="str">
        <f>IF($A174="N/A"," ",IF(Pricetype1=2,MAX(C174,0),IF(OR(Pricetype1=1,Pricetype1=4),IF(C174=0,0,(_xll.EURO(C174,Strikeprice1,0,0,($AH174+IF(Smile=TRUE,VLOOKUP(MAX(-5,Strikeprice1-C174),Volsmile,2),0)),($A174-DateToday)+15,IF(Pricetype1=1,1,0),0))),C174)))</f>
        <v xml:space="preserve"> </v>
      </c>
      <c r="M174" s="250" t="str">
        <f>IF($A174="N/A"," ",IF(Pricetype1=2,MAX(D174,0),IF(OR(Pricetype1=1,Pricetype1=4),IF(D174=0,0,(_xll.EURO(D174,Strikeprice1,0,0,($AH174+IF(Smile=TRUE,VLOOKUP(MAX(-5,Strikeprice1-D174),Volsmile,2),0)),($A174-DateToday)+15,IF(Pricetype1=1,1,0),0))),D174)))</f>
        <v xml:space="preserve"> </v>
      </c>
      <c r="N174" s="250" t="str">
        <f>IF($A174="N/A"," ",IF(Pricetype1=2,MAX(E174,0),IF(OR(Pricetype1=1,Pricetype1=4),IF(E174=0,0,(_xll.EURO(E174,Strikeprice1,0,0,($AK174+IF(Smile=TRUE,VLOOKUP(MAX(-5,Strikeprice1-E174),Volsmile,2),0)),($A174-DateToday)+15,IF(Pricetype1=1,1,0),0))),E174)))</f>
        <v xml:space="preserve"> </v>
      </c>
      <c r="O174" s="250" t="str">
        <f>IF($A174="N/A"," ",IF(Pricetype1=2,MAX(F174,0),IF(OR(Pricetype1=1,Pricetype1=4),IF(F174=0,0,(_xll.EURO(F174,Strikeprice1,0,0,($AK174+IF(Smile=TRUE,VLOOKUP(MAX(-5,Strikeprice1-F174),Volsmile,2),0)),($A174-DateToday)+15,IF(Pricetype1=1,1,0),0))),F174)))</f>
        <v xml:space="preserve"> </v>
      </c>
      <c r="P174" s="250" t="str">
        <f>IF($A174="N/A"," ",IF(Pricetype1=2,MAX(G174,0),IF(OR(Pricetype1=1,Pricetype1=4),IF(G174=0,0,(_xll.EURO(G174,Strikeprice1,0,0,($AK174+IF(Smile=TRUE,VLOOKUP(MAX(-5,Strikeprice1-G174),Volsmile,2),0)),($A174-DateToday)+15,IF(Pricetype1=1,1,0),0))),G174)))</f>
        <v xml:space="preserve"> </v>
      </c>
      <c r="Q174" s="250" t="str">
        <f>IF($A174="N/A"," ",IF(Pricetype1=2,MAX(H174,0),IF(OR(Pricetype1=1,Pricetype1=4),IF(H174=0,0,(_xll.EURO(H174,Strikeprice1,0,0,($AK174+IF(Smile=TRUE,VLOOKUP(MAX(-5,Strikeprice1-H174),Volsmile,2),0)),($A174-DateToday)+15,IF(Pricetype1=1,1,0),0))),H174)))</f>
        <v xml:space="preserve"> </v>
      </c>
      <c r="R174" s="250" t="str">
        <f>IF($A174="N/A"," ",IF(Pricetype1=2,MAX(I174,0),IF(OR(Pricetype1=1,Pricetype1=4),IF(I174=0,0,(_xll.EURO(I174,Strikeprice1,0,0,($AK174+IF(Smile=TRUE,VLOOKUP(MAX(-5,Strikeprice1-I174),Volsmile,2),0)),($A174-DateToday)+15,IF(Pricetype1=1,1,0),0))),I174)))</f>
        <v xml:space="preserve"> </v>
      </c>
      <c r="S174" s="250" t="str">
        <f>IF($A174="N/A"," ",IF(Pricetype1=2,MAX(J174,0),IF(OR(Pricetype1=1,Pricetype1=4),IF(J174=0,0,(_xll.EURO(J174,Strikeprice1,0,0,($AK174+IF(Smile=TRUE,VLOOKUP(MAX(-5,Strikeprice1-J174),Volsmile,2),0)),($A174-DateToday)+15,IF(Pricetype1=1,1,0),0))),J174)))</f>
        <v xml:space="preserve"> </v>
      </c>
      <c r="T174" s="250" t="str">
        <f>IF($A174="N/A"," ",IF(Pricetype1=2,MAX(K174,0),IF(OR(Pricetype1=1,Pricetype1=4),IF(K174=0,0,(_xll.EURO(K174,Strikeprice1,0,0,($AK174+IF(Smile=TRUE,VLOOKUP(MAX(-5,Strikeprice1-K174),Volsmile,2),0)),($A174-DateToday)+15,IF(Pricetype1=1,1,0),0))),K174)))</f>
        <v xml:space="preserve"> </v>
      </c>
      <c r="U174" s="177" t="str">
        <f t="shared" si="62"/>
        <v xml:space="preserve"> </v>
      </c>
      <c r="V174" s="178" t="str">
        <f t="shared" si="76"/>
        <v xml:space="preserve"> </v>
      </c>
      <c r="W174" s="178" t="str">
        <f t="shared" si="77"/>
        <v xml:space="preserve"> </v>
      </c>
      <c r="X174" s="178" t="str">
        <f t="shared" si="78"/>
        <v xml:space="preserve"> </v>
      </c>
      <c r="Y174" s="178" t="str">
        <f t="shared" si="79"/>
        <v xml:space="preserve"> </v>
      </c>
      <c r="Z174" s="178" t="str">
        <f t="shared" si="80"/>
        <v xml:space="preserve"> </v>
      </c>
      <c r="AA174" s="178" t="str">
        <f t="shared" si="81"/>
        <v xml:space="preserve"> </v>
      </c>
      <c r="AB174" s="178" t="str">
        <f t="shared" si="82"/>
        <v xml:space="preserve"> </v>
      </c>
      <c r="AC174" s="178" t="str">
        <f t="shared" si="83"/>
        <v xml:space="preserve"> </v>
      </c>
      <c r="AD174" s="178" t="str">
        <f t="shared" si="84"/>
        <v xml:space="preserve"> </v>
      </c>
      <c r="AE174" s="178" t="str">
        <f t="shared" si="85"/>
        <v xml:space="preserve"> </v>
      </c>
      <c r="AF174" s="224" t="str">
        <f t="shared" si="86"/>
        <v xml:space="preserve"> </v>
      </c>
      <c r="AG174" s="224" t="str">
        <f t="shared" si="87"/>
        <v xml:space="preserve"> </v>
      </c>
      <c r="AH174" s="224" t="str">
        <f t="shared" si="88"/>
        <v xml:space="preserve"> </v>
      </c>
      <c r="AI174" s="224" t="str">
        <f t="shared" si="63"/>
        <v xml:space="preserve"> </v>
      </c>
      <c r="AJ174" s="224" t="str">
        <f t="shared" si="64"/>
        <v xml:space="preserve"> </v>
      </c>
      <c r="AK174" s="224" t="str">
        <f t="shared" si="89"/>
        <v xml:space="preserve"> </v>
      </c>
      <c r="AL174" s="224" t="str">
        <f>IF($A174="N/A"," ",IF(PV=1,0,'Pricing Inputs1'!R207))</f>
        <v xml:space="preserve"> </v>
      </c>
      <c r="AM174" s="313" t="str">
        <f t="shared" si="65"/>
        <v xml:space="preserve"> </v>
      </c>
      <c r="BQ174" t="str">
        <f t="shared" si="90"/>
        <v xml:space="preserve"> </v>
      </c>
      <c r="BR174" t="str">
        <f t="shared" si="91"/>
        <v xml:space="preserve"> </v>
      </c>
      <c r="BS174" t="str">
        <f t="shared" si="92"/>
        <v xml:space="preserve"> </v>
      </c>
    </row>
    <row r="175" spans="1:71" x14ac:dyDescent="0.2">
      <c r="A175" s="253" t="str">
        <f>IF(A174="N/A","N/A",IF(EDATE(A174,1)&gt;Inputs!$M$5,"N/A",EDATE(A174,1)))</f>
        <v>N/A</v>
      </c>
      <c r="B175" s="324" t="str">
        <f t="shared" si="66"/>
        <v xml:space="preserve"> </v>
      </c>
      <c r="C175" s="433" t="str">
        <f t="shared" si="67"/>
        <v xml:space="preserve"> </v>
      </c>
      <c r="D175" s="172" t="str">
        <f t="shared" si="68"/>
        <v xml:space="preserve"> </v>
      </c>
      <c r="E175" s="172" t="str">
        <f t="shared" si="69"/>
        <v xml:space="preserve"> </v>
      </c>
      <c r="F175" s="172" t="str">
        <f t="shared" si="70"/>
        <v xml:space="preserve"> </v>
      </c>
      <c r="G175" s="172" t="str">
        <f t="shared" si="71"/>
        <v xml:space="preserve"> </v>
      </c>
      <c r="H175" s="172" t="str">
        <f t="shared" si="72"/>
        <v xml:space="preserve"> </v>
      </c>
      <c r="I175" s="172" t="str">
        <f t="shared" si="73"/>
        <v xml:space="preserve"> </v>
      </c>
      <c r="J175" s="172" t="str">
        <f t="shared" si="74"/>
        <v xml:space="preserve"> </v>
      </c>
      <c r="K175" s="172" t="str">
        <f t="shared" si="75"/>
        <v xml:space="preserve"> </v>
      </c>
      <c r="L175" s="250" t="str">
        <f>IF($A175="N/A"," ",IF(Pricetype1=2,MAX(C175,0),IF(OR(Pricetype1=1,Pricetype1=4),IF(C175=0,0,(_xll.EURO(C175,Strikeprice1,0,0,($AH175+IF(Smile=TRUE,VLOOKUP(MAX(-5,Strikeprice1-C175),Volsmile,2),0)),($A175-DateToday)+15,IF(Pricetype1=1,1,0),0))),C175)))</f>
        <v xml:space="preserve"> </v>
      </c>
      <c r="M175" s="250" t="str">
        <f>IF($A175="N/A"," ",IF(Pricetype1=2,MAX(D175,0),IF(OR(Pricetype1=1,Pricetype1=4),IF(D175=0,0,(_xll.EURO(D175,Strikeprice1,0,0,($AH175+IF(Smile=TRUE,VLOOKUP(MAX(-5,Strikeprice1-D175),Volsmile,2),0)),($A175-DateToday)+15,IF(Pricetype1=1,1,0),0))),D175)))</f>
        <v xml:space="preserve"> </v>
      </c>
      <c r="N175" s="250" t="str">
        <f>IF($A175="N/A"," ",IF(Pricetype1=2,MAX(E175,0),IF(OR(Pricetype1=1,Pricetype1=4),IF(E175=0,0,(_xll.EURO(E175,Strikeprice1,0,0,($AK175+IF(Smile=TRUE,VLOOKUP(MAX(-5,Strikeprice1-E175),Volsmile,2),0)),($A175-DateToday)+15,IF(Pricetype1=1,1,0),0))),E175)))</f>
        <v xml:space="preserve"> </v>
      </c>
      <c r="O175" s="250" t="str">
        <f>IF($A175="N/A"," ",IF(Pricetype1=2,MAX(F175,0),IF(OR(Pricetype1=1,Pricetype1=4),IF(F175=0,0,(_xll.EURO(F175,Strikeprice1,0,0,($AK175+IF(Smile=TRUE,VLOOKUP(MAX(-5,Strikeprice1-F175),Volsmile,2),0)),($A175-DateToday)+15,IF(Pricetype1=1,1,0),0))),F175)))</f>
        <v xml:space="preserve"> </v>
      </c>
      <c r="P175" s="250" t="str">
        <f>IF($A175="N/A"," ",IF(Pricetype1=2,MAX(G175,0),IF(OR(Pricetype1=1,Pricetype1=4),IF(G175=0,0,(_xll.EURO(G175,Strikeprice1,0,0,($AK175+IF(Smile=TRUE,VLOOKUP(MAX(-5,Strikeprice1-G175),Volsmile,2),0)),($A175-DateToday)+15,IF(Pricetype1=1,1,0),0))),G175)))</f>
        <v xml:space="preserve"> </v>
      </c>
      <c r="Q175" s="250" t="str">
        <f>IF($A175="N/A"," ",IF(Pricetype1=2,MAX(H175,0),IF(OR(Pricetype1=1,Pricetype1=4),IF(H175=0,0,(_xll.EURO(H175,Strikeprice1,0,0,($AK175+IF(Smile=TRUE,VLOOKUP(MAX(-5,Strikeprice1-H175),Volsmile,2),0)),($A175-DateToday)+15,IF(Pricetype1=1,1,0),0))),H175)))</f>
        <v xml:space="preserve"> </v>
      </c>
      <c r="R175" s="250" t="str">
        <f>IF($A175="N/A"," ",IF(Pricetype1=2,MAX(I175,0),IF(OR(Pricetype1=1,Pricetype1=4),IF(I175=0,0,(_xll.EURO(I175,Strikeprice1,0,0,($AK175+IF(Smile=TRUE,VLOOKUP(MAX(-5,Strikeprice1-I175),Volsmile,2),0)),($A175-DateToday)+15,IF(Pricetype1=1,1,0),0))),I175)))</f>
        <v xml:space="preserve"> </v>
      </c>
      <c r="S175" s="250" t="str">
        <f>IF($A175="N/A"," ",IF(Pricetype1=2,MAX(J175,0),IF(OR(Pricetype1=1,Pricetype1=4),IF(J175=0,0,(_xll.EURO(J175,Strikeprice1,0,0,($AK175+IF(Smile=TRUE,VLOOKUP(MAX(-5,Strikeprice1-J175),Volsmile,2),0)),($A175-DateToday)+15,IF(Pricetype1=1,1,0),0))),J175)))</f>
        <v xml:space="preserve"> </v>
      </c>
      <c r="T175" s="250" t="str">
        <f>IF($A175="N/A"," ",IF(Pricetype1=2,MAX(K175,0),IF(OR(Pricetype1=1,Pricetype1=4),IF(K175=0,0,(_xll.EURO(K175,Strikeprice1,0,0,($AK175+IF(Smile=TRUE,VLOOKUP(MAX(-5,Strikeprice1-K175),Volsmile,2),0)),($A175-DateToday)+15,IF(Pricetype1=1,1,0),0))),K175)))</f>
        <v xml:space="preserve"> </v>
      </c>
      <c r="U175" s="177" t="str">
        <f t="shared" si="62"/>
        <v xml:space="preserve"> </v>
      </c>
      <c r="V175" s="178" t="str">
        <f t="shared" si="76"/>
        <v xml:space="preserve"> </v>
      </c>
      <c r="W175" s="178" t="str">
        <f t="shared" si="77"/>
        <v xml:space="preserve"> </v>
      </c>
      <c r="X175" s="178" t="str">
        <f t="shared" si="78"/>
        <v xml:space="preserve"> </v>
      </c>
      <c r="Y175" s="178" t="str">
        <f t="shared" si="79"/>
        <v xml:space="preserve"> </v>
      </c>
      <c r="Z175" s="178" t="str">
        <f t="shared" si="80"/>
        <v xml:space="preserve"> </v>
      </c>
      <c r="AA175" s="178" t="str">
        <f t="shared" si="81"/>
        <v xml:space="preserve"> </v>
      </c>
      <c r="AB175" s="178" t="str">
        <f t="shared" si="82"/>
        <v xml:space="preserve"> </v>
      </c>
      <c r="AC175" s="178" t="str">
        <f t="shared" si="83"/>
        <v xml:space="preserve"> </v>
      </c>
      <c r="AD175" s="178" t="str">
        <f t="shared" si="84"/>
        <v xml:space="preserve"> </v>
      </c>
      <c r="AE175" s="178" t="str">
        <f t="shared" si="85"/>
        <v xml:space="preserve"> </v>
      </c>
      <c r="AF175" s="224" t="str">
        <f t="shared" si="86"/>
        <v xml:space="preserve"> </v>
      </c>
      <c r="AG175" s="224" t="str">
        <f t="shared" si="87"/>
        <v xml:space="preserve"> </v>
      </c>
      <c r="AH175" s="224" t="str">
        <f t="shared" si="88"/>
        <v xml:space="preserve"> </v>
      </c>
      <c r="AI175" s="224" t="str">
        <f t="shared" si="63"/>
        <v xml:space="preserve"> </v>
      </c>
      <c r="AJ175" s="224" t="str">
        <f t="shared" si="64"/>
        <v xml:space="preserve"> </v>
      </c>
      <c r="AK175" s="224" t="str">
        <f t="shared" si="89"/>
        <v xml:space="preserve"> </v>
      </c>
      <c r="AL175" s="224" t="str">
        <f>IF($A175="N/A"," ",IF(PV=1,0,'Pricing Inputs1'!R208))</f>
        <v xml:space="preserve"> </v>
      </c>
      <c r="AM175" s="313" t="str">
        <f t="shared" si="65"/>
        <v xml:space="preserve"> </v>
      </c>
      <c r="BQ175" t="str">
        <f t="shared" si="90"/>
        <v xml:space="preserve"> </v>
      </c>
      <c r="BR175" t="str">
        <f t="shared" si="91"/>
        <v xml:space="preserve"> </v>
      </c>
      <c r="BS175" t="str">
        <f t="shared" si="92"/>
        <v xml:space="preserve"> </v>
      </c>
    </row>
    <row r="176" spans="1:71" x14ac:dyDescent="0.2">
      <c r="A176" s="253" t="str">
        <f>IF(A175="N/A","N/A",IF(EDATE(A175,1)&gt;Inputs!$M$5,"N/A",EDATE(A175,1)))</f>
        <v>N/A</v>
      </c>
      <c r="B176" s="324" t="str">
        <f t="shared" si="66"/>
        <v xml:space="preserve"> </v>
      </c>
      <c r="C176" s="433" t="str">
        <f t="shared" si="67"/>
        <v xml:space="preserve"> </v>
      </c>
      <c r="D176" s="172" t="str">
        <f t="shared" si="68"/>
        <v xml:space="preserve"> </v>
      </c>
      <c r="E176" s="172" t="str">
        <f t="shared" si="69"/>
        <v xml:space="preserve"> </v>
      </c>
      <c r="F176" s="172" t="str">
        <f t="shared" si="70"/>
        <v xml:space="preserve"> </v>
      </c>
      <c r="G176" s="172" t="str">
        <f t="shared" si="71"/>
        <v xml:space="preserve"> </v>
      </c>
      <c r="H176" s="172" t="str">
        <f t="shared" si="72"/>
        <v xml:space="preserve"> </v>
      </c>
      <c r="I176" s="172" t="str">
        <f t="shared" si="73"/>
        <v xml:space="preserve"> </v>
      </c>
      <c r="J176" s="172" t="str">
        <f t="shared" si="74"/>
        <v xml:space="preserve"> </v>
      </c>
      <c r="K176" s="172" t="str">
        <f t="shared" si="75"/>
        <v xml:space="preserve"> </v>
      </c>
      <c r="L176" s="250" t="str">
        <f>IF($A176="N/A"," ",IF(Pricetype1=2,MAX(C176,0),IF(OR(Pricetype1=1,Pricetype1=4),IF(C176=0,0,(_xll.EURO(C176,Strikeprice1,0,0,($AH176+IF(Smile=TRUE,VLOOKUP(MAX(-5,Strikeprice1-C176),Volsmile,2),0)),($A176-DateToday)+15,IF(Pricetype1=1,1,0),0))),C176)))</f>
        <v xml:space="preserve"> </v>
      </c>
      <c r="M176" s="250" t="str">
        <f>IF($A176="N/A"," ",IF(Pricetype1=2,MAX(D176,0),IF(OR(Pricetype1=1,Pricetype1=4),IF(D176=0,0,(_xll.EURO(D176,Strikeprice1,0,0,($AH176+IF(Smile=TRUE,VLOOKUP(MAX(-5,Strikeprice1-D176),Volsmile,2),0)),($A176-DateToday)+15,IF(Pricetype1=1,1,0),0))),D176)))</f>
        <v xml:space="preserve"> </v>
      </c>
      <c r="N176" s="250" t="str">
        <f>IF($A176="N/A"," ",IF(Pricetype1=2,MAX(E176,0),IF(OR(Pricetype1=1,Pricetype1=4),IF(E176=0,0,(_xll.EURO(E176,Strikeprice1,0,0,($AK176+IF(Smile=TRUE,VLOOKUP(MAX(-5,Strikeprice1-E176),Volsmile,2),0)),($A176-DateToday)+15,IF(Pricetype1=1,1,0),0))),E176)))</f>
        <v xml:space="preserve"> </v>
      </c>
      <c r="O176" s="250" t="str">
        <f>IF($A176="N/A"," ",IF(Pricetype1=2,MAX(F176,0),IF(OR(Pricetype1=1,Pricetype1=4),IF(F176=0,0,(_xll.EURO(F176,Strikeprice1,0,0,($AK176+IF(Smile=TRUE,VLOOKUP(MAX(-5,Strikeprice1-F176),Volsmile,2),0)),($A176-DateToday)+15,IF(Pricetype1=1,1,0),0))),F176)))</f>
        <v xml:space="preserve"> </v>
      </c>
      <c r="P176" s="250" t="str">
        <f>IF($A176="N/A"," ",IF(Pricetype1=2,MAX(G176,0),IF(OR(Pricetype1=1,Pricetype1=4),IF(G176=0,0,(_xll.EURO(G176,Strikeprice1,0,0,($AK176+IF(Smile=TRUE,VLOOKUP(MAX(-5,Strikeprice1-G176),Volsmile,2),0)),($A176-DateToday)+15,IF(Pricetype1=1,1,0),0))),G176)))</f>
        <v xml:space="preserve"> </v>
      </c>
      <c r="Q176" s="250" t="str">
        <f>IF($A176="N/A"," ",IF(Pricetype1=2,MAX(H176,0),IF(OR(Pricetype1=1,Pricetype1=4),IF(H176=0,0,(_xll.EURO(H176,Strikeprice1,0,0,($AK176+IF(Smile=TRUE,VLOOKUP(MAX(-5,Strikeprice1-H176),Volsmile,2),0)),($A176-DateToday)+15,IF(Pricetype1=1,1,0),0))),H176)))</f>
        <v xml:space="preserve"> </v>
      </c>
      <c r="R176" s="250" t="str">
        <f>IF($A176="N/A"," ",IF(Pricetype1=2,MAX(I176,0),IF(OR(Pricetype1=1,Pricetype1=4),IF(I176=0,0,(_xll.EURO(I176,Strikeprice1,0,0,($AK176+IF(Smile=TRUE,VLOOKUP(MAX(-5,Strikeprice1-I176),Volsmile,2),0)),($A176-DateToday)+15,IF(Pricetype1=1,1,0),0))),I176)))</f>
        <v xml:space="preserve"> </v>
      </c>
      <c r="S176" s="250" t="str">
        <f>IF($A176="N/A"," ",IF(Pricetype1=2,MAX(J176,0),IF(OR(Pricetype1=1,Pricetype1=4),IF(J176=0,0,(_xll.EURO(J176,Strikeprice1,0,0,($AK176+IF(Smile=TRUE,VLOOKUP(MAX(-5,Strikeprice1-J176),Volsmile,2),0)),($A176-DateToday)+15,IF(Pricetype1=1,1,0),0))),J176)))</f>
        <v xml:space="preserve"> </v>
      </c>
      <c r="T176" s="250" t="str">
        <f>IF($A176="N/A"," ",IF(Pricetype1=2,MAX(K176,0),IF(OR(Pricetype1=1,Pricetype1=4),IF(K176=0,0,(_xll.EURO(K176,Strikeprice1,0,0,($AK176+IF(Smile=TRUE,VLOOKUP(MAX(-5,Strikeprice1-K176),Volsmile,2),0)),($A176-DateToday)+15,IF(Pricetype1=1,1,0),0))),K176)))</f>
        <v xml:space="preserve"> </v>
      </c>
      <c r="U176" s="177" t="str">
        <f t="shared" si="62"/>
        <v xml:space="preserve"> </v>
      </c>
      <c r="V176" s="178" t="str">
        <f t="shared" si="76"/>
        <v xml:space="preserve"> </v>
      </c>
      <c r="W176" s="178" t="str">
        <f t="shared" si="77"/>
        <v xml:space="preserve"> </v>
      </c>
      <c r="X176" s="178" t="str">
        <f t="shared" si="78"/>
        <v xml:space="preserve"> </v>
      </c>
      <c r="Y176" s="178" t="str">
        <f t="shared" si="79"/>
        <v xml:space="preserve"> </v>
      </c>
      <c r="Z176" s="178" t="str">
        <f t="shared" si="80"/>
        <v xml:space="preserve"> </v>
      </c>
      <c r="AA176" s="178" t="str">
        <f t="shared" si="81"/>
        <v xml:space="preserve"> </v>
      </c>
      <c r="AB176" s="178" t="str">
        <f t="shared" si="82"/>
        <v xml:space="preserve"> </v>
      </c>
      <c r="AC176" s="178" t="str">
        <f t="shared" si="83"/>
        <v xml:space="preserve"> </v>
      </c>
      <c r="AD176" s="178" t="str">
        <f t="shared" si="84"/>
        <v xml:space="preserve"> </v>
      </c>
      <c r="AE176" s="178" t="str">
        <f t="shared" si="85"/>
        <v xml:space="preserve"> </v>
      </c>
      <c r="AF176" s="224" t="str">
        <f t="shared" si="86"/>
        <v xml:space="preserve"> </v>
      </c>
      <c r="AG176" s="224" t="str">
        <f t="shared" si="87"/>
        <v xml:space="preserve"> </v>
      </c>
      <c r="AH176" s="224" t="str">
        <f t="shared" si="88"/>
        <v xml:space="preserve"> </v>
      </c>
      <c r="AI176" s="224" t="str">
        <f t="shared" si="63"/>
        <v xml:space="preserve"> </v>
      </c>
      <c r="AJ176" s="224" t="str">
        <f t="shared" si="64"/>
        <v xml:space="preserve"> </v>
      </c>
      <c r="AK176" s="224" t="str">
        <f t="shared" si="89"/>
        <v xml:space="preserve"> </v>
      </c>
      <c r="AL176" s="224" t="str">
        <f>IF($A176="N/A"," ",IF(PV=1,0,'Pricing Inputs1'!R209))</f>
        <v xml:space="preserve"> </v>
      </c>
      <c r="AM176" s="313" t="str">
        <f t="shared" si="65"/>
        <v xml:space="preserve"> </v>
      </c>
      <c r="BQ176" t="str">
        <f t="shared" si="90"/>
        <v xml:space="preserve"> </v>
      </c>
      <c r="BR176" t="str">
        <f t="shared" si="91"/>
        <v xml:space="preserve"> </v>
      </c>
      <c r="BS176" t="str">
        <f t="shared" si="92"/>
        <v xml:space="preserve"> </v>
      </c>
    </row>
    <row r="177" spans="1:71" x14ac:dyDescent="0.2">
      <c r="A177" s="253" t="str">
        <f>IF(A176="N/A","N/A",IF(EDATE(A176,1)&gt;Inputs!$M$5,"N/A",EDATE(A176,1)))</f>
        <v>N/A</v>
      </c>
      <c r="B177" s="324" t="str">
        <f t="shared" si="66"/>
        <v xml:space="preserve"> </v>
      </c>
      <c r="C177" s="433" t="str">
        <f t="shared" si="67"/>
        <v xml:space="preserve"> </v>
      </c>
      <c r="D177" s="172" t="str">
        <f t="shared" si="68"/>
        <v xml:space="preserve"> </v>
      </c>
      <c r="E177" s="172" t="str">
        <f t="shared" si="69"/>
        <v xml:space="preserve"> </v>
      </c>
      <c r="F177" s="172" t="str">
        <f t="shared" si="70"/>
        <v xml:space="preserve"> </v>
      </c>
      <c r="G177" s="172" t="str">
        <f t="shared" si="71"/>
        <v xml:space="preserve"> </v>
      </c>
      <c r="H177" s="172" t="str">
        <f t="shared" si="72"/>
        <v xml:space="preserve"> </v>
      </c>
      <c r="I177" s="172" t="str">
        <f t="shared" si="73"/>
        <v xml:space="preserve"> </v>
      </c>
      <c r="J177" s="172" t="str">
        <f t="shared" si="74"/>
        <v xml:space="preserve"> </v>
      </c>
      <c r="K177" s="172" t="str">
        <f t="shared" si="75"/>
        <v xml:space="preserve"> </v>
      </c>
      <c r="L177" s="250" t="str">
        <f>IF($A177="N/A"," ",IF(Pricetype1=2,MAX(C177,0),IF(OR(Pricetype1=1,Pricetype1=4),IF(C177=0,0,(_xll.EURO(C177,Strikeprice1,0,0,($AH177+IF(Smile=TRUE,VLOOKUP(MAX(-5,Strikeprice1-C177),Volsmile,2),0)),($A177-DateToday)+15,IF(Pricetype1=1,1,0),0))),C177)))</f>
        <v xml:space="preserve"> </v>
      </c>
      <c r="M177" s="250" t="str">
        <f>IF($A177="N/A"," ",IF(Pricetype1=2,MAX(D177,0),IF(OR(Pricetype1=1,Pricetype1=4),IF(D177=0,0,(_xll.EURO(D177,Strikeprice1,0,0,($AH177+IF(Smile=TRUE,VLOOKUP(MAX(-5,Strikeprice1-D177),Volsmile,2),0)),($A177-DateToday)+15,IF(Pricetype1=1,1,0),0))),D177)))</f>
        <v xml:space="preserve"> </v>
      </c>
      <c r="N177" s="250" t="str">
        <f>IF($A177="N/A"," ",IF(Pricetype1=2,MAX(E177,0),IF(OR(Pricetype1=1,Pricetype1=4),IF(E177=0,0,(_xll.EURO(E177,Strikeprice1,0,0,($AK177+IF(Smile=TRUE,VLOOKUP(MAX(-5,Strikeprice1-E177),Volsmile,2),0)),($A177-DateToday)+15,IF(Pricetype1=1,1,0),0))),E177)))</f>
        <v xml:space="preserve"> </v>
      </c>
      <c r="O177" s="250" t="str">
        <f>IF($A177="N/A"," ",IF(Pricetype1=2,MAX(F177,0),IF(OR(Pricetype1=1,Pricetype1=4),IF(F177=0,0,(_xll.EURO(F177,Strikeprice1,0,0,($AK177+IF(Smile=TRUE,VLOOKUP(MAX(-5,Strikeprice1-F177),Volsmile,2),0)),($A177-DateToday)+15,IF(Pricetype1=1,1,0),0))),F177)))</f>
        <v xml:space="preserve"> </v>
      </c>
      <c r="P177" s="250" t="str">
        <f>IF($A177="N/A"," ",IF(Pricetype1=2,MAX(G177,0),IF(OR(Pricetype1=1,Pricetype1=4),IF(G177=0,0,(_xll.EURO(G177,Strikeprice1,0,0,($AK177+IF(Smile=TRUE,VLOOKUP(MAX(-5,Strikeprice1-G177),Volsmile,2),0)),($A177-DateToday)+15,IF(Pricetype1=1,1,0),0))),G177)))</f>
        <v xml:space="preserve"> </v>
      </c>
      <c r="Q177" s="250" t="str">
        <f>IF($A177="N/A"," ",IF(Pricetype1=2,MAX(H177,0),IF(OR(Pricetype1=1,Pricetype1=4),IF(H177=0,0,(_xll.EURO(H177,Strikeprice1,0,0,($AK177+IF(Smile=TRUE,VLOOKUP(MAX(-5,Strikeprice1-H177),Volsmile,2),0)),($A177-DateToday)+15,IF(Pricetype1=1,1,0),0))),H177)))</f>
        <v xml:space="preserve"> </v>
      </c>
      <c r="R177" s="250" t="str">
        <f>IF($A177="N/A"," ",IF(Pricetype1=2,MAX(I177,0),IF(OR(Pricetype1=1,Pricetype1=4),IF(I177=0,0,(_xll.EURO(I177,Strikeprice1,0,0,($AK177+IF(Smile=TRUE,VLOOKUP(MAX(-5,Strikeprice1-I177),Volsmile,2),0)),($A177-DateToday)+15,IF(Pricetype1=1,1,0),0))),I177)))</f>
        <v xml:space="preserve"> </v>
      </c>
      <c r="S177" s="250" t="str">
        <f>IF($A177="N/A"," ",IF(Pricetype1=2,MAX(J177,0),IF(OR(Pricetype1=1,Pricetype1=4),IF(J177=0,0,(_xll.EURO(J177,Strikeprice1,0,0,($AK177+IF(Smile=TRUE,VLOOKUP(MAX(-5,Strikeprice1-J177),Volsmile,2),0)),($A177-DateToday)+15,IF(Pricetype1=1,1,0),0))),J177)))</f>
        <v xml:space="preserve"> </v>
      </c>
      <c r="T177" s="250" t="str">
        <f>IF($A177="N/A"," ",IF(Pricetype1=2,MAX(K177,0),IF(OR(Pricetype1=1,Pricetype1=4),IF(K177=0,0,(_xll.EURO(K177,Strikeprice1,0,0,($AK177+IF(Smile=TRUE,VLOOKUP(MAX(-5,Strikeprice1-K177),Volsmile,2),0)),($A177-DateToday)+15,IF(Pricetype1=1,1,0),0))),K177)))</f>
        <v xml:space="preserve"> </v>
      </c>
      <c r="U177" s="177" t="str">
        <f t="shared" si="62"/>
        <v xml:space="preserve"> </v>
      </c>
      <c r="V177" s="178" t="str">
        <f t="shared" si="76"/>
        <v xml:space="preserve"> </v>
      </c>
      <c r="W177" s="178" t="str">
        <f t="shared" si="77"/>
        <v xml:space="preserve"> </v>
      </c>
      <c r="X177" s="178" t="str">
        <f t="shared" si="78"/>
        <v xml:space="preserve"> </v>
      </c>
      <c r="Y177" s="178" t="str">
        <f t="shared" si="79"/>
        <v xml:space="preserve"> </v>
      </c>
      <c r="Z177" s="178" t="str">
        <f t="shared" si="80"/>
        <v xml:space="preserve"> </v>
      </c>
      <c r="AA177" s="178" t="str">
        <f t="shared" si="81"/>
        <v xml:space="preserve"> </v>
      </c>
      <c r="AB177" s="178" t="str">
        <f t="shared" si="82"/>
        <v xml:space="preserve"> </v>
      </c>
      <c r="AC177" s="178" t="str">
        <f t="shared" si="83"/>
        <v xml:space="preserve"> </v>
      </c>
      <c r="AD177" s="178" t="str">
        <f t="shared" si="84"/>
        <v xml:space="preserve"> </v>
      </c>
      <c r="AE177" s="178" t="str">
        <f t="shared" si="85"/>
        <v xml:space="preserve"> </v>
      </c>
      <c r="AF177" s="224" t="str">
        <f t="shared" si="86"/>
        <v xml:space="preserve"> </v>
      </c>
      <c r="AG177" s="224" t="str">
        <f t="shared" si="87"/>
        <v xml:space="preserve"> </v>
      </c>
      <c r="AH177" s="224" t="str">
        <f t="shared" si="88"/>
        <v xml:space="preserve"> </v>
      </c>
      <c r="AI177" s="224" t="str">
        <f t="shared" si="63"/>
        <v xml:space="preserve"> </v>
      </c>
      <c r="AJ177" s="224" t="str">
        <f t="shared" si="64"/>
        <v xml:space="preserve"> </v>
      </c>
      <c r="AK177" s="224" t="str">
        <f t="shared" si="89"/>
        <v xml:space="preserve"> </v>
      </c>
      <c r="AL177" s="224" t="str">
        <f>IF($A177="N/A"," ",IF(PV=1,0,'Pricing Inputs1'!R210))</f>
        <v xml:space="preserve"> </v>
      </c>
      <c r="AM177" s="313" t="str">
        <f t="shared" si="65"/>
        <v xml:space="preserve"> </v>
      </c>
      <c r="BQ177" t="str">
        <f t="shared" si="90"/>
        <v xml:space="preserve"> </v>
      </c>
      <c r="BR177" t="str">
        <f t="shared" si="91"/>
        <v xml:space="preserve"> </v>
      </c>
      <c r="BS177" t="str">
        <f t="shared" si="92"/>
        <v xml:space="preserve"> </v>
      </c>
    </row>
    <row r="178" spans="1:71" x14ac:dyDescent="0.2">
      <c r="A178" s="253" t="str">
        <f>IF(A177="N/A","N/A",IF(EDATE(A177,1)&gt;Inputs!$M$5,"N/A",EDATE(A177,1)))</f>
        <v>N/A</v>
      </c>
      <c r="B178" s="324" t="str">
        <f t="shared" si="66"/>
        <v xml:space="preserve"> </v>
      </c>
      <c r="C178" s="433" t="str">
        <f t="shared" si="67"/>
        <v xml:space="preserve"> </v>
      </c>
      <c r="D178" s="172" t="str">
        <f t="shared" si="68"/>
        <v xml:space="preserve"> </v>
      </c>
      <c r="E178" s="172" t="str">
        <f t="shared" si="69"/>
        <v xml:space="preserve"> </v>
      </c>
      <c r="F178" s="172" t="str">
        <f t="shared" si="70"/>
        <v xml:space="preserve"> </v>
      </c>
      <c r="G178" s="172" t="str">
        <f t="shared" si="71"/>
        <v xml:space="preserve"> </v>
      </c>
      <c r="H178" s="172" t="str">
        <f t="shared" si="72"/>
        <v xml:space="preserve"> </v>
      </c>
      <c r="I178" s="172" t="str">
        <f t="shared" si="73"/>
        <v xml:space="preserve"> </v>
      </c>
      <c r="J178" s="172" t="str">
        <f t="shared" si="74"/>
        <v xml:space="preserve"> </v>
      </c>
      <c r="K178" s="172" t="str">
        <f t="shared" si="75"/>
        <v xml:space="preserve"> </v>
      </c>
      <c r="L178" s="250" t="str">
        <f>IF($A178="N/A"," ",IF(Pricetype1=2,MAX(C178,0),IF(OR(Pricetype1=1,Pricetype1=4),IF(C178=0,0,(_xll.EURO(C178,Strikeprice1,0,0,($AH178+IF(Smile=TRUE,VLOOKUP(MAX(-5,Strikeprice1-C178),Volsmile,2),0)),($A178-DateToday)+15,IF(Pricetype1=1,1,0),0))),C178)))</f>
        <v xml:space="preserve"> </v>
      </c>
      <c r="M178" s="250" t="str">
        <f>IF($A178="N/A"," ",IF(Pricetype1=2,MAX(D178,0),IF(OR(Pricetype1=1,Pricetype1=4),IF(D178=0,0,(_xll.EURO(D178,Strikeprice1,0,0,($AH178+IF(Smile=TRUE,VLOOKUP(MAX(-5,Strikeprice1-D178),Volsmile,2),0)),($A178-DateToday)+15,IF(Pricetype1=1,1,0),0))),D178)))</f>
        <v xml:space="preserve"> </v>
      </c>
      <c r="N178" s="250" t="str">
        <f>IF($A178="N/A"," ",IF(Pricetype1=2,MAX(E178,0),IF(OR(Pricetype1=1,Pricetype1=4),IF(E178=0,0,(_xll.EURO(E178,Strikeprice1,0,0,($AK178+IF(Smile=TRUE,VLOOKUP(MAX(-5,Strikeprice1-E178),Volsmile,2),0)),($A178-DateToday)+15,IF(Pricetype1=1,1,0),0))),E178)))</f>
        <v xml:space="preserve"> </v>
      </c>
      <c r="O178" s="250" t="str">
        <f>IF($A178="N/A"," ",IF(Pricetype1=2,MAX(F178,0),IF(OR(Pricetype1=1,Pricetype1=4),IF(F178=0,0,(_xll.EURO(F178,Strikeprice1,0,0,($AK178+IF(Smile=TRUE,VLOOKUP(MAX(-5,Strikeprice1-F178),Volsmile,2),0)),($A178-DateToday)+15,IF(Pricetype1=1,1,0),0))),F178)))</f>
        <v xml:space="preserve"> </v>
      </c>
      <c r="P178" s="250" t="str">
        <f>IF($A178="N/A"," ",IF(Pricetype1=2,MAX(G178,0),IF(OR(Pricetype1=1,Pricetype1=4),IF(G178=0,0,(_xll.EURO(G178,Strikeprice1,0,0,($AK178+IF(Smile=TRUE,VLOOKUP(MAX(-5,Strikeprice1-G178),Volsmile,2),0)),($A178-DateToday)+15,IF(Pricetype1=1,1,0),0))),G178)))</f>
        <v xml:space="preserve"> </v>
      </c>
      <c r="Q178" s="250" t="str">
        <f>IF($A178="N/A"," ",IF(Pricetype1=2,MAX(H178,0),IF(OR(Pricetype1=1,Pricetype1=4),IF(H178=0,0,(_xll.EURO(H178,Strikeprice1,0,0,($AK178+IF(Smile=TRUE,VLOOKUP(MAX(-5,Strikeprice1-H178),Volsmile,2),0)),($A178-DateToday)+15,IF(Pricetype1=1,1,0),0))),H178)))</f>
        <v xml:space="preserve"> </v>
      </c>
      <c r="R178" s="250" t="str">
        <f>IF($A178="N/A"," ",IF(Pricetype1=2,MAX(I178,0),IF(OR(Pricetype1=1,Pricetype1=4),IF(I178=0,0,(_xll.EURO(I178,Strikeprice1,0,0,($AK178+IF(Smile=TRUE,VLOOKUP(MAX(-5,Strikeprice1-I178),Volsmile,2),0)),($A178-DateToday)+15,IF(Pricetype1=1,1,0),0))),I178)))</f>
        <v xml:space="preserve"> </v>
      </c>
      <c r="S178" s="250" t="str">
        <f>IF($A178="N/A"," ",IF(Pricetype1=2,MAX(J178,0),IF(OR(Pricetype1=1,Pricetype1=4),IF(J178=0,0,(_xll.EURO(J178,Strikeprice1,0,0,($AK178+IF(Smile=TRUE,VLOOKUP(MAX(-5,Strikeprice1-J178),Volsmile,2),0)),($A178-DateToday)+15,IF(Pricetype1=1,1,0),0))),J178)))</f>
        <v xml:space="preserve"> </v>
      </c>
      <c r="T178" s="250" t="str">
        <f>IF($A178="N/A"," ",IF(Pricetype1=2,MAX(K178,0),IF(OR(Pricetype1=1,Pricetype1=4),IF(K178=0,0,(_xll.EURO(K178,Strikeprice1,0,0,($AK178+IF(Smile=TRUE,VLOOKUP(MAX(-5,Strikeprice1-K178),Volsmile,2),0)),($A178-DateToday)+15,IF(Pricetype1=1,1,0),0))),K178)))</f>
        <v xml:space="preserve"> </v>
      </c>
      <c r="U178" s="177" t="str">
        <f t="shared" si="62"/>
        <v xml:space="preserve"> </v>
      </c>
      <c r="V178" s="178" t="str">
        <f t="shared" si="76"/>
        <v xml:space="preserve"> </v>
      </c>
      <c r="W178" s="178" t="str">
        <f t="shared" si="77"/>
        <v xml:space="preserve"> </v>
      </c>
      <c r="X178" s="178" t="str">
        <f t="shared" si="78"/>
        <v xml:space="preserve"> </v>
      </c>
      <c r="Y178" s="178" t="str">
        <f t="shared" si="79"/>
        <v xml:space="preserve"> </v>
      </c>
      <c r="Z178" s="178" t="str">
        <f t="shared" si="80"/>
        <v xml:space="preserve"> </v>
      </c>
      <c r="AA178" s="178" t="str">
        <f t="shared" si="81"/>
        <v xml:space="preserve"> </v>
      </c>
      <c r="AB178" s="178" t="str">
        <f t="shared" si="82"/>
        <v xml:space="preserve"> </v>
      </c>
      <c r="AC178" s="178" t="str">
        <f t="shared" si="83"/>
        <v xml:space="preserve"> </v>
      </c>
      <c r="AD178" s="178" t="str">
        <f t="shared" si="84"/>
        <v xml:space="preserve"> </v>
      </c>
      <c r="AE178" s="178" t="str">
        <f t="shared" si="85"/>
        <v xml:space="preserve"> </v>
      </c>
      <c r="AF178" s="224" t="str">
        <f t="shared" si="86"/>
        <v xml:space="preserve"> </v>
      </c>
      <c r="AG178" s="224" t="str">
        <f t="shared" si="87"/>
        <v xml:space="preserve"> </v>
      </c>
      <c r="AH178" s="224" t="str">
        <f t="shared" si="88"/>
        <v xml:space="preserve"> </v>
      </c>
      <c r="AI178" s="224" t="str">
        <f t="shared" si="63"/>
        <v xml:space="preserve"> </v>
      </c>
      <c r="AJ178" s="224" t="str">
        <f t="shared" si="64"/>
        <v xml:space="preserve"> </v>
      </c>
      <c r="AK178" s="224" t="str">
        <f t="shared" si="89"/>
        <v xml:space="preserve"> </v>
      </c>
      <c r="AL178" s="224" t="str">
        <f>IF($A178="N/A"," ",IF(PV=1,0,'Pricing Inputs1'!R211))</f>
        <v xml:space="preserve"> </v>
      </c>
      <c r="AM178" s="313" t="str">
        <f t="shared" si="65"/>
        <v xml:space="preserve"> </v>
      </c>
      <c r="BQ178" t="str">
        <f t="shared" si="90"/>
        <v xml:space="preserve"> </v>
      </c>
      <c r="BR178" t="str">
        <f t="shared" si="91"/>
        <v xml:space="preserve"> </v>
      </c>
      <c r="BS178" t="str">
        <f t="shared" si="92"/>
        <v xml:space="preserve"> </v>
      </c>
    </row>
    <row r="179" spans="1:71" x14ac:dyDescent="0.2">
      <c r="A179" s="253" t="str">
        <f>IF(A178="N/A","N/A",IF(EDATE(A178,1)&gt;Inputs!$M$5,"N/A",EDATE(A178,1)))</f>
        <v>N/A</v>
      </c>
      <c r="B179" s="324" t="str">
        <f t="shared" si="66"/>
        <v xml:space="preserve"> </v>
      </c>
      <c r="C179" s="433" t="str">
        <f t="shared" si="67"/>
        <v xml:space="preserve"> </v>
      </c>
      <c r="D179" s="172" t="str">
        <f t="shared" si="68"/>
        <v xml:space="preserve"> </v>
      </c>
      <c r="E179" s="172" t="str">
        <f t="shared" si="69"/>
        <v xml:space="preserve"> </v>
      </c>
      <c r="F179" s="172" t="str">
        <f t="shared" si="70"/>
        <v xml:space="preserve"> </v>
      </c>
      <c r="G179" s="172" t="str">
        <f t="shared" si="71"/>
        <v xml:space="preserve"> </v>
      </c>
      <c r="H179" s="172" t="str">
        <f t="shared" si="72"/>
        <v xml:space="preserve"> </v>
      </c>
      <c r="I179" s="172" t="str">
        <f t="shared" si="73"/>
        <v xml:space="preserve"> </v>
      </c>
      <c r="J179" s="172" t="str">
        <f t="shared" si="74"/>
        <v xml:space="preserve"> </v>
      </c>
      <c r="K179" s="172" t="str">
        <f t="shared" si="75"/>
        <v xml:space="preserve"> </v>
      </c>
      <c r="L179" s="250" t="str">
        <f>IF($A179="N/A"," ",IF(Pricetype1=2,MAX(C179,0),IF(OR(Pricetype1=1,Pricetype1=4),IF(C179=0,0,(_xll.EURO(C179,Strikeprice1,0,0,($AH179+IF(Smile=TRUE,VLOOKUP(MAX(-5,Strikeprice1-C179),Volsmile,2),0)),($A179-DateToday)+15,IF(Pricetype1=1,1,0),0))),C179)))</f>
        <v xml:space="preserve"> </v>
      </c>
      <c r="M179" s="250" t="str">
        <f>IF($A179="N/A"," ",IF(Pricetype1=2,MAX(D179,0),IF(OR(Pricetype1=1,Pricetype1=4),IF(D179=0,0,(_xll.EURO(D179,Strikeprice1,0,0,($AH179+IF(Smile=TRUE,VLOOKUP(MAX(-5,Strikeprice1-D179),Volsmile,2),0)),($A179-DateToday)+15,IF(Pricetype1=1,1,0),0))),D179)))</f>
        <v xml:space="preserve"> </v>
      </c>
      <c r="N179" s="250" t="str">
        <f>IF($A179="N/A"," ",IF(Pricetype1=2,MAX(E179,0),IF(OR(Pricetype1=1,Pricetype1=4),IF(E179=0,0,(_xll.EURO(E179,Strikeprice1,0,0,($AK179+IF(Smile=TRUE,VLOOKUP(MAX(-5,Strikeprice1-E179),Volsmile,2),0)),($A179-DateToday)+15,IF(Pricetype1=1,1,0),0))),E179)))</f>
        <v xml:space="preserve"> </v>
      </c>
      <c r="O179" s="250" t="str">
        <f>IF($A179="N/A"," ",IF(Pricetype1=2,MAX(F179,0),IF(OR(Pricetype1=1,Pricetype1=4),IF(F179=0,0,(_xll.EURO(F179,Strikeprice1,0,0,($AK179+IF(Smile=TRUE,VLOOKUP(MAX(-5,Strikeprice1-F179),Volsmile,2),0)),($A179-DateToday)+15,IF(Pricetype1=1,1,0),0))),F179)))</f>
        <v xml:space="preserve"> </v>
      </c>
      <c r="P179" s="250" t="str">
        <f>IF($A179="N/A"," ",IF(Pricetype1=2,MAX(G179,0),IF(OR(Pricetype1=1,Pricetype1=4),IF(G179=0,0,(_xll.EURO(G179,Strikeprice1,0,0,($AK179+IF(Smile=TRUE,VLOOKUP(MAX(-5,Strikeprice1-G179),Volsmile,2),0)),($A179-DateToday)+15,IF(Pricetype1=1,1,0),0))),G179)))</f>
        <v xml:space="preserve"> </v>
      </c>
      <c r="Q179" s="250" t="str">
        <f>IF($A179="N/A"," ",IF(Pricetype1=2,MAX(H179,0),IF(OR(Pricetype1=1,Pricetype1=4),IF(H179=0,0,(_xll.EURO(H179,Strikeprice1,0,0,($AK179+IF(Smile=TRUE,VLOOKUP(MAX(-5,Strikeprice1-H179),Volsmile,2),0)),($A179-DateToday)+15,IF(Pricetype1=1,1,0),0))),H179)))</f>
        <v xml:space="preserve"> </v>
      </c>
      <c r="R179" s="250" t="str">
        <f>IF($A179="N/A"," ",IF(Pricetype1=2,MAX(I179,0),IF(OR(Pricetype1=1,Pricetype1=4),IF(I179=0,0,(_xll.EURO(I179,Strikeprice1,0,0,($AK179+IF(Smile=TRUE,VLOOKUP(MAX(-5,Strikeprice1-I179),Volsmile,2),0)),($A179-DateToday)+15,IF(Pricetype1=1,1,0),0))),I179)))</f>
        <v xml:space="preserve"> </v>
      </c>
      <c r="S179" s="250" t="str">
        <f>IF($A179="N/A"," ",IF(Pricetype1=2,MAX(J179,0),IF(OR(Pricetype1=1,Pricetype1=4),IF(J179=0,0,(_xll.EURO(J179,Strikeprice1,0,0,($AK179+IF(Smile=TRUE,VLOOKUP(MAX(-5,Strikeprice1-J179),Volsmile,2),0)),($A179-DateToday)+15,IF(Pricetype1=1,1,0),0))),J179)))</f>
        <v xml:space="preserve"> </v>
      </c>
      <c r="T179" s="250" t="str">
        <f>IF($A179="N/A"," ",IF(Pricetype1=2,MAX(K179,0),IF(OR(Pricetype1=1,Pricetype1=4),IF(K179=0,0,(_xll.EURO(K179,Strikeprice1,0,0,($AK179+IF(Smile=TRUE,VLOOKUP(MAX(-5,Strikeprice1-K179),Volsmile,2),0)),($A179-DateToday)+15,IF(Pricetype1=1,1,0),0))),K179)))</f>
        <v xml:space="preserve"> </v>
      </c>
      <c r="U179" s="177" t="str">
        <f t="shared" si="62"/>
        <v xml:space="preserve"> </v>
      </c>
      <c r="V179" s="178" t="str">
        <f t="shared" si="76"/>
        <v xml:space="preserve"> </v>
      </c>
      <c r="W179" s="178" t="str">
        <f t="shared" si="77"/>
        <v xml:space="preserve"> </v>
      </c>
      <c r="X179" s="178" t="str">
        <f t="shared" si="78"/>
        <v xml:space="preserve"> </v>
      </c>
      <c r="Y179" s="178" t="str">
        <f t="shared" si="79"/>
        <v xml:space="preserve"> </v>
      </c>
      <c r="Z179" s="178" t="str">
        <f t="shared" si="80"/>
        <v xml:space="preserve"> </v>
      </c>
      <c r="AA179" s="178" t="str">
        <f t="shared" si="81"/>
        <v xml:space="preserve"> </v>
      </c>
      <c r="AB179" s="178" t="str">
        <f t="shared" si="82"/>
        <v xml:space="preserve"> </v>
      </c>
      <c r="AC179" s="178" t="str">
        <f t="shared" si="83"/>
        <v xml:space="preserve"> </v>
      </c>
      <c r="AD179" s="178" t="str">
        <f t="shared" si="84"/>
        <v xml:space="preserve"> </v>
      </c>
      <c r="AE179" s="178" t="str">
        <f t="shared" si="85"/>
        <v xml:space="preserve"> </v>
      </c>
      <c r="AF179" s="224" t="str">
        <f t="shared" si="86"/>
        <v xml:space="preserve"> </v>
      </c>
      <c r="AG179" s="224" t="str">
        <f t="shared" si="87"/>
        <v xml:space="preserve"> </v>
      </c>
      <c r="AH179" s="224" t="str">
        <f t="shared" si="88"/>
        <v xml:space="preserve"> </v>
      </c>
      <c r="AI179" s="224" t="str">
        <f t="shared" si="63"/>
        <v xml:space="preserve"> </v>
      </c>
      <c r="AJ179" s="224" t="str">
        <f t="shared" si="64"/>
        <v xml:space="preserve"> </v>
      </c>
      <c r="AK179" s="224" t="str">
        <f t="shared" si="89"/>
        <v xml:space="preserve"> </v>
      </c>
      <c r="AL179" s="224" t="str">
        <f>IF($A179="N/A"," ",IF(PV=1,0,'Pricing Inputs1'!R212))</f>
        <v xml:space="preserve"> </v>
      </c>
      <c r="AM179" s="313" t="str">
        <f t="shared" si="65"/>
        <v xml:space="preserve"> </v>
      </c>
      <c r="BQ179" t="str">
        <f t="shared" si="90"/>
        <v xml:space="preserve"> </v>
      </c>
      <c r="BR179" t="str">
        <f t="shared" si="91"/>
        <v xml:space="preserve"> </v>
      </c>
      <c r="BS179" t="str">
        <f t="shared" si="92"/>
        <v xml:space="preserve"> </v>
      </c>
    </row>
    <row r="180" spans="1:71" x14ac:dyDescent="0.2">
      <c r="A180" s="253" t="str">
        <f>IF(A179="N/A","N/A",IF(EDATE(A179,1)&gt;Inputs!$M$5,"N/A",EDATE(A179,1)))</f>
        <v>N/A</v>
      </c>
      <c r="B180" s="324" t="str">
        <f t="shared" si="66"/>
        <v xml:space="preserve"> </v>
      </c>
      <c r="C180" s="433" t="str">
        <f t="shared" si="67"/>
        <v xml:space="preserve"> </v>
      </c>
      <c r="D180" s="172" t="str">
        <f t="shared" si="68"/>
        <v xml:space="preserve"> </v>
      </c>
      <c r="E180" s="172" t="str">
        <f t="shared" si="69"/>
        <v xml:space="preserve"> </v>
      </c>
      <c r="F180" s="172" t="str">
        <f t="shared" si="70"/>
        <v xml:space="preserve"> </v>
      </c>
      <c r="G180" s="172" t="str">
        <f t="shared" si="71"/>
        <v xml:space="preserve"> </v>
      </c>
      <c r="H180" s="172" t="str">
        <f t="shared" si="72"/>
        <v xml:space="preserve"> </v>
      </c>
      <c r="I180" s="172" t="str">
        <f t="shared" si="73"/>
        <v xml:space="preserve"> </v>
      </c>
      <c r="J180" s="172" t="str">
        <f t="shared" si="74"/>
        <v xml:space="preserve"> </v>
      </c>
      <c r="K180" s="172" t="str">
        <f t="shared" si="75"/>
        <v xml:space="preserve"> </v>
      </c>
      <c r="L180" s="250" t="str">
        <f>IF($A180="N/A"," ",IF(Pricetype1=2,MAX(C180,0),IF(OR(Pricetype1=1,Pricetype1=4),IF(C180=0,0,(_xll.EURO(C180,Strikeprice1,0,0,($AH180+IF(Smile=TRUE,VLOOKUP(MAX(-5,Strikeprice1-C180),Volsmile,2),0)),($A180-DateToday)+15,IF(Pricetype1=1,1,0),0))),C180)))</f>
        <v xml:space="preserve"> </v>
      </c>
      <c r="M180" s="250" t="str">
        <f>IF($A180="N/A"," ",IF(Pricetype1=2,MAX(D180,0),IF(OR(Pricetype1=1,Pricetype1=4),IF(D180=0,0,(_xll.EURO(D180,Strikeprice1,0,0,($AH180+IF(Smile=TRUE,VLOOKUP(MAX(-5,Strikeprice1-D180),Volsmile,2),0)),($A180-DateToday)+15,IF(Pricetype1=1,1,0),0))),D180)))</f>
        <v xml:space="preserve"> </v>
      </c>
      <c r="N180" s="250" t="str">
        <f>IF($A180="N/A"," ",IF(Pricetype1=2,MAX(E180,0),IF(OR(Pricetype1=1,Pricetype1=4),IF(E180=0,0,(_xll.EURO(E180,Strikeprice1,0,0,($AK180+IF(Smile=TRUE,VLOOKUP(MAX(-5,Strikeprice1-E180),Volsmile,2),0)),($A180-DateToday)+15,IF(Pricetype1=1,1,0),0))),E180)))</f>
        <v xml:space="preserve"> </v>
      </c>
      <c r="O180" s="250" t="str">
        <f>IF($A180="N/A"," ",IF(Pricetype1=2,MAX(F180,0),IF(OR(Pricetype1=1,Pricetype1=4),IF(F180=0,0,(_xll.EURO(F180,Strikeprice1,0,0,($AK180+IF(Smile=TRUE,VLOOKUP(MAX(-5,Strikeprice1-F180),Volsmile,2),0)),($A180-DateToday)+15,IF(Pricetype1=1,1,0),0))),F180)))</f>
        <v xml:space="preserve"> </v>
      </c>
      <c r="P180" s="250" t="str">
        <f>IF($A180="N/A"," ",IF(Pricetype1=2,MAX(G180,0),IF(OR(Pricetype1=1,Pricetype1=4),IF(G180=0,0,(_xll.EURO(G180,Strikeprice1,0,0,($AK180+IF(Smile=TRUE,VLOOKUP(MAX(-5,Strikeprice1-G180),Volsmile,2),0)),($A180-DateToday)+15,IF(Pricetype1=1,1,0),0))),G180)))</f>
        <v xml:space="preserve"> </v>
      </c>
      <c r="Q180" s="250" t="str">
        <f>IF($A180="N/A"," ",IF(Pricetype1=2,MAX(H180,0),IF(OR(Pricetype1=1,Pricetype1=4),IF(H180=0,0,(_xll.EURO(H180,Strikeprice1,0,0,($AK180+IF(Smile=TRUE,VLOOKUP(MAX(-5,Strikeprice1-H180),Volsmile,2),0)),($A180-DateToday)+15,IF(Pricetype1=1,1,0),0))),H180)))</f>
        <v xml:space="preserve"> </v>
      </c>
      <c r="R180" s="250" t="str">
        <f>IF($A180="N/A"," ",IF(Pricetype1=2,MAX(I180,0),IF(OR(Pricetype1=1,Pricetype1=4),IF(I180=0,0,(_xll.EURO(I180,Strikeprice1,0,0,($AK180+IF(Smile=TRUE,VLOOKUP(MAX(-5,Strikeprice1-I180),Volsmile,2),0)),($A180-DateToday)+15,IF(Pricetype1=1,1,0),0))),I180)))</f>
        <v xml:space="preserve"> </v>
      </c>
      <c r="S180" s="250" t="str">
        <f>IF($A180="N/A"," ",IF(Pricetype1=2,MAX(J180,0),IF(OR(Pricetype1=1,Pricetype1=4),IF(J180=0,0,(_xll.EURO(J180,Strikeprice1,0,0,($AK180+IF(Smile=TRUE,VLOOKUP(MAX(-5,Strikeprice1-J180),Volsmile,2),0)),($A180-DateToday)+15,IF(Pricetype1=1,1,0),0))),J180)))</f>
        <v xml:space="preserve"> </v>
      </c>
      <c r="T180" s="250" t="str">
        <f>IF($A180="N/A"," ",IF(Pricetype1=2,MAX(K180,0),IF(OR(Pricetype1=1,Pricetype1=4),IF(K180=0,0,(_xll.EURO(K180,Strikeprice1,0,0,($AK180+IF(Smile=TRUE,VLOOKUP(MAX(-5,Strikeprice1-K180),Volsmile,2),0)),($A180-DateToday)+15,IF(Pricetype1=1,1,0),0))),K180)))</f>
        <v xml:space="preserve"> </v>
      </c>
      <c r="U180" s="177" t="str">
        <f t="shared" si="62"/>
        <v xml:space="preserve"> </v>
      </c>
      <c r="V180" s="178" t="str">
        <f t="shared" si="76"/>
        <v xml:space="preserve"> </v>
      </c>
      <c r="W180" s="178" t="str">
        <f t="shared" si="77"/>
        <v xml:space="preserve"> </v>
      </c>
      <c r="X180" s="178" t="str">
        <f t="shared" si="78"/>
        <v xml:space="preserve"> </v>
      </c>
      <c r="Y180" s="178" t="str">
        <f t="shared" si="79"/>
        <v xml:space="preserve"> </v>
      </c>
      <c r="Z180" s="178" t="str">
        <f t="shared" si="80"/>
        <v xml:space="preserve"> </v>
      </c>
      <c r="AA180" s="178" t="str">
        <f t="shared" si="81"/>
        <v xml:space="preserve"> </v>
      </c>
      <c r="AB180" s="178" t="str">
        <f t="shared" si="82"/>
        <v xml:space="preserve"> </v>
      </c>
      <c r="AC180" s="178" t="str">
        <f t="shared" si="83"/>
        <v xml:space="preserve"> </v>
      </c>
      <c r="AD180" s="178" t="str">
        <f t="shared" si="84"/>
        <v xml:space="preserve"> </v>
      </c>
      <c r="AE180" s="178" t="str">
        <f t="shared" si="85"/>
        <v xml:space="preserve"> </v>
      </c>
      <c r="AF180" s="224" t="str">
        <f t="shared" si="86"/>
        <v xml:space="preserve"> </v>
      </c>
      <c r="AG180" s="224" t="str">
        <f t="shared" si="87"/>
        <v xml:space="preserve"> </v>
      </c>
      <c r="AH180" s="224" t="str">
        <f t="shared" si="88"/>
        <v xml:space="preserve"> </v>
      </c>
      <c r="AI180" s="224" t="str">
        <f t="shared" si="63"/>
        <v xml:space="preserve"> </v>
      </c>
      <c r="AJ180" s="224" t="str">
        <f t="shared" si="64"/>
        <v xml:space="preserve"> </v>
      </c>
      <c r="AK180" s="224" t="str">
        <f t="shared" si="89"/>
        <v xml:space="preserve"> </v>
      </c>
      <c r="AL180" s="224" t="str">
        <f>IF($A180="N/A"," ",IF(PV=1,0,'Pricing Inputs1'!R213))</f>
        <v xml:space="preserve"> </v>
      </c>
      <c r="AM180" s="313" t="str">
        <f t="shared" si="65"/>
        <v xml:space="preserve"> </v>
      </c>
      <c r="BQ180" t="str">
        <f t="shared" si="90"/>
        <v xml:space="preserve"> </v>
      </c>
      <c r="BR180" t="str">
        <f t="shared" si="91"/>
        <v xml:space="preserve"> </v>
      </c>
      <c r="BS180" t="str">
        <f t="shared" si="92"/>
        <v xml:space="preserve"> </v>
      </c>
    </row>
    <row r="181" spans="1:71" x14ac:dyDescent="0.2">
      <c r="A181" s="253" t="str">
        <f>IF(A180="N/A","N/A",IF(EDATE(A180,1)&gt;Inputs!$M$5,"N/A",EDATE(A180,1)))</f>
        <v>N/A</v>
      </c>
      <c r="B181" s="324" t="str">
        <f t="shared" si="66"/>
        <v xml:space="preserve"> </v>
      </c>
      <c r="C181" s="433" t="str">
        <f t="shared" si="67"/>
        <v xml:space="preserve"> </v>
      </c>
      <c r="D181" s="172" t="str">
        <f t="shared" si="68"/>
        <v xml:space="preserve"> </v>
      </c>
      <c r="E181" s="172" t="str">
        <f t="shared" si="69"/>
        <v xml:space="preserve"> </v>
      </c>
      <c r="F181" s="172" t="str">
        <f t="shared" si="70"/>
        <v xml:space="preserve"> </v>
      </c>
      <c r="G181" s="172" t="str">
        <f t="shared" si="71"/>
        <v xml:space="preserve"> </v>
      </c>
      <c r="H181" s="172" t="str">
        <f t="shared" si="72"/>
        <v xml:space="preserve"> </v>
      </c>
      <c r="I181" s="172" t="str">
        <f t="shared" si="73"/>
        <v xml:space="preserve"> </v>
      </c>
      <c r="J181" s="172" t="str">
        <f t="shared" si="74"/>
        <v xml:space="preserve"> </v>
      </c>
      <c r="K181" s="172" t="str">
        <f t="shared" si="75"/>
        <v xml:space="preserve"> </v>
      </c>
      <c r="L181" s="250" t="str">
        <f>IF($A181="N/A"," ",IF(Pricetype1=2,MAX(C181,0),IF(OR(Pricetype1=1,Pricetype1=4),IF(C181=0,0,(_xll.EURO(C181,Strikeprice1,0,0,($AH181+IF(Smile=TRUE,VLOOKUP(MAX(-5,Strikeprice1-C181),Volsmile,2),0)),($A181-DateToday)+15,IF(Pricetype1=1,1,0),0))),C181)))</f>
        <v xml:space="preserve"> </v>
      </c>
      <c r="M181" s="250" t="str">
        <f>IF($A181="N/A"," ",IF(Pricetype1=2,MAX(D181,0),IF(OR(Pricetype1=1,Pricetype1=4),IF(D181=0,0,(_xll.EURO(D181,Strikeprice1,0,0,($AH181+IF(Smile=TRUE,VLOOKUP(MAX(-5,Strikeprice1-D181),Volsmile,2),0)),($A181-DateToday)+15,IF(Pricetype1=1,1,0),0))),D181)))</f>
        <v xml:space="preserve"> </v>
      </c>
      <c r="N181" s="250" t="str">
        <f>IF($A181="N/A"," ",IF(Pricetype1=2,MAX(E181,0),IF(OR(Pricetype1=1,Pricetype1=4),IF(E181=0,0,(_xll.EURO(E181,Strikeprice1,0,0,($AK181+IF(Smile=TRUE,VLOOKUP(MAX(-5,Strikeprice1-E181),Volsmile,2),0)),($A181-DateToday)+15,IF(Pricetype1=1,1,0),0))),E181)))</f>
        <v xml:space="preserve"> </v>
      </c>
      <c r="O181" s="250" t="str">
        <f>IF($A181="N/A"," ",IF(Pricetype1=2,MAX(F181,0),IF(OR(Pricetype1=1,Pricetype1=4),IF(F181=0,0,(_xll.EURO(F181,Strikeprice1,0,0,($AK181+IF(Smile=TRUE,VLOOKUP(MAX(-5,Strikeprice1-F181),Volsmile,2),0)),($A181-DateToday)+15,IF(Pricetype1=1,1,0),0))),F181)))</f>
        <v xml:space="preserve"> </v>
      </c>
      <c r="P181" s="250" t="str">
        <f>IF($A181="N/A"," ",IF(Pricetype1=2,MAX(G181,0),IF(OR(Pricetype1=1,Pricetype1=4),IF(G181=0,0,(_xll.EURO(G181,Strikeprice1,0,0,($AK181+IF(Smile=TRUE,VLOOKUP(MAX(-5,Strikeprice1-G181),Volsmile,2),0)),($A181-DateToday)+15,IF(Pricetype1=1,1,0),0))),G181)))</f>
        <v xml:space="preserve"> </v>
      </c>
      <c r="Q181" s="250" t="str">
        <f>IF($A181="N/A"," ",IF(Pricetype1=2,MAX(H181,0),IF(OR(Pricetype1=1,Pricetype1=4),IF(H181=0,0,(_xll.EURO(H181,Strikeprice1,0,0,($AK181+IF(Smile=TRUE,VLOOKUP(MAX(-5,Strikeprice1-H181),Volsmile,2),0)),($A181-DateToday)+15,IF(Pricetype1=1,1,0),0))),H181)))</f>
        <v xml:space="preserve"> </v>
      </c>
      <c r="R181" s="250" t="str">
        <f>IF($A181="N/A"," ",IF(Pricetype1=2,MAX(I181,0),IF(OR(Pricetype1=1,Pricetype1=4),IF(I181=0,0,(_xll.EURO(I181,Strikeprice1,0,0,($AK181+IF(Smile=TRUE,VLOOKUP(MAX(-5,Strikeprice1-I181),Volsmile,2),0)),($A181-DateToday)+15,IF(Pricetype1=1,1,0),0))),I181)))</f>
        <v xml:space="preserve"> </v>
      </c>
      <c r="S181" s="250" t="str">
        <f>IF($A181="N/A"," ",IF(Pricetype1=2,MAX(J181,0),IF(OR(Pricetype1=1,Pricetype1=4),IF(J181=0,0,(_xll.EURO(J181,Strikeprice1,0,0,($AK181+IF(Smile=TRUE,VLOOKUP(MAX(-5,Strikeprice1-J181),Volsmile,2),0)),($A181-DateToday)+15,IF(Pricetype1=1,1,0),0))),J181)))</f>
        <v xml:space="preserve"> </v>
      </c>
      <c r="T181" s="250" t="str">
        <f>IF($A181="N/A"," ",IF(Pricetype1=2,MAX(K181,0),IF(OR(Pricetype1=1,Pricetype1=4),IF(K181=0,0,(_xll.EURO(K181,Strikeprice1,0,0,($AK181+IF(Smile=TRUE,VLOOKUP(MAX(-5,Strikeprice1-K181),Volsmile,2),0)),($A181-DateToday)+15,IF(Pricetype1=1,1,0),0))),K181)))</f>
        <v xml:space="preserve"> </v>
      </c>
      <c r="U181" s="177" t="str">
        <f t="shared" si="62"/>
        <v xml:space="preserve"> </v>
      </c>
      <c r="V181" s="178" t="str">
        <f t="shared" si="76"/>
        <v xml:space="preserve"> </v>
      </c>
      <c r="W181" s="178" t="str">
        <f t="shared" si="77"/>
        <v xml:space="preserve"> </v>
      </c>
      <c r="X181" s="178" t="str">
        <f t="shared" si="78"/>
        <v xml:space="preserve"> </v>
      </c>
      <c r="Y181" s="178" t="str">
        <f t="shared" si="79"/>
        <v xml:space="preserve"> </v>
      </c>
      <c r="Z181" s="178" t="str">
        <f t="shared" si="80"/>
        <v xml:space="preserve"> </v>
      </c>
      <c r="AA181" s="178" t="str">
        <f t="shared" si="81"/>
        <v xml:space="preserve"> </v>
      </c>
      <c r="AB181" s="178" t="str">
        <f t="shared" si="82"/>
        <v xml:space="preserve"> </v>
      </c>
      <c r="AC181" s="178" t="str">
        <f t="shared" si="83"/>
        <v xml:space="preserve"> </v>
      </c>
      <c r="AD181" s="178" t="str">
        <f t="shared" si="84"/>
        <v xml:space="preserve"> </v>
      </c>
      <c r="AE181" s="178" t="str">
        <f t="shared" si="85"/>
        <v xml:space="preserve"> </v>
      </c>
      <c r="AF181" s="224" t="str">
        <f t="shared" si="86"/>
        <v xml:space="preserve"> </v>
      </c>
      <c r="AG181" s="224" t="str">
        <f t="shared" si="87"/>
        <v xml:space="preserve"> </v>
      </c>
      <c r="AH181" s="224" t="str">
        <f t="shared" si="88"/>
        <v xml:space="preserve"> </v>
      </c>
      <c r="AI181" s="224" t="str">
        <f t="shared" si="63"/>
        <v xml:space="preserve"> </v>
      </c>
      <c r="AJ181" s="224" t="str">
        <f t="shared" si="64"/>
        <v xml:space="preserve"> </v>
      </c>
      <c r="AK181" s="224" t="str">
        <f t="shared" si="89"/>
        <v xml:space="preserve"> </v>
      </c>
      <c r="AL181" s="224" t="str">
        <f>IF($A181="N/A"," ",IF(PV=1,0,'Pricing Inputs1'!R214))</f>
        <v xml:space="preserve"> </v>
      </c>
      <c r="AM181" s="313" t="str">
        <f t="shared" si="65"/>
        <v xml:space="preserve"> </v>
      </c>
      <c r="BQ181" t="str">
        <f t="shared" si="90"/>
        <v xml:space="preserve"> </v>
      </c>
      <c r="BR181" t="str">
        <f t="shared" si="91"/>
        <v xml:space="preserve"> </v>
      </c>
      <c r="BS181" t="str">
        <f t="shared" si="92"/>
        <v xml:space="preserve"> </v>
      </c>
    </row>
    <row r="182" spans="1:71" x14ac:dyDescent="0.2">
      <c r="A182" s="253" t="str">
        <f>IF(A181="N/A","N/A",IF(EDATE(A181,1)&gt;Inputs!$M$5,"N/A",EDATE(A181,1)))</f>
        <v>N/A</v>
      </c>
      <c r="B182" s="324" t="str">
        <f t="shared" si="66"/>
        <v xml:space="preserve"> </v>
      </c>
      <c r="C182" s="433" t="str">
        <f t="shared" si="67"/>
        <v xml:space="preserve"> </v>
      </c>
      <c r="D182" s="172" t="str">
        <f t="shared" si="68"/>
        <v xml:space="preserve"> </v>
      </c>
      <c r="E182" s="172" t="str">
        <f t="shared" si="69"/>
        <v xml:space="preserve"> </v>
      </c>
      <c r="F182" s="172" t="str">
        <f t="shared" si="70"/>
        <v xml:space="preserve"> </v>
      </c>
      <c r="G182" s="172" t="str">
        <f t="shared" si="71"/>
        <v xml:space="preserve"> </v>
      </c>
      <c r="H182" s="172" t="str">
        <f t="shared" si="72"/>
        <v xml:space="preserve"> </v>
      </c>
      <c r="I182" s="172" t="str">
        <f t="shared" si="73"/>
        <v xml:space="preserve"> </v>
      </c>
      <c r="J182" s="172" t="str">
        <f t="shared" si="74"/>
        <v xml:space="preserve"> </v>
      </c>
      <c r="K182" s="172" t="str">
        <f t="shared" si="75"/>
        <v xml:space="preserve"> </v>
      </c>
      <c r="L182" s="250" t="str">
        <f>IF($A182="N/A"," ",IF(Pricetype1=2,MAX(C182,0),IF(OR(Pricetype1=1,Pricetype1=4),IF(C182=0,0,(_xll.EURO(C182,Strikeprice1,0,0,($AH182+IF(Smile=TRUE,VLOOKUP(MAX(-5,Strikeprice1-C182),Volsmile,2),0)),($A182-DateToday)+15,IF(Pricetype1=1,1,0),0))),C182)))</f>
        <v xml:space="preserve"> </v>
      </c>
      <c r="M182" s="250" t="str">
        <f>IF($A182="N/A"," ",IF(Pricetype1=2,MAX(D182,0),IF(OR(Pricetype1=1,Pricetype1=4),IF(D182=0,0,(_xll.EURO(D182,Strikeprice1,0,0,($AH182+IF(Smile=TRUE,VLOOKUP(MAX(-5,Strikeprice1-D182),Volsmile,2),0)),($A182-DateToday)+15,IF(Pricetype1=1,1,0),0))),D182)))</f>
        <v xml:space="preserve"> </v>
      </c>
      <c r="N182" s="250" t="str">
        <f>IF($A182="N/A"," ",IF(Pricetype1=2,MAX(E182,0),IF(OR(Pricetype1=1,Pricetype1=4),IF(E182=0,0,(_xll.EURO(E182,Strikeprice1,0,0,($AK182+IF(Smile=TRUE,VLOOKUP(MAX(-5,Strikeprice1-E182),Volsmile,2),0)),($A182-DateToday)+15,IF(Pricetype1=1,1,0),0))),E182)))</f>
        <v xml:space="preserve"> </v>
      </c>
      <c r="O182" s="250" t="str">
        <f>IF($A182="N/A"," ",IF(Pricetype1=2,MAX(F182,0),IF(OR(Pricetype1=1,Pricetype1=4),IF(F182=0,0,(_xll.EURO(F182,Strikeprice1,0,0,($AK182+IF(Smile=TRUE,VLOOKUP(MAX(-5,Strikeprice1-F182),Volsmile,2),0)),($A182-DateToday)+15,IF(Pricetype1=1,1,0),0))),F182)))</f>
        <v xml:space="preserve"> </v>
      </c>
      <c r="P182" s="250" t="str">
        <f>IF($A182="N/A"," ",IF(Pricetype1=2,MAX(G182,0),IF(OR(Pricetype1=1,Pricetype1=4),IF(G182=0,0,(_xll.EURO(G182,Strikeprice1,0,0,($AK182+IF(Smile=TRUE,VLOOKUP(MAX(-5,Strikeprice1-G182),Volsmile,2),0)),($A182-DateToday)+15,IF(Pricetype1=1,1,0),0))),G182)))</f>
        <v xml:space="preserve"> </v>
      </c>
      <c r="Q182" s="250" t="str">
        <f>IF($A182="N/A"," ",IF(Pricetype1=2,MAX(H182,0),IF(OR(Pricetype1=1,Pricetype1=4),IF(H182=0,0,(_xll.EURO(H182,Strikeprice1,0,0,($AK182+IF(Smile=TRUE,VLOOKUP(MAX(-5,Strikeprice1-H182),Volsmile,2),0)),($A182-DateToday)+15,IF(Pricetype1=1,1,0),0))),H182)))</f>
        <v xml:space="preserve"> </v>
      </c>
      <c r="R182" s="250" t="str">
        <f>IF($A182="N/A"," ",IF(Pricetype1=2,MAX(I182,0),IF(OR(Pricetype1=1,Pricetype1=4),IF(I182=0,0,(_xll.EURO(I182,Strikeprice1,0,0,($AK182+IF(Smile=TRUE,VLOOKUP(MAX(-5,Strikeprice1-I182),Volsmile,2),0)),($A182-DateToday)+15,IF(Pricetype1=1,1,0),0))),I182)))</f>
        <v xml:space="preserve"> </v>
      </c>
      <c r="S182" s="250" t="str">
        <f>IF($A182="N/A"," ",IF(Pricetype1=2,MAX(J182,0),IF(OR(Pricetype1=1,Pricetype1=4),IF(J182=0,0,(_xll.EURO(J182,Strikeprice1,0,0,($AK182+IF(Smile=TRUE,VLOOKUP(MAX(-5,Strikeprice1-J182),Volsmile,2),0)),($A182-DateToday)+15,IF(Pricetype1=1,1,0),0))),J182)))</f>
        <v xml:space="preserve"> </v>
      </c>
      <c r="T182" s="250" t="str">
        <f>IF($A182="N/A"," ",IF(Pricetype1=2,MAX(K182,0),IF(OR(Pricetype1=1,Pricetype1=4),IF(K182=0,0,(_xll.EURO(K182,Strikeprice1,0,0,($AK182+IF(Smile=TRUE,VLOOKUP(MAX(-5,Strikeprice1-K182),Volsmile,2),0)),($A182-DateToday)+15,IF(Pricetype1=1,1,0),0))),K182)))</f>
        <v xml:space="preserve"> </v>
      </c>
      <c r="U182" s="177" t="str">
        <f t="shared" si="62"/>
        <v xml:space="preserve"> </v>
      </c>
      <c r="V182" s="178" t="str">
        <f t="shared" si="76"/>
        <v xml:space="preserve"> </v>
      </c>
      <c r="W182" s="178" t="str">
        <f t="shared" si="77"/>
        <v xml:space="preserve"> </v>
      </c>
      <c r="X182" s="178" t="str">
        <f t="shared" si="78"/>
        <v xml:space="preserve"> </v>
      </c>
      <c r="Y182" s="178" t="str">
        <f t="shared" si="79"/>
        <v xml:space="preserve"> </v>
      </c>
      <c r="Z182" s="178" t="str">
        <f t="shared" si="80"/>
        <v xml:space="preserve"> </v>
      </c>
      <c r="AA182" s="178" t="str">
        <f t="shared" si="81"/>
        <v xml:space="preserve"> </v>
      </c>
      <c r="AB182" s="178" t="str">
        <f t="shared" si="82"/>
        <v xml:space="preserve"> </v>
      </c>
      <c r="AC182" s="178" t="str">
        <f t="shared" si="83"/>
        <v xml:space="preserve"> </v>
      </c>
      <c r="AD182" s="178" t="str">
        <f t="shared" si="84"/>
        <v xml:space="preserve"> </v>
      </c>
      <c r="AE182" s="178" t="str">
        <f t="shared" si="85"/>
        <v xml:space="preserve"> </v>
      </c>
      <c r="AF182" s="224" t="str">
        <f t="shared" si="86"/>
        <v xml:space="preserve"> </v>
      </c>
      <c r="AG182" s="224" t="str">
        <f t="shared" si="87"/>
        <v xml:space="preserve"> </v>
      </c>
      <c r="AH182" s="224" t="str">
        <f t="shared" si="88"/>
        <v xml:space="preserve"> </v>
      </c>
      <c r="AI182" s="224" t="str">
        <f t="shared" si="63"/>
        <v xml:space="preserve"> </v>
      </c>
      <c r="AJ182" s="224" t="str">
        <f t="shared" si="64"/>
        <v xml:space="preserve"> </v>
      </c>
      <c r="AK182" s="224" t="str">
        <f t="shared" si="89"/>
        <v xml:space="preserve"> </v>
      </c>
      <c r="AL182" s="224" t="str">
        <f>IF($A182="N/A"," ",IF(PV=1,0,'Pricing Inputs1'!R215))</f>
        <v xml:space="preserve"> </v>
      </c>
      <c r="AM182" s="313" t="str">
        <f t="shared" si="65"/>
        <v xml:space="preserve"> </v>
      </c>
      <c r="BQ182" t="str">
        <f t="shared" si="90"/>
        <v xml:space="preserve"> </v>
      </c>
      <c r="BR182" t="str">
        <f t="shared" si="91"/>
        <v xml:space="preserve"> </v>
      </c>
      <c r="BS182" t="str">
        <f t="shared" si="92"/>
        <v xml:space="preserve"> </v>
      </c>
    </row>
    <row r="183" spans="1:71" x14ac:dyDescent="0.2">
      <c r="A183" s="253" t="str">
        <f>IF(A182="N/A","N/A",IF(EDATE(A182,1)&gt;Inputs!$M$5,"N/A",EDATE(A182,1)))</f>
        <v>N/A</v>
      </c>
      <c r="B183" s="324" t="str">
        <f t="shared" si="66"/>
        <v xml:space="preserve"> </v>
      </c>
      <c r="C183" s="433" t="str">
        <f t="shared" si="67"/>
        <v xml:space="preserve"> </v>
      </c>
      <c r="D183" s="172" t="str">
        <f t="shared" si="68"/>
        <v xml:space="preserve"> </v>
      </c>
      <c r="E183" s="172" t="str">
        <f t="shared" si="69"/>
        <v xml:space="preserve"> </v>
      </c>
      <c r="F183" s="172" t="str">
        <f t="shared" si="70"/>
        <v xml:space="preserve"> </v>
      </c>
      <c r="G183" s="172" t="str">
        <f t="shared" si="71"/>
        <v xml:space="preserve"> </v>
      </c>
      <c r="H183" s="172" t="str">
        <f t="shared" si="72"/>
        <v xml:space="preserve"> </v>
      </c>
      <c r="I183" s="172" t="str">
        <f t="shared" si="73"/>
        <v xml:space="preserve"> </v>
      </c>
      <c r="J183" s="172" t="str">
        <f t="shared" si="74"/>
        <v xml:space="preserve"> </v>
      </c>
      <c r="K183" s="172" t="str">
        <f t="shared" si="75"/>
        <v xml:space="preserve"> </v>
      </c>
      <c r="L183" s="250" t="str">
        <f>IF($A183="N/A"," ",IF(Pricetype1=2,MAX(C183,0),IF(OR(Pricetype1=1,Pricetype1=4),IF(C183=0,0,(_xll.EURO(C183,Strikeprice1,0,0,($AH183+IF(Smile=TRUE,VLOOKUP(MAX(-5,Strikeprice1-C183),Volsmile,2),0)),($A183-DateToday)+15,IF(Pricetype1=1,1,0),0))),C183)))</f>
        <v xml:space="preserve"> </v>
      </c>
      <c r="M183" s="250" t="str">
        <f>IF($A183="N/A"," ",IF(Pricetype1=2,MAX(D183,0),IF(OR(Pricetype1=1,Pricetype1=4),IF(D183=0,0,(_xll.EURO(D183,Strikeprice1,0,0,($AH183+IF(Smile=TRUE,VLOOKUP(MAX(-5,Strikeprice1-D183),Volsmile,2),0)),($A183-DateToday)+15,IF(Pricetype1=1,1,0),0))),D183)))</f>
        <v xml:space="preserve"> </v>
      </c>
      <c r="N183" s="250" t="str">
        <f>IF($A183="N/A"," ",IF(Pricetype1=2,MAX(E183,0),IF(OR(Pricetype1=1,Pricetype1=4),IF(E183=0,0,(_xll.EURO(E183,Strikeprice1,0,0,($AK183+IF(Smile=TRUE,VLOOKUP(MAX(-5,Strikeprice1-E183),Volsmile,2),0)),($A183-DateToday)+15,IF(Pricetype1=1,1,0),0))),E183)))</f>
        <v xml:space="preserve"> </v>
      </c>
      <c r="O183" s="250" t="str">
        <f>IF($A183="N/A"," ",IF(Pricetype1=2,MAX(F183,0),IF(OR(Pricetype1=1,Pricetype1=4),IF(F183=0,0,(_xll.EURO(F183,Strikeprice1,0,0,($AK183+IF(Smile=TRUE,VLOOKUP(MAX(-5,Strikeprice1-F183),Volsmile,2),0)),($A183-DateToday)+15,IF(Pricetype1=1,1,0),0))),F183)))</f>
        <v xml:space="preserve"> </v>
      </c>
      <c r="P183" s="250" t="str">
        <f>IF($A183="N/A"," ",IF(Pricetype1=2,MAX(G183,0),IF(OR(Pricetype1=1,Pricetype1=4),IF(G183=0,0,(_xll.EURO(G183,Strikeprice1,0,0,($AK183+IF(Smile=TRUE,VLOOKUP(MAX(-5,Strikeprice1-G183),Volsmile,2),0)),($A183-DateToday)+15,IF(Pricetype1=1,1,0),0))),G183)))</f>
        <v xml:space="preserve"> </v>
      </c>
      <c r="Q183" s="250" t="str">
        <f>IF($A183="N/A"," ",IF(Pricetype1=2,MAX(H183,0),IF(OR(Pricetype1=1,Pricetype1=4),IF(H183=0,0,(_xll.EURO(H183,Strikeprice1,0,0,($AK183+IF(Smile=TRUE,VLOOKUP(MAX(-5,Strikeprice1-H183),Volsmile,2),0)),($A183-DateToday)+15,IF(Pricetype1=1,1,0),0))),H183)))</f>
        <v xml:space="preserve"> </v>
      </c>
      <c r="R183" s="250" t="str">
        <f>IF($A183="N/A"," ",IF(Pricetype1=2,MAX(I183,0),IF(OR(Pricetype1=1,Pricetype1=4),IF(I183=0,0,(_xll.EURO(I183,Strikeprice1,0,0,($AK183+IF(Smile=TRUE,VLOOKUP(MAX(-5,Strikeprice1-I183),Volsmile,2),0)),($A183-DateToday)+15,IF(Pricetype1=1,1,0),0))),I183)))</f>
        <v xml:space="preserve"> </v>
      </c>
      <c r="S183" s="250" t="str">
        <f>IF($A183="N/A"," ",IF(Pricetype1=2,MAX(J183,0),IF(OR(Pricetype1=1,Pricetype1=4),IF(J183=0,0,(_xll.EURO(J183,Strikeprice1,0,0,($AK183+IF(Smile=TRUE,VLOOKUP(MAX(-5,Strikeprice1-J183),Volsmile,2),0)),($A183-DateToday)+15,IF(Pricetype1=1,1,0),0))),J183)))</f>
        <v xml:space="preserve"> </v>
      </c>
      <c r="T183" s="250" t="str">
        <f>IF($A183="N/A"," ",IF(Pricetype1=2,MAX(K183,0),IF(OR(Pricetype1=1,Pricetype1=4),IF(K183=0,0,(_xll.EURO(K183,Strikeprice1,0,0,($AK183+IF(Smile=TRUE,VLOOKUP(MAX(-5,Strikeprice1-K183),Volsmile,2),0)),($A183-DateToday)+15,IF(Pricetype1=1,1,0),0))),K183)))</f>
        <v xml:space="preserve"> </v>
      </c>
      <c r="U183" s="177" t="str">
        <f t="shared" si="62"/>
        <v xml:space="preserve"> </v>
      </c>
      <c r="V183" s="178" t="str">
        <f t="shared" si="76"/>
        <v xml:space="preserve"> </v>
      </c>
      <c r="W183" s="178" t="str">
        <f t="shared" si="77"/>
        <v xml:space="preserve"> </v>
      </c>
      <c r="X183" s="178" t="str">
        <f t="shared" si="78"/>
        <v xml:space="preserve"> </v>
      </c>
      <c r="Y183" s="178" t="str">
        <f t="shared" si="79"/>
        <v xml:space="preserve"> </v>
      </c>
      <c r="Z183" s="178" t="str">
        <f t="shared" si="80"/>
        <v xml:space="preserve"> </v>
      </c>
      <c r="AA183" s="178" t="str">
        <f t="shared" si="81"/>
        <v xml:space="preserve"> </v>
      </c>
      <c r="AB183" s="178" t="str">
        <f t="shared" si="82"/>
        <v xml:space="preserve"> </v>
      </c>
      <c r="AC183" s="178" t="str">
        <f t="shared" si="83"/>
        <v xml:space="preserve"> </v>
      </c>
      <c r="AD183" s="178" t="str">
        <f t="shared" si="84"/>
        <v xml:space="preserve"> </v>
      </c>
      <c r="AE183" s="178" t="str">
        <f t="shared" si="85"/>
        <v xml:space="preserve"> </v>
      </c>
      <c r="AF183" s="224" t="str">
        <f t="shared" si="86"/>
        <v xml:space="preserve"> </v>
      </c>
      <c r="AG183" s="224" t="str">
        <f t="shared" si="87"/>
        <v xml:space="preserve"> </v>
      </c>
      <c r="AH183" s="224" t="str">
        <f t="shared" si="88"/>
        <v xml:space="preserve"> </v>
      </c>
      <c r="AI183" s="224" t="str">
        <f t="shared" si="63"/>
        <v xml:space="preserve"> </v>
      </c>
      <c r="AJ183" s="224" t="str">
        <f t="shared" si="64"/>
        <v xml:space="preserve"> </v>
      </c>
      <c r="AK183" s="224" t="str">
        <f t="shared" si="89"/>
        <v xml:space="preserve"> </v>
      </c>
      <c r="AL183" s="224" t="str">
        <f>IF($A183="N/A"," ",IF(PV=1,0,'Pricing Inputs1'!R216))</f>
        <v xml:space="preserve"> </v>
      </c>
      <c r="AM183" s="313" t="str">
        <f t="shared" si="65"/>
        <v xml:space="preserve"> </v>
      </c>
      <c r="BQ183" t="str">
        <f t="shared" si="90"/>
        <v xml:space="preserve"> </v>
      </c>
      <c r="BR183" t="str">
        <f t="shared" si="91"/>
        <v xml:space="preserve"> </v>
      </c>
      <c r="BS183" t="str">
        <f t="shared" si="92"/>
        <v xml:space="preserve"> </v>
      </c>
    </row>
    <row r="184" spans="1:71" x14ac:dyDescent="0.2">
      <c r="A184" s="253" t="str">
        <f>IF(A183="N/A","N/A",IF(EDATE(A183,1)&gt;Inputs!$M$5,"N/A",EDATE(A183,1)))</f>
        <v>N/A</v>
      </c>
      <c r="B184" s="324" t="str">
        <f t="shared" si="66"/>
        <v xml:space="preserve"> </v>
      </c>
      <c r="C184" s="433" t="str">
        <f t="shared" si="67"/>
        <v xml:space="preserve"> </v>
      </c>
      <c r="D184" s="172" t="str">
        <f t="shared" si="68"/>
        <v xml:space="preserve"> </v>
      </c>
      <c r="E184" s="172" t="str">
        <f t="shared" si="69"/>
        <v xml:space="preserve"> </v>
      </c>
      <c r="F184" s="172" t="str">
        <f t="shared" si="70"/>
        <v xml:space="preserve"> </v>
      </c>
      <c r="G184" s="172" t="str">
        <f t="shared" si="71"/>
        <v xml:space="preserve"> </v>
      </c>
      <c r="H184" s="172" t="str">
        <f t="shared" si="72"/>
        <v xml:space="preserve"> </v>
      </c>
      <c r="I184" s="172" t="str">
        <f t="shared" si="73"/>
        <v xml:space="preserve"> </v>
      </c>
      <c r="J184" s="172" t="str">
        <f t="shared" si="74"/>
        <v xml:space="preserve"> </v>
      </c>
      <c r="K184" s="172" t="str">
        <f t="shared" si="75"/>
        <v xml:space="preserve"> </v>
      </c>
      <c r="L184" s="250" t="str">
        <f>IF($A184="N/A"," ",IF(Pricetype1=2,MAX(C184,0),IF(OR(Pricetype1=1,Pricetype1=4),IF(C184=0,0,(_xll.EURO(C184,Strikeprice1,0,0,($AH184+IF(Smile=TRUE,VLOOKUP(MAX(-5,Strikeprice1-C184),Volsmile,2),0)),($A184-DateToday)+15,IF(Pricetype1=1,1,0),0))),C184)))</f>
        <v xml:space="preserve"> </v>
      </c>
      <c r="M184" s="250" t="str">
        <f>IF($A184="N/A"," ",IF(Pricetype1=2,MAX(D184,0),IF(OR(Pricetype1=1,Pricetype1=4),IF(D184=0,0,(_xll.EURO(D184,Strikeprice1,0,0,($AH184+IF(Smile=TRUE,VLOOKUP(MAX(-5,Strikeprice1-D184),Volsmile,2),0)),($A184-DateToday)+15,IF(Pricetype1=1,1,0),0))),D184)))</f>
        <v xml:space="preserve"> </v>
      </c>
      <c r="N184" s="250" t="str">
        <f>IF($A184="N/A"," ",IF(Pricetype1=2,MAX(E184,0),IF(OR(Pricetype1=1,Pricetype1=4),IF(E184=0,0,(_xll.EURO(E184,Strikeprice1,0,0,($AK184+IF(Smile=TRUE,VLOOKUP(MAX(-5,Strikeprice1-E184),Volsmile,2),0)),($A184-DateToday)+15,IF(Pricetype1=1,1,0),0))),E184)))</f>
        <v xml:space="preserve"> </v>
      </c>
      <c r="O184" s="250" t="str">
        <f>IF($A184="N/A"," ",IF(Pricetype1=2,MAX(F184,0),IF(OR(Pricetype1=1,Pricetype1=4),IF(F184=0,0,(_xll.EURO(F184,Strikeprice1,0,0,($AK184+IF(Smile=TRUE,VLOOKUP(MAX(-5,Strikeprice1-F184),Volsmile,2),0)),($A184-DateToday)+15,IF(Pricetype1=1,1,0),0))),F184)))</f>
        <v xml:space="preserve"> </v>
      </c>
      <c r="P184" s="250" t="str">
        <f>IF($A184="N/A"," ",IF(Pricetype1=2,MAX(G184,0),IF(OR(Pricetype1=1,Pricetype1=4),IF(G184=0,0,(_xll.EURO(G184,Strikeprice1,0,0,($AK184+IF(Smile=TRUE,VLOOKUP(MAX(-5,Strikeprice1-G184),Volsmile,2),0)),($A184-DateToday)+15,IF(Pricetype1=1,1,0),0))),G184)))</f>
        <v xml:space="preserve"> </v>
      </c>
      <c r="Q184" s="250" t="str">
        <f>IF($A184="N/A"," ",IF(Pricetype1=2,MAX(H184,0),IF(OR(Pricetype1=1,Pricetype1=4),IF(H184=0,0,(_xll.EURO(H184,Strikeprice1,0,0,($AK184+IF(Smile=TRUE,VLOOKUP(MAX(-5,Strikeprice1-H184),Volsmile,2),0)),($A184-DateToday)+15,IF(Pricetype1=1,1,0),0))),H184)))</f>
        <v xml:space="preserve"> </v>
      </c>
      <c r="R184" s="250" t="str">
        <f>IF($A184="N/A"," ",IF(Pricetype1=2,MAX(I184,0),IF(OR(Pricetype1=1,Pricetype1=4),IF(I184=0,0,(_xll.EURO(I184,Strikeprice1,0,0,($AK184+IF(Smile=TRUE,VLOOKUP(MAX(-5,Strikeprice1-I184),Volsmile,2),0)),($A184-DateToday)+15,IF(Pricetype1=1,1,0),0))),I184)))</f>
        <v xml:space="preserve"> </v>
      </c>
      <c r="S184" s="250" t="str">
        <f>IF($A184="N/A"," ",IF(Pricetype1=2,MAX(J184,0),IF(OR(Pricetype1=1,Pricetype1=4),IF(J184=0,0,(_xll.EURO(J184,Strikeprice1,0,0,($AK184+IF(Smile=TRUE,VLOOKUP(MAX(-5,Strikeprice1-J184),Volsmile,2),0)),($A184-DateToday)+15,IF(Pricetype1=1,1,0),0))),J184)))</f>
        <v xml:space="preserve"> </v>
      </c>
      <c r="T184" s="250" t="str">
        <f>IF($A184="N/A"," ",IF(Pricetype1=2,MAX(K184,0),IF(OR(Pricetype1=1,Pricetype1=4),IF(K184=0,0,(_xll.EURO(K184,Strikeprice1,0,0,($AK184+IF(Smile=TRUE,VLOOKUP(MAX(-5,Strikeprice1-K184),Volsmile,2),0)),($A184-DateToday)+15,IF(Pricetype1=1,1,0),0))),K184)))</f>
        <v xml:space="preserve"> </v>
      </c>
      <c r="U184" s="177" t="str">
        <f t="shared" si="62"/>
        <v xml:space="preserve"> </v>
      </c>
      <c r="V184" s="178" t="str">
        <f t="shared" si="76"/>
        <v xml:space="preserve"> </v>
      </c>
      <c r="W184" s="178" t="str">
        <f t="shared" si="77"/>
        <v xml:space="preserve"> </v>
      </c>
      <c r="X184" s="178" t="str">
        <f t="shared" si="78"/>
        <v xml:space="preserve"> </v>
      </c>
      <c r="Y184" s="178" t="str">
        <f t="shared" si="79"/>
        <v xml:space="preserve"> </v>
      </c>
      <c r="Z184" s="178" t="str">
        <f t="shared" si="80"/>
        <v xml:space="preserve"> </v>
      </c>
      <c r="AA184" s="178" t="str">
        <f t="shared" si="81"/>
        <v xml:space="preserve"> </v>
      </c>
      <c r="AB184" s="178" t="str">
        <f t="shared" si="82"/>
        <v xml:space="preserve"> </v>
      </c>
      <c r="AC184" s="178" t="str">
        <f t="shared" si="83"/>
        <v xml:space="preserve"> </v>
      </c>
      <c r="AD184" s="178" t="str">
        <f t="shared" si="84"/>
        <v xml:space="preserve"> </v>
      </c>
      <c r="AE184" s="178" t="str">
        <f t="shared" si="85"/>
        <v xml:space="preserve"> </v>
      </c>
      <c r="AF184" s="224" t="str">
        <f t="shared" si="86"/>
        <v xml:space="preserve"> </v>
      </c>
      <c r="AG184" s="224" t="str">
        <f t="shared" si="87"/>
        <v xml:space="preserve"> </v>
      </c>
      <c r="AH184" s="224" t="str">
        <f t="shared" si="88"/>
        <v xml:space="preserve"> </v>
      </c>
      <c r="AI184" s="224" t="str">
        <f t="shared" si="63"/>
        <v xml:space="preserve"> </v>
      </c>
      <c r="AJ184" s="224" t="str">
        <f t="shared" si="64"/>
        <v xml:space="preserve"> </v>
      </c>
      <c r="AK184" s="224" t="str">
        <f t="shared" si="89"/>
        <v xml:space="preserve"> </v>
      </c>
      <c r="AL184" s="224" t="str">
        <f>IF($A184="N/A"," ",IF(PV=1,0,'Pricing Inputs1'!R217))</f>
        <v xml:space="preserve"> </v>
      </c>
      <c r="AM184" s="313" t="str">
        <f t="shared" si="65"/>
        <v xml:space="preserve"> </v>
      </c>
      <c r="BQ184" t="str">
        <f t="shared" si="90"/>
        <v xml:space="preserve"> </v>
      </c>
      <c r="BR184" t="str">
        <f t="shared" si="91"/>
        <v xml:space="preserve"> </v>
      </c>
      <c r="BS184" t="str">
        <f t="shared" si="92"/>
        <v xml:space="preserve"> </v>
      </c>
    </row>
    <row r="185" spans="1:71" x14ac:dyDescent="0.2">
      <c r="A185" s="253" t="str">
        <f>IF(A184="N/A","N/A",IF(EDATE(A184,1)&gt;Inputs!$M$5,"N/A",EDATE(A184,1)))</f>
        <v>N/A</v>
      </c>
      <c r="B185" s="324" t="str">
        <f t="shared" si="66"/>
        <v xml:space="preserve"> </v>
      </c>
      <c r="C185" s="433" t="str">
        <f t="shared" si="67"/>
        <v xml:space="preserve"> </v>
      </c>
      <c r="D185" s="172" t="str">
        <f t="shared" si="68"/>
        <v xml:space="preserve"> </v>
      </c>
      <c r="E185" s="172" t="str">
        <f t="shared" si="69"/>
        <v xml:space="preserve"> </v>
      </c>
      <c r="F185" s="172" t="str">
        <f t="shared" si="70"/>
        <v xml:space="preserve"> </v>
      </c>
      <c r="G185" s="172" t="str">
        <f t="shared" si="71"/>
        <v xml:space="preserve"> </v>
      </c>
      <c r="H185" s="172" t="str">
        <f t="shared" si="72"/>
        <v xml:space="preserve"> </v>
      </c>
      <c r="I185" s="172" t="str">
        <f t="shared" si="73"/>
        <v xml:space="preserve"> </v>
      </c>
      <c r="J185" s="172" t="str">
        <f t="shared" si="74"/>
        <v xml:space="preserve"> </v>
      </c>
      <c r="K185" s="172" t="str">
        <f t="shared" si="75"/>
        <v xml:space="preserve"> </v>
      </c>
      <c r="L185" s="250" t="str">
        <f>IF($A185="N/A"," ",IF(Pricetype1=2,MAX(C185,0),IF(OR(Pricetype1=1,Pricetype1=4),IF(C185=0,0,(_xll.EURO(C185,Strikeprice1,0,0,($AH185+IF(Smile=TRUE,VLOOKUP(MAX(-5,Strikeprice1-C185),Volsmile,2),0)),($A185-DateToday)+15,IF(Pricetype1=1,1,0),0))),C185)))</f>
        <v xml:space="preserve"> </v>
      </c>
      <c r="M185" s="250" t="str">
        <f>IF($A185="N/A"," ",IF(Pricetype1=2,MAX(D185,0),IF(OR(Pricetype1=1,Pricetype1=4),IF(D185=0,0,(_xll.EURO(D185,Strikeprice1,0,0,($AH185+IF(Smile=TRUE,VLOOKUP(MAX(-5,Strikeprice1-D185),Volsmile,2),0)),($A185-DateToday)+15,IF(Pricetype1=1,1,0),0))),D185)))</f>
        <v xml:space="preserve"> </v>
      </c>
      <c r="N185" s="250" t="str">
        <f>IF($A185="N/A"," ",IF(Pricetype1=2,MAX(E185,0),IF(OR(Pricetype1=1,Pricetype1=4),IF(E185=0,0,(_xll.EURO(E185,Strikeprice1,0,0,($AK185+IF(Smile=TRUE,VLOOKUP(MAX(-5,Strikeprice1-E185),Volsmile,2),0)),($A185-DateToday)+15,IF(Pricetype1=1,1,0),0))),E185)))</f>
        <v xml:space="preserve"> </v>
      </c>
      <c r="O185" s="250" t="str">
        <f>IF($A185="N/A"," ",IF(Pricetype1=2,MAX(F185,0),IF(OR(Pricetype1=1,Pricetype1=4),IF(F185=0,0,(_xll.EURO(F185,Strikeprice1,0,0,($AK185+IF(Smile=TRUE,VLOOKUP(MAX(-5,Strikeprice1-F185),Volsmile,2),0)),($A185-DateToday)+15,IF(Pricetype1=1,1,0),0))),F185)))</f>
        <v xml:space="preserve"> </v>
      </c>
      <c r="P185" s="250" t="str">
        <f>IF($A185="N/A"," ",IF(Pricetype1=2,MAX(G185,0),IF(OR(Pricetype1=1,Pricetype1=4),IF(G185=0,0,(_xll.EURO(G185,Strikeprice1,0,0,($AK185+IF(Smile=TRUE,VLOOKUP(MAX(-5,Strikeprice1-G185),Volsmile,2),0)),($A185-DateToday)+15,IF(Pricetype1=1,1,0),0))),G185)))</f>
        <v xml:space="preserve"> </v>
      </c>
      <c r="Q185" s="250" t="str">
        <f>IF($A185="N/A"," ",IF(Pricetype1=2,MAX(H185,0),IF(OR(Pricetype1=1,Pricetype1=4),IF(H185=0,0,(_xll.EURO(H185,Strikeprice1,0,0,($AK185+IF(Smile=TRUE,VLOOKUP(MAX(-5,Strikeprice1-H185),Volsmile,2),0)),($A185-DateToday)+15,IF(Pricetype1=1,1,0),0))),H185)))</f>
        <v xml:space="preserve"> </v>
      </c>
      <c r="R185" s="250" t="str">
        <f>IF($A185="N/A"," ",IF(Pricetype1=2,MAX(I185,0),IF(OR(Pricetype1=1,Pricetype1=4),IF(I185=0,0,(_xll.EURO(I185,Strikeprice1,0,0,($AK185+IF(Smile=TRUE,VLOOKUP(MAX(-5,Strikeprice1-I185),Volsmile,2),0)),($A185-DateToday)+15,IF(Pricetype1=1,1,0),0))),I185)))</f>
        <v xml:space="preserve"> </v>
      </c>
      <c r="S185" s="250" t="str">
        <f>IF($A185="N/A"," ",IF(Pricetype1=2,MAX(J185,0),IF(OR(Pricetype1=1,Pricetype1=4),IF(J185=0,0,(_xll.EURO(J185,Strikeprice1,0,0,($AK185+IF(Smile=TRUE,VLOOKUP(MAX(-5,Strikeprice1-J185),Volsmile,2),0)),($A185-DateToday)+15,IF(Pricetype1=1,1,0),0))),J185)))</f>
        <v xml:space="preserve"> </v>
      </c>
      <c r="T185" s="250" t="str">
        <f>IF($A185="N/A"," ",IF(Pricetype1=2,MAX(K185,0),IF(OR(Pricetype1=1,Pricetype1=4),IF(K185=0,0,(_xll.EURO(K185,Strikeprice1,0,0,($AK185+IF(Smile=TRUE,VLOOKUP(MAX(-5,Strikeprice1-K185),Volsmile,2),0)),($A185-DateToday)+15,IF(Pricetype1=1,1,0),0))),K185)))</f>
        <v xml:space="preserve"> </v>
      </c>
      <c r="U185" s="177" t="str">
        <f t="shared" si="62"/>
        <v xml:space="preserve"> </v>
      </c>
      <c r="V185" s="178" t="str">
        <f t="shared" si="76"/>
        <v xml:space="preserve"> </v>
      </c>
      <c r="W185" s="178" t="str">
        <f t="shared" si="77"/>
        <v xml:space="preserve"> </v>
      </c>
      <c r="X185" s="178" t="str">
        <f t="shared" si="78"/>
        <v xml:space="preserve"> </v>
      </c>
      <c r="Y185" s="178" t="str">
        <f t="shared" si="79"/>
        <v xml:space="preserve"> </v>
      </c>
      <c r="Z185" s="178" t="str">
        <f t="shared" si="80"/>
        <v xml:space="preserve"> </v>
      </c>
      <c r="AA185" s="178" t="str">
        <f t="shared" si="81"/>
        <v xml:space="preserve"> </v>
      </c>
      <c r="AB185" s="178" t="str">
        <f t="shared" si="82"/>
        <v xml:space="preserve"> </v>
      </c>
      <c r="AC185" s="178" t="str">
        <f t="shared" si="83"/>
        <v xml:space="preserve"> </v>
      </c>
      <c r="AD185" s="178" t="str">
        <f t="shared" si="84"/>
        <v xml:space="preserve"> </v>
      </c>
      <c r="AE185" s="178" t="str">
        <f t="shared" si="85"/>
        <v xml:space="preserve"> </v>
      </c>
      <c r="AF185" s="224" t="str">
        <f t="shared" si="86"/>
        <v xml:space="preserve"> </v>
      </c>
      <c r="AG185" s="224" t="str">
        <f t="shared" si="87"/>
        <v xml:space="preserve"> </v>
      </c>
      <c r="AH185" s="224" t="str">
        <f t="shared" si="88"/>
        <v xml:space="preserve"> </v>
      </c>
      <c r="AI185" s="224" t="str">
        <f t="shared" si="63"/>
        <v xml:space="preserve"> </v>
      </c>
      <c r="AJ185" s="224" t="str">
        <f t="shared" si="64"/>
        <v xml:space="preserve"> </v>
      </c>
      <c r="AK185" s="224" t="str">
        <f t="shared" si="89"/>
        <v xml:space="preserve"> </v>
      </c>
      <c r="AL185" s="224" t="str">
        <f>IF($A185="N/A"," ",IF(PV=1,0,'Pricing Inputs1'!R218))</f>
        <v xml:space="preserve"> </v>
      </c>
      <c r="AM185" s="313" t="str">
        <f t="shared" si="65"/>
        <v xml:space="preserve"> </v>
      </c>
      <c r="BQ185" t="str">
        <f t="shared" si="90"/>
        <v xml:space="preserve"> </v>
      </c>
      <c r="BR185" t="str">
        <f t="shared" si="91"/>
        <v xml:space="preserve"> </v>
      </c>
      <c r="BS185" t="str">
        <f t="shared" si="92"/>
        <v xml:space="preserve"> </v>
      </c>
    </row>
    <row r="186" spans="1:71" x14ac:dyDescent="0.2">
      <c r="A186" s="253" t="str">
        <f>IF(A185="N/A","N/A",IF(EDATE(A185,1)&gt;Inputs!$M$5,"N/A",EDATE(A185,1)))</f>
        <v>N/A</v>
      </c>
      <c r="B186" s="324" t="str">
        <f t="shared" si="66"/>
        <v xml:space="preserve"> </v>
      </c>
      <c r="C186" s="433" t="str">
        <f t="shared" si="67"/>
        <v xml:space="preserve"> </v>
      </c>
      <c r="D186" s="172" t="str">
        <f t="shared" si="68"/>
        <v xml:space="preserve"> </v>
      </c>
      <c r="E186" s="172" t="str">
        <f t="shared" si="69"/>
        <v xml:space="preserve"> </v>
      </c>
      <c r="F186" s="172" t="str">
        <f t="shared" si="70"/>
        <v xml:space="preserve"> </v>
      </c>
      <c r="G186" s="172" t="str">
        <f t="shared" si="71"/>
        <v xml:space="preserve"> </v>
      </c>
      <c r="H186" s="172" t="str">
        <f t="shared" si="72"/>
        <v xml:space="preserve"> </v>
      </c>
      <c r="I186" s="172" t="str">
        <f t="shared" si="73"/>
        <v xml:space="preserve"> </v>
      </c>
      <c r="J186" s="172" t="str">
        <f t="shared" si="74"/>
        <v xml:space="preserve"> </v>
      </c>
      <c r="K186" s="172" t="str">
        <f t="shared" si="75"/>
        <v xml:space="preserve"> </v>
      </c>
      <c r="L186" s="250" t="str">
        <f>IF($A186="N/A"," ",IF(Pricetype1=2,MAX(C186,0),IF(OR(Pricetype1=1,Pricetype1=4),IF(C186=0,0,(_xll.EURO(C186,Strikeprice1,0,0,($AH186+IF(Smile=TRUE,VLOOKUP(MAX(-5,Strikeprice1-C186),Volsmile,2),0)),($A186-DateToday)+15,IF(Pricetype1=1,1,0),0))),C186)))</f>
        <v xml:space="preserve"> </v>
      </c>
      <c r="M186" s="250" t="str">
        <f>IF($A186="N/A"," ",IF(Pricetype1=2,MAX(D186,0),IF(OR(Pricetype1=1,Pricetype1=4),IF(D186=0,0,(_xll.EURO(D186,Strikeprice1,0,0,($AH186+IF(Smile=TRUE,VLOOKUP(MAX(-5,Strikeprice1-D186),Volsmile,2),0)),($A186-DateToday)+15,IF(Pricetype1=1,1,0),0))),D186)))</f>
        <v xml:space="preserve"> </v>
      </c>
      <c r="N186" s="250" t="str">
        <f>IF($A186="N/A"," ",IF(Pricetype1=2,MAX(E186,0),IF(OR(Pricetype1=1,Pricetype1=4),IF(E186=0,0,(_xll.EURO(E186,Strikeprice1,0,0,($AK186+IF(Smile=TRUE,VLOOKUP(MAX(-5,Strikeprice1-E186),Volsmile,2),0)),($A186-DateToday)+15,IF(Pricetype1=1,1,0),0))),E186)))</f>
        <v xml:space="preserve"> </v>
      </c>
      <c r="O186" s="250" t="str">
        <f>IF($A186="N/A"," ",IF(Pricetype1=2,MAX(F186,0),IF(OR(Pricetype1=1,Pricetype1=4),IF(F186=0,0,(_xll.EURO(F186,Strikeprice1,0,0,($AK186+IF(Smile=TRUE,VLOOKUP(MAX(-5,Strikeprice1-F186),Volsmile,2),0)),($A186-DateToday)+15,IF(Pricetype1=1,1,0),0))),F186)))</f>
        <v xml:space="preserve"> </v>
      </c>
      <c r="P186" s="250" t="str">
        <f>IF($A186="N/A"," ",IF(Pricetype1=2,MAX(G186,0),IF(OR(Pricetype1=1,Pricetype1=4),IF(G186=0,0,(_xll.EURO(G186,Strikeprice1,0,0,($AK186+IF(Smile=TRUE,VLOOKUP(MAX(-5,Strikeprice1-G186),Volsmile,2),0)),($A186-DateToday)+15,IF(Pricetype1=1,1,0),0))),G186)))</f>
        <v xml:space="preserve"> </v>
      </c>
      <c r="Q186" s="250" t="str">
        <f>IF($A186="N/A"," ",IF(Pricetype1=2,MAX(H186,0),IF(OR(Pricetype1=1,Pricetype1=4),IF(H186=0,0,(_xll.EURO(H186,Strikeprice1,0,0,($AK186+IF(Smile=TRUE,VLOOKUP(MAX(-5,Strikeprice1-H186),Volsmile,2),0)),($A186-DateToday)+15,IF(Pricetype1=1,1,0),0))),H186)))</f>
        <v xml:space="preserve"> </v>
      </c>
      <c r="R186" s="250" t="str">
        <f>IF($A186="N/A"," ",IF(Pricetype1=2,MAX(I186,0),IF(OR(Pricetype1=1,Pricetype1=4),IF(I186=0,0,(_xll.EURO(I186,Strikeprice1,0,0,($AK186+IF(Smile=TRUE,VLOOKUP(MAX(-5,Strikeprice1-I186),Volsmile,2),0)),($A186-DateToday)+15,IF(Pricetype1=1,1,0),0))),I186)))</f>
        <v xml:space="preserve"> </v>
      </c>
      <c r="S186" s="250" t="str">
        <f>IF($A186="N/A"," ",IF(Pricetype1=2,MAX(J186,0),IF(OR(Pricetype1=1,Pricetype1=4),IF(J186=0,0,(_xll.EURO(J186,Strikeprice1,0,0,($AK186+IF(Smile=TRUE,VLOOKUP(MAX(-5,Strikeprice1-J186),Volsmile,2),0)),($A186-DateToday)+15,IF(Pricetype1=1,1,0),0))),J186)))</f>
        <v xml:space="preserve"> </v>
      </c>
      <c r="T186" s="250" t="str">
        <f>IF($A186="N/A"," ",IF(Pricetype1=2,MAX(K186,0),IF(OR(Pricetype1=1,Pricetype1=4),IF(K186=0,0,(_xll.EURO(K186,Strikeprice1,0,0,($AK186+IF(Smile=TRUE,VLOOKUP(MAX(-5,Strikeprice1-K186),Volsmile,2),0)),($A186-DateToday)+15,IF(Pricetype1=1,1,0),0))),K186)))</f>
        <v xml:space="preserve"> </v>
      </c>
      <c r="U186" s="177" t="str">
        <f t="shared" si="62"/>
        <v xml:space="preserve"> </v>
      </c>
      <c r="V186" s="178" t="str">
        <f t="shared" si="76"/>
        <v xml:space="preserve"> </v>
      </c>
      <c r="W186" s="178" t="str">
        <f t="shared" si="77"/>
        <v xml:space="preserve"> </v>
      </c>
      <c r="X186" s="178" t="str">
        <f t="shared" si="78"/>
        <v xml:space="preserve"> </v>
      </c>
      <c r="Y186" s="178" t="str">
        <f t="shared" si="79"/>
        <v xml:space="preserve"> </v>
      </c>
      <c r="Z186" s="178" t="str">
        <f t="shared" si="80"/>
        <v xml:space="preserve"> </v>
      </c>
      <c r="AA186" s="178" t="str">
        <f t="shared" si="81"/>
        <v xml:space="preserve"> </v>
      </c>
      <c r="AB186" s="178" t="str">
        <f t="shared" si="82"/>
        <v xml:space="preserve"> </v>
      </c>
      <c r="AC186" s="178" t="str">
        <f t="shared" si="83"/>
        <v xml:space="preserve"> </v>
      </c>
      <c r="AD186" s="178" t="str">
        <f t="shared" si="84"/>
        <v xml:space="preserve"> </v>
      </c>
      <c r="AE186" s="178" t="str">
        <f t="shared" si="85"/>
        <v xml:space="preserve"> </v>
      </c>
      <c r="AF186" s="224" t="str">
        <f t="shared" si="86"/>
        <v xml:space="preserve"> </v>
      </c>
      <c r="AG186" s="224" t="str">
        <f t="shared" si="87"/>
        <v xml:space="preserve"> </v>
      </c>
      <c r="AH186" s="224" t="str">
        <f t="shared" si="88"/>
        <v xml:space="preserve"> </v>
      </c>
      <c r="AI186" s="224" t="str">
        <f t="shared" si="63"/>
        <v xml:space="preserve"> </v>
      </c>
      <c r="AJ186" s="224" t="str">
        <f t="shared" si="64"/>
        <v xml:space="preserve"> </v>
      </c>
      <c r="AK186" s="224" t="str">
        <f t="shared" si="89"/>
        <v xml:space="preserve"> </v>
      </c>
      <c r="AL186" s="224" t="str">
        <f>IF($A186="N/A"," ",IF(PV=1,0,'Pricing Inputs1'!R219))</f>
        <v xml:space="preserve"> </v>
      </c>
      <c r="AM186" s="313" t="str">
        <f t="shared" si="65"/>
        <v xml:space="preserve"> </v>
      </c>
      <c r="BQ186" t="str">
        <f t="shared" si="90"/>
        <v xml:space="preserve"> </v>
      </c>
      <c r="BR186" t="str">
        <f t="shared" si="91"/>
        <v xml:space="preserve"> </v>
      </c>
      <c r="BS186" t="str">
        <f t="shared" si="92"/>
        <v xml:space="preserve"> </v>
      </c>
    </row>
    <row r="187" spans="1:71" x14ac:dyDescent="0.2">
      <c r="A187" s="253" t="str">
        <f>IF(A186="N/A","N/A",IF(EDATE(A186,1)&gt;Inputs!$M$5,"N/A",EDATE(A186,1)))</f>
        <v>N/A</v>
      </c>
      <c r="B187" s="324" t="str">
        <f t="shared" si="66"/>
        <v xml:space="preserve"> </v>
      </c>
      <c r="C187" s="433" t="str">
        <f t="shared" si="67"/>
        <v xml:space="preserve"> </v>
      </c>
      <c r="D187" s="172" t="str">
        <f t="shared" si="68"/>
        <v xml:space="preserve"> </v>
      </c>
      <c r="E187" s="172" t="str">
        <f t="shared" si="69"/>
        <v xml:space="preserve"> </v>
      </c>
      <c r="F187" s="172" t="str">
        <f t="shared" si="70"/>
        <v xml:space="preserve"> </v>
      </c>
      <c r="G187" s="172" t="str">
        <f t="shared" si="71"/>
        <v xml:space="preserve"> </v>
      </c>
      <c r="H187" s="172" t="str">
        <f t="shared" si="72"/>
        <v xml:space="preserve"> </v>
      </c>
      <c r="I187" s="172" t="str">
        <f t="shared" si="73"/>
        <v xml:space="preserve"> </v>
      </c>
      <c r="J187" s="172" t="str">
        <f t="shared" si="74"/>
        <v xml:space="preserve"> </v>
      </c>
      <c r="K187" s="172" t="str">
        <f t="shared" si="75"/>
        <v xml:space="preserve"> </v>
      </c>
      <c r="L187" s="250" t="str">
        <f>IF($A187="N/A"," ",IF(Pricetype1=2,MAX(C187,0),IF(OR(Pricetype1=1,Pricetype1=4),IF(C187=0,0,(_xll.EURO(C187,Strikeprice1,0,0,($AH187+IF(Smile=TRUE,VLOOKUP(MAX(-5,Strikeprice1-C187),Volsmile,2),0)),($A187-DateToday)+15,IF(Pricetype1=1,1,0),0))),C187)))</f>
        <v xml:space="preserve"> </v>
      </c>
      <c r="M187" s="250" t="str">
        <f>IF($A187="N/A"," ",IF(Pricetype1=2,MAX(D187,0),IF(OR(Pricetype1=1,Pricetype1=4),IF(D187=0,0,(_xll.EURO(D187,Strikeprice1,0,0,($AH187+IF(Smile=TRUE,VLOOKUP(MAX(-5,Strikeprice1-D187),Volsmile,2),0)),($A187-DateToday)+15,IF(Pricetype1=1,1,0),0))),D187)))</f>
        <v xml:space="preserve"> </v>
      </c>
      <c r="N187" s="250" t="str">
        <f>IF($A187="N/A"," ",IF(Pricetype1=2,MAX(E187,0),IF(OR(Pricetype1=1,Pricetype1=4),IF(E187=0,0,(_xll.EURO(E187,Strikeprice1,0,0,($AK187+IF(Smile=TRUE,VLOOKUP(MAX(-5,Strikeprice1-E187),Volsmile,2),0)),($A187-DateToday)+15,IF(Pricetype1=1,1,0),0))),E187)))</f>
        <v xml:space="preserve"> </v>
      </c>
      <c r="O187" s="250" t="str">
        <f>IF($A187="N/A"," ",IF(Pricetype1=2,MAX(F187,0),IF(OR(Pricetype1=1,Pricetype1=4),IF(F187=0,0,(_xll.EURO(F187,Strikeprice1,0,0,($AK187+IF(Smile=TRUE,VLOOKUP(MAX(-5,Strikeprice1-F187),Volsmile,2),0)),($A187-DateToday)+15,IF(Pricetype1=1,1,0),0))),F187)))</f>
        <v xml:space="preserve"> </v>
      </c>
      <c r="P187" s="250" t="str">
        <f>IF($A187="N/A"," ",IF(Pricetype1=2,MAX(G187,0),IF(OR(Pricetype1=1,Pricetype1=4),IF(G187=0,0,(_xll.EURO(G187,Strikeprice1,0,0,($AK187+IF(Smile=TRUE,VLOOKUP(MAX(-5,Strikeprice1-G187),Volsmile,2),0)),($A187-DateToday)+15,IF(Pricetype1=1,1,0),0))),G187)))</f>
        <v xml:space="preserve"> </v>
      </c>
      <c r="Q187" s="250" t="str">
        <f>IF($A187="N/A"," ",IF(Pricetype1=2,MAX(H187,0),IF(OR(Pricetype1=1,Pricetype1=4),IF(H187=0,0,(_xll.EURO(H187,Strikeprice1,0,0,($AK187+IF(Smile=TRUE,VLOOKUP(MAX(-5,Strikeprice1-H187),Volsmile,2),0)),($A187-DateToday)+15,IF(Pricetype1=1,1,0),0))),H187)))</f>
        <v xml:space="preserve"> </v>
      </c>
      <c r="R187" s="250" t="str">
        <f>IF($A187="N/A"," ",IF(Pricetype1=2,MAX(I187,0),IF(OR(Pricetype1=1,Pricetype1=4),IF(I187=0,0,(_xll.EURO(I187,Strikeprice1,0,0,($AK187+IF(Smile=TRUE,VLOOKUP(MAX(-5,Strikeprice1-I187),Volsmile,2),0)),($A187-DateToday)+15,IF(Pricetype1=1,1,0),0))),I187)))</f>
        <v xml:space="preserve"> </v>
      </c>
      <c r="S187" s="250" t="str">
        <f>IF($A187="N/A"," ",IF(Pricetype1=2,MAX(J187,0),IF(OR(Pricetype1=1,Pricetype1=4),IF(J187=0,0,(_xll.EURO(J187,Strikeprice1,0,0,($AK187+IF(Smile=TRUE,VLOOKUP(MAX(-5,Strikeprice1-J187),Volsmile,2),0)),($A187-DateToday)+15,IF(Pricetype1=1,1,0),0))),J187)))</f>
        <v xml:space="preserve"> </v>
      </c>
      <c r="T187" s="250" t="str">
        <f>IF($A187="N/A"," ",IF(Pricetype1=2,MAX(K187,0),IF(OR(Pricetype1=1,Pricetype1=4),IF(K187=0,0,(_xll.EURO(K187,Strikeprice1,0,0,($AK187+IF(Smile=TRUE,VLOOKUP(MAX(-5,Strikeprice1-K187),Volsmile,2),0)),($A187-DateToday)+15,IF(Pricetype1=1,1,0),0))),K187)))</f>
        <v xml:space="preserve"> </v>
      </c>
      <c r="U187" s="177" t="str">
        <f t="shared" si="62"/>
        <v xml:space="preserve"> </v>
      </c>
      <c r="V187" s="178" t="str">
        <f t="shared" si="76"/>
        <v xml:space="preserve"> </v>
      </c>
      <c r="W187" s="178" t="str">
        <f t="shared" si="77"/>
        <v xml:space="preserve"> </v>
      </c>
      <c r="X187" s="178" t="str">
        <f t="shared" si="78"/>
        <v xml:space="preserve"> </v>
      </c>
      <c r="Y187" s="178" t="str">
        <f t="shared" si="79"/>
        <v xml:space="preserve"> </v>
      </c>
      <c r="Z187" s="178" t="str">
        <f t="shared" si="80"/>
        <v xml:space="preserve"> </v>
      </c>
      <c r="AA187" s="178" t="str">
        <f t="shared" si="81"/>
        <v xml:space="preserve"> </v>
      </c>
      <c r="AB187" s="178" t="str">
        <f t="shared" si="82"/>
        <v xml:space="preserve"> </v>
      </c>
      <c r="AC187" s="178" t="str">
        <f t="shared" si="83"/>
        <v xml:space="preserve"> </v>
      </c>
      <c r="AD187" s="178" t="str">
        <f t="shared" si="84"/>
        <v xml:space="preserve"> </v>
      </c>
      <c r="AE187" s="178" t="str">
        <f t="shared" si="85"/>
        <v xml:space="preserve"> </v>
      </c>
      <c r="AF187" s="224" t="str">
        <f t="shared" si="86"/>
        <v xml:space="preserve"> </v>
      </c>
      <c r="AG187" s="224" t="str">
        <f t="shared" si="87"/>
        <v xml:space="preserve"> </v>
      </c>
      <c r="AH187" s="224" t="str">
        <f t="shared" si="88"/>
        <v xml:space="preserve"> </v>
      </c>
      <c r="AI187" s="224" t="str">
        <f t="shared" si="63"/>
        <v xml:space="preserve"> </v>
      </c>
      <c r="AJ187" s="224" t="str">
        <f t="shared" si="64"/>
        <v xml:space="preserve"> </v>
      </c>
      <c r="AK187" s="224" t="str">
        <f t="shared" si="89"/>
        <v xml:space="preserve"> </v>
      </c>
      <c r="AL187" s="224" t="str">
        <f>IF($A187="N/A"," ",IF(PV=1,0,'Pricing Inputs1'!R220))</f>
        <v xml:space="preserve"> </v>
      </c>
      <c r="AM187" s="313" t="str">
        <f t="shared" si="65"/>
        <v xml:space="preserve"> </v>
      </c>
      <c r="BQ187" t="str">
        <f t="shared" si="90"/>
        <v xml:space="preserve"> </v>
      </c>
      <c r="BR187" t="str">
        <f t="shared" si="91"/>
        <v xml:space="preserve"> </v>
      </c>
      <c r="BS187" t="str">
        <f t="shared" si="92"/>
        <v xml:space="preserve"> </v>
      </c>
    </row>
    <row r="188" spans="1:71" x14ac:dyDescent="0.2">
      <c r="A188" s="253" t="str">
        <f>IF(A187="N/A","N/A",IF(EDATE(A187,1)&gt;Inputs!$M$5,"N/A",EDATE(A187,1)))</f>
        <v>N/A</v>
      </c>
      <c r="B188" s="324" t="str">
        <f t="shared" si="66"/>
        <v xml:space="preserve"> </v>
      </c>
      <c r="C188" s="433" t="str">
        <f t="shared" si="67"/>
        <v xml:space="preserve"> </v>
      </c>
      <c r="D188" s="172" t="str">
        <f t="shared" si="68"/>
        <v xml:space="preserve"> </v>
      </c>
      <c r="E188" s="172" t="str">
        <f t="shared" si="69"/>
        <v xml:space="preserve"> </v>
      </c>
      <c r="F188" s="172" t="str">
        <f t="shared" si="70"/>
        <v xml:space="preserve"> </v>
      </c>
      <c r="G188" s="172" t="str">
        <f t="shared" si="71"/>
        <v xml:space="preserve"> </v>
      </c>
      <c r="H188" s="172" t="str">
        <f t="shared" si="72"/>
        <v xml:space="preserve"> </v>
      </c>
      <c r="I188" s="172" t="str">
        <f t="shared" si="73"/>
        <v xml:space="preserve"> </v>
      </c>
      <c r="J188" s="172" t="str">
        <f t="shared" si="74"/>
        <v xml:space="preserve"> </v>
      </c>
      <c r="K188" s="172" t="str">
        <f t="shared" si="75"/>
        <v xml:space="preserve"> </v>
      </c>
      <c r="L188" s="250" t="str">
        <f>IF($A188="N/A"," ",IF(Pricetype1=2,MAX(C188,0),IF(OR(Pricetype1=1,Pricetype1=4),IF(C188=0,0,(_xll.EURO(C188,Strikeprice1,0,0,($AH188+IF(Smile=TRUE,VLOOKUP(MAX(-5,Strikeprice1-C188),Volsmile,2),0)),($A188-DateToday)+15,IF(Pricetype1=1,1,0),0))),C188)))</f>
        <v xml:space="preserve"> </v>
      </c>
      <c r="M188" s="250" t="str">
        <f>IF($A188="N/A"," ",IF(Pricetype1=2,MAX(D188,0),IF(OR(Pricetype1=1,Pricetype1=4),IF(D188=0,0,(_xll.EURO(D188,Strikeprice1,0,0,($AH188+IF(Smile=TRUE,VLOOKUP(MAX(-5,Strikeprice1-D188),Volsmile,2),0)),($A188-DateToday)+15,IF(Pricetype1=1,1,0),0))),D188)))</f>
        <v xml:space="preserve"> </v>
      </c>
      <c r="N188" s="250" t="str">
        <f>IF($A188="N/A"," ",IF(Pricetype1=2,MAX(E188,0),IF(OR(Pricetype1=1,Pricetype1=4),IF(E188=0,0,(_xll.EURO(E188,Strikeprice1,0,0,($AK188+IF(Smile=TRUE,VLOOKUP(MAX(-5,Strikeprice1-E188),Volsmile,2),0)),($A188-DateToday)+15,IF(Pricetype1=1,1,0),0))),E188)))</f>
        <v xml:space="preserve"> </v>
      </c>
      <c r="O188" s="250" t="str">
        <f>IF($A188="N/A"," ",IF(Pricetype1=2,MAX(F188,0),IF(OR(Pricetype1=1,Pricetype1=4),IF(F188=0,0,(_xll.EURO(F188,Strikeprice1,0,0,($AK188+IF(Smile=TRUE,VLOOKUP(MAX(-5,Strikeprice1-F188),Volsmile,2),0)),($A188-DateToday)+15,IF(Pricetype1=1,1,0),0))),F188)))</f>
        <v xml:space="preserve"> </v>
      </c>
      <c r="P188" s="250" t="str">
        <f>IF($A188="N/A"," ",IF(Pricetype1=2,MAX(G188,0),IF(OR(Pricetype1=1,Pricetype1=4),IF(G188=0,0,(_xll.EURO(G188,Strikeprice1,0,0,($AK188+IF(Smile=TRUE,VLOOKUP(MAX(-5,Strikeprice1-G188),Volsmile,2),0)),($A188-DateToday)+15,IF(Pricetype1=1,1,0),0))),G188)))</f>
        <v xml:space="preserve"> </v>
      </c>
      <c r="Q188" s="250" t="str">
        <f>IF($A188="N/A"," ",IF(Pricetype1=2,MAX(H188,0),IF(OR(Pricetype1=1,Pricetype1=4),IF(H188=0,0,(_xll.EURO(H188,Strikeprice1,0,0,($AK188+IF(Smile=TRUE,VLOOKUP(MAX(-5,Strikeprice1-H188),Volsmile,2),0)),($A188-DateToday)+15,IF(Pricetype1=1,1,0),0))),H188)))</f>
        <v xml:space="preserve"> </v>
      </c>
      <c r="R188" s="250" t="str">
        <f>IF($A188="N/A"," ",IF(Pricetype1=2,MAX(I188,0),IF(OR(Pricetype1=1,Pricetype1=4),IF(I188=0,0,(_xll.EURO(I188,Strikeprice1,0,0,($AK188+IF(Smile=TRUE,VLOOKUP(MAX(-5,Strikeprice1-I188),Volsmile,2),0)),($A188-DateToday)+15,IF(Pricetype1=1,1,0),0))),I188)))</f>
        <v xml:space="preserve"> </v>
      </c>
      <c r="S188" s="250" t="str">
        <f>IF($A188="N/A"," ",IF(Pricetype1=2,MAX(J188,0),IF(OR(Pricetype1=1,Pricetype1=4),IF(J188=0,0,(_xll.EURO(J188,Strikeprice1,0,0,($AK188+IF(Smile=TRUE,VLOOKUP(MAX(-5,Strikeprice1-J188),Volsmile,2),0)),($A188-DateToday)+15,IF(Pricetype1=1,1,0),0))),J188)))</f>
        <v xml:space="preserve"> </v>
      </c>
      <c r="T188" s="250" t="str">
        <f>IF($A188="N/A"," ",IF(Pricetype1=2,MAX(K188,0),IF(OR(Pricetype1=1,Pricetype1=4),IF(K188=0,0,(_xll.EURO(K188,Strikeprice1,0,0,($AK188+IF(Smile=TRUE,VLOOKUP(MAX(-5,Strikeprice1-K188),Volsmile,2),0)),($A188-DateToday)+15,IF(Pricetype1=1,1,0),0))),K188)))</f>
        <v xml:space="preserve"> </v>
      </c>
      <c r="U188" s="177" t="str">
        <f t="shared" si="62"/>
        <v xml:space="preserve"> </v>
      </c>
      <c r="V188" s="178" t="str">
        <f t="shared" si="76"/>
        <v xml:space="preserve"> </v>
      </c>
      <c r="W188" s="178" t="str">
        <f t="shared" si="77"/>
        <v xml:space="preserve"> </v>
      </c>
      <c r="X188" s="178" t="str">
        <f t="shared" si="78"/>
        <v xml:space="preserve"> </v>
      </c>
      <c r="Y188" s="178" t="str">
        <f t="shared" si="79"/>
        <v xml:space="preserve"> </v>
      </c>
      <c r="Z188" s="178" t="str">
        <f t="shared" si="80"/>
        <v xml:space="preserve"> </v>
      </c>
      <c r="AA188" s="178" t="str">
        <f t="shared" si="81"/>
        <v xml:space="preserve"> </v>
      </c>
      <c r="AB188" s="178" t="str">
        <f t="shared" si="82"/>
        <v xml:space="preserve"> </v>
      </c>
      <c r="AC188" s="178" t="str">
        <f t="shared" si="83"/>
        <v xml:space="preserve"> </v>
      </c>
      <c r="AD188" s="178" t="str">
        <f t="shared" si="84"/>
        <v xml:space="preserve"> </v>
      </c>
      <c r="AE188" s="178" t="str">
        <f t="shared" si="85"/>
        <v xml:space="preserve"> </v>
      </c>
      <c r="AF188" s="224" t="str">
        <f t="shared" si="86"/>
        <v xml:space="preserve"> </v>
      </c>
      <c r="AG188" s="224" t="str">
        <f t="shared" si="87"/>
        <v xml:space="preserve"> </v>
      </c>
      <c r="AH188" s="224" t="str">
        <f t="shared" si="88"/>
        <v xml:space="preserve"> </v>
      </c>
      <c r="AI188" s="224" t="str">
        <f t="shared" si="63"/>
        <v xml:space="preserve"> </v>
      </c>
      <c r="AJ188" s="224" t="str">
        <f t="shared" si="64"/>
        <v xml:space="preserve"> </v>
      </c>
      <c r="AK188" s="224" t="str">
        <f t="shared" si="89"/>
        <v xml:space="preserve"> </v>
      </c>
      <c r="AL188" s="224" t="str">
        <f>IF($A188="N/A"," ",IF(PV=1,0,'Pricing Inputs1'!R221))</f>
        <v xml:space="preserve"> </v>
      </c>
      <c r="AM188" s="313" t="str">
        <f t="shared" si="65"/>
        <v xml:space="preserve"> </v>
      </c>
      <c r="BQ188" t="str">
        <f t="shared" si="90"/>
        <v xml:space="preserve"> </v>
      </c>
      <c r="BR188" t="str">
        <f t="shared" si="91"/>
        <v xml:space="preserve"> </v>
      </c>
      <c r="BS188" t="str">
        <f t="shared" si="92"/>
        <v xml:space="preserve"> </v>
      </c>
    </row>
    <row r="189" spans="1:71" x14ac:dyDescent="0.2">
      <c r="A189" s="253" t="str">
        <f>IF(A188="N/A","N/A",IF(EDATE(A188,1)&gt;Inputs!$M$5,"N/A",EDATE(A188,1)))</f>
        <v>N/A</v>
      </c>
      <c r="B189" s="324" t="str">
        <f t="shared" si="66"/>
        <v xml:space="preserve"> </v>
      </c>
      <c r="C189" s="433" t="str">
        <f t="shared" si="67"/>
        <v xml:space="preserve"> </v>
      </c>
      <c r="D189" s="172" t="str">
        <f t="shared" si="68"/>
        <v xml:space="preserve"> </v>
      </c>
      <c r="E189" s="172" t="str">
        <f t="shared" si="69"/>
        <v xml:space="preserve"> </v>
      </c>
      <c r="F189" s="172" t="str">
        <f t="shared" si="70"/>
        <v xml:space="preserve"> </v>
      </c>
      <c r="G189" s="172" t="str">
        <f t="shared" si="71"/>
        <v xml:space="preserve"> </v>
      </c>
      <c r="H189" s="172" t="str">
        <f t="shared" si="72"/>
        <v xml:space="preserve"> </v>
      </c>
      <c r="I189" s="172" t="str">
        <f t="shared" si="73"/>
        <v xml:space="preserve"> </v>
      </c>
      <c r="J189" s="172" t="str">
        <f t="shared" si="74"/>
        <v xml:space="preserve"> </v>
      </c>
      <c r="K189" s="172" t="str">
        <f t="shared" si="75"/>
        <v xml:space="preserve"> </v>
      </c>
      <c r="L189" s="250" t="str">
        <f>IF($A189="N/A"," ",IF(Pricetype1=2,MAX(C189,0),IF(OR(Pricetype1=1,Pricetype1=4),IF(C189=0,0,(_xll.EURO(C189,Strikeprice1,0,0,($AH189+IF(Smile=TRUE,VLOOKUP(MAX(-5,Strikeprice1-C189),Volsmile,2),0)),($A189-DateToday)+15,IF(Pricetype1=1,1,0),0))),C189)))</f>
        <v xml:space="preserve"> </v>
      </c>
      <c r="M189" s="250" t="str">
        <f>IF($A189="N/A"," ",IF(Pricetype1=2,MAX(D189,0),IF(OR(Pricetype1=1,Pricetype1=4),IF(D189=0,0,(_xll.EURO(D189,Strikeprice1,0,0,($AH189+IF(Smile=TRUE,VLOOKUP(MAX(-5,Strikeprice1-D189),Volsmile,2),0)),($A189-DateToday)+15,IF(Pricetype1=1,1,0),0))),D189)))</f>
        <v xml:space="preserve"> </v>
      </c>
      <c r="N189" s="250" t="str">
        <f>IF($A189="N/A"," ",IF(Pricetype1=2,MAX(E189,0),IF(OR(Pricetype1=1,Pricetype1=4),IF(E189=0,0,(_xll.EURO(E189,Strikeprice1,0,0,($AK189+IF(Smile=TRUE,VLOOKUP(MAX(-5,Strikeprice1-E189),Volsmile,2),0)),($A189-DateToday)+15,IF(Pricetype1=1,1,0),0))),E189)))</f>
        <v xml:space="preserve"> </v>
      </c>
      <c r="O189" s="250" t="str">
        <f>IF($A189="N/A"," ",IF(Pricetype1=2,MAX(F189,0),IF(OR(Pricetype1=1,Pricetype1=4),IF(F189=0,0,(_xll.EURO(F189,Strikeprice1,0,0,($AK189+IF(Smile=TRUE,VLOOKUP(MAX(-5,Strikeprice1-F189),Volsmile,2),0)),($A189-DateToday)+15,IF(Pricetype1=1,1,0),0))),F189)))</f>
        <v xml:space="preserve"> </v>
      </c>
      <c r="P189" s="250" t="str">
        <f>IF($A189="N/A"," ",IF(Pricetype1=2,MAX(G189,0),IF(OR(Pricetype1=1,Pricetype1=4),IF(G189=0,0,(_xll.EURO(G189,Strikeprice1,0,0,($AK189+IF(Smile=TRUE,VLOOKUP(MAX(-5,Strikeprice1-G189),Volsmile,2),0)),($A189-DateToday)+15,IF(Pricetype1=1,1,0),0))),G189)))</f>
        <v xml:space="preserve"> </v>
      </c>
      <c r="Q189" s="250" t="str">
        <f>IF($A189="N/A"," ",IF(Pricetype1=2,MAX(H189,0),IF(OR(Pricetype1=1,Pricetype1=4),IF(H189=0,0,(_xll.EURO(H189,Strikeprice1,0,0,($AK189+IF(Smile=TRUE,VLOOKUP(MAX(-5,Strikeprice1-H189),Volsmile,2),0)),($A189-DateToday)+15,IF(Pricetype1=1,1,0),0))),H189)))</f>
        <v xml:space="preserve"> </v>
      </c>
      <c r="R189" s="250" t="str">
        <f>IF($A189="N/A"," ",IF(Pricetype1=2,MAX(I189,0),IF(OR(Pricetype1=1,Pricetype1=4),IF(I189=0,0,(_xll.EURO(I189,Strikeprice1,0,0,($AK189+IF(Smile=TRUE,VLOOKUP(MAX(-5,Strikeprice1-I189),Volsmile,2),0)),($A189-DateToday)+15,IF(Pricetype1=1,1,0),0))),I189)))</f>
        <v xml:space="preserve"> </v>
      </c>
      <c r="S189" s="250" t="str">
        <f>IF($A189="N/A"," ",IF(Pricetype1=2,MAX(J189,0),IF(OR(Pricetype1=1,Pricetype1=4),IF(J189=0,0,(_xll.EURO(J189,Strikeprice1,0,0,($AK189+IF(Smile=TRUE,VLOOKUP(MAX(-5,Strikeprice1-J189),Volsmile,2),0)),($A189-DateToday)+15,IF(Pricetype1=1,1,0),0))),J189)))</f>
        <v xml:space="preserve"> </v>
      </c>
      <c r="T189" s="250" t="str">
        <f>IF($A189="N/A"," ",IF(Pricetype1=2,MAX(K189,0),IF(OR(Pricetype1=1,Pricetype1=4),IF(K189=0,0,(_xll.EURO(K189,Strikeprice1,0,0,($AK189+IF(Smile=TRUE,VLOOKUP(MAX(-5,Strikeprice1-K189),Volsmile,2),0)),($A189-DateToday)+15,IF(Pricetype1=1,1,0),0))),K189)))</f>
        <v xml:space="preserve"> </v>
      </c>
      <c r="U189" s="177" t="str">
        <f t="shared" si="62"/>
        <v xml:space="preserve"> </v>
      </c>
      <c r="V189" s="178" t="str">
        <f t="shared" si="76"/>
        <v xml:space="preserve"> </v>
      </c>
      <c r="W189" s="178" t="str">
        <f t="shared" si="77"/>
        <v xml:space="preserve"> </v>
      </c>
      <c r="X189" s="178" t="str">
        <f t="shared" si="78"/>
        <v xml:space="preserve"> </v>
      </c>
      <c r="Y189" s="178" t="str">
        <f t="shared" si="79"/>
        <v xml:space="preserve"> </v>
      </c>
      <c r="Z189" s="178" t="str">
        <f t="shared" si="80"/>
        <v xml:space="preserve"> </v>
      </c>
      <c r="AA189" s="178" t="str">
        <f t="shared" si="81"/>
        <v xml:space="preserve"> </v>
      </c>
      <c r="AB189" s="178" t="str">
        <f t="shared" si="82"/>
        <v xml:space="preserve"> </v>
      </c>
      <c r="AC189" s="178" t="str">
        <f t="shared" si="83"/>
        <v xml:space="preserve"> </v>
      </c>
      <c r="AD189" s="178" t="str">
        <f t="shared" si="84"/>
        <v xml:space="preserve"> </v>
      </c>
      <c r="AE189" s="178" t="str">
        <f t="shared" si="85"/>
        <v xml:space="preserve"> </v>
      </c>
      <c r="AF189" s="224" t="str">
        <f t="shared" si="86"/>
        <v xml:space="preserve"> </v>
      </c>
      <c r="AG189" s="224" t="str">
        <f t="shared" si="87"/>
        <v xml:space="preserve"> </v>
      </c>
      <c r="AH189" s="224" t="str">
        <f t="shared" si="88"/>
        <v xml:space="preserve"> </v>
      </c>
      <c r="AI189" s="224" t="str">
        <f t="shared" si="63"/>
        <v xml:space="preserve"> </v>
      </c>
      <c r="AJ189" s="224" t="str">
        <f t="shared" si="64"/>
        <v xml:space="preserve"> </v>
      </c>
      <c r="AK189" s="224" t="str">
        <f t="shared" si="89"/>
        <v xml:space="preserve"> </v>
      </c>
      <c r="AL189" s="224" t="str">
        <f>IF($A189="N/A"," ",IF(PV=1,0,'Pricing Inputs1'!R222))</f>
        <v xml:space="preserve"> </v>
      </c>
      <c r="AM189" s="313" t="str">
        <f t="shared" si="65"/>
        <v xml:space="preserve"> </v>
      </c>
      <c r="BQ189" t="str">
        <f t="shared" si="90"/>
        <v xml:space="preserve"> </v>
      </c>
      <c r="BR189" t="str">
        <f t="shared" si="91"/>
        <v xml:space="preserve"> </v>
      </c>
      <c r="BS189" t="str">
        <f t="shared" si="92"/>
        <v xml:space="preserve"> </v>
      </c>
    </row>
    <row r="190" spans="1:71" x14ac:dyDescent="0.2">
      <c r="A190" s="253" t="str">
        <f>IF(A189="N/A","N/A",IF(EDATE(A189,1)&gt;Inputs!$M$5,"N/A",EDATE(A189,1)))</f>
        <v>N/A</v>
      </c>
      <c r="B190" s="324" t="str">
        <f t="shared" si="66"/>
        <v xml:space="preserve"> </v>
      </c>
      <c r="C190" s="433" t="str">
        <f t="shared" si="67"/>
        <v xml:space="preserve"> </v>
      </c>
      <c r="D190" s="172" t="str">
        <f t="shared" si="68"/>
        <v xml:space="preserve"> </v>
      </c>
      <c r="E190" s="172" t="str">
        <f t="shared" si="69"/>
        <v xml:space="preserve"> </v>
      </c>
      <c r="F190" s="172" t="str">
        <f t="shared" si="70"/>
        <v xml:space="preserve"> </v>
      </c>
      <c r="G190" s="172" t="str">
        <f t="shared" si="71"/>
        <v xml:space="preserve"> </v>
      </c>
      <c r="H190" s="172" t="str">
        <f t="shared" si="72"/>
        <v xml:space="preserve"> </v>
      </c>
      <c r="I190" s="172" t="str">
        <f t="shared" si="73"/>
        <v xml:space="preserve"> </v>
      </c>
      <c r="J190" s="172" t="str">
        <f t="shared" si="74"/>
        <v xml:space="preserve"> </v>
      </c>
      <c r="K190" s="172" t="str">
        <f t="shared" si="75"/>
        <v xml:space="preserve"> </v>
      </c>
      <c r="L190" s="250" t="str">
        <f>IF($A190="N/A"," ",IF(Pricetype1=2,MAX(C190,0),IF(OR(Pricetype1=1,Pricetype1=4),IF(C190=0,0,(_xll.EURO(C190,Strikeprice1,0,0,($AH190+IF(Smile=TRUE,VLOOKUP(MAX(-5,Strikeprice1-C190),Volsmile,2),0)),($A190-DateToday)+15,IF(Pricetype1=1,1,0),0))),C190)))</f>
        <v xml:space="preserve"> </v>
      </c>
      <c r="M190" s="250" t="str">
        <f>IF($A190="N/A"," ",IF(Pricetype1=2,MAX(D190,0),IF(OR(Pricetype1=1,Pricetype1=4),IF(D190=0,0,(_xll.EURO(D190,Strikeprice1,0,0,($AH190+IF(Smile=TRUE,VLOOKUP(MAX(-5,Strikeprice1-D190),Volsmile,2),0)),($A190-DateToday)+15,IF(Pricetype1=1,1,0),0))),D190)))</f>
        <v xml:space="preserve"> </v>
      </c>
      <c r="N190" s="250" t="str">
        <f>IF($A190="N/A"," ",IF(Pricetype1=2,MAX(E190,0),IF(OR(Pricetype1=1,Pricetype1=4),IF(E190=0,0,(_xll.EURO(E190,Strikeprice1,0,0,($AK190+IF(Smile=TRUE,VLOOKUP(MAX(-5,Strikeprice1-E190),Volsmile,2),0)),($A190-DateToday)+15,IF(Pricetype1=1,1,0),0))),E190)))</f>
        <v xml:space="preserve"> </v>
      </c>
      <c r="O190" s="250" t="str">
        <f>IF($A190="N/A"," ",IF(Pricetype1=2,MAX(F190,0),IF(OR(Pricetype1=1,Pricetype1=4),IF(F190=0,0,(_xll.EURO(F190,Strikeprice1,0,0,($AK190+IF(Smile=TRUE,VLOOKUP(MAX(-5,Strikeprice1-F190),Volsmile,2),0)),($A190-DateToday)+15,IF(Pricetype1=1,1,0),0))),F190)))</f>
        <v xml:space="preserve"> </v>
      </c>
      <c r="P190" s="250" t="str">
        <f>IF($A190="N/A"," ",IF(Pricetype1=2,MAX(G190,0),IF(OR(Pricetype1=1,Pricetype1=4),IF(G190=0,0,(_xll.EURO(G190,Strikeprice1,0,0,($AK190+IF(Smile=TRUE,VLOOKUP(MAX(-5,Strikeprice1-G190),Volsmile,2),0)),($A190-DateToday)+15,IF(Pricetype1=1,1,0),0))),G190)))</f>
        <v xml:space="preserve"> </v>
      </c>
      <c r="Q190" s="250" t="str">
        <f>IF($A190="N/A"," ",IF(Pricetype1=2,MAX(H190,0),IF(OR(Pricetype1=1,Pricetype1=4),IF(H190=0,0,(_xll.EURO(H190,Strikeprice1,0,0,($AK190+IF(Smile=TRUE,VLOOKUP(MAX(-5,Strikeprice1-H190),Volsmile,2),0)),($A190-DateToday)+15,IF(Pricetype1=1,1,0),0))),H190)))</f>
        <v xml:space="preserve"> </v>
      </c>
      <c r="R190" s="250" t="str">
        <f>IF($A190="N/A"," ",IF(Pricetype1=2,MAX(I190,0),IF(OR(Pricetype1=1,Pricetype1=4),IF(I190=0,0,(_xll.EURO(I190,Strikeprice1,0,0,($AK190+IF(Smile=TRUE,VLOOKUP(MAX(-5,Strikeprice1-I190),Volsmile,2),0)),($A190-DateToday)+15,IF(Pricetype1=1,1,0),0))),I190)))</f>
        <v xml:space="preserve"> </v>
      </c>
      <c r="S190" s="250" t="str">
        <f>IF($A190="N/A"," ",IF(Pricetype1=2,MAX(J190,0),IF(OR(Pricetype1=1,Pricetype1=4),IF(J190=0,0,(_xll.EURO(J190,Strikeprice1,0,0,($AK190+IF(Smile=TRUE,VLOOKUP(MAX(-5,Strikeprice1-J190),Volsmile,2),0)),($A190-DateToday)+15,IF(Pricetype1=1,1,0),0))),J190)))</f>
        <v xml:space="preserve"> </v>
      </c>
      <c r="T190" s="250" t="str">
        <f>IF($A190="N/A"," ",IF(Pricetype1=2,MAX(K190,0),IF(OR(Pricetype1=1,Pricetype1=4),IF(K190=0,0,(_xll.EURO(K190,Strikeprice1,0,0,($AK190+IF(Smile=TRUE,VLOOKUP(MAX(-5,Strikeprice1-K190),Volsmile,2),0)),($A190-DateToday)+15,IF(Pricetype1=1,1,0),0))),K190)))</f>
        <v xml:space="preserve"> </v>
      </c>
      <c r="U190" s="177" t="str">
        <f t="shared" si="62"/>
        <v xml:space="preserve"> </v>
      </c>
      <c r="V190" s="178" t="str">
        <f t="shared" si="76"/>
        <v xml:space="preserve"> </v>
      </c>
      <c r="W190" s="178" t="str">
        <f t="shared" si="77"/>
        <v xml:space="preserve"> </v>
      </c>
      <c r="X190" s="178" t="str">
        <f t="shared" si="78"/>
        <v xml:space="preserve"> </v>
      </c>
      <c r="Y190" s="178" t="str">
        <f t="shared" si="79"/>
        <v xml:space="preserve"> </v>
      </c>
      <c r="Z190" s="178" t="str">
        <f t="shared" si="80"/>
        <v xml:space="preserve"> </v>
      </c>
      <c r="AA190" s="178" t="str">
        <f t="shared" si="81"/>
        <v xml:space="preserve"> </v>
      </c>
      <c r="AB190" s="178" t="str">
        <f t="shared" si="82"/>
        <v xml:space="preserve"> </v>
      </c>
      <c r="AC190" s="178" t="str">
        <f t="shared" si="83"/>
        <v xml:space="preserve"> </v>
      </c>
      <c r="AD190" s="178" t="str">
        <f t="shared" si="84"/>
        <v xml:space="preserve"> </v>
      </c>
      <c r="AE190" s="178" t="str">
        <f t="shared" si="85"/>
        <v xml:space="preserve"> </v>
      </c>
      <c r="AF190" s="224" t="str">
        <f t="shared" si="86"/>
        <v xml:space="preserve"> </v>
      </c>
      <c r="AG190" s="224" t="str">
        <f t="shared" si="87"/>
        <v xml:space="preserve"> </v>
      </c>
      <c r="AH190" s="224" t="str">
        <f t="shared" si="88"/>
        <v xml:space="preserve"> </v>
      </c>
      <c r="AI190" s="224" t="str">
        <f t="shared" si="63"/>
        <v xml:space="preserve"> </v>
      </c>
      <c r="AJ190" s="224" t="str">
        <f t="shared" si="64"/>
        <v xml:space="preserve"> </v>
      </c>
      <c r="AK190" s="224" t="str">
        <f t="shared" si="89"/>
        <v xml:space="preserve"> </v>
      </c>
      <c r="AL190" s="224" t="str">
        <f>IF($A190="N/A"," ",IF(PV=1,0,'Pricing Inputs1'!R223))</f>
        <v xml:space="preserve"> </v>
      </c>
      <c r="AM190" s="313" t="str">
        <f t="shared" si="65"/>
        <v xml:space="preserve"> </v>
      </c>
      <c r="BQ190" t="str">
        <f t="shared" si="90"/>
        <v xml:space="preserve"> </v>
      </c>
      <c r="BR190" t="str">
        <f t="shared" si="91"/>
        <v xml:space="preserve"> </v>
      </c>
      <c r="BS190" t="str">
        <f t="shared" si="92"/>
        <v xml:space="preserve"> </v>
      </c>
    </row>
    <row r="191" spans="1:71" x14ac:dyDescent="0.2">
      <c r="A191" s="253" t="str">
        <f>IF(A190="N/A","N/A",IF(EDATE(A190,1)&gt;Inputs!$M$5,"N/A",EDATE(A190,1)))</f>
        <v>N/A</v>
      </c>
      <c r="B191" s="324" t="str">
        <f t="shared" si="66"/>
        <v xml:space="preserve"> </v>
      </c>
      <c r="C191" s="433" t="str">
        <f t="shared" si="67"/>
        <v xml:space="preserve"> </v>
      </c>
      <c r="D191" s="172" t="str">
        <f t="shared" si="68"/>
        <v xml:space="preserve"> </v>
      </c>
      <c r="E191" s="172" t="str">
        <f t="shared" si="69"/>
        <v xml:space="preserve"> </v>
      </c>
      <c r="F191" s="172" t="str">
        <f t="shared" si="70"/>
        <v xml:space="preserve"> </v>
      </c>
      <c r="G191" s="172" t="str">
        <f t="shared" si="71"/>
        <v xml:space="preserve"> </v>
      </c>
      <c r="H191" s="172" t="str">
        <f t="shared" si="72"/>
        <v xml:space="preserve"> </v>
      </c>
      <c r="I191" s="172" t="str">
        <f t="shared" si="73"/>
        <v xml:space="preserve"> </v>
      </c>
      <c r="J191" s="172" t="str">
        <f t="shared" si="74"/>
        <v xml:space="preserve"> </v>
      </c>
      <c r="K191" s="172" t="str">
        <f t="shared" si="75"/>
        <v xml:space="preserve"> </v>
      </c>
      <c r="L191" s="250" t="str">
        <f>IF($A191="N/A"," ",IF(Pricetype1=2,MAX(C191,0),IF(OR(Pricetype1=1,Pricetype1=4),IF(C191=0,0,(_xll.EURO(C191,Strikeprice1,0,0,($AH191+IF(Smile=TRUE,VLOOKUP(MAX(-5,Strikeprice1-C191),Volsmile,2),0)),($A191-DateToday)+15,IF(Pricetype1=1,1,0),0))),C191)))</f>
        <v xml:space="preserve"> </v>
      </c>
      <c r="M191" s="250" t="str">
        <f>IF($A191="N/A"," ",IF(Pricetype1=2,MAX(D191,0),IF(OR(Pricetype1=1,Pricetype1=4),IF(D191=0,0,(_xll.EURO(D191,Strikeprice1,0,0,($AH191+IF(Smile=TRUE,VLOOKUP(MAX(-5,Strikeprice1-D191),Volsmile,2),0)),($A191-DateToday)+15,IF(Pricetype1=1,1,0),0))),D191)))</f>
        <v xml:space="preserve"> </v>
      </c>
      <c r="N191" s="250" t="str">
        <f>IF($A191="N/A"," ",IF(Pricetype1=2,MAX(E191,0),IF(OR(Pricetype1=1,Pricetype1=4),IF(E191=0,0,(_xll.EURO(E191,Strikeprice1,0,0,($AK191+IF(Smile=TRUE,VLOOKUP(MAX(-5,Strikeprice1-E191),Volsmile,2),0)),($A191-DateToday)+15,IF(Pricetype1=1,1,0),0))),E191)))</f>
        <v xml:space="preserve"> </v>
      </c>
      <c r="O191" s="250" t="str">
        <f>IF($A191="N/A"," ",IF(Pricetype1=2,MAX(F191,0),IF(OR(Pricetype1=1,Pricetype1=4),IF(F191=0,0,(_xll.EURO(F191,Strikeprice1,0,0,($AK191+IF(Smile=TRUE,VLOOKUP(MAX(-5,Strikeprice1-F191),Volsmile,2),0)),($A191-DateToday)+15,IF(Pricetype1=1,1,0),0))),F191)))</f>
        <v xml:space="preserve"> </v>
      </c>
      <c r="P191" s="250" t="str">
        <f>IF($A191="N/A"," ",IF(Pricetype1=2,MAX(G191,0),IF(OR(Pricetype1=1,Pricetype1=4),IF(G191=0,0,(_xll.EURO(G191,Strikeprice1,0,0,($AK191+IF(Smile=TRUE,VLOOKUP(MAX(-5,Strikeprice1-G191),Volsmile,2),0)),($A191-DateToday)+15,IF(Pricetype1=1,1,0),0))),G191)))</f>
        <v xml:space="preserve"> </v>
      </c>
      <c r="Q191" s="250" t="str">
        <f>IF($A191="N/A"," ",IF(Pricetype1=2,MAX(H191,0),IF(OR(Pricetype1=1,Pricetype1=4),IF(H191=0,0,(_xll.EURO(H191,Strikeprice1,0,0,($AK191+IF(Smile=TRUE,VLOOKUP(MAX(-5,Strikeprice1-H191),Volsmile,2),0)),($A191-DateToday)+15,IF(Pricetype1=1,1,0),0))),H191)))</f>
        <v xml:space="preserve"> </v>
      </c>
      <c r="R191" s="250" t="str">
        <f>IF($A191="N/A"," ",IF(Pricetype1=2,MAX(I191,0),IF(OR(Pricetype1=1,Pricetype1=4),IF(I191=0,0,(_xll.EURO(I191,Strikeprice1,0,0,($AK191+IF(Smile=TRUE,VLOOKUP(MAX(-5,Strikeprice1-I191),Volsmile,2),0)),($A191-DateToday)+15,IF(Pricetype1=1,1,0),0))),I191)))</f>
        <v xml:space="preserve"> </v>
      </c>
      <c r="S191" s="250" t="str">
        <f>IF($A191="N/A"," ",IF(Pricetype1=2,MAX(J191,0),IF(OR(Pricetype1=1,Pricetype1=4),IF(J191=0,0,(_xll.EURO(J191,Strikeprice1,0,0,($AK191+IF(Smile=TRUE,VLOOKUP(MAX(-5,Strikeprice1-J191),Volsmile,2),0)),($A191-DateToday)+15,IF(Pricetype1=1,1,0),0))),J191)))</f>
        <v xml:space="preserve"> </v>
      </c>
      <c r="T191" s="250" t="str">
        <f>IF($A191="N/A"," ",IF(Pricetype1=2,MAX(K191,0),IF(OR(Pricetype1=1,Pricetype1=4),IF(K191=0,0,(_xll.EURO(K191,Strikeprice1,0,0,($AK191+IF(Smile=TRUE,VLOOKUP(MAX(-5,Strikeprice1-K191),Volsmile,2),0)),($A191-DateToday)+15,IF(Pricetype1=1,1,0),0))),K191)))</f>
        <v xml:space="preserve"> </v>
      </c>
      <c r="U191" s="177" t="str">
        <f t="shared" si="62"/>
        <v xml:space="preserve"> </v>
      </c>
      <c r="V191" s="178" t="str">
        <f t="shared" si="76"/>
        <v xml:space="preserve"> </v>
      </c>
      <c r="W191" s="178" t="str">
        <f t="shared" si="77"/>
        <v xml:space="preserve"> </v>
      </c>
      <c r="X191" s="178" t="str">
        <f t="shared" si="78"/>
        <v xml:space="preserve"> </v>
      </c>
      <c r="Y191" s="178" t="str">
        <f t="shared" si="79"/>
        <v xml:space="preserve"> </v>
      </c>
      <c r="Z191" s="178" t="str">
        <f t="shared" si="80"/>
        <v xml:space="preserve"> </v>
      </c>
      <c r="AA191" s="178" t="str">
        <f t="shared" si="81"/>
        <v xml:space="preserve"> </v>
      </c>
      <c r="AB191" s="178" t="str">
        <f t="shared" si="82"/>
        <v xml:space="preserve"> </v>
      </c>
      <c r="AC191" s="178" t="str">
        <f t="shared" si="83"/>
        <v xml:space="preserve"> </v>
      </c>
      <c r="AD191" s="178" t="str">
        <f t="shared" si="84"/>
        <v xml:space="preserve"> </v>
      </c>
      <c r="AE191" s="178" t="str">
        <f t="shared" si="85"/>
        <v xml:space="preserve"> </v>
      </c>
      <c r="AF191" s="224" t="str">
        <f t="shared" si="86"/>
        <v xml:space="preserve"> </v>
      </c>
      <c r="AG191" s="224" t="str">
        <f t="shared" si="87"/>
        <v xml:space="preserve"> </v>
      </c>
      <c r="AH191" s="224" t="str">
        <f t="shared" si="88"/>
        <v xml:space="preserve"> </v>
      </c>
      <c r="AI191" s="224" t="str">
        <f t="shared" si="63"/>
        <v xml:space="preserve"> </v>
      </c>
      <c r="AJ191" s="224" t="str">
        <f t="shared" si="64"/>
        <v xml:space="preserve"> </v>
      </c>
      <c r="AK191" s="224" t="str">
        <f t="shared" si="89"/>
        <v xml:space="preserve"> </v>
      </c>
      <c r="AL191" s="224" t="str">
        <f>IF($A191="N/A"," ",IF(PV=1,0,'Pricing Inputs1'!R224))</f>
        <v xml:space="preserve"> </v>
      </c>
      <c r="AM191" s="313" t="str">
        <f t="shared" si="65"/>
        <v xml:space="preserve"> </v>
      </c>
      <c r="BQ191" t="str">
        <f t="shared" si="90"/>
        <v xml:space="preserve"> </v>
      </c>
      <c r="BR191" t="str">
        <f t="shared" si="91"/>
        <v xml:space="preserve"> </v>
      </c>
      <c r="BS191" t="str">
        <f t="shared" si="92"/>
        <v xml:space="preserve"> </v>
      </c>
    </row>
    <row r="192" spans="1:71" x14ac:dyDescent="0.2">
      <c r="A192" s="253" t="str">
        <f>IF(A191="N/A","N/A",IF(EDATE(A191,1)&gt;Inputs!$M$5,"N/A",EDATE(A191,1)))</f>
        <v>N/A</v>
      </c>
      <c r="B192" s="324" t="str">
        <f t="shared" si="66"/>
        <v xml:space="preserve"> </v>
      </c>
      <c r="C192" s="433" t="str">
        <f t="shared" si="67"/>
        <v xml:space="preserve"> </v>
      </c>
      <c r="D192" s="172" t="str">
        <f t="shared" si="68"/>
        <v xml:space="preserve"> </v>
      </c>
      <c r="E192" s="172" t="str">
        <f t="shared" si="69"/>
        <v xml:space="preserve"> </v>
      </c>
      <c r="F192" s="172" t="str">
        <f t="shared" si="70"/>
        <v xml:space="preserve"> </v>
      </c>
      <c r="G192" s="172" t="str">
        <f t="shared" si="71"/>
        <v xml:space="preserve"> </v>
      </c>
      <c r="H192" s="172" t="str">
        <f t="shared" si="72"/>
        <v xml:space="preserve"> </v>
      </c>
      <c r="I192" s="172" t="str">
        <f t="shared" si="73"/>
        <v xml:space="preserve"> </v>
      </c>
      <c r="J192" s="172" t="str">
        <f t="shared" si="74"/>
        <v xml:space="preserve"> </v>
      </c>
      <c r="K192" s="172" t="str">
        <f t="shared" si="75"/>
        <v xml:space="preserve"> </v>
      </c>
      <c r="L192" s="250" t="str">
        <f>IF($A192="N/A"," ",IF(Pricetype1=2,MAX(C192,0),IF(OR(Pricetype1=1,Pricetype1=4),IF(C192=0,0,(_xll.EURO(C192,Strikeprice1,0,0,($AH192+IF(Smile=TRUE,VLOOKUP(MAX(-5,Strikeprice1-C192),Volsmile,2),0)),($A192-DateToday)+15,IF(Pricetype1=1,1,0),0))),C192)))</f>
        <v xml:space="preserve"> </v>
      </c>
      <c r="M192" s="250" t="str">
        <f>IF($A192="N/A"," ",IF(Pricetype1=2,MAX(D192,0),IF(OR(Pricetype1=1,Pricetype1=4),IF(D192=0,0,(_xll.EURO(D192,Strikeprice1,0,0,($AH192+IF(Smile=TRUE,VLOOKUP(MAX(-5,Strikeprice1-D192),Volsmile,2),0)),($A192-DateToday)+15,IF(Pricetype1=1,1,0),0))),D192)))</f>
        <v xml:space="preserve"> </v>
      </c>
      <c r="N192" s="250" t="str">
        <f>IF($A192="N/A"," ",IF(Pricetype1=2,MAX(E192,0),IF(OR(Pricetype1=1,Pricetype1=4),IF(E192=0,0,(_xll.EURO(E192,Strikeprice1,0,0,($AK192+IF(Smile=TRUE,VLOOKUP(MAX(-5,Strikeprice1-E192),Volsmile,2),0)),($A192-DateToday)+15,IF(Pricetype1=1,1,0),0))),E192)))</f>
        <v xml:space="preserve"> </v>
      </c>
      <c r="O192" s="250" t="str">
        <f>IF($A192="N/A"," ",IF(Pricetype1=2,MAX(F192,0),IF(OR(Pricetype1=1,Pricetype1=4),IF(F192=0,0,(_xll.EURO(F192,Strikeprice1,0,0,($AK192+IF(Smile=TRUE,VLOOKUP(MAX(-5,Strikeprice1-F192),Volsmile,2),0)),($A192-DateToday)+15,IF(Pricetype1=1,1,0),0))),F192)))</f>
        <v xml:space="preserve"> </v>
      </c>
      <c r="P192" s="250" t="str">
        <f>IF($A192="N/A"," ",IF(Pricetype1=2,MAX(G192,0),IF(OR(Pricetype1=1,Pricetype1=4),IF(G192=0,0,(_xll.EURO(G192,Strikeprice1,0,0,($AK192+IF(Smile=TRUE,VLOOKUP(MAX(-5,Strikeprice1-G192),Volsmile,2),0)),($A192-DateToday)+15,IF(Pricetype1=1,1,0),0))),G192)))</f>
        <v xml:space="preserve"> </v>
      </c>
      <c r="Q192" s="250" t="str">
        <f>IF($A192="N/A"," ",IF(Pricetype1=2,MAX(H192,0),IF(OR(Pricetype1=1,Pricetype1=4),IF(H192=0,0,(_xll.EURO(H192,Strikeprice1,0,0,($AK192+IF(Smile=TRUE,VLOOKUP(MAX(-5,Strikeprice1-H192),Volsmile,2),0)),($A192-DateToday)+15,IF(Pricetype1=1,1,0),0))),H192)))</f>
        <v xml:space="preserve"> </v>
      </c>
      <c r="R192" s="250" t="str">
        <f>IF($A192="N/A"," ",IF(Pricetype1=2,MAX(I192,0),IF(OR(Pricetype1=1,Pricetype1=4),IF(I192=0,0,(_xll.EURO(I192,Strikeprice1,0,0,($AK192+IF(Smile=TRUE,VLOOKUP(MAX(-5,Strikeprice1-I192),Volsmile,2),0)),($A192-DateToday)+15,IF(Pricetype1=1,1,0),0))),I192)))</f>
        <v xml:space="preserve"> </v>
      </c>
      <c r="S192" s="250" t="str">
        <f>IF($A192="N/A"," ",IF(Pricetype1=2,MAX(J192,0),IF(OR(Pricetype1=1,Pricetype1=4),IF(J192=0,0,(_xll.EURO(J192,Strikeprice1,0,0,($AK192+IF(Smile=TRUE,VLOOKUP(MAX(-5,Strikeprice1-J192),Volsmile,2),0)),($A192-DateToday)+15,IF(Pricetype1=1,1,0),0))),J192)))</f>
        <v xml:space="preserve"> </v>
      </c>
      <c r="T192" s="250" t="str">
        <f>IF($A192="N/A"," ",IF(Pricetype1=2,MAX(K192,0),IF(OR(Pricetype1=1,Pricetype1=4),IF(K192=0,0,(_xll.EURO(K192,Strikeprice1,0,0,($AK192+IF(Smile=TRUE,VLOOKUP(MAX(-5,Strikeprice1-K192),Volsmile,2),0)),($A192-DateToday)+15,IF(Pricetype1=1,1,0),0))),K192)))</f>
        <v xml:space="preserve"> </v>
      </c>
      <c r="U192" s="177" t="str">
        <f t="shared" si="62"/>
        <v xml:space="preserve"> </v>
      </c>
      <c r="V192" s="178" t="str">
        <f t="shared" si="76"/>
        <v xml:space="preserve"> </v>
      </c>
      <c r="W192" s="178" t="str">
        <f t="shared" si="77"/>
        <v xml:space="preserve"> </v>
      </c>
      <c r="X192" s="178" t="str">
        <f t="shared" si="78"/>
        <v xml:space="preserve"> </v>
      </c>
      <c r="Y192" s="178" t="str">
        <f t="shared" si="79"/>
        <v xml:space="preserve"> </v>
      </c>
      <c r="Z192" s="178" t="str">
        <f t="shared" si="80"/>
        <v xml:space="preserve"> </v>
      </c>
      <c r="AA192" s="178" t="str">
        <f t="shared" si="81"/>
        <v xml:space="preserve"> </v>
      </c>
      <c r="AB192" s="178" t="str">
        <f t="shared" si="82"/>
        <v xml:space="preserve"> </v>
      </c>
      <c r="AC192" s="178" t="str">
        <f t="shared" si="83"/>
        <v xml:space="preserve"> </v>
      </c>
      <c r="AD192" s="178" t="str">
        <f t="shared" si="84"/>
        <v xml:space="preserve"> </v>
      </c>
      <c r="AE192" s="178" t="str">
        <f t="shared" si="85"/>
        <v xml:space="preserve"> </v>
      </c>
      <c r="AF192" s="224" t="str">
        <f t="shared" si="86"/>
        <v xml:space="preserve"> </v>
      </c>
      <c r="AG192" s="224" t="str">
        <f t="shared" si="87"/>
        <v xml:space="preserve"> </v>
      </c>
      <c r="AH192" s="224" t="str">
        <f t="shared" si="88"/>
        <v xml:space="preserve"> </v>
      </c>
      <c r="AI192" s="224" t="str">
        <f t="shared" si="63"/>
        <v xml:space="preserve"> </v>
      </c>
      <c r="AJ192" s="224" t="str">
        <f t="shared" si="64"/>
        <v xml:space="preserve"> </v>
      </c>
      <c r="AK192" s="224" t="str">
        <f t="shared" si="89"/>
        <v xml:space="preserve"> </v>
      </c>
      <c r="AL192" s="224" t="str">
        <f>IF($A192="N/A"," ",IF(PV=1,0,'Pricing Inputs1'!R225))</f>
        <v xml:space="preserve"> </v>
      </c>
      <c r="AM192" s="313" t="str">
        <f t="shared" si="65"/>
        <v xml:space="preserve"> </v>
      </c>
      <c r="BQ192" t="str">
        <f t="shared" si="90"/>
        <v xml:space="preserve"> </v>
      </c>
      <c r="BR192" t="str">
        <f t="shared" si="91"/>
        <v xml:space="preserve"> </v>
      </c>
      <c r="BS192" t="str">
        <f t="shared" si="92"/>
        <v xml:space="preserve"> </v>
      </c>
    </row>
    <row r="193" spans="1:71" x14ac:dyDescent="0.2">
      <c r="A193" s="253" t="str">
        <f>IF(A192="N/A","N/A",IF(EDATE(A192,1)&gt;Inputs!$M$5,"N/A",EDATE(A192,1)))</f>
        <v>N/A</v>
      </c>
      <c r="B193" s="324" t="str">
        <f t="shared" si="66"/>
        <v xml:space="preserve"> </v>
      </c>
      <c r="C193" s="433" t="str">
        <f t="shared" si="67"/>
        <v xml:space="preserve"> </v>
      </c>
      <c r="D193" s="172" t="str">
        <f t="shared" si="68"/>
        <v xml:space="preserve"> </v>
      </c>
      <c r="E193" s="172" t="str">
        <f t="shared" si="69"/>
        <v xml:space="preserve"> </v>
      </c>
      <c r="F193" s="172" t="str">
        <f t="shared" si="70"/>
        <v xml:space="preserve"> </v>
      </c>
      <c r="G193" s="172" t="str">
        <f t="shared" si="71"/>
        <v xml:space="preserve"> </v>
      </c>
      <c r="H193" s="172" t="str">
        <f t="shared" si="72"/>
        <v xml:space="preserve"> </v>
      </c>
      <c r="I193" s="172" t="str">
        <f t="shared" si="73"/>
        <v xml:space="preserve"> </v>
      </c>
      <c r="J193" s="172" t="str">
        <f t="shared" si="74"/>
        <v xml:space="preserve"> </v>
      </c>
      <c r="K193" s="172" t="str">
        <f t="shared" si="75"/>
        <v xml:space="preserve"> </v>
      </c>
      <c r="L193" s="250" t="str">
        <f>IF($A193="N/A"," ",IF(Pricetype1=2,MAX(C193,0),IF(OR(Pricetype1=1,Pricetype1=4),IF(C193=0,0,(_xll.EURO(C193,Strikeprice1,0,0,($AH193+IF(Smile=TRUE,VLOOKUP(MAX(-5,Strikeprice1-C193),Volsmile,2),0)),($A193-DateToday)+15,IF(Pricetype1=1,1,0),0))),C193)))</f>
        <v xml:space="preserve"> </v>
      </c>
      <c r="M193" s="250" t="str">
        <f>IF($A193="N/A"," ",IF(Pricetype1=2,MAX(D193,0),IF(OR(Pricetype1=1,Pricetype1=4),IF(D193=0,0,(_xll.EURO(D193,Strikeprice1,0,0,($AH193+IF(Smile=TRUE,VLOOKUP(MAX(-5,Strikeprice1-D193),Volsmile,2),0)),($A193-DateToday)+15,IF(Pricetype1=1,1,0),0))),D193)))</f>
        <v xml:space="preserve"> </v>
      </c>
      <c r="N193" s="250" t="str">
        <f>IF($A193="N/A"," ",IF(Pricetype1=2,MAX(E193,0),IF(OR(Pricetype1=1,Pricetype1=4),IF(E193=0,0,(_xll.EURO(E193,Strikeprice1,0,0,($AK193+IF(Smile=TRUE,VLOOKUP(MAX(-5,Strikeprice1-E193),Volsmile,2),0)),($A193-DateToday)+15,IF(Pricetype1=1,1,0),0))),E193)))</f>
        <v xml:space="preserve"> </v>
      </c>
      <c r="O193" s="250" t="str">
        <f>IF($A193="N/A"," ",IF(Pricetype1=2,MAX(F193,0),IF(OR(Pricetype1=1,Pricetype1=4),IF(F193=0,0,(_xll.EURO(F193,Strikeprice1,0,0,($AK193+IF(Smile=TRUE,VLOOKUP(MAX(-5,Strikeprice1-F193),Volsmile,2),0)),($A193-DateToday)+15,IF(Pricetype1=1,1,0),0))),F193)))</f>
        <v xml:space="preserve"> </v>
      </c>
      <c r="P193" s="250" t="str">
        <f>IF($A193="N/A"," ",IF(Pricetype1=2,MAX(G193,0),IF(OR(Pricetype1=1,Pricetype1=4),IF(G193=0,0,(_xll.EURO(G193,Strikeprice1,0,0,($AK193+IF(Smile=TRUE,VLOOKUP(MAX(-5,Strikeprice1-G193),Volsmile,2),0)),($A193-DateToday)+15,IF(Pricetype1=1,1,0),0))),G193)))</f>
        <v xml:space="preserve"> </v>
      </c>
      <c r="Q193" s="250" t="str">
        <f>IF($A193="N/A"," ",IF(Pricetype1=2,MAX(H193,0),IF(OR(Pricetype1=1,Pricetype1=4),IF(H193=0,0,(_xll.EURO(H193,Strikeprice1,0,0,($AK193+IF(Smile=TRUE,VLOOKUP(MAX(-5,Strikeprice1-H193),Volsmile,2),0)),($A193-DateToday)+15,IF(Pricetype1=1,1,0),0))),H193)))</f>
        <v xml:space="preserve"> </v>
      </c>
      <c r="R193" s="250" t="str">
        <f>IF($A193="N/A"," ",IF(Pricetype1=2,MAX(I193,0),IF(OR(Pricetype1=1,Pricetype1=4),IF(I193=0,0,(_xll.EURO(I193,Strikeprice1,0,0,($AK193+IF(Smile=TRUE,VLOOKUP(MAX(-5,Strikeprice1-I193),Volsmile,2),0)),($A193-DateToday)+15,IF(Pricetype1=1,1,0),0))),I193)))</f>
        <v xml:space="preserve"> </v>
      </c>
      <c r="S193" s="250" t="str">
        <f>IF($A193="N/A"," ",IF(Pricetype1=2,MAX(J193,0),IF(OR(Pricetype1=1,Pricetype1=4),IF(J193=0,0,(_xll.EURO(J193,Strikeprice1,0,0,($AK193+IF(Smile=TRUE,VLOOKUP(MAX(-5,Strikeprice1-J193),Volsmile,2),0)),($A193-DateToday)+15,IF(Pricetype1=1,1,0),0))),J193)))</f>
        <v xml:space="preserve"> </v>
      </c>
      <c r="T193" s="250" t="str">
        <f>IF($A193="N/A"," ",IF(Pricetype1=2,MAX(K193,0),IF(OR(Pricetype1=1,Pricetype1=4),IF(K193=0,0,(_xll.EURO(K193,Strikeprice1,0,0,($AK193+IF(Smile=TRUE,VLOOKUP(MAX(-5,Strikeprice1-K193),Volsmile,2),0)),($A193-DateToday)+15,IF(Pricetype1=1,1,0),0))),K193)))</f>
        <v xml:space="preserve"> </v>
      </c>
      <c r="U193" s="177" t="str">
        <f t="shared" si="62"/>
        <v xml:space="preserve"> </v>
      </c>
      <c r="V193" s="178" t="str">
        <f t="shared" si="76"/>
        <v xml:space="preserve"> </v>
      </c>
      <c r="W193" s="178" t="str">
        <f t="shared" si="77"/>
        <v xml:space="preserve"> </v>
      </c>
      <c r="X193" s="178" t="str">
        <f t="shared" si="78"/>
        <v xml:space="preserve"> </v>
      </c>
      <c r="Y193" s="178" t="str">
        <f t="shared" si="79"/>
        <v xml:space="preserve"> </v>
      </c>
      <c r="Z193" s="178" t="str">
        <f t="shared" si="80"/>
        <v xml:space="preserve"> </v>
      </c>
      <c r="AA193" s="178" t="str">
        <f t="shared" si="81"/>
        <v xml:space="preserve"> </v>
      </c>
      <c r="AB193" s="178" t="str">
        <f t="shared" si="82"/>
        <v xml:space="preserve"> </v>
      </c>
      <c r="AC193" s="178" t="str">
        <f t="shared" si="83"/>
        <v xml:space="preserve"> </v>
      </c>
      <c r="AD193" s="178" t="str">
        <f t="shared" si="84"/>
        <v xml:space="preserve"> </v>
      </c>
      <c r="AE193" s="178" t="str">
        <f t="shared" si="85"/>
        <v xml:space="preserve"> </v>
      </c>
      <c r="AF193" s="224" t="str">
        <f t="shared" si="86"/>
        <v xml:space="preserve"> </v>
      </c>
      <c r="AG193" s="224" t="str">
        <f t="shared" si="87"/>
        <v xml:space="preserve"> </v>
      </c>
      <c r="AH193" s="224" t="str">
        <f t="shared" si="88"/>
        <v xml:space="preserve"> </v>
      </c>
      <c r="AI193" s="224" t="str">
        <f t="shared" si="63"/>
        <v xml:space="preserve"> </v>
      </c>
      <c r="AJ193" s="224" t="str">
        <f t="shared" si="64"/>
        <v xml:space="preserve"> </v>
      </c>
      <c r="AK193" s="224" t="str">
        <f t="shared" si="89"/>
        <v xml:space="preserve"> </v>
      </c>
      <c r="AL193" s="224" t="str">
        <f>IF($A193="N/A"," ",IF(PV=1,0,'Pricing Inputs1'!R226))</f>
        <v xml:space="preserve"> </v>
      </c>
      <c r="AM193" s="313" t="str">
        <f t="shared" si="65"/>
        <v xml:space="preserve"> </v>
      </c>
      <c r="BQ193" t="str">
        <f t="shared" si="90"/>
        <v xml:space="preserve"> </v>
      </c>
      <c r="BR193" t="str">
        <f t="shared" si="91"/>
        <v xml:space="preserve"> </v>
      </c>
      <c r="BS193" t="str">
        <f t="shared" si="92"/>
        <v xml:space="preserve"> </v>
      </c>
    </row>
    <row r="194" spans="1:71" x14ac:dyDescent="0.2">
      <c r="A194" s="253" t="str">
        <f>IF(A193="N/A","N/A",IF(EDATE(A193,1)&gt;Inputs!$M$5,"N/A",EDATE(A193,1)))</f>
        <v>N/A</v>
      </c>
      <c r="B194" s="324" t="str">
        <f t="shared" si="66"/>
        <v xml:space="preserve"> </v>
      </c>
      <c r="C194" s="433" t="str">
        <f t="shared" si="67"/>
        <v xml:space="preserve"> </v>
      </c>
      <c r="D194" s="172" t="str">
        <f t="shared" si="68"/>
        <v xml:space="preserve"> </v>
      </c>
      <c r="E194" s="172" t="str">
        <f t="shared" si="69"/>
        <v xml:space="preserve"> </v>
      </c>
      <c r="F194" s="172" t="str">
        <f t="shared" si="70"/>
        <v xml:space="preserve"> </v>
      </c>
      <c r="G194" s="172" t="str">
        <f t="shared" si="71"/>
        <v xml:space="preserve"> </v>
      </c>
      <c r="H194" s="172" t="str">
        <f t="shared" si="72"/>
        <v xml:space="preserve"> </v>
      </c>
      <c r="I194" s="172" t="str">
        <f t="shared" si="73"/>
        <v xml:space="preserve"> </v>
      </c>
      <c r="J194" s="172" t="str">
        <f t="shared" si="74"/>
        <v xml:space="preserve"> </v>
      </c>
      <c r="K194" s="172" t="str">
        <f t="shared" si="75"/>
        <v xml:space="preserve"> </v>
      </c>
      <c r="L194" s="250" t="str">
        <f>IF($A194="N/A"," ",IF(Pricetype1=2,MAX(C194,0),IF(OR(Pricetype1=1,Pricetype1=4),IF(C194=0,0,(_xll.EURO(C194,Strikeprice1,0,0,($AH194+IF(Smile=TRUE,VLOOKUP(MAX(-5,Strikeprice1-C194),Volsmile,2),0)),($A194-DateToday)+15,IF(Pricetype1=1,1,0),0))),C194)))</f>
        <v xml:space="preserve"> </v>
      </c>
      <c r="M194" s="250" t="str">
        <f>IF($A194="N/A"," ",IF(Pricetype1=2,MAX(D194,0),IF(OR(Pricetype1=1,Pricetype1=4),IF(D194=0,0,(_xll.EURO(D194,Strikeprice1,0,0,($AH194+IF(Smile=TRUE,VLOOKUP(MAX(-5,Strikeprice1-D194),Volsmile,2),0)),($A194-DateToday)+15,IF(Pricetype1=1,1,0),0))),D194)))</f>
        <v xml:space="preserve"> </v>
      </c>
      <c r="N194" s="250" t="str">
        <f>IF($A194="N/A"," ",IF(Pricetype1=2,MAX(E194,0),IF(OR(Pricetype1=1,Pricetype1=4),IF(E194=0,0,(_xll.EURO(E194,Strikeprice1,0,0,($AK194+IF(Smile=TRUE,VLOOKUP(MAX(-5,Strikeprice1-E194),Volsmile,2),0)),($A194-DateToday)+15,IF(Pricetype1=1,1,0),0))),E194)))</f>
        <v xml:space="preserve"> </v>
      </c>
      <c r="O194" s="250" t="str">
        <f>IF($A194="N/A"," ",IF(Pricetype1=2,MAX(F194,0),IF(OR(Pricetype1=1,Pricetype1=4),IF(F194=0,0,(_xll.EURO(F194,Strikeprice1,0,0,($AK194+IF(Smile=TRUE,VLOOKUP(MAX(-5,Strikeprice1-F194),Volsmile,2),0)),($A194-DateToday)+15,IF(Pricetype1=1,1,0),0))),F194)))</f>
        <v xml:space="preserve"> </v>
      </c>
      <c r="P194" s="250" t="str">
        <f>IF($A194="N/A"," ",IF(Pricetype1=2,MAX(G194,0),IF(OR(Pricetype1=1,Pricetype1=4),IF(G194=0,0,(_xll.EURO(G194,Strikeprice1,0,0,($AK194+IF(Smile=TRUE,VLOOKUP(MAX(-5,Strikeprice1-G194),Volsmile,2),0)),($A194-DateToday)+15,IF(Pricetype1=1,1,0),0))),G194)))</f>
        <v xml:space="preserve"> </v>
      </c>
      <c r="Q194" s="250" t="str">
        <f>IF($A194="N/A"," ",IF(Pricetype1=2,MAX(H194,0),IF(OR(Pricetype1=1,Pricetype1=4),IF(H194=0,0,(_xll.EURO(H194,Strikeprice1,0,0,($AK194+IF(Smile=TRUE,VLOOKUP(MAX(-5,Strikeprice1-H194),Volsmile,2),0)),($A194-DateToday)+15,IF(Pricetype1=1,1,0),0))),H194)))</f>
        <v xml:space="preserve"> </v>
      </c>
      <c r="R194" s="250" t="str">
        <f>IF($A194="N/A"," ",IF(Pricetype1=2,MAX(I194,0),IF(OR(Pricetype1=1,Pricetype1=4),IF(I194=0,0,(_xll.EURO(I194,Strikeprice1,0,0,($AK194+IF(Smile=TRUE,VLOOKUP(MAX(-5,Strikeprice1-I194),Volsmile,2),0)),($A194-DateToday)+15,IF(Pricetype1=1,1,0),0))),I194)))</f>
        <v xml:space="preserve"> </v>
      </c>
      <c r="S194" s="250" t="str">
        <f>IF($A194="N/A"," ",IF(Pricetype1=2,MAX(J194,0),IF(OR(Pricetype1=1,Pricetype1=4),IF(J194=0,0,(_xll.EURO(J194,Strikeprice1,0,0,($AK194+IF(Smile=TRUE,VLOOKUP(MAX(-5,Strikeprice1-J194),Volsmile,2),0)),($A194-DateToday)+15,IF(Pricetype1=1,1,0),0))),J194)))</f>
        <v xml:space="preserve"> </v>
      </c>
      <c r="T194" s="250" t="str">
        <f>IF($A194="N/A"," ",IF(Pricetype1=2,MAX(K194,0),IF(OR(Pricetype1=1,Pricetype1=4),IF(K194=0,0,(_xll.EURO(K194,Strikeprice1,0,0,($AK194+IF(Smile=TRUE,VLOOKUP(MAX(-5,Strikeprice1-K194),Volsmile,2),0)),($A194-DateToday)+15,IF(Pricetype1=1,1,0),0))),K194)))</f>
        <v xml:space="preserve"> </v>
      </c>
      <c r="U194" s="177" t="str">
        <f t="shared" si="62"/>
        <v xml:space="preserve"> </v>
      </c>
      <c r="V194" s="178" t="str">
        <f t="shared" si="76"/>
        <v xml:space="preserve"> </v>
      </c>
      <c r="W194" s="178" t="str">
        <f t="shared" si="77"/>
        <v xml:space="preserve"> </v>
      </c>
      <c r="X194" s="178" t="str">
        <f t="shared" si="78"/>
        <v xml:space="preserve"> </v>
      </c>
      <c r="Y194" s="178" t="str">
        <f t="shared" si="79"/>
        <v xml:space="preserve"> </v>
      </c>
      <c r="Z194" s="178" t="str">
        <f t="shared" si="80"/>
        <v xml:space="preserve"> </v>
      </c>
      <c r="AA194" s="178" t="str">
        <f t="shared" si="81"/>
        <v xml:space="preserve"> </v>
      </c>
      <c r="AB194" s="178" t="str">
        <f t="shared" si="82"/>
        <v xml:space="preserve"> </v>
      </c>
      <c r="AC194" s="178" t="str">
        <f t="shared" si="83"/>
        <v xml:space="preserve"> </v>
      </c>
      <c r="AD194" s="178" t="str">
        <f t="shared" si="84"/>
        <v xml:space="preserve"> </v>
      </c>
      <c r="AE194" s="178" t="str">
        <f t="shared" si="85"/>
        <v xml:space="preserve"> </v>
      </c>
      <c r="AF194" s="224" t="str">
        <f t="shared" si="86"/>
        <v xml:space="preserve"> </v>
      </c>
      <c r="AG194" s="224" t="str">
        <f t="shared" si="87"/>
        <v xml:space="preserve"> </v>
      </c>
      <c r="AH194" s="224" t="str">
        <f t="shared" si="88"/>
        <v xml:space="preserve"> </v>
      </c>
      <c r="AI194" s="224" t="str">
        <f t="shared" si="63"/>
        <v xml:space="preserve"> </v>
      </c>
      <c r="AJ194" s="224" t="str">
        <f t="shared" si="64"/>
        <v xml:space="preserve"> </v>
      </c>
      <c r="AK194" s="224" t="str">
        <f t="shared" si="89"/>
        <v xml:space="preserve"> </v>
      </c>
      <c r="AL194" s="224" t="str">
        <f>IF($A194="N/A"," ",IF(PV=1,0,'Pricing Inputs1'!R227))</f>
        <v xml:space="preserve"> </v>
      </c>
      <c r="AM194" s="313" t="str">
        <f t="shared" si="65"/>
        <v xml:space="preserve"> </v>
      </c>
      <c r="BQ194" t="str">
        <f t="shared" si="90"/>
        <v xml:space="preserve"> </v>
      </c>
      <c r="BR194" t="str">
        <f t="shared" si="91"/>
        <v xml:space="preserve"> </v>
      </c>
      <c r="BS194" t="str">
        <f t="shared" si="92"/>
        <v xml:space="preserve"> </v>
      </c>
    </row>
    <row r="195" spans="1:71" x14ac:dyDescent="0.2">
      <c r="A195" s="253" t="str">
        <f>IF(A194="N/A","N/A",IF(EDATE(A194,1)&gt;Inputs!$M$5,"N/A",EDATE(A194,1)))</f>
        <v>N/A</v>
      </c>
      <c r="B195" s="324" t="str">
        <f t="shared" si="66"/>
        <v xml:space="preserve"> </v>
      </c>
      <c r="C195" s="433" t="str">
        <f t="shared" si="67"/>
        <v xml:space="preserve"> </v>
      </c>
      <c r="D195" s="172" t="str">
        <f t="shared" si="68"/>
        <v xml:space="preserve"> </v>
      </c>
      <c r="E195" s="172" t="str">
        <f t="shared" si="69"/>
        <v xml:space="preserve"> </v>
      </c>
      <c r="F195" s="172" t="str">
        <f t="shared" si="70"/>
        <v xml:space="preserve"> </v>
      </c>
      <c r="G195" s="172" t="str">
        <f t="shared" si="71"/>
        <v xml:space="preserve"> </v>
      </c>
      <c r="H195" s="172" t="str">
        <f t="shared" si="72"/>
        <v xml:space="preserve"> </v>
      </c>
      <c r="I195" s="172" t="str">
        <f t="shared" si="73"/>
        <v xml:space="preserve"> </v>
      </c>
      <c r="J195" s="172" t="str">
        <f t="shared" si="74"/>
        <v xml:space="preserve"> </v>
      </c>
      <c r="K195" s="172" t="str">
        <f t="shared" si="75"/>
        <v xml:space="preserve"> </v>
      </c>
      <c r="L195" s="250" t="str">
        <f>IF($A195="N/A"," ",IF(Pricetype1=2,MAX(C195,0),IF(OR(Pricetype1=1,Pricetype1=4),IF(C195=0,0,(_xll.EURO(C195,Strikeprice1,0,0,($AH195+IF(Smile=TRUE,VLOOKUP(MAX(-5,Strikeprice1-C195),Volsmile,2),0)),($A195-DateToday)+15,IF(Pricetype1=1,1,0),0))),C195)))</f>
        <v xml:space="preserve"> </v>
      </c>
      <c r="M195" s="250" t="str">
        <f>IF($A195="N/A"," ",IF(Pricetype1=2,MAX(D195,0),IF(OR(Pricetype1=1,Pricetype1=4),IF(D195=0,0,(_xll.EURO(D195,Strikeprice1,0,0,($AH195+IF(Smile=TRUE,VLOOKUP(MAX(-5,Strikeprice1-D195),Volsmile,2),0)),($A195-DateToday)+15,IF(Pricetype1=1,1,0),0))),D195)))</f>
        <v xml:space="preserve"> </v>
      </c>
      <c r="N195" s="250" t="str">
        <f>IF($A195="N/A"," ",IF(Pricetype1=2,MAX(E195,0),IF(OR(Pricetype1=1,Pricetype1=4),IF(E195=0,0,(_xll.EURO(E195,Strikeprice1,0,0,($AK195+IF(Smile=TRUE,VLOOKUP(MAX(-5,Strikeprice1-E195),Volsmile,2),0)),($A195-DateToday)+15,IF(Pricetype1=1,1,0),0))),E195)))</f>
        <v xml:space="preserve"> </v>
      </c>
      <c r="O195" s="250" t="str">
        <f>IF($A195="N/A"," ",IF(Pricetype1=2,MAX(F195,0),IF(OR(Pricetype1=1,Pricetype1=4),IF(F195=0,0,(_xll.EURO(F195,Strikeprice1,0,0,($AK195+IF(Smile=TRUE,VLOOKUP(MAX(-5,Strikeprice1-F195),Volsmile,2),0)),($A195-DateToday)+15,IF(Pricetype1=1,1,0),0))),F195)))</f>
        <v xml:space="preserve"> </v>
      </c>
      <c r="P195" s="250" t="str">
        <f>IF($A195="N/A"," ",IF(Pricetype1=2,MAX(G195,0),IF(OR(Pricetype1=1,Pricetype1=4),IF(G195=0,0,(_xll.EURO(G195,Strikeprice1,0,0,($AK195+IF(Smile=TRUE,VLOOKUP(MAX(-5,Strikeprice1-G195),Volsmile,2),0)),($A195-DateToday)+15,IF(Pricetype1=1,1,0),0))),G195)))</f>
        <v xml:space="preserve"> </v>
      </c>
      <c r="Q195" s="250" t="str">
        <f>IF($A195="N/A"," ",IF(Pricetype1=2,MAX(H195,0),IF(OR(Pricetype1=1,Pricetype1=4),IF(H195=0,0,(_xll.EURO(H195,Strikeprice1,0,0,($AK195+IF(Smile=TRUE,VLOOKUP(MAX(-5,Strikeprice1-H195),Volsmile,2),0)),($A195-DateToday)+15,IF(Pricetype1=1,1,0),0))),H195)))</f>
        <v xml:space="preserve"> </v>
      </c>
      <c r="R195" s="250" t="str">
        <f>IF($A195="N/A"," ",IF(Pricetype1=2,MAX(I195,0),IF(OR(Pricetype1=1,Pricetype1=4),IF(I195=0,0,(_xll.EURO(I195,Strikeprice1,0,0,($AK195+IF(Smile=TRUE,VLOOKUP(MAX(-5,Strikeprice1-I195),Volsmile,2),0)),($A195-DateToday)+15,IF(Pricetype1=1,1,0),0))),I195)))</f>
        <v xml:space="preserve"> </v>
      </c>
      <c r="S195" s="250" t="str">
        <f>IF($A195="N/A"," ",IF(Pricetype1=2,MAX(J195,0),IF(OR(Pricetype1=1,Pricetype1=4),IF(J195=0,0,(_xll.EURO(J195,Strikeprice1,0,0,($AK195+IF(Smile=TRUE,VLOOKUP(MAX(-5,Strikeprice1-J195),Volsmile,2),0)),($A195-DateToday)+15,IF(Pricetype1=1,1,0),0))),J195)))</f>
        <v xml:space="preserve"> </v>
      </c>
      <c r="T195" s="250" t="str">
        <f>IF($A195="N/A"," ",IF(Pricetype1=2,MAX(K195,0),IF(OR(Pricetype1=1,Pricetype1=4),IF(K195=0,0,(_xll.EURO(K195,Strikeprice1,0,0,($AK195+IF(Smile=TRUE,VLOOKUP(MAX(-5,Strikeprice1-K195),Volsmile,2),0)),($A195-DateToday)+15,IF(Pricetype1=1,1,0),0))),K195)))</f>
        <v xml:space="preserve"> </v>
      </c>
      <c r="U195" s="177" t="str">
        <f t="shared" si="62"/>
        <v xml:space="preserve"> </v>
      </c>
      <c r="V195" s="178" t="str">
        <f t="shared" si="76"/>
        <v xml:space="preserve"> </v>
      </c>
      <c r="W195" s="178" t="str">
        <f t="shared" si="77"/>
        <v xml:space="preserve"> </v>
      </c>
      <c r="X195" s="178" t="str">
        <f t="shared" si="78"/>
        <v xml:space="preserve"> </v>
      </c>
      <c r="Y195" s="178" t="str">
        <f t="shared" si="79"/>
        <v xml:space="preserve"> </v>
      </c>
      <c r="Z195" s="178" t="str">
        <f t="shared" si="80"/>
        <v xml:space="preserve"> </v>
      </c>
      <c r="AA195" s="178" t="str">
        <f t="shared" si="81"/>
        <v xml:space="preserve"> </v>
      </c>
      <c r="AB195" s="178" t="str">
        <f t="shared" si="82"/>
        <v xml:space="preserve"> </v>
      </c>
      <c r="AC195" s="178" t="str">
        <f t="shared" si="83"/>
        <v xml:space="preserve"> </v>
      </c>
      <c r="AD195" s="178" t="str">
        <f t="shared" si="84"/>
        <v xml:space="preserve"> </v>
      </c>
      <c r="AE195" s="178" t="str">
        <f t="shared" si="85"/>
        <v xml:space="preserve"> </v>
      </c>
      <c r="AF195" s="224" t="str">
        <f t="shared" si="86"/>
        <v xml:space="preserve"> </v>
      </c>
      <c r="AG195" s="224" t="str">
        <f t="shared" si="87"/>
        <v xml:space="preserve"> </v>
      </c>
      <c r="AH195" s="224" t="str">
        <f t="shared" si="88"/>
        <v xml:space="preserve"> </v>
      </c>
      <c r="AI195" s="224" t="str">
        <f t="shared" si="63"/>
        <v xml:space="preserve"> </v>
      </c>
      <c r="AJ195" s="224" t="str">
        <f t="shared" si="64"/>
        <v xml:space="preserve"> </v>
      </c>
      <c r="AK195" s="224" t="str">
        <f t="shared" si="89"/>
        <v xml:space="preserve"> </v>
      </c>
      <c r="AL195" s="224" t="str">
        <f>IF($A195="N/A"," ",IF(PV=1,0,'Pricing Inputs1'!R228))</f>
        <v xml:space="preserve"> </v>
      </c>
      <c r="AM195" s="313" t="str">
        <f t="shared" si="65"/>
        <v xml:space="preserve"> </v>
      </c>
      <c r="BQ195" t="str">
        <f t="shared" si="90"/>
        <v xml:space="preserve"> </v>
      </c>
      <c r="BR195" t="str">
        <f t="shared" si="91"/>
        <v xml:space="preserve"> </v>
      </c>
      <c r="BS195" t="str">
        <f t="shared" si="92"/>
        <v xml:space="preserve"> </v>
      </c>
    </row>
    <row r="196" spans="1:71" x14ac:dyDescent="0.2">
      <c r="A196" s="253" t="str">
        <f>IF(A195="N/A","N/A",IF(EDATE(A195,1)&gt;Inputs!$M$5,"N/A",EDATE(A195,1)))</f>
        <v>N/A</v>
      </c>
      <c r="B196" s="324" t="str">
        <f t="shared" si="66"/>
        <v xml:space="preserve"> </v>
      </c>
      <c r="C196" s="433" t="str">
        <f t="shared" si="67"/>
        <v xml:space="preserve"> </v>
      </c>
      <c r="D196" s="172" t="str">
        <f t="shared" si="68"/>
        <v xml:space="preserve"> </v>
      </c>
      <c r="E196" s="172" t="str">
        <f t="shared" si="69"/>
        <v xml:space="preserve"> </v>
      </c>
      <c r="F196" s="172" t="str">
        <f t="shared" si="70"/>
        <v xml:space="preserve"> </v>
      </c>
      <c r="G196" s="172" t="str">
        <f t="shared" si="71"/>
        <v xml:space="preserve"> </v>
      </c>
      <c r="H196" s="172" t="str">
        <f t="shared" si="72"/>
        <v xml:space="preserve"> </v>
      </c>
      <c r="I196" s="172" t="str">
        <f t="shared" si="73"/>
        <v xml:space="preserve"> </v>
      </c>
      <c r="J196" s="172" t="str">
        <f t="shared" si="74"/>
        <v xml:space="preserve"> </v>
      </c>
      <c r="K196" s="172" t="str">
        <f t="shared" si="75"/>
        <v xml:space="preserve"> </v>
      </c>
      <c r="L196" s="250" t="str">
        <f>IF($A196="N/A"," ",IF(Pricetype1=2,MAX(C196,0),IF(OR(Pricetype1=1,Pricetype1=4),IF(C196=0,0,(_xll.EURO(C196,Strikeprice1,0,0,($AH196+IF(Smile=TRUE,VLOOKUP(MAX(-5,Strikeprice1-C196),Volsmile,2),0)),($A196-DateToday)+15,IF(Pricetype1=1,1,0),0))),C196)))</f>
        <v xml:space="preserve"> </v>
      </c>
      <c r="M196" s="250" t="str">
        <f>IF($A196="N/A"," ",IF(Pricetype1=2,MAX(D196,0),IF(OR(Pricetype1=1,Pricetype1=4),IF(D196=0,0,(_xll.EURO(D196,Strikeprice1,0,0,($AH196+IF(Smile=TRUE,VLOOKUP(MAX(-5,Strikeprice1-D196),Volsmile,2),0)),($A196-DateToday)+15,IF(Pricetype1=1,1,0),0))),D196)))</f>
        <v xml:space="preserve"> </v>
      </c>
      <c r="N196" s="250" t="str">
        <f>IF($A196="N/A"," ",IF(Pricetype1=2,MAX(E196,0),IF(OR(Pricetype1=1,Pricetype1=4),IF(E196=0,0,(_xll.EURO(E196,Strikeprice1,0,0,($AK196+IF(Smile=TRUE,VLOOKUP(MAX(-5,Strikeprice1-E196),Volsmile,2),0)),($A196-DateToday)+15,IF(Pricetype1=1,1,0),0))),E196)))</f>
        <v xml:space="preserve"> </v>
      </c>
      <c r="O196" s="250" t="str">
        <f>IF($A196="N/A"," ",IF(Pricetype1=2,MAX(F196,0),IF(OR(Pricetype1=1,Pricetype1=4),IF(F196=0,0,(_xll.EURO(F196,Strikeprice1,0,0,($AK196+IF(Smile=TRUE,VLOOKUP(MAX(-5,Strikeprice1-F196),Volsmile,2),0)),($A196-DateToday)+15,IF(Pricetype1=1,1,0),0))),F196)))</f>
        <v xml:space="preserve"> </v>
      </c>
      <c r="P196" s="250" t="str">
        <f>IF($A196="N/A"," ",IF(Pricetype1=2,MAX(G196,0),IF(OR(Pricetype1=1,Pricetype1=4),IF(G196=0,0,(_xll.EURO(G196,Strikeprice1,0,0,($AK196+IF(Smile=TRUE,VLOOKUP(MAX(-5,Strikeprice1-G196),Volsmile,2),0)),($A196-DateToday)+15,IF(Pricetype1=1,1,0),0))),G196)))</f>
        <v xml:space="preserve"> </v>
      </c>
      <c r="Q196" s="250" t="str">
        <f>IF($A196="N/A"," ",IF(Pricetype1=2,MAX(H196,0),IF(OR(Pricetype1=1,Pricetype1=4),IF(H196=0,0,(_xll.EURO(H196,Strikeprice1,0,0,($AK196+IF(Smile=TRUE,VLOOKUP(MAX(-5,Strikeprice1-H196),Volsmile,2),0)),($A196-DateToday)+15,IF(Pricetype1=1,1,0),0))),H196)))</f>
        <v xml:space="preserve"> </v>
      </c>
      <c r="R196" s="250" t="str">
        <f>IF($A196="N/A"," ",IF(Pricetype1=2,MAX(I196,0),IF(OR(Pricetype1=1,Pricetype1=4),IF(I196=0,0,(_xll.EURO(I196,Strikeprice1,0,0,($AK196+IF(Smile=TRUE,VLOOKUP(MAX(-5,Strikeprice1-I196),Volsmile,2),0)),($A196-DateToday)+15,IF(Pricetype1=1,1,0),0))),I196)))</f>
        <v xml:space="preserve"> </v>
      </c>
      <c r="S196" s="250" t="str">
        <f>IF($A196="N/A"," ",IF(Pricetype1=2,MAX(J196,0),IF(OR(Pricetype1=1,Pricetype1=4),IF(J196=0,0,(_xll.EURO(J196,Strikeprice1,0,0,($AK196+IF(Smile=TRUE,VLOOKUP(MAX(-5,Strikeprice1-J196),Volsmile,2),0)),($A196-DateToday)+15,IF(Pricetype1=1,1,0),0))),J196)))</f>
        <v xml:space="preserve"> </v>
      </c>
      <c r="T196" s="250" t="str">
        <f>IF($A196="N/A"," ",IF(Pricetype1=2,MAX(K196,0),IF(OR(Pricetype1=1,Pricetype1=4),IF(K196=0,0,(_xll.EURO(K196,Strikeprice1,0,0,($AK196+IF(Smile=TRUE,VLOOKUP(MAX(-5,Strikeprice1-K196),Volsmile,2),0)),($A196-DateToday)+15,IF(Pricetype1=1,1,0),0))),K196)))</f>
        <v xml:space="preserve"> </v>
      </c>
      <c r="U196" s="177" t="str">
        <f t="shared" ref="U196:U255" si="93">IF($A196="N/A"," ",Volume1*$AM196)</f>
        <v xml:space="preserve"> </v>
      </c>
      <c r="V196" s="178" t="str">
        <f t="shared" si="76"/>
        <v xml:space="preserve"> </v>
      </c>
      <c r="W196" s="178" t="str">
        <f t="shared" si="77"/>
        <v xml:space="preserve"> </v>
      </c>
      <c r="X196" s="178" t="str">
        <f t="shared" si="78"/>
        <v xml:space="preserve"> </v>
      </c>
      <c r="Y196" s="178" t="str">
        <f t="shared" si="79"/>
        <v xml:space="preserve"> </v>
      </c>
      <c r="Z196" s="178" t="str">
        <f t="shared" si="80"/>
        <v xml:space="preserve"> </v>
      </c>
      <c r="AA196" s="178" t="str">
        <f t="shared" si="81"/>
        <v xml:space="preserve"> </v>
      </c>
      <c r="AB196" s="178" t="str">
        <f t="shared" si="82"/>
        <v xml:space="preserve"> </v>
      </c>
      <c r="AC196" s="178" t="str">
        <f t="shared" si="83"/>
        <v xml:space="preserve"> </v>
      </c>
      <c r="AD196" s="178" t="str">
        <f t="shared" si="84"/>
        <v xml:space="preserve"> </v>
      </c>
      <c r="AE196" s="178" t="str">
        <f t="shared" si="85"/>
        <v xml:space="preserve"> </v>
      </c>
      <c r="AF196" s="224" t="str">
        <f t="shared" si="86"/>
        <v xml:space="preserve"> </v>
      </c>
      <c r="AG196" s="224" t="str">
        <f t="shared" si="87"/>
        <v xml:space="preserve"> </v>
      </c>
      <c r="AH196" s="224" t="str">
        <f t="shared" si="88"/>
        <v xml:space="preserve"> </v>
      </c>
      <c r="AI196" s="224" t="str">
        <f t="shared" ref="AI196:AI255" si="94">IF($A196="N/A"," ",(VLOOKUP($A196,OffPwrVolTable,(IF(VolBMO1=2,7,IF(VolBMO1=1,6,8))),FALSE)))</f>
        <v xml:space="preserve"> </v>
      </c>
      <c r="AJ196" s="224" t="str">
        <f t="shared" ref="AJ196:AJ255" si="95">IF($A196="N/A"," ",(VLOOKUP($A196,OffPwrVolTable,(IF(VolBMO1=2,3,IF(VolBMO1=1,2,4))),FALSE)*VLOOKUP(MONTH($A196),Volscale,2)))</f>
        <v xml:space="preserve"> </v>
      </c>
      <c r="AK196" s="224" t="str">
        <f t="shared" si="89"/>
        <v xml:space="preserve"> </v>
      </c>
      <c r="AL196" s="224" t="str">
        <f>IF($A196="N/A"," ",IF(PV=1,0,'Pricing Inputs1'!R229))</f>
        <v xml:space="preserve"> </v>
      </c>
      <c r="AM196" s="313" t="str">
        <f t="shared" ref="AM196:AM259" si="96">IF($A196="N/A"," ",(1+AL196/2)^(-2*((EOMONTH(A196,0)+20)-DateToday)/365.25))</f>
        <v xml:space="preserve"> </v>
      </c>
      <c r="BQ196" t="str">
        <f t="shared" si="90"/>
        <v xml:space="preserve"> </v>
      </c>
      <c r="BR196" t="str">
        <f t="shared" si="91"/>
        <v xml:space="preserve"> </v>
      </c>
      <c r="BS196" t="str">
        <f t="shared" si="92"/>
        <v xml:space="preserve"> </v>
      </c>
    </row>
    <row r="197" spans="1:71" x14ac:dyDescent="0.2">
      <c r="A197" s="253" t="str">
        <f>IF(A196="N/A","N/A",IF(EDATE(A196,1)&gt;Inputs!$M$5,"N/A",EDATE(A196,1)))</f>
        <v>N/A</v>
      </c>
      <c r="B197" s="324" t="str">
        <f t="shared" ref="B197:B255" si="97">IF(A197="N/A"," ",YEAR(A197))</f>
        <v xml:space="preserve"> </v>
      </c>
      <c r="C197" s="433" t="str">
        <f t="shared" ref="C197:C255" si="98">IF($A197="N/A"," ",IF(Dayrun1=10,0,IF(Scaler1=1,(VLOOKUP(A197,ScaledPrice1,4)),(VLOOKUP(A197,ScaledPrice1,2)))))</f>
        <v xml:space="preserve"> </v>
      </c>
      <c r="D197" s="172" t="str">
        <f t="shared" ref="D197:D255" si="99">IF(A197="N/A"," ",IF(Dayrun1&gt;=7,0,IF(Scaler1=2,VLOOKUP(A197,ScaledPrice1,2),(VLOOKUP(A197,ScaledPrice1,2))*(2-(VLOOKUP(A197,ScaledPrice1,3))))))</f>
        <v xml:space="preserve"> </v>
      </c>
      <c r="E197" s="172" t="str">
        <f t="shared" ref="E197:E255" si="100">IF($A197="N/A"," ",IF(AND(Dayrun1&gt;=4,Dayrun1&lt;=9),0,VLOOKUP($A197,ScaledPrice1,9)))</f>
        <v xml:space="preserve"> </v>
      </c>
      <c r="F197" s="172" t="str">
        <f t="shared" ref="F197:F255" si="101">IF(A197="N/A"," ",IF(OR(Dayrun1=2,Dayrun1=3,Dayrun1=5,Dayrun1=6,Dayrun1=8,Dayrun1=9),VLOOKUP(A197,ScaledPrice1,IF(Scaler1=1,6,5)),0))</f>
        <v xml:space="preserve"> </v>
      </c>
      <c r="G197" s="172" t="str">
        <f t="shared" ref="G197:G255" si="102">IF(A197="N/A"," ",IF(OR(Dayrun1=2,Dayrun1=3,Dayrun1=5,Dayrun1=6),IF(Scaler1=2,F197,(VLOOKUP(A197,ScaledPrice1,5))*(2-(VLOOKUP(A197,ScaledPrice1,3)))),0))</f>
        <v xml:space="preserve"> </v>
      </c>
      <c r="H197" s="172" t="str">
        <f t="shared" ref="H197:H255" si="103">IF($A197="N/A"," ",IF(OR(Dayrun1=2,Dayrun1=3,Dayrun1=10),VLOOKUP($A197,ScaledPrice1,9),0))</f>
        <v xml:space="preserve"> </v>
      </c>
      <c r="I197" s="172" t="str">
        <f t="shared" ref="I197:I255" si="104">IF(A197="N/A"," ",IF(OR(Dayrun1=3,Dayrun1=6,Dayrun1=9),(VLOOKUP(A197,ScaledPrice1,IF(Scaler1=2,7,8))),0))</f>
        <v xml:space="preserve"> </v>
      </c>
      <c r="J197" s="172" t="str">
        <f t="shared" ref="J197:J255" si="105">IF(A197="N/A"," ",IF(OR(Dayrun1=3,Dayrun1=6),IF(Scaler1=2,I197,(VLOOKUP(A197,ScaledPrice1,7))*(2-(VLOOKUP(A197,ScaledPrice1,3)))),0))</f>
        <v xml:space="preserve"> </v>
      </c>
      <c r="K197" s="172" t="str">
        <f t="shared" ref="K197:K255" si="106">IF($A197="N/A"," ",IF(OR(Dayrun1=3,Dayrun1=10),VLOOKUP($A197,ScaledPrice1,9),0))</f>
        <v xml:space="preserve"> </v>
      </c>
      <c r="L197" s="250" t="str">
        <f>IF($A197="N/A"," ",IF(Pricetype1=2,MAX(C197,0),IF(OR(Pricetype1=1,Pricetype1=4),IF(C197=0,0,(_xll.EURO(C197,Strikeprice1,0,0,($AH197+IF(Smile=TRUE,VLOOKUP(MAX(-5,Strikeprice1-C197),Volsmile,2),0)),($A197-DateToday)+15,IF(Pricetype1=1,1,0),0))),C197)))</f>
        <v xml:space="preserve"> </v>
      </c>
      <c r="M197" s="250" t="str">
        <f>IF($A197="N/A"," ",IF(Pricetype1=2,MAX(D197,0),IF(OR(Pricetype1=1,Pricetype1=4),IF(D197=0,0,(_xll.EURO(D197,Strikeprice1,0,0,($AH197+IF(Smile=TRUE,VLOOKUP(MAX(-5,Strikeprice1-D197),Volsmile,2),0)),($A197-DateToday)+15,IF(Pricetype1=1,1,0),0))),D197)))</f>
        <v xml:space="preserve"> </v>
      </c>
      <c r="N197" s="250" t="str">
        <f>IF($A197="N/A"," ",IF(Pricetype1=2,MAX(E197,0),IF(OR(Pricetype1=1,Pricetype1=4),IF(E197=0,0,(_xll.EURO(E197,Strikeprice1,0,0,($AK197+IF(Smile=TRUE,VLOOKUP(MAX(-5,Strikeprice1-E197),Volsmile,2),0)),($A197-DateToday)+15,IF(Pricetype1=1,1,0),0))),E197)))</f>
        <v xml:space="preserve"> </v>
      </c>
      <c r="O197" s="250" t="str">
        <f>IF($A197="N/A"," ",IF(Pricetype1=2,MAX(F197,0),IF(OR(Pricetype1=1,Pricetype1=4),IF(F197=0,0,(_xll.EURO(F197,Strikeprice1,0,0,($AK197+IF(Smile=TRUE,VLOOKUP(MAX(-5,Strikeprice1-F197),Volsmile,2),0)),($A197-DateToday)+15,IF(Pricetype1=1,1,0),0))),F197)))</f>
        <v xml:space="preserve"> </v>
      </c>
      <c r="P197" s="250" t="str">
        <f>IF($A197="N/A"," ",IF(Pricetype1=2,MAX(G197,0),IF(OR(Pricetype1=1,Pricetype1=4),IF(G197=0,0,(_xll.EURO(G197,Strikeprice1,0,0,($AK197+IF(Smile=TRUE,VLOOKUP(MAX(-5,Strikeprice1-G197),Volsmile,2),0)),($A197-DateToday)+15,IF(Pricetype1=1,1,0),0))),G197)))</f>
        <v xml:space="preserve"> </v>
      </c>
      <c r="Q197" s="250" t="str">
        <f>IF($A197="N/A"," ",IF(Pricetype1=2,MAX(H197,0),IF(OR(Pricetype1=1,Pricetype1=4),IF(H197=0,0,(_xll.EURO(H197,Strikeprice1,0,0,($AK197+IF(Smile=TRUE,VLOOKUP(MAX(-5,Strikeprice1-H197),Volsmile,2),0)),($A197-DateToday)+15,IF(Pricetype1=1,1,0),0))),H197)))</f>
        <v xml:space="preserve"> </v>
      </c>
      <c r="R197" s="250" t="str">
        <f>IF($A197="N/A"," ",IF(Pricetype1=2,MAX(I197,0),IF(OR(Pricetype1=1,Pricetype1=4),IF(I197=0,0,(_xll.EURO(I197,Strikeprice1,0,0,($AK197+IF(Smile=TRUE,VLOOKUP(MAX(-5,Strikeprice1-I197),Volsmile,2),0)),($A197-DateToday)+15,IF(Pricetype1=1,1,0),0))),I197)))</f>
        <v xml:space="preserve"> </v>
      </c>
      <c r="S197" s="250" t="str">
        <f>IF($A197="N/A"," ",IF(Pricetype1=2,MAX(J197,0),IF(OR(Pricetype1=1,Pricetype1=4),IF(J197=0,0,(_xll.EURO(J197,Strikeprice1,0,0,($AK197+IF(Smile=TRUE,VLOOKUP(MAX(-5,Strikeprice1-J197),Volsmile,2),0)),($A197-DateToday)+15,IF(Pricetype1=1,1,0),0))),J197)))</f>
        <v xml:space="preserve"> </v>
      </c>
      <c r="T197" s="250" t="str">
        <f>IF($A197="N/A"," ",IF(Pricetype1=2,MAX(K197,0),IF(OR(Pricetype1=1,Pricetype1=4),IF(K197=0,0,(_xll.EURO(K197,Strikeprice1,0,0,($AK197+IF(Smile=TRUE,VLOOKUP(MAX(-5,Strikeprice1-K197),Volsmile,2),0)),($A197-DateToday)+15,IF(Pricetype1=1,1,0),0))),K197)))</f>
        <v xml:space="preserve"> </v>
      </c>
      <c r="U197" s="177" t="str">
        <f t="shared" si="93"/>
        <v xml:space="preserve"> </v>
      </c>
      <c r="V197" s="178" t="str">
        <f t="shared" ref="V197:V255" si="107">IF($A197="N/A"," ",$U197*(8*($BQ197))*L197)</f>
        <v xml:space="preserve"> </v>
      </c>
      <c r="W197" s="178" t="str">
        <f t="shared" ref="W197:W255" si="108">IF($A197="N/A"," ",$U197*(8*($BQ197))*M197)</f>
        <v xml:space="preserve"> </v>
      </c>
      <c r="X197" s="178" t="str">
        <f t="shared" ref="X197:X255" si="109">IF($A197="N/A"," ",$U197*(8*($BQ197))*N197)</f>
        <v xml:space="preserve"> </v>
      </c>
      <c r="Y197" s="178" t="str">
        <f t="shared" ref="Y197:Y255" si="110">IF($A197="N/A"," ",$U197*(8*($BR197))*O197)</f>
        <v xml:space="preserve"> </v>
      </c>
      <c r="Z197" s="178" t="str">
        <f t="shared" ref="Z197:Z255" si="111">IF($A197="N/A"," ",$U197*(8*($BR197))*P197)</f>
        <v xml:space="preserve"> </v>
      </c>
      <c r="AA197" s="178" t="str">
        <f t="shared" ref="AA197:AA255" si="112">IF($A197="N/A"," ",$U197*(8*($BR197))*Q197)</f>
        <v xml:space="preserve"> </v>
      </c>
      <c r="AB197" s="178" t="str">
        <f t="shared" ref="AB197:AB255" si="113">IF($A197="N/A"," ",$U197*(8*($BS197))*R197)</f>
        <v xml:space="preserve"> </v>
      </c>
      <c r="AC197" s="178" t="str">
        <f t="shared" ref="AC197:AC255" si="114">IF($A197="N/A"," ",$U197*(8*($BS197))*S197)</f>
        <v xml:space="preserve"> </v>
      </c>
      <c r="AD197" s="178" t="str">
        <f t="shared" ref="AD197:AD255" si="115">IF($A197="N/A"," ",$U197*(8*($BS197))*T197)</f>
        <v xml:space="preserve"> </v>
      </c>
      <c r="AE197" s="178" t="str">
        <f t="shared" ref="AE197:AE255" si="116">IF($A197="N/A"," ",SUM(V197:AD197))</f>
        <v xml:space="preserve"> </v>
      </c>
      <c r="AF197" s="224" t="str">
        <f t="shared" ref="AF197:AF255" si="117">IF(A197="N/A"," ",(VLOOKUP(A197,PowerVolTable,(IF(VolBMO1=2,7,IF(VolBMO1=1,6,8))),FALSE)))</f>
        <v xml:space="preserve"> </v>
      </c>
      <c r="AG197" s="224" t="str">
        <f t="shared" ref="AG197:AG255" si="118">IF(A197="N/A"," ",(VLOOKUP(A197,IntraPowerVol,(IF(VolBMO1=2,3,IF(VolBMO1=1,2,4))),FALSE)*VLOOKUP(MONTH($A197),Volscale,2)))</f>
        <v xml:space="preserve"> </v>
      </c>
      <c r="AH197" s="224" t="str">
        <f t="shared" ref="AH197:AH255" si="119">IF($A197="N/A"," ",IF(VolType1=1,AG197,AF197))</f>
        <v xml:space="preserve"> </v>
      </c>
      <c r="AI197" s="224" t="str">
        <f t="shared" si="94"/>
        <v xml:space="preserve"> </v>
      </c>
      <c r="AJ197" s="224" t="str">
        <f t="shared" si="95"/>
        <v xml:space="preserve"> </v>
      </c>
      <c r="AK197" s="224" t="str">
        <f t="shared" ref="AK197:AK255" si="120">IF($A197="N/A"," ",IF(VolType1=1,AJ197,AI197))</f>
        <v xml:space="preserve"> </v>
      </c>
      <c r="AL197" s="224" t="str">
        <f>IF($A197="N/A"," ",IF(PV=1,0,'Pricing Inputs1'!R230))</f>
        <v xml:space="preserve"> </v>
      </c>
      <c r="AM197" s="313" t="str">
        <f t="shared" si="96"/>
        <v xml:space="preserve"> </v>
      </c>
      <c r="BQ197" t="str">
        <f t="shared" ref="BQ197:BQ255" si="121">IF($A197="N/A"," ",(VLOOKUP($A197,NumberofDaysTable,2)))</f>
        <v xml:space="preserve"> </v>
      </c>
      <c r="BR197" t="str">
        <f t="shared" ref="BR197:BR255" si="122">IF($A197="N/A"," ",(VLOOKUP($A197,NumberofDaysTable,3)))</f>
        <v xml:space="preserve"> </v>
      </c>
      <c r="BS197" t="str">
        <f t="shared" ref="BS197:BS255" si="123">IF($A197="N/A"," ",(VLOOKUP($A197,NumberofDaysTable,4)))</f>
        <v xml:space="preserve"> </v>
      </c>
    </row>
    <row r="198" spans="1:71" x14ac:dyDescent="0.2">
      <c r="A198" s="253" t="str">
        <f>IF(A197="N/A","N/A",IF(EDATE(A197,1)&gt;Inputs!$M$5,"N/A",EDATE(A197,1)))</f>
        <v>N/A</v>
      </c>
      <c r="B198" s="324" t="str">
        <f t="shared" si="97"/>
        <v xml:space="preserve"> </v>
      </c>
      <c r="C198" s="433" t="str">
        <f t="shared" si="98"/>
        <v xml:space="preserve"> </v>
      </c>
      <c r="D198" s="172" t="str">
        <f t="shared" si="99"/>
        <v xml:space="preserve"> </v>
      </c>
      <c r="E198" s="172" t="str">
        <f t="shared" si="100"/>
        <v xml:space="preserve"> </v>
      </c>
      <c r="F198" s="172" t="str">
        <f t="shared" si="101"/>
        <v xml:space="preserve"> </v>
      </c>
      <c r="G198" s="172" t="str">
        <f t="shared" si="102"/>
        <v xml:space="preserve"> </v>
      </c>
      <c r="H198" s="172" t="str">
        <f t="shared" si="103"/>
        <v xml:space="preserve"> </v>
      </c>
      <c r="I198" s="172" t="str">
        <f t="shared" si="104"/>
        <v xml:space="preserve"> </v>
      </c>
      <c r="J198" s="172" t="str">
        <f t="shared" si="105"/>
        <v xml:space="preserve"> </v>
      </c>
      <c r="K198" s="172" t="str">
        <f t="shared" si="106"/>
        <v xml:space="preserve"> </v>
      </c>
      <c r="L198" s="250" t="str">
        <f>IF($A198="N/A"," ",IF(Pricetype1=2,MAX(C198,0),IF(OR(Pricetype1=1,Pricetype1=4),IF(C198=0,0,(_xll.EURO(C198,Strikeprice1,0,0,($AH198+IF(Smile=TRUE,VLOOKUP(MAX(-5,Strikeprice1-C198),Volsmile,2),0)),($A198-DateToday)+15,IF(Pricetype1=1,1,0),0))),C198)))</f>
        <v xml:space="preserve"> </v>
      </c>
      <c r="M198" s="250" t="str">
        <f>IF($A198="N/A"," ",IF(Pricetype1=2,MAX(D198,0),IF(OR(Pricetype1=1,Pricetype1=4),IF(D198=0,0,(_xll.EURO(D198,Strikeprice1,0,0,($AH198+IF(Smile=TRUE,VLOOKUP(MAX(-5,Strikeprice1-D198),Volsmile,2),0)),($A198-DateToday)+15,IF(Pricetype1=1,1,0),0))),D198)))</f>
        <v xml:space="preserve"> </v>
      </c>
      <c r="N198" s="250" t="str">
        <f>IF($A198="N/A"," ",IF(Pricetype1=2,MAX(E198,0),IF(OR(Pricetype1=1,Pricetype1=4),IF(E198=0,0,(_xll.EURO(E198,Strikeprice1,0,0,($AK198+IF(Smile=TRUE,VLOOKUP(MAX(-5,Strikeprice1-E198),Volsmile,2),0)),($A198-DateToday)+15,IF(Pricetype1=1,1,0),0))),E198)))</f>
        <v xml:space="preserve"> </v>
      </c>
      <c r="O198" s="250" t="str">
        <f>IF($A198="N/A"," ",IF(Pricetype1=2,MAX(F198,0),IF(OR(Pricetype1=1,Pricetype1=4),IF(F198=0,0,(_xll.EURO(F198,Strikeprice1,0,0,($AK198+IF(Smile=TRUE,VLOOKUP(MAX(-5,Strikeprice1-F198),Volsmile,2),0)),($A198-DateToday)+15,IF(Pricetype1=1,1,0),0))),F198)))</f>
        <v xml:space="preserve"> </v>
      </c>
      <c r="P198" s="250" t="str">
        <f>IF($A198="N/A"," ",IF(Pricetype1=2,MAX(G198,0),IF(OR(Pricetype1=1,Pricetype1=4),IF(G198=0,0,(_xll.EURO(G198,Strikeprice1,0,0,($AK198+IF(Smile=TRUE,VLOOKUP(MAX(-5,Strikeprice1-G198),Volsmile,2),0)),($A198-DateToday)+15,IF(Pricetype1=1,1,0),0))),G198)))</f>
        <v xml:space="preserve"> </v>
      </c>
      <c r="Q198" s="250" t="str">
        <f>IF($A198="N/A"," ",IF(Pricetype1=2,MAX(H198,0),IF(OR(Pricetype1=1,Pricetype1=4),IF(H198=0,0,(_xll.EURO(H198,Strikeprice1,0,0,($AK198+IF(Smile=TRUE,VLOOKUP(MAX(-5,Strikeprice1-H198),Volsmile,2),0)),($A198-DateToday)+15,IF(Pricetype1=1,1,0),0))),H198)))</f>
        <v xml:space="preserve"> </v>
      </c>
      <c r="R198" s="250" t="str">
        <f>IF($A198="N/A"," ",IF(Pricetype1=2,MAX(I198,0),IF(OR(Pricetype1=1,Pricetype1=4),IF(I198=0,0,(_xll.EURO(I198,Strikeprice1,0,0,($AK198+IF(Smile=TRUE,VLOOKUP(MAX(-5,Strikeprice1-I198),Volsmile,2),0)),($A198-DateToday)+15,IF(Pricetype1=1,1,0),0))),I198)))</f>
        <v xml:space="preserve"> </v>
      </c>
      <c r="S198" s="250" t="str">
        <f>IF($A198="N/A"," ",IF(Pricetype1=2,MAX(J198,0),IF(OR(Pricetype1=1,Pricetype1=4),IF(J198=0,0,(_xll.EURO(J198,Strikeprice1,0,0,($AK198+IF(Smile=TRUE,VLOOKUP(MAX(-5,Strikeprice1-J198),Volsmile,2),0)),($A198-DateToday)+15,IF(Pricetype1=1,1,0),0))),J198)))</f>
        <v xml:space="preserve"> </v>
      </c>
      <c r="T198" s="250" t="str">
        <f>IF($A198="N/A"," ",IF(Pricetype1=2,MAX(K198,0),IF(OR(Pricetype1=1,Pricetype1=4),IF(K198=0,0,(_xll.EURO(K198,Strikeprice1,0,0,($AK198+IF(Smile=TRUE,VLOOKUP(MAX(-5,Strikeprice1-K198),Volsmile,2),0)),($A198-DateToday)+15,IF(Pricetype1=1,1,0),0))),K198)))</f>
        <v xml:space="preserve"> </v>
      </c>
      <c r="U198" s="177" t="str">
        <f t="shared" si="93"/>
        <v xml:space="preserve"> </v>
      </c>
      <c r="V198" s="178" t="str">
        <f t="shared" si="107"/>
        <v xml:space="preserve"> </v>
      </c>
      <c r="W198" s="178" t="str">
        <f t="shared" si="108"/>
        <v xml:space="preserve"> </v>
      </c>
      <c r="X198" s="178" t="str">
        <f t="shared" si="109"/>
        <v xml:space="preserve"> </v>
      </c>
      <c r="Y198" s="178" t="str">
        <f t="shared" si="110"/>
        <v xml:space="preserve"> </v>
      </c>
      <c r="Z198" s="178" t="str">
        <f t="shared" si="111"/>
        <v xml:space="preserve"> </v>
      </c>
      <c r="AA198" s="178" t="str">
        <f t="shared" si="112"/>
        <v xml:space="preserve"> </v>
      </c>
      <c r="AB198" s="178" t="str">
        <f t="shared" si="113"/>
        <v xml:space="preserve"> </v>
      </c>
      <c r="AC198" s="178" t="str">
        <f t="shared" si="114"/>
        <v xml:space="preserve"> </v>
      </c>
      <c r="AD198" s="178" t="str">
        <f t="shared" si="115"/>
        <v xml:space="preserve"> </v>
      </c>
      <c r="AE198" s="178" t="str">
        <f t="shared" si="116"/>
        <v xml:space="preserve"> </v>
      </c>
      <c r="AF198" s="224" t="str">
        <f t="shared" si="117"/>
        <v xml:space="preserve"> </v>
      </c>
      <c r="AG198" s="224" t="str">
        <f t="shared" si="118"/>
        <v xml:space="preserve"> </v>
      </c>
      <c r="AH198" s="224" t="str">
        <f t="shared" si="119"/>
        <v xml:space="preserve"> </v>
      </c>
      <c r="AI198" s="224" t="str">
        <f t="shared" si="94"/>
        <v xml:space="preserve"> </v>
      </c>
      <c r="AJ198" s="224" t="str">
        <f t="shared" si="95"/>
        <v xml:space="preserve"> </v>
      </c>
      <c r="AK198" s="224" t="str">
        <f t="shared" si="120"/>
        <v xml:space="preserve"> </v>
      </c>
      <c r="AL198" s="224" t="str">
        <f>IF($A198="N/A"," ",IF(PV=1,0,'Pricing Inputs1'!R231))</f>
        <v xml:space="preserve"> </v>
      </c>
      <c r="AM198" s="313" t="str">
        <f t="shared" si="96"/>
        <v xml:space="preserve"> </v>
      </c>
      <c r="BQ198" t="str">
        <f t="shared" si="121"/>
        <v xml:space="preserve"> </v>
      </c>
      <c r="BR198" t="str">
        <f t="shared" si="122"/>
        <v xml:space="preserve"> </v>
      </c>
      <c r="BS198" t="str">
        <f t="shared" si="123"/>
        <v xml:space="preserve"> </v>
      </c>
    </row>
    <row r="199" spans="1:71" x14ac:dyDescent="0.2">
      <c r="A199" s="253" t="str">
        <f>IF(A198="N/A","N/A",IF(EDATE(A198,1)&gt;Inputs!$M$5,"N/A",EDATE(A198,1)))</f>
        <v>N/A</v>
      </c>
      <c r="B199" s="324" t="str">
        <f t="shared" si="97"/>
        <v xml:space="preserve"> </v>
      </c>
      <c r="C199" s="433" t="str">
        <f t="shared" si="98"/>
        <v xml:space="preserve"> </v>
      </c>
      <c r="D199" s="172" t="str">
        <f t="shared" si="99"/>
        <v xml:space="preserve"> </v>
      </c>
      <c r="E199" s="172" t="str">
        <f t="shared" si="100"/>
        <v xml:space="preserve"> </v>
      </c>
      <c r="F199" s="172" t="str">
        <f t="shared" si="101"/>
        <v xml:space="preserve"> </v>
      </c>
      <c r="G199" s="172" t="str">
        <f t="shared" si="102"/>
        <v xml:space="preserve"> </v>
      </c>
      <c r="H199" s="172" t="str">
        <f t="shared" si="103"/>
        <v xml:space="preserve"> </v>
      </c>
      <c r="I199" s="172" t="str">
        <f t="shared" si="104"/>
        <v xml:space="preserve"> </v>
      </c>
      <c r="J199" s="172" t="str">
        <f t="shared" si="105"/>
        <v xml:space="preserve"> </v>
      </c>
      <c r="K199" s="172" t="str">
        <f t="shared" si="106"/>
        <v xml:space="preserve"> </v>
      </c>
      <c r="L199" s="250" t="str">
        <f>IF($A199="N/A"," ",IF(Pricetype1=2,MAX(C199,0),IF(OR(Pricetype1=1,Pricetype1=4),IF(C199=0,0,(_xll.EURO(C199,Strikeprice1,0,0,($AH199+IF(Smile=TRUE,VLOOKUP(MAX(-5,Strikeprice1-C199),Volsmile,2),0)),($A199-DateToday)+15,IF(Pricetype1=1,1,0),0))),C199)))</f>
        <v xml:space="preserve"> </v>
      </c>
      <c r="M199" s="250" t="str">
        <f>IF($A199="N/A"," ",IF(Pricetype1=2,MAX(D199,0),IF(OR(Pricetype1=1,Pricetype1=4),IF(D199=0,0,(_xll.EURO(D199,Strikeprice1,0,0,($AH199+IF(Smile=TRUE,VLOOKUP(MAX(-5,Strikeprice1-D199),Volsmile,2),0)),($A199-DateToday)+15,IF(Pricetype1=1,1,0),0))),D199)))</f>
        <v xml:space="preserve"> </v>
      </c>
      <c r="N199" s="250" t="str">
        <f>IF($A199="N/A"," ",IF(Pricetype1=2,MAX(E199,0),IF(OR(Pricetype1=1,Pricetype1=4),IF(E199=0,0,(_xll.EURO(E199,Strikeprice1,0,0,($AK199+IF(Smile=TRUE,VLOOKUP(MAX(-5,Strikeprice1-E199),Volsmile,2),0)),($A199-DateToday)+15,IF(Pricetype1=1,1,0),0))),E199)))</f>
        <v xml:space="preserve"> </v>
      </c>
      <c r="O199" s="250" t="str">
        <f>IF($A199="N/A"," ",IF(Pricetype1=2,MAX(F199,0),IF(OR(Pricetype1=1,Pricetype1=4),IF(F199=0,0,(_xll.EURO(F199,Strikeprice1,0,0,($AK199+IF(Smile=TRUE,VLOOKUP(MAX(-5,Strikeprice1-F199),Volsmile,2),0)),($A199-DateToday)+15,IF(Pricetype1=1,1,0),0))),F199)))</f>
        <v xml:space="preserve"> </v>
      </c>
      <c r="P199" s="250" t="str">
        <f>IF($A199="N/A"," ",IF(Pricetype1=2,MAX(G199,0),IF(OR(Pricetype1=1,Pricetype1=4),IF(G199=0,0,(_xll.EURO(G199,Strikeprice1,0,0,($AK199+IF(Smile=TRUE,VLOOKUP(MAX(-5,Strikeprice1-G199),Volsmile,2),0)),($A199-DateToday)+15,IF(Pricetype1=1,1,0),0))),G199)))</f>
        <v xml:space="preserve"> </v>
      </c>
      <c r="Q199" s="250" t="str">
        <f>IF($A199="N/A"," ",IF(Pricetype1=2,MAX(H199,0),IF(OR(Pricetype1=1,Pricetype1=4),IF(H199=0,0,(_xll.EURO(H199,Strikeprice1,0,0,($AK199+IF(Smile=TRUE,VLOOKUP(MAX(-5,Strikeprice1-H199),Volsmile,2),0)),($A199-DateToday)+15,IF(Pricetype1=1,1,0),0))),H199)))</f>
        <v xml:space="preserve"> </v>
      </c>
      <c r="R199" s="250" t="str">
        <f>IF($A199="N/A"," ",IF(Pricetype1=2,MAX(I199,0),IF(OR(Pricetype1=1,Pricetype1=4),IF(I199=0,0,(_xll.EURO(I199,Strikeprice1,0,0,($AK199+IF(Smile=TRUE,VLOOKUP(MAX(-5,Strikeprice1-I199),Volsmile,2),0)),($A199-DateToday)+15,IF(Pricetype1=1,1,0),0))),I199)))</f>
        <v xml:space="preserve"> </v>
      </c>
      <c r="S199" s="250" t="str">
        <f>IF($A199="N/A"," ",IF(Pricetype1=2,MAX(J199,0),IF(OR(Pricetype1=1,Pricetype1=4),IF(J199=0,0,(_xll.EURO(J199,Strikeprice1,0,0,($AK199+IF(Smile=TRUE,VLOOKUP(MAX(-5,Strikeprice1-J199),Volsmile,2),0)),($A199-DateToday)+15,IF(Pricetype1=1,1,0),0))),J199)))</f>
        <v xml:space="preserve"> </v>
      </c>
      <c r="T199" s="250" t="str">
        <f>IF($A199="N/A"," ",IF(Pricetype1=2,MAX(K199,0),IF(OR(Pricetype1=1,Pricetype1=4),IF(K199=0,0,(_xll.EURO(K199,Strikeprice1,0,0,($AK199+IF(Smile=TRUE,VLOOKUP(MAX(-5,Strikeprice1-K199),Volsmile,2),0)),($A199-DateToday)+15,IF(Pricetype1=1,1,0),0))),K199)))</f>
        <v xml:space="preserve"> </v>
      </c>
      <c r="U199" s="177" t="str">
        <f t="shared" si="93"/>
        <v xml:space="preserve"> </v>
      </c>
      <c r="V199" s="178" t="str">
        <f t="shared" si="107"/>
        <v xml:space="preserve"> </v>
      </c>
      <c r="W199" s="178" t="str">
        <f t="shared" si="108"/>
        <v xml:space="preserve"> </v>
      </c>
      <c r="X199" s="178" t="str">
        <f t="shared" si="109"/>
        <v xml:space="preserve"> </v>
      </c>
      <c r="Y199" s="178" t="str">
        <f t="shared" si="110"/>
        <v xml:space="preserve"> </v>
      </c>
      <c r="Z199" s="178" t="str">
        <f t="shared" si="111"/>
        <v xml:space="preserve"> </v>
      </c>
      <c r="AA199" s="178" t="str">
        <f t="shared" si="112"/>
        <v xml:space="preserve"> </v>
      </c>
      <c r="AB199" s="178" t="str">
        <f t="shared" si="113"/>
        <v xml:space="preserve"> </v>
      </c>
      <c r="AC199" s="178" t="str">
        <f t="shared" si="114"/>
        <v xml:space="preserve"> </v>
      </c>
      <c r="AD199" s="178" t="str">
        <f t="shared" si="115"/>
        <v xml:space="preserve"> </v>
      </c>
      <c r="AE199" s="178" t="str">
        <f t="shared" si="116"/>
        <v xml:space="preserve"> </v>
      </c>
      <c r="AF199" s="224" t="str">
        <f t="shared" si="117"/>
        <v xml:space="preserve"> </v>
      </c>
      <c r="AG199" s="224" t="str">
        <f t="shared" si="118"/>
        <v xml:space="preserve"> </v>
      </c>
      <c r="AH199" s="224" t="str">
        <f t="shared" si="119"/>
        <v xml:space="preserve"> </v>
      </c>
      <c r="AI199" s="224" t="str">
        <f t="shared" si="94"/>
        <v xml:space="preserve"> </v>
      </c>
      <c r="AJ199" s="224" t="str">
        <f t="shared" si="95"/>
        <v xml:space="preserve"> </v>
      </c>
      <c r="AK199" s="224" t="str">
        <f t="shared" si="120"/>
        <v xml:space="preserve"> </v>
      </c>
      <c r="AL199" s="224" t="str">
        <f>IF($A199="N/A"," ",IF(PV=1,0,'Pricing Inputs1'!R232))</f>
        <v xml:space="preserve"> </v>
      </c>
      <c r="AM199" s="313" t="str">
        <f t="shared" si="96"/>
        <v xml:space="preserve"> </v>
      </c>
      <c r="BQ199" t="str">
        <f t="shared" si="121"/>
        <v xml:space="preserve"> </v>
      </c>
      <c r="BR199" t="str">
        <f t="shared" si="122"/>
        <v xml:space="preserve"> </v>
      </c>
      <c r="BS199" t="str">
        <f t="shared" si="123"/>
        <v xml:space="preserve"> </v>
      </c>
    </row>
    <row r="200" spans="1:71" x14ac:dyDescent="0.2">
      <c r="A200" s="253" t="str">
        <f>IF(A199="N/A","N/A",IF(EDATE(A199,1)&gt;Inputs!$M$5,"N/A",EDATE(A199,1)))</f>
        <v>N/A</v>
      </c>
      <c r="B200" s="324" t="str">
        <f t="shared" si="97"/>
        <v xml:space="preserve"> </v>
      </c>
      <c r="C200" s="433" t="str">
        <f t="shared" si="98"/>
        <v xml:space="preserve"> </v>
      </c>
      <c r="D200" s="172" t="str">
        <f t="shared" si="99"/>
        <v xml:space="preserve"> </v>
      </c>
      <c r="E200" s="172" t="str">
        <f t="shared" si="100"/>
        <v xml:space="preserve"> </v>
      </c>
      <c r="F200" s="172" t="str">
        <f t="shared" si="101"/>
        <v xml:space="preserve"> </v>
      </c>
      <c r="G200" s="172" t="str">
        <f t="shared" si="102"/>
        <v xml:space="preserve"> </v>
      </c>
      <c r="H200" s="172" t="str">
        <f t="shared" si="103"/>
        <v xml:space="preserve"> </v>
      </c>
      <c r="I200" s="172" t="str">
        <f t="shared" si="104"/>
        <v xml:space="preserve"> </v>
      </c>
      <c r="J200" s="172" t="str">
        <f t="shared" si="105"/>
        <v xml:space="preserve"> </v>
      </c>
      <c r="K200" s="172" t="str">
        <f t="shared" si="106"/>
        <v xml:space="preserve"> </v>
      </c>
      <c r="L200" s="250" t="str">
        <f>IF($A200="N/A"," ",IF(Pricetype1=2,MAX(C200,0),IF(OR(Pricetype1=1,Pricetype1=4),IF(C200=0,0,(_xll.EURO(C200,Strikeprice1,0,0,($AH200+IF(Smile=TRUE,VLOOKUP(MAX(-5,Strikeprice1-C200),Volsmile,2),0)),($A200-DateToday)+15,IF(Pricetype1=1,1,0),0))),C200)))</f>
        <v xml:space="preserve"> </v>
      </c>
      <c r="M200" s="250" t="str">
        <f>IF($A200="N/A"," ",IF(Pricetype1=2,MAX(D200,0),IF(OR(Pricetype1=1,Pricetype1=4),IF(D200=0,0,(_xll.EURO(D200,Strikeprice1,0,0,($AH200+IF(Smile=TRUE,VLOOKUP(MAX(-5,Strikeprice1-D200),Volsmile,2),0)),($A200-DateToday)+15,IF(Pricetype1=1,1,0),0))),D200)))</f>
        <v xml:space="preserve"> </v>
      </c>
      <c r="N200" s="250" t="str">
        <f>IF($A200="N/A"," ",IF(Pricetype1=2,MAX(E200,0),IF(OR(Pricetype1=1,Pricetype1=4),IF(E200=0,0,(_xll.EURO(E200,Strikeprice1,0,0,($AK200+IF(Smile=TRUE,VLOOKUP(MAX(-5,Strikeprice1-E200),Volsmile,2),0)),($A200-DateToday)+15,IF(Pricetype1=1,1,0),0))),E200)))</f>
        <v xml:space="preserve"> </v>
      </c>
      <c r="O200" s="250" t="str">
        <f>IF($A200="N/A"," ",IF(Pricetype1=2,MAX(F200,0),IF(OR(Pricetype1=1,Pricetype1=4),IF(F200=0,0,(_xll.EURO(F200,Strikeprice1,0,0,($AK200+IF(Smile=TRUE,VLOOKUP(MAX(-5,Strikeprice1-F200),Volsmile,2),0)),($A200-DateToday)+15,IF(Pricetype1=1,1,0),0))),F200)))</f>
        <v xml:space="preserve"> </v>
      </c>
      <c r="P200" s="250" t="str">
        <f>IF($A200="N/A"," ",IF(Pricetype1=2,MAX(G200,0),IF(OR(Pricetype1=1,Pricetype1=4),IF(G200=0,0,(_xll.EURO(G200,Strikeprice1,0,0,($AK200+IF(Smile=TRUE,VLOOKUP(MAX(-5,Strikeprice1-G200),Volsmile,2),0)),($A200-DateToday)+15,IF(Pricetype1=1,1,0),0))),G200)))</f>
        <v xml:space="preserve"> </v>
      </c>
      <c r="Q200" s="250" t="str">
        <f>IF($A200="N/A"," ",IF(Pricetype1=2,MAX(H200,0),IF(OR(Pricetype1=1,Pricetype1=4),IF(H200=0,0,(_xll.EURO(H200,Strikeprice1,0,0,($AK200+IF(Smile=TRUE,VLOOKUP(MAX(-5,Strikeprice1-H200),Volsmile,2),0)),($A200-DateToday)+15,IF(Pricetype1=1,1,0),0))),H200)))</f>
        <v xml:space="preserve"> </v>
      </c>
      <c r="R200" s="250" t="str">
        <f>IF($A200="N/A"," ",IF(Pricetype1=2,MAX(I200,0),IF(OR(Pricetype1=1,Pricetype1=4),IF(I200=0,0,(_xll.EURO(I200,Strikeprice1,0,0,($AK200+IF(Smile=TRUE,VLOOKUP(MAX(-5,Strikeprice1-I200),Volsmile,2),0)),($A200-DateToday)+15,IF(Pricetype1=1,1,0),0))),I200)))</f>
        <v xml:space="preserve"> </v>
      </c>
      <c r="S200" s="250" t="str">
        <f>IF($A200="N/A"," ",IF(Pricetype1=2,MAX(J200,0),IF(OR(Pricetype1=1,Pricetype1=4),IF(J200=0,0,(_xll.EURO(J200,Strikeprice1,0,0,($AK200+IF(Smile=TRUE,VLOOKUP(MAX(-5,Strikeprice1-J200),Volsmile,2),0)),($A200-DateToday)+15,IF(Pricetype1=1,1,0),0))),J200)))</f>
        <v xml:space="preserve"> </v>
      </c>
      <c r="T200" s="250" t="str">
        <f>IF($A200="N/A"," ",IF(Pricetype1=2,MAX(K200,0),IF(OR(Pricetype1=1,Pricetype1=4),IF(K200=0,0,(_xll.EURO(K200,Strikeprice1,0,0,($AK200+IF(Smile=TRUE,VLOOKUP(MAX(-5,Strikeprice1-K200),Volsmile,2),0)),($A200-DateToday)+15,IF(Pricetype1=1,1,0),0))),K200)))</f>
        <v xml:space="preserve"> </v>
      </c>
      <c r="U200" s="177" t="str">
        <f t="shared" si="93"/>
        <v xml:space="preserve"> </v>
      </c>
      <c r="V200" s="178" t="str">
        <f t="shared" si="107"/>
        <v xml:space="preserve"> </v>
      </c>
      <c r="W200" s="178" t="str">
        <f t="shared" si="108"/>
        <v xml:space="preserve"> </v>
      </c>
      <c r="X200" s="178" t="str">
        <f t="shared" si="109"/>
        <v xml:space="preserve"> </v>
      </c>
      <c r="Y200" s="178" t="str">
        <f t="shared" si="110"/>
        <v xml:space="preserve"> </v>
      </c>
      <c r="Z200" s="178" t="str">
        <f t="shared" si="111"/>
        <v xml:space="preserve"> </v>
      </c>
      <c r="AA200" s="178" t="str">
        <f t="shared" si="112"/>
        <v xml:space="preserve"> </v>
      </c>
      <c r="AB200" s="178" t="str">
        <f t="shared" si="113"/>
        <v xml:space="preserve"> </v>
      </c>
      <c r="AC200" s="178" t="str">
        <f t="shared" si="114"/>
        <v xml:space="preserve"> </v>
      </c>
      <c r="AD200" s="178" t="str">
        <f t="shared" si="115"/>
        <v xml:space="preserve"> </v>
      </c>
      <c r="AE200" s="178" t="str">
        <f t="shared" si="116"/>
        <v xml:space="preserve"> </v>
      </c>
      <c r="AF200" s="224" t="str">
        <f t="shared" si="117"/>
        <v xml:space="preserve"> </v>
      </c>
      <c r="AG200" s="224" t="str">
        <f t="shared" si="118"/>
        <v xml:space="preserve"> </v>
      </c>
      <c r="AH200" s="224" t="str">
        <f t="shared" si="119"/>
        <v xml:space="preserve"> </v>
      </c>
      <c r="AI200" s="224" t="str">
        <f t="shared" si="94"/>
        <v xml:space="preserve"> </v>
      </c>
      <c r="AJ200" s="224" t="str">
        <f t="shared" si="95"/>
        <v xml:space="preserve"> </v>
      </c>
      <c r="AK200" s="224" t="str">
        <f t="shared" si="120"/>
        <v xml:space="preserve"> </v>
      </c>
      <c r="AL200" s="224" t="str">
        <f>IF($A200="N/A"," ",IF(PV=1,0,'Pricing Inputs1'!R233))</f>
        <v xml:space="preserve"> </v>
      </c>
      <c r="AM200" s="313" t="str">
        <f t="shared" si="96"/>
        <v xml:space="preserve"> </v>
      </c>
      <c r="BQ200" t="str">
        <f t="shared" si="121"/>
        <v xml:space="preserve"> </v>
      </c>
      <c r="BR200" t="str">
        <f t="shared" si="122"/>
        <v xml:space="preserve"> </v>
      </c>
      <c r="BS200" t="str">
        <f t="shared" si="123"/>
        <v xml:space="preserve"> </v>
      </c>
    </row>
    <row r="201" spans="1:71" x14ac:dyDescent="0.2">
      <c r="A201" s="253" t="str">
        <f>IF(A200="N/A","N/A",IF(EDATE(A200,1)&gt;Inputs!$M$5,"N/A",EDATE(A200,1)))</f>
        <v>N/A</v>
      </c>
      <c r="B201" s="324" t="str">
        <f t="shared" si="97"/>
        <v xml:space="preserve"> </v>
      </c>
      <c r="C201" s="433" t="str">
        <f t="shared" si="98"/>
        <v xml:space="preserve"> </v>
      </c>
      <c r="D201" s="172" t="str">
        <f t="shared" si="99"/>
        <v xml:space="preserve"> </v>
      </c>
      <c r="E201" s="172" t="str">
        <f t="shared" si="100"/>
        <v xml:space="preserve"> </v>
      </c>
      <c r="F201" s="172" t="str">
        <f t="shared" si="101"/>
        <v xml:space="preserve"> </v>
      </c>
      <c r="G201" s="172" t="str">
        <f t="shared" si="102"/>
        <v xml:space="preserve"> </v>
      </c>
      <c r="H201" s="172" t="str">
        <f t="shared" si="103"/>
        <v xml:space="preserve"> </v>
      </c>
      <c r="I201" s="172" t="str">
        <f t="shared" si="104"/>
        <v xml:space="preserve"> </v>
      </c>
      <c r="J201" s="172" t="str">
        <f t="shared" si="105"/>
        <v xml:space="preserve"> </v>
      </c>
      <c r="K201" s="172" t="str">
        <f t="shared" si="106"/>
        <v xml:space="preserve"> </v>
      </c>
      <c r="L201" s="250" t="str">
        <f>IF($A201="N/A"," ",IF(Pricetype1=2,MAX(C201,0),IF(OR(Pricetype1=1,Pricetype1=4),IF(C201=0,0,(_xll.EURO(C201,Strikeprice1,0,0,($AH201+IF(Smile=TRUE,VLOOKUP(MAX(-5,Strikeprice1-C201),Volsmile,2),0)),($A201-DateToday)+15,IF(Pricetype1=1,1,0),0))),C201)))</f>
        <v xml:space="preserve"> </v>
      </c>
      <c r="M201" s="250" t="str">
        <f>IF($A201="N/A"," ",IF(Pricetype1=2,MAX(D201,0),IF(OR(Pricetype1=1,Pricetype1=4),IF(D201=0,0,(_xll.EURO(D201,Strikeprice1,0,0,($AH201+IF(Smile=TRUE,VLOOKUP(MAX(-5,Strikeprice1-D201),Volsmile,2),0)),($A201-DateToday)+15,IF(Pricetype1=1,1,0),0))),D201)))</f>
        <v xml:space="preserve"> </v>
      </c>
      <c r="N201" s="250" t="str">
        <f>IF($A201="N/A"," ",IF(Pricetype1=2,MAX(E201,0),IF(OR(Pricetype1=1,Pricetype1=4),IF(E201=0,0,(_xll.EURO(E201,Strikeprice1,0,0,($AK201+IF(Smile=TRUE,VLOOKUP(MAX(-5,Strikeprice1-E201),Volsmile,2),0)),($A201-DateToday)+15,IF(Pricetype1=1,1,0),0))),E201)))</f>
        <v xml:space="preserve"> </v>
      </c>
      <c r="O201" s="250" t="str">
        <f>IF($A201="N/A"," ",IF(Pricetype1=2,MAX(F201,0),IF(OR(Pricetype1=1,Pricetype1=4),IF(F201=0,0,(_xll.EURO(F201,Strikeprice1,0,0,($AK201+IF(Smile=TRUE,VLOOKUP(MAX(-5,Strikeprice1-F201),Volsmile,2),0)),($A201-DateToday)+15,IF(Pricetype1=1,1,0),0))),F201)))</f>
        <v xml:space="preserve"> </v>
      </c>
      <c r="P201" s="250" t="str">
        <f>IF($A201="N/A"," ",IF(Pricetype1=2,MAX(G201,0),IF(OR(Pricetype1=1,Pricetype1=4),IF(G201=0,0,(_xll.EURO(G201,Strikeprice1,0,0,($AK201+IF(Smile=TRUE,VLOOKUP(MAX(-5,Strikeprice1-G201),Volsmile,2),0)),($A201-DateToday)+15,IF(Pricetype1=1,1,0),0))),G201)))</f>
        <v xml:space="preserve"> </v>
      </c>
      <c r="Q201" s="250" t="str">
        <f>IF($A201="N/A"," ",IF(Pricetype1=2,MAX(H201,0),IF(OR(Pricetype1=1,Pricetype1=4),IF(H201=0,0,(_xll.EURO(H201,Strikeprice1,0,0,($AK201+IF(Smile=TRUE,VLOOKUP(MAX(-5,Strikeprice1-H201),Volsmile,2),0)),($A201-DateToday)+15,IF(Pricetype1=1,1,0),0))),H201)))</f>
        <v xml:space="preserve"> </v>
      </c>
      <c r="R201" s="250" t="str">
        <f>IF($A201="N/A"," ",IF(Pricetype1=2,MAX(I201,0),IF(OR(Pricetype1=1,Pricetype1=4),IF(I201=0,0,(_xll.EURO(I201,Strikeprice1,0,0,($AK201+IF(Smile=TRUE,VLOOKUP(MAX(-5,Strikeprice1-I201),Volsmile,2),0)),($A201-DateToday)+15,IF(Pricetype1=1,1,0),0))),I201)))</f>
        <v xml:space="preserve"> </v>
      </c>
      <c r="S201" s="250" t="str">
        <f>IF($A201="N/A"," ",IF(Pricetype1=2,MAX(J201,0),IF(OR(Pricetype1=1,Pricetype1=4),IF(J201=0,0,(_xll.EURO(J201,Strikeprice1,0,0,($AK201+IF(Smile=TRUE,VLOOKUP(MAX(-5,Strikeprice1-J201),Volsmile,2),0)),($A201-DateToday)+15,IF(Pricetype1=1,1,0),0))),J201)))</f>
        <v xml:space="preserve"> </v>
      </c>
      <c r="T201" s="250" t="str">
        <f>IF($A201="N/A"," ",IF(Pricetype1=2,MAX(K201,0),IF(OR(Pricetype1=1,Pricetype1=4),IF(K201=0,0,(_xll.EURO(K201,Strikeprice1,0,0,($AK201+IF(Smile=TRUE,VLOOKUP(MAX(-5,Strikeprice1-K201),Volsmile,2),0)),($A201-DateToday)+15,IF(Pricetype1=1,1,0),0))),K201)))</f>
        <v xml:space="preserve"> </v>
      </c>
      <c r="U201" s="177" t="str">
        <f t="shared" si="93"/>
        <v xml:space="preserve"> </v>
      </c>
      <c r="V201" s="178" t="str">
        <f t="shared" si="107"/>
        <v xml:space="preserve"> </v>
      </c>
      <c r="W201" s="178" t="str">
        <f t="shared" si="108"/>
        <v xml:space="preserve"> </v>
      </c>
      <c r="X201" s="178" t="str">
        <f t="shared" si="109"/>
        <v xml:space="preserve"> </v>
      </c>
      <c r="Y201" s="178" t="str">
        <f t="shared" si="110"/>
        <v xml:space="preserve"> </v>
      </c>
      <c r="Z201" s="178" t="str">
        <f t="shared" si="111"/>
        <v xml:space="preserve"> </v>
      </c>
      <c r="AA201" s="178" t="str">
        <f t="shared" si="112"/>
        <v xml:space="preserve"> </v>
      </c>
      <c r="AB201" s="178" t="str">
        <f t="shared" si="113"/>
        <v xml:space="preserve"> </v>
      </c>
      <c r="AC201" s="178" t="str">
        <f t="shared" si="114"/>
        <v xml:space="preserve"> </v>
      </c>
      <c r="AD201" s="178" t="str">
        <f t="shared" si="115"/>
        <v xml:space="preserve"> </v>
      </c>
      <c r="AE201" s="178" t="str">
        <f t="shared" si="116"/>
        <v xml:space="preserve"> </v>
      </c>
      <c r="AF201" s="224" t="str">
        <f t="shared" si="117"/>
        <v xml:space="preserve"> </v>
      </c>
      <c r="AG201" s="224" t="str">
        <f t="shared" si="118"/>
        <v xml:space="preserve"> </v>
      </c>
      <c r="AH201" s="224" t="str">
        <f t="shared" si="119"/>
        <v xml:space="preserve"> </v>
      </c>
      <c r="AI201" s="224" t="str">
        <f t="shared" si="94"/>
        <v xml:space="preserve"> </v>
      </c>
      <c r="AJ201" s="224" t="str">
        <f t="shared" si="95"/>
        <v xml:space="preserve"> </v>
      </c>
      <c r="AK201" s="224" t="str">
        <f t="shared" si="120"/>
        <v xml:space="preserve"> </v>
      </c>
      <c r="AL201" s="224" t="str">
        <f>IF($A201="N/A"," ",IF(PV=1,0,'Pricing Inputs1'!R234))</f>
        <v xml:space="preserve"> </v>
      </c>
      <c r="AM201" s="313" t="str">
        <f t="shared" si="96"/>
        <v xml:space="preserve"> </v>
      </c>
      <c r="BQ201" t="str">
        <f t="shared" si="121"/>
        <v xml:space="preserve"> </v>
      </c>
      <c r="BR201" t="str">
        <f t="shared" si="122"/>
        <v xml:space="preserve"> </v>
      </c>
      <c r="BS201" t="str">
        <f t="shared" si="123"/>
        <v xml:space="preserve"> </v>
      </c>
    </row>
    <row r="202" spans="1:71" x14ac:dyDescent="0.2">
      <c r="A202" s="253" t="str">
        <f>IF(A201="N/A","N/A",IF(EDATE(A201,1)&gt;Inputs!$M$5,"N/A",EDATE(A201,1)))</f>
        <v>N/A</v>
      </c>
      <c r="B202" s="324" t="str">
        <f t="shared" si="97"/>
        <v xml:space="preserve"> </v>
      </c>
      <c r="C202" s="433" t="str">
        <f t="shared" si="98"/>
        <v xml:space="preserve"> </v>
      </c>
      <c r="D202" s="172" t="str">
        <f t="shared" si="99"/>
        <v xml:space="preserve"> </v>
      </c>
      <c r="E202" s="172" t="str">
        <f t="shared" si="100"/>
        <v xml:space="preserve"> </v>
      </c>
      <c r="F202" s="172" t="str">
        <f t="shared" si="101"/>
        <v xml:space="preserve"> </v>
      </c>
      <c r="G202" s="172" t="str">
        <f t="shared" si="102"/>
        <v xml:space="preserve"> </v>
      </c>
      <c r="H202" s="172" t="str">
        <f t="shared" si="103"/>
        <v xml:space="preserve"> </v>
      </c>
      <c r="I202" s="172" t="str">
        <f t="shared" si="104"/>
        <v xml:space="preserve"> </v>
      </c>
      <c r="J202" s="172" t="str">
        <f t="shared" si="105"/>
        <v xml:space="preserve"> </v>
      </c>
      <c r="K202" s="172" t="str">
        <f t="shared" si="106"/>
        <v xml:space="preserve"> </v>
      </c>
      <c r="L202" s="250" t="str">
        <f>IF($A202="N/A"," ",IF(Pricetype1=2,MAX(C202,0),IF(OR(Pricetype1=1,Pricetype1=4),IF(C202=0,0,(_xll.EURO(C202,Strikeprice1,0,0,($AH202+IF(Smile=TRUE,VLOOKUP(MAX(-5,Strikeprice1-C202),Volsmile,2),0)),($A202-DateToday)+15,IF(Pricetype1=1,1,0),0))),C202)))</f>
        <v xml:space="preserve"> </v>
      </c>
      <c r="M202" s="250" t="str">
        <f>IF($A202="N/A"," ",IF(Pricetype1=2,MAX(D202,0),IF(OR(Pricetype1=1,Pricetype1=4),IF(D202=0,0,(_xll.EURO(D202,Strikeprice1,0,0,($AH202+IF(Smile=TRUE,VLOOKUP(MAX(-5,Strikeprice1-D202),Volsmile,2),0)),($A202-DateToday)+15,IF(Pricetype1=1,1,0),0))),D202)))</f>
        <v xml:space="preserve"> </v>
      </c>
      <c r="N202" s="250" t="str">
        <f>IF($A202="N/A"," ",IF(Pricetype1=2,MAX(E202,0),IF(OR(Pricetype1=1,Pricetype1=4),IF(E202=0,0,(_xll.EURO(E202,Strikeprice1,0,0,($AK202+IF(Smile=TRUE,VLOOKUP(MAX(-5,Strikeprice1-E202),Volsmile,2),0)),($A202-DateToday)+15,IF(Pricetype1=1,1,0),0))),E202)))</f>
        <v xml:space="preserve"> </v>
      </c>
      <c r="O202" s="250" t="str">
        <f>IF($A202="N/A"," ",IF(Pricetype1=2,MAX(F202,0),IF(OR(Pricetype1=1,Pricetype1=4),IF(F202=0,0,(_xll.EURO(F202,Strikeprice1,0,0,($AK202+IF(Smile=TRUE,VLOOKUP(MAX(-5,Strikeprice1-F202),Volsmile,2),0)),($A202-DateToday)+15,IF(Pricetype1=1,1,0),0))),F202)))</f>
        <v xml:space="preserve"> </v>
      </c>
      <c r="P202" s="250" t="str">
        <f>IF($A202="N/A"," ",IF(Pricetype1=2,MAX(G202,0),IF(OR(Pricetype1=1,Pricetype1=4),IF(G202=0,0,(_xll.EURO(G202,Strikeprice1,0,0,($AK202+IF(Smile=TRUE,VLOOKUP(MAX(-5,Strikeprice1-G202),Volsmile,2),0)),($A202-DateToday)+15,IF(Pricetype1=1,1,0),0))),G202)))</f>
        <v xml:space="preserve"> </v>
      </c>
      <c r="Q202" s="250" t="str">
        <f>IF($A202="N/A"," ",IF(Pricetype1=2,MAX(H202,0),IF(OR(Pricetype1=1,Pricetype1=4),IF(H202=0,0,(_xll.EURO(H202,Strikeprice1,0,0,($AK202+IF(Smile=TRUE,VLOOKUP(MAX(-5,Strikeprice1-H202),Volsmile,2),0)),($A202-DateToday)+15,IF(Pricetype1=1,1,0),0))),H202)))</f>
        <v xml:space="preserve"> </v>
      </c>
      <c r="R202" s="250" t="str">
        <f>IF($A202="N/A"," ",IF(Pricetype1=2,MAX(I202,0),IF(OR(Pricetype1=1,Pricetype1=4),IF(I202=0,0,(_xll.EURO(I202,Strikeprice1,0,0,($AK202+IF(Smile=TRUE,VLOOKUP(MAX(-5,Strikeprice1-I202),Volsmile,2),0)),($A202-DateToday)+15,IF(Pricetype1=1,1,0),0))),I202)))</f>
        <v xml:space="preserve"> </v>
      </c>
      <c r="S202" s="250" t="str">
        <f>IF($A202="N/A"," ",IF(Pricetype1=2,MAX(J202,0),IF(OR(Pricetype1=1,Pricetype1=4),IF(J202=0,0,(_xll.EURO(J202,Strikeprice1,0,0,($AK202+IF(Smile=TRUE,VLOOKUP(MAX(-5,Strikeprice1-J202),Volsmile,2),0)),($A202-DateToday)+15,IF(Pricetype1=1,1,0),0))),J202)))</f>
        <v xml:space="preserve"> </v>
      </c>
      <c r="T202" s="250" t="str">
        <f>IF($A202="N/A"," ",IF(Pricetype1=2,MAX(K202,0),IF(OR(Pricetype1=1,Pricetype1=4),IF(K202=0,0,(_xll.EURO(K202,Strikeprice1,0,0,($AK202+IF(Smile=TRUE,VLOOKUP(MAX(-5,Strikeprice1-K202),Volsmile,2),0)),($A202-DateToday)+15,IF(Pricetype1=1,1,0),0))),K202)))</f>
        <v xml:space="preserve"> </v>
      </c>
      <c r="U202" s="177" t="str">
        <f t="shared" si="93"/>
        <v xml:space="preserve"> </v>
      </c>
      <c r="V202" s="178" t="str">
        <f t="shared" si="107"/>
        <v xml:space="preserve"> </v>
      </c>
      <c r="W202" s="178" t="str">
        <f t="shared" si="108"/>
        <v xml:space="preserve"> </v>
      </c>
      <c r="X202" s="178" t="str">
        <f t="shared" si="109"/>
        <v xml:space="preserve"> </v>
      </c>
      <c r="Y202" s="178" t="str">
        <f t="shared" si="110"/>
        <v xml:space="preserve"> </v>
      </c>
      <c r="Z202" s="178" t="str">
        <f t="shared" si="111"/>
        <v xml:space="preserve"> </v>
      </c>
      <c r="AA202" s="178" t="str">
        <f t="shared" si="112"/>
        <v xml:space="preserve"> </v>
      </c>
      <c r="AB202" s="178" t="str">
        <f t="shared" si="113"/>
        <v xml:space="preserve"> </v>
      </c>
      <c r="AC202" s="178" t="str">
        <f t="shared" si="114"/>
        <v xml:space="preserve"> </v>
      </c>
      <c r="AD202" s="178" t="str">
        <f t="shared" si="115"/>
        <v xml:space="preserve"> </v>
      </c>
      <c r="AE202" s="178" t="str">
        <f t="shared" si="116"/>
        <v xml:space="preserve"> </v>
      </c>
      <c r="AF202" s="224" t="str">
        <f t="shared" si="117"/>
        <v xml:space="preserve"> </v>
      </c>
      <c r="AG202" s="224" t="str">
        <f t="shared" si="118"/>
        <v xml:space="preserve"> </v>
      </c>
      <c r="AH202" s="224" t="str">
        <f t="shared" si="119"/>
        <v xml:space="preserve"> </v>
      </c>
      <c r="AI202" s="224" t="str">
        <f t="shared" si="94"/>
        <v xml:space="preserve"> </v>
      </c>
      <c r="AJ202" s="224" t="str">
        <f t="shared" si="95"/>
        <v xml:space="preserve"> </v>
      </c>
      <c r="AK202" s="224" t="str">
        <f t="shared" si="120"/>
        <v xml:space="preserve"> </v>
      </c>
      <c r="AL202" s="224" t="str">
        <f>IF($A202="N/A"," ",IF(PV=1,0,'Pricing Inputs1'!R235))</f>
        <v xml:space="preserve"> </v>
      </c>
      <c r="AM202" s="313" t="str">
        <f t="shared" si="96"/>
        <v xml:space="preserve"> </v>
      </c>
      <c r="BQ202" t="str">
        <f t="shared" si="121"/>
        <v xml:space="preserve"> </v>
      </c>
      <c r="BR202" t="str">
        <f t="shared" si="122"/>
        <v xml:space="preserve"> </v>
      </c>
      <c r="BS202" t="str">
        <f t="shared" si="123"/>
        <v xml:space="preserve"> </v>
      </c>
    </row>
    <row r="203" spans="1:71" x14ac:dyDescent="0.2">
      <c r="A203" s="253" t="str">
        <f>IF(A202="N/A","N/A",IF(EDATE(A202,1)&gt;Inputs!$M$5,"N/A",EDATE(A202,1)))</f>
        <v>N/A</v>
      </c>
      <c r="B203" s="324" t="str">
        <f t="shared" si="97"/>
        <v xml:space="preserve"> </v>
      </c>
      <c r="C203" s="433" t="str">
        <f t="shared" si="98"/>
        <v xml:space="preserve"> </v>
      </c>
      <c r="D203" s="172" t="str">
        <f t="shared" si="99"/>
        <v xml:space="preserve"> </v>
      </c>
      <c r="E203" s="172" t="str">
        <f t="shared" si="100"/>
        <v xml:space="preserve"> </v>
      </c>
      <c r="F203" s="172" t="str">
        <f t="shared" si="101"/>
        <v xml:space="preserve"> </v>
      </c>
      <c r="G203" s="172" t="str">
        <f t="shared" si="102"/>
        <v xml:space="preserve"> </v>
      </c>
      <c r="H203" s="172" t="str">
        <f t="shared" si="103"/>
        <v xml:space="preserve"> </v>
      </c>
      <c r="I203" s="172" t="str">
        <f t="shared" si="104"/>
        <v xml:space="preserve"> </v>
      </c>
      <c r="J203" s="172" t="str">
        <f t="shared" si="105"/>
        <v xml:space="preserve"> </v>
      </c>
      <c r="K203" s="172" t="str">
        <f t="shared" si="106"/>
        <v xml:space="preserve"> </v>
      </c>
      <c r="L203" s="250" t="str">
        <f>IF($A203="N/A"," ",IF(Pricetype1=2,MAX(C203,0),IF(OR(Pricetype1=1,Pricetype1=4),IF(C203=0,0,(_xll.EURO(C203,Strikeprice1,0,0,($AH203+IF(Smile=TRUE,VLOOKUP(MAX(-5,Strikeprice1-C203),Volsmile,2),0)),($A203-DateToday)+15,IF(Pricetype1=1,1,0),0))),C203)))</f>
        <v xml:space="preserve"> </v>
      </c>
      <c r="M203" s="250" t="str">
        <f>IF($A203="N/A"," ",IF(Pricetype1=2,MAX(D203,0),IF(OR(Pricetype1=1,Pricetype1=4),IF(D203=0,0,(_xll.EURO(D203,Strikeprice1,0,0,($AH203+IF(Smile=TRUE,VLOOKUP(MAX(-5,Strikeprice1-D203),Volsmile,2),0)),($A203-DateToday)+15,IF(Pricetype1=1,1,0),0))),D203)))</f>
        <v xml:space="preserve"> </v>
      </c>
      <c r="N203" s="250" t="str">
        <f>IF($A203="N/A"," ",IF(Pricetype1=2,MAX(E203,0),IF(OR(Pricetype1=1,Pricetype1=4),IF(E203=0,0,(_xll.EURO(E203,Strikeprice1,0,0,($AK203+IF(Smile=TRUE,VLOOKUP(MAX(-5,Strikeprice1-E203),Volsmile,2),0)),($A203-DateToday)+15,IF(Pricetype1=1,1,0),0))),E203)))</f>
        <v xml:space="preserve"> </v>
      </c>
      <c r="O203" s="250" t="str">
        <f>IF($A203="N/A"," ",IF(Pricetype1=2,MAX(F203,0),IF(OR(Pricetype1=1,Pricetype1=4),IF(F203=0,0,(_xll.EURO(F203,Strikeprice1,0,0,($AK203+IF(Smile=TRUE,VLOOKUP(MAX(-5,Strikeprice1-F203),Volsmile,2),0)),($A203-DateToday)+15,IF(Pricetype1=1,1,0),0))),F203)))</f>
        <v xml:space="preserve"> </v>
      </c>
      <c r="P203" s="250" t="str">
        <f>IF($A203="N/A"," ",IF(Pricetype1=2,MAX(G203,0),IF(OR(Pricetype1=1,Pricetype1=4),IF(G203=0,0,(_xll.EURO(G203,Strikeprice1,0,0,($AK203+IF(Smile=TRUE,VLOOKUP(MAX(-5,Strikeprice1-G203),Volsmile,2),0)),($A203-DateToday)+15,IF(Pricetype1=1,1,0),0))),G203)))</f>
        <v xml:space="preserve"> </v>
      </c>
      <c r="Q203" s="250" t="str">
        <f>IF($A203="N/A"," ",IF(Pricetype1=2,MAX(H203,0),IF(OR(Pricetype1=1,Pricetype1=4),IF(H203=0,0,(_xll.EURO(H203,Strikeprice1,0,0,($AK203+IF(Smile=TRUE,VLOOKUP(MAX(-5,Strikeprice1-H203),Volsmile,2),0)),($A203-DateToday)+15,IF(Pricetype1=1,1,0),0))),H203)))</f>
        <v xml:space="preserve"> </v>
      </c>
      <c r="R203" s="250" t="str">
        <f>IF($A203="N/A"," ",IF(Pricetype1=2,MAX(I203,0),IF(OR(Pricetype1=1,Pricetype1=4),IF(I203=0,0,(_xll.EURO(I203,Strikeprice1,0,0,($AK203+IF(Smile=TRUE,VLOOKUP(MAX(-5,Strikeprice1-I203),Volsmile,2),0)),($A203-DateToday)+15,IF(Pricetype1=1,1,0),0))),I203)))</f>
        <v xml:space="preserve"> </v>
      </c>
      <c r="S203" s="250" t="str">
        <f>IF($A203="N/A"," ",IF(Pricetype1=2,MAX(J203,0),IF(OR(Pricetype1=1,Pricetype1=4),IF(J203=0,0,(_xll.EURO(J203,Strikeprice1,0,0,($AK203+IF(Smile=TRUE,VLOOKUP(MAX(-5,Strikeprice1-J203),Volsmile,2),0)),($A203-DateToday)+15,IF(Pricetype1=1,1,0),0))),J203)))</f>
        <v xml:space="preserve"> </v>
      </c>
      <c r="T203" s="250" t="str">
        <f>IF($A203="N/A"," ",IF(Pricetype1=2,MAX(K203,0),IF(OR(Pricetype1=1,Pricetype1=4),IF(K203=0,0,(_xll.EURO(K203,Strikeprice1,0,0,($AK203+IF(Smile=TRUE,VLOOKUP(MAX(-5,Strikeprice1-K203),Volsmile,2),0)),($A203-DateToday)+15,IF(Pricetype1=1,1,0),0))),K203)))</f>
        <v xml:space="preserve"> </v>
      </c>
      <c r="U203" s="177" t="str">
        <f t="shared" si="93"/>
        <v xml:space="preserve"> </v>
      </c>
      <c r="V203" s="178" t="str">
        <f t="shared" si="107"/>
        <v xml:space="preserve"> </v>
      </c>
      <c r="W203" s="178" t="str">
        <f t="shared" si="108"/>
        <v xml:space="preserve"> </v>
      </c>
      <c r="X203" s="178" t="str">
        <f t="shared" si="109"/>
        <v xml:space="preserve"> </v>
      </c>
      <c r="Y203" s="178" t="str">
        <f t="shared" si="110"/>
        <v xml:space="preserve"> </v>
      </c>
      <c r="Z203" s="178" t="str">
        <f t="shared" si="111"/>
        <v xml:space="preserve"> </v>
      </c>
      <c r="AA203" s="178" t="str">
        <f t="shared" si="112"/>
        <v xml:space="preserve"> </v>
      </c>
      <c r="AB203" s="178" t="str">
        <f t="shared" si="113"/>
        <v xml:space="preserve"> </v>
      </c>
      <c r="AC203" s="178" t="str">
        <f t="shared" si="114"/>
        <v xml:space="preserve"> </v>
      </c>
      <c r="AD203" s="178" t="str">
        <f t="shared" si="115"/>
        <v xml:space="preserve"> </v>
      </c>
      <c r="AE203" s="178" t="str">
        <f t="shared" si="116"/>
        <v xml:space="preserve"> </v>
      </c>
      <c r="AF203" s="224" t="str">
        <f t="shared" si="117"/>
        <v xml:space="preserve"> </v>
      </c>
      <c r="AG203" s="224" t="str">
        <f t="shared" si="118"/>
        <v xml:space="preserve"> </v>
      </c>
      <c r="AH203" s="224" t="str">
        <f t="shared" si="119"/>
        <v xml:space="preserve"> </v>
      </c>
      <c r="AI203" s="224" t="str">
        <f t="shared" si="94"/>
        <v xml:space="preserve"> </v>
      </c>
      <c r="AJ203" s="224" t="str">
        <f t="shared" si="95"/>
        <v xml:space="preserve"> </v>
      </c>
      <c r="AK203" s="224" t="str">
        <f t="shared" si="120"/>
        <v xml:space="preserve"> </v>
      </c>
      <c r="AL203" s="224" t="str">
        <f>IF($A203="N/A"," ",IF(PV=1,0,'Pricing Inputs1'!R236))</f>
        <v xml:space="preserve"> </v>
      </c>
      <c r="AM203" s="313" t="str">
        <f t="shared" si="96"/>
        <v xml:space="preserve"> </v>
      </c>
      <c r="BQ203" t="str">
        <f t="shared" si="121"/>
        <v xml:space="preserve"> </v>
      </c>
      <c r="BR203" t="str">
        <f t="shared" si="122"/>
        <v xml:space="preserve"> </v>
      </c>
      <c r="BS203" t="str">
        <f t="shared" si="123"/>
        <v xml:space="preserve"> </v>
      </c>
    </row>
    <row r="204" spans="1:71" x14ac:dyDescent="0.2">
      <c r="A204" s="253" t="str">
        <f>IF(A203="N/A","N/A",IF(EDATE(A203,1)&gt;Inputs!$M$5,"N/A",EDATE(A203,1)))</f>
        <v>N/A</v>
      </c>
      <c r="B204" s="324" t="str">
        <f t="shared" si="97"/>
        <v xml:space="preserve"> </v>
      </c>
      <c r="C204" s="433" t="str">
        <f t="shared" si="98"/>
        <v xml:space="preserve"> </v>
      </c>
      <c r="D204" s="172" t="str">
        <f t="shared" si="99"/>
        <v xml:space="preserve"> </v>
      </c>
      <c r="E204" s="172" t="str">
        <f t="shared" si="100"/>
        <v xml:space="preserve"> </v>
      </c>
      <c r="F204" s="172" t="str">
        <f t="shared" si="101"/>
        <v xml:space="preserve"> </v>
      </c>
      <c r="G204" s="172" t="str">
        <f t="shared" si="102"/>
        <v xml:space="preserve"> </v>
      </c>
      <c r="H204" s="172" t="str">
        <f t="shared" si="103"/>
        <v xml:space="preserve"> </v>
      </c>
      <c r="I204" s="172" t="str">
        <f t="shared" si="104"/>
        <v xml:space="preserve"> </v>
      </c>
      <c r="J204" s="172" t="str">
        <f t="shared" si="105"/>
        <v xml:space="preserve"> </v>
      </c>
      <c r="K204" s="172" t="str">
        <f t="shared" si="106"/>
        <v xml:space="preserve"> </v>
      </c>
      <c r="L204" s="250" t="str">
        <f>IF($A204="N/A"," ",IF(Pricetype1=2,MAX(C204,0),IF(OR(Pricetype1=1,Pricetype1=4),IF(C204=0,0,(_xll.EURO(C204,Strikeprice1,0,0,($AH204+IF(Smile=TRUE,VLOOKUP(MAX(-5,Strikeprice1-C204),Volsmile,2),0)),($A204-DateToday)+15,IF(Pricetype1=1,1,0),0))),C204)))</f>
        <v xml:space="preserve"> </v>
      </c>
      <c r="M204" s="250" t="str">
        <f>IF($A204="N/A"," ",IF(Pricetype1=2,MAX(D204,0),IF(OR(Pricetype1=1,Pricetype1=4),IF(D204=0,0,(_xll.EURO(D204,Strikeprice1,0,0,($AH204+IF(Smile=TRUE,VLOOKUP(MAX(-5,Strikeprice1-D204),Volsmile,2),0)),($A204-DateToday)+15,IF(Pricetype1=1,1,0),0))),D204)))</f>
        <v xml:space="preserve"> </v>
      </c>
      <c r="N204" s="250" t="str">
        <f>IF($A204="N/A"," ",IF(Pricetype1=2,MAX(E204,0),IF(OR(Pricetype1=1,Pricetype1=4),IF(E204=0,0,(_xll.EURO(E204,Strikeprice1,0,0,($AK204+IF(Smile=TRUE,VLOOKUP(MAX(-5,Strikeprice1-E204),Volsmile,2),0)),($A204-DateToday)+15,IF(Pricetype1=1,1,0),0))),E204)))</f>
        <v xml:space="preserve"> </v>
      </c>
      <c r="O204" s="250" t="str">
        <f>IF($A204="N/A"," ",IF(Pricetype1=2,MAX(F204,0),IF(OR(Pricetype1=1,Pricetype1=4),IF(F204=0,0,(_xll.EURO(F204,Strikeprice1,0,0,($AK204+IF(Smile=TRUE,VLOOKUP(MAX(-5,Strikeprice1-F204),Volsmile,2),0)),($A204-DateToday)+15,IF(Pricetype1=1,1,0),0))),F204)))</f>
        <v xml:space="preserve"> </v>
      </c>
      <c r="P204" s="250" t="str">
        <f>IF($A204="N/A"," ",IF(Pricetype1=2,MAX(G204,0),IF(OR(Pricetype1=1,Pricetype1=4),IF(G204=0,0,(_xll.EURO(G204,Strikeprice1,0,0,($AK204+IF(Smile=TRUE,VLOOKUP(MAX(-5,Strikeprice1-G204),Volsmile,2),0)),($A204-DateToday)+15,IF(Pricetype1=1,1,0),0))),G204)))</f>
        <v xml:space="preserve"> </v>
      </c>
      <c r="Q204" s="250" t="str">
        <f>IF($A204="N/A"," ",IF(Pricetype1=2,MAX(H204,0),IF(OR(Pricetype1=1,Pricetype1=4),IF(H204=0,0,(_xll.EURO(H204,Strikeprice1,0,0,($AK204+IF(Smile=TRUE,VLOOKUP(MAX(-5,Strikeprice1-H204),Volsmile,2),0)),($A204-DateToday)+15,IF(Pricetype1=1,1,0),0))),H204)))</f>
        <v xml:space="preserve"> </v>
      </c>
      <c r="R204" s="250" t="str">
        <f>IF($A204="N/A"," ",IF(Pricetype1=2,MAX(I204,0),IF(OR(Pricetype1=1,Pricetype1=4),IF(I204=0,0,(_xll.EURO(I204,Strikeprice1,0,0,($AK204+IF(Smile=TRUE,VLOOKUP(MAX(-5,Strikeprice1-I204),Volsmile,2),0)),($A204-DateToday)+15,IF(Pricetype1=1,1,0),0))),I204)))</f>
        <v xml:space="preserve"> </v>
      </c>
      <c r="S204" s="250" t="str">
        <f>IF($A204="N/A"," ",IF(Pricetype1=2,MAX(J204,0),IF(OR(Pricetype1=1,Pricetype1=4),IF(J204=0,0,(_xll.EURO(J204,Strikeprice1,0,0,($AK204+IF(Smile=TRUE,VLOOKUP(MAX(-5,Strikeprice1-J204),Volsmile,2),0)),($A204-DateToday)+15,IF(Pricetype1=1,1,0),0))),J204)))</f>
        <v xml:space="preserve"> </v>
      </c>
      <c r="T204" s="250" t="str">
        <f>IF($A204="N/A"," ",IF(Pricetype1=2,MAX(K204,0),IF(OR(Pricetype1=1,Pricetype1=4),IF(K204=0,0,(_xll.EURO(K204,Strikeprice1,0,0,($AK204+IF(Smile=TRUE,VLOOKUP(MAX(-5,Strikeprice1-K204),Volsmile,2),0)),($A204-DateToday)+15,IF(Pricetype1=1,1,0),0))),K204)))</f>
        <v xml:space="preserve"> </v>
      </c>
      <c r="U204" s="177" t="str">
        <f t="shared" si="93"/>
        <v xml:space="preserve"> </v>
      </c>
      <c r="V204" s="178" t="str">
        <f t="shared" si="107"/>
        <v xml:space="preserve"> </v>
      </c>
      <c r="W204" s="178" t="str">
        <f t="shared" si="108"/>
        <v xml:space="preserve"> </v>
      </c>
      <c r="X204" s="178" t="str">
        <f t="shared" si="109"/>
        <v xml:space="preserve"> </v>
      </c>
      <c r="Y204" s="178" t="str">
        <f t="shared" si="110"/>
        <v xml:space="preserve"> </v>
      </c>
      <c r="Z204" s="178" t="str">
        <f t="shared" si="111"/>
        <v xml:space="preserve"> </v>
      </c>
      <c r="AA204" s="178" t="str">
        <f t="shared" si="112"/>
        <v xml:space="preserve"> </v>
      </c>
      <c r="AB204" s="178" t="str">
        <f t="shared" si="113"/>
        <v xml:space="preserve"> </v>
      </c>
      <c r="AC204" s="178" t="str">
        <f t="shared" si="114"/>
        <v xml:space="preserve"> </v>
      </c>
      <c r="AD204" s="178" t="str">
        <f t="shared" si="115"/>
        <v xml:space="preserve"> </v>
      </c>
      <c r="AE204" s="178" t="str">
        <f t="shared" si="116"/>
        <v xml:space="preserve"> </v>
      </c>
      <c r="AF204" s="224" t="str">
        <f t="shared" si="117"/>
        <v xml:space="preserve"> </v>
      </c>
      <c r="AG204" s="224" t="str">
        <f t="shared" si="118"/>
        <v xml:space="preserve"> </v>
      </c>
      <c r="AH204" s="224" t="str">
        <f t="shared" si="119"/>
        <v xml:space="preserve"> </v>
      </c>
      <c r="AI204" s="224" t="str">
        <f t="shared" si="94"/>
        <v xml:space="preserve"> </v>
      </c>
      <c r="AJ204" s="224" t="str">
        <f t="shared" si="95"/>
        <v xml:space="preserve"> </v>
      </c>
      <c r="AK204" s="224" t="str">
        <f t="shared" si="120"/>
        <v xml:space="preserve"> </v>
      </c>
      <c r="AL204" s="224" t="str">
        <f>IF($A204="N/A"," ",IF(PV=1,0,'Pricing Inputs1'!R237))</f>
        <v xml:space="preserve"> </v>
      </c>
      <c r="AM204" s="313" t="str">
        <f t="shared" si="96"/>
        <v xml:space="preserve"> </v>
      </c>
      <c r="BQ204" t="str">
        <f t="shared" si="121"/>
        <v xml:space="preserve"> </v>
      </c>
      <c r="BR204" t="str">
        <f t="shared" si="122"/>
        <v xml:space="preserve"> </v>
      </c>
      <c r="BS204" t="str">
        <f t="shared" si="123"/>
        <v xml:space="preserve"> </v>
      </c>
    </row>
    <row r="205" spans="1:71" x14ac:dyDescent="0.2">
      <c r="A205" s="253" t="str">
        <f>IF(A204="N/A","N/A",IF(EDATE(A204,1)&gt;Inputs!$M$5,"N/A",EDATE(A204,1)))</f>
        <v>N/A</v>
      </c>
      <c r="B205" s="324" t="str">
        <f t="shared" si="97"/>
        <v xml:space="preserve"> </v>
      </c>
      <c r="C205" s="433" t="str">
        <f t="shared" si="98"/>
        <v xml:space="preserve"> </v>
      </c>
      <c r="D205" s="172" t="str">
        <f t="shared" si="99"/>
        <v xml:space="preserve"> </v>
      </c>
      <c r="E205" s="172" t="str">
        <f t="shared" si="100"/>
        <v xml:space="preserve"> </v>
      </c>
      <c r="F205" s="172" t="str">
        <f t="shared" si="101"/>
        <v xml:space="preserve"> </v>
      </c>
      <c r="G205" s="172" t="str">
        <f t="shared" si="102"/>
        <v xml:space="preserve"> </v>
      </c>
      <c r="H205" s="172" t="str">
        <f t="shared" si="103"/>
        <v xml:space="preserve"> </v>
      </c>
      <c r="I205" s="172" t="str">
        <f t="shared" si="104"/>
        <v xml:space="preserve"> </v>
      </c>
      <c r="J205" s="172" t="str">
        <f t="shared" si="105"/>
        <v xml:space="preserve"> </v>
      </c>
      <c r="K205" s="172" t="str">
        <f t="shared" si="106"/>
        <v xml:space="preserve"> </v>
      </c>
      <c r="L205" s="250" t="str">
        <f>IF($A205="N/A"," ",IF(Pricetype1=2,MAX(C205,0),IF(OR(Pricetype1=1,Pricetype1=4),IF(C205=0,0,(_xll.EURO(C205,Strikeprice1,0,0,($AH205+IF(Smile=TRUE,VLOOKUP(MAX(-5,Strikeprice1-C205),Volsmile,2),0)),($A205-DateToday)+15,IF(Pricetype1=1,1,0),0))),C205)))</f>
        <v xml:space="preserve"> </v>
      </c>
      <c r="M205" s="250" t="str">
        <f>IF($A205="N/A"," ",IF(Pricetype1=2,MAX(D205,0),IF(OR(Pricetype1=1,Pricetype1=4),IF(D205=0,0,(_xll.EURO(D205,Strikeprice1,0,0,($AH205+IF(Smile=TRUE,VLOOKUP(MAX(-5,Strikeprice1-D205),Volsmile,2),0)),($A205-DateToday)+15,IF(Pricetype1=1,1,0),0))),D205)))</f>
        <v xml:space="preserve"> </v>
      </c>
      <c r="N205" s="250" t="str">
        <f>IF($A205="N/A"," ",IF(Pricetype1=2,MAX(E205,0),IF(OR(Pricetype1=1,Pricetype1=4),IF(E205=0,0,(_xll.EURO(E205,Strikeprice1,0,0,($AK205+IF(Smile=TRUE,VLOOKUP(MAX(-5,Strikeprice1-E205),Volsmile,2),0)),($A205-DateToday)+15,IF(Pricetype1=1,1,0),0))),E205)))</f>
        <v xml:space="preserve"> </v>
      </c>
      <c r="O205" s="250" t="str">
        <f>IF($A205="N/A"," ",IF(Pricetype1=2,MAX(F205,0),IF(OR(Pricetype1=1,Pricetype1=4),IF(F205=0,0,(_xll.EURO(F205,Strikeprice1,0,0,($AK205+IF(Smile=TRUE,VLOOKUP(MAX(-5,Strikeprice1-F205),Volsmile,2),0)),($A205-DateToday)+15,IF(Pricetype1=1,1,0),0))),F205)))</f>
        <v xml:space="preserve"> </v>
      </c>
      <c r="P205" s="250" t="str">
        <f>IF($A205="N/A"," ",IF(Pricetype1=2,MAX(G205,0),IF(OR(Pricetype1=1,Pricetype1=4),IF(G205=0,0,(_xll.EURO(G205,Strikeprice1,0,0,($AK205+IF(Smile=TRUE,VLOOKUP(MAX(-5,Strikeprice1-G205),Volsmile,2),0)),($A205-DateToday)+15,IF(Pricetype1=1,1,0),0))),G205)))</f>
        <v xml:space="preserve"> </v>
      </c>
      <c r="Q205" s="250" t="str">
        <f>IF($A205="N/A"," ",IF(Pricetype1=2,MAX(H205,0),IF(OR(Pricetype1=1,Pricetype1=4),IF(H205=0,0,(_xll.EURO(H205,Strikeprice1,0,0,($AK205+IF(Smile=TRUE,VLOOKUP(MAX(-5,Strikeprice1-H205),Volsmile,2),0)),($A205-DateToday)+15,IF(Pricetype1=1,1,0),0))),H205)))</f>
        <v xml:space="preserve"> </v>
      </c>
      <c r="R205" s="250" t="str">
        <f>IF($A205="N/A"," ",IF(Pricetype1=2,MAX(I205,0),IF(OR(Pricetype1=1,Pricetype1=4),IF(I205=0,0,(_xll.EURO(I205,Strikeprice1,0,0,($AK205+IF(Smile=TRUE,VLOOKUP(MAX(-5,Strikeprice1-I205),Volsmile,2),0)),($A205-DateToday)+15,IF(Pricetype1=1,1,0),0))),I205)))</f>
        <v xml:space="preserve"> </v>
      </c>
      <c r="S205" s="250" t="str">
        <f>IF($A205="N/A"," ",IF(Pricetype1=2,MAX(J205,0),IF(OR(Pricetype1=1,Pricetype1=4),IF(J205=0,0,(_xll.EURO(J205,Strikeprice1,0,0,($AK205+IF(Smile=TRUE,VLOOKUP(MAX(-5,Strikeprice1-J205),Volsmile,2),0)),($A205-DateToday)+15,IF(Pricetype1=1,1,0),0))),J205)))</f>
        <v xml:space="preserve"> </v>
      </c>
      <c r="T205" s="250" t="str">
        <f>IF($A205="N/A"," ",IF(Pricetype1=2,MAX(K205,0),IF(OR(Pricetype1=1,Pricetype1=4),IF(K205=0,0,(_xll.EURO(K205,Strikeprice1,0,0,($AK205+IF(Smile=TRUE,VLOOKUP(MAX(-5,Strikeprice1-K205),Volsmile,2),0)),($A205-DateToday)+15,IF(Pricetype1=1,1,0),0))),K205)))</f>
        <v xml:space="preserve"> </v>
      </c>
      <c r="U205" s="177" t="str">
        <f t="shared" si="93"/>
        <v xml:space="preserve"> </v>
      </c>
      <c r="V205" s="178" t="str">
        <f t="shared" si="107"/>
        <v xml:space="preserve"> </v>
      </c>
      <c r="W205" s="178" t="str">
        <f t="shared" si="108"/>
        <v xml:space="preserve"> </v>
      </c>
      <c r="X205" s="178" t="str">
        <f t="shared" si="109"/>
        <v xml:space="preserve"> </v>
      </c>
      <c r="Y205" s="178" t="str">
        <f t="shared" si="110"/>
        <v xml:space="preserve"> </v>
      </c>
      <c r="Z205" s="178" t="str">
        <f t="shared" si="111"/>
        <v xml:space="preserve"> </v>
      </c>
      <c r="AA205" s="178" t="str">
        <f t="shared" si="112"/>
        <v xml:space="preserve"> </v>
      </c>
      <c r="AB205" s="178" t="str">
        <f t="shared" si="113"/>
        <v xml:space="preserve"> </v>
      </c>
      <c r="AC205" s="178" t="str">
        <f t="shared" si="114"/>
        <v xml:space="preserve"> </v>
      </c>
      <c r="AD205" s="178" t="str">
        <f t="shared" si="115"/>
        <v xml:space="preserve"> </v>
      </c>
      <c r="AE205" s="178" t="str">
        <f t="shared" si="116"/>
        <v xml:space="preserve"> </v>
      </c>
      <c r="AF205" s="224" t="str">
        <f t="shared" si="117"/>
        <v xml:space="preserve"> </v>
      </c>
      <c r="AG205" s="224" t="str">
        <f t="shared" si="118"/>
        <v xml:space="preserve"> </v>
      </c>
      <c r="AH205" s="224" t="str">
        <f t="shared" si="119"/>
        <v xml:space="preserve"> </v>
      </c>
      <c r="AI205" s="224" t="str">
        <f t="shared" si="94"/>
        <v xml:space="preserve"> </v>
      </c>
      <c r="AJ205" s="224" t="str">
        <f t="shared" si="95"/>
        <v xml:space="preserve"> </v>
      </c>
      <c r="AK205" s="224" t="str">
        <f t="shared" si="120"/>
        <v xml:space="preserve"> </v>
      </c>
      <c r="AL205" s="224" t="str">
        <f>IF($A205="N/A"," ",IF(PV=1,0,'Pricing Inputs1'!R238))</f>
        <v xml:space="preserve"> </v>
      </c>
      <c r="AM205" s="313" t="str">
        <f t="shared" si="96"/>
        <v xml:space="preserve"> </v>
      </c>
      <c r="BQ205" t="str">
        <f t="shared" si="121"/>
        <v xml:space="preserve"> </v>
      </c>
      <c r="BR205" t="str">
        <f t="shared" si="122"/>
        <v xml:space="preserve"> </v>
      </c>
      <c r="BS205" t="str">
        <f t="shared" si="123"/>
        <v xml:space="preserve"> </v>
      </c>
    </row>
    <row r="206" spans="1:71" x14ac:dyDescent="0.2">
      <c r="A206" s="253" t="str">
        <f>IF(A205="N/A","N/A",IF(EDATE(A205,1)&gt;Inputs!$M$5,"N/A",EDATE(A205,1)))</f>
        <v>N/A</v>
      </c>
      <c r="B206" s="324" t="str">
        <f t="shared" si="97"/>
        <v xml:space="preserve"> </v>
      </c>
      <c r="C206" s="433" t="str">
        <f t="shared" si="98"/>
        <v xml:space="preserve"> </v>
      </c>
      <c r="D206" s="172" t="str">
        <f t="shared" si="99"/>
        <v xml:space="preserve"> </v>
      </c>
      <c r="E206" s="172" t="str">
        <f t="shared" si="100"/>
        <v xml:space="preserve"> </v>
      </c>
      <c r="F206" s="172" t="str">
        <f t="shared" si="101"/>
        <v xml:space="preserve"> </v>
      </c>
      <c r="G206" s="172" t="str">
        <f t="shared" si="102"/>
        <v xml:space="preserve"> </v>
      </c>
      <c r="H206" s="172" t="str">
        <f t="shared" si="103"/>
        <v xml:space="preserve"> </v>
      </c>
      <c r="I206" s="172" t="str">
        <f t="shared" si="104"/>
        <v xml:space="preserve"> </v>
      </c>
      <c r="J206" s="172" t="str">
        <f t="shared" si="105"/>
        <v xml:space="preserve"> </v>
      </c>
      <c r="K206" s="172" t="str">
        <f t="shared" si="106"/>
        <v xml:space="preserve"> </v>
      </c>
      <c r="L206" s="250" t="str">
        <f>IF($A206="N/A"," ",IF(Pricetype1=2,MAX(C206,0),IF(OR(Pricetype1=1,Pricetype1=4),IF(C206=0,0,(_xll.EURO(C206,Strikeprice1,0,0,($AH206+IF(Smile=TRUE,VLOOKUP(MAX(-5,Strikeprice1-C206),Volsmile,2),0)),($A206-DateToday)+15,IF(Pricetype1=1,1,0),0))),C206)))</f>
        <v xml:space="preserve"> </v>
      </c>
      <c r="M206" s="250" t="str">
        <f>IF($A206="N/A"," ",IF(Pricetype1=2,MAX(D206,0),IF(OR(Pricetype1=1,Pricetype1=4),IF(D206=0,0,(_xll.EURO(D206,Strikeprice1,0,0,($AH206+IF(Smile=TRUE,VLOOKUP(MAX(-5,Strikeprice1-D206),Volsmile,2),0)),($A206-DateToday)+15,IF(Pricetype1=1,1,0),0))),D206)))</f>
        <v xml:space="preserve"> </v>
      </c>
      <c r="N206" s="250" t="str">
        <f>IF($A206="N/A"," ",IF(Pricetype1=2,MAX(E206,0),IF(OR(Pricetype1=1,Pricetype1=4),IF(E206=0,0,(_xll.EURO(E206,Strikeprice1,0,0,($AK206+IF(Smile=TRUE,VLOOKUP(MAX(-5,Strikeprice1-E206),Volsmile,2),0)),($A206-DateToday)+15,IF(Pricetype1=1,1,0),0))),E206)))</f>
        <v xml:space="preserve"> </v>
      </c>
      <c r="O206" s="250" t="str">
        <f>IF($A206="N/A"," ",IF(Pricetype1=2,MAX(F206,0),IF(OR(Pricetype1=1,Pricetype1=4),IF(F206=0,0,(_xll.EURO(F206,Strikeprice1,0,0,($AK206+IF(Smile=TRUE,VLOOKUP(MAX(-5,Strikeprice1-F206),Volsmile,2),0)),($A206-DateToday)+15,IF(Pricetype1=1,1,0),0))),F206)))</f>
        <v xml:space="preserve"> </v>
      </c>
      <c r="P206" s="250" t="str">
        <f>IF($A206="N/A"," ",IF(Pricetype1=2,MAX(G206,0),IF(OR(Pricetype1=1,Pricetype1=4),IF(G206=0,0,(_xll.EURO(G206,Strikeprice1,0,0,($AK206+IF(Smile=TRUE,VLOOKUP(MAX(-5,Strikeprice1-G206),Volsmile,2),0)),($A206-DateToday)+15,IF(Pricetype1=1,1,0),0))),G206)))</f>
        <v xml:space="preserve"> </v>
      </c>
      <c r="Q206" s="250" t="str">
        <f>IF($A206="N/A"," ",IF(Pricetype1=2,MAX(H206,0),IF(OR(Pricetype1=1,Pricetype1=4),IF(H206=0,0,(_xll.EURO(H206,Strikeprice1,0,0,($AK206+IF(Smile=TRUE,VLOOKUP(MAX(-5,Strikeprice1-H206),Volsmile,2),0)),($A206-DateToday)+15,IF(Pricetype1=1,1,0),0))),H206)))</f>
        <v xml:space="preserve"> </v>
      </c>
      <c r="R206" s="250" t="str">
        <f>IF($A206="N/A"," ",IF(Pricetype1=2,MAX(I206,0),IF(OR(Pricetype1=1,Pricetype1=4),IF(I206=0,0,(_xll.EURO(I206,Strikeprice1,0,0,($AK206+IF(Smile=TRUE,VLOOKUP(MAX(-5,Strikeprice1-I206),Volsmile,2),0)),($A206-DateToday)+15,IF(Pricetype1=1,1,0),0))),I206)))</f>
        <v xml:space="preserve"> </v>
      </c>
      <c r="S206" s="250" t="str">
        <f>IF($A206="N/A"," ",IF(Pricetype1=2,MAX(J206,0),IF(OR(Pricetype1=1,Pricetype1=4),IF(J206=0,0,(_xll.EURO(J206,Strikeprice1,0,0,($AK206+IF(Smile=TRUE,VLOOKUP(MAX(-5,Strikeprice1-J206),Volsmile,2),0)),($A206-DateToday)+15,IF(Pricetype1=1,1,0),0))),J206)))</f>
        <v xml:space="preserve"> </v>
      </c>
      <c r="T206" s="250" t="str">
        <f>IF($A206="N/A"," ",IF(Pricetype1=2,MAX(K206,0),IF(OR(Pricetype1=1,Pricetype1=4),IF(K206=0,0,(_xll.EURO(K206,Strikeprice1,0,0,($AK206+IF(Smile=TRUE,VLOOKUP(MAX(-5,Strikeprice1-K206),Volsmile,2),0)),($A206-DateToday)+15,IF(Pricetype1=1,1,0),0))),K206)))</f>
        <v xml:space="preserve"> </v>
      </c>
      <c r="U206" s="177" t="str">
        <f t="shared" si="93"/>
        <v xml:space="preserve"> </v>
      </c>
      <c r="V206" s="178" t="str">
        <f t="shared" si="107"/>
        <v xml:space="preserve"> </v>
      </c>
      <c r="W206" s="178" t="str">
        <f t="shared" si="108"/>
        <v xml:space="preserve"> </v>
      </c>
      <c r="X206" s="178" t="str">
        <f t="shared" si="109"/>
        <v xml:space="preserve"> </v>
      </c>
      <c r="Y206" s="178" t="str">
        <f t="shared" si="110"/>
        <v xml:space="preserve"> </v>
      </c>
      <c r="Z206" s="178" t="str">
        <f t="shared" si="111"/>
        <v xml:space="preserve"> </v>
      </c>
      <c r="AA206" s="178" t="str">
        <f t="shared" si="112"/>
        <v xml:space="preserve"> </v>
      </c>
      <c r="AB206" s="178" t="str">
        <f t="shared" si="113"/>
        <v xml:space="preserve"> </v>
      </c>
      <c r="AC206" s="178" t="str">
        <f t="shared" si="114"/>
        <v xml:space="preserve"> </v>
      </c>
      <c r="AD206" s="178" t="str">
        <f t="shared" si="115"/>
        <v xml:space="preserve"> </v>
      </c>
      <c r="AE206" s="178" t="str">
        <f t="shared" si="116"/>
        <v xml:space="preserve"> </v>
      </c>
      <c r="AF206" s="224" t="str">
        <f t="shared" si="117"/>
        <v xml:space="preserve"> </v>
      </c>
      <c r="AG206" s="224" t="str">
        <f t="shared" si="118"/>
        <v xml:space="preserve"> </v>
      </c>
      <c r="AH206" s="224" t="str">
        <f t="shared" si="119"/>
        <v xml:space="preserve"> </v>
      </c>
      <c r="AI206" s="224" t="str">
        <f t="shared" si="94"/>
        <v xml:space="preserve"> </v>
      </c>
      <c r="AJ206" s="224" t="str">
        <f t="shared" si="95"/>
        <v xml:space="preserve"> </v>
      </c>
      <c r="AK206" s="224" t="str">
        <f t="shared" si="120"/>
        <v xml:space="preserve"> </v>
      </c>
      <c r="AL206" s="224" t="str">
        <f>IF($A206="N/A"," ",IF(PV=1,0,'Pricing Inputs1'!R239))</f>
        <v xml:space="preserve"> </v>
      </c>
      <c r="AM206" s="313" t="str">
        <f t="shared" si="96"/>
        <v xml:space="preserve"> </v>
      </c>
      <c r="BQ206" t="str">
        <f t="shared" si="121"/>
        <v xml:space="preserve"> </v>
      </c>
      <c r="BR206" t="str">
        <f t="shared" si="122"/>
        <v xml:space="preserve"> </v>
      </c>
      <c r="BS206" t="str">
        <f t="shared" si="123"/>
        <v xml:space="preserve"> </v>
      </c>
    </row>
    <row r="207" spans="1:71" x14ac:dyDescent="0.2">
      <c r="A207" s="253" t="str">
        <f>IF(A206="N/A","N/A",IF(EDATE(A206,1)&gt;Inputs!$M$5,"N/A",EDATE(A206,1)))</f>
        <v>N/A</v>
      </c>
      <c r="B207" s="324" t="str">
        <f t="shared" si="97"/>
        <v xml:space="preserve"> </v>
      </c>
      <c r="C207" s="433" t="str">
        <f t="shared" si="98"/>
        <v xml:space="preserve"> </v>
      </c>
      <c r="D207" s="172" t="str">
        <f t="shared" si="99"/>
        <v xml:space="preserve"> </v>
      </c>
      <c r="E207" s="172" t="str">
        <f t="shared" si="100"/>
        <v xml:space="preserve"> </v>
      </c>
      <c r="F207" s="172" t="str">
        <f t="shared" si="101"/>
        <v xml:space="preserve"> </v>
      </c>
      <c r="G207" s="172" t="str">
        <f t="shared" si="102"/>
        <v xml:space="preserve"> </v>
      </c>
      <c r="H207" s="172" t="str">
        <f t="shared" si="103"/>
        <v xml:space="preserve"> </v>
      </c>
      <c r="I207" s="172" t="str">
        <f t="shared" si="104"/>
        <v xml:space="preserve"> </v>
      </c>
      <c r="J207" s="172" t="str">
        <f t="shared" si="105"/>
        <v xml:space="preserve"> </v>
      </c>
      <c r="K207" s="172" t="str">
        <f t="shared" si="106"/>
        <v xml:space="preserve"> </v>
      </c>
      <c r="L207" s="250" t="str">
        <f>IF($A207="N/A"," ",IF(Pricetype1=2,MAX(C207,0),IF(OR(Pricetype1=1,Pricetype1=4),IF(C207=0,0,(_xll.EURO(C207,Strikeprice1,0,0,($AH207+IF(Smile=TRUE,VLOOKUP(MAX(-5,Strikeprice1-C207),Volsmile,2),0)),($A207-DateToday)+15,IF(Pricetype1=1,1,0),0))),C207)))</f>
        <v xml:space="preserve"> </v>
      </c>
      <c r="M207" s="250" t="str">
        <f>IF($A207="N/A"," ",IF(Pricetype1=2,MAX(D207,0),IF(OR(Pricetype1=1,Pricetype1=4),IF(D207=0,0,(_xll.EURO(D207,Strikeprice1,0,0,($AH207+IF(Smile=TRUE,VLOOKUP(MAX(-5,Strikeprice1-D207),Volsmile,2),0)),($A207-DateToday)+15,IF(Pricetype1=1,1,0),0))),D207)))</f>
        <v xml:space="preserve"> </v>
      </c>
      <c r="N207" s="250" t="str">
        <f>IF($A207="N/A"," ",IF(Pricetype1=2,MAX(E207,0),IF(OR(Pricetype1=1,Pricetype1=4),IF(E207=0,0,(_xll.EURO(E207,Strikeprice1,0,0,($AK207+IF(Smile=TRUE,VLOOKUP(MAX(-5,Strikeprice1-E207),Volsmile,2),0)),($A207-DateToday)+15,IF(Pricetype1=1,1,0),0))),E207)))</f>
        <v xml:space="preserve"> </v>
      </c>
      <c r="O207" s="250" t="str">
        <f>IF($A207="N/A"," ",IF(Pricetype1=2,MAX(F207,0),IF(OR(Pricetype1=1,Pricetype1=4),IF(F207=0,0,(_xll.EURO(F207,Strikeprice1,0,0,($AK207+IF(Smile=TRUE,VLOOKUP(MAX(-5,Strikeprice1-F207),Volsmile,2),0)),($A207-DateToday)+15,IF(Pricetype1=1,1,0),0))),F207)))</f>
        <v xml:space="preserve"> </v>
      </c>
      <c r="P207" s="250" t="str">
        <f>IF($A207="N/A"," ",IF(Pricetype1=2,MAX(G207,0),IF(OR(Pricetype1=1,Pricetype1=4),IF(G207=0,0,(_xll.EURO(G207,Strikeprice1,0,0,($AK207+IF(Smile=TRUE,VLOOKUP(MAX(-5,Strikeprice1-G207),Volsmile,2),0)),($A207-DateToday)+15,IF(Pricetype1=1,1,0),0))),G207)))</f>
        <v xml:space="preserve"> </v>
      </c>
      <c r="Q207" s="250" t="str">
        <f>IF($A207="N/A"," ",IF(Pricetype1=2,MAX(H207,0),IF(OR(Pricetype1=1,Pricetype1=4),IF(H207=0,0,(_xll.EURO(H207,Strikeprice1,0,0,($AK207+IF(Smile=TRUE,VLOOKUP(MAX(-5,Strikeprice1-H207),Volsmile,2),0)),($A207-DateToday)+15,IF(Pricetype1=1,1,0),0))),H207)))</f>
        <v xml:space="preserve"> </v>
      </c>
      <c r="R207" s="250" t="str">
        <f>IF($A207="N/A"," ",IF(Pricetype1=2,MAX(I207,0),IF(OR(Pricetype1=1,Pricetype1=4),IF(I207=0,0,(_xll.EURO(I207,Strikeprice1,0,0,($AK207+IF(Smile=TRUE,VLOOKUP(MAX(-5,Strikeprice1-I207),Volsmile,2),0)),($A207-DateToday)+15,IF(Pricetype1=1,1,0),0))),I207)))</f>
        <v xml:space="preserve"> </v>
      </c>
      <c r="S207" s="250" t="str">
        <f>IF($A207="N/A"," ",IF(Pricetype1=2,MAX(J207,0),IF(OR(Pricetype1=1,Pricetype1=4),IF(J207=0,0,(_xll.EURO(J207,Strikeprice1,0,0,($AK207+IF(Smile=TRUE,VLOOKUP(MAX(-5,Strikeprice1-J207),Volsmile,2),0)),($A207-DateToday)+15,IF(Pricetype1=1,1,0),0))),J207)))</f>
        <v xml:space="preserve"> </v>
      </c>
      <c r="T207" s="250" t="str">
        <f>IF($A207="N/A"," ",IF(Pricetype1=2,MAX(K207,0),IF(OR(Pricetype1=1,Pricetype1=4),IF(K207=0,0,(_xll.EURO(K207,Strikeprice1,0,0,($AK207+IF(Smile=TRUE,VLOOKUP(MAX(-5,Strikeprice1-K207),Volsmile,2),0)),($A207-DateToday)+15,IF(Pricetype1=1,1,0),0))),K207)))</f>
        <v xml:space="preserve"> </v>
      </c>
      <c r="U207" s="177" t="str">
        <f t="shared" si="93"/>
        <v xml:space="preserve"> </v>
      </c>
      <c r="V207" s="178" t="str">
        <f t="shared" si="107"/>
        <v xml:space="preserve"> </v>
      </c>
      <c r="W207" s="178" t="str">
        <f t="shared" si="108"/>
        <v xml:space="preserve"> </v>
      </c>
      <c r="X207" s="178" t="str">
        <f t="shared" si="109"/>
        <v xml:space="preserve"> </v>
      </c>
      <c r="Y207" s="178" t="str">
        <f t="shared" si="110"/>
        <v xml:space="preserve"> </v>
      </c>
      <c r="Z207" s="178" t="str">
        <f t="shared" si="111"/>
        <v xml:space="preserve"> </v>
      </c>
      <c r="AA207" s="178" t="str">
        <f t="shared" si="112"/>
        <v xml:space="preserve"> </v>
      </c>
      <c r="AB207" s="178" t="str">
        <f t="shared" si="113"/>
        <v xml:space="preserve"> </v>
      </c>
      <c r="AC207" s="178" t="str">
        <f t="shared" si="114"/>
        <v xml:space="preserve"> </v>
      </c>
      <c r="AD207" s="178" t="str">
        <f t="shared" si="115"/>
        <v xml:space="preserve"> </v>
      </c>
      <c r="AE207" s="178" t="str">
        <f t="shared" si="116"/>
        <v xml:space="preserve"> </v>
      </c>
      <c r="AF207" s="224" t="str">
        <f t="shared" si="117"/>
        <v xml:space="preserve"> </v>
      </c>
      <c r="AG207" s="224" t="str">
        <f t="shared" si="118"/>
        <v xml:space="preserve"> </v>
      </c>
      <c r="AH207" s="224" t="str">
        <f t="shared" si="119"/>
        <v xml:space="preserve"> </v>
      </c>
      <c r="AI207" s="224" t="str">
        <f t="shared" si="94"/>
        <v xml:space="preserve"> </v>
      </c>
      <c r="AJ207" s="224" t="str">
        <f t="shared" si="95"/>
        <v xml:space="preserve"> </v>
      </c>
      <c r="AK207" s="224" t="str">
        <f t="shared" si="120"/>
        <v xml:space="preserve"> </v>
      </c>
      <c r="AL207" s="224" t="str">
        <f>IF($A207="N/A"," ",IF(PV=1,0,'Pricing Inputs1'!R240))</f>
        <v xml:space="preserve"> </v>
      </c>
      <c r="AM207" s="313" t="str">
        <f t="shared" si="96"/>
        <v xml:space="preserve"> </v>
      </c>
      <c r="BQ207" t="str">
        <f t="shared" si="121"/>
        <v xml:space="preserve"> </v>
      </c>
      <c r="BR207" t="str">
        <f t="shared" si="122"/>
        <v xml:space="preserve"> </v>
      </c>
      <c r="BS207" t="str">
        <f t="shared" si="123"/>
        <v xml:space="preserve"> </v>
      </c>
    </row>
    <row r="208" spans="1:71" x14ac:dyDescent="0.2">
      <c r="A208" s="253" t="str">
        <f>IF(A207="N/A","N/A",IF(EDATE(A207,1)&gt;Inputs!$M$5,"N/A",EDATE(A207,1)))</f>
        <v>N/A</v>
      </c>
      <c r="B208" s="324" t="str">
        <f t="shared" si="97"/>
        <v xml:space="preserve"> </v>
      </c>
      <c r="C208" s="433" t="str">
        <f t="shared" si="98"/>
        <v xml:space="preserve"> </v>
      </c>
      <c r="D208" s="172" t="str">
        <f t="shared" si="99"/>
        <v xml:space="preserve"> </v>
      </c>
      <c r="E208" s="172" t="str">
        <f t="shared" si="100"/>
        <v xml:space="preserve"> </v>
      </c>
      <c r="F208" s="172" t="str">
        <f t="shared" si="101"/>
        <v xml:space="preserve"> </v>
      </c>
      <c r="G208" s="172" t="str">
        <f t="shared" si="102"/>
        <v xml:space="preserve"> </v>
      </c>
      <c r="H208" s="172" t="str">
        <f t="shared" si="103"/>
        <v xml:space="preserve"> </v>
      </c>
      <c r="I208" s="172" t="str">
        <f t="shared" si="104"/>
        <v xml:space="preserve"> </v>
      </c>
      <c r="J208" s="172" t="str">
        <f t="shared" si="105"/>
        <v xml:space="preserve"> </v>
      </c>
      <c r="K208" s="172" t="str">
        <f t="shared" si="106"/>
        <v xml:space="preserve"> </v>
      </c>
      <c r="L208" s="250" t="str">
        <f>IF($A208="N/A"," ",IF(Pricetype1=2,MAX(C208,0),IF(OR(Pricetype1=1,Pricetype1=4),IF(C208=0,0,(_xll.EURO(C208,Strikeprice1,0,0,($AH208+IF(Smile=TRUE,VLOOKUP(MAX(-5,Strikeprice1-C208),Volsmile,2),0)),($A208-DateToday)+15,IF(Pricetype1=1,1,0),0))),C208)))</f>
        <v xml:space="preserve"> </v>
      </c>
      <c r="M208" s="250" t="str">
        <f>IF($A208="N/A"," ",IF(Pricetype1=2,MAX(D208,0),IF(OR(Pricetype1=1,Pricetype1=4),IF(D208=0,0,(_xll.EURO(D208,Strikeprice1,0,0,($AH208+IF(Smile=TRUE,VLOOKUP(MAX(-5,Strikeprice1-D208),Volsmile,2),0)),($A208-DateToday)+15,IF(Pricetype1=1,1,0),0))),D208)))</f>
        <v xml:space="preserve"> </v>
      </c>
      <c r="N208" s="250" t="str">
        <f>IF($A208="N/A"," ",IF(Pricetype1=2,MAX(E208,0),IF(OR(Pricetype1=1,Pricetype1=4),IF(E208=0,0,(_xll.EURO(E208,Strikeprice1,0,0,($AK208+IF(Smile=TRUE,VLOOKUP(MAX(-5,Strikeprice1-E208),Volsmile,2),0)),($A208-DateToday)+15,IF(Pricetype1=1,1,0),0))),E208)))</f>
        <v xml:space="preserve"> </v>
      </c>
      <c r="O208" s="250" t="str">
        <f>IF($A208="N/A"," ",IF(Pricetype1=2,MAX(F208,0),IF(OR(Pricetype1=1,Pricetype1=4),IF(F208=0,0,(_xll.EURO(F208,Strikeprice1,0,0,($AK208+IF(Smile=TRUE,VLOOKUP(MAX(-5,Strikeprice1-F208),Volsmile,2),0)),($A208-DateToday)+15,IF(Pricetype1=1,1,0),0))),F208)))</f>
        <v xml:space="preserve"> </v>
      </c>
      <c r="P208" s="250" t="str">
        <f>IF($A208="N/A"," ",IF(Pricetype1=2,MAX(G208,0),IF(OR(Pricetype1=1,Pricetype1=4),IF(G208=0,0,(_xll.EURO(G208,Strikeprice1,0,0,($AK208+IF(Smile=TRUE,VLOOKUP(MAX(-5,Strikeprice1-G208),Volsmile,2),0)),($A208-DateToday)+15,IF(Pricetype1=1,1,0),0))),G208)))</f>
        <v xml:space="preserve"> </v>
      </c>
      <c r="Q208" s="250" t="str">
        <f>IF($A208="N/A"," ",IF(Pricetype1=2,MAX(H208,0),IF(OR(Pricetype1=1,Pricetype1=4),IF(H208=0,0,(_xll.EURO(H208,Strikeprice1,0,0,($AK208+IF(Smile=TRUE,VLOOKUP(MAX(-5,Strikeprice1-H208),Volsmile,2),0)),($A208-DateToday)+15,IF(Pricetype1=1,1,0),0))),H208)))</f>
        <v xml:space="preserve"> </v>
      </c>
      <c r="R208" s="250" t="str">
        <f>IF($A208="N/A"," ",IF(Pricetype1=2,MAX(I208,0),IF(OR(Pricetype1=1,Pricetype1=4),IF(I208=0,0,(_xll.EURO(I208,Strikeprice1,0,0,($AK208+IF(Smile=TRUE,VLOOKUP(MAX(-5,Strikeprice1-I208),Volsmile,2),0)),($A208-DateToday)+15,IF(Pricetype1=1,1,0),0))),I208)))</f>
        <v xml:space="preserve"> </v>
      </c>
      <c r="S208" s="250" t="str">
        <f>IF($A208="N/A"," ",IF(Pricetype1=2,MAX(J208,0),IF(OR(Pricetype1=1,Pricetype1=4),IF(J208=0,0,(_xll.EURO(J208,Strikeprice1,0,0,($AK208+IF(Smile=TRUE,VLOOKUP(MAX(-5,Strikeprice1-J208),Volsmile,2),0)),($A208-DateToday)+15,IF(Pricetype1=1,1,0),0))),J208)))</f>
        <v xml:space="preserve"> </v>
      </c>
      <c r="T208" s="250" t="str">
        <f>IF($A208="N/A"," ",IF(Pricetype1=2,MAX(K208,0),IF(OR(Pricetype1=1,Pricetype1=4),IF(K208=0,0,(_xll.EURO(K208,Strikeprice1,0,0,($AK208+IF(Smile=TRUE,VLOOKUP(MAX(-5,Strikeprice1-K208),Volsmile,2),0)),($A208-DateToday)+15,IF(Pricetype1=1,1,0),0))),K208)))</f>
        <v xml:space="preserve"> </v>
      </c>
      <c r="U208" s="177" t="str">
        <f t="shared" si="93"/>
        <v xml:space="preserve"> </v>
      </c>
      <c r="V208" s="178" t="str">
        <f t="shared" si="107"/>
        <v xml:space="preserve"> </v>
      </c>
      <c r="W208" s="178" t="str">
        <f t="shared" si="108"/>
        <v xml:space="preserve"> </v>
      </c>
      <c r="X208" s="178" t="str">
        <f t="shared" si="109"/>
        <v xml:space="preserve"> </v>
      </c>
      <c r="Y208" s="178" t="str">
        <f t="shared" si="110"/>
        <v xml:space="preserve"> </v>
      </c>
      <c r="Z208" s="178" t="str">
        <f t="shared" si="111"/>
        <v xml:space="preserve"> </v>
      </c>
      <c r="AA208" s="178" t="str">
        <f t="shared" si="112"/>
        <v xml:space="preserve"> </v>
      </c>
      <c r="AB208" s="178" t="str">
        <f t="shared" si="113"/>
        <v xml:space="preserve"> </v>
      </c>
      <c r="AC208" s="178" t="str">
        <f t="shared" si="114"/>
        <v xml:space="preserve"> </v>
      </c>
      <c r="AD208" s="178" t="str">
        <f t="shared" si="115"/>
        <v xml:space="preserve"> </v>
      </c>
      <c r="AE208" s="178" t="str">
        <f t="shared" si="116"/>
        <v xml:space="preserve"> </v>
      </c>
      <c r="AF208" s="224" t="str">
        <f t="shared" si="117"/>
        <v xml:space="preserve"> </v>
      </c>
      <c r="AG208" s="224" t="str">
        <f t="shared" si="118"/>
        <v xml:space="preserve"> </v>
      </c>
      <c r="AH208" s="224" t="str">
        <f t="shared" si="119"/>
        <v xml:space="preserve"> </v>
      </c>
      <c r="AI208" s="224" t="str">
        <f t="shared" si="94"/>
        <v xml:space="preserve"> </v>
      </c>
      <c r="AJ208" s="224" t="str">
        <f t="shared" si="95"/>
        <v xml:space="preserve"> </v>
      </c>
      <c r="AK208" s="224" t="str">
        <f t="shared" si="120"/>
        <v xml:space="preserve"> </v>
      </c>
      <c r="AL208" s="224" t="str">
        <f>IF($A208="N/A"," ",IF(PV=1,0,'Pricing Inputs1'!R241))</f>
        <v xml:space="preserve"> </v>
      </c>
      <c r="AM208" s="313" t="str">
        <f t="shared" si="96"/>
        <v xml:space="preserve"> </v>
      </c>
      <c r="BQ208" t="str">
        <f t="shared" si="121"/>
        <v xml:space="preserve"> </v>
      </c>
      <c r="BR208" t="str">
        <f t="shared" si="122"/>
        <v xml:space="preserve"> </v>
      </c>
      <c r="BS208" t="str">
        <f t="shared" si="123"/>
        <v xml:space="preserve"> </v>
      </c>
    </row>
    <row r="209" spans="1:71" x14ac:dyDescent="0.2">
      <c r="A209" s="253" t="str">
        <f>IF(A208="N/A","N/A",IF(EDATE(A208,1)&gt;Inputs!$M$5,"N/A",EDATE(A208,1)))</f>
        <v>N/A</v>
      </c>
      <c r="B209" s="324" t="str">
        <f t="shared" si="97"/>
        <v xml:space="preserve"> </v>
      </c>
      <c r="C209" s="433" t="str">
        <f t="shared" si="98"/>
        <v xml:space="preserve"> </v>
      </c>
      <c r="D209" s="172" t="str">
        <f t="shared" si="99"/>
        <v xml:space="preserve"> </v>
      </c>
      <c r="E209" s="172" t="str">
        <f t="shared" si="100"/>
        <v xml:space="preserve"> </v>
      </c>
      <c r="F209" s="172" t="str">
        <f t="shared" si="101"/>
        <v xml:space="preserve"> </v>
      </c>
      <c r="G209" s="172" t="str">
        <f t="shared" si="102"/>
        <v xml:space="preserve"> </v>
      </c>
      <c r="H209" s="172" t="str">
        <f t="shared" si="103"/>
        <v xml:space="preserve"> </v>
      </c>
      <c r="I209" s="172" t="str">
        <f t="shared" si="104"/>
        <v xml:space="preserve"> </v>
      </c>
      <c r="J209" s="172" t="str">
        <f t="shared" si="105"/>
        <v xml:space="preserve"> </v>
      </c>
      <c r="K209" s="172" t="str">
        <f t="shared" si="106"/>
        <v xml:space="preserve"> </v>
      </c>
      <c r="L209" s="250" t="str">
        <f>IF($A209="N/A"," ",IF(Pricetype1=2,MAX(C209,0),IF(OR(Pricetype1=1,Pricetype1=4),IF(C209=0,0,(_xll.EURO(C209,Strikeprice1,0,0,($AH209+IF(Smile=TRUE,VLOOKUP(MAX(-5,Strikeprice1-C209),Volsmile,2),0)),($A209-DateToday)+15,IF(Pricetype1=1,1,0),0))),C209)))</f>
        <v xml:space="preserve"> </v>
      </c>
      <c r="M209" s="250" t="str">
        <f>IF($A209="N/A"," ",IF(Pricetype1=2,MAX(D209,0),IF(OR(Pricetype1=1,Pricetype1=4),IF(D209=0,0,(_xll.EURO(D209,Strikeprice1,0,0,($AH209+IF(Smile=TRUE,VLOOKUP(MAX(-5,Strikeprice1-D209),Volsmile,2),0)),($A209-DateToday)+15,IF(Pricetype1=1,1,0),0))),D209)))</f>
        <v xml:space="preserve"> </v>
      </c>
      <c r="N209" s="250" t="str">
        <f>IF($A209="N/A"," ",IF(Pricetype1=2,MAX(E209,0),IF(OR(Pricetype1=1,Pricetype1=4),IF(E209=0,0,(_xll.EURO(E209,Strikeprice1,0,0,($AK209+IF(Smile=TRUE,VLOOKUP(MAX(-5,Strikeprice1-E209),Volsmile,2),0)),($A209-DateToday)+15,IF(Pricetype1=1,1,0),0))),E209)))</f>
        <v xml:space="preserve"> </v>
      </c>
      <c r="O209" s="250" t="str">
        <f>IF($A209="N/A"," ",IF(Pricetype1=2,MAX(F209,0),IF(OR(Pricetype1=1,Pricetype1=4),IF(F209=0,0,(_xll.EURO(F209,Strikeprice1,0,0,($AK209+IF(Smile=TRUE,VLOOKUP(MAX(-5,Strikeprice1-F209),Volsmile,2),0)),($A209-DateToday)+15,IF(Pricetype1=1,1,0),0))),F209)))</f>
        <v xml:space="preserve"> </v>
      </c>
      <c r="P209" s="250" t="str">
        <f>IF($A209="N/A"," ",IF(Pricetype1=2,MAX(G209,0),IF(OR(Pricetype1=1,Pricetype1=4),IF(G209=0,0,(_xll.EURO(G209,Strikeprice1,0,0,($AK209+IF(Smile=TRUE,VLOOKUP(MAX(-5,Strikeprice1-G209),Volsmile,2),0)),($A209-DateToday)+15,IF(Pricetype1=1,1,0),0))),G209)))</f>
        <v xml:space="preserve"> </v>
      </c>
      <c r="Q209" s="250" t="str">
        <f>IF($A209="N/A"," ",IF(Pricetype1=2,MAX(H209,0),IF(OR(Pricetype1=1,Pricetype1=4),IF(H209=0,0,(_xll.EURO(H209,Strikeprice1,0,0,($AK209+IF(Smile=TRUE,VLOOKUP(MAX(-5,Strikeprice1-H209),Volsmile,2),0)),($A209-DateToday)+15,IF(Pricetype1=1,1,0),0))),H209)))</f>
        <v xml:space="preserve"> </v>
      </c>
      <c r="R209" s="250" t="str">
        <f>IF($A209="N/A"," ",IF(Pricetype1=2,MAX(I209,0),IF(OR(Pricetype1=1,Pricetype1=4),IF(I209=0,0,(_xll.EURO(I209,Strikeprice1,0,0,($AK209+IF(Smile=TRUE,VLOOKUP(MAX(-5,Strikeprice1-I209),Volsmile,2),0)),($A209-DateToday)+15,IF(Pricetype1=1,1,0),0))),I209)))</f>
        <v xml:space="preserve"> </v>
      </c>
      <c r="S209" s="250" t="str">
        <f>IF($A209="N/A"," ",IF(Pricetype1=2,MAX(J209,0),IF(OR(Pricetype1=1,Pricetype1=4),IF(J209=0,0,(_xll.EURO(J209,Strikeprice1,0,0,($AK209+IF(Smile=TRUE,VLOOKUP(MAX(-5,Strikeprice1-J209),Volsmile,2),0)),($A209-DateToday)+15,IF(Pricetype1=1,1,0),0))),J209)))</f>
        <v xml:space="preserve"> </v>
      </c>
      <c r="T209" s="250" t="str">
        <f>IF($A209="N/A"," ",IF(Pricetype1=2,MAX(K209,0),IF(OR(Pricetype1=1,Pricetype1=4),IF(K209=0,0,(_xll.EURO(K209,Strikeprice1,0,0,($AK209+IF(Smile=TRUE,VLOOKUP(MAX(-5,Strikeprice1-K209),Volsmile,2),0)),($A209-DateToday)+15,IF(Pricetype1=1,1,0),0))),K209)))</f>
        <v xml:space="preserve"> </v>
      </c>
      <c r="U209" s="177" t="str">
        <f t="shared" si="93"/>
        <v xml:space="preserve"> </v>
      </c>
      <c r="V209" s="178" t="str">
        <f t="shared" si="107"/>
        <v xml:space="preserve"> </v>
      </c>
      <c r="W209" s="178" t="str">
        <f t="shared" si="108"/>
        <v xml:space="preserve"> </v>
      </c>
      <c r="X209" s="178" t="str">
        <f t="shared" si="109"/>
        <v xml:space="preserve"> </v>
      </c>
      <c r="Y209" s="178" t="str">
        <f t="shared" si="110"/>
        <v xml:space="preserve"> </v>
      </c>
      <c r="Z209" s="178" t="str">
        <f t="shared" si="111"/>
        <v xml:space="preserve"> </v>
      </c>
      <c r="AA209" s="178" t="str">
        <f t="shared" si="112"/>
        <v xml:space="preserve"> </v>
      </c>
      <c r="AB209" s="178" t="str">
        <f t="shared" si="113"/>
        <v xml:space="preserve"> </v>
      </c>
      <c r="AC209" s="178" t="str">
        <f t="shared" si="114"/>
        <v xml:space="preserve"> </v>
      </c>
      <c r="AD209" s="178" t="str">
        <f t="shared" si="115"/>
        <v xml:space="preserve"> </v>
      </c>
      <c r="AE209" s="178" t="str">
        <f t="shared" si="116"/>
        <v xml:space="preserve"> </v>
      </c>
      <c r="AF209" s="224" t="str">
        <f t="shared" si="117"/>
        <v xml:space="preserve"> </v>
      </c>
      <c r="AG209" s="224" t="str">
        <f t="shared" si="118"/>
        <v xml:space="preserve"> </v>
      </c>
      <c r="AH209" s="224" t="str">
        <f t="shared" si="119"/>
        <v xml:space="preserve"> </v>
      </c>
      <c r="AI209" s="224" t="str">
        <f t="shared" si="94"/>
        <v xml:space="preserve"> </v>
      </c>
      <c r="AJ209" s="224" t="str">
        <f t="shared" si="95"/>
        <v xml:space="preserve"> </v>
      </c>
      <c r="AK209" s="224" t="str">
        <f t="shared" si="120"/>
        <v xml:space="preserve"> </v>
      </c>
      <c r="AL209" s="224" t="str">
        <f>IF($A209="N/A"," ",IF(PV=1,0,'Pricing Inputs1'!R242))</f>
        <v xml:space="preserve"> </v>
      </c>
      <c r="AM209" s="313" t="str">
        <f t="shared" si="96"/>
        <v xml:space="preserve"> </v>
      </c>
      <c r="BQ209" t="str">
        <f t="shared" si="121"/>
        <v xml:space="preserve"> </v>
      </c>
      <c r="BR209" t="str">
        <f t="shared" si="122"/>
        <v xml:space="preserve"> </v>
      </c>
      <c r="BS209" t="str">
        <f t="shared" si="123"/>
        <v xml:space="preserve"> </v>
      </c>
    </row>
    <row r="210" spans="1:71" x14ac:dyDescent="0.2">
      <c r="A210" s="253" t="str">
        <f>IF(A209="N/A","N/A",IF(EDATE(A209,1)&gt;Inputs!$M$5,"N/A",EDATE(A209,1)))</f>
        <v>N/A</v>
      </c>
      <c r="B210" s="324" t="str">
        <f t="shared" si="97"/>
        <v xml:space="preserve"> </v>
      </c>
      <c r="C210" s="433" t="str">
        <f t="shared" si="98"/>
        <v xml:space="preserve"> </v>
      </c>
      <c r="D210" s="172" t="str">
        <f t="shared" si="99"/>
        <v xml:space="preserve"> </v>
      </c>
      <c r="E210" s="172" t="str">
        <f t="shared" si="100"/>
        <v xml:space="preserve"> </v>
      </c>
      <c r="F210" s="172" t="str">
        <f t="shared" si="101"/>
        <v xml:space="preserve"> </v>
      </c>
      <c r="G210" s="172" t="str">
        <f t="shared" si="102"/>
        <v xml:space="preserve"> </v>
      </c>
      <c r="H210" s="172" t="str">
        <f t="shared" si="103"/>
        <v xml:space="preserve"> </v>
      </c>
      <c r="I210" s="172" t="str">
        <f t="shared" si="104"/>
        <v xml:space="preserve"> </v>
      </c>
      <c r="J210" s="172" t="str">
        <f t="shared" si="105"/>
        <v xml:space="preserve"> </v>
      </c>
      <c r="K210" s="172" t="str">
        <f t="shared" si="106"/>
        <v xml:space="preserve"> </v>
      </c>
      <c r="L210" s="250" t="str">
        <f>IF($A210="N/A"," ",IF(Pricetype1=2,MAX(C210,0),IF(OR(Pricetype1=1,Pricetype1=4),IF(C210=0,0,(_xll.EURO(C210,Strikeprice1,0,0,($AH210+IF(Smile=TRUE,VLOOKUP(MAX(-5,Strikeprice1-C210),Volsmile,2),0)),($A210-DateToday)+15,IF(Pricetype1=1,1,0),0))),C210)))</f>
        <v xml:space="preserve"> </v>
      </c>
      <c r="M210" s="250" t="str">
        <f>IF($A210="N/A"," ",IF(Pricetype1=2,MAX(D210,0),IF(OR(Pricetype1=1,Pricetype1=4),IF(D210=0,0,(_xll.EURO(D210,Strikeprice1,0,0,($AH210+IF(Smile=TRUE,VLOOKUP(MAX(-5,Strikeprice1-D210),Volsmile,2),0)),($A210-DateToday)+15,IF(Pricetype1=1,1,0),0))),D210)))</f>
        <v xml:space="preserve"> </v>
      </c>
      <c r="N210" s="250" t="str">
        <f>IF($A210="N/A"," ",IF(Pricetype1=2,MAX(E210,0),IF(OR(Pricetype1=1,Pricetype1=4),IF(E210=0,0,(_xll.EURO(E210,Strikeprice1,0,0,($AK210+IF(Smile=TRUE,VLOOKUP(MAX(-5,Strikeprice1-E210),Volsmile,2),0)),($A210-DateToday)+15,IF(Pricetype1=1,1,0),0))),E210)))</f>
        <v xml:space="preserve"> </v>
      </c>
      <c r="O210" s="250" t="str">
        <f>IF($A210="N/A"," ",IF(Pricetype1=2,MAX(F210,0),IF(OR(Pricetype1=1,Pricetype1=4),IF(F210=0,0,(_xll.EURO(F210,Strikeprice1,0,0,($AK210+IF(Smile=TRUE,VLOOKUP(MAX(-5,Strikeprice1-F210),Volsmile,2),0)),($A210-DateToday)+15,IF(Pricetype1=1,1,0),0))),F210)))</f>
        <v xml:space="preserve"> </v>
      </c>
      <c r="P210" s="250" t="str">
        <f>IF($A210="N/A"," ",IF(Pricetype1=2,MAX(G210,0),IF(OR(Pricetype1=1,Pricetype1=4),IF(G210=0,0,(_xll.EURO(G210,Strikeprice1,0,0,($AK210+IF(Smile=TRUE,VLOOKUP(MAX(-5,Strikeprice1-G210),Volsmile,2),0)),($A210-DateToday)+15,IF(Pricetype1=1,1,0),0))),G210)))</f>
        <v xml:space="preserve"> </v>
      </c>
      <c r="Q210" s="250" t="str">
        <f>IF($A210="N/A"," ",IF(Pricetype1=2,MAX(H210,0),IF(OR(Pricetype1=1,Pricetype1=4),IF(H210=0,0,(_xll.EURO(H210,Strikeprice1,0,0,($AK210+IF(Smile=TRUE,VLOOKUP(MAX(-5,Strikeprice1-H210),Volsmile,2),0)),($A210-DateToday)+15,IF(Pricetype1=1,1,0),0))),H210)))</f>
        <v xml:space="preserve"> </v>
      </c>
      <c r="R210" s="250" t="str">
        <f>IF($A210="N/A"," ",IF(Pricetype1=2,MAX(I210,0),IF(OR(Pricetype1=1,Pricetype1=4),IF(I210=0,0,(_xll.EURO(I210,Strikeprice1,0,0,($AK210+IF(Smile=TRUE,VLOOKUP(MAX(-5,Strikeprice1-I210),Volsmile,2),0)),($A210-DateToday)+15,IF(Pricetype1=1,1,0),0))),I210)))</f>
        <v xml:space="preserve"> </v>
      </c>
      <c r="S210" s="250" t="str">
        <f>IF($A210="N/A"," ",IF(Pricetype1=2,MAX(J210,0),IF(OR(Pricetype1=1,Pricetype1=4),IF(J210=0,0,(_xll.EURO(J210,Strikeprice1,0,0,($AK210+IF(Smile=TRUE,VLOOKUP(MAX(-5,Strikeprice1-J210),Volsmile,2),0)),($A210-DateToday)+15,IF(Pricetype1=1,1,0),0))),J210)))</f>
        <v xml:space="preserve"> </v>
      </c>
      <c r="T210" s="250" t="str">
        <f>IF($A210="N/A"," ",IF(Pricetype1=2,MAX(K210,0),IF(OR(Pricetype1=1,Pricetype1=4),IF(K210=0,0,(_xll.EURO(K210,Strikeprice1,0,0,($AK210+IF(Smile=TRUE,VLOOKUP(MAX(-5,Strikeprice1-K210),Volsmile,2),0)),($A210-DateToday)+15,IF(Pricetype1=1,1,0),0))),K210)))</f>
        <v xml:space="preserve"> </v>
      </c>
      <c r="U210" s="177" t="str">
        <f t="shared" si="93"/>
        <v xml:space="preserve"> </v>
      </c>
      <c r="V210" s="178" t="str">
        <f t="shared" si="107"/>
        <v xml:space="preserve"> </v>
      </c>
      <c r="W210" s="178" t="str">
        <f t="shared" si="108"/>
        <v xml:space="preserve"> </v>
      </c>
      <c r="X210" s="178" t="str">
        <f t="shared" si="109"/>
        <v xml:space="preserve"> </v>
      </c>
      <c r="Y210" s="178" t="str">
        <f t="shared" si="110"/>
        <v xml:space="preserve"> </v>
      </c>
      <c r="Z210" s="178" t="str">
        <f t="shared" si="111"/>
        <v xml:space="preserve"> </v>
      </c>
      <c r="AA210" s="178" t="str">
        <f t="shared" si="112"/>
        <v xml:space="preserve"> </v>
      </c>
      <c r="AB210" s="178" t="str">
        <f t="shared" si="113"/>
        <v xml:space="preserve"> </v>
      </c>
      <c r="AC210" s="178" t="str">
        <f t="shared" si="114"/>
        <v xml:space="preserve"> </v>
      </c>
      <c r="AD210" s="178" t="str">
        <f t="shared" si="115"/>
        <v xml:space="preserve"> </v>
      </c>
      <c r="AE210" s="178" t="str">
        <f t="shared" si="116"/>
        <v xml:space="preserve"> </v>
      </c>
      <c r="AF210" s="224" t="str">
        <f t="shared" si="117"/>
        <v xml:space="preserve"> </v>
      </c>
      <c r="AG210" s="224" t="str">
        <f t="shared" si="118"/>
        <v xml:space="preserve"> </v>
      </c>
      <c r="AH210" s="224" t="str">
        <f t="shared" si="119"/>
        <v xml:space="preserve"> </v>
      </c>
      <c r="AI210" s="224" t="str">
        <f t="shared" si="94"/>
        <v xml:space="preserve"> </v>
      </c>
      <c r="AJ210" s="224" t="str">
        <f t="shared" si="95"/>
        <v xml:space="preserve"> </v>
      </c>
      <c r="AK210" s="224" t="str">
        <f t="shared" si="120"/>
        <v xml:space="preserve"> </v>
      </c>
      <c r="AL210" s="224" t="str">
        <f>IF($A210="N/A"," ",IF(PV=1,0,'Pricing Inputs1'!R243))</f>
        <v xml:space="preserve"> </v>
      </c>
      <c r="AM210" s="313" t="str">
        <f t="shared" si="96"/>
        <v xml:space="preserve"> </v>
      </c>
      <c r="BQ210" t="str">
        <f t="shared" si="121"/>
        <v xml:space="preserve"> </v>
      </c>
      <c r="BR210" t="str">
        <f t="shared" si="122"/>
        <v xml:space="preserve"> </v>
      </c>
      <c r="BS210" t="str">
        <f t="shared" si="123"/>
        <v xml:space="preserve"> </v>
      </c>
    </row>
    <row r="211" spans="1:71" x14ac:dyDescent="0.2">
      <c r="A211" s="253" t="str">
        <f>IF(A210="N/A","N/A",IF(EDATE(A210,1)&gt;Inputs!$M$5,"N/A",EDATE(A210,1)))</f>
        <v>N/A</v>
      </c>
      <c r="B211" s="324" t="str">
        <f t="shared" si="97"/>
        <v xml:space="preserve"> </v>
      </c>
      <c r="C211" s="433" t="str">
        <f t="shared" si="98"/>
        <v xml:space="preserve"> </v>
      </c>
      <c r="D211" s="172" t="str">
        <f t="shared" si="99"/>
        <v xml:space="preserve"> </v>
      </c>
      <c r="E211" s="172" t="str">
        <f t="shared" si="100"/>
        <v xml:space="preserve"> </v>
      </c>
      <c r="F211" s="172" t="str">
        <f t="shared" si="101"/>
        <v xml:space="preserve"> </v>
      </c>
      <c r="G211" s="172" t="str">
        <f t="shared" si="102"/>
        <v xml:space="preserve"> </v>
      </c>
      <c r="H211" s="172" t="str">
        <f t="shared" si="103"/>
        <v xml:space="preserve"> </v>
      </c>
      <c r="I211" s="172" t="str">
        <f t="shared" si="104"/>
        <v xml:space="preserve"> </v>
      </c>
      <c r="J211" s="172" t="str">
        <f t="shared" si="105"/>
        <v xml:space="preserve"> </v>
      </c>
      <c r="K211" s="172" t="str">
        <f t="shared" si="106"/>
        <v xml:space="preserve"> </v>
      </c>
      <c r="L211" s="250" t="str">
        <f>IF($A211="N/A"," ",IF(Pricetype1=2,MAX(C211,0),IF(OR(Pricetype1=1,Pricetype1=4),IF(C211=0,0,(_xll.EURO(C211,Strikeprice1,0,0,($AH211+IF(Smile=TRUE,VLOOKUP(MAX(-5,Strikeprice1-C211),Volsmile,2),0)),($A211-DateToday)+15,IF(Pricetype1=1,1,0),0))),C211)))</f>
        <v xml:space="preserve"> </v>
      </c>
      <c r="M211" s="250" t="str">
        <f>IF($A211="N/A"," ",IF(Pricetype1=2,MAX(D211,0),IF(OR(Pricetype1=1,Pricetype1=4),IF(D211=0,0,(_xll.EURO(D211,Strikeprice1,0,0,($AH211+IF(Smile=TRUE,VLOOKUP(MAX(-5,Strikeprice1-D211),Volsmile,2),0)),($A211-DateToday)+15,IF(Pricetype1=1,1,0),0))),D211)))</f>
        <v xml:space="preserve"> </v>
      </c>
      <c r="N211" s="250" t="str">
        <f>IF($A211="N/A"," ",IF(Pricetype1=2,MAX(E211,0),IF(OR(Pricetype1=1,Pricetype1=4),IF(E211=0,0,(_xll.EURO(E211,Strikeprice1,0,0,($AK211+IF(Smile=TRUE,VLOOKUP(MAX(-5,Strikeprice1-E211),Volsmile,2),0)),($A211-DateToday)+15,IF(Pricetype1=1,1,0),0))),E211)))</f>
        <v xml:space="preserve"> </v>
      </c>
      <c r="O211" s="250" t="str">
        <f>IF($A211="N/A"," ",IF(Pricetype1=2,MAX(F211,0),IF(OR(Pricetype1=1,Pricetype1=4),IF(F211=0,0,(_xll.EURO(F211,Strikeprice1,0,0,($AK211+IF(Smile=TRUE,VLOOKUP(MAX(-5,Strikeprice1-F211),Volsmile,2),0)),($A211-DateToday)+15,IF(Pricetype1=1,1,0),0))),F211)))</f>
        <v xml:space="preserve"> </v>
      </c>
      <c r="P211" s="250" t="str">
        <f>IF($A211="N/A"," ",IF(Pricetype1=2,MAX(G211,0),IF(OR(Pricetype1=1,Pricetype1=4),IF(G211=0,0,(_xll.EURO(G211,Strikeprice1,0,0,($AK211+IF(Smile=TRUE,VLOOKUP(MAX(-5,Strikeprice1-G211),Volsmile,2),0)),($A211-DateToday)+15,IF(Pricetype1=1,1,0),0))),G211)))</f>
        <v xml:space="preserve"> </v>
      </c>
      <c r="Q211" s="250" t="str">
        <f>IF($A211="N/A"," ",IF(Pricetype1=2,MAX(H211,0),IF(OR(Pricetype1=1,Pricetype1=4),IF(H211=0,0,(_xll.EURO(H211,Strikeprice1,0,0,($AK211+IF(Smile=TRUE,VLOOKUP(MAX(-5,Strikeprice1-H211),Volsmile,2),0)),($A211-DateToday)+15,IF(Pricetype1=1,1,0),0))),H211)))</f>
        <v xml:space="preserve"> </v>
      </c>
      <c r="R211" s="250" t="str">
        <f>IF($A211="N/A"," ",IF(Pricetype1=2,MAX(I211,0),IF(OR(Pricetype1=1,Pricetype1=4),IF(I211=0,0,(_xll.EURO(I211,Strikeprice1,0,0,($AK211+IF(Smile=TRUE,VLOOKUP(MAX(-5,Strikeprice1-I211),Volsmile,2),0)),($A211-DateToday)+15,IF(Pricetype1=1,1,0),0))),I211)))</f>
        <v xml:space="preserve"> </v>
      </c>
      <c r="S211" s="250" t="str">
        <f>IF($A211="N/A"," ",IF(Pricetype1=2,MAX(J211,0),IF(OR(Pricetype1=1,Pricetype1=4),IF(J211=0,0,(_xll.EURO(J211,Strikeprice1,0,0,($AK211+IF(Smile=TRUE,VLOOKUP(MAX(-5,Strikeprice1-J211),Volsmile,2),0)),($A211-DateToday)+15,IF(Pricetype1=1,1,0),0))),J211)))</f>
        <v xml:space="preserve"> </v>
      </c>
      <c r="T211" s="250" t="str">
        <f>IF($A211="N/A"," ",IF(Pricetype1=2,MAX(K211,0),IF(OR(Pricetype1=1,Pricetype1=4),IF(K211=0,0,(_xll.EURO(K211,Strikeprice1,0,0,($AK211+IF(Smile=TRUE,VLOOKUP(MAX(-5,Strikeprice1-K211),Volsmile,2),0)),($A211-DateToday)+15,IF(Pricetype1=1,1,0),0))),K211)))</f>
        <v xml:space="preserve"> </v>
      </c>
      <c r="U211" s="177" t="str">
        <f t="shared" si="93"/>
        <v xml:space="preserve"> </v>
      </c>
      <c r="V211" s="178" t="str">
        <f t="shared" si="107"/>
        <v xml:space="preserve"> </v>
      </c>
      <c r="W211" s="178" t="str">
        <f t="shared" si="108"/>
        <v xml:space="preserve"> </v>
      </c>
      <c r="X211" s="178" t="str">
        <f t="shared" si="109"/>
        <v xml:space="preserve"> </v>
      </c>
      <c r="Y211" s="178" t="str">
        <f t="shared" si="110"/>
        <v xml:space="preserve"> </v>
      </c>
      <c r="Z211" s="178" t="str">
        <f t="shared" si="111"/>
        <v xml:space="preserve"> </v>
      </c>
      <c r="AA211" s="178" t="str">
        <f t="shared" si="112"/>
        <v xml:space="preserve"> </v>
      </c>
      <c r="AB211" s="178" t="str">
        <f t="shared" si="113"/>
        <v xml:space="preserve"> </v>
      </c>
      <c r="AC211" s="178" t="str">
        <f t="shared" si="114"/>
        <v xml:space="preserve"> </v>
      </c>
      <c r="AD211" s="178" t="str">
        <f t="shared" si="115"/>
        <v xml:space="preserve"> </v>
      </c>
      <c r="AE211" s="178" t="str">
        <f t="shared" si="116"/>
        <v xml:space="preserve"> </v>
      </c>
      <c r="AF211" s="224" t="str">
        <f t="shared" si="117"/>
        <v xml:space="preserve"> </v>
      </c>
      <c r="AG211" s="224" t="str">
        <f t="shared" si="118"/>
        <v xml:space="preserve"> </v>
      </c>
      <c r="AH211" s="224" t="str">
        <f t="shared" si="119"/>
        <v xml:space="preserve"> </v>
      </c>
      <c r="AI211" s="224" t="str">
        <f t="shared" si="94"/>
        <v xml:space="preserve"> </v>
      </c>
      <c r="AJ211" s="224" t="str">
        <f t="shared" si="95"/>
        <v xml:space="preserve"> </v>
      </c>
      <c r="AK211" s="224" t="str">
        <f t="shared" si="120"/>
        <v xml:space="preserve"> </v>
      </c>
      <c r="AL211" s="224" t="str">
        <f>IF($A211="N/A"," ",IF(PV=1,0,'Pricing Inputs1'!R244))</f>
        <v xml:space="preserve"> </v>
      </c>
      <c r="AM211" s="313" t="str">
        <f t="shared" si="96"/>
        <v xml:space="preserve"> </v>
      </c>
      <c r="BQ211" t="str">
        <f t="shared" si="121"/>
        <v xml:space="preserve"> </v>
      </c>
      <c r="BR211" t="str">
        <f t="shared" si="122"/>
        <v xml:space="preserve"> </v>
      </c>
      <c r="BS211" t="str">
        <f t="shared" si="123"/>
        <v xml:space="preserve"> </v>
      </c>
    </row>
    <row r="212" spans="1:71" x14ac:dyDescent="0.2">
      <c r="A212" s="253" t="str">
        <f>IF(A211="N/A","N/A",IF(EDATE(A211,1)&gt;Inputs!$M$5,"N/A",EDATE(A211,1)))</f>
        <v>N/A</v>
      </c>
      <c r="B212" s="324" t="str">
        <f t="shared" si="97"/>
        <v xml:space="preserve"> </v>
      </c>
      <c r="C212" s="433" t="str">
        <f t="shared" si="98"/>
        <v xml:space="preserve"> </v>
      </c>
      <c r="D212" s="172" t="str">
        <f t="shared" si="99"/>
        <v xml:space="preserve"> </v>
      </c>
      <c r="E212" s="172" t="str">
        <f t="shared" si="100"/>
        <v xml:space="preserve"> </v>
      </c>
      <c r="F212" s="172" t="str">
        <f t="shared" si="101"/>
        <v xml:space="preserve"> </v>
      </c>
      <c r="G212" s="172" t="str">
        <f t="shared" si="102"/>
        <v xml:space="preserve"> </v>
      </c>
      <c r="H212" s="172" t="str">
        <f t="shared" si="103"/>
        <v xml:space="preserve"> </v>
      </c>
      <c r="I212" s="172" t="str">
        <f t="shared" si="104"/>
        <v xml:space="preserve"> </v>
      </c>
      <c r="J212" s="172" t="str">
        <f t="shared" si="105"/>
        <v xml:space="preserve"> </v>
      </c>
      <c r="K212" s="172" t="str">
        <f t="shared" si="106"/>
        <v xml:space="preserve"> </v>
      </c>
      <c r="L212" s="250" t="str">
        <f>IF($A212="N/A"," ",IF(Pricetype1=2,MAX(C212,0),IF(OR(Pricetype1=1,Pricetype1=4),IF(C212=0,0,(_xll.EURO(C212,Strikeprice1,0,0,($AH212+IF(Smile=TRUE,VLOOKUP(MAX(-5,Strikeprice1-C212),Volsmile,2),0)),($A212-DateToday)+15,IF(Pricetype1=1,1,0),0))),C212)))</f>
        <v xml:space="preserve"> </v>
      </c>
      <c r="M212" s="250" t="str">
        <f>IF($A212="N/A"," ",IF(Pricetype1=2,MAX(D212,0),IF(OR(Pricetype1=1,Pricetype1=4),IF(D212=0,0,(_xll.EURO(D212,Strikeprice1,0,0,($AH212+IF(Smile=TRUE,VLOOKUP(MAX(-5,Strikeprice1-D212),Volsmile,2),0)),($A212-DateToday)+15,IF(Pricetype1=1,1,0),0))),D212)))</f>
        <v xml:space="preserve"> </v>
      </c>
      <c r="N212" s="250" t="str">
        <f>IF($A212="N/A"," ",IF(Pricetype1=2,MAX(E212,0),IF(OR(Pricetype1=1,Pricetype1=4),IF(E212=0,0,(_xll.EURO(E212,Strikeprice1,0,0,($AK212+IF(Smile=TRUE,VLOOKUP(MAX(-5,Strikeprice1-E212),Volsmile,2),0)),($A212-DateToday)+15,IF(Pricetype1=1,1,0),0))),E212)))</f>
        <v xml:space="preserve"> </v>
      </c>
      <c r="O212" s="250" t="str">
        <f>IF($A212="N/A"," ",IF(Pricetype1=2,MAX(F212,0),IF(OR(Pricetype1=1,Pricetype1=4),IF(F212=0,0,(_xll.EURO(F212,Strikeprice1,0,0,($AK212+IF(Smile=TRUE,VLOOKUP(MAX(-5,Strikeprice1-F212),Volsmile,2),0)),($A212-DateToday)+15,IF(Pricetype1=1,1,0),0))),F212)))</f>
        <v xml:space="preserve"> </v>
      </c>
      <c r="P212" s="250" t="str">
        <f>IF($A212="N/A"," ",IF(Pricetype1=2,MAX(G212,0),IF(OR(Pricetype1=1,Pricetype1=4),IF(G212=0,0,(_xll.EURO(G212,Strikeprice1,0,0,($AK212+IF(Smile=TRUE,VLOOKUP(MAX(-5,Strikeprice1-G212),Volsmile,2),0)),($A212-DateToday)+15,IF(Pricetype1=1,1,0),0))),G212)))</f>
        <v xml:space="preserve"> </v>
      </c>
      <c r="Q212" s="250" t="str">
        <f>IF($A212="N/A"," ",IF(Pricetype1=2,MAX(H212,0),IF(OR(Pricetype1=1,Pricetype1=4),IF(H212=0,0,(_xll.EURO(H212,Strikeprice1,0,0,($AK212+IF(Smile=TRUE,VLOOKUP(MAX(-5,Strikeprice1-H212),Volsmile,2),0)),($A212-DateToday)+15,IF(Pricetype1=1,1,0),0))),H212)))</f>
        <v xml:space="preserve"> </v>
      </c>
      <c r="R212" s="250" t="str">
        <f>IF($A212="N/A"," ",IF(Pricetype1=2,MAX(I212,0),IF(OR(Pricetype1=1,Pricetype1=4),IF(I212=0,0,(_xll.EURO(I212,Strikeprice1,0,0,($AK212+IF(Smile=TRUE,VLOOKUP(MAX(-5,Strikeprice1-I212),Volsmile,2),0)),($A212-DateToday)+15,IF(Pricetype1=1,1,0),0))),I212)))</f>
        <v xml:space="preserve"> </v>
      </c>
      <c r="S212" s="250" t="str">
        <f>IF($A212="N/A"," ",IF(Pricetype1=2,MAX(J212,0),IF(OR(Pricetype1=1,Pricetype1=4),IF(J212=0,0,(_xll.EURO(J212,Strikeprice1,0,0,($AK212+IF(Smile=TRUE,VLOOKUP(MAX(-5,Strikeprice1-J212),Volsmile,2),0)),($A212-DateToday)+15,IF(Pricetype1=1,1,0),0))),J212)))</f>
        <v xml:space="preserve"> </v>
      </c>
      <c r="T212" s="250" t="str">
        <f>IF($A212="N/A"," ",IF(Pricetype1=2,MAX(K212,0),IF(OR(Pricetype1=1,Pricetype1=4),IF(K212=0,0,(_xll.EURO(K212,Strikeprice1,0,0,($AK212+IF(Smile=TRUE,VLOOKUP(MAX(-5,Strikeprice1-K212),Volsmile,2),0)),($A212-DateToday)+15,IF(Pricetype1=1,1,0),0))),K212)))</f>
        <v xml:space="preserve"> </v>
      </c>
      <c r="U212" s="177" t="str">
        <f t="shared" si="93"/>
        <v xml:space="preserve"> </v>
      </c>
      <c r="V212" s="178" t="str">
        <f t="shared" si="107"/>
        <v xml:space="preserve"> </v>
      </c>
      <c r="W212" s="178" t="str">
        <f t="shared" si="108"/>
        <v xml:space="preserve"> </v>
      </c>
      <c r="X212" s="178" t="str">
        <f t="shared" si="109"/>
        <v xml:space="preserve"> </v>
      </c>
      <c r="Y212" s="178" t="str">
        <f t="shared" si="110"/>
        <v xml:space="preserve"> </v>
      </c>
      <c r="Z212" s="178" t="str">
        <f t="shared" si="111"/>
        <v xml:space="preserve"> </v>
      </c>
      <c r="AA212" s="178" t="str">
        <f t="shared" si="112"/>
        <v xml:space="preserve"> </v>
      </c>
      <c r="AB212" s="178" t="str">
        <f t="shared" si="113"/>
        <v xml:space="preserve"> </v>
      </c>
      <c r="AC212" s="178" t="str">
        <f t="shared" si="114"/>
        <v xml:space="preserve"> </v>
      </c>
      <c r="AD212" s="178" t="str">
        <f t="shared" si="115"/>
        <v xml:space="preserve"> </v>
      </c>
      <c r="AE212" s="178" t="str">
        <f t="shared" si="116"/>
        <v xml:space="preserve"> </v>
      </c>
      <c r="AF212" s="224" t="str">
        <f t="shared" si="117"/>
        <v xml:space="preserve"> </v>
      </c>
      <c r="AG212" s="224" t="str">
        <f t="shared" si="118"/>
        <v xml:space="preserve"> </v>
      </c>
      <c r="AH212" s="224" t="str">
        <f t="shared" si="119"/>
        <v xml:space="preserve"> </v>
      </c>
      <c r="AI212" s="224" t="str">
        <f t="shared" si="94"/>
        <v xml:space="preserve"> </v>
      </c>
      <c r="AJ212" s="224" t="str">
        <f t="shared" si="95"/>
        <v xml:space="preserve"> </v>
      </c>
      <c r="AK212" s="224" t="str">
        <f t="shared" si="120"/>
        <v xml:space="preserve"> </v>
      </c>
      <c r="AL212" s="224" t="str">
        <f>IF($A212="N/A"," ",IF(PV=1,0,'Pricing Inputs1'!R245))</f>
        <v xml:space="preserve"> </v>
      </c>
      <c r="AM212" s="313" t="str">
        <f t="shared" si="96"/>
        <v xml:space="preserve"> </v>
      </c>
      <c r="BQ212" t="str">
        <f t="shared" si="121"/>
        <v xml:space="preserve"> </v>
      </c>
      <c r="BR212" t="str">
        <f t="shared" si="122"/>
        <v xml:space="preserve"> </v>
      </c>
      <c r="BS212" t="str">
        <f t="shared" si="123"/>
        <v xml:space="preserve"> </v>
      </c>
    </row>
    <row r="213" spans="1:71" x14ac:dyDescent="0.2">
      <c r="A213" s="253" t="str">
        <f>IF(A212="N/A","N/A",IF(EDATE(A212,1)&gt;Inputs!$M$5,"N/A",EDATE(A212,1)))</f>
        <v>N/A</v>
      </c>
      <c r="B213" s="324" t="str">
        <f t="shared" si="97"/>
        <v xml:space="preserve"> </v>
      </c>
      <c r="C213" s="433" t="str">
        <f t="shared" si="98"/>
        <v xml:space="preserve"> </v>
      </c>
      <c r="D213" s="172" t="str">
        <f t="shared" si="99"/>
        <v xml:space="preserve"> </v>
      </c>
      <c r="E213" s="172" t="str">
        <f t="shared" si="100"/>
        <v xml:space="preserve"> </v>
      </c>
      <c r="F213" s="172" t="str">
        <f t="shared" si="101"/>
        <v xml:space="preserve"> </v>
      </c>
      <c r="G213" s="172" t="str">
        <f t="shared" si="102"/>
        <v xml:space="preserve"> </v>
      </c>
      <c r="H213" s="172" t="str">
        <f t="shared" si="103"/>
        <v xml:space="preserve"> </v>
      </c>
      <c r="I213" s="172" t="str">
        <f t="shared" si="104"/>
        <v xml:space="preserve"> </v>
      </c>
      <c r="J213" s="172" t="str">
        <f t="shared" si="105"/>
        <v xml:space="preserve"> </v>
      </c>
      <c r="K213" s="172" t="str">
        <f t="shared" si="106"/>
        <v xml:space="preserve"> </v>
      </c>
      <c r="L213" s="250" t="str">
        <f>IF($A213="N/A"," ",IF(Pricetype1=2,MAX(C213,0),IF(OR(Pricetype1=1,Pricetype1=4),IF(C213=0,0,(_xll.EURO(C213,Strikeprice1,0,0,($AH213+IF(Smile=TRUE,VLOOKUP(MAX(-5,Strikeprice1-C213),Volsmile,2),0)),($A213-DateToday)+15,IF(Pricetype1=1,1,0),0))),C213)))</f>
        <v xml:space="preserve"> </v>
      </c>
      <c r="M213" s="250" t="str">
        <f>IF($A213="N/A"," ",IF(Pricetype1=2,MAX(D213,0),IF(OR(Pricetype1=1,Pricetype1=4),IF(D213=0,0,(_xll.EURO(D213,Strikeprice1,0,0,($AH213+IF(Smile=TRUE,VLOOKUP(MAX(-5,Strikeprice1-D213),Volsmile,2),0)),($A213-DateToday)+15,IF(Pricetype1=1,1,0),0))),D213)))</f>
        <v xml:space="preserve"> </v>
      </c>
      <c r="N213" s="250" t="str">
        <f>IF($A213="N/A"," ",IF(Pricetype1=2,MAX(E213,0),IF(OR(Pricetype1=1,Pricetype1=4),IF(E213=0,0,(_xll.EURO(E213,Strikeprice1,0,0,($AK213+IF(Smile=TRUE,VLOOKUP(MAX(-5,Strikeprice1-E213),Volsmile,2),0)),($A213-DateToday)+15,IF(Pricetype1=1,1,0),0))),E213)))</f>
        <v xml:space="preserve"> </v>
      </c>
      <c r="O213" s="250" t="str">
        <f>IF($A213="N/A"," ",IF(Pricetype1=2,MAX(F213,0),IF(OR(Pricetype1=1,Pricetype1=4),IF(F213=0,0,(_xll.EURO(F213,Strikeprice1,0,0,($AK213+IF(Smile=TRUE,VLOOKUP(MAX(-5,Strikeprice1-F213),Volsmile,2),0)),($A213-DateToday)+15,IF(Pricetype1=1,1,0),0))),F213)))</f>
        <v xml:space="preserve"> </v>
      </c>
      <c r="P213" s="250" t="str">
        <f>IF($A213="N/A"," ",IF(Pricetype1=2,MAX(G213,0),IF(OR(Pricetype1=1,Pricetype1=4),IF(G213=0,0,(_xll.EURO(G213,Strikeprice1,0,0,($AK213+IF(Smile=TRUE,VLOOKUP(MAX(-5,Strikeprice1-G213),Volsmile,2),0)),($A213-DateToday)+15,IF(Pricetype1=1,1,0),0))),G213)))</f>
        <v xml:space="preserve"> </v>
      </c>
      <c r="Q213" s="250" t="str">
        <f>IF($A213="N/A"," ",IF(Pricetype1=2,MAX(H213,0),IF(OR(Pricetype1=1,Pricetype1=4),IF(H213=0,0,(_xll.EURO(H213,Strikeprice1,0,0,($AK213+IF(Smile=TRUE,VLOOKUP(MAX(-5,Strikeprice1-H213),Volsmile,2),0)),($A213-DateToday)+15,IF(Pricetype1=1,1,0),0))),H213)))</f>
        <v xml:space="preserve"> </v>
      </c>
      <c r="R213" s="250" t="str">
        <f>IF($A213="N/A"," ",IF(Pricetype1=2,MAX(I213,0),IF(OR(Pricetype1=1,Pricetype1=4),IF(I213=0,0,(_xll.EURO(I213,Strikeprice1,0,0,($AK213+IF(Smile=TRUE,VLOOKUP(MAX(-5,Strikeprice1-I213),Volsmile,2),0)),($A213-DateToday)+15,IF(Pricetype1=1,1,0),0))),I213)))</f>
        <v xml:space="preserve"> </v>
      </c>
      <c r="S213" s="250" t="str">
        <f>IF($A213="N/A"," ",IF(Pricetype1=2,MAX(J213,0),IF(OR(Pricetype1=1,Pricetype1=4),IF(J213=0,0,(_xll.EURO(J213,Strikeprice1,0,0,($AK213+IF(Smile=TRUE,VLOOKUP(MAX(-5,Strikeprice1-J213),Volsmile,2),0)),($A213-DateToday)+15,IF(Pricetype1=1,1,0),0))),J213)))</f>
        <v xml:space="preserve"> </v>
      </c>
      <c r="T213" s="250" t="str">
        <f>IF($A213="N/A"," ",IF(Pricetype1=2,MAX(K213,0),IF(OR(Pricetype1=1,Pricetype1=4),IF(K213=0,0,(_xll.EURO(K213,Strikeprice1,0,0,($AK213+IF(Smile=TRUE,VLOOKUP(MAX(-5,Strikeprice1-K213),Volsmile,2),0)),($A213-DateToday)+15,IF(Pricetype1=1,1,0),0))),K213)))</f>
        <v xml:space="preserve"> </v>
      </c>
      <c r="U213" s="177" t="str">
        <f t="shared" si="93"/>
        <v xml:space="preserve"> </v>
      </c>
      <c r="V213" s="178" t="str">
        <f t="shared" si="107"/>
        <v xml:space="preserve"> </v>
      </c>
      <c r="W213" s="178" t="str">
        <f t="shared" si="108"/>
        <v xml:space="preserve"> </v>
      </c>
      <c r="X213" s="178" t="str">
        <f t="shared" si="109"/>
        <v xml:space="preserve"> </v>
      </c>
      <c r="Y213" s="178" t="str">
        <f t="shared" si="110"/>
        <v xml:space="preserve"> </v>
      </c>
      <c r="Z213" s="178" t="str">
        <f t="shared" si="111"/>
        <v xml:space="preserve"> </v>
      </c>
      <c r="AA213" s="178" t="str">
        <f t="shared" si="112"/>
        <v xml:space="preserve"> </v>
      </c>
      <c r="AB213" s="178" t="str">
        <f t="shared" si="113"/>
        <v xml:space="preserve"> </v>
      </c>
      <c r="AC213" s="178" t="str">
        <f t="shared" si="114"/>
        <v xml:space="preserve"> </v>
      </c>
      <c r="AD213" s="178" t="str">
        <f t="shared" si="115"/>
        <v xml:space="preserve"> </v>
      </c>
      <c r="AE213" s="178" t="str">
        <f t="shared" si="116"/>
        <v xml:space="preserve"> </v>
      </c>
      <c r="AF213" s="224" t="str">
        <f t="shared" si="117"/>
        <v xml:space="preserve"> </v>
      </c>
      <c r="AG213" s="224" t="str">
        <f t="shared" si="118"/>
        <v xml:space="preserve"> </v>
      </c>
      <c r="AH213" s="224" t="str">
        <f t="shared" si="119"/>
        <v xml:space="preserve"> </v>
      </c>
      <c r="AI213" s="224" t="str">
        <f t="shared" si="94"/>
        <v xml:space="preserve"> </v>
      </c>
      <c r="AJ213" s="224" t="str">
        <f t="shared" si="95"/>
        <v xml:space="preserve"> </v>
      </c>
      <c r="AK213" s="224" t="str">
        <f t="shared" si="120"/>
        <v xml:space="preserve"> </v>
      </c>
      <c r="AL213" s="224" t="str">
        <f>IF($A213="N/A"," ",IF(PV=1,0,'Pricing Inputs1'!R246))</f>
        <v xml:space="preserve"> </v>
      </c>
      <c r="AM213" s="313" t="str">
        <f t="shared" si="96"/>
        <v xml:space="preserve"> </v>
      </c>
      <c r="BQ213" t="str">
        <f t="shared" si="121"/>
        <v xml:space="preserve"> </v>
      </c>
      <c r="BR213" t="str">
        <f t="shared" si="122"/>
        <v xml:space="preserve"> </v>
      </c>
      <c r="BS213" t="str">
        <f t="shared" si="123"/>
        <v xml:space="preserve"> </v>
      </c>
    </row>
    <row r="214" spans="1:71" x14ac:dyDescent="0.2">
      <c r="A214" s="253" t="str">
        <f>IF(A213="N/A","N/A",IF(EDATE(A213,1)&gt;Inputs!$M$5,"N/A",EDATE(A213,1)))</f>
        <v>N/A</v>
      </c>
      <c r="B214" s="324" t="str">
        <f t="shared" si="97"/>
        <v xml:space="preserve"> </v>
      </c>
      <c r="C214" s="433" t="str">
        <f t="shared" si="98"/>
        <v xml:space="preserve"> </v>
      </c>
      <c r="D214" s="172" t="str">
        <f t="shared" si="99"/>
        <v xml:space="preserve"> </v>
      </c>
      <c r="E214" s="172" t="str">
        <f t="shared" si="100"/>
        <v xml:space="preserve"> </v>
      </c>
      <c r="F214" s="172" t="str">
        <f t="shared" si="101"/>
        <v xml:space="preserve"> </v>
      </c>
      <c r="G214" s="172" t="str">
        <f t="shared" si="102"/>
        <v xml:space="preserve"> </v>
      </c>
      <c r="H214" s="172" t="str">
        <f t="shared" si="103"/>
        <v xml:space="preserve"> </v>
      </c>
      <c r="I214" s="172" t="str">
        <f t="shared" si="104"/>
        <v xml:space="preserve"> </v>
      </c>
      <c r="J214" s="172" t="str">
        <f t="shared" si="105"/>
        <v xml:space="preserve"> </v>
      </c>
      <c r="K214" s="172" t="str">
        <f t="shared" si="106"/>
        <v xml:space="preserve"> </v>
      </c>
      <c r="L214" s="250" t="str">
        <f>IF($A214="N/A"," ",IF(Pricetype1=2,MAX(C214,0),IF(OR(Pricetype1=1,Pricetype1=4),IF(C214=0,0,(_xll.EURO(C214,Strikeprice1,0,0,($AH214+IF(Smile=TRUE,VLOOKUP(MAX(-5,Strikeprice1-C214),Volsmile,2),0)),($A214-DateToday)+15,IF(Pricetype1=1,1,0),0))),C214)))</f>
        <v xml:space="preserve"> </v>
      </c>
      <c r="M214" s="250" t="str">
        <f>IF($A214="N/A"," ",IF(Pricetype1=2,MAX(D214,0),IF(OR(Pricetype1=1,Pricetype1=4),IF(D214=0,0,(_xll.EURO(D214,Strikeprice1,0,0,($AH214+IF(Smile=TRUE,VLOOKUP(MAX(-5,Strikeprice1-D214),Volsmile,2),0)),($A214-DateToday)+15,IF(Pricetype1=1,1,0),0))),D214)))</f>
        <v xml:space="preserve"> </v>
      </c>
      <c r="N214" s="250" t="str">
        <f>IF($A214="N/A"," ",IF(Pricetype1=2,MAX(E214,0),IF(OR(Pricetype1=1,Pricetype1=4),IF(E214=0,0,(_xll.EURO(E214,Strikeprice1,0,0,($AK214+IF(Smile=TRUE,VLOOKUP(MAX(-5,Strikeprice1-E214),Volsmile,2),0)),($A214-DateToday)+15,IF(Pricetype1=1,1,0),0))),E214)))</f>
        <v xml:space="preserve"> </v>
      </c>
      <c r="O214" s="250" t="str">
        <f>IF($A214="N/A"," ",IF(Pricetype1=2,MAX(F214,0),IF(OR(Pricetype1=1,Pricetype1=4),IF(F214=0,0,(_xll.EURO(F214,Strikeprice1,0,0,($AK214+IF(Smile=TRUE,VLOOKUP(MAX(-5,Strikeprice1-F214),Volsmile,2),0)),($A214-DateToday)+15,IF(Pricetype1=1,1,0),0))),F214)))</f>
        <v xml:space="preserve"> </v>
      </c>
      <c r="P214" s="250" t="str">
        <f>IF($A214="N/A"," ",IF(Pricetype1=2,MAX(G214,0),IF(OR(Pricetype1=1,Pricetype1=4),IF(G214=0,0,(_xll.EURO(G214,Strikeprice1,0,0,($AK214+IF(Smile=TRUE,VLOOKUP(MAX(-5,Strikeprice1-G214),Volsmile,2),0)),($A214-DateToday)+15,IF(Pricetype1=1,1,0),0))),G214)))</f>
        <v xml:space="preserve"> </v>
      </c>
      <c r="Q214" s="250" t="str">
        <f>IF($A214="N/A"," ",IF(Pricetype1=2,MAX(H214,0),IF(OR(Pricetype1=1,Pricetype1=4),IF(H214=0,0,(_xll.EURO(H214,Strikeprice1,0,0,($AK214+IF(Smile=TRUE,VLOOKUP(MAX(-5,Strikeprice1-H214),Volsmile,2),0)),($A214-DateToday)+15,IF(Pricetype1=1,1,0),0))),H214)))</f>
        <v xml:space="preserve"> </v>
      </c>
      <c r="R214" s="250" t="str">
        <f>IF($A214="N/A"," ",IF(Pricetype1=2,MAX(I214,0),IF(OR(Pricetype1=1,Pricetype1=4),IF(I214=0,0,(_xll.EURO(I214,Strikeprice1,0,0,($AK214+IF(Smile=TRUE,VLOOKUP(MAX(-5,Strikeprice1-I214),Volsmile,2),0)),($A214-DateToday)+15,IF(Pricetype1=1,1,0),0))),I214)))</f>
        <v xml:space="preserve"> </v>
      </c>
      <c r="S214" s="250" t="str">
        <f>IF($A214="N/A"," ",IF(Pricetype1=2,MAX(J214,0),IF(OR(Pricetype1=1,Pricetype1=4),IF(J214=0,0,(_xll.EURO(J214,Strikeprice1,0,0,($AK214+IF(Smile=TRUE,VLOOKUP(MAX(-5,Strikeprice1-J214),Volsmile,2),0)),($A214-DateToday)+15,IF(Pricetype1=1,1,0),0))),J214)))</f>
        <v xml:space="preserve"> </v>
      </c>
      <c r="T214" s="250" t="str">
        <f>IF($A214="N/A"," ",IF(Pricetype1=2,MAX(K214,0),IF(OR(Pricetype1=1,Pricetype1=4),IF(K214=0,0,(_xll.EURO(K214,Strikeprice1,0,0,($AK214+IF(Smile=TRUE,VLOOKUP(MAX(-5,Strikeprice1-K214),Volsmile,2),0)),($A214-DateToday)+15,IF(Pricetype1=1,1,0),0))),K214)))</f>
        <v xml:space="preserve"> </v>
      </c>
      <c r="U214" s="177" t="str">
        <f t="shared" si="93"/>
        <v xml:space="preserve"> </v>
      </c>
      <c r="V214" s="178" t="str">
        <f t="shared" si="107"/>
        <v xml:space="preserve"> </v>
      </c>
      <c r="W214" s="178" t="str">
        <f t="shared" si="108"/>
        <v xml:space="preserve"> </v>
      </c>
      <c r="X214" s="178" t="str">
        <f t="shared" si="109"/>
        <v xml:space="preserve"> </v>
      </c>
      <c r="Y214" s="178" t="str">
        <f t="shared" si="110"/>
        <v xml:space="preserve"> </v>
      </c>
      <c r="Z214" s="178" t="str">
        <f t="shared" si="111"/>
        <v xml:space="preserve"> </v>
      </c>
      <c r="AA214" s="178" t="str">
        <f t="shared" si="112"/>
        <v xml:space="preserve"> </v>
      </c>
      <c r="AB214" s="178" t="str">
        <f t="shared" si="113"/>
        <v xml:space="preserve"> </v>
      </c>
      <c r="AC214" s="178" t="str">
        <f t="shared" si="114"/>
        <v xml:space="preserve"> </v>
      </c>
      <c r="AD214" s="178" t="str">
        <f t="shared" si="115"/>
        <v xml:space="preserve"> </v>
      </c>
      <c r="AE214" s="178" t="str">
        <f t="shared" si="116"/>
        <v xml:space="preserve"> </v>
      </c>
      <c r="AF214" s="224" t="str">
        <f t="shared" si="117"/>
        <v xml:space="preserve"> </v>
      </c>
      <c r="AG214" s="224" t="str">
        <f t="shared" si="118"/>
        <v xml:space="preserve"> </v>
      </c>
      <c r="AH214" s="224" t="str">
        <f t="shared" si="119"/>
        <v xml:space="preserve"> </v>
      </c>
      <c r="AI214" s="224" t="str">
        <f t="shared" si="94"/>
        <v xml:space="preserve"> </v>
      </c>
      <c r="AJ214" s="224" t="str">
        <f t="shared" si="95"/>
        <v xml:space="preserve"> </v>
      </c>
      <c r="AK214" s="224" t="str">
        <f t="shared" si="120"/>
        <v xml:space="preserve"> </v>
      </c>
      <c r="AL214" s="224" t="str">
        <f>IF($A214="N/A"," ",IF(PV=1,0,'Pricing Inputs1'!R247))</f>
        <v xml:space="preserve"> </v>
      </c>
      <c r="AM214" s="313" t="str">
        <f t="shared" si="96"/>
        <v xml:space="preserve"> </v>
      </c>
      <c r="BQ214" t="str">
        <f t="shared" si="121"/>
        <v xml:space="preserve"> </v>
      </c>
      <c r="BR214" t="str">
        <f t="shared" si="122"/>
        <v xml:space="preserve"> </v>
      </c>
      <c r="BS214" t="str">
        <f t="shared" si="123"/>
        <v xml:space="preserve"> </v>
      </c>
    </row>
    <row r="215" spans="1:71" x14ac:dyDescent="0.2">
      <c r="A215" s="253" t="str">
        <f>IF(A214="N/A","N/A",IF(EDATE(A214,1)&gt;Inputs!$M$5,"N/A",EDATE(A214,1)))</f>
        <v>N/A</v>
      </c>
      <c r="B215" s="324" t="str">
        <f t="shared" si="97"/>
        <v xml:space="preserve"> </v>
      </c>
      <c r="C215" s="433" t="str">
        <f t="shared" si="98"/>
        <v xml:space="preserve"> </v>
      </c>
      <c r="D215" s="172" t="str">
        <f t="shared" si="99"/>
        <v xml:space="preserve"> </v>
      </c>
      <c r="E215" s="172" t="str">
        <f t="shared" si="100"/>
        <v xml:space="preserve"> </v>
      </c>
      <c r="F215" s="172" t="str">
        <f t="shared" si="101"/>
        <v xml:space="preserve"> </v>
      </c>
      <c r="G215" s="172" t="str">
        <f t="shared" si="102"/>
        <v xml:space="preserve"> </v>
      </c>
      <c r="H215" s="172" t="str">
        <f t="shared" si="103"/>
        <v xml:space="preserve"> </v>
      </c>
      <c r="I215" s="172" t="str">
        <f t="shared" si="104"/>
        <v xml:space="preserve"> </v>
      </c>
      <c r="J215" s="172" t="str">
        <f t="shared" si="105"/>
        <v xml:space="preserve"> </v>
      </c>
      <c r="K215" s="172" t="str">
        <f t="shared" si="106"/>
        <v xml:space="preserve"> </v>
      </c>
      <c r="L215" s="250" t="str">
        <f>IF($A215="N/A"," ",IF(Pricetype1=2,MAX(C215,0),IF(OR(Pricetype1=1,Pricetype1=4),IF(C215=0,0,(_xll.EURO(C215,Strikeprice1,0,0,($AH215+IF(Smile=TRUE,VLOOKUP(MAX(-5,Strikeprice1-C215),Volsmile,2),0)),($A215-DateToday)+15,IF(Pricetype1=1,1,0),0))),C215)))</f>
        <v xml:space="preserve"> </v>
      </c>
      <c r="M215" s="250" t="str">
        <f>IF($A215="N/A"," ",IF(Pricetype1=2,MAX(D215,0),IF(OR(Pricetype1=1,Pricetype1=4),IF(D215=0,0,(_xll.EURO(D215,Strikeprice1,0,0,($AH215+IF(Smile=TRUE,VLOOKUP(MAX(-5,Strikeprice1-D215),Volsmile,2),0)),($A215-DateToday)+15,IF(Pricetype1=1,1,0),0))),D215)))</f>
        <v xml:space="preserve"> </v>
      </c>
      <c r="N215" s="250" t="str">
        <f>IF($A215="N/A"," ",IF(Pricetype1=2,MAX(E215,0),IF(OR(Pricetype1=1,Pricetype1=4),IF(E215=0,0,(_xll.EURO(E215,Strikeprice1,0,0,($AK215+IF(Smile=TRUE,VLOOKUP(MAX(-5,Strikeprice1-E215),Volsmile,2),0)),($A215-DateToday)+15,IF(Pricetype1=1,1,0),0))),E215)))</f>
        <v xml:space="preserve"> </v>
      </c>
      <c r="O215" s="250" t="str">
        <f>IF($A215="N/A"," ",IF(Pricetype1=2,MAX(F215,0),IF(OR(Pricetype1=1,Pricetype1=4),IF(F215=0,0,(_xll.EURO(F215,Strikeprice1,0,0,($AK215+IF(Smile=TRUE,VLOOKUP(MAX(-5,Strikeprice1-F215),Volsmile,2),0)),($A215-DateToday)+15,IF(Pricetype1=1,1,0),0))),F215)))</f>
        <v xml:space="preserve"> </v>
      </c>
      <c r="P215" s="250" t="str">
        <f>IF($A215="N/A"," ",IF(Pricetype1=2,MAX(G215,0),IF(OR(Pricetype1=1,Pricetype1=4),IF(G215=0,0,(_xll.EURO(G215,Strikeprice1,0,0,($AK215+IF(Smile=TRUE,VLOOKUP(MAX(-5,Strikeprice1-G215),Volsmile,2),0)),($A215-DateToday)+15,IF(Pricetype1=1,1,0),0))),G215)))</f>
        <v xml:space="preserve"> </v>
      </c>
      <c r="Q215" s="250" t="str">
        <f>IF($A215="N/A"," ",IF(Pricetype1=2,MAX(H215,0),IF(OR(Pricetype1=1,Pricetype1=4),IF(H215=0,0,(_xll.EURO(H215,Strikeprice1,0,0,($AK215+IF(Smile=TRUE,VLOOKUP(MAX(-5,Strikeprice1-H215),Volsmile,2),0)),($A215-DateToday)+15,IF(Pricetype1=1,1,0),0))),H215)))</f>
        <v xml:space="preserve"> </v>
      </c>
      <c r="R215" s="250" t="str">
        <f>IF($A215="N/A"," ",IF(Pricetype1=2,MAX(I215,0),IF(OR(Pricetype1=1,Pricetype1=4),IF(I215=0,0,(_xll.EURO(I215,Strikeprice1,0,0,($AK215+IF(Smile=TRUE,VLOOKUP(MAX(-5,Strikeprice1-I215),Volsmile,2),0)),($A215-DateToday)+15,IF(Pricetype1=1,1,0),0))),I215)))</f>
        <v xml:space="preserve"> </v>
      </c>
      <c r="S215" s="250" t="str">
        <f>IF($A215="N/A"," ",IF(Pricetype1=2,MAX(J215,0),IF(OR(Pricetype1=1,Pricetype1=4),IF(J215=0,0,(_xll.EURO(J215,Strikeprice1,0,0,($AK215+IF(Smile=TRUE,VLOOKUP(MAX(-5,Strikeprice1-J215),Volsmile,2),0)),($A215-DateToday)+15,IF(Pricetype1=1,1,0),0))),J215)))</f>
        <v xml:space="preserve"> </v>
      </c>
      <c r="T215" s="250" t="str">
        <f>IF($A215="N/A"," ",IF(Pricetype1=2,MAX(K215,0),IF(OR(Pricetype1=1,Pricetype1=4),IF(K215=0,0,(_xll.EURO(K215,Strikeprice1,0,0,($AK215+IF(Smile=TRUE,VLOOKUP(MAX(-5,Strikeprice1-K215),Volsmile,2),0)),($A215-DateToday)+15,IF(Pricetype1=1,1,0),0))),K215)))</f>
        <v xml:space="preserve"> </v>
      </c>
      <c r="U215" s="177" t="str">
        <f t="shared" si="93"/>
        <v xml:space="preserve"> </v>
      </c>
      <c r="V215" s="178" t="str">
        <f t="shared" si="107"/>
        <v xml:space="preserve"> </v>
      </c>
      <c r="W215" s="178" t="str">
        <f t="shared" si="108"/>
        <v xml:space="preserve"> </v>
      </c>
      <c r="X215" s="178" t="str">
        <f t="shared" si="109"/>
        <v xml:space="preserve"> </v>
      </c>
      <c r="Y215" s="178" t="str">
        <f t="shared" si="110"/>
        <v xml:space="preserve"> </v>
      </c>
      <c r="Z215" s="178" t="str">
        <f t="shared" si="111"/>
        <v xml:space="preserve"> </v>
      </c>
      <c r="AA215" s="178" t="str">
        <f t="shared" si="112"/>
        <v xml:space="preserve"> </v>
      </c>
      <c r="AB215" s="178" t="str">
        <f t="shared" si="113"/>
        <v xml:space="preserve"> </v>
      </c>
      <c r="AC215" s="178" t="str">
        <f t="shared" si="114"/>
        <v xml:space="preserve"> </v>
      </c>
      <c r="AD215" s="178" t="str">
        <f t="shared" si="115"/>
        <v xml:space="preserve"> </v>
      </c>
      <c r="AE215" s="178" t="str">
        <f t="shared" si="116"/>
        <v xml:space="preserve"> </v>
      </c>
      <c r="AF215" s="224" t="str">
        <f t="shared" si="117"/>
        <v xml:space="preserve"> </v>
      </c>
      <c r="AG215" s="224" t="str">
        <f t="shared" si="118"/>
        <v xml:space="preserve"> </v>
      </c>
      <c r="AH215" s="224" t="str">
        <f t="shared" si="119"/>
        <v xml:space="preserve"> </v>
      </c>
      <c r="AI215" s="224" t="str">
        <f t="shared" si="94"/>
        <v xml:space="preserve"> </v>
      </c>
      <c r="AJ215" s="224" t="str">
        <f t="shared" si="95"/>
        <v xml:space="preserve"> </v>
      </c>
      <c r="AK215" s="224" t="str">
        <f t="shared" si="120"/>
        <v xml:space="preserve"> </v>
      </c>
      <c r="AL215" s="224" t="str">
        <f>IF($A215="N/A"," ",IF(PV=1,0,'Pricing Inputs1'!R248))</f>
        <v xml:space="preserve"> </v>
      </c>
      <c r="AM215" s="313" t="str">
        <f t="shared" si="96"/>
        <v xml:space="preserve"> </v>
      </c>
      <c r="BQ215" t="str">
        <f t="shared" si="121"/>
        <v xml:space="preserve"> </v>
      </c>
      <c r="BR215" t="str">
        <f t="shared" si="122"/>
        <v xml:space="preserve"> </v>
      </c>
      <c r="BS215" t="str">
        <f t="shared" si="123"/>
        <v xml:space="preserve"> </v>
      </c>
    </row>
    <row r="216" spans="1:71" x14ac:dyDescent="0.2">
      <c r="A216" s="253" t="str">
        <f>IF(A215="N/A","N/A",IF(EDATE(A215,1)&gt;Inputs!$M$5,"N/A",EDATE(A215,1)))</f>
        <v>N/A</v>
      </c>
      <c r="B216" s="324" t="str">
        <f t="shared" si="97"/>
        <v xml:space="preserve"> </v>
      </c>
      <c r="C216" s="433" t="str">
        <f t="shared" si="98"/>
        <v xml:space="preserve"> </v>
      </c>
      <c r="D216" s="172" t="str">
        <f t="shared" si="99"/>
        <v xml:space="preserve"> </v>
      </c>
      <c r="E216" s="172" t="str">
        <f t="shared" si="100"/>
        <v xml:space="preserve"> </v>
      </c>
      <c r="F216" s="172" t="str">
        <f t="shared" si="101"/>
        <v xml:space="preserve"> </v>
      </c>
      <c r="G216" s="172" t="str">
        <f t="shared" si="102"/>
        <v xml:space="preserve"> </v>
      </c>
      <c r="H216" s="172" t="str">
        <f t="shared" si="103"/>
        <v xml:space="preserve"> </v>
      </c>
      <c r="I216" s="172" t="str">
        <f t="shared" si="104"/>
        <v xml:space="preserve"> </v>
      </c>
      <c r="J216" s="172" t="str">
        <f t="shared" si="105"/>
        <v xml:space="preserve"> </v>
      </c>
      <c r="K216" s="172" t="str">
        <f t="shared" si="106"/>
        <v xml:space="preserve"> </v>
      </c>
      <c r="L216" s="250" t="str">
        <f>IF($A216="N/A"," ",IF(Pricetype1=2,MAX(C216,0),IF(OR(Pricetype1=1,Pricetype1=4),IF(C216=0,0,(_xll.EURO(C216,Strikeprice1,0,0,($AH216+IF(Smile=TRUE,VLOOKUP(MAX(-5,Strikeprice1-C216),Volsmile,2),0)),($A216-DateToday)+15,IF(Pricetype1=1,1,0),0))),C216)))</f>
        <v xml:space="preserve"> </v>
      </c>
      <c r="M216" s="250" t="str">
        <f>IF($A216="N/A"," ",IF(Pricetype1=2,MAX(D216,0),IF(OR(Pricetype1=1,Pricetype1=4),IF(D216=0,0,(_xll.EURO(D216,Strikeprice1,0,0,($AH216+IF(Smile=TRUE,VLOOKUP(MAX(-5,Strikeprice1-D216),Volsmile,2),0)),($A216-DateToday)+15,IF(Pricetype1=1,1,0),0))),D216)))</f>
        <v xml:space="preserve"> </v>
      </c>
      <c r="N216" s="250" t="str">
        <f>IF($A216="N/A"," ",IF(Pricetype1=2,MAX(E216,0),IF(OR(Pricetype1=1,Pricetype1=4),IF(E216=0,0,(_xll.EURO(E216,Strikeprice1,0,0,($AK216+IF(Smile=TRUE,VLOOKUP(MAX(-5,Strikeprice1-E216),Volsmile,2),0)),($A216-DateToday)+15,IF(Pricetype1=1,1,0),0))),E216)))</f>
        <v xml:space="preserve"> </v>
      </c>
      <c r="O216" s="250" t="str">
        <f>IF($A216="N/A"," ",IF(Pricetype1=2,MAX(F216,0),IF(OR(Pricetype1=1,Pricetype1=4),IF(F216=0,0,(_xll.EURO(F216,Strikeprice1,0,0,($AK216+IF(Smile=TRUE,VLOOKUP(MAX(-5,Strikeprice1-F216),Volsmile,2),0)),($A216-DateToday)+15,IF(Pricetype1=1,1,0),0))),F216)))</f>
        <v xml:space="preserve"> </v>
      </c>
      <c r="P216" s="250" t="str">
        <f>IF($A216="N/A"," ",IF(Pricetype1=2,MAX(G216,0),IF(OR(Pricetype1=1,Pricetype1=4),IF(G216=0,0,(_xll.EURO(G216,Strikeprice1,0,0,($AK216+IF(Smile=TRUE,VLOOKUP(MAX(-5,Strikeprice1-G216),Volsmile,2),0)),($A216-DateToday)+15,IF(Pricetype1=1,1,0),0))),G216)))</f>
        <v xml:space="preserve"> </v>
      </c>
      <c r="Q216" s="250" t="str">
        <f>IF($A216="N/A"," ",IF(Pricetype1=2,MAX(H216,0),IF(OR(Pricetype1=1,Pricetype1=4),IF(H216=0,0,(_xll.EURO(H216,Strikeprice1,0,0,($AK216+IF(Smile=TRUE,VLOOKUP(MAX(-5,Strikeprice1-H216),Volsmile,2),0)),($A216-DateToday)+15,IF(Pricetype1=1,1,0),0))),H216)))</f>
        <v xml:space="preserve"> </v>
      </c>
      <c r="R216" s="250" t="str">
        <f>IF($A216="N/A"," ",IF(Pricetype1=2,MAX(I216,0),IF(OR(Pricetype1=1,Pricetype1=4),IF(I216=0,0,(_xll.EURO(I216,Strikeprice1,0,0,($AK216+IF(Smile=TRUE,VLOOKUP(MAX(-5,Strikeprice1-I216),Volsmile,2),0)),($A216-DateToday)+15,IF(Pricetype1=1,1,0),0))),I216)))</f>
        <v xml:space="preserve"> </v>
      </c>
      <c r="S216" s="250" t="str">
        <f>IF($A216="N/A"," ",IF(Pricetype1=2,MAX(J216,0),IF(OR(Pricetype1=1,Pricetype1=4),IF(J216=0,0,(_xll.EURO(J216,Strikeprice1,0,0,($AK216+IF(Smile=TRUE,VLOOKUP(MAX(-5,Strikeprice1-J216),Volsmile,2),0)),($A216-DateToday)+15,IF(Pricetype1=1,1,0),0))),J216)))</f>
        <v xml:space="preserve"> </v>
      </c>
      <c r="T216" s="250" t="str">
        <f>IF($A216="N/A"," ",IF(Pricetype1=2,MAX(K216,0),IF(OR(Pricetype1=1,Pricetype1=4),IF(K216=0,0,(_xll.EURO(K216,Strikeprice1,0,0,($AK216+IF(Smile=TRUE,VLOOKUP(MAX(-5,Strikeprice1-K216),Volsmile,2),0)),($A216-DateToday)+15,IF(Pricetype1=1,1,0),0))),K216)))</f>
        <v xml:space="preserve"> </v>
      </c>
      <c r="U216" s="177" t="str">
        <f t="shared" si="93"/>
        <v xml:space="preserve"> </v>
      </c>
      <c r="V216" s="178" t="str">
        <f t="shared" si="107"/>
        <v xml:space="preserve"> </v>
      </c>
      <c r="W216" s="178" t="str">
        <f t="shared" si="108"/>
        <v xml:space="preserve"> </v>
      </c>
      <c r="X216" s="178" t="str">
        <f t="shared" si="109"/>
        <v xml:space="preserve"> </v>
      </c>
      <c r="Y216" s="178" t="str">
        <f t="shared" si="110"/>
        <v xml:space="preserve"> </v>
      </c>
      <c r="Z216" s="178" t="str">
        <f t="shared" si="111"/>
        <v xml:space="preserve"> </v>
      </c>
      <c r="AA216" s="178" t="str">
        <f t="shared" si="112"/>
        <v xml:space="preserve"> </v>
      </c>
      <c r="AB216" s="178" t="str">
        <f t="shared" si="113"/>
        <v xml:space="preserve"> </v>
      </c>
      <c r="AC216" s="178" t="str">
        <f t="shared" si="114"/>
        <v xml:space="preserve"> </v>
      </c>
      <c r="AD216" s="178" t="str">
        <f t="shared" si="115"/>
        <v xml:space="preserve"> </v>
      </c>
      <c r="AE216" s="178" t="str">
        <f t="shared" si="116"/>
        <v xml:space="preserve"> </v>
      </c>
      <c r="AF216" s="224" t="str">
        <f t="shared" si="117"/>
        <v xml:space="preserve"> </v>
      </c>
      <c r="AG216" s="224" t="str">
        <f t="shared" si="118"/>
        <v xml:space="preserve"> </v>
      </c>
      <c r="AH216" s="224" t="str">
        <f t="shared" si="119"/>
        <v xml:space="preserve"> </v>
      </c>
      <c r="AI216" s="224" t="str">
        <f t="shared" si="94"/>
        <v xml:space="preserve"> </v>
      </c>
      <c r="AJ216" s="224" t="str">
        <f t="shared" si="95"/>
        <v xml:space="preserve"> </v>
      </c>
      <c r="AK216" s="224" t="str">
        <f t="shared" si="120"/>
        <v xml:space="preserve"> </v>
      </c>
      <c r="AL216" s="224" t="str">
        <f>IF($A216="N/A"," ",IF(PV=1,0,'Pricing Inputs1'!R249))</f>
        <v xml:space="preserve"> </v>
      </c>
      <c r="AM216" s="313" t="str">
        <f t="shared" si="96"/>
        <v xml:space="preserve"> </v>
      </c>
      <c r="BQ216" t="str">
        <f t="shared" si="121"/>
        <v xml:space="preserve"> </v>
      </c>
      <c r="BR216" t="str">
        <f t="shared" si="122"/>
        <v xml:space="preserve"> </v>
      </c>
      <c r="BS216" t="str">
        <f t="shared" si="123"/>
        <v xml:space="preserve"> </v>
      </c>
    </row>
    <row r="217" spans="1:71" x14ac:dyDescent="0.2">
      <c r="A217" s="253" t="str">
        <f>IF(A216="N/A","N/A",IF(EDATE(A216,1)&gt;Inputs!$M$5,"N/A",EDATE(A216,1)))</f>
        <v>N/A</v>
      </c>
      <c r="B217" s="324" t="str">
        <f t="shared" si="97"/>
        <v xml:space="preserve"> </v>
      </c>
      <c r="C217" s="433" t="str">
        <f t="shared" si="98"/>
        <v xml:space="preserve"> </v>
      </c>
      <c r="D217" s="172" t="str">
        <f t="shared" si="99"/>
        <v xml:space="preserve"> </v>
      </c>
      <c r="E217" s="172" t="str">
        <f t="shared" si="100"/>
        <v xml:space="preserve"> </v>
      </c>
      <c r="F217" s="172" t="str">
        <f t="shared" si="101"/>
        <v xml:space="preserve"> </v>
      </c>
      <c r="G217" s="172" t="str">
        <f t="shared" si="102"/>
        <v xml:space="preserve"> </v>
      </c>
      <c r="H217" s="172" t="str">
        <f t="shared" si="103"/>
        <v xml:space="preserve"> </v>
      </c>
      <c r="I217" s="172" t="str">
        <f t="shared" si="104"/>
        <v xml:space="preserve"> </v>
      </c>
      <c r="J217" s="172" t="str">
        <f t="shared" si="105"/>
        <v xml:space="preserve"> </v>
      </c>
      <c r="K217" s="172" t="str">
        <f t="shared" si="106"/>
        <v xml:space="preserve"> </v>
      </c>
      <c r="L217" s="250" t="str">
        <f>IF($A217="N/A"," ",IF(Pricetype1=2,MAX(C217,0),IF(OR(Pricetype1=1,Pricetype1=4),IF(C217=0,0,(_xll.EURO(C217,Strikeprice1,0,0,($AH217+IF(Smile=TRUE,VLOOKUP(MAX(-5,Strikeprice1-C217),Volsmile,2),0)),($A217-DateToday)+15,IF(Pricetype1=1,1,0),0))),C217)))</f>
        <v xml:space="preserve"> </v>
      </c>
      <c r="M217" s="250" t="str">
        <f>IF($A217="N/A"," ",IF(Pricetype1=2,MAX(D217,0),IF(OR(Pricetype1=1,Pricetype1=4),IF(D217=0,0,(_xll.EURO(D217,Strikeprice1,0,0,($AH217+IF(Smile=TRUE,VLOOKUP(MAX(-5,Strikeprice1-D217),Volsmile,2),0)),($A217-DateToday)+15,IF(Pricetype1=1,1,0),0))),D217)))</f>
        <v xml:space="preserve"> </v>
      </c>
      <c r="N217" s="250" t="str">
        <f>IF($A217="N/A"," ",IF(Pricetype1=2,MAX(E217,0),IF(OR(Pricetype1=1,Pricetype1=4),IF(E217=0,0,(_xll.EURO(E217,Strikeprice1,0,0,($AK217+IF(Smile=TRUE,VLOOKUP(MAX(-5,Strikeprice1-E217),Volsmile,2),0)),($A217-DateToday)+15,IF(Pricetype1=1,1,0),0))),E217)))</f>
        <v xml:space="preserve"> </v>
      </c>
      <c r="O217" s="250" t="str">
        <f>IF($A217="N/A"," ",IF(Pricetype1=2,MAX(F217,0),IF(OR(Pricetype1=1,Pricetype1=4),IF(F217=0,0,(_xll.EURO(F217,Strikeprice1,0,0,($AK217+IF(Smile=TRUE,VLOOKUP(MAX(-5,Strikeprice1-F217),Volsmile,2),0)),($A217-DateToday)+15,IF(Pricetype1=1,1,0),0))),F217)))</f>
        <v xml:space="preserve"> </v>
      </c>
      <c r="P217" s="250" t="str">
        <f>IF($A217="N/A"," ",IF(Pricetype1=2,MAX(G217,0),IF(OR(Pricetype1=1,Pricetype1=4),IF(G217=0,0,(_xll.EURO(G217,Strikeprice1,0,0,($AK217+IF(Smile=TRUE,VLOOKUP(MAX(-5,Strikeprice1-G217),Volsmile,2),0)),($A217-DateToday)+15,IF(Pricetype1=1,1,0),0))),G217)))</f>
        <v xml:space="preserve"> </v>
      </c>
      <c r="Q217" s="250" t="str">
        <f>IF($A217="N/A"," ",IF(Pricetype1=2,MAX(H217,0),IF(OR(Pricetype1=1,Pricetype1=4),IF(H217=0,0,(_xll.EURO(H217,Strikeprice1,0,0,($AK217+IF(Smile=TRUE,VLOOKUP(MAX(-5,Strikeprice1-H217),Volsmile,2),0)),($A217-DateToday)+15,IF(Pricetype1=1,1,0),0))),H217)))</f>
        <v xml:space="preserve"> </v>
      </c>
      <c r="R217" s="250" t="str">
        <f>IF($A217="N/A"," ",IF(Pricetype1=2,MAX(I217,0),IF(OR(Pricetype1=1,Pricetype1=4),IF(I217=0,0,(_xll.EURO(I217,Strikeprice1,0,0,($AK217+IF(Smile=TRUE,VLOOKUP(MAX(-5,Strikeprice1-I217),Volsmile,2),0)),($A217-DateToday)+15,IF(Pricetype1=1,1,0),0))),I217)))</f>
        <v xml:space="preserve"> </v>
      </c>
      <c r="S217" s="250" t="str">
        <f>IF($A217="N/A"," ",IF(Pricetype1=2,MAX(J217,0),IF(OR(Pricetype1=1,Pricetype1=4),IF(J217=0,0,(_xll.EURO(J217,Strikeprice1,0,0,($AK217+IF(Smile=TRUE,VLOOKUP(MAX(-5,Strikeprice1-J217),Volsmile,2),0)),($A217-DateToday)+15,IF(Pricetype1=1,1,0),0))),J217)))</f>
        <v xml:space="preserve"> </v>
      </c>
      <c r="T217" s="250" t="str">
        <f>IF($A217="N/A"," ",IF(Pricetype1=2,MAX(K217,0),IF(OR(Pricetype1=1,Pricetype1=4),IF(K217=0,0,(_xll.EURO(K217,Strikeprice1,0,0,($AK217+IF(Smile=TRUE,VLOOKUP(MAX(-5,Strikeprice1-K217),Volsmile,2),0)),($A217-DateToday)+15,IF(Pricetype1=1,1,0),0))),K217)))</f>
        <v xml:space="preserve"> </v>
      </c>
      <c r="U217" s="177" t="str">
        <f t="shared" si="93"/>
        <v xml:space="preserve"> </v>
      </c>
      <c r="V217" s="178" t="str">
        <f t="shared" si="107"/>
        <v xml:space="preserve"> </v>
      </c>
      <c r="W217" s="178" t="str">
        <f t="shared" si="108"/>
        <v xml:space="preserve"> </v>
      </c>
      <c r="X217" s="178" t="str">
        <f t="shared" si="109"/>
        <v xml:space="preserve"> </v>
      </c>
      <c r="Y217" s="178" t="str">
        <f t="shared" si="110"/>
        <v xml:space="preserve"> </v>
      </c>
      <c r="Z217" s="178" t="str">
        <f t="shared" si="111"/>
        <v xml:space="preserve"> </v>
      </c>
      <c r="AA217" s="178" t="str">
        <f t="shared" si="112"/>
        <v xml:space="preserve"> </v>
      </c>
      <c r="AB217" s="178" t="str">
        <f t="shared" si="113"/>
        <v xml:space="preserve"> </v>
      </c>
      <c r="AC217" s="178" t="str">
        <f t="shared" si="114"/>
        <v xml:space="preserve"> </v>
      </c>
      <c r="AD217" s="178" t="str">
        <f t="shared" si="115"/>
        <v xml:space="preserve"> </v>
      </c>
      <c r="AE217" s="178" t="str">
        <f t="shared" si="116"/>
        <v xml:space="preserve"> </v>
      </c>
      <c r="AF217" s="224" t="str">
        <f t="shared" si="117"/>
        <v xml:space="preserve"> </v>
      </c>
      <c r="AG217" s="224" t="str">
        <f t="shared" si="118"/>
        <v xml:space="preserve"> </v>
      </c>
      <c r="AH217" s="224" t="str">
        <f t="shared" si="119"/>
        <v xml:space="preserve"> </v>
      </c>
      <c r="AI217" s="224" t="str">
        <f t="shared" si="94"/>
        <v xml:space="preserve"> </v>
      </c>
      <c r="AJ217" s="224" t="str">
        <f t="shared" si="95"/>
        <v xml:space="preserve"> </v>
      </c>
      <c r="AK217" s="224" t="str">
        <f t="shared" si="120"/>
        <v xml:space="preserve"> </v>
      </c>
      <c r="AL217" s="224" t="str">
        <f>IF($A217="N/A"," ",IF(PV=1,0,'Pricing Inputs1'!R250))</f>
        <v xml:space="preserve"> </v>
      </c>
      <c r="AM217" s="313" t="str">
        <f t="shared" si="96"/>
        <v xml:space="preserve"> </v>
      </c>
      <c r="BQ217" t="str">
        <f t="shared" si="121"/>
        <v xml:space="preserve"> </v>
      </c>
      <c r="BR217" t="str">
        <f t="shared" si="122"/>
        <v xml:space="preserve"> </v>
      </c>
      <c r="BS217" t="str">
        <f t="shared" si="123"/>
        <v xml:space="preserve"> </v>
      </c>
    </row>
    <row r="218" spans="1:71" x14ac:dyDescent="0.2">
      <c r="A218" s="253" t="str">
        <f>IF(A217="N/A","N/A",IF(EDATE(A217,1)&gt;Inputs!$M$5,"N/A",EDATE(A217,1)))</f>
        <v>N/A</v>
      </c>
      <c r="B218" s="324" t="str">
        <f t="shared" si="97"/>
        <v xml:space="preserve"> </v>
      </c>
      <c r="C218" s="433" t="str">
        <f t="shared" si="98"/>
        <v xml:space="preserve"> </v>
      </c>
      <c r="D218" s="172" t="str">
        <f t="shared" si="99"/>
        <v xml:space="preserve"> </v>
      </c>
      <c r="E218" s="172" t="str">
        <f t="shared" si="100"/>
        <v xml:space="preserve"> </v>
      </c>
      <c r="F218" s="172" t="str">
        <f t="shared" si="101"/>
        <v xml:space="preserve"> </v>
      </c>
      <c r="G218" s="172" t="str">
        <f t="shared" si="102"/>
        <v xml:space="preserve"> </v>
      </c>
      <c r="H218" s="172" t="str">
        <f t="shared" si="103"/>
        <v xml:space="preserve"> </v>
      </c>
      <c r="I218" s="172" t="str">
        <f t="shared" si="104"/>
        <v xml:space="preserve"> </v>
      </c>
      <c r="J218" s="172" t="str">
        <f t="shared" si="105"/>
        <v xml:space="preserve"> </v>
      </c>
      <c r="K218" s="172" t="str">
        <f t="shared" si="106"/>
        <v xml:space="preserve"> </v>
      </c>
      <c r="L218" s="250" t="str">
        <f>IF($A218="N/A"," ",IF(Pricetype1=2,MAX(C218,0),IF(OR(Pricetype1=1,Pricetype1=4),IF(C218=0,0,(_xll.EURO(C218,Strikeprice1,0,0,($AH218+IF(Smile=TRUE,VLOOKUP(MAX(-5,Strikeprice1-C218),Volsmile,2),0)),($A218-DateToday)+15,IF(Pricetype1=1,1,0),0))),C218)))</f>
        <v xml:space="preserve"> </v>
      </c>
      <c r="M218" s="250" t="str">
        <f>IF($A218="N/A"," ",IF(Pricetype1=2,MAX(D218,0),IF(OR(Pricetype1=1,Pricetype1=4),IF(D218=0,0,(_xll.EURO(D218,Strikeprice1,0,0,($AH218+IF(Smile=TRUE,VLOOKUP(MAX(-5,Strikeprice1-D218),Volsmile,2),0)),($A218-DateToday)+15,IF(Pricetype1=1,1,0),0))),D218)))</f>
        <v xml:space="preserve"> </v>
      </c>
      <c r="N218" s="250" t="str">
        <f>IF($A218="N/A"," ",IF(Pricetype1=2,MAX(E218,0),IF(OR(Pricetype1=1,Pricetype1=4),IF(E218=0,0,(_xll.EURO(E218,Strikeprice1,0,0,($AK218+IF(Smile=TRUE,VLOOKUP(MAX(-5,Strikeprice1-E218),Volsmile,2),0)),($A218-DateToday)+15,IF(Pricetype1=1,1,0),0))),E218)))</f>
        <v xml:space="preserve"> </v>
      </c>
      <c r="O218" s="250" t="str">
        <f>IF($A218="N/A"," ",IF(Pricetype1=2,MAX(F218,0),IF(OR(Pricetype1=1,Pricetype1=4),IF(F218=0,0,(_xll.EURO(F218,Strikeprice1,0,0,($AK218+IF(Smile=TRUE,VLOOKUP(MAX(-5,Strikeprice1-F218),Volsmile,2),0)),($A218-DateToday)+15,IF(Pricetype1=1,1,0),0))),F218)))</f>
        <v xml:space="preserve"> </v>
      </c>
      <c r="P218" s="250" t="str">
        <f>IF($A218="N/A"," ",IF(Pricetype1=2,MAX(G218,0),IF(OR(Pricetype1=1,Pricetype1=4),IF(G218=0,0,(_xll.EURO(G218,Strikeprice1,0,0,($AK218+IF(Smile=TRUE,VLOOKUP(MAX(-5,Strikeprice1-G218),Volsmile,2),0)),($A218-DateToday)+15,IF(Pricetype1=1,1,0),0))),G218)))</f>
        <v xml:space="preserve"> </v>
      </c>
      <c r="Q218" s="250" t="str">
        <f>IF($A218="N/A"," ",IF(Pricetype1=2,MAX(H218,0),IF(OR(Pricetype1=1,Pricetype1=4),IF(H218=0,0,(_xll.EURO(H218,Strikeprice1,0,0,($AK218+IF(Smile=TRUE,VLOOKUP(MAX(-5,Strikeprice1-H218),Volsmile,2),0)),($A218-DateToday)+15,IF(Pricetype1=1,1,0),0))),H218)))</f>
        <v xml:space="preserve"> </v>
      </c>
      <c r="R218" s="250" t="str">
        <f>IF($A218="N/A"," ",IF(Pricetype1=2,MAX(I218,0),IF(OR(Pricetype1=1,Pricetype1=4),IF(I218=0,0,(_xll.EURO(I218,Strikeprice1,0,0,($AK218+IF(Smile=TRUE,VLOOKUP(MAX(-5,Strikeprice1-I218),Volsmile,2),0)),($A218-DateToday)+15,IF(Pricetype1=1,1,0),0))),I218)))</f>
        <v xml:space="preserve"> </v>
      </c>
      <c r="S218" s="250" t="str">
        <f>IF($A218="N/A"," ",IF(Pricetype1=2,MAX(J218,0),IF(OR(Pricetype1=1,Pricetype1=4),IF(J218=0,0,(_xll.EURO(J218,Strikeprice1,0,0,($AK218+IF(Smile=TRUE,VLOOKUP(MAX(-5,Strikeprice1-J218),Volsmile,2),0)),($A218-DateToday)+15,IF(Pricetype1=1,1,0),0))),J218)))</f>
        <v xml:space="preserve"> </v>
      </c>
      <c r="T218" s="250" t="str">
        <f>IF($A218="N/A"," ",IF(Pricetype1=2,MAX(K218,0),IF(OR(Pricetype1=1,Pricetype1=4),IF(K218=0,0,(_xll.EURO(K218,Strikeprice1,0,0,($AK218+IF(Smile=TRUE,VLOOKUP(MAX(-5,Strikeprice1-K218),Volsmile,2),0)),($A218-DateToday)+15,IF(Pricetype1=1,1,0),0))),K218)))</f>
        <v xml:space="preserve"> </v>
      </c>
      <c r="U218" s="177" t="str">
        <f t="shared" si="93"/>
        <v xml:space="preserve"> </v>
      </c>
      <c r="V218" s="178" t="str">
        <f t="shared" si="107"/>
        <v xml:space="preserve"> </v>
      </c>
      <c r="W218" s="178" t="str">
        <f t="shared" si="108"/>
        <v xml:space="preserve"> </v>
      </c>
      <c r="X218" s="178" t="str">
        <f t="shared" si="109"/>
        <v xml:space="preserve"> </v>
      </c>
      <c r="Y218" s="178" t="str">
        <f t="shared" si="110"/>
        <v xml:space="preserve"> </v>
      </c>
      <c r="Z218" s="178" t="str">
        <f t="shared" si="111"/>
        <v xml:space="preserve"> </v>
      </c>
      <c r="AA218" s="178" t="str">
        <f t="shared" si="112"/>
        <v xml:space="preserve"> </v>
      </c>
      <c r="AB218" s="178" t="str">
        <f t="shared" si="113"/>
        <v xml:space="preserve"> </v>
      </c>
      <c r="AC218" s="178" t="str">
        <f t="shared" si="114"/>
        <v xml:space="preserve"> </v>
      </c>
      <c r="AD218" s="178" t="str">
        <f t="shared" si="115"/>
        <v xml:space="preserve"> </v>
      </c>
      <c r="AE218" s="178" t="str">
        <f t="shared" si="116"/>
        <v xml:space="preserve"> </v>
      </c>
      <c r="AF218" s="224" t="str">
        <f t="shared" si="117"/>
        <v xml:space="preserve"> </v>
      </c>
      <c r="AG218" s="224" t="str">
        <f t="shared" si="118"/>
        <v xml:space="preserve"> </v>
      </c>
      <c r="AH218" s="224" t="str">
        <f t="shared" si="119"/>
        <v xml:space="preserve"> </v>
      </c>
      <c r="AI218" s="224" t="str">
        <f t="shared" si="94"/>
        <v xml:space="preserve"> </v>
      </c>
      <c r="AJ218" s="224" t="str">
        <f t="shared" si="95"/>
        <v xml:space="preserve"> </v>
      </c>
      <c r="AK218" s="224" t="str">
        <f t="shared" si="120"/>
        <v xml:space="preserve"> </v>
      </c>
      <c r="AL218" s="224" t="str">
        <f>IF($A218="N/A"," ",IF(PV=1,0,'Pricing Inputs1'!R251))</f>
        <v xml:space="preserve"> </v>
      </c>
      <c r="AM218" s="313" t="str">
        <f t="shared" si="96"/>
        <v xml:space="preserve"> </v>
      </c>
      <c r="BQ218" t="str">
        <f t="shared" si="121"/>
        <v xml:space="preserve"> </v>
      </c>
      <c r="BR218" t="str">
        <f t="shared" si="122"/>
        <v xml:space="preserve"> </v>
      </c>
      <c r="BS218" t="str">
        <f t="shared" si="123"/>
        <v xml:space="preserve"> </v>
      </c>
    </row>
    <row r="219" spans="1:71" x14ac:dyDescent="0.2">
      <c r="A219" s="253" t="str">
        <f>IF(A218="N/A","N/A",IF(EDATE(A218,1)&gt;Inputs!$M$5,"N/A",EDATE(A218,1)))</f>
        <v>N/A</v>
      </c>
      <c r="B219" s="324" t="str">
        <f t="shared" si="97"/>
        <v xml:space="preserve"> </v>
      </c>
      <c r="C219" s="433" t="str">
        <f t="shared" si="98"/>
        <v xml:space="preserve"> </v>
      </c>
      <c r="D219" s="172" t="str">
        <f t="shared" si="99"/>
        <v xml:space="preserve"> </v>
      </c>
      <c r="E219" s="172" t="str">
        <f t="shared" si="100"/>
        <v xml:space="preserve"> </v>
      </c>
      <c r="F219" s="172" t="str">
        <f t="shared" si="101"/>
        <v xml:space="preserve"> </v>
      </c>
      <c r="G219" s="172" t="str">
        <f t="shared" si="102"/>
        <v xml:space="preserve"> </v>
      </c>
      <c r="H219" s="172" t="str">
        <f t="shared" si="103"/>
        <v xml:space="preserve"> </v>
      </c>
      <c r="I219" s="172" t="str">
        <f t="shared" si="104"/>
        <v xml:space="preserve"> </v>
      </c>
      <c r="J219" s="172" t="str">
        <f t="shared" si="105"/>
        <v xml:space="preserve"> </v>
      </c>
      <c r="K219" s="172" t="str">
        <f t="shared" si="106"/>
        <v xml:space="preserve"> </v>
      </c>
      <c r="L219" s="250" t="str">
        <f>IF($A219="N/A"," ",IF(Pricetype1=2,MAX(C219,0),IF(OR(Pricetype1=1,Pricetype1=4),IF(C219=0,0,(_xll.EURO(C219,Strikeprice1,0,0,($AH219+IF(Smile=TRUE,VLOOKUP(MAX(-5,Strikeprice1-C219),Volsmile,2),0)),($A219-DateToday)+15,IF(Pricetype1=1,1,0),0))),C219)))</f>
        <v xml:space="preserve"> </v>
      </c>
      <c r="M219" s="250" t="str">
        <f>IF($A219="N/A"," ",IF(Pricetype1=2,MAX(D219,0),IF(OR(Pricetype1=1,Pricetype1=4),IF(D219=0,0,(_xll.EURO(D219,Strikeprice1,0,0,($AH219+IF(Smile=TRUE,VLOOKUP(MAX(-5,Strikeprice1-D219),Volsmile,2),0)),($A219-DateToday)+15,IF(Pricetype1=1,1,0),0))),D219)))</f>
        <v xml:space="preserve"> </v>
      </c>
      <c r="N219" s="250" t="str">
        <f>IF($A219="N/A"," ",IF(Pricetype1=2,MAX(E219,0),IF(OR(Pricetype1=1,Pricetype1=4),IF(E219=0,0,(_xll.EURO(E219,Strikeprice1,0,0,($AK219+IF(Smile=TRUE,VLOOKUP(MAX(-5,Strikeprice1-E219),Volsmile,2),0)),($A219-DateToday)+15,IF(Pricetype1=1,1,0),0))),E219)))</f>
        <v xml:space="preserve"> </v>
      </c>
      <c r="O219" s="250" t="str">
        <f>IF($A219="N/A"," ",IF(Pricetype1=2,MAX(F219,0),IF(OR(Pricetype1=1,Pricetype1=4),IF(F219=0,0,(_xll.EURO(F219,Strikeprice1,0,0,($AK219+IF(Smile=TRUE,VLOOKUP(MAX(-5,Strikeprice1-F219),Volsmile,2),0)),($A219-DateToday)+15,IF(Pricetype1=1,1,0),0))),F219)))</f>
        <v xml:space="preserve"> </v>
      </c>
      <c r="P219" s="250" t="str">
        <f>IF($A219="N/A"," ",IF(Pricetype1=2,MAX(G219,0),IF(OR(Pricetype1=1,Pricetype1=4),IF(G219=0,0,(_xll.EURO(G219,Strikeprice1,0,0,($AK219+IF(Smile=TRUE,VLOOKUP(MAX(-5,Strikeprice1-G219),Volsmile,2),0)),($A219-DateToday)+15,IF(Pricetype1=1,1,0),0))),G219)))</f>
        <v xml:space="preserve"> </v>
      </c>
      <c r="Q219" s="250" t="str">
        <f>IF($A219="N/A"," ",IF(Pricetype1=2,MAX(H219,0),IF(OR(Pricetype1=1,Pricetype1=4),IF(H219=0,0,(_xll.EURO(H219,Strikeprice1,0,0,($AK219+IF(Smile=TRUE,VLOOKUP(MAX(-5,Strikeprice1-H219),Volsmile,2),0)),($A219-DateToday)+15,IF(Pricetype1=1,1,0),0))),H219)))</f>
        <v xml:space="preserve"> </v>
      </c>
      <c r="R219" s="250" t="str">
        <f>IF($A219="N/A"," ",IF(Pricetype1=2,MAX(I219,0),IF(OR(Pricetype1=1,Pricetype1=4),IF(I219=0,0,(_xll.EURO(I219,Strikeprice1,0,0,($AK219+IF(Smile=TRUE,VLOOKUP(MAX(-5,Strikeprice1-I219),Volsmile,2),0)),($A219-DateToday)+15,IF(Pricetype1=1,1,0),0))),I219)))</f>
        <v xml:space="preserve"> </v>
      </c>
      <c r="S219" s="250" t="str">
        <f>IF($A219="N/A"," ",IF(Pricetype1=2,MAX(J219,0),IF(OR(Pricetype1=1,Pricetype1=4),IF(J219=0,0,(_xll.EURO(J219,Strikeprice1,0,0,($AK219+IF(Smile=TRUE,VLOOKUP(MAX(-5,Strikeprice1-J219),Volsmile,2),0)),($A219-DateToday)+15,IF(Pricetype1=1,1,0),0))),J219)))</f>
        <v xml:space="preserve"> </v>
      </c>
      <c r="T219" s="250" t="str">
        <f>IF($A219="N/A"," ",IF(Pricetype1=2,MAX(K219,0),IF(OR(Pricetype1=1,Pricetype1=4),IF(K219=0,0,(_xll.EURO(K219,Strikeprice1,0,0,($AK219+IF(Smile=TRUE,VLOOKUP(MAX(-5,Strikeprice1-K219),Volsmile,2),0)),($A219-DateToday)+15,IF(Pricetype1=1,1,0),0))),K219)))</f>
        <v xml:space="preserve"> </v>
      </c>
      <c r="U219" s="177" t="str">
        <f t="shared" si="93"/>
        <v xml:space="preserve"> </v>
      </c>
      <c r="V219" s="178" t="str">
        <f t="shared" si="107"/>
        <v xml:space="preserve"> </v>
      </c>
      <c r="W219" s="178" t="str">
        <f t="shared" si="108"/>
        <v xml:space="preserve"> </v>
      </c>
      <c r="X219" s="178" t="str">
        <f t="shared" si="109"/>
        <v xml:space="preserve"> </v>
      </c>
      <c r="Y219" s="178" t="str">
        <f t="shared" si="110"/>
        <v xml:space="preserve"> </v>
      </c>
      <c r="Z219" s="178" t="str">
        <f t="shared" si="111"/>
        <v xml:space="preserve"> </v>
      </c>
      <c r="AA219" s="178" t="str">
        <f t="shared" si="112"/>
        <v xml:space="preserve"> </v>
      </c>
      <c r="AB219" s="178" t="str">
        <f t="shared" si="113"/>
        <v xml:space="preserve"> </v>
      </c>
      <c r="AC219" s="178" t="str">
        <f t="shared" si="114"/>
        <v xml:space="preserve"> </v>
      </c>
      <c r="AD219" s="178" t="str">
        <f t="shared" si="115"/>
        <v xml:space="preserve"> </v>
      </c>
      <c r="AE219" s="178" t="str">
        <f t="shared" si="116"/>
        <v xml:space="preserve"> </v>
      </c>
      <c r="AF219" s="224" t="str">
        <f t="shared" si="117"/>
        <v xml:space="preserve"> </v>
      </c>
      <c r="AG219" s="224" t="str">
        <f t="shared" si="118"/>
        <v xml:space="preserve"> </v>
      </c>
      <c r="AH219" s="224" t="str">
        <f t="shared" si="119"/>
        <v xml:space="preserve"> </v>
      </c>
      <c r="AI219" s="224" t="str">
        <f t="shared" si="94"/>
        <v xml:space="preserve"> </v>
      </c>
      <c r="AJ219" s="224" t="str">
        <f t="shared" si="95"/>
        <v xml:space="preserve"> </v>
      </c>
      <c r="AK219" s="224" t="str">
        <f t="shared" si="120"/>
        <v xml:space="preserve"> </v>
      </c>
      <c r="AL219" s="224" t="str">
        <f>IF($A219="N/A"," ",IF(PV=1,0,'Pricing Inputs1'!R252))</f>
        <v xml:space="preserve"> </v>
      </c>
      <c r="AM219" s="313" t="str">
        <f t="shared" si="96"/>
        <v xml:space="preserve"> </v>
      </c>
      <c r="BQ219" t="str">
        <f t="shared" si="121"/>
        <v xml:space="preserve"> </v>
      </c>
      <c r="BR219" t="str">
        <f t="shared" si="122"/>
        <v xml:space="preserve"> </v>
      </c>
      <c r="BS219" t="str">
        <f t="shared" si="123"/>
        <v xml:space="preserve"> </v>
      </c>
    </row>
    <row r="220" spans="1:71" x14ac:dyDescent="0.2">
      <c r="A220" s="253" t="str">
        <f>IF(A219="N/A","N/A",IF(EDATE(A219,1)&gt;Inputs!$M$5,"N/A",EDATE(A219,1)))</f>
        <v>N/A</v>
      </c>
      <c r="B220" s="324" t="str">
        <f t="shared" si="97"/>
        <v xml:space="preserve"> </v>
      </c>
      <c r="C220" s="433" t="str">
        <f t="shared" si="98"/>
        <v xml:space="preserve"> </v>
      </c>
      <c r="D220" s="172" t="str">
        <f t="shared" si="99"/>
        <v xml:space="preserve"> </v>
      </c>
      <c r="E220" s="172" t="str">
        <f t="shared" si="100"/>
        <v xml:space="preserve"> </v>
      </c>
      <c r="F220" s="172" t="str">
        <f t="shared" si="101"/>
        <v xml:space="preserve"> </v>
      </c>
      <c r="G220" s="172" t="str">
        <f t="shared" si="102"/>
        <v xml:space="preserve"> </v>
      </c>
      <c r="H220" s="172" t="str">
        <f t="shared" si="103"/>
        <v xml:space="preserve"> </v>
      </c>
      <c r="I220" s="172" t="str">
        <f t="shared" si="104"/>
        <v xml:space="preserve"> </v>
      </c>
      <c r="J220" s="172" t="str">
        <f t="shared" si="105"/>
        <v xml:space="preserve"> </v>
      </c>
      <c r="K220" s="172" t="str">
        <f t="shared" si="106"/>
        <v xml:space="preserve"> </v>
      </c>
      <c r="L220" s="250" t="str">
        <f>IF($A220="N/A"," ",IF(Pricetype1=2,MAX(C220,0),IF(OR(Pricetype1=1,Pricetype1=4),IF(C220=0,0,(_xll.EURO(C220,Strikeprice1,0,0,($AH220+IF(Smile=TRUE,VLOOKUP(MAX(-5,Strikeprice1-C220),Volsmile,2),0)),($A220-DateToday)+15,IF(Pricetype1=1,1,0),0))),C220)))</f>
        <v xml:space="preserve"> </v>
      </c>
      <c r="M220" s="250" t="str">
        <f>IF($A220="N/A"," ",IF(Pricetype1=2,MAX(D220,0),IF(OR(Pricetype1=1,Pricetype1=4),IF(D220=0,0,(_xll.EURO(D220,Strikeprice1,0,0,($AH220+IF(Smile=TRUE,VLOOKUP(MAX(-5,Strikeprice1-D220),Volsmile,2),0)),($A220-DateToday)+15,IF(Pricetype1=1,1,0),0))),D220)))</f>
        <v xml:space="preserve"> </v>
      </c>
      <c r="N220" s="250" t="str">
        <f>IF($A220="N/A"," ",IF(Pricetype1=2,MAX(E220,0),IF(OR(Pricetype1=1,Pricetype1=4),IF(E220=0,0,(_xll.EURO(E220,Strikeprice1,0,0,($AK220+IF(Smile=TRUE,VLOOKUP(MAX(-5,Strikeprice1-E220),Volsmile,2),0)),($A220-DateToday)+15,IF(Pricetype1=1,1,0),0))),E220)))</f>
        <v xml:space="preserve"> </v>
      </c>
      <c r="O220" s="250" t="str">
        <f>IF($A220="N/A"," ",IF(Pricetype1=2,MAX(F220,0),IF(OR(Pricetype1=1,Pricetype1=4),IF(F220=0,0,(_xll.EURO(F220,Strikeprice1,0,0,($AK220+IF(Smile=TRUE,VLOOKUP(MAX(-5,Strikeprice1-F220),Volsmile,2),0)),($A220-DateToday)+15,IF(Pricetype1=1,1,0),0))),F220)))</f>
        <v xml:space="preserve"> </v>
      </c>
      <c r="P220" s="250" t="str">
        <f>IF($A220="N/A"," ",IF(Pricetype1=2,MAX(G220,0),IF(OR(Pricetype1=1,Pricetype1=4),IF(G220=0,0,(_xll.EURO(G220,Strikeprice1,0,0,($AK220+IF(Smile=TRUE,VLOOKUP(MAX(-5,Strikeprice1-G220),Volsmile,2),0)),($A220-DateToday)+15,IF(Pricetype1=1,1,0),0))),G220)))</f>
        <v xml:space="preserve"> </v>
      </c>
      <c r="Q220" s="250" t="str">
        <f>IF($A220="N/A"," ",IF(Pricetype1=2,MAX(H220,0),IF(OR(Pricetype1=1,Pricetype1=4),IF(H220=0,0,(_xll.EURO(H220,Strikeprice1,0,0,($AK220+IF(Smile=TRUE,VLOOKUP(MAX(-5,Strikeprice1-H220),Volsmile,2),0)),($A220-DateToday)+15,IF(Pricetype1=1,1,0),0))),H220)))</f>
        <v xml:space="preserve"> </v>
      </c>
      <c r="R220" s="250" t="str">
        <f>IF($A220="N/A"," ",IF(Pricetype1=2,MAX(I220,0),IF(OR(Pricetype1=1,Pricetype1=4),IF(I220=0,0,(_xll.EURO(I220,Strikeprice1,0,0,($AK220+IF(Smile=TRUE,VLOOKUP(MAX(-5,Strikeprice1-I220),Volsmile,2),0)),($A220-DateToday)+15,IF(Pricetype1=1,1,0),0))),I220)))</f>
        <v xml:space="preserve"> </v>
      </c>
      <c r="S220" s="250" t="str">
        <f>IF($A220="N/A"," ",IF(Pricetype1=2,MAX(J220,0),IF(OR(Pricetype1=1,Pricetype1=4),IF(J220=0,0,(_xll.EURO(J220,Strikeprice1,0,0,($AK220+IF(Smile=TRUE,VLOOKUP(MAX(-5,Strikeprice1-J220),Volsmile,2),0)),($A220-DateToday)+15,IF(Pricetype1=1,1,0),0))),J220)))</f>
        <v xml:space="preserve"> </v>
      </c>
      <c r="T220" s="250" t="str">
        <f>IF($A220="N/A"," ",IF(Pricetype1=2,MAX(K220,0),IF(OR(Pricetype1=1,Pricetype1=4),IF(K220=0,0,(_xll.EURO(K220,Strikeprice1,0,0,($AK220+IF(Smile=TRUE,VLOOKUP(MAX(-5,Strikeprice1-K220),Volsmile,2),0)),($A220-DateToday)+15,IF(Pricetype1=1,1,0),0))),K220)))</f>
        <v xml:space="preserve"> </v>
      </c>
      <c r="U220" s="177" t="str">
        <f t="shared" si="93"/>
        <v xml:space="preserve"> </v>
      </c>
      <c r="V220" s="178" t="str">
        <f t="shared" si="107"/>
        <v xml:space="preserve"> </v>
      </c>
      <c r="W220" s="178" t="str">
        <f t="shared" si="108"/>
        <v xml:space="preserve"> </v>
      </c>
      <c r="X220" s="178" t="str">
        <f t="shared" si="109"/>
        <v xml:space="preserve"> </v>
      </c>
      <c r="Y220" s="178" t="str">
        <f t="shared" si="110"/>
        <v xml:space="preserve"> </v>
      </c>
      <c r="Z220" s="178" t="str">
        <f t="shared" si="111"/>
        <v xml:space="preserve"> </v>
      </c>
      <c r="AA220" s="178" t="str">
        <f t="shared" si="112"/>
        <v xml:space="preserve"> </v>
      </c>
      <c r="AB220" s="178" t="str">
        <f t="shared" si="113"/>
        <v xml:space="preserve"> </v>
      </c>
      <c r="AC220" s="178" t="str">
        <f t="shared" si="114"/>
        <v xml:space="preserve"> </v>
      </c>
      <c r="AD220" s="178" t="str">
        <f t="shared" si="115"/>
        <v xml:space="preserve"> </v>
      </c>
      <c r="AE220" s="178" t="str">
        <f t="shared" si="116"/>
        <v xml:space="preserve"> </v>
      </c>
      <c r="AF220" s="224" t="str">
        <f t="shared" si="117"/>
        <v xml:space="preserve"> </v>
      </c>
      <c r="AG220" s="224" t="str">
        <f t="shared" si="118"/>
        <v xml:space="preserve"> </v>
      </c>
      <c r="AH220" s="224" t="str">
        <f t="shared" si="119"/>
        <v xml:space="preserve"> </v>
      </c>
      <c r="AI220" s="224" t="str">
        <f t="shared" si="94"/>
        <v xml:space="preserve"> </v>
      </c>
      <c r="AJ220" s="224" t="str">
        <f t="shared" si="95"/>
        <v xml:space="preserve"> </v>
      </c>
      <c r="AK220" s="224" t="str">
        <f t="shared" si="120"/>
        <v xml:space="preserve"> </v>
      </c>
      <c r="AL220" s="224" t="str">
        <f>IF($A220="N/A"," ",IF(PV=1,0,'Pricing Inputs1'!R253))</f>
        <v xml:space="preserve"> </v>
      </c>
      <c r="AM220" s="313" t="str">
        <f t="shared" si="96"/>
        <v xml:space="preserve"> </v>
      </c>
      <c r="BQ220" t="str">
        <f t="shared" si="121"/>
        <v xml:space="preserve"> </v>
      </c>
      <c r="BR220" t="str">
        <f t="shared" si="122"/>
        <v xml:space="preserve"> </v>
      </c>
      <c r="BS220" t="str">
        <f t="shared" si="123"/>
        <v xml:space="preserve"> </v>
      </c>
    </row>
    <row r="221" spans="1:71" x14ac:dyDescent="0.2">
      <c r="A221" s="253" t="str">
        <f>IF(A220="N/A","N/A",IF(EDATE(A220,1)&gt;Inputs!$M$5,"N/A",EDATE(A220,1)))</f>
        <v>N/A</v>
      </c>
      <c r="B221" s="324" t="str">
        <f t="shared" si="97"/>
        <v xml:space="preserve"> </v>
      </c>
      <c r="C221" s="433" t="str">
        <f t="shared" si="98"/>
        <v xml:space="preserve"> </v>
      </c>
      <c r="D221" s="172" t="str">
        <f t="shared" si="99"/>
        <v xml:space="preserve"> </v>
      </c>
      <c r="E221" s="172" t="str">
        <f t="shared" si="100"/>
        <v xml:space="preserve"> </v>
      </c>
      <c r="F221" s="172" t="str">
        <f t="shared" si="101"/>
        <v xml:space="preserve"> </v>
      </c>
      <c r="G221" s="172" t="str">
        <f t="shared" si="102"/>
        <v xml:space="preserve"> </v>
      </c>
      <c r="H221" s="172" t="str">
        <f t="shared" si="103"/>
        <v xml:space="preserve"> </v>
      </c>
      <c r="I221" s="172" t="str">
        <f t="shared" si="104"/>
        <v xml:space="preserve"> </v>
      </c>
      <c r="J221" s="172" t="str">
        <f t="shared" si="105"/>
        <v xml:space="preserve"> </v>
      </c>
      <c r="K221" s="172" t="str">
        <f t="shared" si="106"/>
        <v xml:space="preserve"> </v>
      </c>
      <c r="L221" s="250" t="str">
        <f>IF($A221="N/A"," ",IF(Pricetype1=2,MAX(C221,0),IF(OR(Pricetype1=1,Pricetype1=4),IF(C221=0,0,(_xll.EURO(C221,Strikeprice1,0,0,($AH221+IF(Smile=TRUE,VLOOKUP(MAX(-5,Strikeprice1-C221),Volsmile,2),0)),($A221-DateToday)+15,IF(Pricetype1=1,1,0),0))),C221)))</f>
        <v xml:space="preserve"> </v>
      </c>
      <c r="M221" s="250" t="str">
        <f>IF($A221="N/A"," ",IF(Pricetype1=2,MAX(D221,0),IF(OR(Pricetype1=1,Pricetype1=4),IF(D221=0,0,(_xll.EURO(D221,Strikeprice1,0,0,($AH221+IF(Smile=TRUE,VLOOKUP(MAX(-5,Strikeprice1-D221),Volsmile,2),0)),($A221-DateToday)+15,IF(Pricetype1=1,1,0),0))),D221)))</f>
        <v xml:space="preserve"> </v>
      </c>
      <c r="N221" s="250" t="str">
        <f>IF($A221="N/A"," ",IF(Pricetype1=2,MAX(E221,0),IF(OR(Pricetype1=1,Pricetype1=4),IF(E221=0,0,(_xll.EURO(E221,Strikeprice1,0,0,($AK221+IF(Smile=TRUE,VLOOKUP(MAX(-5,Strikeprice1-E221),Volsmile,2),0)),($A221-DateToday)+15,IF(Pricetype1=1,1,0),0))),E221)))</f>
        <v xml:space="preserve"> </v>
      </c>
      <c r="O221" s="250" t="str">
        <f>IF($A221="N/A"," ",IF(Pricetype1=2,MAX(F221,0),IF(OR(Pricetype1=1,Pricetype1=4),IF(F221=0,0,(_xll.EURO(F221,Strikeprice1,0,0,($AK221+IF(Smile=TRUE,VLOOKUP(MAX(-5,Strikeprice1-F221),Volsmile,2),0)),($A221-DateToday)+15,IF(Pricetype1=1,1,0),0))),F221)))</f>
        <v xml:space="preserve"> </v>
      </c>
      <c r="P221" s="250" t="str">
        <f>IF($A221="N/A"," ",IF(Pricetype1=2,MAX(G221,0),IF(OR(Pricetype1=1,Pricetype1=4),IF(G221=0,0,(_xll.EURO(G221,Strikeprice1,0,0,($AK221+IF(Smile=TRUE,VLOOKUP(MAX(-5,Strikeprice1-G221),Volsmile,2),0)),($A221-DateToday)+15,IF(Pricetype1=1,1,0),0))),G221)))</f>
        <v xml:space="preserve"> </v>
      </c>
      <c r="Q221" s="250" t="str">
        <f>IF($A221="N/A"," ",IF(Pricetype1=2,MAX(H221,0),IF(OR(Pricetype1=1,Pricetype1=4),IF(H221=0,0,(_xll.EURO(H221,Strikeprice1,0,0,($AK221+IF(Smile=TRUE,VLOOKUP(MAX(-5,Strikeprice1-H221),Volsmile,2),0)),($A221-DateToday)+15,IF(Pricetype1=1,1,0),0))),H221)))</f>
        <v xml:space="preserve"> </v>
      </c>
      <c r="R221" s="250" t="str">
        <f>IF($A221="N/A"," ",IF(Pricetype1=2,MAX(I221,0),IF(OR(Pricetype1=1,Pricetype1=4),IF(I221=0,0,(_xll.EURO(I221,Strikeprice1,0,0,($AK221+IF(Smile=TRUE,VLOOKUP(MAX(-5,Strikeprice1-I221),Volsmile,2),0)),($A221-DateToday)+15,IF(Pricetype1=1,1,0),0))),I221)))</f>
        <v xml:space="preserve"> </v>
      </c>
      <c r="S221" s="250" t="str">
        <f>IF($A221="N/A"," ",IF(Pricetype1=2,MAX(J221,0),IF(OR(Pricetype1=1,Pricetype1=4),IF(J221=0,0,(_xll.EURO(J221,Strikeprice1,0,0,($AK221+IF(Smile=TRUE,VLOOKUP(MAX(-5,Strikeprice1-J221),Volsmile,2),0)),($A221-DateToday)+15,IF(Pricetype1=1,1,0),0))),J221)))</f>
        <v xml:space="preserve"> </v>
      </c>
      <c r="T221" s="250" t="str">
        <f>IF($A221="N/A"," ",IF(Pricetype1=2,MAX(K221,0),IF(OR(Pricetype1=1,Pricetype1=4),IF(K221=0,0,(_xll.EURO(K221,Strikeprice1,0,0,($AK221+IF(Smile=TRUE,VLOOKUP(MAX(-5,Strikeprice1-K221),Volsmile,2),0)),($A221-DateToday)+15,IF(Pricetype1=1,1,0),0))),K221)))</f>
        <v xml:space="preserve"> </v>
      </c>
      <c r="U221" s="177" t="str">
        <f t="shared" si="93"/>
        <v xml:space="preserve"> </v>
      </c>
      <c r="V221" s="178" t="str">
        <f t="shared" si="107"/>
        <v xml:space="preserve"> </v>
      </c>
      <c r="W221" s="178" t="str">
        <f t="shared" si="108"/>
        <v xml:space="preserve"> </v>
      </c>
      <c r="X221" s="178" t="str">
        <f t="shared" si="109"/>
        <v xml:space="preserve"> </v>
      </c>
      <c r="Y221" s="178" t="str">
        <f t="shared" si="110"/>
        <v xml:space="preserve"> </v>
      </c>
      <c r="Z221" s="178" t="str">
        <f t="shared" si="111"/>
        <v xml:space="preserve"> </v>
      </c>
      <c r="AA221" s="178" t="str">
        <f t="shared" si="112"/>
        <v xml:space="preserve"> </v>
      </c>
      <c r="AB221" s="178" t="str">
        <f t="shared" si="113"/>
        <v xml:space="preserve"> </v>
      </c>
      <c r="AC221" s="178" t="str">
        <f t="shared" si="114"/>
        <v xml:space="preserve"> </v>
      </c>
      <c r="AD221" s="178" t="str">
        <f t="shared" si="115"/>
        <v xml:space="preserve"> </v>
      </c>
      <c r="AE221" s="178" t="str">
        <f t="shared" si="116"/>
        <v xml:space="preserve"> </v>
      </c>
      <c r="AF221" s="224" t="str">
        <f t="shared" si="117"/>
        <v xml:space="preserve"> </v>
      </c>
      <c r="AG221" s="224" t="str">
        <f t="shared" si="118"/>
        <v xml:space="preserve"> </v>
      </c>
      <c r="AH221" s="224" t="str">
        <f t="shared" si="119"/>
        <v xml:space="preserve"> </v>
      </c>
      <c r="AI221" s="224" t="str">
        <f t="shared" si="94"/>
        <v xml:space="preserve"> </v>
      </c>
      <c r="AJ221" s="224" t="str">
        <f t="shared" si="95"/>
        <v xml:space="preserve"> </v>
      </c>
      <c r="AK221" s="224" t="str">
        <f t="shared" si="120"/>
        <v xml:space="preserve"> </v>
      </c>
      <c r="AL221" s="224" t="str">
        <f>IF($A221="N/A"," ",IF(PV=1,0,'Pricing Inputs1'!R254))</f>
        <v xml:space="preserve"> </v>
      </c>
      <c r="AM221" s="313" t="str">
        <f t="shared" si="96"/>
        <v xml:space="preserve"> </v>
      </c>
      <c r="BQ221" t="str">
        <f t="shared" si="121"/>
        <v xml:space="preserve"> </v>
      </c>
      <c r="BR221" t="str">
        <f t="shared" si="122"/>
        <v xml:space="preserve"> </v>
      </c>
      <c r="BS221" t="str">
        <f t="shared" si="123"/>
        <v xml:space="preserve"> </v>
      </c>
    </row>
    <row r="222" spans="1:71" x14ac:dyDescent="0.2">
      <c r="A222" s="253" t="str">
        <f>IF(A221="N/A","N/A",IF(EDATE(A221,1)&gt;Inputs!$M$5,"N/A",EDATE(A221,1)))</f>
        <v>N/A</v>
      </c>
      <c r="B222" s="324" t="str">
        <f t="shared" si="97"/>
        <v xml:space="preserve"> </v>
      </c>
      <c r="C222" s="433" t="str">
        <f t="shared" si="98"/>
        <v xml:space="preserve"> </v>
      </c>
      <c r="D222" s="172" t="str">
        <f t="shared" si="99"/>
        <v xml:space="preserve"> </v>
      </c>
      <c r="E222" s="172" t="str">
        <f t="shared" si="100"/>
        <v xml:space="preserve"> </v>
      </c>
      <c r="F222" s="172" t="str">
        <f t="shared" si="101"/>
        <v xml:space="preserve"> </v>
      </c>
      <c r="G222" s="172" t="str">
        <f t="shared" si="102"/>
        <v xml:space="preserve"> </v>
      </c>
      <c r="H222" s="172" t="str">
        <f t="shared" si="103"/>
        <v xml:space="preserve"> </v>
      </c>
      <c r="I222" s="172" t="str">
        <f t="shared" si="104"/>
        <v xml:space="preserve"> </v>
      </c>
      <c r="J222" s="172" t="str">
        <f t="shared" si="105"/>
        <v xml:space="preserve"> </v>
      </c>
      <c r="K222" s="172" t="str">
        <f t="shared" si="106"/>
        <v xml:space="preserve"> </v>
      </c>
      <c r="L222" s="250" t="str">
        <f>IF($A222="N/A"," ",IF(Pricetype1=2,MAX(C222,0),IF(OR(Pricetype1=1,Pricetype1=4),IF(C222=0,0,(_xll.EURO(C222,Strikeprice1,0,0,($AH222+IF(Smile=TRUE,VLOOKUP(MAX(-5,Strikeprice1-C222),Volsmile,2),0)),($A222-DateToday)+15,IF(Pricetype1=1,1,0),0))),C222)))</f>
        <v xml:space="preserve"> </v>
      </c>
      <c r="M222" s="250" t="str">
        <f>IF($A222="N/A"," ",IF(Pricetype1=2,MAX(D222,0),IF(OR(Pricetype1=1,Pricetype1=4),IF(D222=0,0,(_xll.EURO(D222,Strikeprice1,0,0,($AH222+IF(Smile=TRUE,VLOOKUP(MAX(-5,Strikeprice1-D222),Volsmile,2),0)),($A222-DateToday)+15,IF(Pricetype1=1,1,0),0))),D222)))</f>
        <v xml:space="preserve"> </v>
      </c>
      <c r="N222" s="250" t="str">
        <f>IF($A222="N/A"," ",IF(Pricetype1=2,MAX(E222,0),IF(OR(Pricetype1=1,Pricetype1=4),IF(E222=0,0,(_xll.EURO(E222,Strikeprice1,0,0,($AK222+IF(Smile=TRUE,VLOOKUP(MAX(-5,Strikeprice1-E222),Volsmile,2),0)),($A222-DateToday)+15,IF(Pricetype1=1,1,0),0))),E222)))</f>
        <v xml:space="preserve"> </v>
      </c>
      <c r="O222" s="250" t="str">
        <f>IF($A222="N/A"," ",IF(Pricetype1=2,MAX(F222,0),IF(OR(Pricetype1=1,Pricetype1=4),IF(F222=0,0,(_xll.EURO(F222,Strikeprice1,0,0,($AK222+IF(Smile=TRUE,VLOOKUP(MAX(-5,Strikeprice1-F222),Volsmile,2),0)),($A222-DateToday)+15,IF(Pricetype1=1,1,0),0))),F222)))</f>
        <v xml:space="preserve"> </v>
      </c>
      <c r="P222" s="250" t="str">
        <f>IF($A222="N/A"," ",IF(Pricetype1=2,MAX(G222,0),IF(OR(Pricetype1=1,Pricetype1=4),IF(G222=0,0,(_xll.EURO(G222,Strikeprice1,0,0,($AK222+IF(Smile=TRUE,VLOOKUP(MAX(-5,Strikeprice1-G222),Volsmile,2),0)),($A222-DateToday)+15,IF(Pricetype1=1,1,0),0))),G222)))</f>
        <v xml:space="preserve"> </v>
      </c>
      <c r="Q222" s="250" t="str">
        <f>IF($A222="N/A"," ",IF(Pricetype1=2,MAX(H222,0),IF(OR(Pricetype1=1,Pricetype1=4),IF(H222=0,0,(_xll.EURO(H222,Strikeprice1,0,0,($AK222+IF(Smile=TRUE,VLOOKUP(MAX(-5,Strikeprice1-H222),Volsmile,2),0)),($A222-DateToday)+15,IF(Pricetype1=1,1,0),0))),H222)))</f>
        <v xml:space="preserve"> </v>
      </c>
      <c r="R222" s="250" t="str">
        <f>IF($A222="N/A"," ",IF(Pricetype1=2,MAX(I222,0),IF(OR(Pricetype1=1,Pricetype1=4),IF(I222=0,0,(_xll.EURO(I222,Strikeprice1,0,0,($AK222+IF(Smile=TRUE,VLOOKUP(MAX(-5,Strikeprice1-I222),Volsmile,2),0)),($A222-DateToday)+15,IF(Pricetype1=1,1,0),0))),I222)))</f>
        <v xml:space="preserve"> </v>
      </c>
      <c r="S222" s="250" t="str">
        <f>IF($A222="N/A"," ",IF(Pricetype1=2,MAX(J222,0),IF(OR(Pricetype1=1,Pricetype1=4),IF(J222=0,0,(_xll.EURO(J222,Strikeprice1,0,0,($AK222+IF(Smile=TRUE,VLOOKUP(MAX(-5,Strikeprice1-J222),Volsmile,2),0)),($A222-DateToday)+15,IF(Pricetype1=1,1,0),0))),J222)))</f>
        <v xml:space="preserve"> </v>
      </c>
      <c r="T222" s="250" t="str">
        <f>IF($A222="N/A"," ",IF(Pricetype1=2,MAX(K222,0),IF(OR(Pricetype1=1,Pricetype1=4),IF(K222=0,0,(_xll.EURO(K222,Strikeprice1,0,0,($AK222+IF(Smile=TRUE,VLOOKUP(MAX(-5,Strikeprice1-K222),Volsmile,2),0)),($A222-DateToday)+15,IF(Pricetype1=1,1,0),0))),K222)))</f>
        <v xml:space="preserve"> </v>
      </c>
      <c r="U222" s="177" t="str">
        <f t="shared" si="93"/>
        <v xml:space="preserve"> </v>
      </c>
      <c r="V222" s="178" t="str">
        <f t="shared" si="107"/>
        <v xml:space="preserve"> </v>
      </c>
      <c r="W222" s="178" t="str">
        <f t="shared" si="108"/>
        <v xml:space="preserve"> </v>
      </c>
      <c r="X222" s="178" t="str">
        <f t="shared" si="109"/>
        <v xml:space="preserve"> </v>
      </c>
      <c r="Y222" s="178" t="str">
        <f t="shared" si="110"/>
        <v xml:space="preserve"> </v>
      </c>
      <c r="Z222" s="178" t="str">
        <f t="shared" si="111"/>
        <v xml:space="preserve"> </v>
      </c>
      <c r="AA222" s="178" t="str">
        <f t="shared" si="112"/>
        <v xml:space="preserve"> </v>
      </c>
      <c r="AB222" s="178" t="str">
        <f t="shared" si="113"/>
        <v xml:space="preserve"> </v>
      </c>
      <c r="AC222" s="178" t="str">
        <f t="shared" si="114"/>
        <v xml:space="preserve"> </v>
      </c>
      <c r="AD222" s="178" t="str">
        <f t="shared" si="115"/>
        <v xml:space="preserve"> </v>
      </c>
      <c r="AE222" s="178" t="str">
        <f t="shared" si="116"/>
        <v xml:space="preserve"> </v>
      </c>
      <c r="AF222" s="224" t="str">
        <f t="shared" si="117"/>
        <v xml:space="preserve"> </v>
      </c>
      <c r="AG222" s="224" t="str">
        <f t="shared" si="118"/>
        <v xml:space="preserve"> </v>
      </c>
      <c r="AH222" s="224" t="str">
        <f t="shared" si="119"/>
        <v xml:space="preserve"> </v>
      </c>
      <c r="AI222" s="224" t="str">
        <f t="shared" si="94"/>
        <v xml:space="preserve"> </v>
      </c>
      <c r="AJ222" s="224" t="str">
        <f t="shared" si="95"/>
        <v xml:space="preserve"> </v>
      </c>
      <c r="AK222" s="224" t="str">
        <f t="shared" si="120"/>
        <v xml:space="preserve"> </v>
      </c>
      <c r="AL222" s="224" t="str">
        <f>IF($A222="N/A"," ",IF(PV=1,0,'Pricing Inputs1'!R255))</f>
        <v xml:space="preserve"> </v>
      </c>
      <c r="AM222" s="313" t="str">
        <f t="shared" si="96"/>
        <v xml:space="preserve"> </v>
      </c>
      <c r="BQ222" t="str">
        <f t="shared" si="121"/>
        <v xml:space="preserve"> </v>
      </c>
      <c r="BR222" t="str">
        <f t="shared" si="122"/>
        <v xml:space="preserve"> </v>
      </c>
      <c r="BS222" t="str">
        <f t="shared" si="123"/>
        <v xml:space="preserve"> </v>
      </c>
    </row>
    <row r="223" spans="1:71" x14ac:dyDescent="0.2">
      <c r="A223" s="253" t="str">
        <f>IF(A222="N/A","N/A",IF(EDATE(A222,1)&gt;Inputs!$M$5,"N/A",EDATE(A222,1)))</f>
        <v>N/A</v>
      </c>
      <c r="B223" s="324" t="str">
        <f t="shared" si="97"/>
        <v xml:space="preserve"> </v>
      </c>
      <c r="C223" s="433" t="str">
        <f t="shared" si="98"/>
        <v xml:space="preserve"> </v>
      </c>
      <c r="D223" s="172" t="str">
        <f t="shared" si="99"/>
        <v xml:space="preserve"> </v>
      </c>
      <c r="E223" s="172" t="str">
        <f t="shared" si="100"/>
        <v xml:space="preserve"> </v>
      </c>
      <c r="F223" s="172" t="str">
        <f t="shared" si="101"/>
        <v xml:space="preserve"> </v>
      </c>
      <c r="G223" s="172" t="str">
        <f t="shared" si="102"/>
        <v xml:space="preserve"> </v>
      </c>
      <c r="H223" s="172" t="str">
        <f t="shared" si="103"/>
        <v xml:space="preserve"> </v>
      </c>
      <c r="I223" s="172" t="str">
        <f t="shared" si="104"/>
        <v xml:space="preserve"> </v>
      </c>
      <c r="J223" s="172" t="str">
        <f t="shared" si="105"/>
        <v xml:space="preserve"> </v>
      </c>
      <c r="K223" s="172" t="str">
        <f t="shared" si="106"/>
        <v xml:space="preserve"> </v>
      </c>
      <c r="L223" s="250" t="str">
        <f>IF($A223="N/A"," ",IF(Pricetype1=2,MAX(C223,0),IF(OR(Pricetype1=1,Pricetype1=4),IF(C223=0,0,(_xll.EURO(C223,Strikeprice1,0,0,($AH223+IF(Smile=TRUE,VLOOKUP(MAX(-5,Strikeprice1-C223),Volsmile,2),0)),($A223-DateToday)+15,IF(Pricetype1=1,1,0),0))),C223)))</f>
        <v xml:space="preserve"> </v>
      </c>
      <c r="M223" s="250" t="str">
        <f>IF($A223="N/A"," ",IF(Pricetype1=2,MAX(D223,0),IF(OR(Pricetype1=1,Pricetype1=4),IF(D223=0,0,(_xll.EURO(D223,Strikeprice1,0,0,($AH223+IF(Smile=TRUE,VLOOKUP(MAX(-5,Strikeprice1-D223),Volsmile,2),0)),($A223-DateToday)+15,IF(Pricetype1=1,1,0),0))),D223)))</f>
        <v xml:space="preserve"> </v>
      </c>
      <c r="N223" s="250" t="str">
        <f>IF($A223="N/A"," ",IF(Pricetype1=2,MAX(E223,0),IF(OR(Pricetype1=1,Pricetype1=4),IF(E223=0,0,(_xll.EURO(E223,Strikeprice1,0,0,($AK223+IF(Smile=TRUE,VLOOKUP(MAX(-5,Strikeprice1-E223),Volsmile,2),0)),($A223-DateToday)+15,IF(Pricetype1=1,1,0),0))),E223)))</f>
        <v xml:space="preserve"> </v>
      </c>
      <c r="O223" s="250" t="str">
        <f>IF($A223="N/A"," ",IF(Pricetype1=2,MAX(F223,0),IF(OR(Pricetype1=1,Pricetype1=4),IF(F223=0,0,(_xll.EURO(F223,Strikeprice1,0,0,($AK223+IF(Smile=TRUE,VLOOKUP(MAX(-5,Strikeprice1-F223),Volsmile,2),0)),($A223-DateToday)+15,IF(Pricetype1=1,1,0),0))),F223)))</f>
        <v xml:space="preserve"> </v>
      </c>
      <c r="P223" s="250" t="str">
        <f>IF($A223="N/A"," ",IF(Pricetype1=2,MAX(G223,0),IF(OR(Pricetype1=1,Pricetype1=4),IF(G223=0,0,(_xll.EURO(G223,Strikeprice1,0,0,($AK223+IF(Smile=TRUE,VLOOKUP(MAX(-5,Strikeprice1-G223),Volsmile,2),0)),($A223-DateToday)+15,IF(Pricetype1=1,1,0),0))),G223)))</f>
        <v xml:space="preserve"> </v>
      </c>
      <c r="Q223" s="250" t="str">
        <f>IF($A223="N/A"," ",IF(Pricetype1=2,MAX(H223,0),IF(OR(Pricetype1=1,Pricetype1=4),IF(H223=0,0,(_xll.EURO(H223,Strikeprice1,0,0,($AK223+IF(Smile=TRUE,VLOOKUP(MAX(-5,Strikeprice1-H223),Volsmile,2),0)),($A223-DateToday)+15,IF(Pricetype1=1,1,0),0))),H223)))</f>
        <v xml:space="preserve"> </v>
      </c>
      <c r="R223" s="250" t="str">
        <f>IF($A223="N/A"," ",IF(Pricetype1=2,MAX(I223,0),IF(OR(Pricetype1=1,Pricetype1=4),IF(I223=0,0,(_xll.EURO(I223,Strikeprice1,0,0,($AK223+IF(Smile=TRUE,VLOOKUP(MAX(-5,Strikeprice1-I223),Volsmile,2),0)),($A223-DateToday)+15,IF(Pricetype1=1,1,0),0))),I223)))</f>
        <v xml:space="preserve"> </v>
      </c>
      <c r="S223" s="250" t="str">
        <f>IF($A223="N/A"," ",IF(Pricetype1=2,MAX(J223,0),IF(OR(Pricetype1=1,Pricetype1=4),IF(J223=0,0,(_xll.EURO(J223,Strikeprice1,0,0,($AK223+IF(Smile=TRUE,VLOOKUP(MAX(-5,Strikeprice1-J223),Volsmile,2),0)),($A223-DateToday)+15,IF(Pricetype1=1,1,0),0))),J223)))</f>
        <v xml:space="preserve"> </v>
      </c>
      <c r="T223" s="250" t="str">
        <f>IF($A223="N/A"," ",IF(Pricetype1=2,MAX(K223,0),IF(OR(Pricetype1=1,Pricetype1=4),IF(K223=0,0,(_xll.EURO(K223,Strikeprice1,0,0,($AK223+IF(Smile=TRUE,VLOOKUP(MAX(-5,Strikeprice1-K223),Volsmile,2),0)),($A223-DateToday)+15,IF(Pricetype1=1,1,0),0))),K223)))</f>
        <v xml:space="preserve"> </v>
      </c>
      <c r="U223" s="177" t="str">
        <f t="shared" si="93"/>
        <v xml:space="preserve"> </v>
      </c>
      <c r="V223" s="178" t="str">
        <f t="shared" si="107"/>
        <v xml:space="preserve"> </v>
      </c>
      <c r="W223" s="178" t="str">
        <f t="shared" si="108"/>
        <v xml:space="preserve"> </v>
      </c>
      <c r="X223" s="178" t="str">
        <f t="shared" si="109"/>
        <v xml:space="preserve"> </v>
      </c>
      <c r="Y223" s="178" t="str">
        <f t="shared" si="110"/>
        <v xml:space="preserve"> </v>
      </c>
      <c r="Z223" s="178" t="str">
        <f t="shared" si="111"/>
        <v xml:space="preserve"> </v>
      </c>
      <c r="AA223" s="178" t="str">
        <f t="shared" si="112"/>
        <v xml:space="preserve"> </v>
      </c>
      <c r="AB223" s="178" t="str">
        <f t="shared" si="113"/>
        <v xml:space="preserve"> </v>
      </c>
      <c r="AC223" s="178" t="str">
        <f t="shared" si="114"/>
        <v xml:space="preserve"> </v>
      </c>
      <c r="AD223" s="178" t="str">
        <f t="shared" si="115"/>
        <v xml:space="preserve"> </v>
      </c>
      <c r="AE223" s="178" t="str">
        <f t="shared" si="116"/>
        <v xml:space="preserve"> </v>
      </c>
      <c r="AF223" s="224" t="str">
        <f t="shared" si="117"/>
        <v xml:space="preserve"> </v>
      </c>
      <c r="AG223" s="224" t="str">
        <f t="shared" si="118"/>
        <v xml:space="preserve"> </v>
      </c>
      <c r="AH223" s="224" t="str">
        <f t="shared" si="119"/>
        <v xml:space="preserve"> </v>
      </c>
      <c r="AI223" s="224" t="str">
        <f t="shared" si="94"/>
        <v xml:space="preserve"> </v>
      </c>
      <c r="AJ223" s="224" t="str">
        <f t="shared" si="95"/>
        <v xml:space="preserve"> </v>
      </c>
      <c r="AK223" s="224" t="str">
        <f t="shared" si="120"/>
        <v xml:space="preserve"> </v>
      </c>
      <c r="AL223" s="224" t="str">
        <f>IF($A223="N/A"," ",IF(PV=1,0,'Pricing Inputs1'!R256))</f>
        <v xml:space="preserve"> </v>
      </c>
      <c r="AM223" s="313" t="str">
        <f t="shared" si="96"/>
        <v xml:space="preserve"> </v>
      </c>
      <c r="BQ223" t="str">
        <f t="shared" si="121"/>
        <v xml:space="preserve"> </v>
      </c>
      <c r="BR223" t="str">
        <f t="shared" si="122"/>
        <v xml:space="preserve"> </v>
      </c>
      <c r="BS223" t="str">
        <f t="shared" si="123"/>
        <v xml:space="preserve"> </v>
      </c>
    </row>
    <row r="224" spans="1:71" x14ac:dyDescent="0.2">
      <c r="A224" s="253" t="str">
        <f>IF(A223="N/A","N/A",IF(EDATE(A223,1)&gt;Inputs!$M$5,"N/A",EDATE(A223,1)))</f>
        <v>N/A</v>
      </c>
      <c r="B224" s="324" t="str">
        <f t="shared" si="97"/>
        <v xml:space="preserve"> </v>
      </c>
      <c r="C224" s="433" t="str">
        <f t="shared" si="98"/>
        <v xml:space="preserve"> </v>
      </c>
      <c r="D224" s="172" t="str">
        <f t="shared" si="99"/>
        <v xml:space="preserve"> </v>
      </c>
      <c r="E224" s="172" t="str">
        <f t="shared" si="100"/>
        <v xml:space="preserve"> </v>
      </c>
      <c r="F224" s="172" t="str">
        <f t="shared" si="101"/>
        <v xml:space="preserve"> </v>
      </c>
      <c r="G224" s="172" t="str">
        <f t="shared" si="102"/>
        <v xml:space="preserve"> </v>
      </c>
      <c r="H224" s="172" t="str">
        <f t="shared" si="103"/>
        <v xml:space="preserve"> </v>
      </c>
      <c r="I224" s="172" t="str">
        <f t="shared" si="104"/>
        <v xml:space="preserve"> </v>
      </c>
      <c r="J224" s="172" t="str">
        <f t="shared" si="105"/>
        <v xml:space="preserve"> </v>
      </c>
      <c r="K224" s="172" t="str">
        <f t="shared" si="106"/>
        <v xml:space="preserve"> </v>
      </c>
      <c r="L224" s="250" t="str">
        <f>IF($A224="N/A"," ",IF(Pricetype1=2,MAX(C224,0),IF(OR(Pricetype1=1,Pricetype1=4),IF(C224=0,0,(_xll.EURO(C224,Strikeprice1,0,0,($AH224+IF(Smile=TRUE,VLOOKUP(MAX(-5,Strikeprice1-C224),Volsmile,2),0)),($A224-DateToday)+15,IF(Pricetype1=1,1,0),0))),C224)))</f>
        <v xml:space="preserve"> </v>
      </c>
      <c r="M224" s="250" t="str">
        <f>IF($A224="N/A"," ",IF(Pricetype1=2,MAX(D224,0),IF(OR(Pricetype1=1,Pricetype1=4),IF(D224=0,0,(_xll.EURO(D224,Strikeprice1,0,0,($AH224+IF(Smile=TRUE,VLOOKUP(MAX(-5,Strikeprice1-D224),Volsmile,2),0)),($A224-DateToday)+15,IF(Pricetype1=1,1,0),0))),D224)))</f>
        <v xml:space="preserve"> </v>
      </c>
      <c r="N224" s="250" t="str">
        <f>IF($A224="N/A"," ",IF(Pricetype1=2,MAX(E224,0),IF(OR(Pricetype1=1,Pricetype1=4),IF(E224=0,0,(_xll.EURO(E224,Strikeprice1,0,0,($AK224+IF(Smile=TRUE,VLOOKUP(MAX(-5,Strikeprice1-E224),Volsmile,2),0)),($A224-DateToday)+15,IF(Pricetype1=1,1,0),0))),E224)))</f>
        <v xml:space="preserve"> </v>
      </c>
      <c r="O224" s="250" t="str">
        <f>IF($A224="N/A"," ",IF(Pricetype1=2,MAX(F224,0),IF(OR(Pricetype1=1,Pricetype1=4),IF(F224=0,0,(_xll.EURO(F224,Strikeprice1,0,0,($AK224+IF(Smile=TRUE,VLOOKUP(MAX(-5,Strikeprice1-F224),Volsmile,2),0)),($A224-DateToday)+15,IF(Pricetype1=1,1,0),0))),F224)))</f>
        <v xml:space="preserve"> </v>
      </c>
      <c r="P224" s="250" t="str">
        <f>IF($A224="N/A"," ",IF(Pricetype1=2,MAX(G224,0),IF(OR(Pricetype1=1,Pricetype1=4),IF(G224=0,0,(_xll.EURO(G224,Strikeprice1,0,0,($AK224+IF(Smile=TRUE,VLOOKUP(MAX(-5,Strikeprice1-G224),Volsmile,2),0)),($A224-DateToday)+15,IF(Pricetype1=1,1,0),0))),G224)))</f>
        <v xml:space="preserve"> </v>
      </c>
      <c r="Q224" s="250" t="str">
        <f>IF($A224="N/A"," ",IF(Pricetype1=2,MAX(H224,0),IF(OR(Pricetype1=1,Pricetype1=4),IF(H224=0,0,(_xll.EURO(H224,Strikeprice1,0,0,($AK224+IF(Smile=TRUE,VLOOKUP(MAX(-5,Strikeprice1-H224),Volsmile,2),0)),($A224-DateToday)+15,IF(Pricetype1=1,1,0),0))),H224)))</f>
        <v xml:space="preserve"> </v>
      </c>
      <c r="R224" s="250" t="str">
        <f>IF($A224="N/A"," ",IF(Pricetype1=2,MAX(I224,0),IF(OR(Pricetype1=1,Pricetype1=4),IF(I224=0,0,(_xll.EURO(I224,Strikeprice1,0,0,($AK224+IF(Smile=TRUE,VLOOKUP(MAX(-5,Strikeprice1-I224),Volsmile,2),0)),($A224-DateToday)+15,IF(Pricetype1=1,1,0),0))),I224)))</f>
        <v xml:space="preserve"> </v>
      </c>
      <c r="S224" s="250" t="str">
        <f>IF($A224="N/A"," ",IF(Pricetype1=2,MAX(J224,0),IF(OR(Pricetype1=1,Pricetype1=4),IF(J224=0,0,(_xll.EURO(J224,Strikeprice1,0,0,($AK224+IF(Smile=TRUE,VLOOKUP(MAX(-5,Strikeprice1-J224),Volsmile,2),0)),($A224-DateToday)+15,IF(Pricetype1=1,1,0),0))),J224)))</f>
        <v xml:space="preserve"> </v>
      </c>
      <c r="T224" s="250" t="str">
        <f>IF($A224="N/A"," ",IF(Pricetype1=2,MAX(K224,0),IF(OR(Pricetype1=1,Pricetype1=4),IF(K224=0,0,(_xll.EURO(K224,Strikeprice1,0,0,($AK224+IF(Smile=TRUE,VLOOKUP(MAX(-5,Strikeprice1-K224),Volsmile,2),0)),($A224-DateToday)+15,IF(Pricetype1=1,1,0),0))),K224)))</f>
        <v xml:space="preserve"> </v>
      </c>
      <c r="U224" s="177" t="str">
        <f t="shared" si="93"/>
        <v xml:space="preserve"> </v>
      </c>
      <c r="V224" s="178" t="str">
        <f t="shared" si="107"/>
        <v xml:space="preserve"> </v>
      </c>
      <c r="W224" s="178" t="str">
        <f t="shared" si="108"/>
        <v xml:space="preserve"> </v>
      </c>
      <c r="X224" s="178" t="str">
        <f t="shared" si="109"/>
        <v xml:space="preserve"> </v>
      </c>
      <c r="Y224" s="178" t="str">
        <f t="shared" si="110"/>
        <v xml:space="preserve"> </v>
      </c>
      <c r="Z224" s="178" t="str">
        <f t="shared" si="111"/>
        <v xml:space="preserve"> </v>
      </c>
      <c r="AA224" s="178" t="str">
        <f t="shared" si="112"/>
        <v xml:space="preserve"> </v>
      </c>
      <c r="AB224" s="178" t="str">
        <f t="shared" si="113"/>
        <v xml:space="preserve"> </v>
      </c>
      <c r="AC224" s="178" t="str">
        <f t="shared" si="114"/>
        <v xml:space="preserve"> </v>
      </c>
      <c r="AD224" s="178" t="str">
        <f t="shared" si="115"/>
        <v xml:space="preserve"> </v>
      </c>
      <c r="AE224" s="178" t="str">
        <f t="shared" si="116"/>
        <v xml:space="preserve"> </v>
      </c>
      <c r="AF224" s="224" t="str">
        <f t="shared" si="117"/>
        <v xml:space="preserve"> </v>
      </c>
      <c r="AG224" s="224" t="str">
        <f t="shared" si="118"/>
        <v xml:space="preserve"> </v>
      </c>
      <c r="AH224" s="224" t="str">
        <f t="shared" si="119"/>
        <v xml:space="preserve"> </v>
      </c>
      <c r="AI224" s="224" t="str">
        <f t="shared" si="94"/>
        <v xml:space="preserve"> </v>
      </c>
      <c r="AJ224" s="224" t="str">
        <f t="shared" si="95"/>
        <v xml:space="preserve"> </v>
      </c>
      <c r="AK224" s="224" t="str">
        <f t="shared" si="120"/>
        <v xml:space="preserve"> </v>
      </c>
      <c r="AL224" s="224" t="str">
        <f>IF($A224="N/A"," ",IF(PV=1,0,'Pricing Inputs1'!R257))</f>
        <v xml:space="preserve"> </v>
      </c>
      <c r="AM224" s="313" t="str">
        <f t="shared" si="96"/>
        <v xml:space="preserve"> </v>
      </c>
      <c r="BQ224" t="str">
        <f t="shared" si="121"/>
        <v xml:space="preserve"> </v>
      </c>
      <c r="BR224" t="str">
        <f t="shared" si="122"/>
        <v xml:space="preserve"> </v>
      </c>
      <c r="BS224" t="str">
        <f t="shared" si="123"/>
        <v xml:space="preserve"> </v>
      </c>
    </row>
    <row r="225" spans="1:71" x14ac:dyDescent="0.2">
      <c r="A225" s="253" t="str">
        <f>IF(A224="N/A","N/A",IF(EDATE(A224,1)&gt;Inputs!$M$5,"N/A",EDATE(A224,1)))</f>
        <v>N/A</v>
      </c>
      <c r="B225" s="324" t="str">
        <f t="shared" si="97"/>
        <v xml:space="preserve"> </v>
      </c>
      <c r="C225" s="433" t="str">
        <f t="shared" si="98"/>
        <v xml:space="preserve"> </v>
      </c>
      <c r="D225" s="172" t="str">
        <f t="shared" si="99"/>
        <v xml:space="preserve"> </v>
      </c>
      <c r="E225" s="172" t="str">
        <f t="shared" si="100"/>
        <v xml:space="preserve"> </v>
      </c>
      <c r="F225" s="172" t="str">
        <f t="shared" si="101"/>
        <v xml:space="preserve"> </v>
      </c>
      <c r="G225" s="172" t="str">
        <f t="shared" si="102"/>
        <v xml:space="preserve"> </v>
      </c>
      <c r="H225" s="172" t="str">
        <f t="shared" si="103"/>
        <v xml:space="preserve"> </v>
      </c>
      <c r="I225" s="172" t="str">
        <f t="shared" si="104"/>
        <v xml:space="preserve"> </v>
      </c>
      <c r="J225" s="172" t="str">
        <f t="shared" si="105"/>
        <v xml:space="preserve"> </v>
      </c>
      <c r="K225" s="172" t="str">
        <f t="shared" si="106"/>
        <v xml:space="preserve"> </v>
      </c>
      <c r="L225" s="250" t="str">
        <f>IF($A225="N/A"," ",IF(Pricetype1=2,MAX(C225,0),IF(OR(Pricetype1=1,Pricetype1=4),IF(C225=0,0,(_xll.EURO(C225,Strikeprice1,0,0,($AH225+IF(Smile=TRUE,VLOOKUP(MAX(-5,Strikeprice1-C225),Volsmile,2),0)),($A225-DateToday)+15,IF(Pricetype1=1,1,0),0))),C225)))</f>
        <v xml:space="preserve"> </v>
      </c>
      <c r="M225" s="250" t="str">
        <f>IF($A225="N/A"," ",IF(Pricetype1=2,MAX(D225,0),IF(OR(Pricetype1=1,Pricetype1=4),IF(D225=0,0,(_xll.EURO(D225,Strikeprice1,0,0,($AH225+IF(Smile=TRUE,VLOOKUP(MAX(-5,Strikeprice1-D225),Volsmile,2),0)),($A225-DateToday)+15,IF(Pricetype1=1,1,0),0))),D225)))</f>
        <v xml:space="preserve"> </v>
      </c>
      <c r="N225" s="250" t="str">
        <f>IF($A225="N/A"," ",IF(Pricetype1=2,MAX(E225,0),IF(OR(Pricetype1=1,Pricetype1=4),IF(E225=0,0,(_xll.EURO(E225,Strikeprice1,0,0,($AK225+IF(Smile=TRUE,VLOOKUP(MAX(-5,Strikeprice1-E225),Volsmile,2),0)),($A225-DateToday)+15,IF(Pricetype1=1,1,0),0))),E225)))</f>
        <v xml:space="preserve"> </v>
      </c>
      <c r="O225" s="250" t="str">
        <f>IF($A225="N/A"," ",IF(Pricetype1=2,MAX(F225,0),IF(OR(Pricetype1=1,Pricetype1=4),IF(F225=0,0,(_xll.EURO(F225,Strikeprice1,0,0,($AK225+IF(Smile=TRUE,VLOOKUP(MAX(-5,Strikeprice1-F225),Volsmile,2),0)),($A225-DateToday)+15,IF(Pricetype1=1,1,0),0))),F225)))</f>
        <v xml:space="preserve"> </v>
      </c>
      <c r="P225" s="250" t="str">
        <f>IF($A225="N/A"," ",IF(Pricetype1=2,MAX(G225,0),IF(OR(Pricetype1=1,Pricetype1=4),IF(G225=0,0,(_xll.EURO(G225,Strikeprice1,0,0,($AK225+IF(Smile=TRUE,VLOOKUP(MAX(-5,Strikeprice1-G225),Volsmile,2),0)),($A225-DateToday)+15,IF(Pricetype1=1,1,0),0))),G225)))</f>
        <v xml:space="preserve"> </v>
      </c>
      <c r="Q225" s="250" t="str">
        <f>IF($A225="N/A"," ",IF(Pricetype1=2,MAX(H225,0),IF(OR(Pricetype1=1,Pricetype1=4),IF(H225=0,0,(_xll.EURO(H225,Strikeprice1,0,0,($AK225+IF(Smile=TRUE,VLOOKUP(MAX(-5,Strikeprice1-H225),Volsmile,2),0)),($A225-DateToday)+15,IF(Pricetype1=1,1,0),0))),H225)))</f>
        <v xml:space="preserve"> </v>
      </c>
      <c r="R225" s="250" t="str">
        <f>IF($A225="N/A"," ",IF(Pricetype1=2,MAX(I225,0),IF(OR(Pricetype1=1,Pricetype1=4),IF(I225=0,0,(_xll.EURO(I225,Strikeprice1,0,0,($AK225+IF(Smile=TRUE,VLOOKUP(MAX(-5,Strikeprice1-I225),Volsmile,2),0)),($A225-DateToday)+15,IF(Pricetype1=1,1,0),0))),I225)))</f>
        <v xml:space="preserve"> </v>
      </c>
      <c r="S225" s="250" t="str">
        <f>IF($A225="N/A"," ",IF(Pricetype1=2,MAX(J225,0),IF(OR(Pricetype1=1,Pricetype1=4),IF(J225=0,0,(_xll.EURO(J225,Strikeprice1,0,0,($AK225+IF(Smile=TRUE,VLOOKUP(MAX(-5,Strikeprice1-J225),Volsmile,2),0)),($A225-DateToday)+15,IF(Pricetype1=1,1,0),0))),J225)))</f>
        <v xml:space="preserve"> </v>
      </c>
      <c r="T225" s="250" t="str">
        <f>IF($A225="N/A"," ",IF(Pricetype1=2,MAX(K225,0),IF(OR(Pricetype1=1,Pricetype1=4),IF(K225=0,0,(_xll.EURO(K225,Strikeprice1,0,0,($AK225+IF(Smile=TRUE,VLOOKUP(MAX(-5,Strikeprice1-K225),Volsmile,2),0)),($A225-DateToday)+15,IF(Pricetype1=1,1,0),0))),K225)))</f>
        <v xml:space="preserve"> </v>
      </c>
      <c r="U225" s="177" t="str">
        <f t="shared" si="93"/>
        <v xml:space="preserve"> </v>
      </c>
      <c r="V225" s="178" t="str">
        <f t="shared" si="107"/>
        <v xml:space="preserve"> </v>
      </c>
      <c r="W225" s="178" t="str">
        <f t="shared" si="108"/>
        <v xml:space="preserve"> </v>
      </c>
      <c r="X225" s="178" t="str">
        <f t="shared" si="109"/>
        <v xml:space="preserve"> </v>
      </c>
      <c r="Y225" s="178" t="str">
        <f t="shared" si="110"/>
        <v xml:space="preserve"> </v>
      </c>
      <c r="Z225" s="178" t="str">
        <f t="shared" si="111"/>
        <v xml:space="preserve"> </v>
      </c>
      <c r="AA225" s="178" t="str">
        <f t="shared" si="112"/>
        <v xml:space="preserve"> </v>
      </c>
      <c r="AB225" s="178" t="str">
        <f t="shared" si="113"/>
        <v xml:space="preserve"> </v>
      </c>
      <c r="AC225" s="178" t="str">
        <f t="shared" si="114"/>
        <v xml:space="preserve"> </v>
      </c>
      <c r="AD225" s="178" t="str">
        <f t="shared" si="115"/>
        <v xml:space="preserve"> </v>
      </c>
      <c r="AE225" s="178" t="str">
        <f t="shared" si="116"/>
        <v xml:space="preserve"> </v>
      </c>
      <c r="AF225" s="224" t="str">
        <f t="shared" si="117"/>
        <v xml:space="preserve"> </v>
      </c>
      <c r="AG225" s="224" t="str">
        <f t="shared" si="118"/>
        <v xml:space="preserve"> </v>
      </c>
      <c r="AH225" s="224" t="str">
        <f t="shared" si="119"/>
        <v xml:space="preserve"> </v>
      </c>
      <c r="AI225" s="224" t="str">
        <f t="shared" si="94"/>
        <v xml:space="preserve"> </v>
      </c>
      <c r="AJ225" s="224" t="str">
        <f t="shared" si="95"/>
        <v xml:space="preserve"> </v>
      </c>
      <c r="AK225" s="224" t="str">
        <f t="shared" si="120"/>
        <v xml:space="preserve"> </v>
      </c>
      <c r="AL225" s="224" t="str">
        <f>IF($A225="N/A"," ",IF(PV=1,0,'Pricing Inputs1'!R258))</f>
        <v xml:space="preserve"> </v>
      </c>
      <c r="AM225" s="313" t="str">
        <f t="shared" si="96"/>
        <v xml:space="preserve"> </v>
      </c>
      <c r="BQ225" t="str">
        <f t="shared" si="121"/>
        <v xml:space="preserve"> </v>
      </c>
      <c r="BR225" t="str">
        <f t="shared" si="122"/>
        <v xml:space="preserve"> </v>
      </c>
      <c r="BS225" t="str">
        <f t="shared" si="123"/>
        <v xml:space="preserve"> </v>
      </c>
    </row>
    <row r="226" spans="1:71" x14ac:dyDescent="0.2">
      <c r="A226" s="253" t="str">
        <f>IF(A225="N/A","N/A",IF(EDATE(A225,1)&gt;Inputs!$M$5,"N/A",EDATE(A225,1)))</f>
        <v>N/A</v>
      </c>
      <c r="B226" s="324" t="str">
        <f t="shared" si="97"/>
        <v xml:space="preserve"> </v>
      </c>
      <c r="C226" s="433" t="str">
        <f t="shared" si="98"/>
        <v xml:space="preserve"> </v>
      </c>
      <c r="D226" s="172" t="str">
        <f t="shared" si="99"/>
        <v xml:space="preserve"> </v>
      </c>
      <c r="E226" s="172" t="str">
        <f t="shared" si="100"/>
        <v xml:space="preserve"> </v>
      </c>
      <c r="F226" s="172" t="str">
        <f t="shared" si="101"/>
        <v xml:space="preserve"> </v>
      </c>
      <c r="G226" s="172" t="str">
        <f t="shared" si="102"/>
        <v xml:space="preserve"> </v>
      </c>
      <c r="H226" s="172" t="str">
        <f t="shared" si="103"/>
        <v xml:space="preserve"> </v>
      </c>
      <c r="I226" s="172" t="str">
        <f t="shared" si="104"/>
        <v xml:space="preserve"> </v>
      </c>
      <c r="J226" s="172" t="str">
        <f t="shared" si="105"/>
        <v xml:space="preserve"> </v>
      </c>
      <c r="K226" s="172" t="str">
        <f t="shared" si="106"/>
        <v xml:space="preserve"> </v>
      </c>
      <c r="L226" s="250" t="str">
        <f>IF($A226="N/A"," ",IF(Pricetype1=2,MAX(C226,0),IF(OR(Pricetype1=1,Pricetype1=4),IF(C226=0,0,(_xll.EURO(C226,Strikeprice1,0,0,($AH226+IF(Smile=TRUE,VLOOKUP(MAX(-5,Strikeprice1-C226),Volsmile,2),0)),($A226-DateToday)+15,IF(Pricetype1=1,1,0),0))),C226)))</f>
        <v xml:space="preserve"> </v>
      </c>
      <c r="M226" s="250" t="str">
        <f>IF($A226="N/A"," ",IF(Pricetype1=2,MAX(D226,0),IF(OR(Pricetype1=1,Pricetype1=4),IF(D226=0,0,(_xll.EURO(D226,Strikeprice1,0,0,($AH226+IF(Smile=TRUE,VLOOKUP(MAX(-5,Strikeprice1-D226),Volsmile,2),0)),($A226-DateToday)+15,IF(Pricetype1=1,1,0),0))),D226)))</f>
        <v xml:space="preserve"> </v>
      </c>
      <c r="N226" s="250" t="str">
        <f>IF($A226="N/A"," ",IF(Pricetype1=2,MAX(E226,0),IF(OR(Pricetype1=1,Pricetype1=4),IF(E226=0,0,(_xll.EURO(E226,Strikeprice1,0,0,($AK226+IF(Smile=TRUE,VLOOKUP(MAX(-5,Strikeprice1-E226),Volsmile,2),0)),($A226-DateToday)+15,IF(Pricetype1=1,1,0),0))),E226)))</f>
        <v xml:space="preserve"> </v>
      </c>
      <c r="O226" s="250" t="str">
        <f>IF($A226="N/A"," ",IF(Pricetype1=2,MAX(F226,0),IF(OR(Pricetype1=1,Pricetype1=4),IF(F226=0,0,(_xll.EURO(F226,Strikeprice1,0,0,($AK226+IF(Smile=TRUE,VLOOKUP(MAX(-5,Strikeprice1-F226),Volsmile,2),0)),($A226-DateToday)+15,IF(Pricetype1=1,1,0),0))),F226)))</f>
        <v xml:space="preserve"> </v>
      </c>
      <c r="P226" s="250" t="str">
        <f>IF($A226="N/A"," ",IF(Pricetype1=2,MAX(G226,0),IF(OR(Pricetype1=1,Pricetype1=4),IF(G226=0,0,(_xll.EURO(G226,Strikeprice1,0,0,($AK226+IF(Smile=TRUE,VLOOKUP(MAX(-5,Strikeprice1-G226),Volsmile,2),0)),($A226-DateToday)+15,IF(Pricetype1=1,1,0),0))),G226)))</f>
        <v xml:space="preserve"> </v>
      </c>
      <c r="Q226" s="250" t="str">
        <f>IF($A226="N/A"," ",IF(Pricetype1=2,MAX(H226,0),IF(OR(Pricetype1=1,Pricetype1=4),IF(H226=0,0,(_xll.EURO(H226,Strikeprice1,0,0,($AK226+IF(Smile=TRUE,VLOOKUP(MAX(-5,Strikeprice1-H226),Volsmile,2),0)),($A226-DateToday)+15,IF(Pricetype1=1,1,0),0))),H226)))</f>
        <v xml:space="preserve"> </v>
      </c>
      <c r="R226" s="250" t="str">
        <f>IF($A226="N/A"," ",IF(Pricetype1=2,MAX(I226,0),IF(OR(Pricetype1=1,Pricetype1=4),IF(I226=0,0,(_xll.EURO(I226,Strikeprice1,0,0,($AK226+IF(Smile=TRUE,VLOOKUP(MAX(-5,Strikeprice1-I226),Volsmile,2),0)),($A226-DateToday)+15,IF(Pricetype1=1,1,0),0))),I226)))</f>
        <v xml:space="preserve"> </v>
      </c>
      <c r="S226" s="250" t="str">
        <f>IF($A226="N/A"," ",IF(Pricetype1=2,MAX(J226,0),IF(OR(Pricetype1=1,Pricetype1=4),IF(J226=0,0,(_xll.EURO(J226,Strikeprice1,0,0,($AK226+IF(Smile=TRUE,VLOOKUP(MAX(-5,Strikeprice1-J226),Volsmile,2),0)),($A226-DateToday)+15,IF(Pricetype1=1,1,0),0))),J226)))</f>
        <v xml:space="preserve"> </v>
      </c>
      <c r="T226" s="250" t="str">
        <f>IF($A226="N/A"," ",IF(Pricetype1=2,MAX(K226,0),IF(OR(Pricetype1=1,Pricetype1=4),IF(K226=0,0,(_xll.EURO(K226,Strikeprice1,0,0,($AK226+IF(Smile=TRUE,VLOOKUP(MAX(-5,Strikeprice1-K226),Volsmile,2),0)),($A226-DateToday)+15,IF(Pricetype1=1,1,0),0))),K226)))</f>
        <v xml:space="preserve"> </v>
      </c>
      <c r="U226" s="177" t="str">
        <f t="shared" si="93"/>
        <v xml:space="preserve"> </v>
      </c>
      <c r="V226" s="178" t="str">
        <f t="shared" si="107"/>
        <v xml:space="preserve"> </v>
      </c>
      <c r="W226" s="178" t="str">
        <f t="shared" si="108"/>
        <v xml:space="preserve"> </v>
      </c>
      <c r="X226" s="178" t="str">
        <f t="shared" si="109"/>
        <v xml:space="preserve"> </v>
      </c>
      <c r="Y226" s="178" t="str">
        <f t="shared" si="110"/>
        <v xml:space="preserve"> </v>
      </c>
      <c r="Z226" s="178" t="str">
        <f t="shared" si="111"/>
        <v xml:space="preserve"> </v>
      </c>
      <c r="AA226" s="178" t="str">
        <f t="shared" si="112"/>
        <v xml:space="preserve"> </v>
      </c>
      <c r="AB226" s="178" t="str">
        <f t="shared" si="113"/>
        <v xml:space="preserve"> </v>
      </c>
      <c r="AC226" s="178" t="str">
        <f t="shared" si="114"/>
        <v xml:space="preserve"> </v>
      </c>
      <c r="AD226" s="178" t="str">
        <f t="shared" si="115"/>
        <v xml:space="preserve"> </v>
      </c>
      <c r="AE226" s="178" t="str">
        <f t="shared" si="116"/>
        <v xml:space="preserve"> </v>
      </c>
      <c r="AF226" s="224" t="str">
        <f t="shared" si="117"/>
        <v xml:space="preserve"> </v>
      </c>
      <c r="AG226" s="224" t="str">
        <f t="shared" si="118"/>
        <v xml:space="preserve"> </v>
      </c>
      <c r="AH226" s="224" t="str">
        <f t="shared" si="119"/>
        <v xml:space="preserve"> </v>
      </c>
      <c r="AI226" s="224" t="str">
        <f t="shared" si="94"/>
        <v xml:space="preserve"> </v>
      </c>
      <c r="AJ226" s="224" t="str">
        <f t="shared" si="95"/>
        <v xml:space="preserve"> </v>
      </c>
      <c r="AK226" s="224" t="str">
        <f t="shared" si="120"/>
        <v xml:space="preserve"> </v>
      </c>
      <c r="AL226" s="224" t="str">
        <f>IF($A226="N/A"," ",IF(PV=1,0,'Pricing Inputs1'!R259))</f>
        <v xml:space="preserve"> </v>
      </c>
      <c r="AM226" s="313" t="str">
        <f t="shared" si="96"/>
        <v xml:space="preserve"> </v>
      </c>
      <c r="BQ226" t="str">
        <f t="shared" si="121"/>
        <v xml:space="preserve"> </v>
      </c>
      <c r="BR226" t="str">
        <f t="shared" si="122"/>
        <v xml:space="preserve"> </v>
      </c>
      <c r="BS226" t="str">
        <f t="shared" si="123"/>
        <v xml:space="preserve"> </v>
      </c>
    </row>
    <row r="227" spans="1:71" x14ac:dyDescent="0.2">
      <c r="A227" s="253" t="str">
        <f>IF(A226="N/A","N/A",IF(EDATE(A226,1)&gt;Inputs!$M$5,"N/A",EDATE(A226,1)))</f>
        <v>N/A</v>
      </c>
      <c r="B227" s="324" t="str">
        <f t="shared" si="97"/>
        <v xml:space="preserve"> </v>
      </c>
      <c r="C227" s="433" t="str">
        <f t="shared" si="98"/>
        <v xml:space="preserve"> </v>
      </c>
      <c r="D227" s="172" t="str">
        <f t="shared" si="99"/>
        <v xml:space="preserve"> </v>
      </c>
      <c r="E227" s="172" t="str">
        <f t="shared" si="100"/>
        <v xml:space="preserve"> </v>
      </c>
      <c r="F227" s="172" t="str">
        <f t="shared" si="101"/>
        <v xml:space="preserve"> </v>
      </c>
      <c r="G227" s="172" t="str">
        <f t="shared" si="102"/>
        <v xml:space="preserve"> </v>
      </c>
      <c r="H227" s="172" t="str">
        <f t="shared" si="103"/>
        <v xml:space="preserve"> </v>
      </c>
      <c r="I227" s="172" t="str">
        <f t="shared" si="104"/>
        <v xml:space="preserve"> </v>
      </c>
      <c r="J227" s="172" t="str">
        <f t="shared" si="105"/>
        <v xml:space="preserve"> </v>
      </c>
      <c r="K227" s="172" t="str">
        <f t="shared" si="106"/>
        <v xml:space="preserve"> </v>
      </c>
      <c r="L227" s="250" t="str">
        <f>IF($A227="N/A"," ",IF(Pricetype1=2,MAX(C227,0),IF(OR(Pricetype1=1,Pricetype1=4),IF(C227=0,0,(_xll.EURO(C227,Strikeprice1,0,0,($AH227+IF(Smile=TRUE,VLOOKUP(MAX(-5,Strikeprice1-C227),Volsmile,2),0)),($A227-DateToday)+15,IF(Pricetype1=1,1,0),0))),C227)))</f>
        <v xml:space="preserve"> </v>
      </c>
      <c r="M227" s="250" t="str">
        <f>IF($A227="N/A"," ",IF(Pricetype1=2,MAX(D227,0),IF(OR(Pricetype1=1,Pricetype1=4),IF(D227=0,0,(_xll.EURO(D227,Strikeprice1,0,0,($AH227+IF(Smile=TRUE,VLOOKUP(MAX(-5,Strikeprice1-D227),Volsmile,2),0)),($A227-DateToday)+15,IF(Pricetype1=1,1,0),0))),D227)))</f>
        <v xml:space="preserve"> </v>
      </c>
      <c r="N227" s="250" t="str">
        <f>IF($A227="N/A"," ",IF(Pricetype1=2,MAX(E227,0),IF(OR(Pricetype1=1,Pricetype1=4),IF(E227=0,0,(_xll.EURO(E227,Strikeprice1,0,0,($AK227+IF(Smile=TRUE,VLOOKUP(MAX(-5,Strikeprice1-E227),Volsmile,2),0)),($A227-DateToday)+15,IF(Pricetype1=1,1,0),0))),E227)))</f>
        <v xml:space="preserve"> </v>
      </c>
      <c r="O227" s="250" t="str">
        <f>IF($A227="N/A"," ",IF(Pricetype1=2,MAX(F227,0),IF(OR(Pricetype1=1,Pricetype1=4),IF(F227=0,0,(_xll.EURO(F227,Strikeprice1,0,0,($AK227+IF(Smile=TRUE,VLOOKUP(MAX(-5,Strikeprice1-F227),Volsmile,2),0)),($A227-DateToday)+15,IF(Pricetype1=1,1,0),0))),F227)))</f>
        <v xml:space="preserve"> </v>
      </c>
      <c r="P227" s="250" t="str">
        <f>IF($A227="N/A"," ",IF(Pricetype1=2,MAX(G227,0),IF(OR(Pricetype1=1,Pricetype1=4),IF(G227=0,0,(_xll.EURO(G227,Strikeprice1,0,0,($AK227+IF(Smile=TRUE,VLOOKUP(MAX(-5,Strikeprice1-G227),Volsmile,2),0)),($A227-DateToday)+15,IF(Pricetype1=1,1,0),0))),G227)))</f>
        <v xml:space="preserve"> </v>
      </c>
      <c r="Q227" s="250" t="str">
        <f>IF($A227="N/A"," ",IF(Pricetype1=2,MAX(H227,0),IF(OR(Pricetype1=1,Pricetype1=4),IF(H227=0,0,(_xll.EURO(H227,Strikeprice1,0,0,($AK227+IF(Smile=TRUE,VLOOKUP(MAX(-5,Strikeprice1-H227),Volsmile,2),0)),($A227-DateToday)+15,IF(Pricetype1=1,1,0),0))),H227)))</f>
        <v xml:space="preserve"> </v>
      </c>
      <c r="R227" s="250" t="str">
        <f>IF($A227="N/A"," ",IF(Pricetype1=2,MAX(I227,0),IF(OR(Pricetype1=1,Pricetype1=4),IF(I227=0,0,(_xll.EURO(I227,Strikeprice1,0,0,($AK227+IF(Smile=TRUE,VLOOKUP(MAX(-5,Strikeprice1-I227),Volsmile,2),0)),($A227-DateToday)+15,IF(Pricetype1=1,1,0),0))),I227)))</f>
        <v xml:space="preserve"> </v>
      </c>
      <c r="S227" s="250" t="str">
        <f>IF($A227="N/A"," ",IF(Pricetype1=2,MAX(J227,0),IF(OR(Pricetype1=1,Pricetype1=4),IF(J227=0,0,(_xll.EURO(J227,Strikeprice1,0,0,($AK227+IF(Smile=TRUE,VLOOKUP(MAX(-5,Strikeprice1-J227),Volsmile,2),0)),($A227-DateToday)+15,IF(Pricetype1=1,1,0),0))),J227)))</f>
        <v xml:space="preserve"> </v>
      </c>
      <c r="T227" s="250" t="str">
        <f>IF($A227="N/A"," ",IF(Pricetype1=2,MAX(K227,0),IF(OR(Pricetype1=1,Pricetype1=4),IF(K227=0,0,(_xll.EURO(K227,Strikeprice1,0,0,($AK227+IF(Smile=TRUE,VLOOKUP(MAX(-5,Strikeprice1-K227),Volsmile,2),0)),($A227-DateToday)+15,IF(Pricetype1=1,1,0),0))),K227)))</f>
        <v xml:space="preserve"> </v>
      </c>
      <c r="U227" s="177" t="str">
        <f t="shared" si="93"/>
        <v xml:space="preserve"> </v>
      </c>
      <c r="V227" s="178" t="str">
        <f t="shared" si="107"/>
        <v xml:space="preserve"> </v>
      </c>
      <c r="W227" s="178" t="str">
        <f t="shared" si="108"/>
        <v xml:space="preserve"> </v>
      </c>
      <c r="X227" s="178" t="str">
        <f t="shared" si="109"/>
        <v xml:space="preserve"> </v>
      </c>
      <c r="Y227" s="178" t="str">
        <f t="shared" si="110"/>
        <v xml:space="preserve"> </v>
      </c>
      <c r="Z227" s="178" t="str">
        <f t="shared" si="111"/>
        <v xml:space="preserve"> </v>
      </c>
      <c r="AA227" s="178" t="str">
        <f t="shared" si="112"/>
        <v xml:space="preserve"> </v>
      </c>
      <c r="AB227" s="178" t="str">
        <f t="shared" si="113"/>
        <v xml:space="preserve"> </v>
      </c>
      <c r="AC227" s="178" t="str">
        <f t="shared" si="114"/>
        <v xml:space="preserve"> </v>
      </c>
      <c r="AD227" s="178" t="str">
        <f t="shared" si="115"/>
        <v xml:space="preserve"> </v>
      </c>
      <c r="AE227" s="178" t="str">
        <f t="shared" si="116"/>
        <v xml:space="preserve"> </v>
      </c>
      <c r="AF227" s="224" t="str">
        <f t="shared" si="117"/>
        <v xml:space="preserve"> </v>
      </c>
      <c r="AG227" s="224" t="str">
        <f t="shared" si="118"/>
        <v xml:space="preserve"> </v>
      </c>
      <c r="AH227" s="224" t="str">
        <f t="shared" si="119"/>
        <v xml:space="preserve"> </v>
      </c>
      <c r="AI227" s="224" t="str">
        <f t="shared" si="94"/>
        <v xml:space="preserve"> </v>
      </c>
      <c r="AJ227" s="224" t="str">
        <f t="shared" si="95"/>
        <v xml:space="preserve"> </v>
      </c>
      <c r="AK227" s="224" t="str">
        <f t="shared" si="120"/>
        <v xml:space="preserve"> </v>
      </c>
      <c r="AL227" s="224" t="str">
        <f>IF($A227="N/A"," ",IF(PV=1,0,'Pricing Inputs1'!R260))</f>
        <v xml:space="preserve"> </v>
      </c>
      <c r="AM227" s="313" t="str">
        <f t="shared" si="96"/>
        <v xml:space="preserve"> </v>
      </c>
      <c r="BQ227" t="str">
        <f t="shared" si="121"/>
        <v xml:space="preserve"> </v>
      </c>
      <c r="BR227" t="str">
        <f t="shared" si="122"/>
        <v xml:space="preserve"> </v>
      </c>
      <c r="BS227" t="str">
        <f t="shared" si="123"/>
        <v xml:space="preserve"> </v>
      </c>
    </row>
    <row r="228" spans="1:71" x14ac:dyDescent="0.2">
      <c r="A228" s="253" t="str">
        <f>IF(A227="N/A","N/A",IF(EDATE(A227,1)&gt;Inputs!$M$5,"N/A",EDATE(A227,1)))</f>
        <v>N/A</v>
      </c>
      <c r="B228" s="324" t="str">
        <f t="shared" si="97"/>
        <v xml:space="preserve"> </v>
      </c>
      <c r="C228" s="433" t="str">
        <f t="shared" si="98"/>
        <v xml:space="preserve"> </v>
      </c>
      <c r="D228" s="172" t="str">
        <f t="shared" si="99"/>
        <v xml:space="preserve"> </v>
      </c>
      <c r="E228" s="172" t="str">
        <f t="shared" si="100"/>
        <v xml:space="preserve"> </v>
      </c>
      <c r="F228" s="172" t="str">
        <f t="shared" si="101"/>
        <v xml:space="preserve"> </v>
      </c>
      <c r="G228" s="172" t="str">
        <f t="shared" si="102"/>
        <v xml:space="preserve"> </v>
      </c>
      <c r="H228" s="172" t="str">
        <f t="shared" si="103"/>
        <v xml:space="preserve"> </v>
      </c>
      <c r="I228" s="172" t="str">
        <f t="shared" si="104"/>
        <v xml:space="preserve"> </v>
      </c>
      <c r="J228" s="172" t="str">
        <f t="shared" si="105"/>
        <v xml:space="preserve"> </v>
      </c>
      <c r="K228" s="172" t="str">
        <f t="shared" si="106"/>
        <v xml:space="preserve"> </v>
      </c>
      <c r="L228" s="250" t="str">
        <f>IF($A228="N/A"," ",IF(Pricetype1=2,MAX(C228,0),IF(OR(Pricetype1=1,Pricetype1=4),IF(C228=0,0,(_xll.EURO(C228,Strikeprice1,0,0,($AH228+IF(Smile=TRUE,VLOOKUP(MAX(-5,Strikeprice1-C228),Volsmile,2),0)),($A228-DateToday)+15,IF(Pricetype1=1,1,0),0))),C228)))</f>
        <v xml:space="preserve"> </v>
      </c>
      <c r="M228" s="250" t="str">
        <f>IF($A228="N/A"," ",IF(Pricetype1=2,MAX(D228,0),IF(OR(Pricetype1=1,Pricetype1=4),IF(D228=0,0,(_xll.EURO(D228,Strikeprice1,0,0,($AH228+IF(Smile=TRUE,VLOOKUP(MAX(-5,Strikeprice1-D228),Volsmile,2),0)),($A228-DateToday)+15,IF(Pricetype1=1,1,0),0))),D228)))</f>
        <v xml:space="preserve"> </v>
      </c>
      <c r="N228" s="250" t="str">
        <f>IF($A228="N/A"," ",IF(Pricetype1=2,MAX(E228,0),IF(OR(Pricetype1=1,Pricetype1=4),IF(E228=0,0,(_xll.EURO(E228,Strikeprice1,0,0,($AK228+IF(Smile=TRUE,VLOOKUP(MAX(-5,Strikeprice1-E228),Volsmile,2),0)),($A228-DateToday)+15,IF(Pricetype1=1,1,0),0))),E228)))</f>
        <v xml:space="preserve"> </v>
      </c>
      <c r="O228" s="250" t="str">
        <f>IF($A228="N/A"," ",IF(Pricetype1=2,MAX(F228,0),IF(OR(Pricetype1=1,Pricetype1=4),IF(F228=0,0,(_xll.EURO(F228,Strikeprice1,0,0,($AK228+IF(Smile=TRUE,VLOOKUP(MAX(-5,Strikeprice1-F228),Volsmile,2),0)),($A228-DateToday)+15,IF(Pricetype1=1,1,0),0))),F228)))</f>
        <v xml:space="preserve"> </v>
      </c>
      <c r="P228" s="250" t="str">
        <f>IF($A228="N/A"," ",IF(Pricetype1=2,MAX(G228,0),IF(OR(Pricetype1=1,Pricetype1=4),IF(G228=0,0,(_xll.EURO(G228,Strikeprice1,0,0,($AK228+IF(Smile=TRUE,VLOOKUP(MAX(-5,Strikeprice1-G228),Volsmile,2),0)),($A228-DateToday)+15,IF(Pricetype1=1,1,0),0))),G228)))</f>
        <v xml:space="preserve"> </v>
      </c>
      <c r="Q228" s="250" t="str">
        <f>IF($A228="N/A"," ",IF(Pricetype1=2,MAX(H228,0),IF(OR(Pricetype1=1,Pricetype1=4),IF(H228=0,0,(_xll.EURO(H228,Strikeprice1,0,0,($AK228+IF(Smile=TRUE,VLOOKUP(MAX(-5,Strikeprice1-H228),Volsmile,2),0)),($A228-DateToday)+15,IF(Pricetype1=1,1,0),0))),H228)))</f>
        <v xml:space="preserve"> </v>
      </c>
      <c r="R228" s="250" t="str">
        <f>IF($A228="N/A"," ",IF(Pricetype1=2,MAX(I228,0),IF(OR(Pricetype1=1,Pricetype1=4),IF(I228=0,0,(_xll.EURO(I228,Strikeprice1,0,0,($AK228+IF(Smile=TRUE,VLOOKUP(MAX(-5,Strikeprice1-I228),Volsmile,2),0)),($A228-DateToday)+15,IF(Pricetype1=1,1,0),0))),I228)))</f>
        <v xml:space="preserve"> </v>
      </c>
      <c r="S228" s="250" t="str">
        <f>IF($A228="N/A"," ",IF(Pricetype1=2,MAX(J228,0),IF(OR(Pricetype1=1,Pricetype1=4),IF(J228=0,0,(_xll.EURO(J228,Strikeprice1,0,0,($AK228+IF(Smile=TRUE,VLOOKUP(MAX(-5,Strikeprice1-J228),Volsmile,2),0)),($A228-DateToday)+15,IF(Pricetype1=1,1,0),0))),J228)))</f>
        <v xml:space="preserve"> </v>
      </c>
      <c r="T228" s="250" t="str">
        <f>IF($A228="N/A"," ",IF(Pricetype1=2,MAX(K228,0),IF(OR(Pricetype1=1,Pricetype1=4),IF(K228=0,0,(_xll.EURO(K228,Strikeprice1,0,0,($AK228+IF(Smile=TRUE,VLOOKUP(MAX(-5,Strikeprice1-K228),Volsmile,2),0)),($A228-DateToday)+15,IF(Pricetype1=1,1,0),0))),K228)))</f>
        <v xml:space="preserve"> </v>
      </c>
      <c r="U228" s="177" t="str">
        <f t="shared" si="93"/>
        <v xml:space="preserve"> </v>
      </c>
      <c r="V228" s="178" t="str">
        <f t="shared" si="107"/>
        <v xml:space="preserve"> </v>
      </c>
      <c r="W228" s="178" t="str">
        <f t="shared" si="108"/>
        <v xml:space="preserve"> </v>
      </c>
      <c r="X228" s="178" t="str">
        <f t="shared" si="109"/>
        <v xml:space="preserve"> </v>
      </c>
      <c r="Y228" s="178" t="str">
        <f t="shared" si="110"/>
        <v xml:space="preserve"> </v>
      </c>
      <c r="Z228" s="178" t="str">
        <f t="shared" si="111"/>
        <v xml:space="preserve"> </v>
      </c>
      <c r="AA228" s="178" t="str">
        <f t="shared" si="112"/>
        <v xml:space="preserve"> </v>
      </c>
      <c r="AB228" s="178" t="str">
        <f t="shared" si="113"/>
        <v xml:space="preserve"> </v>
      </c>
      <c r="AC228" s="178" t="str">
        <f t="shared" si="114"/>
        <v xml:space="preserve"> </v>
      </c>
      <c r="AD228" s="178" t="str">
        <f t="shared" si="115"/>
        <v xml:space="preserve"> </v>
      </c>
      <c r="AE228" s="178" t="str">
        <f t="shared" si="116"/>
        <v xml:space="preserve"> </v>
      </c>
      <c r="AF228" s="224" t="str">
        <f t="shared" si="117"/>
        <v xml:space="preserve"> </v>
      </c>
      <c r="AG228" s="224" t="str">
        <f t="shared" si="118"/>
        <v xml:space="preserve"> </v>
      </c>
      <c r="AH228" s="224" t="str">
        <f t="shared" si="119"/>
        <v xml:space="preserve"> </v>
      </c>
      <c r="AI228" s="224" t="str">
        <f t="shared" si="94"/>
        <v xml:space="preserve"> </v>
      </c>
      <c r="AJ228" s="224" t="str">
        <f t="shared" si="95"/>
        <v xml:space="preserve"> </v>
      </c>
      <c r="AK228" s="224" t="str">
        <f t="shared" si="120"/>
        <v xml:space="preserve"> </v>
      </c>
      <c r="AL228" s="224" t="str">
        <f>IF($A228="N/A"," ",IF(PV=1,0,'Pricing Inputs1'!R261))</f>
        <v xml:space="preserve"> </v>
      </c>
      <c r="AM228" s="313" t="str">
        <f t="shared" si="96"/>
        <v xml:space="preserve"> </v>
      </c>
      <c r="BQ228" t="str">
        <f t="shared" si="121"/>
        <v xml:space="preserve"> </v>
      </c>
      <c r="BR228" t="str">
        <f t="shared" si="122"/>
        <v xml:space="preserve"> </v>
      </c>
      <c r="BS228" t="str">
        <f t="shared" si="123"/>
        <v xml:space="preserve"> </v>
      </c>
    </row>
    <row r="229" spans="1:71" x14ac:dyDescent="0.2">
      <c r="A229" s="253" t="str">
        <f>IF(A228="N/A","N/A",IF(EDATE(A228,1)&gt;Inputs!$M$5,"N/A",EDATE(A228,1)))</f>
        <v>N/A</v>
      </c>
      <c r="B229" s="324" t="str">
        <f t="shared" si="97"/>
        <v xml:space="preserve"> </v>
      </c>
      <c r="C229" s="433" t="str">
        <f t="shared" si="98"/>
        <v xml:space="preserve"> </v>
      </c>
      <c r="D229" s="172" t="str">
        <f t="shared" si="99"/>
        <v xml:space="preserve"> </v>
      </c>
      <c r="E229" s="172" t="str">
        <f t="shared" si="100"/>
        <v xml:space="preserve"> </v>
      </c>
      <c r="F229" s="172" t="str">
        <f t="shared" si="101"/>
        <v xml:space="preserve"> </v>
      </c>
      <c r="G229" s="172" t="str">
        <f t="shared" si="102"/>
        <v xml:space="preserve"> </v>
      </c>
      <c r="H229" s="172" t="str">
        <f t="shared" si="103"/>
        <v xml:space="preserve"> </v>
      </c>
      <c r="I229" s="172" t="str">
        <f t="shared" si="104"/>
        <v xml:space="preserve"> </v>
      </c>
      <c r="J229" s="172" t="str">
        <f t="shared" si="105"/>
        <v xml:space="preserve"> </v>
      </c>
      <c r="K229" s="172" t="str">
        <f t="shared" si="106"/>
        <v xml:space="preserve"> </v>
      </c>
      <c r="L229" s="250" t="str">
        <f>IF($A229="N/A"," ",IF(Pricetype1=2,MAX(C229,0),IF(OR(Pricetype1=1,Pricetype1=4),IF(C229=0,0,(_xll.EURO(C229,Strikeprice1,0,0,($AH229+IF(Smile=TRUE,VLOOKUP(MAX(-5,Strikeprice1-C229),Volsmile,2),0)),($A229-DateToday)+15,IF(Pricetype1=1,1,0),0))),C229)))</f>
        <v xml:space="preserve"> </v>
      </c>
      <c r="M229" s="250" t="str">
        <f>IF($A229="N/A"," ",IF(Pricetype1=2,MAX(D229,0),IF(OR(Pricetype1=1,Pricetype1=4),IF(D229=0,0,(_xll.EURO(D229,Strikeprice1,0,0,($AH229+IF(Smile=TRUE,VLOOKUP(MAX(-5,Strikeprice1-D229),Volsmile,2),0)),($A229-DateToday)+15,IF(Pricetype1=1,1,0),0))),D229)))</f>
        <v xml:space="preserve"> </v>
      </c>
      <c r="N229" s="250" t="str">
        <f>IF($A229="N/A"," ",IF(Pricetype1=2,MAX(E229,0),IF(OR(Pricetype1=1,Pricetype1=4),IF(E229=0,0,(_xll.EURO(E229,Strikeprice1,0,0,($AK229+IF(Smile=TRUE,VLOOKUP(MAX(-5,Strikeprice1-E229),Volsmile,2),0)),($A229-DateToday)+15,IF(Pricetype1=1,1,0),0))),E229)))</f>
        <v xml:space="preserve"> </v>
      </c>
      <c r="O229" s="250" t="str">
        <f>IF($A229="N/A"," ",IF(Pricetype1=2,MAX(F229,0),IF(OR(Pricetype1=1,Pricetype1=4),IF(F229=0,0,(_xll.EURO(F229,Strikeprice1,0,0,($AK229+IF(Smile=TRUE,VLOOKUP(MAX(-5,Strikeprice1-F229),Volsmile,2),0)),($A229-DateToday)+15,IF(Pricetype1=1,1,0),0))),F229)))</f>
        <v xml:space="preserve"> </v>
      </c>
      <c r="P229" s="250" t="str">
        <f>IF($A229="N/A"," ",IF(Pricetype1=2,MAX(G229,0),IF(OR(Pricetype1=1,Pricetype1=4),IF(G229=0,0,(_xll.EURO(G229,Strikeprice1,0,0,($AK229+IF(Smile=TRUE,VLOOKUP(MAX(-5,Strikeprice1-G229),Volsmile,2),0)),($A229-DateToday)+15,IF(Pricetype1=1,1,0),0))),G229)))</f>
        <v xml:space="preserve"> </v>
      </c>
      <c r="Q229" s="250" t="str">
        <f>IF($A229="N/A"," ",IF(Pricetype1=2,MAX(H229,0),IF(OR(Pricetype1=1,Pricetype1=4),IF(H229=0,0,(_xll.EURO(H229,Strikeprice1,0,0,($AK229+IF(Smile=TRUE,VLOOKUP(MAX(-5,Strikeprice1-H229),Volsmile,2),0)),($A229-DateToday)+15,IF(Pricetype1=1,1,0),0))),H229)))</f>
        <v xml:space="preserve"> </v>
      </c>
      <c r="R229" s="250" t="str">
        <f>IF($A229="N/A"," ",IF(Pricetype1=2,MAX(I229,0),IF(OR(Pricetype1=1,Pricetype1=4),IF(I229=0,0,(_xll.EURO(I229,Strikeprice1,0,0,($AK229+IF(Smile=TRUE,VLOOKUP(MAX(-5,Strikeprice1-I229),Volsmile,2),0)),($A229-DateToday)+15,IF(Pricetype1=1,1,0),0))),I229)))</f>
        <v xml:space="preserve"> </v>
      </c>
      <c r="S229" s="250" t="str">
        <f>IF($A229="N/A"," ",IF(Pricetype1=2,MAX(J229,0),IF(OR(Pricetype1=1,Pricetype1=4),IF(J229=0,0,(_xll.EURO(J229,Strikeprice1,0,0,($AK229+IF(Smile=TRUE,VLOOKUP(MAX(-5,Strikeprice1-J229),Volsmile,2),0)),($A229-DateToday)+15,IF(Pricetype1=1,1,0),0))),J229)))</f>
        <v xml:space="preserve"> </v>
      </c>
      <c r="T229" s="250" t="str">
        <f>IF($A229="N/A"," ",IF(Pricetype1=2,MAX(K229,0),IF(OR(Pricetype1=1,Pricetype1=4),IF(K229=0,0,(_xll.EURO(K229,Strikeprice1,0,0,($AK229+IF(Smile=TRUE,VLOOKUP(MAX(-5,Strikeprice1-K229),Volsmile,2),0)),($A229-DateToday)+15,IF(Pricetype1=1,1,0),0))),K229)))</f>
        <v xml:space="preserve"> </v>
      </c>
      <c r="U229" s="177" t="str">
        <f t="shared" si="93"/>
        <v xml:space="preserve"> </v>
      </c>
      <c r="V229" s="178" t="str">
        <f t="shared" si="107"/>
        <v xml:space="preserve"> </v>
      </c>
      <c r="W229" s="178" t="str">
        <f t="shared" si="108"/>
        <v xml:space="preserve"> </v>
      </c>
      <c r="X229" s="178" t="str">
        <f t="shared" si="109"/>
        <v xml:space="preserve"> </v>
      </c>
      <c r="Y229" s="178" t="str">
        <f t="shared" si="110"/>
        <v xml:space="preserve"> </v>
      </c>
      <c r="Z229" s="178" t="str">
        <f t="shared" si="111"/>
        <v xml:space="preserve"> </v>
      </c>
      <c r="AA229" s="178" t="str">
        <f t="shared" si="112"/>
        <v xml:space="preserve"> </v>
      </c>
      <c r="AB229" s="178" t="str">
        <f t="shared" si="113"/>
        <v xml:space="preserve"> </v>
      </c>
      <c r="AC229" s="178" t="str">
        <f t="shared" si="114"/>
        <v xml:space="preserve"> </v>
      </c>
      <c r="AD229" s="178" t="str">
        <f t="shared" si="115"/>
        <v xml:space="preserve"> </v>
      </c>
      <c r="AE229" s="178" t="str">
        <f t="shared" si="116"/>
        <v xml:space="preserve"> </v>
      </c>
      <c r="AF229" s="224" t="str">
        <f t="shared" si="117"/>
        <v xml:space="preserve"> </v>
      </c>
      <c r="AG229" s="224" t="str">
        <f t="shared" si="118"/>
        <v xml:space="preserve"> </v>
      </c>
      <c r="AH229" s="224" t="str">
        <f t="shared" si="119"/>
        <v xml:space="preserve"> </v>
      </c>
      <c r="AI229" s="224" t="str">
        <f t="shared" si="94"/>
        <v xml:space="preserve"> </v>
      </c>
      <c r="AJ229" s="224" t="str">
        <f t="shared" si="95"/>
        <v xml:space="preserve"> </v>
      </c>
      <c r="AK229" s="224" t="str">
        <f t="shared" si="120"/>
        <v xml:space="preserve"> </v>
      </c>
      <c r="AL229" s="224" t="str">
        <f>IF($A229="N/A"," ",IF(PV=1,0,'Pricing Inputs1'!R262))</f>
        <v xml:space="preserve"> </v>
      </c>
      <c r="AM229" s="313" t="str">
        <f t="shared" si="96"/>
        <v xml:space="preserve"> </v>
      </c>
      <c r="BQ229" t="str">
        <f t="shared" si="121"/>
        <v xml:space="preserve"> </v>
      </c>
      <c r="BR229" t="str">
        <f t="shared" si="122"/>
        <v xml:space="preserve"> </v>
      </c>
      <c r="BS229" t="str">
        <f t="shared" si="123"/>
        <v xml:space="preserve"> </v>
      </c>
    </row>
    <row r="230" spans="1:71" x14ac:dyDescent="0.2">
      <c r="A230" s="253" t="str">
        <f>IF(A229="N/A","N/A",IF(EDATE(A229,1)&gt;Inputs!$M$5,"N/A",EDATE(A229,1)))</f>
        <v>N/A</v>
      </c>
      <c r="B230" s="324" t="str">
        <f t="shared" si="97"/>
        <v xml:space="preserve"> </v>
      </c>
      <c r="C230" s="433" t="str">
        <f t="shared" si="98"/>
        <v xml:space="preserve"> </v>
      </c>
      <c r="D230" s="172" t="str">
        <f t="shared" si="99"/>
        <v xml:space="preserve"> </v>
      </c>
      <c r="E230" s="172" t="str">
        <f t="shared" si="100"/>
        <v xml:space="preserve"> </v>
      </c>
      <c r="F230" s="172" t="str">
        <f t="shared" si="101"/>
        <v xml:space="preserve"> </v>
      </c>
      <c r="G230" s="172" t="str">
        <f t="shared" si="102"/>
        <v xml:space="preserve"> </v>
      </c>
      <c r="H230" s="172" t="str">
        <f t="shared" si="103"/>
        <v xml:space="preserve"> </v>
      </c>
      <c r="I230" s="172" t="str">
        <f t="shared" si="104"/>
        <v xml:space="preserve"> </v>
      </c>
      <c r="J230" s="172" t="str">
        <f t="shared" si="105"/>
        <v xml:space="preserve"> </v>
      </c>
      <c r="K230" s="172" t="str">
        <f t="shared" si="106"/>
        <v xml:space="preserve"> </v>
      </c>
      <c r="L230" s="250" t="str">
        <f>IF($A230="N/A"," ",IF(Pricetype1=2,MAX(C230,0),IF(OR(Pricetype1=1,Pricetype1=4),IF(C230=0,0,(_xll.EURO(C230,Strikeprice1,0,0,($AH230+IF(Smile=TRUE,VLOOKUP(MAX(-5,Strikeprice1-C230),Volsmile,2),0)),($A230-DateToday)+15,IF(Pricetype1=1,1,0),0))),C230)))</f>
        <v xml:space="preserve"> </v>
      </c>
      <c r="M230" s="250" t="str">
        <f>IF($A230="N/A"," ",IF(Pricetype1=2,MAX(D230,0),IF(OR(Pricetype1=1,Pricetype1=4),IF(D230=0,0,(_xll.EURO(D230,Strikeprice1,0,0,($AH230+IF(Smile=TRUE,VLOOKUP(MAX(-5,Strikeprice1-D230),Volsmile,2),0)),($A230-DateToday)+15,IF(Pricetype1=1,1,0),0))),D230)))</f>
        <v xml:space="preserve"> </v>
      </c>
      <c r="N230" s="250" t="str">
        <f>IF($A230="N/A"," ",IF(Pricetype1=2,MAX(E230,0),IF(OR(Pricetype1=1,Pricetype1=4),IF(E230=0,0,(_xll.EURO(E230,Strikeprice1,0,0,($AK230+IF(Smile=TRUE,VLOOKUP(MAX(-5,Strikeprice1-E230),Volsmile,2),0)),($A230-DateToday)+15,IF(Pricetype1=1,1,0),0))),E230)))</f>
        <v xml:space="preserve"> </v>
      </c>
      <c r="O230" s="250" t="str">
        <f>IF($A230="N/A"," ",IF(Pricetype1=2,MAX(F230,0),IF(OR(Pricetype1=1,Pricetype1=4),IF(F230=0,0,(_xll.EURO(F230,Strikeprice1,0,0,($AK230+IF(Smile=TRUE,VLOOKUP(MAX(-5,Strikeprice1-F230),Volsmile,2),0)),($A230-DateToday)+15,IF(Pricetype1=1,1,0),0))),F230)))</f>
        <v xml:space="preserve"> </v>
      </c>
      <c r="P230" s="250" t="str">
        <f>IF($A230="N/A"," ",IF(Pricetype1=2,MAX(G230,0),IF(OR(Pricetype1=1,Pricetype1=4),IF(G230=0,0,(_xll.EURO(G230,Strikeprice1,0,0,($AK230+IF(Smile=TRUE,VLOOKUP(MAX(-5,Strikeprice1-G230),Volsmile,2),0)),($A230-DateToday)+15,IF(Pricetype1=1,1,0),0))),G230)))</f>
        <v xml:space="preserve"> </v>
      </c>
      <c r="Q230" s="250" t="str">
        <f>IF($A230="N/A"," ",IF(Pricetype1=2,MAX(H230,0),IF(OR(Pricetype1=1,Pricetype1=4),IF(H230=0,0,(_xll.EURO(H230,Strikeprice1,0,0,($AK230+IF(Smile=TRUE,VLOOKUP(MAX(-5,Strikeprice1-H230),Volsmile,2),0)),($A230-DateToday)+15,IF(Pricetype1=1,1,0),0))),H230)))</f>
        <v xml:space="preserve"> </v>
      </c>
      <c r="R230" s="250" t="str">
        <f>IF($A230="N/A"," ",IF(Pricetype1=2,MAX(I230,0),IF(OR(Pricetype1=1,Pricetype1=4),IF(I230=0,0,(_xll.EURO(I230,Strikeprice1,0,0,($AK230+IF(Smile=TRUE,VLOOKUP(MAX(-5,Strikeprice1-I230),Volsmile,2),0)),($A230-DateToday)+15,IF(Pricetype1=1,1,0),0))),I230)))</f>
        <v xml:space="preserve"> </v>
      </c>
      <c r="S230" s="250" t="str">
        <f>IF($A230="N/A"," ",IF(Pricetype1=2,MAX(J230,0),IF(OR(Pricetype1=1,Pricetype1=4),IF(J230=0,0,(_xll.EURO(J230,Strikeprice1,0,0,($AK230+IF(Smile=TRUE,VLOOKUP(MAX(-5,Strikeprice1-J230),Volsmile,2),0)),($A230-DateToday)+15,IF(Pricetype1=1,1,0),0))),J230)))</f>
        <v xml:space="preserve"> </v>
      </c>
      <c r="T230" s="250" t="str">
        <f>IF($A230="N/A"," ",IF(Pricetype1=2,MAX(K230,0),IF(OR(Pricetype1=1,Pricetype1=4),IF(K230=0,0,(_xll.EURO(K230,Strikeprice1,0,0,($AK230+IF(Smile=TRUE,VLOOKUP(MAX(-5,Strikeprice1-K230),Volsmile,2),0)),($A230-DateToday)+15,IF(Pricetype1=1,1,0),0))),K230)))</f>
        <v xml:space="preserve"> </v>
      </c>
      <c r="U230" s="177" t="str">
        <f t="shared" si="93"/>
        <v xml:space="preserve"> </v>
      </c>
      <c r="V230" s="178" t="str">
        <f t="shared" si="107"/>
        <v xml:space="preserve"> </v>
      </c>
      <c r="W230" s="178" t="str">
        <f t="shared" si="108"/>
        <v xml:space="preserve"> </v>
      </c>
      <c r="X230" s="178" t="str">
        <f t="shared" si="109"/>
        <v xml:space="preserve"> </v>
      </c>
      <c r="Y230" s="178" t="str">
        <f t="shared" si="110"/>
        <v xml:space="preserve"> </v>
      </c>
      <c r="Z230" s="178" t="str">
        <f t="shared" si="111"/>
        <v xml:space="preserve"> </v>
      </c>
      <c r="AA230" s="178" t="str">
        <f t="shared" si="112"/>
        <v xml:space="preserve"> </v>
      </c>
      <c r="AB230" s="178" t="str">
        <f t="shared" si="113"/>
        <v xml:space="preserve"> </v>
      </c>
      <c r="AC230" s="178" t="str">
        <f t="shared" si="114"/>
        <v xml:space="preserve"> </v>
      </c>
      <c r="AD230" s="178" t="str">
        <f t="shared" si="115"/>
        <v xml:space="preserve"> </v>
      </c>
      <c r="AE230" s="178" t="str">
        <f t="shared" si="116"/>
        <v xml:space="preserve"> </v>
      </c>
      <c r="AF230" s="224" t="str">
        <f t="shared" si="117"/>
        <v xml:space="preserve"> </v>
      </c>
      <c r="AG230" s="224" t="str">
        <f t="shared" si="118"/>
        <v xml:space="preserve"> </v>
      </c>
      <c r="AH230" s="224" t="str">
        <f t="shared" si="119"/>
        <v xml:space="preserve"> </v>
      </c>
      <c r="AI230" s="224" t="str">
        <f t="shared" si="94"/>
        <v xml:space="preserve"> </v>
      </c>
      <c r="AJ230" s="224" t="str">
        <f t="shared" si="95"/>
        <v xml:space="preserve"> </v>
      </c>
      <c r="AK230" s="224" t="str">
        <f t="shared" si="120"/>
        <v xml:space="preserve"> </v>
      </c>
      <c r="AL230" s="224" t="str">
        <f>IF($A230="N/A"," ",IF(PV=1,0,'Pricing Inputs1'!R263))</f>
        <v xml:space="preserve"> </v>
      </c>
      <c r="AM230" s="313" t="str">
        <f t="shared" si="96"/>
        <v xml:space="preserve"> </v>
      </c>
      <c r="BQ230" t="str">
        <f t="shared" si="121"/>
        <v xml:space="preserve"> </v>
      </c>
      <c r="BR230" t="str">
        <f t="shared" si="122"/>
        <v xml:space="preserve"> </v>
      </c>
      <c r="BS230" t="str">
        <f t="shared" si="123"/>
        <v xml:space="preserve"> </v>
      </c>
    </row>
    <row r="231" spans="1:71" x14ac:dyDescent="0.2">
      <c r="A231" s="253" t="str">
        <f>IF(A230="N/A","N/A",IF(EDATE(A230,1)&gt;Inputs!$M$5,"N/A",EDATE(A230,1)))</f>
        <v>N/A</v>
      </c>
      <c r="B231" s="324" t="str">
        <f t="shared" si="97"/>
        <v xml:space="preserve"> </v>
      </c>
      <c r="C231" s="433" t="str">
        <f t="shared" si="98"/>
        <v xml:space="preserve"> </v>
      </c>
      <c r="D231" s="172" t="str">
        <f t="shared" si="99"/>
        <v xml:space="preserve"> </v>
      </c>
      <c r="E231" s="172" t="str">
        <f t="shared" si="100"/>
        <v xml:space="preserve"> </v>
      </c>
      <c r="F231" s="172" t="str">
        <f t="shared" si="101"/>
        <v xml:space="preserve"> </v>
      </c>
      <c r="G231" s="172" t="str">
        <f t="shared" si="102"/>
        <v xml:space="preserve"> </v>
      </c>
      <c r="H231" s="172" t="str">
        <f t="shared" si="103"/>
        <v xml:space="preserve"> </v>
      </c>
      <c r="I231" s="172" t="str">
        <f t="shared" si="104"/>
        <v xml:space="preserve"> </v>
      </c>
      <c r="J231" s="172" t="str">
        <f t="shared" si="105"/>
        <v xml:space="preserve"> </v>
      </c>
      <c r="K231" s="172" t="str">
        <f t="shared" si="106"/>
        <v xml:space="preserve"> </v>
      </c>
      <c r="L231" s="250" t="str">
        <f>IF($A231="N/A"," ",IF(Pricetype1=2,MAX(C231,0),IF(OR(Pricetype1=1,Pricetype1=4),IF(C231=0,0,(_xll.EURO(C231,Strikeprice1,0,0,($AH231+IF(Smile=TRUE,VLOOKUP(MAX(-5,Strikeprice1-C231),Volsmile,2),0)),($A231-DateToday)+15,IF(Pricetype1=1,1,0),0))),C231)))</f>
        <v xml:space="preserve"> </v>
      </c>
      <c r="M231" s="250" t="str">
        <f>IF($A231="N/A"," ",IF(Pricetype1=2,MAX(D231,0),IF(OR(Pricetype1=1,Pricetype1=4),IF(D231=0,0,(_xll.EURO(D231,Strikeprice1,0,0,($AH231+IF(Smile=TRUE,VLOOKUP(MAX(-5,Strikeprice1-D231),Volsmile,2),0)),($A231-DateToday)+15,IF(Pricetype1=1,1,0),0))),D231)))</f>
        <v xml:space="preserve"> </v>
      </c>
      <c r="N231" s="250" t="str">
        <f>IF($A231="N/A"," ",IF(Pricetype1=2,MAX(E231,0),IF(OR(Pricetype1=1,Pricetype1=4),IF(E231=0,0,(_xll.EURO(E231,Strikeprice1,0,0,($AK231+IF(Smile=TRUE,VLOOKUP(MAX(-5,Strikeprice1-E231),Volsmile,2),0)),($A231-DateToday)+15,IF(Pricetype1=1,1,0),0))),E231)))</f>
        <v xml:space="preserve"> </v>
      </c>
      <c r="O231" s="250" t="str">
        <f>IF($A231="N/A"," ",IF(Pricetype1=2,MAX(F231,0),IF(OR(Pricetype1=1,Pricetype1=4),IF(F231=0,0,(_xll.EURO(F231,Strikeprice1,0,0,($AK231+IF(Smile=TRUE,VLOOKUP(MAX(-5,Strikeprice1-F231),Volsmile,2),0)),($A231-DateToday)+15,IF(Pricetype1=1,1,0),0))),F231)))</f>
        <v xml:space="preserve"> </v>
      </c>
      <c r="P231" s="250" t="str">
        <f>IF($A231="N/A"," ",IF(Pricetype1=2,MAX(G231,0),IF(OR(Pricetype1=1,Pricetype1=4),IF(G231=0,0,(_xll.EURO(G231,Strikeprice1,0,0,($AK231+IF(Smile=TRUE,VLOOKUP(MAX(-5,Strikeprice1-G231),Volsmile,2),0)),($A231-DateToday)+15,IF(Pricetype1=1,1,0),0))),G231)))</f>
        <v xml:space="preserve"> </v>
      </c>
      <c r="Q231" s="250" t="str">
        <f>IF($A231="N/A"," ",IF(Pricetype1=2,MAX(H231,0),IF(OR(Pricetype1=1,Pricetype1=4),IF(H231=0,0,(_xll.EURO(H231,Strikeprice1,0,0,($AK231+IF(Smile=TRUE,VLOOKUP(MAX(-5,Strikeprice1-H231),Volsmile,2),0)),($A231-DateToday)+15,IF(Pricetype1=1,1,0),0))),H231)))</f>
        <v xml:space="preserve"> </v>
      </c>
      <c r="R231" s="250" t="str">
        <f>IF($A231="N/A"," ",IF(Pricetype1=2,MAX(I231,0),IF(OR(Pricetype1=1,Pricetype1=4),IF(I231=0,0,(_xll.EURO(I231,Strikeprice1,0,0,($AK231+IF(Smile=TRUE,VLOOKUP(MAX(-5,Strikeprice1-I231),Volsmile,2),0)),($A231-DateToday)+15,IF(Pricetype1=1,1,0),0))),I231)))</f>
        <v xml:space="preserve"> </v>
      </c>
      <c r="S231" s="250" t="str">
        <f>IF($A231="N/A"," ",IF(Pricetype1=2,MAX(J231,0),IF(OR(Pricetype1=1,Pricetype1=4),IF(J231=0,0,(_xll.EURO(J231,Strikeprice1,0,0,($AK231+IF(Smile=TRUE,VLOOKUP(MAX(-5,Strikeprice1-J231),Volsmile,2),0)),($A231-DateToday)+15,IF(Pricetype1=1,1,0),0))),J231)))</f>
        <v xml:space="preserve"> </v>
      </c>
      <c r="T231" s="250" t="str">
        <f>IF($A231="N/A"," ",IF(Pricetype1=2,MAX(K231,0),IF(OR(Pricetype1=1,Pricetype1=4),IF(K231=0,0,(_xll.EURO(K231,Strikeprice1,0,0,($AK231+IF(Smile=TRUE,VLOOKUP(MAX(-5,Strikeprice1-K231),Volsmile,2),0)),($A231-DateToday)+15,IF(Pricetype1=1,1,0),0))),K231)))</f>
        <v xml:space="preserve"> </v>
      </c>
      <c r="U231" s="177" t="str">
        <f t="shared" si="93"/>
        <v xml:space="preserve"> </v>
      </c>
      <c r="V231" s="178" t="str">
        <f t="shared" si="107"/>
        <v xml:space="preserve"> </v>
      </c>
      <c r="W231" s="178" t="str">
        <f t="shared" si="108"/>
        <v xml:space="preserve"> </v>
      </c>
      <c r="X231" s="178" t="str">
        <f t="shared" si="109"/>
        <v xml:space="preserve"> </v>
      </c>
      <c r="Y231" s="178" t="str">
        <f t="shared" si="110"/>
        <v xml:space="preserve"> </v>
      </c>
      <c r="Z231" s="178" t="str">
        <f t="shared" si="111"/>
        <v xml:space="preserve"> </v>
      </c>
      <c r="AA231" s="178" t="str">
        <f t="shared" si="112"/>
        <v xml:space="preserve"> </v>
      </c>
      <c r="AB231" s="178" t="str">
        <f t="shared" si="113"/>
        <v xml:space="preserve"> </v>
      </c>
      <c r="AC231" s="178" t="str">
        <f t="shared" si="114"/>
        <v xml:space="preserve"> </v>
      </c>
      <c r="AD231" s="178" t="str">
        <f t="shared" si="115"/>
        <v xml:space="preserve"> </v>
      </c>
      <c r="AE231" s="178" t="str">
        <f t="shared" si="116"/>
        <v xml:space="preserve"> </v>
      </c>
      <c r="AF231" s="224" t="str">
        <f t="shared" si="117"/>
        <v xml:space="preserve"> </v>
      </c>
      <c r="AG231" s="224" t="str">
        <f t="shared" si="118"/>
        <v xml:space="preserve"> </v>
      </c>
      <c r="AH231" s="224" t="str">
        <f t="shared" si="119"/>
        <v xml:space="preserve"> </v>
      </c>
      <c r="AI231" s="224" t="str">
        <f t="shared" si="94"/>
        <v xml:space="preserve"> </v>
      </c>
      <c r="AJ231" s="224" t="str">
        <f t="shared" si="95"/>
        <v xml:space="preserve"> </v>
      </c>
      <c r="AK231" s="224" t="str">
        <f t="shared" si="120"/>
        <v xml:space="preserve"> </v>
      </c>
      <c r="AL231" s="224" t="str">
        <f>IF($A231="N/A"," ",IF(PV=1,0,'Pricing Inputs1'!R264))</f>
        <v xml:space="preserve"> </v>
      </c>
      <c r="AM231" s="313" t="str">
        <f t="shared" si="96"/>
        <v xml:space="preserve"> </v>
      </c>
      <c r="BQ231" t="str">
        <f t="shared" si="121"/>
        <v xml:space="preserve"> </v>
      </c>
      <c r="BR231" t="str">
        <f t="shared" si="122"/>
        <v xml:space="preserve"> </v>
      </c>
      <c r="BS231" t="str">
        <f t="shared" si="123"/>
        <v xml:space="preserve"> </v>
      </c>
    </row>
    <row r="232" spans="1:71" x14ac:dyDescent="0.2">
      <c r="A232" s="253" t="str">
        <f>IF(A231="N/A","N/A",IF(EDATE(A231,1)&gt;Inputs!$M$5,"N/A",EDATE(A231,1)))</f>
        <v>N/A</v>
      </c>
      <c r="B232" s="324" t="str">
        <f t="shared" si="97"/>
        <v xml:space="preserve"> </v>
      </c>
      <c r="C232" s="433" t="str">
        <f t="shared" si="98"/>
        <v xml:space="preserve"> </v>
      </c>
      <c r="D232" s="172" t="str">
        <f t="shared" si="99"/>
        <v xml:space="preserve"> </v>
      </c>
      <c r="E232" s="172" t="str">
        <f t="shared" si="100"/>
        <v xml:space="preserve"> </v>
      </c>
      <c r="F232" s="172" t="str">
        <f t="shared" si="101"/>
        <v xml:space="preserve"> </v>
      </c>
      <c r="G232" s="172" t="str">
        <f t="shared" si="102"/>
        <v xml:space="preserve"> </v>
      </c>
      <c r="H232" s="172" t="str">
        <f t="shared" si="103"/>
        <v xml:space="preserve"> </v>
      </c>
      <c r="I232" s="172" t="str">
        <f t="shared" si="104"/>
        <v xml:space="preserve"> </v>
      </c>
      <c r="J232" s="172" t="str">
        <f t="shared" si="105"/>
        <v xml:space="preserve"> </v>
      </c>
      <c r="K232" s="172" t="str">
        <f t="shared" si="106"/>
        <v xml:space="preserve"> </v>
      </c>
      <c r="L232" s="250" t="str">
        <f>IF($A232="N/A"," ",IF(Pricetype1=2,MAX(C232,0),IF(OR(Pricetype1=1,Pricetype1=4),IF(C232=0,0,(_xll.EURO(C232,Strikeprice1,0,0,($AH232+IF(Smile=TRUE,VLOOKUP(MAX(-5,Strikeprice1-C232),Volsmile,2),0)),($A232-DateToday)+15,IF(Pricetype1=1,1,0),0))),C232)))</f>
        <v xml:space="preserve"> </v>
      </c>
      <c r="M232" s="250" t="str">
        <f>IF($A232="N/A"," ",IF(Pricetype1=2,MAX(D232,0),IF(OR(Pricetype1=1,Pricetype1=4),IF(D232=0,0,(_xll.EURO(D232,Strikeprice1,0,0,($AH232+IF(Smile=TRUE,VLOOKUP(MAX(-5,Strikeprice1-D232),Volsmile,2),0)),($A232-DateToday)+15,IF(Pricetype1=1,1,0),0))),D232)))</f>
        <v xml:space="preserve"> </v>
      </c>
      <c r="N232" s="250" t="str">
        <f>IF($A232="N/A"," ",IF(Pricetype1=2,MAX(E232,0),IF(OR(Pricetype1=1,Pricetype1=4),IF(E232=0,0,(_xll.EURO(E232,Strikeprice1,0,0,($AK232+IF(Smile=TRUE,VLOOKUP(MAX(-5,Strikeprice1-E232),Volsmile,2),0)),($A232-DateToday)+15,IF(Pricetype1=1,1,0),0))),E232)))</f>
        <v xml:space="preserve"> </v>
      </c>
      <c r="O232" s="250" t="str">
        <f>IF($A232="N/A"," ",IF(Pricetype1=2,MAX(F232,0),IF(OR(Pricetype1=1,Pricetype1=4),IF(F232=0,0,(_xll.EURO(F232,Strikeprice1,0,0,($AK232+IF(Smile=TRUE,VLOOKUP(MAX(-5,Strikeprice1-F232),Volsmile,2),0)),($A232-DateToday)+15,IF(Pricetype1=1,1,0),0))),F232)))</f>
        <v xml:space="preserve"> </v>
      </c>
      <c r="P232" s="250" t="str">
        <f>IF($A232="N/A"," ",IF(Pricetype1=2,MAX(G232,0),IF(OR(Pricetype1=1,Pricetype1=4),IF(G232=0,0,(_xll.EURO(G232,Strikeprice1,0,0,($AK232+IF(Smile=TRUE,VLOOKUP(MAX(-5,Strikeprice1-G232),Volsmile,2),0)),($A232-DateToday)+15,IF(Pricetype1=1,1,0),0))),G232)))</f>
        <v xml:space="preserve"> </v>
      </c>
      <c r="Q232" s="250" t="str">
        <f>IF($A232="N/A"," ",IF(Pricetype1=2,MAX(H232,0),IF(OR(Pricetype1=1,Pricetype1=4),IF(H232=0,0,(_xll.EURO(H232,Strikeprice1,0,0,($AK232+IF(Smile=TRUE,VLOOKUP(MAX(-5,Strikeprice1-H232),Volsmile,2),0)),($A232-DateToday)+15,IF(Pricetype1=1,1,0),0))),H232)))</f>
        <v xml:space="preserve"> </v>
      </c>
      <c r="R232" s="250" t="str">
        <f>IF($A232="N/A"," ",IF(Pricetype1=2,MAX(I232,0),IF(OR(Pricetype1=1,Pricetype1=4),IF(I232=0,0,(_xll.EURO(I232,Strikeprice1,0,0,($AK232+IF(Smile=TRUE,VLOOKUP(MAX(-5,Strikeprice1-I232),Volsmile,2),0)),($A232-DateToday)+15,IF(Pricetype1=1,1,0),0))),I232)))</f>
        <v xml:space="preserve"> </v>
      </c>
      <c r="S232" s="250" t="str">
        <f>IF($A232="N/A"," ",IF(Pricetype1=2,MAX(J232,0),IF(OR(Pricetype1=1,Pricetype1=4),IF(J232=0,0,(_xll.EURO(J232,Strikeprice1,0,0,($AK232+IF(Smile=TRUE,VLOOKUP(MAX(-5,Strikeprice1-J232),Volsmile,2),0)),($A232-DateToday)+15,IF(Pricetype1=1,1,0),0))),J232)))</f>
        <v xml:space="preserve"> </v>
      </c>
      <c r="T232" s="250" t="str">
        <f>IF($A232="N/A"," ",IF(Pricetype1=2,MAX(K232,0),IF(OR(Pricetype1=1,Pricetype1=4),IF(K232=0,0,(_xll.EURO(K232,Strikeprice1,0,0,($AK232+IF(Smile=TRUE,VLOOKUP(MAX(-5,Strikeprice1-K232),Volsmile,2),0)),($A232-DateToday)+15,IF(Pricetype1=1,1,0),0))),K232)))</f>
        <v xml:space="preserve"> </v>
      </c>
      <c r="U232" s="177" t="str">
        <f t="shared" si="93"/>
        <v xml:space="preserve"> </v>
      </c>
      <c r="V232" s="178" t="str">
        <f t="shared" si="107"/>
        <v xml:space="preserve"> </v>
      </c>
      <c r="W232" s="178" t="str">
        <f t="shared" si="108"/>
        <v xml:space="preserve"> </v>
      </c>
      <c r="X232" s="178" t="str">
        <f t="shared" si="109"/>
        <v xml:space="preserve"> </v>
      </c>
      <c r="Y232" s="178" t="str">
        <f t="shared" si="110"/>
        <v xml:space="preserve"> </v>
      </c>
      <c r="Z232" s="178" t="str">
        <f t="shared" si="111"/>
        <v xml:space="preserve"> </v>
      </c>
      <c r="AA232" s="178" t="str">
        <f t="shared" si="112"/>
        <v xml:space="preserve"> </v>
      </c>
      <c r="AB232" s="178" t="str">
        <f t="shared" si="113"/>
        <v xml:space="preserve"> </v>
      </c>
      <c r="AC232" s="178" t="str">
        <f t="shared" si="114"/>
        <v xml:space="preserve"> </v>
      </c>
      <c r="AD232" s="178" t="str">
        <f t="shared" si="115"/>
        <v xml:space="preserve"> </v>
      </c>
      <c r="AE232" s="178" t="str">
        <f t="shared" si="116"/>
        <v xml:space="preserve"> </v>
      </c>
      <c r="AF232" s="224" t="str">
        <f t="shared" si="117"/>
        <v xml:space="preserve"> </v>
      </c>
      <c r="AG232" s="224" t="str">
        <f t="shared" si="118"/>
        <v xml:space="preserve"> </v>
      </c>
      <c r="AH232" s="224" t="str">
        <f t="shared" si="119"/>
        <v xml:space="preserve"> </v>
      </c>
      <c r="AI232" s="224" t="str">
        <f t="shared" si="94"/>
        <v xml:space="preserve"> </v>
      </c>
      <c r="AJ232" s="224" t="str">
        <f t="shared" si="95"/>
        <v xml:space="preserve"> </v>
      </c>
      <c r="AK232" s="224" t="str">
        <f t="shared" si="120"/>
        <v xml:space="preserve"> </v>
      </c>
      <c r="AL232" s="224" t="str">
        <f>IF($A232="N/A"," ",IF(PV=1,0,'Pricing Inputs1'!R265))</f>
        <v xml:space="preserve"> </v>
      </c>
      <c r="AM232" s="313" t="str">
        <f t="shared" si="96"/>
        <v xml:space="preserve"> </v>
      </c>
      <c r="BQ232" t="str">
        <f t="shared" si="121"/>
        <v xml:space="preserve"> </v>
      </c>
      <c r="BR232" t="str">
        <f t="shared" si="122"/>
        <v xml:space="preserve"> </v>
      </c>
      <c r="BS232" t="str">
        <f t="shared" si="123"/>
        <v xml:space="preserve"> </v>
      </c>
    </row>
    <row r="233" spans="1:71" x14ac:dyDescent="0.2">
      <c r="A233" s="253" t="str">
        <f>IF(A232="N/A","N/A",IF(EDATE(A232,1)&gt;Inputs!$M$5,"N/A",EDATE(A232,1)))</f>
        <v>N/A</v>
      </c>
      <c r="B233" s="324" t="str">
        <f t="shared" si="97"/>
        <v xml:space="preserve"> </v>
      </c>
      <c r="C233" s="433" t="str">
        <f t="shared" si="98"/>
        <v xml:space="preserve"> </v>
      </c>
      <c r="D233" s="172" t="str">
        <f t="shared" si="99"/>
        <v xml:space="preserve"> </v>
      </c>
      <c r="E233" s="172" t="str">
        <f t="shared" si="100"/>
        <v xml:space="preserve"> </v>
      </c>
      <c r="F233" s="172" t="str">
        <f t="shared" si="101"/>
        <v xml:space="preserve"> </v>
      </c>
      <c r="G233" s="172" t="str">
        <f t="shared" si="102"/>
        <v xml:space="preserve"> </v>
      </c>
      <c r="H233" s="172" t="str">
        <f t="shared" si="103"/>
        <v xml:space="preserve"> </v>
      </c>
      <c r="I233" s="172" t="str">
        <f t="shared" si="104"/>
        <v xml:space="preserve"> </v>
      </c>
      <c r="J233" s="172" t="str">
        <f t="shared" si="105"/>
        <v xml:space="preserve"> </v>
      </c>
      <c r="K233" s="172" t="str">
        <f t="shared" si="106"/>
        <v xml:space="preserve"> </v>
      </c>
      <c r="L233" s="250" t="str">
        <f>IF($A233="N/A"," ",IF(Pricetype1=2,MAX(C233,0),IF(OR(Pricetype1=1,Pricetype1=4),IF(C233=0,0,(_xll.EURO(C233,Strikeprice1,0,0,($AH233+IF(Smile=TRUE,VLOOKUP(MAX(-5,Strikeprice1-C233),Volsmile,2),0)),($A233-DateToday)+15,IF(Pricetype1=1,1,0),0))),C233)))</f>
        <v xml:space="preserve"> </v>
      </c>
      <c r="M233" s="250" t="str">
        <f>IF($A233="N/A"," ",IF(Pricetype1=2,MAX(D233,0),IF(OR(Pricetype1=1,Pricetype1=4),IF(D233=0,0,(_xll.EURO(D233,Strikeprice1,0,0,($AH233+IF(Smile=TRUE,VLOOKUP(MAX(-5,Strikeprice1-D233),Volsmile,2),0)),($A233-DateToday)+15,IF(Pricetype1=1,1,0),0))),D233)))</f>
        <v xml:space="preserve"> </v>
      </c>
      <c r="N233" s="250" t="str">
        <f>IF($A233="N/A"," ",IF(Pricetype1=2,MAX(E233,0),IF(OR(Pricetype1=1,Pricetype1=4),IF(E233=0,0,(_xll.EURO(E233,Strikeprice1,0,0,($AK233+IF(Smile=TRUE,VLOOKUP(MAX(-5,Strikeprice1-E233),Volsmile,2),0)),($A233-DateToday)+15,IF(Pricetype1=1,1,0),0))),E233)))</f>
        <v xml:space="preserve"> </v>
      </c>
      <c r="O233" s="250" t="str">
        <f>IF($A233="N/A"," ",IF(Pricetype1=2,MAX(F233,0),IF(OR(Pricetype1=1,Pricetype1=4),IF(F233=0,0,(_xll.EURO(F233,Strikeprice1,0,0,($AK233+IF(Smile=TRUE,VLOOKUP(MAX(-5,Strikeprice1-F233),Volsmile,2),0)),($A233-DateToday)+15,IF(Pricetype1=1,1,0),0))),F233)))</f>
        <v xml:space="preserve"> </v>
      </c>
      <c r="P233" s="250" t="str">
        <f>IF($A233="N/A"," ",IF(Pricetype1=2,MAX(G233,0),IF(OR(Pricetype1=1,Pricetype1=4),IF(G233=0,0,(_xll.EURO(G233,Strikeprice1,0,0,($AK233+IF(Smile=TRUE,VLOOKUP(MAX(-5,Strikeprice1-G233),Volsmile,2),0)),($A233-DateToday)+15,IF(Pricetype1=1,1,0),0))),G233)))</f>
        <v xml:space="preserve"> </v>
      </c>
      <c r="Q233" s="250" t="str">
        <f>IF($A233="N/A"," ",IF(Pricetype1=2,MAX(H233,0),IF(OR(Pricetype1=1,Pricetype1=4),IF(H233=0,0,(_xll.EURO(H233,Strikeprice1,0,0,($AK233+IF(Smile=TRUE,VLOOKUP(MAX(-5,Strikeprice1-H233),Volsmile,2),0)),($A233-DateToday)+15,IF(Pricetype1=1,1,0),0))),H233)))</f>
        <v xml:space="preserve"> </v>
      </c>
      <c r="R233" s="250" t="str">
        <f>IF($A233="N/A"," ",IF(Pricetype1=2,MAX(I233,0),IF(OR(Pricetype1=1,Pricetype1=4),IF(I233=0,0,(_xll.EURO(I233,Strikeprice1,0,0,($AK233+IF(Smile=TRUE,VLOOKUP(MAX(-5,Strikeprice1-I233),Volsmile,2),0)),($A233-DateToday)+15,IF(Pricetype1=1,1,0),0))),I233)))</f>
        <v xml:space="preserve"> </v>
      </c>
      <c r="S233" s="250" t="str">
        <f>IF($A233="N/A"," ",IF(Pricetype1=2,MAX(J233,0),IF(OR(Pricetype1=1,Pricetype1=4),IF(J233=0,0,(_xll.EURO(J233,Strikeprice1,0,0,($AK233+IF(Smile=TRUE,VLOOKUP(MAX(-5,Strikeprice1-J233),Volsmile,2),0)),($A233-DateToday)+15,IF(Pricetype1=1,1,0),0))),J233)))</f>
        <v xml:space="preserve"> </v>
      </c>
      <c r="T233" s="250" t="str">
        <f>IF($A233="N/A"," ",IF(Pricetype1=2,MAX(K233,0),IF(OR(Pricetype1=1,Pricetype1=4),IF(K233=0,0,(_xll.EURO(K233,Strikeprice1,0,0,($AK233+IF(Smile=TRUE,VLOOKUP(MAX(-5,Strikeprice1-K233),Volsmile,2),0)),($A233-DateToday)+15,IF(Pricetype1=1,1,0),0))),K233)))</f>
        <v xml:space="preserve"> </v>
      </c>
      <c r="U233" s="177" t="str">
        <f t="shared" si="93"/>
        <v xml:space="preserve"> </v>
      </c>
      <c r="V233" s="178" t="str">
        <f t="shared" si="107"/>
        <v xml:space="preserve"> </v>
      </c>
      <c r="W233" s="178" t="str">
        <f t="shared" si="108"/>
        <v xml:space="preserve"> </v>
      </c>
      <c r="X233" s="178" t="str">
        <f t="shared" si="109"/>
        <v xml:space="preserve"> </v>
      </c>
      <c r="Y233" s="178" t="str">
        <f t="shared" si="110"/>
        <v xml:space="preserve"> </v>
      </c>
      <c r="Z233" s="178" t="str">
        <f t="shared" si="111"/>
        <v xml:space="preserve"> </v>
      </c>
      <c r="AA233" s="178" t="str">
        <f t="shared" si="112"/>
        <v xml:space="preserve"> </v>
      </c>
      <c r="AB233" s="178" t="str">
        <f t="shared" si="113"/>
        <v xml:space="preserve"> </v>
      </c>
      <c r="AC233" s="178" t="str">
        <f t="shared" si="114"/>
        <v xml:space="preserve"> </v>
      </c>
      <c r="AD233" s="178" t="str">
        <f t="shared" si="115"/>
        <v xml:space="preserve"> </v>
      </c>
      <c r="AE233" s="178" t="str">
        <f t="shared" si="116"/>
        <v xml:space="preserve"> </v>
      </c>
      <c r="AF233" s="224" t="str">
        <f t="shared" si="117"/>
        <v xml:space="preserve"> </v>
      </c>
      <c r="AG233" s="224" t="str">
        <f t="shared" si="118"/>
        <v xml:space="preserve"> </v>
      </c>
      <c r="AH233" s="224" t="str">
        <f t="shared" si="119"/>
        <v xml:space="preserve"> </v>
      </c>
      <c r="AI233" s="224" t="str">
        <f t="shared" si="94"/>
        <v xml:space="preserve"> </v>
      </c>
      <c r="AJ233" s="224" t="str">
        <f t="shared" si="95"/>
        <v xml:space="preserve"> </v>
      </c>
      <c r="AK233" s="224" t="str">
        <f t="shared" si="120"/>
        <v xml:space="preserve"> </v>
      </c>
      <c r="AL233" s="224" t="str">
        <f>IF($A233="N/A"," ",IF(PV=1,0,'Pricing Inputs1'!R266))</f>
        <v xml:space="preserve"> </v>
      </c>
      <c r="AM233" s="313" t="str">
        <f t="shared" si="96"/>
        <v xml:space="preserve"> </v>
      </c>
      <c r="BQ233" t="str">
        <f t="shared" si="121"/>
        <v xml:space="preserve"> </v>
      </c>
      <c r="BR233" t="str">
        <f t="shared" si="122"/>
        <v xml:space="preserve"> </v>
      </c>
      <c r="BS233" t="str">
        <f t="shared" si="123"/>
        <v xml:space="preserve"> </v>
      </c>
    </row>
    <row r="234" spans="1:71" x14ac:dyDescent="0.2">
      <c r="A234" s="253" t="str">
        <f>IF(A233="N/A","N/A",IF(EDATE(A233,1)&gt;Inputs!$M$5,"N/A",EDATE(A233,1)))</f>
        <v>N/A</v>
      </c>
      <c r="B234" s="324" t="str">
        <f t="shared" si="97"/>
        <v xml:space="preserve"> </v>
      </c>
      <c r="C234" s="433" t="str">
        <f t="shared" si="98"/>
        <v xml:space="preserve"> </v>
      </c>
      <c r="D234" s="172" t="str">
        <f t="shared" si="99"/>
        <v xml:space="preserve"> </v>
      </c>
      <c r="E234" s="172" t="str">
        <f t="shared" si="100"/>
        <v xml:space="preserve"> </v>
      </c>
      <c r="F234" s="172" t="str">
        <f t="shared" si="101"/>
        <v xml:space="preserve"> </v>
      </c>
      <c r="G234" s="172" t="str">
        <f t="shared" si="102"/>
        <v xml:space="preserve"> </v>
      </c>
      <c r="H234" s="172" t="str">
        <f t="shared" si="103"/>
        <v xml:space="preserve"> </v>
      </c>
      <c r="I234" s="172" t="str">
        <f t="shared" si="104"/>
        <v xml:space="preserve"> </v>
      </c>
      <c r="J234" s="172" t="str">
        <f t="shared" si="105"/>
        <v xml:space="preserve"> </v>
      </c>
      <c r="K234" s="172" t="str">
        <f t="shared" si="106"/>
        <v xml:space="preserve"> </v>
      </c>
      <c r="L234" s="250" t="str">
        <f>IF($A234="N/A"," ",IF(Pricetype1=2,MAX(C234,0),IF(OR(Pricetype1=1,Pricetype1=4),IF(C234=0,0,(_xll.EURO(C234,Strikeprice1,0,0,($AH234+IF(Smile=TRUE,VLOOKUP(MAX(-5,Strikeprice1-C234),Volsmile,2),0)),($A234-DateToday)+15,IF(Pricetype1=1,1,0),0))),C234)))</f>
        <v xml:space="preserve"> </v>
      </c>
      <c r="M234" s="250" t="str">
        <f>IF($A234="N/A"," ",IF(Pricetype1=2,MAX(D234,0),IF(OR(Pricetype1=1,Pricetype1=4),IF(D234=0,0,(_xll.EURO(D234,Strikeprice1,0,0,($AH234+IF(Smile=TRUE,VLOOKUP(MAX(-5,Strikeprice1-D234),Volsmile,2),0)),($A234-DateToday)+15,IF(Pricetype1=1,1,0),0))),D234)))</f>
        <v xml:space="preserve"> </v>
      </c>
      <c r="N234" s="250" t="str">
        <f>IF($A234="N/A"," ",IF(Pricetype1=2,MAX(E234,0),IF(OR(Pricetype1=1,Pricetype1=4),IF(E234=0,0,(_xll.EURO(E234,Strikeprice1,0,0,($AK234+IF(Smile=TRUE,VLOOKUP(MAX(-5,Strikeprice1-E234),Volsmile,2),0)),($A234-DateToday)+15,IF(Pricetype1=1,1,0),0))),E234)))</f>
        <v xml:space="preserve"> </v>
      </c>
      <c r="O234" s="250" t="str">
        <f>IF($A234="N/A"," ",IF(Pricetype1=2,MAX(F234,0),IF(OR(Pricetype1=1,Pricetype1=4),IF(F234=0,0,(_xll.EURO(F234,Strikeprice1,0,0,($AK234+IF(Smile=TRUE,VLOOKUP(MAX(-5,Strikeprice1-F234),Volsmile,2),0)),($A234-DateToday)+15,IF(Pricetype1=1,1,0),0))),F234)))</f>
        <v xml:space="preserve"> </v>
      </c>
      <c r="P234" s="250" t="str">
        <f>IF($A234="N/A"," ",IF(Pricetype1=2,MAX(G234,0),IF(OR(Pricetype1=1,Pricetype1=4),IF(G234=0,0,(_xll.EURO(G234,Strikeprice1,0,0,($AK234+IF(Smile=TRUE,VLOOKUP(MAX(-5,Strikeprice1-G234),Volsmile,2),0)),($A234-DateToday)+15,IF(Pricetype1=1,1,0),0))),G234)))</f>
        <v xml:space="preserve"> </v>
      </c>
      <c r="Q234" s="250" t="str">
        <f>IF($A234="N/A"," ",IF(Pricetype1=2,MAX(H234,0),IF(OR(Pricetype1=1,Pricetype1=4),IF(H234=0,0,(_xll.EURO(H234,Strikeprice1,0,0,($AK234+IF(Smile=TRUE,VLOOKUP(MAX(-5,Strikeprice1-H234),Volsmile,2),0)),($A234-DateToday)+15,IF(Pricetype1=1,1,0),0))),H234)))</f>
        <v xml:space="preserve"> </v>
      </c>
      <c r="R234" s="250" t="str">
        <f>IF($A234="N/A"," ",IF(Pricetype1=2,MAX(I234,0),IF(OR(Pricetype1=1,Pricetype1=4),IF(I234=0,0,(_xll.EURO(I234,Strikeprice1,0,0,($AK234+IF(Smile=TRUE,VLOOKUP(MAX(-5,Strikeprice1-I234),Volsmile,2),0)),($A234-DateToday)+15,IF(Pricetype1=1,1,0),0))),I234)))</f>
        <v xml:space="preserve"> </v>
      </c>
      <c r="S234" s="250" t="str">
        <f>IF($A234="N/A"," ",IF(Pricetype1=2,MAX(J234,0),IF(OR(Pricetype1=1,Pricetype1=4),IF(J234=0,0,(_xll.EURO(J234,Strikeprice1,0,0,($AK234+IF(Smile=TRUE,VLOOKUP(MAX(-5,Strikeprice1-J234),Volsmile,2),0)),($A234-DateToday)+15,IF(Pricetype1=1,1,0),0))),J234)))</f>
        <v xml:space="preserve"> </v>
      </c>
      <c r="T234" s="250" t="str">
        <f>IF($A234="N/A"," ",IF(Pricetype1=2,MAX(K234,0),IF(OR(Pricetype1=1,Pricetype1=4),IF(K234=0,0,(_xll.EURO(K234,Strikeprice1,0,0,($AK234+IF(Smile=TRUE,VLOOKUP(MAX(-5,Strikeprice1-K234),Volsmile,2),0)),($A234-DateToday)+15,IF(Pricetype1=1,1,0),0))),K234)))</f>
        <v xml:space="preserve"> </v>
      </c>
      <c r="U234" s="177" t="str">
        <f t="shared" si="93"/>
        <v xml:space="preserve"> </v>
      </c>
      <c r="V234" s="178" t="str">
        <f t="shared" si="107"/>
        <v xml:space="preserve"> </v>
      </c>
      <c r="W234" s="178" t="str">
        <f t="shared" si="108"/>
        <v xml:space="preserve"> </v>
      </c>
      <c r="X234" s="178" t="str">
        <f t="shared" si="109"/>
        <v xml:space="preserve"> </v>
      </c>
      <c r="Y234" s="178" t="str">
        <f t="shared" si="110"/>
        <v xml:space="preserve"> </v>
      </c>
      <c r="Z234" s="178" t="str">
        <f t="shared" si="111"/>
        <v xml:space="preserve"> </v>
      </c>
      <c r="AA234" s="178" t="str">
        <f t="shared" si="112"/>
        <v xml:space="preserve"> </v>
      </c>
      <c r="AB234" s="178" t="str">
        <f t="shared" si="113"/>
        <v xml:space="preserve"> </v>
      </c>
      <c r="AC234" s="178" t="str">
        <f t="shared" si="114"/>
        <v xml:space="preserve"> </v>
      </c>
      <c r="AD234" s="178" t="str">
        <f t="shared" si="115"/>
        <v xml:space="preserve"> </v>
      </c>
      <c r="AE234" s="178" t="str">
        <f t="shared" si="116"/>
        <v xml:space="preserve"> </v>
      </c>
      <c r="AF234" s="224" t="str">
        <f t="shared" si="117"/>
        <v xml:space="preserve"> </v>
      </c>
      <c r="AG234" s="224" t="str">
        <f t="shared" si="118"/>
        <v xml:space="preserve"> </v>
      </c>
      <c r="AH234" s="224" t="str">
        <f t="shared" si="119"/>
        <v xml:space="preserve"> </v>
      </c>
      <c r="AI234" s="224" t="str">
        <f t="shared" si="94"/>
        <v xml:space="preserve"> </v>
      </c>
      <c r="AJ234" s="224" t="str">
        <f t="shared" si="95"/>
        <v xml:space="preserve"> </v>
      </c>
      <c r="AK234" s="224" t="str">
        <f t="shared" si="120"/>
        <v xml:space="preserve"> </v>
      </c>
      <c r="AL234" s="224" t="str">
        <f>IF($A234="N/A"," ",IF(PV=1,0,'Pricing Inputs1'!R267))</f>
        <v xml:space="preserve"> </v>
      </c>
      <c r="AM234" s="313" t="str">
        <f t="shared" si="96"/>
        <v xml:space="preserve"> </v>
      </c>
      <c r="BQ234" t="str">
        <f t="shared" si="121"/>
        <v xml:space="preserve"> </v>
      </c>
      <c r="BR234" t="str">
        <f t="shared" si="122"/>
        <v xml:space="preserve"> </v>
      </c>
      <c r="BS234" t="str">
        <f t="shared" si="123"/>
        <v xml:space="preserve"> </v>
      </c>
    </row>
    <row r="235" spans="1:71" x14ac:dyDescent="0.2">
      <c r="A235" s="253" t="str">
        <f>IF(A234="N/A","N/A",IF(EDATE(A234,1)&gt;Inputs!$M$5,"N/A",EDATE(A234,1)))</f>
        <v>N/A</v>
      </c>
      <c r="B235" s="324" t="str">
        <f t="shared" si="97"/>
        <v xml:space="preserve"> </v>
      </c>
      <c r="C235" s="433" t="str">
        <f t="shared" si="98"/>
        <v xml:space="preserve"> </v>
      </c>
      <c r="D235" s="172" t="str">
        <f t="shared" si="99"/>
        <v xml:space="preserve"> </v>
      </c>
      <c r="E235" s="172" t="str">
        <f t="shared" si="100"/>
        <v xml:space="preserve"> </v>
      </c>
      <c r="F235" s="172" t="str">
        <f t="shared" si="101"/>
        <v xml:space="preserve"> </v>
      </c>
      <c r="G235" s="172" t="str">
        <f t="shared" si="102"/>
        <v xml:space="preserve"> </v>
      </c>
      <c r="H235" s="172" t="str">
        <f t="shared" si="103"/>
        <v xml:space="preserve"> </v>
      </c>
      <c r="I235" s="172" t="str">
        <f t="shared" si="104"/>
        <v xml:space="preserve"> </v>
      </c>
      <c r="J235" s="172" t="str">
        <f t="shared" si="105"/>
        <v xml:space="preserve"> </v>
      </c>
      <c r="K235" s="172" t="str">
        <f t="shared" si="106"/>
        <v xml:space="preserve"> </v>
      </c>
      <c r="L235" s="250" t="str">
        <f>IF($A235="N/A"," ",IF(Pricetype1=2,MAX(C235,0),IF(OR(Pricetype1=1,Pricetype1=4),IF(C235=0,0,(_xll.EURO(C235,Strikeprice1,0,0,($AH235+IF(Smile=TRUE,VLOOKUP(MAX(-5,Strikeprice1-C235),Volsmile,2),0)),($A235-DateToday)+15,IF(Pricetype1=1,1,0),0))),C235)))</f>
        <v xml:space="preserve"> </v>
      </c>
      <c r="M235" s="250" t="str">
        <f>IF($A235="N/A"," ",IF(Pricetype1=2,MAX(D235,0),IF(OR(Pricetype1=1,Pricetype1=4),IF(D235=0,0,(_xll.EURO(D235,Strikeprice1,0,0,($AH235+IF(Smile=TRUE,VLOOKUP(MAX(-5,Strikeprice1-D235),Volsmile,2),0)),($A235-DateToday)+15,IF(Pricetype1=1,1,0),0))),D235)))</f>
        <v xml:space="preserve"> </v>
      </c>
      <c r="N235" s="250" t="str">
        <f>IF($A235="N/A"," ",IF(Pricetype1=2,MAX(E235,0),IF(OR(Pricetype1=1,Pricetype1=4),IF(E235=0,0,(_xll.EURO(E235,Strikeprice1,0,0,($AK235+IF(Smile=TRUE,VLOOKUP(MAX(-5,Strikeprice1-E235),Volsmile,2),0)),($A235-DateToday)+15,IF(Pricetype1=1,1,0),0))),E235)))</f>
        <v xml:space="preserve"> </v>
      </c>
      <c r="O235" s="250" t="str">
        <f>IF($A235="N/A"," ",IF(Pricetype1=2,MAX(F235,0),IF(OR(Pricetype1=1,Pricetype1=4),IF(F235=0,0,(_xll.EURO(F235,Strikeprice1,0,0,($AK235+IF(Smile=TRUE,VLOOKUP(MAX(-5,Strikeprice1-F235),Volsmile,2),0)),($A235-DateToday)+15,IF(Pricetype1=1,1,0),0))),F235)))</f>
        <v xml:space="preserve"> </v>
      </c>
      <c r="P235" s="250" t="str">
        <f>IF($A235="N/A"," ",IF(Pricetype1=2,MAX(G235,0),IF(OR(Pricetype1=1,Pricetype1=4),IF(G235=0,0,(_xll.EURO(G235,Strikeprice1,0,0,($AK235+IF(Smile=TRUE,VLOOKUP(MAX(-5,Strikeprice1-G235),Volsmile,2),0)),($A235-DateToday)+15,IF(Pricetype1=1,1,0),0))),G235)))</f>
        <v xml:space="preserve"> </v>
      </c>
      <c r="Q235" s="250" t="str">
        <f>IF($A235="N/A"," ",IF(Pricetype1=2,MAX(H235,0),IF(OR(Pricetype1=1,Pricetype1=4),IF(H235=0,0,(_xll.EURO(H235,Strikeprice1,0,0,($AK235+IF(Smile=TRUE,VLOOKUP(MAX(-5,Strikeprice1-H235),Volsmile,2),0)),($A235-DateToday)+15,IF(Pricetype1=1,1,0),0))),H235)))</f>
        <v xml:space="preserve"> </v>
      </c>
      <c r="R235" s="250" t="str">
        <f>IF($A235="N/A"," ",IF(Pricetype1=2,MAX(I235,0),IF(OR(Pricetype1=1,Pricetype1=4),IF(I235=0,0,(_xll.EURO(I235,Strikeprice1,0,0,($AK235+IF(Smile=TRUE,VLOOKUP(MAX(-5,Strikeprice1-I235),Volsmile,2),0)),($A235-DateToday)+15,IF(Pricetype1=1,1,0),0))),I235)))</f>
        <v xml:space="preserve"> </v>
      </c>
      <c r="S235" s="250" t="str">
        <f>IF($A235="N/A"," ",IF(Pricetype1=2,MAX(J235,0),IF(OR(Pricetype1=1,Pricetype1=4),IF(J235=0,0,(_xll.EURO(J235,Strikeprice1,0,0,($AK235+IF(Smile=TRUE,VLOOKUP(MAX(-5,Strikeprice1-J235),Volsmile,2),0)),($A235-DateToday)+15,IF(Pricetype1=1,1,0),0))),J235)))</f>
        <v xml:space="preserve"> </v>
      </c>
      <c r="T235" s="250" t="str">
        <f>IF($A235="N/A"," ",IF(Pricetype1=2,MAX(K235,0),IF(OR(Pricetype1=1,Pricetype1=4),IF(K235=0,0,(_xll.EURO(K235,Strikeprice1,0,0,($AK235+IF(Smile=TRUE,VLOOKUP(MAX(-5,Strikeprice1-K235),Volsmile,2),0)),($A235-DateToday)+15,IF(Pricetype1=1,1,0),0))),K235)))</f>
        <v xml:space="preserve"> </v>
      </c>
      <c r="U235" s="177" t="str">
        <f t="shared" si="93"/>
        <v xml:space="preserve"> </v>
      </c>
      <c r="V235" s="178" t="str">
        <f t="shared" si="107"/>
        <v xml:space="preserve"> </v>
      </c>
      <c r="W235" s="178" t="str">
        <f t="shared" si="108"/>
        <v xml:space="preserve"> </v>
      </c>
      <c r="X235" s="178" t="str">
        <f t="shared" si="109"/>
        <v xml:space="preserve"> </v>
      </c>
      <c r="Y235" s="178" t="str">
        <f t="shared" si="110"/>
        <v xml:space="preserve"> </v>
      </c>
      <c r="Z235" s="178" t="str">
        <f t="shared" si="111"/>
        <v xml:space="preserve"> </v>
      </c>
      <c r="AA235" s="178" t="str">
        <f t="shared" si="112"/>
        <v xml:space="preserve"> </v>
      </c>
      <c r="AB235" s="178" t="str">
        <f t="shared" si="113"/>
        <v xml:space="preserve"> </v>
      </c>
      <c r="AC235" s="178" t="str">
        <f t="shared" si="114"/>
        <v xml:space="preserve"> </v>
      </c>
      <c r="AD235" s="178" t="str">
        <f t="shared" si="115"/>
        <v xml:space="preserve"> </v>
      </c>
      <c r="AE235" s="178" t="str">
        <f t="shared" si="116"/>
        <v xml:space="preserve"> </v>
      </c>
      <c r="AF235" s="224" t="str">
        <f t="shared" si="117"/>
        <v xml:space="preserve"> </v>
      </c>
      <c r="AG235" s="224" t="str">
        <f t="shared" si="118"/>
        <v xml:space="preserve"> </v>
      </c>
      <c r="AH235" s="224" t="str">
        <f t="shared" si="119"/>
        <v xml:space="preserve"> </v>
      </c>
      <c r="AI235" s="224" t="str">
        <f t="shared" si="94"/>
        <v xml:space="preserve"> </v>
      </c>
      <c r="AJ235" s="224" t="str">
        <f t="shared" si="95"/>
        <v xml:space="preserve"> </v>
      </c>
      <c r="AK235" s="224" t="str">
        <f t="shared" si="120"/>
        <v xml:space="preserve"> </v>
      </c>
      <c r="AL235" s="224" t="str">
        <f>IF($A235="N/A"," ",IF(PV=1,0,'Pricing Inputs1'!R268))</f>
        <v xml:space="preserve"> </v>
      </c>
      <c r="AM235" s="313" t="str">
        <f t="shared" si="96"/>
        <v xml:space="preserve"> </v>
      </c>
      <c r="BQ235" t="str">
        <f t="shared" si="121"/>
        <v xml:space="preserve"> </v>
      </c>
      <c r="BR235" t="str">
        <f t="shared" si="122"/>
        <v xml:space="preserve"> </v>
      </c>
      <c r="BS235" t="str">
        <f t="shared" si="123"/>
        <v xml:space="preserve"> </v>
      </c>
    </row>
    <row r="236" spans="1:71" x14ac:dyDescent="0.2">
      <c r="A236" s="253" t="str">
        <f>IF(A235="N/A","N/A",IF(EDATE(A235,1)&gt;Inputs!$M$5,"N/A",EDATE(A235,1)))</f>
        <v>N/A</v>
      </c>
      <c r="B236" s="324" t="str">
        <f t="shared" si="97"/>
        <v xml:space="preserve"> </v>
      </c>
      <c r="C236" s="433" t="str">
        <f t="shared" si="98"/>
        <v xml:space="preserve"> </v>
      </c>
      <c r="D236" s="172" t="str">
        <f t="shared" si="99"/>
        <v xml:space="preserve"> </v>
      </c>
      <c r="E236" s="172" t="str">
        <f t="shared" si="100"/>
        <v xml:space="preserve"> </v>
      </c>
      <c r="F236" s="172" t="str">
        <f t="shared" si="101"/>
        <v xml:space="preserve"> </v>
      </c>
      <c r="G236" s="172" t="str">
        <f t="shared" si="102"/>
        <v xml:space="preserve"> </v>
      </c>
      <c r="H236" s="172" t="str">
        <f t="shared" si="103"/>
        <v xml:space="preserve"> </v>
      </c>
      <c r="I236" s="172" t="str">
        <f t="shared" si="104"/>
        <v xml:space="preserve"> </v>
      </c>
      <c r="J236" s="172" t="str">
        <f t="shared" si="105"/>
        <v xml:space="preserve"> </v>
      </c>
      <c r="K236" s="172" t="str">
        <f t="shared" si="106"/>
        <v xml:space="preserve"> </v>
      </c>
      <c r="L236" s="250" t="str">
        <f>IF($A236="N/A"," ",IF(Pricetype1=2,MAX(C236,0),IF(OR(Pricetype1=1,Pricetype1=4),IF(C236=0,0,(_xll.EURO(C236,Strikeprice1,0,0,($AH236+IF(Smile=TRUE,VLOOKUP(MAX(-5,Strikeprice1-C236),Volsmile,2),0)),($A236-DateToday)+15,IF(Pricetype1=1,1,0),0))),C236)))</f>
        <v xml:space="preserve"> </v>
      </c>
      <c r="M236" s="250" t="str">
        <f>IF($A236="N/A"," ",IF(Pricetype1=2,MAX(D236,0),IF(OR(Pricetype1=1,Pricetype1=4),IF(D236=0,0,(_xll.EURO(D236,Strikeprice1,0,0,($AH236+IF(Smile=TRUE,VLOOKUP(MAX(-5,Strikeprice1-D236),Volsmile,2),0)),($A236-DateToday)+15,IF(Pricetype1=1,1,0),0))),D236)))</f>
        <v xml:space="preserve"> </v>
      </c>
      <c r="N236" s="250" t="str">
        <f>IF($A236="N/A"," ",IF(Pricetype1=2,MAX(E236,0),IF(OR(Pricetype1=1,Pricetype1=4),IF(E236=0,0,(_xll.EURO(E236,Strikeprice1,0,0,($AK236+IF(Smile=TRUE,VLOOKUP(MAX(-5,Strikeprice1-E236),Volsmile,2),0)),($A236-DateToday)+15,IF(Pricetype1=1,1,0),0))),E236)))</f>
        <v xml:space="preserve"> </v>
      </c>
      <c r="O236" s="250" t="str">
        <f>IF($A236="N/A"," ",IF(Pricetype1=2,MAX(F236,0),IF(OR(Pricetype1=1,Pricetype1=4),IF(F236=0,0,(_xll.EURO(F236,Strikeprice1,0,0,($AK236+IF(Smile=TRUE,VLOOKUP(MAX(-5,Strikeprice1-F236),Volsmile,2),0)),($A236-DateToday)+15,IF(Pricetype1=1,1,0),0))),F236)))</f>
        <v xml:space="preserve"> </v>
      </c>
      <c r="P236" s="250" t="str">
        <f>IF($A236="N/A"," ",IF(Pricetype1=2,MAX(G236,0),IF(OR(Pricetype1=1,Pricetype1=4),IF(G236=0,0,(_xll.EURO(G236,Strikeprice1,0,0,($AK236+IF(Smile=TRUE,VLOOKUP(MAX(-5,Strikeprice1-G236),Volsmile,2),0)),($A236-DateToday)+15,IF(Pricetype1=1,1,0),0))),G236)))</f>
        <v xml:space="preserve"> </v>
      </c>
      <c r="Q236" s="250" t="str">
        <f>IF($A236="N/A"," ",IF(Pricetype1=2,MAX(H236,0),IF(OR(Pricetype1=1,Pricetype1=4),IF(H236=0,0,(_xll.EURO(H236,Strikeprice1,0,0,($AK236+IF(Smile=TRUE,VLOOKUP(MAX(-5,Strikeprice1-H236),Volsmile,2),0)),($A236-DateToday)+15,IF(Pricetype1=1,1,0),0))),H236)))</f>
        <v xml:space="preserve"> </v>
      </c>
      <c r="R236" s="250" t="str">
        <f>IF($A236="N/A"," ",IF(Pricetype1=2,MAX(I236,0),IF(OR(Pricetype1=1,Pricetype1=4),IF(I236=0,0,(_xll.EURO(I236,Strikeprice1,0,0,($AK236+IF(Smile=TRUE,VLOOKUP(MAX(-5,Strikeprice1-I236),Volsmile,2),0)),($A236-DateToday)+15,IF(Pricetype1=1,1,0),0))),I236)))</f>
        <v xml:space="preserve"> </v>
      </c>
      <c r="S236" s="250" t="str">
        <f>IF($A236="N/A"," ",IF(Pricetype1=2,MAX(J236,0),IF(OR(Pricetype1=1,Pricetype1=4),IF(J236=0,0,(_xll.EURO(J236,Strikeprice1,0,0,($AK236+IF(Smile=TRUE,VLOOKUP(MAX(-5,Strikeprice1-J236),Volsmile,2),0)),($A236-DateToday)+15,IF(Pricetype1=1,1,0),0))),J236)))</f>
        <v xml:space="preserve"> </v>
      </c>
      <c r="T236" s="250" t="str">
        <f>IF($A236="N/A"," ",IF(Pricetype1=2,MAX(K236,0),IF(OR(Pricetype1=1,Pricetype1=4),IF(K236=0,0,(_xll.EURO(K236,Strikeprice1,0,0,($AK236+IF(Smile=TRUE,VLOOKUP(MAX(-5,Strikeprice1-K236),Volsmile,2),0)),($A236-DateToday)+15,IF(Pricetype1=1,1,0),0))),K236)))</f>
        <v xml:space="preserve"> </v>
      </c>
      <c r="U236" s="177" t="str">
        <f t="shared" si="93"/>
        <v xml:space="preserve"> </v>
      </c>
      <c r="V236" s="178" t="str">
        <f t="shared" si="107"/>
        <v xml:space="preserve"> </v>
      </c>
      <c r="W236" s="178" t="str">
        <f t="shared" si="108"/>
        <v xml:space="preserve"> </v>
      </c>
      <c r="X236" s="178" t="str">
        <f t="shared" si="109"/>
        <v xml:space="preserve"> </v>
      </c>
      <c r="Y236" s="178" t="str">
        <f t="shared" si="110"/>
        <v xml:space="preserve"> </v>
      </c>
      <c r="Z236" s="178" t="str">
        <f t="shared" si="111"/>
        <v xml:space="preserve"> </v>
      </c>
      <c r="AA236" s="178" t="str">
        <f t="shared" si="112"/>
        <v xml:space="preserve"> </v>
      </c>
      <c r="AB236" s="178" t="str">
        <f t="shared" si="113"/>
        <v xml:space="preserve"> </v>
      </c>
      <c r="AC236" s="178" t="str">
        <f t="shared" si="114"/>
        <v xml:space="preserve"> </v>
      </c>
      <c r="AD236" s="178" t="str">
        <f t="shared" si="115"/>
        <v xml:space="preserve"> </v>
      </c>
      <c r="AE236" s="178" t="str">
        <f t="shared" si="116"/>
        <v xml:space="preserve"> </v>
      </c>
      <c r="AF236" s="224" t="str">
        <f t="shared" si="117"/>
        <v xml:space="preserve"> </v>
      </c>
      <c r="AG236" s="224" t="str">
        <f t="shared" si="118"/>
        <v xml:space="preserve"> </v>
      </c>
      <c r="AH236" s="224" t="str">
        <f t="shared" si="119"/>
        <v xml:space="preserve"> </v>
      </c>
      <c r="AI236" s="224" t="str">
        <f t="shared" si="94"/>
        <v xml:space="preserve"> </v>
      </c>
      <c r="AJ236" s="224" t="str">
        <f t="shared" si="95"/>
        <v xml:space="preserve"> </v>
      </c>
      <c r="AK236" s="224" t="str">
        <f t="shared" si="120"/>
        <v xml:space="preserve"> </v>
      </c>
      <c r="AL236" s="224" t="str">
        <f>IF($A236="N/A"," ",IF(PV=1,0,'Pricing Inputs1'!R269))</f>
        <v xml:space="preserve"> </v>
      </c>
      <c r="AM236" s="313" t="str">
        <f t="shared" si="96"/>
        <v xml:space="preserve"> </v>
      </c>
      <c r="BQ236" t="str">
        <f t="shared" si="121"/>
        <v xml:space="preserve"> </v>
      </c>
      <c r="BR236" t="str">
        <f t="shared" si="122"/>
        <v xml:space="preserve"> </v>
      </c>
      <c r="BS236" t="str">
        <f t="shared" si="123"/>
        <v xml:space="preserve"> </v>
      </c>
    </row>
    <row r="237" spans="1:71" x14ac:dyDescent="0.2">
      <c r="A237" s="253" t="str">
        <f>IF(A236="N/A","N/A",IF(EDATE(A236,1)&gt;Inputs!$M$5,"N/A",EDATE(A236,1)))</f>
        <v>N/A</v>
      </c>
      <c r="B237" s="324" t="str">
        <f t="shared" si="97"/>
        <v xml:space="preserve"> </v>
      </c>
      <c r="C237" s="433" t="str">
        <f t="shared" si="98"/>
        <v xml:space="preserve"> </v>
      </c>
      <c r="D237" s="172" t="str">
        <f t="shared" si="99"/>
        <v xml:space="preserve"> </v>
      </c>
      <c r="E237" s="172" t="str">
        <f t="shared" si="100"/>
        <v xml:space="preserve"> </v>
      </c>
      <c r="F237" s="172" t="str">
        <f t="shared" si="101"/>
        <v xml:space="preserve"> </v>
      </c>
      <c r="G237" s="172" t="str">
        <f t="shared" si="102"/>
        <v xml:space="preserve"> </v>
      </c>
      <c r="H237" s="172" t="str">
        <f t="shared" si="103"/>
        <v xml:space="preserve"> </v>
      </c>
      <c r="I237" s="172" t="str">
        <f t="shared" si="104"/>
        <v xml:space="preserve"> </v>
      </c>
      <c r="J237" s="172" t="str">
        <f t="shared" si="105"/>
        <v xml:space="preserve"> </v>
      </c>
      <c r="K237" s="172" t="str">
        <f t="shared" si="106"/>
        <v xml:space="preserve"> </v>
      </c>
      <c r="L237" s="250" t="str">
        <f>IF($A237="N/A"," ",IF(Pricetype1=2,MAX(C237,0),IF(OR(Pricetype1=1,Pricetype1=4),IF(C237=0,0,(_xll.EURO(C237,Strikeprice1,0,0,($AH237+IF(Smile=TRUE,VLOOKUP(MAX(-5,Strikeprice1-C237),Volsmile,2),0)),($A237-DateToday)+15,IF(Pricetype1=1,1,0),0))),C237)))</f>
        <v xml:space="preserve"> </v>
      </c>
      <c r="M237" s="250" t="str">
        <f>IF($A237="N/A"," ",IF(Pricetype1=2,MAX(D237,0),IF(OR(Pricetype1=1,Pricetype1=4),IF(D237=0,0,(_xll.EURO(D237,Strikeprice1,0,0,($AH237+IF(Smile=TRUE,VLOOKUP(MAX(-5,Strikeprice1-D237),Volsmile,2),0)),($A237-DateToday)+15,IF(Pricetype1=1,1,0),0))),D237)))</f>
        <v xml:space="preserve"> </v>
      </c>
      <c r="N237" s="250" t="str">
        <f>IF($A237="N/A"," ",IF(Pricetype1=2,MAX(E237,0),IF(OR(Pricetype1=1,Pricetype1=4),IF(E237=0,0,(_xll.EURO(E237,Strikeprice1,0,0,($AK237+IF(Smile=TRUE,VLOOKUP(MAX(-5,Strikeprice1-E237),Volsmile,2),0)),($A237-DateToday)+15,IF(Pricetype1=1,1,0),0))),E237)))</f>
        <v xml:space="preserve"> </v>
      </c>
      <c r="O237" s="250" t="str">
        <f>IF($A237="N/A"," ",IF(Pricetype1=2,MAX(F237,0),IF(OR(Pricetype1=1,Pricetype1=4),IF(F237=0,0,(_xll.EURO(F237,Strikeprice1,0,0,($AK237+IF(Smile=TRUE,VLOOKUP(MAX(-5,Strikeprice1-F237),Volsmile,2),0)),($A237-DateToday)+15,IF(Pricetype1=1,1,0),0))),F237)))</f>
        <v xml:space="preserve"> </v>
      </c>
      <c r="P237" s="250" t="str">
        <f>IF($A237="N/A"," ",IF(Pricetype1=2,MAX(G237,0),IF(OR(Pricetype1=1,Pricetype1=4),IF(G237=0,0,(_xll.EURO(G237,Strikeprice1,0,0,($AK237+IF(Smile=TRUE,VLOOKUP(MAX(-5,Strikeprice1-G237),Volsmile,2),0)),($A237-DateToday)+15,IF(Pricetype1=1,1,0),0))),G237)))</f>
        <v xml:space="preserve"> </v>
      </c>
      <c r="Q237" s="250" t="str">
        <f>IF($A237="N/A"," ",IF(Pricetype1=2,MAX(H237,0),IF(OR(Pricetype1=1,Pricetype1=4),IF(H237=0,0,(_xll.EURO(H237,Strikeprice1,0,0,($AK237+IF(Smile=TRUE,VLOOKUP(MAX(-5,Strikeprice1-H237),Volsmile,2),0)),($A237-DateToday)+15,IF(Pricetype1=1,1,0),0))),H237)))</f>
        <v xml:space="preserve"> </v>
      </c>
      <c r="R237" s="250" t="str">
        <f>IF($A237="N/A"," ",IF(Pricetype1=2,MAX(I237,0),IF(OR(Pricetype1=1,Pricetype1=4),IF(I237=0,0,(_xll.EURO(I237,Strikeprice1,0,0,($AK237+IF(Smile=TRUE,VLOOKUP(MAX(-5,Strikeprice1-I237),Volsmile,2),0)),($A237-DateToday)+15,IF(Pricetype1=1,1,0),0))),I237)))</f>
        <v xml:space="preserve"> </v>
      </c>
      <c r="S237" s="250" t="str">
        <f>IF($A237="N/A"," ",IF(Pricetype1=2,MAX(J237,0),IF(OR(Pricetype1=1,Pricetype1=4),IF(J237=0,0,(_xll.EURO(J237,Strikeprice1,0,0,($AK237+IF(Smile=TRUE,VLOOKUP(MAX(-5,Strikeprice1-J237),Volsmile,2),0)),($A237-DateToday)+15,IF(Pricetype1=1,1,0),0))),J237)))</f>
        <v xml:space="preserve"> </v>
      </c>
      <c r="T237" s="250" t="str">
        <f>IF($A237="N/A"," ",IF(Pricetype1=2,MAX(K237,0),IF(OR(Pricetype1=1,Pricetype1=4),IF(K237=0,0,(_xll.EURO(K237,Strikeprice1,0,0,($AK237+IF(Smile=TRUE,VLOOKUP(MAX(-5,Strikeprice1-K237),Volsmile,2),0)),($A237-DateToday)+15,IF(Pricetype1=1,1,0),0))),K237)))</f>
        <v xml:space="preserve"> </v>
      </c>
      <c r="U237" s="177" t="str">
        <f t="shared" si="93"/>
        <v xml:space="preserve"> </v>
      </c>
      <c r="V237" s="178" t="str">
        <f t="shared" si="107"/>
        <v xml:space="preserve"> </v>
      </c>
      <c r="W237" s="178" t="str">
        <f t="shared" si="108"/>
        <v xml:space="preserve"> </v>
      </c>
      <c r="X237" s="178" t="str">
        <f t="shared" si="109"/>
        <v xml:space="preserve"> </v>
      </c>
      <c r="Y237" s="178" t="str">
        <f t="shared" si="110"/>
        <v xml:space="preserve"> </v>
      </c>
      <c r="Z237" s="178" t="str">
        <f t="shared" si="111"/>
        <v xml:space="preserve"> </v>
      </c>
      <c r="AA237" s="178" t="str">
        <f t="shared" si="112"/>
        <v xml:space="preserve"> </v>
      </c>
      <c r="AB237" s="178" t="str">
        <f t="shared" si="113"/>
        <v xml:space="preserve"> </v>
      </c>
      <c r="AC237" s="178" t="str">
        <f t="shared" si="114"/>
        <v xml:space="preserve"> </v>
      </c>
      <c r="AD237" s="178" t="str">
        <f t="shared" si="115"/>
        <v xml:space="preserve"> </v>
      </c>
      <c r="AE237" s="178" t="str">
        <f t="shared" si="116"/>
        <v xml:space="preserve"> </v>
      </c>
      <c r="AF237" s="224" t="str">
        <f t="shared" si="117"/>
        <v xml:space="preserve"> </v>
      </c>
      <c r="AG237" s="224" t="str">
        <f t="shared" si="118"/>
        <v xml:space="preserve"> </v>
      </c>
      <c r="AH237" s="224" t="str">
        <f t="shared" si="119"/>
        <v xml:space="preserve"> </v>
      </c>
      <c r="AI237" s="224" t="str">
        <f t="shared" si="94"/>
        <v xml:space="preserve"> </v>
      </c>
      <c r="AJ237" s="224" t="str">
        <f t="shared" si="95"/>
        <v xml:space="preserve"> </v>
      </c>
      <c r="AK237" s="224" t="str">
        <f t="shared" si="120"/>
        <v xml:space="preserve"> </v>
      </c>
      <c r="AL237" s="224" t="str">
        <f>IF($A237="N/A"," ",IF(PV=1,0,'Pricing Inputs1'!R270))</f>
        <v xml:space="preserve"> </v>
      </c>
      <c r="AM237" s="313" t="str">
        <f t="shared" si="96"/>
        <v xml:space="preserve"> </v>
      </c>
      <c r="BQ237" t="str">
        <f t="shared" si="121"/>
        <v xml:space="preserve"> </v>
      </c>
      <c r="BR237" t="str">
        <f t="shared" si="122"/>
        <v xml:space="preserve"> </v>
      </c>
      <c r="BS237" t="str">
        <f t="shared" si="123"/>
        <v xml:space="preserve"> </v>
      </c>
    </row>
    <row r="238" spans="1:71" x14ac:dyDescent="0.2">
      <c r="A238" s="253" t="str">
        <f>IF(A237="N/A","N/A",IF(EDATE(A237,1)&gt;Inputs!$M$5,"N/A",EDATE(A237,1)))</f>
        <v>N/A</v>
      </c>
      <c r="B238" s="324" t="str">
        <f t="shared" si="97"/>
        <v xml:space="preserve"> </v>
      </c>
      <c r="C238" s="433" t="str">
        <f t="shared" si="98"/>
        <v xml:space="preserve"> </v>
      </c>
      <c r="D238" s="172" t="str">
        <f t="shared" si="99"/>
        <v xml:space="preserve"> </v>
      </c>
      <c r="E238" s="172" t="str">
        <f t="shared" si="100"/>
        <v xml:space="preserve"> </v>
      </c>
      <c r="F238" s="172" t="str">
        <f t="shared" si="101"/>
        <v xml:space="preserve"> </v>
      </c>
      <c r="G238" s="172" t="str">
        <f t="shared" si="102"/>
        <v xml:space="preserve"> </v>
      </c>
      <c r="H238" s="172" t="str">
        <f t="shared" si="103"/>
        <v xml:space="preserve"> </v>
      </c>
      <c r="I238" s="172" t="str">
        <f t="shared" si="104"/>
        <v xml:space="preserve"> </v>
      </c>
      <c r="J238" s="172" t="str">
        <f t="shared" si="105"/>
        <v xml:space="preserve"> </v>
      </c>
      <c r="K238" s="172" t="str">
        <f t="shared" si="106"/>
        <v xml:space="preserve"> </v>
      </c>
      <c r="L238" s="250" t="str">
        <f>IF($A238="N/A"," ",IF(Pricetype1=2,MAX(C238,0),IF(OR(Pricetype1=1,Pricetype1=4),IF(C238=0,0,(_xll.EURO(C238,Strikeprice1,0,0,($AH238+IF(Smile=TRUE,VLOOKUP(MAX(-5,Strikeprice1-C238),Volsmile,2),0)),($A238-DateToday)+15,IF(Pricetype1=1,1,0),0))),C238)))</f>
        <v xml:space="preserve"> </v>
      </c>
      <c r="M238" s="250" t="str">
        <f>IF($A238="N/A"," ",IF(Pricetype1=2,MAX(D238,0),IF(OR(Pricetype1=1,Pricetype1=4),IF(D238=0,0,(_xll.EURO(D238,Strikeprice1,0,0,($AH238+IF(Smile=TRUE,VLOOKUP(MAX(-5,Strikeprice1-D238),Volsmile,2),0)),($A238-DateToday)+15,IF(Pricetype1=1,1,0),0))),D238)))</f>
        <v xml:space="preserve"> </v>
      </c>
      <c r="N238" s="250" t="str">
        <f>IF($A238="N/A"," ",IF(Pricetype1=2,MAX(E238,0),IF(OR(Pricetype1=1,Pricetype1=4),IF(E238=0,0,(_xll.EURO(E238,Strikeprice1,0,0,($AK238+IF(Smile=TRUE,VLOOKUP(MAX(-5,Strikeprice1-E238),Volsmile,2),0)),($A238-DateToday)+15,IF(Pricetype1=1,1,0),0))),E238)))</f>
        <v xml:space="preserve"> </v>
      </c>
      <c r="O238" s="250" t="str">
        <f>IF($A238="N/A"," ",IF(Pricetype1=2,MAX(F238,0),IF(OR(Pricetype1=1,Pricetype1=4),IF(F238=0,0,(_xll.EURO(F238,Strikeprice1,0,0,($AK238+IF(Smile=TRUE,VLOOKUP(MAX(-5,Strikeprice1-F238),Volsmile,2),0)),($A238-DateToday)+15,IF(Pricetype1=1,1,0),0))),F238)))</f>
        <v xml:space="preserve"> </v>
      </c>
      <c r="P238" s="250" t="str">
        <f>IF($A238="N/A"," ",IF(Pricetype1=2,MAX(G238,0),IF(OR(Pricetype1=1,Pricetype1=4),IF(G238=0,0,(_xll.EURO(G238,Strikeprice1,0,0,($AK238+IF(Smile=TRUE,VLOOKUP(MAX(-5,Strikeprice1-G238),Volsmile,2),0)),($A238-DateToday)+15,IF(Pricetype1=1,1,0),0))),G238)))</f>
        <v xml:space="preserve"> </v>
      </c>
      <c r="Q238" s="250" t="str">
        <f>IF($A238="N/A"," ",IF(Pricetype1=2,MAX(H238,0),IF(OR(Pricetype1=1,Pricetype1=4),IF(H238=0,0,(_xll.EURO(H238,Strikeprice1,0,0,($AK238+IF(Smile=TRUE,VLOOKUP(MAX(-5,Strikeprice1-H238),Volsmile,2),0)),($A238-DateToday)+15,IF(Pricetype1=1,1,0),0))),H238)))</f>
        <v xml:space="preserve"> </v>
      </c>
      <c r="R238" s="250" t="str">
        <f>IF($A238="N/A"," ",IF(Pricetype1=2,MAX(I238,0),IF(OR(Pricetype1=1,Pricetype1=4),IF(I238=0,0,(_xll.EURO(I238,Strikeprice1,0,0,($AK238+IF(Smile=TRUE,VLOOKUP(MAX(-5,Strikeprice1-I238),Volsmile,2),0)),($A238-DateToday)+15,IF(Pricetype1=1,1,0),0))),I238)))</f>
        <v xml:space="preserve"> </v>
      </c>
      <c r="S238" s="250" t="str">
        <f>IF($A238="N/A"," ",IF(Pricetype1=2,MAX(J238,0),IF(OR(Pricetype1=1,Pricetype1=4),IF(J238=0,0,(_xll.EURO(J238,Strikeprice1,0,0,($AK238+IF(Smile=TRUE,VLOOKUP(MAX(-5,Strikeprice1-J238),Volsmile,2),0)),($A238-DateToday)+15,IF(Pricetype1=1,1,0),0))),J238)))</f>
        <v xml:space="preserve"> </v>
      </c>
      <c r="T238" s="250" t="str">
        <f>IF($A238="N/A"," ",IF(Pricetype1=2,MAX(K238,0),IF(OR(Pricetype1=1,Pricetype1=4),IF(K238=0,0,(_xll.EURO(K238,Strikeprice1,0,0,($AK238+IF(Smile=TRUE,VLOOKUP(MAX(-5,Strikeprice1-K238),Volsmile,2),0)),($A238-DateToday)+15,IF(Pricetype1=1,1,0),0))),K238)))</f>
        <v xml:space="preserve"> </v>
      </c>
      <c r="U238" s="177" t="str">
        <f t="shared" si="93"/>
        <v xml:space="preserve"> </v>
      </c>
      <c r="V238" s="178" t="str">
        <f t="shared" si="107"/>
        <v xml:space="preserve"> </v>
      </c>
      <c r="W238" s="178" t="str">
        <f t="shared" si="108"/>
        <v xml:space="preserve"> </v>
      </c>
      <c r="X238" s="178" t="str">
        <f t="shared" si="109"/>
        <v xml:space="preserve"> </v>
      </c>
      <c r="Y238" s="178" t="str">
        <f t="shared" si="110"/>
        <v xml:space="preserve"> </v>
      </c>
      <c r="Z238" s="178" t="str">
        <f t="shared" si="111"/>
        <v xml:space="preserve"> </v>
      </c>
      <c r="AA238" s="178" t="str">
        <f t="shared" si="112"/>
        <v xml:space="preserve"> </v>
      </c>
      <c r="AB238" s="178" t="str">
        <f t="shared" si="113"/>
        <v xml:space="preserve"> </v>
      </c>
      <c r="AC238" s="178" t="str">
        <f t="shared" si="114"/>
        <v xml:space="preserve"> </v>
      </c>
      <c r="AD238" s="178" t="str">
        <f t="shared" si="115"/>
        <v xml:space="preserve"> </v>
      </c>
      <c r="AE238" s="178" t="str">
        <f t="shared" si="116"/>
        <v xml:space="preserve"> </v>
      </c>
      <c r="AF238" s="224" t="str">
        <f t="shared" si="117"/>
        <v xml:space="preserve"> </v>
      </c>
      <c r="AG238" s="224" t="str">
        <f t="shared" si="118"/>
        <v xml:space="preserve"> </v>
      </c>
      <c r="AH238" s="224" t="str">
        <f t="shared" si="119"/>
        <v xml:space="preserve"> </v>
      </c>
      <c r="AI238" s="224" t="str">
        <f t="shared" si="94"/>
        <v xml:space="preserve"> </v>
      </c>
      <c r="AJ238" s="224" t="str">
        <f t="shared" si="95"/>
        <v xml:space="preserve"> </v>
      </c>
      <c r="AK238" s="224" t="str">
        <f t="shared" si="120"/>
        <v xml:space="preserve"> </v>
      </c>
      <c r="AL238" s="224" t="str">
        <f>IF($A238="N/A"," ",IF(PV=1,0,'Pricing Inputs1'!R271))</f>
        <v xml:space="preserve"> </v>
      </c>
      <c r="AM238" s="313" t="str">
        <f t="shared" si="96"/>
        <v xml:space="preserve"> </v>
      </c>
      <c r="BQ238" t="str">
        <f t="shared" si="121"/>
        <v xml:space="preserve"> </v>
      </c>
      <c r="BR238" t="str">
        <f t="shared" si="122"/>
        <v xml:space="preserve"> </v>
      </c>
      <c r="BS238" t="str">
        <f t="shared" si="123"/>
        <v xml:space="preserve"> </v>
      </c>
    </row>
    <row r="239" spans="1:71" x14ac:dyDescent="0.2">
      <c r="A239" s="253" t="str">
        <f>IF(A238="N/A","N/A",IF(EDATE(A238,1)&gt;Inputs!$M$5,"N/A",EDATE(A238,1)))</f>
        <v>N/A</v>
      </c>
      <c r="B239" s="324" t="str">
        <f t="shared" si="97"/>
        <v xml:space="preserve"> </v>
      </c>
      <c r="C239" s="433" t="str">
        <f t="shared" si="98"/>
        <v xml:space="preserve"> </v>
      </c>
      <c r="D239" s="172" t="str">
        <f t="shared" si="99"/>
        <v xml:space="preserve"> </v>
      </c>
      <c r="E239" s="172" t="str">
        <f t="shared" si="100"/>
        <v xml:space="preserve"> </v>
      </c>
      <c r="F239" s="172" t="str">
        <f t="shared" si="101"/>
        <v xml:space="preserve"> </v>
      </c>
      <c r="G239" s="172" t="str">
        <f t="shared" si="102"/>
        <v xml:space="preserve"> </v>
      </c>
      <c r="H239" s="172" t="str">
        <f t="shared" si="103"/>
        <v xml:space="preserve"> </v>
      </c>
      <c r="I239" s="172" t="str">
        <f t="shared" si="104"/>
        <v xml:space="preserve"> </v>
      </c>
      <c r="J239" s="172" t="str">
        <f t="shared" si="105"/>
        <v xml:space="preserve"> </v>
      </c>
      <c r="K239" s="172" t="str">
        <f t="shared" si="106"/>
        <v xml:space="preserve"> </v>
      </c>
      <c r="L239" s="250" t="str">
        <f>IF($A239="N/A"," ",IF(Pricetype1=2,MAX(C239,0),IF(OR(Pricetype1=1,Pricetype1=4),IF(C239=0,0,(_xll.EURO(C239,Strikeprice1,0,0,($AH239+IF(Smile=TRUE,VLOOKUP(MAX(-5,Strikeprice1-C239),Volsmile,2),0)),($A239-DateToday)+15,IF(Pricetype1=1,1,0),0))),C239)))</f>
        <v xml:space="preserve"> </v>
      </c>
      <c r="M239" s="250" t="str">
        <f>IF($A239="N/A"," ",IF(Pricetype1=2,MAX(D239,0),IF(OR(Pricetype1=1,Pricetype1=4),IF(D239=0,0,(_xll.EURO(D239,Strikeprice1,0,0,($AH239+IF(Smile=TRUE,VLOOKUP(MAX(-5,Strikeprice1-D239),Volsmile,2),0)),($A239-DateToday)+15,IF(Pricetype1=1,1,0),0))),D239)))</f>
        <v xml:space="preserve"> </v>
      </c>
      <c r="N239" s="250" t="str">
        <f>IF($A239="N/A"," ",IF(Pricetype1=2,MAX(E239,0),IF(OR(Pricetype1=1,Pricetype1=4),IF(E239=0,0,(_xll.EURO(E239,Strikeprice1,0,0,($AK239+IF(Smile=TRUE,VLOOKUP(MAX(-5,Strikeprice1-E239),Volsmile,2),0)),($A239-DateToday)+15,IF(Pricetype1=1,1,0),0))),E239)))</f>
        <v xml:space="preserve"> </v>
      </c>
      <c r="O239" s="250" t="str">
        <f>IF($A239="N/A"," ",IF(Pricetype1=2,MAX(F239,0),IF(OR(Pricetype1=1,Pricetype1=4),IF(F239=0,0,(_xll.EURO(F239,Strikeprice1,0,0,($AK239+IF(Smile=TRUE,VLOOKUP(MAX(-5,Strikeprice1-F239),Volsmile,2),0)),($A239-DateToday)+15,IF(Pricetype1=1,1,0),0))),F239)))</f>
        <v xml:space="preserve"> </v>
      </c>
      <c r="P239" s="250" t="str">
        <f>IF($A239="N/A"," ",IF(Pricetype1=2,MAX(G239,0),IF(OR(Pricetype1=1,Pricetype1=4),IF(G239=0,0,(_xll.EURO(G239,Strikeprice1,0,0,($AK239+IF(Smile=TRUE,VLOOKUP(MAX(-5,Strikeprice1-G239),Volsmile,2),0)),($A239-DateToday)+15,IF(Pricetype1=1,1,0),0))),G239)))</f>
        <v xml:space="preserve"> </v>
      </c>
      <c r="Q239" s="250" t="str">
        <f>IF($A239="N/A"," ",IF(Pricetype1=2,MAX(H239,0),IF(OR(Pricetype1=1,Pricetype1=4),IF(H239=0,0,(_xll.EURO(H239,Strikeprice1,0,0,($AK239+IF(Smile=TRUE,VLOOKUP(MAX(-5,Strikeprice1-H239),Volsmile,2),0)),($A239-DateToday)+15,IF(Pricetype1=1,1,0),0))),H239)))</f>
        <v xml:space="preserve"> </v>
      </c>
      <c r="R239" s="250" t="str">
        <f>IF($A239="N/A"," ",IF(Pricetype1=2,MAX(I239,0),IF(OR(Pricetype1=1,Pricetype1=4),IF(I239=0,0,(_xll.EURO(I239,Strikeprice1,0,0,($AK239+IF(Smile=TRUE,VLOOKUP(MAX(-5,Strikeprice1-I239),Volsmile,2),0)),($A239-DateToday)+15,IF(Pricetype1=1,1,0),0))),I239)))</f>
        <v xml:space="preserve"> </v>
      </c>
      <c r="S239" s="250" t="str">
        <f>IF($A239="N/A"," ",IF(Pricetype1=2,MAX(J239,0),IF(OR(Pricetype1=1,Pricetype1=4),IF(J239=0,0,(_xll.EURO(J239,Strikeprice1,0,0,($AK239+IF(Smile=TRUE,VLOOKUP(MAX(-5,Strikeprice1-J239),Volsmile,2),0)),($A239-DateToday)+15,IF(Pricetype1=1,1,0),0))),J239)))</f>
        <v xml:space="preserve"> </v>
      </c>
      <c r="T239" s="250" t="str">
        <f>IF($A239="N/A"," ",IF(Pricetype1=2,MAX(K239,0),IF(OR(Pricetype1=1,Pricetype1=4),IF(K239=0,0,(_xll.EURO(K239,Strikeprice1,0,0,($AK239+IF(Smile=TRUE,VLOOKUP(MAX(-5,Strikeprice1-K239),Volsmile,2),0)),($A239-DateToday)+15,IF(Pricetype1=1,1,0),0))),K239)))</f>
        <v xml:space="preserve"> </v>
      </c>
      <c r="U239" s="177" t="str">
        <f t="shared" si="93"/>
        <v xml:space="preserve"> </v>
      </c>
      <c r="V239" s="178" t="str">
        <f t="shared" si="107"/>
        <v xml:space="preserve"> </v>
      </c>
      <c r="W239" s="178" t="str">
        <f t="shared" si="108"/>
        <v xml:space="preserve"> </v>
      </c>
      <c r="X239" s="178" t="str">
        <f t="shared" si="109"/>
        <v xml:space="preserve"> </v>
      </c>
      <c r="Y239" s="178" t="str">
        <f t="shared" si="110"/>
        <v xml:space="preserve"> </v>
      </c>
      <c r="Z239" s="178" t="str">
        <f t="shared" si="111"/>
        <v xml:space="preserve"> </v>
      </c>
      <c r="AA239" s="178" t="str">
        <f t="shared" si="112"/>
        <v xml:space="preserve"> </v>
      </c>
      <c r="AB239" s="178" t="str">
        <f t="shared" si="113"/>
        <v xml:space="preserve"> </v>
      </c>
      <c r="AC239" s="178" t="str">
        <f t="shared" si="114"/>
        <v xml:space="preserve"> </v>
      </c>
      <c r="AD239" s="178" t="str">
        <f t="shared" si="115"/>
        <v xml:space="preserve"> </v>
      </c>
      <c r="AE239" s="178" t="str">
        <f t="shared" si="116"/>
        <v xml:space="preserve"> </v>
      </c>
      <c r="AF239" s="224" t="str">
        <f t="shared" si="117"/>
        <v xml:space="preserve"> </v>
      </c>
      <c r="AG239" s="224" t="str">
        <f t="shared" si="118"/>
        <v xml:space="preserve"> </v>
      </c>
      <c r="AH239" s="224" t="str">
        <f t="shared" si="119"/>
        <v xml:space="preserve"> </v>
      </c>
      <c r="AI239" s="224" t="str">
        <f t="shared" si="94"/>
        <v xml:space="preserve"> </v>
      </c>
      <c r="AJ239" s="224" t="str">
        <f t="shared" si="95"/>
        <v xml:space="preserve"> </v>
      </c>
      <c r="AK239" s="224" t="str">
        <f t="shared" si="120"/>
        <v xml:space="preserve"> </v>
      </c>
      <c r="AL239" s="224" t="str">
        <f>IF($A239="N/A"," ",IF(PV=1,0,'Pricing Inputs1'!R272))</f>
        <v xml:space="preserve"> </v>
      </c>
      <c r="AM239" s="313" t="str">
        <f t="shared" si="96"/>
        <v xml:space="preserve"> </v>
      </c>
      <c r="BQ239" t="str">
        <f t="shared" si="121"/>
        <v xml:space="preserve"> </v>
      </c>
      <c r="BR239" t="str">
        <f t="shared" si="122"/>
        <v xml:space="preserve"> </v>
      </c>
      <c r="BS239" t="str">
        <f t="shared" si="123"/>
        <v xml:space="preserve"> </v>
      </c>
    </row>
    <row r="240" spans="1:71" x14ac:dyDescent="0.2">
      <c r="A240" s="253" t="str">
        <f>IF(A239="N/A","N/A",IF(EDATE(A239,1)&gt;Inputs!$M$5,"N/A",EDATE(A239,1)))</f>
        <v>N/A</v>
      </c>
      <c r="B240" s="324" t="str">
        <f t="shared" si="97"/>
        <v xml:space="preserve"> </v>
      </c>
      <c r="C240" s="433" t="str">
        <f t="shared" si="98"/>
        <v xml:space="preserve"> </v>
      </c>
      <c r="D240" s="172" t="str">
        <f t="shared" si="99"/>
        <v xml:space="preserve"> </v>
      </c>
      <c r="E240" s="172" t="str">
        <f t="shared" si="100"/>
        <v xml:space="preserve"> </v>
      </c>
      <c r="F240" s="172" t="str">
        <f t="shared" si="101"/>
        <v xml:space="preserve"> </v>
      </c>
      <c r="G240" s="172" t="str">
        <f t="shared" si="102"/>
        <v xml:space="preserve"> </v>
      </c>
      <c r="H240" s="172" t="str">
        <f t="shared" si="103"/>
        <v xml:space="preserve"> </v>
      </c>
      <c r="I240" s="172" t="str">
        <f t="shared" si="104"/>
        <v xml:space="preserve"> </v>
      </c>
      <c r="J240" s="172" t="str">
        <f t="shared" si="105"/>
        <v xml:space="preserve"> </v>
      </c>
      <c r="K240" s="172" t="str">
        <f t="shared" si="106"/>
        <v xml:space="preserve"> </v>
      </c>
      <c r="L240" s="250" t="str">
        <f>IF($A240="N/A"," ",IF(Pricetype1=2,MAX(C240,0),IF(OR(Pricetype1=1,Pricetype1=4),IF(C240=0,0,(_xll.EURO(C240,Strikeprice1,0,0,($AH240+IF(Smile=TRUE,VLOOKUP(MAX(-5,Strikeprice1-C240),Volsmile,2),0)),($A240-DateToday)+15,IF(Pricetype1=1,1,0),0))),C240)))</f>
        <v xml:space="preserve"> </v>
      </c>
      <c r="M240" s="250" t="str">
        <f>IF($A240="N/A"," ",IF(Pricetype1=2,MAX(D240,0),IF(OR(Pricetype1=1,Pricetype1=4),IF(D240=0,0,(_xll.EURO(D240,Strikeprice1,0,0,($AH240+IF(Smile=TRUE,VLOOKUP(MAX(-5,Strikeprice1-D240),Volsmile,2),0)),($A240-DateToday)+15,IF(Pricetype1=1,1,0),0))),D240)))</f>
        <v xml:space="preserve"> </v>
      </c>
      <c r="N240" s="250" t="str">
        <f>IF($A240="N/A"," ",IF(Pricetype1=2,MAX(E240,0),IF(OR(Pricetype1=1,Pricetype1=4),IF(E240=0,0,(_xll.EURO(E240,Strikeprice1,0,0,($AK240+IF(Smile=TRUE,VLOOKUP(MAX(-5,Strikeprice1-E240),Volsmile,2),0)),($A240-DateToday)+15,IF(Pricetype1=1,1,0),0))),E240)))</f>
        <v xml:space="preserve"> </v>
      </c>
      <c r="O240" s="250" t="str">
        <f>IF($A240="N/A"," ",IF(Pricetype1=2,MAX(F240,0),IF(OR(Pricetype1=1,Pricetype1=4),IF(F240=0,0,(_xll.EURO(F240,Strikeprice1,0,0,($AK240+IF(Smile=TRUE,VLOOKUP(MAX(-5,Strikeprice1-F240),Volsmile,2),0)),($A240-DateToday)+15,IF(Pricetype1=1,1,0),0))),F240)))</f>
        <v xml:space="preserve"> </v>
      </c>
      <c r="P240" s="250" t="str">
        <f>IF($A240="N/A"," ",IF(Pricetype1=2,MAX(G240,0),IF(OR(Pricetype1=1,Pricetype1=4),IF(G240=0,0,(_xll.EURO(G240,Strikeprice1,0,0,($AK240+IF(Smile=TRUE,VLOOKUP(MAX(-5,Strikeprice1-G240),Volsmile,2),0)),($A240-DateToday)+15,IF(Pricetype1=1,1,0),0))),G240)))</f>
        <v xml:space="preserve"> </v>
      </c>
      <c r="Q240" s="250" t="str">
        <f>IF($A240="N/A"," ",IF(Pricetype1=2,MAX(H240,0),IF(OR(Pricetype1=1,Pricetype1=4),IF(H240=0,0,(_xll.EURO(H240,Strikeprice1,0,0,($AK240+IF(Smile=TRUE,VLOOKUP(MAX(-5,Strikeprice1-H240),Volsmile,2),0)),($A240-DateToday)+15,IF(Pricetype1=1,1,0),0))),H240)))</f>
        <v xml:space="preserve"> </v>
      </c>
      <c r="R240" s="250" t="str">
        <f>IF($A240="N/A"," ",IF(Pricetype1=2,MAX(I240,0),IF(OR(Pricetype1=1,Pricetype1=4),IF(I240=0,0,(_xll.EURO(I240,Strikeprice1,0,0,($AK240+IF(Smile=TRUE,VLOOKUP(MAX(-5,Strikeprice1-I240),Volsmile,2),0)),($A240-DateToday)+15,IF(Pricetype1=1,1,0),0))),I240)))</f>
        <v xml:space="preserve"> </v>
      </c>
      <c r="S240" s="250" t="str">
        <f>IF($A240="N/A"," ",IF(Pricetype1=2,MAX(J240,0),IF(OR(Pricetype1=1,Pricetype1=4),IF(J240=0,0,(_xll.EURO(J240,Strikeprice1,0,0,($AK240+IF(Smile=TRUE,VLOOKUP(MAX(-5,Strikeprice1-J240),Volsmile,2),0)),($A240-DateToday)+15,IF(Pricetype1=1,1,0),0))),J240)))</f>
        <v xml:space="preserve"> </v>
      </c>
      <c r="T240" s="250" t="str">
        <f>IF($A240="N/A"," ",IF(Pricetype1=2,MAX(K240,0),IF(OR(Pricetype1=1,Pricetype1=4),IF(K240=0,0,(_xll.EURO(K240,Strikeprice1,0,0,($AK240+IF(Smile=TRUE,VLOOKUP(MAX(-5,Strikeprice1-K240),Volsmile,2),0)),($A240-DateToday)+15,IF(Pricetype1=1,1,0),0))),K240)))</f>
        <v xml:space="preserve"> </v>
      </c>
      <c r="U240" s="177" t="str">
        <f t="shared" si="93"/>
        <v xml:space="preserve"> </v>
      </c>
      <c r="V240" s="178" t="str">
        <f t="shared" si="107"/>
        <v xml:space="preserve"> </v>
      </c>
      <c r="W240" s="178" t="str">
        <f t="shared" si="108"/>
        <v xml:space="preserve"> </v>
      </c>
      <c r="X240" s="178" t="str">
        <f t="shared" si="109"/>
        <v xml:space="preserve"> </v>
      </c>
      <c r="Y240" s="178" t="str">
        <f t="shared" si="110"/>
        <v xml:space="preserve"> </v>
      </c>
      <c r="Z240" s="178" t="str">
        <f t="shared" si="111"/>
        <v xml:space="preserve"> </v>
      </c>
      <c r="AA240" s="178" t="str">
        <f t="shared" si="112"/>
        <v xml:space="preserve"> </v>
      </c>
      <c r="AB240" s="178" t="str">
        <f t="shared" si="113"/>
        <v xml:space="preserve"> </v>
      </c>
      <c r="AC240" s="178" t="str">
        <f t="shared" si="114"/>
        <v xml:space="preserve"> </v>
      </c>
      <c r="AD240" s="178" t="str">
        <f t="shared" si="115"/>
        <v xml:space="preserve"> </v>
      </c>
      <c r="AE240" s="178" t="str">
        <f t="shared" si="116"/>
        <v xml:space="preserve"> </v>
      </c>
      <c r="AF240" s="224" t="str">
        <f t="shared" si="117"/>
        <v xml:space="preserve"> </v>
      </c>
      <c r="AG240" s="224" t="str">
        <f t="shared" si="118"/>
        <v xml:space="preserve"> </v>
      </c>
      <c r="AH240" s="224" t="str">
        <f t="shared" si="119"/>
        <v xml:space="preserve"> </v>
      </c>
      <c r="AI240" s="224" t="str">
        <f t="shared" si="94"/>
        <v xml:space="preserve"> </v>
      </c>
      <c r="AJ240" s="224" t="str">
        <f t="shared" si="95"/>
        <v xml:space="preserve"> </v>
      </c>
      <c r="AK240" s="224" t="str">
        <f t="shared" si="120"/>
        <v xml:space="preserve"> </v>
      </c>
      <c r="AL240" s="224" t="str">
        <f>IF($A240="N/A"," ",IF(PV=1,0,'Pricing Inputs1'!R273))</f>
        <v xml:space="preserve"> </v>
      </c>
      <c r="AM240" s="313" t="str">
        <f t="shared" si="96"/>
        <v xml:space="preserve"> </v>
      </c>
      <c r="BQ240" t="str">
        <f t="shared" si="121"/>
        <v xml:space="preserve"> </v>
      </c>
      <c r="BR240" t="str">
        <f t="shared" si="122"/>
        <v xml:space="preserve"> </v>
      </c>
      <c r="BS240" t="str">
        <f t="shared" si="123"/>
        <v xml:space="preserve"> </v>
      </c>
    </row>
    <row r="241" spans="1:71" x14ac:dyDescent="0.2">
      <c r="A241" s="253" t="str">
        <f>IF(A240="N/A","N/A",IF(EDATE(A240,1)&gt;Inputs!$M$5,"N/A",EDATE(A240,1)))</f>
        <v>N/A</v>
      </c>
      <c r="B241" s="324" t="str">
        <f t="shared" si="97"/>
        <v xml:space="preserve"> </v>
      </c>
      <c r="C241" s="433" t="str">
        <f t="shared" si="98"/>
        <v xml:space="preserve"> </v>
      </c>
      <c r="D241" s="172" t="str">
        <f t="shared" si="99"/>
        <v xml:space="preserve"> </v>
      </c>
      <c r="E241" s="172" t="str">
        <f t="shared" si="100"/>
        <v xml:space="preserve"> </v>
      </c>
      <c r="F241" s="172" t="str">
        <f t="shared" si="101"/>
        <v xml:space="preserve"> </v>
      </c>
      <c r="G241" s="172" t="str">
        <f t="shared" si="102"/>
        <v xml:space="preserve"> </v>
      </c>
      <c r="H241" s="172" t="str">
        <f t="shared" si="103"/>
        <v xml:space="preserve"> </v>
      </c>
      <c r="I241" s="172" t="str">
        <f t="shared" si="104"/>
        <v xml:space="preserve"> </v>
      </c>
      <c r="J241" s="172" t="str">
        <f t="shared" si="105"/>
        <v xml:space="preserve"> </v>
      </c>
      <c r="K241" s="172" t="str">
        <f t="shared" si="106"/>
        <v xml:space="preserve"> </v>
      </c>
      <c r="L241" s="250" t="str">
        <f>IF($A241="N/A"," ",IF(Pricetype1=2,MAX(C241,0),IF(OR(Pricetype1=1,Pricetype1=4),IF(C241=0,0,(_xll.EURO(C241,Strikeprice1,0,0,($AH241+IF(Smile=TRUE,VLOOKUP(MAX(-5,Strikeprice1-C241),Volsmile,2),0)),($A241-DateToday)+15,IF(Pricetype1=1,1,0),0))),C241)))</f>
        <v xml:space="preserve"> </v>
      </c>
      <c r="M241" s="250" t="str">
        <f>IF($A241="N/A"," ",IF(Pricetype1=2,MAX(D241,0),IF(OR(Pricetype1=1,Pricetype1=4),IF(D241=0,0,(_xll.EURO(D241,Strikeprice1,0,0,($AH241+IF(Smile=TRUE,VLOOKUP(MAX(-5,Strikeprice1-D241),Volsmile,2),0)),($A241-DateToday)+15,IF(Pricetype1=1,1,0),0))),D241)))</f>
        <v xml:space="preserve"> </v>
      </c>
      <c r="N241" s="250" t="str">
        <f>IF($A241="N/A"," ",IF(Pricetype1=2,MAX(E241,0),IF(OR(Pricetype1=1,Pricetype1=4),IF(E241=0,0,(_xll.EURO(E241,Strikeprice1,0,0,($AK241+IF(Smile=TRUE,VLOOKUP(MAX(-5,Strikeprice1-E241),Volsmile,2),0)),($A241-DateToday)+15,IF(Pricetype1=1,1,0),0))),E241)))</f>
        <v xml:space="preserve"> </v>
      </c>
      <c r="O241" s="250" t="str">
        <f>IF($A241="N/A"," ",IF(Pricetype1=2,MAX(F241,0),IF(OR(Pricetype1=1,Pricetype1=4),IF(F241=0,0,(_xll.EURO(F241,Strikeprice1,0,0,($AK241+IF(Smile=TRUE,VLOOKUP(MAX(-5,Strikeprice1-F241),Volsmile,2),0)),($A241-DateToday)+15,IF(Pricetype1=1,1,0),0))),F241)))</f>
        <v xml:space="preserve"> </v>
      </c>
      <c r="P241" s="250" t="str">
        <f>IF($A241="N/A"," ",IF(Pricetype1=2,MAX(G241,0),IF(OR(Pricetype1=1,Pricetype1=4),IF(G241=0,0,(_xll.EURO(G241,Strikeprice1,0,0,($AK241+IF(Smile=TRUE,VLOOKUP(MAX(-5,Strikeprice1-G241),Volsmile,2),0)),($A241-DateToday)+15,IF(Pricetype1=1,1,0),0))),G241)))</f>
        <v xml:space="preserve"> </v>
      </c>
      <c r="Q241" s="250" t="str">
        <f>IF($A241="N/A"," ",IF(Pricetype1=2,MAX(H241,0),IF(OR(Pricetype1=1,Pricetype1=4),IF(H241=0,0,(_xll.EURO(H241,Strikeprice1,0,0,($AK241+IF(Smile=TRUE,VLOOKUP(MAX(-5,Strikeprice1-H241),Volsmile,2),0)),($A241-DateToday)+15,IF(Pricetype1=1,1,0),0))),H241)))</f>
        <v xml:space="preserve"> </v>
      </c>
      <c r="R241" s="250" t="str">
        <f>IF($A241="N/A"," ",IF(Pricetype1=2,MAX(I241,0),IF(OR(Pricetype1=1,Pricetype1=4),IF(I241=0,0,(_xll.EURO(I241,Strikeprice1,0,0,($AK241+IF(Smile=TRUE,VLOOKUP(MAX(-5,Strikeprice1-I241),Volsmile,2),0)),($A241-DateToday)+15,IF(Pricetype1=1,1,0),0))),I241)))</f>
        <v xml:space="preserve"> </v>
      </c>
      <c r="S241" s="250" t="str">
        <f>IF($A241="N/A"," ",IF(Pricetype1=2,MAX(J241,0),IF(OR(Pricetype1=1,Pricetype1=4),IF(J241=0,0,(_xll.EURO(J241,Strikeprice1,0,0,($AK241+IF(Smile=TRUE,VLOOKUP(MAX(-5,Strikeprice1-J241),Volsmile,2),0)),($A241-DateToday)+15,IF(Pricetype1=1,1,0),0))),J241)))</f>
        <v xml:space="preserve"> </v>
      </c>
      <c r="T241" s="250" t="str">
        <f>IF($A241="N/A"," ",IF(Pricetype1=2,MAX(K241,0),IF(OR(Pricetype1=1,Pricetype1=4),IF(K241=0,0,(_xll.EURO(K241,Strikeprice1,0,0,($AK241+IF(Smile=TRUE,VLOOKUP(MAX(-5,Strikeprice1-K241),Volsmile,2),0)),($A241-DateToday)+15,IF(Pricetype1=1,1,0),0))),K241)))</f>
        <v xml:space="preserve"> </v>
      </c>
      <c r="U241" s="177" t="str">
        <f t="shared" si="93"/>
        <v xml:space="preserve"> </v>
      </c>
      <c r="V241" s="178" t="str">
        <f t="shared" si="107"/>
        <v xml:space="preserve"> </v>
      </c>
      <c r="W241" s="178" t="str">
        <f t="shared" si="108"/>
        <v xml:space="preserve"> </v>
      </c>
      <c r="X241" s="178" t="str">
        <f t="shared" si="109"/>
        <v xml:space="preserve"> </v>
      </c>
      <c r="Y241" s="178" t="str">
        <f t="shared" si="110"/>
        <v xml:space="preserve"> </v>
      </c>
      <c r="Z241" s="178" t="str">
        <f t="shared" si="111"/>
        <v xml:space="preserve"> </v>
      </c>
      <c r="AA241" s="178" t="str">
        <f t="shared" si="112"/>
        <v xml:space="preserve"> </v>
      </c>
      <c r="AB241" s="178" t="str">
        <f t="shared" si="113"/>
        <v xml:space="preserve"> </v>
      </c>
      <c r="AC241" s="178" t="str">
        <f t="shared" si="114"/>
        <v xml:space="preserve"> </v>
      </c>
      <c r="AD241" s="178" t="str">
        <f t="shared" si="115"/>
        <v xml:space="preserve"> </v>
      </c>
      <c r="AE241" s="178" t="str">
        <f t="shared" si="116"/>
        <v xml:space="preserve"> </v>
      </c>
      <c r="AF241" s="224" t="str">
        <f t="shared" si="117"/>
        <v xml:space="preserve"> </v>
      </c>
      <c r="AG241" s="224" t="str">
        <f t="shared" si="118"/>
        <v xml:space="preserve"> </v>
      </c>
      <c r="AH241" s="224" t="str">
        <f t="shared" si="119"/>
        <v xml:space="preserve"> </v>
      </c>
      <c r="AI241" s="224" t="str">
        <f t="shared" si="94"/>
        <v xml:space="preserve"> </v>
      </c>
      <c r="AJ241" s="224" t="str">
        <f t="shared" si="95"/>
        <v xml:space="preserve"> </v>
      </c>
      <c r="AK241" s="224" t="str">
        <f t="shared" si="120"/>
        <v xml:space="preserve"> </v>
      </c>
      <c r="AL241" s="224" t="str">
        <f>IF($A241="N/A"," ",IF(PV=1,0,'Pricing Inputs1'!R274))</f>
        <v xml:space="preserve"> </v>
      </c>
      <c r="AM241" s="313" t="str">
        <f t="shared" si="96"/>
        <v xml:space="preserve"> </v>
      </c>
      <c r="BQ241" t="str">
        <f t="shared" si="121"/>
        <v xml:space="preserve"> </v>
      </c>
      <c r="BR241" t="str">
        <f t="shared" si="122"/>
        <v xml:space="preserve"> </v>
      </c>
      <c r="BS241" t="str">
        <f t="shared" si="123"/>
        <v xml:space="preserve"> </v>
      </c>
    </row>
    <row r="242" spans="1:71" x14ac:dyDescent="0.2">
      <c r="A242" s="253" t="str">
        <f>IF(A241="N/A","N/A",IF(EDATE(A241,1)&gt;Inputs!$M$5,"N/A",EDATE(A241,1)))</f>
        <v>N/A</v>
      </c>
      <c r="B242" s="324" t="str">
        <f t="shared" si="97"/>
        <v xml:space="preserve"> </v>
      </c>
      <c r="C242" s="433" t="str">
        <f t="shared" si="98"/>
        <v xml:space="preserve"> </v>
      </c>
      <c r="D242" s="172" t="str">
        <f t="shared" si="99"/>
        <v xml:space="preserve"> </v>
      </c>
      <c r="E242" s="172" t="str">
        <f t="shared" si="100"/>
        <v xml:space="preserve"> </v>
      </c>
      <c r="F242" s="172" t="str">
        <f t="shared" si="101"/>
        <v xml:space="preserve"> </v>
      </c>
      <c r="G242" s="172" t="str">
        <f t="shared" si="102"/>
        <v xml:space="preserve"> </v>
      </c>
      <c r="H242" s="172" t="str">
        <f t="shared" si="103"/>
        <v xml:space="preserve"> </v>
      </c>
      <c r="I242" s="172" t="str">
        <f t="shared" si="104"/>
        <v xml:space="preserve"> </v>
      </c>
      <c r="J242" s="172" t="str">
        <f t="shared" si="105"/>
        <v xml:space="preserve"> </v>
      </c>
      <c r="K242" s="172" t="str">
        <f t="shared" si="106"/>
        <v xml:space="preserve"> </v>
      </c>
      <c r="L242" s="250" t="str">
        <f>IF($A242="N/A"," ",IF(Pricetype1=2,MAX(C242,0),IF(OR(Pricetype1=1,Pricetype1=4),IF(C242=0,0,(_xll.EURO(C242,Strikeprice1,0,0,($AH242+IF(Smile=TRUE,VLOOKUP(MAX(-5,Strikeprice1-C242),Volsmile,2),0)),($A242-DateToday)+15,IF(Pricetype1=1,1,0),0))),C242)))</f>
        <v xml:space="preserve"> </v>
      </c>
      <c r="M242" s="250" t="str">
        <f>IF($A242="N/A"," ",IF(Pricetype1=2,MAX(D242,0),IF(OR(Pricetype1=1,Pricetype1=4),IF(D242=0,0,(_xll.EURO(D242,Strikeprice1,0,0,($AH242+IF(Smile=TRUE,VLOOKUP(MAX(-5,Strikeprice1-D242),Volsmile,2),0)),($A242-DateToday)+15,IF(Pricetype1=1,1,0),0))),D242)))</f>
        <v xml:space="preserve"> </v>
      </c>
      <c r="N242" s="250" t="str">
        <f>IF($A242="N/A"," ",IF(Pricetype1=2,MAX(E242,0),IF(OR(Pricetype1=1,Pricetype1=4),IF(E242=0,0,(_xll.EURO(E242,Strikeprice1,0,0,($AK242+IF(Smile=TRUE,VLOOKUP(MAX(-5,Strikeprice1-E242),Volsmile,2),0)),($A242-DateToday)+15,IF(Pricetype1=1,1,0),0))),E242)))</f>
        <v xml:space="preserve"> </v>
      </c>
      <c r="O242" s="250" t="str">
        <f>IF($A242="N/A"," ",IF(Pricetype1=2,MAX(F242,0),IF(OR(Pricetype1=1,Pricetype1=4),IF(F242=0,0,(_xll.EURO(F242,Strikeprice1,0,0,($AK242+IF(Smile=TRUE,VLOOKUP(MAX(-5,Strikeprice1-F242),Volsmile,2),0)),($A242-DateToday)+15,IF(Pricetype1=1,1,0),0))),F242)))</f>
        <v xml:space="preserve"> </v>
      </c>
      <c r="P242" s="250" t="str">
        <f>IF($A242="N/A"," ",IF(Pricetype1=2,MAX(G242,0),IF(OR(Pricetype1=1,Pricetype1=4),IF(G242=0,0,(_xll.EURO(G242,Strikeprice1,0,0,($AK242+IF(Smile=TRUE,VLOOKUP(MAX(-5,Strikeprice1-G242),Volsmile,2),0)),($A242-DateToday)+15,IF(Pricetype1=1,1,0),0))),G242)))</f>
        <v xml:space="preserve"> </v>
      </c>
      <c r="Q242" s="250" t="str">
        <f>IF($A242="N/A"," ",IF(Pricetype1=2,MAX(H242,0),IF(OR(Pricetype1=1,Pricetype1=4),IF(H242=0,0,(_xll.EURO(H242,Strikeprice1,0,0,($AK242+IF(Smile=TRUE,VLOOKUP(MAX(-5,Strikeprice1-H242),Volsmile,2),0)),($A242-DateToday)+15,IF(Pricetype1=1,1,0),0))),H242)))</f>
        <v xml:space="preserve"> </v>
      </c>
      <c r="R242" s="250" t="str">
        <f>IF($A242="N/A"," ",IF(Pricetype1=2,MAX(I242,0),IF(OR(Pricetype1=1,Pricetype1=4),IF(I242=0,0,(_xll.EURO(I242,Strikeprice1,0,0,($AK242+IF(Smile=TRUE,VLOOKUP(MAX(-5,Strikeprice1-I242),Volsmile,2),0)),($A242-DateToday)+15,IF(Pricetype1=1,1,0),0))),I242)))</f>
        <v xml:space="preserve"> </v>
      </c>
      <c r="S242" s="250" t="str">
        <f>IF($A242="N/A"," ",IF(Pricetype1=2,MAX(J242,0),IF(OR(Pricetype1=1,Pricetype1=4),IF(J242=0,0,(_xll.EURO(J242,Strikeprice1,0,0,($AK242+IF(Smile=TRUE,VLOOKUP(MAX(-5,Strikeprice1-J242),Volsmile,2),0)),($A242-DateToday)+15,IF(Pricetype1=1,1,0),0))),J242)))</f>
        <v xml:space="preserve"> </v>
      </c>
      <c r="T242" s="250" t="str">
        <f>IF($A242="N/A"," ",IF(Pricetype1=2,MAX(K242,0),IF(OR(Pricetype1=1,Pricetype1=4),IF(K242=0,0,(_xll.EURO(K242,Strikeprice1,0,0,($AK242+IF(Smile=TRUE,VLOOKUP(MAX(-5,Strikeprice1-K242),Volsmile,2),0)),($A242-DateToday)+15,IF(Pricetype1=1,1,0),0))),K242)))</f>
        <v xml:space="preserve"> </v>
      </c>
      <c r="U242" s="177" t="str">
        <f t="shared" si="93"/>
        <v xml:space="preserve"> </v>
      </c>
      <c r="V242" s="178" t="str">
        <f t="shared" si="107"/>
        <v xml:space="preserve"> </v>
      </c>
      <c r="W242" s="178" t="str">
        <f t="shared" si="108"/>
        <v xml:space="preserve"> </v>
      </c>
      <c r="X242" s="178" t="str">
        <f t="shared" si="109"/>
        <v xml:space="preserve"> </v>
      </c>
      <c r="Y242" s="178" t="str">
        <f t="shared" si="110"/>
        <v xml:space="preserve"> </v>
      </c>
      <c r="Z242" s="178" t="str">
        <f t="shared" si="111"/>
        <v xml:space="preserve"> </v>
      </c>
      <c r="AA242" s="178" t="str">
        <f t="shared" si="112"/>
        <v xml:space="preserve"> </v>
      </c>
      <c r="AB242" s="178" t="str">
        <f t="shared" si="113"/>
        <v xml:space="preserve"> </v>
      </c>
      <c r="AC242" s="178" t="str">
        <f t="shared" si="114"/>
        <v xml:space="preserve"> </v>
      </c>
      <c r="AD242" s="178" t="str">
        <f t="shared" si="115"/>
        <v xml:space="preserve"> </v>
      </c>
      <c r="AE242" s="178" t="str">
        <f t="shared" si="116"/>
        <v xml:space="preserve"> </v>
      </c>
      <c r="AF242" s="224" t="str">
        <f t="shared" si="117"/>
        <v xml:space="preserve"> </v>
      </c>
      <c r="AG242" s="224" t="str">
        <f t="shared" si="118"/>
        <v xml:space="preserve"> </v>
      </c>
      <c r="AH242" s="224" t="str">
        <f t="shared" si="119"/>
        <v xml:space="preserve"> </v>
      </c>
      <c r="AI242" s="224" t="str">
        <f t="shared" si="94"/>
        <v xml:space="preserve"> </v>
      </c>
      <c r="AJ242" s="224" t="str">
        <f t="shared" si="95"/>
        <v xml:space="preserve"> </v>
      </c>
      <c r="AK242" s="224" t="str">
        <f t="shared" si="120"/>
        <v xml:space="preserve"> </v>
      </c>
      <c r="AL242" s="224" t="str">
        <f>IF($A242="N/A"," ",IF(PV=1,0,'Pricing Inputs1'!R275))</f>
        <v xml:space="preserve"> </v>
      </c>
      <c r="AM242" s="313" t="str">
        <f t="shared" si="96"/>
        <v xml:space="preserve"> </v>
      </c>
      <c r="BQ242" t="str">
        <f t="shared" si="121"/>
        <v xml:space="preserve"> </v>
      </c>
      <c r="BR242" t="str">
        <f t="shared" si="122"/>
        <v xml:space="preserve"> </v>
      </c>
      <c r="BS242" t="str">
        <f t="shared" si="123"/>
        <v xml:space="preserve"> </v>
      </c>
    </row>
    <row r="243" spans="1:71" x14ac:dyDescent="0.2">
      <c r="A243" s="253" t="str">
        <f>IF(A242="N/A","N/A",IF(EDATE(A242,1)&gt;Inputs!$M$5,"N/A",EDATE(A242,1)))</f>
        <v>N/A</v>
      </c>
      <c r="B243" s="324" t="str">
        <f t="shared" si="97"/>
        <v xml:space="preserve"> </v>
      </c>
      <c r="C243" s="433" t="str">
        <f t="shared" si="98"/>
        <v xml:space="preserve"> </v>
      </c>
      <c r="D243" s="172" t="str">
        <f t="shared" si="99"/>
        <v xml:space="preserve"> </v>
      </c>
      <c r="E243" s="172" t="str">
        <f t="shared" si="100"/>
        <v xml:space="preserve"> </v>
      </c>
      <c r="F243" s="172" t="str">
        <f t="shared" si="101"/>
        <v xml:space="preserve"> </v>
      </c>
      <c r="G243" s="172" t="str">
        <f t="shared" si="102"/>
        <v xml:space="preserve"> </v>
      </c>
      <c r="H243" s="172" t="str">
        <f t="shared" si="103"/>
        <v xml:space="preserve"> </v>
      </c>
      <c r="I243" s="172" t="str">
        <f t="shared" si="104"/>
        <v xml:space="preserve"> </v>
      </c>
      <c r="J243" s="172" t="str">
        <f t="shared" si="105"/>
        <v xml:space="preserve"> </v>
      </c>
      <c r="K243" s="172" t="str">
        <f t="shared" si="106"/>
        <v xml:space="preserve"> </v>
      </c>
      <c r="L243" s="250" t="str">
        <f>IF($A243="N/A"," ",IF(Pricetype1=2,MAX(C243,0),IF(OR(Pricetype1=1,Pricetype1=4),IF(C243=0,0,(_xll.EURO(C243,Strikeprice1,0,0,($AH243+IF(Smile=TRUE,VLOOKUP(MAX(-5,Strikeprice1-C243),Volsmile,2),0)),($A243-DateToday)+15,IF(Pricetype1=1,1,0),0))),C243)))</f>
        <v xml:space="preserve"> </v>
      </c>
      <c r="M243" s="250" t="str">
        <f>IF($A243="N/A"," ",IF(Pricetype1=2,MAX(D243,0),IF(OR(Pricetype1=1,Pricetype1=4),IF(D243=0,0,(_xll.EURO(D243,Strikeprice1,0,0,($AH243+IF(Smile=TRUE,VLOOKUP(MAX(-5,Strikeprice1-D243),Volsmile,2),0)),($A243-DateToday)+15,IF(Pricetype1=1,1,0),0))),D243)))</f>
        <v xml:space="preserve"> </v>
      </c>
      <c r="N243" s="250" t="str">
        <f>IF($A243="N/A"," ",IF(Pricetype1=2,MAX(E243,0),IF(OR(Pricetype1=1,Pricetype1=4),IF(E243=0,0,(_xll.EURO(E243,Strikeprice1,0,0,($AK243+IF(Smile=TRUE,VLOOKUP(MAX(-5,Strikeprice1-E243),Volsmile,2),0)),($A243-DateToday)+15,IF(Pricetype1=1,1,0),0))),E243)))</f>
        <v xml:space="preserve"> </v>
      </c>
      <c r="O243" s="250" t="str">
        <f>IF($A243="N/A"," ",IF(Pricetype1=2,MAX(F243,0),IF(OR(Pricetype1=1,Pricetype1=4),IF(F243=0,0,(_xll.EURO(F243,Strikeprice1,0,0,($AK243+IF(Smile=TRUE,VLOOKUP(MAX(-5,Strikeprice1-F243),Volsmile,2),0)),($A243-DateToday)+15,IF(Pricetype1=1,1,0),0))),F243)))</f>
        <v xml:space="preserve"> </v>
      </c>
      <c r="P243" s="250" t="str">
        <f>IF($A243="N/A"," ",IF(Pricetype1=2,MAX(G243,0),IF(OR(Pricetype1=1,Pricetype1=4),IF(G243=0,0,(_xll.EURO(G243,Strikeprice1,0,0,($AK243+IF(Smile=TRUE,VLOOKUP(MAX(-5,Strikeprice1-G243),Volsmile,2),0)),($A243-DateToday)+15,IF(Pricetype1=1,1,0),0))),G243)))</f>
        <v xml:space="preserve"> </v>
      </c>
      <c r="Q243" s="250" t="str">
        <f>IF($A243="N/A"," ",IF(Pricetype1=2,MAX(H243,0),IF(OR(Pricetype1=1,Pricetype1=4),IF(H243=0,0,(_xll.EURO(H243,Strikeprice1,0,0,($AK243+IF(Smile=TRUE,VLOOKUP(MAX(-5,Strikeprice1-H243),Volsmile,2),0)),($A243-DateToday)+15,IF(Pricetype1=1,1,0),0))),H243)))</f>
        <v xml:space="preserve"> </v>
      </c>
      <c r="R243" s="250" t="str">
        <f>IF($A243="N/A"," ",IF(Pricetype1=2,MAX(I243,0),IF(OR(Pricetype1=1,Pricetype1=4),IF(I243=0,0,(_xll.EURO(I243,Strikeprice1,0,0,($AK243+IF(Smile=TRUE,VLOOKUP(MAX(-5,Strikeprice1-I243),Volsmile,2),0)),($A243-DateToday)+15,IF(Pricetype1=1,1,0),0))),I243)))</f>
        <v xml:space="preserve"> </v>
      </c>
      <c r="S243" s="250" t="str">
        <f>IF($A243="N/A"," ",IF(Pricetype1=2,MAX(J243,0),IF(OR(Pricetype1=1,Pricetype1=4),IF(J243=0,0,(_xll.EURO(J243,Strikeprice1,0,0,($AK243+IF(Smile=TRUE,VLOOKUP(MAX(-5,Strikeprice1-J243),Volsmile,2),0)),($A243-DateToday)+15,IF(Pricetype1=1,1,0),0))),J243)))</f>
        <v xml:space="preserve"> </v>
      </c>
      <c r="T243" s="250" t="str">
        <f>IF($A243="N/A"," ",IF(Pricetype1=2,MAX(K243,0),IF(OR(Pricetype1=1,Pricetype1=4),IF(K243=0,0,(_xll.EURO(K243,Strikeprice1,0,0,($AK243+IF(Smile=TRUE,VLOOKUP(MAX(-5,Strikeprice1-K243),Volsmile,2),0)),($A243-DateToday)+15,IF(Pricetype1=1,1,0),0))),K243)))</f>
        <v xml:space="preserve"> </v>
      </c>
      <c r="U243" s="177" t="str">
        <f t="shared" si="93"/>
        <v xml:space="preserve"> </v>
      </c>
      <c r="V243" s="178" t="str">
        <f t="shared" si="107"/>
        <v xml:space="preserve"> </v>
      </c>
      <c r="W243" s="178" t="str">
        <f t="shared" si="108"/>
        <v xml:space="preserve"> </v>
      </c>
      <c r="X243" s="178" t="str">
        <f t="shared" si="109"/>
        <v xml:space="preserve"> </v>
      </c>
      <c r="Y243" s="178" t="str">
        <f t="shared" si="110"/>
        <v xml:space="preserve"> </v>
      </c>
      <c r="Z243" s="178" t="str">
        <f t="shared" si="111"/>
        <v xml:space="preserve"> </v>
      </c>
      <c r="AA243" s="178" t="str">
        <f t="shared" si="112"/>
        <v xml:space="preserve"> </v>
      </c>
      <c r="AB243" s="178" t="str">
        <f t="shared" si="113"/>
        <v xml:space="preserve"> </v>
      </c>
      <c r="AC243" s="178" t="str">
        <f t="shared" si="114"/>
        <v xml:space="preserve"> </v>
      </c>
      <c r="AD243" s="178" t="str">
        <f t="shared" si="115"/>
        <v xml:space="preserve"> </v>
      </c>
      <c r="AE243" s="178" t="str">
        <f t="shared" si="116"/>
        <v xml:space="preserve"> </v>
      </c>
      <c r="AF243" s="224" t="str">
        <f t="shared" si="117"/>
        <v xml:space="preserve"> </v>
      </c>
      <c r="AG243" s="224" t="str">
        <f t="shared" si="118"/>
        <v xml:space="preserve"> </v>
      </c>
      <c r="AH243" s="224" t="str">
        <f t="shared" si="119"/>
        <v xml:space="preserve"> </v>
      </c>
      <c r="AI243" s="224" t="str">
        <f t="shared" si="94"/>
        <v xml:space="preserve"> </v>
      </c>
      <c r="AJ243" s="224" t="str">
        <f t="shared" si="95"/>
        <v xml:space="preserve"> </v>
      </c>
      <c r="AK243" s="224" t="str">
        <f t="shared" si="120"/>
        <v xml:space="preserve"> </v>
      </c>
      <c r="AL243" s="224" t="str">
        <f>IF($A243="N/A"," ",IF(PV=1,0,'Pricing Inputs1'!R276))</f>
        <v xml:space="preserve"> </v>
      </c>
      <c r="AM243" s="313" t="str">
        <f t="shared" si="96"/>
        <v xml:space="preserve"> </v>
      </c>
      <c r="BQ243" t="str">
        <f t="shared" si="121"/>
        <v xml:space="preserve"> </v>
      </c>
      <c r="BR243" t="str">
        <f t="shared" si="122"/>
        <v xml:space="preserve"> </v>
      </c>
      <c r="BS243" t="str">
        <f t="shared" si="123"/>
        <v xml:space="preserve"> </v>
      </c>
    </row>
    <row r="244" spans="1:71" x14ac:dyDescent="0.2">
      <c r="A244" s="253" t="str">
        <f>IF(A243="N/A","N/A",IF(EDATE(A243,1)&gt;Inputs!$M$5,"N/A",EDATE(A243,1)))</f>
        <v>N/A</v>
      </c>
      <c r="B244" s="324" t="str">
        <f t="shared" si="97"/>
        <v xml:space="preserve"> </v>
      </c>
      <c r="C244" s="433" t="str">
        <f t="shared" si="98"/>
        <v xml:space="preserve"> </v>
      </c>
      <c r="D244" s="172" t="str">
        <f t="shared" si="99"/>
        <v xml:space="preserve"> </v>
      </c>
      <c r="E244" s="172" t="str">
        <f t="shared" si="100"/>
        <v xml:space="preserve"> </v>
      </c>
      <c r="F244" s="172" t="str">
        <f t="shared" si="101"/>
        <v xml:space="preserve"> </v>
      </c>
      <c r="G244" s="172" t="str">
        <f t="shared" si="102"/>
        <v xml:space="preserve"> </v>
      </c>
      <c r="H244" s="172" t="str">
        <f t="shared" si="103"/>
        <v xml:space="preserve"> </v>
      </c>
      <c r="I244" s="172" t="str">
        <f t="shared" si="104"/>
        <v xml:space="preserve"> </v>
      </c>
      <c r="J244" s="172" t="str">
        <f t="shared" si="105"/>
        <v xml:space="preserve"> </v>
      </c>
      <c r="K244" s="172" t="str">
        <f t="shared" si="106"/>
        <v xml:space="preserve"> </v>
      </c>
      <c r="L244" s="250" t="str">
        <f>IF($A244="N/A"," ",IF(Pricetype1=2,MAX(C244,0),IF(OR(Pricetype1=1,Pricetype1=4),IF(C244=0,0,(_xll.EURO(C244,Strikeprice1,0,0,($AH244+IF(Smile=TRUE,VLOOKUP(MAX(-5,Strikeprice1-C244),Volsmile,2),0)),($A244-DateToday)+15,IF(Pricetype1=1,1,0),0))),C244)))</f>
        <v xml:space="preserve"> </v>
      </c>
      <c r="M244" s="250" t="str">
        <f>IF($A244="N/A"," ",IF(Pricetype1=2,MAX(D244,0),IF(OR(Pricetype1=1,Pricetype1=4),IF(D244=0,0,(_xll.EURO(D244,Strikeprice1,0,0,($AH244+IF(Smile=TRUE,VLOOKUP(MAX(-5,Strikeprice1-D244),Volsmile,2),0)),($A244-DateToday)+15,IF(Pricetype1=1,1,0),0))),D244)))</f>
        <v xml:space="preserve"> </v>
      </c>
      <c r="N244" s="250" t="str">
        <f>IF($A244="N/A"," ",IF(Pricetype1=2,MAX(E244,0),IF(OR(Pricetype1=1,Pricetype1=4),IF(E244=0,0,(_xll.EURO(E244,Strikeprice1,0,0,($AK244+IF(Smile=TRUE,VLOOKUP(MAX(-5,Strikeprice1-E244),Volsmile,2),0)),($A244-DateToday)+15,IF(Pricetype1=1,1,0),0))),E244)))</f>
        <v xml:space="preserve"> </v>
      </c>
      <c r="O244" s="250" t="str">
        <f>IF($A244="N/A"," ",IF(Pricetype1=2,MAX(F244,0),IF(OR(Pricetype1=1,Pricetype1=4),IF(F244=0,0,(_xll.EURO(F244,Strikeprice1,0,0,($AK244+IF(Smile=TRUE,VLOOKUP(MAX(-5,Strikeprice1-F244),Volsmile,2),0)),($A244-DateToday)+15,IF(Pricetype1=1,1,0),0))),F244)))</f>
        <v xml:space="preserve"> </v>
      </c>
      <c r="P244" s="250" t="str">
        <f>IF($A244="N/A"," ",IF(Pricetype1=2,MAX(G244,0),IF(OR(Pricetype1=1,Pricetype1=4),IF(G244=0,0,(_xll.EURO(G244,Strikeprice1,0,0,($AK244+IF(Smile=TRUE,VLOOKUP(MAX(-5,Strikeprice1-G244),Volsmile,2),0)),($A244-DateToday)+15,IF(Pricetype1=1,1,0),0))),G244)))</f>
        <v xml:space="preserve"> </v>
      </c>
      <c r="Q244" s="250" t="str">
        <f>IF($A244="N/A"," ",IF(Pricetype1=2,MAX(H244,0),IF(OR(Pricetype1=1,Pricetype1=4),IF(H244=0,0,(_xll.EURO(H244,Strikeprice1,0,0,($AK244+IF(Smile=TRUE,VLOOKUP(MAX(-5,Strikeprice1-H244),Volsmile,2),0)),($A244-DateToday)+15,IF(Pricetype1=1,1,0),0))),H244)))</f>
        <v xml:space="preserve"> </v>
      </c>
      <c r="R244" s="250" t="str">
        <f>IF($A244="N/A"," ",IF(Pricetype1=2,MAX(I244,0),IF(OR(Pricetype1=1,Pricetype1=4),IF(I244=0,0,(_xll.EURO(I244,Strikeprice1,0,0,($AK244+IF(Smile=TRUE,VLOOKUP(MAX(-5,Strikeprice1-I244),Volsmile,2),0)),($A244-DateToday)+15,IF(Pricetype1=1,1,0),0))),I244)))</f>
        <v xml:space="preserve"> </v>
      </c>
      <c r="S244" s="250" t="str">
        <f>IF($A244="N/A"," ",IF(Pricetype1=2,MAX(J244,0),IF(OR(Pricetype1=1,Pricetype1=4),IF(J244=0,0,(_xll.EURO(J244,Strikeprice1,0,0,($AK244+IF(Smile=TRUE,VLOOKUP(MAX(-5,Strikeprice1-J244),Volsmile,2),0)),($A244-DateToday)+15,IF(Pricetype1=1,1,0),0))),J244)))</f>
        <v xml:space="preserve"> </v>
      </c>
      <c r="T244" s="250" t="str">
        <f>IF($A244="N/A"," ",IF(Pricetype1=2,MAX(K244,0),IF(OR(Pricetype1=1,Pricetype1=4),IF(K244=0,0,(_xll.EURO(K244,Strikeprice1,0,0,($AK244+IF(Smile=TRUE,VLOOKUP(MAX(-5,Strikeprice1-K244),Volsmile,2),0)),($A244-DateToday)+15,IF(Pricetype1=1,1,0),0))),K244)))</f>
        <v xml:space="preserve"> </v>
      </c>
      <c r="U244" s="177" t="str">
        <f t="shared" si="93"/>
        <v xml:space="preserve"> </v>
      </c>
      <c r="V244" s="178" t="str">
        <f t="shared" si="107"/>
        <v xml:space="preserve"> </v>
      </c>
      <c r="W244" s="178" t="str">
        <f t="shared" si="108"/>
        <v xml:space="preserve"> </v>
      </c>
      <c r="X244" s="178" t="str">
        <f t="shared" si="109"/>
        <v xml:space="preserve"> </v>
      </c>
      <c r="Y244" s="178" t="str">
        <f t="shared" si="110"/>
        <v xml:space="preserve"> </v>
      </c>
      <c r="Z244" s="178" t="str">
        <f t="shared" si="111"/>
        <v xml:space="preserve"> </v>
      </c>
      <c r="AA244" s="178" t="str">
        <f t="shared" si="112"/>
        <v xml:space="preserve"> </v>
      </c>
      <c r="AB244" s="178" t="str">
        <f t="shared" si="113"/>
        <v xml:space="preserve"> </v>
      </c>
      <c r="AC244" s="178" t="str">
        <f t="shared" si="114"/>
        <v xml:space="preserve"> </v>
      </c>
      <c r="AD244" s="178" t="str">
        <f t="shared" si="115"/>
        <v xml:space="preserve"> </v>
      </c>
      <c r="AE244" s="178" t="str">
        <f t="shared" si="116"/>
        <v xml:space="preserve"> </v>
      </c>
      <c r="AF244" s="224" t="str">
        <f t="shared" si="117"/>
        <v xml:space="preserve"> </v>
      </c>
      <c r="AG244" s="224" t="str">
        <f t="shared" si="118"/>
        <v xml:space="preserve"> </v>
      </c>
      <c r="AH244" s="224" t="str">
        <f t="shared" si="119"/>
        <v xml:space="preserve"> </v>
      </c>
      <c r="AI244" s="224" t="str">
        <f t="shared" si="94"/>
        <v xml:space="preserve"> </v>
      </c>
      <c r="AJ244" s="224" t="str">
        <f t="shared" si="95"/>
        <v xml:space="preserve"> </v>
      </c>
      <c r="AK244" s="224" t="str">
        <f t="shared" si="120"/>
        <v xml:space="preserve"> </v>
      </c>
      <c r="AL244" s="224" t="str">
        <f>IF($A244="N/A"," ",IF(PV=1,0,'Pricing Inputs1'!R277))</f>
        <v xml:space="preserve"> </v>
      </c>
      <c r="AM244" s="313" t="str">
        <f t="shared" si="96"/>
        <v xml:space="preserve"> </v>
      </c>
      <c r="BQ244" t="str">
        <f t="shared" si="121"/>
        <v xml:space="preserve"> </v>
      </c>
      <c r="BR244" t="str">
        <f t="shared" si="122"/>
        <v xml:space="preserve"> </v>
      </c>
      <c r="BS244" t="str">
        <f t="shared" si="123"/>
        <v xml:space="preserve"> </v>
      </c>
    </row>
    <row r="245" spans="1:71" x14ac:dyDescent="0.2">
      <c r="A245" s="253" t="str">
        <f>IF(A244="N/A","N/A",IF(EDATE(A244,1)&gt;Inputs!$M$5,"N/A",EDATE(A244,1)))</f>
        <v>N/A</v>
      </c>
      <c r="B245" s="324" t="str">
        <f t="shared" si="97"/>
        <v xml:space="preserve"> </v>
      </c>
      <c r="C245" s="433" t="str">
        <f t="shared" si="98"/>
        <v xml:space="preserve"> </v>
      </c>
      <c r="D245" s="172" t="str">
        <f t="shared" si="99"/>
        <v xml:space="preserve"> </v>
      </c>
      <c r="E245" s="172" t="str">
        <f t="shared" si="100"/>
        <v xml:space="preserve"> </v>
      </c>
      <c r="F245" s="172" t="str">
        <f t="shared" si="101"/>
        <v xml:space="preserve"> </v>
      </c>
      <c r="G245" s="172" t="str">
        <f t="shared" si="102"/>
        <v xml:space="preserve"> </v>
      </c>
      <c r="H245" s="172" t="str">
        <f t="shared" si="103"/>
        <v xml:space="preserve"> </v>
      </c>
      <c r="I245" s="172" t="str">
        <f t="shared" si="104"/>
        <v xml:space="preserve"> </v>
      </c>
      <c r="J245" s="172" t="str">
        <f t="shared" si="105"/>
        <v xml:space="preserve"> </v>
      </c>
      <c r="K245" s="172" t="str">
        <f t="shared" si="106"/>
        <v xml:space="preserve"> </v>
      </c>
      <c r="L245" s="250" t="str">
        <f>IF($A245="N/A"," ",IF(Pricetype1=2,MAX(C245,0),IF(OR(Pricetype1=1,Pricetype1=4),IF(C245=0,0,(_xll.EURO(C245,Strikeprice1,0,0,($AH245+IF(Smile=TRUE,VLOOKUP(MAX(-5,Strikeprice1-C245),Volsmile,2),0)),($A245-DateToday)+15,IF(Pricetype1=1,1,0),0))),C245)))</f>
        <v xml:space="preserve"> </v>
      </c>
      <c r="M245" s="250" t="str">
        <f>IF($A245="N/A"," ",IF(Pricetype1=2,MAX(D245,0),IF(OR(Pricetype1=1,Pricetype1=4),IF(D245=0,0,(_xll.EURO(D245,Strikeprice1,0,0,($AH245+IF(Smile=TRUE,VLOOKUP(MAX(-5,Strikeprice1-D245),Volsmile,2),0)),($A245-DateToday)+15,IF(Pricetype1=1,1,0),0))),D245)))</f>
        <v xml:space="preserve"> </v>
      </c>
      <c r="N245" s="250" t="str">
        <f>IF($A245="N/A"," ",IF(Pricetype1=2,MAX(E245,0),IF(OR(Pricetype1=1,Pricetype1=4),IF(E245=0,0,(_xll.EURO(E245,Strikeprice1,0,0,($AK245+IF(Smile=TRUE,VLOOKUP(MAX(-5,Strikeprice1-E245),Volsmile,2),0)),($A245-DateToday)+15,IF(Pricetype1=1,1,0),0))),E245)))</f>
        <v xml:space="preserve"> </v>
      </c>
      <c r="O245" s="250" t="str">
        <f>IF($A245="N/A"," ",IF(Pricetype1=2,MAX(F245,0),IF(OR(Pricetype1=1,Pricetype1=4),IF(F245=0,0,(_xll.EURO(F245,Strikeprice1,0,0,($AK245+IF(Smile=TRUE,VLOOKUP(MAX(-5,Strikeprice1-F245),Volsmile,2),0)),($A245-DateToday)+15,IF(Pricetype1=1,1,0),0))),F245)))</f>
        <v xml:space="preserve"> </v>
      </c>
      <c r="P245" s="250" t="str">
        <f>IF($A245="N/A"," ",IF(Pricetype1=2,MAX(G245,0),IF(OR(Pricetype1=1,Pricetype1=4),IF(G245=0,0,(_xll.EURO(G245,Strikeprice1,0,0,($AK245+IF(Smile=TRUE,VLOOKUP(MAX(-5,Strikeprice1-G245),Volsmile,2),0)),($A245-DateToday)+15,IF(Pricetype1=1,1,0),0))),G245)))</f>
        <v xml:space="preserve"> </v>
      </c>
      <c r="Q245" s="250" t="str">
        <f>IF($A245="N/A"," ",IF(Pricetype1=2,MAX(H245,0),IF(OR(Pricetype1=1,Pricetype1=4),IF(H245=0,0,(_xll.EURO(H245,Strikeprice1,0,0,($AK245+IF(Smile=TRUE,VLOOKUP(MAX(-5,Strikeprice1-H245),Volsmile,2),0)),($A245-DateToday)+15,IF(Pricetype1=1,1,0),0))),H245)))</f>
        <v xml:space="preserve"> </v>
      </c>
      <c r="R245" s="250" t="str">
        <f>IF($A245="N/A"," ",IF(Pricetype1=2,MAX(I245,0),IF(OR(Pricetype1=1,Pricetype1=4),IF(I245=0,0,(_xll.EURO(I245,Strikeprice1,0,0,($AK245+IF(Smile=TRUE,VLOOKUP(MAX(-5,Strikeprice1-I245),Volsmile,2),0)),($A245-DateToday)+15,IF(Pricetype1=1,1,0),0))),I245)))</f>
        <v xml:space="preserve"> </v>
      </c>
      <c r="S245" s="250" t="str">
        <f>IF($A245="N/A"," ",IF(Pricetype1=2,MAX(J245,0),IF(OR(Pricetype1=1,Pricetype1=4),IF(J245=0,0,(_xll.EURO(J245,Strikeprice1,0,0,($AK245+IF(Smile=TRUE,VLOOKUP(MAX(-5,Strikeprice1-J245),Volsmile,2),0)),($A245-DateToday)+15,IF(Pricetype1=1,1,0),0))),J245)))</f>
        <v xml:space="preserve"> </v>
      </c>
      <c r="T245" s="250" t="str">
        <f>IF($A245="N/A"," ",IF(Pricetype1=2,MAX(K245,0),IF(OR(Pricetype1=1,Pricetype1=4),IF(K245=0,0,(_xll.EURO(K245,Strikeprice1,0,0,($AK245+IF(Smile=TRUE,VLOOKUP(MAX(-5,Strikeprice1-K245),Volsmile,2),0)),($A245-DateToday)+15,IF(Pricetype1=1,1,0),0))),K245)))</f>
        <v xml:space="preserve"> </v>
      </c>
      <c r="U245" s="177" t="str">
        <f t="shared" si="93"/>
        <v xml:space="preserve"> </v>
      </c>
      <c r="V245" s="178" t="str">
        <f t="shared" si="107"/>
        <v xml:space="preserve"> </v>
      </c>
      <c r="W245" s="178" t="str">
        <f t="shared" si="108"/>
        <v xml:space="preserve"> </v>
      </c>
      <c r="X245" s="178" t="str">
        <f t="shared" si="109"/>
        <v xml:space="preserve"> </v>
      </c>
      <c r="Y245" s="178" t="str">
        <f t="shared" si="110"/>
        <v xml:space="preserve"> </v>
      </c>
      <c r="Z245" s="178" t="str">
        <f t="shared" si="111"/>
        <v xml:space="preserve"> </v>
      </c>
      <c r="AA245" s="178" t="str">
        <f t="shared" si="112"/>
        <v xml:space="preserve"> </v>
      </c>
      <c r="AB245" s="178" t="str">
        <f t="shared" si="113"/>
        <v xml:space="preserve"> </v>
      </c>
      <c r="AC245" s="178" t="str">
        <f t="shared" si="114"/>
        <v xml:space="preserve"> </v>
      </c>
      <c r="AD245" s="178" t="str">
        <f t="shared" si="115"/>
        <v xml:space="preserve"> </v>
      </c>
      <c r="AE245" s="178" t="str">
        <f t="shared" si="116"/>
        <v xml:space="preserve"> </v>
      </c>
      <c r="AF245" s="224" t="str">
        <f t="shared" si="117"/>
        <v xml:space="preserve"> </v>
      </c>
      <c r="AG245" s="224" t="str">
        <f t="shared" si="118"/>
        <v xml:space="preserve"> </v>
      </c>
      <c r="AH245" s="224" t="str">
        <f t="shared" si="119"/>
        <v xml:space="preserve"> </v>
      </c>
      <c r="AI245" s="224" t="str">
        <f t="shared" si="94"/>
        <v xml:space="preserve"> </v>
      </c>
      <c r="AJ245" s="224" t="str">
        <f t="shared" si="95"/>
        <v xml:space="preserve"> </v>
      </c>
      <c r="AK245" s="224" t="str">
        <f t="shared" si="120"/>
        <v xml:space="preserve"> </v>
      </c>
      <c r="AL245" s="224" t="str">
        <f>IF($A245="N/A"," ",IF(PV=1,0,'Pricing Inputs1'!R278))</f>
        <v xml:space="preserve"> </v>
      </c>
      <c r="AM245" s="313" t="str">
        <f t="shared" si="96"/>
        <v xml:space="preserve"> </v>
      </c>
      <c r="BQ245" t="str">
        <f t="shared" si="121"/>
        <v xml:space="preserve"> </v>
      </c>
      <c r="BR245" t="str">
        <f t="shared" si="122"/>
        <v xml:space="preserve"> </v>
      </c>
      <c r="BS245" t="str">
        <f t="shared" si="123"/>
        <v xml:space="preserve"> </v>
      </c>
    </row>
    <row r="246" spans="1:71" x14ac:dyDescent="0.2">
      <c r="A246" s="253" t="str">
        <f>IF(A245="N/A","N/A",IF(EDATE(A245,1)&gt;Inputs!$M$5,"N/A",EDATE(A245,1)))</f>
        <v>N/A</v>
      </c>
      <c r="B246" s="324" t="str">
        <f t="shared" si="97"/>
        <v xml:space="preserve"> </v>
      </c>
      <c r="C246" s="433" t="str">
        <f t="shared" si="98"/>
        <v xml:space="preserve"> </v>
      </c>
      <c r="D246" s="172" t="str">
        <f t="shared" si="99"/>
        <v xml:space="preserve"> </v>
      </c>
      <c r="E246" s="172" t="str">
        <f t="shared" si="100"/>
        <v xml:space="preserve"> </v>
      </c>
      <c r="F246" s="172" t="str">
        <f t="shared" si="101"/>
        <v xml:space="preserve"> </v>
      </c>
      <c r="G246" s="172" t="str">
        <f t="shared" si="102"/>
        <v xml:space="preserve"> </v>
      </c>
      <c r="H246" s="172" t="str">
        <f t="shared" si="103"/>
        <v xml:space="preserve"> </v>
      </c>
      <c r="I246" s="172" t="str">
        <f t="shared" si="104"/>
        <v xml:space="preserve"> </v>
      </c>
      <c r="J246" s="172" t="str">
        <f t="shared" si="105"/>
        <v xml:space="preserve"> </v>
      </c>
      <c r="K246" s="172" t="str">
        <f t="shared" si="106"/>
        <v xml:space="preserve"> </v>
      </c>
      <c r="L246" s="250" t="str">
        <f>IF($A246="N/A"," ",IF(Pricetype1=2,MAX(C246,0),IF(OR(Pricetype1=1,Pricetype1=4),IF(C246=0,0,(_xll.EURO(C246,Strikeprice1,0,0,($AH246+IF(Smile=TRUE,VLOOKUP(MAX(-5,Strikeprice1-C246),Volsmile,2),0)),($A246-DateToday)+15,IF(Pricetype1=1,1,0),0))),C246)))</f>
        <v xml:space="preserve"> </v>
      </c>
      <c r="M246" s="250" t="str">
        <f>IF($A246="N/A"," ",IF(Pricetype1=2,MAX(D246,0),IF(OR(Pricetype1=1,Pricetype1=4),IF(D246=0,0,(_xll.EURO(D246,Strikeprice1,0,0,($AH246+IF(Smile=TRUE,VLOOKUP(MAX(-5,Strikeprice1-D246),Volsmile,2),0)),($A246-DateToday)+15,IF(Pricetype1=1,1,0),0))),D246)))</f>
        <v xml:space="preserve"> </v>
      </c>
      <c r="N246" s="250" t="str">
        <f>IF($A246="N/A"," ",IF(Pricetype1=2,MAX(E246,0),IF(OR(Pricetype1=1,Pricetype1=4),IF(E246=0,0,(_xll.EURO(E246,Strikeprice1,0,0,($AK246+IF(Smile=TRUE,VLOOKUP(MAX(-5,Strikeprice1-E246),Volsmile,2),0)),($A246-DateToday)+15,IF(Pricetype1=1,1,0),0))),E246)))</f>
        <v xml:space="preserve"> </v>
      </c>
      <c r="O246" s="250" t="str">
        <f>IF($A246="N/A"," ",IF(Pricetype1=2,MAX(F246,0),IF(OR(Pricetype1=1,Pricetype1=4),IF(F246=0,0,(_xll.EURO(F246,Strikeprice1,0,0,($AK246+IF(Smile=TRUE,VLOOKUP(MAX(-5,Strikeprice1-F246),Volsmile,2),0)),($A246-DateToday)+15,IF(Pricetype1=1,1,0),0))),F246)))</f>
        <v xml:space="preserve"> </v>
      </c>
      <c r="P246" s="250" t="str">
        <f>IF($A246="N/A"," ",IF(Pricetype1=2,MAX(G246,0),IF(OR(Pricetype1=1,Pricetype1=4),IF(G246=0,0,(_xll.EURO(G246,Strikeprice1,0,0,($AK246+IF(Smile=TRUE,VLOOKUP(MAX(-5,Strikeprice1-G246),Volsmile,2),0)),($A246-DateToday)+15,IF(Pricetype1=1,1,0),0))),G246)))</f>
        <v xml:space="preserve"> </v>
      </c>
      <c r="Q246" s="250" t="str">
        <f>IF($A246="N/A"," ",IF(Pricetype1=2,MAX(H246,0),IF(OR(Pricetype1=1,Pricetype1=4),IF(H246=0,0,(_xll.EURO(H246,Strikeprice1,0,0,($AK246+IF(Smile=TRUE,VLOOKUP(MAX(-5,Strikeprice1-H246),Volsmile,2),0)),($A246-DateToday)+15,IF(Pricetype1=1,1,0),0))),H246)))</f>
        <v xml:space="preserve"> </v>
      </c>
      <c r="R246" s="250" t="str">
        <f>IF($A246="N/A"," ",IF(Pricetype1=2,MAX(I246,0),IF(OR(Pricetype1=1,Pricetype1=4),IF(I246=0,0,(_xll.EURO(I246,Strikeprice1,0,0,($AK246+IF(Smile=TRUE,VLOOKUP(MAX(-5,Strikeprice1-I246),Volsmile,2),0)),($A246-DateToday)+15,IF(Pricetype1=1,1,0),0))),I246)))</f>
        <v xml:space="preserve"> </v>
      </c>
      <c r="S246" s="250" t="str">
        <f>IF($A246="N/A"," ",IF(Pricetype1=2,MAX(J246,0),IF(OR(Pricetype1=1,Pricetype1=4),IF(J246=0,0,(_xll.EURO(J246,Strikeprice1,0,0,($AK246+IF(Smile=TRUE,VLOOKUP(MAX(-5,Strikeprice1-J246),Volsmile,2),0)),($A246-DateToday)+15,IF(Pricetype1=1,1,0),0))),J246)))</f>
        <v xml:space="preserve"> </v>
      </c>
      <c r="T246" s="250" t="str">
        <f>IF($A246="N/A"," ",IF(Pricetype1=2,MAX(K246,0),IF(OR(Pricetype1=1,Pricetype1=4),IF(K246=0,0,(_xll.EURO(K246,Strikeprice1,0,0,($AK246+IF(Smile=TRUE,VLOOKUP(MAX(-5,Strikeprice1-K246),Volsmile,2),0)),($A246-DateToday)+15,IF(Pricetype1=1,1,0),0))),K246)))</f>
        <v xml:space="preserve"> </v>
      </c>
      <c r="U246" s="177" t="str">
        <f t="shared" si="93"/>
        <v xml:space="preserve"> </v>
      </c>
      <c r="V246" s="178" t="str">
        <f t="shared" si="107"/>
        <v xml:space="preserve"> </v>
      </c>
      <c r="W246" s="178" t="str">
        <f t="shared" si="108"/>
        <v xml:space="preserve"> </v>
      </c>
      <c r="X246" s="178" t="str">
        <f t="shared" si="109"/>
        <v xml:space="preserve"> </v>
      </c>
      <c r="Y246" s="178" t="str">
        <f t="shared" si="110"/>
        <v xml:space="preserve"> </v>
      </c>
      <c r="Z246" s="178" t="str">
        <f t="shared" si="111"/>
        <v xml:space="preserve"> </v>
      </c>
      <c r="AA246" s="178" t="str">
        <f t="shared" si="112"/>
        <v xml:space="preserve"> </v>
      </c>
      <c r="AB246" s="178" t="str">
        <f t="shared" si="113"/>
        <v xml:space="preserve"> </v>
      </c>
      <c r="AC246" s="178" t="str">
        <f t="shared" si="114"/>
        <v xml:space="preserve"> </v>
      </c>
      <c r="AD246" s="178" t="str">
        <f t="shared" si="115"/>
        <v xml:space="preserve"> </v>
      </c>
      <c r="AE246" s="178" t="str">
        <f t="shared" si="116"/>
        <v xml:space="preserve"> </v>
      </c>
      <c r="AF246" s="224" t="str">
        <f t="shared" si="117"/>
        <v xml:space="preserve"> </v>
      </c>
      <c r="AG246" s="224" t="str">
        <f t="shared" si="118"/>
        <v xml:space="preserve"> </v>
      </c>
      <c r="AH246" s="224" t="str">
        <f t="shared" si="119"/>
        <v xml:space="preserve"> </v>
      </c>
      <c r="AI246" s="224" t="str">
        <f t="shared" si="94"/>
        <v xml:space="preserve"> </v>
      </c>
      <c r="AJ246" s="224" t="str">
        <f t="shared" si="95"/>
        <v xml:space="preserve"> </v>
      </c>
      <c r="AK246" s="224" t="str">
        <f t="shared" si="120"/>
        <v xml:space="preserve"> </v>
      </c>
      <c r="AL246" s="224" t="str">
        <f>IF($A246="N/A"," ",IF(PV=1,0,'Pricing Inputs1'!R279))</f>
        <v xml:space="preserve"> </v>
      </c>
      <c r="AM246" s="313" t="str">
        <f t="shared" si="96"/>
        <v xml:space="preserve"> </v>
      </c>
      <c r="BQ246" t="str">
        <f t="shared" si="121"/>
        <v xml:space="preserve"> </v>
      </c>
      <c r="BR246" t="str">
        <f t="shared" si="122"/>
        <v xml:space="preserve"> </v>
      </c>
      <c r="BS246" t="str">
        <f t="shared" si="123"/>
        <v xml:space="preserve"> </v>
      </c>
    </row>
    <row r="247" spans="1:71" x14ac:dyDescent="0.2">
      <c r="A247" s="253" t="str">
        <f>IF(A246="N/A","N/A",IF(EDATE(A246,1)&gt;Inputs!$M$5,"N/A",EDATE(A246,1)))</f>
        <v>N/A</v>
      </c>
      <c r="B247" s="324" t="str">
        <f t="shared" si="97"/>
        <v xml:space="preserve"> </v>
      </c>
      <c r="C247" s="433" t="str">
        <f t="shared" si="98"/>
        <v xml:space="preserve"> </v>
      </c>
      <c r="D247" s="172" t="str">
        <f t="shared" si="99"/>
        <v xml:space="preserve"> </v>
      </c>
      <c r="E247" s="172" t="str">
        <f t="shared" si="100"/>
        <v xml:space="preserve"> </v>
      </c>
      <c r="F247" s="172" t="str">
        <f t="shared" si="101"/>
        <v xml:space="preserve"> </v>
      </c>
      <c r="G247" s="172" t="str">
        <f t="shared" si="102"/>
        <v xml:space="preserve"> </v>
      </c>
      <c r="H247" s="172" t="str">
        <f t="shared" si="103"/>
        <v xml:space="preserve"> </v>
      </c>
      <c r="I247" s="172" t="str">
        <f t="shared" si="104"/>
        <v xml:space="preserve"> </v>
      </c>
      <c r="J247" s="172" t="str">
        <f t="shared" si="105"/>
        <v xml:space="preserve"> </v>
      </c>
      <c r="K247" s="172" t="str">
        <f t="shared" si="106"/>
        <v xml:space="preserve"> </v>
      </c>
      <c r="L247" s="250" t="str">
        <f>IF($A247="N/A"," ",IF(Pricetype1=2,MAX(C247,0),IF(OR(Pricetype1=1,Pricetype1=4),IF(C247=0,0,(_xll.EURO(C247,Strikeprice1,0,0,($AH247+IF(Smile=TRUE,VLOOKUP(MAX(-5,Strikeprice1-C247),Volsmile,2),0)),($A247-DateToday)+15,IF(Pricetype1=1,1,0),0))),C247)))</f>
        <v xml:space="preserve"> </v>
      </c>
      <c r="M247" s="250" t="str">
        <f>IF($A247="N/A"," ",IF(Pricetype1=2,MAX(D247,0),IF(OR(Pricetype1=1,Pricetype1=4),IF(D247=0,0,(_xll.EURO(D247,Strikeprice1,0,0,($AH247+IF(Smile=TRUE,VLOOKUP(MAX(-5,Strikeprice1-D247),Volsmile,2),0)),($A247-DateToday)+15,IF(Pricetype1=1,1,0),0))),D247)))</f>
        <v xml:space="preserve"> </v>
      </c>
      <c r="N247" s="250" t="str">
        <f>IF($A247="N/A"," ",IF(Pricetype1=2,MAX(E247,0),IF(OR(Pricetype1=1,Pricetype1=4),IF(E247=0,0,(_xll.EURO(E247,Strikeprice1,0,0,($AK247+IF(Smile=TRUE,VLOOKUP(MAX(-5,Strikeprice1-E247),Volsmile,2),0)),($A247-DateToday)+15,IF(Pricetype1=1,1,0),0))),E247)))</f>
        <v xml:space="preserve"> </v>
      </c>
      <c r="O247" s="250" t="str">
        <f>IF($A247="N/A"," ",IF(Pricetype1=2,MAX(F247,0),IF(OR(Pricetype1=1,Pricetype1=4),IF(F247=0,0,(_xll.EURO(F247,Strikeprice1,0,0,($AK247+IF(Smile=TRUE,VLOOKUP(MAX(-5,Strikeprice1-F247),Volsmile,2),0)),($A247-DateToday)+15,IF(Pricetype1=1,1,0),0))),F247)))</f>
        <v xml:space="preserve"> </v>
      </c>
      <c r="P247" s="250" t="str">
        <f>IF($A247="N/A"," ",IF(Pricetype1=2,MAX(G247,0),IF(OR(Pricetype1=1,Pricetype1=4),IF(G247=0,0,(_xll.EURO(G247,Strikeprice1,0,0,($AK247+IF(Smile=TRUE,VLOOKUP(MAX(-5,Strikeprice1-G247),Volsmile,2),0)),($A247-DateToday)+15,IF(Pricetype1=1,1,0),0))),G247)))</f>
        <v xml:space="preserve"> </v>
      </c>
      <c r="Q247" s="250" t="str">
        <f>IF($A247="N/A"," ",IF(Pricetype1=2,MAX(H247,0),IF(OR(Pricetype1=1,Pricetype1=4),IF(H247=0,0,(_xll.EURO(H247,Strikeprice1,0,0,($AK247+IF(Smile=TRUE,VLOOKUP(MAX(-5,Strikeprice1-H247),Volsmile,2),0)),($A247-DateToday)+15,IF(Pricetype1=1,1,0),0))),H247)))</f>
        <v xml:space="preserve"> </v>
      </c>
      <c r="R247" s="250" t="str">
        <f>IF($A247="N/A"," ",IF(Pricetype1=2,MAX(I247,0),IF(OR(Pricetype1=1,Pricetype1=4),IF(I247=0,0,(_xll.EURO(I247,Strikeprice1,0,0,($AK247+IF(Smile=TRUE,VLOOKUP(MAX(-5,Strikeprice1-I247),Volsmile,2),0)),($A247-DateToday)+15,IF(Pricetype1=1,1,0),0))),I247)))</f>
        <v xml:space="preserve"> </v>
      </c>
      <c r="S247" s="250" t="str">
        <f>IF($A247="N/A"," ",IF(Pricetype1=2,MAX(J247,0),IF(OR(Pricetype1=1,Pricetype1=4),IF(J247=0,0,(_xll.EURO(J247,Strikeprice1,0,0,($AK247+IF(Smile=TRUE,VLOOKUP(MAX(-5,Strikeprice1-J247),Volsmile,2),0)),($A247-DateToday)+15,IF(Pricetype1=1,1,0),0))),J247)))</f>
        <v xml:space="preserve"> </v>
      </c>
      <c r="T247" s="250" t="str">
        <f>IF($A247="N/A"," ",IF(Pricetype1=2,MAX(K247,0),IF(OR(Pricetype1=1,Pricetype1=4),IF(K247=0,0,(_xll.EURO(K247,Strikeprice1,0,0,($AK247+IF(Smile=TRUE,VLOOKUP(MAX(-5,Strikeprice1-K247),Volsmile,2),0)),($A247-DateToday)+15,IF(Pricetype1=1,1,0),0))),K247)))</f>
        <v xml:space="preserve"> </v>
      </c>
      <c r="U247" s="177" t="str">
        <f t="shared" si="93"/>
        <v xml:space="preserve"> </v>
      </c>
      <c r="V247" s="178" t="str">
        <f t="shared" si="107"/>
        <v xml:space="preserve"> </v>
      </c>
      <c r="W247" s="178" t="str">
        <f t="shared" si="108"/>
        <v xml:space="preserve"> </v>
      </c>
      <c r="X247" s="178" t="str">
        <f t="shared" si="109"/>
        <v xml:space="preserve"> </v>
      </c>
      <c r="Y247" s="178" t="str">
        <f t="shared" si="110"/>
        <v xml:space="preserve"> </v>
      </c>
      <c r="Z247" s="178" t="str">
        <f t="shared" si="111"/>
        <v xml:space="preserve"> </v>
      </c>
      <c r="AA247" s="178" t="str">
        <f t="shared" si="112"/>
        <v xml:space="preserve"> </v>
      </c>
      <c r="AB247" s="178" t="str">
        <f t="shared" si="113"/>
        <v xml:space="preserve"> </v>
      </c>
      <c r="AC247" s="178" t="str">
        <f t="shared" si="114"/>
        <v xml:space="preserve"> </v>
      </c>
      <c r="AD247" s="178" t="str">
        <f t="shared" si="115"/>
        <v xml:space="preserve"> </v>
      </c>
      <c r="AE247" s="178" t="str">
        <f t="shared" si="116"/>
        <v xml:space="preserve"> </v>
      </c>
      <c r="AF247" s="224" t="str">
        <f t="shared" si="117"/>
        <v xml:space="preserve"> </v>
      </c>
      <c r="AG247" s="224" t="str">
        <f t="shared" si="118"/>
        <v xml:space="preserve"> </v>
      </c>
      <c r="AH247" s="224" t="str">
        <f t="shared" si="119"/>
        <v xml:space="preserve"> </v>
      </c>
      <c r="AI247" s="224" t="str">
        <f t="shared" si="94"/>
        <v xml:space="preserve"> </v>
      </c>
      <c r="AJ247" s="224" t="str">
        <f t="shared" si="95"/>
        <v xml:space="preserve"> </v>
      </c>
      <c r="AK247" s="224" t="str">
        <f t="shared" si="120"/>
        <v xml:space="preserve"> </v>
      </c>
      <c r="AL247" s="224" t="str">
        <f>IF($A247="N/A"," ",IF(PV=1,0,'Pricing Inputs1'!R280))</f>
        <v xml:space="preserve"> </v>
      </c>
      <c r="AM247" s="313" t="str">
        <f t="shared" si="96"/>
        <v xml:space="preserve"> </v>
      </c>
      <c r="BQ247" t="str">
        <f t="shared" si="121"/>
        <v xml:space="preserve"> </v>
      </c>
      <c r="BR247" t="str">
        <f t="shared" si="122"/>
        <v xml:space="preserve"> </v>
      </c>
      <c r="BS247" t="str">
        <f t="shared" si="123"/>
        <v xml:space="preserve"> </v>
      </c>
    </row>
    <row r="248" spans="1:71" x14ac:dyDescent="0.2">
      <c r="A248" s="253" t="str">
        <f>IF(A247="N/A","N/A",IF(EDATE(A247,1)&gt;Inputs!$M$5,"N/A",EDATE(A247,1)))</f>
        <v>N/A</v>
      </c>
      <c r="B248" s="324" t="str">
        <f t="shared" si="97"/>
        <v xml:space="preserve"> </v>
      </c>
      <c r="C248" s="433" t="str">
        <f t="shared" si="98"/>
        <v xml:space="preserve"> </v>
      </c>
      <c r="D248" s="172" t="str">
        <f t="shared" si="99"/>
        <v xml:space="preserve"> </v>
      </c>
      <c r="E248" s="172" t="str">
        <f t="shared" si="100"/>
        <v xml:space="preserve"> </v>
      </c>
      <c r="F248" s="172" t="str">
        <f t="shared" si="101"/>
        <v xml:space="preserve"> </v>
      </c>
      <c r="G248" s="172" t="str">
        <f t="shared" si="102"/>
        <v xml:space="preserve"> </v>
      </c>
      <c r="H248" s="172" t="str">
        <f t="shared" si="103"/>
        <v xml:space="preserve"> </v>
      </c>
      <c r="I248" s="172" t="str">
        <f t="shared" si="104"/>
        <v xml:space="preserve"> </v>
      </c>
      <c r="J248" s="172" t="str">
        <f t="shared" si="105"/>
        <v xml:space="preserve"> </v>
      </c>
      <c r="K248" s="172" t="str">
        <f t="shared" si="106"/>
        <v xml:space="preserve"> </v>
      </c>
      <c r="L248" s="250" t="str">
        <f>IF($A248="N/A"," ",IF(Pricetype1=2,MAX(C248,0),IF(OR(Pricetype1=1,Pricetype1=4),IF(C248=0,0,(_xll.EURO(C248,Strikeprice1,0,0,($AH248+IF(Smile=TRUE,VLOOKUP(MAX(-5,Strikeprice1-C248),Volsmile,2),0)),($A248-DateToday)+15,IF(Pricetype1=1,1,0),0))),C248)))</f>
        <v xml:space="preserve"> </v>
      </c>
      <c r="M248" s="250" t="str">
        <f>IF($A248="N/A"," ",IF(Pricetype1=2,MAX(D248,0),IF(OR(Pricetype1=1,Pricetype1=4),IF(D248=0,0,(_xll.EURO(D248,Strikeprice1,0,0,($AH248+IF(Smile=TRUE,VLOOKUP(MAX(-5,Strikeprice1-D248),Volsmile,2),0)),($A248-DateToday)+15,IF(Pricetype1=1,1,0),0))),D248)))</f>
        <v xml:space="preserve"> </v>
      </c>
      <c r="N248" s="250" t="str">
        <f>IF($A248="N/A"," ",IF(Pricetype1=2,MAX(E248,0),IF(OR(Pricetype1=1,Pricetype1=4),IF(E248=0,0,(_xll.EURO(E248,Strikeprice1,0,0,($AK248+IF(Smile=TRUE,VLOOKUP(MAX(-5,Strikeprice1-E248),Volsmile,2),0)),($A248-DateToday)+15,IF(Pricetype1=1,1,0),0))),E248)))</f>
        <v xml:space="preserve"> </v>
      </c>
      <c r="O248" s="250" t="str">
        <f>IF($A248="N/A"," ",IF(Pricetype1=2,MAX(F248,0),IF(OR(Pricetype1=1,Pricetype1=4),IF(F248=0,0,(_xll.EURO(F248,Strikeprice1,0,0,($AK248+IF(Smile=TRUE,VLOOKUP(MAX(-5,Strikeprice1-F248),Volsmile,2),0)),($A248-DateToday)+15,IF(Pricetype1=1,1,0),0))),F248)))</f>
        <v xml:space="preserve"> </v>
      </c>
      <c r="P248" s="250" t="str">
        <f>IF($A248="N/A"," ",IF(Pricetype1=2,MAX(G248,0),IF(OR(Pricetype1=1,Pricetype1=4),IF(G248=0,0,(_xll.EURO(G248,Strikeprice1,0,0,($AK248+IF(Smile=TRUE,VLOOKUP(MAX(-5,Strikeprice1-G248),Volsmile,2),0)),($A248-DateToday)+15,IF(Pricetype1=1,1,0),0))),G248)))</f>
        <v xml:space="preserve"> </v>
      </c>
      <c r="Q248" s="250" t="str">
        <f>IF($A248="N/A"," ",IF(Pricetype1=2,MAX(H248,0),IF(OR(Pricetype1=1,Pricetype1=4),IF(H248=0,0,(_xll.EURO(H248,Strikeprice1,0,0,($AK248+IF(Smile=TRUE,VLOOKUP(MAX(-5,Strikeprice1-H248),Volsmile,2),0)),($A248-DateToday)+15,IF(Pricetype1=1,1,0),0))),H248)))</f>
        <v xml:space="preserve"> </v>
      </c>
      <c r="R248" s="250" t="str">
        <f>IF($A248="N/A"," ",IF(Pricetype1=2,MAX(I248,0),IF(OR(Pricetype1=1,Pricetype1=4),IF(I248=0,0,(_xll.EURO(I248,Strikeprice1,0,0,($AK248+IF(Smile=TRUE,VLOOKUP(MAX(-5,Strikeprice1-I248),Volsmile,2),0)),($A248-DateToday)+15,IF(Pricetype1=1,1,0),0))),I248)))</f>
        <v xml:space="preserve"> </v>
      </c>
      <c r="S248" s="250" t="str">
        <f>IF($A248="N/A"," ",IF(Pricetype1=2,MAX(J248,0),IF(OR(Pricetype1=1,Pricetype1=4),IF(J248=0,0,(_xll.EURO(J248,Strikeprice1,0,0,($AK248+IF(Smile=TRUE,VLOOKUP(MAX(-5,Strikeprice1-J248),Volsmile,2),0)),($A248-DateToday)+15,IF(Pricetype1=1,1,0),0))),J248)))</f>
        <v xml:space="preserve"> </v>
      </c>
      <c r="T248" s="250" t="str">
        <f>IF($A248="N/A"," ",IF(Pricetype1=2,MAX(K248,0),IF(OR(Pricetype1=1,Pricetype1=4),IF(K248=0,0,(_xll.EURO(K248,Strikeprice1,0,0,($AK248+IF(Smile=TRUE,VLOOKUP(MAX(-5,Strikeprice1-K248),Volsmile,2),0)),($A248-DateToday)+15,IF(Pricetype1=1,1,0),0))),K248)))</f>
        <v xml:space="preserve"> </v>
      </c>
      <c r="U248" s="177" t="str">
        <f t="shared" si="93"/>
        <v xml:space="preserve"> </v>
      </c>
      <c r="V248" s="178" t="str">
        <f t="shared" si="107"/>
        <v xml:space="preserve"> </v>
      </c>
      <c r="W248" s="178" t="str">
        <f t="shared" si="108"/>
        <v xml:space="preserve"> </v>
      </c>
      <c r="X248" s="178" t="str">
        <f t="shared" si="109"/>
        <v xml:space="preserve"> </v>
      </c>
      <c r="Y248" s="178" t="str">
        <f t="shared" si="110"/>
        <v xml:space="preserve"> </v>
      </c>
      <c r="Z248" s="178" t="str">
        <f t="shared" si="111"/>
        <v xml:space="preserve"> </v>
      </c>
      <c r="AA248" s="178" t="str">
        <f t="shared" si="112"/>
        <v xml:space="preserve"> </v>
      </c>
      <c r="AB248" s="178" t="str">
        <f t="shared" si="113"/>
        <v xml:space="preserve"> </v>
      </c>
      <c r="AC248" s="178" t="str">
        <f t="shared" si="114"/>
        <v xml:space="preserve"> </v>
      </c>
      <c r="AD248" s="178" t="str">
        <f t="shared" si="115"/>
        <v xml:space="preserve"> </v>
      </c>
      <c r="AE248" s="178" t="str">
        <f t="shared" si="116"/>
        <v xml:space="preserve"> </v>
      </c>
      <c r="AF248" s="224" t="str">
        <f t="shared" si="117"/>
        <v xml:space="preserve"> </v>
      </c>
      <c r="AG248" s="224" t="str">
        <f t="shared" si="118"/>
        <v xml:space="preserve"> </v>
      </c>
      <c r="AH248" s="224" t="str">
        <f t="shared" si="119"/>
        <v xml:space="preserve"> </v>
      </c>
      <c r="AI248" s="224" t="str">
        <f t="shared" si="94"/>
        <v xml:space="preserve"> </v>
      </c>
      <c r="AJ248" s="224" t="str">
        <f t="shared" si="95"/>
        <v xml:space="preserve"> </v>
      </c>
      <c r="AK248" s="224" t="str">
        <f t="shared" si="120"/>
        <v xml:space="preserve"> </v>
      </c>
      <c r="AL248" s="224" t="str">
        <f>IF($A248="N/A"," ",IF(PV=1,0,'Pricing Inputs1'!R281))</f>
        <v xml:space="preserve"> </v>
      </c>
      <c r="AM248" s="313" t="str">
        <f t="shared" si="96"/>
        <v xml:space="preserve"> </v>
      </c>
      <c r="BQ248" t="str">
        <f t="shared" si="121"/>
        <v xml:space="preserve"> </v>
      </c>
      <c r="BR248" t="str">
        <f t="shared" si="122"/>
        <v xml:space="preserve"> </v>
      </c>
      <c r="BS248" t="str">
        <f t="shared" si="123"/>
        <v xml:space="preserve"> </v>
      </c>
    </row>
    <row r="249" spans="1:71" x14ac:dyDescent="0.2">
      <c r="A249" s="253" t="str">
        <f>IF(A248="N/A","N/A",IF(EDATE(A248,1)&gt;Inputs!$M$5,"N/A",EDATE(A248,1)))</f>
        <v>N/A</v>
      </c>
      <c r="B249" s="324" t="str">
        <f t="shared" si="97"/>
        <v xml:space="preserve"> </v>
      </c>
      <c r="C249" s="433" t="str">
        <f t="shared" si="98"/>
        <v xml:space="preserve"> </v>
      </c>
      <c r="D249" s="172" t="str">
        <f t="shared" si="99"/>
        <v xml:space="preserve"> </v>
      </c>
      <c r="E249" s="172" t="str">
        <f t="shared" si="100"/>
        <v xml:space="preserve"> </v>
      </c>
      <c r="F249" s="172" t="str">
        <f t="shared" si="101"/>
        <v xml:space="preserve"> </v>
      </c>
      <c r="G249" s="172" t="str">
        <f t="shared" si="102"/>
        <v xml:space="preserve"> </v>
      </c>
      <c r="H249" s="172" t="str">
        <f t="shared" si="103"/>
        <v xml:space="preserve"> </v>
      </c>
      <c r="I249" s="172" t="str">
        <f t="shared" si="104"/>
        <v xml:space="preserve"> </v>
      </c>
      <c r="J249" s="172" t="str">
        <f t="shared" si="105"/>
        <v xml:space="preserve"> </v>
      </c>
      <c r="K249" s="172" t="str">
        <f t="shared" si="106"/>
        <v xml:space="preserve"> </v>
      </c>
      <c r="L249" s="250" t="str">
        <f>IF($A249="N/A"," ",IF(Pricetype1=2,MAX(C249,0),IF(OR(Pricetype1=1,Pricetype1=4),IF(C249=0,0,(_xll.EURO(C249,Strikeprice1,0,0,($AH249+IF(Smile=TRUE,VLOOKUP(MAX(-5,Strikeprice1-C249),Volsmile,2),0)),($A249-DateToday)+15,IF(Pricetype1=1,1,0),0))),C249)))</f>
        <v xml:space="preserve"> </v>
      </c>
      <c r="M249" s="250" t="str">
        <f>IF($A249="N/A"," ",IF(Pricetype1=2,MAX(D249,0),IF(OR(Pricetype1=1,Pricetype1=4),IF(D249=0,0,(_xll.EURO(D249,Strikeprice1,0,0,($AH249+IF(Smile=TRUE,VLOOKUP(MAX(-5,Strikeprice1-D249),Volsmile,2),0)),($A249-DateToday)+15,IF(Pricetype1=1,1,0),0))),D249)))</f>
        <v xml:space="preserve"> </v>
      </c>
      <c r="N249" s="250" t="str">
        <f>IF($A249="N/A"," ",IF(Pricetype1=2,MAX(E249,0),IF(OR(Pricetype1=1,Pricetype1=4),IF(E249=0,0,(_xll.EURO(E249,Strikeprice1,0,0,($AK249+IF(Smile=TRUE,VLOOKUP(MAX(-5,Strikeprice1-E249),Volsmile,2),0)),($A249-DateToday)+15,IF(Pricetype1=1,1,0),0))),E249)))</f>
        <v xml:space="preserve"> </v>
      </c>
      <c r="O249" s="250" t="str">
        <f>IF($A249="N/A"," ",IF(Pricetype1=2,MAX(F249,0),IF(OR(Pricetype1=1,Pricetype1=4),IF(F249=0,0,(_xll.EURO(F249,Strikeprice1,0,0,($AK249+IF(Smile=TRUE,VLOOKUP(MAX(-5,Strikeprice1-F249),Volsmile,2),0)),($A249-DateToday)+15,IF(Pricetype1=1,1,0),0))),F249)))</f>
        <v xml:space="preserve"> </v>
      </c>
      <c r="P249" s="250" t="str">
        <f>IF($A249="N/A"," ",IF(Pricetype1=2,MAX(G249,0),IF(OR(Pricetype1=1,Pricetype1=4),IF(G249=0,0,(_xll.EURO(G249,Strikeprice1,0,0,($AK249+IF(Smile=TRUE,VLOOKUP(MAX(-5,Strikeprice1-G249),Volsmile,2),0)),($A249-DateToday)+15,IF(Pricetype1=1,1,0),0))),G249)))</f>
        <v xml:space="preserve"> </v>
      </c>
      <c r="Q249" s="250" t="str">
        <f>IF($A249="N/A"," ",IF(Pricetype1=2,MAX(H249,0),IF(OR(Pricetype1=1,Pricetype1=4),IF(H249=0,0,(_xll.EURO(H249,Strikeprice1,0,0,($AK249+IF(Smile=TRUE,VLOOKUP(MAX(-5,Strikeprice1-H249),Volsmile,2),0)),($A249-DateToday)+15,IF(Pricetype1=1,1,0),0))),H249)))</f>
        <v xml:space="preserve"> </v>
      </c>
      <c r="R249" s="250" t="str">
        <f>IF($A249="N/A"," ",IF(Pricetype1=2,MAX(I249,0),IF(OR(Pricetype1=1,Pricetype1=4),IF(I249=0,0,(_xll.EURO(I249,Strikeprice1,0,0,($AK249+IF(Smile=TRUE,VLOOKUP(MAX(-5,Strikeprice1-I249),Volsmile,2),0)),($A249-DateToday)+15,IF(Pricetype1=1,1,0),0))),I249)))</f>
        <v xml:space="preserve"> </v>
      </c>
      <c r="S249" s="250" t="str">
        <f>IF($A249="N/A"," ",IF(Pricetype1=2,MAX(J249,0),IF(OR(Pricetype1=1,Pricetype1=4),IF(J249=0,0,(_xll.EURO(J249,Strikeprice1,0,0,($AK249+IF(Smile=TRUE,VLOOKUP(MAX(-5,Strikeprice1-J249),Volsmile,2),0)),($A249-DateToday)+15,IF(Pricetype1=1,1,0),0))),J249)))</f>
        <v xml:space="preserve"> </v>
      </c>
      <c r="T249" s="250" t="str">
        <f>IF($A249="N/A"," ",IF(Pricetype1=2,MAX(K249,0),IF(OR(Pricetype1=1,Pricetype1=4),IF(K249=0,0,(_xll.EURO(K249,Strikeprice1,0,0,($AK249+IF(Smile=TRUE,VLOOKUP(MAX(-5,Strikeprice1-K249),Volsmile,2),0)),($A249-DateToday)+15,IF(Pricetype1=1,1,0),0))),K249)))</f>
        <v xml:space="preserve"> </v>
      </c>
      <c r="U249" s="177" t="str">
        <f t="shared" si="93"/>
        <v xml:space="preserve"> </v>
      </c>
      <c r="V249" s="178" t="str">
        <f t="shared" si="107"/>
        <v xml:space="preserve"> </v>
      </c>
      <c r="W249" s="178" t="str">
        <f t="shared" si="108"/>
        <v xml:space="preserve"> </v>
      </c>
      <c r="X249" s="178" t="str">
        <f t="shared" si="109"/>
        <v xml:space="preserve"> </v>
      </c>
      <c r="Y249" s="178" t="str">
        <f t="shared" si="110"/>
        <v xml:space="preserve"> </v>
      </c>
      <c r="Z249" s="178" t="str">
        <f t="shared" si="111"/>
        <v xml:space="preserve"> </v>
      </c>
      <c r="AA249" s="178" t="str">
        <f t="shared" si="112"/>
        <v xml:space="preserve"> </v>
      </c>
      <c r="AB249" s="178" t="str">
        <f t="shared" si="113"/>
        <v xml:space="preserve"> </v>
      </c>
      <c r="AC249" s="178" t="str">
        <f t="shared" si="114"/>
        <v xml:space="preserve"> </v>
      </c>
      <c r="AD249" s="178" t="str">
        <f t="shared" si="115"/>
        <v xml:space="preserve"> </v>
      </c>
      <c r="AE249" s="178" t="str">
        <f t="shared" si="116"/>
        <v xml:space="preserve"> </v>
      </c>
      <c r="AF249" s="224" t="str">
        <f t="shared" si="117"/>
        <v xml:space="preserve"> </v>
      </c>
      <c r="AG249" s="224" t="str">
        <f t="shared" si="118"/>
        <v xml:space="preserve"> </v>
      </c>
      <c r="AH249" s="224" t="str">
        <f t="shared" si="119"/>
        <v xml:space="preserve"> </v>
      </c>
      <c r="AI249" s="224" t="str">
        <f t="shared" si="94"/>
        <v xml:space="preserve"> </v>
      </c>
      <c r="AJ249" s="224" t="str">
        <f t="shared" si="95"/>
        <v xml:space="preserve"> </v>
      </c>
      <c r="AK249" s="224" t="str">
        <f t="shared" si="120"/>
        <v xml:space="preserve"> </v>
      </c>
      <c r="AL249" s="224" t="str">
        <f>IF($A249="N/A"," ",IF(PV=1,0,'Pricing Inputs1'!R282))</f>
        <v xml:space="preserve"> </v>
      </c>
      <c r="AM249" s="313" t="str">
        <f t="shared" si="96"/>
        <v xml:space="preserve"> </v>
      </c>
      <c r="BQ249" t="str">
        <f t="shared" si="121"/>
        <v xml:space="preserve"> </v>
      </c>
      <c r="BR249" t="str">
        <f t="shared" si="122"/>
        <v xml:space="preserve"> </v>
      </c>
      <c r="BS249" t="str">
        <f t="shared" si="123"/>
        <v xml:space="preserve"> </v>
      </c>
    </row>
    <row r="250" spans="1:71" x14ac:dyDescent="0.2">
      <c r="A250" s="253" t="str">
        <f>IF(A249="N/A","N/A",IF(EDATE(A249,1)&gt;Inputs!$M$5,"N/A",EDATE(A249,1)))</f>
        <v>N/A</v>
      </c>
      <c r="B250" s="324" t="str">
        <f t="shared" si="97"/>
        <v xml:space="preserve"> </v>
      </c>
      <c r="C250" s="433" t="str">
        <f t="shared" si="98"/>
        <v xml:space="preserve"> </v>
      </c>
      <c r="D250" s="172" t="str">
        <f t="shared" si="99"/>
        <v xml:space="preserve"> </v>
      </c>
      <c r="E250" s="172" t="str">
        <f t="shared" si="100"/>
        <v xml:space="preserve"> </v>
      </c>
      <c r="F250" s="172" t="str">
        <f t="shared" si="101"/>
        <v xml:space="preserve"> </v>
      </c>
      <c r="G250" s="172" t="str">
        <f t="shared" si="102"/>
        <v xml:space="preserve"> </v>
      </c>
      <c r="H250" s="172" t="str">
        <f t="shared" si="103"/>
        <v xml:space="preserve"> </v>
      </c>
      <c r="I250" s="172" t="str">
        <f t="shared" si="104"/>
        <v xml:space="preserve"> </v>
      </c>
      <c r="J250" s="172" t="str">
        <f t="shared" si="105"/>
        <v xml:space="preserve"> </v>
      </c>
      <c r="K250" s="172" t="str">
        <f t="shared" si="106"/>
        <v xml:space="preserve"> </v>
      </c>
      <c r="L250" s="250" t="str">
        <f>IF($A250="N/A"," ",IF(Pricetype1=2,MAX(C250,0),IF(OR(Pricetype1=1,Pricetype1=4),IF(C250=0,0,(_xll.EURO(C250,Strikeprice1,0,0,($AH250+IF(Smile=TRUE,VLOOKUP(MAX(-5,Strikeprice1-C250),Volsmile,2),0)),($A250-DateToday)+15,IF(Pricetype1=1,1,0),0))),C250)))</f>
        <v xml:space="preserve"> </v>
      </c>
      <c r="M250" s="250" t="str">
        <f>IF($A250="N/A"," ",IF(Pricetype1=2,MAX(D250,0),IF(OR(Pricetype1=1,Pricetype1=4),IF(D250=0,0,(_xll.EURO(D250,Strikeprice1,0,0,($AH250+IF(Smile=TRUE,VLOOKUP(MAX(-5,Strikeprice1-D250),Volsmile,2),0)),($A250-DateToday)+15,IF(Pricetype1=1,1,0),0))),D250)))</f>
        <v xml:space="preserve"> </v>
      </c>
      <c r="N250" s="250" t="str">
        <f>IF($A250="N/A"," ",IF(Pricetype1=2,MAX(E250,0),IF(OR(Pricetype1=1,Pricetype1=4),IF(E250=0,0,(_xll.EURO(E250,Strikeprice1,0,0,($AK250+IF(Smile=TRUE,VLOOKUP(MAX(-5,Strikeprice1-E250),Volsmile,2),0)),($A250-DateToday)+15,IF(Pricetype1=1,1,0),0))),E250)))</f>
        <v xml:space="preserve"> </v>
      </c>
      <c r="O250" s="250" t="str">
        <f>IF($A250="N/A"," ",IF(Pricetype1=2,MAX(F250,0),IF(OR(Pricetype1=1,Pricetype1=4),IF(F250=0,0,(_xll.EURO(F250,Strikeprice1,0,0,($AK250+IF(Smile=TRUE,VLOOKUP(MAX(-5,Strikeprice1-F250),Volsmile,2),0)),($A250-DateToday)+15,IF(Pricetype1=1,1,0),0))),F250)))</f>
        <v xml:space="preserve"> </v>
      </c>
      <c r="P250" s="250" t="str">
        <f>IF($A250="N/A"," ",IF(Pricetype1=2,MAX(G250,0),IF(OR(Pricetype1=1,Pricetype1=4),IF(G250=0,0,(_xll.EURO(G250,Strikeprice1,0,0,($AK250+IF(Smile=TRUE,VLOOKUP(MAX(-5,Strikeprice1-G250),Volsmile,2),0)),($A250-DateToday)+15,IF(Pricetype1=1,1,0),0))),G250)))</f>
        <v xml:space="preserve"> </v>
      </c>
      <c r="Q250" s="250" t="str">
        <f>IF($A250="N/A"," ",IF(Pricetype1=2,MAX(H250,0),IF(OR(Pricetype1=1,Pricetype1=4),IF(H250=0,0,(_xll.EURO(H250,Strikeprice1,0,0,($AK250+IF(Smile=TRUE,VLOOKUP(MAX(-5,Strikeprice1-H250),Volsmile,2),0)),($A250-DateToday)+15,IF(Pricetype1=1,1,0),0))),H250)))</f>
        <v xml:space="preserve"> </v>
      </c>
      <c r="R250" s="250" t="str">
        <f>IF($A250="N/A"," ",IF(Pricetype1=2,MAX(I250,0),IF(OR(Pricetype1=1,Pricetype1=4),IF(I250=0,0,(_xll.EURO(I250,Strikeprice1,0,0,($AK250+IF(Smile=TRUE,VLOOKUP(MAX(-5,Strikeprice1-I250),Volsmile,2),0)),($A250-DateToday)+15,IF(Pricetype1=1,1,0),0))),I250)))</f>
        <v xml:space="preserve"> </v>
      </c>
      <c r="S250" s="250" t="str">
        <f>IF($A250="N/A"," ",IF(Pricetype1=2,MAX(J250,0),IF(OR(Pricetype1=1,Pricetype1=4),IF(J250=0,0,(_xll.EURO(J250,Strikeprice1,0,0,($AK250+IF(Smile=TRUE,VLOOKUP(MAX(-5,Strikeprice1-J250),Volsmile,2),0)),($A250-DateToday)+15,IF(Pricetype1=1,1,0),0))),J250)))</f>
        <v xml:space="preserve"> </v>
      </c>
      <c r="T250" s="250" t="str">
        <f>IF($A250="N/A"," ",IF(Pricetype1=2,MAX(K250,0),IF(OR(Pricetype1=1,Pricetype1=4),IF(K250=0,0,(_xll.EURO(K250,Strikeprice1,0,0,($AK250+IF(Smile=TRUE,VLOOKUP(MAX(-5,Strikeprice1-K250),Volsmile,2),0)),($A250-DateToday)+15,IF(Pricetype1=1,1,0),0))),K250)))</f>
        <v xml:space="preserve"> </v>
      </c>
      <c r="U250" s="177" t="str">
        <f t="shared" si="93"/>
        <v xml:space="preserve"> </v>
      </c>
      <c r="V250" s="178" t="str">
        <f t="shared" si="107"/>
        <v xml:space="preserve"> </v>
      </c>
      <c r="W250" s="178" t="str">
        <f t="shared" si="108"/>
        <v xml:space="preserve"> </v>
      </c>
      <c r="X250" s="178" t="str">
        <f t="shared" si="109"/>
        <v xml:space="preserve"> </v>
      </c>
      <c r="Y250" s="178" t="str">
        <f t="shared" si="110"/>
        <v xml:space="preserve"> </v>
      </c>
      <c r="Z250" s="178" t="str">
        <f t="shared" si="111"/>
        <v xml:space="preserve"> </v>
      </c>
      <c r="AA250" s="178" t="str">
        <f t="shared" si="112"/>
        <v xml:space="preserve"> </v>
      </c>
      <c r="AB250" s="178" t="str">
        <f t="shared" si="113"/>
        <v xml:space="preserve"> </v>
      </c>
      <c r="AC250" s="178" t="str">
        <f t="shared" si="114"/>
        <v xml:space="preserve"> </v>
      </c>
      <c r="AD250" s="178" t="str">
        <f t="shared" si="115"/>
        <v xml:space="preserve"> </v>
      </c>
      <c r="AE250" s="178" t="str">
        <f t="shared" si="116"/>
        <v xml:space="preserve"> </v>
      </c>
      <c r="AF250" s="224" t="str">
        <f t="shared" si="117"/>
        <v xml:space="preserve"> </v>
      </c>
      <c r="AG250" s="224" t="str">
        <f t="shared" si="118"/>
        <v xml:space="preserve"> </v>
      </c>
      <c r="AH250" s="224" t="str">
        <f t="shared" si="119"/>
        <v xml:space="preserve"> </v>
      </c>
      <c r="AI250" s="224" t="str">
        <f t="shared" si="94"/>
        <v xml:space="preserve"> </v>
      </c>
      <c r="AJ250" s="224" t="str">
        <f t="shared" si="95"/>
        <v xml:space="preserve"> </v>
      </c>
      <c r="AK250" s="224" t="str">
        <f t="shared" si="120"/>
        <v xml:space="preserve"> </v>
      </c>
      <c r="AL250" s="224" t="str">
        <f>IF($A250="N/A"," ",IF(PV=1,0,'Pricing Inputs1'!R283))</f>
        <v xml:space="preserve"> </v>
      </c>
      <c r="AM250" s="313" t="str">
        <f t="shared" si="96"/>
        <v xml:space="preserve"> </v>
      </c>
      <c r="BQ250" t="str">
        <f t="shared" si="121"/>
        <v xml:space="preserve"> </v>
      </c>
      <c r="BR250" t="str">
        <f t="shared" si="122"/>
        <v xml:space="preserve"> </v>
      </c>
      <c r="BS250" t="str">
        <f t="shared" si="123"/>
        <v xml:space="preserve"> </v>
      </c>
    </row>
    <row r="251" spans="1:71" x14ac:dyDescent="0.2">
      <c r="A251" s="253" t="str">
        <f>IF(A250="N/A","N/A",IF(EDATE(A250,1)&gt;Inputs!$M$5,"N/A",EDATE(A250,1)))</f>
        <v>N/A</v>
      </c>
      <c r="B251" s="324" t="str">
        <f t="shared" si="97"/>
        <v xml:space="preserve"> </v>
      </c>
      <c r="C251" s="433" t="str">
        <f t="shared" si="98"/>
        <v xml:space="preserve"> </v>
      </c>
      <c r="D251" s="172" t="str">
        <f t="shared" si="99"/>
        <v xml:space="preserve"> </v>
      </c>
      <c r="E251" s="172" t="str">
        <f t="shared" si="100"/>
        <v xml:space="preserve"> </v>
      </c>
      <c r="F251" s="172" t="str">
        <f t="shared" si="101"/>
        <v xml:space="preserve"> </v>
      </c>
      <c r="G251" s="172" t="str">
        <f t="shared" si="102"/>
        <v xml:space="preserve"> </v>
      </c>
      <c r="H251" s="172" t="str">
        <f t="shared" si="103"/>
        <v xml:space="preserve"> </v>
      </c>
      <c r="I251" s="172" t="str">
        <f t="shared" si="104"/>
        <v xml:space="preserve"> </v>
      </c>
      <c r="J251" s="172" t="str">
        <f t="shared" si="105"/>
        <v xml:space="preserve"> </v>
      </c>
      <c r="K251" s="172" t="str">
        <f t="shared" si="106"/>
        <v xml:space="preserve"> </v>
      </c>
      <c r="L251" s="250" t="str">
        <f>IF($A251="N/A"," ",IF(Pricetype1=2,MAX(C251,0),IF(OR(Pricetype1=1,Pricetype1=4),IF(C251=0,0,(_xll.EURO(C251,Strikeprice1,0,0,($AH251+IF(Smile=TRUE,VLOOKUP(MAX(-5,Strikeprice1-C251),Volsmile,2),0)),($A251-DateToday)+15,IF(Pricetype1=1,1,0),0))),C251)))</f>
        <v xml:space="preserve"> </v>
      </c>
      <c r="M251" s="250" t="str">
        <f>IF($A251="N/A"," ",IF(Pricetype1=2,MAX(D251,0),IF(OR(Pricetype1=1,Pricetype1=4),IF(D251=0,0,(_xll.EURO(D251,Strikeprice1,0,0,($AH251+IF(Smile=TRUE,VLOOKUP(MAX(-5,Strikeprice1-D251),Volsmile,2),0)),($A251-DateToday)+15,IF(Pricetype1=1,1,0),0))),D251)))</f>
        <v xml:space="preserve"> </v>
      </c>
      <c r="N251" s="250" t="str">
        <f>IF($A251="N/A"," ",IF(Pricetype1=2,MAX(E251,0),IF(OR(Pricetype1=1,Pricetype1=4),IF(E251=0,0,(_xll.EURO(E251,Strikeprice1,0,0,($AK251+IF(Smile=TRUE,VLOOKUP(MAX(-5,Strikeprice1-E251),Volsmile,2),0)),($A251-DateToday)+15,IF(Pricetype1=1,1,0),0))),E251)))</f>
        <v xml:space="preserve"> </v>
      </c>
      <c r="O251" s="250" t="str">
        <f>IF($A251="N/A"," ",IF(Pricetype1=2,MAX(F251,0),IF(OR(Pricetype1=1,Pricetype1=4),IF(F251=0,0,(_xll.EURO(F251,Strikeprice1,0,0,($AK251+IF(Smile=TRUE,VLOOKUP(MAX(-5,Strikeprice1-F251),Volsmile,2),0)),($A251-DateToday)+15,IF(Pricetype1=1,1,0),0))),F251)))</f>
        <v xml:space="preserve"> </v>
      </c>
      <c r="P251" s="250" t="str">
        <f>IF($A251="N/A"," ",IF(Pricetype1=2,MAX(G251,0),IF(OR(Pricetype1=1,Pricetype1=4),IF(G251=0,0,(_xll.EURO(G251,Strikeprice1,0,0,($AK251+IF(Smile=TRUE,VLOOKUP(MAX(-5,Strikeprice1-G251),Volsmile,2),0)),($A251-DateToday)+15,IF(Pricetype1=1,1,0),0))),G251)))</f>
        <v xml:space="preserve"> </v>
      </c>
      <c r="Q251" s="250" t="str">
        <f>IF($A251="N/A"," ",IF(Pricetype1=2,MAX(H251,0),IF(OR(Pricetype1=1,Pricetype1=4),IF(H251=0,0,(_xll.EURO(H251,Strikeprice1,0,0,($AK251+IF(Smile=TRUE,VLOOKUP(MAX(-5,Strikeprice1-H251),Volsmile,2),0)),($A251-DateToday)+15,IF(Pricetype1=1,1,0),0))),H251)))</f>
        <v xml:space="preserve"> </v>
      </c>
      <c r="R251" s="250" t="str">
        <f>IF($A251="N/A"," ",IF(Pricetype1=2,MAX(I251,0),IF(OR(Pricetype1=1,Pricetype1=4),IF(I251=0,0,(_xll.EURO(I251,Strikeprice1,0,0,($AK251+IF(Smile=TRUE,VLOOKUP(MAX(-5,Strikeprice1-I251),Volsmile,2),0)),($A251-DateToday)+15,IF(Pricetype1=1,1,0),0))),I251)))</f>
        <v xml:space="preserve"> </v>
      </c>
      <c r="S251" s="250" t="str">
        <f>IF($A251="N/A"," ",IF(Pricetype1=2,MAX(J251,0),IF(OR(Pricetype1=1,Pricetype1=4),IF(J251=0,0,(_xll.EURO(J251,Strikeprice1,0,0,($AK251+IF(Smile=TRUE,VLOOKUP(MAX(-5,Strikeprice1-J251),Volsmile,2),0)),($A251-DateToday)+15,IF(Pricetype1=1,1,0),0))),J251)))</f>
        <v xml:space="preserve"> </v>
      </c>
      <c r="T251" s="250" t="str">
        <f>IF($A251="N/A"," ",IF(Pricetype1=2,MAX(K251,0),IF(OR(Pricetype1=1,Pricetype1=4),IF(K251=0,0,(_xll.EURO(K251,Strikeprice1,0,0,($AK251+IF(Smile=TRUE,VLOOKUP(MAX(-5,Strikeprice1-K251),Volsmile,2),0)),($A251-DateToday)+15,IF(Pricetype1=1,1,0),0))),K251)))</f>
        <v xml:space="preserve"> </v>
      </c>
      <c r="U251" s="177" t="str">
        <f t="shared" si="93"/>
        <v xml:space="preserve"> </v>
      </c>
      <c r="V251" s="178" t="str">
        <f t="shared" si="107"/>
        <v xml:space="preserve"> </v>
      </c>
      <c r="W251" s="178" t="str">
        <f t="shared" si="108"/>
        <v xml:space="preserve"> </v>
      </c>
      <c r="X251" s="178" t="str">
        <f t="shared" si="109"/>
        <v xml:space="preserve"> </v>
      </c>
      <c r="Y251" s="178" t="str">
        <f t="shared" si="110"/>
        <v xml:space="preserve"> </v>
      </c>
      <c r="Z251" s="178" t="str">
        <f t="shared" si="111"/>
        <v xml:space="preserve"> </v>
      </c>
      <c r="AA251" s="178" t="str">
        <f t="shared" si="112"/>
        <v xml:space="preserve"> </v>
      </c>
      <c r="AB251" s="178" t="str">
        <f t="shared" si="113"/>
        <v xml:space="preserve"> </v>
      </c>
      <c r="AC251" s="178" t="str">
        <f t="shared" si="114"/>
        <v xml:space="preserve"> </v>
      </c>
      <c r="AD251" s="178" t="str">
        <f t="shared" si="115"/>
        <v xml:space="preserve"> </v>
      </c>
      <c r="AE251" s="178" t="str">
        <f t="shared" si="116"/>
        <v xml:space="preserve"> </v>
      </c>
      <c r="AF251" s="224" t="str">
        <f t="shared" si="117"/>
        <v xml:space="preserve"> </v>
      </c>
      <c r="AG251" s="224" t="str">
        <f t="shared" si="118"/>
        <v xml:space="preserve"> </v>
      </c>
      <c r="AH251" s="224" t="str">
        <f t="shared" si="119"/>
        <v xml:space="preserve"> </v>
      </c>
      <c r="AI251" s="224" t="str">
        <f t="shared" si="94"/>
        <v xml:space="preserve"> </v>
      </c>
      <c r="AJ251" s="224" t="str">
        <f t="shared" si="95"/>
        <v xml:space="preserve"> </v>
      </c>
      <c r="AK251" s="224" t="str">
        <f t="shared" si="120"/>
        <v xml:space="preserve"> </v>
      </c>
      <c r="AL251" s="224" t="str">
        <f>IF($A251="N/A"," ",IF(PV=1,0,'Pricing Inputs1'!R284))</f>
        <v xml:space="preserve"> </v>
      </c>
      <c r="AM251" s="313" t="str">
        <f t="shared" si="96"/>
        <v xml:space="preserve"> </v>
      </c>
      <c r="BQ251" t="str">
        <f t="shared" si="121"/>
        <v xml:space="preserve"> </v>
      </c>
      <c r="BR251" t="str">
        <f t="shared" si="122"/>
        <v xml:space="preserve"> </v>
      </c>
      <c r="BS251" t="str">
        <f t="shared" si="123"/>
        <v xml:space="preserve"> </v>
      </c>
    </row>
    <row r="252" spans="1:71" x14ac:dyDescent="0.2">
      <c r="A252" s="253" t="str">
        <f>IF(A251="N/A","N/A",IF(EDATE(A251,1)&gt;Inputs!$M$5,"N/A",EDATE(A251,1)))</f>
        <v>N/A</v>
      </c>
      <c r="B252" s="324" t="str">
        <f t="shared" si="97"/>
        <v xml:space="preserve"> </v>
      </c>
      <c r="C252" s="433" t="str">
        <f t="shared" si="98"/>
        <v xml:space="preserve"> </v>
      </c>
      <c r="D252" s="172" t="str">
        <f t="shared" si="99"/>
        <v xml:space="preserve"> </v>
      </c>
      <c r="E252" s="172" t="str">
        <f t="shared" si="100"/>
        <v xml:space="preserve"> </v>
      </c>
      <c r="F252" s="172" t="str">
        <f t="shared" si="101"/>
        <v xml:space="preserve"> </v>
      </c>
      <c r="G252" s="172" t="str">
        <f t="shared" si="102"/>
        <v xml:space="preserve"> </v>
      </c>
      <c r="H252" s="172" t="str">
        <f t="shared" si="103"/>
        <v xml:space="preserve"> </v>
      </c>
      <c r="I252" s="172" t="str">
        <f t="shared" si="104"/>
        <v xml:space="preserve"> </v>
      </c>
      <c r="J252" s="172" t="str">
        <f t="shared" si="105"/>
        <v xml:space="preserve"> </v>
      </c>
      <c r="K252" s="172" t="str">
        <f t="shared" si="106"/>
        <v xml:space="preserve"> </v>
      </c>
      <c r="L252" s="250" t="str">
        <f>IF($A252="N/A"," ",IF(Pricetype1=2,MAX(C252,0),IF(OR(Pricetype1=1,Pricetype1=4),IF(C252=0,0,(_xll.EURO(C252,Strikeprice1,0,0,($AH252+IF(Smile=TRUE,VLOOKUP(MAX(-5,Strikeprice1-C252),Volsmile,2),0)),($A252-DateToday)+15,IF(Pricetype1=1,1,0),0))),C252)))</f>
        <v xml:space="preserve"> </v>
      </c>
      <c r="M252" s="250" t="str">
        <f>IF($A252="N/A"," ",IF(Pricetype1=2,MAX(D252,0),IF(OR(Pricetype1=1,Pricetype1=4),IF(D252=0,0,(_xll.EURO(D252,Strikeprice1,0,0,($AH252+IF(Smile=TRUE,VLOOKUP(MAX(-5,Strikeprice1-D252),Volsmile,2),0)),($A252-DateToday)+15,IF(Pricetype1=1,1,0),0))),D252)))</f>
        <v xml:space="preserve"> </v>
      </c>
      <c r="N252" s="250" t="str">
        <f>IF($A252="N/A"," ",IF(Pricetype1=2,MAX(E252,0),IF(OR(Pricetype1=1,Pricetype1=4),IF(E252=0,0,(_xll.EURO(E252,Strikeprice1,0,0,($AK252+IF(Smile=TRUE,VLOOKUP(MAX(-5,Strikeprice1-E252),Volsmile,2),0)),($A252-DateToday)+15,IF(Pricetype1=1,1,0),0))),E252)))</f>
        <v xml:space="preserve"> </v>
      </c>
      <c r="O252" s="250" t="str">
        <f>IF($A252="N/A"," ",IF(Pricetype1=2,MAX(F252,0),IF(OR(Pricetype1=1,Pricetype1=4),IF(F252=0,0,(_xll.EURO(F252,Strikeprice1,0,0,($AK252+IF(Smile=TRUE,VLOOKUP(MAX(-5,Strikeprice1-F252),Volsmile,2),0)),($A252-DateToday)+15,IF(Pricetype1=1,1,0),0))),F252)))</f>
        <v xml:space="preserve"> </v>
      </c>
      <c r="P252" s="250" t="str">
        <f>IF($A252="N/A"," ",IF(Pricetype1=2,MAX(G252,0),IF(OR(Pricetype1=1,Pricetype1=4),IF(G252=0,0,(_xll.EURO(G252,Strikeprice1,0,0,($AK252+IF(Smile=TRUE,VLOOKUP(MAX(-5,Strikeprice1-G252),Volsmile,2),0)),($A252-DateToday)+15,IF(Pricetype1=1,1,0),0))),G252)))</f>
        <v xml:space="preserve"> </v>
      </c>
      <c r="Q252" s="250" t="str">
        <f>IF($A252="N/A"," ",IF(Pricetype1=2,MAX(H252,0),IF(OR(Pricetype1=1,Pricetype1=4),IF(H252=0,0,(_xll.EURO(H252,Strikeprice1,0,0,($AK252+IF(Smile=TRUE,VLOOKUP(MAX(-5,Strikeprice1-H252),Volsmile,2),0)),($A252-DateToday)+15,IF(Pricetype1=1,1,0),0))),H252)))</f>
        <v xml:space="preserve"> </v>
      </c>
      <c r="R252" s="250" t="str">
        <f>IF($A252="N/A"," ",IF(Pricetype1=2,MAX(I252,0),IF(OR(Pricetype1=1,Pricetype1=4),IF(I252=0,0,(_xll.EURO(I252,Strikeprice1,0,0,($AK252+IF(Smile=TRUE,VLOOKUP(MAX(-5,Strikeprice1-I252),Volsmile,2),0)),($A252-DateToday)+15,IF(Pricetype1=1,1,0),0))),I252)))</f>
        <v xml:space="preserve"> </v>
      </c>
      <c r="S252" s="250" t="str">
        <f>IF($A252="N/A"," ",IF(Pricetype1=2,MAX(J252,0),IF(OR(Pricetype1=1,Pricetype1=4),IF(J252=0,0,(_xll.EURO(J252,Strikeprice1,0,0,($AK252+IF(Smile=TRUE,VLOOKUP(MAX(-5,Strikeprice1-J252),Volsmile,2),0)),($A252-DateToday)+15,IF(Pricetype1=1,1,0),0))),J252)))</f>
        <v xml:space="preserve"> </v>
      </c>
      <c r="T252" s="250" t="str">
        <f>IF($A252="N/A"," ",IF(Pricetype1=2,MAX(K252,0),IF(OR(Pricetype1=1,Pricetype1=4),IF(K252=0,0,(_xll.EURO(K252,Strikeprice1,0,0,($AK252+IF(Smile=TRUE,VLOOKUP(MAX(-5,Strikeprice1-K252),Volsmile,2),0)),($A252-DateToday)+15,IF(Pricetype1=1,1,0),0))),K252)))</f>
        <v xml:space="preserve"> </v>
      </c>
      <c r="U252" s="177" t="str">
        <f t="shared" si="93"/>
        <v xml:space="preserve"> </v>
      </c>
      <c r="V252" s="178" t="str">
        <f t="shared" si="107"/>
        <v xml:space="preserve"> </v>
      </c>
      <c r="W252" s="178" t="str">
        <f t="shared" si="108"/>
        <v xml:space="preserve"> </v>
      </c>
      <c r="X252" s="178" t="str">
        <f t="shared" si="109"/>
        <v xml:space="preserve"> </v>
      </c>
      <c r="Y252" s="178" t="str">
        <f t="shared" si="110"/>
        <v xml:space="preserve"> </v>
      </c>
      <c r="Z252" s="178" t="str">
        <f t="shared" si="111"/>
        <v xml:space="preserve"> </v>
      </c>
      <c r="AA252" s="178" t="str">
        <f t="shared" si="112"/>
        <v xml:space="preserve"> </v>
      </c>
      <c r="AB252" s="178" t="str">
        <f t="shared" si="113"/>
        <v xml:space="preserve"> </v>
      </c>
      <c r="AC252" s="178" t="str">
        <f t="shared" si="114"/>
        <v xml:space="preserve"> </v>
      </c>
      <c r="AD252" s="178" t="str">
        <f t="shared" si="115"/>
        <v xml:space="preserve"> </v>
      </c>
      <c r="AE252" s="178" t="str">
        <f t="shared" si="116"/>
        <v xml:space="preserve"> </v>
      </c>
      <c r="AF252" s="224" t="str">
        <f t="shared" si="117"/>
        <v xml:space="preserve"> </v>
      </c>
      <c r="AG252" s="224" t="str">
        <f t="shared" si="118"/>
        <v xml:space="preserve"> </v>
      </c>
      <c r="AH252" s="224" t="str">
        <f t="shared" si="119"/>
        <v xml:space="preserve"> </v>
      </c>
      <c r="AI252" s="224" t="str">
        <f t="shared" si="94"/>
        <v xml:space="preserve"> </v>
      </c>
      <c r="AJ252" s="224" t="str">
        <f t="shared" si="95"/>
        <v xml:space="preserve"> </v>
      </c>
      <c r="AK252" s="224" t="str">
        <f t="shared" si="120"/>
        <v xml:space="preserve"> </v>
      </c>
      <c r="AL252" s="224" t="str">
        <f>IF($A252="N/A"," ",IF(PV=1,0,'Pricing Inputs1'!R285))</f>
        <v xml:space="preserve"> </v>
      </c>
      <c r="AM252" s="313" t="str">
        <f t="shared" si="96"/>
        <v xml:space="preserve"> </v>
      </c>
      <c r="BQ252" t="str">
        <f t="shared" si="121"/>
        <v xml:space="preserve"> </v>
      </c>
      <c r="BR252" t="str">
        <f t="shared" si="122"/>
        <v xml:space="preserve"> </v>
      </c>
      <c r="BS252" t="str">
        <f t="shared" si="123"/>
        <v xml:space="preserve"> </v>
      </c>
    </row>
    <row r="253" spans="1:71" x14ac:dyDescent="0.2">
      <c r="A253" s="253" t="str">
        <f>IF(A252="N/A","N/A",IF(EDATE(A252,1)&gt;Inputs!$M$5,"N/A",EDATE(A252,1)))</f>
        <v>N/A</v>
      </c>
      <c r="B253" s="324" t="str">
        <f t="shared" si="97"/>
        <v xml:space="preserve"> </v>
      </c>
      <c r="C253" s="433" t="str">
        <f t="shared" si="98"/>
        <v xml:space="preserve"> </v>
      </c>
      <c r="D253" s="172" t="str">
        <f t="shared" si="99"/>
        <v xml:space="preserve"> </v>
      </c>
      <c r="E253" s="172" t="str">
        <f t="shared" si="100"/>
        <v xml:space="preserve"> </v>
      </c>
      <c r="F253" s="172" t="str">
        <f t="shared" si="101"/>
        <v xml:space="preserve"> </v>
      </c>
      <c r="G253" s="172" t="str">
        <f t="shared" si="102"/>
        <v xml:space="preserve"> </v>
      </c>
      <c r="H253" s="172" t="str">
        <f t="shared" si="103"/>
        <v xml:space="preserve"> </v>
      </c>
      <c r="I253" s="172" t="str">
        <f t="shared" si="104"/>
        <v xml:space="preserve"> </v>
      </c>
      <c r="J253" s="172" t="str">
        <f t="shared" si="105"/>
        <v xml:space="preserve"> </v>
      </c>
      <c r="K253" s="172" t="str">
        <f t="shared" si="106"/>
        <v xml:space="preserve"> </v>
      </c>
      <c r="L253" s="250" t="str">
        <f>IF($A253="N/A"," ",IF(Pricetype1=2,MAX(C253,0),IF(OR(Pricetype1=1,Pricetype1=4),IF(C253=0,0,(_xll.EURO(C253,Strikeprice1,0,0,($AH253+IF(Smile=TRUE,VLOOKUP(MAX(-5,Strikeprice1-C253),Volsmile,2),0)),($A253-DateToday)+15,IF(Pricetype1=1,1,0),0))),C253)))</f>
        <v xml:space="preserve"> </v>
      </c>
      <c r="M253" s="250" t="str">
        <f>IF($A253="N/A"," ",IF(Pricetype1=2,MAX(D253,0),IF(OR(Pricetype1=1,Pricetype1=4),IF(D253=0,0,(_xll.EURO(D253,Strikeprice1,0,0,($AH253+IF(Smile=TRUE,VLOOKUP(MAX(-5,Strikeprice1-D253),Volsmile,2),0)),($A253-DateToday)+15,IF(Pricetype1=1,1,0),0))),D253)))</f>
        <v xml:space="preserve"> </v>
      </c>
      <c r="N253" s="250" t="str">
        <f>IF($A253="N/A"," ",IF(Pricetype1=2,MAX(E253,0),IF(OR(Pricetype1=1,Pricetype1=4),IF(E253=0,0,(_xll.EURO(E253,Strikeprice1,0,0,($AK253+IF(Smile=TRUE,VLOOKUP(MAX(-5,Strikeprice1-E253),Volsmile,2),0)),($A253-DateToday)+15,IF(Pricetype1=1,1,0),0))),E253)))</f>
        <v xml:space="preserve"> </v>
      </c>
      <c r="O253" s="250" t="str">
        <f>IF($A253="N/A"," ",IF(Pricetype1=2,MAX(F253,0),IF(OR(Pricetype1=1,Pricetype1=4),IF(F253=0,0,(_xll.EURO(F253,Strikeprice1,0,0,($AK253+IF(Smile=TRUE,VLOOKUP(MAX(-5,Strikeprice1-F253),Volsmile,2),0)),($A253-DateToday)+15,IF(Pricetype1=1,1,0),0))),F253)))</f>
        <v xml:space="preserve"> </v>
      </c>
      <c r="P253" s="250" t="str">
        <f>IF($A253="N/A"," ",IF(Pricetype1=2,MAX(G253,0),IF(OR(Pricetype1=1,Pricetype1=4),IF(G253=0,0,(_xll.EURO(G253,Strikeprice1,0,0,($AK253+IF(Smile=TRUE,VLOOKUP(MAX(-5,Strikeprice1-G253),Volsmile,2),0)),($A253-DateToday)+15,IF(Pricetype1=1,1,0),0))),G253)))</f>
        <v xml:space="preserve"> </v>
      </c>
      <c r="Q253" s="250" t="str">
        <f>IF($A253="N/A"," ",IF(Pricetype1=2,MAX(H253,0),IF(OR(Pricetype1=1,Pricetype1=4),IF(H253=0,0,(_xll.EURO(H253,Strikeprice1,0,0,($AK253+IF(Smile=TRUE,VLOOKUP(MAX(-5,Strikeprice1-H253),Volsmile,2),0)),($A253-DateToday)+15,IF(Pricetype1=1,1,0),0))),H253)))</f>
        <v xml:space="preserve"> </v>
      </c>
      <c r="R253" s="250" t="str">
        <f>IF($A253="N/A"," ",IF(Pricetype1=2,MAX(I253,0),IF(OR(Pricetype1=1,Pricetype1=4),IF(I253=0,0,(_xll.EURO(I253,Strikeprice1,0,0,($AK253+IF(Smile=TRUE,VLOOKUP(MAX(-5,Strikeprice1-I253),Volsmile,2),0)),($A253-DateToday)+15,IF(Pricetype1=1,1,0),0))),I253)))</f>
        <v xml:space="preserve"> </v>
      </c>
      <c r="S253" s="250" t="str">
        <f>IF($A253="N/A"," ",IF(Pricetype1=2,MAX(J253,0),IF(OR(Pricetype1=1,Pricetype1=4),IF(J253=0,0,(_xll.EURO(J253,Strikeprice1,0,0,($AK253+IF(Smile=TRUE,VLOOKUP(MAX(-5,Strikeprice1-J253),Volsmile,2),0)),($A253-DateToday)+15,IF(Pricetype1=1,1,0),0))),J253)))</f>
        <v xml:space="preserve"> </v>
      </c>
      <c r="T253" s="250" t="str">
        <f>IF($A253="N/A"," ",IF(Pricetype1=2,MAX(K253,0),IF(OR(Pricetype1=1,Pricetype1=4),IF(K253=0,0,(_xll.EURO(K253,Strikeprice1,0,0,($AK253+IF(Smile=TRUE,VLOOKUP(MAX(-5,Strikeprice1-K253),Volsmile,2),0)),($A253-DateToday)+15,IF(Pricetype1=1,1,0),0))),K253)))</f>
        <v xml:space="preserve"> </v>
      </c>
      <c r="U253" s="177" t="str">
        <f t="shared" si="93"/>
        <v xml:space="preserve"> </v>
      </c>
      <c r="V253" s="178" t="str">
        <f t="shared" si="107"/>
        <v xml:space="preserve"> </v>
      </c>
      <c r="W253" s="178" t="str">
        <f t="shared" si="108"/>
        <v xml:space="preserve"> </v>
      </c>
      <c r="X253" s="178" t="str">
        <f t="shared" si="109"/>
        <v xml:space="preserve"> </v>
      </c>
      <c r="Y253" s="178" t="str">
        <f t="shared" si="110"/>
        <v xml:space="preserve"> </v>
      </c>
      <c r="Z253" s="178" t="str">
        <f t="shared" si="111"/>
        <v xml:space="preserve"> </v>
      </c>
      <c r="AA253" s="178" t="str">
        <f t="shared" si="112"/>
        <v xml:space="preserve"> </v>
      </c>
      <c r="AB253" s="178" t="str">
        <f t="shared" si="113"/>
        <v xml:space="preserve"> </v>
      </c>
      <c r="AC253" s="178" t="str">
        <f t="shared" si="114"/>
        <v xml:space="preserve"> </v>
      </c>
      <c r="AD253" s="178" t="str">
        <f t="shared" si="115"/>
        <v xml:space="preserve"> </v>
      </c>
      <c r="AE253" s="178" t="str">
        <f t="shared" si="116"/>
        <v xml:space="preserve"> </v>
      </c>
      <c r="AF253" s="224" t="str">
        <f t="shared" si="117"/>
        <v xml:space="preserve"> </v>
      </c>
      <c r="AG253" s="224" t="str">
        <f t="shared" si="118"/>
        <v xml:space="preserve"> </v>
      </c>
      <c r="AH253" s="224" t="str">
        <f t="shared" si="119"/>
        <v xml:space="preserve"> </v>
      </c>
      <c r="AI253" s="224" t="str">
        <f t="shared" si="94"/>
        <v xml:space="preserve"> </v>
      </c>
      <c r="AJ253" s="224" t="str">
        <f t="shared" si="95"/>
        <v xml:space="preserve"> </v>
      </c>
      <c r="AK253" s="224" t="str">
        <f t="shared" si="120"/>
        <v xml:space="preserve"> </v>
      </c>
      <c r="AL253" s="224" t="str">
        <f>IF($A253="N/A"," ",IF(PV=1,0,'Pricing Inputs1'!R286))</f>
        <v xml:space="preserve"> </v>
      </c>
      <c r="AM253" s="313" t="str">
        <f t="shared" si="96"/>
        <v xml:space="preserve"> </v>
      </c>
      <c r="BQ253" t="str">
        <f t="shared" si="121"/>
        <v xml:space="preserve"> </v>
      </c>
      <c r="BR253" t="str">
        <f t="shared" si="122"/>
        <v xml:space="preserve"> </v>
      </c>
      <c r="BS253" t="str">
        <f t="shared" si="123"/>
        <v xml:space="preserve"> </v>
      </c>
    </row>
    <row r="254" spans="1:71" x14ac:dyDescent="0.2">
      <c r="A254" s="253" t="str">
        <f>IF(A253="N/A","N/A",IF(EDATE(A253,1)&gt;Inputs!$M$5,"N/A",EDATE(A253,1)))</f>
        <v>N/A</v>
      </c>
      <c r="B254" s="324" t="str">
        <f t="shared" si="97"/>
        <v xml:space="preserve"> </v>
      </c>
      <c r="C254" s="433" t="str">
        <f t="shared" si="98"/>
        <v xml:space="preserve"> </v>
      </c>
      <c r="D254" s="172" t="str">
        <f t="shared" si="99"/>
        <v xml:space="preserve"> </v>
      </c>
      <c r="E254" s="172" t="str">
        <f t="shared" si="100"/>
        <v xml:space="preserve"> </v>
      </c>
      <c r="F254" s="172" t="str">
        <f t="shared" si="101"/>
        <v xml:space="preserve"> </v>
      </c>
      <c r="G254" s="172" t="str">
        <f t="shared" si="102"/>
        <v xml:space="preserve"> </v>
      </c>
      <c r="H254" s="172" t="str">
        <f t="shared" si="103"/>
        <v xml:space="preserve"> </v>
      </c>
      <c r="I254" s="172" t="str">
        <f t="shared" si="104"/>
        <v xml:space="preserve"> </v>
      </c>
      <c r="J254" s="172" t="str">
        <f t="shared" si="105"/>
        <v xml:space="preserve"> </v>
      </c>
      <c r="K254" s="172" t="str">
        <f t="shared" si="106"/>
        <v xml:space="preserve"> </v>
      </c>
      <c r="L254" s="250" t="str">
        <f>IF($A254="N/A"," ",IF(Pricetype1=2,MAX(C254,0),IF(OR(Pricetype1=1,Pricetype1=4),IF(C254=0,0,(_xll.EURO(C254,Strikeprice1,0,0,($AH254+IF(Smile=TRUE,VLOOKUP(MAX(-5,Strikeprice1-C254),Volsmile,2),0)),($A254-DateToday)+15,IF(Pricetype1=1,1,0),0))),C254)))</f>
        <v xml:space="preserve"> </v>
      </c>
      <c r="M254" s="250" t="str">
        <f>IF($A254="N/A"," ",IF(Pricetype1=2,MAX(D254,0),IF(OR(Pricetype1=1,Pricetype1=4),IF(D254=0,0,(_xll.EURO(D254,Strikeprice1,0,0,($AH254+IF(Smile=TRUE,VLOOKUP(MAX(-5,Strikeprice1-D254),Volsmile,2),0)),($A254-DateToday)+15,IF(Pricetype1=1,1,0),0))),D254)))</f>
        <v xml:space="preserve"> </v>
      </c>
      <c r="N254" s="250" t="str">
        <f>IF($A254="N/A"," ",IF(Pricetype1=2,MAX(E254,0),IF(OR(Pricetype1=1,Pricetype1=4),IF(E254=0,0,(_xll.EURO(E254,Strikeprice1,0,0,($AK254+IF(Smile=TRUE,VLOOKUP(MAX(-5,Strikeprice1-E254),Volsmile,2),0)),($A254-DateToday)+15,IF(Pricetype1=1,1,0),0))),E254)))</f>
        <v xml:space="preserve"> </v>
      </c>
      <c r="O254" s="250" t="str">
        <f>IF($A254="N/A"," ",IF(Pricetype1=2,MAX(F254,0),IF(OR(Pricetype1=1,Pricetype1=4),IF(F254=0,0,(_xll.EURO(F254,Strikeprice1,0,0,($AK254+IF(Smile=TRUE,VLOOKUP(MAX(-5,Strikeprice1-F254),Volsmile,2),0)),($A254-DateToday)+15,IF(Pricetype1=1,1,0),0))),F254)))</f>
        <v xml:space="preserve"> </v>
      </c>
      <c r="P254" s="250" t="str">
        <f>IF($A254="N/A"," ",IF(Pricetype1=2,MAX(G254,0),IF(OR(Pricetype1=1,Pricetype1=4),IF(G254=0,0,(_xll.EURO(G254,Strikeprice1,0,0,($AK254+IF(Smile=TRUE,VLOOKUP(MAX(-5,Strikeprice1-G254),Volsmile,2),0)),($A254-DateToday)+15,IF(Pricetype1=1,1,0),0))),G254)))</f>
        <v xml:space="preserve"> </v>
      </c>
      <c r="Q254" s="250" t="str">
        <f>IF($A254="N/A"," ",IF(Pricetype1=2,MAX(H254,0),IF(OR(Pricetype1=1,Pricetype1=4),IF(H254=0,0,(_xll.EURO(H254,Strikeprice1,0,0,($AK254+IF(Smile=TRUE,VLOOKUP(MAX(-5,Strikeprice1-H254),Volsmile,2),0)),($A254-DateToday)+15,IF(Pricetype1=1,1,0),0))),H254)))</f>
        <v xml:space="preserve"> </v>
      </c>
      <c r="R254" s="250" t="str">
        <f>IF($A254="N/A"," ",IF(Pricetype1=2,MAX(I254,0),IF(OR(Pricetype1=1,Pricetype1=4),IF(I254=0,0,(_xll.EURO(I254,Strikeprice1,0,0,($AK254+IF(Smile=TRUE,VLOOKUP(MAX(-5,Strikeprice1-I254),Volsmile,2),0)),($A254-DateToday)+15,IF(Pricetype1=1,1,0),0))),I254)))</f>
        <v xml:space="preserve"> </v>
      </c>
      <c r="S254" s="250" t="str">
        <f>IF($A254="N/A"," ",IF(Pricetype1=2,MAX(J254,0),IF(OR(Pricetype1=1,Pricetype1=4),IF(J254=0,0,(_xll.EURO(J254,Strikeprice1,0,0,($AK254+IF(Smile=TRUE,VLOOKUP(MAX(-5,Strikeprice1-J254),Volsmile,2),0)),($A254-DateToday)+15,IF(Pricetype1=1,1,0),0))),J254)))</f>
        <v xml:space="preserve"> </v>
      </c>
      <c r="T254" s="250" t="str">
        <f>IF($A254="N/A"," ",IF(Pricetype1=2,MAX(K254,0),IF(OR(Pricetype1=1,Pricetype1=4),IF(K254=0,0,(_xll.EURO(K254,Strikeprice1,0,0,($AK254+IF(Smile=TRUE,VLOOKUP(MAX(-5,Strikeprice1-K254),Volsmile,2),0)),($A254-DateToday)+15,IF(Pricetype1=1,1,0),0))),K254)))</f>
        <v xml:space="preserve"> </v>
      </c>
      <c r="U254" s="177" t="str">
        <f t="shared" si="93"/>
        <v xml:space="preserve"> </v>
      </c>
      <c r="V254" s="178" t="str">
        <f t="shared" si="107"/>
        <v xml:space="preserve"> </v>
      </c>
      <c r="W254" s="178" t="str">
        <f t="shared" si="108"/>
        <v xml:space="preserve"> </v>
      </c>
      <c r="X254" s="178" t="str">
        <f t="shared" si="109"/>
        <v xml:space="preserve"> </v>
      </c>
      <c r="Y254" s="178" t="str">
        <f t="shared" si="110"/>
        <v xml:space="preserve"> </v>
      </c>
      <c r="Z254" s="178" t="str">
        <f t="shared" si="111"/>
        <v xml:space="preserve"> </v>
      </c>
      <c r="AA254" s="178" t="str">
        <f t="shared" si="112"/>
        <v xml:space="preserve"> </v>
      </c>
      <c r="AB254" s="178" t="str">
        <f t="shared" si="113"/>
        <v xml:space="preserve"> </v>
      </c>
      <c r="AC254" s="178" t="str">
        <f t="shared" si="114"/>
        <v xml:space="preserve"> </v>
      </c>
      <c r="AD254" s="178" t="str">
        <f t="shared" si="115"/>
        <v xml:space="preserve"> </v>
      </c>
      <c r="AE254" s="178" t="str">
        <f t="shared" si="116"/>
        <v xml:space="preserve"> </v>
      </c>
      <c r="AF254" s="224" t="str">
        <f t="shared" si="117"/>
        <v xml:space="preserve"> </v>
      </c>
      <c r="AG254" s="224" t="str">
        <f t="shared" si="118"/>
        <v xml:space="preserve"> </v>
      </c>
      <c r="AH254" s="224" t="str">
        <f t="shared" si="119"/>
        <v xml:space="preserve"> </v>
      </c>
      <c r="AI254" s="224" t="str">
        <f t="shared" si="94"/>
        <v xml:space="preserve"> </v>
      </c>
      <c r="AJ254" s="224" t="str">
        <f t="shared" si="95"/>
        <v xml:space="preserve"> </v>
      </c>
      <c r="AK254" s="224" t="str">
        <f t="shared" si="120"/>
        <v xml:space="preserve"> </v>
      </c>
      <c r="AL254" s="224" t="str">
        <f>IF($A254="N/A"," ",IF(PV=1,0,'Pricing Inputs1'!R287))</f>
        <v xml:space="preserve"> </v>
      </c>
      <c r="AM254" s="313" t="str">
        <f t="shared" si="96"/>
        <v xml:space="preserve"> </v>
      </c>
      <c r="BQ254" t="str">
        <f t="shared" si="121"/>
        <v xml:space="preserve"> </v>
      </c>
      <c r="BR254" t="str">
        <f t="shared" si="122"/>
        <v xml:space="preserve"> </v>
      </c>
      <c r="BS254" t="str">
        <f t="shared" si="123"/>
        <v xml:space="preserve"> </v>
      </c>
    </row>
    <row r="255" spans="1:71" x14ac:dyDescent="0.2">
      <c r="A255" s="253" t="str">
        <f>IF(A254="N/A","N/A",IF(EDATE(A254,1)&gt;Inputs!$M$5,"N/A",EDATE(A254,1)))</f>
        <v>N/A</v>
      </c>
      <c r="B255" s="324" t="str">
        <f t="shared" si="97"/>
        <v xml:space="preserve"> </v>
      </c>
      <c r="C255" s="433" t="str">
        <f t="shared" si="98"/>
        <v xml:space="preserve"> </v>
      </c>
      <c r="D255" s="172" t="str">
        <f t="shared" si="99"/>
        <v xml:space="preserve"> </v>
      </c>
      <c r="E255" s="172" t="str">
        <f t="shared" si="100"/>
        <v xml:space="preserve"> </v>
      </c>
      <c r="F255" s="172" t="str">
        <f t="shared" si="101"/>
        <v xml:space="preserve"> </v>
      </c>
      <c r="G255" s="172" t="str">
        <f t="shared" si="102"/>
        <v xml:space="preserve"> </v>
      </c>
      <c r="H255" s="172" t="str">
        <f t="shared" si="103"/>
        <v xml:space="preserve"> </v>
      </c>
      <c r="I255" s="172" t="str">
        <f t="shared" si="104"/>
        <v xml:space="preserve"> </v>
      </c>
      <c r="J255" s="172" t="str">
        <f t="shared" si="105"/>
        <v xml:space="preserve"> </v>
      </c>
      <c r="K255" s="172" t="str">
        <f t="shared" si="106"/>
        <v xml:space="preserve"> </v>
      </c>
      <c r="L255" s="250" t="str">
        <f>IF($A255="N/A"," ",IF(Pricetype1=2,MAX(C255,0),IF(OR(Pricetype1=1,Pricetype1=4),IF(C255=0,0,(_xll.EURO(C255,Strikeprice1,0,0,($AH255+IF(Smile=TRUE,VLOOKUP(MAX(-5,Strikeprice1-C255),Volsmile,2),0)),($A255-DateToday)+15,IF(Pricetype1=1,1,0),0))),C255)))</f>
        <v xml:space="preserve"> </v>
      </c>
      <c r="M255" s="250" t="str">
        <f>IF($A255="N/A"," ",IF(Pricetype1=2,MAX(D255,0),IF(OR(Pricetype1=1,Pricetype1=4),IF(D255=0,0,(_xll.EURO(D255,Strikeprice1,0,0,($AH255+IF(Smile=TRUE,VLOOKUP(MAX(-5,Strikeprice1-D255),Volsmile,2),0)),($A255-DateToday)+15,IF(Pricetype1=1,1,0),0))),D255)))</f>
        <v xml:space="preserve"> </v>
      </c>
      <c r="N255" s="250" t="str">
        <f>IF($A255="N/A"," ",IF(Pricetype1=2,MAX(E255,0),IF(OR(Pricetype1=1,Pricetype1=4),IF(E255=0,0,(_xll.EURO(E255,Strikeprice1,0,0,($AK255+IF(Smile=TRUE,VLOOKUP(MAX(-5,Strikeprice1-E255),Volsmile,2),0)),($A255-DateToday)+15,IF(Pricetype1=1,1,0),0))),E255)))</f>
        <v xml:space="preserve"> </v>
      </c>
      <c r="O255" s="250" t="str">
        <f>IF($A255="N/A"," ",IF(Pricetype1=2,MAX(F255,0),IF(OR(Pricetype1=1,Pricetype1=4),IF(F255=0,0,(_xll.EURO(F255,Strikeprice1,0,0,($AK255+IF(Smile=TRUE,VLOOKUP(MAX(-5,Strikeprice1-F255),Volsmile,2),0)),($A255-DateToday)+15,IF(Pricetype1=1,1,0),0))),F255)))</f>
        <v xml:space="preserve"> </v>
      </c>
      <c r="P255" s="250" t="str">
        <f>IF($A255="N/A"," ",IF(Pricetype1=2,MAX(G255,0),IF(OR(Pricetype1=1,Pricetype1=4),IF(G255=0,0,(_xll.EURO(G255,Strikeprice1,0,0,($AK255+IF(Smile=TRUE,VLOOKUP(MAX(-5,Strikeprice1-G255),Volsmile,2),0)),($A255-DateToday)+15,IF(Pricetype1=1,1,0),0))),G255)))</f>
        <v xml:space="preserve"> </v>
      </c>
      <c r="Q255" s="250" t="str">
        <f>IF($A255="N/A"," ",IF(Pricetype1=2,MAX(H255,0),IF(OR(Pricetype1=1,Pricetype1=4),IF(H255=0,0,(_xll.EURO(H255,Strikeprice1,0,0,($AK255+IF(Smile=TRUE,VLOOKUP(MAX(-5,Strikeprice1-H255),Volsmile,2),0)),($A255-DateToday)+15,IF(Pricetype1=1,1,0),0))),H255)))</f>
        <v xml:space="preserve"> </v>
      </c>
      <c r="R255" s="250" t="str">
        <f>IF($A255="N/A"," ",IF(Pricetype1=2,MAX(I255,0),IF(OR(Pricetype1=1,Pricetype1=4),IF(I255=0,0,(_xll.EURO(I255,Strikeprice1,0,0,($AK255+IF(Smile=TRUE,VLOOKUP(MAX(-5,Strikeprice1-I255),Volsmile,2),0)),($A255-DateToday)+15,IF(Pricetype1=1,1,0),0))),I255)))</f>
        <v xml:space="preserve"> </v>
      </c>
      <c r="S255" s="250" t="str">
        <f>IF($A255="N/A"," ",IF(Pricetype1=2,MAX(J255,0),IF(OR(Pricetype1=1,Pricetype1=4),IF(J255=0,0,(_xll.EURO(J255,Strikeprice1,0,0,($AK255+IF(Smile=TRUE,VLOOKUP(MAX(-5,Strikeprice1-J255),Volsmile,2),0)),($A255-DateToday)+15,IF(Pricetype1=1,1,0),0))),J255)))</f>
        <v xml:space="preserve"> </v>
      </c>
      <c r="T255" s="250" t="str">
        <f>IF($A255="N/A"," ",IF(Pricetype1=2,MAX(K255,0),IF(OR(Pricetype1=1,Pricetype1=4),IF(K255=0,0,(_xll.EURO(K255,Strikeprice1,0,0,($AK255+IF(Smile=TRUE,VLOOKUP(MAX(-5,Strikeprice1-K255),Volsmile,2),0)),($A255-DateToday)+15,IF(Pricetype1=1,1,0),0))),K255)))</f>
        <v xml:space="preserve"> </v>
      </c>
      <c r="U255" s="177" t="str">
        <f t="shared" si="93"/>
        <v xml:space="preserve"> </v>
      </c>
      <c r="V255" s="178" t="str">
        <f t="shared" si="107"/>
        <v xml:space="preserve"> </v>
      </c>
      <c r="W255" s="178" t="str">
        <f t="shared" si="108"/>
        <v xml:space="preserve"> </v>
      </c>
      <c r="X255" s="178" t="str">
        <f t="shared" si="109"/>
        <v xml:space="preserve"> </v>
      </c>
      <c r="Y255" s="178" t="str">
        <f t="shared" si="110"/>
        <v xml:space="preserve"> </v>
      </c>
      <c r="Z255" s="178" t="str">
        <f t="shared" si="111"/>
        <v xml:space="preserve"> </v>
      </c>
      <c r="AA255" s="178" t="str">
        <f t="shared" si="112"/>
        <v xml:space="preserve"> </v>
      </c>
      <c r="AB255" s="178" t="str">
        <f t="shared" si="113"/>
        <v xml:space="preserve"> </v>
      </c>
      <c r="AC255" s="178" t="str">
        <f t="shared" si="114"/>
        <v xml:space="preserve"> </v>
      </c>
      <c r="AD255" s="178" t="str">
        <f t="shared" si="115"/>
        <v xml:space="preserve"> </v>
      </c>
      <c r="AE255" s="178" t="str">
        <f t="shared" si="116"/>
        <v xml:space="preserve"> </v>
      </c>
      <c r="AF255" s="224" t="str">
        <f t="shared" si="117"/>
        <v xml:space="preserve"> </v>
      </c>
      <c r="AG255" s="224" t="str">
        <f t="shared" si="118"/>
        <v xml:space="preserve"> </v>
      </c>
      <c r="AH255" s="224" t="str">
        <f t="shared" si="119"/>
        <v xml:space="preserve"> </v>
      </c>
      <c r="AI255" s="224" t="str">
        <f t="shared" si="94"/>
        <v xml:space="preserve"> </v>
      </c>
      <c r="AJ255" s="224" t="str">
        <f t="shared" si="95"/>
        <v xml:space="preserve"> </v>
      </c>
      <c r="AK255" s="224" t="str">
        <f t="shared" si="120"/>
        <v xml:space="preserve"> </v>
      </c>
      <c r="AL255" s="224" t="str">
        <f>IF($A255="N/A"," ",IF(PV=1,0,'Pricing Inputs1'!R288))</f>
        <v xml:space="preserve"> </v>
      </c>
      <c r="AM255" s="313" t="str">
        <f t="shared" si="96"/>
        <v xml:space="preserve"> </v>
      </c>
      <c r="BQ255" t="str">
        <f t="shared" si="121"/>
        <v xml:space="preserve"> </v>
      </c>
      <c r="BR255" t="str">
        <f t="shared" si="122"/>
        <v xml:space="preserve"> </v>
      </c>
      <c r="BS255" t="str">
        <f t="shared" si="123"/>
        <v xml:space="preserve"> </v>
      </c>
    </row>
    <row r="256" spans="1:71" x14ac:dyDescent="0.2">
      <c r="A256" s="140"/>
      <c r="B256" s="325"/>
      <c r="J256" s="4"/>
      <c r="K256" s="173"/>
    </row>
    <row r="257" spans="1:11" x14ac:dyDescent="0.2">
      <c r="A257" s="140"/>
      <c r="B257" s="325"/>
      <c r="J257" s="4"/>
      <c r="K257" s="173"/>
    </row>
    <row r="258" spans="1:11" x14ac:dyDescent="0.2">
      <c r="A258" s="140"/>
      <c r="B258" s="325"/>
      <c r="J258" s="4"/>
      <c r="K258" s="173"/>
    </row>
    <row r="259" spans="1:11" x14ac:dyDescent="0.2">
      <c r="A259" s="140"/>
      <c r="B259" s="325"/>
      <c r="J259" s="4"/>
      <c r="K259" s="173"/>
    </row>
    <row r="260" spans="1:11" x14ac:dyDescent="0.2">
      <c r="A260" s="140"/>
      <c r="B260" s="325"/>
      <c r="J260" s="4"/>
      <c r="K260" s="173"/>
    </row>
    <row r="261" spans="1:11" x14ac:dyDescent="0.2">
      <c r="A261" s="140"/>
      <c r="B261" s="325"/>
      <c r="J261" s="4"/>
      <c r="K261" s="173"/>
    </row>
    <row r="262" spans="1:11" x14ac:dyDescent="0.2">
      <c r="A262" s="140"/>
      <c r="B262" s="325"/>
      <c r="J262" s="4"/>
      <c r="K262" s="173"/>
    </row>
    <row r="263" spans="1:11" x14ac:dyDescent="0.2">
      <c r="A263" s="140"/>
      <c r="B263" s="325"/>
      <c r="J263" s="4"/>
      <c r="K263" s="173"/>
    </row>
    <row r="264" spans="1:11" x14ac:dyDescent="0.2">
      <c r="A264" s="140"/>
      <c r="B264" s="325"/>
      <c r="J264" s="4"/>
      <c r="K264" s="173"/>
    </row>
    <row r="265" spans="1:11" x14ac:dyDescent="0.2">
      <c r="A265" s="140"/>
      <c r="B265" s="325"/>
      <c r="J265" s="4"/>
      <c r="K265" s="173"/>
    </row>
    <row r="266" spans="1:11" x14ac:dyDescent="0.2">
      <c r="A266" s="140"/>
      <c r="B266" s="325"/>
      <c r="J266" s="4"/>
      <c r="K266" s="173"/>
    </row>
    <row r="267" spans="1:11" x14ac:dyDescent="0.2">
      <c r="A267" s="140"/>
      <c r="B267" s="325"/>
      <c r="J267" s="4"/>
      <c r="K267" s="173"/>
    </row>
    <row r="268" spans="1:11" x14ac:dyDescent="0.2">
      <c r="A268" s="140"/>
      <c r="B268" s="325"/>
      <c r="J268" s="4"/>
      <c r="K268" s="173"/>
    </row>
    <row r="269" spans="1:11" x14ac:dyDescent="0.2">
      <c r="A269" s="140"/>
      <c r="B269" s="325"/>
      <c r="J269" s="4"/>
      <c r="K269" s="173"/>
    </row>
    <row r="270" spans="1:11" x14ac:dyDescent="0.2">
      <c r="A270" s="140"/>
      <c r="B270" s="325"/>
      <c r="J270" s="4"/>
      <c r="K270" s="173"/>
    </row>
    <row r="271" spans="1:11" x14ac:dyDescent="0.2">
      <c r="A271" s="140"/>
      <c r="B271" s="325"/>
      <c r="J271" s="4"/>
      <c r="K271" s="173"/>
    </row>
    <row r="272" spans="1:11" x14ac:dyDescent="0.2">
      <c r="A272" s="140"/>
      <c r="B272" s="325"/>
      <c r="J272" s="4"/>
      <c r="K272" s="173"/>
    </row>
    <row r="273" spans="1:11" x14ac:dyDescent="0.2">
      <c r="A273" s="140"/>
      <c r="B273" s="325"/>
      <c r="J273" s="4"/>
      <c r="K273" s="173"/>
    </row>
    <row r="274" spans="1:11" x14ac:dyDescent="0.2">
      <c r="A274" s="140"/>
      <c r="B274" s="325"/>
      <c r="J274" s="4"/>
      <c r="K274" s="173"/>
    </row>
    <row r="275" spans="1:11" x14ac:dyDescent="0.2">
      <c r="A275" s="140"/>
      <c r="B275" s="325"/>
      <c r="J275" s="4"/>
      <c r="K275" s="173"/>
    </row>
    <row r="276" spans="1:11" x14ac:dyDescent="0.2">
      <c r="A276" s="140"/>
      <c r="B276" s="325"/>
      <c r="J276" s="4"/>
      <c r="K276" s="173"/>
    </row>
    <row r="277" spans="1:11" x14ac:dyDescent="0.2">
      <c r="A277" s="140"/>
      <c r="B277" s="325"/>
      <c r="J277" s="4"/>
      <c r="K277" s="173"/>
    </row>
    <row r="278" spans="1:11" x14ac:dyDescent="0.2">
      <c r="A278" s="140"/>
      <c r="B278" s="325"/>
      <c r="J278" s="4"/>
      <c r="K278" s="173"/>
    </row>
    <row r="279" spans="1:11" x14ac:dyDescent="0.2">
      <c r="A279" s="140"/>
      <c r="B279" s="325"/>
      <c r="J279" s="4"/>
      <c r="K279" s="173"/>
    </row>
    <row r="280" spans="1:11" x14ac:dyDescent="0.2">
      <c r="A280" s="140"/>
      <c r="B280" s="325"/>
      <c r="J280" s="4"/>
      <c r="K280" s="173"/>
    </row>
    <row r="281" spans="1:11" x14ac:dyDescent="0.2">
      <c r="A281" s="140"/>
      <c r="B281" s="325"/>
      <c r="J281" s="4"/>
      <c r="K281" s="173"/>
    </row>
    <row r="282" spans="1:11" x14ac:dyDescent="0.2">
      <c r="A282" s="140"/>
      <c r="B282" s="325"/>
      <c r="J282" s="4"/>
      <c r="K282" s="173"/>
    </row>
    <row r="283" spans="1:11" x14ac:dyDescent="0.2">
      <c r="A283" s="140"/>
      <c r="B283" s="325"/>
      <c r="J283" s="4"/>
      <c r="K283" s="173"/>
    </row>
    <row r="284" spans="1:11" x14ac:dyDescent="0.2">
      <c r="A284" s="140"/>
      <c r="B284" s="325"/>
      <c r="J284" s="4"/>
      <c r="K284" s="173"/>
    </row>
    <row r="285" spans="1:11" x14ac:dyDescent="0.2">
      <c r="A285" s="140"/>
      <c r="B285" s="325"/>
      <c r="J285" s="4"/>
      <c r="K285" s="173"/>
    </row>
    <row r="286" spans="1:11" x14ac:dyDescent="0.2">
      <c r="A286" s="140"/>
      <c r="B286" s="325"/>
      <c r="J286" s="4"/>
      <c r="K286" s="173"/>
    </row>
    <row r="287" spans="1:11" x14ac:dyDescent="0.2">
      <c r="A287" s="140"/>
      <c r="B287" s="325"/>
      <c r="J287" s="4"/>
      <c r="K287" s="173"/>
    </row>
    <row r="288" spans="1:11" x14ac:dyDescent="0.2">
      <c r="A288" s="140"/>
      <c r="B288" s="325"/>
      <c r="J288" s="4"/>
      <c r="K288" s="173"/>
    </row>
    <row r="289" spans="1:11" x14ac:dyDescent="0.2">
      <c r="A289" s="140"/>
      <c r="B289" s="325"/>
      <c r="J289" s="4"/>
      <c r="K289" s="173"/>
    </row>
    <row r="290" spans="1:11" x14ac:dyDescent="0.2">
      <c r="A290" s="140"/>
      <c r="B290" s="325"/>
      <c r="J290" s="4"/>
      <c r="K290" s="173"/>
    </row>
    <row r="291" spans="1:11" x14ac:dyDescent="0.2">
      <c r="A291" s="140"/>
      <c r="B291" s="325"/>
      <c r="J291" s="4"/>
      <c r="K291" s="173"/>
    </row>
    <row r="292" spans="1:11" x14ac:dyDescent="0.2">
      <c r="A292" s="140"/>
      <c r="B292" s="325"/>
      <c r="J292" s="4"/>
      <c r="K292" s="173"/>
    </row>
    <row r="293" spans="1:11" x14ac:dyDescent="0.2">
      <c r="A293" s="140"/>
      <c r="B293" s="325"/>
      <c r="J293" s="4"/>
      <c r="K293" s="173"/>
    </row>
    <row r="294" spans="1:11" x14ac:dyDescent="0.2">
      <c r="A294" s="140"/>
      <c r="B294" s="325"/>
      <c r="J294" s="4"/>
      <c r="K294" s="173"/>
    </row>
    <row r="295" spans="1:11" x14ac:dyDescent="0.2">
      <c r="A295" s="140"/>
      <c r="B295" s="325"/>
      <c r="J295" s="4"/>
      <c r="K295" s="173"/>
    </row>
    <row r="296" spans="1:11" x14ac:dyDescent="0.2">
      <c r="A296" s="140"/>
      <c r="B296" s="325"/>
      <c r="J296" s="4"/>
      <c r="K296" s="173"/>
    </row>
    <row r="297" spans="1:11" x14ac:dyDescent="0.2">
      <c r="A297" s="140"/>
      <c r="B297" s="325"/>
      <c r="J297" s="4"/>
      <c r="K297" s="173"/>
    </row>
    <row r="298" spans="1:11" x14ac:dyDescent="0.2">
      <c r="A298" s="140"/>
      <c r="B298" s="325"/>
      <c r="J298" s="4"/>
      <c r="K298" s="173"/>
    </row>
    <row r="299" spans="1:11" x14ac:dyDescent="0.2">
      <c r="A299" s="140"/>
      <c r="B299" s="325"/>
      <c r="J299" s="4"/>
      <c r="K299" s="173"/>
    </row>
    <row r="300" spans="1:11" x14ac:dyDescent="0.2">
      <c r="A300" s="140"/>
      <c r="B300" s="325"/>
      <c r="J300" s="4"/>
      <c r="K300" s="173"/>
    </row>
    <row r="301" spans="1:11" x14ac:dyDescent="0.2">
      <c r="A301" s="140"/>
      <c r="B301" s="325"/>
      <c r="J301" s="4"/>
      <c r="K301" s="173"/>
    </row>
    <row r="302" spans="1:11" x14ac:dyDescent="0.2">
      <c r="A302" s="140"/>
      <c r="B302" s="325"/>
      <c r="J302" s="4"/>
      <c r="K302" s="173"/>
    </row>
    <row r="303" spans="1:11" x14ac:dyDescent="0.2">
      <c r="A303" s="140"/>
      <c r="B303" s="325"/>
      <c r="J303" s="4"/>
      <c r="K303" s="173"/>
    </row>
    <row r="304" spans="1:11" x14ac:dyDescent="0.2">
      <c r="A304" s="140"/>
      <c r="B304" s="325"/>
      <c r="J304" s="4"/>
      <c r="K304" s="173"/>
    </row>
    <row r="305" spans="1:11" x14ac:dyDescent="0.2">
      <c r="A305" s="140"/>
      <c r="B305" s="325"/>
      <c r="J305" s="4"/>
      <c r="K305" s="173"/>
    </row>
    <row r="306" spans="1:11" x14ac:dyDescent="0.2">
      <c r="A306" s="140"/>
      <c r="B306" s="325"/>
      <c r="J306" s="4"/>
      <c r="K306" s="173"/>
    </row>
    <row r="307" spans="1:11" x14ac:dyDescent="0.2">
      <c r="A307" s="140"/>
      <c r="B307" s="325"/>
      <c r="J307" s="4"/>
      <c r="K307" s="173"/>
    </row>
    <row r="308" spans="1:11" x14ac:dyDescent="0.2">
      <c r="A308" s="140"/>
      <c r="B308" s="325"/>
      <c r="J308" s="4"/>
      <c r="K308" s="173"/>
    </row>
    <row r="309" spans="1:11" x14ac:dyDescent="0.2">
      <c r="A309" s="140"/>
      <c r="B309" s="325"/>
      <c r="J309" s="4"/>
      <c r="K309" s="173"/>
    </row>
    <row r="310" spans="1:11" x14ac:dyDescent="0.2">
      <c r="A310" s="140"/>
      <c r="B310" s="325"/>
      <c r="J310" s="4"/>
      <c r="K310" s="173"/>
    </row>
    <row r="311" spans="1:11" x14ac:dyDescent="0.2">
      <c r="A311" s="140"/>
      <c r="B311" s="325"/>
      <c r="J311" s="4"/>
      <c r="K311" s="173"/>
    </row>
    <row r="312" spans="1:11" x14ac:dyDescent="0.2">
      <c r="A312" s="140"/>
      <c r="B312" s="325"/>
      <c r="J312" s="4"/>
      <c r="K312" s="173"/>
    </row>
    <row r="313" spans="1:11" x14ac:dyDescent="0.2">
      <c r="A313" s="140"/>
      <c r="B313" s="325"/>
      <c r="J313" s="4"/>
      <c r="K313" s="173"/>
    </row>
    <row r="314" spans="1:11" x14ac:dyDescent="0.2">
      <c r="A314" s="140"/>
      <c r="B314" s="325"/>
      <c r="J314" s="4"/>
      <c r="K314" s="173"/>
    </row>
    <row r="315" spans="1:11" x14ac:dyDescent="0.2">
      <c r="A315" s="140"/>
      <c r="B315" s="325"/>
      <c r="J315" s="4"/>
      <c r="K315" s="173"/>
    </row>
    <row r="316" spans="1:11" x14ac:dyDescent="0.2">
      <c r="A316" s="140"/>
      <c r="B316" s="325"/>
      <c r="J316" s="4"/>
      <c r="K316" s="173"/>
    </row>
    <row r="317" spans="1:11" x14ac:dyDescent="0.2">
      <c r="A317" s="140"/>
      <c r="B317" s="325"/>
      <c r="J317" s="4"/>
      <c r="K317" s="173"/>
    </row>
    <row r="318" spans="1:11" x14ac:dyDescent="0.2">
      <c r="A318" s="140"/>
      <c r="B318" s="325"/>
      <c r="J318" s="4"/>
      <c r="K318" s="173"/>
    </row>
    <row r="319" spans="1:11" x14ac:dyDescent="0.2">
      <c r="A319" s="140"/>
      <c r="B319" s="325"/>
      <c r="J319" s="4"/>
      <c r="K319" s="173"/>
    </row>
    <row r="320" spans="1:11" x14ac:dyDescent="0.2">
      <c r="A320" s="140"/>
      <c r="B320" s="325"/>
      <c r="J320" s="4"/>
      <c r="K320" s="173"/>
    </row>
    <row r="321" spans="1:11" x14ac:dyDescent="0.2">
      <c r="A321" s="140"/>
      <c r="B321" s="325"/>
      <c r="J321" s="4"/>
      <c r="K321" s="173"/>
    </row>
    <row r="322" spans="1:11" x14ac:dyDescent="0.2">
      <c r="A322" s="140"/>
      <c r="B322" s="325"/>
      <c r="J322" s="4"/>
      <c r="K322" s="173"/>
    </row>
    <row r="323" spans="1:11" x14ac:dyDescent="0.2">
      <c r="A323" s="140"/>
      <c r="B323" s="325"/>
      <c r="J323" s="4"/>
      <c r="K323" s="173"/>
    </row>
    <row r="324" spans="1:11" x14ac:dyDescent="0.2">
      <c r="A324" s="140"/>
      <c r="B324" s="325"/>
      <c r="J324" s="4"/>
      <c r="K324" s="173"/>
    </row>
    <row r="325" spans="1:11" x14ac:dyDescent="0.2">
      <c r="A325" s="140"/>
      <c r="B325" s="325"/>
      <c r="J325" s="4"/>
      <c r="K325" s="173"/>
    </row>
    <row r="326" spans="1:11" x14ac:dyDescent="0.2">
      <c r="A326" s="140"/>
      <c r="B326" s="325"/>
      <c r="J326" s="4"/>
      <c r="K326" s="173"/>
    </row>
    <row r="327" spans="1:11" x14ac:dyDescent="0.2">
      <c r="A327" s="140"/>
      <c r="B327" s="325"/>
      <c r="J327" s="4"/>
      <c r="K327" s="173"/>
    </row>
    <row r="328" spans="1:11" x14ac:dyDescent="0.2">
      <c r="A328" s="140"/>
      <c r="B328" s="325"/>
      <c r="J328" s="4"/>
      <c r="K328" s="173"/>
    </row>
    <row r="329" spans="1:11" x14ac:dyDescent="0.2">
      <c r="A329" s="140"/>
      <c r="B329" s="325"/>
      <c r="J329" s="4"/>
      <c r="K329" s="173"/>
    </row>
    <row r="330" spans="1:11" x14ac:dyDescent="0.2">
      <c r="A330" s="140"/>
      <c r="B330" s="325"/>
      <c r="J330" s="4"/>
      <c r="K330" s="173"/>
    </row>
    <row r="331" spans="1:11" x14ac:dyDescent="0.2">
      <c r="A331" s="140"/>
      <c r="B331" s="325"/>
      <c r="J331" s="4"/>
      <c r="K331" s="173"/>
    </row>
    <row r="332" spans="1:11" x14ac:dyDescent="0.2">
      <c r="A332" s="140"/>
      <c r="B332" s="325"/>
      <c r="J332" s="4"/>
      <c r="K332" s="173"/>
    </row>
    <row r="333" spans="1:11" x14ac:dyDescent="0.2">
      <c r="A333" s="140"/>
      <c r="B333" s="325"/>
      <c r="J333" s="4"/>
      <c r="K333" s="173"/>
    </row>
    <row r="334" spans="1:11" x14ac:dyDescent="0.2">
      <c r="A334" s="140"/>
      <c r="B334" s="325"/>
      <c r="J334" s="4"/>
      <c r="K334" s="173"/>
    </row>
    <row r="335" spans="1:11" x14ac:dyDescent="0.2">
      <c r="A335" s="140"/>
      <c r="B335" s="325"/>
      <c r="J335" s="4"/>
      <c r="K335" s="173"/>
    </row>
    <row r="336" spans="1:11" x14ac:dyDescent="0.2">
      <c r="A336" s="140"/>
      <c r="B336" s="325"/>
      <c r="J336" s="4"/>
      <c r="K336" s="173"/>
    </row>
    <row r="337" spans="1:11" x14ac:dyDescent="0.2">
      <c r="A337" s="140"/>
      <c r="B337" s="325"/>
      <c r="J337" s="4"/>
      <c r="K337" s="173"/>
    </row>
    <row r="338" spans="1:11" x14ac:dyDescent="0.2">
      <c r="A338" s="140"/>
      <c r="B338" s="325"/>
      <c r="J338" s="4"/>
      <c r="K338" s="173"/>
    </row>
    <row r="339" spans="1:11" x14ac:dyDescent="0.2">
      <c r="A339" s="140"/>
      <c r="B339" s="325"/>
      <c r="J339" s="4"/>
      <c r="K339" s="173"/>
    </row>
    <row r="340" spans="1:11" x14ac:dyDescent="0.2">
      <c r="A340" s="140"/>
      <c r="B340" s="325"/>
      <c r="J340" s="4"/>
      <c r="K340" s="173"/>
    </row>
    <row r="341" spans="1:11" x14ac:dyDescent="0.2">
      <c r="A341" s="140"/>
      <c r="B341" s="325"/>
      <c r="J341" s="4"/>
      <c r="K341" s="173"/>
    </row>
    <row r="342" spans="1:11" x14ac:dyDescent="0.2">
      <c r="A342" s="140"/>
      <c r="B342" s="325"/>
      <c r="J342" s="4"/>
      <c r="K342" s="173"/>
    </row>
    <row r="343" spans="1:11" x14ac:dyDescent="0.2">
      <c r="A343" s="140"/>
      <c r="B343" s="325"/>
      <c r="J343" s="4"/>
      <c r="K343" s="173"/>
    </row>
    <row r="344" spans="1:11" x14ac:dyDescent="0.2">
      <c r="A344" s="140"/>
      <c r="B344" s="325"/>
      <c r="J344" s="4"/>
      <c r="K344" s="173"/>
    </row>
    <row r="345" spans="1:11" x14ac:dyDescent="0.2">
      <c r="A345" s="140"/>
      <c r="B345" s="325"/>
      <c r="J345" s="4"/>
      <c r="K345" s="173"/>
    </row>
    <row r="346" spans="1:11" x14ac:dyDescent="0.2">
      <c r="A346" s="140"/>
      <c r="B346" s="325"/>
      <c r="J346" s="4"/>
      <c r="K346" s="173"/>
    </row>
    <row r="347" spans="1:11" x14ac:dyDescent="0.2">
      <c r="A347" s="140"/>
      <c r="B347" s="325"/>
      <c r="J347" s="4"/>
      <c r="K347" s="173"/>
    </row>
    <row r="348" spans="1:11" x14ac:dyDescent="0.2">
      <c r="A348" s="140"/>
      <c r="B348" s="325"/>
      <c r="J348" s="4"/>
      <c r="K348" s="173"/>
    </row>
    <row r="349" spans="1:11" x14ac:dyDescent="0.2">
      <c r="A349" s="140"/>
      <c r="B349" s="325"/>
      <c r="J349" s="4"/>
      <c r="K349" s="173"/>
    </row>
    <row r="350" spans="1:11" x14ac:dyDescent="0.2">
      <c r="A350" s="140"/>
      <c r="B350" s="325"/>
      <c r="J350" s="4"/>
      <c r="K350" s="173"/>
    </row>
    <row r="351" spans="1:11" x14ac:dyDescent="0.2">
      <c r="A351" s="140"/>
      <c r="B351" s="325"/>
      <c r="J351" s="4"/>
      <c r="K351" s="173"/>
    </row>
    <row r="352" spans="1:11" x14ac:dyDescent="0.2">
      <c r="A352" s="140"/>
      <c r="B352" s="325"/>
      <c r="J352" s="4"/>
      <c r="K352" s="173"/>
    </row>
    <row r="353" spans="1:11" x14ac:dyDescent="0.2">
      <c r="A353" s="140"/>
      <c r="B353" s="325"/>
      <c r="J353" s="4"/>
      <c r="K353" s="173"/>
    </row>
    <row r="354" spans="1:11" x14ac:dyDescent="0.2">
      <c r="A354" s="140"/>
      <c r="B354" s="325"/>
      <c r="J354" s="4"/>
      <c r="K354" s="173"/>
    </row>
    <row r="355" spans="1:11" x14ac:dyDescent="0.2">
      <c r="A355" s="140"/>
      <c r="B355" s="325"/>
      <c r="J355" s="4"/>
      <c r="K355" s="173"/>
    </row>
    <row r="356" spans="1:11" x14ac:dyDescent="0.2">
      <c r="A356" s="140"/>
      <c r="B356" s="325"/>
      <c r="J356" s="4"/>
      <c r="K356" s="173"/>
    </row>
    <row r="357" spans="1:11" x14ac:dyDescent="0.2">
      <c r="A357" s="140"/>
      <c r="B357" s="325"/>
      <c r="J357" s="4"/>
      <c r="K357" s="173"/>
    </row>
    <row r="358" spans="1:11" x14ac:dyDescent="0.2">
      <c r="A358" s="140"/>
      <c r="B358" s="325"/>
      <c r="J358" s="4"/>
      <c r="K358" s="173"/>
    </row>
    <row r="359" spans="1:11" x14ac:dyDescent="0.2">
      <c r="A359" s="140"/>
      <c r="B359" s="325"/>
      <c r="J359" s="4"/>
      <c r="K359" s="173"/>
    </row>
    <row r="360" spans="1:11" x14ac:dyDescent="0.2">
      <c r="A360" s="140"/>
      <c r="B360" s="325"/>
      <c r="J360" s="4"/>
      <c r="K360" s="173"/>
    </row>
    <row r="361" spans="1:11" x14ac:dyDescent="0.2">
      <c r="A361" s="140"/>
      <c r="B361" s="325"/>
      <c r="J361" s="4"/>
      <c r="K361" s="173"/>
    </row>
    <row r="362" spans="1:11" x14ac:dyDescent="0.2">
      <c r="A362" s="140"/>
      <c r="B362" s="325"/>
      <c r="J362" s="4"/>
      <c r="K362" s="173"/>
    </row>
    <row r="363" spans="1:11" x14ac:dyDescent="0.2">
      <c r="A363" s="140"/>
      <c r="B363" s="325"/>
      <c r="J363" s="4"/>
      <c r="K363" s="173"/>
    </row>
    <row r="364" spans="1:11" x14ac:dyDescent="0.2">
      <c r="A364" s="140"/>
      <c r="B364" s="325"/>
      <c r="J364" s="4"/>
      <c r="K364" s="173"/>
    </row>
    <row r="365" spans="1:11" x14ac:dyDescent="0.2">
      <c r="A365" s="140"/>
      <c r="B365" s="325"/>
      <c r="J365" s="4"/>
      <c r="K365" s="173"/>
    </row>
    <row r="366" spans="1:11" x14ac:dyDescent="0.2">
      <c r="A366" s="140"/>
      <c r="B366" s="325"/>
      <c r="J366" s="4"/>
      <c r="K366" s="173"/>
    </row>
    <row r="367" spans="1:11" x14ac:dyDescent="0.2">
      <c r="A367" s="140"/>
      <c r="B367" s="325"/>
      <c r="J367" s="4"/>
      <c r="K367" s="173"/>
    </row>
    <row r="368" spans="1:11" x14ac:dyDescent="0.2">
      <c r="A368" s="140"/>
      <c r="B368" s="325"/>
      <c r="J368" s="4"/>
      <c r="K368" s="173"/>
    </row>
    <row r="369" spans="1:11" x14ac:dyDescent="0.2">
      <c r="A369" s="140"/>
      <c r="B369" s="325"/>
      <c r="J369" s="4"/>
      <c r="K369" s="173"/>
    </row>
    <row r="370" spans="1:11" x14ac:dyDescent="0.2">
      <c r="A370" s="140"/>
      <c r="B370" s="325"/>
      <c r="J370" s="4"/>
      <c r="K370" s="173"/>
    </row>
    <row r="371" spans="1:11" x14ac:dyDescent="0.2">
      <c r="A371" s="140"/>
      <c r="B371" s="325"/>
      <c r="J371" s="4"/>
      <c r="K371" s="173"/>
    </row>
    <row r="372" spans="1:11" x14ac:dyDescent="0.2">
      <c r="A372" s="140"/>
      <c r="B372" s="325"/>
      <c r="J372" s="4"/>
      <c r="K372" s="173"/>
    </row>
    <row r="373" spans="1:11" x14ac:dyDescent="0.2">
      <c r="A373" s="140"/>
      <c r="B373" s="325"/>
      <c r="J373" s="4"/>
      <c r="K373" s="173"/>
    </row>
    <row r="374" spans="1:11" x14ac:dyDescent="0.2">
      <c r="A374" s="140"/>
      <c r="B374" s="325"/>
      <c r="J374" s="4"/>
      <c r="K374" s="173"/>
    </row>
    <row r="375" spans="1:11" x14ac:dyDescent="0.2">
      <c r="A375" s="140"/>
      <c r="B375" s="325"/>
      <c r="J375" s="4"/>
      <c r="K375" s="173"/>
    </row>
    <row r="376" spans="1:11" x14ac:dyDescent="0.2">
      <c r="A376" s="140"/>
      <c r="B376" s="325"/>
      <c r="J376" s="4"/>
      <c r="K376" s="173"/>
    </row>
    <row r="377" spans="1:11" x14ac:dyDescent="0.2">
      <c r="A377" s="140"/>
      <c r="B377" s="325"/>
      <c r="J377" s="4"/>
      <c r="K377" s="173"/>
    </row>
    <row r="378" spans="1:11" x14ac:dyDescent="0.2">
      <c r="A378" s="140"/>
      <c r="B378" s="325"/>
      <c r="J378" s="4"/>
      <c r="K378" s="173"/>
    </row>
    <row r="379" spans="1:11" x14ac:dyDescent="0.2">
      <c r="A379" s="140"/>
      <c r="B379" s="325"/>
      <c r="J379" s="4"/>
      <c r="K379" s="173"/>
    </row>
    <row r="380" spans="1:11" x14ac:dyDescent="0.2">
      <c r="A380" s="140"/>
      <c r="B380" s="325"/>
      <c r="J380" s="4"/>
      <c r="K380" s="173"/>
    </row>
    <row r="381" spans="1:11" x14ac:dyDescent="0.2">
      <c r="A381" s="140"/>
      <c r="B381" s="325"/>
      <c r="J381" s="4"/>
      <c r="K381" s="173"/>
    </row>
    <row r="382" spans="1:11" x14ac:dyDescent="0.2">
      <c r="A382" s="140"/>
      <c r="B382" s="325"/>
      <c r="J382" s="4"/>
      <c r="K382" s="173"/>
    </row>
    <row r="383" spans="1:11" x14ac:dyDescent="0.2">
      <c r="A383" s="140"/>
      <c r="B383" s="325"/>
      <c r="J383" s="4"/>
      <c r="K383" s="173"/>
    </row>
    <row r="384" spans="1:11" x14ac:dyDescent="0.2">
      <c r="A384" s="140"/>
      <c r="B384" s="325"/>
      <c r="J384" s="4"/>
      <c r="K384" s="173"/>
    </row>
    <row r="385" spans="1:11" x14ac:dyDescent="0.2">
      <c r="A385" s="140"/>
      <c r="B385" s="325"/>
      <c r="J385" s="4"/>
      <c r="K385" s="173"/>
    </row>
    <row r="386" spans="1:11" x14ac:dyDescent="0.2">
      <c r="A386" s="140"/>
      <c r="B386" s="325"/>
      <c r="J386" s="4"/>
      <c r="K386" s="173"/>
    </row>
    <row r="387" spans="1:11" x14ac:dyDescent="0.2">
      <c r="A387" s="140"/>
      <c r="B387" s="325"/>
      <c r="J387" s="4"/>
      <c r="K387" s="173"/>
    </row>
    <row r="388" spans="1:11" x14ac:dyDescent="0.2">
      <c r="A388" s="140"/>
      <c r="B388" s="325"/>
      <c r="J388" s="4"/>
      <c r="K388" s="173"/>
    </row>
    <row r="389" spans="1:11" x14ac:dyDescent="0.2">
      <c r="A389" s="140"/>
      <c r="B389" s="325"/>
      <c r="J389" s="4"/>
      <c r="K389" s="173"/>
    </row>
    <row r="390" spans="1:11" x14ac:dyDescent="0.2">
      <c r="A390" s="140"/>
      <c r="B390" s="325"/>
      <c r="J390" s="4"/>
      <c r="K390" s="173"/>
    </row>
    <row r="391" spans="1:11" x14ac:dyDescent="0.2">
      <c r="A391" s="140"/>
      <c r="B391" s="325"/>
      <c r="J391" s="4"/>
      <c r="K391" s="173"/>
    </row>
    <row r="392" spans="1:11" x14ac:dyDescent="0.2">
      <c r="A392" s="140"/>
      <c r="B392" s="325"/>
      <c r="J392" s="4"/>
      <c r="K392" s="173"/>
    </row>
    <row r="393" spans="1:11" x14ac:dyDescent="0.2">
      <c r="A393" s="140"/>
      <c r="B393" s="325"/>
      <c r="J393" s="4"/>
      <c r="K393" s="173"/>
    </row>
    <row r="394" spans="1:11" x14ac:dyDescent="0.2">
      <c r="A394" s="140"/>
      <c r="B394" s="325"/>
      <c r="J394" s="4"/>
      <c r="K394" s="173"/>
    </row>
    <row r="395" spans="1:11" x14ac:dyDescent="0.2">
      <c r="A395" s="140"/>
      <c r="B395" s="325"/>
      <c r="J395" s="4"/>
      <c r="K395" s="173"/>
    </row>
    <row r="396" spans="1:11" x14ac:dyDescent="0.2">
      <c r="A396" s="140"/>
      <c r="B396" s="325"/>
      <c r="J396" s="4"/>
      <c r="K396" s="173"/>
    </row>
    <row r="397" spans="1:11" x14ac:dyDescent="0.2">
      <c r="A397" s="140"/>
      <c r="B397" s="325"/>
      <c r="J397" s="4"/>
      <c r="K397" s="173"/>
    </row>
    <row r="398" spans="1:11" x14ac:dyDescent="0.2">
      <c r="A398" s="140"/>
      <c r="B398" s="325"/>
      <c r="J398" s="4"/>
      <c r="K398" s="173"/>
    </row>
    <row r="399" spans="1:11" x14ac:dyDescent="0.2">
      <c r="A399" s="140"/>
      <c r="B399" s="325"/>
      <c r="J399" s="4"/>
      <c r="K399" s="173"/>
    </row>
    <row r="400" spans="1:11" x14ac:dyDescent="0.2">
      <c r="A400" s="140"/>
      <c r="B400" s="325"/>
      <c r="J400" s="4"/>
      <c r="K400" s="173"/>
    </row>
    <row r="401" spans="1:11" x14ac:dyDescent="0.2">
      <c r="A401" s="140"/>
      <c r="B401" s="325"/>
      <c r="J401" s="4"/>
      <c r="K401" s="173"/>
    </row>
    <row r="402" spans="1:11" x14ac:dyDescent="0.2">
      <c r="A402" s="140"/>
      <c r="B402" s="325"/>
      <c r="J402" s="4"/>
      <c r="K402" s="173"/>
    </row>
    <row r="403" spans="1:11" x14ac:dyDescent="0.2">
      <c r="A403" s="140"/>
      <c r="B403" s="325"/>
      <c r="J403" s="4"/>
      <c r="K403" s="173"/>
    </row>
    <row r="404" spans="1:11" x14ac:dyDescent="0.2">
      <c r="A404" s="140"/>
      <c r="B404" s="325"/>
      <c r="J404" s="4"/>
      <c r="K404" s="173"/>
    </row>
    <row r="405" spans="1:11" x14ac:dyDescent="0.2">
      <c r="A405" s="140"/>
      <c r="B405" s="325"/>
      <c r="J405" s="4"/>
      <c r="K405" s="173"/>
    </row>
    <row r="406" spans="1:11" x14ac:dyDescent="0.2">
      <c r="A406" s="140"/>
      <c r="B406" s="325"/>
      <c r="J406" s="4"/>
      <c r="K406" s="173"/>
    </row>
    <row r="407" spans="1:11" x14ac:dyDescent="0.2">
      <c r="A407" s="140"/>
      <c r="B407" s="325"/>
      <c r="J407" s="4"/>
      <c r="K407" s="173"/>
    </row>
    <row r="408" spans="1:11" x14ac:dyDescent="0.2">
      <c r="A408" s="140"/>
      <c r="B408" s="325"/>
      <c r="J408" s="4"/>
      <c r="K408" s="173"/>
    </row>
    <row r="409" spans="1:11" x14ac:dyDescent="0.2">
      <c r="A409" s="140"/>
      <c r="B409" s="325"/>
      <c r="J409" s="4"/>
      <c r="K409" s="173"/>
    </row>
    <row r="410" spans="1:11" x14ac:dyDescent="0.2">
      <c r="A410" s="140"/>
      <c r="B410" s="325"/>
      <c r="J410" s="4"/>
      <c r="K410" s="173"/>
    </row>
    <row r="411" spans="1:11" x14ac:dyDescent="0.2">
      <c r="A411" s="140"/>
      <c r="B411" s="325"/>
      <c r="J411" s="4"/>
      <c r="K411" s="173"/>
    </row>
    <row r="412" spans="1:11" x14ac:dyDescent="0.2">
      <c r="A412" s="140"/>
      <c r="B412" s="325"/>
      <c r="J412" s="4"/>
      <c r="K412" s="173"/>
    </row>
    <row r="413" spans="1:11" x14ac:dyDescent="0.2">
      <c r="A413" s="140"/>
      <c r="B413" s="325"/>
      <c r="J413" s="4"/>
      <c r="K413" s="173"/>
    </row>
    <row r="414" spans="1:11" x14ac:dyDescent="0.2">
      <c r="A414" s="140"/>
      <c r="B414" s="325"/>
      <c r="J414" s="4"/>
      <c r="K414" s="173"/>
    </row>
    <row r="415" spans="1:11" x14ac:dyDescent="0.2">
      <c r="A415" s="140"/>
      <c r="B415" s="325"/>
      <c r="J415" s="4"/>
      <c r="K415" s="173"/>
    </row>
    <row r="416" spans="1:11" x14ac:dyDescent="0.2">
      <c r="A416" s="140"/>
      <c r="B416" s="325"/>
      <c r="J416" s="4"/>
      <c r="K416" s="173"/>
    </row>
    <row r="417" spans="1:11" x14ac:dyDescent="0.2">
      <c r="A417" s="140"/>
      <c r="B417" s="325"/>
      <c r="J417" s="4"/>
      <c r="K417" s="173"/>
    </row>
    <row r="418" spans="1:11" x14ac:dyDescent="0.2">
      <c r="A418" s="140"/>
      <c r="B418" s="325"/>
      <c r="J418" s="4"/>
      <c r="K418" s="173"/>
    </row>
    <row r="419" spans="1:11" x14ac:dyDescent="0.2">
      <c r="A419" s="140"/>
      <c r="B419" s="325"/>
      <c r="J419" s="4"/>
      <c r="K419" s="173"/>
    </row>
    <row r="420" spans="1:11" x14ac:dyDescent="0.2">
      <c r="A420" s="140"/>
      <c r="B420" s="325"/>
      <c r="J420" s="4"/>
      <c r="K420" s="173"/>
    </row>
    <row r="421" spans="1:11" x14ac:dyDescent="0.2">
      <c r="A421" s="140"/>
      <c r="B421" s="325"/>
      <c r="J421" s="4"/>
      <c r="K421" s="173"/>
    </row>
    <row r="422" spans="1:11" x14ac:dyDescent="0.2">
      <c r="A422" s="140"/>
      <c r="B422" s="325"/>
      <c r="J422" s="4"/>
      <c r="K422" s="173"/>
    </row>
    <row r="423" spans="1:11" x14ac:dyDescent="0.2">
      <c r="A423" s="140"/>
      <c r="B423" s="325"/>
      <c r="J423" s="4"/>
      <c r="K423" s="173"/>
    </row>
    <row r="424" spans="1:11" x14ac:dyDescent="0.2">
      <c r="A424" s="140"/>
      <c r="B424" s="325"/>
      <c r="J424" s="4"/>
      <c r="K424" s="173"/>
    </row>
    <row r="425" spans="1:11" x14ac:dyDescent="0.2">
      <c r="A425" s="140"/>
      <c r="B425" s="325"/>
      <c r="J425" s="4"/>
      <c r="K425" s="173"/>
    </row>
    <row r="426" spans="1:11" x14ac:dyDescent="0.2">
      <c r="A426" s="140"/>
      <c r="B426" s="325"/>
      <c r="J426" s="4"/>
      <c r="K426" s="173"/>
    </row>
    <row r="427" spans="1:11" x14ac:dyDescent="0.2">
      <c r="A427" s="140"/>
      <c r="B427" s="325"/>
      <c r="J427" s="4"/>
      <c r="K427" s="173"/>
    </row>
    <row r="428" spans="1:11" x14ac:dyDescent="0.2">
      <c r="A428" s="140"/>
      <c r="B428" s="325"/>
      <c r="J428" s="4"/>
      <c r="K428" s="173"/>
    </row>
    <row r="429" spans="1:11" x14ac:dyDescent="0.2">
      <c r="A429" s="140"/>
      <c r="B429" s="325"/>
      <c r="J429" s="4"/>
      <c r="K429" s="173"/>
    </row>
    <row r="430" spans="1:11" x14ac:dyDescent="0.2">
      <c r="A430" s="140"/>
      <c r="B430" s="325"/>
      <c r="J430" s="4"/>
      <c r="K430" s="173"/>
    </row>
    <row r="431" spans="1:11" x14ac:dyDescent="0.2">
      <c r="A431" s="140"/>
      <c r="B431" s="325"/>
      <c r="J431" s="4"/>
      <c r="K431" s="173"/>
    </row>
    <row r="432" spans="1:11" x14ac:dyDescent="0.2">
      <c r="A432" s="140"/>
      <c r="B432" s="325"/>
      <c r="J432" s="4"/>
      <c r="K432" s="173"/>
    </row>
    <row r="433" spans="1:11" x14ac:dyDescent="0.2">
      <c r="A433" s="140"/>
      <c r="B433" s="325"/>
      <c r="J433" s="4"/>
      <c r="K433" s="173"/>
    </row>
    <row r="434" spans="1:11" x14ac:dyDescent="0.2">
      <c r="A434" s="140"/>
      <c r="B434" s="325"/>
      <c r="J434" s="4"/>
      <c r="K434" s="173"/>
    </row>
    <row r="435" spans="1:11" x14ac:dyDescent="0.2">
      <c r="A435" s="140"/>
      <c r="B435" s="325"/>
      <c r="J435" s="4"/>
      <c r="K435" s="173"/>
    </row>
    <row r="436" spans="1:11" x14ac:dyDescent="0.2">
      <c r="A436" s="140"/>
      <c r="B436" s="325"/>
      <c r="J436" s="4"/>
      <c r="K436" s="173"/>
    </row>
    <row r="437" spans="1:11" x14ac:dyDescent="0.2">
      <c r="A437" s="140"/>
      <c r="B437" s="325"/>
      <c r="J437" s="4"/>
      <c r="K437" s="173"/>
    </row>
    <row r="438" spans="1:11" x14ac:dyDescent="0.2">
      <c r="A438" s="140"/>
      <c r="B438" s="325"/>
      <c r="J438" s="4"/>
      <c r="K438" s="173"/>
    </row>
    <row r="439" spans="1:11" x14ac:dyDescent="0.2">
      <c r="A439" s="140"/>
      <c r="B439" s="325"/>
      <c r="J439" s="4"/>
      <c r="K439" s="173"/>
    </row>
    <row r="440" spans="1:11" x14ac:dyDescent="0.2">
      <c r="A440" s="140"/>
      <c r="B440" s="325"/>
      <c r="J440" s="4"/>
      <c r="K440" s="173"/>
    </row>
    <row r="441" spans="1:11" x14ac:dyDescent="0.2">
      <c r="A441" s="140"/>
      <c r="B441" s="325"/>
      <c r="J441" s="4"/>
      <c r="K441" s="173"/>
    </row>
    <row r="442" spans="1:11" x14ac:dyDescent="0.2">
      <c r="A442" s="140"/>
      <c r="B442" s="325"/>
      <c r="J442" s="4"/>
      <c r="K442" s="173"/>
    </row>
    <row r="443" spans="1:11" x14ac:dyDescent="0.2">
      <c r="A443" s="140"/>
      <c r="B443" s="325"/>
      <c r="J443" s="4"/>
      <c r="K443" s="173"/>
    </row>
    <row r="444" spans="1:11" x14ac:dyDescent="0.2">
      <c r="A444" s="140"/>
      <c r="B444" s="325"/>
      <c r="J444" s="4"/>
      <c r="K444" s="173"/>
    </row>
    <row r="445" spans="1:11" x14ac:dyDescent="0.2">
      <c r="A445" s="140"/>
      <c r="B445" s="325"/>
      <c r="J445" s="4"/>
      <c r="K445" s="173"/>
    </row>
    <row r="446" spans="1:11" x14ac:dyDescent="0.2">
      <c r="A446" s="140"/>
      <c r="B446" s="325"/>
      <c r="J446" s="4"/>
      <c r="K446" s="173"/>
    </row>
    <row r="447" spans="1:11" x14ac:dyDescent="0.2">
      <c r="A447" s="140"/>
      <c r="B447" s="325"/>
      <c r="J447" s="4"/>
      <c r="K447" s="173"/>
    </row>
    <row r="448" spans="1:11" x14ac:dyDescent="0.2">
      <c r="A448" s="140"/>
      <c r="B448" s="325"/>
      <c r="J448" s="4"/>
      <c r="K448" s="173"/>
    </row>
    <row r="449" spans="1:11" x14ac:dyDescent="0.2">
      <c r="A449" s="140"/>
      <c r="B449" s="325"/>
      <c r="J449" s="4"/>
      <c r="K449" s="173"/>
    </row>
    <row r="450" spans="1:11" x14ac:dyDescent="0.2">
      <c r="A450" s="140"/>
      <c r="B450" s="325"/>
      <c r="J450" s="4"/>
      <c r="K450" s="173"/>
    </row>
    <row r="451" spans="1:11" x14ac:dyDescent="0.2">
      <c r="A451" s="140"/>
      <c r="B451" s="325"/>
      <c r="J451" s="4"/>
      <c r="K451" s="173"/>
    </row>
    <row r="452" spans="1:11" x14ac:dyDescent="0.2">
      <c r="A452" s="140"/>
      <c r="B452" s="325"/>
      <c r="J452" s="4"/>
      <c r="K452" s="173"/>
    </row>
    <row r="453" spans="1:11" x14ac:dyDescent="0.2">
      <c r="A453" s="140"/>
      <c r="B453" s="325"/>
      <c r="J453" s="4"/>
      <c r="K453" s="173"/>
    </row>
    <row r="454" spans="1:11" x14ac:dyDescent="0.2">
      <c r="A454" s="140"/>
      <c r="B454" s="325"/>
      <c r="J454" s="4"/>
      <c r="K454" s="173"/>
    </row>
    <row r="455" spans="1:11" x14ac:dyDescent="0.2">
      <c r="A455" s="140"/>
      <c r="B455" s="325"/>
      <c r="J455" s="4"/>
      <c r="K455" s="173"/>
    </row>
    <row r="456" spans="1:11" x14ac:dyDescent="0.2">
      <c r="A456" s="140"/>
      <c r="B456" s="325"/>
      <c r="J456" s="4"/>
      <c r="K456" s="173"/>
    </row>
    <row r="457" spans="1:11" x14ac:dyDescent="0.2">
      <c r="A457" s="140"/>
      <c r="B457" s="325"/>
      <c r="J457" s="4"/>
      <c r="K457" s="173"/>
    </row>
    <row r="458" spans="1:11" x14ac:dyDescent="0.2">
      <c r="A458" s="140"/>
      <c r="B458" s="325"/>
      <c r="J458" s="4"/>
      <c r="K458" s="173"/>
    </row>
    <row r="459" spans="1:11" x14ac:dyDescent="0.2">
      <c r="A459" s="140"/>
      <c r="B459" s="325"/>
      <c r="J459" s="4"/>
      <c r="K459" s="173"/>
    </row>
    <row r="460" spans="1:11" x14ac:dyDescent="0.2">
      <c r="A460" s="140"/>
      <c r="B460" s="325"/>
      <c r="J460" s="4"/>
      <c r="K460" s="173"/>
    </row>
    <row r="461" spans="1:11" x14ac:dyDescent="0.2">
      <c r="A461" s="140"/>
      <c r="B461" s="325"/>
      <c r="J461" s="4"/>
      <c r="K461" s="173"/>
    </row>
    <row r="462" spans="1:11" x14ac:dyDescent="0.2">
      <c r="A462" s="140"/>
      <c r="B462" s="325"/>
      <c r="J462" s="4"/>
      <c r="K462" s="173"/>
    </row>
    <row r="463" spans="1:11" x14ac:dyDescent="0.2">
      <c r="A463" s="140"/>
      <c r="B463" s="325"/>
      <c r="J463" s="4"/>
      <c r="K463" s="173"/>
    </row>
    <row r="464" spans="1:11" x14ac:dyDescent="0.2">
      <c r="A464" s="140"/>
      <c r="B464" s="325"/>
      <c r="J464" s="4"/>
      <c r="K464" s="173"/>
    </row>
    <row r="465" spans="1:11" x14ac:dyDescent="0.2">
      <c r="A465" s="140"/>
      <c r="B465" s="325"/>
      <c r="J465" s="4"/>
      <c r="K465" s="173"/>
    </row>
    <row r="466" spans="1:11" x14ac:dyDescent="0.2">
      <c r="A466" s="140"/>
      <c r="B466" s="325"/>
      <c r="J466" s="4"/>
      <c r="K466" s="173"/>
    </row>
    <row r="467" spans="1:11" x14ac:dyDescent="0.2">
      <c r="A467" s="140"/>
      <c r="B467" s="325"/>
      <c r="J467" s="4"/>
      <c r="K467" s="173"/>
    </row>
    <row r="468" spans="1:11" x14ac:dyDescent="0.2">
      <c r="A468" s="140"/>
      <c r="B468" s="325"/>
      <c r="J468" s="4"/>
      <c r="K468" s="173"/>
    </row>
    <row r="469" spans="1:11" x14ac:dyDescent="0.2">
      <c r="A469" s="140"/>
      <c r="B469" s="325"/>
      <c r="J469" s="4"/>
      <c r="K469" s="173"/>
    </row>
    <row r="470" spans="1:11" x14ac:dyDescent="0.2">
      <c r="A470" s="140"/>
      <c r="B470" s="325"/>
      <c r="J470" s="4"/>
      <c r="K470" s="173"/>
    </row>
    <row r="471" spans="1:11" x14ac:dyDescent="0.2">
      <c r="A471" s="140"/>
      <c r="B471" s="325"/>
      <c r="J471" s="4"/>
      <c r="K471" s="173"/>
    </row>
    <row r="472" spans="1:11" x14ac:dyDescent="0.2">
      <c r="A472" s="140"/>
      <c r="B472" s="325"/>
      <c r="J472" s="4"/>
      <c r="K472" s="173"/>
    </row>
    <row r="473" spans="1:11" x14ac:dyDescent="0.2">
      <c r="A473" s="140"/>
      <c r="B473" s="325"/>
      <c r="J473" s="4"/>
      <c r="K473" s="173"/>
    </row>
    <row r="474" spans="1:11" x14ac:dyDescent="0.2">
      <c r="A474" s="140"/>
      <c r="B474" s="325"/>
      <c r="J474" s="4"/>
      <c r="K474" s="173"/>
    </row>
    <row r="475" spans="1:11" x14ac:dyDescent="0.2">
      <c r="A475" s="140"/>
      <c r="B475" s="325"/>
      <c r="J475" s="4"/>
      <c r="K475" s="173"/>
    </row>
    <row r="476" spans="1:11" x14ac:dyDescent="0.2">
      <c r="A476" s="140"/>
      <c r="B476" s="325"/>
      <c r="J476" s="4"/>
      <c r="K476" s="173"/>
    </row>
    <row r="477" spans="1:11" x14ac:dyDescent="0.2">
      <c r="A477" s="140"/>
      <c r="B477" s="325"/>
      <c r="J477" s="4"/>
      <c r="K477" s="173"/>
    </row>
    <row r="478" spans="1:11" x14ac:dyDescent="0.2">
      <c r="A478" s="140"/>
      <c r="B478" s="325"/>
      <c r="J478" s="4"/>
      <c r="K478" s="173"/>
    </row>
    <row r="479" spans="1:11" x14ac:dyDescent="0.2">
      <c r="A479" s="140"/>
      <c r="B479" s="325"/>
      <c r="J479" s="4"/>
      <c r="K479" s="173"/>
    </row>
    <row r="480" spans="1:11" x14ac:dyDescent="0.2">
      <c r="A480" s="140"/>
      <c r="B480" s="325"/>
      <c r="J480" s="4"/>
      <c r="K480" s="173"/>
    </row>
    <row r="481" spans="1:11" x14ac:dyDescent="0.2">
      <c r="A481" s="140"/>
      <c r="B481" s="325"/>
      <c r="J481" s="4"/>
      <c r="K481" s="173"/>
    </row>
    <row r="482" spans="1:11" x14ac:dyDescent="0.2">
      <c r="A482" s="140"/>
      <c r="B482" s="325"/>
      <c r="J482" s="4"/>
      <c r="K482" s="173"/>
    </row>
    <row r="483" spans="1:11" x14ac:dyDescent="0.2">
      <c r="A483" s="140"/>
      <c r="B483" s="325"/>
      <c r="J483" s="4"/>
      <c r="K483" s="173"/>
    </row>
    <row r="484" spans="1:11" x14ac:dyDescent="0.2">
      <c r="A484" s="140"/>
      <c r="B484" s="325"/>
      <c r="J484" s="4"/>
      <c r="K484" s="173"/>
    </row>
    <row r="485" spans="1:11" x14ac:dyDescent="0.2">
      <c r="A485" s="140"/>
      <c r="B485" s="325"/>
      <c r="J485" s="4"/>
      <c r="K485" s="173"/>
    </row>
    <row r="486" spans="1:11" x14ac:dyDescent="0.2">
      <c r="A486" s="140"/>
      <c r="B486" s="325"/>
      <c r="J486" s="4"/>
      <c r="K486" s="173"/>
    </row>
    <row r="487" spans="1:11" x14ac:dyDescent="0.2">
      <c r="A487" s="140"/>
      <c r="B487" s="325"/>
      <c r="J487" s="4"/>
      <c r="K487" s="173"/>
    </row>
    <row r="488" spans="1:11" x14ac:dyDescent="0.2">
      <c r="A488" s="140"/>
      <c r="B488" s="325"/>
      <c r="J488" s="4"/>
      <c r="K488" s="173"/>
    </row>
    <row r="489" spans="1:11" x14ac:dyDescent="0.2">
      <c r="A489" s="140"/>
      <c r="B489" s="325"/>
      <c r="J489" s="4"/>
      <c r="K489" s="173"/>
    </row>
    <row r="490" spans="1:11" x14ac:dyDescent="0.2">
      <c r="A490" s="140"/>
      <c r="B490" s="325"/>
      <c r="J490" s="4"/>
      <c r="K490" s="173"/>
    </row>
    <row r="491" spans="1:11" x14ac:dyDescent="0.2">
      <c r="A491" s="140"/>
      <c r="B491" s="325"/>
      <c r="J491" s="4"/>
      <c r="K491" s="173"/>
    </row>
    <row r="492" spans="1:11" x14ac:dyDescent="0.2">
      <c r="A492" s="140"/>
      <c r="B492" s="325"/>
      <c r="J492" s="4"/>
      <c r="K492" s="173"/>
    </row>
    <row r="493" spans="1:11" x14ac:dyDescent="0.2">
      <c r="A493" s="140"/>
      <c r="B493" s="325"/>
      <c r="J493" s="4"/>
      <c r="K493" s="173"/>
    </row>
    <row r="494" spans="1:11" x14ac:dyDescent="0.2">
      <c r="A494" s="140"/>
      <c r="B494" s="325"/>
      <c r="J494" s="4"/>
      <c r="K494" s="173"/>
    </row>
    <row r="495" spans="1:11" x14ac:dyDescent="0.2">
      <c r="A495" s="140"/>
      <c r="B495" s="325"/>
      <c r="J495" s="4"/>
      <c r="K495" s="173"/>
    </row>
    <row r="496" spans="1:11" x14ac:dyDescent="0.2">
      <c r="A496" s="140"/>
      <c r="B496" s="325"/>
      <c r="J496" s="4"/>
      <c r="K496" s="173"/>
    </row>
    <row r="497" spans="1:11" x14ac:dyDescent="0.2">
      <c r="A497" s="140"/>
      <c r="B497" s="325"/>
      <c r="J497" s="4"/>
      <c r="K497" s="173"/>
    </row>
    <row r="498" spans="1:11" x14ac:dyDescent="0.2">
      <c r="A498" s="140"/>
      <c r="B498" s="325"/>
      <c r="J498" s="4"/>
      <c r="K498" s="173"/>
    </row>
    <row r="499" spans="1:11" x14ac:dyDescent="0.2">
      <c r="A499" s="140"/>
      <c r="B499" s="325"/>
      <c r="J499" s="4"/>
      <c r="K499" s="173"/>
    </row>
    <row r="500" spans="1:11" x14ac:dyDescent="0.2">
      <c r="A500" s="140"/>
      <c r="B500" s="325"/>
      <c r="J500" s="4"/>
      <c r="K500" s="173"/>
    </row>
    <row r="501" spans="1:11" x14ac:dyDescent="0.2">
      <c r="A501" s="140"/>
      <c r="B501" s="325"/>
      <c r="J501" s="4"/>
      <c r="K501" s="173"/>
    </row>
    <row r="502" spans="1:11" x14ac:dyDescent="0.2">
      <c r="A502" s="140"/>
      <c r="B502" s="325"/>
      <c r="J502" s="4"/>
      <c r="K502" s="173"/>
    </row>
    <row r="503" spans="1:11" x14ac:dyDescent="0.2">
      <c r="A503" s="140"/>
      <c r="B503" s="325"/>
      <c r="J503" s="4"/>
      <c r="K503" s="173"/>
    </row>
    <row r="504" spans="1:11" x14ac:dyDescent="0.2">
      <c r="A504" s="140"/>
      <c r="B504" s="325"/>
      <c r="J504" s="4"/>
      <c r="K504" s="173"/>
    </row>
    <row r="505" spans="1:11" x14ac:dyDescent="0.2">
      <c r="A505" s="140"/>
      <c r="B505" s="325"/>
      <c r="J505" s="4"/>
      <c r="K505" s="173"/>
    </row>
    <row r="506" spans="1:11" x14ac:dyDescent="0.2">
      <c r="A506" s="140"/>
      <c r="B506" s="325"/>
      <c r="J506" s="4"/>
      <c r="K506" s="173"/>
    </row>
    <row r="507" spans="1:11" x14ac:dyDescent="0.2">
      <c r="A507" s="140"/>
      <c r="B507" s="325"/>
      <c r="J507" s="4"/>
      <c r="K507" s="173"/>
    </row>
    <row r="508" spans="1:11" x14ac:dyDescent="0.2">
      <c r="A508" s="140"/>
      <c r="B508" s="325"/>
      <c r="J508" s="4"/>
      <c r="K508" s="173"/>
    </row>
    <row r="509" spans="1:11" x14ac:dyDescent="0.2">
      <c r="A509" s="140"/>
      <c r="B509" s="325"/>
      <c r="J509" s="4"/>
      <c r="K509" s="173"/>
    </row>
    <row r="510" spans="1:11" x14ac:dyDescent="0.2">
      <c r="A510" s="140"/>
      <c r="B510" s="325"/>
      <c r="J510" s="4"/>
      <c r="K510" s="173"/>
    </row>
    <row r="511" spans="1:11" x14ac:dyDescent="0.2">
      <c r="A511" s="140"/>
      <c r="B511" s="325"/>
      <c r="J511" s="4"/>
      <c r="K511" s="173"/>
    </row>
    <row r="512" spans="1:11" x14ac:dyDescent="0.2">
      <c r="A512" s="140"/>
      <c r="B512" s="325"/>
      <c r="J512" s="4"/>
      <c r="K512" s="173"/>
    </row>
    <row r="513" spans="1:11" x14ac:dyDescent="0.2">
      <c r="A513" s="140"/>
      <c r="B513" s="325"/>
      <c r="J513" s="4"/>
      <c r="K513" s="173"/>
    </row>
    <row r="514" spans="1:11" x14ac:dyDescent="0.2">
      <c r="A514" s="140"/>
      <c r="B514" s="325"/>
      <c r="J514" s="4"/>
      <c r="K514" s="173"/>
    </row>
    <row r="515" spans="1:11" x14ac:dyDescent="0.2">
      <c r="A515" s="140"/>
      <c r="B515" s="325"/>
      <c r="J515" s="4"/>
      <c r="K515" s="173"/>
    </row>
    <row r="516" spans="1:11" x14ac:dyDescent="0.2">
      <c r="A516" s="140"/>
      <c r="B516" s="325"/>
      <c r="J516" s="4"/>
      <c r="K516" s="173"/>
    </row>
    <row r="517" spans="1:11" x14ac:dyDescent="0.2">
      <c r="A517" s="140"/>
      <c r="B517" s="325"/>
      <c r="J517" s="4"/>
      <c r="K517" s="173"/>
    </row>
    <row r="518" spans="1:11" x14ac:dyDescent="0.2">
      <c r="A518" s="140"/>
      <c r="B518" s="325"/>
      <c r="J518" s="4"/>
      <c r="K518" s="173"/>
    </row>
    <row r="519" spans="1:11" x14ac:dyDescent="0.2">
      <c r="A519" s="140"/>
      <c r="B519" s="325"/>
      <c r="J519" s="4"/>
      <c r="K519" s="173"/>
    </row>
    <row r="520" spans="1:11" x14ac:dyDescent="0.2">
      <c r="A520" s="140"/>
      <c r="B520" s="325"/>
      <c r="J520" s="4"/>
      <c r="K520" s="173"/>
    </row>
    <row r="521" spans="1:11" x14ac:dyDescent="0.2">
      <c r="A521" s="140"/>
      <c r="B521" s="325"/>
      <c r="J521" s="4"/>
      <c r="K521" s="173"/>
    </row>
    <row r="522" spans="1:11" x14ac:dyDescent="0.2">
      <c r="A522" s="140"/>
      <c r="B522" s="325"/>
      <c r="J522" s="4"/>
      <c r="K522" s="173"/>
    </row>
    <row r="523" spans="1:11" x14ac:dyDescent="0.2">
      <c r="A523" s="140"/>
      <c r="B523" s="325"/>
      <c r="J523" s="4"/>
      <c r="K523" s="173"/>
    </row>
    <row r="524" spans="1:11" x14ac:dyDescent="0.2">
      <c r="A524" s="140"/>
      <c r="B524" s="325"/>
      <c r="J524" s="4"/>
      <c r="K524" s="173"/>
    </row>
    <row r="525" spans="1:11" x14ac:dyDescent="0.2">
      <c r="A525" s="140"/>
      <c r="B525" s="325"/>
      <c r="J525" s="4"/>
      <c r="K525" s="173"/>
    </row>
    <row r="526" spans="1:11" x14ac:dyDescent="0.2">
      <c r="A526" s="140"/>
      <c r="B526" s="325"/>
      <c r="J526" s="4"/>
      <c r="K526" s="173"/>
    </row>
    <row r="527" spans="1:11" x14ac:dyDescent="0.2">
      <c r="A527" s="140"/>
      <c r="B527" s="325"/>
      <c r="J527" s="4"/>
      <c r="K527" s="173"/>
    </row>
    <row r="528" spans="1:11" x14ac:dyDescent="0.2">
      <c r="A528" s="140"/>
      <c r="B528" s="325"/>
      <c r="J528" s="4"/>
      <c r="K528" s="173"/>
    </row>
    <row r="529" spans="1:11" x14ac:dyDescent="0.2">
      <c r="A529" s="140"/>
      <c r="B529" s="325"/>
      <c r="J529" s="4"/>
      <c r="K529" s="173"/>
    </row>
    <row r="530" spans="1:11" x14ac:dyDescent="0.2">
      <c r="A530" s="140"/>
      <c r="B530" s="325"/>
      <c r="J530" s="4"/>
      <c r="K530" s="173"/>
    </row>
    <row r="531" spans="1:11" x14ac:dyDescent="0.2">
      <c r="A531" s="140"/>
      <c r="B531" s="325"/>
      <c r="J531" s="4"/>
      <c r="K531" s="173"/>
    </row>
    <row r="532" spans="1:11" x14ac:dyDescent="0.2">
      <c r="A532" s="140"/>
      <c r="B532" s="325"/>
      <c r="J532" s="4"/>
      <c r="K532" s="173"/>
    </row>
    <row r="533" spans="1:11" x14ac:dyDescent="0.2">
      <c r="A533" s="140"/>
      <c r="B533" s="325"/>
      <c r="J533" s="4"/>
      <c r="K533" s="173"/>
    </row>
    <row r="534" spans="1:11" x14ac:dyDescent="0.2">
      <c r="A534" s="140"/>
      <c r="B534" s="325"/>
      <c r="J534" s="4"/>
      <c r="K534" s="173"/>
    </row>
    <row r="535" spans="1:11" x14ac:dyDescent="0.2">
      <c r="A535" s="140"/>
      <c r="B535" s="325"/>
      <c r="J535" s="4"/>
      <c r="K535" s="173"/>
    </row>
    <row r="536" spans="1:11" x14ac:dyDescent="0.2">
      <c r="A536" s="140"/>
      <c r="B536" s="325"/>
      <c r="J536" s="4"/>
      <c r="K536" s="173"/>
    </row>
    <row r="537" spans="1:11" x14ac:dyDescent="0.2">
      <c r="A537" s="140"/>
      <c r="B537" s="325"/>
      <c r="J537" s="4"/>
      <c r="K537" s="173"/>
    </row>
    <row r="538" spans="1:11" x14ac:dyDescent="0.2">
      <c r="A538" s="140"/>
      <c r="B538" s="325"/>
      <c r="J538" s="4"/>
      <c r="K538" s="173"/>
    </row>
    <row r="539" spans="1:11" x14ac:dyDescent="0.2">
      <c r="A539" s="140"/>
      <c r="B539" s="325"/>
      <c r="J539" s="4"/>
      <c r="K539" s="173"/>
    </row>
    <row r="540" spans="1:11" x14ac:dyDescent="0.2">
      <c r="A540" s="140"/>
      <c r="B540" s="325"/>
      <c r="J540" s="4"/>
      <c r="K540" s="173"/>
    </row>
    <row r="541" spans="1:11" x14ac:dyDescent="0.2">
      <c r="A541" s="140"/>
      <c r="B541" s="325"/>
      <c r="J541" s="4"/>
      <c r="K541" s="173"/>
    </row>
    <row r="542" spans="1:11" x14ac:dyDescent="0.2">
      <c r="A542" s="140"/>
      <c r="B542" s="325"/>
      <c r="J542" s="4"/>
      <c r="K542" s="173"/>
    </row>
    <row r="543" spans="1:11" x14ac:dyDescent="0.2">
      <c r="A543" s="140"/>
      <c r="B543" s="325"/>
      <c r="J543" s="4"/>
      <c r="K543" s="173"/>
    </row>
    <row r="544" spans="1:11" x14ac:dyDescent="0.2">
      <c r="A544" s="140"/>
      <c r="B544" s="325"/>
      <c r="J544" s="4"/>
      <c r="K544" s="173"/>
    </row>
    <row r="545" spans="1:11" x14ac:dyDescent="0.2">
      <c r="A545" s="140"/>
      <c r="B545" s="325"/>
      <c r="J545" s="4"/>
      <c r="K545" s="173"/>
    </row>
    <row r="546" spans="1:11" x14ac:dyDescent="0.2">
      <c r="A546" s="140"/>
      <c r="B546" s="325"/>
      <c r="J546" s="4"/>
      <c r="K546" s="173"/>
    </row>
    <row r="547" spans="1:11" x14ac:dyDescent="0.2">
      <c r="A547" s="140"/>
      <c r="B547" s="325"/>
      <c r="J547" s="4"/>
      <c r="K547" s="173"/>
    </row>
    <row r="548" spans="1:11" x14ac:dyDescent="0.2">
      <c r="A548" s="140"/>
      <c r="B548" s="325"/>
      <c r="J548" s="4"/>
      <c r="K548" s="173"/>
    </row>
    <row r="549" spans="1:11" x14ac:dyDescent="0.2">
      <c r="A549" s="140"/>
      <c r="B549" s="325"/>
      <c r="J549" s="4"/>
      <c r="K549" s="173"/>
    </row>
    <row r="550" spans="1:11" x14ac:dyDescent="0.2">
      <c r="A550" s="140"/>
      <c r="B550" s="325"/>
      <c r="J550" s="4"/>
      <c r="K550" s="173"/>
    </row>
    <row r="551" spans="1:11" x14ac:dyDescent="0.2">
      <c r="A551" s="140"/>
      <c r="B551" s="325"/>
      <c r="J551" s="4"/>
      <c r="K551" s="173"/>
    </row>
    <row r="552" spans="1:11" x14ac:dyDescent="0.2">
      <c r="A552" s="140"/>
      <c r="B552" s="325"/>
      <c r="J552" s="4"/>
      <c r="K552" s="173"/>
    </row>
    <row r="553" spans="1:11" x14ac:dyDescent="0.2">
      <c r="A553" s="140"/>
      <c r="B553" s="325"/>
      <c r="J553" s="4"/>
      <c r="K553" s="173"/>
    </row>
    <row r="554" spans="1:11" x14ac:dyDescent="0.2">
      <c r="A554" s="140"/>
      <c r="B554" s="325"/>
      <c r="J554" s="4"/>
      <c r="K554" s="173"/>
    </row>
    <row r="555" spans="1:11" x14ac:dyDescent="0.2">
      <c r="A555" s="140"/>
      <c r="B555" s="325"/>
      <c r="J555" s="4"/>
      <c r="K555" s="173"/>
    </row>
    <row r="556" spans="1:11" x14ac:dyDescent="0.2">
      <c r="A556" s="140"/>
      <c r="B556" s="325"/>
      <c r="J556" s="4"/>
      <c r="K556" s="173"/>
    </row>
    <row r="557" spans="1:11" x14ac:dyDescent="0.2">
      <c r="A557" s="140"/>
      <c r="B557" s="325"/>
      <c r="J557" s="4"/>
      <c r="K557" s="173"/>
    </row>
    <row r="558" spans="1:11" x14ac:dyDescent="0.2">
      <c r="A558" s="140"/>
      <c r="B558" s="325"/>
      <c r="J558" s="4"/>
      <c r="K558" s="173"/>
    </row>
    <row r="559" spans="1:11" x14ac:dyDescent="0.2">
      <c r="A559" s="140"/>
      <c r="B559" s="325"/>
      <c r="J559" s="4"/>
      <c r="K559" s="173"/>
    </row>
    <row r="560" spans="1:11" x14ac:dyDescent="0.2">
      <c r="A560" s="140"/>
      <c r="B560" s="325"/>
      <c r="J560" s="4"/>
      <c r="K560" s="173"/>
    </row>
    <row r="561" spans="1:11" x14ac:dyDescent="0.2">
      <c r="A561" s="140"/>
      <c r="B561" s="325"/>
      <c r="J561" s="4"/>
      <c r="K561" s="173"/>
    </row>
    <row r="562" spans="1:11" x14ac:dyDescent="0.2">
      <c r="A562" s="140"/>
      <c r="B562" s="325"/>
      <c r="J562" s="4"/>
      <c r="K562" s="173"/>
    </row>
    <row r="563" spans="1:11" x14ac:dyDescent="0.2">
      <c r="A563" s="140"/>
      <c r="B563" s="325"/>
      <c r="J563" s="4"/>
      <c r="K563" s="173"/>
    </row>
    <row r="564" spans="1:11" x14ac:dyDescent="0.2">
      <c r="A564" s="140"/>
      <c r="B564" s="325"/>
      <c r="J564" s="4"/>
      <c r="K564" s="173"/>
    </row>
    <row r="565" spans="1:11" x14ac:dyDescent="0.2">
      <c r="A565" s="140"/>
      <c r="B565" s="325"/>
      <c r="J565" s="4"/>
      <c r="K565" s="173"/>
    </row>
    <row r="566" spans="1:11" x14ac:dyDescent="0.2">
      <c r="A566" s="140"/>
      <c r="B566" s="325"/>
      <c r="J566" s="4"/>
      <c r="K566" s="173"/>
    </row>
    <row r="567" spans="1:11" x14ac:dyDescent="0.2">
      <c r="A567" s="140"/>
      <c r="B567" s="325"/>
      <c r="J567" s="4"/>
      <c r="K567" s="173"/>
    </row>
    <row r="568" spans="1:11" x14ac:dyDescent="0.2">
      <c r="A568" s="140"/>
      <c r="B568" s="325"/>
      <c r="J568" s="4"/>
      <c r="K568" s="173"/>
    </row>
    <row r="569" spans="1:11" x14ac:dyDescent="0.2">
      <c r="A569" s="140"/>
      <c r="B569" s="325"/>
      <c r="J569" s="4"/>
      <c r="K569" s="173"/>
    </row>
    <row r="570" spans="1:11" x14ac:dyDescent="0.2">
      <c r="A570" s="140"/>
      <c r="B570" s="325"/>
      <c r="J570" s="4"/>
      <c r="K570" s="173"/>
    </row>
    <row r="571" spans="1:11" x14ac:dyDescent="0.2">
      <c r="A571" s="140"/>
      <c r="B571" s="325"/>
      <c r="J571" s="4"/>
      <c r="K571" s="173"/>
    </row>
    <row r="572" spans="1:11" x14ac:dyDescent="0.2">
      <c r="A572" s="140"/>
      <c r="B572" s="325"/>
      <c r="J572" s="4"/>
      <c r="K572" s="173"/>
    </row>
    <row r="573" spans="1:11" x14ac:dyDescent="0.2">
      <c r="A573" s="140"/>
      <c r="B573" s="325"/>
      <c r="J573" s="4"/>
      <c r="K573" s="173"/>
    </row>
    <row r="574" spans="1:11" x14ac:dyDescent="0.2">
      <c r="A574" s="140"/>
      <c r="B574" s="325"/>
      <c r="J574" s="4"/>
      <c r="K574" s="173"/>
    </row>
    <row r="575" spans="1:11" x14ac:dyDescent="0.2">
      <c r="A575" s="140"/>
      <c r="B575" s="325"/>
      <c r="J575" s="4"/>
      <c r="K575" s="173"/>
    </row>
    <row r="576" spans="1:11" x14ac:dyDescent="0.2">
      <c r="A576" s="140"/>
      <c r="B576" s="325"/>
      <c r="J576" s="4"/>
      <c r="K576" s="173"/>
    </row>
    <row r="577" spans="1:11" x14ac:dyDescent="0.2">
      <c r="A577" s="140"/>
      <c r="B577" s="325"/>
      <c r="J577" s="4"/>
      <c r="K577" s="173"/>
    </row>
    <row r="578" spans="1:11" x14ac:dyDescent="0.2">
      <c r="A578" s="140"/>
      <c r="B578" s="325"/>
      <c r="J578" s="4"/>
      <c r="K578" s="173"/>
    </row>
    <row r="579" spans="1:11" x14ac:dyDescent="0.2">
      <c r="A579" s="140"/>
      <c r="B579" s="325"/>
      <c r="J579" s="4"/>
      <c r="K579" s="173"/>
    </row>
    <row r="580" spans="1:11" x14ac:dyDescent="0.2">
      <c r="A580" s="140"/>
      <c r="B580" s="325"/>
      <c r="J580" s="4"/>
      <c r="K580" s="173"/>
    </row>
    <row r="581" spans="1:11" x14ac:dyDescent="0.2">
      <c r="A581" s="140"/>
      <c r="B581" s="325"/>
      <c r="J581" s="4"/>
      <c r="K581" s="173"/>
    </row>
    <row r="582" spans="1:11" x14ac:dyDescent="0.2">
      <c r="A582" s="140"/>
      <c r="B582" s="325"/>
      <c r="J582" s="4"/>
      <c r="K582" s="173"/>
    </row>
    <row r="583" spans="1:11" x14ac:dyDescent="0.2">
      <c r="A583" s="140"/>
      <c r="B583" s="325"/>
      <c r="J583" s="4"/>
      <c r="K583" s="173"/>
    </row>
    <row r="584" spans="1:11" x14ac:dyDescent="0.2">
      <c r="A584" s="140"/>
      <c r="B584" s="325"/>
      <c r="J584" s="4"/>
      <c r="K584" s="173"/>
    </row>
    <row r="585" spans="1:11" x14ac:dyDescent="0.2">
      <c r="A585" s="140"/>
      <c r="B585" s="325"/>
      <c r="J585" s="4"/>
      <c r="K585" s="173"/>
    </row>
    <row r="586" spans="1:11" x14ac:dyDescent="0.2">
      <c r="A586" s="140"/>
      <c r="B586" s="325"/>
      <c r="J586" s="4"/>
      <c r="K586" s="173"/>
    </row>
    <row r="587" spans="1:11" x14ac:dyDescent="0.2">
      <c r="A587" s="140"/>
      <c r="B587" s="325"/>
      <c r="J587" s="4"/>
      <c r="K587" s="173"/>
    </row>
    <row r="588" spans="1:11" x14ac:dyDescent="0.2">
      <c r="A588" s="140"/>
      <c r="B588" s="325"/>
      <c r="J588" s="4"/>
      <c r="K588" s="173"/>
    </row>
    <row r="589" spans="1:11" x14ac:dyDescent="0.2">
      <c r="A589" s="140"/>
      <c r="B589" s="325"/>
      <c r="J589" s="4"/>
      <c r="K589" s="173"/>
    </row>
    <row r="590" spans="1:11" x14ac:dyDescent="0.2">
      <c r="A590" s="140"/>
      <c r="B590" s="325"/>
      <c r="J590" s="4"/>
      <c r="K590" s="173"/>
    </row>
    <row r="591" spans="1:11" x14ac:dyDescent="0.2">
      <c r="A591" s="140"/>
      <c r="B591" s="325"/>
      <c r="J591" s="4"/>
      <c r="K591" s="173"/>
    </row>
    <row r="592" spans="1:11" x14ac:dyDescent="0.2">
      <c r="A592" s="140"/>
      <c r="B592" s="325"/>
      <c r="J592" s="4"/>
      <c r="K592" s="173"/>
    </row>
    <row r="593" spans="1:11" x14ac:dyDescent="0.2">
      <c r="A593" s="140"/>
      <c r="B593" s="325"/>
      <c r="J593" s="4"/>
      <c r="K593" s="173"/>
    </row>
    <row r="594" spans="1:11" x14ac:dyDescent="0.2">
      <c r="A594" s="140"/>
      <c r="B594" s="325"/>
      <c r="J594" s="4"/>
      <c r="K594" s="173"/>
    </row>
    <row r="595" spans="1:11" x14ac:dyDescent="0.2">
      <c r="A595" s="140"/>
      <c r="B595" s="325"/>
      <c r="J595" s="4"/>
      <c r="K595" s="173"/>
    </row>
    <row r="596" spans="1:11" x14ac:dyDescent="0.2">
      <c r="A596" s="140"/>
      <c r="B596" s="325"/>
      <c r="J596" s="4"/>
      <c r="K596" s="173"/>
    </row>
    <row r="597" spans="1:11" x14ac:dyDescent="0.2">
      <c r="A597" s="140"/>
      <c r="B597" s="325"/>
      <c r="J597" s="4"/>
      <c r="K597" s="173"/>
    </row>
    <row r="598" spans="1:11" x14ac:dyDescent="0.2">
      <c r="A598" s="140"/>
      <c r="B598" s="325"/>
      <c r="J598" s="4"/>
      <c r="K598" s="173"/>
    </row>
    <row r="599" spans="1:11" x14ac:dyDescent="0.2">
      <c r="A599" s="140"/>
      <c r="B599" s="325"/>
      <c r="J599" s="4"/>
      <c r="K599" s="173"/>
    </row>
    <row r="600" spans="1:11" x14ac:dyDescent="0.2">
      <c r="A600" s="140"/>
      <c r="B600" s="325"/>
      <c r="J600" s="4"/>
      <c r="K600" s="173"/>
    </row>
    <row r="601" spans="1:11" x14ac:dyDescent="0.2">
      <c r="A601" s="140"/>
      <c r="B601" s="325"/>
      <c r="J601" s="4"/>
      <c r="K601" s="173"/>
    </row>
    <row r="602" spans="1:11" x14ac:dyDescent="0.2">
      <c r="A602" s="140"/>
      <c r="B602" s="325"/>
      <c r="J602" s="4"/>
      <c r="K602" s="173"/>
    </row>
    <row r="603" spans="1:11" x14ac:dyDescent="0.2">
      <c r="A603" s="140"/>
      <c r="B603" s="325"/>
      <c r="J603" s="4"/>
      <c r="K603" s="173"/>
    </row>
    <row r="604" spans="1:11" x14ac:dyDescent="0.2">
      <c r="A604" s="140"/>
      <c r="B604" s="325"/>
      <c r="J604" s="4"/>
      <c r="K604" s="173"/>
    </row>
    <row r="605" spans="1:11" x14ac:dyDescent="0.2">
      <c r="A605" s="140"/>
      <c r="B605" s="325"/>
      <c r="J605" s="4"/>
      <c r="K605" s="173"/>
    </row>
    <row r="606" spans="1:11" x14ac:dyDescent="0.2">
      <c r="A606" s="140"/>
      <c r="B606" s="325"/>
      <c r="J606" s="4"/>
      <c r="K606" s="173"/>
    </row>
    <row r="607" spans="1:11" x14ac:dyDescent="0.2">
      <c r="A607" s="140"/>
      <c r="B607" s="325"/>
      <c r="J607" s="4"/>
      <c r="K607" s="173"/>
    </row>
    <row r="608" spans="1:11" x14ac:dyDescent="0.2">
      <c r="A608" s="140"/>
      <c r="B608" s="325"/>
      <c r="J608" s="4"/>
      <c r="K608" s="173"/>
    </row>
    <row r="609" spans="1:11" x14ac:dyDescent="0.2">
      <c r="A609" s="140"/>
      <c r="B609" s="325"/>
      <c r="J609" s="4"/>
      <c r="K609" s="173"/>
    </row>
    <row r="610" spans="1:11" x14ac:dyDescent="0.2">
      <c r="A610" s="140"/>
      <c r="B610" s="325"/>
      <c r="J610" s="4"/>
      <c r="K610" s="173"/>
    </row>
    <row r="611" spans="1:11" x14ac:dyDescent="0.2">
      <c r="A611" s="140"/>
      <c r="B611" s="325"/>
      <c r="J611" s="4"/>
      <c r="K611" s="173"/>
    </row>
    <row r="612" spans="1:11" x14ac:dyDescent="0.2">
      <c r="A612" s="140"/>
      <c r="B612" s="325"/>
      <c r="J612" s="4"/>
      <c r="K612" s="173"/>
    </row>
    <row r="613" spans="1:11" x14ac:dyDescent="0.2">
      <c r="A613" s="140"/>
      <c r="B613" s="325"/>
      <c r="J613" s="4"/>
      <c r="K613" s="173"/>
    </row>
    <row r="614" spans="1:11" x14ac:dyDescent="0.2">
      <c r="A614" s="140"/>
      <c r="B614" s="325"/>
      <c r="J614" s="4"/>
      <c r="K614" s="173"/>
    </row>
    <row r="615" spans="1:11" x14ac:dyDescent="0.2">
      <c r="A615" s="140"/>
      <c r="B615" s="325"/>
      <c r="J615" s="4"/>
      <c r="K615" s="173"/>
    </row>
    <row r="616" spans="1:11" x14ac:dyDescent="0.2">
      <c r="A616" s="140"/>
      <c r="B616" s="325"/>
      <c r="J616" s="4"/>
      <c r="K616" s="173"/>
    </row>
    <row r="617" spans="1:11" x14ac:dyDescent="0.2">
      <c r="A617" s="140"/>
      <c r="B617" s="325"/>
      <c r="J617" s="4"/>
      <c r="K617" s="173"/>
    </row>
    <row r="618" spans="1:11" x14ac:dyDescent="0.2">
      <c r="A618" s="140"/>
      <c r="B618" s="325"/>
      <c r="J618" s="4"/>
      <c r="K618" s="173"/>
    </row>
    <row r="619" spans="1:11" x14ac:dyDescent="0.2">
      <c r="A619" s="140"/>
      <c r="B619" s="325"/>
      <c r="J619" s="4"/>
      <c r="K619" s="173"/>
    </row>
    <row r="620" spans="1:11" x14ac:dyDescent="0.2">
      <c r="A620" s="140"/>
      <c r="B620" s="325"/>
      <c r="J620" s="4"/>
      <c r="K620" s="173"/>
    </row>
    <row r="621" spans="1:11" x14ac:dyDescent="0.2">
      <c r="A621" s="140"/>
      <c r="B621" s="325"/>
      <c r="J621" s="4"/>
      <c r="K621" s="173"/>
    </row>
    <row r="622" spans="1:11" x14ac:dyDescent="0.2">
      <c r="A622" s="140"/>
      <c r="B622" s="325"/>
      <c r="J622" s="4"/>
      <c r="K622" s="173"/>
    </row>
    <row r="623" spans="1:11" x14ac:dyDescent="0.2">
      <c r="A623" s="140"/>
      <c r="B623" s="325"/>
      <c r="J623" s="4"/>
      <c r="K623" s="173"/>
    </row>
    <row r="624" spans="1:11" x14ac:dyDescent="0.2">
      <c r="A624" s="140"/>
      <c r="B624" s="325"/>
      <c r="J624" s="4"/>
      <c r="K624" s="173"/>
    </row>
    <row r="625" spans="1:11" x14ac:dyDescent="0.2">
      <c r="A625" s="140"/>
      <c r="B625" s="325"/>
      <c r="J625" s="4"/>
      <c r="K625" s="173"/>
    </row>
    <row r="626" spans="1:11" x14ac:dyDescent="0.2">
      <c r="A626" s="140"/>
      <c r="B626" s="325"/>
      <c r="J626" s="4"/>
      <c r="K626" s="173"/>
    </row>
    <row r="627" spans="1:11" x14ac:dyDescent="0.2">
      <c r="A627" s="140"/>
      <c r="B627" s="325"/>
      <c r="J627" s="4"/>
      <c r="K627" s="173"/>
    </row>
    <row r="628" spans="1:11" x14ac:dyDescent="0.2">
      <c r="A628" s="140"/>
      <c r="B628" s="325"/>
      <c r="J628" s="4"/>
      <c r="K628" s="173"/>
    </row>
    <row r="629" spans="1:11" x14ac:dyDescent="0.2">
      <c r="A629" s="140"/>
      <c r="B629" s="325"/>
      <c r="J629" s="4"/>
      <c r="K629" s="173"/>
    </row>
    <row r="630" spans="1:11" x14ac:dyDescent="0.2">
      <c r="A630" s="140"/>
      <c r="B630" s="325"/>
      <c r="J630" s="4"/>
      <c r="K630" s="173"/>
    </row>
    <row r="631" spans="1:11" x14ac:dyDescent="0.2">
      <c r="A631" s="140"/>
      <c r="B631" s="325"/>
      <c r="J631" s="4"/>
      <c r="K631" s="173"/>
    </row>
    <row r="632" spans="1:11" x14ac:dyDescent="0.2">
      <c r="A632" s="140"/>
      <c r="B632" s="325"/>
      <c r="J632" s="4"/>
      <c r="K632" s="173"/>
    </row>
    <row r="633" spans="1:11" x14ac:dyDescent="0.2">
      <c r="A633" s="140"/>
      <c r="B633" s="325"/>
      <c r="J633" s="4"/>
      <c r="K633" s="173"/>
    </row>
    <row r="634" spans="1:11" x14ac:dyDescent="0.2">
      <c r="A634" s="140"/>
      <c r="B634" s="325"/>
      <c r="J634" s="4"/>
      <c r="K634" s="173"/>
    </row>
    <row r="635" spans="1:11" x14ac:dyDescent="0.2">
      <c r="A635" s="140"/>
      <c r="B635" s="325"/>
      <c r="J635" s="4"/>
      <c r="K635" s="173"/>
    </row>
    <row r="636" spans="1:11" x14ac:dyDescent="0.2">
      <c r="A636" s="140"/>
      <c r="B636" s="325"/>
      <c r="J636" s="4"/>
      <c r="K636" s="173"/>
    </row>
    <row r="637" spans="1:11" x14ac:dyDescent="0.2">
      <c r="A637" s="140"/>
      <c r="B637" s="325"/>
      <c r="J637" s="4"/>
      <c r="K637" s="173"/>
    </row>
    <row r="638" spans="1:11" x14ac:dyDescent="0.2">
      <c r="A638" s="140"/>
      <c r="B638" s="325"/>
      <c r="J638" s="4"/>
      <c r="K638" s="173"/>
    </row>
    <row r="639" spans="1:11" x14ac:dyDescent="0.2">
      <c r="A639" s="140"/>
      <c r="B639" s="325"/>
      <c r="J639" s="4"/>
      <c r="K639" s="173"/>
    </row>
    <row r="640" spans="1:11" x14ac:dyDescent="0.2">
      <c r="A640" s="140"/>
      <c r="B640" s="325"/>
      <c r="J640" s="4"/>
      <c r="K640" s="173"/>
    </row>
    <row r="641" spans="1:11" x14ac:dyDescent="0.2">
      <c r="A641" s="140"/>
      <c r="B641" s="325"/>
      <c r="J641" s="4"/>
      <c r="K641" s="173"/>
    </row>
    <row r="642" spans="1:11" x14ac:dyDescent="0.2">
      <c r="A642" s="140"/>
      <c r="B642" s="325"/>
      <c r="J642" s="4"/>
      <c r="K642" s="173"/>
    </row>
    <row r="643" spans="1:11" x14ac:dyDescent="0.2">
      <c r="A643" s="140"/>
      <c r="B643" s="325"/>
      <c r="J643" s="4"/>
      <c r="K643" s="173"/>
    </row>
    <row r="644" spans="1:11" x14ac:dyDescent="0.2">
      <c r="A644" s="140"/>
      <c r="B644" s="325"/>
      <c r="J644" s="4"/>
      <c r="K644" s="173"/>
    </row>
    <row r="645" spans="1:11" x14ac:dyDescent="0.2">
      <c r="A645" s="140"/>
      <c r="B645" s="325"/>
      <c r="J645" s="4"/>
      <c r="K645" s="173"/>
    </row>
    <row r="646" spans="1:11" x14ac:dyDescent="0.2">
      <c r="A646" s="140"/>
      <c r="B646" s="325"/>
      <c r="J646" s="4"/>
      <c r="K646" s="173"/>
    </row>
    <row r="647" spans="1:11" x14ac:dyDescent="0.2">
      <c r="A647" s="140"/>
      <c r="B647" s="325"/>
      <c r="J647" s="4"/>
      <c r="K647" s="173"/>
    </row>
    <row r="648" spans="1:11" x14ac:dyDescent="0.2">
      <c r="A648" s="140"/>
      <c r="B648" s="325"/>
      <c r="J648" s="4"/>
      <c r="K648" s="173"/>
    </row>
    <row r="649" spans="1:11" x14ac:dyDescent="0.2">
      <c r="A649" s="140"/>
      <c r="B649" s="325"/>
      <c r="J649" s="4"/>
      <c r="K649" s="173"/>
    </row>
    <row r="650" spans="1:11" x14ac:dyDescent="0.2">
      <c r="A650" s="140"/>
      <c r="B650" s="325"/>
      <c r="J650" s="4"/>
      <c r="K650" s="173"/>
    </row>
    <row r="651" spans="1:11" x14ac:dyDescent="0.2">
      <c r="A651" s="140"/>
      <c r="B651" s="325"/>
      <c r="J651" s="4"/>
      <c r="K651" s="173"/>
    </row>
    <row r="652" spans="1:11" x14ac:dyDescent="0.2">
      <c r="A652" s="140"/>
      <c r="B652" s="325"/>
      <c r="J652" s="4"/>
      <c r="K652" s="173"/>
    </row>
    <row r="653" spans="1:11" x14ac:dyDescent="0.2">
      <c r="A653" s="140"/>
      <c r="B653" s="325"/>
      <c r="J653" s="4"/>
      <c r="K653" s="173"/>
    </row>
    <row r="654" spans="1:11" x14ac:dyDescent="0.2">
      <c r="A654" s="140"/>
      <c r="B654" s="325"/>
      <c r="J654" s="4"/>
      <c r="K654" s="173"/>
    </row>
    <row r="655" spans="1:11" x14ac:dyDescent="0.2">
      <c r="A655" s="140"/>
      <c r="B655" s="325"/>
      <c r="J655" s="4"/>
      <c r="K655" s="173"/>
    </row>
    <row r="656" spans="1:11" x14ac:dyDescent="0.2">
      <c r="A656" s="140"/>
      <c r="B656" s="325"/>
      <c r="J656" s="4"/>
      <c r="K656" s="173"/>
    </row>
    <row r="657" spans="1:11" x14ac:dyDescent="0.2">
      <c r="A657" s="140"/>
      <c r="B657" s="325"/>
      <c r="J657" s="4"/>
      <c r="K657" s="173"/>
    </row>
    <row r="658" spans="1:11" x14ac:dyDescent="0.2">
      <c r="A658" s="140"/>
      <c r="B658" s="325"/>
      <c r="J658" s="4"/>
      <c r="K658" s="173"/>
    </row>
    <row r="659" spans="1:11" x14ac:dyDescent="0.2">
      <c r="A659" s="140"/>
      <c r="B659" s="325"/>
      <c r="J659" s="4"/>
      <c r="K659" s="173"/>
    </row>
    <row r="660" spans="1:11" x14ac:dyDescent="0.2">
      <c r="A660" s="140"/>
      <c r="B660" s="325"/>
      <c r="J660" s="4"/>
      <c r="K660" s="173"/>
    </row>
    <row r="661" spans="1:11" x14ac:dyDescent="0.2">
      <c r="A661" s="140"/>
      <c r="B661" s="325"/>
      <c r="J661" s="4"/>
      <c r="K661" s="173"/>
    </row>
    <row r="662" spans="1:11" x14ac:dyDescent="0.2">
      <c r="A662" s="140"/>
      <c r="B662" s="325"/>
      <c r="J662" s="4"/>
      <c r="K662" s="173"/>
    </row>
    <row r="663" spans="1:11" x14ac:dyDescent="0.2">
      <c r="A663" s="140"/>
      <c r="B663" s="325"/>
      <c r="J663" s="4"/>
      <c r="K663" s="173"/>
    </row>
    <row r="664" spans="1:11" x14ac:dyDescent="0.2">
      <c r="A664" s="140"/>
      <c r="B664" s="325"/>
      <c r="J664" s="4"/>
      <c r="K664" s="173"/>
    </row>
    <row r="665" spans="1:11" x14ac:dyDescent="0.2">
      <c r="A665" s="140"/>
      <c r="B665" s="325"/>
      <c r="J665" s="4"/>
      <c r="K665" s="173"/>
    </row>
    <row r="666" spans="1:11" x14ac:dyDescent="0.2">
      <c r="A666" s="140"/>
      <c r="B666" s="325"/>
      <c r="J666" s="4"/>
      <c r="K666" s="173"/>
    </row>
    <row r="667" spans="1:11" x14ac:dyDescent="0.2">
      <c r="A667" s="140"/>
      <c r="B667" s="325"/>
      <c r="J667" s="4"/>
      <c r="K667" s="173"/>
    </row>
    <row r="668" spans="1:11" x14ac:dyDescent="0.2">
      <c r="A668" s="140"/>
      <c r="B668" s="325"/>
      <c r="J668" s="4"/>
      <c r="K668" s="173"/>
    </row>
    <row r="669" spans="1:11" x14ac:dyDescent="0.2">
      <c r="A669" s="140"/>
      <c r="B669" s="325"/>
      <c r="J669" s="4"/>
      <c r="K669" s="173"/>
    </row>
    <row r="670" spans="1:11" x14ac:dyDescent="0.2">
      <c r="A670" s="140"/>
      <c r="B670" s="325"/>
      <c r="J670" s="4"/>
      <c r="K670" s="173"/>
    </row>
    <row r="671" spans="1:11" x14ac:dyDescent="0.2">
      <c r="A671" s="140"/>
      <c r="B671" s="325"/>
      <c r="J671" s="4"/>
      <c r="K671" s="173"/>
    </row>
    <row r="672" spans="1:11" x14ac:dyDescent="0.2">
      <c r="A672" s="140"/>
      <c r="B672" s="325"/>
      <c r="J672" s="4"/>
      <c r="K672" s="173"/>
    </row>
    <row r="673" spans="1:11" x14ac:dyDescent="0.2">
      <c r="A673" s="140"/>
      <c r="B673" s="325"/>
      <c r="J673" s="4"/>
      <c r="K673" s="173"/>
    </row>
    <row r="674" spans="1:11" x14ac:dyDescent="0.2">
      <c r="A674" s="140"/>
      <c r="B674" s="325"/>
      <c r="J674" s="4"/>
      <c r="K674" s="173"/>
    </row>
    <row r="675" spans="1:11" x14ac:dyDescent="0.2">
      <c r="A675" s="140"/>
      <c r="B675" s="325"/>
      <c r="J675" s="4"/>
      <c r="K675" s="173"/>
    </row>
    <row r="676" spans="1:11" x14ac:dyDescent="0.2">
      <c r="A676" s="140"/>
      <c r="B676" s="325"/>
      <c r="J676" s="4"/>
      <c r="K676" s="173"/>
    </row>
    <row r="677" spans="1:11" x14ac:dyDescent="0.2">
      <c r="A677" s="140"/>
      <c r="B677" s="325"/>
      <c r="J677" s="4"/>
      <c r="K677" s="173"/>
    </row>
    <row r="678" spans="1:11" x14ac:dyDescent="0.2">
      <c r="A678" s="140"/>
      <c r="B678" s="325"/>
      <c r="J678" s="4"/>
      <c r="K678" s="173"/>
    </row>
    <row r="679" spans="1:11" x14ac:dyDescent="0.2">
      <c r="A679" s="140"/>
      <c r="B679" s="325"/>
      <c r="J679" s="4"/>
      <c r="K679" s="173"/>
    </row>
    <row r="680" spans="1:11" x14ac:dyDescent="0.2">
      <c r="A680" s="140"/>
      <c r="B680" s="325"/>
      <c r="J680" s="4"/>
      <c r="K680" s="173"/>
    </row>
    <row r="681" spans="1:11" x14ac:dyDescent="0.2">
      <c r="A681" s="140"/>
      <c r="B681" s="325"/>
      <c r="J681" s="4"/>
      <c r="K681" s="173"/>
    </row>
    <row r="682" spans="1:11" x14ac:dyDescent="0.2">
      <c r="A682" s="140"/>
      <c r="B682" s="325"/>
      <c r="J682" s="4"/>
      <c r="K682" s="173"/>
    </row>
    <row r="683" spans="1:11" x14ac:dyDescent="0.2">
      <c r="A683" s="140"/>
      <c r="B683" s="325"/>
      <c r="J683" s="4"/>
      <c r="K683" s="173"/>
    </row>
    <row r="684" spans="1:11" x14ac:dyDescent="0.2">
      <c r="A684" s="140"/>
      <c r="B684" s="325"/>
      <c r="J684" s="4"/>
      <c r="K684" s="173"/>
    </row>
    <row r="685" spans="1:11" x14ac:dyDescent="0.2">
      <c r="A685" s="140"/>
      <c r="B685" s="325"/>
      <c r="J685" s="4"/>
      <c r="K685" s="173"/>
    </row>
    <row r="686" spans="1:11" x14ac:dyDescent="0.2">
      <c r="A686" s="140"/>
      <c r="B686" s="325"/>
      <c r="J686" s="4"/>
      <c r="K686" s="173"/>
    </row>
    <row r="687" spans="1:11" x14ac:dyDescent="0.2">
      <c r="A687" s="140"/>
      <c r="B687" s="325"/>
      <c r="J687" s="4"/>
      <c r="K687" s="173"/>
    </row>
    <row r="688" spans="1:11" x14ac:dyDescent="0.2">
      <c r="A688" s="140"/>
      <c r="B688" s="325"/>
      <c r="J688" s="4"/>
      <c r="K688" s="173"/>
    </row>
    <row r="689" spans="1:11" x14ac:dyDescent="0.2">
      <c r="A689" s="140"/>
      <c r="B689" s="325"/>
      <c r="J689" s="4"/>
      <c r="K689" s="173"/>
    </row>
    <row r="690" spans="1:11" x14ac:dyDescent="0.2">
      <c r="A690" s="140"/>
      <c r="B690" s="325"/>
      <c r="J690" s="4"/>
      <c r="K690" s="173"/>
    </row>
    <row r="691" spans="1:11" x14ac:dyDescent="0.2">
      <c r="A691" s="140"/>
      <c r="B691" s="325"/>
      <c r="J691" s="4"/>
      <c r="K691" s="173"/>
    </row>
    <row r="692" spans="1:11" x14ac:dyDescent="0.2">
      <c r="A692" s="140"/>
      <c r="B692" s="325"/>
      <c r="J692" s="4"/>
      <c r="K692" s="173"/>
    </row>
    <row r="693" spans="1:11" x14ac:dyDescent="0.2">
      <c r="A693" s="140"/>
      <c r="B693" s="325"/>
      <c r="J693" s="4"/>
      <c r="K693" s="173"/>
    </row>
    <row r="694" spans="1:11" x14ac:dyDescent="0.2">
      <c r="A694" s="140"/>
      <c r="B694" s="325"/>
      <c r="J694" s="4"/>
      <c r="K694" s="173"/>
    </row>
    <row r="695" spans="1:11" x14ac:dyDescent="0.2">
      <c r="A695" s="140"/>
      <c r="B695" s="325"/>
      <c r="J695" s="4"/>
      <c r="K695" s="173"/>
    </row>
    <row r="696" spans="1:11" x14ac:dyDescent="0.2">
      <c r="A696" s="140"/>
      <c r="B696" s="325"/>
      <c r="J696" s="4"/>
      <c r="K696" s="173"/>
    </row>
    <row r="697" spans="1:11" x14ac:dyDescent="0.2">
      <c r="A697" s="140"/>
      <c r="B697" s="325"/>
      <c r="J697" s="4"/>
      <c r="K697" s="173"/>
    </row>
    <row r="698" spans="1:11" x14ac:dyDescent="0.2">
      <c r="A698" s="140"/>
      <c r="B698" s="325"/>
      <c r="J698" s="4"/>
      <c r="K698" s="173"/>
    </row>
    <row r="699" spans="1:11" x14ac:dyDescent="0.2">
      <c r="A699" s="140"/>
      <c r="B699" s="325"/>
      <c r="J699" s="4"/>
      <c r="K699" s="173"/>
    </row>
    <row r="700" spans="1:11" x14ac:dyDescent="0.2">
      <c r="A700" s="140"/>
      <c r="B700" s="325"/>
      <c r="J700" s="4"/>
      <c r="K700" s="173"/>
    </row>
    <row r="701" spans="1:11" x14ac:dyDescent="0.2">
      <c r="A701" s="140"/>
      <c r="B701" s="325"/>
      <c r="J701" s="4"/>
      <c r="K701" s="173"/>
    </row>
    <row r="702" spans="1:11" x14ac:dyDescent="0.2">
      <c r="A702" s="140"/>
      <c r="B702" s="325"/>
      <c r="J702" s="4"/>
      <c r="K702" s="173"/>
    </row>
    <row r="703" spans="1:11" x14ac:dyDescent="0.2">
      <c r="A703" s="140"/>
      <c r="B703" s="325"/>
      <c r="J703" s="4"/>
      <c r="K703" s="173"/>
    </row>
    <row r="704" spans="1:11" x14ac:dyDescent="0.2">
      <c r="A704" s="140"/>
      <c r="B704" s="325"/>
      <c r="J704" s="4"/>
      <c r="K704" s="173"/>
    </row>
    <row r="705" spans="1:11" x14ac:dyDescent="0.2">
      <c r="A705" s="140"/>
      <c r="B705" s="325"/>
      <c r="J705" s="4"/>
      <c r="K705" s="173"/>
    </row>
    <row r="706" spans="1:11" x14ac:dyDescent="0.2">
      <c r="A706" s="140"/>
      <c r="B706" s="325"/>
      <c r="J706" s="4"/>
      <c r="K706" s="173"/>
    </row>
    <row r="707" spans="1:11" x14ac:dyDescent="0.2">
      <c r="A707" s="140"/>
      <c r="B707" s="325"/>
      <c r="J707" s="4"/>
      <c r="K707" s="173"/>
    </row>
    <row r="708" spans="1:11" x14ac:dyDescent="0.2">
      <c r="A708" s="140"/>
      <c r="B708" s="325"/>
      <c r="J708" s="4"/>
      <c r="K708" s="173"/>
    </row>
    <row r="709" spans="1:11" x14ac:dyDescent="0.2">
      <c r="A709" s="140"/>
      <c r="B709" s="325"/>
      <c r="J709" s="4"/>
      <c r="K709" s="173"/>
    </row>
    <row r="710" spans="1:11" x14ac:dyDescent="0.2">
      <c r="A710" s="140"/>
      <c r="B710" s="325"/>
      <c r="J710" s="4"/>
      <c r="K710" s="173"/>
    </row>
    <row r="711" spans="1:11" x14ac:dyDescent="0.2">
      <c r="A711" s="140"/>
      <c r="B711" s="325"/>
      <c r="J711" s="4"/>
      <c r="K711" s="173"/>
    </row>
    <row r="712" spans="1:11" x14ac:dyDescent="0.2">
      <c r="A712" s="140"/>
      <c r="B712" s="325"/>
      <c r="J712" s="4"/>
      <c r="K712" s="173"/>
    </row>
    <row r="713" spans="1:11" x14ac:dyDescent="0.2">
      <c r="A713" s="140"/>
      <c r="B713" s="325"/>
      <c r="J713" s="4"/>
      <c r="K713" s="173"/>
    </row>
    <row r="714" spans="1:11" x14ac:dyDescent="0.2">
      <c r="A714" s="140"/>
      <c r="B714" s="325"/>
      <c r="J714" s="4"/>
      <c r="K714" s="173"/>
    </row>
    <row r="715" spans="1:11" x14ac:dyDescent="0.2">
      <c r="A715" s="140"/>
      <c r="B715" s="325"/>
      <c r="J715" s="4"/>
      <c r="K715" s="173"/>
    </row>
    <row r="716" spans="1:11" x14ac:dyDescent="0.2">
      <c r="A716" s="140"/>
      <c r="B716" s="325"/>
      <c r="J716" s="4"/>
      <c r="K716" s="173"/>
    </row>
    <row r="717" spans="1:11" x14ac:dyDescent="0.2">
      <c r="A717" s="140"/>
      <c r="B717" s="325"/>
      <c r="J717" s="4"/>
      <c r="K717" s="173"/>
    </row>
    <row r="718" spans="1:11" x14ac:dyDescent="0.2">
      <c r="A718" s="140"/>
      <c r="B718" s="325"/>
      <c r="J718" s="4"/>
      <c r="K718" s="173"/>
    </row>
    <row r="719" spans="1:11" x14ac:dyDescent="0.2">
      <c r="A719" s="140"/>
      <c r="B719" s="325"/>
      <c r="J719" s="4"/>
      <c r="K719" s="173"/>
    </row>
    <row r="720" spans="1:11" x14ac:dyDescent="0.2">
      <c r="A720" s="140"/>
      <c r="B720" s="325"/>
      <c r="J720" s="4"/>
      <c r="K720" s="173"/>
    </row>
    <row r="721" spans="1:11" x14ac:dyDescent="0.2">
      <c r="A721" s="140"/>
      <c r="B721" s="325"/>
      <c r="J721" s="4"/>
      <c r="K721" s="173"/>
    </row>
    <row r="722" spans="1:11" x14ac:dyDescent="0.2">
      <c r="A722" s="140"/>
      <c r="B722" s="325"/>
      <c r="J722" s="4"/>
      <c r="K722" s="173"/>
    </row>
    <row r="723" spans="1:11" x14ac:dyDescent="0.2">
      <c r="A723" s="140"/>
      <c r="B723" s="325"/>
      <c r="J723" s="4"/>
      <c r="K723" s="173"/>
    </row>
    <row r="724" spans="1:11" x14ac:dyDescent="0.2">
      <c r="A724" s="140"/>
      <c r="B724" s="325"/>
      <c r="J724" s="4"/>
      <c r="K724" s="173"/>
    </row>
    <row r="725" spans="1:11" x14ac:dyDescent="0.2">
      <c r="A725" s="140"/>
      <c r="B725" s="325"/>
      <c r="J725" s="4"/>
      <c r="K725" s="173"/>
    </row>
    <row r="726" spans="1:11" x14ac:dyDescent="0.2">
      <c r="A726" s="140"/>
      <c r="B726" s="325"/>
      <c r="J726" s="4"/>
      <c r="K726" s="173"/>
    </row>
    <row r="727" spans="1:11" x14ac:dyDescent="0.2">
      <c r="A727" s="140"/>
      <c r="B727" s="325"/>
      <c r="J727" s="4"/>
      <c r="K727" s="173"/>
    </row>
    <row r="728" spans="1:11" x14ac:dyDescent="0.2">
      <c r="A728" s="140"/>
      <c r="B728" s="325"/>
      <c r="J728" s="4"/>
      <c r="K728" s="173"/>
    </row>
    <row r="729" spans="1:11" x14ac:dyDescent="0.2">
      <c r="A729" s="140"/>
      <c r="B729" s="325"/>
      <c r="J729" s="4"/>
      <c r="K729" s="173"/>
    </row>
    <row r="730" spans="1:11" x14ac:dyDescent="0.2">
      <c r="A730" s="140"/>
      <c r="B730" s="325"/>
      <c r="J730" s="4"/>
      <c r="K730" s="173"/>
    </row>
    <row r="731" spans="1:11" x14ac:dyDescent="0.2">
      <c r="A731" s="140"/>
      <c r="B731" s="325"/>
      <c r="J731" s="4"/>
      <c r="K731" s="173"/>
    </row>
    <row r="732" spans="1:11" x14ac:dyDescent="0.2">
      <c r="A732" s="140"/>
      <c r="B732" s="325"/>
      <c r="J732" s="4"/>
      <c r="K732" s="173"/>
    </row>
    <row r="733" spans="1:11" x14ac:dyDescent="0.2">
      <c r="A733" s="140"/>
      <c r="B733" s="325"/>
      <c r="J733" s="4"/>
      <c r="K733" s="173"/>
    </row>
    <row r="734" spans="1:11" x14ac:dyDescent="0.2">
      <c r="A734" s="140"/>
      <c r="B734" s="325"/>
      <c r="J734" s="4"/>
      <c r="K734" s="173"/>
    </row>
    <row r="735" spans="1:11" x14ac:dyDescent="0.2">
      <c r="A735" s="140"/>
      <c r="B735" s="325"/>
      <c r="J735" s="4"/>
      <c r="K735" s="173"/>
    </row>
    <row r="736" spans="1:11" x14ac:dyDescent="0.2">
      <c r="A736" s="140"/>
      <c r="B736" s="325"/>
      <c r="J736" s="4"/>
      <c r="K736" s="173"/>
    </row>
    <row r="737" spans="1:11" x14ac:dyDescent="0.2">
      <c r="A737" s="140"/>
      <c r="B737" s="325"/>
      <c r="J737" s="4"/>
      <c r="K737" s="173"/>
    </row>
    <row r="738" spans="1:11" x14ac:dyDescent="0.2">
      <c r="A738" s="140"/>
      <c r="B738" s="325"/>
      <c r="J738" s="4"/>
      <c r="K738" s="173"/>
    </row>
    <row r="739" spans="1:11" x14ac:dyDescent="0.2">
      <c r="A739" s="140"/>
      <c r="B739" s="325"/>
      <c r="J739" s="4"/>
      <c r="K739" s="173"/>
    </row>
    <row r="740" spans="1:11" x14ac:dyDescent="0.2">
      <c r="A740" s="140"/>
      <c r="B740" s="325"/>
      <c r="J740" s="4"/>
      <c r="K740" s="173"/>
    </row>
    <row r="741" spans="1:11" x14ac:dyDescent="0.2">
      <c r="A741" s="140"/>
      <c r="B741" s="325"/>
      <c r="J741" s="4"/>
      <c r="K741" s="173"/>
    </row>
    <row r="742" spans="1:11" x14ac:dyDescent="0.2">
      <c r="A742" s="140"/>
      <c r="B742" s="325"/>
      <c r="J742" s="4"/>
      <c r="K742" s="173"/>
    </row>
    <row r="743" spans="1:11" x14ac:dyDescent="0.2">
      <c r="A743" s="140"/>
      <c r="B743" s="325"/>
      <c r="J743" s="4"/>
      <c r="K743" s="173"/>
    </row>
    <row r="744" spans="1:11" x14ac:dyDescent="0.2">
      <c r="A744" s="140"/>
      <c r="B744" s="325"/>
      <c r="J744" s="4"/>
      <c r="K744" s="173"/>
    </row>
    <row r="745" spans="1:11" x14ac:dyDescent="0.2">
      <c r="A745" s="140"/>
      <c r="B745" s="325"/>
      <c r="J745" s="4"/>
      <c r="K745" s="173"/>
    </row>
    <row r="746" spans="1:11" x14ac:dyDescent="0.2">
      <c r="A746" s="140"/>
      <c r="B746" s="325"/>
      <c r="J746" s="4"/>
      <c r="K746" s="173"/>
    </row>
    <row r="747" spans="1:11" x14ac:dyDescent="0.2">
      <c r="A747" s="140"/>
      <c r="B747" s="325"/>
      <c r="J747" s="4"/>
      <c r="K747" s="173"/>
    </row>
    <row r="748" spans="1:11" x14ac:dyDescent="0.2">
      <c r="A748" s="140"/>
      <c r="B748" s="325"/>
      <c r="J748" s="4"/>
      <c r="K748" s="173"/>
    </row>
    <row r="749" spans="1:11" x14ac:dyDescent="0.2">
      <c r="A749" s="140"/>
      <c r="B749" s="325"/>
      <c r="J749" s="4"/>
      <c r="K749" s="173"/>
    </row>
    <row r="750" spans="1:11" x14ac:dyDescent="0.2">
      <c r="A750" s="140"/>
      <c r="B750" s="325"/>
      <c r="J750" s="4"/>
      <c r="K750" s="173"/>
    </row>
    <row r="751" spans="1:11" x14ac:dyDescent="0.2">
      <c r="A751" s="140"/>
      <c r="B751" s="325"/>
      <c r="J751" s="4"/>
      <c r="K751" s="173"/>
    </row>
    <row r="752" spans="1:11" x14ac:dyDescent="0.2">
      <c r="A752" s="140"/>
      <c r="B752" s="325"/>
      <c r="J752" s="4"/>
      <c r="K752" s="173"/>
    </row>
    <row r="753" spans="1:11" x14ac:dyDescent="0.2">
      <c r="A753" s="140"/>
      <c r="B753" s="325"/>
      <c r="J753" s="4"/>
      <c r="K753" s="173"/>
    </row>
    <row r="754" spans="1:11" x14ac:dyDescent="0.2">
      <c r="A754" s="140"/>
      <c r="B754" s="325"/>
      <c r="J754" s="4"/>
      <c r="K754" s="173"/>
    </row>
    <row r="755" spans="1:11" x14ac:dyDescent="0.2">
      <c r="A755" s="140"/>
      <c r="B755" s="325"/>
      <c r="J755" s="4"/>
      <c r="K755" s="173"/>
    </row>
    <row r="756" spans="1:11" x14ac:dyDescent="0.2">
      <c r="A756" s="140"/>
      <c r="B756" s="325"/>
      <c r="J756" s="4"/>
      <c r="K756" s="173"/>
    </row>
    <row r="757" spans="1:11" x14ac:dyDescent="0.2">
      <c r="A757" s="140"/>
      <c r="B757" s="325"/>
      <c r="J757" s="4"/>
      <c r="K757" s="173"/>
    </row>
    <row r="758" spans="1:11" x14ac:dyDescent="0.2">
      <c r="A758" s="140"/>
      <c r="B758" s="325"/>
      <c r="J758" s="4"/>
      <c r="K758" s="173"/>
    </row>
    <row r="759" spans="1:11" x14ac:dyDescent="0.2">
      <c r="A759" s="140"/>
      <c r="B759" s="325"/>
      <c r="J759" s="4"/>
      <c r="K759" s="173"/>
    </row>
    <row r="760" spans="1:11" x14ac:dyDescent="0.2">
      <c r="A760" s="140"/>
      <c r="B760" s="325"/>
      <c r="J760" s="4"/>
      <c r="K760" s="173"/>
    </row>
    <row r="761" spans="1:11" x14ac:dyDescent="0.2">
      <c r="A761" s="140"/>
      <c r="B761" s="325"/>
      <c r="J761" s="4"/>
      <c r="K761" s="173"/>
    </row>
    <row r="762" spans="1:11" x14ac:dyDescent="0.2">
      <c r="A762" s="140"/>
      <c r="B762" s="325"/>
      <c r="J762" s="4"/>
      <c r="K762" s="173"/>
    </row>
    <row r="763" spans="1:11" x14ac:dyDescent="0.2">
      <c r="A763" s="140"/>
      <c r="B763" s="325"/>
      <c r="J763" s="4"/>
      <c r="K763" s="173"/>
    </row>
    <row r="764" spans="1:11" x14ac:dyDescent="0.2">
      <c r="A764" s="140"/>
      <c r="B764" s="325"/>
      <c r="J764" s="4"/>
      <c r="K764" s="173"/>
    </row>
    <row r="765" spans="1:11" x14ac:dyDescent="0.2">
      <c r="A765" s="140"/>
      <c r="B765" s="325"/>
      <c r="J765" s="4"/>
      <c r="K765" s="173"/>
    </row>
    <row r="766" spans="1:11" x14ac:dyDescent="0.2">
      <c r="A766" s="140"/>
      <c r="B766" s="325"/>
      <c r="J766" s="4"/>
      <c r="K766" s="173"/>
    </row>
    <row r="767" spans="1:11" x14ac:dyDescent="0.2">
      <c r="A767" s="140"/>
      <c r="B767" s="325"/>
      <c r="J767" s="4"/>
      <c r="K767" s="173"/>
    </row>
    <row r="768" spans="1:11" x14ac:dyDescent="0.2">
      <c r="A768" s="140"/>
      <c r="B768" s="325"/>
      <c r="J768" s="4"/>
      <c r="K768" s="173"/>
    </row>
    <row r="769" spans="1:11" x14ac:dyDescent="0.2">
      <c r="A769" s="140"/>
      <c r="B769" s="325"/>
      <c r="J769" s="4"/>
      <c r="K769" s="173"/>
    </row>
    <row r="770" spans="1:11" x14ac:dyDescent="0.2">
      <c r="A770" s="140"/>
      <c r="B770" s="325"/>
      <c r="J770" s="4"/>
      <c r="K770" s="173"/>
    </row>
    <row r="771" spans="1:11" x14ac:dyDescent="0.2">
      <c r="A771" s="140"/>
      <c r="B771" s="325"/>
      <c r="J771" s="4"/>
      <c r="K771" s="173"/>
    </row>
    <row r="772" spans="1:11" x14ac:dyDescent="0.2">
      <c r="A772" s="140"/>
      <c r="B772" s="325"/>
      <c r="J772" s="4"/>
      <c r="K772" s="173"/>
    </row>
    <row r="773" spans="1:11" x14ac:dyDescent="0.2">
      <c r="A773" s="140"/>
      <c r="B773" s="325"/>
      <c r="J773" s="4"/>
      <c r="K773" s="173"/>
    </row>
    <row r="774" spans="1:11" x14ac:dyDescent="0.2">
      <c r="A774" s="140"/>
      <c r="B774" s="325"/>
      <c r="J774" s="4"/>
      <c r="K774" s="173"/>
    </row>
    <row r="775" spans="1:11" x14ac:dyDescent="0.2">
      <c r="A775" s="140"/>
      <c r="B775" s="325"/>
      <c r="J775" s="4"/>
      <c r="K775" s="173"/>
    </row>
    <row r="776" spans="1:11" x14ac:dyDescent="0.2">
      <c r="A776" s="140"/>
      <c r="B776" s="325"/>
      <c r="J776" s="4"/>
      <c r="K776" s="173"/>
    </row>
    <row r="777" spans="1:11" x14ac:dyDescent="0.2">
      <c r="A777" s="140"/>
      <c r="B777" s="325"/>
      <c r="J777" s="4"/>
      <c r="K777" s="173"/>
    </row>
    <row r="778" spans="1:11" x14ac:dyDescent="0.2">
      <c r="A778" s="140"/>
      <c r="B778" s="325"/>
      <c r="J778" s="4"/>
      <c r="K778" s="173"/>
    </row>
    <row r="779" spans="1:11" x14ac:dyDescent="0.2">
      <c r="A779" s="140"/>
      <c r="B779" s="325"/>
      <c r="J779" s="4"/>
      <c r="K779" s="173"/>
    </row>
    <row r="780" spans="1:11" x14ac:dyDescent="0.2">
      <c r="A780" s="140"/>
      <c r="B780" s="325"/>
      <c r="J780" s="4"/>
      <c r="K780" s="173"/>
    </row>
    <row r="781" spans="1:11" x14ac:dyDescent="0.2">
      <c r="A781" s="140"/>
      <c r="B781" s="325"/>
      <c r="J781" s="4"/>
      <c r="K781" s="173"/>
    </row>
    <row r="782" spans="1:11" x14ac:dyDescent="0.2">
      <c r="A782" s="140"/>
      <c r="B782" s="325"/>
      <c r="J782" s="4"/>
      <c r="K782" s="173"/>
    </row>
    <row r="783" spans="1:11" x14ac:dyDescent="0.2">
      <c r="A783" s="140"/>
      <c r="B783" s="325"/>
      <c r="J783" s="4"/>
      <c r="K783" s="173"/>
    </row>
    <row r="784" spans="1:11" x14ac:dyDescent="0.2">
      <c r="A784" s="140"/>
      <c r="B784" s="325"/>
      <c r="J784" s="4"/>
      <c r="K784" s="173"/>
    </row>
    <row r="785" spans="1:11" x14ac:dyDescent="0.2">
      <c r="A785" s="140"/>
      <c r="B785" s="325"/>
      <c r="J785" s="4"/>
      <c r="K785" s="173"/>
    </row>
    <row r="786" spans="1:11" x14ac:dyDescent="0.2">
      <c r="A786" s="140"/>
      <c r="B786" s="325"/>
      <c r="J786" s="4"/>
      <c r="K786" s="173"/>
    </row>
    <row r="787" spans="1:11" x14ac:dyDescent="0.2">
      <c r="A787" s="140"/>
      <c r="B787" s="325"/>
      <c r="J787" s="4"/>
      <c r="K787" s="173"/>
    </row>
    <row r="788" spans="1:11" x14ac:dyDescent="0.2">
      <c r="A788" s="140"/>
      <c r="B788" s="325"/>
      <c r="J788" s="4"/>
      <c r="K788" s="173"/>
    </row>
    <row r="789" spans="1:11" x14ac:dyDescent="0.2">
      <c r="A789" s="140"/>
      <c r="B789" s="325"/>
      <c r="J789" s="4"/>
      <c r="K789" s="173"/>
    </row>
    <row r="790" spans="1:11" x14ac:dyDescent="0.2">
      <c r="A790" s="140"/>
      <c r="B790" s="325"/>
      <c r="J790" s="4"/>
      <c r="K790" s="173"/>
    </row>
    <row r="791" spans="1:11" x14ac:dyDescent="0.2">
      <c r="A791" s="140"/>
      <c r="B791" s="325"/>
      <c r="J791" s="4"/>
      <c r="K791" s="173"/>
    </row>
    <row r="792" spans="1:11" x14ac:dyDescent="0.2">
      <c r="A792" s="140"/>
      <c r="B792" s="325"/>
      <c r="J792" s="4"/>
      <c r="K792" s="173"/>
    </row>
    <row r="793" spans="1:11" x14ac:dyDescent="0.2">
      <c r="A793" s="140"/>
      <c r="B793" s="325"/>
      <c r="J793" s="4"/>
      <c r="K793" s="173"/>
    </row>
    <row r="794" spans="1:11" x14ac:dyDescent="0.2">
      <c r="A794" s="140"/>
      <c r="B794" s="325"/>
      <c r="J794" s="4"/>
      <c r="K794" s="173"/>
    </row>
    <row r="795" spans="1:11" x14ac:dyDescent="0.2">
      <c r="A795" s="140"/>
      <c r="B795" s="325"/>
      <c r="J795" s="4"/>
      <c r="K795" s="173"/>
    </row>
    <row r="796" spans="1:11" x14ac:dyDescent="0.2">
      <c r="A796" s="140"/>
      <c r="B796" s="325"/>
      <c r="J796" s="4"/>
      <c r="K796" s="173"/>
    </row>
    <row r="797" spans="1:11" x14ac:dyDescent="0.2">
      <c r="A797" s="140"/>
      <c r="B797" s="325"/>
      <c r="J797" s="4"/>
      <c r="K797" s="173"/>
    </row>
    <row r="798" spans="1:11" x14ac:dyDescent="0.2">
      <c r="A798" s="140"/>
      <c r="B798" s="325"/>
      <c r="J798" s="4"/>
      <c r="K798" s="173"/>
    </row>
    <row r="799" spans="1:11" x14ac:dyDescent="0.2">
      <c r="A799" s="140"/>
      <c r="B799" s="325"/>
      <c r="J799" s="4"/>
      <c r="K799" s="173"/>
    </row>
    <row r="800" spans="1:11" x14ac:dyDescent="0.2">
      <c r="A800" s="140"/>
      <c r="B800" s="325"/>
      <c r="J800" s="4"/>
      <c r="K800" s="173"/>
    </row>
    <row r="801" spans="1:11" x14ac:dyDescent="0.2">
      <c r="A801" s="140"/>
      <c r="B801" s="325"/>
      <c r="J801" s="4"/>
      <c r="K801" s="173"/>
    </row>
    <row r="802" spans="1:11" x14ac:dyDescent="0.2">
      <c r="A802" s="140"/>
      <c r="B802" s="325"/>
      <c r="J802" s="4"/>
      <c r="K802" s="173"/>
    </row>
    <row r="803" spans="1:11" x14ac:dyDescent="0.2">
      <c r="A803" s="140"/>
      <c r="B803" s="325"/>
      <c r="J803" s="4"/>
      <c r="K803" s="173"/>
    </row>
    <row r="804" spans="1:11" x14ac:dyDescent="0.2">
      <c r="A804" s="140"/>
      <c r="B804" s="325"/>
      <c r="J804" s="4"/>
      <c r="K804" s="173"/>
    </row>
    <row r="805" spans="1:11" x14ac:dyDescent="0.2">
      <c r="A805" s="140"/>
      <c r="B805" s="325"/>
      <c r="J805" s="4"/>
      <c r="K805" s="173"/>
    </row>
    <row r="806" spans="1:11" x14ac:dyDescent="0.2">
      <c r="A806" s="140"/>
      <c r="B806" s="325"/>
      <c r="J806" s="4"/>
      <c r="K806" s="173"/>
    </row>
    <row r="807" spans="1:11" x14ac:dyDescent="0.2">
      <c r="A807" s="140"/>
      <c r="B807" s="325"/>
      <c r="J807" s="4"/>
      <c r="K807" s="173"/>
    </row>
    <row r="808" spans="1:11" x14ac:dyDescent="0.2">
      <c r="A808" s="140"/>
      <c r="B808" s="325"/>
      <c r="J808" s="4"/>
      <c r="K808" s="173"/>
    </row>
    <row r="809" spans="1:11" x14ac:dyDescent="0.2">
      <c r="A809" s="140"/>
      <c r="B809" s="325"/>
      <c r="J809" s="4"/>
      <c r="K809" s="173"/>
    </row>
    <row r="810" spans="1:11" x14ac:dyDescent="0.2">
      <c r="A810" s="140"/>
      <c r="B810" s="325"/>
      <c r="J810" s="4"/>
      <c r="K810" s="173"/>
    </row>
    <row r="811" spans="1:11" x14ac:dyDescent="0.2">
      <c r="A811" s="140"/>
      <c r="B811" s="325"/>
      <c r="J811" s="4"/>
      <c r="K811" s="173"/>
    </row>
    <row r="812" spans="1:11" x14ac:dyDescent="0.2">
      <c r="A812" s="140"/>
      <c r="B812" s="325"/>
      <c r="J812" s="4"/>
      <c r="K812" s="173"/>
    </row>
    <row r="813" spans="1:11" x14ac:dyDescent="0.2">
      <c r="A813" s="140"/>
      <c r="B813" s="325"/>
      <c r="J813" s="4"/>
      <c r="K813" s="173"/>
    </row>
    <row r="814" spans="1:11" x14ac:dyDescent="0.2">
      <c r="A814" s="140"/>
      <c r="B814" s="325"/>
      <c r="J814" s="4"/>
      <c r="K814" s="173"/>
    </row>
    <row r="815" spans="1:11" x14ac:dyDescent="0.2">
      <c r="A815" s="140"/>
      <c r="B815" s="325"/>
      <c r="J815" s="4"/>
      <c r="K815" s="173"/>
    </row>
    <row r="816" spans="1:11" x14ac:dyDescent="0.2">
      <c r="A816" s="140"/>
      <c r="B816" s="325"/>
      <c r="J816" s="4"/>
      <c r="K816" s="173"/>
    </row>
    <row r="817" spans="1:11" x14ac:dyDescent="0.2">
      <c r="A817" s="140"/>
      <c r="B817" s="325"/>
      <c r="J817" s="4"/>
      <c r="K817" s="173"/>
    </row>
    <row r="818" spans="1:11" x14ac:dyDescent="0.2">
      <c r="A818" s="140"/>
      <c r="B818" s="325"/>
      <c r="J818" s="4"/>
      <c r="K818" s="173"/>
    </row>
    <row r="819" spans="1:11" x14ac:dyDescent="0.2">
      <c r="A819" s="140"/>
      <c r="B819" s="325"/>
      <c r="J819" s="4"/>
      <c r="K819" s="173"/>
    </row>
    <row r="820" spans="1:11" x14ac:dyDescent="0.2">
      <c r="A820" s="140"/>
      <c r="B820" s="325"/>
      <c r="J820" s="4"/>
      <c r="K820" s="173"/>
    </row>
    <row r="821" spans="1:11" x14ac:dyDescent="0.2">
      <c r="A821" s="140"/>
      <c r="B821" s="325"/>
      <c r="J821" s="4"/>
      <c r="K821" s="173"/>
    </row>
    <row r="822" spans="1:11" x14ac:dyDescent="0.2">
      <c r="A822" s="140"/>
      <c r="B822" s="325"/>
      <c r="J822" s="4"/>
      <c r="K822" s="173"/>
    </row>
    <row r="823" spans="1:11" x14ac:dyDescent="0.2">
      <c r="A823" s="140"/>
      <c r="B823" s="325"/>
      <c r="J823" s="4"/>
      <c r="K823" s="173"/>
    </row>
    <row r="824" spans="1:11" x14ac:dyDescent="0.2">
      <c r="A824" s="140"/>
      <c r="B824" s="325"/>
      <c r="J824" s="4"/>
      <c r="K824" s="173"/>
    </row>
    <row r="825" spans="1:11" x14ac:dyDescent="0.2">
      <c r="A825" s="140"/>
      <c r="B825" s="325"/>
      <c r="J825" s="4"/>
      <c r="K825" s="173"/>
    </row>
    <row r="826" spans="1:11" x14ac:dyDescent="0.2">
      <c r="A826" s="140"/>
      <c r="B826" s="325"/>
      <c r="J826" s="4"/>
      <c r="K826" s="173"/>
    </row>
    <row r="827" spans="1:11" x14ac:dyDescent="0.2">
      <c r="A827" s="140"/>
      <c r="B827" s="325"/>
      <c r="J827" s="4"/>
      <c r="K827" s="173"/>
    </row>
    <row r="828" spans="1:11" x14ac:dyDescent="0.2">
      <c r="A828" s="140"/>
      <c r="B828" s="325"/>
      <c r="J828" s="4"/>
      <c r="K828" s="173"/>
    </row>
    <row r="829" spans="1:11" x14ac:dyDescent="0.2">
      <c r="A829" s="140"/>
      <c r="B829" s="325"/>
      <c r="J829" s="4"/>
      <c r="K829" s="173"/>
    </row>
    <row r="830" spans="1:11" x14ac:dyDescent="0.2">
      <c r="A830" s="140"/>
      <c r="B830" s="325"/>
      <c r="J830" s="4"/>
      <c r="K830" s="173"/>
    </row>
    <row r="831" spans="1:11" x14ac:dyDescent="0.2">
      <c r="A831" s="140"/>
      <c r="B831" s="325"/>
      <c r="J831" s="4"/>
      <c r="K831" s="173"/>
    </row>
    <row r="832" spans="1:11" x14ac:dyDescent="0.2">
      <c r="A832" s="140"/>
      <c r="B832" s="325"/>
      <c r="J832" s="4"/>
      <c r="K832" s="173"/>
    </row>
    <row r="833" spans="1:11" x14ac:dyDescent="0.2">
      <c r="A833" s="140"/>
      <c r="B833" s="325"/>
      <c r="J833" s="4"/>
      <c r="K833" s="173"/>
    </row>
    <row r="834" spans="1:11" x14ac:dyDescent="0.2">
      <c r="A834" s="140"/>
      <c r="B834" s="325"/>
      <c r="J834" s="4"/>
      <c r="K834" s="173"/>
    </row>
    <row r="835" spans="1:11" x14ac:dyDescent="0.2">
      <c r="A835" s="140"/>
      <c r="B835" s="325"/>
      <c r="J835" s="4"/>
      <c r="K835" s="173"/>
    </row>
    <row r="836" spans="1:11" x14ac:dyDescent="0.2">
      <c r="A836" s="140"/>
      <c r="B836" s="325"/>
      <c r="J836" s="4"/>
      <c r="K836" s="173"/>
    </row>
    <row r="837" spans="1:11" x14ac:dyDescent="0.2">
      <c r="A837" s="140"/>
      <c r="B837" s="325"/>
      <c r="J837" s="4"/>
      <c r="K837" s="173"/>
    </row>
    <row r="838" spans="1:11" x14ac:dyDescent="0.2">
      <c r="A838" s="140"/>
      <c r="B838" s="325"/>
      <c r="J838" s="4"/>
      <c r="K838" s="173"/>
    </row>
    <row r="839" spans="1:11" x14ac:dyDescent="0.2">
      <c r="A839" s="140"/>
      <c r="B839" s="325"/>
      <c r="J839" s="4"/>
      <c r="K839" s="173"/>
    </row>
    <row r="840" spans="1:11" x14ac:dyDescent="0.2">
      <c r="A840" s="140"/>
      <c r="B840" s="325"/>
      <c r="J840" s="4"/>
      <c r="K840" s="173"/>
    </row>
    <row r="841" spans="1:11" x14ac:dyDescent="0.2">
      <c r="A841" s="140"/>
      <c r="B841" s="325"/>
      <c r="J841" s="4"/>
      <c r="K841" s="173"/>
    </row>
    <row r="842" spans="1:11" x14ac:dyDescent="0.2">
      <c r="A842" s="140"/>
      <c r="B842" s="325"/>
      <c r="J842" s="4"/>
      <c r="K842" s="173"/>
    </row>
    <row r="843" spans="1:11" x14ac:dyDescent="0.2">
      <c r="A843" s="140"/>
      <c r="B843" s="325"/>
      <c r="J843" s="4"/>
      <c r="K843" s="173"/>
    </row>
    <row r="844" spans="1:11" x14ac:dyDescent="0.2">
      <c r="A844" s="140"/>
      <c r="B844" s="325"/>
      <c r="J844" s="4"/>
      <c r="K844" s="173"/>
    </row>
    <row r="845" spans="1:11" x14ac:dyDescent="0.2">
      <c r="A845" s="140"/>
      <c r="B845" s="325"/>
      <c r="J845" s="4"/>
      <c r="K845" s="173"/>
    </row>
    <row r="846" spans="1:11" x14ac:dyDescent="0.2">
      <c r="A846" s="140"/>
      <c r="B846" s="325"/>
      <c r="J846" s="4"/>
      <c r="K846" s="173"/>
    </row>
    <row r="847" spans="1:11" x14ac:dyDescent="0.2">
      <c r="A847" s="140"/>
      <c r="B847" s="325"/>
      <c r="J847" s="4"/>
      <c r="K847" s="173"/>
    </row>
    <row r="848" spans="1:11" x14ac:dyDescent="0.2">
      <c r="A848" s="140"/>
      <c r="B848" s="325"/>
      <c r="J848" s="4"/>
      <c r="K848" s="173"/>
    </row>
    <row r="849" spans="1:11" x14ac:dyDescent="0.2">
      <c r="A849" s="140"/>
      <c r="B849" s="325"/>
      <c r="J849" s="4"/>
      <c r="K849" s="173"/>
    </row>
    <row r="850" spans="1:11" x14ac:dyDescent="0.2">
      <c r="A850" s="140"/>
      <c r="B850" s="325"/>
      <c r="J850" s="4"/>
      <c r="K850" s="173"/>
    </row>
    <row r="851" spans="1:11" x14ac:dyDescent="0.2">
      <c r="A851" s="140"/>
      <c r="B851" s="325"/>
      <c r="J851" s="4"/>
      <c r="K851" s="173"/>
    </row>
    <row r="852" spans="1:11" x14ac:dyDescent="0.2">
      <c r="A852" s="140"/>
      <c r="B852" s="325"/>
      <c r="J852" s="4"/>
      <c r="K852" s="173"/>
    </row>
    <row r="853" spans="1:11" x14ac:dyDescent="0.2">
      <c r="A853" s="140"/>
      <c r="B853" s="325"/>
      <c r="J853" s="4"/>
      <c r="K853" s="173"/>
    </row>
    <row r="854" spans="1:11" x14ac:dyDescent="0.2">
      <c r="A854" s="140"/>
      <c r="B854" s="325"/>
      <c r="J854" s="4"/>
      <c r="K854" s="173"/>
    </row>
    <row r="855" spans="1:11" x14ac:dyDescent="0.2">
      <c r="A855" s="140"/>
      <c r="B855" s="325"/>
      <c r="J855" s="4"/>
      <c r="K855" s="173"/>
    </row>
    <row r="856" spans="1:11" x14ac:dyDescent="0.2">
      <c r="A856" s="140"/>
      <c r="B856" s="325"/>
      <c r="J856" s="4"/>
      <c r="K856" s="173"/>
    </row>
    <row r="857" spans="1:11" x14ac:dyDescent="0.2">
      <c r="A857" s="140"/>
      <c r="B857" s="325"/>
      <c r="J857" s="4"/>
      <c r="K857" s="173"/>
    </row>
    <row r="858" spans="1:11" x14ac:dyDescent="0.2">
      <c r="A858" s="140"/>
      <c r="B858" s="325"/>
      <c r="J858" s="4"/>
      <c r="K858" s="173"/>
    </row>
    <row r="859" spans="1:11" x14ac:dyDescent="0.2">
      <c r="A859" s="140"/>
      <c r="B859" s="325"/>
      <c r="J859" s="4"/>
      <c r="K859" s="173"/>
    </row>
    <row r="860" spans="1:11" x14ac:dyDescent="0.2">
      <c r="A860" s="140"/>
      <c r="B860" s="325"/>
      <c r="J860" s="4"/>
      <c r="K860" s="173"/>
    </row>
    <row r="861" spans="1:11" x14ac:dyDescent="0.2">
      <c r="A861" s="140"/>
      <c r="B861" s="325"/>
      <c r="J861" s="4"/>
      <c r="K861" s="173"/>
    </row>
    <row r="862" spans="1:11" x14ac:dyDescent="0.2">
      <c r="A862" s="140"/>
      <c r="B862" s="325"/>
      <c r="J862" s="4"/>
      <c r="K862" s="173"/>
    </row>
    <row r="863" spans="1:11" x14ac:dyDescent="0.2">
      <c r="A863" s="140"/>
      <c r="B863" s="325"/>
      <c r="J863" s="4"/>
      <c r="K863" s="173"/>
    </row>
    <row r="864" spans="1:11" x14ac:dyDescent="0.2">
      <c r="A864" s="140"/>
      <c r="B864" s="325"/>
      <c r="J864" s="4"/>
      <c r="K864" s="173"/>
    </row>
    <row r="865" spans="1:11" x14ac:dyDescent="0.2">
      <c r="A865" s="140"/>
      <c r="B865" s="325"/>
      <c r="J865" s="4"/>
      <c r="K865" s="173"/>
    </row>
    <row r="866" spans="1:11" x14ac:dyDescent="0.2">
      <c r="A866" s="140"/>
      <c r="B866" s="325"/>
      <c r="J866" s="4"/>
      <c r="K866" s="173"/>
    </row>
    <row r="867" spans="1:11" x14ac:dyDescent="0.2">
      <c r="A867" s="140"/>
      <c r="B867" s="325"/>
      <c r="J867" s="4"/>
      <c r="K867" s="173"/>
    </row>
    <row r="868" spans="1:11" x14ac:dyDescent="0.2">
      <c r="A868" s="140"/>
      <c r="B868" s="325"/>
      <c r="J868" s="4"/>
      <c r="K868" s="173"/>
    </row>
    <row r="869" spans="1:11" x14ac:dyDescent="0.2">
      <c r="A869" s="140"/>
      <c r="B869" s="325"/>
      <c r="J869" s="4"/>
      <c r="K869" s="173"/>
    </row>
    <row r="870" spans="1:11" x14ac:dyDescent="0.2">
      <c r="A870" s="140"/>
      <c r="B870" s="325"/>
      <c r="J870" s="4"/>
      <c r="K870" s="173"/>
    </row>
    <row r="871" spans="1:11" x14ac:dyDescent="0.2">
      <c r="A871" s="140"/>
      <c r="B871" s="325"/>
      <c r="J871" s="4"/>
      <c r="K871" s="173"/>
    </row>
    <row r="872" spans="1:11" x14ac:dyDescent="0.2">
      <c r="A872" s="140"/>
      <c r="B872" s="325"/>
      <c r="J872" s="4"/>
      <c r="K872" s="173"/>
    </row>
    <row r="873" spans="1:11" x14ac:dyDescent="0.2">
      <c r="A873" s="140"/>
      <c r="B873" s="325"/>
      <c r="J873" s="4"/>
      <c r="K873" s="173"/>
    </row>
    <row r="874" spans="1:11" x14ac:dyDescent="0.2">
      <c r="A874" s="140"/>
      <c r="B874" s="325"/>
      <c r="J874" s="4"/>
      <c r="K874" s="173"/>
    </row>
    <row r="875" spans="1:11" x14ac:dyDescent="0.2">
      <c r="A875" s="140"/>
      <c r="B875" s="325"/>
      <c r="J875" s="4"/>
      <c r="K875" s="173"/>
    </row>
    <row r="876" spans="1:11" x14ac:dyDescent="0.2">
      <c r="A876" s="140"/>
      <c r="B876" s="325"/>
      <c r="J876" s="4"/>
      <c r="K876" s="173"/>
    </row>
    <row r="877" spans="1:11" x14ac:dyDescent="0.2">
      <c r="A877" s="140"/>
      <c r="B877" s="325"/>
      <c r="J877" s="4"/>
      <c r="K877" s="173"/>
    </row>
    <row r="878" spans="1:11" x14ac:dyDescent="0.2">
      <c r="A878" s="140"/>
      <c r="B878" s="325"/>
      <c r="J878" s="4"/>
      <c r="K878" s="173"/>
    </row>
    <row r="879" spans="1:11" x14ac:dyDescent="0.2">
      <c r="A879" s="140"/>
      <c r="B879" s="325"/>
      <c r="J879" s="4"/>
      <c r="K879" s="173"/>
    </row>
    <row r="880" spans="1:11" x14ac:dyDescent="0.2">
      <c r="A880" s="140"/>
      <c r="B880" s="325"/>
      <c r="J880" s="4"/>
      <c r="K880" s="173"/>
    </row>
    <row r="881" spans="1:11" x14ac:dyDescent="0.2">
      <c r="A881" s="140"/>
      <c r="B881" s="325"/>
      <c r="J881" s="4"/>
      <c r="K881" s="173"/>
    </row>
    <row r="882" spans="1:11" x14ac:dyDescent="0.2">
      <c r="A882" s="140"/>
      <c r="B882" s="325"/>
      <c r="J882" s="4"/>
      <c r="K882" s="173"/>
    </row>
    <row r="883" spans="1:11" x14ac:dyDescent="0.2">
      <c r="A883" s="140"/>
      <c r="B883" s="325"/>
      <c r="J883" s="4"/>
      <c r="K883" s="173"/>
    </row>
    <row r="884" spans="1:11" x14ac:dyDescent="0.2">
      <c r="A884" s="140"/>
      <c r="B884" s="325"/>
      <c r="J884" s="4"/>
      <c r="K884" s="173"/>
    </row>
    <row r="885" spans="1:11" x14ac:dyDescent="0.2">
      <c r="A885" s="140"/>
      <c r="B885" s="325"/>
      <c r="J885" s="4"/>
      <c r="K885" s="173"/>
    </row>
    <row r="886" spans="1:11" x14ac:dyDescent="0.2">
      <c r="A886" s="140"/>
      <c r="B886" s="325"/>
      <c r="J886" s="4"/>
      <c r="K886" s="173"/>
    </row>
    <row r="887" spans="1:11" x14ac:dyDescent="0.2">
      <c r="A887" s="140"/>
      <c r="B887" s="325"/>
      <c r="J887" s="4"/>
      <c r="K887" s="173"/>
    </row>
    <row r="888" spans="1:11" x14ac:dyDescent="0.2">
      <c r="A888" s="140"/>
      <c r="B888" s="325"/>
      <c r="J888" s="4"/>
      <c r="K888" s="173"/>
    </row>
    <row r="889" spans="1:11" x14ac:dyDescent="0.2">
      <c r="A889" s="140"/>
      <c r="B889" s="325"/>
      <c r="J889" s="4"/>
      <c r="K889" s="173"/>
    </row>
    <row r="890" spans="1:11" x14ac:dyDescent="0.2">
      <c r="A890" s="140"/>
      <c r="B890" s="325"/>
      <c r="J890" s="4"/>
      <c r="K890" s="173"/>
    </row>
    <row r="891" spans="1:11" x14ac:dyDescent="0.2">
      <c r="A891" s="140"/>
      <c r="B891" s="325"/>
      <c r="J891" s="4"/>
      <c r="K891" s="173"/>
    </row>
    <row r="892" spans="1:11" x14ac:dyDescent="0.2">
      <c r="A892" s="140"/>
      <c r="B892" s="325"/>
      <c r="J892" s="4"/>
      <c r="K892" s="173"/>
    </row>
    <row r="893" spans="1:11" x14ac:dyDescent="0.2">
      <c r="A893" s="140"/>
      <c r="B893" s="325"/>
      <c r="J893" s="4"/>
      <c r="K893" s="173"/>
    </row>
    <row r="894" spans="1:11" x14ac:dyDescent="0.2">
      <c r="A894" s="140"/>
      <c r="B894" s="325"/>
      <c r="J894" s="4"/>
      <c r="K894" s="173"/>
    </row>
    <row r="895" spans="1:11" x14ac:dyDescent="0.2">
      <c r="A895" s="140"/>
      <c r="B895" s="325"/>
      <c r="J895" s="4"/>
      <c r="K895" s="173"/>
    </row>
    <row r="896" spans="1:11" x14ac:dyDescent="0.2">
      <c r="A896" s="140"/>
      <c r="B896" s="325"/>
      <c r="J896" s="4"/>
      <c r="K896" s="173"/>
    </row>
    <row r="897" spans="1:11" x14ac:dyDescent="0.2">
      <c r="A897" s="140"/>
      <c r="B897" s="325"/>
      <c r="J897" s="4"/>
      <c r="K897" s="173"/>
    </row>
    <row r="898" spans="1:11" x14ac:dyDescent="0.2">
      <c r="A898" s="140"/>
      <c r="B898" s="325"/>
      <c r="J898" s="4"/>
      <c r="K898" s="173"/>
    </row>
    <row r="899" spans="1:11" x14ac:dyDescent="0.2">
      <c r="A899" s="140"/>
      <c r="B899" s="325"/>
      <c r="J899" s="4"/>
      <c r="K899" s="173"/>
    </row>
    <row r="900" spans="1:11" x14ac:dyDescent="0.2">
      <c r="A900" s="140"/>
      <c r="B900" s="325"/>
      <c r="J900" s="4"/>
      <c r="K900" s="173"/>
    </row>
    <row r="901" spans="1:11" x14ac:dyDescent="0.2">
      <c r="A901" s="140"/>
      <c r="B901" s="325"/>
      <c r="J901" s="4"/>
      <c r="K901" s="173"/>
    </row>
    <row r="902" spans="1:11" x14ac:dyDescent="0.2">
      <c r="A902" s="140"/>
      <c r="B902" s="325"/>
      <c r="J902" s="4"/>
      <c r="K902" s="173"/>
    </row>
    <row r="903" spans="1:11" x14ac:dyDescent="0.2">
      <c r="A903" s="140"/>
      <c r="B903" s="325"/>
      <c r="J903" s="4"/>
      <c r="K903" s="173"/>
    </row>
    <row r="904" spans="1:11" x14ac:dyDescent="0.2">
      <c r="A904" s="140"/>
      <c r="B904" s="325"/>
      <c r="J904" s="4"/>
      <c r="K904" s="173"/>
    </row>
    <row r="905" spans="1:11" x14ac:dyDescent="0.2">
      <c r="A905" s="140"/>
      <c r="B905" s="325"/>
      <c r="J905" s="4"/>
      <c r="K905" s="173"/>
    </row>
    <row r="906" spans="1:11" x14ac:dyDescent="0.2">
      <c r="A906" s="140"/>
      <c r="B906" s="325"/>
      <c r="J906" s="4"/>
      <c r="K906" s="173"/>
    </row>
    <row r="907" spans="1:11" x14ac:dyDescent="0.2">
      <c r="A907" s="140"/>
      <c r="B907" s="325"/>
      <c r="J907" s="4"/>
      <c r="K907" s="173"/>
    </row>
    <row r="908" spans="1:11" x14ac:dyDescent="0.2">
      <c r="A908" s="140"/>
      <c r="B908" s="325"/>
      <c r="J908" s="4"/>
      <c r="K908" s="173"/>
    </row>
    <row r="909" spans="1:11" x14ac:dyDescent="0.2">
      <c r="A909" s="140"/>
      <c r="B909" s="325"/>
      <c r="J909" s="4"/>
      <c r="K909" s="173"/>
    </row>
    <row r="910" spans="1:11" x14ac:dyDescent="0.2">
      <c r="A910" s="140"/>
      <c r="B910" s="325"/>
      <c r="J910" s="4"/>
      <c r="K910" s="173"/>
    </row>
    <row r="911" spans="1:11" x14ac:dyDescent="0.2">
      <c r="A911" s="140"/>
      <c r="B911" s="325"/>
      <c r="J911" s="4"/>
      <c r="K911" s="173"/>
    </row>
    <row r="912" spans="1:11" x14ac:dyDescent="0.2">
      <c r="A912" s="140"/>
      <c r="B912" s="325"/>
      <c r="J912" s="4"/>
      <c r="K912" s="173"/>
    </row>
    <row r="913" spans="1:11" x14ac:dyDescent="0.2">
      <c r="A913" s="140"/>
      <c r="B913" s="325"/>
      <c r="J913" s="4"/>
      <c r="K913" s="173"/>
    </row>
    <row r="914" spans="1:11" x14ac:dyDescent="0.2">
      <c r="A914" s="140"/>
      <c r="B914" s="325"/>
      <c r="J914" s="4"/>
      <c r="K914" s="173"/>
    </row>
    <row r="915" spans="1:11" x14ac:dyDescent="0.2">
      <c r="A915" s="140"/>
      <c r="B915" s="325"/>
      <c r="J915" s="4"/>
      <c r="K915" s="173"/>
    </row>
    <row r="916" spans="1:11" x14ac:dyDescent="0.2">
      <c r="A916" s="140"/>
      <c r="B916" s="325"/>
      <c r="J916" s="4"/>
      <c r="K916" s="173"/>
    </row>
    <row r="917" spans="1:11" x14ac:dyDescent="0.2">
      <c r="A917" s="140"/>
      <c r="B917" s="325"/>
      <c r="J917" s="4"/>
      <c r="K917" s="173"/>
    </row>
    <row r="918" spans="1:11" x14ac:dyDescent="0.2">
      <c r="A918" s="140"/>
      <c r="B918" s="325"/>
      <c r="J918" s="4"/>
      <c r="K918" s="173"/>
    </row>
    <row r="919" spans="1:11" x14ac:dyDescent="0.2">
      <c r="A919" s="140"/>
      <c r="B919" s="325"/>
      <c r="J919" s="4"/>
      <c r="K919" s="173"/>
    </row>
    <row r="920" spans="1:11" x14ac:dyDescent="0.2">
      <c r="A920" s="140"/>
      <c r="B920" s="325"/>
      <c r="J920" s="4"/>
      <c r="K920" s="173"/>
    </row>
    <row r="921" spans="1:11" x14ac:dyDescent="0.2">
      <c r="A921" s="140"/>
      <c r="B921" s="325"/>
      <c r="J921" s="4"/>
      <c r="K921" s="173"/>
    </row>
    <row r="922" spans="1:11" x14ac:dyDescent="0.2">
      <c r="A922" s="140"/>
      <c r="B922" s="325"/>
      <c r="J922" s="4"/>
      <c r="K922" s="173"/>
    </row>
    <row r="923" spans="1:11" x14ac:dyDescent="0.2">
      <c r="A923" s="140"/>
      <c r="B923" s="325"/>
      <c r="J923" s="4"/>
      <c r="K923" s="173"/>
    </row>
    <row r="924" spans="1:11" x14ac:dyDescent="0.2">
      <c r="A924" s="140"/>
      <c r="B924" s="325"/>
      <c r="J924" s="4"/>
      <c r="K924" s="173"/>
    </row>
    <row r="925" spans="1:11" x14ac:dyDescent="0.2">
      <c r="A925" s="140"/>
      <c r="B925" s="325"/>
      <c r="J925" s="4"/>
      <c r="K925" s="173"/>
    </row>
    <row r="926" spans="1:11" x14ac:dyDescent="0.2">
      <c r="A926" s="140"/>
      <c r="B926" s="325"/>
      <c r="J926" s="4"/>
      <c r="K926" s="173"/>
    </row>
    <row r="927" spans="1:11" x14ac:dyDescent="0.2">
      <c r="A927" s="140"/>
      <c r="B927" s="325"/>
      <c r="J927" s="4"/>
      <c r="K927" s="173"/>
    </row>
    <row r="928" spans="1:11" x14ac:dyDescent="0.2">
      <c r="A928" s="140"/>
      <c r="B928" s="325"/>
      <c r="J928" s="4"/>
      <c r="K928" s="173"/>
    </row>
    <row r="929" spans="1:11" x14ac:dyDescent="0.2">
      <c r="A929" s="140"/>
      <c r="B929" s="325"/>
      <c r="J929" s="4"/>
      <c r="K929" s="173"/>
    </row>
    <row r="930" spans="1:11" x14ac:dyDescent="0.2">
      <c r="A930" s="140"/>
      <c r="B930" s="325"/>
      <c r="J930" s="4"/>
      <c r="K930" s="173"/>
    </row>
    <row r="931" spans="1:11" x14ac:dyDescent="0.2">
      <c r="A931" s="140"/>
      <c r="B931" s="325"/>
      <c r="J931" s="4"/>
      <c r="K931" s="173"/>
    </row>
    <row r="932" spans="1:11" x14ac:dyDescent="0.2">
      <c r="A932" s="140"/>
      <c r="B932" s="325"/>
      <c r="J932" s="4"/>
      <c r="K932" s="173"/>
    </row>
    <row r="933" spans="1:11" x14ac:dyDescent="0.2">
      <c r="A933" s="140"/>
      <c r="B933" s="325"/>
      <c r="J933" s="4"/>
      <c r="K933" s="173"/>
    </row>
    <row r="934" spans="1:11" x14ac:dyDescent="0.2">
      <c r="A934" s="140"/>
      <c r="B934" s="325"/>
      <c r="J934" s="4"/>
      <c r="K934" s="173"/>
    </row>
    <row r="935" spans="1:11" x14ac:dyDescent="0.2">
      <c r="A935" s="140"/>
      <c r="B935" s="325"/>
      <c r="J935" s="4"/>
      <c r="K935" s="173"/>
    </row>
    <row r="936" spans="1:11" x14ac:dyDescent="0.2">
      <c r="A936" s="140"/>
      <c r="B936" s="325"/>
      <c r="J936" s="4"/>
      <c r="K936" s="173"/>
    </row>
    <row r="937" spans="1:11" x14ac:dyDescent="0.2">
      <c r="A937" s="140"/>
      <c r="B937" s="325"/>
      <c r="J937" s="4"/>
      <c r="K937" s="173"/>
    </row>
    <row r="938" spans="1:11" x14ac:dyDescent="0.2">
      <c r="A938" s="140"/>
      <c r="B938" s="325"/>
      <c r="J938" s="4"/>
      <c r="K938" s="173"/>
    </row>
    <row r="939" spans="1:11" x14ac:dyDescent="0.2">
      <c r="A939" s="140"/>
      <c r="B939" s="325"/>
      <c r="J939" s="4"/>
      <c r="K939" s="173"/>
    </row>
    <row r="940" spans="1:11" x14ac:dyDescent="0.2">
      <c r="A940" s="140"/>
      <c r="B940" s="325"/>
      <c r="J940" s="4"/>
      <c r="K940" s="173"/>
    </row>
    <row r="941" spans="1:11" x14ac:dyDescent="0.2">
      <c r="A941" s="140"/>
      <c r="B941" s="325"/>
      <c r="J941" s="4"/>
      <c r="K941" s="173"/>
    </row>
    <row r="942" spans="1:11" x14ac:dyDescent="0.2">
      <c r="A942" s="140"/>
      <c r="B942" s="325"/>
      <c r="J942" s="4"/>
      <c r="K942" s="173"/>
    </row>
    <row r="943" spans="1:11" x14ac:dyDescent="0.2">
      <c r="A943" s="140"/>
      <c r="B943" s="325"/>
      <c r="J943" s="4"/>
      <c r="K943" s="173"/>
    </row>
    <row r="944" spans="1:11" x14ac:dyDescent="0.2">
      <c r="A944" s="140"/>
      <c r="B944" s="325"/>
      <c r="J944" s="4"/>
      <c r="K944" s="173"/>
    </row>
    <row r="945" spans="1:11" x14ac:dyDescent="0.2">
      <c r="A945" s="140"/>
      <c r="B945" s="325"/>
      <c r="J945" s="4"/>
      <c r="K945" s="173"/>
    </row>
    <row r="946" spans="1:11" x14ac:dyDescent="0.2">
      <c r="A946" s="140"/>
      <c r="B946" s="325"/>
      <c r="J946" s="4"/>
      <c r="K946" s="173"/>
    </row>
    <row r="947" spans="1:11" x14ac:dyDescent="0.2">
      <c r="A947" s="140"/>
      <c r="B947" s="325"/>
      <c r="J947" s="4"/>
      <c r="K947" s="173"/>
    </row>
    <row r="948" spans="1:11" x14ac:dyDescent="0.2">
      <c r="A948" s="140"/>
      <c r="B948" s="325"/>
      <c r="J948" s="4"/>
      <c r="K948" s="173"/>
    </row>
    <row r="949" spans="1:11" x14ac:dyDescent="0.2">
      <c r="A949" s="140"/>
      <c r="B949" s="325"/>
      <c r="J949" s="4"/>
      <c r="K949" s="173"/>
    </row>
    <row r="950" spans="1:11" x14ac:dyDescent="0.2">
      <c r="A950" s="140"/>
      <c r="B950" s="325"/>
      <c r="J950" s="4"/>
      <c r="K950" s="173"/>
    </row>
    <row r="951" spans="1:11" x14ac:dyDescent="0.2">
      <c r="A951" s="140"/>
      <c r="B951" s="325"/>
      <c r="J951" s="4"/>
      <c r="K951" s="173"/>
    </row>
    <row r="952" spans="1:11" x14ac:dyDescent="0.2">
      <c r="A952" s="140"/>
      <c r="B952" s="325"/>
      <c r="J952" s="4"/>
      <c r="K952" s="173"/>
    </row>
    <row r="953" spans="1:11" x14ac:dyDescent="0.2">
      <c r="A953" s="140"/>
      <c r="B953" s="325"/>
      <c r="J953" s="4"/>
      <c r="K953" s="173"/>
    </row>
    <row r="954" spans="1:11" x14ac:dyDescent="0.2">
      <c r="A954" s="140"/>
      <c r="B954" s="325"/>
      <c r="J954" s="4"/>
      <c r="K954" s="173"/>
    </row>
    <row r="955" spans="1:11" x14ac:dyDescent="0.2">
      <c r="A955" s="140"/>
      <c r="B955" s="325"/>
      <c r="J955" s="4"/>
      <c r="K955" s="173"/>
    </row>
    <row r="956" spans="1:11" x14ac:dyDescent="0.2">
      <c r="A956" s="140"/>
      <c r="B956" s="325"/>
      <c r="J956" s="4"/>
      <c r="K956" s="173"/>
    </row>
    <row r="957" spans="1:11" x14ac:dyDescent="0.2">
      <c r="A957" s="140"/>
      <c r="B957" s="325"/>
      <c r="J957" s="4"/>
      <c r="K957" s="173"/>
    </row>
    <row r="958" spans="1:11" x14ac:dyDescent="0.2">
      <c r="A958" s="140"/>
      <c r="B958" s="325"/>
      <c r="J958" s="4"/>
      <c r="K958" s="173"/>
    </row>
    <row r="959" spans="1:11" x14ac:dyDescent="0.2">
      <c r="A959" s="140"/>
      <c r="B959" s="325"/>
      <c r="J959" s="4"/>
      <c r="K959" s="173"/>
    </row>
    <row r="960" spans="1:11" x14ac:dyDescent="0.2">
      <c r="A960" s="140"/>
      <c r="B960" s="325"/>
      <c r="J960" s="4"/>
      <c r="K960" s="173"/>
    </row>
    <row r="961" spans="1:11" x14ac:dyDescent="0.2">
      <c r="A961" s="140"/>
      <c r="B961" s="325"/>
      <c r="J961" s="4"/>
      <c r="K961" s="173"/>
    </row>
    <row r="962" spans="1:11" x14ac:dyDescent="0.2">
      <c r="A962" s="140"/>
      <c r="B962" s="325"/>
      <c r="J962" s="4"/>
      <c r="K962" s="173"/>
    </row>
    <row r="963" spans="1:11" x14ac:dyDescent="0.2">
      <c r="A963" s="140"/>
      <c r="B963" s="325"/>
      <c r="J963" s="4"/>
      <c r="K963" s="173"/>
    </row>
    <row r="964" spans="1:11" x14ac:dyDescent="0.2">
      <c r="A964" s="140"/>
      <c r="B964" s="325"/>
      <c r="J964" s="4"/>
      <c r="K964" s="173"/>
    </row>
    <row r="965" spans="1:11" x14ac:dyDescent="0.2">
      <c r="A965" s="140"/>
      <c r="B965" s="325"/>
      <c r="J965" s="4"/>
      <c r="K965" s="173"/>
    </row>
    <row r="966" spans="1:11" x14ac:dyDescent="0.2">
      <c r="A966" s="140"/>
      <c r="B966" s="325"/>
      <c r="J966" s="4"/>
      <c r="K966" s="173"/>
    </row>
    <row r="967" spans="1:11" x14ac:dyDescent="0.2">
      <c r="A967" s="140"/>
      <c r="B967" s="325"/>
      <c r="J967" s="4"/>
      <c r="K967" s="173"/>
    </row>
    <row r="968" spans="1:11" x14ac:dyDescent="0.2">
      <c r="A968" s="140"/>
      <c r="B968" s="325"/>
      <c r="J968" s="4"/>
      <c r="K968" s="173"/>
    </row>
    <row r="969" spans="1:11" x14ac:dyDescent="0.2">
      <c r="A969" s="140"/>
      <c r="B969" s="325"/>
      <c r="J969" s="4"/>
      <c r="K969" s="173"/>
    </row>
    <row r="970" spans="1:11" x14ac:dyDescent="0.2">
      <c r="A970" s="140"/>
      <c r="B970" s="325"/>
      <c r="J970" s="4"/>
      <c r="K970" s="173"/>
    </row>
    <row r="971" spans="1:11" x14ac:dyDescent="0.2">
      <c r="A971" s="140"/>
      <c r="B971" s="325"/>
      <c r="J971" s="4"/>
      <c r="K971" s="173"/>
    </row>
    <row r="972" spans="1:11" x14ac:dyDescent="0.2">
      <c r="A972" s="140"/>
      <c r="B972" s="325"/>
      <c r="J972" s="4"/>
      <c r="K972" s="173"/>
    </row>
    <row r="973" spans="1:11" x14ac:dyDescent="0.2">
      <c r="A973" s="140"/>
      <c r="B973" s="325"/>
      <c r="J973" s="4"/>
      <c r="K973" s="173"/>
    </row>
    <row r="974" spans="1:11" x14ac:dyDescent="0.2">
      <c r="A974" s="140"/>
      <c r="B974" s="325"/>
      <c r="J974" s="4"/>
      <c r="K974" s="173"/>
    </row>
    <row r="975" spans="1:11" x14ac:dyDescent="0.2">
      <c r="A975" s="140"/>
      <c r="B975" s="325"/>
      <c r="J975" s="4"/>
      <c r="K975" s="173"/>
    </row>
    <row r="976" spans="1:11" x14ac:dyDescent="0.2">
      <c r="A976" s="140"/>
      <c r="B976" s="325"/>
      <c r="J976" s="4"/>
      <c r="K976" s="173"/>
    </row>
    <row r="977" spans="1:11" x14ac:dyDescent="0.2">
      <c r="A977" s="140"/>
      <c r="B977" s="325"/>
      <c r="J977" s="4"/>
      <c r="K977" s="173"/>
    </row>
    <row r="978" spans="1:11" x14ac:dyDescent="0.2">
      <c r="A978" s="140"/>
      <c r="B978" s="325"/>
      <c r="J978" s="4"/>
      <c r="K978" s="173"/>
    </row>
    <row r="979" spans="1:11" x14ac:dyDescent="0.2">
      <c r="A979" s="140"/>
      <c r="B979" s="325"/>
      <c r="J979" s="4"/>
      <c r="K979" s="173"/>
    </row>
    <row r="980" spans="1:11" x14ac:dyDescent="0.2">
      <c r="A980" s="140"/>
      <c r="B980" s="325"/>
      <c r="J980" s="4"/>
      <c r="K980" s="173"/>
    </row>
    <row r="981" spans="1:11" x14ac:dyDescent="0.2">
      <c r="A981" s="140"/>
      <c r="B981" s="325"/>
      <c r="J981" s="4"/>
      <c r="K981" s="173"/>
    </row>
    <row r="982" spans="1:11" x14ac:dyDescent="0.2">
      <c r="A982" s="140"/>
      <c r="B982" s="325"/>
      <c r="J982" s="4"/>
      <c r="K982" s="173"/>
    </row>
    <row r="983" spans="1:11" x14ac:dyDescent="0.2">
      <c r="A983" s="140"/>
      <c r="B983" s="325"/>
      <c r="J983" s="4"/>
      <c r="K983" s="173"/>
    </row>
    <row r="984" spans="1:11" x14ac:dyDescent="0.2">
      <c r="A984" s="140"/>
      <c r="B984" s="325"/>
      <c r="J984" s="4"/>
      <c r="K984" s="173"/>
    </row>
    <row r="985" spans="1:11" x14ac:dyDescent="0.2">
      <c r="A985" s="140"/>
      <c r="B985" s="325"/>
      <c r="J985" s="4"/>
      <c r="K985" s="173"/>
    </row>
    <row r="986" spans="1:11" x14ac:dyDescent="0.2">
      <c r="A986" s="140"/>
      <c r="B986" s="325"/>
      <c r="J986" s="4"/>
      <c r="K986" s="173"/>
    </row>
    <row r="987" spans="1:11" x14ac:dyDescent="0.2">
      <c r="A987" s="140"/>
      <c r="B987" s="325"/>
      <c r="J987" s="4"/>
      <c r="K987" s="173"/>
    </row>
    <row r="988" spans="1:11" x14ac:dyDescent="0.2">
      <c r="A988" s="140"/>
      <c r="B988" s="325"/>
      <c r="J988" s="4"/>
      <c r="K988" s="173"/>
    </row>
    <row r="989" spans="1:11" x14ac:dyDescent="0.2">
      <c r="A989" s="140"/>
      <c r="B989" s="325"/>
      <c r="J989" s="4"/>
      <c r="K989" s="173"/>
    </row>
    <row r="990" spans="1:11" x14ac:dyDescent="0.2">
      <c r="A990" s="140"/>
      <c r="B990" s="325"/>
      <c r="J990" s="4"/>
      <c r="K990" s="173"/>
    </row>
    <row r="991" spans="1:11" x14ac:dyDescent="0.2">
      <c r="A991" s="140"/>
      <c r="B991" s="325"/>
      <c r="J991" s="4"/>
      <c r="K991" s="173"/>
    </row>
    <row r="992" spans="1:11" x14ac:dyDescent="0.2">
      <c r="A992" s="140"/>
      <c r="B992" s="325"/>
      <c r="J992" s="4"/>
      <c r="K992" s="173"/>
    </row>
    <row r="993" spans="1:11" x14ac:dyDescent="0.2">
      <c r="A993" s="140"/>
      <c r="B993" s="325"/>
      <c r="J993" s="4"/>
      <c r="K993" s="173"/>
    </row>
    <row r="994" spans="1:11" x14ac:dyDescent="0.2">
      <c r="A994" s="140"/>
      <c r="B994" s="325"/>
      <c r="J994" s="4"/>
      <c r="K994" s="173"/>
    </row>
    <row r="995" spans="1:11" x14ac:dyDescent="0.2">
      <c r="A995" s="140"/>
      <c r="B995" s="325"/>
      <c r="J995" s="4"/>
      <c r="K995" s="173"/>
    </row>
    <row r="996" spans="1:11" x14ac:dyDescent="0.2">
      <c r="A996" s="140"/>
      <c r="B996" s="325"/>
      <c r="J996" s="4"/>
      <c r="K996" s="173"/>
    </row>
    <row r="997" spans="1:11" x14ac:dyDescent="0.2">
      <c r="A997" s="140"/>
      <c r="B997" s="325"/>
      <c r="J997" s="4"/>
      <c r="K997" s="173"/>
    </row>
    <row r="998" spans="1:11" x14ac:dyDescent="0.2">
      <c r="A998" s="140"/>
      <c r="B998" s="325"/>
      <c r="J998" s="4"/>
      <c r="K998" s="173"/>
    </row>
    <row r="999" spans="1:11" x14ac:dyDescent="0.2">
      <c r="A999" s="140"/>
      <c r="B999" s="325"/>
      <c r="J999" s="4"/>
      <c r="K999" s="173"/>
    </row>
    <row r="1000" spans="1:11" x14ac:dyDescent="0.2">
      <c r="A1000" s="140"/>
      <c r="B1000" s="325"/>
      <c r="J1000" s="4"/>
      <c r="K1000" s="173"/>
    </row>
    <row r="1001" spans="1:11" x14ac:dyDescent="0.2">
      <c r="A1001" s="140"/>
      <c r="B1001" s="325"/>
      <c r="J1001" s="4"/>
      <c r="K1001" s="173"/>
    </row>
    <row r="1002" spans="1:11" x14ac:dyDescent="0.2">
      <c r="A1002" s="140"/>
      <c r="B1002" s="325"/>
      <c r="J1002" s="4"/>
      <c r="K1002" s="173"/>
    </row>
    <row r="1003" spans="1:11" x14ac:dyDescent="0.2">
      <c r="A1003" s="140"/>
      <c r="B1003" s="325"/>
      <c r="J1003" s="4"/>
      <c r="K1003" s="173"/>
    </row>
    <row r="1004" spans="1:11" x14ac:dyDescent="0.2">
      <c r="A1004" s="140"/>
      <c r="B1004" s="325"/>
      <c r="J1004" s="4"/>
      <c r="K1004" s="173"/>
    </row>
    <row r="1005" spans="1:11" x14ac:dyDescent="0.2">
      <c r="A1005" s="140"/>
      <c r="B1005" s="325"/>
      <c r="J1005" s="4"/>
      <c r="K1005" s="173"/>
    </row>
    <row r="1006" spans="1:11" x14ac:dyDescent="0.2">
      <c r="A1006" s="140"/>
      <c r="B1006" s="325"/>
      <c r="J1006" s="4"/>
      <c r="K1006" s="173"/>
    </row>
    <row r="1007" spans="1:11" x14ac:dyDescent="0.2">
      <c r="A1007" s="140"/>
      <c r="B1007" s="325"/>
      <c r="J1007" s="4"/>
      <c r="K1007" s="173"/>
    </row>
    <row r="1008" spans="1:11" x14ac:dyDescent="0.2">
      <c r="A1008" s="140"/>
      <c r="B1008" s="325"/>
      <c r="J1008" s="4"/>
      <c r="K1008" s="173"/>
    </row>
    <row r="1009" spans="1:11" x14ac:dyDescent="0.2">
      <c r="A1009" s="140"/>
      <c r="B1009" s="325"/>
      <c r="J1009" s="4"/>
      <c r="K1009" s="173"/>
    </row>
    <row r="1010" spans="1:11" x14ac:dyDescent="0.2">
      <c r="A1010" s="140"/>
      <c r="B1010" s="325"/>
      <c r="J1010" s="4"/>
      <c r="K1010" s="173"/>
    </row>
    <row r="1011" spans="1:11" x14ac:dyDescent="0.2">
      <c r="A1011" s="140"/>
      <c r="B1011" s="325"/>
      <c r="J1011" s="4"/>
      <c r="K1011" s="173"/>
    </row>
    <row r="1012" spans="1:11" x14ac:dyDescent="0.2">
      <c r="A1012" s="140"/>
      <c r="B1012" s="325"/>
      <c r="J1012" s="4"/>
      <c r="K1012" s="173"/>
    </row>
    <row r="1013" spans="1:11" x14ac:dyDescent="0.2">
      <c r="A1013" s="140"/>
      <c r="B1013" s="325"/>
      <c r="J1013" s="4"/>
      <c r="K1013" s="173"/>
    </row>
    <row r="1014" spans="1:11" x14ac:dyDescent="0.2">
      <c r="A1014" s="140"/>
      <c r="B1014" s="325"/>
      <c r="J1014" s="4"/>
      <c r="K1014" s="173"/>
    </row>
    <row r="1015" spans="1:11" x14ac:dyDescent="0.2">
      <c r="A1015" s="140"/>
      <c r="B1015" s="325"/>
      <c r="J1015" s="4"/>
      <c r="K1015" s="173"/>
    </row>
    <row r="1016" spans="1:11" x14ac:dyDescent="0.2">
      <c r="A1016" s="140"/>
      <c r="B1016" s="325"/>
      <c r="J1016" s="4"/>
      <c r="K1016" s="173"/>
    </row>
    <row r="1017" spans="1:11" x14ac:dyDescent="0.2">
      <c r="A1017" s="140"/>
      <c r="B1017" s="325"/>
      <c r="J1017" s="4"/>
      <c r="K1017" s="173"/>
    </row>
    <row r="1018" spans="1:11" x14ac:dyDescent="0.2">
      <c r="A1018" s="140"/>
      <c r="B1018" s="325"/>
      <c r="J1018" s="4"/>
      <c r="K1018" s="173"/>
    </row>
    <row r="1019" spans="1:11" x14ac:dyDescent="0.2">
      <c r="A1019" s="140"/>
      <c r="B1019" s="325"/>
      <c r="J1019" s="4"/>
      <c r="K1019" s="173"/>
    </row>
    <row r="1020" spans="1:11" x14ac:dyDescent="0.2">
      <c r="A1020" s="140"/>
      <c r="B1020" s="325"/>
      <c r="J1020" s="4"/>
      <c r="K1020" s="173"/>
    </row>
    <row r="1021" spans="1:11" x14ac:dyDescent="0.2">
      <c r="A1021" s="140"/>
      <c r="B1021" s="325"/>
      <c r="J1021" s="4"/>
      <c r="K1021" s="173"/>
    </row>
    <row r="1022" spans="1:11" x14ac:dyDescent="0.2">
      <c r="A1022" s="140"/>
      <c r="B1022" s="325"/>
      <c r="J1022" s="4"/>
      <c r="K1022" s="173"/>
    </row>
    <row r="1023" spans="1:11" x14ac:dyDescent="0.2">
      <c r="A1023" s="140"/>
      <c r="B1023" s="325"/>
      <c r="J1023" s="4"/>
      <c r="K1023" s="173"/>
    </row>
    <row r="1024" spans="1:11" x14ac:dyDescent="0.2">
      <c r="A1024" s="140"/>
      <c r="B1024" s="325"/>
      <c r="J1024" s="4"/>
      <c r="K1024" s="173"/>
    </row>
    <row r="1025" spans="1:11" x14ac:dyDescent="0.2">
      <c r="A1025" s="140"/>
      <c r="B1025" s="325"/>
      <c r="J1025" s="4"/>
      <c r="K1025" s="173"/>
    </row>
    <row r="1026" spans="1:11" x14ac:dyDescent="0.2">
      <c r="A1026" s="140"/>
      <c r="B1026" s="325"/>
      <c r="J1026" s="4"/>
      <c r="K1026" s="173"/>
    </row>
    <row r="1027" spans="1:11" x14ac:dyDescent="0.2">
      <c r="A1027" s="140"/>
      <c r="B1027" s="325"/>
      <c r="J1027" s="4"/>
      <c r="K1027" s="173"/>
    </row>
    <row r="1028" spans="1:11" x14ac:dyDescent="0.2">
      <c r="A1028" s="140"/>
      <c r="B1028" s="325"/>
      <c r="J1028" s="4"/>
      <c r="K1028" s="173"/>
    </row>
    <row r="1029" spans="1:11" x14ac:dyDescent="0.2">
      <c r="A1029" s="140"/>
      <c r="B1029" s="325"/>
      <c r="J1029" s="4"/>
      <c r="K1029" s="173"/>
    </row>
    <row r="1030" spans="1:11" x14ac:dyDescent="0.2">
      <c r="A1030" s="140"/>
      <c r="B1030" s="325"/>
      <c r="J1030" s="4"/>
      <c r="K1030" s="173"/>
    </row>
    <row r="1031" spans="1:11" x14ac:dyDescent="0.2">
      <c r="A1031" s="140"/>
      <c r="B1031" s="325"/>
      <c r="J1031" s="4"/>
      <c r="K1031" s="173"/>
    </row>
    <row r="1032" spans="1:11" x14ac:dyDescent="0.2">
      <c r="A1032" s="140"/>
      <c r="B1032" s="325"/>
      <c r="J1032" s="4"/>
      <c r="K1032" s="173"/>
    </row>
    <row r="1033" spans="1:11" x14ac:dyDescent="0.2">
      <c r="A1033" s="140"/>
      <c r="B1033" s="325"/>
      <c r="J1033" s="4"/>
      <c r="K1033" s="173"/>
    </row>
    <row r="1034" spans="1:11" x14ac:dyDescent="0.2">
      <c r="A1034" s="140"/>
      <c r="B1034" s="325"/>
      <c r="J1034" s="4"/>
      <c r="K1034" s="173"/>
    </row>
    <row r="1035" spans="1:11" x14ac:dyDescent="0.2">
      <c r="A1035" s="140"/>
      <c r="B1035" s="325"/>
      <c r="J1035" s="4"/>
      <c r="K1035" s="173"/>
    </row>
    <row r="1036" spans="1:11" x14ac:dyDescent="0.2">
      <c r="A1036" s="140"/>
      <c r="B1036" s="325"/>
      <c r="J1036" s="4"/>
      <c r="K1036" s="173"/>
    </row>
    <row r="1037" spans="1:11" x14ac:dyDescent="0.2">
      <c r="A1037" s="140"/>
      <c r="B1037" s="325"/>
      <c r="J1037" s="4"/>
      <c r="K1037" s="173"/>
    </row>
    <row r="1038" spans="1:11" x14ac:dyDescent="0.2">
      <c r="A1038" s="140"/>
      <c r="B1038" s="325"/>
      <c r="J1038" s="4"/>
      <c r="K1038" s="173"/>
    </row>
    <row r="1039" spans="1:11" x14ac:dyDescent="0.2">
      <c r="A1039" s="140"/>
      <c r="B1039" s="325"/>
      <c r="J1039" s="4"/>
      <c r="K1039" s="173"/>
    </row>
    <row r="1040" spans="1:11" x14ac:dyDescent="0.2">
      <c r="A1040" s="140"/>
      <c r="B1040" s="325"/>
      <c r="J1040" s="4"/>
      <c r="K1040" s="173"/>
    </row>
    <row r="1041" spans="1:11" x14ac:dyDescent="0.2">
      <c r="A1041" s="140"/>
      <c r="B1041" s="325"/>
      <c r="J1041" s="4"/>
      <c r="K1041" s="173"/>
    </row>
    <row r="1042" spans="1:11" x14ac:dyDescent="0.2">
      <c r="A1042" s="140"/>
      <c r="B1042" s="325"/>
      <c r="J1042" s="4"/>
      <c r="K1042" s="173"/>
    </row>
    <row r="1043" spans="1:11" x14ac:dyDescent="0.2">
      <c r="A1043" s="140"/>
      <c r="B1043" s="325"/>
      <c r="J1043" s="4"/>
      <c r="K1043" s="173"/>
    </row>
    <row r="1044" spans="1:11" x14ac:dyDescent="0.2">
      <c r="A1044" s="140"/>
      <c r="B1044" s="325"/>
      <c r="J1044" s="4"/>
      <c r="K1044" s="173"/>
    </row>
    <row r="1045" spans="1:11" x14ac:dyDescent="0.2">
      <c r="A1045" s="140"/>
      <c r="B1045" s="325"/>
      <c r="J1045" s="4"/>
      <c r="K1045" s="173"/>
    </row>
    <row r="1046" spans="1:11" x14ac:dyDescent="0.2">
      <c r="A1046" s="140"/>
      <c r="B1046" s="325"/>
      <c r="J1046" s="4"/>
      <c r="K1046" s="173"/>
    </row>
    <row r="1047" spans="1:11" x14ac:dyDescent="0.2">
      <c r="A1047" s="140"/>
      <c r="B1047" s="325"/>
      <c r="J1047" s="4"/>
      <c r="K1047" s="173"/>
    </row>
    <row r="1048" spans="1:11" x14ac:dyDescent="0.2">
      <c r="A1048" s="140"/>
      <c r="B1048" s="325"/>
      <c r="J1048" s="4"/>
      <c r="K1048" s="173"/>
    </row>
    <row r="1049" spans="1:11" x14ac:dyDescent="0.2">
      <c r="A1049" s="140"/>
      <c r="B1049" s="325"/>
      <c r="J1049" s="4"/>
      <c r="K1049" s="173"/>
    </row>
    <row r="1050" spans="1:11" x14ac:dyDescent="0.2">
      <c r="A1050" s="140"/>
      <c r="B1050" s="325"/>
      <c r="J1050" s="4"/>
      <c r="K1050" s="173"/>
    </row>
    <row r="1051" spans="1:11" x14ac:dyDescent="0.2">
      <c r="A1051" s="140"/>
      <c r="B1051" s="325"/>
      <c r="J1051" s="4"/>
      <c r="K1051" s="173"/>
    </row>
    <row r="1052" spans="1:11" x14ac:dyDescent="0.2">
      <c r="A1052" s="140"/>
      <c r="B1052" s="325"/>
      <c r="J1052" s="4"/>
      <c r="K1052" s="173"/>
    </row>
    <row r="1053" spans="1:11" x14ac:dyDescent="0.2">
      <c r="A1053" s="140"/>
      <c r="B1053" s="325"/>
      <c r="J1053" s="4"/>
      <c r="K1053" s="173"/>
    </row>
    <row r="1054" spans="1:11" x14ac:dyDescent="0.2">
      <c r="A1054" s="140"/>
      <c r="B1054" s="325"/>
      <c r="J1054" s="4"/>
      <c r="K1054" s="173"/>
    </row>
    <row r="1055" spans="1:11" x14ac:dyDescent="0.2">
      <c r="A1055" s="140"/>
      <c r="B1055" s="325"/>
      <c r="J1055" s="4"/>
      <c r="K1055" s="173"/>
    </row>
    <row r="1056" spans="1:11" x14ac:dyDescent="0.2">
      <c r="A1056" s="140"/>
      <c r="B1056" s="325"/>
      <c r="J1056" s="4"/>
      <c r="K1056" s="173"/>
    </row>
    <row r="1057" spans="1:11" x14ac:dyDescent="0.2">
      <c r="A1057" s="140"/>
      <c r="B1057" s="325"/>
      <c r="J1057" s="4"/>
      <c r="K1057" s="173"/>
    </row>
    <row r="1058" spans="1:11" x14ac:dyDescent="0.2">
      <c r="A1058" s="140"/>
      <c r="B1058" s="325"/>
      <c r="J1058" s="4"/>
      <c r="K1058" s="173"/>
    </row>
    <row r="1059" spans="1:11" x14ac:dyDescent="0.2">
      <c r="A1059" s="140"/>
      <c r="B1059" s="325"/>
      <c r="J1059" s="4"/>
      <c r="K1059" s="173"/>
    </row>
    <row r="1060" spans="1:11" x14ac:dyDescent="0.2">
      <c r="A1060" s="140"/>
      <c r="B1060" s="325"/>
      <c r="J1060" s="4"/>
      <c r="K1060" s="173"/>
    </row>
    <row r="1061" spans="1:11" x14ac:dyDescent="0.2">
      <c r="A1061" s="140"/>
      <c r="B1061" s="325"/>
      <c r="J1061" s="4"/>
      <c r="K1061" s="173"/>
    </row>
    <row r="1062" spans="1:11" x14ac:dyDescent="0.2">
      <c r="A1062" s="140"/>
      <c r="B1062" s="325"/>
      <c r="J1062" s="4"/>
      <c r="K1062" s="173"/>
    </row>
    <row r="1063" spans="1:11" x14ac:dyDescent="0.2">
      <c r="A1063" s="140"/>
      <c r="B1063" s="325"/>
      <c r="J1063" s="4"/>
      <c r="K1063" s="173"/>
    </row>
    <row r="1064" spans="1:11" x14ac:dyDescent="0.2">
      <c r="A1064" s="140"/>
      <c r="B1064" s="325"/>
      <c r="J1064" s="4"/>
      <c r="K1064" s="173"/>
    </row>
    <row r="1065" spans="1:11" x14ac:dyDescent="0.2">
      <c r="A1065" s="140"/>
      <c r="B1065" s="325"/>
      <c r="J1065" s="4"/>
      <c r="K1065" s="173"/>
    </row>
    <row r="1066" spans="1:11" x14ac:dyDescent="0.2">
      <c r="A1066" s="140"/>
      <c r="B1066" s="325"/>
      <c r="J1066" s="4"/>
      <c r="K1066" s="173"/>
    </row>
    <row r="1067" spans="1:11" x14ac:dyDescent="0.2">
      <c r="A1067" s="140"/>
      <c r="B1067" s="325"/>
      <c r="J1067" s="4"/>
      <c r="K1067" s="173"/>
    </row>
    <row r="1068" spans="1:11" x14ac:dyDescent="0.2">
      <c r="A1068" s="140"/>
      <c r="B1068" s="325"/>
      <c r="J1068" s="4"/>
      <c r="K1068" s="173"/>
    </row>
    <row r="1069" spans="1:11" x14ac:dyDescent="0.2">
      <c r="A1069" s="140"/>
      <c r="B1069" s="325"/>
      <c r="J1069" s="4"/>
      <c r="K1069" s="173"/>
    </row>
    <row r="1070" spans="1:11" x14ac:dyDescent="0.2">
      <c r="A1070" s="140"/>
      <c r="B1070" s="325"/>
      <c r="J1070" s="4"/>
      <c r="K1070" s="173"/>
    </row>
    <row r="1071" spans="1:11" x14ac:dyDescent="0.2">
      <c r="A1071" s="140"/>
      <c r="B1071" s="325"/>
      <c r="J1071" s="4"/>
      <c r="K1071" s="173"/>
    </row>
    <row r="1072" spans="1:11" x14ac:dyDescent="0.2">
      <c r="A1072" s="140"/>
      <c r="B1072" s="325"/>
      <c r="J1072" s="4"/>
      <c r="K1072" s="173"/>
    </row>
    <row r="1073" spans="1:11" x14ac:dyDescent="0.2">
      <c r="A1073" s="140"/>
      <c r="B1073" s="325"/>
      <c r="J1073" s="4"/>
      <c r="K1073" s="173"/>
    </row>
    <row r="1074" spans="1:11" x14ac:dyDescent="0.2">
      <c r="A1074" s="140"/>
      <c r="B1074" s="325"/>
      <c r="J1074" s="4"/>
      <c r="K1074" s="173"/>
    </row>
    <row r="1075" spans="1:11" x14ac:dyDescent="0.2">
      <c r="A1075" s="140"/>
      <c r="B1075" s="325"/>
      <c r="J1075" s="4"/>
      <c r="K1075" s="173"/>
    </row>
    <row r="1076" spans="1:11" x14ac:dyDescent="0.2">
      <c r="A1076" s="140"/>
      <c r="B1076" s="325"/>
      <c r="J1076" s="4"/>
      <c r="K1076" s="173"/>
    </row>
    <row r="1077" spans="1:11" x14ac:dyDescent="0.2">
      <c r="A1077" s="140"/>
      <c r="B1077" s="325"/>
      <c r="J1077" s="4"/>
      <c r="K1077" s="173"/>
    </row>
    <row r="1078" spans="1:11" x14ac:dyDescent="0.2">
      <c r="A1078" s="140"/>
      <c r="B1078" s="325"/>
      <c r="J1078" s="4"/>
      <c r="K1078" s="173"/>
    </row>
    <row r="1079" spans="1:11" x14ac:dyDescent="0.2">
      <c r="A1079" s="140"/>
      <c r="B1079" s="325"/>
      <c r="J1079" s="4"/>
      <c r="K1079" s="173"/>
    </row>
    <row r="1080" spans="1:11" x14ac:dyDescent="0.2">
      <c r="A1080" s="140"/>
      <c r="B1080" s="325"/>
      <c r="J1080" s="4"/>
      <c r="K1080" s="173"/>
    </row>
    <row r="1081" spans="1:11" x14ac:dyDescent="0.2">
      <c r="A1081" s="140"/>
      <c r="B1081" s="325"/>
      <c r="J1081" s="4"/>
      <c r="K1081" s="173"/>
    </row>
    <row r="1082" spans="1:11" x14ac:dyDescent="0.2">
      <c r="A1082" s="140"/>
      <c r="B1082" s="325"/>
      <c r="J1082" s="4"/>
      <c r="K1082" s="173"/>
    </row>
    <row r="1083" spans="1:11" x14ac:dyDescent="0.2">
      <c r="A1083" s="140"/>
      <c r="B1083" s="325"/>
      <c r="J1083" s="4"/>
      <c r="K1083" s="173"/>
    </row>
    <row r="1084" spans="1:11" x14ac:dyDescent="0.2">
      <c r="A1084" s="140"/>
      <c r="B1084" s="325"/>
      <c r="J1084" s="4"/>
      <c r="K1084" s="173"/>
    </row>
    <row r="1085" spans="1:11" x14ac:dyDescent="0.2">
      <c r="A1085" s="140"/>
      <c r="B1085" s="325"/>
      <c r="J1085" s="4"/>
      <c r="K1085" s="173"/>
    </row>
    <row r="1086" spans="1:11" x14ac:dyDescent="0.2">
      <c r="A1086" s="140"/>
      <c r="B1086" s="325"/>
      <c r="J1086" s="4"/>
      <c r="K1086" s="173"/>
    </row>
    <row r="1087" spans="1:11" x14ac:dyDescent="0.2">
      <c r="A1087" s="140"/>
      <c r="B1087" s="325"/>
      <c r="J1087" s="4"/>
      <c r="K1087" s="173"/>
    </row>
    <row r="1088" spans="1:11" x14ac:dyDescent="0.2">
      <c r="A1088" s="140"/>
      <c r="B1088" s="325"/>
      <c r="J1088" s="4"/>
      <c r="K1088" s="173"/>
    </row>
    <row r="1089" spans="1:11" x14ac:dyDescent="0.2">
      <c r="A1089" s="140"/>
      <c r="B1089" s="325"/>
      <c r="J1089" s="4"/>
      <c r="K1089" s="173"/>
    </row>
    <row r="1090" spans="1:11" x14ac:dyDescent="0.2">
      <c r="A1090" s="140"/>
      <c r="B1090" s="325"/>
      <c r="J1090" s="4"/>
      <c r="K1090" s="173"/>
    </row>
    <row r="1091" spans="1:11" x14ac:dyDescent="0.2">
      <c r="A1091" s="140"/>
      <c r="B1091" s="325"/>
      <c r="J1091" s="4"/>
      <c r="K1091" s="173"/>
    </row>
    <row r="1092" spans="1:11" x14ac:dyDescent="0.2">
      <c r="A1092" s="140"/>
      <c r="B1092" s="325"/>
      <c r="J1092" s="4"/>
      <c r="K1092" s="173"/>
    </row>
    <row r="1093" spans="1:11" x14ac:dyDescent="0.2">
      <c r="A1093" s="140"/>
      <c r="B1093" s="325"/>
      <c r="J1093" s="4"/>
      <c r="K1093" s="173"/>
    </row>
    <row r="1094" spans="1:11" x14ac:dyDescent="0.2">
      <c r="A1094" s="140"/>
      <c r="B1094" s="325"/>
      <c r="J1094" s="4"/>
      <c r="K1094" s="173"/>
    </row>
    <row r="1095" spans="1:11" x14ac:dyDescent="0.2">
      <c r="A1095" s="140"/>
      <c r="B1095" s="325"/>
      <c r="J1095" s="4"/>
      <c r="K1095" s="173"/>
    </row>
    <row r="1096" spans="1:11" x14ac:dyDescent="0.2">
      <c r="A1096" s="140"/>
      <c r="B1096" s="325"/>
      <c r="J1096" s="4"/>
      <c r="K1096" s="173"/>
    </row>
    <row r="1097" spans="1:11" x14ac:dyDescent="0.2">
      <c r="A1097" s="140"/>
      <c r="B1097" s="325"/>
      <c r="J1097" s="4"/>
      <c r="K1097" s="173"/>
    </row>
    <row r="1098" spans="1:11" x14ac:dyDescent="0.2">
      <c r="A1098" s="140"/>
      <c r="B1098" s="325"/>
      <c r="J1098" s="4"/>
      <c r="K1098" s="173"/>
    </row>
    <row r="1099" spans="1:11" x14ac:dyDescent="0.2">
      <c r="A1099" s="140"/>
      <c r="B1099" s="325"/>
      <c r="J1099" s="4"/>
      <c r="K1099" s="173"/>
    </row>
    <row r="1100" spans="1:11" x14ac:dyDescent="0.2">
      <c r="A1100" s="140"/>
      <c r="B1100" s="325"/>
      <c r="J1100" s="4"/>
      <c r="K1100" s="173"/>
    </row>
    <row r="1101" spans="1:11" x14ac:dyDescent="0.2">
      <c r="A1101" s="140"/>
      <c r="B1101" s="325"/>
      <c r="J1101" s="4"/>
      <c r="K1101" s="173"/>
    </row>
    <row r="1102" spans="1:11" x14ac:dyDescent="0.2">
      <c r="A1102" s="140"/>
      <c r="B1102" s="325"/>
      <c r="J1102" s="4"/>
      <c r="K1102" s="173"/>
    </row>
    <row r="1103" spans="1:11" x14ac:dyDescent="0.2">
      <c r="A1103" s="140"/>
      <c r="B1103" s="325"/>
      <c r="J1103" s="4"/>
      <c r="K1103" s="173"/>
    </row>
    <row r="1104" spans="1:11" x14ac:dyDescent="0.2">
      <c r="A1104" s="140"/>
      <c r="B1104" s="325"/>
      <c r="J1104" s="4"/>
      <c r="K1104" s="173"/>
    </row>
    <row r="1105" spans="1:11" x14ac:dyDescent="0.2">
      <c r="A1105" s="140"/>
      <c r="B1105" s="325"/>
      <c r="J1105" s="4"/>
      <c r="K1105" s="173"/>
    </row>
    <row r="1106" spans="1:11" x14ac:dyDescent="0.2">
      <c r="A1106" s="140"/>
      <c r="B1106" s="325"/>
      <c r="J1106" s="4"/>
      <c r="K1106" s="173"/>
    </row>
    <row r="1107" spans="1:11" x14ac:dyDescent="0.2">
      <c r="A1107" s="140"/>
      <c r="B1107" s="325"/>
      <c r="J1107" s="4"/>
      <c r="K1107" s="173"/>
    </row>
    <row r="1108" spans="1:11" x14ac:dyDescent="0.2">
      <c r="A1108" s="140"/>
      <c r="B1108" s="325"/>
      <c r="J1108" s="4"/>
      <c r="K1108" s="173"/>
    </row>
    <row r="1109" spans="1:11" x14ac:dyDescent="0.2">
      <c r="A1109" s="140"/>
      <c r="B1109" s="325"/>
      <c r="J1109" s="4"/>
      <c r="K1109" s="173"/>
    </row>
    <row r="1110" spans="1:11" x14ac:dyDescent="0.2">
      <c r="A1110" s="140"/>
      <c r="B1110" s="325"/>
      <c r="J1110" s="4"/>
      <c r="K1110" s="173"/>
    </row>
    <row r="1111" spans="1:11" x14ac:dyDescent="0.2">
      <c r="A1111" s="140"/>
      <c r="B1111" s="325"/>
      <c r="J1111" s="4"/>
      <c r="K1111" s="173"/>
    </row>
    <row r="1112" spans="1:11" x14ac:dyDescent="0.2">
      <c r="A1112" s="140"/>
      <c r="B1112" s="325"/>
      <c r="J1112" s="4"/>
      <c r="K1112" s="173"/>
    </row>
    <row r="1113" spans="1:11" x14ac:dyDescent="0.2">
      <c r="A1113" s="140"/>
      <c r="B1113" s="325"/>
      <c r="J1113" s="4"/>
      <c r="K1113" s="173"/>
    </row>
    <row r="1114" spans="1:11" x14ac:dyDescent="0.2">
      <c r="A1114" s="140"/>
      <c r="B1114" s="325"/>
      <c r="J1114" s="4"/>
      <c r="K1114" s="173"/>
    </row>
    <row r="1115" spans="1:11" x14ac:dyDescent="0.2">
      <c r="A1115" s="140"/>
      <c r="B1115" s="325"/>
      <c r="J1115" s="4"/>
      <c r="K1115" s="173"/>
    </row>
    <row r="1116" spans="1:11" x14ac:dyDescent="0.2">
      <c r="A1116" s="140"/>
      <c r="B1116" s="325"/>
      <c r="J1116" s="4"/>
      <c r="K1116" s="173"/>
    </row>
    <row r="1117" spans="1:11" x14ac:dyDescent="0.2">
      <c r="A1117" s="140"/>
      <c r="B1117" s="325"/>
      <c r="J1117" s="4"/>
      <c r="K1117" s="173"/>
    </row>
    <row r="1118" spans="1:11" x14ac:dyDescent="0.2">
      <c r="A1118" s="140"/>
      <c r="B1118" s="325"/>
      <c r="J1118" s="4"/>
      <c r="K1118" s="173"/>
    </row>
    <row r="1119" spans="1:11" x14ac:dyDescent="0.2">
      <c r="A1119" s="140"/>
      <c r="B1119" s="325"/>
      <c r="J1119" s="4"/>
      <c r="K1119" s="173"/>
    </row>
    <row r="1120" spans="1:11" x14ac:dyDescent="0.2">
      <c r="A1120" s="140"/>
      <c r="B1120" s="325"/>
      <c r="J1120" s="4"/>
      <c r="K1120" s="173"/>
    </row>
    <row r="1121" spans="1:11" x14ac:dyDescent="0.2">
      <c r="A1121" s="140"/>
      <c r="B1121" s="325"/>
      <c r="J1121" s="4"/>
      <c r="K1121" s="173"/>
    </row>
    <row r="1122" spans="1:11" x14ac:dyDescent="0.2">
      <c r="A1122" s="140"/>
      <c r="B1122" s="325"/>
      <c r="J1122" s="4"/>
      <c r="K1122" s="173"/>
    </row>
    <row r="1123" spans="1:11" x14ac:dyDescent="0.2">
      <c r="A1123" s="140"/>
      <c r="B1123" s="325"/>
      <c r="J1123" s="4"/>
      <c r="K1123" s="173"/>
    </row>
    <row r="1124" spans="1:11" x14ac:dyDescent="0.2">
      <c r="A1124" s="140"/>
      <c r="B1124" s="325"/>
      <c r="J1124" s="4"/>
      <c r="K1124" s="173"/>
    </row>
    <row r="1125" spans="1:11" x14ac:dyDescent="0.2">
      <c r="A1125" s="140"/>
      <c r="B1125" s="325"/>
      <c r="J1125" s="4"/>
      <c r="K1125" s="173"/>
    </row>
    <row r="1126" spans="1:11" x14ac:dyDescent="0.2">
      <c r="A1126" s="140"/>
      <c r="B1126" s="325"/>
      <c r="J1126" s="4"/>
      <c r="K1126" s="173"/>
    </row>
    <row r="1127" spans="1:11" x14ac:dyDescent="0.2">
      <c r="A1127" s="140"/>
      <c r="B1127" s="325"/>
      <c r="J1127" s="4"/>
      <c r="K1127" s="173"/>
    </row>
    <row r="1128" spans="1:11" x14ac:dyDescent="0.2">
      <c r="A1128" s="140"/>
      <c r="B1128" s="325"/>
      <c r="J1128" s="4"/>
      <c r="K1128" s="173"/>
    </row>
    <row r="1129" spans="1:11" x14ac:dyDescent="0.2">
      <c r="A1129" s="140"/>
      <c r="B1129" s="325"/>
      <c r="J1129" s="4"/>
      <c r="K1129" s="173"/>
    </row>
    <row r="1130" spans="1:11" x14ac:dyDescent="0.2">
      <c r="A1130" s="140"/>
      <c r="B1130" s="325"/>
      <c r="J1130" s="4"/>
      <c r="K1130" s="173"/>
    </row>
    <row r="1131" spans="1:11" x14ac:dyDescent="0.2">
      <c r="A1131" s="140"/>
      <c r="B1131" s="325"/>
      <c r="J1131" s="4"/>
      <c r="K1131" s="173"/>
    </row>
    <row r="1132" spans="1:11" x14ac:dyDescent="0.2">
      <c r="A1132" s="140"/>
      <c r="B1132" s="325"/>
      <c r="J1132" s="4"/>
      <c r="K1132" s="173"/>
    </row>
    <row r="1133" spans="1:11" x14ac:dyDescent="0.2">
      <c r="A1133" s="140"/>
      <c r="B1133" s="325"/>
      <c r="J1133" s="4"/>
      <c r="K1133" s="173"/>
    </row>
    <row r="1134" spans="1:11" x14ac:dyDescent="0.2">
      <c r="A1134" s="140"/>
      <c r="B1134" s="325"/>
      <c r="J1134" s="4"/>
      <c r="K1134" s="173"/>
    </row>
    <row r="1135" spans="1:11" x14ac:dyDescent="0.2">
      <c r="A1135" s="140"/>
      <c r="B1135" s="325"/>
      <c r="J1135" s="4"/>
      <c r="K1135" s="173"/>
    </row>
    <row r="1136" spans="1:11" x14ac:dyDescent="0.2">
      <c r="A1136" s="140"/>
      <c r="B1136" s="325"/>
      <c r="J1136" s="4"/>
      <c r="K1136" s="173"/>
    </row>
    <row r="1137" spans="1:11" x14ac:dyDescent="0.2">
      <c r="A1137" s="140"/>
      <c r="B1137" s="325"/>
      <c r="J1137" s="4"/>
      <c r="K1137" s="173"/>
    </row>
    <row r="1138" spans="1:11" x14ac:dyDescent="0.2">
      <c r="A1138" s="140"/>
      <c r="B1138" s="325"/>
      <c r="J1138" s="4"/>
      <c r="K1138" s="173"/>
    </row>
    <row r="1139" spans="1:11" x14ac:dyDescent="0.2">
      <c r="A1139" s="140"/>
      <c r="B1139" s="325"/>
      <c r="J1139" s="4"/>
      <c r="K1139" s="173"/>
    </row>
    <row r="1140" spans="1:11" x14ac:dyDescent="0.2">
      <c r="A1140" s="140"/>
      <c r="B1140" s="325"/>
      <c r="J1140" s="4"/>
      <c r="K1140" s="173"/>
    </row>
    <row r="1141" spans="1:11" x14ac:dyDescent="0.2">
      <c r="A1141" s="140"/>
      <c r="B1141" s="325"/>
      <c r="J1141" s="4"/>
      <c r="K1141" s="173"/>
    </row>
    <row r="1142" spans="1:11" x14ac:dyDescent="0.2">
      <c r="A1142" s="140"/>
      <c r="B1142" s="325"/>
      <c r="J1142" s="4"/>
      <c r="K1142" s="173"/>
    </row>
    <row r="1143" spans="1:11" x14ac:dyDescent="0.2">
      <c r="A1143" s="140"/>
      <c r="B1143" s="325"/>
      <c r="J1143" s="4"/>
      <c r="K1143" s="173"/>
    </row>
    <row r="1144" spans="1:11" x14ac:dyDescent="0.2">
      <c r="A1144" s="140"/>
      <c r="B1144" s="325"/>
      <c r="J1144" s="4"/>
      <c r="K1144" s="173"/>
    </row>
    <row r="1145" spans="1:11" x14ac:dyDescent="0.2">
      <c r="A1145" s="140"/>
      <c r="B1145" s="325"/>
      <c r="J1145" s="4"/>
      <c r="K1145" s="173"/>
    </row>
    <row r="1146" spans="1:11" x14ac:dyDescent="0.2">
      <c r="A1146" s="140"/>
      <c r="B1146" s="325"/>
      <c r="J1146" s="4"/>
      <c r="K1146" s="173"/>
    </row>
    <row r="1147" spans="1:11" x14ac:dyDescent="0.2">
      <c r="A1147" s="140"/>
      <c r="B1147" s="325"/>
      <c r="J1147" s="4"/>
      <c r="K1147" s="173"/>
    </row>
    <row r="1148" spans="1:11" x14ac:dyDescent="0.2">
      <c r="A1148" s="140"/>
      <c r="B1148" s="325"/>
      <c r="J1148" s="4"/>
      <c r="K1148" s="173"/>
    </row>
    <row r="1149" spans="1:11" x14ac:dyDescent="0.2">
      <c r="A1149" s="140"/>
      <c r="B1149" s="325"/>
      <c r="J1149" s="4"/>
      <c r="K1149" s="173"/>
    </row>
    <row r="1150" spans="1:11" x14ac:dyDescent="0.2">
      <c r="A1150" s="140"/>
      <c r="B1150" s="325"/>
      <c r="J1150" s="4"/>
      <c r="K1150" s="173"/>
    </row>
    <row r="1151" spans="1:11" x14ac:dyDescent="0.2">
      <c r="A1151" s="140"/>
      <c r="B1151" s="325"/>
      <c r="J1151" s="4"/>
      <c r="K1151" s="173"/>
    </row>
    <row r="1152" spans="1:11" x14ac:dyDescent="0.2">
      <c r="A1152" s="140"/>
      <c r="B1152" s="325"/>
      <c r="J1152" s="4"/>
      <c r="K1152" s="173"/>
    </row>
    <row r="1153" spans="1:11" x14ac:dyDescent="0.2">
      <c r="A1153" s="140"/>
      <c r="B1153" s="325"/>
      <c r="J1153" s="4"/>
      <c r="K1153" s="173"/>
    </row>
    <row r="1154" spans="1:11" x14ac:dyDescent="0.2">
      <c r="A1154" s="140"/>
      <c r="B1154" s="325"/>
      <c r="J1154" s="4"/>
      <c r="K1154" s="173"/>
    </row>
    <row r="1155" spans="1:11" x14ac:dyDescent="0.2">
      <c r="A1155" s="140"/>
      <c r="B1155" s="325"/>
      <c r="J1155" s="4"/>
      <c r="K1155" s="173"/>
    </row>
    <row r="1156" spans="1:11" x14ac:dyDescent="0.2">
      <c r="A1156" s="140"/>
      <c r="B1156" s="325"/>
      <c r="J1156" s="4"/>
      <c r="K1156" s="173"/>
    </row>
    <row r="1157" spans="1:11" x14ac:dyDescent="0.2">
      <c r="A1157" s="140"/>
      <c r="B1157" s="325"/>
      <c r="J1157" s="4"/>
      <c r="K1157" s="173"/>
    </row>
    <row r="1158" spans="1:11" x14ac:dyDescent="0.2">
      <c r="A1158" s="140"/>
      <c r="B1158" s="325"/>
      <c r="J1158" s="4"/>
      <c r="K1158" s="173"/>
    </row>
    <row r="1159" spans="1:11" x14ac:dyDescent="0.2">
      <c r="A1159" s="140"/>
      <c r="B1159" s="325"/>
      <c r="J1159" s="4"/>
      <c r="K1159" s="173"/>
    </row>
    <row r="1160" spans="1:11" x14ac:dyDescent="0.2">
      <c r="A1160" s="140"/>
      <c r="B1160" s="325"/>
      <c r="J1160" s="4"/>
      <c r="K1160" s="173"/>
    </row>
    <row r="1161" spans="1:11" x14ac:dyDescent="0.2">
      <c r="A1161" s="140"/>
      <c r="B1161" s="325"/>
      <c r="J1161" s="4"/>
      <c r="K1161" s="173"/>
    </row>
    <row r="1162" spans="1:11" x14ac:dyDescent="0.2">
      <c r="A1162" s="140"/>
      <c r="B1162" s="325"/>
      <c r="J1162" s="4"/>
      <c r="K1162" s="173"/>
    </row>
    <row r="1163" spans="1:11" x14ac:dyDescent="0.2">
      <c r="A1163" s="140"/>
      <c r="B1163" s="325"/>
      <c r="J1163" s="4"/>
      <c r="K1163" s="173"/>
    </row>
    <row r="1164" spans="1:11" x14ac:dyDescent="0.2">
      <c r="A1164" s="140"/>
      <c r="B1164" s="325"/>
      <c r="J1164" s="4"/>
      <c r="K1164" s="173"/>
    </row>
    <row r="1165" spans="1:11" x14ac:dyDescent="0.2">
      <c r="A1165" s="140"/>
      <c r="B1165" s="325"/>
      <c r="J1165" s="4"/>
      <c r="K1165" s="173"/>
    </row>
    <row r="1166" spans="1:11" x14ac:dyDescent="0.2">
      <c r="A1166" s="140"/>
      <c r="B1166" s="325"/>
      <c r="J1166" s="4"/>
      <c r="K1166" s="173"/>
    </row>
    <row r="1167" spans="1:11" x14ac:dyDescent="0.2">
      <c r="A1167" s="140"/>
      <c r="B1167" s="325"/>
      <c r="J1167" s="4"/>
      <c r="K1167" s="173"/>
    </row>
    <row r="1168" spans="1:11" x14ac:dyDescent="0.2">
      <c r="A1168" s="140"/>
      <c r="B1168" s="325"/>
      <c r="J1168" s="4"/>
      <c r="K1168" s="173"/>
    </row>
    <row r="1169" spans="1:11" x14ac:dyDescent="0.2">
      <c r="A1169" s="140"/>
      <c r="B1169" s="325"/>
      <c r="J1169" s="4"/>
      <c r="K1169" s="173"/>
    </row>
    <row r="1170" spans="1:11" x14ac:dyDescent="0.2">
      <c r="A1170" s="140"/>
      <c r="B1170" s="325"/>
      <c r="J1170" s="4"/>
      <c r="K1170" s="173"/>
    </row>
    <row r="1171" spans="1:11" x14ac:dyDescent="0.2">
      <c r="A1171" s="140"/>
      <c r="B1171" s="325"/>
      <c r="J1171" s="4"/>
      <c r="K1171" s="173"/>
    </row>
    <row r="1172" spans="1:11" x14ac:dyDescent="0.2">
      <c r="A1172" s="140"/>
      <c r="B1172" s="325"/>
      <c r="J1172" s="4"/>
      <c r="K1172" s="173"/>
    </row>
    <row r="1173" spans="1:11" x14ac:dyDescent="0.2">
      <c r="A1173" s="140"/>
      <c r="B1173" s="325"/>
      <c r="J1173" s="4"/>
      <c r="K1173" s="173"/>
    </row>
    <row r="1174" spans="1:11" x14ac:dyDescent="0.2">
      <c r="A1174" s="140"/>
      <c r="B1174" s="325"/>
      <c r="J1174" s="4"/>
      <c r="K1174" s="173"/>
    </row>
    <row r="1175" spans="1:11" x14ac:dyDescent="0.2">
      <c r="A1175" s="140"/>
      <c r="B1175" s="325"/>
      <c r="J1175" s="4"/>
      <c r="K1175" s="173"/>
    </row>
    <row r="1176" spans="1:11" x14ac:dyDescent="0.2">
      <c r="A1176" s="140"/>
      <c r="B1176" s="325"/>
      <c r="J1176" s="4"/>
      <c r="K1176" s="173"/>
    </row>
    <row r="1177" spans="1:11" x14ac:dyDescent="0.2">
      <c r="A1177" s="140"/>
      <c r="B1177" s="325"/>
      <c r="J1177" s="4"/>
      <c r="K1177" s="173"/>
    </row>
    <row r="1178" spans="1:11" x14ac:dyDescent="0.2">
      <c r="A1178" s="140"/>
      <c r="B1178" s="325"/>
      <c r="J1178" s="4"/>
      <c r="K1178" s="173"/>
    </row>
    <row r="1179" spans="1:11" x14ac:dyDescent="0.2">
      <c r="A1179" s="140"/>
      <c r="B1179" s="325"/>
      <c r="J1179" s="4"/>
      <c r="K1179" s="173"/>
    </row>
    <row r="1180" spans="1:11" x14ac:dyDescent="0.2">
      <c r="A1180" s="140"/>
      <c r="B1180" s="325"/>
      <c r="J1180" s="4"/>
      <c r="K1180" s="173"/>
    </row>
    <row r="1181" spans="1:11" x14ac:dyDescent="0.2">
      <c r="A1181" s="140"/>
      <c r="B1181" s="325"/>
      <c r="J1181" s="4"/>
      <c r="K1181" s="173"/>
    </row>
    <row r="1182" spans="1:11" x14ac:dyDescent="0.2">
      <c r="A1182" s="140"/>
      <c r="B1182" s="325"/>
      <c r="J1182" s="4"/>
      <c r="K1182" s="173"/>
    </row>
    <row r="1183" spans="1:11" x14ac:dyDescent="0.2">
      <c r="A1183" s="140"/>
      <c r="B1183" s="325"/>
      <c r="J1183" s="4"/>
      <c r="K1183" s="173"/>
    </row>
    <row r="1184" spans="1:11" x14ac:dyDescent="0.2">
      <c r="A1184" s="140"/>
      <c r="B1184" s="325"/>
      <c r="J1184" s="4"/>
      <c r="K1184" s="173"/>
    </row>
    <row r="1185" spans="1:11" x14ac:dyDescent="0.2">
      <c r="A1185" s="140"/>
      <c r="B1185" s="325"/>
      <c r="J1185" s="4"/>
      <c r="K1185" s="173"/>
    </row>
    <row r="1186" spans="1:11" x14ac:dyDescent="0.2">
      <c r="A1186" s="140"/>
      <c r="B1186" s="325"/>
      <c r="J1186" s="4"/>
      <c r="K1186" s="173"/>
    </row>
    <row r="1187" spans="1:11" x14ac:dyDescent="0.2">
      <c r="A1187" s="140"/>
      <c r="B1187" s="325"/>
      <c r="J1187" s="4"/>
      <c r="K1187" s="173"/>
    </row>
    <row r="1188" spans="1:11" x14ac:dyDescent="0.2">
      <c r="A1188" s="140"/>
      <c r="B1188" s="325"/>
      <c r="J1188" s="4"/>
      <c r="K1188" s="173"/>
    </row>
    <row r="1189" spans="1:11" x14ac:dyDescent="0.2">
      <c r="A1189" s="140"/>
      <c r="B1189" s="325"/>
      <c r="J1189" s="4"/>
      <c r="K1189" s="173"/>
    </row>
    <row r="1190" spans="1:11" x14ac:dyDescent="0.2">
      <c r="A1190" s="140"/>
      <c r="B1190" s="325"/>
      <c r="J1190" s="4"/>
      <c r="K1190" s="173"/>
    </row>
    <row r="1191" spans="1:11" x14ac:dyDescent="0.2">
      <c r="A1191" s="140"/>
      <c r="B1191" s="325"/>
      <c r="J1191" s="4"/>
      <c r="K1191" s="173"/>
    </row>
    <row r="1192" spans="1:11" x14ac:dyDescent="0.2">
      <c r="A1192" s="140"/>
      <c r="B1192" s="325"/>
      <c r="J1192" s="4"/>
      <c r="K1192" s="173"/>
    </row>
    <row r="1193" spans="1:11" x14ac:dyDescent="0.2">
      <c r="A1193" s="140"/>
      <c r="B1193" s="325"/>
      <c r="J1193" s="4"/>
      <c r="K1193" s="173"/>
    </row>
    <row r="1194" spans="1:11" x14ac:dyDescent="0.2">
      <c r="A1194" s="140"/>
      <c r="B1194" s="325"/>
      <c r="J1194" s="4"/>
      <c r="K1194" s="173"/>
    </row>
    <row r="1195" spans="1:11" x14ac:dyDescent="0.2">
      <c r="A1195" s="140"/>
      <c r="B1195" s="325"/>
      <c r="J1195" s="4"/>
      <c r="K1195" s="173"/>
    </row>
    <row r="1196" spans="1:11" x14ac:dyDescent="0.2">
      <c r="A1196" s="140"/>
      <c r="B1196" s="325"/>
      <c r="J1196" s="4"/>
      <c r="K1196" s="173"/>
    </row>
    <row r="1197" spans="1:11" x14ac:dyDescent="0.2">
      <c r="A1197" s="140"/>
      <c r="B1197" s="325"/>
      <c r="J1197" s="4"/>
      <c r="K1197" s="173"/>
    </row>
    <row r="1198" spans="1:11" x14ac:dyDescent="0.2">
      <c r="A1198" s="140"/>
      <c r="B1198" s="325"/>
      <c r="J1198" s="4"/>
      <c r="K1198" s="173"/>
    </row>
    <row r="1199" spans="1:11" x14ac:dyDescent="0.2">
      <c r="A1199" s="140"/>
      <c r="B1199" s="325"/>
      <c r="J1199" s="4"/>
      <c r="K1199" s="173"/>
    </row>
    <row r="1200" spans="1:11" x14ac:dyDescent="0.2">
      <c r="A1200" s="140"/>
      <c r="B1200" s="325"/>
      <c r="J1200" s="4"/>
      <c r="K1200" s="173"/>
    </row>
    <row r="1201" spans="1:11" x14ac:dyDescent="0.2">
      <c r="A1201" s="140"/>
      <c r="B1201" s="325"/>
      <c r="J1201" s="4"/>
      <c r="K1201" s="173"/>
    </row>
    <row r="1202" spans="1:11" x14ac:dyDescent="0.2">
      <c r="A1202" s="140"/>
      <c r="B1202" s="325"/>
      <c r="J1202" s="4"/>
      <c r="K1202" s="173"/>
    </row>
    <row r="1203" spans="1:11" x14ac:dyDescent="0.2">
      <c r="A1203" s="140"/>
      <c r="B1203" s="325"/>
      <c r="J1203" s="4"/>
      <c r="K1203" s="173"/>
    </row>
    <row r="1204" spans="1:11" x14ac:dyDescent="0.2">
      <c r="A1204" s="140"/>
      <c r="B1204" s="325"/>
      <c r="J1204" s="4"/>
      <c r="K1204" s="173"/>
    </row>
    <row r="1205" spans="1:11" x14ac:dyDescent="0.2">
      <c r="A1205" s="140"/>
      <c r="B1205" s="325"/>
      <c r="J1205" s="4"/>
      <c r="K1205" s="173"/>
    </row>
    <row r="1206" spans="1:11" x14ac:dyDescent="0.2">
      <c r="A1206" s="140"/>
      <c r="B1206" s="325"/>
      <c r="J1206" s="4"/>
      <c r="K1206" s="173"/>
    </row>
    <row r="1207" spans="1:11" x14ac:dyDescent="0.2">
      <c r="A1207" s="140"/>
      <c r="B1207" s="325"/>
      <c r="J1207" s="4"/>
      <c r="K1207" s="173"/>
    </row>
    <row r="1208" spans="1:11" x14ac:dyDescent="0.2">
      <c r="A1208" s="140"/>
      <c r="B1208" s="325"/>
      <c r="J1208" s="4"/>
      <c r="K1208" s="173"/>
    </row>
    <row r="1209" spans="1:11" x14ac:dyDescent="0.2">
      <c r="A1209" s="140"/>
      <c r="B1209" s="325"/>
      <c r="J1209" s="4"/>
      <c r="K1209" s="173"/>
    </row>
    <row r="1210" spans="1:11" x14ac:dyDescent="0.2">
      <c r="A1210" s="140"/>
      <c r="B1210" s="325"/>
      <c r="J1210" s="4"/>
      <c r="K1210" s="173"/>
    </row>
    <row r="1211" spans="1:11" x14ac:dyDescent="0.2">
      <c r="A1211" s="140"/>
      <c r="B1211" s="325"/>
      <c r="J1211" s="4"/>
      <c r="K1211" s="173"/>
    </row>
    <row r="1212" spans="1:11" x14ac:dyDescent="0.2">
      <c r="A1212" s="140"/>
      <c r="B1212" s="325"/>
      <c r="J1212" s="4"/>
      <c r="K1212" s="173"/>
    </row>
    <row r="1213" spans="1:11" x14ac:dyDescent="0.2">
      <c r="A1213" s="140"/>
      <c r="B1213" s="325"/>
      <c r="J1213" s="4"/>
      <c r="K1213" s="173"/>
    </row>
    <row r="1214" spans="1:11" x14ac:dyDescent="0.2">
      <c r="A1214" s="140"/>
      <c r="B1214" s="325"/>
      <c r="J1214" s="4"/>
      <c r="K1214" s="173"/>
    </row>
    <row r="1215" spans="1:11" x14ac:dyDescent="0.2">
      <c r="A1215" s="140"/>
      <c r="B1215" s="325"/>
      <c r="J1215" s="4"/>
      <c r="K1215" s="173"/>
    </row>
    <row r="1216" spans="1:11" x14ac:dyDescent="0.2">
      <c r="A1216" s="140"/>
      <c r="B1216" s="325"/>
      <c r="J1216" s="4"/>
      <c r="K1216" s="173"/>
    </row>
    <row r="1217" spans="1:11" x14ac:dyDescent="0.2">
      <c r="A1217" s="140"/>
      <c r="B1217" s="325"/>
      <c r="J1217" s="4"/>
      <c r="K1217" s="173"/>
    </row>
    <row r="1218" spans="1:11" x14ac:dyDescent="0.2">
      <c r="A1218" s="140"/>
      <c r="B1218" s="325"/>
      <c r="J1218" s="4"/>
      <c r="K1218" s="173"/>
    </row>
    <row r="1219" spans="1:11" x14ac:dyDescent="0.2">
      <c r="A1219" s="140"/>
      <c r="B1219" s="325"/>
      <c r="J1219" s="4"/>
      <c r="K1219" s="173"/>
    </row>
    <row r="1220" spans="1:11" x14ac:dyDescent="0.2">
      <c r="A1220" s="140"/>
      <c r="B1220" s="325"/>
      <c r="J1220" s="4"/>
      <c r="K1220" s="173"/>
    </row>
    <row r="1221" spans="1:11" x14ac:dyDescent="0.2">
      <c r="A1221" s="140"/>
      <c r="B1221" s="325"/>
      <c r="J1221" s="4"/>
      <c r="K1221" s="173"/>
    </row>
    <row r="1222" spans="1:11" x14ac:dyDescent="0.2">
      <c r="A1222" s="140"/>
      <c r="B1222" s="325"/>
      <c r="J1222" s="4"/>
      <c r="K1222" s="173"/>
    </row>
    <row r="1223" spans="1:11" x14ac:dyDescent="0.2">
      <c r="A1223" s="140"/>
      <c r="B1223" s="325"/>
      <c r="J1223" s="4"/>
      <c r="K1223" s="173"/>
    </row>
    <row r="1224" spans="1:11" x14ac:dyDescent="0.2">
      <c r="A1224" s="140"/>
      <c r="B1224" s="325"/>
      <c r="J1224" s="4"/>
      <c r="K1224" s="173"/>
    </row>
    <row r="1225" spans="1:11" x14ac:dyDescent="0.2">
      <c r="A1225" s="140"/>
      <c r="B1225" s="325"/>
      <c r="J1225" s="4"/>
      <c r="K1225" s="173"/>
    </row>
    <row r="1226" spans="1:11" x14ac:dyDescent="0.2">
      <c r="A1226" s="140"/>
      <c r="B1226" s="325"/>
      <c r="J1226" s="4"/>
      <c r="K1226" s="173"/>
    </row>
    <row r="1227" spans="1:11" x14ac:dyDescent="0.2">
      <c r="A1227" s="140"/>
      <c r="B1227" s="325"/>
      <c r="J1227" s="4"/>
      <c r="K1227" s="173"/>
    </row>
    <row r="1228" spans="1:11" x14ac:dyDescent="0.2">
      <c r="A1228" s="140"/>
      <c r="B1228" s="325"/>
      <c r="J1228" s="4"/>
      <c r="K1228" s="173"/>
    </row>
    <row r="1229" spans="1:11" x14ac:dyDescent="0.2">
      <c r="A1229" s="140"/>
      <c r="B1229" s="325"/>
      <c r="J1229" s="4"/>
      <c r="K1229" s="173"/>
    </row>
    <row r="1230" spans="1:11" x14ac:dyDescent="0.2">
      <c r="A1230" s="140"/>
      <c r="B1230" s="325"/>
      <c r="J1230" s="4"/>
      <c r="K1230" s="173"/>
    </row>
    <row r="1231" spans="1:11" x14ac:dyDescent="0.2">
      <c r="A1231" s="140"/>
      <c r="B1231" s="325"/>
      <c r="J1231" s="4"/>
      <c r="K1231" s="173"/>
    </row>
    <row r="1232" spans="1:11" x14ac:dyDescent="0.2">
      <c r="A1232" s="140"/>
      <c r="B1232" s="325"/>
      <c r="J1232" s="4"/>
      <c r="K1232" s="173"/>
    </row>
    <row r="1233" spans="1:11" x14ac:dyDescent="0.2">
      <c r="A1233" s="140"/>
      <c r="B1233" s="325"/>
      <c r="J1233" s="4"/>
      <c r="K1233" s="173"/>
    </row>
    <row r="1234" spans="1:11" x14ac:dyDescent="0.2">
      <c r="A1234" s="140"/>
      <c r="B1234" s="325"/>
      <c r="J1234" s="4"/>
      <c r="K1234" s="173"/>
    </row>
    <row r="1235" spans="1:11" x14ac:dyDescent="0.2">
      <c r="A1235" s="140"/>
      <c r="B1235" s="325"/>
      <c r="J1235" s="4"/>
      <c r="K1235" s="173"/>
    </row>
    <row r="1236" spans="1:11" x14ac:dyDescent="0.2">
      <c r="A1236" s="140"/>
      <c r="B1236" s="325"/>
      <c r="J1236" s="4"/>
      <c r="K1236" s="173"/>
    </row>
    <row r="1237" spans="1:11" x14ac:dyDescent="0.2">
      <c r="A1237" s="140"/>
      <c r="B1237" s="325"/>
      <c r="J1237" s="4"/>
      <c r="K1237" s="173"/>
    </row>
    <row r="1238" spans="1:11" x14ac:dyDescent="0.2">
      <c r="A1238" s="140"/>
      <c r="B1238" s="325"/>
      <c r="J1238" s="4"/>
      <c r="K1238" s="173"/>
    </row>
    <row r="1239" spans="1:11" x14ac:dyDescent="0.2">
      <c r="A1239" s="140"/>
      <c r="B1239" s="325"/>
      <c r="J1239" s="4"/>
      <c r="K1239" s="173"/>
    </row>
    <row r="1240" spans="1:11" x14ac:dyDescent="0.2">
      <c r="A1240" s="140"/>
      <c r="B1240" s="325"/>
      <c r="J1240" s="4"/>
      <c r="K1240" s="173"/>
    </row>
    <row r="1241" spans="1:11" x14ac:dyDescent="0.2">
      <c r="A1241" s="140"/>
      <c r="B1241" s="325"/>
      <c r="J1241" s="4"/>
      <c r="K1241" s="173"/>
    </row>
    <row r="1242" spans="1:11" x14ac:dyDescent="0.2">
      <c r="A1242" s="140"/>
      <c r="B1242" s="325"/>
      <c r="J1242" s="4"/>
      <c r="K1242" s="173"/>
    </row>
    <row r="1243" spans="1:11" x14ac:dyDescent="0.2">
      <c r="A1243" s="140"/>
      <c r="B1243" s="325"/>
      <c r="J1243" s="4"/>
      <c r="K1243" s="173"/>
    </row>
    <row r="1244" spans="1:11" x14ac:dyDescent="0.2">
      <c r="A1244" s="140"/>
      <c r="B1244" s="325"/>
      <c r="J1244" s="4"/>
      <c r="K1244" s="173"/>
    </row>
    <row r="1245" spans="1:11" x14ac:dyDescent="0.2">
      <c r="A1245" s="140"/>
      <c r="B1245" s="325"/>
      <c r="J1245" s="4"/>
      <c r="K1245" s="173"/>
    </row>
    <row r="1246" spans="1:11" x14ac:dyDescent="0.2">
      <c r="A1246" s="140"/>
      <c r="B1246" s="325"/>
      <c r="J1246" s="4"/>
      <c r="K1246" s="173"/>
    </row>
    <row r="1247" spans="1:11" x14ac:dyDescent="0.2">
      <c r="A1247" s="140"/>
      <c r="B1247" s="325"/>
      <c r="J1247" s="4"/>
      <c r="K1247" s="173"/>
    </row>
    <row r="1248" spans="1:11" x14ac:dyDescent="0.2">
      <c r="A1248" s="140"/>
      <c r="B1248" s="325"/>
      <c r="J1248" s="4"/>
      <c r="K1248" s="173"/>
    </row>
    <row r="1249" spans="1:11" x14ac:dyDescent="0.2">
      <c r="A1249" s="140"/>
      <c r="B1249" s="325"/>
      <c r="J1249" s="4"/>
      <c r="K1249" s="173"/>
    </row>
    <row r="1250" spans="1:11" x14ac:dyDescent="0.2">
      <c r="A1250" s="140"/>
      <c r="B1250" s="325"/>
      <c r="J1250" s="4"/>
      <c r="K1250" s="173"/>
    </row>
    <row r="1251" spans="1:11" x14ac:dyDescent="0.2">
      <c r="A1251" s="140"/>
      <c r="B1251" s="325"/>
      <c r="J1251" s="4"/>
      <c r="K1251" s="173"/>
    </row>
    <row r="1252" spans="1:11" x14ac:dyDescent="0.2">
      <c r="A1252" s="140"/>
      <c r="B1252" s="325"/>
      <c r="J1252" s="4"/>
      <c r="K1252" s="173"/>
    </row>
    <row r="1253" spans="1:11" x14ac:dyDescent="0.2">
      <c r="A1253" s="140"/>
      <c r="B1253" s="325"/>
      <c r="J1253" s="4"/>
      <c r="K1253" s="173"/>
    </row>
    <row r="1254" spans="1:11" x14ac:dyDescent="0.2">
      <c r="A1254" s="140"/>
      <c r="B1254" s="325"/>
      <c r="J1254" s="4"/>
      <c r="K1254" s="173"/>
    </row>
    <row r="1255" spans="1:11" x14ac:dyDescent="0.2">
      <c r="A1255" s="140"/>
      <c r="B1255" s="325"/>
      <c r="J1255" s="4"/>
      <c r="K1255" s="173"/>
    </row>
    <row r="1256" spans="1:11" x14ac:dyDescent="0.2">
      <c r="A1256" s="140"/>
      <c r="B1256" s="325"/>
      <c r="J1256" s="4"/>
      <c r="K1256" s="173"/>
    </row>
    <row r="1257" spans="1:11" x14ac:dyDescent="0.2">
      <c r="A1257" s="140"/>
      <c r="B1257" s="325"/>
      <c r="J1257" s="4"/>
      <c r="K1257" s="173"/>
    </row>
    <row r="1258" spans="1:11" x14ac:dyDescent="0.2">
      <c r="A1258" s="140"/>
      <c r="B1258" s="325"/>
      <c r="J1258" s="4"/>
      <c r="K1258" s="173"/>
    </row>
    <row r="1259" spans="1:11" x14ac:dyDescent="0.2">
      <c r="A1259" s="140"/>
      <c r="B1259" s="325"/>
      <c r="J1259" s="4"/>
      <c r="K1259" s="173"/>
    </row>
    <row r="1260" spans="1:11" x14ac:dyDescent="0.2">
      <c r="A1260" s="140"/>
      <c r="B1260" s="325"/>
      <c r="J1260" s="4"/>
      <c r="K1260" s="173"/>
    </row>
    <row r="1261" spans="1:11" x14ac:dyDescent="0.2">
      <c r="A1261" s="140"/>
      <c r="B1261" s="325"/>
      <c r="J1261" s="4"/>
      <c r="K1261" s="173"/>
    </row>
    <row r="1262" spans="1:11" x14ac:dyDescent="0.2">
      <c r="A1262" s="140"/>
      <c r="B1262" s="325"/>
      <c r="J1262" s="4"/>
      <c r="K1262" s="173"/>
    </row>
    <row r="1263" spans="1:11" x14ac:dyDescent="0.2">
      <c r="A1263" s="140"/>
      <c r="B1263" s="325"/>
      <c r="J1263" s="4"/>
      <c r="K1263" s="173"/>
    </row>
    <row r="1264" spans="1:11" x14ac:dyDescent="0.2">
      <c r="A1264" s="140"/>
      <c r="B1264" s="325"/>
      <c r="J1264" s="4"/>
      <c r="K1264" s="173"/>
    </row>
    <row r="1265" spans="1:11" x14ac:dyDescent="0.2">
      <c r="A1265" s="140"/>
      <c r="B1265" s="325"/>
      <c r="J1265" s="4"/>
      <c r="K1265" s="173"/>
    </row>
    <row r="1266" spans="1:11" x14ac:dyDescent="0.2">
      <c r="A1266" s="140"/>
      <c r="B1266" s="325"/>
      <c r="J1266" s="4"/>
      <c r="K1266" s="173"/>
    </row>
    <row r="1267" spans="1:11" x14ac:dyDescent="0.2">
      <c r="A1267" s="140"/>
      <c r="B1267" s="325"/>
      <c r="J1267" s="4"/>
      <c r="K1267" s="173"/>
    </row>
    <row r="1268" spans="1:11" x14ac:dyDescent="0.2">
      <c r="A1268" s="140"/>
      <c r="B1268" s="325"/>
      <c r="J1268" s="4"/>
      <c r="K1268" s="173"/>
    </row>
    <row r="1269" spans="1:11" x14ac:dyDescent="0.2">
      <c r="A1269" s="140"/>
      <c r="B1269" s="325"/>
      <c r="J1269" s="4"/>
      <c r="K1269" s="173"/>
    </row>
    <row r="1270" spans="1:11" x14ac:dyDescent="0.2">
      <c r="A1270" s="140"/>
      <c r="B1270" s="325"/>
      <c r="J1270" s="4"/>
      <c r="K1270" s="173"/>
    </row>
    <row r="1271" spans="1:11" x14ac:dyDescent="0.2">
      <c r="A1271" s="140"/>
      <c r="B1271" s="325"/>
      <c r="J1271" s="4"/>
      <c r="K1271" s="173"/>
    </row>
    <row r="1272" spans="1:11" x14ac:dyDescent="0.2">
      <c r="A1272" s="140"/>
      <c r="B1272" s="325"/>
      <c r="J1272" s="4"/>
      <c r="K1272" s="173"/>
    </row>
    <row r="1273" spans="1:11" x14ac:dyDescent="0.2">
      <c r="A1273" s="140"/>
      <c r="B1273" s="325"/>
      <c r="J1273" s="4"/>
      <c r="K1273" s="173"/>
    </row>
    <row r="1274" spans="1:11" x14ac:dyDescent="0.2">
      <c r="A1274" s="140"/>
      <c r="B1274" s="325"/>
      <c r="J1274" s="4"/>
      <c r="K1274" s="173"/>
    </row>
    <row r="1275" spans="1:11" x14ac:dyDescent="0.2">
      <c r="A1275" s="140"/>
      <c r="B1275" s="325"/>
      <c r="J1275" s="4"/>
      <c r="K1275" s="173"/>
    </row>
    <row r="1276" spans="1:11" x14ac:dyDescent="0.2">
      <c r="A1276" s="140"/>
      <c r="B1276" s="325"/>
      <c r="J1276" s="4"/>
      <c r="K1276" s="173"/>
    </row>
    <row r="1277" spans="1:11" x14ac:dyDescent="0.2">
      <c r="A1277" s="140"/>
      <c r="B1277" s="325"/>
      <c r="J1277" s="4"/>
      <c r="K1277" s="173"/>
    </row>
    <row r="1278" spans="1:11" x14ac:dyDescent="0.2">
      <c r="A1278" s="140"/>
      <c r="B1278" s="325"/>
      <c r="J1278" s="4"/>
      <c r="K1278" s="173"/>
    </row>
    <row r="1279" spans="1:11" x14ac:dyDescent="0.2">
      <c r="A1279" s="140"/>
      <c r="B1279" s="325"/>
      <c r="J1279" s="4"/>
      <c r="K1279" s="173"/>
    </row>
    <row r="1280" spans="1:11" x14ac:dyDescent="0.2">
      <c r="A1280" s="140"/>
      <c r="B1280" s="325"/>
      <c r="J1280" s="4"/>
      <c r="K1280" s="173"/>
    </row>
    <row r="1281" spans="1:11" x14ac:dyDescent="0.2">
      <c r="A1281" s="140"/>
      <c r="B1281" s="325"/>
      <c r="J1281" s="4"/>
      <c r="K1281" s="173"/>
    </row>
    <row r="1282" spans="1:11" x14ac:dyDescent="0.2">
      <c r="A1282" s="140"/>
      <c r="B1282" s="325"/>
      <c r="J1282" s="4"/>
      <c r="K1282" s="173"/>
    </row>
    <row r="1283" spans="1:11" x14ac:dyDescent="0.2">
      <c r="A1283" s="140"/>
      <c r="B1283" s="325"/>
      <c r="J1283" s="4"/>
      <c r="K1283" s="173"/>
    </row>
    <row r="1284" spans="1:11" x14ac:dyDescent="0.2">
      <c r="A1284" s="140"/>
      <c r="B1284" s="325"/>
      <c r="J1284" s="4"/>
      <c r="K1284" s="173"/>
    </row>
    <row r="1285" spans="1:11" x14ac:dyDescent="0.2">
      <c r="A1285" s="140"/>
      <c r="B1285" s="325"/>
      <c r="J1285" s="4"/>
      <c r="K1285" s="173"/>
    </row>
    <row r="1286" spans="1:11" x14ac:dyDescent="0.2">
      <c r="A1286" s="140"/>
      <c r="B1286" s="325"/>
      <c r="J1286" s="4"/>
      <c r="K1286" s="173"/>
    </row>
    <row r="1287" spans="1:11" x14ac:dyDescent="0.2">
      <c r="A1287" s="140"/>
      <c r="B1287" s="325"/>
      <c r="J1287" s="4"/>
      <c r="K1287" s="173"/>
    </row>
    <row r="1288" spans="1:11" x14ac:dyDescent="0.2">
      <c r="A1288" s="140"/>
      <c r="B1288" s="325"/>
      <c r="J1288" s="4"/>
      <c r="K1288" s="173"/>
    </row>
    <row r="1289" spans="1:11" x14ac:dyDescent="0.2">
      <c r="A1289" s="140"/>
      <c r="B1289" s="325"/>
      <c r="J1289" s="4"/>
      <c r="K1289" s="173"/>
    </row>
    <row r="1290" spans="1:11" x14ac:dyDescent="0.2">
      <c r="A1290" s="140"/>
      <c r="B1290" s="325"/>
      <c r="J1290" s="4"/>
      <c r="K1290" s="173"/>
    </row>
    <row r="1291" spans="1:11" x14ac:dyDescent="0.2">
      <c r="A1291" s="140"/>
      <c r="B1291" s="325"/>
      <c r="J1291" s="4"/>
      <c r="K1291" s="173"/>
    </row>
    <row r="1292" spans="1:11" x14ac:dyDescent="0.2">
      <c r="A1292" s="140"/>
      <c r="B1292" s="325"/>
      <c r="J1292" s="4"/>
      <c r="K1292" s="173"/>
    </row>
    <row r="1293" spans="1:11" x14ac:dyDescent="0.2">
      <c r="A1293" s="140"/>
      <c r="B1293" s="325"/>
      <c r="J1293" s="4"/>
      <c r="K1293" s="173"/>
    </row>
    <row r="1294" spans="1:11" x14ac:dyDescent="0.2">
      <c r="A1294" s="140"/>
      <c r="B1294" s="325"/>
      <c r="J1294" s="4"/>
      <c r="K1294" s="173"/>
    </row>
    <row r="1295" spans="1:11" x14ac:dyDescent="0.2">
      <c r="A1295" s="140"/>
      <c r="B1295" s="325"/>
      <c r="J1295" s="4"/>
      <c r="K1295" s="173"/>
    </row>
    <row r="1296" spans="1:11" x14ac:dyDescent="0.2">
      <c r="A1296" s="140"/>
      <c r="B1296" s="325"/>
      <c r="J1296" s="4"/>
      <c r="K1296" s="173"/>
    </row>
    <row r="1297" spans="1:11" x14ac:dyDescent="0.2">
      <c r="A1297" s="140"/>
      <c r="B1297" s="325"/>
      <c r="J1297" s="4"/>
      <c r="K1297" s="173"/>
    </row>
    <row r="1298" spans="1:11" x14ac:dyDescent="0.2">
      <c r="A1298" s="140"/>
      <c r="B1298" s="325"/>
      <c r="J1298" s="4"/>
      <c r="K1298" s="173"/>
    </row>
    <row r="1299" spans="1:11" x14ac:dyDescent="0.2">
      <c r="A1299" s="140"/>
      <c r="B1299" s="325"/>
      <c r="J1299" s="4"/>
      <c r="K1299" s="173"/>
    </row>
    <row r="1300" spans="1:11" x14ac:dyDescent="0.2">
      <c r="A1300" s="140"/>
      <c r="B1300" s="325"/>
      <c r="J1300" s="4"/>
      <c r="K1300" s="173"/>
    </row>
    <row r="1301" spans="1:11" x14ac:dyDescent="0.2">
      <c r="A1301" s="140"/>
      <c r="B1301" s="325"/>
      <c r="J1301" s="4"/>
      <c r="K1301" s="173"/>
    </row>
    <row r="1302" spans="1:11" x14ac:dyDescent="0.2">
      <c r="A1302" s="140"/>
      <c r="B1302" s="325"/>
      <c r="J1302" s="4"/>
      <c r="K1302" s="173"/>
    </row>
    <row r="1303" spans="1:11" x14ac:dyDescent="0.2">
      <c r="A1303" s="140"/>
      <c r="B1303" s="325"/>
      <c r="J1303" s="4"/>
      <c r="K1303" s="173"/>
    </row>
    <row r="1304" spans="1:11" x14ac:dyDescent="0.2">
      <c r="A1304" s="140"/>
      <c r="B1304" s="325"/>
      <c r="J1304" s="4"/>
      <c r="K1304" s="173"/>
    </row>
    <row r="1305" spans="1:11" x14ac:dyDescent="0.2">
      <c r="A1305" s="140"/>
      <c r="B1305" s="325"/>
      <c r="J1305" s="4"/>
      <c r="K1305" s="173"/>
    </row>
    <row r="1306" spans="1:11" x14ac:dyDescent="0.2">
      <c r="A1306" s="140"/>
      <c r="B1306" s="325"/>
      <c r="J1306" s="4"/>
      <c r="K1306" s="173"/>
    </row>
    <row r="1307" spans="1:11" x14ac:dyDescent="0.2">
      <c r="A1307" s="140"/>
      <c r="B1307" s="325"/>
      <c r="J1307" s="4"/>
      <c r="K1307" s="173"/>
    </row>
    <row r="1308" spans="1:11" x14ac:dyDescent="0.2">
      <c r="A1308" s="140"/>
      <c r="B1308" s="325"/>
      <c r="J1308" s="4"/>
      <c r="K1308" s="173"/>
    </row>
    <row r="1309" spans="1:11" x14ac:dyDescent="0.2">
      <c r="A1309" s="140"/>
      <c r="B1309" s="325"/>
      <c r="J1309" s="4"/>
      <c r="K1309" s="173"/>
    </row>
    <row r="1310" spans="1:11" x14ac:dyDescent="0.2">
      <c r="A1310" s="140"/>
      <c r="B1310" s="325"/>
      <c r="J1310" s="4"/>
      <c r="K1310" s="173"/>
    </row>
    <row r="1311" spans="1:11" x14ac:dyDescent="0.2">
      <c r="A1311" s="140"/>
      <c r="B1311" s="325"/>
      <c r="J1311" s="4"/>
      <c r="K1311" s="173"/>
    </row>
    <row r="1312" spans="1:11" x14ac:dyDescent="0.2">
      <c r="A1312" s="140"/>
      <c r="B1312" s="325"/>
      <c r="J1312" s="4"/>
      <c r="K1312" s="173"/>
    </row>
    <row r="1313" spans="1:11" x14ac:dyDescent="0.2">
      <c r="A1313" s="140"/>
      <c r="B1313" s="325"/>
      <c r="J1313" s="4"/>
      <c r="K1313" s="173"/>
    </row>
    <row r="1314" spans="1:11" x14ac:dyDescent="0.2">
      <c r="A1314" s="140"/>
      <c r="B1314" s="325"/>
      <c r="J1314" s="4"/>
      <c r="K1314" s="173"/>
    </row>
    <row r="1315" spans="1:11" x14ac:dyDescent="0.2">
      <c r="A1315" s="140"/>
      <c r="B1315" s="325"/>
      <c r="J1315" s="4"/>
      <c r="K1315" s="173"/>
    </row>
    <row r="1316" spans="1:11" x14ac:dyDescent="0.2">
      <c r="A1316" s="140"/>
      <c r="B1316" s="325"/>
      <c r="J1316" s="4"/>
      <c r="K1316" s="173"/>
    </row>
    <row r="1317" spans="1:11" x14ac:dyDescent="0.2">
      <c r="A1317" s="140"/>
      <c r="B1317" s="325"/>
      <c r="J1317" s="4"/>
      <c r="K1317" s="173"/>
    </row>
    <row r="1318" spans="1:11" x14ac:dyDescent="0.2">
      <c r="A1318" s="140"/>
      <c r="B1318" s="325"/>
      <c r="J1318" s="4"/>
      <c r="K1318" s="173"/>
    </row>
    <row r="1319" spans="1:11" x14ac:dyDescent="0.2">
      <c r="A1319" s="140"/>
      <c r="B1319" s="325"/>
      <c r="J1319" s="4"/>
      <c r="K1319" s="173"/>
    </row>
    <row r="1320" spans="1:11" x14ac:dyDescent="0.2">
      <c r="A1320" s="140"/>
      <c r="B1320" s="325"/>
      <c r="J1320" s="4"/>
      <c r="K1320" s="173"/>
    </row>
    <row r="1321" spans="1:11" x14ac:dyDescent="0.2">
      <c r="A1321" s="140"/>
      <c r="B1321" s="325"/>
      <c r="J1321" s="4"/>
      <c r="K1321" s="173"/>
    </row>
    <row r="1322" spans="1:11" x14ac:dyDescent="0.2">
      <c r="A1322" s="140"/>
      <c r="B1322" s="325"/>
      <c r="J1322" s="4"/>
      <c r="K1322" s="173"/>
    </row>
    <row r="1323" spans="1:11" x14ac:dyDescent="0.2">
      <c r="A1323" s="140"/>
      <c r="B1323" s="325"/>
      <c r="J1323" s="4"/>
      <c r="K1323" s="173"/>
    </row>
    <row r="1324" spans="1:11" x14ac:dyDescent="0.2">
      <c r="A1324" s="140"/>
      <c r="B1324" s="325"/>
      <c r="J1324" s="4"/>
      <c r="K1324" s="173"/>
    </row>
    <row r="1325" spans="1:11" x14ac:dyDescent="0.2">
      <c r="A1325" s="140"/>
      <c r="B1325" s="325"/>
      <c r="J1325" s="4"/>
      <c r="K1325" s="173"/>
    </row>
    <row r="1326" spans="1:11" x14ac:dyDescent="0.2">
      <c r="A1326" s="140"/>
      <c r="B1326" s="325"/>
      <c r="J1326" s="4"/>
      <c r="K1326" s="173"/>
    </row>
    <row r="1327" spans="1:11" x14ac:dyDescent="0.2">
      <c r="A1327" s="140"/>
      <c r="B1327" s="325"/>
      <c r="J1327" s="4"/>
      <c r="K1327" s="173"/>
    </row>
    <row r="1328" spans="1:11" x14ac:dyDescent="0.2">
      <c r="A1328" s="140"/>
      <c r="B1328" s="325"/>
      <c r="J1328" s="4"/>
      <c r="K1328" s="173"/>
    </row>
    <row r="1329" spans="1:11" x14ac:dyDescent="0.2">
      <c r="A1329" s="140"/>
      <c r="B1329" s="325"/>
      <c r="J1329" s="4"/>
      <c r="K1329" s="173"/>
    </row>
    <row r="1330" spans="1:11" x14ac:dyDescent="0.2">
      <c r="A1330" s="140"/>
      <c r="B1330" s="325"/>
      <c r="J1330" s="4"/>
      <c r="K1330" s="173"/>
    </row>
    <row r="1331" spans="1:11" x14ac:dyDescent="0.2">
      <c r="A1331" s="140"/>
      <c r="B1331" s="325"/>
      <c r="J1331" s="4"/>
      <c r="K1331" s="173"/>
    </row>
    <row r="1332" spans="1:11" x14ac:dyDescent="0.2">
      <c r="A1332" s="140"/>
      <c r="B1332" s="325"/>
      <c r="J1332" s="4"/>
      <c r="K1332" s="173"/>
    </row>
    <row r="1333" spans="1:11" x14ac:dyDescent="0.2">
      <c r="A1333" s="140"/>
      <c r="B1333" s="325"/>
      <c r="J1333" s="4"/>
      <c r="K1333" s="173"/>
    </row>
    <row r="1334" spans="1:11" x14ac:dyDescent="0.2">
      <c r="A1334" s="140"/>
      <c r="B1334" s="325"/>
      <c r="J1334" s="4"/>
      <c r="K1334" s="173"/>
    </row>
    <row r="1335" spans="1:11" x14ac:dyDescent="0.2">
      <c r="A1335" s="140"/>
      <c r="B1335" s="325"/>
      <c r="J1335" s="4"/>
      <c r="K1335" s="173"/>
    </row>
    <row r="1336" spans="1:11" x14ac:dyDescent="0.2">
      <c r="A1336" s="140"/>
      <c r="B1336" s="325"/>
      <c r="J1336" s="4"/>
      <c r="K1336" s="173"/>
    </row>
    <row r="1337" spans="1:11" x14ac:dyDescent="0.2">
      <c r="A1337" s="140"/>
      <c r="B1337" s="325"/>
      <c r="J1337" s="4"/>
      <c r="K1337" s="173"/>
    </row>
    <row r="1338" spans="1:11" x14ac:dyDescent="0.2">
      <c r="A1338" s="140"/>
      <c r="B1338" s="325"/>
      <c r="J1338" s="4"/>
      <c r="K1338" s="173"/>
    </row>
    <row r="1339" spans="1:11" x14ac:dyDescent="0.2">
      <c r="A1339" s="140"/>
      <c r="B1339" s="325"/>
      <c r="J1339" s="4"/>
      <c r="K1339" s="173"/>
    </row>
    <row r="1340" spans="1:11" x14ac:dyDescent="0.2">
      <c r="A1340" s="140"/>
      <c r="B1340" s="325"/>
      <c r="J1340" s="4"/>
      <c r="K1340" s="173"/>
    </row>
    <row r="1341" spans="1:11" x14ac:dyDescent="0.2">
      <c r="A1341" s="140"/>
      <c r="B1341" s="325"/>
      <c r="J1341" s="4"/>
      <c r="K1341" s="173"/>
    </row>
    <row r="1342" spans="1:11" x14ac:dyDescent="0.2">
      <c r="A1342" s="140"/>
      <c r="B1342" s="325"/>
      <c r="J1342" s="4"/>
      <c r="K1342" s="173"/>
    </row>
    <row r="1343" spans="1:11" x14ac:dyDescent="0.2">
      <c r="A1343" s="140"/>
      <c r="B1343" s="325"/>
      <c r="J1343" s="4"/>
      <c r="K1343" s="173"/>
    </row>
    <row r="1344" spans="1:11" x14ac:dyDescent="0.2">
      <c r="A1344" s="140"/>
      <c r="B1344" s="325"/>
      <c r="J1344" s="4"/>
      <c r="K1344" s="173"/>
    </row>
    <row r="1345" spans="1:11" x14ac:dyDescent="0.2">
      <c r="A1345" s="140"/>
      <c r="B1345" s="325"/>
      <c r="J1345" s="4"/>
      <c r="K1345" s="173"/>
    </row>
    <row r="1346" spans="1:11" x14ac:dyDescent="0.2">
      <c r="A1346" s="140"/>
      <c r="B1346" s="325"/>
      <c r="J1346" s="4"/>
      <c r="K1346" s="173"/>
    </row>
    <row r="1347" spans="1:11" x14ac:dyDescent="0.2">
      <c r="A1347" s="140"/>
      <c r="B1347" s="325"/>
      <c r="J1347" s="4"/>
      <c r="K1347" s="173"/>
    </row>
    <row r="1348" spans="1:11" x14ac:dyDescent="0.2">
      <c r="A1348" s="140"/>
      <c r="B1348" s="325"/>
      <c r="J1348" s="4"/>
      <c r="K1348" s="173"/>
    </row>
    <row r="1349" spans="1:11" x14ac:dyDescent="0.2">
      <c r="A1349" s="140"/>
      <c r="B1349" s="325"/>
      <c r="J1349" s="4"/>
      <c r="K1349" s="173"/>
    </row>
    <row r="1350" spans="1:11" x14ac:dyDescent="0.2">
      <c r="A1350" s="140"/>
      <c r="B1350" s="325"/>
      <c r="J1350" s="4"/>
      <c r="K1350" s="173"/>
    </row>
    <row r="1351" spans="1:11" x14ac:dyDescent="0.2">
      <c r="A1351" s="140"/>
      <c r="B1351" s="325"/>
      <c r="J1351" s="4"/>
      <c r="K1351" s="173"/>
    </row>
    <row r="1352" spans="1:11" x14ac:dyDescent="0.2">
      <c r="A1352" s="140"/>
      <c r="B1352" s="325"/>
      <c r="J1352" s="4"/>
      <c r="K1352" s="173"/>
    </row>
    <row r="1353" spans="1:11" x14ac:dyDescent="0.2">
      <c r="A1353" s="140"/>
      <c r="B1353" s="325"/>
      <c r="J1353" s="4"/>
      <c r="K1353" s="173"/>
    </row>
    <row r="1354" spans="1:11" x14ac:dyDescent="0.2">
      <c r="A1354" s="140"/>
      <c r="B1354" s="325"/>
      <c r="J1354" s="4"/>
      <c r="K1354" s="173"/>
    </row>
    <row r="1355" spans="1:11" x14ac:dyDescent="0.2">
      <c r="A1355" s="140"/>
      <c r="B1355" s="325"/>
      <c r="J1355" s="4"/>
      <c r="K1355" s="173"/>
    </row>
    <row r="1356" spans="1:11" x14ac:dyDescent="0.2">
      <c r="A1356" s="140"/>
      <c r="B1356" s="325"/>
      <c r="J1356" s="4"/>
      <c r="K1356" s="173"/>
    </row>
    <row r="1357" spans="1:11" x14ac:dyDescent="0.2">
      <c r="A1357" s="140"/>
      <c r="B1357" s="325"/>
      <c r="J1357" s="4"/>
      <c r="K1357" s="173"/>
    </row>
    <row r="1358" spans="1:11" x14ac:dyDescent="0.2">
      <c r="A1358" s="140"/>
      <c r="B1358" s="325"/>
      <c r="J1358" s="4"/>
      <c r="K1358" s="173"/>
    </row>
    <row r="1359" spans="1:11" x14ac:dyDescent="0.2">
      <c r="A1359" s="140"/>
      <c r="B1359" s="325"/>
      <c r="J1359" s="4"/>
      <c r="K1359" s="173"/>
    </row>
    <row r="1360" spans="1:11" x14ac:dyDescent="0.2">
      <c r="A1360" s="140"/>
      <c r="B1360" s="325"/>
      <c r="J1360" s="4"/>
      <c r="K1360" s="173"/>
    </row>
    <row r="1361" spans="1:11" x14ac:dyDescent="0.2">
      <c r="A1361" s="140"/>
      <c r="B1361" s="325"/>
      <c r="J1361" s="4"/>
      <c r="K1361" s="173"/>
    </row>
    <row r="1362" spans="1:11" x14ac:dyDescent="0.2">
      <c r="A1362" s="140"/>
      <c r="B1362" s="325"/>
      <c r="J1362" s="4"/>
      <c r="K1362" s="173"/>
    </row>
    <row r="1363" spans="1:11" x14ac:dyDescent="0.2">
      <c r="A1363" s="140"/>
      <c r="B1363" s="325"/>
      <c r="J1363" s="4"/>
      <c r="K1363" s="173"/>
    </row>
    <row r="1364" spans="1:11" x14ac:dyDescent="0.2">
      <c r="A1364" s="140"/>
      <c r="B1364" s="325"/>
      <c r="J1364" s="4"/>
      <c r="K1364" s="173"/>
    </row>
    <row r="1365" spans="1:11" x14ac:dyDescent="0.2">
      <c r="A1365" s="140"/>
      <c r="B1365" s="325"/>
      <c r="J1365" s="4"/>
      <c r="K1365" s="173"/>
    </row>
    <row r="1366" spans="1:11" x14ac:dyDescent="0.2">
      <c r="A1366" s="140"/>
      <c r="B1366" s="325"/>
      <c r="J1366" s="4"/>
      <c r="K1366" s="173"/>
    </row>
    <row r="1367" spans="1:11" x14ac:dyDescent="0.2">
      <c r="A1367" s="140"/>
      <c r="B1367" s="325"/>
      <c r="J1367" s="4"/>
      <c r="K1367" s="173"/>
    </row>
    <row r="1368" spans="1:11" x14ac:dyDescent="0.2">
      <c r="A1368" s="140"/>
      <c r="B1368" s="325"/>
      <c r="J1368" s="4"/>
      <c r="K1368" s="173"/>
    </row>
    <row r="1369" spans="1:11" x14ac:dyDescent="0.2">
      <c r="A1369" s="140"/>
      <c r="B1369" s="325"/>
      <c r="J1369" s="4"/>
      <c r="K1369" s="173"/>
    </row>
    <row r="1370" spans="1:11" x14ac:dyDescent="0.2">
      <c r="A1370" s="140"/>
      <c r="B1370" s="325"/>
      <c r="J1370" s="4"/>
      <c r="K1370" s="173"/>
    </row>
    <row r="1371" spans="1:11" x14ac:dyDescent="0.2">
      <c r="A1371" s="140"/>
      <c r="B1371" s="325"/>
      <c r="J1371" s="4"/>
      <c r="K1371" s="173"/>
    </row>
    <row r="1372" spans="1:11" x14ac:dyDescent="0.2">
      <c r="A1372" s="140"/>
      <c r="B1372" s="325"/>
      <c r="J1372" s="4"/>
      <c r="K1372" s="173"/>
    </row>
    <row r="1373" spans="1:11" x14ac:dyDescent="0.2">
      <c r="A1373" s="140"/>
      <c r="B1373" s="325"/>
      <c r="J1373" s="4"/>
      <c r="K1373" s="173"/>
    </row>
    <row r="1374" spans="1:11" x14ac:dyDescent="0.2">
      <c r="A1374" s="140"/>
      <c r="B1374" s="325"/>
      <c r="J1374" s="4"/>
      <c r="K1374" s="173"/>
    </row>
    <row r="1375" spans="1:11" x14ac:dyDescent="0.2">
      <c r="A1375" s="140"/>
      <c r="B1375" s="325"/>
      <c r="J1375" s="4"/>
      <c r="K1375" s="173"/>
    </row>
    <row r="1376" spans="1:11" x14ac:dyDescent="0.2">
      <c r="A1376" s="140"/>
      <c r="B1376" s="325"/>
      <c r="J1376" s="4"/>
      <c r="K1376" s="173"/>
    </row>
    <row r="1377" spans="1:11" x14ac:dyDescent="0.2">
      <c r="A1377" s="140"/>
      <c r="B1377" s="325"/>
      <c r="J1377" s="4"/>
      <c r="K1377" s="173"/>
    </row>
    <row r="1378" spans="1:11" x14ac:dyDescent="0.2">
      <c r="A1378" s="140"/>
      <c r="B1378" s="325"/>
      <c r="J1378" s="4"/>
      <c r="K1378" s="173"/>
    </row>
    <row r="1379" spans="1:11" x14ac:dyDescent="0.2">
      <c r="A1379" s="140"/>
      <c r="B1379" s="325"/>
      <c r="J1379" s="4"/>
      <c r="K1379" s="173"/>
    </row>
    <row r="1380" spans="1:11" x14ac:dyDescent="0.2">
      <c r="A1380" s="140"/>
      <c r="B1380" s="325"/>
      <c r="J1380" s="4"/>
      <c r="K1380" s="173"/>
    </row>
    <row r="1381" spans="1:11" x14ac:dyDescent="0.2">
      <c r="A1381" s="140"/>
      <c r="B1381" s="325"/>
      <c r="J1381" s="4"/>
      <c r="K1381" s="173"/>
    </row>
    <row r="1382" spans="1:11" x14ac:dyDescent="0.2">
      <c r="A1382" s="140"/>
      <c r="B1382" s="325"/>
      <c r="J1382" s="4"/>
      <c r="K1382" s="173"/>
    </row>
    <row r="1383" spans="1:11" x14ac:dyDescent="0.2">
      <c r="A1383" s="140"/>
      <c r="B1383" s="325"/>
      <c r="J1383" s="4"/>
      <c r="K1383" s="173"/>
    </row>
    <row r="1384" spans="1:11" x14ac:dyDescent="0.2">
      <c r="A1384" s="140"/>
      <c r="B1384" s="325"/>
      <c r="J1384" s="4"/>
      <c r="K1384" s="173"/>
    </row>
    <row r="1385" spans="1:11" x14ac:dyDescent="0.2">
      <c r="A1385" s="140"/>
      <c r="B1385" s="325"/>
      <c r="J1385" s="4"/>
      <c r="K1385" s="173"/>
    </row>
    <row r="1386" spans="1:11" x14ac:dyDescent="0.2">
      <c r="A1386" s="140"/>
      <c r="B1386" s="325"/>
      <c r="J1386" s="4"/>
      <c r="K1386" s="173"/>
    </row>
    <row r="1387" spans="1:11" x14ac:dyDescent="0.2">
      <c r="A1387" s="140"/>
      <c r="B1387" s="325"/>
      <c r="J1387" s="4"/>
      <c r="K1387" s="173"/>
    </row>
    <row r="1388" spans="1:11" x14ac:dyDescent="0.2">
      <c r="A1388" s="140"/>
      <c r="B1388" s="325"/>
      <c r="J1388" s="4"/>
      <c r="K1388" s="173"/>
    </row>
    <row r="1389" spans="1:11" x14ac:dyDescent="0.2">
      <c r="A1389" s="140"/>
      <c r="B1389" s="325"/>
      <c r="J1389" s="4"/>
      <c r="K1389" s="173"/>
    </row>
    <row r="1390" spans="1:11" x14ac:dyDescent="0.2">
      <c r="A1390" s="140"/>
      <c r="B1390" s="325"/>
      <c r="J1390" s="4"/>
      <c r="K1390" s="173"/>
    </row>
    <row r="1391" spans="1:11" x14ac:dyDescent="0.2">
      <c r="A1391" s="140"/>
      <c r="B1391" s="325"/>
      <c r="J1391" s="4"/>
      <c r="K1391" s="173"/>
    </row>
    <row r="1392" spans="1:11" x14ac:dyDescent="0.2">
      <c r="A1392" s="140"/>
      <c r="B1392" s="325"/>
      <c r="J1392" s="4"/>
      <c r="K1392" s="173"/>
    </row>
    <row r="1393" spans="1:11" x14ac:dyDescent="0.2">
      <c r="A1393" s="140"/>
      <c r="B1393" s="325"/>
      <c r="J1393" s="4"/>
      <c r="K1393" s="173"/>
    </row>
    <row r="1394" spans="1:11" x14ac:dyDescent="0.2">
      <c r="A1394" s="140"/>
      <c r="B1394" s="325"/>
      <c r="J1394" s="4"/>
      <c r="K1394" s="173"/>
    </row>
    <row r="1395" spans="1:11" x14ac:dyDescent="0.2">
      <c r="A1395" s="140"/>
      <c r="B1395" s="325"/>
      <c r="J1395" s="4"/>
      <c r="K1395" s="173"/>
    </row>
    <row r="1396" spans="1:11" x14ac:dyDescent="0.2">
      <c r="A1396" s="140"/>
      <c r="B1396" s="325"/>
      <c r="J1396" s="4"/>
      <c r="K1396" s="173"/>
    </row>
    <row r="1397" spans="1:11" x14ac:dyDescent="0.2">
      <c r="A1397" s="140"/>
      <c r="B1397" s="325"/>
      <c r="J1397" s="4"/>
      <c r="K1397" s="173"/>
    </row>
    <row r="1398" spans="1:11" x14ac:dyDescent="0.2">
      <c r="A1398" s="140"/>
      <c r="B1398" s="325"/>
      <c r="J1398" s="4"/>
      <c r="K1398" s="173"/>
    </row>
    <row r="1399" spans="1:11" x14ac:dyDescent="0.2">
      <c r="A1399" s="140"/>
      <c r="B1399" s="325"/>
      <c r="J1399" s="4"/>
      <c r="K1399" s="173"/>
    </row>
    <row r="1400" spans="1:11" x14ac:dyDescent="0.2">
      <c r="A1400" s="140"/>
      <c r="B1400" s="325"/>
      <c r="J1400" s="4"/>
      <c r="K1400" s="173"/>
    </row>
    <row r="1401" spans="1:11" x14ac:dyDescent="0.2">
      <c r="A1401" s="140"/>
      <c r="B1401" s="325"/>
      <c r="J1401" s="4"/>
      <c r="K1401" s="173"/>
    </row>
    <row r="1402" spans="1:11" x14ac:dyDescent="0.2">
      <c r="A1402" s="140"/>
      <c r="B1402" s="325"/>
      <c r="J1402" s="4"/>
      <c r="K1402" s="173"/>
    </row>
    <row r="1403" spans="1:11" x14ac:dyDescent="0.2">
      <c r="A1403" s="140"/>
      <c r="B1403" s="325"/>
      <c r="J1403" s="4"/>
      <c r="K1403" s="173"/>
    </row>
    <row r="1404" spans="1:11" x14ac:dyDescent="0.2">
      <c r="A1404" s="140"/>
      <c r="B1404" s="325"/>
      <c r="J1404" s="4"/>
      <c r="K1404" s="173"/>
    </row>
    <row r="1405" spans="1:11" x14ac:dyDescent="0.2">
      <c r="A1405" s="140"/>
      <c r="B1405" s="325"/>
      <c r="J1405" s="4"/>
      <c r="K1405" s="173"/>
    </row>
    <row r="1406" spans="1:11" x14ac:dyDescent="0.2">
      <c r="A1406" s="140"/>
      <c r="B1406" s="325"/>
      <c r="J1406" s="4"/>
      <c r="K1406" s="173"/>
    </row>
    <row r="1407" spans="1:11" x14ac:dyDescent="0.2">
      <c r="A1407" s="140"/>
      <c r="B1407" s="325"/>
      <c r="J1407" s="4"/>
      <c r="K1407" s="173"/>
    </row>
    <row r="1408" spans="1:11" x14ac:dyDescent="0.2">
      <c r="A1408" s="140"/>
      <c r="B1408" s="325"/>
      <c r="J1408" s="4"/>
      <c r="K1408" s="173"/>
    </row>
    <row r="1409" spans="1:11" x14ac:dyDescent="0.2">
      <c r="A1409" s="140"/>
      <c r="B1409" s="325"/>
      <c r="J1409" s="4"/>
      <c r="K1409" s="173"/>
    </row>
    <row r="1410" spans="1:11" x14ac:dyDescent="0.2">
      <c r="A1410" s="140"/>
      <c r="B1410" s="325"/>
      <c r="J1410" s="4"/>
      <c r="K1410" s="173"/>
    </row>
    <row r="1411" spans="1:11" x14ac:dyDescent="0.2">
      <c r="A1411" s="140"/>
      <c r="B1411" s="325"/>
      <c r="J1411" s="4"/>
      <c r="K1411" s="173"/>
    </row>
    <row r="1412" spans="1:11" x14ac:dyDescent="0.2">
      <c r="A1412" s="140"/>
      <c r="B1412" s="325"/>
      <c r="J1412" s="4"/>
      <c r="K1412" s="173"/>
    </row>
    <row r="1413" spans="1:11" x14ac:dyDescent="0.2">
      <c r="A1413" s="140"/>
      <c r="B1413" s="325"/>
      <c r="J1413" s="4"/>
      <c r="K1413" s="173"/>
    </row>
    <row r="1414" spans="1:11" x14ac:dyDescent="0.2">
      <c r="A1414" s="140"/>
      <c r="B1414" s="325"/>
      <c r="J1414" s="4"/>
      <c r="K1414" s="173"/>
    </row>
    <row r="1415" spans="1:11" x14ac:dyDescent="0.2">
      <c r="A1415" s="140"/>
      <c r="B1415" s="325"/>
      <c r="J1415" s="4"/>
      <c r="K1415" s="173"/>
    </row>
    <row r="1416" spans="1:11" x14ac:dyDescent="0.2">
      <c r="A1416" s="140"/>
      <c r="B1416" s="325"/>
      <c r="J1416" s="4"/>
      <c r="K1416" s="173"/>
    </row>
    <row r="1417" spans="1:11" x14ac:dyDescent="0.2">
      <c r="A1417" s="140"/>
      <c r="B1417" s="325"/>
      <c r="J1417" s="4"/>
      <c r="K1417" s="173"/>
    </row>
    <row r="1418" spans="1:11" x14ac:dyDescent="0.2">
      <c r="A1418" s="140"/>
      <c r="B1418" s="325"/>
      <c r="J1418" s="4"/>
      <c r="K1418" s="173"/>
    </row>
    <row r="1419" spans="1:11" x14ac:dyDescent="0.2">
      <c r="A1419" s="140"/>
      <c r="B1419" s="325"/>
      <c r="J1419" s="4"/>
      <c r="K1419" s="173"/>
    </row>
    <row r="1420" spans="1:11" x14ac:dyDescent="0.2">
      <c r="A1420" s="140"/>
      <c r="B1420" s="325"/>
      <c r="J1420" s="4"/>
      <c r="K1420" s="173"/>
    </row>
    <row r="1421" spans="1:11" x14ac:dyDescent="0.2">
      <c r="A1421" s="140"/>
      <c r="B1421" s="325"/>
      <c r="J1421" s="4"/>
      <c r="K1421" s="173"/>
    </row>
    <row r="1422" spans="1:11" x14ac:dyDescent="0.2">
      <c r="A1422" s="140"/>
      <c r="B1422" s="325"/>
      <c r="J1422" s="4"/>
      <c r="K1422" s="173"/>
    </row>
    <row r="1423" spans="1:11" x14ac:dyDescent="0.2">
      <c r="A1423" s="140"/>
      <c r="B1423" s="325"/>
      <c r="J1423" s="4"/>
      <c r="K1423" s="173"/>
    </row>
    <row r="1424" spans="1:11" x14ac:dyDescent="0.2">
      <c r="A1424" s="140"/>
      <c r="B1424" s="325"/>
      <c r="J1424" s="4"/>
      <c r="K1424" s="173"/>
    </row>
    <row r="1425" spans="1:11" x14ac:dyDescent="0.2">
      <c r="A1425" s="140"/>
      <c r="B1425" s="325"/>
      <c r="J1425" s="4"/>
      <c r="K1425" s="173"/>
    </row>
    <row r="1426" spans="1:11" x14ac:dyDescent="0.2">
      <c r="A1426" s="140"/>
      <c r="B1426" s="325"/>
      <c r="J1426" s="4"/>
      <c r="K1426" s="173"/>
    </row>
    <row r="1427" spans="1:11" x14ac:dyDescent="0.2">
      <c r="A1427" s="140"/>
      <c r="B1427" s="325"/>
      <c r="J1427" s="4"/>
      <c r="K1427" s="173"/>
    </row>
    <row r="1428" spans="1:11" x14ac:dyDescent="0.2">
      <c r="A1428" s="140"/>
      <c r="B1428" s="325"/>
      <c r="J1428" s="4"/>
      <c r="K1428" s="173"/>
    </row>
    <row r="1429" spans="1:11" x14ac:dyDescent="0.2">
      <c r="A1429" s="140"/>
      <c r="B1429" s="325"/>
      <c r="J1429" s="4"/>
      <c r="K1429" s="173"/>
    </row>
    <row r="1430" spans="1:11" x14ac:dyDescent="0.2">
      <c r="A1430" s="140"/>
      <c r="B1430" s="325"/>
      <c r="J1430" s="4"/>
      <c r="K1430" s="173"/>
    </row>
    <row r="1431" spans="1:11" x14ac:dyDescent="0.2">
      <c r="A1431" s="140"/>
      <c r="B1431" s="325"/>
      <c r="J1431" s="4"/>
      <c r="K1431" s="173"/>
    </row>
    <row r="1432" spans="1:11" x14ac:dyDescent="0.2">
      <c r="A1432" s="140"/>
      <c r="B1432" s="325"/>
      <c r="J1432" s="4"/>
      <c r="K1432" s="173"/>
    </row>
    <row r="1433" spans="1:11" x14ac:dyDescent="0.2">
      <c r="A1433" s="140"/>
      <c r="B1433" s="325"/>
      <c r="J1433" s="4"/>
      <c r="K1433" s="173"/>
    </row>
    <row r="1434" spans="1:11" x14ac:dyDescent="0.2">
      <c r="A1434" s="140"/>
      <c r="B1434" s="325"/>
      <c r="J1434" s="4"/>
      <c r="K1434" s="173"/>
    </row>
    <row r="1435" spans="1:11" x14ac:dyDescent="0.2">
      <c r="A1435" s="140"/>
      <c r="B1435" s="325"/>
      <c r="J1435" s="4"/>
      <c r="K1435" s="173"/>
    </row>
    <row r="1436" spans="1:11" x14ac:dyDescent="0.2">
      <c r="A1436" s="140"/>
      <c r="B1436" s="325"/>
      <c r="J1436" s="4"/>
      <c r="K1436" s="173"/>
    </row>
    <row r="1437" spans="1:11" x14ac:dyDescent="0.2">
      <c r="A1437" s="140"/>
      <c r="B1437" s="325"/>
      <c r="J1437" s="4"/>
      <c r="K1437" s="173"/>
    </row>
    <row r="1438" spans="1:11" x14ac:dyDescent="0.2">
      <c r="A1438" s="140"/>
      <c r="B1438" s="325"/>
      <c r="J1438" s="4"/>
      <c r="K1438" s="173"/>
    </row>
    <row r="1439" spans="1:11" x14ac:dyDescent="0.2">
      <c r="A1439" s="140"/>
      <c r="B1439" s="325"/>
      <c r="J1439" s="4"/>
      <c r="K1439" s="173"/>
    </row>
    <row r="1440" spans="1:11" x14ac:dyDescent="0.2">
      <c r="A1440" s="140"/>
      <c r="B1440" s="325"/>
      <c r="J1440" s="4"/>
      <c r="K1440" s="173"/>
    </row>
    <row r="1441" spans="1:11" x14ac:dyDescent="0.2">
      <c r="A1441" s="140"/>
      <c r="B1441" s="325"/>
      <c r="J1441" s="4"/>
      <c r="K1441" s="173"/>
    </row>
    <row r="1442" spans="1:11" x14ac:dyDescent="0.2">
      <c r="A1442" s="140"/>
      <c r="B1442" s="325"/>
      <c r="J1442" s="4"/>
      <c r="K1442" s="173"/>
    </row>
    <row r="1443" spans="1:11" x14ac:dyDescent="0.2">
      <c r="A1443" s="140"/>
      <c r="B1443" s="325"/>
      <c r="J1443" s="4"/>
      <c r="K1443" s="173"/>
    </row>
    <row r="1444" spans="1:11" x14ac:dyDescent="0.2">
      <c r="A1444" s="140"/>
      <c r="B1444" s="325"/>
      <c r="J1444" s="4"/>
      <c r="K1444" s="173"/>
    </row>
    <row r="1445" spans="1:11" x14ac:dyDescent="0.2">
      <c r="A1445" s="140"/>
      <c r="B1445" s="325"/>
      <c r="J1445" s="4"/>
      <c r="K1445" s="173"/>
    </row>
    <row r="1446" spans="1:11" x14ac:dyDescent="0.2">
      <c r="A1446" s="140"/>
      <c r="B1446" s="325"/>
      <c r="J1446" s="4"/>
      <c r="K1446" s="173"/>
    </row>
    <row r="1447" spans="1:11" x14ac:dyDescent="0.2">
      <c r="A1447" s="140"/>
      <c r="B1447" s="325"/>
      <c r="J1447" s="4"/>
      <c r="K1447" s="173"/>
    </row>
    <row r="1448" spans="1:11" x14ac:dyDescent="0.2">
      <c r="A1448" s="140"/>
      <c r="B1448" s="325"/>
      <c r="J1448" s="4"/>
      <c r="K1448" s="173"/>
    </row>
    <row r="1449" spans="1:11" x14ac:dyDescent="0.2">
      <c r="A1449" s="140"/>
      <c r="B1449" s="325"/>
      <c r="J1449" s="4"/>
      <c r="K1449" s="173"/>
    </row>
    <row r="1450" spans="1:11" x14ac:dyDescent="0.2">
      <c r="A1450" s="140"/>
      <c r="B1450" s="325"/>
      <c r="J1450" s="4"/>
      <c r="K1450" s="173"/>
    </row>
    <row r="1451" spans="1:11" x14ac:dyDescent="0.2">
      <c r="A1451" s="140"/>
      <c r="B1451" s="325"/>
      <c r="J1451" s="4"/>
      <c r="K1451" s="173"/>
    </row>
    <row r="1452" spans="1:11" x14ac:dyDescent="0.2">
      <c r="A1452" s="140"/>
      <c r="B1452" s="325"/>
      <c r="J1452" s="4"/>
      <c r="K1452" s="173"/>
    </row>
    <row r="1453" spans="1:11" x14ac:dyDescent="0.2">
      <c r="A1453" s="140"/>
      <c r="B1453" s="325"/>
      <c r="J1453" s="4"/>
      <c r="K1453" s="173"/>
    </row>
    <row r="1454" spans="1:11" x14ac:dyDescent="0.2">
      <c r="A1454" s="140"/>
      <c r="B1454" s="325"/>
      <c r="J1454" s="4"/>
      <c r="K1454" s="173"/>
    </row>
    <row r="1455" spans="1:11" x14ac:dyDescent="0.2">
      <c r="A1455" s="140"/>
      <c r="B1455" s="325"/>
      <c r="J1455" s="4"/>
      <c r="K1455" s="173"/>
    </row>
    <row r="1456" spans="1:11" x14ac:dyDescent="0.2">
      <c r="A1456" s="140"/>
      <c r="B1456" s="325"/>
      <c r="J1456" s="4"/>
      <c r="K1456" s="173"/>
    </row>
    <row r="1457" spans="1:11" x14ac:dyDescent="0.2">
      <c r="A1457" s="140"/>
      <c r="B1457" s="325"/>
      <c r="J1457" s="4"/>
      <c r="K1457" s="173"/>
    </row>
    <row r="1458" spans="1:11" x14ac:dyDescent="0.2">
      <c r="A1458" s="140"/>
      <c r="B1458" s="325"/>
      <c r="J1458" s="4"/>
      <c r="K1458" s="173"/>
    </row>
    <row r="1459" spans="1:11" x14ac:dyDescent="0.2">
      <c r="A1459" s="140"/>
      <c r="B1459" s="325"/>
      <c r="J1459" s="4"/>
      <c r="K1459" s="173"/>
    </row>
    <row r="1460" spans="1:11" x14ac:dyDescent="0.2">
      <c r="A1460" s="140"/>
      <c r="B1460" s="325"/>
      <c r="J1460" s="4"/>
      <c r="K1460" s="173"/>
    </row>
    <row r="1461" spans="1:11" x14ac:dyDescent="0.2">
      <c r="A1461" s="140"/>
      <c r="B1461" s="325"/>
      <c r="J1461" s="4"/>
      <c r="K1461" s="173"/>
    </row>
    <row r="1462" spans="1:11" x14ac:dyDescent="0.2">
      <c r="A1462" s="140"/>
      <c r="B1462" s="325"/>
      <c r="J1462" s="4"/>
      <c r="K1462" s="173"/>
    </row>
    <row r="1463" spans="1:11" x14ac:dyDescent="0.2">
      <c r="A1463" s="140"/>
      <c r="B1463" s="325"/>
      <c r="J1463" s="4"/>
      <c r="K1463" s="173"/>
    </row>
    <row r="1464" spans="1:11" x14ac:dyDescent="0.2">
      <c r="A1464" s="140"/>
      <c r="B1464" s="325"/>
      <c r="J1464" s="4"/>
      <c r="K1464" s="173"/>
    </row>
    <row r="1465" spans="1:11" x14ac:dyDescent="0.2">
      <c r="A1465" s="140"/>
      <c r="B1465" s="325"/>
      <c r="J1465" s="4"/>
      <c r="K1465" s="173"/>
    </row>
    <row r="1466" spans="1:11" x14ac:dyDescent="0.2">
      <c r="A1466" s="140"/>
      <c r="B1466" s="325"/>
      <c r="J1466" s="4"/>
      <c r="K1466" s="173"/>
    </row>
    <row r="1467" spans="1:11" x14ac:dyDescent="0.2">
      <c r="A1467" s="140"/>
      <c r="B1467" s="325"/>
      <c r="J1467" s="4"/>
      <c r="K1467" s="173"/>
    </row>
    <row r="1468" spans="1:11" x14ac:dyDescent="0.2">
      <c r="A1468" s="140"/>
      <c r="B1468" s="325"/>
      <c r="J1468" s="4"/>
      <c r="K1468" s="173"/>
    </row>
    <row r="1469" spans="1:11" x14ac:dyDescent="0.2">
      <c r="A1469" s="140"/>
      <c r="B1469" s="325"/>
      <c r="J1469" s="4"/>
      <c r="K1469" s="173"/>
    </row>
    <row r="1470" spans="1:11" x14ac:dyDescent="0.2">
      <c r="A1470" s="140"/>
      <c r="B1470" s="325"/>
      <c r="J1470" s="4"/>
      <c r="K1470" s="173"/>
    </row>
    <row r="1471" spans="1:11" x14ac:dyDescent="0.2">
      <c r="A1471" s="140"/>
      <c r="B1471" s="325"/>
      <c r="J1471" s="4"/>
      <c r="K1471" s="173"/>
    </row>
    <row r="1472" spans="1:11" x14ac:dyDescent="0.2">
      <c r="A1472" s="140"/>
      <c r="B1472" s="325"/>
      <c r="J1472" s="4"/>
      <c r="K1472" s="173"/>
    </row>
    <row r="1473" spans="1:11" x14ac:dyDescent="0.2">
      <c r="A1473" s="140"/>
      <c r="B1473" s="325"/>
      <c r="J1473" s="4"/>
      <c r="K1473" s="173"/>
    </row>
    <row r="1474" spans="1:11" x14ac:dyDescent="0.2">
      <c r="A1474" s="140"/>
      <c r="B1474" s="325"/>
      <c r="J1474" s="4"/>
      <c r="K1474" s="173"/>
    </row>
    <row r="1475" spans="1:11" x14ac:dyDescent="0.2">
      <c r="A1475" s="140"/>
      <c r="B1475" s="325"/>
      <c r="J1475" s="4"/>
      <c r="K1475" s="173"/>
    </row>
    <row r="1476" spans="1:11" x14ac:dyDescent="0.2">
      <c r="A1476" s="140"/>
      <c r="B1476" s="325"/>
      <c r="J1476" s="4"/>
      <c r="K1476" s="173"/>
    </row>
    <row r="1477" spans="1:11" x14ac:dyDescent="0.2">
      <c r="A1477" s="140"/>
      <c r="B1477" s="325"/>
      <c r="J1477" s="4"/>
      <c r="K1477" s="173"/>
    </row>
    <row r="1478" spans="1:11" x14ac:dyDescent="0.2">
      <c r="A1478" s="140"/>
      <c r="B1478" s="325"/>
      <c r="J1478" s="4"/>
      <c r="K1478" s="173"/>
    </row>
    <row r="1479" spans="1:11" x14ac:dyDescent="0.2">
      <c r="A1479" s="140"/>
      <c r="B1479" s="325"/>
      <c r="J1479" s="4"/>
      <c r="K1479" s="173"/>
    </row>
    <row r="1480" spans="1:11" x14ac:dyDescent="0.2">
      <c r="A1480" s="140"/>
      <c r="B1480" s="325"/>
      <c r="J1480" s="4"/>
      <c r="K1480" s="173"/>
    </row>
    <row r="1481" spans="1:11" x14ac:dyDescent="0.2">
      <c r="A1481" s="140"/>
      <c r="B1481" s="325"/>
      <c r="J1481" s="4"/>
      <c r="K1481" s="173"/>
    </row>
    <row r="1482" spans="1:11" x14ac:dyDescent="0.2">
      <c r="A1482" s="140"/>
      <c r="B1482" s="325"/>
      <c r="J1482" s="4"/>
      <c r="K1482" s="173"/>
    </row>
    <row r="1483" spans="1:11" x14ac:dyDescent="0.2">
      <c r="A1483" s="140"/>
      <c r="B1483" s="325"/>
      <c r="J1483" s="4"/>
      <c r="K1483" s="173"/>
    </row>
    <row r="1484" spans="1:11" x14ac:dyDescent="0.2">
      <c r="A1484" s="140"/>
      <c r="B1484" s="325"/>
      <c r="J1484" s="4"/>
      <c r="K1484" s="173"/>
    </row>
    <row r="1485" spans="1:11" x14ac:dyDescent="0.2">
      <c r="A1485" s="140"/>
      <c r="B1485" s="325"/>
      <c r="J1485" s="4"/>
      <c r="K1485" s="173"/>
    </row>
    <row r="1486" spans="1:11" x14ac:dyDescent="0.2">
      <c r="A1486" s="140"/>
      <c r="B1486" s="325"/>
      <c r="J1486" s="4"/>
      <c r="K1486" s="173"/>
    </row>
    <row r="1487" spans="1:11" x14ac:dyDescent="0.2">
      <c r="A1487" s="140"/>
      <c r="B1487" s="325"/>
      <c r="J1487" s="4"/>
      <c r="K1487" s="173"/>
    </row>
    <row r="1488" spans="1:11" x14ac:dyDescent="0.2">
      <c r="A1488" s="140"/>
      <c r="B1488" s="325"/>
      <c r="J1488" s="4"/>
      <c r="K1488" s="173"/>
    </row>
    <row r="1489" spans="1:11" x14ac:dyDescent="0.2">
      <c r="A1489" s="140"/>
      <c r="B1489" s="325"/>
      <c r="J1489" s="4"/>
      <c r="K1489" s="173"/>
    </row>
    <row r="1490" spans="1:11" x14ac:dyDescent="0.2">
      <c r="A1490" s="140"/>
      <c r="B1490" s="325"/>
      <c r="J1490" s="4"/>
      <c r="K1490" s="173"/>
    </row>
    <row r="1491" spans="1:11" x14ac:dyDescent="0.2">
      <c r="A1491" s="140"/>
      <c r="B1491" s="325"/>
      <c r="J1491" s="4"/>
      <c r="K1491" s="173"/>
    </row>
    <row r="1492" spans="1:11" x14ac:dyDescent="0.2">
      <c r="A1492" s="140"/>
      <c r="B1492" s="325"/>
      <c r="J1492" s="4"/>
      <c r="K1492" s="173"/>
    </row>
    <row r="1493" spans="1:11" x14ac:dyDescent="0.2">
      <c r="A1493" s="140"/>
      <c r="B1493" s="325"/>
      <c r="J1493" s="4"/>
      <c r="K1493" s="173"/>
    </row>
    <row r="1494" spans="1:11" x14ac:dyDescent="0.2">
      <c r="A1494" s="140"/>
      <c r="B1494" s="325"/>
      <c r="J1494" s="4"/>
      <c r="K1494" s="173"/>
    </row>
    <row r="1495" spans="1:11" x14ac:dyDescent="0.2">
      <c r="A1495" s="140"/>
      <c r="B1495" s="325"/>
      <c r="J1495" s="4"/>
      <c r="K1495" s="173"/>
    </row>
    <row r="1496" spans="1:11" x14ac:dyDescent="0.2">
      <c r="A1496" s="140"/>
      <c r="B1496" s="325"/>
      <c r="J1496" s="4"/>
      <c r="K1496" s="173"/>
    </row>
    <row r="1497" spans="1:11" x14ac:dyDescent="0.2">
      <c r="A1497" s="140"/>
      <c r="B1497" s="325"/>
      <c r="J1497" s="4"/>
      <c r="K1497" s="173"/>
    </row>
    <row r="1498" spans="1:11" x14ac:dyDescent="0.2">
      <c r="A1498" s="140"/>
      <c r="B1498" s="325"/>
      <c r="J1498" s="4"/>
      <c r="K1498" s="173"/>
    </row>
    <row r="1499" spans="1:11" x14ac:dyDescent="0.2">
      <c r="A1499" s="140"/>
      <c r="B1499" s="325"/>
      <c r="J1499" s="4"/>
      <c r="K1499" s="173"/>
    </row>
    <row r="1500" spans="1:11" x14ac:dyDescent="0.2">
      <c r="A1500" s="140"/>
      <c r="B1500" s="325"/>
      <c r="J1500" s="4"/>
      <c r="K1500" s="173"/>
    </row>
    <row r="1501" spans="1:11" x14ac:dyDescent="0.2">
      <c r="A1501" s="140"/>
      <c r="B1501" s="325"/>
      <c r="J1501" s="4"/>
      <c r="K1501" s="173"/>
    </row>
    <row r="1502" spans="1:11" x14ac:dyDescent="0.2">
      <c r="A1502" s="140"/>
      <c r="B1502" s="325"/>
      <c r="J1502" s="4"/>
      <c r="K1502" s="173"/>
    </row>
    <row r="1503" spans="1:11" x14ac:dyDescent="0.2">
      <c r="A1503" s="140"/>
      <c r="B1503" s="325"/>
      <c r="J1503" s="4"/>
      <c r="K1503" s="173"/>
    </row>
    <row r="1504" spans="1:11" x14ac:dyDescent="0.2">
      <c r="A1504" s="140"/>
      <c r="B1504" s="325"/>
      <c r="J1504" s="4"/>
      <c r="K1504" s="173"/>
    </row>
    <row r="1505" spans="1:11" x14ac:dyDescent="0.2">
      <c r="A1505" s="140"/>
      <c r="B1505" s="325"/>
      <c r="J1505" s="4"/>
      <c r="K1505" s="173"/>
    </row>
    <row r="1506" spans="1:11" x14ac:dyDescent="0.2">
      <c r="A1506" s="140"/>
      <c r="B1506" s="325"/>
      <c r="J1506" s="4"/>
      <c r="K1506" s="173"/>
    </row>
    <row r="1507" spans="1:11" x14ac:dyDescent="0.2">
      <c r="A1507" s="140"/>
      <c r="B1507" s="325"/>
      <c r="J1507" s="4"/>
      <c r="K1507" s="173"/>
    </row>
    <row r="1508" spans="1:11" x14ac:dyDescent="0.2">
      <c r="A1508" s="140"/>
      <c r="B1508" s="325"/>
      <c r="J1508" s="4"/>
      <c r="K1508" s="173"/>
    </row>
    <row r="1509" spans="1:11" x14ac:dyDescent="0.2">
      <c r="A1509" s="140"/>
      <c r="B1509" s="325"/>
      <c r="J1509" s="4"/>
      <c r="K1509" s="173"/>
    </row>
    <row r="1510" spans="1:11" x14ac:dyDescent="0.2">
      <c r="A1510" s="140"/>
      <c r="B1510" s="325"/>
      <c r="J1510" s="4"/>
      <c r="K1510" s="173"/>
    </row>
    <row r="1511" spans="1:11" x14ac:dyDescent="0.2">
      <c r="A1511" s="140"/>
      <c r="B1511" s="325"/>
      <c r="J1511" s="4"/>
      <c r="K1511" s="173"/>
    </row>
    <row r="1512" spans="1:11" x14ac:dyDescent="0.2">
      <c r="A1512" s="140"/>
      <c r="B1512" s="325"/>
      <c r="J1512" s="4"/>
      <c r="K1512" s="173"/>
    </row>
    <row r="1513" spans="1:11" x14ac:dyDescent="0.2">
      <c r="A1513" s="140"/>
      <c r="B1513" s="325"/>
      <c r="J1513" s="4"/>
      <c r="K1513" s="173"/>
    </row>
    <row r="1514" spans="1:11" x14ac:dyDescent="0.2">
      <c r="A1514" s="140"/>
      <c r="B1514" s="325"/>
      <c r="J1514" s="4"/>
      <c r="K1514" s="173"/>
    </row>
    <row r="1515" spans="1:11" x14ac:dyDescent="0.2">
      <c r="A1515" s="140"/>
      <c r="B1515" s="325"/>
      <c r="J1515" s="4"/>
      <c r="K1515" s="173"/>
    </row>
    <row r="1516" spans="1:11" x14ac:dyDescent="0.2">
      <c r="A1516" s="140"/>
      <c r="B1516" s="325"/>
      <c r="J1516" s="4"/>
      <c r="K1516" s="173"/>
    </row>
    <row r="1517" spans="1:11" x14ac:dyDescent="0.2">
      <c r="A1517" s="140"/>
      <c r="B1517" s="325"/>
      <c r="J1517" s="4"/>
      <c r="K1517" s="173"/>
    </row>
    <row r="1518" spans="1:11" x14ac:dyDescent="0.2">
      <c r="A1518" s="140"/>
      <c r="B1518" s="325"/>
      <c r="J1518" s="4"/>
      <c r="K1518" s="173"/>
    </row>
    <row r="1519" spans="1:11" x14ac:dyDescent="0.2">
      <c r="A1519" s="140"/>
      <c r="B1519" s="325"/>
      <c r="J1519" s="4"/>
      <c r="K1519" s="173"/>
    </row>
    <row r="1520" spans="1:11" x14ac:dyDescent="0.2">
      <c r="A1520" s="140"/>
      <c r="B1520" s="325"/>
      <c r="J1520" s="4"/>
      <c r="K1520" s="173"/>
    </row>
    <row r="1521" spans="1:11" x14ac:dyDescent="0.2">
      <c r="A1521" s="140"/>
      <c r="B1521" s="325"/>
      <c r="J1521" s="4"/>
      <c r="K1521" s="173"/>
    </row>
    <row r="1522" spans="1:11" x14ac:dyDescent="0.2">
      <c r="A1522" s="140"/>
      <c r="B1522" s="325"/>
      <c r="J1522" s="4"/>
      <c r="K1522" s="173"/>
    </row>
    <row r="1523" spans="1:11" x14ac:dyDescent="0.2">
      <c r="A1523" s="140"/>
      <c r="B1523" s="325"/>
      <c r="J1523" s="4"/>
      <c r="K1523" s="173"/>
    </row>
    <row r="1524" spans="1:11" x14ac:dyDescent="0.2">
      <c r="A1524" s="140"/>
      <c r="B1524" s="325"/>
      <c r="J1524" s="4"/>
      <c r="K1524" s="173"/>
    </row>
    <row r="1525" spans="1:11" x14ac:dyDescent="0.2">
      <c r="A1525" s="140"/>
      <c r="B1525" s="325"/>
      <c r="J1525" s="4"/>
      <c r="K1525" s="173"/>
    </row>
    <row r="1526" spans="1:11" x14ac:dyDescent="0.2">
      <c r="A1526" s="140"/>
      <c r="B1526" s="325"/>
      <c r="J1526" s="4"/>
      <c r="K1526" s="173"/>
    </row>
    <row r="1527" spans="1:11" x14ac:dyDescent="0.2">
      <c r="A1527" s="140"/>
      <c r="B1527" s="325"/>
      <c r="J1527" s="4"/>
      <c r="K1527" s="173"/>
    </row>
    <row r="1528" spans="1:11" x14ac:dyDescent="0.2">
      <c r="A1528" s="140"/>
      <c r="B1528" s="325"/>
      <c r="J1528" s="4"/>
      <c r="K1528" s="173"/>
    </row>
    <row r="1529" spans="1:11" x14ac:dyDescent="0.2">
      <c r="A1529" s="140"/>
      <c r="B1529" s="325"/>
      <c r="J1529" s="4"/>
      <c r="K1529" s="173"/>
    </row>
    <row r="1530" spans="1:11" x14ac:dyDescent="0.2">
      <c r="A1530" s="140"/>
      <c r="B1530" s="325"/>
      <c r="J1530" s="4"/>
      <c r="K1530" s="173"/>
    </row>
    <row r="1531" spans="1:11" x14ac:dyDescent="0.2">
      <c r="A1531" s="140"/>
      <c r="B1531" s="325"/>
      <c r="J1531" s="4"/>
      <c r="K1531" s="173"/>
    </row>
    <row r="1532" spans="1:11" x14ac:dyDescent="0.2">
      <c r="A1532" s="140"/>
      <c r="B1532" s="325"/>
      <c r="J1532" s="4"/>
      <c r="K1532" s="173"/>
    </row>
    <row r="1533" spans="1:11" x14ac:dyDescent="0.2">
      <c r="A1533" s="140"/>
      <c r="B1533" s="325"/>
      <c r="J1533" s="4"/>
      <c r="K1533" s="173"/>
    </row>
    <row r="1534" spans="1:11" x14ac:dyDescent="0.2">
      <c r="A1534" s="140"/>
      <c r="B1534" s="325"/>
      <c r="J1534" s="4"/>
      <c r="K1534" s="173"/>
    </row>
    <row r="1535" spans="1:11" x14ac:dyDescent="0.2">
      <c r="A1535" s="140"/>
      <c r="B1535" s="325"/>
      <c r="J1535" s="4"/>
      <c r="K1535" s="173"/>
    </row>
    <row r="1536" spans="1:11" x14ac:dyDescent="0.2">
      <c r="A1536" s="140"/>
      <c r="B1536" s="325"/>
      <c r="J1536" s="4"/>
      <c r="K1536" s="173"/>
    </row>
    <row r="1537" spans="1:11" x14ac:dyDescent="0.2">
      <c r="A1537" s="140"/>
      <c r="B1537" s="325"/>
      <c r="J1537" s="4"/>
      <c r="K1537" s="173"/>
    </row>
    <row r="1538" spans="1:11" x14ac:dyDescent="0.2">
      <c r="A1538" s="140"/>
      <c r="B1538" s="325"/>
      <c r="J1538" s="4"/>
      <c r="K1538" s="173"/>
    </row>
    <row r="1539" spans="1:11" x14ac:dyDescent="0.2">
      <c r="A1539" s="140"/>
      <c r="B1539" s="325"/>
      <c r="J1539" s="4"/>
      <c r="K1539" s="173"/>
    </row>
    <row r="1540" spans="1:11" x14ac:dyDescent="0.2">
      <c r="A1540" s="140"/>
      <c r="B1540" s="325"/>
      <c r="J1540" s="4"/>
      <c r="K1540" s="173"/>
    </row>
    <row r="1541" spans="1:11" x14ac:dyDescent="0.2">
      <c r="A1541" s="140"/>
      <c r="B1541" s="325"/>
      <c r="J1541" s="4"/>
      <c r="K1541" s="173"/>
    </row>
    <row r="1542" spans="1:11" x14ac:dyDescent="0.2">
      <c r="A1542" s="140"/>
      <c r="B1542" s="325"/>
      <c r="J1542" s="4"/>
      <c r="K1542" s="173"/>
    </row>
    <row r="1543" spans="1:11" x14ac:dyDescent="0.2">
      <c r="A1543" s="140"/>
      <c r="B1543" s="325"/>
      <c r="J1543" s="4"/>
      <c r="K1543" s="173"/>
    </row>
    <row r="1544" spans="1:11" x14ac:dyDescent="0.2">
      <c r="A1544" s="140"/>
      <c r="B1544" s="325"/>
      <c r="J1544" s="4"/>
      <c r="K1544" s="173"/>
    </row>
    <row r="1545" spans="1:11" x14ac:dyDescent="0.2">
      <c r="A1545" s="140"/>
      <c r="B1545" s="325"/>
      <c r="J1545" s="4"/>
      <c r="K1545" s="173"/>
    </row>
    <row r="1546" spans="1:11" x14ac:dyDescent="0.2">
      <c r="A1546" s="140"/>
      <c r="B1546" s="325"/>
      <c r="J1546" s="4"/>
      <c r="K1546" s="173"/>
    </row>
    <row r="1547" spans="1:11" x14ac:dyDescent="0.2">
      <c r="A1547" s="140"/>
      <c r="B1547" s="325"/>
      <c r="J1547" s="4"/>
      <c r="K1547" s="173"/>
    </row>
    <row r="1548" spans="1:11" x14ac:dyDescent="0.2">
      <c r="A1548" s="140"/>
      <c r="B1548" s="325"/>
      <c r="J1548" s="4"/>
      <c r="K1548" s="173"/>
    </row>
    <row r="1549" spans="1:11" x14ac:dyDescent="0.2">
      <c r="A1549" s="140"/>
      <c r="B1549" s="325"/>
      <c r="J1549" s="4"/>
      <c r="K1549" s="173"/>
    </row>
    <row r="1550" spans="1:11" x14ac:dyDescent="0.2">
      <c r="A1550" s="140"/>
      <c r="B1550" s="325"/>
      <c r="J1550" s="4"/>
      <c r="K1550" s="173"/>
    </row>
    <row r="1551" spans="1:11" x14ac:dyDescent="0.2">
      <c r="A1551" s="140"/>
      <c r="B1551" s="325"/>
      <c r="J1551" s="4"/>
      <c r="K1551" s="173"/>
    </row>
    <row r="1552" spans="1:11" x14ac:dyDescent="0.2">
      <c r="A1552" s="140"/>
      <c r="B1552" s="325"/>
      <c r="J1552" s="4"/>
      <c r="K1552" s="173"/>
    </row>
    <row r="1553" spans="1:11" x14ac:dyDescent="0.2">
      <c r="A1553" s="140"/>
      <c r="B1553" s="325"/>
      <c r="J1553" s="4"/>
      <c r="K1553" s="173"/>
    </row>
    <row r="1554" spans="1:11" x14ac:dyDescent="0.2">
      <c r="A1554" s="140"/>
      <c r="B1554" s="325"/>
      <c r="J1554" s="4"/>
      <c r="K1554" s="173"/>
    </row>
    <row r="1555" spans="1:11" x14ac:dyDescent="0.2">
      <c r="A1555" s="140"/>
      <c r="B1555" s="325"/>
      <c r="J1555" s="4"/>
      <c r="K1555" s="173"/>
    </row>
    <row r="1556" spans="1:11" x14ac:dyDescent="0.2">
      <c r="A1556" s="140"/>
      <c r="B1556" s="325"/>
      <c r="J1556" s="4"/>
      <c r="K1556" s="173"/>
    </row>
    <row r="1557" spans="1:11" x14ac:dyDescent="0.2">
      <c r="A1557" s="140"/>
      <c r="B1557" s="325"/>
      <c r="J1557" s="4"/>
      <c r="K1557" s="173"/>
    </row>
    <row r="1558" spans="1:11" x14ac:dyDescent="0.2">
      <c r="A1558" s="140"/>
      <c r="B1558" s="325"/>
      <c r="J1558" s="4"/>
      <c r="K1558" s="173"/>
    </row>
    <row r="1559" spans="1:11" x14ac:dyDescent="0.2">
      <c r="A1559" s="140"/>
      <c r="B1559" s="325"/>
      <c r="J1559" s="4"/>
      <c r="K1559" s="173"/>
    </row>
    <row r="1560" spans="1:11" x14ac:dyDescent="0.2">
      <c r="A1560" s="140"/>
      <c r="B1560" s="325"/>
      <c r="J1560" s="4"/>
      <c r="K1560" s="173"/>
    </row>
    <row r="1561" spans="1:11" x14ac:dyDescent="0.2">
      <c r="A1561" s="140"/>
      <c r="B1561" s="325"/>
      <c r="J1561" s="4"/>
      <c r="K1561" s="173"/>
    </row>
    <row r="1562" spans="1:11" x14ac:dyDescent="0.2">
      <c r="A1562" s="140"/>
      <c r="B1562" s="325"/>
      <c r="J1562" s="4"/>
      <c r="K1562" s="173"/>
    </row>
    <row r="1563" spans="1:11" x14ac:dyDescent="0.2">
      <c r="A1563" s="140"/>
      <c r="B1563" s="325"/>
      <c r="J1563" s="4"/>
      <c r="K1563" s="173"/>
    </row>
    <row r="1564" spans="1:11" x14ac:dyDescent="0.2">
      <c r="A1564" s="140"/>
      <c r="B1564" s="325"/>
      <c r="J1564" s="4"/>
      <c r="K1564" s="173"/>
    </row>
    <row r="1565" spans="1:11" x14ac:dyDescent="0.2">
      <c r="A1565" s="140"/>
      <c r="B1565" s="325"/>
      <c r="J1565" s="4"/>
      <c r="K1565" s="173"/>
    </row>
    <row r="1566" spans="1:11" x14ac:dyDescent="0.2">
      <c r="A1566" s="140"/>
      <c r="B1566" s="325"/>
      <c r="J1566" s="4"/>
      <c r="K1566" s="173"/>
    </row>
    <row r="1567" spans="1:11" x14ac:dyDescent="0.2">
      <c r="A1567" s="140"/>
      <c r="B1567" s="325"/>
      <c r="J1567" s="4"/>
      <c r="K1567" s="173"/>
    </row>
    <row r="1568" spans="1:11" x14ac:dyDescent="0.2">
      <c r="A1568" s="140"/>
      <c r="B1568" s="325"/>
      <c r="J1568" s="4"/>
      <c r="K1568" s="173"/>
    </row>
    <row r="1569" spans="1:11" x14ac:dyDescent="0.2">
      <c r="A1569" s="140"/>
      <c r="B1569" s="325"/>
      <c r="J1569" s="4"/>
      <c r="K1569" s="173"/>
    </row>
    <row r="1570" spans="1:11" x14ac:dyDescent="0.2">
      <c r="A1570" s="140"/>
      <c r="B1570" s="325"/>
      <c r="J1570" s="4"/>
      <c r="K1570" s="173"/>
    </row>
    <row r="1571" spans="1:11" x14ac:dyDescent="0.2">
      <c r="A1571" s="140"/>
      <c r="B1571" s="325"/>
      <c r="J1571" s="4"/>
      <c r="K1571" s="173"/>
    </row>
    <row r="1572" spans="1:11" x14ac:dyDescent="0.2">
      <c r="A1572" s="140"/>
      <c r="B1572" s="325"/>
      <c r="J1572" s="4"/>
      <c r="K1572" s="173"/>
    </row>
    <row r="1573" spans="1:11" x14ac:dyDescent="0.2">
      <c r="A1573" s="140"/>
      <c r="B1573" s="325"/>
      <c r="J1573" s="4"/>
      <c r="K1573" s="173"/>
    </row>
    <row r="1574" spans="1:11" x14ac:dyDescent="0.2">
      <c r="A1574" s="140"/>
      <c r="B1574" s="325"/>
      <c r="J1574" s="4"/>
      <c r="K1574" s="173"/>
    </row>
    <row r="1575" spans="1:11" x14ac:dyDescent="0.2">
      <c r="A1575" s="140"/>
      <c r="B1575" s="325"/>
      <c r="J1575" s="4"/>
      <c r="K1575" s="173"/>
    </row>
    <row r="1576" spans="1:11" x14ac:dyDescent="0.2">
      <c r="A1576" s="140"/>
      <c r="B1576" s="325"/>
      <c r="J1576" s="4"/>
      <c r="K1576" s="173"/>
    </row>
    <row r="1577" spans="1:11" x14ac:dyDescent="0.2">
      <c r="A1577" s="140"/>
      <c r="B1577" s="325"/>
      <c r="J1577" s="4"/>
      <c r="K1577" s="173"/>
    </row>
    <row r="1578" spans="1:11" x14ac:dyDescent="0.2">
      <c r="A1578" s="140"/>
      <c r="B1578" s="325"/>
      <c r="J1578" s="4"/>
      <c r="K1578" s="173"/>
    </row>
    <row r="1579" spans="1:11" x14ac:dyDescent="0.2">
      <c r="A1579" s="140"/>
      <c r="B1579" s="325"/>
      <c r="J1579" s="4"/>
      <c r="K1579" s="173"/>
    </row>
    <row r="1580" spans="1:11" x14ac:dyDescent="0.2">
      <c r="A1580" s="140"/>
      <c r="B1580" s="325"/>
      <c r="J1580" s="4"/>
      <c r="K1580" s="173"/>
    </row>
    <row r="1581" spans="1:11" x14ac:dyDescent="0.2">
      <c r="A1581" s="140"/>
      <c r="B1581" s="325"/>
      <c r="J1581" s="4"/>
      <c r="K1581" s="173"/>
    </row>
    <row r="1582" spans="1:11" x14ac:dyDescent="0.2">
      <c r="A1582" s="140"/>
      <c r="B1582" s="325"/>
      <c r="J1582" s="4"/>
      <c r="K1582" s="173"/>
    </row>
    <row r="1583" spans="1:11" x14ac:dyDescent="0.2">
      <c r="A1583" s="140"/>
      <c r="B1583" s="325"/>
      <c r="J1583" s="4"/>
      <c r="K1583" s="173"/>
    </row>
    <row r="1584" spans="1:11" x14ac:dyDescent="0.2">
      <c r="A1584" s="140"/>
      <c r="B1584" s="325"/>
      <c r="J1584" s="4"/>
      <c r="K1584" s="173"/>
    </row>
    <row r="1585" spans="1:11" x14ac:dyDescent="0.2">
      <c r="A1585" s="140"/>
      <c r="B1585" s="325"/>
      <c r="J1585" s="4"/>
      <c r="K1585" s="173"/>
    </row>
    <row r="1586" spans="1:11" x14ac:dyDescent="0.2">
      <c r="A1586" s="140"/>
      <c r="B1586" s="325"/>
      <c r="J1586" s="4"/>
      <c r="K1586" s="173"/>
    </row>
    <row r="1587" spans="1:11" x14ac:dyDescent="0.2">
      <c r="A1587" s="140"/>
      <c r="B1587" s="325"/>
      <c r="J1587" s="4"/>
      <c r="K1587" s="173"/>
    </row>
    <row r="1588" spans="1:11" x14ac:dyDescent="0.2">
      <c r="A1588" s="140"/>
      <c r="B1588" s="325"/>
      <c r="J1588" s="4"/>
      <c r="K1588" s="173"/>
    </row>
    <row r="1589" spans="1:11" x14ac:dyDescent="0.2">
      <c r="A1589" s="140"/>
      <c r="B1589" s="325"/>
      <c r="J1589" s="4"/>
      <c r="K1589" s="173"/>
    </row>
    <row r="1590" spans="1:11" x14ac:dyDescent="0.2">
      <c r="A1590" s="140"/>
      <c r="B1590" s="325"/>
      <c r="J1590" s="4"/>
      <c r="K1590" s="173"/>
    </row>
    <row r="1591" spans="1:11" x14ac:dyDescent="0.2">
      <c r="A1591" s="140"/>
      <c r="B1591" s="325"/>
      <c r="J1591" s="4"/>
      <c r="K1591" s="173"/>
    </row>
    <row r="1592" spans="1:11" x14ac:dyDescent="0.2">
      <c r="A1592" s="140"/>
      <c r="B1592" s="325"/>
      <c r="J1592" s="4"/>
      <c r="K1592" s="173"/>
    </row>
    <row r="1593" spans="1:11" x14ac:dyDescent="0.2">
      <c r="A1593" s="140"/>
      <c r="B1593" s="325"/>
      <c r="J1593" s="4"/>
      <c r="K1593" s="173"/>
    </row>
    <row r="1594" spans="1:11" x14ac:dyDescent="0.2">
      <c r="A1594" s="140"/>
      <c r="B1594" s="325"/>
      <c r="J1594" s="4"/>
      <c r="K1594" s="173"/>
    </row>
    <row r="1595" spans="1:11" x14ac:dyDescent="0.2">
      <c r="A1595" s="140"/>
      <c r="B1595" s="325"/>
      <c r="J1595" s="4"/>
      <c r="K1595" s="173"/>
    </row>
    <row r="1596" spans="1:11" x14ac:dyDescent="0.2">
      <c r="A1596" s="140"/>
      <c r="B1596" s="325"/>
      <c r="J1596" s="4"/>
      <c r="K1596" s="173"/>
    </row>
    <row r="1597" spans="1:11" x14ac:dyDescent="0.2">
      <c r="A1597" s="140"/>
      <c r="B1597" s="325"/>
      <c r="J1597" s="4"/>
      <c r="K1597" s="173"/>
    </row>
    <row r="1598" spans="1:11" x14ac:dyDescent="0.2">
      <c r="A1598" s="140"/>
      <c r="B1598" s="325"/>
      <c r="J1598" s="4"/>
      <c r="K1598" s="173"/>
    </row>
    <row r="1599" spans="1:11" x14ac:dyDescent="0.2">
      <c r="A1599" s="140"/>
      <c r="B1599" s="325"/>
      <c r="J1599" s="4"/>
      <c r="K1599" s="173"/>
    </row>
    <row r="1600" spans="1:11" x14ac:dyDescent="0.2">
      <c r="A1600" s="140"/>
      <c r="B1600" s="325"/>
      <c r="J1600" s="4"/>
      <c r="K1600" s="173"/>
    </row>
    <row r="1601" spans="1:11" x14ac:dyDescent="0.2">
      <c r="A1601" s="140"/>
      <c r="B1601" s="325"/>
      <c r="J1601" s="4"/>
      <c r="K1601" s="173"/>
    </row>
    <row r="1602" spans="1:11" x14ac:dyDescent="0.2">
      <c r="A1602" s="140"/>
      <c r="B1602" s="325"/>
      <c r="J1602" s="4"/>
      <c r="K1602" s="173"/>
    </row>
    <row r="1603" spans="1:11" x14ac:dyDescent="0.2">
      <c r="A1603" s="140"/>
      <c r="B1603" s="325"/>
      <c r="J1603" s="4"/>
      <c r="K1603" s="173"/>
    </row>
    <row r="1604" spans="1:11" x14ac:dyDescent="0.2">
      <c r="A1604" s="140"/>
      <c r="B1604" s="325"/>
      <c r="J1604" s="4"/>
      <c r="K1604" s="173"/>
    </row>
    <row r="1605" spans="1:11" x14ac:dyDescent="0.2">
      <c r="A1605" s="140"/>
      <c r="B1605" s="325"/>
      <c r="J1605" s="4"/>
      <c r="K1605" s="173"/>
    </row>
    <row r="1606" spans="1:11" x14ac:dyDescent="0.2">
      <c r="A1606" s="140"/>
      <c r="B1606" s="325"/>
      <c r="J1606" s="4"/>
      <c r="K1606" s="173"/>
    </row>
    <row r="1607" spans="1:11" x14ac:dyDescent="0.2">
      <c r="A1607" s="140"/>
      <c r="B1607" s="325"/>
      <c r="J1607" s="4"/>
      <c r="K1607" s="173"/>
    </row>
    <row r="1608" spans="1:11" x14ac:dyDescent="0.2">
      <c r="A1608" s="140"/>
      <c r="B1608" s="325"/>
      <c r="J1608" s="4"/>
      <c r="K1608" s="173"/>
    </row>
    <row r="1609" spans="1:11" x14ac:dyDescent="0.2">
      <c r="A1609" s="140"/>
      <c r="B1609" s="325"/>
      <c r="J1609" s="4"/>
      <c r="K1609" s="173"/>
    </row>
    <row r="1610" spans="1:11" x14ac:dyDescent="0.2">
      <c r="A1610" s="140"/>
      <c r="B1610" s="325"/>
      <c r="J1610" s="4"/>
      <c r="K1610" s="173"/>
    </row>
    <row r="1611" spans="1:11" x14ac:dyDescent="0.2">
      <c r="A1611" s="140"/>
      <c r="B1611" s="325"/>
      <c r="J1611" s="4"/>
      <c r="K1611" s="173"/>
    </row>
    <row r="1612" spans="1:11" x14ac:dyDescent="0.2">
      <c r="A1612" s="140"/>
      <c r="B1612" s="325"/>
      <c r="J1612" s="4"/>
      <c r="K1612" s="173"/>
    </row>
    <row r="1613" spans="1:11" x14ac:dyDescent="0.2">
      <c r="A1613" s="140"/>
      <c r="B1613" s="325"/>
      <c r="J1613" s="4"/>
      <c r="K1613" s="173"/>
    </row>
    <row r="1614" spans="1:11" x14ac:dyDescent="0.2">
      <c r="A1614" s="140"/>
      <c r="B1614" s="325"/>
      <c r="J1614" s="4"/>
      <c r="K1614" s="173"/>
    </row>
    <row r="1615" spans="1:11" x14ac:dyDescent="0.2">
      <c r="A1615" s="140"/>
      <c r="B1615" s="325"/>
      <c r="J1615" s="4"/>
      <c r="K1615" s="173"/>
    </row>
    <row r="1616" spans="1:11" x14ac:dyDescent="0.2">
      <c r="A1616" s="140"/>
      <c r="B1616" s="325"/>
      <c r="J1616" s="4"/>
      <c r="K1616" s="173"/>
    </row>
    <row r="1617" spans="1:11" x14ac:dyDescent="0.2">
      <c r="A1617" s="140"/>
      <c r="B1617" s="325"/>
      <c r="J1617" s="4"/>
      <c r="K1617" s="173"/>
    </row>
    <row r="1618" spans="1:11" x14ac:dyDescent="0.2">
      <c r="A1618" s="140"/>
      <c r="B1618" s="325"/>
      <c r="J1618" s="4"/>
      <c r="K1618" s="173"/>
    </row>
    <row r="1619" spans="1:11" x14ac:dyDescent="0.2">
      <c r="A1619" s="140"/>
      <c r="B1619" s="325"/>
      <c r="J1619" s="4"/>
      <c r="K1619" s="173"/>
    </row>
    <row r="1620" spans="1:11" x14ac:dyDescent="0.2">
      <c r="A1620" s="140"/>
      <c r="B1620" s="325"/>
      <c r="J1620" s="4"/>
      <c r="K1620" s="173"/>
    </row>
    <row r="1621" spans="1:11" x14ac:dyDescent="0.2">
      <c r="A1621" s="140"/>
      <c r="B1621" s="325"/>
      <c r="J1621" s="4"/>
      <c r="K1621" s="173"/>
    </row>
    <row r="1622" spans="1:11" x14ac:dyDescent="0.2">
      <c r="A1622" s="140"/>
      <c r="B1622" s="325"/>
      <c r="J1622" s="4"/>
      <c r="K1622" s="173"/>
    </row>
    <row r="1623" spans="1:11" x14ac:dyDescent="0.2">
      <c r="A1623" s="140"/>
      <c r="B1623" s="325"/>
      <c r="J1623" s="4"/>
      <c r="K1623" s="173"/>
    </row>
    <row r="1624" spans="1:11" x14ac:dyDescent="0.2">
      <c r="A1624" s="140"/>
      <c r="B1624" s="325"/>
      <c r="J1624" s="4"/>
      <c r="K1624" s="173"/>
    </row>
    <row r="1625" spans="1:11" x14ac:dyDescent="0.2">
      <c r="A1625" s="140"/>
      <c r="B1625" s="325"/>
      <c r="J1625" s="4"/>
      <c r="K1625" s="173"/>
    </row>
    <row r="1626" spans="1:11" x14ac:dyDescent="0.2">
      <c r="A1626" s="140"/>
      <c r="B1626" s="325"/>
      <c r="J1626" s="4"/>
      <c r="K1626" s="173"/>
    </row>
    <row r="1627" spans="1:11" x14ac:dyDescent="0.2">
      <c r="A1627" s="140"/>
      <c r="B1627" s="325"/>
      <c r="J1627" s="4"/>
      <c r="K1627" s="173"/>
    </row>
    <row r="1628" spans="1:11" x14ac:dyDescent="0.2">
      <c r="A1628" s="140"/>
      <c r="B1628" s="325"/>
      <c r="J1628" s="4"/>
      <c r="K1628" s="173"/>
    </row>
    <row r="1629" spans="1:11" x14ac:dyDescent="0.2">
      <c r="A1629" s="140"/>
      <c r="B1629" s="325"/>
      <c r="J1629" s="4"/>
      <c r="K1629" s="173"/>
    </row>
    <row r="1630" spans="1:11" x14ac:dyDescent="0.2">
      <c r="A1630" s="140"/>
      <c r="B1630" s="325"/>
      <c r="J1630" s="4"/>
      <c r="K1630" s="173"/>
    </row>
    <row r="1631" spans="1:11" x14ac:dyDescent="0.2">
      <c r="A1631" s="140"/>
      <c r="B1631" s="325"/>
      <c r="J1631" s="4"/>
      <c r="K1631" s="173"/>
    </row>
    <row r="1632" spans="1:11" x14ac:dyDescent="0.2">
      <c r="A1632" s="140"/>
      <c r="B1632" s="325"/>
      <c r="J1632" s="4"/>
      <c r="K1632" s="173"/>
    </row>
    <row r="1633" spans="1:11" x14ac:dyDescent="0.2">
      <c r="A1633" s="140"/>
      <c r="B1633" s="325"/>
      <c r="J1633" s="4"/>
      <c r="K1633" s="173"/>
    </row>
    <row r="1634" spans="1:11" x14ac:dyDescent="0.2">
      <c r="A1634" s="140"/>
      <c r="B1634" s="325"/>
      <c r="J1634" s="4"/>
      <c r="K1634" s="173"/>
    </row>
    <row r="1635" spans="1:11" x14ac:dyDescent="0.2">
      <c r="A1635" s="140"/>
      <c r="B1635" s="325"/>
      <c r="J1635" s="4"/>
      <c r="K1635" s="173"/>
    </row>
    <row r="1636" spans="1:11" x14ac:dyDescent="0.2">
      <c r="A1636" s="140"/>
      <c r="B1636" s="325"/>
      <c r="J1636" s="4"/>
      <c r="K1636" s="173"/>
    </row>
    <row r="1637" spans="1:11" x14ac:dyDescent="0.2">
      <c r="A1637" s="140"/>
      <c r="B1637" s="325"/>
      <c r="J1637" s="4"/>
      <c r="K1637" s="173"/>
    </row>
    <row r="1638" spans="1:11" x14ac:dyDescent="0.2">
      <c r="A1638" s="140"/>
      <c r="B1638" s="325"/>
      <c r="J1638" s="4"/>
      <c r="K1638" s="173"/>
    </row>
    <row r="1639" spans="1:11" x14ac:dyDescent="0.2">
      <c r="A1639" s="140"/>
      <c r="B1639" s="325"/>
      <c r="J1639" s="4"/>
      <c r="K1639" s="173"/>
    </row>
    <row r="1640" spans="1:11" x14ac:dyDescent="0.2">
      <c r="A1640" s="140"/>
      <c r="B1640" s="325"/>
      <c r="J1640" s="4"/>
      <c r="K1640" s="173"/>
    </row>
    <row r="1641" spans="1:11" x14ac:dyDescent="0.2">
      <c r="A1641" s="140"/>
      <c r="B1641" s="325"/>
      <c r="J1641" s="4"/>
      <c r="K1641" s="173"/>
    </row>
    <row r="1642" spans="1:11" x14ac:dyDescent="0.2">
      <c r="A1642" s="140"/>
      <c r="B1642" s="325"/>
      <c r="J1642" s="4"/>
      <c r="K1642" s="173"/>
    </row>
    <row r="1643" spans="1:11" x14ac:dyDescent="0.2">
      <c r="A1643" s="140"/>
      <c r="B1643" s="325"/>
      <c r="J1643" s="4"/>
      <c r="K1643" s="173"/>
    </row>
    <row r="1644" spans="1:11" x14ac:dyDescent="0.2">
      <c r="A1644" s="140"/>
      <c r="B1644" s="325"/>
      <c r="J1644" s="4"/>
      <c r="K1644" s="173"/>
    </row>
    <row r="1645" spans="1:11" x14ac:dyDescent="0.2">
      <c r="A1645" s="140"/>
      <c r="B1645" s="325"/>
      <c r="J1645" s="4"/>
      <c r="K1645" s="173"/>
    </row>
    <row r="1646" spans="1:11" x14ac:dyDescent="0.2">
      <c r="A1646" s="140"/>
      <c r="B1646" s="325"/>
      <c r="J1646" s="4"/>
      <c r="K1646" s="173"/>
    </row>
    <row r="1647" spans="1:11" x14ac:dyDescent="0.2">
      <c r="A1647" s="140"/>
      <c r="B1647" s="325"/>
      <c r="J1647" s="4"/>
      <c r="K1647" s="173"/>
    </row>
    <row r="1648" spans="1:11" x14ac:dyDescent="0.2">
      <c r="A1648" s="140"/>
      <c r="B1648" s="325"/>
      <c r="J1648" s="4"/>
      <c r="K1648" s="173"/>
    </row>
    <row r="1649" spans="1:11" x14ac:dyDescent="0.2">
      <c r="A1649" s="140"/>
      <c r="B1649" s="325"/>
      <c r="J1649" s="4"/>
      <c r="K1649" s="173"/>
    </row>
    <row r="1650" spans="1:11" x14ac:dyDescent="0.2">
      <c r="A1650" s="140"/>
      <c r="B1650" s="325"/>
      <c r="J1650" s="4"/>
      <c r="K1650" s="173"/>
    </row>
    <row r="1651" spans="1:11" x14ac:dyDescent="0.2">
      <c r="A1651" s="140"/>
      <c r="B1651" s="325"/>
      <c r="J1651" s="4"/>
      <c r="K1651" s="173"/>
    </row>
    <row r="1652" spans="1:11" x14ac:dyDescent="0.2">
      <c r="A1652" s="140"/>
      <c r="B1652" s="325"/>
      <c r="J1652" s="4"/>
      <c r="K1652" s="173"/>
    </row>
    <row r="1653" spans="1:11" x14ac:dyDescent="0.2">
      <c r="A1653" s="140"/>
      <c r="B1653" s="325"/>
      <c r="J1653" s="4"/>
      <c r="K1653" s="173"/>
    </row>
    <row r="1654" spans="1:11" x14ac:dyDescent="0.2">
      <c r="A1654" s="140"/>
      <c r="B1654" s="325"/>
      <c r="J1654" s="4"/>
      <c r="K1654" s="173"/>
    </row>
    <row r="1655" spans="1:11" x14ac:dyDescent="0.2">
      <c r="A1655" s="140"/>
      <c r="B1655" s="325"/>
      <c r="J1655" s="4"/>
      <c r="K1655" s="173"/>
    </row>
    <row r="1656" spans="1:11" x14ac:dyDescent="0.2">
      <c r="A1656" s="140"/>
      <c r="B1656" s="325"/>
      <c r="J1656" s="4"/>
      <c r="K1656" s="173"/>
    </row>
    <row r="1657" spans="1:11" x14ac:dyDescent="0.2">
      <c r="A1657" s="140"/>
      <c r="B1657" s="325"/>
      <c r="J1657" s="4"/>
      <c r="K1657" s="173"/>
    </row>
    <row r="1658" spans="1:11" x14ac:dyDescent="0.2">
      <c r="A1658" s="140"/>
      <c r="B1658" s="325"/>
      <c r="J1658" s="4"/>
      <c r="K1658" s="173"/>
    </row>
    <row r="1659" spans="1:11" x14ac:dyDescent="0.2">
      <c r="A1659" s="140"/>
      <c r="B1659" s="325"/>
      <c r="J1659" s="4"/>
      <c r="K1659" s="173"/>
    </row>
    <row r="1660" spans="1:11" x14ac:dyDescent="0.2">
      <c r="A1660" s="140"/>
      <c r="B1660" s="325"/>
      <c r="J1660" s="4"/>
      <c r="K1660" s="173"/>
    </row>
    <row r="1661" spans="1:11" x14ac:dyDescent="0.2">
      <c r="A1661" s="140"/>
      <c r="B1661" s="325"/>
      <c r="J1661" s="4"/>
      <c r="K1661" s="173"/>
    </row>
    <row r="1662" spans="1:11" x14ac:dyDescent="0.2">
      <c r="A1662" s="140"/>
      <c r="B1662" s="325"/>
      <c r="J1662" s="4"/>
      <c r="K1662" s="173"/>
    </row>
    <row r="1663" spans="1:11" x14ac:dyDescent="0.2">
      <c r="A1663" s="140"/>
      <c r="B1663" s="325"/>
      <c r="J1663" s="4"/>
      <c r="K1663" s="173"/>
    </row>
    <row r="1664" spans="1:11" x14ac:dyDescent="0.2">
      <c r="A1664" s="140"/>
      <c r="B1664" s="325"/>
      <c r="J1664" s="4"/>
      <c r="K1664" s="173"/>
    </row>
    <row r="1665" spans="1:11" x14ac:dyDescent="0.2">
      <c r="A1665" s="140"/>
      <c r="B1665" s="325"/>
      <c r="J1665" s="4"/>
      <c r="K1665" s="173"/>
    </row>
    <row r="1666" spans="1:11" x14ac:dyDescent="0.2">
      <c r="A1666" s="140"/>
      <c r="B1666" s="325"/>
      <c r="J1666" s="4"/>
      <c r="K1666" s="173"/>
    </row>
    <row r="1667" spans="1:11" x14ac:dyDescent="0.2">
      <c r="A1667" s="140"/>
      <c r="B1667" s="325"/>
      <c r="J1667" s="4"/>
      <c r="K1667" s="173"/>
    </row>
    <row r="1668" spans="1:11" x14ac:dyDescent="0.2">
      <c r="A1668" s="140"/>
      <c r="B1668" s="325"/>
      <c r="J1668" s="4"/>
      <c r="K1668" s="173"/>
    </row>
    <row r="1669" spans="1:11" x14ac:dyDescent="0.2">
      <c r="A1669" s="140"/>
      <c r="B1669" s="325"/>
      <c r="J1669" s="4"/>
      <c r="K1669" s="173"/>
    </row>
    <row r="1670" spans="1:11" x14ac:dyDescent="0.2">
      <c r="A1670" s="140"/>
      <c r="B1670" s="325"/>
      <c r="J1670" s="4"/>
      <c r="K1670" s="173"/>
    </row>
    <row r="1671" spans="1:11" x14ac:dyDescent="0.2">
      <c r="A1671" s="140"/>
      <c r="B1671" s="325"/>
      <c r="J1671" s="4"/>
      <c r="K1671" s="173"/>
    </row>
    <row r="1672" spans="1:11" x14ac:dyDescent="0.2">
      <c r="A1672" s="140"/>
      <c r="B1672" s="325"/>
      <c r="J1672" s="4"/>
      <c r="K1672" s="173"/>
    </row>
    <row r="1673" spans="1:11" x14ac:dyDescent="0.2">
      <c r="A1673" s="140"/>
      <c r="B1673" s="325"/>
      <c r="J1673" s="4"/>
      <c r="K1673" s="173"/>
    </row>
    <row r="1674" spans="1:11" x14ac:dyDescent="0.2">
      <c r="A1674" s="140"/>
      <c r="B1674" s="325"/>
      <c r="J1674" s="4"/>
      <c r="K1674" s="173"/>
    </row>
    <row r="1675" spans="1:11" x14ac:dyDescent="0.2">
      <c r="A1675" s="140"/>
      <c r="B1675" s="325"/>
      <c r="J1675" s="4"/>
      <c r="K1675" s="173"/>
    </row>
    <row r="1676" spans="1:11" x14ac:dyDescent="0.2">
      <c r="A1676" s="140"/>
      <c r="B1676" s="325"/>
      <c r="J1676" s="4"/>
      <c r="K1676" s="173"/>
    </row>
    <row r="1677" spans="1:11" x14ac:dyDescent="0.2">
      <c r="A1677" s="140"/>
      <c r="B1677" s="325"/>
      <c r="J1677" s="4"/>
      <c r="K1677" s="173"/>
    </row>
    <row r="1678" spans="1:11" x14ac:dyDescent="0.2">
      <c r="A1678" s="140"/>
      <c r="B1678" s="325"/>
      <c r="J1678" s="4"/>
      <c r="K1678" s="173"/>
    </row>
    <row r="1679" spans="1:11" x14ac:dyDescent="0.2">
      <c r="A1679" s="140"/>
      <c r="B1679" s="325"/>
      <c r="J1679" s="4"/>
      <c r="K1679" s="173"/>
    </row>
    <row r="1680" spans="1:11" x14ac:dyDescent="0.2">
      <c r="A1680" s="140"/>
      <c r="B1680" s="325"/>
      <c r="J1680" s="4"/>
      <c r="K1680" s="173"/>
    </row>
    <row r="1681" spans="1:11" x14ac:dyDescent="0.2">
      <c r="A1681" s="140"/>
      <c r="B1681" s="325"/>
      <c r="J1681" s="4"/>
      <c r="K1681" s="173"/>
    </row>
    <row r="1682" spans="1:11" x14ac:dyDescent="0.2">
      <c r="A1682" s="140"/>
      <c r="B1682" s="325"/>
      <c r="J1682" s="4"/>
      <c r="K1682" s="173"/>
    </row>
    <row r="1683" spans="1:11" x14ac:dyDescent="0.2">
      <c r="A1683" s="140"/>
      <c r="B1683" s="325"/>
      <c r="J1683" s="4"/>
      <c r="K1683" s="173"/>
    </row>
    <row r="1684" spans="1:11" x14ac:dyDescent="0.2">
      <c r="A1684" s="140"/>
      <c r="B1684" s="325"/>
      <c r="J1684" s="4"/>
      <c r="K1684" s="173"/>
    </row>
    <row r="1685" spans="1:11" x14ac:dyDescent="0.2">
      <c r="A1685" s="140"/>
      <c r="B1685" s="325"/>
      <c r="J1685" s="4"/>
      <c r="K1685" s="173"/>
    </row>
    <row r="1686" spans="1:11" x14ac:dyDescent="0.2">
      <c r="A1686" s="140"/>
      <c r="B1686" s="325"/>
      <c r="J1686" s="4"/>
      <c r="K1686" s="173"/>
    </row>
    <row r="1687" spans="1:11" x14ac:dyDescent="0.2">
      <c r="A1687" s="140"/>
      <c r="B1687" s="325"/>
      <c r="J1687" s="4"/>
      <c r="K1687" s="173"/>
    </row>
    <row r="1688" spans="1:11" x14ac:dyDescent="0.2">
      <c r="A1688" s="140"/>
      <c r="B1688" s="325"/>
      <c r="J1688" s="4"/>
      <c r="K1688" s="173"/>
    </row>
    <row r="1689" spans="1:11" x14ac:dyDescent="0.2">
      <c r="A1689" s="140"/>
      <c r="B1689" s="325"/>
      <c r="J1689" s="4"/>
      <c r="K1689" s="173"/>
    </row>
    <row r="1690" spans="1:11" x14ac:dyDescent="0.2">
      <c r="A1690" s="140"/>
      <c r="B1690" s="325"/>
      <c r="J1690" s="4"/>
      <c r="K1690" s="173"/>
    </row>
    <row r="1691" spans="1:11" x14ac:dyDescent="0.2">
      <c r="A1691" s="140"/>
      <c r="B1691" s="325"/>
      <c r="J1691" s="4"/>
      <c r="K1691" s="173"/>
    </row>
    <row r="1692" spans="1:11" x14ac:dyDescent="0.2">
      <c r="A1692" s="140"/>
      <c r="B1692" s="325"/>
      <c r="J1692" s="4"/>
      <c r="K1692" s="173"/>
    </row>
    <row r="1693" spans="1:11" x14ac:dyDescent="0.2">
      <c r="A1693" s="140"/>
      <c r="B1693" s="325"/>
      <c r="J1693" s="4"/>
      <c r="K1693" s="173"/>
    </row>
    <row r="1694" spans="1:11" x14ac:dyDescent="0.2">
      <c r="A1694" s="140"/>
      <c r="B1694" s="325"/>
      <c r="J1694" s="4"/>
      <c r="K1694" s="173"/>
    </row>
    <row r="1695" spans="1:11" x14ac:dyDescent="0.2">
      <c r="A1695" s="140"/>
      <c r="B1695" s="325"/>
      <c r="J1695" s="4"/>
      <c r="K1695" s="173"/>
    </row>
    <row r="1696" spans="1:11" x14ac:dyDescent="0.2">
      <c r="A1696" s="140"/>
      <c r="B1696" s="325"/>
      <c r="J1696" s="4"/>
      <c r="K1696" s="173"/>
    </row>
    <row r="1697" spans="1:11" x14ac:dyDescent="0.2">
      <c r="A1697" s="140"/>
      <c r="B1697" s="325"/>
      <c r="J1697" s="4"/>
      <c r="K1697" s="173"/>
    </row>
    <row r="1698" spans="1:11" x14ac:dyDescent="0.2">
      <c r="A1698" s="140"/>
      <c r="B1698" s="325"/>
      <c r="J1698" s="4"/>
      <c r="K1698" s="173"/>
    </row>
    <row r="1699" spans="1:11" x14ac:dyDescent="0.2">
      <c r="A1699" s="140"/>
      <c r="B1699" s="325"/>
      <c r="J1699" s="4"/>
      <c r="K1699" s="173"/>
    </row>
    <row r="1700" spans="1:11" x14ac:dyDescent="0.2">
      <c r="A1700" s="140"/>
      <c r="B1700" s="325"/>
      <c r="J1700" s="4"/>
      <c r="K1700" s="173"/>
    </row>
    <row r="1701" spans="1:11" x14ac:dyDescent="0.2">
      <c r="A1701" s="140"/>
      <c r="B1701" s="325"/>
      <c r="J1701" s="4"/>
      <c r="K1701" s="173"/>
    </row>
    <row r="1702" spans="1:11" x14ac:dyDescent="0.2">
      <c r="A1702" s="140"/>
      <c r="B1702" s="325"/>
      <c r="J1702" s="4"/>
      <c r="K1702" s="173"/>
    </row>
    <row r="1703" spans="1:11" x14ac:dyDescent="0.2">
      <c r="A1703" s="140"/>
      <c r="B1703" s="325"/>
      <c r="J1703" s="4"/>
      <c r="K1703" s="173"/>
    </row>
    <row r="1704" spans="1:11" x14ac:dyDescent="0.2">
      <c r="A1704" s="140"/>
      <c r="B1704" s="325"/>
      <c r="J1704" s="4"/>
      <c r="K1704" s="173"/>
    </row>
    <row r="1705" spans="1:11" x14ac:dyDescent="0.2">
      <c r="A1705" s="140"/>
      <c r="B1705" s="325"/>
      <c r="J1705" s="4"/>
      <c r="K1705" s="173"/>
    </row>
    <row r="1706" spans="1:11" x14ac:dyDescent="0.2">
      <c r="A1706" s="140"/>
      <c r="B1706" s="325"/>
      <c r="J1706" s="4"/>
      <c r="K1706" s="173"/>
    </row>
    <row r="1707" spans="1:11" x14ac:dyDescent="0.2">
      <c r="A1707" s="140"/>
      <c r="B1707" s="325"/>
      <c r="J1707" s="4"/>
      <c r="K1707" s="173"/>
    </row>
    <row r="1708" spans="1:11" x14ac:dyDescent="0.2">
      <c r="A1708" s="140"/>
      <c r="B1708" s="325"/>
      <c r="J1708" s="4"/>
      <c r="K1708" s="173"/>
    </row>
    <row r="1709" spans="1:11" x14ac:dyDescent="0.2">
      <c r="A1709" s="140"/>
      <c r="B1709" s="325"/>
      <c r="J1709" s="4"/>
      <c r="K1709" s="173"/>
    </row>
    <row r="1710" spans="1:11" x14ac:dyDescent="0.2">
      <c r="A1710" s="140"/>
      <c r="B1710" s="325"/>
      <c r="J1710" s="4"/>
      <c r="K1710" s="173"/>
    </row>
    <row r="1711" spans="1:11" x14ac:dyDescent="0.2">
      <c r="A1711" s="140"/>
      <c r="B1711" s="325"/>
      <c r="J1711" s="4"/>
      <c r="K1711" s="173"/>
    </row>
    <row r="1712" spans="1:11" x14ac:dyDescent="0.2">
      <c r="A1712" s="140"/>
      <c r="B1712" s="325"/>
      <c r="J1712" s="4"/>
      <c r="K1712" s="173"/>
    </row>
    <row r="1713" spans="1:11" x14ac:dyDescent="0.2">
      <c r="A1713" s="140"/>
      <c r="B1713" s="325"/>
      <c r="J1713" s="4"/>
      <c r="K1713" s="173"/>
    </row>
    <row r="1714" spans="1:11" x14ac:dyDescent="0.2">
      <c r="A1714" s="140"/>
      <c r="B1714" s="325"/>
      <c r="J1714" s="4"/>
      <c r="K1714" s="173"/>
    </row>
    <row r="1715" spans="1:11" x14ac:dyDescent="0.2">
      <c r="A1715" s="140"/>
      <c r="B1715" s="325"/>
      <c r="J1715" s="4"/>
      <c r="K1715" s="173"/>
    </row>
    <row r="1716" spans="1:11" x14ac:dyDescent="0.2">
      <c r="A1716" s="140"/>
      <c r="B1716" s="325"/>
      <c r="J1716" s="4"/>
      <c r="K1716" s="173"/>
    </row>
    <row r="1717" spans="1:11" x14ac:dyDescent="0.2">
      <c r="A1717" s="140"/>
      <c r="B1717" s="325"/>
      <c r="J1717" s="4"/>
      <c r="K1717" s="173"/>
    </row>
    <row r="1718" spans="1:11" x14ac:dyDescent="0.2">
      <c r="A1718" s="140"/>
      <c r="B1718" s="325"/>
      <c r="J1718" s="4"/>
      <c r="K1718" s="173"/>
    </row>
    <row r="1719" spans="1:11" x14ac:dyDescent="0.2">
      <c r="A1719" s="140"/>
      <c r="B1719" s="325"/>
      <c r="J1719" s="4"/>
      <c r="K1719" s="173"/>
    </row>
    <row r="1720" spans="1:11" x14ac:dyDescent="0.2">
      <c r="A1720" s="140"/>
      <c r="B1720" s="325"/>
      <c r="J1720" s="4"/>
      <c r="K1720" s="173"/>
    </row>
    <row r="1721" spans="1:11" x14ac:dyDescent="0.2">
      <c r="A1721" s="140"/>
      <c r="B1721" s="325"/>
      <c r="J1721" s="4"/>
      <c r="K1721" s="173"/>
    </row>
    <row r="1722" spans="1:11" x14ac:dyDescent="0.2">
      <c r="A1722" s="140"/>
      <c r="B1722" s="325"/>
      <c r="J1722" s="4"/>
      <c r="K1722" s="173"/>
    </row>
    <row r="1723" spans="1:11" x14ac:dyDescent="0.2">
      <c r="A1723" s="140"/>
      <c r="B1723" s="325"/>
      <c r="J1723" s="4"/>
      <c r="K1723" s="173"/>
    </row>
    <row r="1724" spans="1:11" x14ac:dyDescent="0.2">
      <c r="A1724" s="140"/>
      <c r="B1724" s="325"/>
      <c r="J1724" s="4"/>
      <c r="K1724" s="173"/>
    </row>
    <row r="1725" spans="1:11" x14ac:dyDescent="0.2">
      <c r="A1725" s="140"/>
      <c r="B1725" s="325"/>
      <c r="J1725" s="4"/>
      <c r="K1725" s="173"/>
    </row>
    <row r="1726" spans="1:11" x14ac:dyDescent="0.2">
      <c r="A1726" s="140"/>
      <c r="B1726" s="325"/>
      <c r="J1726" s="4"/>
      <c r="K1726" s="173"/>
    </row>
    <row r="1727" spans="1:11" x14ac:dyDescent="0.2">
      <c r="A1727" s="140"/>
      <c r="B1727" s="325"/>
      <c r="J1727" s="4"/>
      <c r="K1727" s="173"/>
    </row>
    <row r="1728" spans="1:11" x14ac:dyDescent="0.2">
      <c r="A1728" s="140"/>
      <c r="B1728" s="325"/>
      <c r="J1728" s="4"/>
      <c r="K1728" s="173"/>
    </row>
    <row r="1729" spans="1:11" x14ac:dyDescent="0.2">
      <c r="A1729" s="140"/>
      <c r="B1729" s="325"/>
      <c r="J1729" s="4"/>
      <c r="K1729" s="173"/>
    </row>
    <row r="1730" spans="1:11" x14ac:dyDescent="0.2">
      <c r="A1730" s="140"/>
      <c r="B1730" s="325"/>
      <c r="J1730" s="4"/>
      <c r="K1730" s="173"/>
    </row>
    <row r="1731" spans="1:11" x14ac:dyDescent="0.2">
      <c r="A1731" s="140"/>
      <c r="B1731" s="325"/>
      <c r="J1731" s="4"/>
      <c r="K1731" s="173"/>
    </row>
    <row r="1732" spans="1:11" x14ac:dyDescent="0.2">
      <c r="A1732" s="140"/>
      <c r="B1732" s="325"/>
      <c r="J1732" s="4"/>
      <c r="K1732" s="173"/>
    </row>
    <row r="1733" spans="1:11" x14ac:dyDescent="0.2">
      <c r="A1733" s="140"/>
      <c r="B1733" s="325"/>
      <c r="J1733" s="4"/>
      <c r="K1733" s="173"/>
    </row>
    <row r="1734" spans="1:11" x14ac:dyDescent="0.2">
      <c r="A1734" s="140"/>
      <c r="B1734" s="325"/>
      <c r="J1734" s="4"/>
      <c r="K1734" s="173"/>
    </row>
    <row r="1735" spans="1:11" x14ac:dyDescent="0.2">
      <c r="A1735" s="140"/>
      <c r="B1735" s="325"/>
      <c r="J1735" s="4"/>
      <c r="K1735" s="173"/>
    </row>
    <row r="1736" spans="1:11" x14ac:dyDescent="0.2">
      <c r="A1736" s="140"/>
      <c r="B1736" s="325"/>
      <c r="J1736" s="4"/>
      <c r="K1736" s="173"/>
    </row>
    <row r="1737" spans="1:11" x14ac:dyDescent="0.2">
      <c r="A1737" s="140"/>
      <c r="B1737" s="325"/>
      <c r="J1737" s="4"/>
      <c r="K1737" s="173"/>
    </row>
    <row r="1738" spans="1:11" x14ac:dyDescent="0.2">
      <c r="A1738" s="140"/>
      <c r="B1738" s="325"/>
      <c r="J1738" s="4"/>
      <c r="K1738" s="173"/>
    </row>
    <row r="1739" spans="1:11" x14ac:dyDescent="0.2">
      <c r="A1739" s="140"/>
      <c r="B1739" s="325"/>
      <c r="J1739" s="4"/>
      <c r="K1739" s="173"/>
    </row>
    <row r="1740" spans="1:11" x14ac:dyDescent="0.2">
      <c r="A1740" s="140"/>
      <c r="B1740" s="325"/>
      <c r="J1740" s="4"/>
      <c r="K1740" s="173"/>
    </row>
    <row r="1741" spans="1:11" x14ac:dyDescent="0.2">
      <c r="A1741" s="140"/>
      <c r="B1741" s="325"/>
      <c r="J1741" s="4"/>
      <c r="K1741" s="173"/>
    </row>
    <row r="1742" spans="1:11" x14ac:dyDescent="0.2">
      <c r="A1742" s="140"/>
      <c r="B1742" s="325"/>
      <c r="J1742" s="4"/>
      <c r="K1742" s="173"/>
    </row>
    <row r="1743" spans="1:11" x14ac:dyDescent="0.2">
      <c r="A1743" s="140"/>
      <c r="B1743" s="325"/>
      <c r="J1743" s="4"/>
      <c r="K1743" s="173"/>
    </row>
    <row r="1744" spans="1:11" x14ac:dyDescent="0.2">
      <c r="A1744" s="140"/>
      <c r="B1744" s="325"/>
      <c r="J1744" s="4"/>
      <c r="K1744" s="173"/>
    </row>
    <row r="1745" spans="1:11" x14ac:dyDescent="0.2">
      <c r="A1745" s="140"/>
      <c r="B1745" s="325"/>
      <c r="J1745" s="4"/>
      <c r="K1745" s="173"/>
    </row>
    <row r="1746" spans="1:11" x14ac:dyDescent="0.2">
      <c r="A1746" s="140"/>
      <c r="B1746" s="325"/>
      <c r="J1746" s="4"/>
      <c r="K1746" s="173"/>
    </row>
    <row r="1747" spans="1:11" x14ac:dyDescent="0.2">
      <c r="A1747" s="140"/>
      <c r="B1747" s="325"/>
      <c r="J1747" s="4"/>
      <c r="K1747" s="173"/>
    </row>
    <row r="1748" spans="1:11" x14ac:dyDescent="0.2">
      <c r="A1748" s="140"/>
      <c r="B1748" s="325"/>
      <c r="J1748" s="4"/>
      <c r="K1748" s="173"/>
    </row>
    <row r="1749" spans="1:11" x14ac:dyDescent="0.2">
      <c r="A1749" s="140"/>
      <c r="B1749" s="325"/>
      <c r="J1749" s="4"/>
      <c r="K1749" s="173"/>
    </row>
    <row r="1750" spans="1:11" x14ac:dyDescent="0.2">
      <c r="A1750" s="140"/>
      <c r="B1750" s="325"/>
      <c r="J1750" s="4"/>
      <c r="K1750" s="173"/>
    </row>
    <row r="1751" spans="1:11" x14ac:dyDescent="0.2">
      <c r="A1751" s="140"/>
      <c r="B1751" s="325"/>
      <c r="J1751" s="4"/>
      <c r="K1751" s="173"/>
    </row>
    <row r="1752" spans="1:11" x14ac:dyDescent="0.2">
      <c r="A1752" s="140"/>
      <c r="B1752" s="325"/>
      <c r="J1752" s="4"/>
      <c r="K1752" s="173"/>
    </row>
    <row r="1753" spans="1:11" x14ac:dyDescent="0.2">
      <c r="A1753" s="140"/>
      <c r="B1753" s="325"/>
      <c r="J1753" s="4"/>
      <c r="K1753" s="173"/>
    </row>
    <row r="1754" spans="1:11" x14ac:dyDescent="0.2">
      <c r="A1754" s="140"/>
      <c r="B1754" s="325"/>
      <c r="J1754" s="4"/>
      <c r="K1754" s="173"/>
    </row>
    <row r="1755" spans="1:11" x14ac:dyDescent="0.2">
      <c r="A1755" s="140"/>
      <c r="B1755" s="325"/>
      <c r="J1755" s="4"/>
      <c r="K1755" s="173"/>
    </row>
    <row r="1756" spans="1:11" x14ac:dyDescent="0.2">
      <c r="A1756" s="140"/>
      <c r="B1756" s="325"/>
      <c r="J1756" s="4"/>
      <c r="K1756" s="173"/>
    </row>
    <row r="1757" spans="1:11" x14ac:dyDescent="0.2">
      <c r="A1757" s="140"/>
      <c r="B1757" s="325"/>
      <c r="J1757" s="4"/>
      <c r="K1757" s="173"/>
    </row>
    <row r="1758" spans="1:11" x14ac:dyDescent="0.2">
      <c r="A1758" s="140"/>
      <c r="B1758" s="325"/>
      <c r="J1758" s="4"/>
      <c r="K1758" s="173"/>
    </row>
    <row r="1759" spans="1:11" x14ac:dyDescent="0.2">
      <c r="A1759" s="140"/>
      <c r="B1759" s="325"/>
      <c r="J1759" s="4"/>
      <c r="K1759" s="173"/>
    </row>
    <row r="1760" spans="1:11" x14ac:dyDescent="0.2">
      <c r="A1760" s="140"/>
      <c r="B1760" s="325"/>
      <c r="J1760" s="4"/>
      <c r="K1760" s="173"/>
    </row>
    <row r="1761" spans="1:11" x14ac:dyDescent="0.2">
      <c r="A1761" s="140"/>
      <c r="B1761" s="325"/>
      <c r="J1761" s="4"/>
      <c r="K1761" s="173"/>
    </row>
    <row r="1762" spans="1:11" x14ac:dyDescent="0.2">
      <c r="A1762" s="140"/>
      <c r="B1762" s="325"/>
      <c r="J1762" s="4"/>
      <c r="K1762" s="173"/>
    </row>
    <row r="1763" spans="1:11" x14ac:dyDescent="0.2">
      <c r="A1763" s="140"/>
      <c r="B1763" s="325"/>
      <c r="J1763" s="4"/>
      <c r="K1763" s="173"/>
    </row>
    <row r="1764" spans="1:11" x14ac:dyDescent="0.2">
      <c r="A1764" s="140"/>
      <c r="B1764" s="325"/>
      <c r="J1764" s="4"/>
      <c r="K1764" s="173"/>
    </row>
    <row r="1765" spans="1:11" x14ac:dyDescent="0.2">
      <c r="A1765" s="140"/>
      <c r="B1765" s="325"/>
      <c r="J1765" s="4"/>
      <c r="K1765" s="173"/>
    </row>
    <row r="1766" spans="1:11" x14ac:dyDescent="0.2">
      <c r="A1766" s="140"/>
      <c r="B1766" s="325"/>
      <c r="J1766" s="4"/>
      <c r="K1766" s="173"/>
    </row>
    <row r="1767" spans="1:11" x14ac:dyDescent="0.2">
      <c r="A1767" s="140"/>
      <c r="B1767" s="325"/>
      <c r="J1767" s="4"/>
      <c r="K1767" s="173"/>
    </row>
    <row r="1768" spans="1:11" x14ac:dyDescent="0.2">
      <c r="A1768" s="140"/>
      <c r="B1768" s="325"/>
      <c r="J1768" s="4"/>
      <c r="K1768" s="173"/>
    </row>
    <row r="1769" spans="1:11" x14ac:dyDescent="0.2">
      <c r="A1769" s="140"/>
      <c r="B1769" s="325"/>
      <c r="J1769" s="4"/>
      <c r="K1769" s="173"/>
    </row>
    <row r="1770" spans="1:11" x14ac:dyDescent="0.2">
      <c r="A1770" s="140"/>
      <c r="B1770" s="325"/>
      <c r="J1770" s="4"/>
      <c r="K1770" s="173"/>
    </row>
    <row r="1771" spans="1:11" x14ac:dyDescent="0.2">
      <c r="A1771" s="140"/>
      <c r="B1771" s="325"/>
      <c r="J1771" s="4"/>
      <c r="K1771" s="173"/>
    </row>
    <row r="1772" spans="1:11" x14ac:dyDescent="0.2">
      <c r="A1772" s="140"/>
      <c r="B1772" s="325"/>
      <c r="J1772" s="4"/>
      <c r="K1772" s="173"/>
    </row>
    <row r="1773" spans="1:11" x14ac:dyDescent="0.2">
      <c r="A1773" s="140"/>
      <c r="B1773" s="325"/>
      <c r="J1773" s="4"/>
      <c r="K1773" s="173"/>
    </row>
    <row r="1774" spans="1:11" x14ac:dyDescent="0.2">
      <c r="A1774" s="140"/>
      <c r="B1774" s="325"/>
      <c r="J1774" s="4"/>
      <c r="K1774" s="173"/>
    </row>
    <row r="1775" spans="1:11" x14ac:dyDescent="0.2">
      <c r="A1775" s="140"/>
      <c r="B1775" s="325"/>
      <c r="J1775" s="4"/>
      <c r="K1775" s="173"/>
    </row>
    <row r="1776" spans="1:11" x14ac:dyDescent="0.2">
      <c r="A1776" s="140"/>
      <c r="B1776" s="325"/>
      <c r="J1776" s="4"/>
      <c r="K1776" s="173"/>
    </row>
    <row r="1777" spans="1:11" x14ac:dyDescent="0.2">
      <c r="A1777" s="140"/>
      <c r="B1777" s="325"/>
      <c r="J1777" s="4"/>
      <c r="K1777" s="173"/>
    </row>
    <row r="1778" spans="1:11" x14ac:dyDescent="0.2">
      <c r="A1778" s="140"/>
      <c r="B1778" s="325"/>
      <c r="J1778" s="4"/>
      <c r="K1778" s="173"/>
    </row>
    <row r="1779" spans="1:11" x14ac:dyDescent="0.2">
      <c r="A1779" s="140"/>
      <c r="B1779" s="325"/>
      <c r="J1779" s="4"/>
      <c r="K1779" s="173"/>
    </row>
    <row r="1780" spans="1:11" x14ac:dyDescent="0.2">
      <c r="A1780" s="140"/>
      <c r="B1780" s="325"/>
      <c r="J1780" s="4"/>
      <c r="K1780" s="173"/>
    </row>
    <row r="1781" spans="1:11" x14ac:dyDescent="0.2">
      <c r="A1781" s="140"/>
      <c r="B1781" s="325"/>
      <c r="J1781" s="4"/>
      <c r="K1781" s="173"/>
    </row>
    <row r="1782" spans="1:11" x14ac:dyDescent="0.2">
      <c r="A1782" s="140"/>
      <c r="B1782" s="325"/>
      <c r="J1782" s="4"/>
      <c r="K1782" s="173"/>
    </row>
    <row r="1783" spans="1:11" x14ac:dyDescent="0.2">
      <c r="A1783" s="140"/>
      <c r="B1783" s="325"/>
      <c r="J1783" s="4"/>
      <c r="K1783" s="173"/>
    </row>
    <row r="1784" spans="1:11" x14ac:dyDescent="0.2">
      <c r="A1784" s="140"/>
      <c r="B1784" s="325"/>
      <c r="J1784" s="4"/>
      <c r="K1784" s="173"/>
    </row>
    <row r="1785" spans="1:11" x14ac:dyDescent="0.2">
      <c r="A1785" s="140"/>
      <c r="B1785" s="325"/>
      <c r="J1785" s="4"/>
      <c r="K1785" s="173"/>
    </row>
    <row r="1786" spans="1:11" x14ac:dyDescent="0.2">
      <c r="A1786" s="140"/>
      <c r="B1786" s="325"/>
      <c r="J1786" s="4"/>
      <c r="K1786" s="173"/>
    </row>
    <row r="1787" spans="1:11" x14ac:dyDescent="0.2">
      <c r="A1787" s="140"/>
      <c r="B1787" s="325"/>
      <c r="J1787" s="4"/>
      <c r="K1787" s="173"/>
    </row>
    <row r="1788" spans="1:11" x14ac:dyDescent="0.2">
      <c r="A1788" s="140"/>
      <c r="B1788" s="325"/>
      <c r="J1788" s="4"/>
      <c r="K1788" s="173"/>
    </row>
    <row r="1789" spans="1:11" x14ac:dyDescent="0.2">
      <c r="A1789" s="140"/>
      <c r="B1789" s="325"/>
      <c r="J1789" s="4"/>
      <c r="K1789" s="173"/>
    </row>
    <row r="1790" spans="1:11" x14ac:dyDescent="0.2">
      <c r="A1790" s="140"/>
      <c r="B1790" s="325"/>
      <c r="J1790" s="4"/>
      <c r="K1790" s="173"/>
    </row>
    <row r="1791" spans="1:11" x14ac:dyDescent="0.2">
      <c r="A1791" s="140"/>
      <c r="B1791" s="325"/>
      <c r="J1791" s="4"/>
      <c r="K1791" s="173"/>
    </row>
    <row r="1792" spans="1:11" x14ac:dyDescent="0.2">
      <c r="A1792" s="140"/>
      <c r="B1792" s="325"/>
      <c r="J1792" s="4"/>
      <c r="K1792" s="173"/>
    </row>
    <row r="1793" spans="1:11" x14ac:dyDescent="0.2">
      <c r="A1793" s="140"/>
      <c r="B1793" s="325"/>
      <c r="J1793" s="4"/>
      <c r="K1793" s="173"/>
    </row>
    <row r="1794" spans="1:11" x14ac:dyDescent="0.2">
      <c r="A1794" s="140"/>
      <c r="B1794" s="325"/>
      <c r="J1794" s="4"/>
      <c r="K1794" s="173"/>
    </row>
    <row r="1795" spans="1:11" x14ac:dyDescent="0.2">
      <c r="A1795" s="140"/>
      <c r="B1795" s="325"/>
      <c r="J1795" s="4"/>
      <c r="K1795" s="173"/>
    </row>
    <row r="1796" spans="1:11" x14ac:dyDescent="0.2">
      <c r="A1796" s="140"/>
      <c r="B1796" s="325"/>
      <c r="J1796" s="4"/>
      <c r="K1796" s="173"/>
    </row>
    <row r="1797" spans="1:11" x14ac:dyDescent="0.2">
      <c r="A1797" s="140"/>
      <c r="B1797" s="325"/>
      <c r="J1797" s="4"/>
      <c r="K1797" s="173"/>
    </row>
    <row r="1798" spans="1:11" x14ac:dyDescent="0.2">
      <c r="A1798" s="140"/>
      <c r="B1798" s="325"/>
      <c r="J1798" s="4"/>
      <c r="K1798" s="173"/>
    </row>
    <row r="1799" spans="1:11" x14ac:dyDescent="0.2">
      <c r="A1799" s="140"/>
      <c r="B1799" s="325"/>
      <c r="J1799" s="4"/>
      <c r="K1799" s="173"/>
    </row>
    <row r="1800" spans="1:11" x14ac:dyDescent="0.2">
      <c r="A1800" s="140"/>
      <c r="B1800" s="325"/>
      <c r="J1800" s="4"/>
      <c r="K1800" s="173"/>
    </row>
    <row r="1801" spans="1:11" x14ac:dyDescent="0.2">
      <c r="A1801" s="140"/>
      <c r="B1801" s="325"/>
      <c r="J1801" s="4"/>
      <c r="K1801" s="173"/>
    </row>
    <row r="1802" spans="1:11" x14ac:dyDescent="0.2">
      <c r="A1802" s="140"/>
      <c r="B1802" s="325"/>
      <c r="J1802" s="4"/>
      <c r="K1802" s="173"/>
    </row>
    <row r="1803" spans="1:11" x14ac:dyDescent="0.2">
      <c r="A1803" s="140"/>
      <c r="B1803" s="325"/>
      <c r="J1803" s="4"/>
      <c r="K1803" s="173"/>
    </row>
    <row r="1804" spans="1:11" x14ac:dyDescent="0.2">
      <c r="A1804" s="140"/>
      <c r="B1804" s="325"/>
      <c r="J1804" s="4"/>
      <c r="K1804" s="173"/>
    </row>
    <row r="1805" spans="1:11" x14ac:dyDescent="0.2">
      <c r="A1805" s="140"/>
      <c r="B1805" s="325"/>
      <c r="J1805" s="4"/>
      <c r="K1805" s="173"/>
    </row>
    <row r="1806" spans="1:11" x14ac:dyDescent="0.2">
      <c r="A1806" s="140"/>
      <c r="B1806" s="325"/>
      <c r="J1806" s="4"/>
      <c r="K1806" s="173"/>
    </row>
    <row r="1807" spans="1:11" x14ac:dyDescent="0.2">
      <c r="A1807" s="140"/>
      <c r="B1807" s="325"/>
      <c r="J1807" s="4"/>
      <c r="K1807" s="173"/>
    </row>
    <row r="1808" spans="1:11" x14ac:dyDescent="0.2">
      <c r="A1808" s="140"/>
      <c r="B1808" s="325"/>
      <c r="J1808" s="4"/>
      <c r="K1808" s="173"/>
    </row>
    <row r="1809" spans="1:11" x14ac:dyDescent="0.2">
      <c r="A1809" s="140"/>
      <c r="B1809" s="325"/>
      <c r="J1809" s="4"/>
      <c r="K1809" s="173"/>
    </row>
    <row r="1810" spans="1:11" x14ac:dyDescent="0.2">
      <c r="A1810" s="140"/>
      <c r="B1810" s="325"/>
      <c r="J1810" s="4"/>
      <c r="K1810" s="173"/>
    </row>
    <row r="1811" spans="1:11" x14ac:dyDescent="0.2">
      <c r="A1811" s="140"/>
      <c r="B1811" s="325"/>
      <c r="J1811" s="4"/>
      <c r="K1811" s="173"/>
    </row>
    <row r="1812" spans="1:11" x14ac:dyDescent="0.2">
      <c r="A1812" s="140"/>
      <c r="B1812" s="325"/>
      <c r="J1812" s="4"/>
      <c r="K1812" s="173"/>
    </row>
    <row r="1813" spans="1:11" x14ac:dyDescent="0.2">
      <c r="A1813" s="140"/>
      <c r="B1813" s="325"/>
      <c r="J1813" s="4"/>
      <c r="K1813" s="173"/>
    </row>
    <row r="1814" spans="1:11" x14ac:dyDescent="0.2">
      <c r="A1814" s="140"/>
      <c r="B1814" s="325"/>
      <c r="J1814" s="4"/>
      <c r="K1814" s="173"/>
    </row>
    <row r="1815" spans="1:11" x14ac:dyDescent="0.2">
      <c r="A1815" s="140"/>
      <c r="B1815" s="325"/>
      <c r="J1815" s="4"/>
      <c r="K1815" s="173"/>
    </row>
    <row r="1816" spans="1:11" x14ac:dyDescent="0.2">
      <c r="A1816" s="140"/>
      <c r="B1816" s="325"/>
      <c r="J1816" s="4"/>
      <c r="K1816" s="173"/>
    </row>
    <row r="1817" spans="1:11" x14ac:dyDescent="0.2">
      <c r="A1817" s="140"/>
      <c r="B1817" s="325"/>
      <c r="J1817" s="4"/>
      <c r="K1817" s="173"/>
    </row>
    <row r="1818" spans="1:11" x14ac:dyDescent="0.2">
      <c r="A1818" s="140"/>
      <c r="B1818" s="325"/>
      <c r="J1818" s="4"/>
      <c r="K1818" s="173"/>
    </row>
    <row r="1819" spans="1:11" x14ac:dyDescent="0.2">
      <c r="A1819" s="140"/>
      <c r="B1819" s="325"/>
      <c r="J1819" s="4"/>
      <c r="K1819" s="173"/>
    </row>
    <row r="1820" spans="1:11" x14ac:dyDescent="0.2">
      <c r="A1820" s="140"/>
      <c r="B1820" s="325"/>
      <c r="J1820" s="4"/>
      <c r="K1820" s="173"/>
    </row>
    <row r="1821" spans="1:11" x14ac:dyDescent="0.2">
      <c r="A1821" s="140"/>
      <c r="B1821" s="325"/>
      <c r="J1821" s="4"/>
      <c r="K1821" s="173"/>
    </row>
    <row r="1822" spans="1:11" x14ac:dyDescent="0.2">
      <c r="A1822" s="140"/>
      <c r="B1822" s="325"/>
      <c r="J1822" s="4"/>
      <c r="K1822" s="173"/>
    </row>
    <row r="1823" spans="1:11" x14ac:dyDescent="0.2">
      <c r="A1823" s="140"/>
      <c r="B1823" s="325"/>
      <c r="J1823" s="4"/>
      <c r="K1823" s="173"/>
    </row>
    <row r="1824" spans="1:11" x14ac:dyDescent="0.2">
      <c r="A1824" s="140"/>
      <c r="B1824" s="325"/>
      <c r="J1824" s="4"/>
      <c r="K1824" s="173"/>
    </row>
    <row r="1825" spans="1:11" x14ac:dyDescent="0.2">
      <c r="A1825" s="140"/>
      <c r="B1825" s="325"/>
      <c r="J1825" s="4"/>
      <c r="K1825" s="173"/>
    </row>
    <row r="1826" spans="1:11" x14ac:dyDescent="0.2">
      <c r="A1826" s="140"/>
      <c r="B1826" s="325"/>
      <c r="J1826" s="4"/>
      <c r="K1826" s="173"/>
    </row>
    <row r="1827" spans="1:11" x14ac:dyDescent="0.2">
      <c r="A1827" s="140"/>
      <c r="B1827" s="325"/>
      <c r="J1827" s="4"/>
      <c r="K1827" s="173"/>
    </row>
    <row r="1828" spans="1:11" x14ac:dyDescent="0.2">
      <c r="A1828" s="140"/>
      <c r="B1828" s="325"/>
      <c r="J1828" s="4"/>
      <c r="K1828" s="173"/>
    </row>
    <row r="1829" spans="1:11" x14ac:dyDescent="0.2">
      <c r="A1829" s="140"/>
      <c r="B1829" s="325"/>
      <c r="J1829" s="4"/>
      <c r="K1829" s="173"/>
    </row>
    <row r="1830" spans="1:11" x14ac:dyDescent="0.2">
      <c r="A1830" s="140"/>
      <c r="B1830" s="325"/>
      <c r="J1830" s="4"/>
      <c r="K1830" s="173"/>
    </row>
    <row r="1831" spans="1:11" x14ac:dyDescent="0.2">
      <c r="A1831" s="140"/>
      <c r="B1831" s="325"/>
      <c r="J1831" s="4"/>
      <c r="K1831" s="173"/>
    </row>
    <row r="1832" spans="1:11" x14ac:dyDescent="0.2">
      <c r="A1832" s="140"/>
      <c r="B1832" s="325"/>
      <c r="J1832" s="4"/>
      <c r="K1832" s="173"/>
    </row>
    <row r="1833" spans="1:11" x14ac:dyDescent="0.2">
      <c r="A1833" s="140"/>
      <c r="B1833" s="325"/>
      <c r="J1833" s="4"/>
      <c r="K1833" s="173"/>
    </row>
    <row r="1834" spans="1:11" x14ac:dyDescent="0.2">
      <c r="A1834" s="140"/>
      <c r="B1834" s="325"/>
      <c r="J1834" s="4"/>
      <c r="K1834" s="173"/>
    </row>
    <row r="1835" spans="1:11" x14ac:dyDescent="0.2">
      <c r="A1835" s="140"/>
      <c r="B1835" s="325"/>
      <c r="J1835" s="4"/>
      <c r="K1835" s="173"/>
    </row>
    <row r="1836" spans="1:11" x14ac:dyDescent="0.2">
      <c r="A1836" s="140"/>
      <c r="B1836" s="325"/>
      <c r="J1836" s="4"/>
      <c r="K1836" s="173"/>
    </row>
    <row r="1837" spans="1:11" x14ac:dyDescent="0.2">
      <c r="A1837" s="140"/>
      <c r="B1837" s="325"/>
      <c r="J1837" s="4"/>
      <c r="K1837" s="173"/>
    </row>
    <row r="1838" spans="1:11" x14ac:dyDescent="0.2">
      <c r="A1838" s="140"/>
      <c r="B1838" s="325"/>
      <c r="J1838" s="4"/>
      <c r="K1838" s="173"/>
    </row>
    <row r="1839" spans="1:11" x14ac:dyDescent="0.2">
      <c r="A1839" s="140"/>
      <c r="B1839" s="325"/>
      <c r="J1839" s="4"/>
      <c r="K1839" s="173"/>
    </row>
    <row r="1840" spans="1:11" x14ac:dyDescent="0.2">
      <c r="A1840" s="140"/>
      <c r="B1840" s="325"/>
      <c r="J1840" s="4"/>
      <c r="K1840" s="173"/>
    </row>
    <row r="1841" spans="1:11" x14ac:dyDescent="0.2">
      <c r="A1841" s="140"/>
      <c r="B1841" s="325"/>
      <c r="J1841" s="4"/>
      <c r="K1841" s="173"/>
    </row>
    <row r="1842" spans="1:11" x14ac:dyDescent="0.2">
      <c r="A1842" s="140"/>
      <c r="B1842" s="325"/>
      <c r="J1842" s="4"/>
      <c r="K1842" s="173"/>
    </row>
    <row r="1843" spans="1:11" x14ac:dyDescent="0.2">
      <c r="A1843" s="140"/>
      <c r="B1843" s="325"/>
      <c r="J1843" s="4"/>
      <c r="K1843" s="173"/>
    </row>
    <row r="1844" spans="1:11" x14ac:dyDescent="0.2">
      <c r="A1844" s="140"/>
      <c r="B1844" s="325"/>
      <c r="J1844" s="4"/>
      <c r="K1844" s="173"/>
    </row>
    <row r="1845" spans="1:11" x14ac:dyDescent="0.2">
      <c r="A1845" s="140"/>
      <c r="B1845" s="325"/>
      <c r="J1845" s="4"/>
      <c r="K1845" s="173"/>
    </row>
    <row r="1846" spans="1:11" x14ac:dyDescent="0.2">
      <c r="A1846" s="140"/>
      <c r="B1846" s="325"/>
      <c r="J1846" s="4"/>
      <c r="K1846" s="173"/>
    </row>
    <row r="1847" spans="1:11" x14ac:dyDescent="0.2">
      <c r="A1847" s="140"/>
      <c r="B1847" s="325"/>
      <c r="J1847" s="4"/>
      <c r="K1847" s="173"/>
    </row>
    <row r="1848" spans="1:11" x14ac:dyDescent="0.2">
      <c r="A1848" s="140"/>
      <c r="B1848" s="325"/>
      <c r="J1848" s="4"/>
      <c r="K1848" s="173"/>
    </row>
    <row r="1849" spans="1:11" x14ac:dyDescent="0.2">
      <c r="A1849" s="140"/>
      <c r="B1849" s="325"/>
      <c r="J1849" s="4"/>
      <c r="K1849" s="173"/>
    </row>
    <row r="1850" spans="1:11" x14ac:dyDescent="0.2">
      <c r="A1850" s="140"/>
      <c r="B1850" s="325"/>
      <c r="J1850" s="4"/>
      <c r="K1850" s="173"/>
    </row>
    <row r="1851" spans="1:11" x14ac:dyDescent="0.2">
      <c r="A1851" s="140"/>
      <c r="B1851" s="325"/>
      <c r="J1851" s="4"/>
      <c r="K1851" s="173"/>
    </row>
    <row r="1852" spans="1:11" x14ac:dyDescent="0.2">
      <c r="A1852" s="140"/>
      <c r="B1852" s="325"/>
      <c r="J1852" s="4"/>
      <c r="K1852" s="173"/>
    </row>
    <row r="1853" spans="1:11" x14ac:dyDescent="0.2">
      <c r="A1853" s="140"/>
      <c r="B1853" s="325"/>
      <c r="J1853" s="4"/>
      <c r="K1853" s="173"/>
    </row>
    <row r="1854" spans="1:11" x14ac:dyDescent="0.2">
      <c r="A1854" s="140"/>
      <c r="B1854" s="325"/>
      <c r="J1854" s="4"/>
      <c r="K1854" s="173"/>
    </row>
    <row r="1855" spans="1:11" x14ac:dyDescent="0.2">
      <c r="A1855" s="140"/>
      <c r="B1855" s="325"/>
      <c r="J1855" s="4"/>
      <c r="K1855" s="173"/>
    </row>
    <row r="1856" spans="1:11" x14ac:dyDescent="0.2">
      <c r="A1856" s="140"/>
      <c r="B1856" s="325"/>
      <c r="J1856" s="4"/>
      <c r="K1856" s="173"/>
    </row>
    <row r="1857" spans="1:11" x14ac:dyDescent="0.2">
      <c r="A1857" s="140"/>
      <c r="B1857" s="325"/>
      <c r="J1857" s="4"/>
      <c r="K1857" s="173"/>
    </row>
    <row r="1858" spans="1:11" x14ac:dyDescent="0.2">
      <c r="A1858" s="140"/>
      <c r="B1858" s="325"/>
      <c r="J1858" s="4"/>
      <c r="K1858" s="173"/>
    </row>
    <row r="1859" spans="1:11" x14ac:dyDescent="0.2">
      <c r="A1859" s="140"/>
      <c r="B1859" s="325"/>
      <c r="J1859" s="4"/>
      <c r="K1859" s="173"/>
    </row>
    <row r="1860" spans="1:11" x14ac:dyDescent="0.2">
      <c r="A1860" s="140"/>
      <c r="B1860" s="325"/>
      <c r="J1860" s="4"/>
      <c r="K1860" s="173"/>
    </row>
    <row r="1861" spans="1:11" x14ac:dyDescent="0.2">
      <c r="A1861" s="140"/>
      <c r="B1861" s="325"/>
      <c r="J1861" s="4"/>
      <c r="K1861" s="173"/>
    </row>
    <row r="1862" spans="1:11" x14ac:dyDescent="0.2">
      <c r="A1862" s="140"/>
      <c r="B1862" s="325"/>
      <c r="J1862" s="4"/>
      <c r="K1862" s="173"/>
    </row>
    <row r="1863" spans="1:11" x14ac:dyDescent="0.2">
      <c r="A1863" s="140"/>
      <c r="B1863" s="325"/>
      <c r="J1863" s="4"/>
      <c r="K1863" s="173"/>
    </row>
    <row r="1864" spans="1:11" x14ac:dyDescent="0.2">
      <c r="A1864" s="140"/>
      <c r="B1864" s="325"/>
      <c r="J1864" s="4"/>
      <c r="K1864" s="173"/>
    </row>
    <row r="1865" spans="1:11" x14ac:dyDescent="0.2">
      <c r="A1865" s="140"/>
      <c r="B1865" s="325"/>
      <c r="J1865" s="4"/>
      <c r="K1865" s="173"/>
    </row>
    <row r="1866" spans="1:11" x14ac:dyDescent="0.2">
      <c r="A1866" s="140"/>
      <c r="B1866" s="325"/>
      <c r="J1866" s="4"/>
      <c r="K1866" s="173"/>
    </row>
    <row r="1867" spans="1:11" x14ac:dyDescent="0.2">
      <c r="A1867" s="140"/>
      <c r="B1867" s="325"/>
      <c r="J1867" s="4"/>
      <c r="K1867" s="173"/>
    </row>
    <row r="1868" spans="1:11" x14ac:dyDescent="0.2">
      <c r="A1868" s="140"/>
      <c r="B1868" s="325"/>
      <c r="J1868" s="4"/>
      <c r="K1868" s="173"/>
    </row>
    <row r="1869" spans="1:11" x14ac:dyDescent="0.2">
      <c r="A1869" s="140"/>
      <c r="B1869" s="325"/>
      <c r="J1869" s="4"/>
      <c r="K1869" s="173"/>
    </row>
    <row r="1870" spans="1:11" x14ac:dyDescent="0.2">
      <c r="A1870" s="140"/>
      <c r="B1870" s="325"/>
      <c r="J1870" s="4"/>
      <c r="K1870" s="173"/>
    </row>
    <row r="1871" spans="1:11" x14ac:dyDescent="0.2">
      <c r="A1871" s="140"/>
      <c r="B1871" s="325"/>
      <c r="J1871" s="4"/>
      <c r="K1871" s="173"/>
    </row>
    <row r="1872" spans="1:11" x14ac:dyDescent="0.2">
      <c r="A1872" s="140"/>
      <c r="B1872" s="325"/>
      <c r="J1872" s="4"/>
      <c r="K1872" s="173"/>
    </row>
    <row r="1873" spans="1:11" x14ac:dyDescent="0.2">
      <c r="A1873" s="140"/>
      <c r="B1873" s="325"/>
      <c r="J1873" s="4"/>
      <c r="K1873" s="173"/>
    </row>
    <row r="1874" spans="1:11" x14ac:dyDescent="0.2">
      <c r="A1874" s="140"/>
      <c r="B1874" s="325"/>
      <c r="J1874" s="4"/>
      <c r="K1874" s="173"/>
    </row>
    <row r="1875" spans="1:11" x14ac:dyDescent="0.2">
      <c r="A1875" s="140"/>
      <c r="B1875" s="325"/>
      <c r="J1875" s="4"/>
      <c r="K1875" s="173"/>
    </row>
    <row r="1876" spans="1:11" x14ac:dyDescent="0.2">
      <c r="A1876" s="140"/>
      <c r="B1876" s="325"/>
      <c r="J1876" s="4"/>
      <c r="K1876" s="173"/>
    </row>
    <row r="1877" spans="1:11" x14ac:dyDescent="0.2">
      <c r="A1877" s="140"/>
      <c r="B1877" s="325"/>
      <c r="J1877" s="4"/>
      <c r="K1877" s="173"/>
    </row>
    <row r="1878" spans="1:11" x14ac:dyDescent="0.2">
      <c r="A1878" s="140"/>
      <c r="B1878" s="325"/>
      <c r="J1878" s="4"/>
      <c r="K1878" s="173"/>
    </row>
    <row r="1879" spans="1:11" x14ac:dyDescent="0.2">
      <c r="A1879" s="140"/>
      <c r="B1879" s="325"/>
      <c r="J1879" s="4"/>
      <c r="K1879" s="173"/>
    </row>
    <row r="1880" spans="1:11" x14ac:dyDescent="0.2">
      <c r="A1880" s="140"/>
      <c r="B1880" s="325"/>
      <c r="J1880" s="4"/>
      <c r="K1880" s="173"/>
    </row>
    <row r="1881" spans="1:11" x14ac:dyDescent="0.2">
      <c r="A1881" s="140"/>
      <c r="B1881" s="325"/>
      <c r="J1881" s="4"/>
      <c r="K1881" s="173"/>
    </row>
    <row r="1882" spans="1:11" x14ac:dyDescent="0.2">
      <c r="A1882" s="140"/>
      <c r="B1882" s="325"/>
      <c r="J1882" s="4"/>
      <c r="K1882" s="173"/>
    </row>
    <row r="1883" spans="1:11" x14ac:dyDescent="0.2">
      <c r="A1883" s="140"/>
      <c r="B1883" s="325"/>
      <c r="J1883" s="4"/>
      <c r="K1883" s="173"/>
    </row>
    <row r="1884" spans="1:11" x14ac:dyDescent="0.2">
      <c r="A1884" s="140"/>
      <c r="B1884" s="325"/>
      <c r="J1884" s="4"/>
      <c r="K1884" s="173"/>
    </row>
    <row r="1885" spans="1:11" x14ac:dyDescent="0.2">
      <c r="A1885" s="140"/>
      <c r="B1885" s="325"/>
      <c r="J1885" s="4"/>
      <c r="K1885" s="173"/>
    </row>
    <row r="1886" spans="1:11" x14ac:dyDescent="0.2">
      <c r="A1886" s="140"/>
      <c r="B1886" s="325"/>
      <c r="J1886" s="4"/>
      <c r="K1886" s="173"/>
    </row>
    <row r="1887" spans="1:11" x14ac:dyDescent="0.2">
      <c r="A1887" s="140"/>
      <c r="B1887" s="325"/>
      <c r="J1887" s="4"/>
      <c r="K1887" s="173"/>
    </row>
    <row r="1888" spans="1:11" x14ac:dyDescent="0.2">
      <c r="A1888" s="140"/>
      <c r="B1888" s="325"/>
      <c r="J1888" s="4"/>
      <c r="K1888" s="173"/>
    </row>
    <row r="1889" spans="1:11" x14ac:dyDescent="0.2">
      <c r="A1889" s="140"/>
      <c r="B1889" s="325"/>
      <c r="J1889" s="4"/>
      <c r="K1889" s="173"/>
    </row>
    <row r="1890" spans="1:11" x14ac:dyDescent="0.2">
      <c r="A1890" s="140"/>
      <c r="B1890" s="325"/>
      <c r="J1890" s="4"/>
      <c r="K1890" s="173"/>
    </row>
    <row r="1891" spans="1:11" x14ac:dyDescent="0.2">
      <c r="A1891" s="140"/>
      <c r="B1891" s="325"/>
      <c r="J1891" s="4"/>
      <c r="K1891" s="173"/>
    </row>
    <row r="1892" spans="1:11" x14ac:dyDescent="0.2">
      <c r="A1892" s="140"/>
      <c r="B1892" s="325"/>
      <c r="J1892" s="4"/>
      <c r="K1892" s="173"/>
    </row>
    <row r="1893" spans="1:11" x14ac:dyDescent="0.2">
      <c r="A1893" s="140"/>
      <c r="B1893" s="325"/>
      <c r="J1893" s="4"/>
      <c r="K1893" s="173"/>
    </row>
    <row r="1894" spans="1:11" x14ac:dyDescent="0.2">
      <c r="A1894" s="140"/>
      <c r="B1894" s="325"/>
      <c r="J1894" s="4"/>
      <c r="K1894" s="173"/>
    </row>
    <row r="1895" spans="1:11" x14ac:dyDescent="0.2">
      <c r="A1895" s="140"/>
      <c r="B1895" s="325"/>
      <c r="J1895" s="4"/>
      <c r="K1895" s="173"/>
    </row>
    <row r="1896" spans="1:11" x14ac:dyDescent="0.2">
      <c r="A1896" s="140"/>
      <c r="B1896" s="325"/>
      <c r="J1896" s="4"/>
      <c r="K1896" s="173"/>
    </row>
    <row r="1897" spans="1:11" x14ac:dyDescent="0.2">
      <c r="A1897" s="140"/>
      <c r="B1897" s="325"/>
      <c r="J1897" s="4"/>
      <c r="K1897" s="173"/>
    </row>
    <row r="1898" spans="1:11" x14ac:dyDescent="0.2">
      <c r="A1898" s="140"/>
      <c r="B1898" s="325"/>
      <c r="J1898" s="4"/>
      <c r="K1898" s="173"/>
    </row>
    <row r="1899" spans="1:11" x14ac:dyDescent="0.2">
      <c r="A1899" s="140"/>
      <c r="B1899" s="325"/>
      <c r="J1899" s="4"/>
      <c r="K1899" s="173"/>
    </row>
    <row r="1900" spans="1:11" x14ac:dyDescent="0.2">
      <c r="A1900" s="140"/>
      <c r="B1900" s="325"/>
      <c r="J1900" s="4"/>
      <c r="K1900" s="173"/>
    </row>
    <row r="1901" spans="1:11" x14ac:dyDescent="0.2">
      <c r="A1901" s="140"/>
      <c r="B1901" s="325"/>
      <c r="J1901" s="4"/>
      <c r="K1901" s="173"/>
    </row>
    <row r="1902" spans="1:11" x14ac:dyDescent="0.2">
      <c r="A1902" s="140"/>
      <c r="B1902" s="325"/>
      <c r="J1902" s="4"/>
      <c r="K1902" s="173"/>
    </row>
    <row r="1903" spans="1:11" x14ac:dyDescent="0.2">
      <c r="A1903" s="140"/>
      <c r="B1903" s="325"/>
      <c r="J1903" s="4"/>
      <c r="K1903" s="173"/>
    </row>
    <row r="1904" spans="1:11" x14ac:dyDescent="0.2">
      <c r="A1904" s="140"/>
      <c r="B1904" s="325"/>
      <c r="J1904" s="4"/>
      <c r="K1904" s="173"/>
    </row>
    <row r="1905" spans="1:11" x14ac:dyDescent="0.2">
      <c r="A1905" s="140"/>
      <c r="B1905" s="325"/>
      <c r="J1905" s="4"/>
      <c r="K1905" s="173"/>
    </row>
    <row r="1906" spans="1:11" x14ac:dyDescent="0.2">
      <c r="A1906" s="140"/>
      <c r="B1906" s="325"/>
      <c r="J1906" s="4"/>
      <c r="K1906" s="173"/>
    </row>
    <row r="1907" spans="1:11" x14ac:dyDescent="0.2">
      <c r="A1907" s="140"/>
      <c r="B1907" s="325"/>
      <c r="J1907" s="4"/>
      <c r="K1907" s="173"/>
    </row>
    <row r="1908" spans="1:11" x14ac:dyDescent="0.2">
      <c r="A1908" s="140"/>
      <c r="B1908" s="325"/>
      <c r="J1908" s="4"/>
      <c r="K1908" s="173"/>
    </row>
    <row r="1909" spans="1:11" x14ac:dyDescent="0.2">
      <c r="A1909" s="140"/>
      <c r="B1909" s="325"/>
      <c r="J1909" s="4"/>
      <c r="K1909" s="173"/>
    </row>
    <row r="1910" spans="1:11" x14ac:dyDescent="0.2">
      <c r="A1910" s="140"/>
      <c r="B1910" s="325"/>
      <c r="J1910" s="4"/>
      <c r="K1910" s="173"/>
    </row>
    <row r="1911" spans="1:11" x14ac:dyDescent="0.2">
      <c r="A1911" s="140"/>
      <c r="B1911" s="325"/>
      <c r="J1911" s="4"/>
      <c r="K1911" s="173"/>
    </row>
    <row r="1912" spans="1:11" x14ac:dyDescent="0.2">
      <c r="A1912" s="140"/>
      <c r="B1912" s="325"/>
      <c r="J1912" s="4"/>
      <c r="K1912" s="173"/>
    </row>
    <row r="1913" spans="1:11" x14ac:dyDescent="0.2">
      <c r="A1913" s="140"/>
      <c r="B1913" s="325"/>
      <c r="J1913" s="4"/>
      <c r="K1913" s="173"/>
    </row>
    <row r="1914" spans="1:11" x14ac:dyDescent="0.2">
      <c r="A1914" s="140"/>
      <c r="B1914" s="325"/>
      <c r="J1914" s="4"/>
      <c r="K1914" s="173"/>
    </row>
    <row r="1915" spans="1:11" x14ac:dyDescent="0.2">
      <c r="A1915" s="140"/>
      <c r="B1915" s="325"/>
      <c r="J1915" s="4"/>
      <c r="K1915" s="173"/>
    </row>
    <row r="1916" spans="1:11" x14ac:dyDescent="0.2">
      <c r="A1916" s="140"/>
      <c r="B1916" s="325"/>
      <c r="J1916" s="4"/>
      <c r="K1916" s="173"/>
    </row>
    <row r="1917" spans="1:11" x14ac:dyDescent="0.2">
      <c r="A1917" s="140"/>
      <c r="B1917" s="325"/>
      <c r="J1917" s="4"/>
      <c r="K1917" s="173"/>
    </row>
    <row r="1918" spans="1:11" x14ac:dyDescent="0.2">
      <c r="A1918" s="140"/>
      <c r="B1918" s="325"/>
      <c r="J1918" s="4"/>
      <c r="K1918" s="173"/>
    </row>
    <row r="1919" spans="1:11" x14ac:dyDescent="0.2">
      <c r="A1919" s="140"/>
      <c r="B1919" s="325"/>
      <c r="J1919" s="4"/>
      <c r="K1919" s="173"/>
    </row>
    <row r="1920" spans="1:11" x14ac:dyDescent="0.2">
      <c r="A1920" s="140"/>
      <c r="B1920" s="325"/>
      <c r="J1920" s="4"/>
      <c r="K1920" s="173"/>
    </row>
    <row r="1921" spans="1:11" x14ac:dyDescent="0.2">
      <c r="A1921" s="140"/>
      <c r="B1921" s="325"/>
      <c r="J1921" s="4"/>
      <c r="K1921" s="173"/>
    </row>
    <row r="1922" spans="1:11" x14ac:dyDescent="0.2">
      <c r="A1922" s="140"/>
      <c r="B1922" s="325"/>
      <c r="J1922" s="4"/>
      <c r="K1922" s="173"/>
    </row>
    <row r="1923" spans="1:11" x14ac:dyDescent="0.2">
      <c r="A1923" s="140"/>
      <c r="B1923" s="325"/>
      <c r="J1923" s="4"/>
      <c r="K1923" s="173"/>
    </row>
    <row r="1924" spans="1:11" x14ac:dyDescent="0.2">
      <c r="A1924" s="140"/>
      <c r="B1924" s="325"/>
      <c r="J1924" s="4"/>
      <c r="K1924" s="173"/>
    </row>
    <row r="1925" spans="1:11" x14ac:dyDescent="0.2">
      <c r="A1925" s="140"/>
      <c r="B1925" s="325"/>
      <c r="J1925" s="4"/>
      <c r="K1925" s="173"/>
    </row>
    <row r="1926" spans="1:11" x14ac:dyDescent="0.2">
      <c r="A1926" s="140"/>
      <c r="B1926" s="325"/>
      <c r="J1926" s="4"/>
      <c r="K1926" s="173"/>
    </row>
    <row r="1927" spans="1:11" x14ac:dyDescent="0.2">
      <c r="A1927" s="140"/>
      <c r="B1927" s="325"/>
      <c r="J1927" s="4"/>
      <c r="K1927" s="173"/>
    </row>
    <row r="1928" spans="1:11" x14ac:dyDescent="0.2">
      <c r="A1928" s="140"/>
      <c r="B1928" s="325"/>
      <c r="J1928" s="4"/>
      <c r="K1928" s="173"/>
    </row>
    <row r="1929" spans="1:11" x14ac:dyDescent="0.2">
      <c r="A1929" s="140"/>
      <c r="B1929" s="325"/>
      <c r="J1929" s="4"/>
      <c r="K1929" s="173"/>
    </row>
    <row r="1930" spans="1:11" x14ac:dyDescent="0.2">
      <c r="A1930" s="140"/>
      <c r="B1930" s="325"/>
      <c r="J1930" s="4"/>
      <c r="K1930" s="173"/>
    </row>
    <row r="1931" spans="1:11" x14ac:dyDescent="0.2">
      <c r="A1931" s="140"/>
      <c r="B1931" s="325"/>
      <c r="J1931" s="4"/>
      <c r="K1931" s="173"/>
    </row>
    <row r="1932" spans="1:11" x14ac:dyDescent="0.2">
      <c r="A1932" s="140"/>
      <c r="B1932" s="325"/>
      <c r="J1932" s="4"/>
      <c r="K1932" s="173"/>
    </row>
    <row r="1933" spans="1:11" x14ac:dyDescent="0.2">
      <c r="A1933" s="140"/>
      <c r="B1933" s="325"/>
      <c r="J1933" s="4"/>
      <c r="K1933" s="173"/>
    </row>
    <row r="1934" spans="1:11" x14ac:dyDescent="0.2">
      <c r="A1934" s="140"/>
      <c r="B1934" s="325"/>
      <c r="J1934" s="4"/>
      <c r="K1934" s="173"/>
    </row>
    <row r="1935" spans="1:11" x14ac:dyDescent="0.2">
      <c r="A1935" s="140"/>
      <c r="B1935" s="325"/>
      <c r="J1935" s="4"/>
      <c r="K1935" s="173"/>
    </row>
    <row r="1936" spans="1:11" x14ac:dyDescent="0.2">
      <c r="A1936" s="140"/>
      <c r="B1936" s="325"/>
      <c r="J1936" s="4"/>
      <c r="K1936" s="173"/>
    </row>
    <row r="1937" spans="1:11" x14ac:dyDescent="0.2">
      <c r="A1937" s="140"/>
      <c r="B1937" s="325"/>
      <c r="J1937" s="4"/>
      <c r="K1937" s="173"/>
    </row>
    <row r="1938" spans="1:11" x14ac:dyDescent="0.2">
      <c r="A1938" s="140"/>
      <c r="B1938" s="325"/>
      <c r="J1938" s="4"/>
      <c r="K1938" s="173"/>
    </row>
    <row r="1939" spans="1:11" x14ac:dyDescent="0.2">
      <c r="A1939" s="140"/>
      <c r="B1939" s="325"/>
      <c r="J1939" s="4"/>
      <c r="K1939" s="173"/>
    </row>
    <row r="1940" spans="1:11" x14ac:dyDescent="0.2">
      <c r="A1940" s="140"/>
      <c r="B1940" s="325"/>
      <c r="J1940" s="4"/>
      <c r="K1940" s="173"/>
    </row>
    <row r="1941" spans="1:11" x14ac:dyDescent="0.2">
      <c r="A1941" s="140"/>
      <c r="B1941" s="325"/>
      <c r="J1941" s="4"/>
      <c r="K1941" s="173"/>
    </row>
    <row r="1942" spans="1:11" x14ac:dyDescent="0.2">
      <c r="A1942" s="140"/>
      <c r="B1942" s="325"/>
      <c r="J1942" s="4"/>
      <c r="K1942" s="173"/>
    </row>
    <row r="1943" spans="1:11" x14ac:dyDescent="0.2">
      <c r="A1943" s="140"/>
      <c r="B1943" s="325"/>
      <c r="J1943" s="4"/>
      <c r="K1943" s="173"/>
    </row>
    <row r="1944" spans="1:11" x14ac:dyDescent="0.2">
      <c r="A1944" s="140"/>
      <c r="B1944" s="325"/>
      <c r="J1944" s="4"/>
      <c r="K1944" s="173"/>
    </row>
    <row r="1945" spans="1:11" x14ac:dyDescent="0.2">
      <c r="A1945" s="140"/>
      <c r="B1945" s="325"/>
      <c r="J1945" s="4"/>
      <c r="K1945" s="173"/>
    </row>
    <row r="1946" spans="1:11" x14ac:dyDescent="0.2">
      <c r="A1946" s="140"/>
      <c r="B1946" s="325"/>
      <c r="J1946" s="4"/>
      <c r="K1946" s="173"/>
    </row>
    <row r="1947" spans="1:11" x14ac:dyDescent="0.2">
      <c r="A1947" s="140"/>
      <c r="B1947" s="325"/>
      <c r="J1947" s="4"/>
      <c r="K1947" s="173"/>
    </row>
    <row r="1948" spans="1:11" x14ac:dyDescent="0.2">
      <c r="A1948" s="140"/>
      <c r="B1948" s="325"/>
      <c r="J1948" s="4"/>
      <c r="K1948" s="173"/>
    </row>
    <row r="1949" spans="1:11" x14ac:dyDescent="0.2">
      <c r="A1949" s="140"/>
      <c r="B1949" s="325"/>
      <c r="J1949" s="4"/>
      <c r="K1949" s="173"/>
    </row>
    <row r="1950" spans="1:11" x14ac:dyDescent="0.2">
      <c r="A1950" s="140"/>
      <c r="B1950" s="325"/>
      <c r="J1950" s="4"/>
      <c r="K1950" s="173"/>
    </row>
    <row r="1951" spans="1:11" x14ac:dyDescent="0.2">
      <c r="A1951" s="140"/>
      <c r="B1951" s="325"/>
      <c r="J1951" s="4"/>
      <c r="K1951" s="173"/>
    </row>
    <row r="1952" spans="1:11" x14ac:dyDescent="0.2">
      <c r="A1952" s="140"/>
      <c r="B1952" s="325"/>
      <c r="J1952" s="4"/>
      <c r="K1952" s="173"/>
    </row>
    <row r="1953" spans="1:11" x14ac:dyDescent="0.2">
      <c r="A1953" s="140"/>
      <c r="B1953" s="325"/>
      <c r="J1953" s="4"/>
      <c r="K1953" s="173"/>
    </row>
    <row r="1954" spans="1:11" x14ac:dyDescent="0.2">
      <c r="A1954" s="140"/>
      <c r="B1954" s="325"/>
      <c r="J1954" s="4"/>
      <c r="K1954" s="173"/>
    </row>
    <row r="1955" spans="1:11" x14ac:dyDescent="0.2">
      <c r="A1955" s="140"/>
      <c r="B1955" s="325"/>
      <c r="J1955" s="4"/>
      <c r="K1955" s="173"/>
    </row>
    <row r="1956" spans="1:11" x14ac:dyDescent="0.2">
      <c r="A1956" s="140"/>
      <c r="B1956" s="325"/>
      <c r="J1956" s="4"/>
      <c r="K1956" s="173"/>
    </row>
    <row r="1957" spans="1:11" x14ac:dyDescent="0.2">
      <c r="A1957" s="140"/>
      <c r="B1957" s="325"/>
      <c r="J1957" s="4"/>
      <c r="K1957" s="173"/>
    </row>
    <row r="1958" spans="1:11" x14ac:dyDescent="0.2">
      <c r="A1958" s="140"/>
      <c r="B1958" s="325"/>
      <c r="J1958" s="4"/>
      <c r="K1958" s="173"/>
    </row>
    <row r="1959" spans="1:11" x14ac:dyDescent="0.2">
      <c r="A1959" s="140"/>
      <c r="B1959" s="325"/>
      <c r="J1959" s="4"/>
      <c r="K1959" s="173"/>
    </row>
    <row r="1960" spans="1:11" x14ac:dyDescent="0.2">
      <c r="A1960" s="140"/>
      <c r="B1960" s="325"/>
      <c r="J1960" s="4"/>
      <c r="K1960" s="173"/>
    </row>
    <row r="1961" spans="1:11" x14ac:dyDescent="0.2">
      <c r="A1961" s="140"/>
      <c r="B1961" s="325"/>
      <c r="J1961" s="4"/>
      <c r="K1961" s="173"/>
    </row>
    <row r="1962" spans="1:11" x14ac:dyDescent="0.2">
      <c r="A1962" s="140"/>
      <c r="B1962" s="325"/>
      <c r="J1962" s="4"/>
      <c r="K1962" s="173"/>
    </row>
    <row r="1963" spans="1:11" x14ac:dyDescent="0.2">
      <c r="A1963" s="140"/>
      <c r="B1963" s="325"/>
      <c r="J1963" s="4"/>
      <c r="K1963" s="173"/>
    </row>
    <row r="1964" spans="1:11" x14ac:dyDescent="0.2">
      <c r="A1964" s="140"/>
      <c r="B1964" s="325"/>
      <c r="J1964" s="4"/>
      <c r="K1964" s="173"/>
    </row>
    <row r="1965" spans="1:11" x14ac:dyDescent="0.2">
      <c r="A1965" s="140"/>
      <c r="B1965" s="325"/>
      <c r="J1965" s="4"/>
      <c r="K1965" s="173"/>
    </row>
    <row r="1966" spans="1:11" x14ac:dyDescent="0.2">
      <c r="A1966" s="140"/>
      <c r="B1966" s="325"/>
      <c r="J1966" s="4"/>
      <c r="K1966" s="173"/>
    </row>
    <row r="1967" spans="1:11" x14ac:dyDescent="0.2">
      <c r="A1967" s="140"/>
      <c r="B1967" s="325"/>
      <c r="J1967" s="4"/>
      <c r="K1967" s="173"/>
    </row>
    <row r="1968" spans="1:11" x14ac:dyDescent="0.2">
      <c r="A1968" s="140"/>
      <c r="B1968" s="325"/>
      <c r="J1968" s="4"/>
      <c r="K1968" s="173"/>
    </row>
    <row r="1969" spans="1:11" x14ac:dyDescent="0.2">
      <c r="A1969" s="140"/>
      <c r="B1969" s="325"/>
      <c r="J1969" s="4"/>
      <c r="K1969" s="173"/>
    </row>
    <row r="1970" spans="1:11" x14ac:dyDescent="0.2">
      <c r="A1970" s="140"/>
      <c r="B1970" s="325"/>
      <c r="J1970" s="4"/>
      <c r="K1970" s="173"/>
    </row>
    <row r="1971" spans="1:11" x14ac:dyDescent="0.2">
      <c r="A1971" s="140"/>
      <c r="B1971" s="325"/>
      <c r="J1971" s="4"/>
      <c r="K1971" s="173"/>
    </row>
    <row r="1972" spans="1:11" x14ac:dyDescent="0.2">
      <c r="A1972" s="140"/>
      <c r="B1972" s="325"/>
      <c r="J1972" s="4"/>
      <c r="K1972" s="173"/>
    </row>
    <row r="1973" spans="1:11" x14ac:dyDescent="0.2">
      <c r="A1973" s="140"/>
      <c r="B1973" s="325"/>
      <c r="J1973" s="4"/>
      <c r="K1973" s="173"/>
    </row>
    <row r="1974" spans="1:11" x14ac:dyDescent="0.2">
      <c r="A1974" s="140"/>
      <c r="B1974" s="325"/>
      <c r="J1974" s="4"/>
      <c r="K1974" s="173"/>
    </row>
    <row r="1975" spans="1:11" x14ac:dyDescent="0.2">
      <c r="A1975" s="140"/>
      <c r="B1975" s="325"/>
      <c r="J1975" s="4"/>
      <c r="K1975" s="173"/>
    </row>
    <row r="1976" spans="1:11" x14ac:dyDescent="0.2">
      <c r="A1976" s="140"/>
      <c r="B1976" s="325"/>
      <c r="J1976" s="4"/>
      <c r="K1976" s="173"/>
    </row>
    <row r="1977" spans="1:11" x14ac:dyDescent="0.2">
      <c r="A1977" s="140"/>
      <c r="B1977" s="325"/>
      <c r="J1977" s="4"/>
      <c r="K1977" s="173"/>
    </row>
    <row r="1978" spans="1:11" x14ac:dyDescent="0.2">
      <c r="A1978" s="140"/>
      <c r="B1978" s="325"/>
      <c r="J1978" s="4"/>
      <c r="K1978" s="173"/>
    </row>
    <row r="1979" spans="1:11" x14ac:dyDescent="0.2">
      <c r="A1979" s="140"/>
      <c r="B1979" s="325"/>
      <c r="J1979" s="4"/>
      <c r="K1979" s="173"/>
    </row>
    <row r="1980" spans="1:11" x14ac:dyDescent="0.2">
      <c r="A1980" s="140"/>
      <c r="B1980" s="325"/>
      <c r="J1980" s="4"/>
      <c r="K1980" s="173"/>
    </row>
    <row r="1981" spans="1:11" x14ac:dyDescent="0.2">
      <c r="A1981" s="140"/>
      <c r="B1981" s="325"/>
      <c r="J1981" s="4"/>
      <c r="K1981" s="173"/>
    </row>
    <row r="1982" spans="1:11" x14ac:dyDescent="0.2">
      <c r="A1982" s="140"/>
      <c r="B1982" s="325"/>
      <c r="J1982" s="4"/>
      <c r="K1982" s="173"/>
    </row>
    <row r="1983" spans="1:11" x14ac:dyDescent="0.2">
      <c r="A1983" s="140"/>
      <c r="B1983" s="325"/>
      <c r="J1983" s="4"/>
      <c r="K1983" s="173"/>
    </row>
    <row r="1984" spans="1:11" x14ac:dyDescent="0.2">
      <c r="A1984" s="140"/>
      <c r="B1984" s="325"/>
      <c r="J1984" s="4"/>
      <c r="K1984" s="173"/>
    </row>
    <row r="1985" spans="1:11" x14ac:dyDescent="0.2">
      <c r="A1985" s="140"/>
      <c r="B1985" s="325"/>
      <c r="J1985" s="4"/>
      <c r="K1985" s="173"/>
    </row>
    <row r="1986" spans="1:11" x14ac:dyDescent="0.2">
      <c r="A1986" s="140"/>
      <c r="B1986" s="325"/>
      <c r="J1986" s="4"/>
      <c r="K1986" s="173"/>
    </row>
    <row r="1987" spans="1:11" x14ac:dyDescent="0.2">
      <c r="A1987" s="140"/>
      <c r="B1987" s="325"/>
      <c r="J1987" s="4"/>
      <c r="K1987" s="173"/>
    </row>
    <row r="1988" spans="1:11" x14ac:dyDescent="0.2">
      <c r="A1988" s="140"/>
      <c r="B1988" s="325"/>
      <c r="J1988" s="4"/>
      <c r="K1988" s="173"/>
    </row>
    <row r="1989" spans="1:11" x14ac:dyDescent="0.2">
      <c r="A1989" s="140"/>
      <c r="B1989" s="325"/>
      <c r="J1989" s="4"/>
      <c r="K1989" s="173"/>
    </row>
    <row r="1990" spans="1:11" x14ac:dyDescent="0.2">
      <c r="A1990" s="140"/>
      <c r="B1990" s="325"/>
      <c r="J1990" s="4"/>
      <c r="K1990" s="173"/>
    </row>
    <row r="1991" spans="1:11" x14ac:dyDescent="0.2">
      <c r="A1991" s="140"/>
      <c r="B1991" s="325"/>
      <c r="J1991" s="4"/>
      <c r="K1991" s="173"/>
    </row>
    <row r="1992" spans="1:11" x14ac:dyDescent="0.2">
      <c r="A1992" s="140"/>
      <c r="B1992" s="325"/>
      <c r="J1992" s="4"/>
      <c r="K1992" s="173"/>
    </row>
    <row r="1993" spans="1:11" x14ac:dyDescent="0.2">
      <c r="A1993" s="140"/>
      <c r="B1993" s="325"/>
      <c r="J1993" s="4"/>
      <c r="K1993" s="173"/>
    </row>
    <row r="1994" spans="1:11" x14ac:dyDescent="0.2">
      <c r="A1994" s="140"/>
      <c r="B1994" s="325"/>
      <c r="J1994" s="4"/>
      <c r="K1994" s="173"/>
    </row>
    <row r="1995" spans="1:11" x14ac:dyDescent="0.2">
      <c r="A1995" s="140"/>
      <c r="B1995" s="325"/>
      <c r="J1995" s="4"/>
      <c r="K1995" s="173"/>
    </row>
    <row r="1996" spans="1:11" x14ac:dyDescent="0.2">
      <c r="A1996" s="140"/>
      <c r="B1996" s="325"/>
      <c r="J1996" s="4"/>
      <c r="K1996" s="173"/>
    </row>
    <row r="1997" spans="1:11" x14ac:dyDescent="0.2">
      <c r="A1997" s="140"/>
      <c r="B1997" s="325"/>
      <c r="J1997" s="4"/>
      <c r="K1997" s="173"/>
    </row>
    <row r="1998" spans="1:11" x14ac:dyDescent="0.2">
      <c r="A1998" s="140"/>
      <c r="B1998" s="325"/>
      <c r="J1998" s="4"/>
      <c r="K1998" s="173"/>
    </row>
    <row r="1999" spans="1:11" x14ac:dyDescent="0.2">
      <c r="A1999" s="140"/>
      <c r="B1999" s="325"/>
      <c r="J1999" s="4"/>
      <c r="K1999" s="173"/>
    </row>
    <row r="2000" spans="1:11" x14ac:dyDescent="0.2">
      <c r="A2000" s="140"/>
      <c r="B2000" s="325"/>
      <c r="J2000" s="4"/>
      <c r="K2000" s="173"/>
    </row>
    <row r="2001" spans="1:11" x14ac:dyDescent="0.2">
      <c r="A2001" s="140"/>
      <c r="B2001" s="325"/>
      <c r="J2001" s="4"/>
      <c r="K2001" s="173"/>
    </row>
    <row r="2002" spans="1:11" x14ac:dyDescent="0.2">
      <c r="A2002" s="140"/>
      <c r="B2002" s="325"/>
      <c r="J2002" s="4"/>
      <c r="K2002" s="173"/>
    </row>
    <row r="2003" spans="1:11" x14ac:dyDescent="0.2">
      <c r="A2003" s="140"/>
      <c r="B2003" s="325"/>
      <c r="J2003" s="4"/>
      <c r="K2003" s="173"/>
    </row>
    <row r="2004" spans="1:11" x14ac:dyDescent="0.2">
      <c r="A2004" s="140"/>
      <c r="B2004" s="325"/>
      <c r="J2004" s="4"/>
      <c r="K2004" s="173"/>
    </row>
    <row r="2005" spans="1:11" x14ac:dyDescent="0.2">
      <c r="A2005" s="140"/>
      <c r="B2005" s="325"/>
      <c r="J2005" s="4"/>
      <c r="K2005" s="173"/>
    </row>
    <row r="2006" spans="1:11" x14ac:dyDescent="0.2">
      <c r="A2006" s="140"/>
      <c r="B2006" s="325"/>
      <c r="J2006" s="4"/>
      <c r="K2006" s="173"/>
    </row>
    <row r="2007" spans="1:11" x14ac:dyDescent="0.2">
      <c r="A2007" s="140"/>
      <c r="B2007" s="325"/>
      <c r="J2007" s="4"/>
      <c r="K2007" s="173"/>
    </row>
    <row r="2008" spans="1:11" x14ac:dyDescent="0.2">
      <c r="A2008" s="140"/>
      <c r="B2008" s="325"/>
      <c r="J2008" s="4"/>
      <c r="K2008" s="173"/>
    </row>
    <row r="2009" spans="1:11" x14ac:dyDescent="0.2">
      <c r="A2009" s="140"/>
      <c r="B2009" s="325"/>
      <c r="J2009" s="4"/>
      <c r="K2009" s="173"/>
    </row>
    <row r="2010" spans="1:11" x14ac:dyDescent="0.2">
      <c r="A2010" s="140"/>
      <c r="B2010" s="325"/>
      <c r="J2010" s="4"/>
      <c r="K2010" s="173"/>
    </row>
    <row r="2011" spans="1:11" x14ac:dyDescent="0.2">
      <c r="A2011" s="140"/>
      <c r="B2011" s="325"/>
      <c r="J2011" s="4"/>
      <c r="K2011" s="173"/>
    </row>
    <row r="2012" spans="1:11" x14ac:dyDescent="0.2">
      <c r="A2012" s="140"/>
      <c r="B2012" s="325"/>
      <c r="J2012" s="4"/>
      <c r="K2012" s="173"/>
    </row>
    <row r="2013" spans="1:11" x14ac:dyDescent="0.2">
      <c r="A2013" s="140"/>
      <c r="B2013" s="325"/>
      <c r="J2013" s="4"/>
      <c r="K2013" s="173"/>
    </row>
    <row r="2014" spans="1:11" x14ac:dyDescent="0.2">
      <c r="A2014" s="140"/>
      <c r="B2014" s="325"/>
      <c r="J2014" s="4"/>
      <c r="K2014" s="173"/>
    </row>
    <row r="2015" spans="1:11" x14ac:dyDescent="0.2">
      <c r="A2015" s="140"/>
      <c r="B2015" s="325"/>
      <c r="J2015" s="4"/>
      <c r="K2015" s="173"/>
    </row>
    <row r="2016" spans="1:11" x14ac:dyDescent="0.2">
      <c r="A2016" s="140"/>
      <c r="B2016" s="325"/>
      <c r="J2016" s="4"/>
      <c r="K2016" s="173"/>
    </row>
    <row r="2017" spans="1:11" x14ac:dyDescent="0.2">
      <c r="A2017" s="140"/>
      <c r="B2017" s="325"/>
      <c r="J2017" s="4"/>
      <c r="K2017" s="173"/>
    </row>
    <row r="2018" spans="1:11" x14ac:dyDescent="0.2">
      <c r="A2018" s="140"/>
      <c r="B2018" s="325"/>
      <c r="J2018" s="4"/>
      <c r="K2018" s="173"/>
    </row>
    <row r="2019" spans="1:11" x14ac:dyDescent="0.2">
      <c r="A2019" s="140"/>
      <c r="B2019" s="325"/>
      <c r="J2019" s="4"/>
      <c r="K2019" s="173"/>
    </row>
    <row r="2020" spans="1:11" x14ac:dyDescent="0.2">
      <c r="A2020" s="140"/>
      <c r="B2020" s="325"/>
      <c r="J2020" s="4"/>
      <c r="K2020" s="173"/>
    </row>
    <row r="2021" spans="1:11" x14ac:dyDescent="0.2">
      <c r="A2021" s="140"/>
      <c r="B2021" s="325"/>
      <c r="J2021" s="4"/>
      <c r="K2021" s="173"/>
    </row>
    <row r="2022" spans="1:11" x14ac:dyDescent="0.2">
      <c r="A2022" s="140"/>
      <c r="B2022" s="325"/>
      <c r="J2022" s="4"/>
      <c r="K2022" s="173"/>
    </row>
    <row r="2023" spans="1:11" x14ac:dyDescent="0.2">
      <c r="A2023" s="140"/>
      <c r="B2023" s="325"/>
      <c r="J2023" s="4"/>
      <c r="K2023" s="173"/>
    </row>
    <row r="2024" spans="1:11" x14ac:dyDescent="0.2">
      <c r="A2024" s="140"/>
      <c r="B2024" s="325"/>
      <c r="J2024" s="4"/>
      <c r="K2024" s="173"/>
    </row>
    <row r="2025" spans="1:11" x14ac:dyDescent="0.2">
      <c r="A2025" s="140"/>
      <c r="B2025" s="325"/>
      <c r="J2025" s="4"/>
      <c r="K2025" s="173"/>
    </row>
    <row r="2026" spans="1:11" x14ac:dyDescent="0.2">
      <c r="A2026" s="140"/>
      <c r="B2026" s="325"/>
      <c r="J2026" s="4"/>
      <c r="K2026" s="173"/>
    </row>
    <row r="2027" spans="1:11" x14ac:dyDescent="0.2">
      <c r="A2027" s="140"/>
      <c r="B2027" s="325"/>
      <c r="J2027" s="4"/>
      <c r="K2027" s="173"/>
    </row>
    <row r="2028" spans="1:11" x14ac:dyDescent="0.2">
      <c r="A2028" s="140"/>
      <c r="B2028" s="325"/>
      <c r="J2028" s="4"/>
      <c r="K2028" s="173"/>
    </row>
    <row r="2029" spans="1:11" x14ac:dyDescent="0.2">
      <c r="A2029" s="140"/>
      <c r="B2029" s="325"/>
      <c r="J2029" s="4"/>
      <c r="K2029" s="173"/>
    </row>
    <row r="2030" spans="1:11" x14ac:dyDescent="0.2">
      <c r="A2030" s="140"/>
      <c r="B2030" s="325"/>
      <c r="J2030" s="4"/>
      <c r="K2030" s="173"/>
    </row>
    <row r="2031" spans="1:11" x14ac:dyDescent="0.2">
      <c r="A2031" s="140"/>
      <c r="B2031" s="325"/>
      <c r="J2031" s="4"/>
      <c r="K2031" s="173"/>
    </row>
    <row r="2032" spans="1:11" x14ac:dyDescent="0.2">
      <c r="A2032" s="140"/>
      <c r="B2032" s="325"/>
      <c r="J2032" s="4"/>
      <c r="K2032" s="173"/>
    </row>
    <row r="2033" spans="1:11" x14ac:dyDescent="0.2">
      <c r="A2033" s="140"/>
      <c r="B2033" s="325"/>
      <c r="J2033" s="4"/>
      <c r="K2033" s="173"/>
    </row>
    <row r="2034" spans="1:11" x14ac:dyDescent="0.2">
      <c r="A2034" s="140"/>
      <c r="B2034" s="325"/>
      <c r="J2034" s="4"/>
      <c r="K2034" s="173"/>
    </row>
    <row r="2035" spans="1:11" x14ac:dyDescent="0.2">
      <c r="A2035" s="140"/>
      <c r="B2035" s="325"/>
      <c r="J2035" s="4"/>
      <c r="K2035" s="173"/>
    </row>
    <row r="2036" spans="1:11" x14ac:dyDescent="0.2">
      <c r="A2036" s="140"/>
      <c r="B2036" s="325"/>
      <c r="J2036" s="4"/>
      <c r="K2036" s="173"/>
    </row>
    <row r="2037" spans="1:11" x14ac:dyDescent="0.2">
      <c r="A2037" s="140"/>
      <c r="B2037" s="325"/>
      <c r="J2037" s="4"/>
      <c r="K2037" s="173"/>
    </row>
    <row r="2038" spans="1:11" x14ac:dyDescent="0.2">
      <c r="A2038" s="140"/>
      <c r="B2038" s="325"/>
      <c r="J2038" s="4"/>
      <c r="K2038" s="173"/>
    </row>
    <row r="2039" spans="1:11" x14ac:dyDescent="0.2">
      <c r="A2039" s="140"/>
      <c r="B2039" s="325"/>
      <c r="J2039" s="4"/>
      <c r="K2039" s="173"/>
    </row>
    <row r="2040" spans="1:11" x14ac:dyDescent="0.2">
      <c r="A2040" s="140"/>
      <c r="B2040" s="325"/>
      <c r="J2040" s="4"/>
      <c r="K2040" s="173"/>
    </row>
    <row r="2041" spans="1:11" x14ac:dyDescent="0.2">
      <c r="A2041" s="140"/>
      <c r="B2041" s="325"/>
      <c r="J2041" s="4"/>
      <c r="K2041" s="173"/>
    </row>
    <row r="2042" spans="1:11" x14ac:dyDescent="0.2">
      <c r="A2042" s="140"/>
      <c r="B2042" s="325"/>
      <c r="J2042" s="4"/>
      <c r="K2042" s="173"/>
    </row>
    <row r="2043" spans="1:11" x14ac:dyDescent="0.2">
      <c r="A2043" s="140"/>
      <c r="B2043" s="325"/>
      <c r="J2043" s="4"/>
      <c r="K2043" s="173"/>
    </row>
    <row r="2044" spans="1:11" x14ac:dyDescent="0.2">
      <c r="A2044" s="140"/>
      <c r="B2044" s="325"/>
      <c r="J2044" s="4"/>
      <c r="K2044" s="173"/>
    </row>
    <row r="2045" spans="1:11" x14ac:dyDescent="0.2">
      <c r="A2045" s="140"/>
      <c r="B2045" s="325"/>
      <c r="J2045" s="4"/>
      <c r="K2045" s="173"/>
    </row>
    <row r="2046" spans="1:11" x14ac:dyDescent="0.2">
      <c r="A2046" s="140"/>
      <c r="B2046" s="325"/>
      <c r="J2046" s="4"/>
      <c r="K2046" s="173"/>
    </row>
    <row r="2047" spans="1:11" x14ac:dyDescent="0.2">
      <c r="A2047" s="140"/>
      <c r="B2047" s="325"/>
      <c r="J2047" s="4"/>
      <c r="K2047" s="173"/>
    </row>
    <row r="2048" spans="1:11" x14ac:dyDescent="0.2">
      <c r="A2048" s="140"/>
      <c r="B2048" s="325"/>
      <c r="J2048" s="4"/>
      <c r="K2048" s="173"/>
    </row>
    <row r="2049" spans="1:11" x14ac:dyDescent="0.2">
      <c r="A2049" s="140"/>
      <c r="B2049" s="325"/>
      <c r="J2049" s="4"/>
      <c r="K2049" s="173"/>
    </row>
    <row r="2050" spans="1:11" x14ac:dyDescent="0.2">
      <c r="A2050" s="140"/>
      <c r="B2050" s="325"/>
      <c r="J2050" s="4"/>
      <c r="K2050" s="173"/>
    </row>
    <row r="2051" spans="1:11" x14ac:dyDescent="0.2">
      <c r="A2051" s="140"/>
      <c r="B2051" s="325"/>
      <c r="J2051" s="4"/>
      <c r="K2051" s="173"/>
    </row>
    <row r="2052" spans="1:11" x14ac:dyDescent="0.2">
      <c r="A2052" s="140"/>
      <c r="B2052" s="325"/>
      <c r="J2052" s="4"/>
      <c r="K2052" s="173"/>
    </row>
    <row r="2053" spans="1:11" x14ac:dyDescent="0.2">
      <c r="A2053" s="140"/>
      <c r="B2053" s="325"/>
      <c r="J2053" s="4"/>
      <c r="K2053" s="173"/>
    </row>
    <row r="2054" spans="1:11" x14ac:dyDescent="0.2">
      <c r="A2054" s="140"/>
      <c r="B2054" s="325"/>
      <c r="J2054" s="4"/>
      <c r="K2054" s="173"/>
    </row>
    <row r="2055" spans="1:11" x14ac:dyDescent="0.2">
      <c r="A2055" s="140"/>
      <c r="B2055" s="325"/>
      <c r="J2055" s="4"/>
      <c r="K2055" s="173"/>
    </row>
    <row r="2056" spans="1:11" x14ac:dyDescent="0.2">
      <c r="A2056" s="140"/>
      <c r="B2056" s="325"/>
      <c r="J2056" s="4"/>
      <c r="K2056" s="173"/>
    </row>
    <row r="2057" spans="1:11" x14ac:dyDescent="0.2">
      <c r="A2057" s="140"/>
      <c r="B2057" s="325"/>
      <c r="J2057" s="4"/>
      <c r="K2057" s="173"/>
    </row>
    <row r="2058" spans="1:11" x14ac:dyDescent="0.2">
      <c r="A2058" s="140"/>
      <c r="B2058" s="325"/>
      <c r="J2058" s="4"/>
      <c r="K2058" s="173"/>
    </row>
    <row r="2059" spans="1:11" x14ac:dyDescent="0.2">
      <c r="A2059" s="140"/>
      <c r="B2059" s="325"/>
      <c r="J2059" s="4"/>
      <c r="K2059" s="173"/>
    </row>
    <row r="2060" spans="1:11" x14ac:dyDescent="0.2">
      <c r="A2060" s="140"/>
      <c r="B2060" s="325"/>
      <c r="J2060" s="4"/>
      <c r="K2060" s="173"/>
    </row>
    <row r="2061" spans="1:11" x14ac:dyDescent="0.2">
      <c r="A2061" s="140"/>
      <c r="B2061" s="325"/>
      <c r="J2061" s="4"/>
      <c r="K2061" s="173"/>
    </row>
    <row r="2062" spans="1:11" x14ac:dyDescent="0.2">
      <c r="A2062" s="140"/>
      <c r="B2062" s="325"/>
      <c r="J2062" s="4"/>
      <c r="K2062" s="173"/>
    </row>
    <row r="2063" spans="1:11" x14ac:dyDescent="0.2">
      <c r="A2063" s="140"/>
      <c r="B2063" s="325"/>
      <c r="J2063" s="4"/>
      <c r="K2063" s="173"/>
    </row>
    <row r="2064" spans="1:11" x14ac:dyDescent="0.2">
      <c r="A2064" s="140"/>
      <c r="B2064" s="325"/>
      <c r="J2064" s="4"/>
      <c r="K2064" s="173"/>
    </row>
    <row r="2065" spans="1:11" x14ac:dyDescent="0.2">
      <c r="A2065" s="140"/>
      <c r="B2065" s="325"/>
      <c r="J2065" s="4"/>
      <c r="K2065" s="173"/>
    </row>
    <row r="2066" spans="1:11" x14ac:dyDescent="0.2">
      <c r="A2066" s="140"/>
      <c r="B2066" s="325"/>
      <c r="J2066" s="4"/>
      <c r="K2066" s="173"/>
    </row>
    <row r="2067" spans="1:11" x14ac:dyDescent="0.2">
      <c r="A2067" s="140"/>
      <c r="B2067" s="325"/>
      <c r="J2067" s="4"/>
      <c r="K2067" s="173"/>
    </row>
    <row r="2068" spans="1:11" x14ac:dyDescent="0.2">
      <c r="A2068" s="140"/>
      <c r="B2068" s="325"/>
      <c r="J2068" s="4"/>
      <c r="K2068" s="173"/>
    </row>
    <row r="2069" spans="1:11" x14ac:dyDescent="0.2">
      <c r="A2069" s="140"/>
      <c r="B2069" s="325"/>
      <c r="J2069" s="4"/>
      <c r="K2069" s="173"/>
    </row>
    <row r="2070" spans="1:11" x14ac:dyDescent="0.2">
      <c r="A2070" s="140"/>
      <c r="B2070" s="325"/>
      <c r="J2070" s="4"/>
      <c r="K2070" s="173"/>
    </row>
    <row r="2071" spans="1:11" x14ac:dyDescent="0.2">
      <c r="A2071" s="140"/>
      <c r="B2071" s="325"/>
      <c r="J2071" s="4"/>
      <c r="K2071" s="173"/>
    </row>
    <row r="2072" spans="1:11" x14ac:dyDescent="0.2">
      <c r="A2072" s="140"/>
      <c r="B2072" s="325"/>
      <c r="J2072" s="4"/>
      <c r="K2072" s="173"/>
    </row>
    <row r="2073" spans="1:11" x14ac:dyDescent="0.2">
      <c r="A2073" s="140"/>
      <c r="B2073" s="325"/>
      <c r="J2073" s="4"/>
      <c r="K2073" s="173"/>
    </row>
    <row r="2074" spans="1:11" x14ac:dyDescent="0.2">
      <c r="A2074" s="140"/>
      <c r="B2074" s="325"/>
      <c r="J2074" s="4"/>
      <c r="K2074" s="173"/>
    </row>
    <row r="2075" spans="1:11" x14ac:dyDescent="0.2">
      <c r="A2075" s="140"/>
      <c r="B2075" s="325"/>
      <c r="J2075" s="4"/>
      <c r="K2075" s="173"/>
    </row>
    <row r="2076" spans="1:11" x14ac:dyDescent="0.2">
      <c r="A2076" s="140"/>
      <c r="B2076" s="325"/>
      <c r="J2076" s="4"/>
      <c r="K2076" s="173"/>
    </row>
    <row r="2077" spans="1:11" x14ac:dyDescent="0.2">
      <c r="A2077" s="140"/>
      <c r="B2077" s="325"/>
      <c r="J2077" s="4"/>
      <c r="K2077" s="173"/>
    </row>
    <row r="2078" spans="1:11" x14ac:dyDescent="0.2">
      <c r="A2078" s="140"/>
      <c r="B2078" s="325"/>
      <c r="J2078" s="4"/>
      <c r="K2078" s="173"/>
    </row>
    <row r="2079" spans="1:11" x14ac:dyDescent="0.2">
      <c r="A2079" s="140"/>
      <c r="B2079" s="325"/>
      <c r="J2079" s="4"/>
      <c r="K2079" s="173"/>
    </row>
    <row r="2080" spans="1:11" x14ac:dyDescent="0.2">
      <c r="A2080" s="140"/>
      <c r="B2080" s="325"/>
      <c r="J2080" s="4"/>
      <c r="K2080" s="173"/>
    </row>
    <row r="2081" spans="1:11" x14ac:dyDescent="0.2">
      <c r="A2081" s="140"/>
      <c r="B2081" s="325"/>
      <c r="J2081" s="4"/>
      <c r="K2081" s="173"/>
    </row>
    <row r="2082" spans="1:11" x14ac:dyDescent="0.2">
      <c r="A2082" s="140"/>
      <c r="B2082" s="325"/>
      <c r="J2082" s="4"/>
      <c r="K2082" s="173"/>
    </row>
    <row r="2083" spans="1:11" x14ac:dyDescent="0.2">
      <c r="A2083" s="140"/>
      <c r="B2083" s="325"/>
      <c r="J2083" s="4"/>
      <c r="K2083" s="173"/>
    </row>
    <row r="2084" spans="1:11" x14ac:dyDescent="0.2">
      <c r="A2084" s="140"/>
      <c r="B2084" s="325"/>
      <c r="J2084" s="4"/>
      <c r="K2084" s="173"/>
    </row>
    <row r="2085" spans="1:11" x14ac:dyDescent="0.2">
      <c r="A2085" s="140"/>
      <c r="B2085" s="325"/>
      <c r="J2085" s="4"/>
      <c r="K2085" s="173"/>
    </row>
    <row r="2086" spans="1:11" x14ac:dyDescent="0.2">
      <c r="A2086" s="140"/>
      <c r="B2086" s="325"/>
      <c r="J2086" s="4"/>
      <c r="K2086" s="173"/>
    </row>
    <row r="2087" spans="1:11" x14ac:dyDescent="0.2">
      <c r="A2087" s="140"/>
      <c r="B2087" s="325"/>
      <c r="J2087" s="4"/>
      <c r="K2087" s="173"/>
    </row>
    <row r="2088" spans="1:11" x14ac:dyDescent="0.2">
      <c r="A2088" s="140"/>
      <c r="B2088" s="325"/>
      <c r="J2088" s="4"/>
      <c r="K2088" s="173"/>
    </row>
    <row r="2089" spans="1:11" x14ac:dyDescent="0.2">
      <c r="A2089" s="140"/>
      <c r="B2089" s="325"/>
      <c r="J2089" s="4"/>
      <c r="K2089" s="173"/>
    </row>
    <row r="2090" spans="1:11" x14ac:dyDescent="0.2">
      <c r="A2090" s="140"/>
      <c r="B2090" s="325"/>
      <c r="J2090" s="4"/>
      <c r="K2090" s="173"/>
    </row>
    <row r="2091" spans="1:11" x14ac:dyDescent="0.2">
      <c r="A2091" s="140"/>
      <c r="B2091" s="325"/>
      <c r="J2091" s="4"/>
      <c r="K2091" s="173"/>
    </row>
    <row r="2092" spans="1:11" x14ac:dyDescent="0.2">
      <c r="A2092" s="140"/>
      <c r="B2092" s="325"/>
      <c r="J2092" s="4"/>
      <c r="K2092" s="173"/>
    </row>
    <row r="2093" spans="1:11" x14ac:dyDescent="0.2">
      <c r="A2093" s="140"/>
      <c r="B2093" s="325"/>
      <c r="J2093" s="4"/>
      <c r="K2093" s="173"/>
    </row>
    <row r="2094" spans="1:11" x14ac:dyDescent="0.2">
      <c r="A2094" s="140"/>
      <c r="B2094" s="325"/>
      <c r="J2094" s="4"/>
      <c r="K2094" s="173"/>
    </row>
    <row r="2095" spans="1:11" x14ac:dyDescent="0.2">
      <c r="A2095" s="140"/>
      <c r="B2095" s="325"/>
      <c r="J2095" s="4"/>
      <c r="K2095" s="173"/>
    </row>
    <row r="2096" spans="1:11" x14ac:dyDescent="0.2">
      <c r="A2096" s="140"/>
      <c r="B2096" s="325"/>
      <c r="J2096" s="4"/>
      <c r="K2096" s="173"/>
    </row>
    <row r="2097" spans="1:11" x14ac:dyDescent="0.2">
      <c r="A2097" s="140"/>
      <c r="B2097" s="325"/>
      <c r="J2097" s="4"/>
      <c r="K2097" s="173"/>
    </row>
    <row r="2098" spans="1:11" x14ac:dyDescent="0.2">
      <c r="A2098" s="140"/>
      <c r="B2098" s="325"/>
      <c r="J2098" s="4"/>
      <c r="K2098" s="173"/>
    </row>
    <row r="2099" spans="1:11" x14ac:dyDescent="0.2">
      <c r="A2099" s="140"/>
      <c r="B2099" s="325"/>
      <c r="J2099" s="4"/>
      <c r="K2099" s="173"/>
    </row>
    <row r="2100" spans="1:11" x14ac:dyDescent="0.2">
      <c r="A2100" s="140"/>
      <c r="B2100" s="325"/>
      <c r="J2100" s="4"/>
      <c r="K2100" s="173"/>
    </row>
    <row r="2101" spans="1:11" x14ac:dyDescent="0.2">
      <c r="A2101" s="140"/>
      <c r="B2101" s="325"/>
      <c r="J2101" s="4"/>
      <c r="K2101" s="173"/>
    </row>
    <row r="2102" spans="1:11" x14ac:dyDescent="0.2">
      <c r="A2102" s="140"/>
      <c r="B2102" s="325"/>
      <c r="J2102" s="4"/>
      <c r="K2102" s="173"/>
    </row>
    <row r="2103" spans="1:11" x14ac:dyDescent="0.2">
      <c r="A2103" s="140"/>
      <c r="B2103" s="325"/>
      <c r="J2103" s="4"/>
      <c r="K2103" s="173"/>
    </row>
    <row r="2104" spans="1:11" x14ac:dyDescent="0.2">
      <c r="A2104" s="140"/>
      <c r="B2104" s="325"/>
      <c r="J2104" s="4"/>
      <c r="K2104" s="173"/>
    </row>
    <row r="2105" spans="1:11" x14ac:dyDescent="0.2">
      <c r="A2105" s="140"/>
      <c r="B2105" s="325"/>
      <c r="J2105" s="4"/>
      <c r="K2105" s="173"/>
    </row>
    <row r="2106" spans="1:11" x14ac:dyDescent="0.2">
      <c r="A2106" s="140"/>
      <c r="B2106" s="325"/>
      <c r="J2106" s="4"/>
      <c r="K2106" s="173"/>
    </row>
    <row r="2107" spans="1:11" x14ac:dyDescent="0.2">
      <c r="A2107" s="140"/>
      <c r="B2107" s="325"/>
      <c r="J2107" s="4"/>
      <c r="K2107" s="173"/>
    </row>
    <row r="2108" spans="1:11" x14ac:dyDescent="0.2">
      <c r="A2108" s="140"/>
      <c r="B2108" s="325"/>
      <c r="J2108" s="4"/>
      <c r="K2108" s="173"/>
    </row>
    <row r="2109" spans="1:11" x14ac:dyDescent="0.2">
      <c r="A2109" s="140"/>
      <c r="B2109" s="325"/>
      <c r="J2109" s="4"/>
      <c r="K2109" s="173"/>
    </row>
    <row r="2110" spans="1:11" x14ac:dyDescent="0.2">
      <c r="A2110" s="140"/>
      <c r="B2110" s="325"/>
      <c r="J2110" s="4"/>
      <c r="K2110" s="173"/>
    </row>
    <row r="2111" spans="1:11" x14ac:dyDescent="0.2">
      <c r="A2111" s="140"/>
      <c r="B2111" s="325"/>
      <c r="J2111" s="4"/>
      <c r="K2111" s="173"/>
    </row>
    <row r="2112" spans="1:11" x14ac:dyDescent="0.2">
      <c r="A2112" s="140"/>
      <c r="B2112" s="325"/>
      <c r="J2112" s="4"/>
      <c r="K2112" s="173"/>
    </row>
    <row r="2113" spans="1:11" x14ac:dyDescent="0.2">
      <c r="A2113" s="140"/>
      <c r="B2113" s="325"/>
      <c r="J2113" s="4"/>
      <c r="K2113" s="173"/>
    </row>
    <row r="2114" spans="1:11" x14ac:dyDescent="0.2">
      <c r="A2114" s="140"/>
      <c r="B2114" s="325"/>
      <c r="J2114" s="4"/>
      <c r="K2114" s="173"/>
    </row>
    <row r="2115" spans="1:11" x14ac:dyDescent="0.2">
      <c r="A2115" s="140"/>
      <c r="B2115" s="325"/>
      <c r="J2115" s="4"/>
      <c r="K2115" s="173"/>
    </row>
    <row r="2116" spans="1:11" x14ac:dyDescent="0.2">
      <c r="A2116" s="140"/>
      <c r="B2116" s="325"/>
      <c r="J2116" s="4"/>
      <c r="K2116" s="173"/>
    </row>
    <row r="2117" spans="1:11" x14ac:dyDescent="0.2">
      <c r="A2117" s="140"/>
      <c r="B2117" s="325"/>
      <c r="J2117" s="4"/>
      <c r="K2117" s="173"/>
    </row>
    <row r="2118" spans="1:11" x14ac:dyDescent="0.2">
      <c r="A2118" s="140"/>
      <c r="B2118" s="325"/>
      <c r="J2118" s="4"/>
      <c r="K2118" s="173"/>
    </row>
    <row r="2119" spans="1:11" x14ac:dyDescent="0.2">
      <c r="A2119" s="140"/>
      <c r="B2119" s="325"/>
      <c r="J2119" s="4"/>
      <c r="K2119" s="173"/>
    </row>
    <row r="2120" spans="1:11" x14ac:dyDescent="0.2">
      <c r="A2120" s="140"/>
      <c r="B2120" s="325"/>
      <c r="J2120" s="4"/>
      <c r="K2120" s="173"/>
    </row>
    <row r="2121" spans="1:11" x14ac:dyDescent="0.2">
      <c r="A2121" s="140"/>
      <c r="B2121" s="325"/>
      <c r="J2121" s="4"/>
      <c r="K2121" s="173"/>
    </row>
    <row r="2122" spans="1:11" x14ac:dyDescent="0.2">
      <c r="A2122" s="140"/>
      <c r="B2122" s="325"/>
      <c r="J2122" s="4"/>
      <c r="K2122" s="173"/>
    </row>
    <row r="2123" spans="1:11" x14ac:dyDescent="0.2">
      <c r="A2123" s="140"/>
      <c r="B2123" s="325"/>
      <c r="J2123" s="4"/>
      <c r="K2123" s="173"/>
    </row>
    <row r="2124" spans="1:11" x14ac:dyDescent="0.2">
      <c r="A2124" s="140"/>
      <c r="B2124" s="325"/>
      <c r="J2124" s="4"/>
      <c r="K2124" s="173"/>
    </row>
    <row r="2125" spans="1:11" x14ac:dyDescent="0.2">
      <c r="A2125" s="140"/>
      <c r="B2125" s="325"/>
      <c r="J2125" s="4"/>
      <c r="K2125" s="173"/>
    </row>
    <row r="2126" spans="1:11" x14ac:dyDescent="0.2">
      <c r="A2126" s="140"/>
      <c r="B2126" s="325"/>
      <c r="J2126" s="4"/>
      <c r="K2126" s="173"/>
    </row>
    <row r="2127" spans="1:11" x14ac:dyDescent="0.2">
      <c r="A2127" s="140"/>
      <c r="B2127" s="325"/>
      <c r="J2127" s="4"/>
      <c r="K2127" s="173"/>
    </row>
    <row r="2128" spans="1:11" x14ac:dyDescent="0.2">
      <c r="A2128" s="140"/>
      <c r="B2128" s="325"/>
      <c r="J2128" s="4"/>
      <c r="K2128" s="173"/>
    </row>
    <row r="2129" spans="1:11" x14ac:dyDescent="0.2">
      <c r="A2129" s="140"/>
      <c r="B2129" s="325"/>
      <c r="J2129" s="4"/>
      <c r="K2129" s="173"/>
    </row>
    <row r="2130" spans="1:11" x14ac:dyDescent="0.2">
      <c r="A2130" s="140"/>
      <c r="B2130" s="325"/>
      <c r="J2130" s="4"/>
      <c r="K2130" s="173"/>
    </row>
    <row r="2131" spans="1:11" x14ac:dyDescent="0.2">
      <c r="A2131" s="140"/>
      <c r="B2131" s="325"/>
      <c r="J2131" s="4"/>
      <c r="K2131" s="173"/>
    </row>
    <row r="2132" spans="1:11" x14ac:dyDescent="0.2">
      <c r="A2132" s="140"/>
      <c r="B2132" s="325"/>
      <c r="J2132" s="4"/>
      <c r="K2132" s="173"/>
    </row>
    <row r="2133" spans="1:11" x14ac:dyDescent="0.2">
      <c r="A2133" s="140"/>
      <c r="B2133" s="325"/>
      <c r="J2133" s="4"/>
      <c r="K2133" s="173"/>
    </row>
    <row r="2134" spans="1:11" x14ac:dyDescent="0.2">
      <c r="A2134" s="140"/>
      <c r="B2134" s="325"/>
      <c r="J2134" s="4"/>
      <c r="K2134" s="173"/>
    </row>
    <row r="2135" spans="1:11" x14ac:dyDescent="0.2">
      <c r="A2135" s="140"/>
      <c r="B2135" s="325"/>
      <c r="J2135" s="4"/>
      <c r="K2135" s="173"/>
    </row>
    <row r="2136" spans="1:11" x14ac:dyDescent="0.2">
      <c r="A2136" s="140"/>
      <c r="B2136" s="325"/>
      <c r="J2136" s="4"/>
      <c r="K2136" s="173"/>
    </row>
    <row r="2137" spans="1:11" x14ac:dyDescent="0.2">
      <c r="A2137" s="140"/>
      <c r="B2137" s="325"/>
      <c r="J2137" s="4"/>
      <c r="K2137" s="173"/>
    </row>
    <row r="2138" spans="1:11" x14ac:dyDescent="0.2">
      <c r="A2138" s="140"/>
      <c r="B2138" s="325"/>
      <c r="J2138" s="4"/>
      <c r="K2138" s="173"/>
    </row>
    <row r="2139" spans="1:11" x14ac:dyDescent="0.2">
      <c r="A2139" s="140"/>
      <c r="B2139" s="325"/>
      <c r="J2139" s="4"/>
      <c r="K2139" s="173"/>
    </row>
    <row r="2140" spans="1:11" x14ac:dyDescent="0.2">
      <c r="A2140" s="140"/>
      <c r="B2140" s="325"/>
      <c r="J2140" s="4"/>
      <c r="K2140" s="173"/>
    </row>
    <row r="2141" spans="1:11" x14ac:dyDescent="0.2">
      <c r="A2141" s="140"/>
      <c r="B2141" s="325"/>
      <c r="J2141" s="4"/>
      <c r="K2141" s="173"/>
    </row>
    <row r="2142" spans="1:11" x14ac:dyDescent="0.2">
      <c r="A2142" s="140"/>
      <c r="B2142" s="325"/>
      <c r="J2142" s="4"/>
      <c r="K2142" s="173"/>
    </row>
    <row r="2143" spans="1:11" x14ac:dyDescent="0.2">
      <c r="A2143" s="140"/>
      <c r="B2143" s="325"/>
      <c r="J2143" s="4"/>
      <c r="K2143" s="173"/>
    </row>
    <row r="2144" spans="1:11" x14ac:dyDescent="0.2">
      <c r="A2144" s="140"/>
      <c r="B2144" s="325"/>
      <c r="J2144" s="4"/>
      <c r="K2144" s="173"/>
    </row>
    <row r="2145" spans="1:11" x14ac:dyDescent="0.2">
      <c r="A2145" s="140"/>
      <c r="B2145" s="325"/>
      <c r="J2145" s="4"/>
      <c r="K2145" s="173"/>
    </row>
    <row r="2146" spans="1:11" x14ac:dyDescent="0.2">
      <c r="A2146" s="140"/>
      <c r="B2146" s="325"/>
      <c r="J2146" s="4"/>
      <c r="K2146" s="173"/>
    </row>
    <row r="2147" spans="1:11" x14ac:dyDescent="0.2">
      <c r="A2147" s="140"/>
      <c r="B2147" s="325"/>
      <c r="J2147" s="4"/>
      <c r="K2147" s="173"/>
    </row>
    <row r="2148" spans="1:11" x14ac:dyDescent="0.2">
      <c r="A2148" s="140"/>
      <c r="B2148" s="325"/>
      <c r="J2148" s="4"/>
      <c r="K2148" s="173"/>
    </row>
    <row r="2149" spans="1:11" x14ac:dyDescent="0.2">
      <c r="A2149" s="140"/>
      <c r="B2149" s="325"/>
      <c r="J2149" s="4"/>
      <c r="K2149" s="173"/>
    </row>
    <row r="2150" spans="1:11" x14ac:dyDescent="0.2">
      <c r="A2150" s="140"/>
      <c r="B2150" s="325"/>
      <c r="J2150" s="4"/>
      <c r="K2150" s="173"/>
    </row>
    <row r="2151" spans="1:11" x14ac:dyDescent="0.2">
      <c r="A2151" s="140"/>
      <c r="B2151" s="325"/>
      <c r="J2151" s="4"/>
      <c r="K2151" s="173"/>
    </row>
    <row r="2152" spans="1:11" x14ac:dyDescent="0.2">
      <c r="A2152" s="140"/>
      <c r="B2152" s="325"/>
      <c r="J2152" s="4"/>
      <c r="K2152" s="173"/>
    </row>
    <row r="2153" spans="1:11" x14ac:dyDescent="0.2">
      <c r="A2153" s="140"/>
      <c r="B2153" s="325"/>
      <c r="J2153" s="4"/>
      <c r="K2153" s="173"/>
    </row>
    <row r="2154" spans="1:11" x14ac:dyDescent="0.2">
      <c r="A2154" s="140"/>
      <c r="B2154" s="325"/>
      <c r="J2154" s="4"/>
      <c r="K2154" s="173"/>
    </row>
    <row r="2155" spans="1:11" x14ac:dyDescent="0.2">
      <c r="A2155" s="140"/>
      <c r="B2155" s="325"/>
      <c r="J2155" s="4"/>
      <c r="K2155" s="173"/>
    </row>
    <row r="2156" spans="1:11" x14ac:dyDescent="0.2">
      <c r="A2156" s="140"/>
      <c r="B2156" s="325"/>
      <c r="J2156" s="4"/>
      <c r="K2156" s="173"/>
    </row>
    <row r="2157" spans="1:11" x14ac:dyDescent="0.2">
      <c r="A2157" s="140"/>
      <c r="B2157" s="325"/>
      <c r="J2157" s="4"/>
      <c r="K2157" s="173"/>
    </row>
    <row r="2158" spans="1:11" x14ac:dyDescent="0.2">
      <c r="A2158" s="140"/>
      <c r="B2158" s="325"/>
      <c r="J2158" s="4"/>
      <c r="K2158" s="173"/>
    </row>
    <row r="2159" spans="1:11" x14ac:dyDescent="0.2">
      <c r="A2159" s="140"/>
      <c r="B2159" s="325"/>
      <c r="J2159" s="4"/>
      <c r="K2159" s="173"/>
    </row>
    <row r="2160" spans="1:11" x14ac:dyDescent="0.2">
      <c r="A2160" s="140"/>
      <c r="B2160" s="325"/>
      <c r="J2160" s="4"/>
      <c r="K2160" s="173"/>
    </row>
    <row r="2161" spans="1:11" x14ac:dyDescent="0.2">
      <c r="A2161" s="140"/>
      <c r="B2161" s="325"/>
      <c r="J2161" s="4"/>
      <c r="K2161" s="173"/>
    </row>
    <row r="2162" spans="1:11" x14ac:dyDescent="0.2">
      <c r="A2162" s="140"/>
      <c r="B2162" s="325"/>
      <c r="J2162" s="4"/>
      <c r="K2162" s="173"/>
    </row>
    <row r="2163" spans="1:11" x14ac:dyDescent="0.2">
      <c r="A2163" s="140"/>
      <c r="B2163" s="325"/>
      <c r="J2163" s="4"/>
      <c r="K2163" s="173"/>
    </row>
    <row r="2164" spans="1:11" x14ac:dyDescent="0.2">
      <c r="A2164" s="140"/>
      <c r="B2164" s="325"/>
      <c r="J2164" s="4"/>
      <c r="K2164" s="173"/>
    </row>
    <row r="2165" spans="1:11" x14ac:dyDescent="0.2">
      <c r="A2165" s="140"/>
      <c r="B2165" s="325"/>
      <c r="J2165" s="4"/>
      <c r="K2165" s="173"/>
    </row>
    <row r="2166" spans="1:11" x14ac:dyDescent="0.2">
      <c r="A2166" s="140"/>
      <c r="B2166" s="325"/>
      <c r="J2166" s="4"/>
      <c r="K2166" s="173"/>
    </row>
    <row r="2167" spans="1:11" x14ac:dyDescent="0.2">
      <c r="A2167" s="140"/>
      <c r="B2167" s="325"/>
      <c r="J2167" s="4"/>
      <c r="K2167" s="173"/>
    </row>
    <row r="2168" spans="1:11" x14ac:dyDescent="0.2">
      <c r="A2168" s="140"/>
      <c r="B2168" s="325"/>
      <c r="J2168" s="4"/>
      <c r="K2168" s="173"/>
    </row>
    <row r="2169" spans="1:11" x14ac:dyDescent="0.2">
      <c r="A2169" s="140"/>
      <c r="B2169" s="325"/>
      <c r="J2169" s="4"/>
      <c r="K2169" s="173"/>
    </row>
    <row r="2170" spans="1:11" x14ac:dyDescent="0.2">
      <c r="A2170" s="140"/>
      <c r="B2170" s="325"/>
      <c r="J2170" s="4"/>
      <c r="K2170" s="173"/>
    </row>
    <row r="2171" spans="1:11" x14ac:dyDescent="0.2">
      <c r="A2171" s="140"/>
      <c r="B2171" s="325"/>
      <c r="J2171" s="4"/>
      <c r="K2171" s="173"/>
    </row>
    <row r="2172" spans="1:11" x14ac:dyDescent="0.2">
      <c r="A2172" s="140"/>
      <c r="B2172" s="325"/>
      <c r="J2172" s="4"/>
      <c r="K2172" s="173"/>
    </row>
    <row r="2173" spans="1:11" x14ac:dyDescent="0.2">
      <c r="A2173" s="140"/>
      <c r="B2173" s="325"/>
      <c r="J2173" s="4"/>
      <c r="K2173" s="173"/>
    </row>
    <row r="2174" spans="1:11" x14ac:dyDescent="0.2">
      <c r="A2174" s="140"/>
      <c r="B2174" s="325"/>
      <c r="J2174" s="4"/>
      <c r="K2174" s="173"/>
    </row>
    <row r="2175" spans="1:11" x14ac:dyDescent="0.2">
      <c r="A2175" s="140"/>
      <c r="B2175" s="325"/>
      <c r="J2175" s="4"/>
      <c r="K2175" s="173"/>
    </row>
    <row r="2176" spans="1:11" x14ac:dyDescent="0.2">
      <c r="A2176" s="140"/>
      <c r="B2176" s="325"/>
      <c r="J2176" s="4"/>
      <c r="K2176" s="173"/>
    </row>
    <row r="2177" spans="1:11" x14ac:dyDescent="0.2">
      <c r="A2177" s="140"/>
      <c r="B2177" s="325"/>
      <c r="J2177" s="4"/>
      <c r="K2177" s="173"/>
    </row>
    <row r="2178" spans="1:11" x14ac:dyDescent="0.2">
      <c r="A2178" s="140"/>
      <c r="B2178" s="325"/>
      <c r="J2178" s="4"/>
      <c r="K2178" s="173"/>
    </row>
    <row r="2179" spans="1:11" x14ac:dyDescent="0.2">
      <c r="A2179" s="140"/>
      <c r="B2179" s="325"/>
      <c r="J2179" s="4"/>
      <c r="K2179" s="173"/>
    </row>
    <row r="2180" spans="1:11" x14ac:dyDescent="0.2">
      <c r="A2180" s="140"/>
      <c r="B2180" s="325"/>
      <c r="J2180" s="4"/>
      <c r="K2180" s="173"/>
    </row>
    <row r="2181" spans="1:11" x14ac:dyDescent="0.2">
      <c r="A2181" s="140"/>
      <c r="B2181" s="325"/>
      <c r="J2181" s="4"/>
      <c r="K2181" s="173"/>
    </row>
    <row r="2182" spans="1:11" x14ac:dyDescent="0.2">
      <c r="A2182" s="140"/>
      <c r="B2182" s="325"/>
      <c r="J2182" s="4"/>
      <c r="K2182" s="173"/>
    </row>
    <row r="2183" spans="1:11" x14ac:dyDescent="0.2">
      <c r="A2183" s="140"/>
      <c r="B2183" s="325"/>
      <c r="J2183" s="4"/>
      <c r="K2183" s="173"/>
    </row>
    <row r="2184" spans="1:11" x14ac:dyDescent="0.2">
      <c r="A2184" s="140"/>
      <c r="B2184" s="325"/>
      <c r="J2184" s="4"/>
      <c r="K2184" s="173"/>
    </row>
    <row r="2185" spans="1:11" x14ac:dyDescent="0.2">
      <c r="A2185" s="140"/>
      <c r="B2185" s="325"/>
      <c r="J2185" s="4"/>
      <c r="K2185" s="173"/>
    </row>
    <row r="2186" spans="1:11" x14ac:dyDescent="0.2">
      <c r="A2186" s="140"/>
      <c r="B2186" s="325"/>
      <c r="J2186" s="4"/>
      <c r="K2186" s="173"/>
    </row>
    <row r="2187" spans="1:11" x14ac:dyDescent="0.2">
      <c r="A2187" s="140"/>
      <c r="B2187" s="325"/>
      <c r="J2187" s="4"/>
      <c r="K2187" s="173"/>
    </row>
    <row r="2188" spans="1:11" x14ac:dyDescent="0.2">
      <c r="A2188" s="140"/>
      <c r="B2188" s="325"/>
      <c r="J2188" s="4"/>
      <c r="K2188" s="173"/>
    </row>
    <row r="2189" spans="1:11" x14ac:dyDescent="0.2">
      <c r="A2189" s="140"/>
      <c r="B2189" s="325"/>
      <c r="J2189" s="4"/>
      <c r="K2189" s="173"/>
    </row>
    <row r="2190" spans="1:11" x14ac:dyDescent="0.2">
      <c r="A2190" s="140"/>
      <c r="B2190" s="325"/>
      <c r="J2190" s="4"/>
      <c r="K2190" s="173"/>
    </row>
    <row r="2191" spans="1:11" x14ac:dyDescent="0.2">
      <c r="A2191" s="140"/>
      <c r="B2191" s="325"/>
      <c r="J2191" s="4"/>
      <c r="K2191" s="173"/>
    </row>
    <row r="2192" spans="1:11" x14ac:dyDescent="0.2">
      <c r="A2192" s="140"/>
      <c r="B2192" s="325"/>
      <c r="J2192" s="4"/>
      <c r="K2192" s="173"/>
    </row>
    <row r="2193" spans="1:11" x14ac:dyDescent="0.2">
      <c r="A2193" s="140"/>
      <c r="B2193" s="325"/>
      <c r="J2193" s="4"/>
      <c r="K2193" s="173"/>
    </row>
    <row r="2194" spans="1:11" x14ac:dyDescent="0.2">
      <c r="A2194" s="140"/>
      <c r="B2194" s="325"/>
      <c r="J2194" s="4"/>
      <c r="K2194" s="173"/>
    </row>
    <row r="2195" spans="1:11" x14ac:dyDescent="0.2">
      <c r="A2195" s="140"/>
      <c r="B2195" s="325"/>
      <c r="J2195" s="4"/>
      <c r="K2195" s="173"/>
    </row>
    <row r="2196" spans="1:11" x14ac:dyDescent="0.2">
      <c r="A2196" s="140"/>
      <c r="B2196" s="325"/>
      <c r="J2196" s="4"/>
      <c r="K2196" s="173"/>
    </row>
    <row r="2197" spans="1:11" x14ac:dyDescent="0.2">
      <c r="A2197" s="140"/>
      <c r="B2197" s="325"/>
      <c r="J2197" s="4"/>
      <c r="K2197" s="173"/>
    </row>
    <row r="2198" spans="1:11" x14ac:dyDescent="0.2">
      <c r="A2198" s="140"/>
      <c r="B2198" s="325"/>
      <c r="J2198" s="4"/>
      <c r="K2198" s="173"/>
    </row>
    <row r="2199" spans="1:11" x14ac:dyDescent="0.2">
      <c r="A2199" s="140"/>
      <c r="B2199" s="325"/>
      <c r="J2199" s="4"/>
      <c r="K2199" s="173"/>
    </row>
    <row r="2200" spans="1:11" x14ac:dyDescent="0.2">
      <c r="A2200" s="140"/>
      <c r="B2200" s="325"/>
      <c r="J2200" s="4"/>
      <c r="K2200" s="173"/>
    </row>
    <row r="2201" spans="1:11" x14ac:dyDescent="0.2">
      <c r="A2201" s="140"/>
      <c r="B2201" s="325"/>
      <c r="J2201" s="4"/>
      <c r="K2201" s="173"/>
    </row>
    <row r="2202" spans="1:11" x14ac:dyDescent="0.2">
      <c r="A2202" s="140"/>
      <c r="B2202" s="325"/>
      <c r="J2202" s="4"/>
      <c r="K2202" s="173"/>
    </row>
    <row r="2203" spans="1:11" x14ac:dyDescent="0.2">
      <c r="A2203" s="140"/>
      <c r="B2203" s="325"/>
      <c r="J2203" s="4"/>
      <c r="K2203" s="173"/>
    </row>
    <row r="2204" spans="1:11" x14ac:dyDescent="0.2">
      <c r="A2204" s="140"/>
      <c r="B2204" s="325"/>
      <c r="J2204" s="4"/>
      <c r="K2204" s="173"/>
    </row>
    <row r="2205" spans="1:11" x14ac:dyDescent="0.2">
      <c r="A2205" s="140"/>
      <c r="B2205" s="325"/>
      <c r="J2205" s="4"/>
      <c r="K2205" s="173"/>
    </row>
    <row r="2206" spans="1:11" x14ac:dyDescent="0.2">
      <c r="A2206" s="140"/>
      <c r="B2206" s="325"/>
      <c r="J2206" s="4"/>
      <c r="K2206" s="173"/>
    </row>
    <row r="2207" spans="1:11" x14ac:dyDescent="0.2">
      <c r="A2207" s="140"/>
      <c r="B2207" s="325"/>
      <c r="J2207" s="4"/>
      <c r="K2207" s="173"/>
    </row>
    <row r="2208" spans="1:11" x14ac:dyDescent="0.2">
      <c r="A2208" s="140"/>
      <c r="B2208" s="325"/>
      <c r="J2208" s="4"/>
      <c r="K2208" s="173"/>
    </row>
    <row r="2209" spans="1:11" x14ac:dyDescent="0.2">
      <c r="A2209" s="140"/>
      <c r="B2209" s="325"/>
      <c r="J2209" s="4"/>
      <c r="K2209" s="173"/>
    </row>
    <row r="2210" spans="1:11" x14ac:dyDescent="0.2">
      <c r="A2210" s="140"/>
      <c r="B2210" s="325"/>
      <c r="J2210" s="4"/>
      <c r="K2210" s="173"/>
    </row>
    <row r="2211" spans="1:11" x14ac:dyDescent="0.2">
      <c r="A2211" s="140"/>
      <c r="B2211" s="325"/>
      <c r="J2211" s="4"/>
      <c r="K2211" s="173"/>
    </row>
    <row r="2212" spans="1:11" x14ac:dyDescent="0.2">
      <c r="A2212" s="140"/>
      <c r="B2212" s="325"/>
      <c r="J2212" s="4"/>
      <c r="K2212" s="173"/>
    </row>
    <row r="2213" spans="1:11" x14ac:dyDescent="0.2">
      <c r="A2213" s="140"/>
      <c r="B2213" s="325"/>
      <c r="J2213" s="4"/>
      <c r="K2213" s="173"/>
    </row>
    <row r="2214" spans="1:11" x14ac:dyDescent="0.2">
      <c r="A2214" s="140"/>
      <c r="B2214" s="325"/>
      <c r="J2214" s="4"/>
      <c r="K2214" s="173"/>
    </row>
    <row r="2215" spans="1:11" x14ac:dyDescent="0.2">
      <c r="A2215" s="140"/>
      <c r="B2215" s="325"/>
      <c r="J2215" s="4"/>
      <c r="K2215" s="173"/>
    </row>
    <row r="2216" spans="1:11" x14ac:dyDescent="0.2">
      <c r="A2216" s="140"/>
      <c r="B2216" s="325"/>
      <c r="J2216" s="4"/>
      <c r="K2216" s="173"/>
    </row>
    <row r="2217" spans="1:11" x14ac:dyDescent="0.2">
      <c r="A2217" s="140"/>
      <c r="B2217" s="325"/>
      <c r="J2217" s="4"/>
      <c r="K2217" s="173"/>
    </row>
    <row r="2218" spans="1:11" x14ac:dyDescent="0.2">
      <c r="A2218" s="140"/>
      <c r="B2218" s="325"/>
      <c r="J2218" s="4"/>
      <c r="K2218" s="173"/>
    </row>
    <row r="2219" spans="1:11" x14ac:dyDescent="0.2">
      <c r="A2219" s="140"/>
      <c r="B2219" s="325"/>
      <c r="J2219" s="4"/>
      <c r="K2219" s="173"/>
    </row>
    <row r="2220" spans="1:11" x14ac:dyDescent="0.2">
      <c r="A2220" s="140"/>
      <c r="B2220" s="325"/>
      <c r="J2220" s="4"/>
      <c r="K2220" s="173"/>
    </row>
    <row r="2221" spans="1:11" x14ac:dyDescent="0.2">
      <c r="A2221" s="140"/>
      <c r="B2221" s="325"/>
      <c r="J2221" s="4"/>
      <c r="K2221" s="173"/>
    </row>
    <row r="2222" spans="1:11" x14ac:dyDescent="0.2">
      <c r="A2222" s="140"/>
      <c r="B2222" s="325"/>
      <c r="J2222" s="4"/>
      <c r="K2222" s="173"/>
    </row>
    <row r="2223" spans="1:11" x14ac:dyDescent="0.2">
      <c r="A2223" s="140"/>
      <c r="B2223" s="325"/>
      <c r="J2223" s="4"/>
      <c r="K2223" s="173"/>
    </row>
    <row r="2224" spans="1:11" x14ac:dyDescent="0.2">
      <c r="A2224" s="140"/>
      <c r="B2224" s="325"/>
      <c r="J2224" s="4"/>
      <c r="K2224" s="173"/>
    </row>
    <row r="2225" spans="1:11" x14ac:dyDescent="0.2">
      <c r="A2225" s="140"/>
      <c r="B2225" s="325"/>
      <c r="J2225" s="4"/>
      <c r="K2225" s="173"/>
    </row>
    <row r="2226" spans="1:11" x14ac:dyDescent="0.2">
      <c r="A2226" s="140"/>
      <c r="B2226" s="325"/>
      <c r="J2226" s="4"/>
      <c r="K2226" s="173"/>
    </row>
    <row r="2227" spans="1:11" x14ac:dyDescent="0.2">
      <c r="A2227" s="140"/>
      <c r="B2227" s="325"/>
      <c r="J2227" s="4"/>
      <c r="K2227" s="173"/>
    </row>
    <row r="2228" spans="1:11" x14ac:dyDescent="0.2">
      <c r="A2228" s="140"/>
      <c r="B2228" s="325"/>
      <c r="J2228" s="4"/>
      <c r="K2228" s="173"/>
    </row>
    <row r="2229" spans="1:11" x14ac:dyDescent="0.2">
      <c r="A2229" s="140"/>
      <c r="B2229" s="325"/>
      <c r="J2229" s="4"/>
      <c r="K2229" s="173"/>
    </row>
    <row r="2230" spans="1:11" x14ac:dyDescent="0.2">
      <c r="A2230" s="140"/>
      <c r="B2230" s="325"/>
      <c r="J2230" s="4"/>
      <c r="K2230" s="173"/>
    </row>
    <row r="2231" spans="1:11" x14ac:dyDescent="0.2">
      <c r="A2231" s="140"/>
      <c r="B2231" s="325"/>
      <c r="J2231" s="4"/>
      <c r="K2231" s="173"/>
    </row>
    <row r="2232" spans="1:11" x14ac:dyDescent="0.2">
      <c r="A2232" s="140"/>
      <c r="B2232" s="325"/>
      <c r="J2232" s="4"/>
      <c r="K2232" s="173"/>
    </row>
    <row r="2233" spans="1:11" x14ac:dyDescent="0.2">
      <c r="A2233" s="140"/>
      <c r="B2233" s="325"/>
      <c r="J2233" s="4"/>
      <c r="K2233" s="173"/>
    </row>
    <row r="2234" spans="1:11" x14ac:dyDescent="0.2">
      <c r="A2234" s="140"/>
      <c r="B2234" s="325"/>
      <c r="J2234" s="4"/>
      <c r="K2234" s="173"/>
    </row>
    <row r="2235" spans="1:11" x14ac:dyDescent="0.2">
      <c r="A2235" s="140"/>
      <c r="B2235" s="325"/>
      <c r="J2235" s="4"/>
      <c r="K2235" s="173"/>
    </row>
    <row r="2236" spans="1:11" x14ac:dyDescent="0.2">
      <c r="A2236" s="140"/>
      <c r="B2236" s="325"/>
      <c r="J2236" s="4"/>
      <c r="K2236" s="173"/>
    </row>
    <row r="2237" spans="1:11" x14ac:dyDescent="0.2">
      <c r="A2237" s="140"/>
      <c r="B2237" s="325"/>
      <c r="J2237" s="4"/>
      <c r="K2237" s="173"/>
    </row>
    <row r="2238" spans="1:11" x14ac:dyDescent="0.2">
      <c r="A2238" s="140"/>
      <c r="B2238" s="325"/>
      <c r="J2238" s="4"/>
      <c r="K2238" s="173"/>
    </row>
    <row r="2239" spans="1:11" x14ac:dyDescent="0.2">
      <c r="A2239" s="140"/>
      <c r="B2239" s="325"/>
      <c r="J2239" s="4"/>
      <c r="K2239" s="173"/>
    </row>
    <row r="2240" spans="1:11" x14ac:dyDescent="0.2">
      <c r="A2240" s="140"/>
      <c r="B2240" s="325"/>
      <c r="J2240" s="4"/>
      <c r="K2240" s="173"/>
    </row>
    <row r="2241" spans="1:11" x14ac:dyDescent="0.2">
      <c r="A2241" s="140"/>
      <c r="B2241" s="325"/>
      <c r="J2241" s="4"/>
      <c r="K2241" s="173"/>
    </row>
    <row r="2242" spans="1:11" x14ac:dyDescent="0.2">
      <c r="A2242" s="140"/>
      <c r="B2242" s="325"/>
      <c r="J2242" s="4"/>
      <c r="K2242" s="173"/>
    </row>
    <row r="2243" spans="1:11" x14ac:dyDescent="0.2">
      <c r="A2243" s="140"/>
      <c r="B2243" s="325"/>
      <c r="J2243" s="4"/>
      <c r="K2243" s="173"/>
    </row>
    <row r="2244" spans="1:11" x14ac:dyDescent="0.2">
      <c r="A2244" s="140"/>
      <c r="B2244" s="325"/>
      <c r="J2244" s="4"/>
      <c r="K2244" s="173"/>
    </row>
    <row r="2245" spans="1:11" x14ac:dyDescent="0.2">
      <c r="A2245" s="140"/>
      <c r="B2245" s="325"/>
      <c r="J2245" s="4"/>
      <c r="K2245" s="173"/>
    </row>
    <row r="2246" spans="1:11" x14ac:dyDescent="0.2">
      <c r="A2246" s="140"/>
      <c r="B2246" s="325"/>
      <c r="J2246" s="4"/>
      <c r="K2246" s="173"/>
    </row>
    <row r="2247" spans="1:11" x14ac:dyDescent="0.2">
      <c r="A2247" s="140"/>
      <c r="B2247" s="325"/>
      <c r="J2247" s="4"/>
      <c r="K2247" s="173"/>
    </row>
    <row r="2248" spans="1:11" x14ac:dyDescent="0.2">
      <c r="A2248" s="140"/>
      <c r="B2248" s="325"/>
      <c r="J2248" s="4"/>
      <c r="K2248" s="173"/>
    </row>
    <row r="2249" spans="1:11" x14ac:dyDescent="0.2">
      <c r="A2249" s="140"/>
      <c r="B2249" s="325"/>
      <c r="J2249" s="4"/>
      <c r="K2249" s="173"/>
    </row>
    <row r="2250" spans="1:11" x14ac:dyDescent="0.2">
      <c r="A2250" s="140"/>
      <c r="B2250" s="325"/>
      <c r="J2250" s="4"/>
      <c r="K2250" s="173"/>
    </row>
    <row r="2251" spans="1:11" x14ac:dyDescent="0.2">
      <c r="A2251" s="140"/>
      <c r="B2251" s="325"/>
      <c r="J2251" s="4"/>
      <c r="K2251" s="173"/>
    </row>
    <row r="2252" spans="1:11" x14ac:dyDescent="0.2">
      <c r="A2252" s="140"/>
      <c r="B2252" s="325"/>
      <c r="J2252" s="4"/>
      <c r="K2252" s="173"/>
    </row>
    <row r="2253" spans="1:11" x14ac:dyDescent="0.2">
      <c r="A2253" s="140"/>
      <c r="B2253" s="325"/>
      <c r="J2253" s="4"/>
      <c r="K2253" s="173"/>
    </row>
    <row r="2254" spans="1:11" x14ac:dyDescent="0.2">
      <c r="A2254" s="140"/>
      <c r="B2254" s="325"/>
      <c r="J2254" s="4"/>
      <c r="K2254" s="173"/>
    </row>
    <row r="2255" spans="1:11" x14ac:dyDescent="0.2">
      <c r="A2255" s="140"/>
      <c r="B2255" s="325"/>
      <c r="J2255" s="4"/>
      <c r="K2255" s="173"/>
    </row>
    <row r="2256" spans="1:11" x14ac:dyDescent="0.2">
      <c r="A2256" s="140"/>
      <c r="B2256" s="325"/>
      <c r="J2256" s="4"/>
      <c r="K2256" s="173"/>
    </row>
    <row r="2257" spans="1:11" x14ac:dyDescent="0.2">
      <c r="A2257" s="140"/>
      <c r="B2257" s="325"/>
      <c r="J2257" s="4"/>
      <c r="K2257" s="173"/>
    </row>
    <row r="2258" spans="1:11" x14ac:dyDescent="0.2">
      <c r="A2258" s="140"/>
      <c r="B2258" s="325"/>
      <c r="J2258" s="4"/>
      <c r="K2258" s="173"/>
    </row>
    <row r="2259" spans="1:11" x14ac:dyDescent="0.2">
      <c r="A2259" s="140"/>
      <c r="B2259" s="325"/>
      <c r="J2259" s="4"/>
      <c r="K2259" s="173"/>
    </row>
    <row r="2260" spans="1:11" x14ac:dyDescent="0.2">
      <c r="A2260" s="140"/>
      <c r="B2260" s="325"/>
      <c r="J2260" s="4"/>
      <c r="K2260" s="173"/>
    </row>
    <row r="2261" spans="1:11" x14ac:dyDescent="0.2">
      <c r="A2261" s="140"/>
      <c r="B2261" s="325"/>
      <c r="J2261" s="4"/>
      <c r="K2261" s="173"/>
    </row>
    <row r="2262" spans="1:11" x14ac:dyDescent="0.2">
      <c r="A2262" s="140"/>
      <c r="B2262" s="325"/>
      <c r="J2262" s="4"/>
      <c r="K2262" s="173"/>
    </row>
    <row r="2263" spans="1:11" x14ac:dyDescent="0.2">
      <c r="A2263" s="140"/>
      <c r="B2263" s="325"/>
      <c r="J2263" s="4"/>
      <c r="K2263" s="173"/>
    </row>
    <row r="2264" spans="1:11" x14ac:dyDescent="0.2">
      <c r="A2264" s="140"/>
      <c r="B2264" s="325"/>
      <c r="J2264" s="4"/>
      <c r="K2264" s="173"/>
    </row>
    <row r="2265" spans="1:11" x14ac:dyDescent="0.2">
      <c r="A2265" s="140"/>
      <c r="B2265" s="325"/>
      <c r="J2265" s="4"/>
      <c r="K2265" s="173"/>
    </row>
    <row r="2266" spans="1:11" x14ac:dyDescent="0.2">
      <c r="A2266" s="140"/>
      <c r="B2266" s="325"/>
      <c r="J2266" s="4"/>
      <c r="K2266" s="173"/>
    </row>
    <row r="2267" spans="1:11" x14ac:dyDescent="0.2">
      <c r="A2267" s="140"/>
      <c r="B2267" s="325"/>
      <c r="J2267" s="4"/>
      <c r="K2267" s="173"/>
    </row>
    <row r="2268" spans="1:11" x14ac:dyDescent="0.2">
      <c r="A2268" s="140"/>
      <c r="B2268" s="325"/>
      <c r="J2268" s="4"/>
      <c r="K2268" s="173"/>
    </row>
    <row r="2269" spans="1:11" x14ac:dyDescent="0.2">
      <c r="A2269" s="140"/>
      <c r="B2269" s="325"/>
      <c r="J2269" s="4"/>
      <c r="K2269" s="173"/>
    </row>
    <row r="2270" spans="1:11" x14ac:dyDescent="0.2">
      <c r="A2270" s="140"/>
      <c r="B2270" s="325"/>
      <c r="J2270" s="4"/>
      <c r="K2270" s="173"/>
    </row>
    <row r="2271" spans="1:11" x14ac:dyDescent="0.2">
      <c r="A2271" s="140"/>
      <c r="B2271" s="325"/>
      <c r="J2271" s="4"/>
      <c r="K2271" s="173"/>
    </row>
    <row r="2272" spans="1:11" x14ac:dyDescent="0.2">
      <c r="A2272" s="140"/>
      <c r="B2272" s="325"/>
      <c r="J2272" s="4"/>
      <c r="K2272" s="173"/>
    </row>
    <row r="2273" spans="1:11" x14ac:dyDescent="0.2">
      <c r="A2273" s="140"/>
      <c r="B2273" s="325"/>
      <c r="J2273" s="4"/>
      <c r="K2273" s="173"/>
    </row>
    <row r="2274" spans="1:11" x14ac:dyDescent="0.2">
      <c r="A2274" s="140"/>
      <c r="B2274" s="325"/>
      <c r="J2274" s="4"/>
      <c r="K2274" s="173"/>
    </row>
    <row r="2275" spans="1:11" x14ac:dyDescent="0.2">
      <c r="A2275" s="140"/>
      <c r="B2275" s="325"/>
      <c r="J2275" s="4"/>
      <c r="K2275" s="173"/>
    </row>
    <row r="2276" spans="1:11" x14ac:dyDescent="0.2">
      <c r="A2276" s="140"/>
      <c r="B2276" s="325"/>
      <c r="J2276" s="4"/>
      <c r="K2276" s="173"/>
    </row>
    <row r="2277" spans="1:11" x14ac:dyDescent="0.2">
      <c r="A2277" s="140"/>
      <c r="B2277" s="325"/>
      <c r="J2277" s="4"/>
      <c r="K2277" s="173"/>
    </row>
    <row r="2278" spans="1:11" x14ac:dyDescent="0.2">
      <c r="A2278" s="140"/>
      <c r="B2278" s="325"/>
      <c r="J2278" s="4"/>
      <c r="K2278" s="173"/>
    </row>
    <row r="2279" spans="1:11" x14ac:dyDescent="0.2">
      <c r="A2279" s="140"/>
      <c r="B2279" s="325"/>
      <c r="J2279" s="4"/>
      <c r="K2279" s="173"/>
    </row>
    <row r="2280" spans="1:11" x14ac:dyDescent="0.2">
      <c r="A2280" s="140"/>
      <c r="B2280" s="325"/>
      <c r="J2280" s="4"/>
      <c r="K2280" s="173"/>
    </row>
    <row r="2281" spans="1:11" x14ac:dyDescent="0.2">
      <c r="A2281" s="140"/>
      <c r="B2281" s="325"/>
      <c r="J2281" s="4"/>
      <c r="K2281" s="173"/>
    </row>
    <row r="2282" spans="1:11" x14ac:dyDescent="0.2">
      <c r="A2282" s="140"/>
      <c r="B2282" s="325"/>
      <c r="J2282" s="4"/>
      <c r="K2282" s="173"/>
    </row>
    <row r="2283" spans="1:11" x14ac:dyDescent="0.2">
      <c r="A2283" s="140"/>
      <c r="B2283" s="325"/>
      <c r="J2283" s="4"/>
      <c r="K2283" s="173"/>
    </row>
    <row r="2284" spans="1:11" x14ac:dyDescent="0.2">
      <c r="A2284" s="140"/>
      <c r="B2284" s="325"/>
      <c r="J2284" s="4"/>
      <c r="K2284" s="173"/>
    </row>
    <row r="2285" spans="1:11" x14ac:dyDescent="0.2">
      <c r="A2285" s="140"/>
      <c r="B2285" s="325"/>
      <c r="J2285" s="4"/>
      <c r="K2285" s="173"/>
    </row>
    <row r="2286" spans="1:11" x14ac:dyDescent="0.2">
      <c r="A2286" s="140"/>
      <c r="B2286" s="325"/>
      <c r="J2286" s="4"/>
      <c r="K2286" s="173"/>
    </row>
    <row r="2287" spans="1:11" x14ac:dyDescent="0.2">
      <c r="A2287" s="140"/>
      <c r="B2287" s="325"/>
      <c r="J2287" s="4"/>
      <c r="K2287" s="173"/>
    </row>
    <row r="2288" spans="1:11" x14ac:dyDescent="0.2">
      <c r="A2288" s="140"/>
      <c r="B2288" s="325"/>
      <c r="J2288" s="4"/>
      <c r="K2288" s="173"/>
    </row>
    <row r="2289" spans="1:11" x14ac:dyDescent="0.2">
      <c r="A2289" s="140"/>
      <c r="B2289" s="325"/>
      <c r="J2289" s="4"/>
      <c r="K2289" s="173"/>
    </row>
    <row r="2290" spans="1:11" x14ac:dyDescent="0.2">
      <c r="A2290" s="140"/>
      <c r="B2290" s="325"/>
      <c r="J2290" s="4"/>
      <c r="K2290" s="173"/>
    </row>
    <row r="2291" spans="1:11" x14ac:dyDescent="0.2">
      <c r="A2291" s="140"/>
      <c r="B2291" s="325"/>
      <c r="J2291" s="4"/>
      <c r="K2291" s="173"/>
    </row>
    <row r="2292" spans="1:11" x14ac:dyDescent="0.2">
      <c r="A2292" s="140"/>
      <c r="B2292" s="325"/>
      <c r="J2292" s="4"/>
      <c r="K2292" s="173"/>
    </row>
    <row r="2293" spans="1:11" x14ac:dyDescent="0.2">
      <c r="A2293" s="140"/>
      <c r="B2293" s="325"/>
      <c r="J2293" s="4"/>
      <c r="K2293" s="173"/>
    </row>
    <row r="2294" spans="1:11" x14ac:dyDescent="0.2">
      <c r="A2294" s="140"/>
      <c r="B2294" s="325"/>
      <c r="J2294" s="4"/>
      <c r="K2294" s="173"/>
    </row>
    <row r="2295" spans="1:11" x14ac:dyDescent="0.2">
      <c r="A2295" s="140"/>
      <c r="B2295" s="325"/>
      <c r="J2295" s="4"/>
      <c r="K2295" s="173"/>
    </row>
    <row r="2296" spans="1:11" x14ac:dyDescent="0.2">
      <c r="A2296" s="140"/>
      <c r="B2296" s="325"/>
      <c r="J2296" s="4"/>
      <c r="K2296" s="173"/>
    </row>
    <row r="2297" spans="1:11" x14ac:dyDescent="0.2">
      <c r="A2297" s="140"/>
      <c r="B2297" s="325"/>
      <c r="J2297" s="4"/>
      <c r="K2297" s="173"/>
    </row>
    <row r="2298" spans="1:11" x14ac:dyDescent="0.2">
      <c r="A2298" s="140"/>
      <c r="B2298" s="325"/>
      <c r="J2298" s="4"/>
      <c r="K2298" s="173"/>
    </row>
    <row r="2299" spans="1:11" x14ac:dyDescent="0.2">
      <c r="A2299" s="140"/>
      <c r="B2299" s="325"/>
      <c r="J2299" s="4"/>
      <c r="K2299" s="173"/>
    </row>
    <row r="2300" spans="1:11" x14ac:dyDescent="0.2">
      <c r="A2300" s="140"/>
      <c r="B2300" s="325"/>
      <c r="J2300" s="4"/>
      <c r="K2300" s="173"/>
    </row>
    <row r="2301" spans="1:11" x14ac:dyDescent="0.2">
      <c r="A2301" s="140"/>
      <c r="B2301" s="325"/>
      <c r="J2301" s="4"/>
      <c r="K2301" s="173"/>
    </row>
    <row r="2302" spans="1:11" x14ac:dyDescent="0.2">
      <c r="A2302" s="140"/>
      <c r="B2302" s="325"/>
      <c r="J2302" s="4"/>
      <c r="K2302" s="173"/>
    </row>
    <row r="2303" spans="1:11" x14ac:dyDescent="0.2">
      <c r="A2303" s="140"/>
      <c r="B2303" s="325"/>
      <c r="J2303" s="4"/>
      <c r="K2303" s="173"/>
    </row>
    <row r="2304" spans="1:11" x14ac:dyDescent="0.2">
      <c r="A2304" s="140"/>
      <c r="B2304" s="325"/>
      <c r="J2304" s="4"/>
      <c r="K2304" s="173"/>
    </row>
    <row r="2305" spans="1:11" x14ac:dyDescent="0.2">
      <c r="A2305" s="140"/>
      <c r="B2305" s="325"/>
      <c r="J2305" s="4"/>
      <c r="K2305" s="173"/>
    </row>
    <row r="2306" spans="1:11" x14ac:dyDescent="0.2">
      <c r="A2306" s="140"/>
      <c r="B2306" s="325"/>
      <c r="J2306" s="4"/>
      <c r="K2306" s="173"/>
    </row>
    <row r="2307" spans="1:11" x14ac:dyDescent="0.2">
      <c r="A2307" s="140"/>
      <c r="B2307" s="325"/>
      <c r="J2307" s="4"/>
      <c r="K2307" s="173"/>
    </row>
    <row r="2308" spans="1:11" x14ac:dyDescent="0.2">
      <c r="A2308" s="140"/>
      <c r="B2308" s="325"/>
      <c r="J2308" s="4"/>
      <c r="K2308" s="173"/>
    </row>
    <row r="2309" spans="1:11" x14ac:dyDescent="0.2">
      <c r="A2309" s="140"/>
      <c r="B2309" s="325"/>
      <c r="J2309" s="4"/>
      <c r="K2309" s="173"/>
    </row>
    <row r="2310" spans="1:11" x14ac:dyDescent="0.2">
      <c r="A2310" s="140"/>
      <c r="B2310" s="325"/>
      <c r="J2310" s="4"/>
      <c r="K2310" s="173"/>
    </row>
    <row r="2311" spans="1:11" x14ac:dyDescent="0.2">
      <c r="A2311" s="140"/>
      <c r="B2311" s="325"/>
      <c r="J2311" s="4"/>
      <c r="K2311" s="173"/>
    </row>
    <row r="2312" spans="1:11" x14ac:dyDescent="0.2">
      <c r="A2312" s="140"/>
      <c r="B2312" s="325"/>
      <c r="J2312" s="4"/>
      <c r="K2312" s="173"/>
    </row>
    <row r="2313" spans="1:11" x14ac:dyDescent="0.2">
      <c r="A2313" s="140"/>
      <c r="B2313" s="325"/>
      <c r="J2313" s="4"/>
      <c r="K2313" s="173"/>
    </row>
    <row r="2314" spans="1:11" x14ac:dyDescent="0.2">
      <c r="A2314" s="140"/>
      <c r="B2314" s="325"/>
      <c r="J2314" s="4"/>
      <c r="K2314" s="173"/>
    </row>
    <row r="2315" spans="1:11" x14ac:dyDescent="0.2">
      <c r="A2315" s="140"/>
      <c r="B2315" s="325"/>
      <c r="J2315" s="4"/>
      <c r="K2315" s="173"/>
    </row>
    <row r="2316" spans="1:11" x14ac:dyDescent="0.2">
      <c r="A2316" s="140"/>
      <c r="B2316" s="325"/>
      <c r="J2316" s="4"/>
      <c r="K2316" s="173"/>
    </row>
    <row r="2317" spans="1:11" x14ac:dyDescent="0.2">
      <c r="A2317" s="140"/>
      <c r="B2317" s="325"/>
      <c r="J2317" s="4"/>
      <c r="K2317" s="173"/>
    </row>
    <row r="2318" spans="1:11" x14ac:dyDescent="0.2">
      <c r="A2318" s="140"/>
      <c r="B2318" s="325"/>
      <c r="J2318" s="4"/>
      <c r="K2318" s="173"/>
    </row>
    <row r="2319" spans="1:11" x14ac:dyDescent="0.2">
      <c r="A2319" s="140"/>
      <c r="B2319" s="325"/>
      <c r="J2319" s="4"/>
      <c r="K2319" s="173"/>
    </row>
    <row r="2320" spans="1:11" x14ac:dyDescent="0.2">
      <c r="A2320" s="140"/>
      <c r="B2320" s="325"/>
      <c r="J2320" s="4"/>
      <c r="K2320" s="173"/>
    </row>
    <row r="2321" spans="1:11" x14ac:dyDescent="0.2">
      <c r="A2321" s="140"/>
      <c r="B2321" s="325"/>
      <c r="J2321" s="4"/>
      <c r="K2321" s="173"/>
    </row>
    <row r="2322" spans="1:11" x14ac:dyDescent="0.2">
      <c r="A2322" s="140"/>
      <c r="B2322" s="325"/>
      <c r="J2322" s="4"/>
      <c r="K2322" s="173"/>
    </row>
    <row r="2323" spans="1:11" x14ac:dyDescent="0.2">
      <c r="A2323" s="140"/>
      <c r="B2323" s="325"/>
      <c r="J2323" s="4"/>
      <c r="K2323" s="173"/>
    </row>
    <row r="2324" spans="1:11" x14ac:dyDescent="0.2">
      <c r="A2324" s="140"/>
      <c r="B2324" s="325"/>
      <c r="J2324" s="4"/>
      <c r="K2324" s="173"/>
    </row>
    <row r="2325" spans="1:11" x14ac:dyDescent="0.2">
      <c r="A2325" s="140"/>
      <c r="B2325" s="325"/>
      <c r="J2325" s="4"/>
      <c r="K2325" s="173"/>
    </row>
    <row r="2326" spans="1:11" x14ac:dyDescent="0.2">
      <c r="A2326" s="140"/>
      <c r="B2326" s="325"/>
      <c r="J2326" s="4"/>
      <c r="K2326" s="173"/>
    </row>
    <row r="2327" spans="1:11" x14ac:dyDescent="0.2">
      <c r="A2327" s="140"/>
      <c r="B2327" s="325"/>
      <c r="J2327" s="4"/>
      <c r="K2327" s="173"/>
    </row>
    <row r="2328" spans="1:11" x14ac:dyDescent="0.2">
      <c r="A2328" s="140"/>
      <c r="B2328" s="325"/>
      <c r="J2328" s="4"/>
      <c r="K2328" s="173"/>
    </row>
    <row r="2329" spans="1:11" x14ac:dyDescent="0.2">
      <c r="A2329" s="140"/>
      <c r="B2329" s="325"/>
      <c r="J2329" s="4"/>
      <c r="K2329" s="173"/>
    </row>
    <row r="2330" spans="1:11" x14ac:dyDescent="0.2">
      <c r="A2330" s="140"/>
      <c r="B2330" s="325"/>
      <c r="J2330" s="4"/>
      <c r="K2330" s="173"/>
    </row>
    <row r="2331" spans="1:11" x14ac:dyDescent="0.2">
      <c r="A2331" s="140"/>
      <c r="B2331" s="325"/>
      <c r="J2331" s="4"/>
      <c r="K2331" s="173"/>
    </row>
    <row r="2332" spans="1:11" x14ac:dyDescent="0.2">
      <c r="A2332" s="140"/>
      <c r="B2332" s="325"/>
      <c r="J2332" s="4"/>
      <c r="K2332" s="173"/>
    </row>
    <row r="2333" spans="1:11" x14ac:dyDescent="0.2">
      <c r="A2333" s="140"/>
      <c r="B2333" s="325"/>
      <c r="J2333" s="4"/>
      <c r="K2333" s="173"/>
    </row>
    <row r="2334" spans="1:11" x14ac:dyDescent="0.2">
      <c r="A2334" s="140"/>
      <c r="B2334" s="325"/>
      <c r="J2334" s="4"/>
      <c r="K2334" s="173"/>
    </row>
    <row r="2335" spans="1:11" x14ac:dyDescent="0.2">
      <c r="A2335" s="140"/>
      <c r="B2335" s="325"/>
      <c r="J2335" s="4"/>
      <c r="K2335" s="173"/>
    </row>
    <row r="2336" spans="1:11" x14ac:dyDescent="0.2">
      <c r="A2336" s="140"/>
      <c r="B2336" s="325"/>
      <c r="J2336" s="4"/>
      <c r="K2336" s="173"/>
    </row>
    <row r="2337" spans="1:11" x14ac:dyDescent="0.2">
      <c r="A2337" s="140"/>
      <c r="B2337" s="325"/>
      <c r="J2337" s="4"/>
      <c r="K2337" s="173"/>
    </row>
    <row r="2338" spans="1:11" x14ac:dyDescent="0.2">
      <c r="A2338" s="140"/>
      <c r="B2338" s="325"/>
      <c r="J2338" s="4"/>
      <c r="K2338" s="173"/>
    </row>
    <row r="2339" spans="1:11" x14ac:dyDescent="0.2">
      <c r="A2339" s="140"/>
      <c r="B2339" s="325"/>
      <c r="J2339" s="4"/>
      <c r="K2339" s="173"/>
    </row>
    <row r="2340" spans="1:11" x14ac:dyDescent="0.2">
      <c r="A2340" s="140"/>
      <c r="B2340" s="325"/>
      <c r="J2340" s="4"/>
      <c r="K2340" s="173"/>
    </row>
    <row r="2341" spans="1:11" x14ac:dyDescent="0.2">
      <c r="A2341" s="140"/>
      <c r="B2341" s="325"/>
      <c r="J2341" s="4"/>
      <c r="K2341" s="173"/>
    </row>
    <row r="2342" spans="1:11" x14ac:dyDescent="0.2">
      <c r="A2342" s="140"/>
      <c r="B2342" s="325"/>
      <c r="J2342" s="4"/>
      <c r="K2342" s="173"/>
    </row>
    <row r="2343" spans="1:11" x14ac:dyDescent="0.2">
      <c r="A2343" s="140"/>
      <c r="B2343" s="325"/>
      <c r="J2343" s="4"/>
      <c r="K2343" s="173"/>
    </row>
    <row r="2344" spans="1:11" x14ac:dyDescent="0.2">
      <c r="A2344" s="140"/>
      <c r="B2344" s="325"/>
      <c r="J2344" s="4"/>
      <c r="K2344" s="173"/>
    </row>
    <row r="2345" spans="1:11" x14ac:dyDescent="0.2">
      <c r="A2345" s="140"/>
      <c r="B2345" s="325"/>
      <c r="J2345" s="4"/>
      <c r="K2345" s="173"/>
    </row>
    <row r="2346" spans="1:11" x14ac:dyDescent="0.2">
      <c r="A2346" s="140"/>
      <c r="B2346" s="325"/>
      <c r="J2346" s="4"/>
      <c r="K2346" s="173"/>
    </row>
    <row r="2347" spans="1:11" x14ac:dyDescent="0.2">
      <c r="A2347" s="140"/>
      <c r="B2347" s="325"/>
      <c r="J2347" s="4"/>
      <c r="K2347" s="173"/>
    </row>
    <row r="2348" spans="1:11" x14ac:dyDescent="0.2">
      <c r="A2348" s="140"/>
      <c r="B2348" s="325"/>
      <c r="J2348" s="4"/>
      <c r="K2348" s="173"/>
    </row>
    <row r="2349" spans="1:11" x14ac:dyDescent="0.2">
      <c r="A2349" s="140"/>
      <c r="B2349" s="325"/>
      <c r="J2349" s="4"/>
      <c r="K2349" s="173"/>
    </row>
    <row r="2350" spans="1:11" x14ac:dyDescent="0.2">
      <c r="A2350" s="140"/>
      <c r="B2350" s="325"/>
      <c r="J2350" s="4"/>
      <c r="K2350" s="173"/>
    </row>
    <row r="2351" spans="1:11" x14ac:dyDescent="0.2">
      <c r="A2351" s="140"/>
      <c r="B2351" s="325"/>
      <c r="J2351" s="4"/>
      <c r="K2351" s="173"/>
    </row>
    <row r="2352" spans="1:11" x14ac:dyDescent="0.2">
      <c r="A2352" s="140"/>
      <c r="B2352" s="325"/>
      <c r="J2352" s="4"/>
      <c r="K2352" s="173"/>
    </row>
    <row r="2353" spans="1:11" x14ac:dyDescent="0.2">
      <c r="A2353" s="140"/>
      <c r="B2353" s="325"/>
      <c r="J2353" s="4"/>
      <c r="K2353" s="173"/>
    </row>
    <row r="2354" spans="1:11" x14ac:dyDescent="0.2">
      <c r="A2354" s="140"/>
      <c r="B2354" s="325"/>
      <c r="J2354" s="4"/>
      <c r="K2354" s="173"/>
    </row>
    <row r="2355" spans="1:11" x14ac:dyDescent="0.2">
      <c r="A2355" s="140"/>
      <c r="B2355" s="325"/>
      <c r="J2355" s="4"/>
      <c r="K2355" s="173"/>
    </row>
    <row r="2356" spans="1:11" x14ac:dyDescent="0.2">
      <c r="A2356" s="140"/>
      <c r="B2356" s="325"/>
      <c r="J2356" s="4"/>
      <c r="K2356" s="173"/>
    </row>
    <row r="2357" spans="1:11" x14ac:dyDescent="0.2">
      <c r="A2357" s="140"/>
      <c r="B2357" s="325"/>
      <c r="J2357" s="4"/>
      <c r="K2357" s="173"/>
    </row>
    <row r="2358" spans="1:11" x14ac:dyDescent="0.2">
      <c r="A2358" s="140"/>
      <c r="B2358" s="325"/>
      <c r="J2358" s="4"/>
      <c r="K2358" s="173"/>
    </row>
    <row r="2359" spans="1:11" x14ac:dyDescent="0.2">
      <c r="A2359" s="140"/>
      <c r="B2359" s="325"/>
      <c r="J2359" s="4"/>
      <c r="K2359" s="173"/>
    </row>
    <row r="2360" spans="1:11" x14ac:dyDescent="0.2">
      <c r="A2360" s="140"/>
      <c r="B2360" s="325"/>
      <c r="J2360" s="4"/>
      <c r="K2360" s="173"/>
    </row>
    <row r="2361" spans="1:11" x14ac:dyDescent="0.2">
      <c r="A2361" s="140"/>
      <c r="B2361" s="325"/>
      <c r="J2361" s="4"/>
      <c r="K2361" s="173"/>
    </row>
    <row r="2362" spans="1:11" x14ac:dyDescent="0.2">
      <c r="A2362" s="140"/>
      <c r="B2362" s="325"/>
      <c r="J2362" s="4"/>
      <c r="K2362" s="173"/>
    </row>
    <row r="2363" spans="1:11" x14ac:dyDescent="0.2">
      <c r="A2363" s="140"/>
      <c r="B2363" s="325"/>
      <c r="J2363" s="4"/>
      <c r="K2363" s="173"/>
    </row>
    <row r="2364" spans="1:11" x14ac:dyDescent="0.2">
      <c r="A2364" s="140"/>
      <c r="B2364" s="325"/>
      <c r="J2364" s="4"/>
      <c r="K2364" s="173"/>
    </row>
    <row r="2365" spans="1:11" x14ac:dyDescent="0.2">
      <c r="A2365" s="140"/>
      <c r="B2365" s="325"/>
      <c r="J2365" s="4"/>
      <c r="K2365" s="173"/>
    </row>
    <row r="2366" spans="1:11" x14ac:dyDescent="0.2">
      <c r="A2366" s="140"/>
      <c r="B2366" s="325"/>
      <c r="J2366" s="4"/>
      <c r="K2366" s="173"/>
    </row>
    <row r="2367" spans="1:11" x14ac:dyDescent="0.2">
      <c r="A2367" s="140"/>
      <c r="B2367" s="325"/>
      <c r="J2367" s="4"/>
      <c r="K2367" s="173"/>
    </row>
    <row r="2368" spans="1:11" x14ac:dyDescent="0.2">
      <c r="A2368" s="140"/>
      <c r="B2368" s="325"/>
      <c r="J2368" s="4"/>
      <c r="K2368" s="173"/>
    </row>
    <row r="2369" spans="1:11" x14ac:dyDescent="0.2">
      <c r="A2369" s="140"/>
      <c r="B2369" s="325"/>
      <c r="J2369" s="4"/>
      <c r="K2369" s="173"/>
    </row>
    <row r="2370" spans="1:11" x14ac:dyDescent="0.2">
      <c r="A2370" s="140"/>
      <c r="B2370" s="325"/>
      <c r="J2370" s="4"/>
      <c r="K2370" s="173"/>
    </row>
    <row r="2371" spans="1:11" x14ac:dyDescent="0.2">
      <c r="A2371" s="140"/>
      <c r="B2371" s="325"/>
      <c r="J2371" s="4"/>
      <c r="K2371" s="173"/>
    </row>
    <row r="2372" spans="1:11" x14ac:dyDescent="0.2">
      <c r="A2372" s="140"/>
      <c r="B2372" s="325"/>
      <c r="J2372" s="4"/>
      <c r="K2372" s="173"/>
    </row>
    <row r="2373" spans="1:11" x14ac:dyDescent="0.2">
      <c r="A2373" s="140"/>
      <c r="B2373" s="325"/>
      <c r="J2373" s="4"/>
      <c r="K2373" s="173"/>
    </row>
    <row r="2374" spans="1:11" x14ac:dyDescent="0.2">
      <c r="A2374" s="140"/>
      <c r="B2374" s="325"/>
      <c r="J2374" s="4"/>
      <c r="K2374" s="173"/>
    </row>
    <row r="2375" spans="1:11" x14ac:dyDescent="0.2">
      <c r="A2375" s="140"/>
      <c r="B2375" s="325"/>
      <c r="J2375" s="4"/>
      <c r="K2375" s="173"/>
    </row>
    <row r="2376" spans="1:11" x14ac:dyDescent="0.2">
      <c r="A2376" s="140"/>
      <c r="B2376" s="325"/>
      <c r="J2376" s="4"/>
      <c r="K2376" s="173"/>
    </row>
    <row r="2377" spans="1:11" x14ac:dyDescent="0.2">
      <c r="A2377" s="140"/>
      <c r="B2377" s="325"/>
      <c r="J2377" s="4"/>
      <c r="K2377" s="173"/>
    </row>
    <row r="2378" spans="1:11" x14ac:dyDescent="0.2">
      <c r="A2378" s="140"/>
      <c r="B2378" s="325"/>
      <c r="J2378" s="4"/>
      <c r="K2378" s="173"/>
    </row>
    <row r="2379" spans="1:11" x14ac:dyDescent="0.2">
      <c r="A2379" s="140"/>
      <c r="B2379" s="325"/>
      <c r="J2379" s="4"/>
      <c r="K2379" s="173"/>
    </row>
    <row r="2380" spans="1:11" x14ac:dyDescent="0.2">
      <c r="A2380" s="140"/>
      <c r="B2380" s="325"/>
      <c r="J2380" s="4"/>
      <c r="K2380" s="173"/>
    </row>
    <row r="2381" spans="1:11" x14ac:dyDescent="0.2">
      <c r="A2381" s="140"/>
      <c r="B2381" s="325"/>
      <c r="J2381" s="4"/>
      <c r="K2381" s="173"/>
    </row>
    <row r="2382" spans="1:11" x14ac:dyDescent="0.2">
      <c r="A2382" s="140"/>
      <c r="B2382" s="325"/>
      <c r="J2382" s="4"/>
      <c r="K2382" s="173"/>
    </row>
    <row r="2383" spans="1:11" x14ac:dyDescent="0.2">
      <c r="A2383" s="140"/>
      <c r="B2383" s="325"/>
      <c r="J2383" s="4"/>
      <c r="K2383" s="173"/>
    </row>
    <row r="2384" spans="1:11" x14ac:dyDescent="0.2">
      <c r="A2384" s="140"/>
      <c r="B2384" s="325"/>
      <c r="J2384" s="4"/>
      <c r="K2384" s="173"/>
    </row>
    <row r="2385" spans="1:11" x14ac:dyDescent="0.2">
      <c r="A2385" s="140"/>
      <c r="B2385" s="325"/>
      <c r="J2385" s="4"/>
      <c r="K2385" s="173"/>
    </row>
    <row r="2386" spans="1:11" x14ac:dyDescent="0.2">
      <c r="A2386" s="140"/>
      <c r="B2386" s="325"/>
      <c r="J2386" s="4"/>
      <c r="K2386" s="173"/>
    </row>
    <row r="2387" spans="1:11" x14ac:dyDescent="0.2">
      <c r="A2387" s="140"/>
      <c r="B2387" s="325"/>
      <c r="J2387" s="4"/>
      <c r="K2387" s="173"/>
    </row>
    <row r="2388" spans="1:11" x14ac:dyDescent="0.2">
      <c r="A2388" s="140"/>
      <c r="B2388" s="325"/>
      <c r="J2388" s="4"/>
      <c r="K2388" s="173"/>
    </row>
    <row r="2389" spans="1:11" x14ac:dyDescent="0.2">
      <c r="A2389" s="140"/>
      <c r="B2389" s="325"/>
      <c r="J2389" s="4"/>
      <c r="K2389" s="173"/>
    </row>
    <row r="2390" spans="1:11" x14ac:dyDescent="0.2">
      <c r="A2390" s="140"/>
      <c r="B2390" s="325"/>
      <c r="J2390" s="4"/>
      <c r="K2390" s="173"/>
    </row>
    <row r="2391" spans="1:11" x14ac:dyDescent="0.2">
      <c r="A2391" s="140"/>
      <c r="B2391" s="325"/>
      <c r="J2391" s="4"/>
      <c r="K2391" s="173"/>
    </row>
    <row r="2392" spans="1:11" x14ac:dyDescent="0.2">
      <c r="A2392" s="140"/>
      <c r="B2392" s="325"/>
      <c r="J2392" s="4"/>
      <c r="K2392" s="173"/>
    </row>
    <row r="2393" spans="1:11" x14ac:dyDescent="0.2">
      <c r="A2393" s="140"/>
      <c r="B2393" s="325"/>
      <c r="J2393" s="4"/>
      <c r="K2393" s="173"/>
    </row>
    <row r="2394" spans="1:11" x14ac:dyDescent="0.2">
      <c r="A2394" s="140"/>
      <c r="B2394" s="325"/>
      <c r="J2394" s="4"/>
      <c r="K2394" s="173"/>
    </row>
    <row r="2395" spans="1:11" x14ac:dyDescent="0.2">
      <c r="A2395" s="140"/>
      <c r="B2395" s="325"/>
      <c r="J2395" s="4"/>
      <c r="K2395" s="173"/>
    </row>
    <row r="2396" spans="1:11" x14ac:dyDescent="0.2">
      <c r="A2396" s="140"/>
      <c r="B2396" s="325"/>
      <c r="J2396" s="4"/>
      <c r="K2396" s="173"/>
    </row>
    <row r="2397" spans="1:11" x14ac:dyDescent="0.2">
      <c r="A2397" s="140"/>
      <c r="B2397" s="325"/>
      <c r="J2397" s="4"/>
      <c r="K2397" s="173"/>
    </row>
    <row r="2398" spans="1:11" x14ac:dyDescent="0.2">
      <c r="A2398" s="140"/>
      <c r="B2398" s="325"/>
      <c r="J2398" s="4"/>
      <c r="K2398" s="173"/>
    </row>
    <row r="2399" spans="1:11" x14ac:dyDescent="0.2">
      <c r="A2399" s="140"/>
      <c r="B2399" s="325"/>
      <c r="J2399" s="4"/>
      <c r="K2399" s="173"/>
    </row>
    <row r="2400" spans="1:11" x14ac:dyDescent="0.2">
      <c r="A2400" s="140"/>
      <c r="B2400" s="325"/>
      <c r="J2400" s="4"/>
      <c r="K2400" s="173"/>
    </row>
    <row r="2401" spans="1:11" x14ac:dyDescent="0.2">
      <c r="A2401" s="140"/>
      <c r="B2401" s="325"/>
      <c r="J2401" s="4"/>
      <c r="K2401" s="173"/>
    </row>
    <row r="2402" spans="1:11" x14ac:dyDescent="0.2">
      <c r="A2402" s="140"/>
      <c r="B2402" s="325"/>
      <c r="J2402" s="4"/>
      <c r="K2402" s="173"/>
    </row>
    <row r="2403" spans="1:11" x14ac:dyDescent="0.2">
      <c r="A2403" s="140"/>
      <c r="B2403" s="325"/>
      <c r="J2403" s="4"/>
      <c r="K2403" s="173"/>
    </row>
    <row r="2404" spans="1:11" x14ac:dyDescent="0.2">
      <c r="A2404" s="140"/>
      <c r="B2404" s="325"/>
      <c r="J2404" s="4"/>
      <c r="K2404" s="173"/>
    </row>
    <row r="2405" spans="1:11" x14ac:dyDescent="0.2">
      <c r="A2405" s="140"/>
      <c r="B2405" s="325"/>
      <c r="J2405" s="4"/>
      <c r="K2405" s="173"/>
    </row>
    <row r="2406" spans="1:11" x14ac:dyDescent="0.2">
      <c r="A2406" s="140"/>
      <c r="B2406" s="325"/>
      <c r="J2406" s="4"/>
      <c r="K2406" s="173"/>
    </row>
    <row r="2407" spans="1:11" x14ac:dyDescent="0.2">
      <c r="A2407" s="140"/>
      <c r="B2407" s="325"/>
      <c r="J2407" s="4"/>
      <c r="K2407" s="173"/>
    </row>
    <row r="2408" spans="1:11" x14ac:dyDescent="0.2">
      <c r="A2408" s="140"/>
      <c r="B2408" s="325"/>
      <c r="J2408" s="4"/>
      <c r="K2408" s="173"/>
    </row>
    <row r="2409" spans="1:11" x14ac:dyDescent="0.2">
      <c r="A2409" s="140"/>
      <c r="B2409" s="325"/>
      <c r="J2409" s="4"/>
      <c r="K2409" s="173"/>
    </row>
    <row r="2410" spans="1:11" x14ac:dyDescent="0.2">
      <c r="A2410" s="140"/>
      <c r="B2410" s="325"/>
      <c r="J2410" s="4"/>
      <c r="K2410" s="173"/>
    </row>
    <row r="2411" spans="1:11" x14ac:dyDescent="0.2">
      <c r="A2411" s="140"/>
      <c r="B2411" s="325"/>
      <c r="J2411" s="4"/>
      <c r="K2411" s="173"/>
    </row>
    <row r="2412" spans="1:11" x14ac:dyDescent="0.2">
      <c r="A2412" s="140"/>
      <c r="B2412" s="325"/>
      <c r="J2412" s="4"/>
      <c r="K2412" s="173"/>
    </row>
    <row r="2413" spans="1:11" x14ac:dyDescent="0.2">
      <c r="A2413" s="140"/>
      <c r="B2413" s="325"/>
      <c r="J2413" s="4"/>
      <c r="K2413" s="173"/>
    </row>
    <row r="2414" spans="1:11" x14ac:dyDescent="0.2">
      <c r="A2414" s="140"/>
      <c r="B2414" s="325"/>
      <c r="J2414" s="4"/>
      <c r="K2414" s="173"/>
    </row>
    <row r="2415" spans="1:11" x14ac:dyDescent="0.2">
      <c r="A2415" s="140"/>
      <c r="B2415" s="325"/>
      <c r="J2415" s="4"/>
      <c r="K2415" s="173"/>
    </row>
    <row r="2416" spans="1:11" x14ac:dyDescent="0.2">
      <c r="A2416" s="140"/>
      <c r="B2416" s="325"/>
      <c r="J2416" s="4"/>
      <c r="K2416" s="173"/>
    </row>
    <row r="2417" spans="1:11" x14ac:dyDescent="0.2">
      <c r="A2417" s="140"/>
      <c r="B2417" s="325"/>
      <c r="J2417" s="4"/>
      <c r="K2417" s="173"/>
    </row>
    <row r="2418" spans="1:11" x14ac:dyDescent="0.2">
      <c r="A2418" s="140"/>
      <c r="B2418" s="325"/>
      <c r="J2418" s="4"/>
      <c r="K2418" s="173"/>
    </row>
    <row r="2419" spans="1:11" x14ac:dyDescent="0.2">
      <c r="A2419" s="140"/>
      <c r="B2419" s="325"/>
      <c r="J2419" s="4"/>
      <c r="K2419" s="173"/>
    </row>
    <row r="2420" spans="1:11" x14ac:dyDescent="0.2">
      <c r="A2420" s="140"/>
      <c r="B2420" s="325"/>
      <c r="J2420" s="4"/>
      <c r="K2420" s="173"/>
    </row>
    <row r="2421" spans="1:11" x14ac:dyDescent="0.2">
      <c r="A2421" s="140"/>
      <c r="B2421" s="325"/>
      <c r="J2421" s="4"/>
      <c r="K2421" s="173"/>
    </row>
    <row r="2422" spans="1:11" x14ac:dyDescent="0.2">
      <c r="A2422" s="140"/>
      <c r="B2422" s="325"/>
      <c r="J2422" s="4"/>
      <c r="K2422" s="173"/>
    </row>
    <row r="2423" spans="1:11" x14ac:dyDescent="0.2">
      <c r="A2423" s="140"/>
      <c r="B2423" s="325"/>
      <c r="J2423" s="4"/>
      <c r="K2423" s="173"/>
    </row>
    <row r="2424" spans="1:11" x14ac:dyDescent="0.2">
      <c r="A2424" s="140"/>
      <c r="B2424" s="325"/>
      <c r="J2424" s="4"/>
      <c r="K2424" s="173"/>
    </row>
    <row r="2425" spans="1:11" x14ac:dyDescent="0.2">
      <c r="A2425" s="140"/>
      <c r="B2425" s="325"/>
      <c r="J2425" s="4"/>
      <c r="K2425" s="173"/>
    </row>
    <row r="2426" spans="1:11" x14ac:dyDescent="0.2">
      <c r="A2426" s="140"/>
      <c r="B2426" s="325"/>
      <c r="J2426" s="4"/>
      <c r="K2426" s="173"/>
    </row>
    <row r="2427" spans="1:11" x14ac:dyDescent="0.2">
      <c r="A2427" s="140"/>
      <c r="B2427" s="325"/>
      <c r="J2427" s="4"/>
      <c r="K2427" s="173"/>
    </row>
    <row r="2428" spans="1:11" x14ac:dyDescent="0.2">
      <c r="A2428" s="140"/>
      <c r="B2428" s="325"/>
      <c r="J2428" s="4"/>
      <c r="K2428" s="173"/>
    </row>
    <row r="2429" spans="1:11" x14ac:dyDescent="0.2">
      <c r="A2429" s="140"/>
      <c r="B2429" s="325"/>
      <c r="J2429" s="4"/>
      <c r="K2429" s="173"/>
    </row>
    <row r="2430" spans="1:11" x14ac:dyDescent="0.2">
      <c r="A2430" s="140"/>
      <c r="B2430" s="325"/>
      <c r="J2430" s="4"/>
      <c r="K2430" s="173"/>
    </row>
    <row r="2431" spans="1:11" x14ac:dyDescent="0.2">
      <c r="A2431" s="140"/>
      <c r="B2431" s="325"/>
      <c r="J2431" s="4"/>
      <c r="K2431" s="173"/>
    </row>
    <row r="2432" spans="1:11" x14ac:dyDescent="0.2">
      <c r="A2432" s="140"/>
      <c r="B2432" s="325"/>
      <c r="J2432" s="4"/>
      <c r="K2432" s="173"/>
    </row>
    <row r="2433" spans="1:11" x14ac:dyDescent="0.2">
      <c r="A2433" s="140"/>
      <c r="B2433" s="325"/>
      <c r="J2433" s="4"/>
      <c r="K2433" s="173"/>
    </row>
    <row r="2434" spans="1:11" x14ac:dyDescent="0.2">
      <c r="A2434" s="140"/>
      <c r="B2434" s="325"/>
      <c r="J2434" s="4"/>
      <c r="K2434" s="173"/>
    </row>
    <row r="2435" spans="1:11" x14ac:dyDescent="0.2">
      <c r="A2435" s="140"/>
      <c r="B2435" s="325"/>
      <c r="J2435" s="4"/>
      <c r="K2435" s="173"/>
    </row>
    <row r="2436" spans="1:11" x14ac:dyDescent="0.2">
      <c r="A2436" s="140"/>
      <c r="B2436" s="325"/>
      <c r="J2436" s="4"/>
      <c r="K2436" s="173"/>
    </row>
    <row r="2437" spans="1:11" x14ac:dyDescent="0.2">
      <c r="A2437" s="140"/>
      <c r="B2437" s="325"/>
      <c r="J2437" s="4"/>
      <c r="K2437" s="173"/>
    </row>
    <row r="2438" spans="1:11" x14ac:dyDescent="0.2">
      <c r="A2438" s="140"/>
      <c r="B2438" s="325"/>
      <c r="J2438" s="4"/>
      <c r="K2438" s="173"/>
    </row>
    <row r="2439" spans="1:11" x14ac:dyDescent="0.2">
      <c r="A2439" s="140"/>
      <c r="B2439" s="325"/>
      <c r="J2439" s="4"/>
      <c r="K2439" s="173"/>
    </row>
    <row r="2440" spans="1:11" x14ac:dyDescent="0.2">
      <c r="A2440" s="140"/>
      <c r="B2440" s="325"/>
      <c r="J2440" s="4"/>
      <c r="K2440" s="173"/>
    </row>
    <row r="2441" spans="1:11" x14ac:dyDescent="0.2">
      <c r="A2441" s="140"/>
      <c r="B2441" s="325"/>
      <c r="J2441" s="4"/>
      <c r="K2441" s="173"/>
    </row>
    <row r="2442" spans="1:11" x14ac:dyDescent="0.2">
      <c r="A2442" s="140"/>
      <c r="B2442" s="325"/>
      <c r="J2442" s="4"/>
      <c r="K2442" s="173"/>
    </row>
    <row r="2443" spans="1:11" x14ac:dyDescent="0.2">
      <c r="A2443" s="140"/>
      <c r="B2443" s="325"/>
      <c r="J2443" s="4"/>
      <c r="K2443" s="173"/>
    </row>
    <row r="2444" spans="1:11" x14ac:dyDescent="0.2">
      <c r="A2444" s="140"/>
      <c r="B2444" s="325"/>
      <c r="J2444" s="4"/>
      <c r="K2444" s="173"/>
    </row>
    <row r="2445" spans="1:11" x14ac:dyDescent="0.2">
      <c r="A2445" s="140"/>
      <c r="B2445" s="325"/>
      <c r="J2445" s="4"/>
      <c r="K2445" s="173"/>
    </row>
    <row r="2446" spans="1:11" x14ac:dyDescent="0.2">
      <c r="A2446" s="140"/>
      <c r="B2446" s="325"/>
      <c r="J2446" s="4"/>
      <c r="K2446" s="173"/>
    </row>
    <row r="2447" spans="1:11" x14ac:dyDescent="0.2">
      <c r="A2447" s="140"/>
      <c r="B2447" s="325"/>
      <c r="J2447" s="4"/>
      <c r="K2447" s="173"/>
    </row>
    <row r="2448" spans="1:11" x14ac:dyDescent="0.2">
      <c r="A2448" s="140"/>
      <c r="B2448" s="325"/>
      <c r="J2448" s="4"/>
      <c r="K2448" s="173"/>
    </row>
    <row r="2449" spans="1:11" x14ac:dyDescent="0.2">
      <c r="A2449" s="140"/>
      <c r="B2449" s="325"/>
      <c r="J2449" s="4"/>
      <c r="K2449" s="173"/>
    </row>
    <row r="2450" spans="1:11" x14ac:dyDescent="0.2">
      <c r="A2450" s="140"/>
      <c r="B2450" s="325"/>
      <c r="J2450" s="4"/>
      <c r="K2450" s="173"/>
    </row>
    <row r="2451" spans="1:11" x14ac:dyDescent="0.2">
      <c r="A2451" s="140"/>
      <c r="B2451" s="325"/>
      <c r="J2451" s="4"/>
      <c r="K2451" s="173"/>
    </row>
    <row r="2452" spans="1:11" x14ac:dyDescent="0.2">
      <c r="A2452" s="140"/>
      <c r="B2452" s="325"/>
      <c r="J2452" s="4"/>
      <c r="K2452" s="173"/>
    </row>
    <row r="2453" spans="1:11" x14ac:dyDescent="0.2">
      <c r="A2453" s="140"/>
      <c r="B2453" s="325"/>
      <c r="J2453" s="4"/>
      <c r="K2453" s="173"/>
    </row>
    <row r="2454" spans="1:11" x14ac:dyDescent="0.2">
      <c r="A2454" s="140"/>
      <c r="B2454" s="325"/>
      <c r="J2454" s="4"/>
      <c r="K2454" s="173"/>
    </row>
    <row r="2455" spans="1:11" x14ac:dyDescent="0.2">
      <c r="A2455" s="140"/>
      <c r="B2455" s="325"/>
      <c r="J2455" s="4"/>
      <c r="K2455" s="173"/>
    </row>
    <row r="2456" spans="1:11" x14ac:dyDescent="0.2">
      <c r="A2456" s="140"/>
      <c r="B2456" s="325"/>
      <c r="J2456" s="4"/>
      <c r="K2456" s="173"/>
    </row>
    <row r="2457" spans="1:11" x14ac:dyDescent="0.2">
      <c r="A2457" s="140"/>
      <c r="B2457" s="325"/>
      <c r="J2457" s="4"/>
      <c r="K2457" s="173"/>
    </row>
    <row r="2458" spans="1:11" x14ac:dyDescent="0.2">
      <c r="A2458" s="140"/>
      <c r="B2458" s="325"/>
      <c r="J2458" s="4"/>
      <c r="K2458" s="173"/>
    </row>
    <row r="2459" spans="1:11" x14ac:dyDescent="0.2">
      <c r="A2459" s="140"/>
      <c r="B2459" s="325"/>
      <c r="J2459" s="4"/>
      <c r="K2459" s="173"/>
    </row>
    <row r="2460" spans="1:11" x14ac:dyDescent="0.2">
      <c r="A2460" s="140"/>
      <c r="B2460" s="325"/>
      <c r="J2460" s="4"/>
      <c r="K2460" s="173"/>
    </row>
    <row r="2461" spans="1:11" x14ac:dyDescent="0.2">
      <c r="A2461" s="140"/>
      <c r="B2461" s="325"/>
      <c r="J2461" s="4"/>
      <c r="K2461" s="173"/>
    </row>
    <row r="2462" spans="1:11" x14ac:dyDescent="0.2">
      <c r="A2462" s="140"/>
      <c r="B2462" s="325"/>
      <c r="J2462" s="4"/>
      <c r="K2462" s="173"/>
    </row>
    <row r="2463" spans="1:11" x14ac:dyDescent="0.2">
      <c r="A2463" s="140"/>
      <c r="B2463" s="325"/>
      <c r="J2463" s="4"/>
      <c r="K2463" s="173"/>
    </row>
    <row r="2464" spans="1:11" x14ac:dyDescent="0.2">
      <c r="A2464" s="140"/>
      <c r="B2464" s="325"/>
      <c r="J2464" s="4"/>
      <c r="K2464" s="173"/>
    </row>
    <row r="2465" spans="1:11" x14ac:dyDescent="0.2">
      <c r="A2465" s="140"/>
      <c r="B2465" s="325"/>
      <c r="J2465" s="4"/>
      <c r="K2465" s="173"/>
    </row>
    <row r="2466" spans="1:11" x14ac:dyDescent="0.2">
      <c r="A2466" s="140"/>
      <c r="B2466" s="325"/>
      <c r="J2466" s="4"/>
      <c r="K2466" s="173"/>
    </row>
    <row r="2467" spans="1:11" x14ac:dyDescent="0.2">
      <c r="A2467" s="140"/>
      <c r="B2467" s="325"/>
      <c r="J2467" s="4"/>
      <c r="K2467" s="173"/>
    </row>
    <row r="2468" spans="1:11" x14ac:dyDescent="0.2">
      <c r="A2468" s="140"/>
      <c r="B2468" s="325"/>
      <c r="J2468" s="4"/>
      <c r="K2468" s="173"/>
    </row>
    <row r="2469" spans="1:11" x14ac:dyDescent="0.2">
      <c r="A2469" s="140"/>
      <c r="B2469" s="325"/>
      <c r="J2469" s="4"/>
      <c r="K2469" s="173"/>
    </row>
    <row r="2470" spans="1:11" x14ac:dyDescent="0.2">
      <c r="A2470" s="140"/>
      <c r="B2470" s="325"/>
      <c r="J2470" s="4"/>
      <c r="K2470" s="173"/>
    </row>
    <row r="2471" spans="1:11" x14ac:dyDescent="0.2">
      <c r="A2471" s="140"/>
      <c r="B2471" s="325"/>
      <c r="J2471" s="4"/>
      <c r="K2471" s="173"/>
    </row>
    <row r="2472" spans="1:11" x14ac:dyDescent="0.2">
      <c r="A2472" s="140"/>
      <c r="B2472" s="325"/>
      <c r="J2472" s="4"/>
      <c r="K2472" s="173"/>
    </row>
    <row r="2473" spans="1:11" x14ac:dyDescent="0.2">
      <c r="A2473" s="140"/>
      <c r="B2473" s="325"/>
      <c r="J2473" s="4"/>
      <c r="K2473" s="173"/>
    </row>
    <row r="2474" spans="1:11" x14ac:dyDescent="0.2">
      <c r="A2474" s="140"/>
      <c r="B2474" s="325"/>
      <c r="J2474" s="4"/>
      <c r="K2474" s="173"/>
    </row>
    <row r="2475" spans="1:11" x14ac:dyDescent="0.2">
      <c r="A2475" s="140"/>
      <c r="B2475" s="325"/>
      <c r="J2475" s="4"/>
      <c r="K2475" s="173"/>
    </row>
    <row r="2476" spans="1:11" x14ac:dyDescent="0.2">
      <c r="A2476" s="140"/>
      <c r="B2476" s="325"/>
      <c r="J2476" s="4"/>
      <c r="K2476" s="173"/>
    </row>
    <row r="2477" spans="1:11" x14ac:dyDescent="0.2">
      <c r="A2477" s="140"/>
      <c r="B2477" s="325"/>
      <c r="J2477" s="4"/>
      <c r="K2477" s="173"/>
    </row>
    <row r="2478" spans="1:11" x14ac:dyDescent="0.2">
      <c r="A2478" s="140"/>
      <c r="B2478" s="325"/>
      <c r="J2478" s="4"/>
      <c r="K2478" s="173"/>
    </row>
    <row r="2479" spans="1:11" x14ac:dyDescent="0.2">
      <c r="A2479" s="140"/>
      <c r="B2479" s="325"/>
      <c r="J2479" s="4"/>
      <c r="K2479" s="173"/>
    </row>
    <row r="2480" spans="1:11" x14ac:dyDescent="0.2">
      <c r="A2480" s="140"/>
      <c r="B2480" s="325"/>
      <c r="J2480" s="4"/>
      <c r="K2480" s="173"/>
    </row>
    <row r="2481" spans="1:11" x14ac:dyDescent="0.2">
      <c r="A2481" s="140"/>
      <c r="B2481" s="325"/>
      <c r="J2481" s="4"/>
      <c r="K2481" s="173"/>
    </row>
    <row r="2482" spans="1:11" x14ac:dyDescent="0.2">
      <c r="A2482" s="140"/>
      <c r="B2482" s="325"/>
      <c r="J2482" s="4"/>
      <c r="K2482" s="173"/>
    </row>
    <row r="2483" spans="1:11" x14ac:dyDescent="0.2">
      <c r="A2483" s="140"/>
      <c r="B2483" s="325"/>
      <c r="J2483" s="4"/>
      <c r="K2483" s="173"/>
    </row>
    <row r="2484" spans="1:11" x14ac:dyDescent="0.2">
      <c r="A2484" s="140"/>
      <c r="B2484" s="325"/>
      <c r="J2484" s="4"/>
      <c r="K2484" s="173"/>
    </row>
    <row r="2485" spans="1:11" x14ac:dyDescent="0.2">
      <c r="A2485" s="140"/>
      <c r="B2485" s="325"/>
      <c r="J2485" s="4"/>
      <c r="K2485" s="173"/>
    </row>
    <row r="2486" spans="1:11" x14ac:dyDescent="0.2">
      <c r="A2486" s="140"/>
      <c r="B2486" s="325"/>
      <c r="J2486" s="4"/>
      <c r="K2486" s="173"/>
    </row>
    <row r="2487" spans="1:11" x14ac:dyDescent="0.2">
      <c r="A2487" s="140"/>
      <c r="B2487" s="325"/>
      <c r="J2487" s="4"/>
      <c r="K2487" s="173"/>
    </row>
    <row r="2488" spans="1:11" x14ac:dyDescent="0.2">
      <c r="A2488" s="140"/>
      <c r="B2488" s="325"/>
      <c r="J2488" s="4"/>
      <c r="K2488" s="173"/>
    </row>
    <row r="2489" spans="1:11" x14ac:dyDescent="0.2">
      <c r="A2489" s="140"/>
      <c r="B2489" s="325"/>
      <c r="J2489" s="4"/>
      <c r="K2489" s="173"/>
    </row>
    <row r="2490" spans="1:11" x14ac:dyDescent="0.2">
      <c r="A2490" s="140"/>
      <c r="B2490" s="325"/>
      <c r="J2490" s="4"/>
      <c r="K2490" s="173"/>
    </row>
    <row r="2491" spans="1:11" x14ac:dyDescent="0.2">
      <c r="A2491" s="140"/>
      <c r="B2491" s="325"/>
      <c r="J2491" s="4"/>
      <c r="K2491" s="173"/>
    </row>
    <row r="2492" spans="1:11" x14ac:dyDescent="0.2">
      <c r="A2492" s="140"/>
      <c r="B2492" s="325"/>
      <c r="J2492" s="4"/>
      <c r="K2492" s="173"/>
    </row>
    <row r="2493" spans="1:11" x14ac:dyDescent="0.2">
      <c r="A2493" s="140"/>
      <c r="B2493" s="325"/>
      <c r="J2493" s="4"/>
      <c r="K2493" s="173"/>
    </row>
    <row r="2494" spans="1:11" x14ac:dyDescent="0.2">
      <c r="A2494" s="140"/>
      <c r="B2494" s="325"/>
      <c r="J2494" s="4"/>
      <c r="K2494" s="173"/>
    </row>
    <row r="2495" spans="1:11" x14ac:dyDescent="0.2">
      <c r="A2495" s="140"/>
      <c r="B2495" s="325"/>
      <c r="J2495" s="4"/>
      <c r="K2495" s="173"/>
    </row>
    <row r="2496" spans="1:11" x14ac:dyDescent="0.2">
      <c r="A2496" s="140"/>
      <c r="B2496" s="325"/>
      <c r="J2496" s="4"/>
      <c r="K2496" s="173"/>
    </row>
    <row r="2497" spans="1:11" x14ac:dyDescent="0.2">
      <c r="A2497" s="140"/>
      <c r="B2497" s="325"/>
      <c r="J2497" s="4"/>
      <c r="K2497" s="173"/>
    </row>
    <row r="2498" spans="1:11" x14ac:dyDescent="0.2">
      <c r="A2498" s="140"/>
      <c r="B2498" s="325"/>
      <c r="J2498" s="4"/>
      <c r="K2498" s="173"/>
    </row>
    <row r="2499" spans="1:11" x14ac:dyDescent="0.2">
      <c r="A2499" s="140"/>
      <c r="B2499" s="325"/>
      <c r="J2499" s="4"/>
      <c r="K2499" s="173"/>
    </row>
    <row r="2500" spans="1:11" x14ac:dyDescent="0.2">
      <c r="A2500" s="140"/>
      <c r="B2500" s="325"/>
      <c r="J2500" s="4"/>
      <c r="K2500" s="173"/>
    </row>
    <row r="2501" spans="1:11" x14ac:dyDescent="0.2">
      <c r="A2501" s="140"/>
      <c r="B2501" s="325"/>
      <c r="J2501" s="4"/>
      <c r="K2501" s="173"/>
    </row>
    <row r="2502" spans="1:11" x14ac:dyDescent="0.2">
      <c r="A2502" s="140"/>
      <c r="B2502" s="325"/>
      <c r="J2502" s="4"/>
      <c r="K2502" s="173"/>
    </row>
    <row r="2503" spans="1:11" x14ac:dyDescent="0.2">
      <c r="A2503" s="140"/>
      <c r="B2503" s="325"/>
      <c r="J2503" s="4"/>
      <c r="K2503" s="173"/>
    </row>
    <row r="2504" spans="1:11" x14ac:dyDescent="0.2">
      <c r="A2504" s="140"/>
      <c r="B2504" s="325"/>
      <c r="J2504" s="4"/>
      <c r="K2504" s="173"/>
    </row>
    <row r="2505" spans="1:11" x14ac:dyDescent="0.2">
      <c r="A2505" s="140"/>
      <c r="B2505" s="325"/>
      <c r="J2505" s="4"/>
      <c r="K2505" s="173"/>
    </row>
    <row r="2506" spans="1:11" x14ac:dyDescent="0.2">
      <c r="A2506" s="140"/>
      <c r="B2506" s="325"/>
      <c r="J2506" s="4"/>
      <c r="K2506" s="173"/>
    </row>
    <row r="2507" spans="1:11" x14ac:dyDescent="0.2">
      <c r="A2507" s="140"/>
      <c r="B2507" s="325"/>
      <c r="J2507" s="4"/>
      <c r="K2507" s="173"/>
    </row>
    <row r="2508" spans="1:11" x14ac:dyDescent="0.2">
      <c r="A2508" s="140"/>
      <c r="B2508" s="325"/>
      <c r="J2508" s="4"/>
      <c r="K2508" s="173"/>
    </row>
    <row r="2509" spans="1:11" x14ac:dyDescent="0.2">
      <c r="A2509" s="140"/>
      <c r="B2509" s="325"/>
      <c r="J2509" s="4"/>
      <c r="K2509" s="173"/>
    </row>
    <row r="2510" spans="1:11" x14ac:dyDescent="0.2">
      <c r="A2510" s="140"/>
      <c r="B2510" s="325"/>
      <c r="J2510" s="4"/>
      <c r="K2510" s="173"/>
    </row>
    <row r="2511" spans="1:11" x14ac:dyDescent="0.2">
      <c r="A2511" s="140"/>
      <c r="B2511" s="325"/>
      <c r="J2511" s="4"/>
      <c r="K2511" s="173"/>
    </row>
    <row r="2512" spans="1:11" x14ac:dyDescent="0.2">
      <c r="A2512" s="140"/>
      <c r="B2512" s="325"/>
      <c r="J2512" s="4"/>
      <c r="K2512" s="173"/>
    </row>
    <row r="2513" spans="1:11" x14ac:dyDescent="0.2">
      <c r="A2513" s="140"/>
      <c r="B2513" s="325"/>
      <c r="J2513" s="4"/>
      <c r="K2513" s="173"/>
    </row>
    <row r="2514" spans="1:11" x14ac:dyDescent="0.2">
      <c r="A2514" s="140"/>
      <c r="B2514" s="325"/>
      <c r="J2514" s="4"/>
      <c r="K2514" s="173"/>
    </row>
    <row r="2515" spans="1:11" x14ac:dyDescent="0.2">
      <c r="A2515" s="140"/>
      <c r="B2515" s="325"/>
      <c r="J2515" s="4"/>
      <c r="K2515" s="173"/>
    </row>
    <row r="2516" spans="1:11" x14ac:dyDescent="0.2">
      <c r="A2516" s="140"/>
      <c r="B2516" s="325"/>
      <c r="J2516" s="4"/>
      <c r="K2516" s="173"/>
    </row>
    <row r="2517" spans="1:11" x14ac:dyDescent="0.2">
      <c r="A2517" s="140"/>
      <c r="B2517" s="325"/>
      <c r="J2517" s="4"/>
      <c r="K2517" s="173"/>
    </row>
    <row r="2518" spans="1:11" x14ac:dyDescent="0.2">
      <c r="A2518" s="140"/>
      <c r="B2518" s="325"/>
      <c r="J2518" s="4"/>
      <c r="K2518" s="173"/>
    </row>
    <row r="2519" spans="1:11" x14ac:dyDescent="0.2">
      <c r="A2519" s="140"/>
      <c r="B2519" s="325"/>
      <c r="J2519" s="4"/>
      <c r="K2519" s="173"/>
    </row>
    <row r="2520" spans="1:11" x14ac:dyDescent="0.2">
      <c r="A2520" s="140"/>
      <c r="B2520" s="325"/>
      <c r="J2520" s="4"/>
      <c r="K2520" s="173"/>
    </row>
    <row r="2521" spans="1:11" x14ac:dyDescent="0.2">
      <c r="A2521" s="140"/>
      <c r="B2521" s="325"/>
      <c r="J2521" s="4"/>
      <c r="K2521" s="173"/>
    </row>
    <row r="2522" spans="1:11" x14ac:dyDescent="0.2">
      <c r="A2522" s="140"/>
      <c r="B2522" s="325"/>
      <c r="J2522" s="4"/>
      <c r="K2522" s="173"/>
    </row>
    <row r="2523" spans="1:11" x14ac:dyDescent="0.2">
      <c r="A2523" s="140"/>
      <c r="B2523" s="325"/>
      <c r="J2523" s="4"/>
      <c r="K2523" s="173"/>
    </row>
    <row r="2524" spans="1:11" x14ac:dyDescent="0.2">
      <c r="A2524" s="140"/>
      <c r="B2524" s="325"/>
      <c r="J2524" s="4"/>
      <c r="K2524" s="173"/>
    </row>
    <row r="2525" spans="1:11" x14ac:dyDescent="0.2">
      <c r="A2525" s="140"/>
      <c r="B2525" s="325"/>
      <c r="J2525" s="4"/>
      <c r="K2525" s="173"/>
    </row>
    <row r="2526" spans="1:11" x14ac:dyDescent="0.2">
      <c r="A2526" s="140"/>
      <c r="B2526" s="325"/>
      <c r="J2526" s="4"/>
      <c r="K2526" s="173"/>
    </row>
    <row r="2527" spans="1:11" x14ac:dyDescent="0.2">
      <c r="A2527" s="140"/>
      <c r="B2527" s="325"/>
      <c r="J2527" s="4"/>
      <c r="K2527" s="173"/>
    </row>
    <row r="2528" spans="1:11" x14ac:dyDescent="0.2">
      <c r="A2528" s="140"/>
      <c r="B2528" s="325"/>
      <c r="J2528" s="4"/>
      <c r="K2528" s="173"/>
    </row>
    <row r="2529" spans="1:11" x14ac:dyDescent="0.2">
      <c r="A2529" s="140"/>
      <c r="B2529" s="325"/>
      <c r="J2529" s="4"/>
      <c r="K2529" s="173"/>
    </row>
    <row r="2530" spans="1:11" x14ac:dyDescent="0.2">
      <c r="A2530" s="140"/>
      <c r="B2530" s="325"/>
      <c r="J2530" s="4"/>
      <c r="K2530" s="173"/>
    </row>
    <row r="2531" spans="1:11" x14ac:dyDescent="0.2">
      <c r="A2531" s="140"/>
      <c r="B2531" s="325"/>
      <c r="J2531" s="4"/>
      <c r="K2531" s="173"/>
    </row>
    <row r="2532" spans="1:11" x14ac:dyDescent="0.2">
      <c r="A2532" s="140"/>
      <c r="B2532" s="325"/>
      <c r="J2532" s="4"/>
      <c r="K2532" s="173"/>
    </row>
    <row r="2533" spans="1:11" x14ac:dyDescent="0.2">
      <c r="A2533" s="140"/>
      <c r="B2533" s="325"/>
      <c r="J2533" s="4"/>
      <c r="K2533" s="173"/>
    </row>
    <row r="2534" spans="1:11" x14ac:dyDescent="0.2">
      <c r="A2534" s="140"/>
      <c r="B2534" s="325"/>
      <c r="J2534" s="4"/>
      <c r="K2534" s="173"/>
    </row>
    <row r="2535" spans="1:11" x14ac:dyDescent="0.2">
      <c r="A2535" s="140"/>
      <c r="B2535" s="325"/>
      <c r="J2535" s="4"/>
      <c r="K2535" s="173"/>
    </row>
    <row r="2536" spans="1:11" x14ac:dyDescent="0.2">
      <c r="A2536" s="140"/>
      <c r="B2536" s="325"/>
      <c r="J2536" s="4"/>
      <c r="K2536" s="173"/>
    </row>
    <row r="2537" spans="1:11" x14ac:dyDescent="0.2">
      <c r="A2537" s="140"/>
      <c r="B2537" s="325"/>
      <c r="J2537" s="4"/>
      <c r="K2537" s="173"/>
    </row>
    <row r="2538" spans="1:11" x14ac:dyDescent="0.2">
      <c r="A2538" s="140"/>
      <c r="B2538" s="325"/>
      <c r="J2538" s="4"/>
      <c r="K2538" s="173"/>
    </row>
    <row r="2539" spans="1:11" x14ac:dyDescent="0.2">
      <c r="A2539" s="140"/>
      <c r="B2539" s="325"/>
      <c r="J2539" s="4"/>
      <c r="K2539" s="173"/>
    </row>
    <row r="2540" spans="1:11" x14ac:dyDescent="0.2">
      <c r="A2540" s="140"/>
      <c r="B2540" s="325"/>
      <c r="J2540" s="4"/>
      <c r="K2540" s="173"/>
    </row>
    <row r="2541" spans="1:11" x14ac:dyDescent="0.2">
      <c r="A2541" s="140"/>
      <c r="B2541" s="325"/>
      <c r="J2541" s="4"/>
      <c r="K2541" s="173"/>
    </row>
    <row r="2542" spans="1:11" x14ac:dyDescent="0.2">
      <c r="A2542" s="140"/>
      <c r="B2542" s="325"/>
      <c r="J2542" s="4"/>
      <c r="K2542" s="173"/>
    </row>
    <row r="2543" spans="1:11" x14ac:dyDescent="0.2">
      <c r="A2543" s="140"/>
      <c r="B2543" s="325"/>
      <c r="J2543" s="4"/>
      <c r="K2543" s="173"/>
    </row>
    <row r="2544" spans="1:11" x14ac:dyDescent="0.2">
      <c r="A2544" s="140"/>
      <c r="B2544" s="325"/>
      <c r="J2544" s="4"/>
      <c r="K2544" s="173"/>
    </row>
    <row r="2545" spans="1:11" x14ac:dyDescent="0.2">
      <c r="A2545" s="140"/>
      <c r="B2545" s="325"/>
      <c r="J2545" s="4"/>
      <c r="K2545" s="173"/>
    </row>
    <row r="2546" spans="1:11" x14ac:dyDescent="0.2">
      <c r="A2546" s="140"/>
      <c r="B2546" s="325"/>
      <c r="J2546" s="4"/>
      <c r="K2546" s="173"/>
    </row>
    <row r="2547" spans="1:11" x14ac:dyDescent="0.2">
      <c r="A2547" s="140"/>
      <c r="B2547" s="325"/>
      <c r="J2547" s="4"/>
      <c r="K2547" s="173"/>
    </row>
    <row r="2548" spans="1:11" x14ac:dyDescent="0.2">
      <c r="A2548" s="140"/>
      <c r="B2548" s="325"/>
      <c r="J2548" s="4"/>
      <c r="K2548" s="173"/>
    </row>
    <row r="2549" spans="1:11" x14ac:dyDescent="0.2">
      <c r="A2549" s="140"/>
      <c r="B2549" s="325"/>
      <c r="J2549" s="4"/>
      <c r="K2549" s="173"/>
    </row>
    <row r="2550" spans="1:11" x14ac:dyDescent="0.2">
      <c r="A2550" s="140"/>
      <c r="B2550" s="325"/>
      <c r="J2550" s="4"/>
      <c r="K2550" s="173"/>
    </row>
    <row r="2551" spans="1:11" x14ac:dyDescent="0.2">
      <c r="A2551" s="140"/>
      <c r="B2551" s="325"/>
      <c r="J2551" s="4"/>
      <c r="K2551" s="173"/>
    </row>
    <row r="2552" spans="1:11" x14ac:dyDescent="0.2">
      <c r="A2552" s="140"/>
      <c r="B2552" s="325"/>
      <c r="J2552" s="4"/>
      <c r="K2552" s="173"/>
    </row>
    <row r="2553" spans="1:11" x14ac:dyDescent="0.2">
      <c r="A2553" s="140"/>
      <c r="B2553" s="325"/>
      <c r="J2553" s="4"/>
      <c r="K2553" s="173"/>
    </row>
    <row r="2554" spans="1:11" x14ac:dyDescent="0.2">
      <c r="A2554" s="140"/>
      <c r="B2554" s="325"/>
      <c r="J2554" s="4"/>
      <c r="K2554" s="173"/>
    </row>
    <row r="2555" spans="1:11" x14ac:dyDescent="0.2">
      <c r="A2555" s="140"/>
      <c r="B2555" s="325"/>
      <c r="J2555" s="4"/>
      <c r="K2555" s="173"/>
    </row>
    <row r="2556" spans="1:11" x14ac:dyDescent="0.2">
      <c r="A2556" s="140"/>
      <c r="B2556" s="325"/>
      <c r="J2556" s="4"/>
      <c r="K2556" s="173"/>
    </row>
    <row r="2557" spans="1:11" x14ac:dyDescent="0.2">
      <c r="A2557" s="140"/>
      <c r="B2557" s="325"/>
      <c r="J2557" s="4"/>
      <c r="K2557" s="173"/>
    </row>
    <row r="2558" spans="1:11" x14ac:dyDescent="0.2">
      <c r="A2558" s="140"/>
      <c r="B2558" s="325"/>
      <c r="J2558" s="4"/>
      <c r="K2558" s="173"/>
    </row>
    <row r="2559" spans="1:11" x14ac:dyDescent="0.2">
      <c r="A2559" s="140"/>
      <c r="B2559" s="325"/>
      <c r="J2559" s="4"/>
      <c r="K2559" s="173"/>
    </row>
    <row r="2560" spans="1:11" x14ac:dyDescent="0.2">
      <c r="A2560" s="140"/>
      <c r="B2560" s="325"/>
      <c r="J2560" s="4"/>
      <c r="K2560" s="173"/>
    </row>
    <row r="2561" spans="1:11" x14ac:dyDescent="0.2">
      <c r="A2561" s="140"/>
      <c r="B2561" s="325"/>
      <c r="J2561" s="4"/>
      <c r="K2561" s="173"/>
    </row>
    <row r="2562" spans="1:11" x14ac:dyDescent="0.2">
      <c r="A2562" s="140"/>
      <c r="B2562" s="325"/>
      <c r="J2562" s="4"/>
      <c r="K2562" s="173"/>
    </row>
    <row r="2563" spans="1:11" x14ac:dyDescent="0.2">
      <c r="A2563" s="140"/>
      <c r="B2563" s="325"/>
      <c r="J2563" s="4"/>
      <c r="K2563" s="173"/>
    </row>
    <row r="2564" spans="1:11" x14ac:dyDescent="0.2">
      <c r="A2564" s="140"/>
      <c r="B2564" s="325"/>
      <c r="J2564" s="4"/>
      <c r="K2564" s="173"/>
    </row>
    <row r="2565" spans="1:11" x14ac:dyDescent="0.2">
      <c r="A2565" s="140"/>
      <c r="B2565" s="325"/>
      <c r="J2565" s="4"/>
      <c r="K2565" s="173"/>
    </row>
    <row r="2566" spans="1:11" x14ac:dyDescent="0.2">
      <c r="A2566" s="140"/>
      <c r="B2566" s="325"/>
      <c r="J2566" s="4"/>
      <c r="K2566" s="173"/>
    </row>
    <row r="2567" spans="1:11" x14ac:dyDescent="0.2">
      <c r="A2567" s="140"/>
      <c r="B2567" s="325"/>
      <c r="J2567" s="4"/>
      <c r="K2567" s="173"/>
    </row>
    <row r="2568" spans="1:11" x14ac:dyDescent="0.2">
      <c r="A2568" s="140"/>
      <c r="B2568" s="325"/>
      <c r="J2568" s="4"/>
      <c r="K2568" s="173"/>
    </row>
    <row r="2569" spans="1:11" x14ac:dyDescent="0.2">
      <c r="A2569" s="140"/>
      <c r="B2569" s="325"/>
      <c r="J2569" s="4"/>
      <c r="K2569" s="173"/>
    </row>
    <row r="2570" spans="1:11" x14ac:dyDescent="0.2">
      <c r="A2570" s="140"/>
      <c r="B2570" s="325"/>
      <c r="J2570" s="4"/>
      <c r="K2570" s="173"/>
    </row>
    <row r="2571" spans="1:11" x14ac:dyDescent="0.2">
      <c r="A2571" s="140"/>
      <c r="B2571" s="325"/>
      <c r="J2571" s="4"/>
      <c r="K2571" s="173"/>
    </row>
    <row r="2572" spans="1:11" x14ac:dyDescent="0.2">
      <c r="A2572" s="140"/>
      <c r="B2572" s="325"/>
      <c r="J2572" s="4"/>
      <c r="K2572" s="173"/>
    </row>
    <row r="2573" spans="1:11" x14ac:dyDescent="0.2">
      <c r="A2573" s="140"/>
      <c r="B2573" s="325"/>
      <c r="J2573" s="4"/>
      <c r="K2573" s="173"/>
    </row>
    <row r="2574" spans="1:11" x14ac:dyDescent="0.2">
      <c r="A2574" s="140"/>
      <c r="B2574" s="325"/>
      <c r="J2574" s="4"/>
      <c r="K2574" s="173"/>
    </row>
    <row r="2575" spans="1:11" x14ac:dyDescent="0.2">
      <c r="A2575" s="140"/>
      <c r="B2575" s="325"/>
      <c r="J2575" s="4"/>
      <c r="K2575" s="173"/>
    </row>
    <row r="2576" spans="1:11" x14ac:dyDescent="0.2">
      <c r="A2576" s="140"/>
      <c r="B2576" s="325"/>
      <c r="J2576" s="4"/>
      <c r="K2576" s="173"/>
    </row>
    <row r="2577" spans="1:11" x14ac:dyDescent="0.2">
      <c r="A2577" s="140"/>
      <c r="B2577" s="325"/>
      <c r="J2577" s="4"/>
      <c r="K2577" s="173"/>
    </row>
    <row r="2578" spans="1:11" x14ac:dyDescent="0.2">
      <c r="A2578" s="140"/>
      <c r="B2578" s="325"/>
      <c r="J2578" s="4"/>
      <c r="K2578" s="173"/>
    </row>
    <row r="2579" spans="1:11" x14ac:dyDescent="0.2">
      <c r="A2579" s="140"/>
      <c r="B2579" s="325"/>
      <c r="J2579" s="4"/>
      <c r="K2579" s="173"/>
    </row>
    <row r="2580" spans="1:11" x14ac:dyDescent="0.2">
      <c r="A2580" s="140"/>
      <c r="B2580" s="325"/>
      <c r="J2580" s="4"/>
      <c r="K2580" s="173"/>
    </row>
    <row r="2581" spans="1:11" x14ac:dyDescent="0.2">
      <c r="A2581" s="140"/>
      <c r="B2581" s="325"/>
      <c r="J2581" s="4"/>
      <c r="K2581" s="173"/>
    </row>
    <row r="2582" spans="1:11" x14ac:dyDescent="0.2">
      <c r="A2582" s="140"/>
      <c r="B2582" s="325"/>
      <c r="J2582" s="4"/>
      <c r="K2582" s="173"/>
    </row>
    <row r="2583" spans="1:11" x14ac:dyDescent="0.2">
      <c r="A2583" s="140"/>
      <c r="B2583" s="325"/>
      <c r="J2583" s="4"/>
      <c r="K2583" s="173"/>
    </row>
    <row r="2584" spans="1:11" x14ac:dyDescent="0.2">
      <c r="A2584" s="140"/>
      <c r="B2584" s="325"/>
      <c r="J2584" s="4"/>
      <c r="K2584" s="173"/>
    </row>
    <row r="2585" spans="1:11" x14ac:dyDescent="0.2">
      <c r="A2585" s="140"/>
      <c r="B2585" s="325"/>
      <c r="J2585" s="4"/>
      <c r="K2585" s="173"/>
    </row>
    <row r="2586" spans="1:11" x14ac:dyDescent="0.2">
      <c r="A2586" s="140"/>
      <c r="B2586" s="325"/>
      <c r="J2586" s="4"/>
      <c r="K2586" s="173"/>
    </row>
    <row r="2587" spans="1:11" x14ac:dyDescent="0.2">
      <c r="A2587" s="140"/>
      <c r="B2587" s="325"/>
      <c r="J2587" s="4"/>
      <c r="K2587" s="173"/>
    </row>
    <row r="2588" spans="1:11" x14ac:dyDescent="0.2">
      <c r="A2588" s="140"/>
      <c r="B2588" s="325"/>
      <c r="J2588" s="4"/>
      <c r="K2588" s="173"/>
    </row>
    <row r="2589" spans="1:11" x14ac:dyDescent="0.2">
      <c r="A2589" s="140"/>
      <c r="B2589" s="325"/>
      <c r="J2589" s="4"/>
      <c r="K2589" s="173"/>
    </row>
    <row r="2590" spans="1:11" x14ac:dyDescent="0.2">
      <c r="A2590" s="140"/>
      <c r="B2590" s="325"/>
      <c r="J2590" s="4"/>
      <c r="K2590" s="173"/>
    </row>
    <row r="2591" spans="1:11" x14ac:dyDescent="0.2">
      <c r="A2591" s="140"/>
      <c r="B2591" s="325"/>
      <c r="J2591" s="4"/>
      <c r="K2591" s="173"/>
    </row>
    <row r="2592" spans="1:11" x14ac:dyDescent="0.2">
      <c r="A2592" s="140"/>
      <c r="B2592" s="325"/>
      <c r="J2592" s="4"/>
      <c r="K2592" s="173"/>
    </row>
    <row r="2593" spans="1:11" x14ac:dyDescent="0.2">
      <c r="A2593" s="140"/>
      <c r="B2593" s="325"/>
      <c r="J2593" s="4"/>
      <c r="K2593" s="173"/>
    </row>
    <row r="2594" spans="1:11" x14ac:dyDescent="0.2">
      <c r="A2594" s="140"/>
      <c r="B2594" s="325"/>
      <c r="J2594" s="4"/>
      <c r="K2594" s="173"/>
    </row>
    <row r="2595" spans="1:11" x14ac:dyDescent="0.2">
      <c r="A2595" s="140"/>
      <c r="B2595" s="325"/>
      <c r="J2595" s="4"/>
      <c r="K2595" s="173"/>
    </row>
    <row r="2596" spans="1:11" x14ac:dyDescent="0.2">
      <c r="A2596" s="140"/>
      <c r="B2596" s="325"/>
      <c r="J2596" s="4"/>
      <c r="K2596" s="173"/>
    </row>
    <row r="2597" spans="1:11" x14ac:dyDescent="0.2">
      <c r="A2597" s="140"/>
      <c r="B2597" s="325"/>
      <c r="J2597" s="4"/>
      <c r="K2597" s="173"/>
    </row>
    <row r="2598" spans="1:11" x14ac:dyDescent="0.2">
      <c r="A2598" s="140"/>
      <c r="B2598" s="325"/>
      <c r="J2598" s="4"/>
      <c r="K2598" s="173"/>
    </row>
    <row r="2599" spans="1:11" x14ac:dyDescent="0.2">
      <c r="A2599" s="140"/>
      <c r="B2599" s="325"/>
      <c r="J2599" s="4"/>
      <c r="K2599" s="173"/>
    </row>
    <row r="2600" spans="1:11" x14ac:dyDescent="0.2">
      <c r="A2600" s="140"/>
      <c r="B2600" s="325"/>
      <c r="J2600" s="4"/>
      <c r="K2600" s="173"/>
    </row>
    <row r="2601" spans="1:11" x14ac:dyDescent="0.2">
      <c r="A2601" s="140"/>
      <c r="B2601" s="325"/>
      <c r="J2601" s="4"/>
      <c r="K2601" s="173"/>
    </row>
    <row r="2602" spans="1:11" x14ac:dyDescent="0.2">
      <c r="A2602" s="140"/>
      <c r="B2602" s="325"/>
      <c r="J2602" s="4"/>
      <c r="K2602" s="173"/>
    </row>
    <row r="2603" spans="1:11" x14ac:dyDescent="0.2">
      <c r="A2603" s="140"/>
      <c r="B2603" s="325"/>
      <c r="J2603" s="4"/>
      <c r="K2603" s="173"/>
    </row>
    <row r="2604" spans="1:11" x14ac:dyDescent="0.2">
      <c r="A2604" s="140"/>
      <c r="B2604" s="325"/>
      <c r="J2604" s="4"/>
      <c r="K2604" s="173"/>
    </row>
    <row r="2605" spans="1:11" x14ac:dyDescent="0.2">
      <c r="A2605" s="140"/>
      <c r="B2605" s="325"/>
      <c r="J2605" s="4"/>
      <c r="K2605" s="173"/>
    </row>
    <row r="2606" spans="1:11" x14ac:dyDescent="0.2">
      <c r="A2606" s="140"/>
      <c r="B2606" s="325"/>
      <c r="J2606" s="4"/>
      <c r="K2606" s="173"/>
    </row>
    <row r="2607" spans="1:11" x14ac:dyDescent="0.2">
      <c r="A2607" s="140"/>
      <c r="B2607" s="325"/>
      <c r="J2607" s="4"/>
      <c r="K2607" s="173"/>
    </row>
    <row r="2608" spans="1:11" x14ac:dyDescent="0.2">
      <c r="A2608" s="140"/>
      <c r="B2608" s="325"/>
      <c r="J2608" s="4"/>
      <c r="K2608" s="173"/>
    </row>
    <row r="2609" spans="1:11" x14ac:dyDescent="0.2">
      <c r="A2609" s="140"/>
      <c r="B2609" s="325"/>
      <c r="J2609" s="4"/>
      <c r="K2609" s="173"/>
    </row>
    <row r="2610" spans="1:11" x14ac:dyDescent="0.2">
      <c r="A2610" s="140"/>
      <c r="B2610" s="325"/>
      <c r="J2610" s="4"/>
      <c r="K2610" s="173"/>
    </row>
    <row r="2611" spans="1:11" x14ac:dyDescent="0.2">
      <c r="A2611" s="140"/>
      <c r="B2611" s="325"/>
      <c r="J2611" s="4"/>
      <c r="K2611" s="173"/>
    </row>
    <row r="2612" spans="1:11" x14ac:dyDescent="0.2">
      <c r="A2612" s="140"/>
      <c r="B2612" s="325"/>
      <c r="J2612" s="4"/>
      <c r="K2612" s="173"/>
    </row>
    <row r="2613" spans="1:11" x14ac:dyDescent="0.2">
      <c r="A2613" s="140"/>
      <c r="B2613" s="325"/>
      <c r="J2613" s="4"/>
      <c r="K2613" s="173"/>
    </row>
    <row r="2614" spans="1:11" x14ac:dyDescent="0.2">
      <c r="A2614" s="140"/>
      <c r="B2614" s="325"/>
      <c r="J2614" s="4"/>
      <c r="K2614" s="173"/>
    </row>
    <row r="2615" spans="1:11" x14ac:dyDescent="0.2">
      <c r="A2615" s="140"/>
      <c r="B2615" s="325"/>
      <c r="J2615" s="4"/>
      <c r="K2615" s="173"/>
    </row>
    <row r="2616" spans="1:11" x14ac:dyDescent="0.2">
      <c r="A2616" s="140"/>
      <c r="B2616" s="325"/>
      <c r="J2616" s="4"/>
      <c r="K2616" s="173"/>
    </row>
    <row r="2617" spans="1:11" x14ac:dyDescent="0.2">
      <c r="A2617" s="140"/>
      <c r="B2617" s="325"/>
      <c r="J2617" s="4"/>
      <c r="K2617" s="173"/>
    </row>
    <row r="2618" spans="1:11" x14ac:dyDescent="0.2">
      <c r="A2618" s="140"/>
      <c r="B2618" s="325"/>
      <c r="J2618" s="4"/>
      <c r="K2618" s="173"/>
    </row>
    <row r="2619" spans="1:11" x14ac:dyDescent="0.2">
      <c r="A2619" s="140"/>
      <c r="B2619" s="325"/>
      <c r="J2619" s="4"/>
      <c r="K2619" s="173"/>
    </row>
    <row r="2620" spans="1:11" x14ac:dyDescent="0.2">
      <c r="A2620" s="140"/>
      <c r="B2620" s="325"/>
      <c r="J2620" s="4"/>
      <c r="K2620" s="173"/>
    </row>
    <row r="2621" spans="1:11" x14ac:dyDescent="0.2">
      <c r="A2621" s="140"/>
      <c r="B2621" s="325"/>
      <c r="J2621" s="4"/>
      <c r="K2621" s="173"/>
    </row>
    <row r="2622" spans="1:11" x14ac:dyDescent="0.2">
      <c r="A2622" s="140"/>
      <c r="B2622" s="325"/>
      <c r="J2622" s="4"/>
      <c r="K2622" s="173"/>
    </row>
    <row r="2623" spans="1:11" x14ac:dyDescent="0.2">
      <c r="A2623" s="140"/>
      <c r="B2623" s="325"/>
      <c r="J2623" s="4"/>
      <c r="K2623" s="173"/>
    </row>
    <row r="2624" spans="1:11" x14ac:dyDescent="0.2">
      <c r="A2624" s="140"/>
      <c r="B2624" s="325"/>
      <c r="J2624" s="4"/>
      <c r="K2624" s="173"/>
    </row>
    <row r="2625" spans="1:11" x14ac:dyDescent="0.2">
      <c r="A2625" s="140"/>
      <c r="B2625" s="325"/>
      <c r="J2625" s="4"/>
      <c r="K2625" s="173"/>
    </row>
    <row r="2626" spans="1:11" x14ac:dyDescent="0.2">
      <c r="A2626" s="140"/>
      <c r="B2626" s="325"/>
      <c r="J2626" s="4"/>
      <c r="K2626" s="173"/>
    </row>
    <row r="2627" spans="1:11" x14ac:dyDescent="0.2">
      <c r="A2627" s="140"/>
      <c r="B2627" s="325"/>
      <c r="J2627" s="4"/>
      <c r="K2627" s="173"/>
    </row>
    <row r="2628" spans="1:11" x14ac:dyDescent="0.2">
      <c r="A2628" s="140"/>
      <c r="B2628" s="325"/>
      <c r="J2628" s="4"/>
      <c r="K2628" s="173"/>
    </row>
    <row r="2629" spans="1:11" x14ac:dyDescent="0.2">
      <c r="A2629" s="140"/>
      <c r="B2629" s="325"/>
      <c r="J2629" s="4"/>
      <c r="K2629" s="173"/>
    </row>
    <row r="2630" spans="1:11" x14ac:dyDescent="0.2">
      <c r="A2630" s="140"/>
      <c r="B2630" s="325"/>
      <c r="J2630" s="4"/>
      <c r="K2630" s="173"/>
    </row>
    <row r="2631" spans="1:11" x14ac:dyDescent="0.2">
      <c r="A2631" s="140"/>
      <c r="B2631" s="325"/>
      <c r="J2631" s="4"/>
      <c r="K2631" s="173"/>
    </row>
    <row r="2632" spans="1:11" x14ac:dyDescent="0.2">
      <c r="A2632" s="140"/>
      <c r="B2632" s="325"/>
      <c r="J2632" s="4"/>
      <c r="K2632" s="173"/>
    </row>
    <row r="2633" spans="1:11" x14ac:dyDescent="0.2">
      <c r="A2633" s="140"/>
      <c r="B2633" s="325"/>
      <c r="J2633" s="4"/>
      <c r="K2633" s="173"/>
    </row>
    <row r="2634" spans="1:11" x14ac:dyDescent="0.2">
      <c r="A2634" s="140"/>
      <c r="B2634" s="325"/>
      <c r="J2634" s="4"/>
      <c r="K2634" s="173"/>
    </row>
    <row r="2635" spans="1:11" x14ac:dyDescent="0.2">
      <c r="A2635" s="140"/>
      <c r="B2635" s="325"/>
      <c r="J2635" s="4"/>
      <c r="K2635" s="173"/>
    </row>
    <row r="2636" spans="1:11" x14ac:dyDescent="0.2">
      <c r="A2636" s="140"/>
      <c r="B2636" s="325"/>
      <c r="J2636" s="4"/>
      <c r="K2636" s="173"/>
    </row>
    <row r="2637" spans="1:11" x14ac:dyDescent="0.2">
      <c r="A2637" s="140"/>
      <c r="B2637" s="325"/>
      <c r="J2637" s="4"/>
      <c r="K2637" s="173"/>
    </row>
    <row r="2638" spans="1:11" x14ac:dyDescent="0.2">
      <c r="A2638" s="140"/>
      <c r="B2638" s="325"/>
      <c r="J2638" s="4"/>
      <c r="K2638" s="173"/>
    </row>
    <row r="2639" spans="1:11" x14ac:dyDescent="0.2">
      <c r="A2639" s="140"/>
      <c r="B2639" s="325"/>
      <c r="J2639" s="4"/>
      <c r="K2639" s="173"/>
    </row>
    <row r="2640" spans="1:11" x14ac:dyDescent="0.2">
      <c r="A2640" s="140"/>
      <c r="B2640" s="325"/>
      <c r="J2640" s="4"/>
      <c r="K2640" s="173"/>
    </row>
    <row r="2641" spans="1:11" x14ac:dyDescent="0.2">
      <c r="A2641" s="140"/>
      <c r="B2641" s="325"/>
      <c r="J2641" s="4"/>
      <c r="K2641" s="173"/>
    </row>
    <row r="2642" spans="1:11" x14ac:dyDescent="0.2">
      <c r="A2642" s="140"/>
      <c r="B2642" s="325"/>
      <c r="J2642" s="4"/>
      <c r="K2642" s="173"/>
    </row>
    <row r="2643" spans="1:11" x14ac:dyDescent="0.2">
      <c r="A2643" s="140"/>
      <c r="B2643" s="325"/>
      <c r="J2643" s="4"/>
      <c r="K2643" s="173"/>
    </row>
    <row r="2644" spans="1:11" x14ac:dyDescent="0.2">
      <c r="A2644" s="140"/>
      <c r="B2644" s="325"/>
      <c r="J2644" s="4"/>
      <c r="K2644" s="173"/>
    </row>
    <row r="2645" spans="1:11" x14ac:dyDescent="0.2">
      <c r="A2645" s="140"/>
      <c r="B2645" s="325"/>
      <c r="J2645" s="4"/>
      <c r="K2645" s="173"/>
    </row>
    <row r="2646" spans="1:11" x14ac:dyDescent="0.2">
      <c r="A2646" s="140"/>
      <c r="B2646" s="325"/>
      <c r="J2646" s="4"/>
      <c r="K2646" s="173"/>
    </row>
    <row r="2647" spans="1:11" x14ac:dyDescent="0.2">
      <c r="A2647" s="140"/>
      <c r="B2647" s="325"/>
      <c r="J2647" s="4"/>
      <c r="K2647" s="173"/>
    </row>
    <row r="2648" spans="1:11" x14ac:dyDescent="0.2">
      <c r="A2648" s="140"/>
      <c r="B2648" s="325"/>
      <c r="J2648" s="4"/>
      <c r="K2648" s="173"/>
    </row>
    <row r="2649" spans="1:11" x14ac:dyDescent="0.2">
      <c r="A2649" s="140"/>
      <c r="B2649" s="325"/>
      <c r="J2649" s="4"/>
      <c r="K2649" s="173"/>
    </row>
    <row r="2650" spans="1:11" x14ac:dyDescent="0.2">
      <c r="A2650" s="140"/>
      <c r="B2650" s="325"/>
      <c r="J2650" s="4"/>
      <c r="K2650" s="173"/>
    </row>
    <row r="2651" spans="1:11" x14ac:dyDescent="0.2">
      <c r="A2651" s="140"/>
      <c r="B2651" s="325"/>
      <c r="J2651" s="4"/>
      <c r="K2651" s="173"/>
    </row>
    <row r="2652" spans="1:11" x14ac:dyDescent="0.2">
      <c r="A2652" s="140"/>
      <c r="B2652" s="325"/>
      <c r="J2652" s="4"/>
      <c r="K2652" s="173"/>
    </row>
    <row r="2653" spans="1:11" x14ac:dyDescent="0.2">
      <c r="A2653" s="140"/>
      <c r="B2653" s="325"/>
      <c r="J2653" s="4"/>
      <c r="K2653" s="173"/>
    </row>
    <row r="2654" spans="1:11" x14ac:dyDescent="0.2">
      <c r="A2654" s="140"/>
      <c r="B2654" s="325"/>
      <c r="J2654" s="4"/>
      <c r="K2654" s="173"/>
    </row>
    <row r="2655" spans="1:11" x14ac:dyDescent="0.2">
      <c r="A2655" s="140"/>
      <c r="B2655" s="325"/>
      <c r="J2655" s="4"/>
      <c r="K2655" s="173"/>
    </row>
    <row r="2656" spans="1:11" x14ac:dyDescent="0.2">
      <c r="A2656" s="140"/>
      <c r="B2656" s="325"/>
      <c r="J2656" s="4"/>
      <c r="K2656" s="173"/>
    </row>
    <row r="2657" spans="1:11" x14ac:dyDescent="0.2">
      <c r="A2657" s="140"/>
      <c r="B2657" s="325"/>
      <c r="J2657" s="4"/>
      <c r="K2657" s="173"/>
    </row>
    <row r="2658" spans="1:11" x14ac:dyDescent="0.2">
      <c r="A2658" s="140"/>
      <c r="B2658" s="325"/>
      <c r="J2658" s="4"/>
      <c r="K2658" s="173"/>
    </row>
    <row r="2659" spans="1:11" x14ac:dyDescent="0.2">
      <c r="A2659" s="140"/>
      <c r="B2659" s="325"/>
      <c r="J2659" s="4"/>
      <c r="K2659" s="173"/>
    </row>
    <row r="2660" spans="1:11" x14ac:dyDescent="0.2">
      <c r="A2660" s="140"/>
      <c r="B2660" s="325"/>
      <c r="J2660" s="4"/>
      <c r="K2660" s="173"/>
    </row>
    <row r="2661" spans="1:11" x14ac:dyDescent="0.2">
      <c r="A2661" s="140"/>
      <c r="B2661" s="325"/>
      <c r="J2661" s="4"/>
      <c r="K2661" s="173"/>
    </row>
    <row r="2662" spans="1:11" x14ac:dyDescent="0.2">
      <c r="A2662" s="140"/>
      <c r="B2662" s="325"/>
      <c r="J2662" s="4"/>
      <c r="K2662" s="173"/>
    </row>
    <row r="2663" spans="1:11" x14ac:dyDescent="0.2">
      <c r="A2663" s="140"/>
      <c r="B2663" s="325"/>
      <c r="J2663" s="4"/>
      <c r="K2663" s="173"/>
    </row>
    <row r="2664" spans="1:11" x14ac:dyDescent="0.2">
      <c r="A2664" s="140"/>
      <c r="B2664" s="325"/>
      <c r="J2664" s="4"/>
      <c r="K2664" s="173"/>
    </row>
    <row r="2665" spans="1:11" x14ac:dyDescent="0.2">
      <c r="A2665" s="140"/>
      <c r="B2665" s="325"/>
      <c r="J2665" s="4"/>
      <c r="K2665" s="173"/>
    </row>
    <row r="2666" spans="1:11" x14ac:dyDescent="0.2">
      <c r="A2666" s="140"/>
      <c r="B2666" s="325"/>
      <c r="J2666" s="4"/>
      <c r="K2666" s="173"/>
    </row>
    <row r="2667" spans="1:11" x14ac:dyDescent="0.2">
      <c r="A2667" s="140"/>
      <c r="B2667" s="325"/>
      <c r="J2667" s="4"/>
      <c r="K2667" s="173"/>
    </row>
    <row r="2668" spans="1:11" x14ac:dyDescent="0.2">
      <c r="A2668" s="140"/>
      <c r="B2668" s="325"/>
      <c r="J2668" s="4"/>
      <c r="K2668" s="173"/>
    </row>
    <row r="2669" spans="1:11" x14ac:dyDescent="0.2">
      <c r="A2669" s="140"/>
      <c r="B2669" s="325"/>
      <c r="J2669" s="4"/>
      <c r="K2669" s="173"/>
    </row>
    <row r="2670" spans="1:11" x14ac:dyDescent="0.2">
      <c r="A2670" s="140"/>
      <c r="B2670" s="325"/>
      <c r="J2670" s="4"/>
      <c r="K2670" s="173"/>
    </row>
    <row r="2671" spans="1:11" x14ac:dyDescent="0.2">
      <c r="A2671" s="140"/>
      <c r="B2671" s="325"/>
      <c r="J2671" s="4"/>
      <c r="K2671" s="173"/>
    </row>
    <row r="2672" spans="1:11" x14ac:dyDescent="0.2">
      <c r="A2672" s="140"/>
      <c r="B2672" s="325"/>
      <c r="J2672" s="4"/>
      <c r="K2672" s="173"/>
    </row>
    <row r="2673" spans="1:11" x14ac:dyDescent="0.2">
      <c r="A2673" s="140"/>
      <c r="B2673" s="325"/>
      <c r="J2673" s="4"/>
      <c r="K2673" s="173"/>
    </row>
    <row r="2674" spans="1:11" x14ac:dyDescent="0.2">
      <c r="A2674" s="140"/>
      <c r="B2674" s="325"/>
      <c r="J2674" s="4"/>
      <c r="K2674" s="173"/>
    </row>
    <row r="2675" spans="1:11" x14ac:dyDescent="0.2">
      <c r="A2675" s="140"/>
      <c r="B2675" s="325"/>
      <c r="J2675" s="4"/>
      <c r="K2675" s="173"/>
    </row>
    <row r="2676" spans="1:11" x14ac:dyDescent="0.2">
      <c r="A2676" s="140"/>
      <c r="B2676" s="325"/>
      <c r="J2676" s="4"/>
      <c r="K2676" s="173"/>
    </row>
    <row r="2677" spans="1:11" x14ac:dyDescent="0.2">
      <c r="A2677" s="140"/>
      <c r="B2677" s="325"/>
      <c r="J2677" s="4"/>
      <c r="K2677" s="173"/>
    </row>
    <row r="2678" spans="1:11" x14ac:dyDescent="0.2">
      <c r="A2678" s="140"/>
      <c r="B2678" s="325"/>
      <c r="J2678" s="4"/>
      <c r="K2678" s="173"/>
    </row>
    <row r="2679" spans="1:11" x14ac:dyDescent="0.2">
      <c r="A2679" s="140"/>
      <c r="B2679" s="325"/>
      <c r="J2679" s="4"/>
      <c r="K2679" s="173"/>
    </row>
    <row r="2680" spans="1:11" x14ac:dyDescent="0.2">
      <c r="A2680" s="140"/>
      <c r="B2680" s="325"/>
      <c r="J2680" s="4"/>
      <c r="K2680" s="173"/>
    </row>
    <row r="2681" spans="1:11" x14ac:dyDescent="0.2">
      <c r="A2681" s="140"/>
      <c r="B2681" s="325"/>
      <c r="J2681" s="4"/>
      <c r="K2681" s="173"/>
    </row>
    <row r="2682" spans="1:11" x14ac:dyDescent="0.2">
      <c r="A2682" s="140"/>
      <c r="B2682" s="325"/>
      <c r="J2682" s="4"/>
      <c r="K2682" s="173"/>
    </row>
    <row r="2683" spans="1:11" x14ac:dyDescent="0.2">
      <c r="A2683" s="140"/>
      <c r="B2683" s="325"/>
      <c r="J2683" s="4"/>
      <c r="K2683" s="173"/>
    </row>
    <row r="2684" spans="1:11" x14ac:dyDescent="0.2">
      <c r="A2684" s="140"/>
      <c r="B2684" s="325"/>
      <c r="J2684" s="4"/>
      <c r="K2684" s="173"/>
    </row>
    <row r="2685" spans="1:11" x14ac:dyDescent="0.2">
      <c r="A2685" s="140"/>
      <c r="B2685" s="325"/>
      <c r="J2685" s="4"/>
      <c r="K2685" s="173"/>
    </row>
    <row r="2686" spans="1:11" x14ac:dyDescent="0.2">
      <c r="A2686" s="140"/>
      <c r="B2686" s="325"/>
      <c r="J2686" s="4"/>
      <c r="K2686" s="173"/>
    </row>
    <row r="2687" spans="1:11" x14ac:dyDescent="0.2">
      <c r="A2687" s="140"/>
      <c r="B2687" s="325"/>
      <c r="J2687" s="4"/>
      <c r="K2687" s="173"/>
    </row>
    <row r="2688" spans="1:11" x14ac:dyDescent="0.2">
      <c r="A2688" s="140"/>
      <c r="B2688" s="325"/>
      <c r="J2688" s="4"/>
      <c r="K2688" s="173"/>
    </row>
    <row r="2689" spans="1:11" x14ac:dyDescent="0.2">
      <c r="A2689" s="140"/>
      <c r="B2689" s="325"/>
      <c r="J2689" s="4"/>
      <c r="K2689" s="173"/>
    </row>
    <row r="2690" spans="1:11" x14ac:dyDescent="0.2">
      <c r="A2690" s="140"/>
      <c r="B2690" s="325"/>
      <c r="J2690" s="4"/>
      <c r="K2690" s="173"/>
    </row>
    <row r="2691" spans="1:11" x14ac:dyDescent="0.2">
      <c r="A2691" s="140"/>
      <c r="B2691" s="325"/>
      <c r="J2691" s="4"/>
      <c r="K2691" s="173"/>
    </row>
    <row r="2692" spans="1:11" x14ac:dyDescent="0.2">
      <c r="A2692" s="140"/>
      <c r="B2692" s="325"/>
      <c r="J2692" s="4"/>
      <c r="K2692" s="173"/>
    </row>
    <row r="2693" spans="1:11" x14ac:dyDescent="0.2">
      <c r="A2693" s="140"/>
      <c r="B2693" s="325"/>
      <c r="J2693" s="4"/>
      <c r="K2693" s="173"/>
    </row>
    <row r="2694" spans="1:11" x14ac:dyDescent="0.2">
      <c r="A2694" s="140"/>
      <c r="B2694" s="325"/>
      <c r="J2694" s="4"/>
      <c r="K2694" s="173"/>
    </row>
    <row r="2695" spans="1:11" x14ac:dyDescent="0.2">
      <c r="A2695" s="140"/>
      <c r="B2695" s="325"/>
      <c r="J2695" s="4"/>
      <c r="K2695" s="173"/>
    </row>
    <row r="2696" spans="1:11" x14ac:dyDescent="0.2">
      <c r="A2696" s="140"/>
      <c r="B2696" s="325"/>
      <c r="J2696" s="4"/>
      <c r="K2696" s="173"/>
    </row>
    <row r="2697" spans="1:11" x14ac:dyDescent="0.2">
      <c r="A2697" s="140"/>
      <c r="B2697" s="325"/>
      <c r="J2697" s="4"/>
      <c r="K2697" s="173"/>
    </row>
    <row r="2698" spans="1:11" x14ac:dyDescent="0.2">
      <c r="A2698" s="140"/>
      <c r="B2698" s="325"/>
      <c r="J2698" s="4"/>
      <c r="K2698" s="173"/>
    </row>
    <row r="2699" spans="1:11" x14ac:dyDescent="0.2">
      <c r="A2699" s="140"/>
      <c r="B2699" s="325"/>
      <c r="J2699" s="4"/>
      <c r="K2699" s="173"/>
    </row>
    <row r="2700" spans="1:11" x14ac:dyDescent="0.2">
      <c r="A2700" s="140"/>
      <c r="B2700" s="325"/>
      <c r="J2700" s="4"/>
      <c r="K2700" s="173"/>
    </row>
    <row r="2701" spans="1:11" x14ac:dyDescent="0.2">
      <c r="A2701" s="140"/>
      <c r="B2701" s="325"/>
      <c r="J2701" s="4"/>
      <c r="K2701" s="173"/>
    </row>
    <row r="2702" spans="1:11" x14ac:dyDescent="0.2">
      <c r="A2702" s="140"/>
      <c r="B2702" s="325"/>
      <c r="J2702" s="4"/>
      <c r="K2702" s="173"/>
    </row>
    <row r="2703" spans="1:11" x14ac:dyDescent="0.2">
      <c r="A2703" s="140"/>
      <c r="B2703" s="325"/>
      <c r="J2703" s="4"/>
      <c r="K2703" s="173"/>
    </row>
    <row r="2704" spans="1:11" x14ac:dyDescent="0.2">
      <c r="A2704" s="140"/>
      <c r="B2704" s="325"/>
      <c r="J2704" s="4"/>
      <c r="K2704" s="173"/>
    </row>
    <row r="2705" spans="1:11" x14ac:dyDescent="0.2">
      <c r="A2705" s="140"/>
      <c r="B2705" s="325"/>
      <c r="J2705" s="4"/>
      <c r="K2705" s="173"/>
    </row>
    <row r="2706" spans="1:11" x14ac:dyDescent="0.2">
      <c r="A2706" s="140"/>
      <c r="B2706" s="325"/>
      <c r="J2706" s="4"/>
      <c r="K2706" s="173"/>
    </row>
    <row r="2707" spans="1:11" x14ac:dyDescent="0.2">
      <c r="A2707" s="140"/>
      <c r="B2707" s="325"/>
      <c r="J2707" s="4"/>
      <c r="K2707" s="173"/>
    </row>
    <row r="2708" spans="1:11" x14ac:dyDescent="0.2">
      <c r="A2708" s="140"/>
      <c r="B2708" s="325"/>
      <c r="J2708" s="4"/>
      <c r="K2708" s="173"/>
    </row>
    <row r="2709" spans="1:11" x14ac:dyDescent="0.2">
      <c r="A2709" s="140"/>
      <c r="B2709" s="325"/>
      <c r="J2709" s="4"/>
      <c r="K2709" s="173"/>
    </row>
    <row r="2710" spans="1:11" x14ac:dyDescent="0.2">
      <c r="A2710" s="140"/>
      <c r="B2710" s="325"/>
      <c r="J2710" s="4"/>
      <c r="K2710" s="173"/>
    </row>
    <row r="2711" spans="1:11" x14ac:dyDescent="0.2">
      <c r="A2711" s="140"/>
      <c r="B2711" s="325"/>
      <c r="J2711" s="4"/>
      <c r="K2711" s="173"/>
    </row>
    <row r="2712" spans="1:11" x14ac:dyDescent="0.2">
      <c r="A2712" s="140"/>
      <c r="B2712" s="325"/>
      <c r="J2712" s="4"/>
      <c r="K2712" s="173"/>
    </row>
    <row r="2713" spans="1:11" x14ac:dyDescent="0.2">
      <c r="A2713" s="140"/>
      <c r="B2713" s="325"/>
      <c r="J2713" s="4"/>
      <c r="K2713" s="173"/>
    </row>
    <row r="2714" spans="1:11" x14ac:dyDescent="0.2">
      <c r="A2714" s="140"/>
      <c r="B2714" s="325"/>
      <c r="J2714" s="4"/>
      <c r="K2714" s="173"/>
    </row>
    <row r="2715" spans="1:11" x14ac:dyDescent="0.2">
      <c r="A2715" s="140"/>
      <c r="B2715" s="325"/>
      <c r="J2715" s="4"/>
      <c r="K2715" s="173"/>
    </row>
    <row r="2716" spans="1:11" x14ac:dyDescent="0.2">
      <c r="A2716" s="140"/>
      <c r="B2716" s="325"/>
      <c r="J2716" s="4"/>
      <c r="K2716" s="173"/>
    </row>
    <row r="2717" spans="1:11" x14ac:dyDescent="0.2">
      <c r="A2717" s="140"/>
      <c r="B2717" s="325"/>
      <c r="J2717" s="4"/>
      <c r="K2717" s="173"/>
    </row>
    <row r="2718" spans="1:11" x14ac:dyDescent="0.2">
      <c r="A2718" s="140"/>
      <c r="B2718" s="325"/>
      <c r="J2718" s="4"/>
      <c r="K2718" s="173"/>
    </row>
    <row r="2719" spans="1:11" x14ac:dyDescent="0.2">
      <c r="A2719" s="140"/>
      <c r="B2719" s="325"/>
      <c r="J2719" s="4"/>
      <c r="K2719" s="173"/>
    </row>
    <row r="2720" spans="1:11" x14ac:dyDescent="0.2">
      <c r="A2720" s="140"/>
      <c r="B2720" s="325"/>
      <c r="J2720" s="4"/>
      <c r="K2720" s="173"/>
    </row>
    <row r="2721" spans="1:11" x14ac:dyDescent="0.2">
      <c r="A2721" s="140"/>
      <c r="B2721" s="325"/>
      <c r="J2721" s="4"/>
      <c r="K2721" s="173"/>
    </row>
    <row r="2722" spans="1:11" x14ac:dyDescent="0.2">
      <c r="A2722" s="140"/>
      <c r="B2722" s="325"/>
      <c r="J2722" s="4"/>
      <c r="K2722" s="173"/>
    </row>
    <row r="2723" spans="1:11" x14ac:dyDescent="0.2">
      <c r="A2723" s="140"/>
      <c r="B2723" s="325"/>
      <c r="J2723" s="4"/>
      <c r="K2723" s="173"/>
    </row>
    <row r="2724" spans="1:11" x14ac:dyDescent="0.2">
      <c r="A2724" s="140"/>
      <c r="B2724" s="325"/>
      <c r="J2724" s="4"/>
      <c r="K2724" s="173"/>
    </row>
    <row r="2725" spans="1:11" x14ac:dyDescent="0.2">
      <c r="A2725" s="140"/>
      <c r="B2725" s="325"/>
      <c r="J2725" s="4"/>
      <c r="K2725" s="173"/>
    </row>
    <row r="2726" spans="1:11" x14ac:dyDescent="0.2">
      <c r="A2726" s="140"/>
      <c r="B2726" s="325"/>
      <c r="J2726" s="4"/>
      <c r="K2726" s="173"/>
    </row>
    <row r="2727" spans="1:11" x14ac:dyDescent="0.2">
      <c r="A2727" s="140"/>
      <c r="B2727" s="325"/>
      <c r="J2727" s="4"/>
      <c r="K2727" s="173"/>
    </row>
    <row r="2728" spans="1:11" x14ac:dyDescent="0.2">
      <c r="A2728" s="140"/>
      <c r="B2728" s="325"/>
      <c r="J2728" s="4"/>
      <c r="K2728" s="173"/>
    </row>
    <row r="2729" spans="1:11" x14ac:dyDescent="0.2">
      <c r="A2729" s="140"/>
      <c r="B2729" s="325"/>
      <c r="J2729" s="4"/>
      <c r="K2729" s="173"/>
    </row>
    <row r="2730" spans="1:11" x14ac:dyDescent="0.2">
      <c r="A2730" s="140"/>
      <c r="B2730" s="325"/>
      <c r="J2730" s="4"/>
      <c r="K2730" s="173"/>
    </row>
    <row r="2731" spans="1:11" x14ac:dyDescent="0.2">
      <c r="A2731" s="140"/>
      <c r="B2731" s="325"/>
      <c r="J2731" s="4"/>
      <c r="K2731" s="173"/>
    </row>
    <row r="2732" spans="1:11" x14ac:dyDescent="0.2">
      <c r="A2732" s="140"/>
      <c r="B2732" s="325"/>
      <c r="J2732" s="4"/>
      <c r="K2732" s="173"/>
    </row>
    <row r="2733" spans="1:11" x14ac:dyDescent="0.2">
      <c r="A2733" s="140"/>
      <c r="B2733" s="325"/>
      <c r="J2733" s="4"/>
      <c r="K2733" s="173"/>
    </row>
    <row r="2734" spans="1:11" x14ac:dyDescent="0.2">
      <c r="A2734" s="140"/>
      <c r="B2734" s="325"/>
      <c r="J2734" s="4"/>
      <c r="K2734" s="173"/>
    </row>
    <row r="2735" spans="1:11" x14ac:dyDescent="0.2">
      <c r="A2735" s="140"/>
      <c r="B2735" s="325"/>
      <c r="J2735" s="4"/>
      <c r="K2735" s="173"/>
    </row>
    <row r="2736" spans="1:11" x14ac:dyDescent="0.2">
      <c r="A2736" s="140"/>
      <c r="B2736" s="325"/>
      <c r="J2736" s="4"/>
      <c r="K2736" s="173"/>
    </row>
    <row r="2737" spans="1:11" x14ac:dyDescent="0.2">
      <c r="A2737" s="140"/>
      <c r="B2737" s="325"/>
      <c r="J2737" s="4"/>
      <c r="K2737" s="173"/>
    </row>
    <row r="2738" spans="1:11" x14ac:dyDescent="0.2">
      <c r="A2738" s="140"/>
      <c r="B2738" s="325"/>
      <c r="J2738" s="4"/>
      <c r="K2738" s="173"/>
    </row>
    <row r="2739" spans="1:11" x14ac:dyDescent="0.2">
      <c r="A2739" s="140"/>
      <c r="B2739" s="325"/>
      <c r="J2739" s="4"/>
      <c r="K2739" s="173"/>
    </row>
    <row r="2740" spans="1:11" x14ac:dyDescent="0.2">
      <c r="A2740" s="140"/>
      <c r="B2740" s="325"/>
      <c r="J2740" s="4"/>
      <c r="K2740" s="173"/>
    </row>
    <row r="2741" spans="1:11" x14ac:dyDescent="0.2">
      <c r="A2741" s="140"/>
      <c r="B2741" s="325"/>
      <c r="J2741" s="4"/>
      <c r="K2741" s="173"/>
    </row>
    <row r="2742" spans="1:11" x14ac:dyDescent="0.2">
      <c r="A2742" s="140"/>
      <c r="B2742" s="325"/>
      <c r="J2742" s="4"/>
      <c r="K2742" s="173"/>
    </row>
    <row r="2743" spans="1:11" x14ac:dyDescent="0.2">
      <c r="A2743" s="140"/>
      <c r="B2743" s="325"/>
      <c r="J2743" s="4"/>
      <c r="K2743" s="173"/>
    </row>
    <row r="2744" spans="1:11" x14ac:dyDescent="0.2">
      <c r="A2744" s="140"/>
      <c r="B2744" s="325"/>
      <c r="J2744" s="4"/>
      <c r="K2744" s="173"/>
    </row>
    <row r="2745" spans="1:11" x14ac:dyDescent="0.2">
      <c r="A2745" s="140"/>
      <c r="B2745" s="325"/>
      <c r="J2745" s="4"/>
      <c r="K2745" s="173"/>
    </row>
    <row r="2746" spans="1:11" x14ac:dyDescent="0.2">
      <c r="A2746" s="140"/>
      <c r="B2746" s="325"/>
      <c r="J2746" s="4"/>
      <c r="K2746" s="173"/>
    </row>
    <row r="2747" spans="1:11" x14ac:dyDescent="0.2">
      <c r="A2747" s="140"/>
      <c r="B2747" s="325"/>
      <c r="J2747" s="4"/>
      <c r="K2747" s="173"/>
    </row>
    <row r="2748" spans="1:11" x14ac:dyDescent="0.2">
      <c r="A2748" s="140"/>
      <c r="B2748" s="325"/>
      <c r="J2748" s="4"/>
      <c r="K2748" s="173"/>
    </row>
    <row r="2749" spans="1:11" x14ac:dyDescent="0.2">
      <c r="A2749" s="140"/>
      <c r="B2749" s="325"/>
      <c r="J2749" s="4"/>
      <c r="K2749" s="173"/>
    </row>
    <row r="2750" spans="1:11" x14ac:dyDescent="0.2">
      <c r="A2750" s="140"/>
      <c r="B2750" s="325"/>
      <c r="J2750" s="4"/>
      <c r="K2750" s="173"/>
    </row>
    <row r="2751" spans="1:11" x14ac:dyDescent="0.2">
      <c r="A2751" s="140"/>
      <c r="B2751" s="325"/>
      <c r="J2751" s="4"/>
      <c r="K2751" s="173"/>
    </row>
    <row r="2752" spans="1:11" x14ac:dyDescent="0.2">
      <c r="A2752" s="140"/>
      <c r="B2752" s="325"/>
      <c r="J2752" s="4"/>
      <c r="K2752" s="173"/>
    </row>
    <row r="2753" spans="1:11" x14ac:dyDescent="0.2">
      <c r="A2753" s="140"/>
      <c r="B2753" s="325"/>
      <c r="J2753" s="4"/>
      <c r="K2753" s="173"/>
    </row>
    <row r="2754" spans="1:11" x14ac:dyDescent="0.2">
      <c r="A2754" s="140"/>
      <c r="B2754" s="325"/>
      <c r="J2754" s="4"/>
      <c r="K2754" s="173"/>
    </row>
    <row r="2755" spans="1:11" x14ac:dyDescent="0.2">
      <c r="A2755" s="140"/>
      <c r="B2755" s="325"/>
      <c r="J2755" s="4"/>
      <c r="K2755" s="173"/>
    </row>
    <row r="2756" spans="1:11" x14ac:dyDescent="0.2">
      <c r="A2756" s="140"/>
      <c r="B2756" s="325"/>
      <c r="J2756" s="4"/>
      <c r="K2756" s="173"/>
    </row>
    <row r="2757" spans="1:11" x14ac:dyDescent="0.2">
      <c r="A2757" s="140"/>
      <c r="B2757" s="325"/>
      <c r="J2757" s="4"/>
      <c r="K2757" s="173"/>
    </row>
    <row r="2758" spans="1:11" x14ac:dyDescent="0.2">
      <c r="A2758" s="140"/>
      <c r="B2758" s="325"/>
      <c r="J2758" s="4"/>
      <c r="K2758" s="173"/>
    </row>
    <row r="2759" spans="1:11" x14ac:dyDescent="0.2">
      <c r="A2759" s="140"/>
      <c r="B2759" s="325"/>
      <c r="J2759" s="4"/>
      <c r="K2759" s="173"/>
    </row>
    <row r="2760" spans="1:11" x14ac:dyDescent="0.2">
      <c r="A2760" s="140"/>
      <c r="B2760" s="325"/>
      <c r="J2760" s="4"/>
      <c r="K2760" s="173"/>
    </row>
    <row r="2761" spans="1:11" x14ac:dyDescent="0.2">
      <c r="A2761" s="140"/>
      <c r="B2761" s="325"/>
      <c r="J2761" s="4"/>
      <c r="K2761" s="173"/>
    </row>
    <row r="2762" spans="1:11" x14ac:dyDescent="0.2">
      <c r="A2762" s="140"/>
      <c r="B2762" s="325"/>
      <c r="J2762" s="4"/>
      <c r="K2762" s="173"/>
    </row>
    <row r="2763" spans="1:11" x14ac:dyDescent="0.2">
      <c r="A2763" s="140"/>
      <c r="B2763" s="325"/>
      <c r="J2763" s="4"/>
      <c r="K2763" s="173"/>
    </row>
    <row r="2764" spans="1:11" x14ac:dyDescent="0.2">
      <c r="A2764" s="140"/>
      <c r="B2764" s="325"/>
      <c r="J2764" s="4"/>
      <c r="K2764" s="173"/>
    </row>
    <row r="2765" spans="1:11" x14ac:dyDescent="0.2">
      <c r="A2765" s="140"/>
      <c r="B2765" s="325"/>
      <c r="J2765" s="4"/>
      <c r="K2765" s="173"/>
    </row>
    <row r="2766" spans="1:11" x14ac:dyDescent="0.2">
      <c r="A2766" s="140"/>
      <c r="B2766" s="325"/>
      <c r="J2766" s="4"/>
      <c r="K2766" s="173"/>
    </row>
    <row r="2767" spans="1:11" x14ac:dyDescent="0.2">
      <c r="A2767" s="140"/>
      <c r="B2767" s="325"/>
      <c r="J2767" s="4"/>
      <c r="K2767" s="173"/>
    </row>
    <row r="2768" spans="1:11" x14ac:dyDescent="0.2">
      <c r="A2768" s="140"/>
      <c r="B2768" s="325"/>
      <c r="J2768" s="4"/>
      <c r="K2768" s="173"/>
    </row>
    <row r="2769" spans="1:11" x14ac:dyDescent="0.2">
      <c r="A2769" s="140"/>
      <c r="B2769" s="325"/>
      <c r="J2769" s="4"/>
      <c r="K2769" s="173"/>
    </row>
    <row r="2770" spans="1:11" x14ac:dyDescent="0.2">
      <c r="A2770" s="140"/>
      <c r="B2770" s="325"/>
      <c r="J2770" s="4"/>
      <c r="K2770" s="173"/>
    </row>
    <row r="2771" spans="1:11" x14ac:dyDescent="0.2">
      <c r="A2771" s="140"/>
      <c r="B2771" s="325"/>
      <c r="J2771" s="4"/>
      <c r="K2771" s="173"/>
    </row>
    <row r="2772" spans="1:11" x14ac:dyDescent="0.2">
      <c r="A2772" s="140"/>
      <c r="B2772" s="325"/>
      <c r="J2772" s="4"/>
      <c r="K2772" s="173"/>
    </row>
    <row r="2773" spans="1:11" x14ac:dyDescent="0.2">
      <c r="A2773" s="140"/>
      <c r="B2773" s="325"/>
      <c r="J2773" s="4"/>
      <c r="K2773" s="173"/>
    </row>
    <row r="2774" spans="1:11" x14ac:dyDescent="0.2">
      <c r="A2774" s="140"/>
      <c r="B2774" s="325"/>
      <c r="J2774" s="4"/>
      <c r="K2774" s="173"/>
    </row>
    <row r="2775" spans="1:11" x14ac:dyDescent="0.2">
      <c r="A2775" s="140"/>
      <c r="B2775" s="325"/>
      <c r="J2775" s="4"/>
      <c r="K2775" s="173"/>
    </row>
    <row r="2776" spans="1:11" x14ac:dyDescent="0.2">
      <c r="A2776" s="140"/>
      <c r="B2776" s="325"/>
      <c r="J2776" s="4"/>
      <c r="K2776" s="173"/>
    </row>
    <row r="2777" spans="1:11" x14ac:dyDescent="0.2">
      <c r="A2777" s="140"/>
      <c r="B2777" s="325"/>
      <c r="J2777" s="4"/>
      <c r="K2777" s="173"/>
    </row>
    <row r="2778" spans="1:11" x14ac:dyDescent="0.2">
      <c r="A2778" s="140"/>
      <c r="B2778" s="325"/>
      <c r="J2778" s="4"/>
      <c r="K2778" s="173"/>
    </row>
    <row r="2779" spans="1:11" x14ac:dyDescent="0.2">
      <c r="A2779" s="140"/>
      <c r="B2779" s="325"/>
      <c r="J2779" s="4"/>
      <c r="K2779" s="173"/>
    </row>
    <row r="2780" spans="1:11" x14ac:dyDescent="0.2">
      <c r="A2780" s="140"/>
      <c r="B2780" s="325"/>
      <c r="J2780" s="4"/>
      <c r="K2780" s="173"/>
    </row>
    <row r="2781" spans="1:11" x14ac:dyDescent="0.2">
      <c r="A2781" s="140"/>
      <c r="B2781" s="325"/>
      <c r="J2781" s="4"/>
      <c r="K2781" s="173"/>
    </row>
    <row r="2782" spans="1:11" x14ac:dyDescent="0.2">
      <c r="A2782" s="140"/>
      <c r="B2782" s="325"/>
      <c r="J2782" s="4"/>
      <c r="K2782" s="173"/>
    </row>
    <row r="2783" spans="1:11" x14ac:dyDescent="0.2">
      <c r="A2783" s="140"/>
      <c r="B2783" s="325"/>
      <c r="J2783" s="4"/>
      <c r="K2783" s="173"/>
    </row>
    <row r="2784" spans="1:11" x14ac:dyDescent="0.2">
      <c r="A2784" s="140"/>
      <c r="B2784" s="325"/>
      <c r="J2784" s="4"/>
      <c r="K2784" s="173"/>
    </row>
    <row r="2785" spans="1:11" x14ac:dyDescent="0.2">
      <c r="A2785" s="140"/>
      <c r="B2785" s="325"/>
      <c r="J2785" s="4"/>
      <c r="K2785" s="173"/>
    </row>
    <row r="2786" spans="1:11" x14ac:dyDescent="0.2">
      <c r="A2786" s="140"/>
      <c r="B2786" s="325"/>
      <c r="J2786" s="4"/>
      <c r="K2786" s="173"/>
    </row>
    <row r="2787" spans="1:11" x14ac:dyDescent="0.2">
      <c r="A2787" s="140"/>
      <c r="B2787" s="325"/>
      <c r="J2787" s="4"/>
      <c r="K2787" s="173"/>
    </row>
    <row r="2788" spans="1:11" x14ac:dyDescent="0.2">
      <c r="A2788" s="140"/>
      <c r="B2788" s="325"/>
      <c r="J2788" s="4"/>
      <c r="K2788" s="173"/>
    </row>
    <row r="2789" spans="1:11" x14ac:dyDescent="0.2">
      <c r="A2789" s="140"/>
      <c r="B2789" s="325"/>
      <c r="J2789" s="4"/>
      <c r="K2789" s="173"/>
    </row>
    <row r="2790" spans="1:11" x14ac:dyDescent="0.2">
      <c r="A2790" s="140"/>
      <c r="B2790" s="325"/>
      <c r="J2790" s="4"/>
      <c r="K2790" s="173"/>
    </row>
    <row r="2791" spans="1:11" x14ac:dyDescent="0.2">
      <c r="A2791" s="140"/>
      <c r="B2791" s="325"/>
      <c r="J2791" s="4"/>
      <c r="K2791" s="173"/>
    </row>
    <row r="2792" spans="1:11" x14ac:dyDescent="0.2">
      <c r="A2792" s="140"/>
      <c r="B2792" s="325"/>
      <c r="J2792" s="4"/>
      <c r="K2792" s="173"/>
    </row>
    <row r="2793" spans="1:11" x14ac:dyDescent="0.2">
      <c r="A2793" s="140"/>
      <c r="B2793" s="325"/>
      <c r="J2793" s="4"/>
      <c r="K2793" s="173"/>
    </row>
    <row r="2794" spans="1:11" x14ac:dyDescent="0.2">
      <c r="A2794" s="140"/>
      <c r="B2794" s="325"/>
      <c r="J2794" s="4"/>
      <c r="K2794" s="173"/>
    </row>
    <row r="2795" spans="1:11" x14ac:dyDescent="0.2">
      <c r="A2795" s="140"/>
      <c r="B2795" s="325"/>
      <c r="J2795" s="4"/>
      <c r="K2795" s="173"/>
    </row>
    <row r="2796" spans="1:11" x14ac:dyDescent="0.2">
      <c r="A2796" s="140"/>
      <c r="B2796" s="325"/>
      <c r="J2796" s="4"/>
      <c r="K2796" s="173"/>
    </row>
    <row r="2797" spans="1:11" x14ac:dyDescent="0.2">
      <c r="A2797" s="140"/>
      <c r="B2797" s="325"/>
      <c r="J2797" s="4"/>
      <c r="K2797" s="173"/>
    </row>
    <row r="2798" spans="1:11" x14ac:dyDescent="0.2">
      <c r="A2798" s="140"/>
      <c r="B2798" s="325"/>
      <c r="J2798" s="4"/>
      <c r="K2798" s="173"/>
    </row>
    <row r="2799" spans="1:11" x14ac:dyDescent="0.2">
      <c r="A2799" s="140"/>
      <c r="B2799" s="325"/>
      <c r="J2799" s="4"/>
      <c r="K2799" s="173"/>
    </row>
    <row r="2800" spans="1:11" x14ac:dyDescent="0.2">
      <c r="A2800" s="140"/>
      <c r="B2800" s="325"/>
      <c r="J2800" s="4"/>
      <c r="K2800" s="173"/>
    </row>
    <row r="2801" spans="1:11" x14ac:dyDescent="0.2">
      <c r="A2801" s="140"/>
      <c r="B2801" s="325"/>
      <c r="J2801" s="4"/>
      <c r="K2801" s="173"/>
    </row>
    <row r="2802" spans="1:11" x14ac:dyDescent="0.2">
      <c r="A2802" s="140"/>
      <c r="B2802" s="325"/>
      <c r="J2802" s="4"/>
      <c r="K2802" s="173"/>
    </row>
    <row r="2803" spans="1:11" x14ac:dyDescent="0.2">
      <c r="A2803" s="140"/>
      <c r="B2803" s="325"/>
      <c r="J2803" s="4"/>
      <c r="K2803" s="173"/>
    </row>
    <row r="2804" spans="1:11" x14ac:dyDescent="0.2">
      <c r="A2804" s="140"/>
      <c r="B2804" s="325"/>
      <c r="J2804" s="4"/>
      <c r="K2804" s="173"/>
    </row>
    <row r="2805" spans="1:11" x14ac:dyDescent="0.2">
      <c r="A2805" s="140"/>
      <c r="B2805" s="325"/>
      <c r="J2805" s="4"/>
      <c r="K2805" s="173"/>
    </row>
    <row r="2806" spans="1:11" x14ac:dyDescent="0.2">
      <c r="A2806" s="140"/>
      <c r="B2806" s="325"/>
      <c r="J2806" s="4"/>
      <c r="K2806" s="173"/>
    </row>
    <row r="2807" spans="1:11" x14ac:dyDescent="0.2">
      <c r="A2807" s="140"/>
      <c r="B2807" s="325"/>
      <c r="J2807" s="4"/>
      <c r="K2807" s="173"/>
    </row>
    <row r="2808" spans="1:11" x14ac:dyDescent="0.2">
      <c r="A2808" s="140"/>
      <c r="B2808" s="325"/>
      <c r="J2808" s="4"/>
      <c r="K2808" s="173"/>
    </row>
    <row r="2809" spans="1:11" x14ac:dyDescent="0.2">
      <c r="A2809" s="140"/>
      <c r="B2809" s="325"/>
      <c r="J2809" s="4"/>
      <c r="K2809" s="173"/>
    </row>
    <row r="2810" spans="1:11" x14ac:dyDescent="0.2">
      <c r="A2810" s="140"/>
      <c r="B2810" s="325"/>
      <c r="J2810" s="4"/>
      <c r="K2810" s="173"/>
    </row>
    <row r="2811" spans="1:11" x14ac:dyDescent="0.2">
      <c r="A2811" s="140"/>
      <c r="B2811" s="325"/>
      <c r="J2811" s="4"/>
      <c r="K2811" s="173"/>
    </row>
    <row r="2812" spans="1:11" x14ac:dyDescent="0.2">
      <c r="A2812" s="140"/>
      <c r="B2812" s="325"/>
      <c r="J2812" s="4"/>
      <c r="K2812" s="173"/>
    </row>
    <row r="2813" spans="1:11" x14ac:dyDescent="0.2">
      <c r="A2813" s="140"/>
      <c r="B2813" s="325"/>
      <c r="J2813" s="4"/>
      <c r="K2813" s="173"/>
    </row>
    <row r="2814" spans="1:11" x14ac:dyDescent="0.2">
      <c r="A2814" s="140"/>
      <c r="B2814" s="325"/>
      <c r="J2814" s="4"/>
      <c r="K2814" s="173"/>
    </row>
    <row r="2815" spans="1:11" x14ac:dyDescent="0.2">
      <c r="A2815" s="140"/>
      <c r="B2815" s="325"/>
      <c r="J2815" s="4"/>
      <c r="K2815" s="173"/>
    </row>
    <row r="2816" spans="1:11" x14ac:dyDescent="0.2">
      <c r="A2816" s="140"/>
      <c r="B2816" s="325"/>
      <c r="J2816" s="4"/>
      <c r="K2816" s="173"/>
    </row>
    <row r="2817" spans="1:11" x14ac:dyDescent="0.2">
      <c r="A2817" s="140"/>
      <c r="B2817" s="325"/>
      <c r="J2817" s="4"/>
      <c r="K2817" s="173"/>
    </row>
    <row r="2818" spans="1:11" x14ac:dyDescent="0.2">
      <c r="A2818" s="140"/>
      <c r="B2818" s="325"/>
      <c r="J2818" s="4"/>
      <c r="K2818" s="173"/>
    </row>
    <row r="2819" spans="1:11" x14ac:dyDescent="0.2">
      <c r="A2819" s="140"/>
      <c r="B2819" s="325"/>
      <c r="J2819" s="4"/>
      <c r="K2819" s="173"/>
    </row>
    <row r="2820" spans="1:11" x14ac:dyDescent="0.2">
      <c r="A2820" s="140"/>
      <c r="B2820" s="325"/>
      <c r="J2820" s="4"/>
      <c r="K2820" s="173"/>
    </row>
    <row r="2821" spans="1:11" x14ac:dyDescent="0.2">
      <c r="A2821" s="140"/>
      <c r="B2821" s="325"/>
      <c r="J2821" s="4"/>
      <c r="K2821" s="173"/>
    </row>
    <row r="2822" spans="1:11" x14ac:dyDescent="0.2">
      <c r="A2822" s="140"/>
      <c r="B2822" s="325"/>
      <c r="J2822" s="4"/>
      <c r="K2822" s="173"/>
    </row>
    <row r="2823" spans="1:11" x14ac:dyDescent="0.2">
      <c r="A2823" s="140"/>
      <c r="B2823" s="325"/>
      <c r="J2823" s="4"/>
      <c r="K2823" s="173"/>
    </row>
    <row r="2824" spans="1:11" x14ac:dyDescent="0.2">
      <c r="A2824" s="140"/>
      <c r="B2824" s="325"/>
      <c r="J2824" s="4"/>
      <c r="K2824" s="173"/>
    </row>
    <row r="2825" spans="1:11" x14ac:dyDescent="0.2">
      <c r="A2825" s="140"/>
      <c r="B2825" s="325"/>
      <c r="J2825" s="4"/>
      <c r="K2825" s="173"/>
    </row>
    <row r="2826" spans="1:11" x14ac:dyDescent="0.2">
      <c r="A2826" s="140"/>
      <c r="B2826" s="325"/>
      <c r="J2826" s="4"/>
      <c r="K2826" s="173"/>
    </row>
    <row r="2827" spans="1:11" x14ac:dyDescent="0.2">
      <c r="A2827" s="140"/>
      <c r="B2827" s="325"/>
      <c r="J2827" s="4"/>
      <c r="K2827" s="173"/>
    </row>
    <row r="2828" spans="1:11" x14ac:dyDescent="0.2">
      <c r="A2828" s="140"/>
      <c r="B2828" s="325"/>
      <c r="J2828" s="4"/>
      <c r="K2828" s="173"/>
    </row>
    <row r="2829" spans="1:11" x14ac:dyDescent="0.2">
      <c r="A2829" s="140"/>
      <c r="B2829" s="325"/>
      <c r="J2829" s="4"/>
      <c r="K2829" s="173"/>
    </row>
    <row r="2830" spans="1:11" x14ac:dyDescent="0.2">
      <c r="A2830" s="140"/>
      <c r="B2830" s="325"/>
      <c r="J2830" s="4"/>
      <c r="K2830" s="173"/>
    </row>
    <row r="2831" spans="1:11" x14ac:dyDescent="0.2">
      <c r="A2831" s="140"/>
      <c r="B2831" s="325"/>
      <c r="J2831" s="4"/>
      <c r="K2831" s="173"/>
    </row>
    <row r="2832" spans="1:11" x14ac:dyDescent="0.2">
      <c r="A2832" s="140"/>
      <c r="B2832" s="325"/>
      <c r="J2832" s="4"/>
      <c r="K2832" s="173"/>
    </row>
    <row r="2833" spans="1:11" x14ac:dyDescent="0.2">
      <c r="A2833" s="140"/>
      <c r="B2833" s="325"/>
      <c r="J2833" s="4"/>
      <c r="K2833" s="173"/>
    </row>
    <row r="2834" spans="1:11" x14ac:dyDescent="0.2">
      <c r="A2834" s="140"/>
      <c r="B2834" s="325"/>
      <c r="J2834" s="4"/>
      <c r="K2834" s="173"/>
    </row>
    <row r="2835" spans="1:11" x14ac:dyDescent="0.2">
      <c r="A2835" s="140"/>
      <c r="B2835" s="325"/>
      <c r="J2835" s="4"/>
      <c r="K2835" s="173"/>
    </row>
    <row r="2836" spans="1:11" x14ac:dyDescent="0.2">
      <c r="A2836" s="140"/>
      <c r="B2836" s="325"/>
      <c r="J2836" s="4"/>
      <c r="K2836" s="173"/>
    </row>
    <row r="2837" spans="1:11" x14ac:dyDescent="0.2">
      <c r="A2837" s="140"/>
      <c r="B2837" s="325"/>
      <c r="J2837" s="4"/>
      <c r="K2837" s="173"/>
    </row>
    <row r="2838" spans="1:11" x14ac:dyDescent="0.2">
      <c r="A2838" s="140"/>
      <c r="B2838" s="325"/>
      <c r="J2838" s="4"/>
      <c r="K2838" s="173"/>
    </row>
    <row r="2839" spans="1:11" x14ac:dyDescent="0.2">
      <c r="A2839" s="140"/>
      <c r="B2839" s="325"/>
      <c r="J2839" s="4"/>
      <c r="K2839" s="173"/>
    </row>
    <row r="2840" spans="1:11" x14ac:dyDescent="0.2">
      <c r="A2840" s="140"/>
      <c r="B2840" s="325"/>
      <c r="J2840" s="4"/>
      <c r="K2840" s="173"/>
    </row>
    <row r="2841" spans="1:11" x14ac:dyDescent="0.2">
      <c r="A2841" s="140"/>
      <c r="B2841" s="325"/>
      <c r="J2841" s="4"/>
      <c r="K2841" s="173"/>
    </row>
    <row r="2842" spans="1:11" x14ac:dyDescent="0.2">
      <c r="A2842" s="140"/>
      <c r="B2842" s="325"/>
      <c r="J2842" s="4"/>
      <c r="K2842" s="173"/>
    </row>
    <row r="2843" spans="1:11" x14ac:dyDescent="0.2">
      <c r="A2843" s="140"/>
      <c r="B2843" s="325"/>
      <c r="J2843" s="4"/>
      <c r="K2843" s="173"/>
    </row>
    <row r="2844" spans="1:11" x14ac:dyDescent="0.2">
      <c r="A2844" s="140"/>
      <c r="B2844" s="325"/>
      <c r="J2844" s="4"/>
      <c r="K2844" s="173"/>
    </row>
    <row r="2845" spans="1:11" x14ac:dyDescent="0.2">
      <c r="A2845" s="140"/>
      <c r="B2845" s="325"/>
      <c r="J2845" s="4"/>
      <c r="K2845" s="173"/>
    </row>
    <row r="2846" spans="1:11" x14ac:dyDescent="0.2">
      <c r="A2846" s="140"/>
      <c r="B2846" s="325"/>
      <c r="J2846" s="4"/>
      <c r="K2846" s="173"/>
    </row>
    <row r="2847" spans="1:11" x14ac:dyDescent="0.2">
      <c r="A2847" s="140"/>
      <c r="B2847" s="325"/>
      <c r="J2847" s="4"/>
      <c r="K2847" s="173"/>
    </row>
    <row r="2848" spans="1:11" x14ac:dyDescent="0.2">
      <c r="A2848" s="140"/>
      <c r="B2848" s="325"/>
      <c r="J2848" s="4"/>
      <c r="K2848" s="173"/>
    </row>
    <row r="2849" spans="1:11" x14ac:dyDescent="0.2">
      <c r="A2849" s="140"/>
      <c r="B2849" s="325"/>
      <c r="J2849" s="4"/>
      <c r="K2849" s="173"/>
    </row>
    <row r="2850" spans="1:11" x14ac:dyDescent="0.2">
      <c r="A2850" s="140"/>
      <c r="B2850" s="325"/>
      <c r="J2850" s="4"/>
      <c r="K2850" s="173"/>
    </row>
    <row r="2851" spans="1:11" x14ac:dyDescent="0.2">
      <c r="A2851" s="140"/>
      <c r="B2851" s="325"/>
      <c r="J2851" s="4"/>
      <c r="K2851" s="173"/>
    </row>
    <row r="2852" spans="1:11" x14ac:dyDescent="0.2">
      <c r="A2852" s="140"/>
      <c r="B2852" s="325"/>
      <c r="J2852" s="4"/>
      <c r="K2852" s="173"/>
    </row>
    <row r="2853" spans="1:11" x14ac:dyDescent="0.2">
      <c r="A2853" s="140"/>
      <c r="B2853" s="325"/>
      <c r="J2853" s="4"/>
      <c r="K2853" s="173"/>
    </row>
    <row r="2854" spans="1:11" x14ac:dyDescent="0.2">
      <c r="A2854" s="140"/>
      <c r="B2854" s="325"/>
      <c r="J2854" s="4"/>
      <c r="K2854" s="173"/>
    </row>
    <row r="2855" spans="1:11" x14ac:dyDescent="0.2">
      <c r="A2855" s="140"/>
      <c r="B2855" s="325"/>
      <c r="J2855" s="4"/>
      <c r="K2855" s="173"/>
    </row>
    <row r="2856" spans="1:11" x14ac:dyDescent="0.2">
      <c r="A2856" s="140"/>
      <c r="B2856" s="325"/>
      <c r="J2856" s="4"/>
      <c r="K2856" s="173"/>
    </row>
    <row r="2857" spans="1:11" x14ac:dyDescent="0.2">
      <c r="A2857" s="140"/>
      <c r="B2857" s="325"/>
      <c r="J2857" s="4"/>
      <c r="K2857" s="173"/>
    </row>
    <row r="2858" spans="1:11" x14ac:dyDescent="0.2">
      <c r="A2858" s="140"/>
      <c r="B2858" s="325"/>
      <c r="J2858" s="4"/>
      <c r="K2858" s="173"/>
    </row>
    <row r="2859" spans="1:11" x14ac:dyDescent="0.2">
      <c r="A2859" s="140"/>
      <c r="B2859" s="325"/>
      <c r="J2859" s="4"/>
      <c r="K2859" s="173"/>
    </row>
    <row r="2860" spans="1:11" x14ac:dyDescent="0.2">
      <c r="A2860" s="140"/>
      <c r="B2860" s="325"/>
      <c r="J2860" s="4"/>
      <c r="K2860" s="173"/>
    </row>
    <row r="2861" spans="1:11" x14ac:dyDescent="0.2">
      <c r="A2861" s="140"/>
      <c r="B2861" s="325"/>
      <c r="J2861" s="4"/>
      <c r="K2861" s="173"/>
    </row>
    <row r="2862" spans="1:11" x14ac:dyDescent="0.2">
      <c r="A2862" s="140"/>
      <c r="B2862" s="325"/>
      <c r="J2862" s="4"/>
      <c r="K2862" s="173"/>
    </row>
    <row r="2863" spans="1:11" x14ac:dyDescent="0.2">
      <c r="A2863" s="140"/>
      <c r="B2863" s="325"/>
      <c r="J2863" s="4"/>
      <c r="K2863" s="173"/>
    </row>
    <row r="2864" spans="1:11" x14ac:dyDescent="0.2">
      <c r="A2864" s="140"/>
      <c r="B2864" s="325"/>
      <c r="J2864" s="4"/>
      <c r="K2864" s="173"/>
    </row>
    <row r="2865" spans="1:11" x14ac:dyDescent="0.2">
      <c r="A2865" s="140"/>
      <c r="B2865" s="325"/>
      <c r="J2865" s="4"/>
      <c r="K2865" s="173"/>
    </row>
    <row r="2866" spans="1:11" x14ac:dyDescent="0.2">
      <c r="A2866" s="140"/>
      <c r="B2866" s="325"/>
      <c r="J2866" s="4"/>
      <c r="K2866" s="173"/>
    </row>
    <row r="2867" spans="1:11" x14ac:dyDescent="0.2">
      <c r="A2867" s="140"/>
      <c r="B2867" s="325"/>
      <c r="J2867" s="4"/>
      <c r="K2867" s="173"/>
    </row>
    <row r="2868" spans="1:11" x14ac:dyDescent="0.2">
      <c r="A2868" s="140"/>
      <c r="B2868" s="325"/>
      <c r="J2868" s="4"/>
      <c r="K2868" s="173"/>
    </row>
    <row r="2869" spans="1:11" x14ac:dyDescent="0.2">
      <c r="A2869" s="140"/>
      <c r="B2869" s="325"/>
      <c r="J2869" s="4"/>
      <c r="K2869" s="173"/>
    </row>
    <row r="2870" spans="1:11" x14ac:dyDescent="0.2">
      <c r="A2870" s="140"/>
      <c r="B2870" s="325"/>
      <c r="J2870" s="4"/>
      <c r="K2870" s="173"/>
    </row>
    <row r="2871" spans="1:11" x14ac:dyDescent="0.2">
      <c r="A2871" s="140"/>
      <c r="B2871" s="325"/>
      <c r="J2871" s="4"/>
      <c r="K2871" s="173"/>
    </row>
    <row r="2872" spans="1:11" x14ac:dyDescent="0.2">
      <c r="A2872" s="140"/>
      <c r="B2872" s="325"/>
      <c r="J2872" s="4"/>
      <c r="K2872" s="173"/>
    </row>
    <row r="2873" spans="1:11" x14ac:dyDescent="0.2">
      <c r="A2873" s="140"/>
      <c r="B2873" s="325"/>
      <c r="J2873" s="4"/>
      <c r="K2873" s="173"/>
    </row>
    <row r="2874" spans="1:11" x14ac:dyDescent="0.2">
      <c r="A2874" s="140"/>
      <c r="B2874" s="325"/>
      <c r="J2874" s="4"/>
      <c r="K2874" s="173"/>
    </row>
    <row r="2875" spans="1:11" x14ac:dyDescent="0.2">
      <c r="A2875" s="140"/>
      <c r="B2875" s="325"/>
      <c r="J2875" s="4"/>
      <c r="K2875" s="173"/>
    </row>
    <row r="2876" spans="1:11" x14ac:dyDescent="0.2">
      <c r="A2876" s="140"/>
      <c r="B2876" s="325"/>
      <c r="J2876" s="4"/>
      <c r="K2876" s="173"/>
    </row>
    <row r="2877" spans="1:11" x14ac:dyDescent="0.2">
      <c r="A2877" s="140"/>
      <c r="B2877" s="325"/>
      <c r="J2877" s="4"/>
      <c r="K2877" s="173"/>
    </row>
    <row r="2878" spans="1:11" x14ac:dyDescent="0.2">
      <c r="A2878" s="140"/>
      <c r="B2878" s="325"/>
      <c r="J2878" s="4"/>
      <c r="K2878" s="173"/>
    </row>
    <row r="2879" spans="1:11" x14ac:dyDescent="0.2">
      <c r="A2879" s="140"/>
      <c r="B2879" s="325"/>
      <c r="J2879" s="4"/>
      <c r="K2879" s="173"/>
    </row>
    <row r="2880" spans="1:11" x14ac:dyDescent="0.2">
      <c r="A2880" s="140"/>
      <c r="B2880" s="325"/>
      <c r="J2880" s="4"/>
      <c r="K2880" s="173"/>
    </row>
    <row r="2881" spans="1:11" x14ac:dyDescent="0.2">
      <c r="A2881" s="140"/>
      <c r="B2881" s="325"/>
      <c r="J2881" s="4"/>
      <c r="K2881" s="173"/>
    </row>
    <row r="2882" spans="1:11" x14ac:dyDescent="0.2">
      <c r="A2882" s="140"/>
      <c r="B2882" s="325"/>
      <c r="J2882" s="4"/>
      <c r="K2882" s="173"/>
    </row>
    <row r="2883" spans="1:11" x14ac:dyDescent="0.2">
      <c r="A2883" s="140"/>
      <c r="B2883" s="325"/>
      <c r="J2883" s="4"/>
      <c r="K2883" s="173"/>
    </row>
    <row r="2884" spans="1:11" x14ac:dyDescent="0.2">
      <c r="A2884" s="140"/>
      <c r="B2884" s="325"/>
      <c r="J2884" s="4"/>
      <c r="K2884" s="173"/>
    </row>
    <row r="2885" spans="1:11" x14ac:dyDescent="0.2">
      <c r="A2885" s="140"/>
      <c r="B2885" s="325"/>
      <c r="J2885" s="4"/>
      <c r="K2885" s="173"/>
    </row>
    <row r="2886" spans="1:11" x14ac:dyDescent="0.2">
      <c r="A2886" s="140"/>
      <c r="B2886" s="325"/>
      <c r="J2886" s="4"/>
      <c r="K2886" s="173"/>
    </row>
    <row r="2887" spans="1:11" x14ac:dyDescent="0.2">
      <c r="A2887" s="140"/>
      <c r="B2887" s="325"/>
      <c r="J2887" s="4"/>
      <c r="K2887" s="173"/>
    </row>
    <row r="2888" spans="1:11" x14ac:dyDescent="0.2">
      <c r="A2888" s="140"/>
      <c r="B2888" s="325"/>
      <c r="J2888" s="4"/>
      <c r="K2888" s="173"/>
    </row>
    <row r="2889" spans="1:11" x14ac:dyDescent="0.2">
      <c r="A2889" s="140"/>
      <c r="B2889" s="325"/>
      <c r="J2889" s="4"/>
      <c r="K2889" s="173"/>
    </row>
    <row r="2890" spans="1:11" x14ac:dyDescent="0.2">
      <c r="A2890" s="140"/>
      <c r="B2890" s="325"/>
      <c r="J2890" s="4"/>
      <c r="K2890" s="173"/>
    </row>
    <row r="2891" spans="1:11" x14ac:dyDescent="0.2">
      <c r="A2891" s="140"/>
      <c r="B2891" s="325"/>
      <c r="J2891" s="4"/>
      <c r="K2891" s="173"/>
    </row>
    <row r="2892" spans="1:11" x14ac:dyDescent="0.2">
      <c r="A2892" s="140"/>
      <c r="B2892" s="325"/>
      <c r="J2892" s="4"/>
      <c r="K2892" s="173"/>
    </row>
    <row r="2893" spans="1:11" x14ac:dyDescent="0.2">
      <c r="A2893" s="140"/>
      <c r="B2893" s="325"/>
      <c r="J2893" s="4"/>
      <c r="K2893" s="173"/>
    </row>
    <row r="2894" spans="1:11" x14ac:dyDescent="0.2">
      <c r="A2894" s="140"/>
      <c r="B2894" s="325"/>
      <c r="J2894" s="4"/>
      <c r="K2894" s="173"/>
    </row>
    <row r="2895" spans="1:11" x14ac:dyDescent="0.2">
      <c r="A2895" s="140"/>
      <c r="B2895" s="325"/>
      <c r="J2895" s="4"/>
      <c r="K2895" s="173"/>
    </row>
    <row r="2896" spans="1:11" x14ac:dyDescent="0.2">
      <c r="A2896" s="140"/>
      <c r="B2896" s="325"/>
      <c r="J2896" s="4"/>
      <c r="K2896" s="173"/>
    </row>
    <row r="2897" spans="1:11" x14ac:dyDescent="0.2">
      <c r="A2897" s="140"/>
      <c r="B2897" s="325"/>
      <c r="J2897" s="4"/>
      <c r="K2897" s="173"/>
    </row>
    <row r="2898" spans="1:11" x14ac:dyDescent="0.2">
      <c r="A2898" s="140"/>
      <c r="B2898" s="325"/>
      <c r="J2898" s="4"/>
      <c r="K2898" s="173"/>
    </row>
    <row r="2899" spans="1:11" x14ac:dyDescent="0.2">
      <c r="A2899" s="140"/>
      <c r="B2899" s="325"/>
      <c r="J2899" s="4"/>
      <c r="K2899" s="173"/>
    </row>
    <row r="2900" spans="1:11" x14ac:dyDescent="0.2">
      <c r="A2900" s="140"/>
      <c r="B2900" s="325"/>
      <c r="J2900" s="4"/>
      <c r="K2900" s="173"/>
    </row>
    <row r="2901" spans="1:11" x14ac:dyDescent="0.2">
      <c r="A2901" s="140"/>
      <c r="B2901" s="325"/>
      <c r="J2901" s="4"/>
      <c r="K2901" s="173"/>
    </row>
    <row r="2902" spans="1:11" x14ac:dyDescent="0.2">
      <c r="A2902" s="140"/>
      <c r="B2902" s="325"/>
      <c r="J2902" s="4"/>
      <c r="K2902" s="173"/>
    </row>
    <row r="2903" spans="1:11" x14ac:dyDescent="0.2">
      <c r="A2903" s="140"/>
      <c r="B2903" s="325"/>
      <c r="J2903" s="4"/>
      <c r="K2903" s="173"/>
    </row>
    <row r="2904" spans="1:11" x14ac:dyDescent="0.2">
      <c r="A2904" s="140"/>
      <c r="B2904" s="325"/>
      <c r="J2904" s="4"/>
      <c r="K2904" s="173"/>
    </row>
    <row r="2905" spans="1:11" x14ac:dyDescent="0.2">
      <c r="A2905" s="140"/>
      <c r="B2905" s="325"/>
      <c r="J2905" s="4"/>
      <c r="K2905" s="173"/>
    </row>
    <row r="2906" spans="1:11" x14ac:dyDescent="0.2">
      <c r="A2906" s="140"/>
      <c r="B2906" s="325"/>
      <c r="J2906" s="4"/>
      <c r="K2906" s="173"/>
    </row>
    <row r="2907" spans="1:11" x14ac:dyDescent="0.2">
      <c r="A2907" s="140"/>
      <c r="B2907" s="325"/>
      <c r="J2907" s="4"/>
      <c r="K2907" s="173"/>
    </row>
    <row r="2908" spans="1:11" x14ac:dyDescent="0.2">
      <c r="A2908" s="140"/>
      <c r="B2908" s="325"/>
      <c r="J2908" s="4"/>
      <c r="K2908" s="173"/>
    </row>
    <row r="2909" spans="1:11" x14ac:dyDescent="0.2">
      <c r="A2909" s="140"/>
      <c r="B2909" s="325"/>
      <c r="J2909" s="4"/>
      <c r="K2909" s="173"/>
    </row>
    <row r="2910" spans="1:11" x14ac:dyDescent="0.2">
      <c r="A2910" s="140"/>
      <c r="B2910" s="325"/>
      <c r="J2910" s="4"/>
      <c r="K2910" s="173"/>
    </row>
    <row r="2911" spans="1:11" x14ac:dyDescent="0.2">
      <c r="A2911" s="140"/>
      <c r="B2911" s="325"/>
      <c r="J2911" s="4"/>
      <c r="K2911" s="173"/>
    </row>
    <row r="2912" spans="1:11" x14ac:dyDescent="0.2">
      <c r="A2912" s="140"/>
      <c r="B2912" s="325"/>
      <c r="J2912" s="4"/>
      <c r="K2912" s="173"/>
    </row>
    <row r="2913" spans="1:11" x14ac:dyDescent="0.2">
      <c r="A2913" s="140"/>
      <c r="B2913" s="325"/>
      <c r="J2913" s="4"/>
      <c r="K2913" s="173"/>
    </row>
    <row r="2914" spans="1:11" x14ac:dyDescent="0.2">
      <c r="A2914" s="140"/>
      <c r="B2914" s="325"/>
      <c r="J2914" s="4"/>
      <c r="K2914" s="173"/>
    </row>
    <row r="2915" spans="1:11" x14ac:dyDescent="0.2">
      <c r="A2915" s="140"/>
      <c r="B2915" s="325"/>
      <c r="J2915" s="4"/>
      <c r="K2915" s="173"/>
    </row>
    <row r="2916" spans="1:11" x14ac:dyDescent="0.2">
      <c r="A2916" s="140"/>
      <c r="B2916" s="325"/>
      <c r="J2916" s="4"/>
      <c r="K2916" s="173"/>
    </row>
    <row r="2917" spans="1:11" x14ac:dyDescent="0.2">
      <c r="A2917" s="140"/>
      <c r="B2917" s="325"/>
      <c r="J2917" s="4"/>
      <c r="K2917" s="173"/>
    </row>
    <row r="2918" spans="1:11" x14ac:dyDescent="0.2">
      <c r="A2918" s="140"/>
      <c r="B2918" s="325"/>
      <c r="J2918" s="4"/>
      <c r="K2918" s="173"/>
    </row>
    <row r="2919" spans="1:11" x14ac:dyDescent="0.2">
      <c r="A2919" s="140"/>
      <c r="B2919" s="325"/>
      <c r="J2919" s="4"/>
      <c r="K2919" s="173"/>
    </row>
    <row r="2920" spans="1:11" x14ac:dyDescent="0.2">
      <c r="A2920" s="140"/>
      <c r="B2920" s="325"/>
      <c r="J2920" s="4"/>
      <c r="K2920" s="173"/>
    </row>
    <row r="2921" spans="1:11" x14ac:dyDescent="0.2">
      <c r="A2921" s="140"/>
      <c r="B2921" s="325"/>
      <c r="J2921" s="4"/>
      <c r="K2921" s="173"/>
    </row>
    <row r="2922" spans="1:11" x14ac:dyDescent="0.2">
      <c r="A2922" s="140"/>
      <c r="B2922" s="325"/>
      <c r="J2922" s="4"/>
      <c r="K2922" s="173"/>
    </row>
    <row r="2923" spans="1:11" x14ac:dyDescent="0.2">
      <c r="A2923" s="140"/>
      <c r="B2923" s="325"/>
      <c r="J2923" s="4"/>
      <c r="K2923" s="173"/>
    </row>
    <row r="2924" spans="1:11" x14ac:dyDescent="0.2">
      <c r="A2924" s="140"/>
      <c r="B2924" s="325"/>
      <c r="J2924" s="4"/>
      <c r="K2924" s="173"/>
    </row>
    <row r="2925" spans="1:11" x14ac:dyDescent="0.2">
      <c r="A2925" s="140"/>
      <c r="B2925" s="325"/>
      <c r="J2925" s="4"/>
      <c r="K2925" s="173"/>
    </row>
    <row r="2926" spans="1:11" x14ac:dyDescent="0.2">
      <c r="A2926" s="140"/>
      <c r="B2926" s="325"/>
      <c r="J2926" s="4"/>
      <c r="K2926" s="173"/>
    </row>
    <row r="2927" spans="1:11" x14ac:dyDescent="0.2">
      <c r="A2927" s="140"/>
      <c r="B2927" s="325"/>
      <c r="J2927" s="4"/>
      <c r="K2927" s="173"/>
    </row>
    <row r="2928" spans="1:11" x14ac:dyDescent="0.2">
      <c r="A2928" s="140"/>
      <c r="B2928" s="325"/>
      <c r="J2928" s="4"/>
      <c r="K2928" s="173"/>
    </row>
    <row r="2929" spans="1:11" x14ac:dyDescent="0.2">
      <c r="A2929" s="140"/>
      <c r="B2929" s="325"/>
      <c r="J2929" s="4"/>
      <c r="K2929" s="173"/>
    </row>
    <row r="2930" spans="1:11" x14ac:dyDescent="0.2">
      <c r="A2930" s="140"/>
      <c r="B2930" s="325"/>
      <c r="J2930" s="4"/>
      <c r="K2930" s="173"/>
    </row>
    <row r="2931" spans="1:11" x14ac:dyDescent="0.2">
      <c r="A2931" s="140"/>
      <c r="B2931" s="325"/>
      <c r="J2931" s="4"/>
      <c r="K2931" s="173"/>
    </row>
    <row r="2932" spans="1:11" x14ac:dyDescent="0.2">
      <c r="A2932" s="140"/>
      <c r="B2932" s="325"/>
      <c r="J2932" s="4"/>
      <c r="K2932" s="173"/>
    </row>
    <row r="2933" spans="1:11" x14ac:dyDescent="0.2">
      <c r="A2933" s="140"/>
      <c r="B2933" s="325"/>
      <c r="J2933" s="4"/>
      <c r="K2933" s="173"/>
    </row>
    <row r="2934" spans="1:11" x14ac:dyDescent="0.2">
      <c r="A2934" s="140"/>
      <c r="B2934" s="325"/>
      <c r="J2934" s="4"/>
      <c r="K2934" s="173"/>
    </row>
    <row r="2935" spans="1:11" x14ac:dyDescent="0.2">
      <c r="A2935" s="140"/>
      <c r="B2935" s="325"/>
      <c r="J2935" s="4"/>
      <c r="K2935" s="173"/>
    </row>
    <row r="2936" spans="1:11" x14ac:dyDescent="0.2">
      <c r="A2936" s="140"/>
      <c r="B2936" s="325"/>
      <c r="J2936" s="4"/>
      <c r="K2936" s="173"/>
    </row>
    <row r="2937" spans="1:11" x14ac:dyDescent="0.2">
      <c r="A2937" s="140"/>
      <c r="B2937" s="325"/>
      <c r="J2937" s="4"/>
      <c r="K2937" s="173"/>
    </row>
    <row r="2938" spans="1:11" x14ac:dyDescent="0.2">
      <c r="A2938" s="140"/>
      <c r="B2938" s="325"/>
      <c r="J2938" s="4"/>
      <c r="K2938" s="173"/>
    </row>
    <row r="2939" spans="1:11" x14ac:dyDescent="0.2">
      <c r="A2939" s="140"/>
      <c r="B2939" s="325"/>
      <c r="J2939" s="4"/>
      <c r="K2939" s="173"/>
    </row>
    <row r="2940" spans="1:11" x14ac:dyDescent="0.2">
      <c r="A2940" s="140"/>
      <c r="B2940" s="325"/>
      <c r="J2940" s="4"/>
      <c r="K2940" s="173"/>
    </row>
    <row r="2941" spans="1:11" x14ac:dyDescent="0.2">
      <c r="A2941" s="140"/>
      <c r="B2941" s="325"/>
      <c r="J2941" s="4"/>
      <c r="K2941" s="173"/>
    </row>
    <row r="2942" spans="1:11" x14ac:dyDescent="0.2">
      <c r="A2942" s="140"/>
      <c r="B2942" s="325"/>
      <c r="J2942" s="4"/>
      <c r="K2942" s="173"/>
    </row>
    <row r="2943" spans="1:11" x14ac:dyDescent="0.2">
      <c r="A2943" s="140"/>
      <c r="B2943" s="325"/>
      <c r="J2943" s="4"/>
      <c r="K2943" s="173"/>
    </row>
    <row r="2944" spans="1:11" x14ac:dyDescent="0.2">
      <c r="A2944" s="140"/>
      <c r="B2944" s="325"/>
      <c r="J2944" s="4"/>
      <c r="K2944" s="173"/>
    </row>
    <row r="2945" spans="1:11" x14ac:dyDescent="0.2">
      <c r="A2945" s="140"/>
      <c r="B2945" s="325"/>
      <c r="J2945" s="4"/>
      <c r="K2945" s="173"/>
    </row>
    <row r="2946" spans="1:11" x14ac:dyDescent="0.2">
      <c r="A2946" s="140"/>
      <c r="B2946" s="325"/>
      <c r="J2946" s="4"/>
      <c r="K2946" s="173"/>
    </row>
    <row r="2947" spans="1:11" x14ac:dyDescent="0.2">
      <c r="A2947" s="140"/>
      <c r="B2947" s="325"/>
      <c r="J2947" s="4"/>
      <c r="K2947" s="173"/>
    </row>
    <row r="2948" spans="1:11" x14ac:dyDescent="0.2">
      <c r="A2948" s="140"/>
      <c r="B2948" s="325"/>
      <c r="J2948" s="4"/>
      <c r="K2948" s="173"/>
    </row>
    <row r="2949" spans="1:11" x14ac:dyDescent="0.2">
      <c r="A2949" s="140"/>
      <c r="B2949" s="325"/>
      <c r="J2949" s="4"/>
      <c r="K2949" s="173"/>
    </row>
    <row r="2950" spans="1:11" x14ac:dyDescent="0.2">
      <c r="A2950" s="140"/>
      <c r="B2950" s="325"/>
      <c r="J2950" s="4"/>
      <c r="K2950" s="173"/>
    </row>
    <row r="2951" spans="1:11" x14ac:dyDescent="0.2">
      <c r="A2951" s="140"/>
      <c r="B2951" s="325"/>
      <c r="J2951" s="4"/>
      <c r="K2951" s="173"/>
    </row>
    <row r="2952" spans="1:11" x14ac:dyDescent="0.2">
      <c r="A2952" s="140"/>
      <c r="B2952" s="325"/>
      <c r="J2952" s="4"/>
      <c r="K2952" s="173"/>
    </row>
    <row r="2953" spans="1:11" x14ac:dyDescent="0.2">
      <c r="A2953" s="140"/>
      <c r="B2953" s="325"/>
      <c r="J2953" s="4"/>
      <c r="K2953" s="173"/>
    </row>
    <row r="2954" spans="1:11" x14ac:dyDescent="0.2">
      <c r="A2954" s="140"/>
      <c r="B2954" s="325"/>
      <c r="J2954" s="4"/>
      <c r="K2954" s="173"/>
    </row>
    <row r="2955" spans="1:11" x14ac:dyDescent="0.2">
      <c r="A2955" s="140"/>
      <c r="B2955" s="325"/>
      <c r="J2955" s="4"/>
      <c r="K2955" s="173"/>
    </row>
    <row r="2956" spans="1:11" x14ac:dyDescent="0.2">
      <c r="A2956" s="140"/>
      <c r="B2956" s="325"/>
      <c r="J2956" s="4"/>
      <c r="K2956" s="173"/>
    </row>
    <row r="2957" spans="1:11" x14ac:dyDescent="0.2">
      <c r="A2957" s="140"/>
      <c r="B2957" s="325"/>
      <c r="J2957" s="4"/>
      <c r="K2957" s="173"/>
    </row>
    <row r="2958" spans="1:11" x14ac:dyDescent="0.2">
      <c r="A2958" s="140"/>
      <c r="B2958" s="325"/>
      <c r="J2958" s="4"/>
      <c r="K2958" s="173"/>
    </row>
    <row r="2959" spans="1:11" x14ac:dyDescent="0.2">
      <c r="A2959" s="140"/>
      <c r="B2959" s="325"/>
      <c r="J2959" s="4"/>
      <c r="K2959" s="173"/>
    </row>
    <row r="2960" spans="1:11" x14ac:dyDescent="0.2">
      <c r="A2960" s="140"/>
      <c r="B2960" s="325"/>
      <c r="J2960" s="4"/>
      <c r="K2960" s="173"/>
    </row>
    <row r="2961" spans="1:11" x14ac:dyDescent="0.2">
      <c r="A2961" s="140"/>
      <c r="B2961" s="325"/>
      <c r="J2961" s="4"/>
      <c r="K2961" s="173"/>
    </row>
    <row r="2962" spans="1:11" x14ac:dyDescent="0.2">
      <c r="A2962" s="140"/>
      <c r="B2962" s="325"/>
      <c r="J2962" s="4"/>
      <c r="K2962" s="173"/>
    </row>
    <row r="2963" spans="1:11" x14ac:dyDescent="0.2">
      <c r="A2963" s="140"/>
      <c r="B2963" s="325"/>
      <c r="J2963" s="4"/>
      <c r="K2963" s="173"/>
    </row>
    <row r="2964" spans="1:11" x14ac:dyDescent="0.2">
      <c r="A2964" s="140"/>
      <c r="B2964" s="325"/>
      <c r="J2964" s="4"/>
      <c r="K2964" s="173"/>
    </row>
    <row r="2965" spans="1:11" x14ac:dyDescent="0.2">
      <c r="A2965" s="140"/>
      <c r="B2965" s="325"/>
      <c r="J2965" s="4"/>
      <c r="K2965" s="173"/>
    </row>
    <row r="2966" spans="1:11" x14ac:dyDescent="0.2">
      <c r="A2966" s="140"/>
      <c r="B2966" s="325"/>
      <c r="J2966" s="4"/>
      <c r="K2966" s="173"/>
    </row>
    <row r="2967" spans="1:11" x14ac:dyDescent="0.2">
      <c r="A2967" s="140"/>
      <c r="B2967" s="325"/>
      <c r="J2967" s="4"/>
      <c r="K2967" s="173"/>
    </row>
    <row r="2968" spans="1:11" x14ac:dyDescent="0.2">
      <c r="A2968" s="140"/>
      <c r="B2968" s="325"/>
      <c r="J2968" s="4"/>
      <c r="K2968" s="173"/>
    </row>
    <row r="2969" spans="1:11" x14ac:dyDescent="0.2">
      <c r="A2969" s="140"/>
      <c r="B2969" s="325"/>
      <c r="J2969" s="4"/>
      <c r="K2969" s="173"/>
    </row>
    <row r="2970" spans="1:11" x14ac:dyDescent="0.2">
      <c r="A2970" s="140"/>
      <c r="B2970" s="325"/>
      <c r="J2970" s="4"/>
      <c r="K2970" s="173"/>
    </row>
    <row r="2971" spans="1:11" x14ac:dyDescent="0.2">
      <c r="A2971" s="140"/>
      <c r="B2971" s="325"/>
      <c r="J2971" s="4"/>
      <c r="K2971" s="173"/>
    </row>
    <row r="2972" spans="1:11" x14ac:dyDescent="0.2">
      <c r="A2972" s="140"/>
      <c r="B2972" s="325"/>
      <c r="J2972" s="4"/>
      <c r="K2972" s="173"/>
    </row>
    <row r="2973" spans="1:11" x14ac:dyDescent="0.2">
      <c r="A2973" s="140"/>
      <c r="B2973" s="325"/>
      <c r="J2973" s="4"/>
      <c r="K2973" s="173"/>
    </row>
    <row r="2974" spans="1:11" x14ac:dyDescent="0.2">
      <c r="A2974" s="140"/>
      <c r="B2974" s="325"/>
      <c r="J2974" s="4"/>
      <c r="K2974" s="173"/>
    </row>
    <row r="2975" spans="1:11" x14ac:dyDescent="0.2">
      <c r="A2975" s="140"/>
      <c r="B2975" s="325"/>
      <c r="J2975" s="4"/>
      <c r="K2975" s="173"/>
    </row>
    <row r="2976" spans="1:11" x14ac:dyDescent="0.2">
      <c r="A2976" s="140"/>
      <c r="B2976" s="325"/>
      <c r="J2976" s="4"/>
      <c r="K2976" s="173"/>
    </row>
    <row r="2977" spans="1:11" x14ac:dyDescent="0.2">
      <c r="A2977" s="140"/>
      <c r="B2977" s="325"/>
      <c r="J2977" s="4"/>
      <c r="K2977" s="173"/>
    </row>
    <row r="2978" spans="1:11" x14ac:dyDescent="0.2">
      <c r="A2978" s="140"/>
      <c r="B2978" s="325"/>
      <c r="J2978" s="4"/>
      <c r="K2978" s="173"/>
    </row>
    <row r="2979" spans="1:11" x14ac:dyDescent="0.2">
      <c r="A2979" s="140"/>
      <c r="B2979" s="325"/>
      <c r="J2979" s="4"/>
      <c r="K2979" s="173"/>
    </row>
    <row r="2980" spans="1:11" x14ac:dyDescent="0.2">
      <c r="A2980" s="140"/>
      <c r="B2980" s="325"/>
      <c r="J2980" s="4"/>
      <c r="K2980" s="173"/>
    </row>
    <row r="2981" spans="1:11" x14ac:dyDescent="0.2">
      <c r="A2981" s="140"/>
      <c r="B2981" s="325"/>
      <c r="J2981" s="4"/>
      <c r="K2981" s="173"/>
    </row>
    <row r="2982" spans="1:11" x14ac:dyDescent="0.2">
      <c r="A2982" s="140"/>
      <c r="B2982" s="325"/>
      <c r="J2982" s="4"/>
      <c r="K2982" s="173"/>
    </row>
    <row r="2983" spans="1:11" x14ac:dyDescent="0.2">
      <c r="A2983" s="140"/>
      <c r="B2983" s="325"/>
      <c r="J2983" s="4"/>
      <c r="K2983" s="173"/>
    </row>
    <row r="2984" spans="1:11" x14ac:dyDescent="0.2">
      <c r="A2984" s="140"/>
      <c r="B2984" s="325"/>
      <c r="J2984" s="4"/>
      <c r="K2984" s="173"/>
    </row>
    <row r="2985" spans="1:11" x14ac:dyDescent="0.2">
      <c r="A2985" s="140"/>
      <c r="B2985" s="325"/>
      <c r="J2985" s="4"/>
      <c r="K2985" s="173"/>
    </row>
    <row r="2986" spans="1:11" x14ac:dyDescent="0.2">
      <c r="A2986" s="140"/>
      <c r="B2986" s="325"/>
      <c r="J2986" s="4"/>
      <c r="K2986" s="173"/>
    </row>
    <row r="2987" spans="1:11" x14ac:dyDescent="0.2">
      <c r="A2987" s="140"/>
      <c r="B2987" s="325"/>
      <c r="J2987" s="4"/>
      <c r="K2987" s="173"/>
    </row>
    <row r="2988" spans="1:11" x14ac:dyDescent="0.2">
      <c r="A2988" s="140"/>
      <c r="B2988" s="325"/>
      <c r="J2988" s="4"/>
      <c r="K2988" s="173"/>
    </row>
    <row r="2989" spans="1:11" x14ac:dyDescent="0.2">
      <c r="A2989" s="140"/>
      <c r="B2989" s="325"/>
      <c r="J2989" s="4"/>
      <c r="K2989" s="173"/>
    </row>
    <row r="2990" spans="1:11" x14ac:dyDescent="0.2">
      <c r="A2990" s="140"/>
      <c r="B2990" s="325"/>
      <c r="J2990" s="4"/>
      <c r="K2990" s="173"/>
    </row>
    <row r="2991" spans="1:11" x14ac:dyDescent="0.2">
      <c r="A2991" s="140"/>
      <c r="B2991" s="325"/>
      <c r="J2991" s="4"/>
      <c r="K2991" s="173"/>
    </row>
    <row r="2992" spans="1:11" x14ac:dyDescent="0.2">
      <c r="A2992" s="140"/>
      <c r="B2992" s="325"/>
      <c r="J2992" s="4"/>
      <c r="K2992" s="173"/>
    </row>
    <row r="2993" spans="1:11" x14ac:dyDescent="0.2">
      <c r="A2993" s="140"/>
      <c r="B2993" s="325"/>
      <c r="J2993" s="4"/>
      <c r="K2993" s="173"/>
    </row>
    <row r="2994" spans="1:11" x14ac:dyDescent="0.2">
      <c r="A2994" s="140"/>
      <c r="B2994" s="325"/>
      <c r="J2994" s="4"/>
      <c r="K2994" s="173"/>
    </row>
    <row r="2995" spans="1:11" x14ac:dyDescent="0.2">
      <c r="A2995" s="140"/>
      <c r="B2995" s="325"/>
      <c r="J2995" s="4"/>
      <c r="K2995" s="173"/>
    </row>
    <row r="2996" spans="1:11" x14ac:dyDescent="0.2">
      <c r="A2996" s="140"/>
      <c r="B2996" s="325"/>
      <c r="J2996" s="4"/>
      <c r="K2996" s="173"/>
    </row>
    <row r="2997" spans="1:11" x14ac:dyDescent="0.2">
      <c r="A2997" s="140"/>
      <c r="B2997" s="325"/>
      <c r="J2997" s="4"/>
      <c r="K2997" s="173"/>
    </row>
    <row r="2998" spans="1:11" x14ac:dyDescent="0.2">
      <c r="A2998" s="140"/>
      <c r="B2998" s="325"/>
      <c r="J2998" s="4"/>
      <c r="K2998" s="173"/>
    </row>
    <row r="2999" spans="1:11" x14ac:dyDescent="0.2">
      <c r="A2999" s="140"/>
      <c r="B2999" s="325"/>
      <c r="J2999" s="4"/>
      <c r="K2999" s="173"/>
    </row>
    <row r="3000" spans="1:11" x14ac:dyDescent="0.2">
      <c r="A3000" s="140"/>
      <c r="B3000" s="325"/>
      <c r="J3000" s="4"/>
      <c r="K3000" s="173"/>
    </row>
    <row r="3001" spans="1:11" x14ac:dyDescent="0.2">
      <c r="A3001" s="140"/>
      <c r="B3001" s="325"/>
      <c r="J3001" s="4"/>
      <c r="K3001" s="173"/>
    </row>
    <row r="3002" spans="1:11" x14ac:dyDescent="0.2">
      <c r="A3002" s="140"/>
      <c r="B3002" s="325"/>
      <c r="J3002" s="4"/>
      <c r="K3002" s="173"/>
    </row>
    <row r="3003" spans="1:11" x14ac:dyDescent="0.2">
      <c r="A3003" s="140"/>
      <c r="B3003" s="325"/>
      <c r="J3003" s="4"/>
      <c r="K3003" s="173"/>
    </row>
    <row r="3004" spans="1:11" x14ac:dyDescent="0.2">
      <c r="A3004" s="140"/>
      <c r="B3004" s="325"/>
      <c r="J3004" s="4"/>
      <c r="K3004" s="173"/>
    </row>
    <row r="3005" spans="1:11" x14ac:dyDescent="0.2">
      <c r="A3005" s="140"/>
      <c r="B3005" s="325"/>
      <c r="J3005" s="4"/>
      <c r="K3005" s="173"/>
    </row>
    <row r="3006" spans="1:11" x14ac:dyDescent="0.2">
      <c r="A3006" s="140"/>
      <c r="B3006" s="325"/>
      <c r="J3006" s="4"/>
      <c r="K3006" s="173"/>
    </row>
    <row r="3007" spans="1:11" x14ac:dyDescent="0.2">
      <c r="A3007" s="140"/>
      <c r="B3007" s="325"/>
      <c r="J3007" s="4"/>
      <c r="K3007" s="173"/>
    </row>
    <row r="3008" spans="1:11" x14ac:dyDescent="0.2">
      <c r="A3008" s="140"/>
      <c r="B3008" s="325"/>
      <c r="J3008" s="4"/>
      <c r="K3008" s="173"/>
    </row>
    <row r="3009" spans="1:11" x14ac:dyDescent="0.2">
      <c r="A3009" s="140"/>
      <c r="B3009" s="325"/>
      <c r="J3009" s="4"/>
      <c r="K3009" s="173"/>
    </row>
    <row r="3010" spans="1:11" x14ac:dyDescent="0.2">
      <c r="A3010" s="140"/>
      <c r="B3010" s="325"/>
      <c r="J3010" s="4"/>
      <c r="K3010" s="173"/>
    </row>
    <row r="3011" spans="1:11" x14ac:dyDescent="0.2">
      <c r="A3011" s="140"/>
      <c r="B3011" s="325"/>
      <c r="J3011" s="4"/>
      <c r="K3011" s="173"/>
    </row>
    <row r="3012" spans="1:11" x14ac:dyDescent="0.2">
      <c r="A3012" s="140"/>
      <c r="B3012" s="325"/>
      <c r="J3012" s="4"/>
      <c r="K3012" s="173"/>
    </row>
    <row r="3013" spans="1:11" x14ac:dyDescent="0.2">
      <c r="A3013" s="140"/>
      <c r="B3013" s="325"/>
      <c r="J3013" s="4"/>
      <c r="K3013" s="173"/>
    </row>
    <row r="3014" spans="1:11" x14ac:dyDescent="0.2">
      <c r="A3014" s="140"/>
      <c r="B3014" s="325"/>
      <c r="J3014" s="4"/>
      <c r="K3014" s="173"/>
    </row>
    <row r="3015" spans="1:11" x14ac:dyDescent="0.2">
      <c r="A3015" s="140"/>
      <c r="B3015" s="325"/>
      <c r="J3015" s="4"/>
      <c r="K3015" s="173"/>
    </row>
    <row r="3016" spans="1:11" x14ac:dyDescent="0.2">
      <c r="A3016" s="140"/>
      <c r="B3016" s="325"/>
      <c r="J3016" s="4"/>
      <c r="K3016" s="173"/>
    </row>
    <row r="3017" spans="1:11" x14ac:dyDescent="0.2">
      <c r="A3017" s="140"/>
      <c r="B3017" s="325"/>
      <c r="J3017" s="4"/>
      <c r="K3017" s="173"/>
    </row>
    <row r="3018" spans="1:11" x14ac:dyDescent="0.2">
      <c r="A3018" s="140"/>
      <c r="B3018" s="325"/>
      <c r="J3018" s="4"/>
      <c r="K3018" s="173"/>
    </row>
    <row r="3019" spans="1:11" x14ac:dyDescent="0.2">
      <c r="A3019" s="140"/>
      <c r="B3019" s="325"/>
      <c r="J3019" s="4"/>
      <c r="K3019" s="173"/>
    </row>
    <row r="3020" spans="1:11" x14ac:dyDescent="0.2">
      <c r="A3020" s="140"/>
      <c r="B3020" s="325"/>
      <c r="J3020" s="4"/>
      <c r="K3020" s="173"/>
    </row>
    <row r="3021" spans="1:11" x14ac:dyDescent="0.2">
      <c r="A3021" s="140"/>
      <c r="B3021" s="325"/>
      <c r="J3021" s="4"/>
      <c r="K3021" s="173"/>
    </row>
    <row r="3022" spans="1:11" x14ac:dyDescent="0.2">
      <c r="A3022" s="140"/>
      <c r="B3022" s="325"/>
      <c r="J3022" s="4"/>
      <c r="K3022" s="173"/>
    </row>
    <row r="3023" spans="1:11" x14ac:dyDescent="0.2">
      <c r="A3023" s="140"/>
      <c r="B3023" s="325"/>
      <c r="J3023" s="4"/>
      <c r="K3023" s="173"/>
    </row>
    <row r="3024" spans="1:11" x14ac:dyDescent="0.2">
      <c r="A3024" s="140"/>
      <c r="B3024" s="325"/>
      <c r="J3024" s="4"/>
      <c r="K3024" s="173"/>
    </row>
    <row r="3025" spans="1:11" x14ac:dyDescent="0.2">
      <c r="A3025" s="140"/>
      <c r="B3025" s="325"/>
      <c r="J3025" s="4"/>
      <c r="K3025" s="173"/>
    </row>
    <row r="3026" spans="1:11" x14ac:dyDescent="0.2">
      <c r="A3026" s="140"/>
      <c r="B3026" s="325"/>
      <c r="J3026" s="4"/>
      <c r="K3026" s="173"/>
    </row>
    <row r="3027" spans="1:11" x14ac:dyDescent="0.2">
      <c r="A3027" s="140"/>
      <c r="B3027" s="325"/>
      <c r="J3027" s="4"/>
      <c r="K3027" s="173"/>
    </row>
    <row r="3028" spans="1:11" x14ac:dyDescent="0.2">
      <c r="A3028" s="140"/>
      <c r="B3028" s="325"/>
      <c r="J3028" s="4"/>
      <c r="K3028" s="173"/>
    </row>
    <row r="3029" spans="1:11" x14ac:dyDescent="0.2">
      <c r="A3029" s="140"/>
      <c r="B3029" s="325"/>
      <c r="J3029" s="4"/>
      <c r="K3029" s="173"/>
    </row>
    <row r="3030" spans="1:11" x14ac:dyDescent="0.2">
      <c r="A3030" s="140"/>
      <c r="B3030" s="325"/>
      <c r="J3030" s="4"/>
      <c r="K3030" s="173"/>
    </row>
    <row r="3031" spans="1:11" x14ac:dyDescent="0.2">
      <c r="A3031" s="140"/>
      <c r="B3031" s="325"/>
      <c r="J3031" s="4"/>
      <c r="K3031" s="173"/>
    </row>
    <row r="3032" spans="1:11" x14ac:dyDescent="0.2">
      <c r="A3032" s="140"/>
      <c r="B3032" s="325"/>
      <c r="J3032" s="4"/>
      <c r="K3032" s="173"/>
    </row>
    <row r="3033" spans="1:11" x14ac:dyDescent="0.2">
      <c r="A3033" s="140"/>
      <c r="B3033" s="325"/>
      <c r="J3033" s="4"/>
      <c r="K3033" s="173"/>
    </row>
    <row r="3034" spans="1:11" x14ac:dyDescent="0.2">
      <c r="A3034" s="140"/>
      <c r="B3034" s="325"/>
      <c r="J3034" s="4"/>
      <c r="K3034" s="173"/>
    </row>
    <row r="3035" spans="1:11" x14ac:dyDescent="0.2">
      <c r="A3035" s="140"/>
      <c r="B3035" s="325"/>
      <c r="J3035" s="4"/>
      <c r="K3035" s="173"/>
    </row>
    <row r="3036" spans="1:11" x14ac:dyDescent="0.2">
      <c r="A3036" s="140"/>
      <c r="B3036" s="325"/>
      <c r="J3036" s="4"/>
      <c r="K3036" s="173"/>
    </row>
    <row r="3037" spans="1:11" x14ac:dyDescent="0.2">
      <c r="A3037" s="140"/>
      <c r="B3037" s="325"/>
      <c r="J3037" s="4"/>
      <c r="K3037" s="173"/>
    </row>
    <row r="3038" spans="1:11" x14ac:dyDescent="0.2">
      <c r="A3038" s="140"/>
      <c r="B3038" s="325"/>
      <c r="J3038" s="4"/>
      <c r="K3038" s="173"/>
    </row>
    <row r="3039" spans="1:11" x14ac:dyDescent="0.2">
      <c r="A3039" s="140"/>
      <c r="B3039" s="325"/>
      <c r="J3039" s="4"/>
      <c r="K3039" s="173"/>
    </row>
    <row r="3040" spans="1:11" x14ac:dyDescent="0.2">
      <c r="A3040" s="140"/>
      <c r="B3040" s="325"/>
      <c r="J3040" s="4"/>
      <c r="K3040" s="173"/>
    </row>
    <row r="3041" spans="1:11" x14ac:dyDescent="0.2">
      <c r="A3041" s="140"/>
      <c r="B3041" s="325"/>
      <c r="J3041" s="4"/>
      <c r="K3041" s="173"/>
    </row>
    <row r="3042" spans="1:11" x14ac:dyDescent="0.2">
      <c r="A3042" s="140"/>
      <c r="B3042" s="325"/>
      <c r="J3042" s="4"/>
      <c r="K3042" s="173"/>
    </row>
    <row r="3043" spans="1:11" x14ac:dyDescent="0.2">
      <c r="A3043" s="140"/>
      <c r="B3043" s="325"/>
      <c r="J3043" s="4"/>
      <c r="K3043" s="173"/>
    </row>
    <row r="3044" spans="1:11" x14ac:dyDescent="0.2">
      <c r="A3044" s="140"/>
      <c r="B3044" s="325"/>
      <c r="J3044" s="4"/>
      <c r="K3044" s="173"/>
    </row>
    <row r="3045" spans="1:11" x14ac:dyDescent="0.2">
      <c r="A3045" s="140"/>
      <c r="B3045" s="325"/>
      <c r="J3045" s="4"/>
      <c r="K3045" s="173"/>
    </row>
    <row r="3046" spans="1:11" x14ac:dyDescent="0.2">
      <c r="A3046" s="140"/>
      <c r="B3046" s="325"/>
      <c r="J3046" s="4"/>
      <c r="K3046" s="173"/>
    </row>
    <row r="3047" spans="1:11" x14ac:dyDescent="0.2">
      <c r="A3047" s="140"/>
      <c r="B3047" s="325"/>
      <c r="J3047" s="4"/>
      <c r="K3047" s="173"/>
    </row>
    <row r="3048" spans="1:11" x14ac:dyDescent="0.2">
      <c r="A3048" s="140"/>
      <c r="B3048" s="325"/>
      <c r="J3048" s="4"/>
      <c r="K3048" s="173"/>
    </row>
    <row r="3049" spans="1:11" x14ac:dyDescent="0.2">
      <c r="A3049" s="140"/>
      <c r="B3049" s="325"/>
      <c r="J3049" s="4"/>
      <c r="K3049" s="173"/>
    </row>
    <row r="3050" spans="1:11" x14ac:dyDescent="0.2">
      <c r="A3050" s="140"/>
      <c r="B3050" s="325"/>
      <c r="J3050" s="4"/>
      <c r="K3050" s="173"/>
    </row>
    <row r="3051" spans="1:11" x14ac:dyDescent="0.2">
      <c r="A3051" s="140"/>
      <c r="B3051" s="325"/>
      <c r="J3051" s="4"/>
      <c r="K3051" s="173"/>
    </row>
    <row r="3052" spans="1:11" x14ac:dyDescent="0.2">
      <c r="A3052" s="140"/>
      <c r="B3052" s="325"/>
      <c r="J3052" s="4"/>
      <c r="K3052" s="173"/>
    </row>
    <row r="3053" spans="1:11" x14ac:dyDescent="0.2">
      <c r="A3053" s="140"/>
      <c r="B3053" s="325"/>
      <c r="J3053" s="4"/>
      <c r="K3053" s="173"/>
    </row>
    <row r="3054" spans="1:11" x14ac:dyDescent="0.2">
      <c r="A3054" s="140"/>
      <c r="B3054" s="325"/>
      <c r="J3054" s="4"/>
      <c r="K3054" s="173"/>
    </row>
    <row r="3055" spans="1:11" x14ac:dyDescent="0.2">
      <c r="A3055" s="140"/>
      <c r="B3055" s="325"/>
      <c r="J3055" s="4"/>
      <c r="K3055" s="173"/>
    </row>
    <row r="3056" spans="1:11" x14ac:dyDescent="0.2">
      <c r="A3056" s="140"/>
      <c r="B3056" s="325"/>
      <c r="J3056" s="4"/>
      <c r="K3056" s="173"/>
    </row>
    <row r="3057" spans="1:11" x14ac:dyDescent="0.2">
      <c r="A3057" s="140"/>
      <c r="B3057" s="325"/>
      <c r="J3057" s="4"/>
      <c r="K3057" s="173"/>
    </row>
    <row r="3058" spans="1:11" x14ac:dyDescent="0.2">
      <c r="A3058" s="140"/>
      <c r="B3058" s="325"/>
      <c r="J3058" s="4"/>
      <c r="K3058" s="173"/>
    </row>
    <row r="3059" spans="1:11" x14ac:dyDescent="0.2">
      <c r="A3059" s="140"/>
      <c r="B3059" s="325"/>
      <c r="J3059" s="4"/>
      <c r="K3059" s="173"/>
    </row>
    <row r="3060" spans="1:11" x14ac:dyDescent="0.2">
      <c r="A3060" s="140"/>
      <c r="B3060" s="325"/>
      <c r="J3060" s="4"/>
      <c r="K3060" s="173"/>
    </row>
    <row r="3061" spans="1:11" x14ac:dyDescent="0.2">
      <c r="A3061" s="140"/>
      <c r="B3061" s="325"/>
      <c r="J3061" s="4"/>
      <c r="K3061" s="173"/>
    </row>
    <row r="3062" spans="1:11" x14ac:dyDescent="0.2">
      <c r="A3062" s="140"/>
      <c r="B3062" s="325"/>
      <c r="J3062" s="4"/>
      <c r="K3062" s="173"/>
    </row>
    <row r="3063" spans="1:11" x14ac:dyDescent="0.2">
      <c r="A3063" s="140"/>
      <c r="B3063" s="325"/>
      <c r="J3063" s="4"/>
      <c r="K3063" s="173"/>
    </row>
    <row r="3064" spans="1:11" x14ac:dyDescent="0.2">
      <c r="A3064" s="140"/>
      <c r="B3064" s="325"/>
      <c r="J3064" s="4"/>
      <c r="K3064" s="173"/>
    </row>
    <row r="3065" spans="1:11" x14ac:dyDescent="0.2">
      <c r="A3065" s="140"/>
      <c r="B3065" s="325"/>
      <c r="J3065" s="4"/>
      <c r="K3065" s="173"/>
    </row>
    <row r="3066" spans="1:11" x14ac:dyDescent="0.2">
      <c r="A3066" s="140"/>
      <c r="B3066" s="325"/>
      <c r="J3066" s="4"/>
      <c r="K3066" s="173"/>
    </row>
    <row r="3067" spans="1:11" x14ac:dyDescent="0.2">
      <c r="A3067" s="140"/>
      <c r="B3067" s="325"/>
      <c r="J3067" s="4"/>
      <c r="K3067" s="173"/>
    </row>
    <row r="3068" spans="1:11" x14ac:dyDescent="0.2">
      <c r="A3068" s="140"/>
      <c r="B3068" s="325"/>
      <c r="J3068" s="4"/>
      <c r="K3068" s="173"/>
    </row>
    <row r="3069" spans="1:11" x14ac:dyDescent="0.2">
      <c r="A3069" s="140"/>
      <c r="B3069" s="325"/>
      <c r="J3069" s="4"/>
      <c r="K3069" s="173"/>
    </row>
    <row r="3070" spans="1:11" x14ac:dyDescent="0.2">
      <c r="A3070" s="140"/>
      <c r="B3070" s="325"/>
      <c r="J3070" s="4"/>
      <c r="K3070" s="173"/>
    </row>
    <row r="3071" spans="1:11" x14ac:dyDescent="0.2">
      <c r="A3071" s="140"/>
      <c r="B3071" s="325"/>
      <c r="J3071" s="4"/>
      <c r="K3071" s="173"/>
    </row>
    <row r="3072" spans="1:11" x14ac:dyDescent="0.2">
      <c r="A3072" s="140"/>
      <c r="B3072" s="325"/>
      <c r="J3072" s="4"/>
      <c r="K3072" s="173"/>
    </row>
    <row r="3073" spans="1:11" x14ac:dyDescent="0.2">
      <c r="A3073" s="140"/>
      <c r="B3073" s="325"/>
      <c r="J3073" s="4"/>
      <c r="K3073" s="173"/>
    </row>
    <row r="3074" spans="1:11" x14ac:dyDescent="0.2">
      <c r="A3074" s="140"/>
      <c r="B3074" s="325"/>
      <c r="J3074" s="4"/>
      <c r="K3074" s="173"/>
    </row>
    <row r="3075" spans="1:11" x14ac:dyDescent="0.2">
      <c r="A3075" s="140"/>
      <c r="B3075" s="325"/>
      <c r="J3075" s="4"/>
      <c r="K3075" s="173"/>
    </row>
    <row r="3076" spans="1:11" x14ac:dyDescent="0.2">
      <c r="A3076" s="140"/>
      <c r="B3076" s="325"/>
      <c r="J3076" s="4"/>
      <c r="K3076" s="173"/>
    </row>
    <row r="3077" spans="1:11" x14ac:dyDescent="0.2">
      <c r="A3077" s="140"/>
      <c r="B3077" s="325"/>
      <c r="J3077" s="4"/>
      <c r="K3077" s="173"/>
    </row>
    <row r="3078" spans="1:11" x14ac:dyDescent="0.2">
      <c r="A3078" s="140"/>
      <c r="B3078" s="325"/>
      <c r="J3078" s="4"/>
      <c r="K3078" s="173"/>
    </row>
    <row r="3079" spans="1:11" x14ac:dyDescent="0.2">
      <c r="A3079" s="140"/>
      <c r="B3079" s="325"/>
      <c r="J3079" s="4"/>
      <c r="K3079" s="173"/>
    </row>
    <row r="3080" spans="1:11" x14ac:dyDescent="0.2">
      <c r="A3080" s="140"/>
      <c r="B3080" s="325"/>
      <c r="J3080" s="4"/>
      <c r="K3080" s="173"/>
    </row>
    <row r="3081" spans="1:11" x14ac:dyDescent="0.2">
      <c r="A3081" s="140"/>
      <c r="B3081" s="325"/>
      <c r="J3081" s="4"/>
      <c r="K3081" s="173"/>
    </row>
    <row r="3082" spans="1:11" x14ac:dyDescent="0.2">
      <c r="A3082" s="140"/>
      <c r="B3082" s="325"/>
      <c r="J3082" s="4"/>
      <c r="K3082" s="173"/>
    </row>
    <row r="3083" spans="1:11" x14ac:dyDescent="0.2">
      <c r="A3083" s="140"/>
      <c r="B3083" s="325"/>
      <c r="J3083" s="4"/>
      <c r="K3083" s="173"/>
    </row>
    <row r="3084" spans="1:11" x14ac:dyDescent="0.2">
      <c r="A3084" s="140"/>
      <c r="B3084" s="325"/>
      <c r="J3084" s="4"/>
      <c r="K3084" s="173"/>
    </row>
    <row r="3085" spans="1:11" x14ac:dyDescent="0.2">
      <c r="A3085" s="140"/>
      <c r="B3085" s="325"/>
      <c r="J3085" s="4"/>
      <c r="K3085" s="173"/>
    </row>
    <row r="3086" spans="1:11" x14ac:dyDescent="0.2">
      <c r="A3086" s="140"/>
      <c r="B3086" s="325"/>
      <c r="J3086" s="4"/>
      <c r="K3086" s="173"/>
    </row>
    <row r="3087" spans="1:11" x14ac:dyDescent="0.2">
      <c r="A3087" s="140"/>
      <c r="B3087" s="325"/>
      <c r="J3087" s="4"/>
      <c r="K3087" s="173"/>
    </row>
    <row r="3088" spans="1:11" x14ac:dyDescent="0.2">
      <c r="A3088" s="140"/>
      <c r="B3088" s="325"/>
      <c r="J3088" s="4"/>
      <c r="K3088" s="173"/>
    </row>
    <row r="3089" spans="1:11" x14ac:dyDescent="0.2">
      <c r="A3089" s="140"/>
      <c r="B3089" s="325"/>
      <c r="J3089" s="4"/>
      <c r="K3089" s="173"/>
    </row>
    <row r="3090" spans="1:11" x14ac:dyDescent="0.2">
      <c r="A3090" s="140"/>
      <c r="B3090" s="325"/>
      <c r="J3090" s="4"/>
      <c r="K3090" s="173"/>
    </row>
    <row r="3091" spans="1:11" x14ac:dyDescent="0.2">
      <c r="A3091" s="140"/>
      <c r="B3091" s="325"/>
      <c r="J3091" s="4"/>
      <c r="K3091" s="173"/>
    </row>
    <row r="3092" spans="1:11" x14ac:dyDescent="0.2">
      <c r="A3092" s="140"/>
      <c r="B3092" s="325"/>
      <c r="J3092" s="4"/>
      <c r="K3092" s="173"/>
    </row>
    <row r="3093" spans="1:11" x14ac:dyDescent="0.2">
      <c r="A3093" s="140"/>
      <c r="B3093" s="325"/>
      <c r="J3093" s="4"/>
      <c r="K3093" s="173"/>
    </row>
    <row r="3094" spans="1:11" x14ac:dyDescent="0.2">
      <c r="A3094" s="140"/>
      <c r="B3094" s="325"/>
      <c r="J3094" s="4"/>
      <c r="K3094" s="173"/>
    </row>
    <row r="3095" spans="1:11" x14ac:dyDescent="0.2">
      <c r="A3095" s="140"/>
      <c r="B3095" s="325"/>
      <c r="J3095" s="4"/>
      <c r="K3095" s="173"/>
    </row>
    <row r="3096" spans="1:11" x14ac:dyDescent="0.2">
      <c r="A3096" s="140"/>
      <c r="B3096" s="325"/>
      <c r="J3096" s="4"/>
      <c r="K3096" s="173"/>
    </row>
    <row r="3097" spans="1:11" x14ac:dyDescent="0.2">
      <c r="A3097" s="140"/>
      <c r="B3097" s="325"/>
      <c r="J3097" s="4"/>
      <c r="K3097" s="173"/>
    </row>
    <row r="3098" spans="1:11" x14ac:dyDescent="0.2">
      <c r="A3098" s="140"/>
      <c r="B3098" s="325"/>
      <c r="J3098" s="4"/>
      <c r="K3098" s="173"/>
    </row>
    <row r="3099" spans="1:11" x14ac:dyDescent="0.2">
      <c r="A3099" s="140"/>
      <c r="B3099" s="325"/>
      <c r="J3099" s="4"/>
      <c r="K3099" s="173"/>
    </row>
    <row r="3100" spans="1:11" x14ac:dyDescent="0.2">
      <c r="A3100" s="140"/>
      <c r="B3100" s="325"/>
      <c r="J3100" s="4"/>
      <c r="K3100" s="173"/>
    </row>
    <row r="3101" spans="1:11" x14ac:dyDescent="0.2">
      <c r="A3101" s="140"/>
      <c r="B3101" s="325"/>
      <c r="J3101" s="4"/>
      <c r="K3101" s="173"/>
    </row>
    <row r="3102" spans="1:11" x14ac:dyDescent="0.2">
      <c r="A3102" s="140"/>
      <c r="B3102" s="325"/>
      <c r="J3102" s="4"/>
      <c r="K3102" s="173"/>
    </row>
    <row r="3103" spans="1:11" x14ac:dyDescent="0.2">
      <c r="A3103" s="140"/>
      <c r="B3103" s="325"/>
      <c r="J3103" s="4"/>
      <c r="K3103" s="173"/>
    </row>
    <row r="3104" spans="1:11" x14ac:dyDescent="0.2">
      <c r="A3104" s="140"/>
      <c r="B3104" s="325"/>
      <c r="J3104" s="4"/>
      <c r="K3104" s="173"/>
    </row>
    <row r="3105" spans="1:11" x14ac:dyDescent="0.2">
      <c r="A3105" s="140"/>
      <c r="B3105" s="325"/>
      <c r="J3105" s="4"/>
      <c r="K3105" s="173"/>
    </row>
    <row r="3106" spans="1:11" x14ac:dyDescent="0.2">
      <c r="A3106" s="140"/>
      <c r="B3106" s="325"/>
      <c r="J3106" s="4"/>
      <c r="K3106" s="173"/>
    </row>
    <row r="3107" spans="1:11" x14ac:dyDescent="0.2">
      <c r="A3107" s="140"/>
      <c r="B3107" s="325"/>
      <c r="J3107" s="4"/>
      <c r="K3107" s="173"/>
    </row>
    <row r="3108" spans="1:11" x14ac:dyDescent="0.2">
      <c r="A3108" s="140"/>
      <c r="B3108" s="325"/>
      <c r="J3108" s="4"/>
      <c r="K3108" s="173"/>
    </row>
    <row r="3109" spans="1:11" x14ac:dyDescent="0.2">
      <c r="A3109" s="140"/>
      <c r="B3109" s="325"/>
      <c r="J3109" s="4"/>
      <c r="K3109" s="173"/>
    </row>
    <row r="3110" spans="1:11" x14ac:dyDescent="0.2">
      <c r="A3110" s="140"/>
      <c r="B3110" s="325"/>
      <c r="J3110" s="4"/>
      <c r="K3110" s="173"/>
    </row>
    <row r="3111" spans="1:11" x14ac:dyDescent="0.2">
      <c r="A3111" s="140"/>
      <c r="B3111" s="325"/>
      <c r="J3111" s="4"/>
      <c r="K3111" s="173"/>
    </row>
    <row r="3112" spans="1:11" x14ac:dyDescent="0.2">
      <c r="A3112" s="140"/>
      <c r="B3112" s="325"/>
      <c r="J3112" s="4"/>
      <c r="K3112" s="173"/>
    </row>
    <row r="3113" spans="1:11" x14ac:dyDescent="0.2">
      <c r="A3113" s="140"/>
      <c r="B3113" s="325"/>
      <c r="J3113" s="4"/>
      <c r="K3113" s="173"/>
    </row>
    <row r="3114" spans="1:11" x14ac:dyDescent="0.2">
      <c r="A3114" s="140"/>
      <c r="B3114" s="325"/>
      <c r="J3114" s="4"/>
      <c r="K3114" s="173"/>
    </row>
    <row r="3115" spans="1:11" x14ac:dyDescent="0.2">
      <c r="A3115" s="140"/>
      <c r="B3115" s="325"/>
      <c r="J3115" s="4"/>
      <c r="K3115" s="173"/>
    </row>
    <row r="3116" spans="1:11" x14ac:dyDescent="0.2">
      <c r="A3116" s="140"/>
      <c r="B3116" s="325"/>
      <c r="J3116" s="4"/>
      <c r="K3116" s="173"/>
    </row>
    <row r="3117" spans="1:11" x14ac:dyDescent="0.2">
      <c r="A3117" s="140"/>
      <c r="B3117" s="325"/>
      <c r="J3117" s="4"/>
      <c r="K3117" s="173"/>
    </row>
    <row r="3118" spans="1:11" x14ac:dyDescent="0.2">
      <c r="A3118" s="140"/>
      <c r="B3118" s="325"/>
      <c r="J3118" s="4"/>
      <c r="K3118" s="173"/>
    </row>
    <row r="3119" spans="1:11" x14ac:dyDescent="0.2">
      <c r="A3119" s="140"/>
      <c r="B3119" s="325"/>
      <c r="J3119" s="4"/>
      <c r="K3119" s="173"/>
    </row>
    <row r="3120" spans="1:11" x14ac:dyDescent="0.2">
      <c r="A3120" s="140"/>
      <c r="B3120" s="325"/>
      <c r="J3120" s="4"/>
      <c r="K3120" s="173"/>
    </row>
    <row r="3121" spans="1:11" x14ac:dyDescent="0.2">
      <c r="A3121" s="140"/>
      <c r="B3121" s="325"/>
      <c r="J3121" s="4"/>
      <c r="K3121" s="173"/>
    </row>
    <row r="3122" spans="1:11" x14ac:dyDescent="0.2">
      <c r="A3122" s="140"/>
      <c r="B3122" s="325"/>
      <c r="J3122" s="4"/>
      <c r="K3122" s="173"/>
    </row>
    <row r="3123" spans="1:11" x14ac:dyDescent="0.2">
      <c r="A3123" s="140"/>
      <c r="B3123" s="325"/>
      <c r="J3123" s="4"/>
      <c r="K3123" s="173"/>
    </row>
    <row r="3124" spans="1:11" x14ac:dyDescent="0.2">
      <c r="A3124" s="140"/>
      <c r="B3124" s="325"/>
      <c r="J3124" s="4"/>
      <c r="K3124" s="173"/>
    </row>
    <row r="3125" spans="1:11" x14ac:dyDescent="0.2">
      <c r="A3125" s="140"/>
      <c r="B3125" s="325"/>
      <c r="J3125" s="4"/>
      <c r="K3125" s="173"/>
    </row>
    <row r="3126" spans="1:11" x14ac:dyDescent="0.2">
      <c r="A3126" s="140"/>
      <c r="B3126" s="325"/>
      <c r="J3126" s="4"/>
      <c r="K3126" s="173"/>
    </row>
    <row r="3127" spans="1:11" x14ac:dyDescent="0.2">
      <c r="A3127" s="140"/>
      <c r="B3127" s="325"/>
      <c r="J3127" s="4"/>
      <c r="K3127" s="173"/>
    </row>
    <row r="3128" spans="1:11" x14ac:dyDescent="0.2">
      <c r="A3128" s="140"/>
      <c r="B3128" s="325"/>
      <c r="J3128" s="4"/>
      <c r="K3128" s="173"/>
    </row>
    <row r="3129" spans="1:11" x14ac:dyDescent="0.2">
      <c r="A3129" s="140"/>
      <c r="B3129" s="325"/>
      <c r="J3129" s="4"/>
      <c r="K3129" s="173"/>
    </row>
    <row r="3130" spans="1:11" x14ac:dyDescent="0.2">
      <c r="A3130" s="140"/>
      <c r="B3130" s="325"/>
      <c r="J3130" s="4"/>
      <c r="K3130" s="173"/>
    </row>
    <row r="3131" spans="1:11" x14ac:dyDescent="0.2">
      <c r="A3131" s="140"/>
      <c r="B3131" s="325"/>
      <c r="J3131" s="4"/>
      <c r="K3131" s="173"/>
    </row>
    <row r="3132" spans="1:11" x14ac:dyDescent="0.2">
      <c r="A3132" s="140"/>
      <c r="B3132" s="325"/>
      <c r="J3132" s="4"/>
      <c r="K3132" s="173"/>
    </row>
    <row r="3133" spans="1:11" x14ac:dyDescent="0.2">
      <c r="A3133" s="140"/>
      <c r="B3133" s="325"/>
      <c r="J3133" s="4"/>
      <c r="K3133" s="173"/>
    </row>
    <row r="3134" spans="1:11" x14ac:dyDescent="0.2">
      <c r="A3134" s="140"/>
      <c r="B3134" s="325"/>
      <c r="J3134" s="4"/>
      <c r="K3134" s="173"/>
    </row>
    <row r="3135" spans="1:11" x14ac:dyDescent="0.2">
      <c r="A3135" s="140"/>
      <c r="B3135" s="325"/>
      <c r="J3135" s="4"/>
      <c r="K3135" s="173"/>
    </row>
    <row r="3136" spans="1:11" x14ac:dyDescent="0.2">
      <c r="A3136" s="140"/>
      <c r="B3136" s="325"/>
      <c r="J3136" s="4"/>
      <c r="K3136" s="173"/>
    </row>
    <row r="3137" spans="1:11" x14ac:dyDescent="0.2">
      <c r="A3137" s="140"/>
      <c r="B3137" s="325"/>
      <c r="J3137" s="4"/>
      <c r="K3137" s="173"/>
    </row>
    <row r="3138" spans="1:11" x14ac:dyDescent="0.2">
      <c r="A3138" s="140"/>
      <c r="B3138" s="325"/>
      <c r="J3138" s="4"/>
      <c r="K3138" s="173"/>
    </row>
    <row r="3139" spans="1:11" x14ac:dyDescent="0.2">
      <c r="A3139" s="140"/>
      <c r="B3139" s="325"/>
      <c r="J3139" s="4"/>
      <c r="K3139" s="173"/>
    </row>
    <row r="3140" spans="1:11" x14ac:dyDescent="0.2">
      <c r="A3140" s="140"/>
      <c r="B3140" s="325"/>
      <c r="J3140" s="4"/>
      <c r="K3140" s="173"/>
    </row>
    <row r="3141" spans="1:11" x14ac:dyDescent="0.2">
      <c r="A3141" s="140"/>
      <c r="B3141" s="325"/>
      <c r="J3141" s="4"/>
      <c r="K3141" s="173"/>
    </row>
    <row r="3142" spans="1:11" x14ac:dyDescent="0.2">
      <c r="A3142" s="140"/>
      <c r="B3142" s="325"/>
      <c r="J3142" s="4"/>
      <c r="K3142" s="173"/>
    </row>
    <row r="3143" spans="1:11" x14ac:dyDescent="0.2">
      <c r="A3143" s="140"/>
      <c r="B3143" s="325"/>
      <c r="J3143" s="4"/>
      <c r="K3143" s="173"/>
    </row>
    <row r="3144" spans="1:11" x14ac:dyDescent="0.2">
      <c r="A3144" s="140"/>
      <c r="B3144" s="325"/>
      <c r="J3144" s="4"/>
      <c r="K3144" s="173"/>
    </row>
    <row r="3145" spans="1:11" x14ac:dyDescent="0.2">
      <c r="A3145" s="140"/>
      <c r="B3145" s="325"/>
      <c r="J3145" s="4"/>
      <c r="K3145" s="173"/>
    </row>
    <row r="3146" spans="1:11" x14ac:dyDescent="0.2">
      <c r="A3146" s="140"/>
      <c r="B3146" s="325"/>
      <c r="J3146" s="4"/>
      <c r="K3146" s="173"/>
    </row>
    <row r="3147" spans="1:11" x14ac:dyDescent="0.2">
      <c r="A3147" s="140"/>
      <c r="B3147" s="325"/>
      <c r="J3147" s="4"/>
      <c r="K3147" s="173"/>
    </row>
    <row r="3148" spans="1:11" x14ac:dyDescent="0.2">
      <c r="A3148" s="140"/>
      <c r="B3148" s="325"/>
      <c r="J3148" s="4"/>
      <c r="K3148" s="173"/>
    </row>
    <row r="3149" spans="1:11" x14ac:dyDescent="0.2">
      <c r="A3149" s="140"/>
      <c r="B3149" s="325"/>
      <c r="J3149" s="4"/>
      <c r="K3149" s="173"/>
    </row>
    <row r="3150" spans="1:11" x14ac:dyDescent="0.2">
      <c r="A3150" s="140"/>
      <c r="B3150" s="325"/>
      <c r="J3150" s="4"/>
      <c r="K3150" s="173"/>
    </row>
    <row r="3151" spans="1:11" x14ac:dyDescent="0.2">
      <c r="A3151" s="140"/>
      <c r="B3151" s="325"/>
      <c r="J3151" s="4"/>
      <c r="K3151" s="173"/>
    </row>
    <row r="3152" spans="1:11" x14ac:dyDescent="0.2">
      <c r="A3152" s="140"/>
      <c r="B3152" s="325"/>
      <c r="J3152" s="4"/>
      <c r="K3152" s="173"/>
    </row>
    <row r="3153" spans="1:11" x14ac:dyDescent="0.2">
      <c r="A3153" s="140"/>
      <c r="B3153" s="325"/>
      <c r="J3153" s="4"/>
      <c r="K3153" s="173"/>
    </row>
    <row r="3154" spans="1:11" x14ac:dyDescent="0.2">
      <c r="A3154" s="140"/>
      <c r="B3154" s="325"/>
      <c r="J3154" s="4"/>
      <c r="K3154" s="173"/>
    </row>
    <row r="3155" spans="1:11" x14ac:dyDescent="0.2">
      <c r="A3155" s="140"/>
      <c r="B3155" s="325"/>
      <c r="J3155" s="4"/>
      <c r="K3155" s="173"/>
    </row>
    <row r="3156" spans="1:11" x14ac:dyDescent="0.2">
      <c r="A3156" s="140"/>
      <c r="B3156" s="325"/>
      <c r="J3156" s="4"/>
      <c r="K3156" s="173"/>
    </row>
    <row r="3157" spans="1:11" x14ac:dyDescent="0.2">
      <c r="A3157" s="140"/>
      <c r="B3157" s="325"/>
      <c r="J3157" s="4"/>
      <c r="K3157" s="173"/>
    </row>
    <row r="3158" spans="1:11" x14ac:dyDescent="0.2">
      <c r="A3158" s="140"/>
      <c r="B3158" s="325"/>
      <c r="J3158" s="4"/>
      <c r="K3158" s="173"/>
    </row>
    <row r="3159" spans="1:11" x14ac:dyDescent="0.2">
      <c r="A3159" s="140"/>
      <c r="B3159" s="325"/>
      <c r="J3159" s="4"/>
      <c r="K3159" s="173"/>
    </row>
    <row r="3160" spans="1:11" x14ac:dyDescent="0.2">
      <c r="A3160" s="140"/>
      <c r="B3160" s="325"/>
      <c r="J3160" s="4"/>
      <c r="K3160" s="173"/>
    </row>
    <row r="3161" spans="1:11" x14ac:dyDescent="0.2">
      <c r="A3161" s="140"/>
      <c r="B3161" s="325"/>
      <c r="J3161" s="4"/>
      <c r="K3161" s="173"/>
    </row>
    <row r="3162" spans="1:11" x14ac:dyDescent="0.2">
      <c r="A3162" s="140"/>
      <c r="B3162" s="325"/>
      <c r="J3162" s="4"/>
      <c r="K3162" s="173"/>
    </row>
    <row r="3163" spans="1:11" x14ac:dyDescent="0.2">
      <c r="A3163" s="140"/>
      <c r="B3163" s="325"/>
      <c r="J3163" s="4"/>
      <c r="K3163" s="173"/>
    </row>
    <row r="3164" spans="1:11" x14ac:dyDescent="0.2">
      <c r="A3164" s="140"/>
      <c r="B3164" s="325"/>
      <c r="J3164" s="4"/>
      <c r="K3164" s="173"/>
    </row>
    <row r="3165" spans="1:11" x14ac:dyDescent="0.2">
      <c r="A3165" s="140"/>
      <c r="B3165" s="325"/>
      <c r="J3165" s="4"/>
      <c r="K3165" s="173"/>
    </row>
    <row r="3166" spans="1:11" x14ac:dyDescent="0.2">
      <c r="A3166" s="140"/>
      <c r="B3166" s="325"/>
      <c r="J3166" s="4"/>
      <c r="K3166" s="173"/>
    </row>
    <row r="3167" spans="1:11" x14ac:dyDescent="0.2">
      <c r="A3167" s="140"/>
      <c r="B3167" s="325"/>
      <c r="J3167" s="4"/>
      <c r="K3167" s="173"/>
    </row>
    <row r="3168" spans="1:11" x14ac:dyDescent="0.2">
      <c r="A3168" s="140"/>
      <c r="B3168" s="325"/>
      <c r="J3168" s="4"/>
      <c r="K3168" s="173"/>
    </row>
    <row r="3169" spans="1:11" x14ac:dyDescent="0.2">
      <c r="A3169" s="140"/>
      <c r="B3169" s="325"/>
      <c r="J3169" s="4"/>
      <c r="K3169" s="173"/>
    </row>
    <row r="3170" spans="1:11" x14ac:dyDescent="0.2">
      <c r="A3170" s="140"/>
      <c r="B3170" s="325"/>
      <c r="J3170" s="4"/>
      <c r="K3170" s="173"/>
    </row>
    <row r="3171" spans="1:11" x14ac:dyDescent="0.2">
      <c r="A3171" s="140"/>
      <c r="B3171" s="325"/>
      <c r="J3171" s="4"/>
      <c r="K3171" s="173"/>
    </row>
    <row r="3172" spans="1:11" x14ac:dyDescent="0.2">
      <c r="A3172" s="140"/>
      <c r="B3172" s="325"/>
      <c r="J3172" s="4"/>
      <c r="K3172" s="173"/>
    </row>
    <row r="3173" spans="1:11" x14ac:dyDescent="0.2">
      <c r="A3173" s="140"/>
      <c r="B3173" s="325"/>
      <c r="J3173" s="4"/>
      <c r="K3173" s="173"/>
    </row>
    <row r="3174" spans="1:11" x14ac:dyDescent="0.2">
      <c r="A3174" s="140"/>
      <c r="B3174" s="325"/>
      <c r="J3174" s="4"/>
      <c r="K3174" s="173"/>
    </row>
    <row r="3175" spans="1:11" x14ac:dyDescent="0.2">
      <c r="A3175" s="140"/>
      <c r="B3175" s="325"/>
      <c r="J3175" s="4"/>
      <c r="K3175" s="173"/>
    </row>
    <row r="3176" spans="1:11" x14ac:dyDescent="0.2">
      <c r="A3176" s="140"/>
      <c r="B3176" s="325"/>
      <c r="J3176" s="4"/>
      <c r="K3176" s="173"/>
    </row>
    <row r="3177" spans="1:11" x14ac:dyDescent="0.2">
      <c r="A3177" s="140"/>
      <c r="B3177" s="325"/>
      <c r="J3177" s="4"/>
      <c r="K3177" s="173"/>
    </row>
    <row r="3178" spans="1:11" x14ac:dyDescent="0.2">
      <c r="A3178" s="140"/>
      <c r="B3178" s="325"/>
      <c r="J3178" s="4"/>
      <c r="K3178" s="173"/>
    </row>
    <row r="3179" spans="1:11" x14ac:dyDescent="0.2">
      <c r="A3179" s="140"/>
      <c r="B3179" s="325"/>
      <c r="J3179" s="4"/>
      <c r="K3179" s="173"/>
    </row>
    <row r="3180" spans="1:11" x14ac:dyDescent="0.2">
      <c r="A3180" s="140"/>
      <c r="B3180" s="325"/>
      <c r="J3180" s="4"/>
      <c r="K3180" s="173"/>
    </row>
    <row r="3181" spans="1:11" x14ac:dyDescent="0.2">
      <c r="A3181" s="140"/>
      <c r="B3181" s="325"/>
      <c r="J3181" s="4"/>
      <c r="K3181" s="173"/>
    </row>
    <row r="3182" spans="1:11" x14ac:dyDescent="0.2">
      <c r="A3182" s="140"/>
      <c r="B3182" s="325"/>
      <c r="J3182" s="4"/>
      <c r="K3182" s="173"/>
    </row>
    <row r="3183" spans="1:11" x14ac:dyDescent="0.2">
      <c r="A3183" s="140"/>
      <c r="B3183" s="325"/>
      <c r="J3183" s="4"/>
      <c r="K3183" s="173"/>
    </row>
    <row r="3184" spans="1:11" x14ac:dyDescent="0.2">
      <c r="A3184" s="140"/>
      <c r="B3184" s="325"/>
      <c r="J3184" s="4"/>
      <c r="K3184" s="173"/>
    </row>
    <row r="3185" spans="1:11" x14ac:dyDescent="0.2">
      <c r="A3185" s="140"/>
      <c r="B3185" s="325"/>
      <c r="J3185" s="4"/>
      <c r="K3185" s="173"/>
    </row>
    <row r="3186" spans="1:11" x14ac:dyDescent="0.2">
      <c r="A3186" s="140"/>
      <c r="B3186" s="325"/>
      <c r="J3186" s="4"/>
      <c r="K3186" s="173"/>
    </row>
    <row r="3187" spans="1:11" x14ac:dyDescent="0.2">
      <c r="A3187" s="140"/>
      <c r="B3187" s="325"/>
      <c r="J3187" s="4"/>
      <c r="K3187" s="173"/>
    </row>
    <row r="3188" spans="1:11" x14ac:dyDescent="0.2">
      <c r="A3188" s="140"/>
      <c r="B3188" s="325"/>
      <c r="J3188" s="4"/>
      <c r="K3188" s="173"/>
    </row>
    <row r="3189" spans="1:11" x14ac:dyDescent="0.2">
      <c r="A3189" s="140"/>
      <c r="B3189" s="325"/>
      <c r="J3189" s="4"/>
      <c r="K3189" s="173"/>
    </row>
    <row r="3190" spans="1:11" x14ac:dyDescent="0.2">
      <c r="A3190" s="140"/>
      <c r="B3190" s="325"/>
      <c r="J3190" s="4"/>
      <c r="K3190" s="173"/>
    </row>
    <row r="3191" spans="1:11" x14ac:dyDescent="0.2">
      <c r="A3191" s="140"/>
      <c r="B3191" s="325"/>
      <c r="J3191" s="4"/>
      <c r="K3191" s="173"/>
    </row>
    <row r="3192" spans="1:11" x14ac:dyDescent="0.2">
      <c r="A3192" s="140"/>
      <c r="B3192" s="325"/>
      <c r="J3192" s="4"/>
      <c r="K3192" s="173"/>
    </row>
    <row r="3193" spans="1:11" x14ac:dyDescent="0.2">
      <c r="A3193" s="140"/>
      <c r="B3193" s="325"/>
      <c r="J3193" s="4"/>
      <c r="K3193" s="173"/>
    </row>
    <row r="3194" spans="1:11" x14ac:dyDescent="0.2">
      <c r="A3194" s="140"/>
      <c r="B3194" s="325"/>
      <c r="J3194" s="4"/>
      <c r="K3194" s="173"/>
    </row>
    <row r="3195" spans="1:11" x14ac:dyDescent="0.2">
      <c r="A3195" s="140"/>
      <c r="B3195" s="325"/>
      <c r="J3195" s="4"/>
      <c r="K3195" s="173"/>
    </row>
    <row r="3196" spans="1:11" x14ac:dyDescent="0.2">
      <c r="A3196" s="140"/>
      <c r="B3196" s="325"/>
      <c r="J3196" s="4"/>
      <c r="K3196" s="173"/>
    </row>
    <row r="3197" spans="1:11" x14ac:dyDescent="0.2">
      <c r="A3197" s="140"/>
      <c r="B3197" s="325"/>
      <c r="J3197" s="4"/>
      <c r="K3197" s="173"/>
    </row>
    <row r="3198" spans="1:11" x14ac:dyDescent="0.2">
      <c r="A3198" s="140"/>
      <c r="B3198" s="325"/>
      <c r="J3198" s="4"/>
      <c r="K3198" s="173"/>
    </row>
    <row r="3199" spans="1:11" x14ac:dyDescent="0.2">
      <c r="A3199" s="140"/>
      <c r="B3199" s="325"/>
      <c r="J3199" s="4"/>
      <c r="K3199" s="173"/>
    </row>
    <row r="3200" spans="1:11" x14ac:dyDescent="0.2">
      <c r="A3200" s="140"/>
      <c r="B3200" s="325"/>
      <c r="J3200" s="4"/>
      <c r="K3200" s="173"/>
    </row>
    <row r="3201" spans="1:11" x14ac:dyDescent="0.2">
      <c r="A3201" s="140"/>
      <c r="B3201" s="325"/>
      <c r="J3201" s="4"/>
      <c r="K3201" s="173"/>
    </row>
    <row r="3202" spans="1:11" x14ac:dyDescent="0.2">
      <c r="A3202" s="140"/>
      <c r="B3202" s="325"/>
      <c r="J3202" s="4"/>
      <c r="K3202" s="173"/>
    </row>
    <row r="3203" spans="1:11" x14ac:dyDescent="0.2">
      <c r="A3203" s="140"/>
      <c r="B3203" s="325"/>
      <c r="J3203" s="4"/>
      <c r="K3203" s="173"/>
    </row>
    <row r="3204" spans="1:11" x14ac:dyDescent="0.2">
      <c r="A3204" s="140"/>
      <c r="B3204" s="325"/>
      <c r="J3204" s="4"/>
      <c r="K3204" s="173"/>
    </row>
    <row r="3205" spans="1:11" x14ac:dyDescent="0.2">
      <c r="A3205" s="140"/>
      <c r="B3205" s="325"/>
      <c r="J3205" s="4"/>
      <c r="K3205" s="173"/>
    </row>
    <row r="3206" spans="1:11" x14ac:dyDescent="0.2">
      <c r="A3206" s="140"/>
      <c r="B3206" s="325"/>
      <c r="J3206" s="4"/>
      <c r="K3206" s="173"/>
    </row>
    <row r="3207" spans="1:11" x14ac:dyDescent="0.2">
      <c r="A3207" s="140"/>
      <c r="B3207" s="325"/>
      <c r="J3207" s="4"/>
      <c r="K3207" s="173"/>
    </row>
    <row r="3208" spans="1:11" x14ac:dyDescent="0.2">
      <c r="A3208" s="140"/>
      <c r="B3208" s="325"/>
      <c r="J3208" s="4"/>
      <c r="K3208" s="173"/>
    </row>
    <row r="3209" spans="1:11" x14ac:dyDescent="0.2">
      <c r="A3209" s="140"/>
      <c r="B3209" s="325"/>
      <c r="J3209" s="4"/>
      <c r="K3209" s="173"/>
    </row>
    <row r="3210" spans="1:11" x14ac:dyDescent="0.2">
      <c r="A3210" s="140"/>
      <c r="B3210" s="325"/>
      <c r="J3210" s="4"/>
      <c r="K3210" s="173"/>
    </row>
    <row r="3211" spans="1:11" x14ac:dyDescent="0.2">
      <c r="A3211" s="140"/>
      <c r="B3211" s="325"/>
      <c r="J3211" s="4"/>
      <c r="K3211" s="173"/>
    </row>
    <row r="3212" spans="1:11" x14ac:dyDescent="0.2">
      <c r="A3212" s="140"/>
      <c r="B3212" s="325"/>
      <c r="J3212" s="4"/>
      <c r="K3212" s="173"/>
    </row>
    <row r="3213" spans="1:11" x14ac:dyDescent="0.2">
      <c r="A3213" s="140"/>
      <c r="B3213" s="325"/>
      <c r="J3213" s="4"/>
      <c r="K3213" s="173"/>
    </row>
    <row r="3214" spans="1:11" x14ac:dyDescent="0.2">
      <c r="A3214" s="140"/>
      <c r="B3214" s="325"/>
      <c r="J3214" s="4"/>
      <c r="K3214" s="173"/>
    </row>
    <row r="3215" spans="1:11" x14ac:dyDescent="0.2">
      <c r="A3215" s="140"/>
      <c r="B3215" s="325"/>
      <c r="J3215" s="4"/>
      <c r="K3215" s="173"/>
    </row>
    <row r="3216" spans="1:11" x14ac:dyDescent="0.2">
      <c r="A3216" s="140"/>
      <c r="B3216" s="325"/>
      <c r="J3216" s="4"/>
      <c r="K3216" s="173"/>
    </row>
    <row r="3217" spans="1:11" x14ac:dyDescent="0.2">
      <c r="A3217" s="140"/>
      <c r="B3217" s="325"/>
      <c r="J3217" s="4"/>
      <c r="K3217" s="173"/>
    </row>
    <row r="3218" spans="1:11" x14ac:dyDescent="0.2">
      <c r="A3218" s="140"/>
      <c r="B3218" s="325"/>
      <c r="J3218" s="4"/>
      <c r="K3218" s="173"/>
    </row>
    <row r="3219" spans="1:11" x14ac:dyDescent="0.2">
      <c r="A3219" s="140"/>
      <c r="B3219" s="325"/>
      <c r="J3219" s="4"/>
      <c r="K3219" s="173"/>
    </row>
    <row r="3220" spans="1:11" x14ac:dyDescent="0.2">
      <c r="A3220" s="140"/>
      <c r="B3220" s="325"/>
      <c r="J3220" s="4"/>
      <c r="K3220" s="173"/>
    </row>
    <row r="3221" spans="1:11" x14ac:dyDescent="0.2">
      <c r="A3221" s="140"/>
      <c r="B3221" s="325"/>
      <c r="J3221" s="4"/>
      <c r="K3221" s="173"/>
    </row>
    <row r="3222" spans="1:11" x14ac:dyDescent="0.2">
      <c r="A3222" s="140"/>
      <c r="B3222" s="325"/>
      <c r="J3222" s="4"/>
      <c r="K3222" s="173"/>
    </row>
    <row r="3223" spans="1:11" x14ac:dyDescent="0.2">
      <c r="A3223" s="140"/>
      <c r="B3223" s="325"/>
      <c r="J3223" s="4"/>
      <c r="K3223" s="173"/>
    </row>
    <row r="3224" spans="1:11" x14ac:dyDescent="0.2">
      <c r="A3224" s="140"/>
      <c r="B3224" s="325"/>
      <c r="J3224" s="4"/>
      <c r="K3224" s="173"/>
    </row>
    <row r="3225" spans="1:11" x14ac:dyDescent="0.2">
      <c r="A3225" s="140"/>
      <c r="B3225" s="325"/>
      <c r="J3225" s="4"/>
      <c r="K3225" s="173"/>
    </row>
    <row r="3226" spans="1:11" x14ac:dyDescent="0.2">
      <c r="A3226" s="140"/>
      <c r="B3226" s="325"/>
      <c r="J3226" s="4"/>
      <c r="K3226" s="173"/>
    </row>
    <row r="3227" spans="1:11" x14ac:dyDescent="0.2">
      <c r="A3227" s="140"/>
      <c r="B3227" s="325"/>
      <c r="J3227" s="4"/>
      <c r="K3227" s="173"/>
    </row>
    <row r="3228" spans="1:11" x14ac:dyDescent="0.2">
      <c r="A3228" s="140"/>
      <c r="B3228" s="325"/>
      <c r="J3228" s="4"/>
      <c r="K3228" s="173"/>
    </row>
    <row r="3229" spans="1:11" x14ac:dyDescent="0.2">
      <c r="A3229" s="140"/>
      <c r="B3229" s="325"/>
      <c r="J3229" s="4"/>
      <c r="K3229" s="173"/>
    </row>
    <row r="3230" spans="1:11" x14ac:dyDescent="0.2">
      <c r="A3230" s="140"/>
      <c r="B3230" s="325"/>
      <c r="J3230" s="4"/>
      <c r="K3230" s="173"/>
    </row>
    <row r="3231" spans="1:11" x14ac:dyDescent="0.2">
      <c r="A3231" s="140"/>
      <c r="B3231" s="325"/>
      <c r="J3231" s="4"/>
      <c r="K3231" s="173"/>
    </row>
    <row r="3232" spans="1:11" x14ac:dyDescent="0.2">
      <c r="A3232" s="140"/>
      <c r="B3232" s="325"/>
      <c r="J3232" s="4"/>
      <c r="K3232" s="173"/>
    </row>
    <row r="3233" spans="1:11" x14ac:dyDescent="0.2">
      <c r="A3233" s="140"/>
      <c r="B3233" s="325"/>
      <c r="J3233" s="4"/>
      <c r="K3233" s="173"/>
    </row>
    <row r="3234" spans="1:11" x14ac:dyDescent="0.2">
      <c r="A3234" s="140"/>
      <c r="B3234" s="325"/>
      <c r="J3234" s="4"/>
      <c r="K3234" s="173"/>
    </row>
    <row r="3235" spans="1:11" x14ac:dyDescent="0.2">
      <c r="A3235" s="140"/>
      <c r="B3235" s="325"/>
      <c r="J3235" s="4"/>
      <c r="K3235" s="173"/>
    </row>
    <row r="3236" spans="1:11" x14ac:dyDescent="0.2">
      <c r="A3236" s="140"/>
      <c r="B3236" s="325"/>
      <c r="J3236" s="4"/>
      <c r="K3236" s="173"/>
    </row>
    <row r="3237" spans="1:11" x14ac:dyDescent="0.2">
      <c r="A3237" s="140"/>
      <c r="B3237" s="325"/>
      <c r="J3237" s="4"/>
      <c r="K3237" s="173"/>
    </row>
    <row r="3238" spans="1:11" x14ac:dyDescent="0.2">
      <c r="A3238" s="140"/>
      <c r="B3238" s="325"/>
      <c r="J3238" s="4"/>
      <c r="K3238" s="173"/>
    </row>
    <row r="3239" spans="1:11" x14ac:dyDescent="0.2">
      <c r="A3239" s="140"/>
      <c r="B3239" s="325"/>
      <c r="J3239" s="4"/>
      <c r="K3239" s="173"/>
    </row>
    <row r="3240" spans="1:11" x14ac:dyDescent="0.2">
      <c r="A3240" s="140"/>
      <c r="B3240" s="325"/>
      <c r="J3240" s="4"/>
      <c r="K3240" s="173"/>
    </row>
    <row r="3241" spans="1:11" x14ac:dyDescent="0.2">
      <c r="A3241" s="140"/>
      <c r="B3241" s="325"/>
      <c r="J3241" s="4"/>
      <c r="K3241" s="173"/>
    </row>
    <row r="3242" spans="1:11" x14ac:dyDescent="0.2">
      <c r="A3242" s="140"/>
      <c r="B3242" s="325"/>
      <c r="J3242" s="4"/>
      <c r="K3242" s="173"/>
    </row>
    <row r="3243" spans="1:11" x14ac:dyDescent="0.2">
      <c r="A3243" s="140"/>
      <c r="B3243" s="325"/>
      <c r="J3243" s="4"/>
      <c r="K3243" s="173"/>
    </row>
    <row r="3244" spans="1:11" x14ac:dyDescent="0.2">
      <c r="A3244" s="140"/>
      <c r="B3244" s="325"/>
      <c r="J3244" s="4"/>
      <c r="K3244" s="173"/>
    </row>
    <row r="3245" spans="1:11" x14ac:dyDescent="0.2">
      <c r="A3245" s="140"/>
      <c r="B3245" s="325"/>
      <c r="J3245" s="4"/>
      <c r="K3245" s="173"/>
    </row>
    <row r="3246" spans="1:11" x14ac:dyDescent="0.2">
      <c r="A3246" s="140"/>
      <c r="B3246" s="325"/>
      <c r="J3246" s="4"/>
      <c r="K3246" s="173"/>
    </row>
    <row r="3247" spans="1:11" x14ac:dyDescent="0.2">
      <c r="A3247" s="140"/>
      <c r="B3247" s="325"/>
      <c r="J3247" s="4"/>
      <c r="K3247" s="173"/>
    </row>
    <row r="3248" spans="1:11" x14ac:dyDescent="0.2">
      <c r="A3248" s="140"/>
      <c r="B3248" s="325"/>
      <c r="J3248" s="4"/>
      <c r="K3248" s="173"/>
    </row>
    <row r="3249" spans="1:11" x14ac:dyDescent="0.2">
      <c r="A3249" s="140"/>
      <c r="B3249" s="325"/>
      <c r="J3249" s="4"/>
      <c r="K3249" s="173"/>
    </row>
    <row r="3250" spans="1:11" x14ac:dyDescent="0.2">
      <c r="A3250" s="140"/>
      <c r="B3250" s="325"/>
      <c r="J3250" s="4"/>
      <c r="K3250" s="173"/>
    </row>
    <row r="3251" spans="1:11" x14ac:dyDescent="0.2">
      <c r="A3251" s="140"/>
      <c r="B3251" s="325"/>
      <c r="J3251" s="4"/>
      <c r="K3251" s="173"/>
    </row>
    <row r="3252" spans="1:11" x14ac:dyDescent="0.2">
      <c r="A3252" s="140"/>
      <c r="B3252" s="325"/>
      <c r="J3252" s="4"/>
      <c r="K3252" s="173"/>
    </row>
    <row r="3253" spans="1:11" x14ac:dyDescent="0.2">
      <c r="A3253" s="140"/>
      <c r="B3253" s="325"/>
      <c r="J3253" s="4"/>
      <c r="K3253" s="173"/>
    </row>
    <row r="3254" spans="1:11" x14ac:dyDescent="0.2">
      <c r="A3254" s="140"/>
      <c r="B3254" s="325"/>
      <c r="J3254" s="4"/>
      <c r="K3254" s="173"/>
    </row>
    <row r="3255" spans="1:11" x14ac:dyDescent="0.2">
      <c r="A3255" s="140"/>
      <c r="B3255" s="325"/>
      <c r="J3255" s="4"/>
      <c r="K3255" s="173"/>
    </row>
    <row r="3256" spans="1:11" x14ac:dyDescent="0.2">
      <c r="A3256" s="140"/>
      <c r="B3256" s="325"/>
      <c r="J3256" s="4"/>
      <c r="K3256" s="173"/>
    </row>
    <row r="3257" spans="1:11" x14ac:dyDescent="0.2">
      <c r="A3257" s="140"/>
      <c r="B3257" s="325"/>
      <c r="J3257" s="4"/>
      <c r="K3257" s="173"/>
    </row>
    <row r="3258" spans="1:11" x14ac:dyDescent="0.2">
      <c r="A3258" s="140"/>
      <c r="B3258" s="325"/>
      <c r="J3258" s="4"/>
      <c r="K3258" s="173"/>
    </row>
    <row r="3259" spans="1:11" x14ac:dyDescent="0.2">
      <c r="A3259" s="140"/>
      <c r="B3259" s="325"/>
      <c r="J3259" s="4"/>
      <c r="K3259" s="173"/>
    </row>
    <row r="3260" spans="1:11" x14ac:dyDescent="0.2">
      <c r="A3260" s="140"/>
      <c r="B3260" s="325"/>
      <c r="J3260" s="4"/>
      <c r="K3260" s="173"/>
    </row>
    <row r="3261" spans="1:11" x14ac:dyDescent="0.2">
      <c r="A3261" s="140"/>
      <c r="B3261" s="325"/>
      <c r="J3261" s="4"/>
      <c r="K3261" s="173"/>
    </row>
    <row r="3262" spans="1:11" x14ac:dyDescent="0.2">
      <c r="A3262" s="140"/>
      <c r="B3262" s="325"/>
      <c r="J3262" s="4"/>
      <c r="K3262" s="173"/>
    </row>
    <row r="3263" spans="1:11" x14ac:dyDescent="0.2">
      <c r="A3263" s="140"/>
      <c r="B3263" s="325"/>
      <c r="J3263" s="4"/>
      <c r="K3263" s="173"/>
    </row>
    <row r="3264" spans="1:11" x14ac:dyDescent="0.2">
      <c r="A3264" s="140"/>
      <c r="B3264" s="325"/>
      <c r="J3264" s="4"/>
      <c r="K3264" s="173"/>
    </row>
    <row r="3265" spans="1:11" x14ac:dyDescent="0.2">
      <c r="A3265" s="140"/>
      <c r="B3265" s="325"/>
      <c r="J3265" s="4"/>
      <c r="K3265" s="173"/>
    </row>
    <row r="3266" spans="1:11" x14ac:dyDescent="0.2">
      <c r="A3266" s="140"/>
      <c r="B3266" s="325"/>
      <c r="J3266" s="4"/>
      <c r="K3266" s="173"/>
    </row>
    <row r="3267" spans="1:11" x14ac:dyDescent="0.2">
      <c r="A3267" s="140"/>
      <c r="B3267" s="325"/>
      <c r="J3267" s="4"/>
      <c r="K3267" s="173"/>
    </row>
    <row r="3268" spans="1:11" x14ac:dyDescent="0.2">
      <c r="A3268" s="140"/>
      <c r="B3268" s="325"/>
      <c r="J3268" s="4"/>
      <c r="K3268" s="173"/>
    </row>
    <row r="3269" spans="1:11" x14ac:dyDescent="0.2">
      <c r="A3269" s="140"/>
      <c r="B3269" s="325"/>
      <c r="J3269" s="4"/>
      <c r="K3269" s="173"/>
    </row>
    <row r="3270" spans="1:11" x14ac:dyDescent="0.2">
      <c r="A3270" s="140"/>
      <c r="B3270" s="325"/>
      <c r="J3270" s="4"/>
      <c r="K3270" s="173"/>
    </row>
    <row r="3271" spans="1:11" x14ac:dyDescent="0.2">
      <c r="A3271" s="140"/>
      <c r="B3271" s="325"/>
      <c r="J3271" s="4"/>
      <c r="K3271" s="173"/>
    </row>
    <row r="3272" spans="1:11" x14ac:dyDescent="0.2">
      <c r="A3272" s="140"/>
      <c r="B3272" s="325"/>
      <c r="J3272" s="4"/>
      <c r="K3272" s="173"/>
    </row>
    <row r="3273" spans="1:11" x14ac:dyDescent="0.2">
      <c r="A3273" s="140"/>
      <c r="B3273" s="325"/>
      <c r="J3273" s="4"/>
      <c r="K3273" s="173"/>
    </row>
    <row r="3274" spans="1:11" x14ac:dyDescent="0.2">
      <c r="A3274" s="140"/>
      <c r="B3274" s="325"/>
      <c r="J3274" s="4"/>
      <c r="K3274" s="173"/>
    </row>
    <row r="3275" spans="1:11" x14ac:dyDescent="0.2">
      <c r="A3275" s="140"/>
      <c r="B3275" s="325"/>
      <c r="J3275" s="4"/>
      <c r="K3275" s="173"/>
    </row>
    <row r="3276" spans="1:11" x14ac:dyDescent="0.2">
      <c r="A3276" s="140"/>
      <c r="B3276" s="325"/>
      <c r="J3276" s="4"/>
      <c r="K3276" s="173"/>
    </row>
    <row r="3277" spans="1:11" x14ac:dyDescent="0.2">
      <c r="A3277" s="140"/>
      <c r="B3277" s="325"/>
      <c r="J3277" s="4"/>
      <c r="K3277" s="173"/>
    </row>
    <row r="3278" spans="1:11" x14ac:dyDescent="0.2">
      <c r="A3278" s="140"/>
      <c r="B3278" s="325"/>
      <c r="J3278" s="4"/>
      <c r="K3278" s="173"/>
    </row>
    <row r="3279" spans="1:11" x14ac:dyDescent="0.2">
      <c r="A3279" s="140"/>
      <c r="B3279" s="325"/>
      <c r="J3279" s="4"/>
      <c r="K3279" s="173"/>
    </row>
    <row r="3280" spans="1:11" x14ac:dyDescent="0.2">
      <c r="A3280" s="140"/>
      <c r="B3280" s="325"/>
      <c r="J3280" s="4"/>
      <c r="K3280" s="173"/>
    </row>
    <row r="3281" spans="1:11" x14ac:dyDescent="0.2">
      <c r="A3281" s="140"/>
      <c r="B3281" s="325"/>
      <c r="J3281" s="4"/>
      <c r="K3281" s="173"/>
    </row>
    <row r="3282" spans="1:11" x14ac:dyDescent="0.2">
      <c r="A3282" s="140"/>
      <c r="B3282" s="325"/>
      <c r="J3282" s="4"/>
      <c r="K3282" s="173"/>
    </row>
    <row r="3283" spans="1:11" x14ac:dyDescent="0.2">
      <c r="A3283" s="140"/>
      <c r="B3283" s="325"/>
      <c r="J3283" s="4"/>
      <c r="K3283" s="173"/>
    </row>
    <row r="3284" spans="1:11" x14ac:dyDescent="0.2">
      <c r="A3284" s="140"/>
      <c r="B3284" s="325"/>
      <c r="J3284" s="4"/>
      <c r="K3284" s="173"/>
    </row>
    <row r="3285" spans="1:11" x14ac:dyDescent="0.2">
      <c r="A3285" s="140"/>
      <c r="B3285" s="325"/>
      <c r="J3285" s="4"/>
      <c r="K3285" s="173"/>
    </row>
    <row r="3286" spans="1:11" x14ac:dyDescent="0.2">
      <c r="A3286" s="140"/>
      <c r="B3286" s="325"/>
      <c r="J3286" s="4"/>
      <c r="K3286" s="173"/>
    </row>
    <row r="3287" spans="1:11" x14ac:dyDescent="0.2">
      <c r="A3287" s="140"/>
      <c r="B3287" s="325"/>
      <c r="J3287" s="4"/>
      <c r="K3287" s="173"/>
    </row>
    <row r="3288" spans="1:11" x14ac:dyDescent="0.2">
      <c r="A3288" s="140"/>
      <c r="B3288" s="325"/>
      <c r="J3288" s="4"/>
      <c r="K3288" s="173"/>
    </row>
    <row r="3289" spans="1:11" x14ac:dyDescent="0.2">
      <c r="A3289" s="140"/>
      <c r="B3289" s="325"/>
      <c r="J3289" s="4"/>
      <c r="K3289" s="173"/>
    </row>
    <row r="3290" spans="1:11" x14ac:dyDescent="0.2">
      <c r="A3290" s="140"/>
      <c r="B3290" s="325"/>
      <c r="J3290" s="4"/>
      <c r="K3290" s="173"/>
    </row>
    <row r="3291" spans="1:11" x14ac:dyDescent="0.2">
      <c r="A3291" s="140"/>
      <c r="B3291" s="325"/>
      <c r="J3291" s="4"/>
      <c r="K3291" s="173"/>
    </row>
    <row r="3292" spans="1:11" x14ac:dyDescent="0.2">
      <c r="A3292" s="140"/>
      <c r="B3292" s="325"/>
      <c r="J3292" s="4"/>
      <c r="K3292" s="173"/>
    </row>
    <row r="3293" spans="1:11" x14ac:dyDescent="0.2">
      <c r="A3293" s="140"/>
      <c r="B3293" s="325"/>
      <c r="J3293" s="4"/>
      <c r="K3293" s="173"/>
    </row>
    <row r="3294" spans="1:11" x14ac:dyDescent="0.2">
      <c r="A3294" s="140"/>
      <c r="B3294" s="325"/>
      <c r="J3294" s="4"/>
      <c r="K3294" s="173"/>
    </row>
    <row r="3295" spans="1:11" x14ac:dyDescent="0.2">
      <c r="A3295" s="140"/>
      <c r="B3295" s="325"/>
      <c r="J3295" s="4"/>
      <c r="K3295" s="173"/>
    </row>
    <row r="3296" spans="1:11" x14ac:dyDescent="0.2">
      <c r="A3296" s="140"/>
      <c r="B3296" s="325"/>
      <c r="J3296" s="4"/>
      <c r="K3296" s="173"/>
    </row>
    <row r="3297" spans="1:11" x14ac:dyDescent="0.2">
      <c r="A3297" s="140"/>
      <c r="B3297" s="325"/>
      <c r="J3297" s="4"/>
      <c r="K3297" s="173"/>
    </row>
    <row r="3298" spans="1:11" x14ac:dyDescent="0.2">
      <c r="A3298" s="140"/>
      <c r="B3298" s="325"/>
      <c r="J3298" s="4"/>
      <c r="K3298" s="173"/>
    </row>
    <row r="3299" spans="1:11" x14ac:dyDescent="0.2">
      <c r="A3299" s="140"/>
      <c r="B3299" s="325"/>
      <c r="J3299" s="4"/>
      <c r="K3299" s="173"/>
    </row>
    <row r="3300" spans="1:11" x14ac:dyDescent="0.2">
      <c r="A3300" s="140"/>
      <c r="B3300" s="325"/>
      <c r="J3300" s="4"/>
      <c r="K3300" s="173"/>
    </row>
    <row r="3301" spans="1:11" x14ac:dyDescent="0.2">
      <c r="A3301" s="140"/>
      <c r="B3301" s="325"/>
      <c r="J3301" s="4"/>
      <c r="K3301" s="173"/>
    </row>
    <row r="3302" spans="1:11" x14ac:dyDescent="0.2">
      <c r="A3302" s="140"/>
      <c r="B3302" s="325"/>
      <c r="J3302" s="4"/>
      <c r="K3302" s="173"/>
    </row>
    <row r="3303" spans="1:11" x14ac:dyDescent="0.2">
      <c r="A3303" s="140"/>
      <c r="B3303" s="325"/>
      <c r="J3303" s="4"/>
      <c r="K3303" s="173"/>
    </row>
    <row r="3304" spans="1:11" x14ac:dyDescent="0.2">
      <c r="A3304" s="140"/>
      <c r="B3304" s="325"/>
      <c r="J3304" s="4"/>
      <c r="K3304" s="173"/>
    </row>
    <row r="3305" spans="1:11" x14ac:dyDescent="0.2">
      <c r="A3305" s="140"/>
      <c r="B3305" s="325"/>
      <c r="J3305" s="4"/>
      <c r="K3305" s="173"/>
    </row>
    <row r="3306" spans="1:11" x14ac:dyDescent="0.2">
      <c r="A3306" s="140"/>
      <c r="B3306" s="325"/>
      <c r="J3306" s="4"/>
      <c r="K3306" s="173"/>
    </row>
    <row r="3307" spans="1:11" x14ac:dyDescent="0.2">
      <c r="A3307" s="140"/>
      <c r="B3307" s="325"/>
      <c r="J3307" s="4"/>
      <c r="K3307" s="173"/>
    </row>
    <row r="3308" spans="1:11" x14ac:dyDescent="0.2">
      <c r="A3308" s="140"/>
      <c r="B3308" s="325"/>
      <c r="J3308" s="4"/>
      <c r="K3308" s="173"/>
    </row>
    <row r="3309" spans="1:11" x14ac:dyDescent="0.2">
      <c r="A3309" s="140"/>
      <c r="B3309" s="325"/>
      <c r="J3309" s="4"/>
      <c r="K3309" s="173"/>
    </row>
    <row r="3310" spans="1:11" x14ac:dyDescent="0.2">
      <c r="A3310" s="140"/>
      <c r="B3310" s="325"/>
      <c r="J3310" s="4"/>
      <c r="K3310" s="173"/>
    </row>
    <row r="3311" spans="1:11" x14ac:dyDescent="0.2">
      <c r="A3311" s="140"/>
      <c r="B3311" s="325"/>
      <c r="J3311" s="4"/>
      <c r="K3311" s="173"/>
    </row>
    <row r="3312" spans="1:11" x14ac:dyDescent="0.2">
      <c r="A3312" s="140"/>
      <c r="B3312" s="325"/>
      <c r="J3312" s="4"/>
      <c r="K3312" s="173"/>
    </row>
    <row r="3313" spans="1:11" x14ac:dyDescent="0.2">
      <c r="A3313" s="140"/>
      <c r="B3313" s="325"/>
      <c r="J3313" s="4"/>
      <c r="K3313" s="173"/>
    </row>
    <row r="3314" spans="1:11" x14ac:dyDescent="0.2">
      <c r="A3314" s="140"/>
      <c r="B3314" s="325"/>
      <c r="J3314" s="4"/>
      <c r="K3314" s="173"/>
    </row>
    <row r="3315" spans="1:11" x14ac:dyDescent="0.2">
      <c r="A3315" s="140"/>
      <c r="B3315" s="325"/>
      <c r="J3315" s="4"/>
      <c r="K3315" s="173"/>
    </row>
    <row r="3316" spans="1:11" x14ac:dyDescent="0.2">
      <c r="A3316" s="140"/>
      <c r="B3316" s="325"/>
      <c r="J3316" s="4"/>
      <c r="K3316" s="173"/>
    </row>
    <row r="3317" spans="1:11" x14ac:dyDescent="0.2">
      <c r="A3317" s="140"/>
      <c r="B3317" s="325"/>
      <c r="J3317" s="4"/>
      <c r="K3317" s="173"/>
    </row>
    <row r="3318" spans="1:11" x14ac:dyDescent="0.2">
      <c r="A3318" s="140"/>
      <c r="B3318" s="325"/>
      <c r="J3318" s="4"/>
      <c r="K3318" s="173"/>
    </row>
    <row r="3319" spans="1:11" x14ac:dyDescent="0.2">
      <c r="A3319" s="140"/>
      <c r="B3319" s="325"/>
      <c r="J3319" s="4"/>
      <c r="K3319" s="173"/>
    </row>
    <row r="3320" spans="1:11" x14ac:dyDescent="0.2">
      <c r="A3320" s="140"/>
      <c r="B3320" s="325"/>
      <c r="J3320" s="4"/>
      <c r="K3320" s="173"/>
    </row>
    <row r="3321" spans="1:11" x14ac:dyDescent="0.2">
      <c r="A3321" s="140"/>
      <c r="B3321" s="325"/>
      <c r="J3321" s="4"/>
      <c r="K3321" s="173"/>
    </row>
    <row r="3322" spans="1:11" x14ac:dyDescent="0.2">
      <c r="A3322" s="140"/>
      <c r="B3322" s="325"/>
      <c r="J3322" s="4"/>
      <c r="K3322" s="173"/>
    </row>
    <row r="3323" spans="1:11" x14ac:dyDescent="0.2">
      <c r="A3323" s="140"/>
      <c r="B3323" s="325"/>
      <c r="J3323" s="4"/>
      <c r="K3323" s="173"/>
    </row>
    <row r="3324" spans="1:11" x14ac:dyDescent="0.2">
      <c r="A3324" s="140"/>
      <c r="B3324" s="325"/>
      <c r="J3324" s="4"/>
      <c r="K3324" s="173"/>
    </row>
    <row r="3325" spans="1:11" x14ac:dyDescent="0.2">
      <c r="A3325" s="140"/>
      <c r="B3325" s="325"/>
      <c r="J3325" s="4"/>
      <c r="K3325" s="173"/>
    </row>
    <row r="3326" spans="1:11" x14ac:dyDescent="0.2">
      <c r="A3326" s="140"/>
      <c r="B3326" s="325"/>
      <c r="J3326" s="4"/>
      <c r="K3326" s="173"/>
    </row>
    <row r="3327" spans="1:11" x14ac:dyDescent="0.2">
      <c r="A3327" s="140"/>
      <c r="B3327" s="325"/>
      <c r="J3327" s="4"/>
      <c r="K3327" s="173"/>
    </row>
    <row r="3328" spans="1:11" x14ac:dyDescent="0.2">
      <c r="A3328" s="140"/>
      <c r="B3328" s="325"/>
      <c r="J3328" s="4"/>
      <c r="K3328" s="173"/>
    </row>
    <row r="3329" spans="1:11" x14ac:dyDescent="0.2">
      <c r="A3329" s="140"/>
      <c r="B3329" s="325"/>
      <c r="J3329" s="4"/>
      <c r="K3329" s="173"/>
    </row>
    <row r="3330" spans="1:11" x14ac:dyDescent="0.2">
      <c r="A3330" s="140"/>
      <c r="B3330" s="325"/>
      <c r="J3330" s="4"/>
      <c r="K3330" s="173"/>
    </row>
    <row r="3331" spans="1:11" x14ac:dyDescent="0.2">
      <c r="A3331" s="140"/>
      <c r="B3331" s="325"/>
      <c r="J3331" s="4"/>
      <c r="K3331" s="173"/>
    </row>
    <row r="3332" spans="1:11" x14ac:dyDescent="0.2">
      <c r="A3332" s="140"/>
      <c r="B3332" s="325"/>
      <c r="J3332" s="4"/>
      <c r="K3332" s="173"/>
    </row>
    <row r="3333" spans="1:11" x14ac:dyDescent="0.2">
      <c r="A3333" s="140"/>
      <c r="B3333" s="325"/>
      <c r="J3333" s="4"/>
      <c r="K3333" s="173"/>
    </row>
    <row r="3334" spans="1:11" x14ac:dyDescent="0.2">
      <c r="A3334" s="140"/>
      <c r="B3334" s="325"/>
      <c r="J3334" s="4"/>
      <c r="K3334" s="173"/>
    </row>
    <row r="3335" spans="1:11" x14ac:dyDescent="0.2">
      <c r="A3335" s="140"/>
      <c r="B3335" s="325"/>
      <c r="J3335" s="4"/>
      <c r="K3335" s="173"/>
    </row>
    <row r="3336" spans="1:11" x14ac:dyDescent="0.2">
      <c r="A3336" s="140"/>
      <c r="B3336" s="325"/>
      <c r="J3336" s="4"/>
      <c r="K3336" s="173"/>
    </row>
    <row r="3337" spans="1:11" x14ac:dyDescent="0.2">
      <c r="A3337" s="140"/>
      <c r="B3337" s="325"/>
      <c r="J3337" s="4"/>
      <c r="K3337" s="173"/>
    </row>
    <row r="3338" spans="1:11" x14ac:dyDescent="0.2">
      <c r="A3338" s="140"/>
      <c r="B3338" s="325"/>
      <c r="J3338" s="4"/>
      <c r="K3338" s="173"/>
    </row>
    <row r="3339" spans="1:11" x14ac:dyDescent="0.2">
      <c r="A3339" s="140"/>
      <c r="B3339" s="325"/>
      <c r="J3339" s="4"/>
      <c r="K3339" s="173"/>
    </row>
    <row r="3340" spans="1:11" x14ac:dyDescent="0.2">
      <c r="A3340" s="140"/>
      <c r="B3340" s="325"/>
      <c r="J3340" s="4"/>
      <c r="K3340" s="173"/>
    </row>
    <row r="3341" spans="1:11" x14ac:dyDescent="0.2">
      <c r="A3341" s="140"/>
      <c r="B3341" s="325"/>
      <c r="J3341" s="4"/>
      <c r="K3341" s="173"/>
    </row>
    <row r="3342" spans="1:11" x14ac:dyDescent="0.2">
      <c r="A3342" s="140"/>
      <c r="B3342" s="325"/>
      <c r="J3342" s="4"/>
      <c r="K3342" s="173"/>
    </row>
    <row r="3343" spans="1:11" x14ac:dyDescent="0.2">
      <c r="A3343" s="140"/>
      <c r="B3343" s="325"/>
      <c r="J3343" s="4"/>
      <c r="K3343" s="173"/>
    </row>
    <row r="3344" spans="1:11" x14ac:dyDescent="0.2">
      <c r="A3344" s="140"/>
      <c r="B3344" s="325"/>
      <c r="J3344" s="4"/>
      <c r="K3344" s="173"/>
    </row>
    <row r="3345" spans="1:11" x14ac:dyDescent="0.2">
      <c r="A3345" s="140"/>
      <c r="B3345" s="325"/>
      <c r="J3345" s="4"/>
      <c r="K3345" s="173"/>
    </row>
    <row r="3346" spans="1:11" x14ac:dyDescent="0.2">
      <c r="A3346" s="140"/>
      <c r="B3346" s="325"/>
      <c r="J3346" s="4"/>
      <c r="K3346" s="173"/>
    </row>
    <row r="3347" spans="1:11" x14ac:dyDescent="0.2">
      <c r="A3347" s="140"/>
      <c r="B3347" s="325"/>
      <c r="J3347" s="4"/>
      <c r="K3347" s="173"/>
    </row>
    <row r="3348" spans="1:11" x14ac:dyDescent="0.2">
      <c r="A3348" s="140"/>
      <c r="B3348" s="325"/>
      <c r="J3348" s="4"/>
      <c r="K3348" s="173"/>
    </row>
    <row r="3349" spans="1:11" x14ac:dyDescent="0.2">
      <c r="A3349" s="140"/>
      <c r="B3349" s="325"/>
      <c r="J3349" s="4"/>
      <c r="K3349" s="173"/>
    </row>
    <row r="3350" spans="1:11" x14ac:dyDescent="0.2">
      <c r="A3350" s="140"/>
      <c r="B3350" s="325"/>
      <c r="J3350" s="4"/>
      <c r="K3350" s="173"/>
    </row>
    <row r="3351" spans="1:11" x14ac:dyDescent="0.2">
      <c r="A3351" s="140"/>
      <c r="B3351" s="325"/>
      <c r="J3351" s="4"/>
      <c r="K3351" s="173"/>
    </row>
    <row r="3352" spans="1:11" x14ac:dyDescent="0.2">
      <c r="A3352" s="140"/>
      <c r="B3352" s="325"/>
      <c r="J3352" s="4"/>
      <c r="K3352" s="173"/>
    </row>
    <row r="3353" spans="1:11" x14ac:dyDescent="0.2">
      <c r="A3353" s="140"/>
      <c r="B3353" s="325"/>
      <c r="J3353" s="4"/>
      <c r="K3353" s="173"/>
    </row>
    <row r="3354" spans="1:11" x14ac:dyDescent="0.2">
      <c r="A3354" s="140"/>
      <c r="B3354" s="325"/>
      <c r="J3354" s="4"/>
      <c r="K3354" s="173"/>
    </row>
    <row r="3355" spans="1:11" x14ac:dyDescent="0.2">
      <c r="A3355" s="140"/>
      <c r="B3355" s="325"/>
      <c r="J3355" s="4"/>
      <c r="K3355" s="173"/>
    </row>
    <row r="3356" spans="1:11" x14ac:dyDescent="0.2">
      <c r="A3356" s="140"/>
      <c r="B3356" s="325"/>
      <c r="J3356" s="4"/>
      <c r="K3356" s="173"/>
    </row>
    <row r="3357" spans="1:11" x14ac:dyDescent="0.2">
      <c r="A3357" s="140"/>
      <c r="B3357" s="325"/>
      <c r="J3357" s="4"/>
      <c r="K3357" s="173"/>
    </row>
    <row r="3358" spans="1:11" x14ac:dyDescent="0.2">
      <c r="A3358" s="140"/>
      <c r="B3358" s="325"/>
      <c r="J3358" s="4"/>
      <c r="K3358" s="173"/>
    </row>
    <row r="3359" spans="1:11" x14ac:dyDescent="0.2">
      <c r="A3359" s="140"/>
      <c r="B3359" s="325"/>
      <c r="J3359" s="4"/>
      <c r="K3359" s="173"/>
    </row>
    <row r="3360" spans="1:11" x14ac:dyDescent="0.2">
      <c r="A3360" s="140"/>
      <c r="B3360" s="325"/>
      <c r="J3360" s="4"/>
      <c r="K3360" s="173"/>
    </row>
    <row r="3361" spans="1:11" x14ac:dyDescent="0.2">
      <c r="A3361" s="140"/>
      <c r="B3361" s="325"/>
      <c r="J3361" s="4"/>
      <c r="K3361" s="173"/>
    </row>
    <row r="3362" spans="1:11" x14ac:dyDescent="0.2">
      <c r="A3362" s="140"/>
      <c r="B3362" s="325"/>
      <c r="J3362" s="4"/>
      <c r="K3362" s="173"/>
    </row>
    <row r="3363" spans="1:11" x14ac:dyDescent="0.2">
      <c r="A3363" s="140"/>
      <c r="B3363" s="325"/>
      <c r="J3363" s="4"/>
      <c r="K3363" s="173"/>
    </row>
    <row r="3364" spans="1:11" x14ac:dyDescent="0.2">
      <c r="A3364" s="140"/>
      <c r="B3364" s="325"/>
      <c r="J3364" s="4"/>
      <c r="K3364" s="173"/>
    </row>
    <row r="3365" spans="1:11" x14ac:dyDescent="0.2">
      <c r="A3365" s="140"/>
      <c r="B3365" s="325"/>
      <c r="J3365" s="4"/>
      <c r="K3365" s="173"/>
    </row>
    <row r="3366" spans="1:11" x14ac:dyDescent="0.2">
      <c r="A3366" s="140"/>
      <c r="B3366" s="325"/>
      <c r="J3366" s="4"/>
      <c r="K3366" s="173"/>
    </row>
    <row r="3367" spans="1:11" x14ac:dyDescent="0.2">
      <c r="A3367" s="140"/>
      <c r="B3367" s="325"/>
      <c r="J3367" s="4"/>
      <c r="K3367" s="173"/>
    </row>
    <row r="3368" spans="1:11" x14ac:dyDescent="0.2">
      <c r="A3368" s="140"/>
      <c r="B3368" s="325"/>
      <c r="J3368" s="4"/>
      <c r="K3368" s="173"/>
    </row>
    <row r="3369" spans="1:11" x14ac:dyDescent="0.2">
      <c r="A3369" s="140"/>
      <c r="B3369" s="325"/>
      <c r="J3369" s="4"/>
      <c r="K3369" s="173"/>
    </row>
    <row r="3370" spans="1:11" x14ac:dyDescent="0.2">
      <c r="A3370" s="140"/>
      <c r="B3370" s="325"/>
      <c r="J3370" s="4"/>
      <c r="K3370" s="173"/>
    </row>
    <row r="3371" spans="1:11" x14ac:dyDescent="0.2">
      <c r="A3371" s="140"/>
      <c r="B3371" s="325"/>
      <c r="J3371" s="4"/>
      <c r="K3371" s="173"/>
    </row>
    <row r="3372" spans="1:11" x14ac:dyDescent="0.2">
      <c r="A3372" s="140"/>
      <c r="B3372" s="325"/>
      <c r="J3372" s="4"/>
      <c r="K3372" s="173"/>
    </row>
    <row r="3373" spans="1:11" x14ac:dyDescent="0.2">
      <c r="A3373" s="140"/>
      <c r="B3373" s="325"/>
      <c r="J3373" s="4"/>
      <c r="K3373" s="173"/>
    </row>
    <row r="3374" spans="1:11" x14ac:dyDescent="0.2">
      <c r="A3374" s="140"/>
      <c r="B3374" s="325"/>
      <c r="J3374" s="4"/>
      <c r="K3374" s="173"/>
    </row>
    <row r="3375" spans="1:11" x14ac:dyDescent="0.2">
      <c r="A3375" s="140"/>
      <c r="B3375" s="325"/>
      <c r="J3375" s="4"/>
      <c r="K3375" s="173"/>
    </row>
    <row r="3376" spans="1:11" x14ac:dyDescent="0.2">
      <c r="A3376" s="140"/>
      <c r="B3376" s="325"/>
      <c r="J3376" s="4"/>
      <c r="K3376" s="173"/>
    </row>
    <row r="3377" spans="1:11" x14ac:dyDescent="0.2">
      <c r="A3377" s="140"/>
      <c r="B3377" s="325"/>
      <c r="J3377" s="4"/>
      <c r="K3377" s="173"/>
    </row>
    <row r="3378" spans="1:11" x14ac:dyDescent="0.2">
      <c r="A3378" s="140"/>
      <c r="B3378" s="325"/>
      <c r="J3378" s="4"/>
      <c r="K3378" s="173"/>
    </row>
    <row r="3379" spans="1:11" x14ac:dyDescent="0.2">
      <c r="A3379" s="140"/>
      <c r="B3379" s="325"/>
      <c r="J3379" s="4"/>
      <c r="K3379" s="173"/>
    </row>
    <row r="3380" spans="1:11" x14ac:dyDescent="0.2">
      <c r="A3380" s="140"/>
      <c r="B3380" s="325"/>
      <c r="J3380" s="4"/>
      <c r="K3380" s="173"/>
    </row>
    <row r="3381" spans="1:11" x14ac:dyDescent="0.2">
      <c r="A3381" s="140"/>
      <c r="B3381" s="325"/>
      <c r="J3381" s="4"/>
      <c r="K3381" s="173"/>
    </row>
    <row r="3382" spans="1:11" x14ac:dyDescent="0.2">
      <c r="A3382" s="140"/>
      <c r="B3382" s="325"/>
      <c r="J3382" s="4"/>
      <c r="K3382" s="173"/>
    </row>
    <row r="3383" spans="1:11" x14ac:dyDescent="0.2">
      <c r="A3383" s="140"/>
      <c r="B3383" s="325"/>
      <c r="J3383" s="4"/>
      <c r="K3383" s="173"/>
    </row>
    <row r="3384" spans="1:11" x14ac:dyDescent="0.2">
      <c r="A3384" s="140"/>
      <c r="B3384" s="325"/>
      <c r="J3384" s="4"/>
      <c r="K3384" s="173"/>
    </row>
    <row r="3385" spans="1:11" x14ac:dyDescent="0.2">
      <c r="A3385" s="140"/>
      <c r="B3385" s="325"/>
      <c r="J3385" s="4"/>
      <c r="K3385" s="173"/>
    </row>
    <row r="3386" spans="1:11" x14ac:dyDescent="0.2">
      <c r="A3386" s="140"/>
      <c r="B3386" s="325"/>
      <c r="J3386" s="4"/>
      <c r="K3386" s="173"/>
    </row>
    <row r="3387" spans="1:11" x14ac:dyDescent="0.2">
      <c r="A3387" s="140"/>
      <c r="B3387" s="325"/>
      <c r="J3387" s="4"/>
      <c r="K3387" s="173"/>
    </row>
    <row r="3388" spans="1:11" x14ac:dyDescent="0.2">
      <c r="A3388" s="140"/>
      <c r="B3388" s="325"/>
      <c r="J3388" s="4"/>
      <c r="K3388" s="173"/>
    </row>
    <row r="3389" spans="1:11" x14ac:dyDescent="0.2">
      <c r="A3389" s="140"/>
      <c r="B3389" s="325"/>
      <c r="J3389" s="4"/>
      <c r="K3389" s="173"/>
    </row>
    <row r="3390" spans="1:11" x14ac:dyDescent="0.2">
      <c r="A3390" s="140"/>
      <c r="B3390" s="325"/>
      <c r="J3390" s="4"/>
      <c r="K3390" s="173"/>
    </row>
    <row r="3391" spans="1:11" x14ac:dyDescent="0.2">
      <c r="A3391" s="140"/>
      <c r="B3391" s="325"/>
      <c r="J3391" s="4"/>
      <c r="K3391" s="173"/>
    </row>
    <row r="3392" spans="1:11" x14ac:dyDescent="0.2">
      <c r="A3392" s="140"/>
      <c r="B3392" s="325"/>
      <c r="J3392" s="4"/>
      <c r="K3392" s="173"/>
    </row>
    <row r="3393" spans="1:11" x14ac:dyDescent="0.2">
      <c r="A3393" s="140"/>
      <c r="B3393" s="325"/>
      <c r="J3393" s="4"/>
      <c r="K3393" s="173"/>
    </row>
    <row r="3394" spans="1:11" x14ac:dyDescent="0.2">
      <c r="A3394" s="140"/>
      <c r="B3394" s="325"/>
      <c r="J3394" s="4"/>
      <c r="K3394" s="173"/>
    </row>
    <row r="3395" spans="1:11" x14ac:dyDescent="0.2">
      <c r="A3395" s="140"/>
      <c r="B3395" s="325"/>
      <c r="J3395" s="4"/>
      <c r="K3395" s="173"/>
    </row>
    <row r="3396" spans="1:11" x14ac:dyDescent="0.2">
      <c r="A3396" s="140"/>
      <c r="B3396" s="325"/>
      <c r="J3396" s="4"/>
      <c r="K3396" s="173"/>
    </row>
    <row r="3397" spans="1:11" x14ac:dyDescent="0.2">
      <c r="A3397" s="140"/>
      <c r="B3397" s="325"/>
      <c r="J3397" s="4"/>
      <c r="K3397" s="173"/>
    </row>
    <row r="3398" spans="1:11" x14ac:dyDescent="0.2">
      <c r="A3398" s="140"/>
      <c r="B3398" s="325"/>
      <c r="J3398" s="4"/>
      <c r="K3398" s="173"/>
    </row>
    <row r="3399" spans="1:11" x14ac:dyDescent="0.2">
      <c r="A3399" s="140"/>
      <c r="B3399" s="325"/>
      <c r="J3399" s="4"/>
      <c r="K3399" s="173"/>
    </row>
    <row r="3400" spans="1:11" x14ac:dyDescent="0.2">
      <c r="A3400" s="140"/>
      <c r="B3400" s="325"/>
      <c r="J3400" s="4"/>
      <c r="K3400" s="173"/>
    </row>
    <row r="3401" spans="1:11" x14ac:dyDescent="0.2">
      <c r="A3401" s="140"/>
      <c r="B3401" s="325"/>
      <c r="J3401" s="4"/>
      <c r="K3401" s="173"/>
    </row>
    <row r="3402" spans="1:11" x14ac:dyDescent="0.2">
      <c r="A3402" s="140"/>
      <c r="B3402" s="325"/>
      <c r="J3402" s="4"/>
      <c r="K3402" s="173"/>
    </row>
    <row r="3403" spans="1:11" x14ac:dyDescent="0.2">
      <c r="A3403" s="140"/>
      <c r="B3403" s="325"/>
      <c r="J3403" s="4"/>
      <c r="K3403" s="173"/>
    </row>
    <row r="3404" spans="1:11" x14ac:dyDescent="0.2">
      <c r="A3404" s="140"/>
      <c r="B3404" s="325"/>
      <c r="J3404" s="4"/>
      <c r="K3404" s="173"/>
    </row>
    <row r="3405" spans="1:11" x14ac:dyDescent="0.2">
      <c r="A3405" s="140"/>
      <c r="B3405" s="325"/>
      <c r="J3405" s="4"/>
      <c r="K3405" s="173"/>
    </row>
    <row r="3406" spans="1:11" x14ac:dyDescent="0.2">
      <c r="A3406" s="140"/>
      <c r="B3406" s="325"/>
      <c r="J3406" s="4"/>
      <c r="K3406" s="173"/>
    </row>
    <row r="3407" spans="1:11" x14ac:dyDescent="0.2">
      <c r="A3407" s="140"/>
      <c r="B3407" s="325"/>
      <c r="J3407" s="4"/>
      <c r="K3407" s="173"/>
    </row>
    <row r="3408" spans="1:11" x14ac:dyDescent="0.2">
      <c r="A3408" s="140"/>
      <c r="B3408" s="325"/>
      <c r="J3408" s="4"/>
      <c r="K3408" s="173"/>
    </row>
    <row r="3409" spans="1:11" x14ac:dyDescent="0.2">
      <c r="A3409" s="140"/>
      <c r="B3409" s="325"/>
      <c r="J3409" s="4"/>
      <c r="K3409" s="173"/>
    </row>
    <row r="3410" spans="1:11" x14ac:dyDescent="0.2">
      <c r="A3410" s="140"/>
      <c r="B3410" s="325"/>
      <c r="J3410" s="4"/>
      <c r="K3410" s="173"/>
    </row>
    <row r="3411" spans="1:11" x14ac:dyDescent="0.2">
      <c r="A3411" s="140"/>
      <c r="B3411" s="325"/>
      <c r="J3411" s="4"/>
      <c r="K3411" s="173"/>
    </row>
    <row r="3412" spans="1:11" x14ac:dyDescent="0.2">
      <c r="A3412" s="140"/>
      <c r="B3412" s="325"/>
      <c r="J3412" s="4"/>
      <c r="K3412" s="173"/>
    </row>
    <row r="3413" spans="1:11" x14ac:dyDescent="0.2">
      <c r="A3413" s="140"/>
      <c r="B3413" s="325"/>
      <c r="J3413" s="4"/>
      <c r="K3413" s="173"/>
    </row>
    <row r="3414" spans="1:11" x14ac:dyDescent="0.2">
      <c r="A3414" s="140"/>
      <c r="B3414" s="325"/>
      <c r="J3414" s="4"/>
      <c r="K3414" s="173"/>
    </row>
    <row r="3415" spans="1:11" x14ac:dyDescent="0.2">
      <c r="A3415" s="140"/>
      <c r="B3415" s="325"/>
      <c r="J3415" s="4"/>
      <c r="K3415" s="173"/>
    </row>
    <row r="3416" spans="1:11" x14ac:dyDescent="0.2">
      <c r="A3416" s="140"/>
      <c r="B3416" s="325"/>
      <c r="J3416" s="4"/>
      <c r="K3416" s="173"/>
    </row>
    <row r="3417" spans="1:11" x14ac:dyDescent="0.2">
      <c r="A3417" s="140"/>
      <c r="B3417" s="325"/>
      <c r="J3417" s="4"/>
      <c r="K3417" s="173"/>
    </row>
    <row r="3418" spans="1:11" x14ac:dyDescent="0.2">
      <c r="A3418" s="140"/>
      <c r="B3418" s="325"/>
      <c r="J3418" s="4"/>
      <c r="K3418" s="173"/>
    </row>
    <row r="3419" spans="1:11" x14ac:dyDescent="0.2">
      <c r="A3419" s="140"/>
      <c r="B3419" s="325"/>
      <c r="J3419" s="4"/>
      <c r="K3419" s="173"/>
    </row>
    <row r="3420" spans="1:11" x14ac:dyDescent="0.2">
      <c r="A3420" s="140"/>
      <c r="B3420" s="325"/>
      <c r="J3420" s="4"/>
      <c r="K3420" s="173"/>
    </row>
    <row r="3421" spans="1:11" x14ac:dyDescent="0.2">
      <c r="A3421" s="140"/>
      <c r="B3421" s="325"/>
      <c r="J3421" s="4"/>
      <c r="K3421" s="173"/>
    </row>
    <row r="3422" spans="1:11" x14ac:dyDescent="0.2">
      <c r="A3422" s="140"/>
      <c r="B3422" s="325"/>
      <c r="J3422" s="4"/>
      <c r="K3422" s="173"/>
    </row>
    <row r="3423" spans="1:11" x14ac:dyDescent="0.2">
      <c r="A3423" s="140"/>
      <c r="B3423" s="325"/>
      <c r="J3423" s="4"/>
      <c r="K3423" s="173"/>
    </row>
    <row r="3424" spans="1:11" x14ac:dyDescent="0.2">
      <c r="A3424" s="140"/>
      <c r="B3424" s="325"/>
      <c r="J3424" s="4"/>
      <c r="K3424" s="173"/>
    </row>
    <row r="3425" spans="1:11" x14ac:dyDescent="0.2">
      <c r="A3425" s="140"/>
      <c r="B3425" s="325"/>
      <c r="J3425" s="4"/>
      <c r="K3425" s="173"/>
    </row>
    <row r="3426" spans="1:11" x14ac:dyDescent="0.2">
      <c r="A3426" s="140"/>
      <c r="B3426" s="325"/>
      <c r="J3426" s="4"/>
      <c r="K3426" s="173"/>
    </row>
    <row r="3427" spans="1:11" x14ac:dyDescent="0.2">
      <c r="A3427" s="140"/>
      <c r="B3427" s="325"/>
      <c r="J3427" s="4"/>
      <c r="K3427" s="173"/>
    </row>
    <row r="3428" spans="1:11" x14ac:dyDescent="0.2">
      <c r="A3428" s="140"/>
      <c r="B3428" s="325"/>
      <c r="J3428" s="4"/>
      <c r="K3428" s="173"/>
    </row>
    <row r="3429" spans="1:11" x14ac:dyDescent="0.2">
      <c r="A3429" s="140"/>
      <c r="B3429" s="325"/>
      <c r="J3429" s="4"/>
      <c r="K3429" s="173"/>
    </row>
    <row r="3430" spans="1:11" x14ac:dyDescent="0.2">
      <c r="A3430" s="140"/>
      <c r="B3430" s="325"/>
      <c r="J3430" s="4"/>
      <c r="K3430" s="173"/>
    </row>
    <row r="3431" spans="1:11" x14ac:dyDescent="0.2">
      <c r="A3431" s="140"/>
      <c r="B3431" s="325"/>
      <c r="J3431" s="4"/>
      <c r="K3431" s="173"/>
    </row>
    <row r="3432" spans="1:11" x14ac:dyDescent="0.2">
      <c r="A3432" s="140"/>
      <c r="B3432" s="325"/>
      <c r="J3432" s="4"/>
      <c r="K3432" s="173"/>
    </row>
    <row r="3433" spans="1:11" x14ac:dyDescent="0.2">
      <c r="A3433" s="140"/>
      <c r="B3433" s="325"/>
      <c r="J3433" s="4"/>
      <c r="K3433" s="173"/>
    </row>
    <row r="3434" spans="1:11" x14ac:dyDescent="0.2">
      <c r="A3434" s="140"/>
      <c r="B3434" s="325"/>
      <c r="J3434" s="4"/>
      <c r="K3434" s="173"/>
    </row>
    <row r="3435" spans="1:11" x14ac:dyDescent="0.2">
      <c r="A3435" s="140"/>
      <c r="B3435" s="325"/>
      <c r="J3435" s="4"/>
      <c r="K3435" s="173"/>
    </row>
    <row r="3436" spans="1:11" x14ac:dyDescent="0.2">
      <c r="A3436" s="140"/>
      <c r="B3436" s="325"/>
      <c r="J3436" s="4"/>
      <c r="K3436" s="173"/>
    </row>
    <row r="3437" spans="1:11" x14ac:dyDescent="0.2">
      <c r="A3437" s="140"/>
      <c r="B3437" s="325"/>
      <c r="J3437" s="4"/>
      <c r="K3437" s="173"/>
    </row>
    <row r="3438" spans="1:11" x14ac:dyDescent="0.2">
      <c r="A3438" s="140"/>
      <c r="B3438" s="325"/>
      <c r="J3438" s="4"/>
      <c r="K3438" s="173"/>
    </row>
    <row r="3439" spans="1:11" x14ac:dyDescent="0.2">
      <c r="A3439" s="140"/>
      <c r="B3439" s="325"/>
      <c r="J3439" s="4"/>
      <c r="K3439" s="173"/>
    </row>
    <row r="3440" spans="1:11" x14ac:dyDescent="0.2">
      <c r="A3440" s="140"/>
      <c r="B3440" s="325"/>
      <c r="J3440" s="4"/>
      <c r="K3440" s="173"/>
    </row>
    <row r="3441" spans="1:11" x14ac:dyDescent="0.2">
      <c r="A3441" s="140"/>
      <c r="B3441" s="325"/>
      <c r="J3441" s="4"/>
      <c r="K3441" s="173"/>
    </row>
    <row r="3442" spans="1:11" x14ac:dyDescent="0.2">
      <c r="A3442" s="140"/>
      <c r="B3442" s="325"/>
      <c r="J3442" s="4"/>
      <c r="K3442" s="173"/>
    </row>
    <row r="3443" spans="1:11" x14ac:dyDescent="0.2">
      <c r="A3443" s="140"/>
      <c r="B3443" s="325"/>
      <c r="J3443" s="4"/>
      <c r="K3443" s="173"/>
    </row>
    <row r="3444" spans="1:11" x14ac:dyDescent="0.2">
      <c r="A3444" s="140"/>
      <c r="B3444" s="325"/>
      <c r="J3444" s="4"/>
      <c r="K3444" s="173"/>
    </row>
    <row r="3445" spans="1:11" x14ac:dyDescent="0.2">
      <c r="A3445" s="140"/>
      <c r="B3445" s="325"/>
      <c r="J3445" s="4"/>
      <c r="K3445" s="173"/>
    </row>
    <row r="3446" spans="1:11" x14ac:dyDescent="0.2">
      <c r="A3446" s="140"/>
      <c r="B3446" s="325"/>
      <c r="J3446" s="4"/>
      <c r="K3446" s="173"/>
    </row>
    <row r="3447" spans="1:11" x14ac:dyDescent="0.2">
      <c r="A3447" s="140"/>
      <c r="B3447" s="325"/>
      <c r="J3447" s="4"/>
      <c r="K3447" s="173"/>
    </row>
    <row r="3448" spans="1:11" x14ac:dyDescent="0.2">
      <c r="A3448" s="140"/>
      <c r="B3448" s="325"/>
      <c r="J3448" s="4"/>
      <c r="K3448" s="173"/>
    </row>
    <row r="3449" spans="1:11" x14ac:dyDescent="0.2">
      <c r="A3449" s="140"/>
      <c r="B3449" s="325"/>
      <c r="J3449" s="4"/>
      <c r="K3449" s="173"/>
    </row>
    <row r="3450" spans="1:11" x14ac:dyDescent="0.2">
      <c r="A3450" s="140"/>
      <c r="B3450" s="325"/>
      <c r="J3450" s="4"/>
      <c r="K3450" s="173"/>
    </row>
    <row r="3451" spans="1:11" x14ac:dyDescent="0.2">
      <c r="A3451" s="140"/>
      <c r="B3451" s="325"/>
      <c r="J3451" s="4"/>
      <c r="K3451" s="173"/>
    </row>
    <row r="3452" spans="1:11" x14ac:dyDescent="0.2">
      <c r="A3452" s="140"/>
      <c r="B3452" s="325"/>
      <c r="J3452" s="4"/>
      <c r="K3452" s="173"/>
    </row>
    <row r="3453" spans="1:11" x14ac:dyDescent="0.2">
      <c r="A3453" s="140"/>
      <c r="B3453" s="325"/>
      <c r="J3453" s="4"/>
      <c r="K3453" s="173"/>
    </row>
    <row r="3454" spans="1:11" x14ac:dyDescent="0.2">
      <c r="A3454" s="140"/>
      <c r="B3454" s="325"/>
      <c r="J3454" s="4"/>
      <c r="K3454" s="173"/>
    </row>
    <row r="3455" spans="1:11" x14ac:dyDescent="0.2">
      <c r="A3455" s="140"/>
      <c r="B3455" s="325"/>
      <c r="J3455" s="4"/>
      <c r="K3455" s="173"/>
    </row>
    <row r="3456" spans="1:11" x14ac:dyDescent="0.2">
      <c r="A3456" s="140"/>
      <c r="B3456" s="325"/>
      <c r="J3456" s="4"/>
      <c r="K3456" s="173"/>
    </row>
    <row r="3457" spans="1:11" x14ac:dyDescent="0.2">
      <c r="A3457" s="140"/>
      <c r="B3457" s="325"/>
      <c r="J3457" s="4"/>
      <c r="K3457" s="173"/>
    </row>
    <row r="3458" spans="1:11" x14ac:dyDescent="0.2">
      <c r="A3458" s="140"/>
      <c r="B3458" s="325"/>
      <c r="J3458" s="4"/>
      <c r="K3458" s="173"/>
    </row>
    <row r="3459" spans="1:11" x14ac:dyDescent="0.2">
      <c r="A3459" s="140"/>
      <c r="B3459" s="325"/>
      <c r="J3459" s="4"/>
      <c r="K3459" s="173"/>
    </row>
    <row r="3460" spans="1:11" x14ac:dyDescent="0.2">
      <c r="A3460" s="140"/>
      <c r="B3460" s="325"/>
      <c r="J3460" s="4"/>
      <c r="K3460" s="173"/>
    </row>
    <row r="3461" spans="1:11" x14ac:dyDescent="0.2">
      <c r="A3461" s="140"/>
      <c r="B3461" s="325"/>
      <c r="J3461" s="4"/>
      <c r="K3461" s="173"/>
    </row>
    <row r="3462" spans="1:11" x14ac:dyDescent="0.2">
      <c r="A3462" s="140"/>
      <c r="B3462" s="325"/>
      <c r="J3462" s="4"/>
      <c r="K3462" s="173"/>
    </row>
    <row r="3463" spans="1:11" x14ac:dyDescent="0.2">
      <c r="A3463" s="140"/>
      <c r="B3463" s="325"/>
      <c r="J3463" s="4"/>
      <c r="K3463" s="173"/>
    </row>
    <row r="3464" spans="1:11" x14ac:dyDescent="0.2">
      <c r="A3464" s="140"/>
      <c r="B3464" s="325"/>
      <c r="J3464" s="4"/>
      <c r="K3464" s="173"/>
    </row>
    <row r="3465" spans="1:11" x14ac:dyDescent="0.2">
      <c r="A3465" s="140"/>
      <c r="B3465" s="325"/>
      <c r="J3465" s="4"/>
      <c r="K3465" s="173"/>
    </row>
    <row r="3466" spans="1:11" x14ac:dyDescent="0.2">
      <c r="A3466" s="140"/>
      <c r="B3466" s="325"/>
      <c r="J3466" s="4"/>
      <c r="K3466" s="173"/>
    </row>
    <row r="3467" spans="1:11" x14ac:dyDescent="0.2">
      <c r="A3467" s="140"/>
      <c r="B3467" s="325"/>
      <c r="J3467" s="4"/>
      <c r="K3467" s="173"/>
    </row>
    <row r="3468" spans="1:11" x14ac:dyDescent="0.2">
      <c r="A3468" s="140"/>
      <c r="B3468" s="325"/>
      <c r="J3468" s="4"/>
      <c r="K3468" s="173"/>
    </row>
    <row r="3469" spans="1:11" x14ac:dyDescent="0.2">
      <c r="A3469" s="140"/>
      <c r="B3469" s="325"/>
      <c r="J3469" s="4"/>
      <c r="K3469" s="173"/>
    </row>
    <row r="3470" spans="1:11" x14ac:dyDescent="0.2">
      <c r="A3470" s="140"/>
      <c r="B3470" s="325"/>
      <c r="J3470" s="4"/>
      <c r="K3470" s="173"/>
    </row>
    <row r="3471" spans="1:11" x14ac:dyDescent="0.2">
      <c r="A3471" s="140"/>
      <c r="B3471" s="325"/>
      <c r="J3471" s="4"/>
      <c r="K3471" s="173"/>
    </row>
    <row r="3472" spans="1:11" x14ac:dyDescent="0.2">
      <c r="A3472" s="140"/>
      <c r="B3472" s="325"/>
      <c r="J3472" s="4"/>
      <c r="K3472" s="173"/>
    </row>
    <row r="3473" spans="1:11" x14ac:dyDescent="0.2">
      <c r="A3473" s="140"/>
      <c r="B3473" s="325"/>
      <c r="J3473" s="4"/>
      <c r="K3473" s="173"/>
    </row>
    <row r="3474" spans="1:11" x14ac:dyDescent="0.2">
      <c r="A3474" s="140"/>
      <c r="B3474" s="325"/>
      <c r="J3474" s="4"/>
      <c r="K3474" s="173"/>
    </row>
    <row r="3475" spans="1:11" x14ac:dyDescent="0.2">
      <c r="A3475" s="140"/>
      <c r="B3475" s="325"/>
      <c r="J3475" s="4"/>
      <c r="K3475" s="173"/>
    </row>
    <row r="3476" spans="1:11" x14ac:dyDescent="0.2">
      <c r="A3476" s="140"/>
      <c r="B3476" s="325"/>
      <c r="J3476" s="4"/>
      <c r="K3476" s="173"/>
    </row>
    <row r="3477" spans="1:11" x14ac:dyDescent="0.2">
      <c r="A3477" s="140"/>
      <c r="B3477" s="325"/>
      <c r="J3477" s="4"/>
      <c r="K3477" s="173"/>
    </row>
    <row r="3478" spans="1:11" x14ac:dyDescent="0.2">
      <c r="A3478" s="140"/>
      <c r="B3478" s="325"/>
      <c r="J3478" s="4"/>
      <c r="K3478" s="173"/>
    </row>
    <row r="3479" spans="1:11" x14ac:dyDescent="0.2">
      <c r="A3479" s="140"/>
      <c r="B3479" s="325"/>
      <c r="J3479" s="4"/>
      <c r="K3479" s="173"/>
    </row>
    <row r="3480" spans="1:11" x14ac:dyDescent="0.2">
      <c r="A3480" s="140"/>
      <c r="B3480" s="325"/>
      <c r="J3480" s="4"/>
      <c r="K3480" s="173"/>
    </row>
    <row r="3481" spans="1:11" x14ac:dyDescent="0.2">
      <c r="A3481" s="140"/>
      <c r="B3481" s="325"/>
      <c r="J3481" s="4"/>
      <c r="K3481" s="173"/>
    </row>
    <row r="3482" spans="1:11" x14ac:dyDescent="0.2">
      <c r="A3482" s="140"/>
      <c r="B3482" s="325"/>
      <c r="J3482" s="4"/>
      <c r="K3482" s="173"/>
    </row>
    <row r="3483" spans="1:11" x14ac:dyDescent="0.2">
      <c r="A3483" s="140"/>
      <c r="B3483" s="325"/>
      <c r="J3483" s="4"/>
      <c r="K3483" s="173"/>
    </row>
    <row r="3484" spans="1:11" x14ac:dyDescent="0.2">
      <c r="A3484" s="140"/>
      <c r="B3484" s="325"/>
      <c r="J3484" s="4"/>
      <c r="K3484" s="173"/>
    </row>
    <row r="3485" spans="1:11" x14ac:dyDescent="0.2">
      <c r="A3485" s="140"/>
      <c r="B3485" s="325"/>
      <c r="J3485" s="4"/>
      <c r="K3485" s="173"/>
    </row>
    <row r="3486" spans="1:11" x14ac:dyDescent="0.2">
      <c r="A3486" s="140"/>
      <c r="B3486" s="325"/>
      <c r="J3486" s="4"/>
      <c r="K3486" s="173"/>
    </row>
    <row r="3487" spans="1:11" x14ac:dyDescent="0.2">
      <c r="A3487" s="140"/>
      <c r="B3487" s="325"/>
      <c r="J3487" s="4"/>
      <c r="K3487" s="173"/>
    </row>
    <row r="3488" spans="1:11" x14ac:dyDescent="0.2">
      <c r="A3488" s="140"/>
      <c r="B3488" s="325"/>
      <c r="J3488" s="4"/>
      <c r="K3488" s="173"/>
    </row>
    <row r="3489" spans="1:11" x14ac:dyDescent="0.2">
      <c r="A3489" s="140"/>
      <c r="B3489" s="325"/>
      <c r="J3489" s="4"/>
      <c r="K3489" s="173"/>
    </row>
    <row r="3490" spans="1:11" x14ac:dyDescent="0.2">
      <c r="A3490" s="140"/>
      <c r="B3490" s="325"/>
      <c r="J3490" s="4"/>
      <c r="K3490" s="173"/>
    </row>
    <row r="3491" spans="1:11" x14ac:dyDescent="0.2">
      <c r="A3491" s="140"/>
      <c r="B3491" s="325"/>
      <c r="J3491" s="4"/>
      <c r="K3491" s="173"/>
    </row>
    <row r="3492" spans="1:11" x14ac:dyDescent="0.2">
      <c r="A3492" s="140"/>
      <c r="B3492" s="325"/>
      <c r="J3492" s="4"/>
      <c r="K3492" s="173"/>
    </row>
    <row r="3493" spans="1:11" x14ac:dyDescent="0.2">
      <c r="A3493" s="140"/>
      <c r="B3493" s="325"/>
      <c r="J3493" s="4"/>
      <c r="K3493" s="173"/>
    </row>
    <row r="3494" spans="1:11" x14ac:dyDescent="0.2">
      <c r="A3494" s="140"/>
      <c r="B3494" s="325"/>
      <c r="J3494" s="4"/>
      <c r="K3494" s="173"/>
    </row>
    <row r="3495" spans="1:11" x14ac:dyDescent="0.2">
      <c r="A3495" s="140"/>
      <c r="B3495" s="325"/>
      <c r="J3495" s="4"/>
      <c r="K3495" s="173"/>
    </row>
    <row r="3496" spans="1:11" x14ac:dyDescent="0.2">
      <c r="A3496" s="140"/>
      <c r="B3496" s="325"/>
      <c r="J3496" s="4"/>
      <c r="K3496" s="173"/>
    </row>
    <row r="3497" spans="1:11" x14ac:dyDescent="0.2">
      <c r="A3497" s="140"/>
      <c r="B3497" s="325"/>
      <c r="J3497" s="4"/>
      <c r="K3497" s="173"/>
    </row>
    <row r="3498" spans="1:11" x14ac:dyDescent="0.2">
      <c r="A3498" s="140"/>
      <c r="B3498" s="325"/>
      <c r="J3498" s="4"/>
      <c r="K3498" s="173"/>
    </row>
    <row r="3499" spans="1:11" x14ac:dyDescent="0.2">
      <c r="A3499" s="140"/>
      <c r="B3499" s="325"/>
      <c r="J3499" s="4"/>
      <c r="K3499" s="173"/>
    </row>
    <row r="3500" spans="1:11" x14ac:dyDescent="0.2">
      <c r="A3500" s="140"/>
      <c r="B3500" s="325"/>
      <c r="J3500" s="4"/>
      <c r="K3500" s="173"/>
    </row>
    <row r="3501" spans="1:11" x14ac:dyDescent="0.2">
      <c r="A3501" s="140"/>
      <c r="B3501" s="325"/>
      <c r="J3501" s="4"/>
      <c r="K3501" s="173"/>
    </row>
    <row r="3502" spans="1:11" x14ac:dyDescent="0.2">
      <c r="A3502" s="140"/>
      <c r="B3502" s="325"/>
      <c r="J3502" s="4"/>
      <c r="K3502" s="173"/>
    </row>
    <row r="3503" spans="1:11" x14ac:dyDescent="0.2">
      <c r="A3503" s="140"/>
      <c r="B3503" s="325"/>
      <c r="J3503" s="4"/>
      <c r="K3503" s="173"/>
    </row>
    <row r="3504" spans="1:11" x14ac:dyDescent="0.2">
      <c r="A3504" s="140"/>
      <c r="B3504" s="325"/>
      <c r="J3504" s="4"/>
      <c r="K3504" s="173"/>
    </row>
    <row r="3505" spans="1:11" x14ac:dyDescent="0.2">
      <c r="A3505" s="140"/>
      <c r="B3505" s="325"/>
      <c r="J3505" s="4"/>
      <c r="K3505" s="173"/>
    </row>
    <row r="3506" spans="1:11" x14ac:dyDescent="0.2">
      <c r="A3506" s="140"/>
      <c r="B3506" s="325"/>
      <c r="J3506" s="4"/>
      <c r="K3506" s="173"/>
    </row>
    <row r="3507" spans="1:11" x14ac:dyDescent="0.2">
      <c r="A3507" s="140"/>
      <c r="B3507" s="325"/>
      <c r="J3507" s="4"/>
      <c r="K3507" s="173"/>
    </row>
    <row r="3508" spans="1:11" x14ac:dyDescent="0.2">
      <c r="A3508" s="140"/>
      <c r="B3508" s="325"/>
      <c r="J3508" s="4"/>
      <c r="K3508" s="173"/>
    </row>
    <row r="3509" spans="1:11" x14ac:dyDescent="0.2">
      <c r="A3509" s="140"/>
      <c r="B3509" s="325"/>
      <c r="J3509" s="4"/>
      <c r="K3509" s="173"/>
    </row>
    <row r="3510" spans="1:11" x14ac:dyDescent="0.2">
      <c r="A3510" s="140"/>
      <c r="B3510" s="325"/>
      <c r="J3510" s="4"/>
      <c r="K3510" s="173"/>
    </row>
    <row r="3511" spans="1:11" x14ac:dyDescent="0.2">
      <c r="A3511" s="140"/>
      <c r="B3511" s="325"/>
      <c r="J3511" s="4"/>
      <c r="K3511" s="173"/>
    </row>
    <row r="3512" spans="1:11" x14ac:dyDescent="0.2">
      <c r="A3512" s="140"/>
      <c r="B3512" s="325"/>
      <c r="J3512" s="4"/>
      <c r="K3512" s="173"/>
    </row>
    <row r="3513" spans="1:11" x14ac:dyDescent="0.2">
      <c r="A3513" s="140"/>
      <c r="B3513" s="325"/>
      <c r="J3513" s="4"/>
      <c r="K3513" s="173"/>
    </row>
    <row r="3514" spans="1:11" x14ac:dyDescent="0.2">
      <c r="A3514" s="140"/>
      <c r="B3514" s="325"/>
      <c r="J3514" s="4"/>
      <c r="K3514" s="173"/>
    </row>
    <row r="3515" spans="1:11" x14ac:dyDescent="0.2">
      <c r="A3515" s="140"/>
      <c r="B3515" s="325"/>
      <c r="J3515" s="4"/>
      <c r="K3515" s="173"/>
    </row>
    <row r="3516" spans="1:11" x14ac:dyDescent="0.2">
      <c r="A3516" s="140"/>
      <c r="B3516" s="325"/>
      <c r="J3516" s="4"/>
      <c r="K3516" s="173"/>
    </row>
    <row r="3517" spans="1:11" x14ac:dyDescent="0.2">
      <c r="A3517" s="140"/>
      <c r="B3517" s="325"/>
      <c r="J3517" s="4"/>
      <c r="K3517" s="173"/>
    </row>
    <row r="3518" spans="1:11" x14ac:dyDescent="0.2">
      <c r="A3518" s="140"/>
      <c r="B3518" s="325"/>
      <c r="J3518" s="4"/>
      <c r="K3518" s="173"/>
    </row>
    <row r="3519" spans="1:11" x14ac:dyDescent="0.2">
      <c r="A3519" s="140"/>
      <c r="B3519" s="325"/>
      <c r="J3519" s="4"/>
      <c r="K3519" s="173"/>
    </row>
    <row r="3520" spans="1:11" x14ac:dyDescent="0.2">
      <c r="A3520" s="140"/>
      <c r="B3520" s="325"/>
      <c r="J3520" s="4"/>
      <c r="K3520" s="173"/>
    </row>
    <row r="3521" spans="1:11" x14ac:dyDescent="0.2">
      <c r="A3521" s="140"/>
      <c r="B3521" s="325"/>
      <c r="J3521" s="4"/>
      <c r="K3521" s="173"/>
    </row>
    <row r="3522" spans="1:11" x14ac:dyDescent="0.2">
      <c r="A3522" s="140"/>
      <c r="B3522" s="325"/>
      <c r="J3522" s="4"/>
      <c r="K3522" s="173"/>
    </row>
    <row r="3523" spans="1:11" x14ac:dyDescent="0.2">
      <c r="A3523" s="140"/>
      <c r="B3523" s="325"/>
      <c r="J3523" s="4"/>
      <c r="K3523" s="173"/>
    </row>
    <row r="3524" spans="1:11" x14ac:dyDescent="0.2">
      <c r="A3524" s="140"/>
      <c r="B3524" s="325"/>
      <c r="J3524" s="4"/>
      <c r="K3524" s="173"/>
    </row>
    <row r="3525" spans="1:11" x14ac:dyDescent="0.2">
      <c r="A3525" s="140"/>
      <c r="B3525" s="325"/>
      <c r="J3525" s="4"/>
      <c r="K3525" s="173"/>
    </row>
    <row r="3526" spans="1:11" x14ac:dyDescent="0.2">
      <c r="A3526" s="140"/>
      <c r="B3526" s="325"/>
      <c r="J3526" s="4"/>
      <c r="K3526" s="173"/>
    </row>
    <row r="3527" spans="1:11" x14ac:dyDescent="0.2">
      <c r="A3527" s="140"/>
      <c r="B3527" s="325"/>
      <c r="J3527" s="4"/>
      <c r="K3527" s="173"/>
    </row>
    <row r="3528" spans="1:11" x14ac:dyDescent="0.2">
      <c r="A3528" s="140"/>
      <c r="B3528" s="325"/>
      <c r="J3528" s="4"/>
      <c r="K3528" s="173"/>
    </row>
    <row r="3529" spans="1:11" x14ac:dyDescent="0.2">
      <c r="A3529" s="140"/>
      <c r="B3529" s="325"/>
      <c r="J3529" s="4"/>
      <c r="K3529" s="173"/>
    </row>
    <row r="3530" spans="1:11" x14ac:dyDescent="0.2">
      <c r="A3530" s="140"/>
      <c r="B3530" s="325"/>
      <c r="J3530" s="4"/>
      <c r="K3530" s="173"/>
    </row>
    <row r="3531" spans="1:11" x14ac:dyDescent="0.2">
      <c r="A3531" s="140"/>
      <c r="B3531" s="325"/>
      <c r="J3531" s="4"/>
      <c r="K3531" s="173"/>
    </row>
    <row r="3532" spans="1:11" x14ac:dyDescent="0.2">
      <c r="A3532" s="140"/>
      <c r="B3532" s="325"/>
      <c r="J3532" s="4"/>
      <c r="K3532" s="173"/>
    </row>
    <row r="3533" spans="1:11" x14ac:dyDescent="0.2">
      <c r="A3533" s="140"/>
      <c r="B3533" s="325"/>
      <c r="J3533" s="4"/>
      <c r="K3533" s="173"/>
    </row>
    <row r="3534" spans="1:11" x14ac:dyDescent="0.2">
      <c r="A3534" s="140"/>
      <c r="B3534" s="325"/>
      <c r="J3534" s="4"/>
      <c r="K3534" s="173"/>
    </row>
    <row r="3535" spans="1:11" x14ac:dyDescent="0.2">
      <c r="A3535" s="140"/>
      <c r="B3535" s="325"/>
      <c r="J3535" s="4"/>
      <c r="K3535" s="173"/>
    </row>
    <row r="3536" spans="1:11" x14ac:dyDescent="0.2">
      <c r="A3536" s="140"/>
      <c r="B3536" s="325"/>
      <c r="J3536" s="4"/>
      <c r="K3536" s="173"/>
    </row>
    <row r="3537" spans="1:11" x14ac:dyDescent="0.2">
      <c r="A3537" s="140"/>
      <c r="B3537" s="325"/>
      <c r="J3537" s="4"/>
      <c r="K3537" s="173"/>
    </row>
    <row r="3538" spans="1:11" x14ac:dyDescent="0.2">
      <c r="A3538" s="140"/>
      <c r="B3538" s="325"/>
      <c r="J3538" s="4"/>
      <c r="K3538" s="173"/>
    </row>
    <row r="3539" spans="1:11" x14ac:dyDescent="0.2">
      <c r="A3539" s="140"/>
      <c r="B3539" s="325"/>
      <c r="J3539" s="4"/>
      <c r="K3539" s="173"/>
    </row>
    <row r="3540" spans="1:11" x14ac:dyDescent="0.2">
      <c r="A3540" s="140"/>
      <c r="B3540" s="325"/>
      <c r="J3540" s="4"/>
      <c r="K3540" s="173"/>
    </row>
    <row r="3541" spans="1:11" x14ac:dyDescent="0.2">
      <c r="A3541" s="140"/>
      <c r="B3541" s="325"/>
      <c r="J3541" s="4"/>
      <c r="K3541" s="173"/>
    </row>
    <row r="3542" spans="1:11" x14ac:dyDescent="0.2">
      <c r="A3542" s="140"/>
      <c r="B3542" s="325"/>
      <c r="J3542" s="4"/>
      <c r="K3542" s="173"/>
    </row>
    <row r="3543" spans="1:11" x14ac:dyDescent="0.2">
      <c r="A3543" s="140"/>
      <c r="B3543" s="325"/>
      <c r="J3543" s="4"/>
      <c r="K3543" s="173"/>
    </row>
    <row r="3544" spans="1:11" x14ac:dyDescent="0.2">
      <c r="A3544" s="140"/>
      <c r="B3544" s="325"/>
      <c r="J3544" s="4"/>
      <c r="K3544" s="173"/>
    </row>
    <row r="3545" spans="1:11" x14ac:dyDescent="0.2">
      <c r="A3545" s="140"/>
      <c r="B3545" s="325"/>
      <c r="J3545" s="4"/>
      <c r="K3545" s="173"/>
    </row>
    <row r="3546" spans="1:11" x14ac:dyDescent="0.2">
      <c r="A3546" s="140"/>
      <c r="B3546" s="325"/>
      <c r="J3546" s="4"/>
      <c r="K3546" s="173"/>
    </row>
    <row r="3547" spans="1:11" x14ac:dyDescent="0.2">
      <c r="A3547" s="140"/>
      <c r="B3547" s="325"/>
      <c r="J3547" s="4"/>
      <c r="K3547" s="173"/>
    </row>
    <row r="3548" spans="1:11" x14ac:dyDescent="0.2">
      <c r="A3548" s="140"/>
      <c r="B3548" s="325"/>
      <c r="J3548" s="4"/>
      <c r="K3548" s="173"/>
    </row>
    <row r="3549" spans="1:11" x14ac:dyDescent="0.2">
      <c r="A3549" s="140"/>
      <c r="B3549" s="325"/>
      <c r="J3549" s="4"/>
      <c r="K3549" s="173"/>
    </row>
    <row r="3550" spans="1:11" x14ac:dyDescent="0.2">
      <c r="A3550" s="140"/>
      <c r="B3550" s="325"/>
      <c r="J3550" s="4"/>
      <c r="K3550" s="173"/>
    </row>
    <row r="3551" spans="1:11" x14ac:dyDescent="0.2">
      <c r="A3551" s="140"/>
      <c r="B3551" s="325"/>
      <c r="J3551" s="4"/>
      <c r="K3551" s="173"/>
    </row>
    <row r="3552" spans="1:11" x14ac:dyDescent="0.2">
      <c r="A3552" s="140"/>
      <c r="B3552" s="325"/>
      <c r="J3552" s="4"/>
      <c r="K3552" s="173"/>
    </row>
    <row r="3553" spans="1:11" x14ac:dyDescent="0.2">
      <c r="A3553" s="140"/>
      <c r="B3553" s="325"/>
      <c r="J3553" s="4"/>
      <c r="K3553" s="173"/>
    </row>
    <row r="3554" spans="1:11" x14ac:dyDescent="0.2">
      <c r="A3554" s="140"/>
      <c r="B3554" s="325"/>
      <c r="J3554" s="4"/>
      <c r="K3554" s="173"/>
    </row>
    <row r="3555" spans="1:11" x14ac:dyDescent="0.2">
      <c r="A3555" s="140"/>
      <c r="B3555" s="325"/>
      <c r="J3555" s="4"/>
      <c r="K3555" s="173"/>
    </row>
    <row r="3556" spans="1:11" x14ac:dyDescent="0.2">
      <c r="A3556" s="140"/>
      <c r="B3556" s="325"/>
      <c r="J3556" s="4"/>
      <c r="K3556" s="173"/>
    </row>
    <row r="3557" spans="1:11" x14ac:dyDescent="0.2">
      <c r="A3557" s="140"/>
      <c r="B3557" s="325"/>
      <c r="J3557" s="4"/>
      <c r="K3557" s="173"/>
    </row>
    <row r="3558" spans="1:11" x14ac:dyDescent="0.2">
      <c r="A3558" s="140"/>
      <c r="B3558" s="325"/>
      <c r="J3558" s="4"/>
      <c r="K3558" s="173"/>
    </row>
    <row r="3559" spans="1:11" x14ac:dyDescent="0.2">
      <c r="A3559" s="140"/>
      <c r="B3559" s="325"/>
      <c r="J3559" s="4"/>
      <c r="K3559" s="173"/>
    </row>
    <row r="3560" spans="1:11" x14ac:dyDescent="0.2">
      <c r="A3560" s="140"/>
      <c r="B3560" s="325"/>
      <c r="J3560" s="4"/>
      <c r="K3560" s="173"/>
    </row>
    <row r="3561" spans="1:11" x14ac:dyDescent="0.2">
      <c r="A3561" s="140"/>
      <c r="B3561" s="325"/>
      <c r="J3561" s="4"/>
      <c r="K3561" s="173"/>
    </row>
    <row r="3562" spans="1:11" x14ac:dyDescent="0.2">
      <c r="A3562" s="140"/>
      <c r="B3562" s="325"/>
      <c r="J3562" s="4"/>
      <c r="K3562" s="173"/>
    </row>
    <row r="3563" spans="1:11" x14ac:dyDescent="0.2">
      <c r="A3563" s="140"/>
      <c r="B3563" s="325"/>
      <c r="J3563" s="4"/>
      <c r="K3563" s="173"/>
    </row>
    <row r="3564" spans="1:11" x14ac:dyDescent="0.2">
      <c r="A3564" s="140"/>
      <c r="B3564" s="325"/>
      <c r="J3564" s="4"/>
      <c r="K3564" s="173"/>
    </row>
    <row r="3565" spans="1:11" x14ac:dyDescent="0.2">
      <c r="A3565" s="140"/>
      <c r="B3565" s="325"/>
      <c r="J3565" s="4"/>
      <c r="K3565" s="173"/>
    </row>
    <row r="3566" spans="1:11" x14ac:dyDescent="0.2">
      <c r="A3566" s="140"/>
      <c r="B3566" s="325"/>
      <c r="J3566" s="4"/>
      <c r="K3566" s="173"/>
    </row>
    <row r="3567" spans="1:11" x14ac:dyDescent="0.2">
      <c r="A3567" s="140"/>
      <c r="B3567" s="325"/>
      <c r="J3567" s="4"/>
      <c r="K3567" s="173"/>
    </row>
    <row r="3568" spans="1:11" x14ac:dyDescent="0.2">
      <c r="A3568" s="140"/>
      <c r="B3568" s="325"/>
      <c r="J3568" s="4"/>
      <c r="K3568" s="173"/>
    </row>
    <row r="3569" spans="1:11" x14ac:dyDescent="0.2">
      <c r="A3569" s="140"/>
      <c r="B3569" s="325"/>
      <c r="J3569" s="4"/>
      <c r="K3569" s="173"/>
    </row>
    <row r="3570" spans="1:11" x14ac:dyDescent="0.2">
      <c r="A3570" s="140"/>
      <c r="B3570" s="325"/>
      <c r="J3570" s="4"/>
      <c r="K3570" s="173"/>
    </row>
    <row r="3571" spans="1:11" x14ac:dyDescent="0.2">
      <c r="A3571" s="140"/>
      <c r="B3571" s="325"/>
      <c r="J3571" s="4"/>
      <c r="K3571" s="173"/>
    </row>
    <row r="3572" spans="1:11" x14ac:dyDescent="0.2">
      <c r="A3572" s="140"/>
      <c r="B3572" s="325"/>
      <c r="J3572" s="4"/>
      <c r="K3572" s="173"/>
    </row>
    <row r="3573" spans="1:11" x14ac:dyDescent="0.2">
      <c r="A3573" s="140"/>
      <c r="B3573" s="325"/>
      <c r="J3573" s="4"/>
      <c r="K3573" s="173"/>
    </row>
    <row r="3574" spans="1:11" x14ac:dyDescent="0.2">
      <c r="A3574" s="140"/>
      <c r="B3574" s="325"/>
      <c r="J3574" s="4"/>
      <c r="K3574" s="173"/>
    </row>
    <row r="3575" spans="1:11" x14ac:dyDescent="0.2">
      <c r="A3575" s="140"/>
      <c r="B3575" s="325"/>
      <c r="J3575" s="4"/>
      <c r="K3575" s="173"/>
    </row>
    <row r="3576" spans="1:11" x14ac:dyDescent="0.2">
      <c r="A3576" s="140"/>
      <c r="B3576" s="325"/>
      <c r="J3576" s="4"/>
      <c r="K3576" s="173"/>
    </row>
    <row r="3577" spans="1:11" x14ac:dyDescent="0.2">
      <c r="A3577" s="140"/>
      <c r="B3577" s="325"/>
      <c r="J3577" s="4"/>
      <c r="K3577" s="173"/>
    </row>
    <row r="3578" spans="1:11" x14ac:dyDescent="0.2">
      <c r="A3578" s="140"/>
      <c r="B3578" s="325"/>
      <c r="J3578" s="4"/>
      <c r="K3578" s="173"/>
    </row>
    <row r="3579" spans="1:11" x14ac:dyDescent="0.2">
      <c r="A3579" s="140"/>
      <c r="B3579" s="325"/>
      <c r="J3579" s="4"/>
      <c r="K3579" s="173"/>
    </row>
    <row r="3580" spans="1:11" x14ac:dyDescent="0.2">
      <c r="A3580" s="140"/>
      <c r="B3580" s="325"/>
      <c r="J3580" s="4"/>
      <c r="K3580" s="173"/>
    </row>
    <row r="3581" spans="1:11" x14ac:dyDescent="0.2">
      <c r="A3581" s="140"/>
      <c r="B3581" s="325"/>
      <c r="J3581" s="4"/>
      <c r="K3581" s="173"/>
    </row>
    <row r="3582" spans="1:11" x14ac:dyDescent="0.2">
      <c r="A3582" s="140"/>
      <c r="B3582" s="325"/>
      <c r="J3582" s="4"/>
      <c r="K3582" s="173"/>
    </row>
    <row r="3583" spans="1:11" x14ac:dyDescent="0.2">
      <c r="A3583" s="140"/>
      <c r="B3583" s="325"/>
      <c r="J3583" s="4"/>
      <c r="K3583" s="173"/>
    </row>
    <row r="3584" spans="1:11" x14ac:dyDescent="0.2">
      <c r="A3584" s="140"/>
      <c r="B3584" s="325"/>
      <c r="J3584" s="4"/>
      <c r="K3584" s="173"/>
    </row>
    <row r="3585" spans="1:11" x14ac:dyDescent="0.2">
      <c r="A3585" s="140"/>
      <c r="B3585" s="325"/>
      <c r="J3585" s="4"/>
      <c r="K3585" s="173"/>
    </row>
    <row r="3586" spans="1:11" x14ac:dyDescent="0.2">
      <c r="A3586" s="140"/>
      <c r="B3586" s="325"/>
      <c r="J3586" s="4"/>
      <c r="K3586" s="173"/>
    </row>
    <row r="3587" spans="1:11" x14ac:dyDescent="0.2">
      <c r="A3587" s="140"/>
      <c r="B3587" s="325"/>
      <c r="J3587" s="4"/>
      <c r="K3587" s="173"/>
    </row>
    <row r="3588" spans="1:11" x14ac:dyDescent="0.2">
      <c r="A3588" s="140"/>
      <c r="B3588" s="325"/>
      <c r="J3588" s="4"/>
      <c r="K3588" s="173"/>
    </row>
    <row r="3589" spans="1:11" x14ac:dyDescent="0.2">
      <c r="A3589" s="140"/>
      <c r="B3589" s="325"/>
      <c r="J3589" s="4"/>
      <c r="K3589" s="173"/>
    </row>
    <row r="3590" spans="1:11" x14ac:dyDescent="0.2">
      <c r="A3590" s="140"/>
      <c r="B3590" s="325"/>
      <c r="J3590" s="4"/>
      <c r="K3590" s="173"/>
    </row>
    <row r="3591" spans="1:11" x14ac:dyDescent="0.2">
      <c r="A3591" s="140"/>
      <c r="B3591" s="325"/>
      <c r="J3591" s="4"/>
      <c r="K3591" s="173"/>
    </row>
    <row r="3592" spans="1:11" x14ac:dyDescent="0.2">
      <c r="A3592" s="140"/>
      <c r="B3592" s="325"/>
      <c r="J3592" s="4"/>
      <c r="K3592" s="173"/>
    </row>
    <row r="3593" spans="1:11" x14ac:dyDescent="0.2">
      <c r="A3593" s="140"/>
      <c r="B3593" s="325"/>
      <c r="J3593" s="4"/>
      <c r="K3593" s="173"/>
    </row>
    <row r="3594" spans="1:11" x14ac:dyDescent="0.2">
      <c r="A3594" s="140"/>
      <c r="B3594" s="325"/>
      <c r="J3594" s="4"/>
      <c r="K3594" s="173"/>
    </row>
    <row r="3595" spans="1:11" x14ac:dyDescent="0.2">
      <c r="A3595" s="140"/>
      <c r="B3595" s="325"/>
      <c r="J3595" s="4"/>
      <c r="K3595" s="173"/>
    </row>
    <row r="3596" spans="1:11" x14ac:dyDescent="0.2">
      <c r="A3596" s="140"/>
      <c r="B3596" s="325"/>
      <c r="J3596" s="4"/>
      <c r="K3596" s="173"/>
    </row>
    <row r="3597" spans="1:11" x14ac:dyDescent="0.2">
      <c r="A3597" s="140"/>
      <c r="B3597" s="325"/>
      <c r="J3597" s="4"/>
      <c r="K3597" s="173"/>
    </row>
    <row r="3598" spans="1:11" x14ac:dyDescent="0.2">
      <c r="A3598" s="140"/>
      <c r="B3598" s="325"/>
      <c r="J3598" s="4"/>
      <c r="K3598" s="173"/>
    </row>
    <row r="3599" spans="1:11" x14ac:dyDescent="0.2">
      <c r="A3599" s="140"/>
      <c r="B3599" s="325"/>
      <c r="J3599" s="4"/>
      <c r="K3599" s="173"/>
    </row>
    <row r="3600" spans="1:11" x14ac:dyDescent="0.2">
      <c r="A3600" s="140"/>
      <c r="B3600" s="325"/>
      <c r="J3600" s="4"/>
      <c r="K3600" s="173"/>
    </row>
    <row r="3601" spans="1:11" x14ac:dyDescent="0.2">
      <c r="A3601" s="140"/>
      <c r="B3601" s="325"/>
      <c r="J3601" s="4"/>
      <c r="K3601" s="173"/>
    </row>
    <row r="3602" spans="1:11" x14ac:dyDescent="0.2">
      <c r="A3602" s="140"/>
      <c r="B3602" s="325"/>
      <c r="J3602" s="4"/>
      <c r="K3602" s="173"/>
    </row>
    <row r="3603" spans="1:11" x14ac:dyDescent="0.2">
      <c r="A3603" s="140"/>
      <c r="B3603" s="325"/>
      <c r="J3603" s="4"/>
      <c r="K3603" s="173"/>
    </row>
    <row r="3604" spans="1:11" x14ac:dyDescent="0.2">
      <c r="A3604" s="140"/>
      <c r="B3604" s="325"/>
      <c r="J3604" s="4"/>
      <c r="K3604" s="173"/>
    </row>
    <row r="3605" spans="1:11" x14ac:dyDescent="0.2">
      <c r="A3605" s="140"/>
      <c r="B3605" s="325"/>
      <c r="J3605" s="4"/>
      <c r="K3605" s="173"/>
    </row>
    <row r="3606" spans="1:11" x14ac:dyDescent="0.2">
      <c r="A3606" s="140"/>
      <c r="B3606" s="325"/>
      <c r="J3606" s="4"/>
      <c r="K3606" s="173"/>
    </row>
    <row r="3607" spans="1:11" x14ac:dyDescent="0.2">
      <c r="A3607" s="140"/>
      <c r="B3607" s="325"/>
      <c r="J3607" s="4"/>
      <c r="K3607" s="173"/>
    </row>
    <row r="3608" spans="1:11" x14ac:dyDescent="0.2">
      <c r="A3608" s="140"/>
      <c r="B3608" s="325"/>
      <c r="J3608" s="4"/>
      <c r="K3608" s="173"/>
    </row>
    <row r="3609" spans="1:11" x14ac:dyDescent="0.2">
      <c r="A3609" s="140"/>
      <c r="B3609" s="325"/>
      <c r="J3609" s="4"/>
      <c r="K3609" s="173"/>
    </row>
    <row r="3610" spans="1:11" x14ac:dyDescent="0.2">
      <c r="A3610" s="140"/>
      <c r="B3610" s="325"/>
      <c r="J3610" s="4"/>
      <c r="K3610" s="173"/>
    </row>
    <row r="3611" spans="1:11" x14ac:dyDescent="0.2">
      <c r="A3611" s="140"/>
      <c r="B3611" s="325"/>
      <c r="J3611" s="4"/>
      <c r="K3611" s="173"/>
    </row>
    <row r="3612" spans="1:11" x14ac:dyDescent="0.2">
      <c r="A3612" s="140"/>
      <c r="B3612" s="325"/>
      <c r="J3612" s="4"/>
      <c r="K3612" s="173"/>
    </row>
    <row r="3613" spans="1:11" x14ac:dyDescent="0.2">
      <c r="A3613" s="140"/>
      <c r="B3613" s="325"/>
      <c r="J3613" s="4"/>
      <c r="K3613" s="173"/>
    </row>
    <row r="3614" spans="1:11" x14ac:dyDescent="0.2">
      <c r="A3614" s="140"/>
      <c r="B3614" s="325"/>
      <c r="J3614" s="4"/>
      <c r="K3614" s="173"/>
    </row>
    <row r="3615" spans="1:11" x14ac:dyDescent="0.2">
      <c r="A3615" s="140"/>
      <c r="B3615" s="325"/>
      <c r="J3615" s="4"/>
      <c r="K3615" s="173"/>
    </row>
    <row r="3616" spans="1:11" x14ac:dyDescent="0.2">
      <c r="A3616" s="140"/>
      <c r="B3616" s="325"/>
      <c r="J3616" s="4"/>
      <c r="K3616" s="173"/>
    </row>
    <row r="3617" spans="1:11" x14ac:dyDescent="0.2">
      <c r="A3617" s="140"/>
      <c r="B3617" s="325"/>
      <c r="J3617" s="4"/>
      <c r="K3617" s="173"/>
    </row>
    <row r="3618" spans="1:11" x14ac:dyDescent="0.2">
      <c r="A3618" s="140"/>
      <c r="B3618" s="325"/>
      <c r="J3618" s="4"/>
      <c r="K3618" s="173"/>
    </row>
    <row r="3619" spans="1:11" x14ac:dyDescent="0.2">
      <c r="A3619" s="140"/>
      <c r="B3619" s="325"/>
      <c r="J3619" s="4"/>
      <c r="K3619" s="173"/>
    </row>
    <row r="3620" spans="1:11" x14ac:dyDescent="0.2">
      <c r="A3620" s="140"/>
      <c r="B3620" s="325"/>
      <c r="J3620" s="4"/>
      <c r="K3620" s="173"/>
    </row>
    <row r="3621" spans="1:11" x14ac:dyDescent="0.2">
      <c r="A3621" s="140"/>
      <c r="B3621" s="325"/>
      <c r="J3621" s="4"/>
      <c r="K3621" s="173"/>
    </row>
    <row r="3622" spans="1:11" x14ac:dyDescent="0.2">
      <c r="A3622" s="140"/>
      <c r="B3622" s="325"/>
      <c r="J3622" s="4"/>
      <c r="K3622" s="173"/>
    </row>
    <row r="3623" spans="1:11" x14ac:dyDescent="0.2">
      <c r="A3623" s="140"/>
      <c r="B3623" s="325"/>
      <c r="J3623" s="4"/>
      <c r="K3623" s="173"/>
    </row>
    <row r="3624" spans="1:11" x14ac:dyDescent="0.2">
      <c r="A3624" s="140"/>
      <c r="B3624" s="325"/>
      <c r="J3624" s="4"/>
      <c r="K3624" s="173"/>
    </row>
    <row r="3625" spans="1:11" x14ac:dyDescent="0.2">
      <c r="A3625" s="140"/>
      <c r="B3625" s="325"/>
      <c r="J3625" s="4"/>
      <c r="K3625" s="173"/>
    </row>
    <row r="3626" spans="1:11" x14ac:dyDescent="0.2">
      <c r="A3626" s="140"/>
      <c r="B3626" s="325"/>
      <c r="J3626" s="4"/>
      <c r="K3626" s="173"/>
    </row>
    <row r="3627" spans="1:11" x14ac:dyDescent="0.2">
      <c r="A3627" s="140"/>
      <c r="B3627" s="325"/>
      <c r="J3627" s="4"/>
      <c r="K3627" s="173"/>
    </row>
    <row r="3628" spans="1:11" x14ac:dyDescent="0.2">
      <c r="A3628" s="140"/>
      <c r="B3628" s="325"/>
      <c r="J3628" s="4"/>
      <c r="K3628" s="173"/>
    </row>
    <row r="3629" spans="1:11" x14ac:dyDescent="0.2">
      <c r="A3629" s="140"/>
      <c r="B3629" s="325"/>
      <c r="J3629" s="4"/>
      <c r="K3629" s="173"/>
    </row>
    <row r="3630" spans="1:11" x14ac:dyDescent="0.2">
      <c r="A3630" s="140"/>
      <c r="B3630" s="325"/>
      <c r="J3630" s="4"/>
      <c r="K3630" s="173"/>
    </row>
    <row r="3631" spans="1:11" x14ac:dyDescent="0.2">
      <c r="A3631" s="140"/>
      <c r="B3631" s="325"/>
      <c r="J3631" s="4"/>
      <c r="K3631" s="173"/>
    </row>
    <row r="3632" spans="1:11" x14ac:dyDescent="0.2">
      <c r="A3632" s="140"/>
      <c r="B3632" s="325"/>
      <c r="J3632" s="4"/>
      <c r="K3632" s="173"/>
    </row>
    <row r="3633" spans="1:11" x14ac:dyDescent="0.2">
      <c r="A3633" s="140"/>
      <c r="B3633" s="325"/>
      <c r="J3633" s="4"/>
      <c r="K3633" s="173"/>
    </row>
    <row r="3634" spans="1:11" x14ac:dyDescent="0.2">
      <c r="A3634" s="140"/>
      <c r="B3634" s="325"/>
      <c r="J3634" s="4"/>
      <c r="K3634" s="173"/>
    </row>
    <row r="3635" spans="1:11" x14ac:dyDescent="0.2">
      <c r="A3635" s="140"/>
      <c r="B3635" s="325"/>
      <c r="J3635" s="4"/>
      <c r="K3635" s="173"/>
    </row>
    <row r="3636" spans="1:11" x14ac:dyDescent="0.2">
      <c r="A3636" s="140"/>
      <c r="B3636" s="325"/>
      <c r="J3636" s="4"/>
      <c r="K3636" s="173"/>
    </row>
    <row r="3637" spans="1:11" x14ac:dyDescent="0.2">
      <c r="A3637" s="140"/>
      <c r="B3637" s="325"/>
      <c r="J3637" s="4"/>
      <c r="K3637" s="173"/>
    </row>
    <row r="3638" spans="1:11" x14ac:dyDescent="0.2">
      <c r="A3638" s="140"/>
      <c r="B3638" s="325"/>
      <c r="J3638" s="4"/>
      <c r="K3638" s="173"/>
    </row>
    <row r="3639" spans="1:11" x14ac:dyDescent="0.2">
      <c r="A3639" s="140"/>
      <c r="B3639" s="325"/>
      <c r="J3639" s="4"/>
      <c r="K3639" s="173"/>
    </row>
    <row r="3640" spans="1:11" x14ac:dyDescent="0.2">
      <c r="A3640" s="140"/>
      <c r="B3640" s="325"/>
      <c r="J3640" s="4"/>
      <c r="K3640" s="173"/>
    </row>
    <row r="3641" spans="1:11" x14ac:dyDescent="0.2">
      <c r="A3641" s="140"/>
      <c r="B3641" s="325"/>
      <c r="J3641" s="4"/>
      <c r="K3641" s="173"/>
    </row>
    <row r="3642" spans="1:11" x14ac:dyDescent="0.2">
      <c r="A3642" s="140"/>
      <c r="B3642" s="325"/>
      <c r="J3642" s="4"/>
      <c r="K3642" s="173"/>
    </row>
    <row r="3643" spans="1:11" x14ac:dyDescent="0.2">
      <c r="A3643" s="140"/>
      <c r="B3643" s="325"/>
      <c r="J3643" s="4"/>
      <c r="K3643" s="173"/>
    </row>
    <row r="3644" spans="1:11" x14ac:dyDescent="0.2">
      <c r="A3644" s="140"/>
      <c r="B3644" s="325"/>
      <c r="J3644" s="4"/>
      <c r="K3644" s="173"/>
    </row>
    <row r="3645" spans="1:11" x14ac:dyDescent="0.2">
      <c r="A3645" s="140"/>
      <c r="B3645" s="325"/>
      <c r="J3645" s="4"/>
      <c r="K3645" s="173"/>
    </row>
    <row r="3646" spans="1:11" x14ac:dyDescent="0.2">
      <c r="A3646" s="140"/>
      <c r="B3646" s="325"/>
      <c r="J3646" s="4"/>
      <c r="K3646" s="173"/>
    </row>
    <row r="3647" spans="1:11" x14ac:dyDescent="0.2">
      <c r="A3647" s="140"/>
      <c r="B3647" s="325"/>
      <c r="J3647" s="4"/>
      <c r="K3647" s="173"/>
    </row>
    <row r="3648" spans="1:11" x14ac:dyDescent="0.2">
      <c r="A3648" s="140"/>
      <c r="B3648" s="325"/>
      <c r="J3648" s="4"/>
      <c r="K3648" s="173"/>
    </row>
    <row r="3649" spans="1:11" x14ac:dyDescent="0.2">
      <c r="A3649" s="140"/>
      <c r="B3649" s="325"/>
      <c r="J3649" s="4"/>
      <c r="K3649" s="173"/>
    </row>
    <row r="3650" spans="1:11" x14ac:dyDescent="0.2">
      <c r="A3650" s="140"/>
      <c r="B3650" s="325"/>
      <c r="J3650" s="4"/>
      <c r="K3650" s="173"/>
    </row>
    <row r="3651" spans="1:11" x14ac:dyDescent="0.2">
      <c r="A3651" s="140"/>
      <c r="B3651" s="325"/>
      <c r="J3651" s="4"/>
      <c r="K3651" s="173"/>
    </row>
    <row r="3652" spans="1:11" x14ac:dyDescent="0.2">
      <c r="A3652" s="140"/>
      <c r="B3652" s="325"/>
      <c r="J3652" s="4"/>
      <c r="K3652" s="173"/>
    </row>
    <row r="3653" spans="1:11" x14ac:dyDescent="0.2">
      <c r="A3653" s="140"/>
      <c r="B3653" s="325"/>
      <c r="J3653" s="4"/>
      <c r="K3653" s="173"/>
    </row>
    <row r="3654" spans="1:11" x14ac:dyDescent="0.2">
      <c r="A3654" s="140"/>
      <c r="B3654" s="325"/>
      <c r="J3654" s="4"/>
      <c r="K3654" s="173"/>
    </row>
    <row r="3655" spans="1:11" x14ac:dyDescent="0.2">
      <c r="A3655" s="140"/>
      <c r="B3655" s="325"/>
      <c r="J3655" s="4"/>
      <c r="K3655" s="173"/>
    </row>
    <row r="3656" spans="1:11" x14ac:dyDescent="0.2">
      <c r="A3656" s="140"/>
      <c r="B3656" s="325"/>
      <c r="J3656" s="4"/>
      <c r="K3656" s="173"/>
    </row>
    <row r="3657" spans="1:11" x14ac:dyDescent="0.2">
      <c r="A3657" s="140"/>
      <c r="B3657" s="325"/>
      <c r="J3657" s="4"/>
      <c r="K3657" s="173"/>
    </row>
    <row r="3658" spans="1:11" x14ac:dyDescent="0.2">
      <c r="A3658" s="140"/>
      <c r="B3658" s="325"/>
      <c r="J3658" s="4"/>
      <c r="K3658" s="173"/>
    </row>
    <row r="3659" spans="1:11" x14ac:dyDescent="0.2">
      <c r="A3659" s="140"/>
      <c r="B3659" s="325"/>
      <c r="J3659" s="4"/>
      <c r="K3659" s="173"/>
    </row>
    <row r="3660" spans="1:11" x14ac:dyDescent="0.2">
      <c r="A3660" s="140"/>
      <c r="B3660" s="325"/>
      <c r="J3660" s="4"/>
      <c r="K3660" s="173"/>
    </row>
    <row r="3661" spans="1:11" x14ac:dyDescent="0.2">
      <c r="A3661" s="140"/>
      <c r="B3661" s="325"/>
      <c r="J3661" s="4"/>
      <c r="K3661" s="173"/>
    </row>
    <row r="3662" spans="1:11" x14ac:dyDescent="0.2">
      <c r="A3662" s="140"/>
      <c r="B3662" s="325"/>
      <c r="J3662" s="4"/>
      <c r="K3662" s="173"/>
    </row>
    <row r="3663" spans="1:11" x14ac:dyDescent="0.2">
      <c r="A3663" s="140"/>
      <c r="B3663" s="325"/>
      <c r="J3663" s="4"/>
      <c r="K3663" s="173"/>
    </row>
    <row r="3664" spans="1:11" x14ac:dyDescent="0.2">
      <c r="A3664" s="140"/>
      <c r="B3664" s="325"/>
      <c r="J3664" s="4"/>
      <c r="K3664" s="173"/>
    </row>
    <row r="3665" spans="1:11" x14ac:dyDescent="0.2">
      <c r="A3665" s="140"/>
      <c r="B3665" s="325"/>
      <c r="J3665" s="4"/>
      <c r="K3665" s="173"/>
    </row>
    <row r="3666" spans="1:11" x14ac:dyDescent="0.2">
      <c r="A3666" s="140"/>
      <c r="B3666" s="325"/>
      <c r="J3666" s="4"/>
      <c r="K3666" s="173"/>
    </row>
    <row r="3667" spans="1:11" x14ac:dyDescent="0.2">
      <c r="A3667" s="140"/>
      <c r="B3667" s="325"/>
      <c r="J3667" s="4"/>
      <c r="K3667" s="173"/>
    </row>
    <row r="3668" spans="1:11" x14ac:dyDescent="0.2">
      <c r="A3668" s="140"/>
      <c r="B3668" s="325"/>
      <c r="J3668" s="4"/>
      <c r="K3668" s="173"/>
    </row>
    <row r="3669" spans="1:11" x14ac:dyDescent="0.2">
      <c r="A3669" s="140"/>
      <c r="B3669" s="325"/>
      <c r="J3669" s="4"/>
      <c r="K3669" s="173"/>
    </row>
    <row r="3670" spans="1:11" x14ac:dyDescent="0.2">
      <c r="A3670" s="140"/>
      <c r="B3670" s="325"/>
      <c r="J3670" s="4"/>
      <c r="K3670" s="173"/>
    </row>
    <row r="3671" spans="1:11" x14ac:dyDescent="0.2">
      <c r="A3671" s="140"/>
      <c r="B3671" s="325"/>
      <c r="J3671" s="4"/>
      <c r="K3671" s="173"/>
    </row>
    <row r="3672" spans="1:11" x14ac:dyDescent="0.2">
      <c r="A3672" s="140"/>
      <c r="B3672" s="325"/>
      <c r="J3672" s="4"/>
      <c r="K3672" s="173"/>
    </row>
    <row r="3673" spans="1:11" x14ac:dyDescent="0.2">
      <c r="A3673" s="140"/>
      <c r="B3673" s="325"/>
      <c r="J3673" s="4"/>
      <c r="K3673" s="173"/>
    </row>
    <row r="3674" spans="1:11" x14ac:dyDescent="0.2">
      <c r="A3674" s="140"/>
      <c r="B3674" s="325"/>
      <c r="J3674" s="4"/>
      <c r="K3674" s="173"/>
    </row>
    <row r="3675" spans="1:11" x14ac:dyDescent="0.2">
      <c r="A3675" s="140"/>
      <c r="B3675" s="325"/>
      <c r="J3675" s="4"/>
      <c r="K3675" s="173"/>
    </row>
    <row r="3676" spans="1:11" x14ac:dyDescent="0.2">
      <c r="A3676" s="140"/>
      <c r="B3676" s="325"/>
      <c r="J3676" s="4"/>
      <c r="K3676" s="173"/>
    </row>
    <row r="3677" spans="1:11" x14ac:dyDescent="0.2">
      <c r="A3677" s="140"/>
      <c r="B3677" s="325"/>
      <c r="J3677" s="4"/>
      <c r="K3677" s="173"/>
    </row>
    <row r="3678" spans="1:11" x14ac:dyDescent="0.2">
      <c r="A3678" s="140"/>
      <c r="B3678" s="325"/>
      <c r="J3678" s="4"/>
      <c r="K3678" s="173"/>
    </row>
    <row r="3679" spans="1:11" x14ac:dyDescent="0.2">
      <c r="A3679" s="140"/>
      <c r="B3679" s="325"/>
      <c r="J3679" s="4"/>
      <c r="K3679" s="173"/>
    </row>
    <row r="3680" spans="1:11" x14ac:dyDescent="0.2">
      <c r="A3680" s="140"/>
      <c r="B3680" s="325"/>
      <c r="J3680" s="4"/>
      <c r="K3680" s="173"/>
    </row>
    <row r="3681" spans="1:11" x14ac:dyDescent="0.2">
      <c r="A3681" s="140"/>
      <c r="B3681" s="325"/>
      <c r="J3681" s="4"/>
      <c r="K3681" s="173"/>
    </row>
    <row r="3682" spans="1:11" x14ac:dyDescent="0.2">
      <c r="A3682" s="140"/>
      <c r="B3682" s="325"/>
      <c r="J3682" s="4"/>
      <c r="K3682" s="173"/>
    </row>
    <row r="3683" spans="1:11" x14ac:dyDescent="0.2">
      <c r="A3683" s="140"/>
      <c r="B3683" s="325"/>
      <c r="J3683" s="4"/>
      <c r="K3683" s="173"/>
    </row>
    <row r="3684" spans="1:11" x14ac:dyDescent="0.2">
      <c r="A3684" s="140"/>
      <c r="B3684" s="325"/>
      <c r="J3684" s="4"/>
      <c r="K3684" s="173"/>
    </row>
    <row r="3685" spans="1:11" x14ac:dyDescent="0.2">
      <c r="A3685" s="140"/>
      <c r="B3685" s="325"/>
      <c r="J3685" s="4"/>
      <c r="K3685" s="173"/>
    </row>
    <row r="3686" spans="1:11" x14ac:dyDescent="0.2">
      <c r="A3686" s="140"/>
      <c r="B3686" s="325"/>
      <c r="J3686" s="4"/>
      <c r="K3686" s="173"/>
    </row>
    <row r="3687" spans="1:11" x14ac:dyDescent="0.2">
      <c r="A3687" s="140"/>
      <c r="B3687" s="325"/>
      <c r="J3687" s="4"/>
      <c r="K3687" s="173"/>
    </row>
    <row r="3688" spans="1:11" x14ac:dyDescent="0.2">
      <c r="A3688" s="140"/>
      <c r="B3688" s="325"/>
      <c r="J3688" s="4"/>
      <c r="K3688" s="173"/>
    </row>
    <row r="3689" spans="1:11" x14ac:dyDescent="0.2">
      <c r="A3689" s="140"/>
      <c r="B3689" s="325"/>
      <c r="J3689" s="4"/>
      <c r="K3689" s="173"/>
    </row>
    <row r="3690" spans="1:11" x14ac:dyDescent="0.2">
      <c r="A3690" s="140"/>
      <c r="B3690" s="325"/>
      <c r="J3690" s="4"/>
      <c r="K3690" s="173"/>
    </row>
    <row r="3691" spans="1:11" x14ac:dyDescent="0.2">
      <c r="A3691" s="140"/>
      <c r="B3691" s="325"/>
      <c r="J3691" s="4"/>
      <c r="K3691" s="173"/>
    </row>
    <row r="3692" spans="1:11" x14ac:dyDescent="0.2">
      <c r="A3692" s="140"/>
      <c r="B3692" s="325"/>
      <c r="J3692" s="4"/>
      <c r="K3692" s="173"/>
    </row>
    <row r="3693" spans="1:11" x14ac:dyDescent="0.2">
      <c r="A3693" s="140"/>
      <c r="B3693" s="325"/>
      <c r="J3693" s="4"/>
      <c r="K3693" s="173"/>
    </row>
    <row r="3694" spans="1:11" x14ac:dyDescent="0.2">
      <c r="A3694" s="140"/>
      <c r="B3694" s="325"/>
      <c r="J3694" s="4"/>
      <c r="K3694" s="173"/>
    </row>
    <row r="3695" spans="1:11" x14ac:dyDescent="0.2">
      <c r="A3695" s="140"/>
      <c r="B3695" s="325"/>
      <c r="J3695" s="4"/>
      <c r="K3695" s="173"/>
    </row>
    <row r="3696" spans="1:11" x14ac:dyDescent="0.2">
      <c r="A3696" s="140"/>
      <c r="B3696" s="325"/>
      <c r="J3696" s="4"/>
      <c r="K3696" s="173"/>
    </row>
    <row r="3697" spans="1:11" x14ac:dyDescent="0.2">
      <c r="A3697" s="140"/>
      <c r="B3697" s="325"/>
      <c r="J3697" s="4"/>
      <c r="K3697" s="173"/>
    </row>
    <row r="3698" spans="1:11" x14ac:dyDescent="0.2">
      <c r="A3698" s="140"/>
      <c r="B3698" s="325"/>
      <c r="J3698" s="4"/>
      <c r="K3698" s="173"/>
    </row>
    <row r="3699" spans="1:11" x14ac:dyDescent="0.2">
      <c r="A3699" s="140"/>
      <c r="B3699" s="325"/>
      <c r="J3699" s="4"/>
      <c r="K3699" s="173"/>
    </row>
    <row r="3700" spans="1:11" x14ac:dyDescent="0.2">
      <c r="A3700" s="140"/>
      <c r="B3700" s="325"/>
      <c r="J3700" s="4"/>
      <c r="K3700" s="173"/>
    </row>
    <row r="3701" spans="1:11" x14ac:dyDescent="0.2">
      <c r="A3701" s="140"/>
      <c r="B3701" s="325"/>
      <c r="J3701" s="4"/>
      <c r="K3701" s="173"/>
    </row>
    <row r="3702" spans="1:11" x14ac:dyDescent="0.2">
      <c r="A3702" s="140"/>
      <c r="B3702" s="325"/>
      <c r="J3702" s="4"/>
      <c r="K3702" s="173"/>
    </row>
    <row r="3703" spans="1:11" x14ac:dyDescent="0.2">
      <c r="A3703" s="140"/>
      <c r="B3703" s="325"/>
      <c r="J3703" s="4"/>
      <c r="K3703" s="173"/>
    </row>
    <row r="3704" spans="1:11" x14ac:dyDescent="0.2">
      <c r="A3704" s="140"/>
      <c r="B3704" s="325"/>
      <c r="J3704" s="4"/>
      <c r="K3704" s="173"/>
    </row>
    <row r="3705" spans="1:11" x14ac:dyDescent="0.2">
      <c r="A3705" s="140"/>
      <c r="B3705" s="325"/>
      <c r="J3705" s="4"/>
      <c r="K3705" s="173"/>
    </row>
    <row r="3706" spans="1:11" x14ac:dyDescent="0.2">
      <c r="A3706" s="140"/>
      <c r="B3706" s="325"/>
      <c r="J3706" s="4"/>
      <c r="K3706" s="173"/>
    </row>
    <row r="3707" spans="1:11" x14ac:dyDescent="0.2">
      <c r="A3707" s="140"/>
      <c r="B3707" s="325"/>
      <c r="J3707" s="4"/>
      <c r="K3707" s="173"/>
    </row>
    <row r="3708" spans="1:11" x14ac:dyDescent="0.2">
      <c r="A3708" s="140"/>
      <c r="B3708" s="325"/>
      <c r="J3708" s="4"/>
      <c r="K3708" s="173"/>
    </row>
    <row r="3709" spans="1:11" x14ac:dyDescent="0.2">
      <c r="A3709" s="140"/>
      <c r="B3709" s="325"/>
      <c r="J3709" s="4"/>
      <c r="K3709" s="173"/>
    </row>
    <row r="3710" spans="1:11" x14ac:dyDescent="0.2">
      <c r="A3710" s="140"/>
      <c r="B3710" s="325"/>
      <c r="J3710" s="4"/>
      <c r="K3710" s="173"/>
    </row>
    <row r="3711" spans="1:11" x14ac:dyDescent="0.2">
      <c r="A3711" s="140"/>
      <c r="B3711" s="325"/>
      <c r="J3711" s="4"/>
      <c r="K3711" s="173"/>
    </row>
    <row r="3712" spans="1:11" x14ac:dyDescent="0.2">
      <c r="A3712" s="140"/>
      <c r="B3712" s="325"/>
      <c r="J3712" s="4"/>
      <c r="K3712" s="173"/>
    </row>
    <row r="3713" spans="1:11" x14ac:dyDescent="0.2">
      <c r="A3713" s="140"/>
      <c r="B3713" s="325"/>
      <c r="J3713" s="4"/>
      <c r="K3713" s="173"/>
    </row>
    <row r="3714" spans="1:11" x14ac:dyDescent="0.2">
      <c r="A3714" s="140"/>
      <c r="B3714" s="325"/>
      <c r="J3714" s="4"/>
      <c r="K3714" s="173"/>
    </row>
    <row r="3715" spans="1:11" x14ac:dyDescent="0.2">
      <c r="A3715" s="140"/>
      <c r="B3715" s="325"/>
      <c r="J3715" s="4"/>
      <c r="K3715" s="173"/>
    </row>
    <row r="3716" spans="1:11" x14ac:dyDescent="0.2">
      <c r="A3716" s="140"/>
      <c r="B3716" s="325"/>
      <c r="J3716" s="4"/>
      <c r="K3716" s="173"/>
    </row>
    <row r="3717" spans="1:11" x14ac:dyDescent="0.2">
      <c r="A3717" s="140"/>
      <c r="B3717" s="325"/>
      <c r="J3717" s="4"/>
      <c r="K3717" s="173"/>
    </row>
    <row r="3718" spans="1:11" x14ac:dyDescent="0.2">
      <c r="A3718" s="140"/>
      <c r="B3718" s="325"/>
      <c r="J3718" s="4"/>
      <c r="K3718" s="173"/>
    </row>
    <row r="3719" spans="1:11" x14ac:dyDescent="0.2">
      <c r="A3719" s="140"/>
      <c r="B3719" s="325"/>
      <c r="J3719" s="4"/>
      <c r="K3719" s="173"/>
    </row>
    <row r="3720" spans="1:11" x14ac:dyDescent="0.2">
      <c r="A3720" s="140"/>
      <c r="B3720" s="325"/>
      <c r="J3720" s="4"/>
      <c r="K3720" s="173"/>
    </row>
    <row r="3721" spans="1:11" x14ac:dyDescent="0.2">
      <c r="A3721" s="140"/>
      <c r="B3721" s="325"/>
      <c r="J3721" s="4"/>
      <c r="K3721" s="173"/>
    </row>
    <row r="3722" spans="1:11" x14ac:dyDescent="0.2">
      <c r="A3722" s="140"/>
      <c r="B3722" s="325"/>
      <c r="J3722" s="4"/>
      <c r="K3722" s="173"/>
    </row>
    <row r="3723" spans="1:11" x14ac:dyDescent="0.2">
      <c r="A3723" s="140"/>
      <c r="B3723" s="325"/>
      <c r="J3723" s="4"/>
      <c r="K3723" s="173"/>
    </row>
    <row r="3724" spans="1:11" x14ac:dyDescent="0.2">
      <c r="A3724" s="140"/>
      <c r="B3724" s="325"/>
      <c r="J3724" s="4"/>
      <c r="K3724" s="173"/>
    </row>
    <row r="3725" spans="1:11" x14ac:dyDescent="0.2">
      <c r="A3725" s="140"/>
      <c r="B3725" s="325"/>
      <c r="J3725" s="4"/>
      <c r="K3725" s="173"/>
    </row>
    <row r="3726" spans="1:11" x14ac:dyDescent="0.2">
      <c r="A3726" s="140"/>
      <c r="B3726" s="325"/>
      <c r="J3726" s="4"/>
      <c r="K3726" s="173"/>
    </row>
    <row r="3727" spans="1:11" x14ac:dyDescent="0.2">
      <c r="A3727" s="140"/>
      <c r="B3727" s="325"/>
      <c r="J3727" s="4"/>
      <c r="K3727" s="173"/>
    </row>
    <row r="3728" spans="1:11" x14ac:dyDescent="0.2">
      <c r="A3728" s="140"/>
      <c r="B3728" s="325"/>
      <c r="J3728" s="4"/>
      <c r="K3728" s="173"/>
    </row>
    <row r="3729" spans="1:11" x14ac:dyDescent="0.2">
      <c r="A3729" s="140"/>
      <c r="B3729" s="325"/>
      <c r="J3729" s="4"/>
      <c r="K3729" s="173"/>
    </row>
    <row r="3730" spans="1:11" x14ac:dyDescent="0.2">
      <c r="A3730" s="140"/>
      <c r="B3730" s="325"/>
      <c r="J3730" s="4"/>
      <c r="K3730" s="173"/>
    </row>
    <row r="3731" spans="1:11" x14ac:dyDescent="0.2">
      <c r="A3731" s="140"/>
      <c r="B3731" s="325"/>
      <c r="J3731" s="4"/>
      <c r="K3731" s="173"/>
    </row>
    <row r="3732" spans="1:11" x14ac:dyDescent="0.2">
      <c r="A3732" s="140"/>
      <c r="B3732" s="325"/>
      <c r="J3732" s="4"/>
      <c r="K3732" s="173"/>
    </row>
    <row r="3733" spans="1:11" x14ac:dyDescent="0.2">
      <c r="A3733" s="140"/>
      <c r="B3733" s="325"/>
      <c r="J3733" s="4"/>
      <c r="K3733" s="173"/>
    </row>
    <row r="3734" spans="1:11" x14ac:dyDescent="0.2">
      <c r="A3734" s="140"/>
      <c r="B3734" s="325"/>
      <c r="J3734" s="4"/>
      <c r="K3734" s="173"/>
    </row>
    <row r="3735" spans="1:11" x14ac:dyDescent="0.2">
      <c r="A3735" s="140"/>
      <c r="B3735" s="325"/>
      <c r="J3735" s="4"/>
      <c r="K3735" s="173"/>
    </row>
    <row r="3736" spans="1:11" x14ac:dyDescent="0.2">
      <c r="A3736" s="140"/>
      <c r="B3736" s="325"/>
      <c r="J3736" s="4"/>
      <c r="K3736" s="173"/>
    </row>
    <row r="3737" spans="1:11" x14ac:dyDescent="0.2">
      <c r="A3737" s="140"/>
      <c r="B3737" s="325"/>
      <c r="J3737" s="4"/>
      <c r="K3737" s="173"/>
    </row>
    <row r="3738" spans="1:11" x14ac:dyDescent="0.2">
      <c r="A3738" s="140"/>
      <c r="B3738" s="325"/>
      <c r="J3738" s="4"/>
      <c r="K3738" s="173"/>
    </row>
    <row r="3739" spans="1:11" x14ac:dyDescent="0.2">
      <c r="A3739" s="140"/>
      <c r="B3739" s="325"/>
      <c r="J3739" s="4"/>
      <c r="K3739" s="173"/>
    </row>
    <row r="3740" spans="1:11" x14ac:dyDescent="0.2">
      <c r="A3740" s="140"/>
      <c r="B3740" s="325"/>
      <c r="J3740" s="4"/>
      <c r="K3740" s="173"/>
    </row>
    <row r="3741" spans="1:11" x14ac:dyDescent="0.2">
      <c r="A3741" s="140"/>
      <c r="B3741" s="325"/>
      <c r="J3741" s="4"/>
      <c r="K3741" s="173"/>
    </row>
    <row r="3742" spans="1:11" x14ac:dyDescent="0.2">
      <c r="A3742" s="140"/>
      <c r="B3742" s="325"/>
      <c r="J3742" s="4"/>
      <c r="K3742" s="173"/>
    </row>
    <row r="3743" spans="1:11" x14ac:dyDescent="0.2">
      <c r="A3743" s="140"/>
      <c r="B3743" s="325"/>
      <c r="J3743" s="4"/>
      <c r="K3743" s="173"/>
    </row>
    <row r="3744" spans="1:11" x14ac:dyDescent="0.2">
      <c r="A3744" s="140"/>
      <c r="B3744" s="325"/>
      <c r="J3744" s="4"/>
      <c r="K3744" s="173"/>
    </row>
    <row r="3745" spans="1:11" x14ac:dyDescent="0.2">
      <c r="A3745" s="140"/>
      <c r="B3745" s="325"/>
      <c r="J3745" s="4"/>
      <c r="K3745" s="173"/>
    </row>
    <row r="3746" spans="1:11" x14ac:dyDescent="0.2">
      <c r="A3746" s="140"/>
      <c r="B3746" s="325"/>
      <c r="J3746" s="4"/>
      <c r="K3746" s="173"/>
    </row>
    <row r="3747" spans="1:11" x14ac:dyDescent="0.2">
      <c r="A3747" s="140"/>
      <c r="B3747" s="325"/>
      <c r="J3747" s="4"/>
      <c r="K3747" s="173"/>
    </row>
    <row r="3748" spans="1:11" x14ac:dyDescent="0.2">
      <c r="A3748" s="140"/>
      <c r="B3748" s="325"/>
      <c r="J3748" s="4"/>
      <c r="K3748" s="173"/>
    </row>
    <row r="3749" spans="1:11" x14ac:dyDescent="0.2">
      <c r="A3749" s="140"/>
      <c r="B3749" s="325"/>
      <c r="J3749" s="4"/>
      <c r="K3749" s="173"/>
    </row>
    <row r="3750" spans="1:11" x14ac:dyDescent="0.2">
      <c r="A3750" s="140"/>
      <c r="B3750" s="325"/>
      <c r="J3750" s="4"/>
      <c r="K3750" s="173"/>
    </row>
    <row r="3751" spans="1:11" x14ac:dyDescent="0.2">
      <c r="A3751" s="140"/>
      <c r="B3751" s="325"/>
      <c r="J3751" s="4"/>
      <c r="K3751" s="173"/>
    </row>
    <row r="3752" spans="1:11" x14ac:dyDescent="0.2">
      <c r="A3752" s="140"/>
      <c r="B3752" s="325"/>
      <c r="J3752" s="4"/>
      <c r="K3752" s="173"/>
    </row>
    <row r="3753" spans="1:11" x14ac:dyDescent="0.2">
      <c r="A3753" s="140"/>
      <c r="B3753" s="325"/>
      <c r="J3753" s="4"/>
      <c r="K3753" s="173"/>
    </row>
    <row r="3754" spans="1:11" x14ac:dyDescent="0.2">
      <c r="A3754" s="140"/>
      <c r="B3754" s="325"/>
      <c r="J3754" s="4"/>
      <c r="K3754" s="173"/>
    </row>
    <row r="3755" spans="1:11" x14ac:dyDescent="0.2">
      <c r="A3755" s="140"/>
      <c r="B3755" s="325"/>
      <c r="J3755" s="4"/>
      <c r="K3755" s="173"/>
    </row>
    <row r="3756" spans="1:11" x14ac:dyDescent="0.2">
      <c r="A3756" s="140"/>
      <c r="B3756" s="325"/>
      <c r="J3756" s="4"/>
      <c r="K3756" s="173"/>
    </row>
    <row r="3757" spans="1:11" x14ac:dyDescent="0.2">
      <c r="A3757" s="140"/>
      <c r="B3757" s="325"/>
      <c r="J3757" s="4"/>
      <c r="K3757" s="173"/>
    </row>
    <row r="3758" spans="1:11" x14ac:dyDescent="0.2">
      <c r="A3758" s="140"/>
      <c r="B3758" s="325"/>
      <c r="J3758" s="4"/>
      <c r="K3758" s="173"/>
    </row>
    <row r="3759" spans="1:11" x14ac:dyDescent="0.2">
      <c r="A3759" s="140"/>
      <c r="B3759" s="325"/>
      <c r="J3759" s="4"/>
      <c r="K3759" s="173"/>
    </row>
    <row r="3760" spans="1:11" x14ac:dyDescent="0.2">
      <c r="A3760" s="140"/>
      <c r="B3760" s="325"/>
      <c r="J3760" s="4"/>
      <c r="K3760" s="173"/>
    </row>
    <row r="3761" spans="1:11" x14ac:dyDescent="0.2">
      <c r="A3761" s="140"/>
      <c r="B3761" s="325"/>
      <c r="J3761" s="4"/>
      <c r="K3761" s="173"/>
    </row>
    <row r="3762" spans="1:11" x14ac:dyDescent="0.2">
      <c r="A3762" s="140"/>
      <c r="B3762" s="325"/>
      <c r="J3762" s="4"/>
      <c r="K3762" s="173"/>
    </row>
    <row r="3763" spans="1:11" x14ac:dyDescent="0.2">
      <c r="A3763" s="140"/>
      <c r="B3763" s="325"/>
      <c r="J3763" s="4"/>
      <c r="K3763" s="173"/>
    </row>
    <row r="3764" spans="1:11" x14ac:dyDescent="0.2">
      <c r="A3764" s="140"/>
      <c r="B3764" s="325"/>
      <c r="J3764" s="4"/>
      <c r="K3764" s="173"/>
    </row>
    <row r="3765" spans="1:11" x14ac:dyDescent="0.2">
      <c r="A3765" s="140"/>
      <c r="B3765" s="325"/>
      <c r="J3765" s="4"/>
      <c r="K3765" s="173"/>
    </row>
    <row r="3766" spans="1:11" x14ac:dyDescent="0.2">
      <c r="A3766" s="140"/>
      <c r="B3766" s="325"/>
      <c r="J3766" s="4"/>
      <c r="K3766" s="173"/>
    </row>
    <row r="3767" spans="1:11" x14ac:dyDescent="0.2">
      <c r="A3767" s="140"/>
      <c r="B3767" s="325"/>
      <c r="J3767" s="4"/>
      <c r="K3767" s="173"/>
    </row>
    <row r="3768" spans="1:11" x14ac:dyDescent="0.2">
      <c r="A3768" s="140"/>
      <c r="B3768" s="325"/>
      <c r="J3768" s="4"/>
      <c r="K3768" s="173"/>
    </row>
    <row r="3769" spans="1:11" x14ac:dyDescent="0.2">
      <c r="A3769" s="140"/>
      <c r="B3769" s="325"/>
      <c r="J3769" s="4"/>
      <c r="K3769" s="173"/>
    </row>
    <row r="3770" spans="1:11" x14ac:dyDescent="0.2">
      <c r="A3770" s="140"/>
      <c r="B3770" s="325"/>
      <c r="J3770" s="4"/>
      <c r="K3770" s="173"/>
    </row>
    <row r="3771" spans="1:11" x14ac:dyDescent="0.2">
      <c r="A3771" s="140"/>
      <c r="B3771" s="325"/>
      <c r="J3771" s="4"/>
      <c r="K3771" s="173"/>
    </row>
    <row r="3772" spans="1:11" x14ac:dyDescent="0.2">
      <c r="A3772" s="140"/>
      <c r="B3772" s="325"/>
      <c r="J3772" s="4"/>
      <c r="K3772" s="173"/>
    </row>
    <row r="3773" spans="1:11" x14ac:dyDescent="0.2">
      <c r="A3773" s="140"/>
      <c r="B3773" s="325"/>
      <c r="J3773" s="4"/>
      <c r="K3773" s="173"/>
    </row>
    <row r="3774" spans="1:11" x14ac:dyDescent="0.2">
      <c r="A3774" s="140"/>
      <c r="B3774" s="325"/>
      <c r="J3774" s="4"/>
      <c r="K3774" s="173"/>
    </row>
    <row r="3775" spans="1:11" x14ac:dyDescent="0.2">
      <c r="A3775" s="140"/>
      <c r="B3775" s="325"/>
      <c r="J3775" s="4"/>
      <c r="K3775" s="173"/>
    </row>
    <row r="3776" spans="1:11" x14ac:dyDescent="0.2">
      <c r="A3776" s="140"/>
      <c r="B3776" s="325"/>
      <c r="J3776" s="4"/>
      <c r="K3776" s="173"/>
    </row>
    <row r="3777" spans="1:11" x14ac:dyDescent="0.2">
      <c r="A3777" s="140"/>
      <c r="B3777" s="325"/>
      <c r="J3777" s="4"/>
      <c r="K3777" s="173"/>
    </row>
    <row r="3778" spans="1:11" x14ac:dyDescent="0.2">
      <c r="A3778" s="140"/>
      <c r="B3778" s="325"/>
      <c r="J3778" s="4"/>
      <c r="K3778" s="173"/>
    </row>
    <row r="3779" spans="1:11" x14ac:dyDescent="0.2">
      <c r="A3779" s="140"/>
      <c r="B3779" s="325"/>
      <c r="J3779" s="4"/>
      <c r="K3779" s="173"/>
    </row>
    <row r="3780" spans="1:11" x14ac:dyDescent="0.2">
      <c r="A3780" s="140"/>
      <c r="B3780" s="325"/>
      <c r="J3780" s="4"/>
      <c r="K3780" s="173"/>
    </row>
    <row r="3781" spans="1:11" x14ac:dyDescent="0.2">
      <c r="A3781" s="140"/>
      <c r="B3781" s="325"/>
      <c r="J3781" s="4"/>
      <c r="K3781" s="173"/>
    </row>
    <row r="3782" spans="1:11" x14ac:dyDescent="0.2">
      <c r="A3782" s="140"/>
      <c r="B3782" s="325"/>
      <c r="J3782" s="4"/>
      <c r="K3782" s="173"/>
    </row>
    <row r="3783" spans="1:11" x14ac:dyDescent="0.2">
      <c r="A3783" s="140"/>
      <c r="B3783" s="325"/>
      <c r="J3783" s="4"/>
      <c r="K3783" s="173"/>
    </row>
    <row r="3784" spans="1:11" x14ac:dyDescent="0.2">
      <c r="A3784" s="140"/>
      <c r="B3784" s="325"/>
      <c r="J3784" s="4"/>
      <c r="K3784" s="173"/>
    </row>
    <row r="3785" spans="1:11" x14ac:dyDescent="0.2">
      <c r="A3785" s="140"/>
      <c r="B3785" s="325"/>
      <c r="J3785" s="4"/>
      <c r="K3785" s="173"/>
    </row>
    <row r="3786" spans="1:11" x14ac:dyDescent="0.2">
      <c r="A3786" s="140"/>
      <c r="B3786" s="325"/>
      <c r="J3786" s="4"/>
      <c r="K3786" s="173"/>
    </row>
    <row r="3787" spans="1:11" x14ac:dyDescent="0.2">
      <c r="A3787" s="140"/>
      <c r="B3787" s="325"/>
      <c r="J3787" s="4"/>
      <c r="K3787" s="173"/>
    </row>
    <row r="3788" spans="1:11" x14ac:dyDescent="0.2">
      <c r="A3788" s="140"/>
      <c r="B3788" s="325"/>
      <c r="J3788" s="4"/>
      <c r="K3788" s="173"/>
    </row>
    <row r="3789" spans="1:11" x14ac:dyDescent="0.2">
      <c r="A3789" s="140"/>
      <c r="B3789" s="325"/>
      <c r="J3789" s="4"/>
      <c r="K3789" s="173"/>
    </row>
    <row r="3790" spans="1:11" x14ac:dyDescent="0.2">
      <c r="A3790" s="140"/>
      <c r="B3790" s="325"/>
      <c r="J3790" s="4"/>
      <c r="K3790" s="173"/>
    </row>
    <row r="3791" spans="1:11" x14ac:dyDescent="0.2">
      <c r="A3791" s="140"/>
      <c r="B3791" s="325"/>
      <c r="J3791" s="4"/>
      <c r="K3791" s="173"/>
    </row>
    <row r="3792" spans="1:11" x14ac:dyDescent="0.2">
      <c r="A3792" s="140"/>
      <c r="B3792" s="325"/>
      <c r="J3792" s="4"/>
      <c r="K3792" s="173"/>
    </row>
    <row r="3793" spans="1:11" x14ac:dyDescent="0.2">
      <c r="A3793" s="140"/>
      <c r="B3793" s="325"/>
      <c r="J3793" s="4"/>
      <c r="K3793" s="173"/>
    </row>
    <row r="3794" spans="1:11" x14ac:dyDescent="0.2">
      <c r="A3794" s="140"/>
      <c r="B3794" s="325"/>
      <c r="J3794" s="4"/>
      <c r="K3794" s="173"/>
    </row>
    <row r="3795" spans="1:11" x14ac:dyDescent="0.2">
      <c r="A3795" s="140"/>
      <c r="B3795" s="325"/>
      <c r="J3795" s="4"/>
      <c r="K3795" s="173"/>
    </row>
    <row r="3796" spans="1:11" x14ac:dyDescent="0.2">
      <c r="A3796" s="140"/>
      <c r="B3796" s="325"/>
      <c r="J3796" s="4"/>
      <c r="K3796" s="173"/>
    </row>
    <row r="3797" spans="1:11" x14ac:dyDescent="0.2">
      <c r="A3797" s="140"/>
      <c r="B3797" s="325"/>
      <c r="J3797" s="4"/>
      <c r="K3797" s="173"/>
    </row>
    <row r="3798" spans="1:11" x14ac:dyDescent="0.2">
      <c r="A3798" s="140"/>
      <c r="B3798" s="325"/>
      <c r="J3798" s="4"/>
      <c r="K3798" s="173"/>
    </row>
    <row r="3799" spans="1:11" x14ac:dyDescent="0.2">
      <c r="A3799" s="140"/>
      <c r="B3799" s="325"/>
      <c r="J3799" s="4"/>
      <c r="K3799" s="173"/>
    </row>
    <row r="3800" spans="1:11" x14ac:dyDescent="0.2">
      <c r="A3800" s="140"/>
      <c r="B3800" s="325"/>
      <c r="J3800" s="4"/>
      <c r="K3800" s="173"/>
    </row>
    <row r="3801" spans="1:11" x14ac:dyDescent="0.2">
      <c r="A3801" s="140"/>
      <c r="B3801" s="325"/>
      <c r="J3801" s="4"/>
      <c r="K3801" s="173"/>
    </row>
    <row r="3802" spans="1:11" x14ac:dyDescent="0.2">
      <c r="A3802" s="140"/>
      <c r="B3802" s="325"/>
      <c r="J3802" s="4"/>
      <c r="K3802" s="173"/>
    </row>
    <row r="3803" spans="1:11" x14ac:dyDescent="0.2">
      <c r="A3803" s="140"/>
      <c r="B3803" s="325"/>
      <c r="J3803" s="4"/>
      <c r="K3803" s="173"/>
    </row>
    <row r="3804" spans="1:11" x14ac:dyDescent="0.2">
      <c r="A3804" s="140"/>
      <c r="B3804" s="325"/>
      <c r="J3804" s="4"/>
      <c r="K3804" s="173"/>
    </row>
    <row r="3805" spans="1:11" x14ac:dyDescent="0.2">
      <c r="A3805" s="140"/>
      <c r="B3805" s="325"/>
      <c r="J3805" s="4"/>
      <c r="K3805" s="173"/>
    </row>
    <row r="3806" spans="1:11" x14ac:dyDescent="0.2">
      <c r="A3806" s="140"/>
      <c r="B3806" s="325"/>
      <c r="J3806" s="4"/>
      <c r="K3806" s="173"/>
    </row>
    <row r="3807" spans="1:11" x14ac:dyDescent="0.2">
      <c r="A3807" s="140"/>
      <c r="B3807" s="325"/>
      <c r="J3807" s="4"/>
      <c r="K3807" s="173"/>
    </row>
    <row r="3808" spans="1:11" x14ac:dyDescent="0.2">
      <c r="A3808" s="140"/>
      <c r="B3808" s="325"/>
      <c r="J3808" s="4"/>
      <c r="K3808" s="173"/>
    </row>
    <row r="3809" spans="1:11" x14ac:dyDescent="0.2">
      <c r="A3809" s="140"/>
      <c r="B3809" s="325"/>
      <c r="J3809" s="4"/>
      <c r="K3809" s="173"/>
    </row>
    <row r="3810" spans="1:11" x14ac:dyDescent="0.2">
      <c r="A3810" s="140"/>
      <c r="B3810" s="325"/>
      <c r="J3810" s="4"/>
      <c r="K3810" s="173"/>
    </row>
    <row r="3811" spans="1:11" x14ac:dyDescent="0.2">
      <c r="A3811" s="140"/>
      <c r="B3811" s="325"/>
      <c r="J3811" s="4"/>
      <c r="K3811" s="173"/>
    </row>
    <row r="3812" spans="1:11" x14ac:dyDescent="0.2">
      <c r="A3812" s="140"/>
      <c r="B3812" s="325"/>
      <c r="J3812" s="4"/>
      <c r="K3812" s="173"/>
    </row>
    <row r="3813" spans="1:11" x14ac:dyDescent="0.2">
      <c r="A3813" s="140"/>
      <c r="B3813" s="325"/>
      <c r="J3813" s="4"/>
      <c r="K3813" s="173"/>
    </row>
    <row r="3814" spans="1:11" x14ac:dyDescent="0.2">
      <c r="A3814" s="140"/>
      <c r="B3814" s="325"/>
      <c r="J3814" s="4"/>
      <c r="K3814" s="173"/>
    </row>
    <row r="3815" spans="1:11" x14ac:dyDescent="0.2">
      <c r="A3815" s="140"/>
      <c r="B3815" s="325"/>
      <c r="J3815" s="4"/>
      <c r="K3815" s="173"/>
    </row>
    <row r="3816" spans="1:11" x14ac:dyDescent="0.2">
      <c r="A3816" s="140"/>
      <c r="B3816" s="325"/>
      <c r="J3816" s="4"/>
      <c r="K3816" s="173"/>
    </row>
    <row r="3817" spans="1:11" x14ac:dyDescent="0.2">
      <c r="A3817" s="140"/>
      <c r="B3817" s="325"/>
      <c r="J3817" s="4"/>
      <c r="K3817" s="173"/>
    </row>
    <row r="3818" spans="1:11" x14ac:dyDescent="0.2">
      <c r="A3818" s="140"/>
      <c r="B3818" s="325"/>
      <c r="J3818" s="4"/>
      <c r="K3818" s="173"/>
    </row>
    <row r="3819" spans="1:11" x14ac:dyDescent="0.2">
      <c r="A3819" s="140"/>
      <c r="B3819" s="325"/>
      <c r="J3819" s="4"/>
      <c r="K3819" s="173"/>
    </row>
    <row r="3820" spans="1:11" x14ac:dyDescent="0.2">
      <c r="A3820" s="140"/>
      <c r="B3820" s="325"/>
      <c r="J3820" s="4"/>
      <c r="K3820" s="173"/>
    </row>
    <row r="3821" spans="1:11" x14ac:dyDescent="0.2">
      <c r="A3821" s="140"/>
      <c r="B3821" s="325"/>
      <c r="J3821" s="4"/>
      <c r="K3821" s="173"/>
    </row>
    <row r="3822" spans="1:11" x14ac:dyDescent="0.2">
      <c r="A3822" s="140"/>
      <c r="B3822" s="325"/>
      <c r="J3822" s="4"/>
      <c r="K3822" s="173"/>
    </row>
    <row r="3823" spans="1:11" x14ac:dyDescent="0.2">
      <c r="A3823" s="140"/>
      <c r="B3823" s="325"/>
      <c r="J3823" s="4"/>
      <c r="K3823" s="173"/>
    </row>
    <row r="3824" spans="1:11" x14ac:dyDescent="0.2">
      <c r="A3824" s="140"/>
      <c r="B3824" s="325"/>
      <c r="J3824" s="4"/>
      <c r="K3824" s="173"/>
    </row>
    <row r="3825" spans="1:11" x14ac:dyDescent="0.2">
      <c r="A3825" s="140"/>
      <c r="B3825" s="325"/>
      <c r="J3825" s="4"/>
      <c r="K3825" s="173"/>
    </row>
    <row r="3826" spans="1:11" x14ac:dyDescent="0.2">
      <c r="A3826" s="140"/>
      <c r="B3826" s="325"/>
      <c r="J3826" s="4"/>
      <c r="K3826" s="173"/>
    </row>
    <row r="3827" spans="1:11" x14ac:dyDescent="0.2">
      <c r="A3827" s="140"/>
      <c r="B3827" s="325"/>
      <c r="J3827" s="4"/>
      <c r="K3827" s="173"/>
    </row>
    <row r="3828" spans="1:11" x14ac:dyDescent="0.2">
      <c r="A3828" s="140"/>
      <c r="B3828" s="325"/>
      <c r="J3828" s="4"/>
      <c r="K3828" s="173"/>
    </row>
    <row r="3829" spans="1:11" x14ac:dyDescent="0.2">
      <c r="A3829" s="140"/>
      <c r="B3829" s="325"/>
      <c r="J3829" s="4"/>
      <c r="K3829" s="173"/>
    </row>
    <row r="3830" spans="1:11" x14ac:dyDescent="0.2">
      <c r="A3830" s="140"/>
      <c r="B3830" s="325"/>
      <c r="J3830" s="4"/>
      <c r="K3830" s="173"/>
    </row>
    <row r="3831" spans="1:11" x14ac:dyDescent="0.2">
      <c r="A3831" s="140"/>
      <c r="B3831" s="325"/>
      <c r="J3831" s="4"/>
      <c r="K3831" s="173"/>
    </row>
    <row r="3832" spans="1:11" x14ac:dyDescent="0.2">
      <c r="A3832" s="140"/>
      <c r="B3832" s="325"/>
      <c r="J3832" s="4"/>
      <c r="K3832" s="173"/>
    </row>
    <row r="3833" spans="1:11" x14ac:dyDescent="0.2">
      <c r="A3833" s="140"/>
      <c r="B3833" s="325"/>
      <c r="J3833" s="4"/>
      <c r="K3833" s="173"/>
    </row>
    <row r="3834" spans="1:11" x14ac:dyDescent="0.2">
      <c r="A3834" s="140"/>
      <c r="B3834" s="325"/>
      <c r="J3834" s="4"/>
      <c r="K3834" s="173"/>
    </row>
    <row r="3835" spans="1:11" x14ac:dyDescent="0.2">
      <c r="A3835" s="140"/>
      <c r="B3835" s="325"/>
      <c r="J3835" s="4"/>
      <c r="K3835" s="173"/>
    </row>
    <row r="3836" spans="1:11" x14ac:dyDescent="0.2">
      <c r="A3836" s="140"/>
      <c r="B3836" s="325"/>
      <c r="J3836" s="4"/>
      <c r="K3836" s="173"/>
    </row>
    <row r="3837" spans="1:11" x14ac:dyDescent="0.2">
      <c r="A3837" s="140"/>
      <c r="B3837" s="325"/>
      <c r="J3837" s="4"/>
      <c r="K3837" s="173"/>
    </row>
    <row r="3838" spans="1:11" x14ac:dyDescent="0.2">
      <c r="A3838" s="140"/>
      <c r="B3838" s="325"/>
      <c r="J3838" s="4"/>
      <c r="K3838" s="173"/>
    </row>
    <row r="3839" spans="1:11" x14ac:dyDescent="0.2">
      <c r="A3839" s="140"/>
      <c r="B3839" s="325"/>
      <c r="J3839" s="4"/>
      <c r="K3839" s="173"/>
    </row>
    <row r="3840" spans="1:11" x14ac:dyDescent="0.2">
      <c r="A3840" s="140"/>
      <c r="B3840" s="325"/>
      <c r="J3840" s="4"/>
      <c r="K3840" s="173"/>
    </row>
    <row r="3841" spans="1:11" x14ac:dyDescent="0.2">
      <c r="A3841" s="140"/>
      <c r="B3841" s="325"/>
      <c r="J3841" s="4"/>
      <c r="K3841" s="173"/>
    </row>
    <row r="3842" spans="1:11" x14ac:dyDescent="0.2">
      <c r="A3842" s="140"/>
      <c r="B3842" s="325"/>
      <c r="J3842" s="4"/>
      <c r="K3842" s="173"/>
    </row>
    <row r="3843" spans="1:11" x14ac:dyDescent="0.2">
      <c r="A3843" s="140"/>
      <c r="B3843" s="325"/>
      <c r="J3843" s="4"/>
      <c r="K3843" s="173"/>
    </row>
    <row r="3844" spans="1:11" x14ac:dyDescent="0.2">
      <c r="A3844" s="140"/>
      <c r="B3844" s="325"/>
      <c r="J3844" s="4"/>
      <c r="K3844" s="173"/>
    </row>
    <row r="3845" spans="1:11" x14ac:dyDescent="0.2">
      <c r="A3845" s="140"/>
      <c r="B3845" s="325"/>
      <c r="J3845" s="4"/>
      <c r="K3845" s="173"/>
    </row>
    <row r="3846" spans="1:11" x14ac:dyDescent="0.2">
      <c r="A3846" s="140"/>
      <c r="B3846" s="325"/>
      <c r="J3846" s="4"/>
      <c r="K3846" s="173"/>
    </row>
    <row r="3847" spans="1:11" x14ac:dyDescent="0.2">
      <c r="A3847" s="140"/>
      <c r="B3847" s="325"/>
      <c r="J3847" s="4"/>
      <c r="K3847" s="173"/>
    </row>
    <row r="3848" spans="1:11" x14ac:dyDescent="0.2">
      <c r="A3848" s="140"/>
      <c r="B3848" s="325"/>
      <c r="J3848" s="4"/>
      <c r="K3848" s="173"/>
    </row>
    <row r="3849" spans="1:11" x14ac:dyDescent="0.2">
      <c r="A3849" s="140"/>
      <c r="B3849" s="325"/>
      <c r="J3849" s="4"/>
      <c r="K3849" s="173"/>
    </row>
    <row r="3850" spans="1:11" x14ac:dyDescent="0.2">
      <c r="A3850" s="140"/>
      <c r="B3850" s="325"/>
      <c r="J3850" s="4"/>
      <c r="K3850" s="173"/>
    </row>
    <row r="3851" spans="1:11" x14ac:dyDescent="0.2">
      <c r="A3851" s="140"/>
      <c r="B3851" s="325"/>
      <c r="J3851" s="4"/>
      <c r="K3851" s="173"/>
    </row>
    <row r="3852" spans="1:11" x14ac:dyDescent="0.2">
      <c r="A3852" s="140"/>
      <c r="B3852" s="325"/>
      <c r="J3852" s="4"/>
      <c r="K3852" s="173"/>
    </row>
    <row r="3853" spans="1:11" x14ac:dyDescent="0.2">
      <c r="A3853" s="140"/>
      <c r="B3853" s="325"/>
      <c r="J3853" s="4"/>
      <c r="K3853" s="173"/>
    </row>
    <row r="3854" spans="1:11" x14ac:dyDescent="0.2">
      <c r="A3854" s="140"/>
      <c r="B3854" s="325"/>
      <c r="J3854" s="4"/>
      <c r="K3854" s="173"/>
    </row>
    <row r="3855" spans="1:11" x14ac:dyDescent="0.2">
      <c r="A3855" s="140"/>
      <c r="B3855" s="325"/>
      <c r="J3855" s="4"/>
      <c r="K3855" s="173"/>
    </row>
    <row r="3856" spans="1:11" x14ac:dyDescent="0.2">
      <c r="A3856" s="140"/>
      <c r="B3856" s="325"/>
      <c r="J3856" s="4"/>
      <c r="K3856" s="173"/>
    </row>
    <row r="3857" spans="1:11" x14ac:dyDescent="0.2">
      <c r="A3857" s="140"/>
      <c r="B3857" s="325"/>
      <c r="J3857" s="4"/>
      <c r="K3857" s="173"/>
    </row>
    <row r="3858" spans="1:11" x14ac:dyDescent="0.2">
      <c r="A3858" s="140"/>
      <c r="B3858" s="325"/>
      <c r="J3858" s="4"/>
      <c r="K3858" s="173"/>
    </row>
    <row r="3859" spans="1:11" x14ac:dyDescent="0.2">
      <c r="A3859" s="140"/>
      <c r="B3859" s="325"/>
      <c r="J3859" s="4"/>
      <c r="K3859" s="173"/>
    </row>
    <row r="3860" spans="1:11" x14ac:dyDescent="0.2">
      <c r="A3860" s="140"/>
      <c r="B3860" s="325"/>
      <c r="J3860" s="4"/>
      <c r="K3860" s="173"/>
    </row>
    <row r="3861" spans="1:11" x14ac:dyDescent="0.2">
      <c r="A3861" s="140"/>
      <c r="B3861" s="325"/>
      <c r="J3861" s="4"/>
      <c r="K3861" s="173"/>
    </row>
    <row r="3862" spans="1:11" x14ac:dyDescent="0.2">
      <c r="A3862" s="140"/>
      <c r="B3862" s="325"/>
      <c r="J3862" s="4"/>
      <c r="K3862" s="173"/>
    </row>
    <row r="3863" spans="1:11" x14ac:dyDescent="0.2">
      <c r="A3863" s="140"/>
      <c r="B3863" s="325"/>
      <c r="J3863" s="4"/>
      <c r="K3863" s="173"/>
    </row>
    <row r="3864" spans="1:11" x14ac:dyDescent="0.2">
      <c r="A3864" s="140"/>
      <c r="B3864" s="325"/>
      <c r="J3864" s="4"/>
      <c r="K3864" s="173"/>
    </row>
    <row r="3865" spans="1:11" x14ac:dyDescent="0.2">
      <c r="A3865" s="140"/>
      <c r="B3865" s="325"/>
      <c r="J3865" s="4"/>
      <c r="K3865" s="173"/>
    </row>
    <row r="3866" spans="1:11" x14ac:dyDescent="0.2">
      <c r="A3866" s="140"/>
      <c r="B3866" s="325"/>
      <c r="J3866" s="4"/>
      <c r="K3866" s="173"/>
    </row>
    <row r="3867" spans="1:11" x14ac:dyDescent="0.2">
      <c r="A3867" s="140"/>
      <c r="B3867" s="325"/>
      <c r="J3867" s="4"/>
      <c r="K3867" s="173"/>
    </row>
    <row r="3868" spans="1:11" x14ac:dyDescent="0.2">
      <c r="A3868" s="140"/>
      <c r="B3868" s="325"/>
      <c r="J3868" s="4"/>
      <c r="K3868" s="173"/>
    </row>
    <row r="3869" spans="1:11" x14ac:dyDescent="0.2">
      <c r="A3869" s="140"/>
      <c r="B3869" s="325"/>
      <c r="J3869" s="4"/>
      <c r="K3869" s="173"/>
    </row>
    <row r="3870" spans="1:11" x14ac:dyDescent="0.2">
      <c r="A3870" s="140"/>
      <c r="B3870" s="325"/>
      <c r="J3870" s="4"/>
      <c r="K3870" s="173"/>
    </row>
    <row r="3871" spans="1:11" x14ac:dyDescent="0.2">
      <c r="A3871" s="140"/>
      <c r="B3871" s="325"/>
      <c r="J3871" s="4"/>
      <c r="K3871" s="173"/>
    </row>
    <row r="3872" spans="1:11" x14ac:dyDescent="0.2">
      <c r="A3872" s="140"/>
      <c r="B3872" s="325"/>
      <c r="J3872" s="4"/>
      <c r="K3872" s="173"/>
    </row>
    <row r="3873" spans="1:11" x14ac:dyDescent="0.2">
      <c r="A3873" s="140"/>
      <c r="B3873" s="325"/>
      <c r="J3873" s="4"/>
      <c r="K3873" s="173"/>
    </row>
    <row r="3874" spans="1:11" x14ac:dyDescent="0.2">
      <c r="A3874" s="140"/>
      <c r="B3874" s="325"/>
      <c r="J3874" s="4"/>
      <c r="K3874" s="173"/>
    </row>
    <row r="3875" spans="1:11" x14ac:dyDescent="0.2">
      <c r="A3875" s="140"/>
      <c r="B3875" s="325"/>
      <c r="J3875" s="4"/>
      <c r="K3875" s="173"/>
    </row>
    <row r="3876" spans="1:11" x14ac:dyDescent="0.2">
      <c r="A3876" s="140"/>
      <c r="B3876" s="325"/>
      <c r="J3876" s="4"/>
      <c r="K3876" s="173"/>
    </row>
    <row r="3877" spans="1:11" x14ac:dyDescent="0.2">
      <c r="A3877" s="140"/>
      <c r="B3877" s="325"/>
      <c r="J3877" s="4"/>
      <c r="K3877" s="173"/>
    </row>
    <row r="3878" spans="1:11" x14ac:dyDescent="0.2">
      <c r="A3878" s="140"/>
      <c r="B3878" s="325"/>
      <c r="J3878" s="4"/>
      <c r="K3878" s="173"/>
    </row>
    <row r="3879" spans="1:11" x14ac:dyDescent="0.2">
      <c r="A3879" s="140"/>
      <c r="B3879" s="325"/>
      <c r="J3879" s="4"/>
      <c r="K3879" s="173"/>
    </row>
    <row r="3880" spans="1:11" x14ac:dyDescent="0.2">
      <c r="A3880" s="140"/>
      <c r="B3880" s="325"/>
      <c r="J3880" s="4"/>
      <c r="K3880" s="173"/>
    </row>
    <row r="3881" spans="1:11" x14ac:dyDescent="0.2">
      <c r="A3881" s="140"/>
      <c r="B3881" s="325"/>
      <c r="J3881" s="4"/>
      <c r="K3881" s="173"/>
    </row>
    <row r="3882" spans="1:11" x14ac:dyDescent="0.2">
      <c r="A3882" s="140"/>
      <c r="B3882" s="325"/>
      <c r="J3882" s="4"/>
      <c r="K3882" s="173"/>
    </row>
    <row r="3883" spans="1:11" x14ac:dyDescent="0.2">
      <c r="A3883" s="140"/>
      <c r="B3883" s="325"/>
      <c r="J3883" s="4"/>
      <c r="K3883" s="173"/>
    </row>
    <row r="3884" spans="1:11" x14ac:dyDescent="0.2">
      <c r="A3884" s="140"/>
      <c r="B3884" s="325"/>
      <c r="J3884" s="4"/>
      <c r="K3884" s="173"/>
    </row>
    <row r="3885" spans="1:11" x14ac:dyDescent="0.2">
      <c r="A3885" s="140"/>
      <c r="B3885" s="325"/>
      <c r="J3885" s="4"/>
      <c r="K3885" s="173"/>
    </row>
    <row r="3886" spans="1:11" x14ac:dyDescent="0.2">
      <c r="A3886" s="140"/>
      <c r="B3886" s="325"/>
      <c r="J3886" s="4"/>
      <c r="K3886" s="173"/>
    </row>
    <row r="3887" spans="1:11" x14ac:dyDescent="0.2">
      <c r="A3887" s="140"/>
      <c r="B3887" s="325"/>
      <c r="J3887" s="4"/>
      <c r="K3887" s="173"/>
    </row>
    <row r="3888" spans="1:11" x14ac:dyDescent="0.2">
      <c r="A3888" s="140"/>
      <c r="B3888" s="325"/>
      <c r="J3888" s="4"/>
      <c r="K3888" s="173"/>
    </row>
    <row r="3889" spans="1:11" x14ac:dyDescent="0.2">
      <c r="A3889" s="140"/>
      <c r="B3889" s="325"/>
      <c r="J3889" s="4"/>
      <c r="K3889" s="173"/>
    </row>
    <row r="3890" spans="1:11" x14ac:dyDescent="0.2">
      <c r="A3890" s="140"/>
      <c r="B3890" s="325"/>
      <c r="J3890" s="4"/>
      <c r="K3890" s="173"/>
    </row>
    <row r="3891" spans="1:11" x14ac:dyDescent="0.2">
      <c r="A3891" s="140"/>
      <c r="B3891" s="325"/>
      <c r="J3891" s="4"/>
      <c r="K3891" s="173"/>
    </row>
    <row r="3892" spans="1:11" x14ac:dyDescent="0.2">
      <c r="A3892" s="140"/>
      <c r="B3892" s="325"/>
      <c r="J3892" s="4"/>
      <c r="K3892" s="173"/>
    </row>
    <row r="3893" spans="1:11" x14ac:dyDescent="0.2">
      <c r="A3893" s="140"/>
      <c r="B3893" s="325"/>
      <c r="J3893" s="4"/>
      <c r="K3893" s="173"/>
    </row>
    <row r="3894" spans="1:11" x14ac:dyDescent="0.2">
      <c r="A3894" s="140"/>
      <c r="B3894" s="325"/>
      <c r="J3894" s="4"/>
      <c r="K3894" s="173"/>
    </row>
    <row r="3895" spans="1:11" x14ac:dyDescent="0.2">
      <c r="A3895" s="140"/>
      <c r="B3895" s="325"/>
      <c r="J3895" s="4"/>
      <c r="K3895" s="173"/>
    </row>
    <row r="3896" spans="1:11" x14ac:dyDescent="0.2">
      <c r="A3896" s="140"/>
      <c r="B3896" s="325"/>
      <c r="J3896" s="4"/>
      <c r="K3896" s="173"/>
    </row>
    <row r="3897" spans="1:11" x14ac:dyDescent="0.2">
      <c r="A3897" s="140"/>
      <c r="B3897" s="325"/>
      <c r="J3897" s="4"/>
      <c r="K3897" s="173"/>
    </row>
    <row r="3898" spans="1:11" x14ac:dyDescent="0.2">
      <c r="A3898" s="140"/>
      <c r="B3898" s="325"/>
      <c r="J3898" s="4"/>
      <c r="K3898" s="173"/>
    </row>
    <row r="3899" spans="1:11" x14ac:dyDescent="0.2">
      <c r="A3899" s="140"/>
      <c r="B3899" s="325"/>
      <c r="J3899" s="4"/>
      <c r="K3899" s="173"/>
    </row>
    <row r="3900" spans="1:11" x14ac:dyDescent="0.2">
      <c r="A3900" s="140"/>
      <c r="B3900" s="325"/>
      <c r="J3900" s="4"/>
      <c r="K3900" s="173"/>
    </row>
    <row r="3901" spans="1:11" x14ac:dyDescent="0.2">
      <c r="A3901" s="140"/>
      <c r="B3901" s="325"/>
      <c r="J3901" s="4"/>
      <c r="K3901" s="173"/>
    </row>
    <row r="3902" spans="1:11" x14ac:dyDescent="0.2">
      <c r="A3902" s="140"/>
      <c r="B3902" s="325"/>
      <c r="J3902" s="4"/>
      <c r="K3902" s="173"/>
    </row>
    <row r="3903" spans="1:11" x14ac:dyDescent="0.2">
      <c r="A3903" s="140"/>
      <c r="B3903" s="325"/>
      <c r="J3903" s="4"/>
      <c r="K3903" s="173"/>
    </row>
    <row r="3904" spans="1:11" x14ac:dyDescent="0.2">
      <c r="A3904" s="140"/>
      <c r="B3904" s="325"/>
      <c r="J3904" s="4"/>
      <c r="K3904" s="173"/>
    </row>
    <row r="3905" spans="1:11" x14ac:dyDescent="0.2">
      <c r="A3905" s="140"/>
      <c r="B3905" s="325"/>
      <c r="J3905" s="4"/>
      <c r="K3905" s="173"/>
    </row>
    <row r="3906" spans="1:11" x14ac:dyDescent="0.2">
      <c r="A3906" s="140"/>
      <c r="B3906" s="325"/>
      <c r="J3906" s="4"/>
      <c r="K3906" s="173"/>
    </row>
    <row r="3907" spans="1:11" x14ac:dyDescent="0.2">
      <c r="A3907" s="140"/>
      <c r="B3907" s="325"/>
      <c r="J3907" s="4"/>
      <c r="K3907" s="173"/>
    </row>
    <row r="3908" spans="1:11" x14ac:dyDescent="0.2">
      <c r="A3908" s="140"/>
      <c r="B3908" s="325"/>
      <c r="J3908" s="4"/>
      <c r="K3908" s="173"/>
    </row>
    <row r="3909" spans="1:11" x14ac:dyDescent="0.2">
      <c r="A3909" s="140"/>
      <c r="B3909" s="325"/>
      <c r="J3909" s="4"/>
      <c r="K3909" s="173"/>
    </row>
    <row r="3910" spans="1:11" x14ac:dyDescent="0.2">
      <c r="A3910" s="140"/>
      <c r="B3910" s="325"/>
      <c r="J3910" s="4"/>
      <c r="K3910" s="173"/>
    </row>
    <row r="3911" spans="1:11" x14ac:dyDescent="0.2">
      <c r="A3911" s="140"/>
      <c r="B3911" s="325"/>
      <c r="J3911" s="4"/>
      <c r="K3911" s="173"/>
    </row>
    <row r="3912" spans="1:11" x14ac:dyDescent="0.2">
      <c r="A3912" s="140"/>
      <c r="B3912" s="325"/>
      <c r="J3912" s="4"/>
      <c r="K3912" s="173"/>
    </row>
    <row r="3913" spans="1:11" x14ac:dyDescent="0.2">
      <c r="A3913" s="140"/>
      <c r="B3913" s="325"/>
      <c r="J3913" s="4"/>
      <c r="K3913" s="173"/>
    </row>
    <row r="3914" spans="1:11" x14ac:dyDescent="0.2">
      <c r="A3914" s="140"/>
      <c r="B3914" s="325"/>
      <c r="J3914" s="4"/>
      <c r="K3914" s="173"/>
    </row>
    <row r="3915" spans="1:11" x14ac:dyDescent="0.2">
      <c r="A3915" s="140"/>
      <c r="B3915" s="325"/>
      <c r="J3915" s="4"/>
      <c r="K3915" s="173"/>
    </row>
    <row r="3916" spans="1:11" x14ac:dyDescent="0.2">
      <c r="A3916" s="140"/>
      <c r="B3916" s="325"/>
      <c r="J3916" s="4"/>
      <c r="K3916" s="173"/>
    </row>
    <row r="3917" spans="1:11" x14ac:dyDescent="0.2">
      <c r="A3917" s="140"/>
      <c r="B3917" s="325"/>
      <c r="J3917" s="4"/>
      <c r="K3917" s="173"/>
    </row>
    <row r="3918" spans="1:11" x14ac:dyDescent="0.2">
      <c r="A3918" s="140"/>
      <c r="B3918" s="325"/>
      <c r="J3918" s="4"/>
      <c r="K3918" s="173"/>
    </row>
    <row r="3919" spans="1:11" x14ac:dyDescent="0.2">
      <c r="A3919" s="140"/>
      <c r="B3919" s="325"/>
      <c r="J3919" s="4"/>
      <c r="K3919" s="173"/>
    </row>
    <row r="3920" spans="1:11" x14ac:dyDescent="0.2">
      <c r="A3920" s="140"/>
      <c r="B3920" s="325"/>
      <c r="J3920" s="4"/>
      <c r="K3920" s="173"/>
    </row>
    <row r="3921" spans="1:11" x14ac:dyDescent="0.2">
      <c r="A3921" s="140"/>
      <c r="B3921" s="325"/>
      <c r="J3921" s="4"/>
      <c r="K3921" s="173"/>
    </row>
    <row r="3922" spans="1:11" x14ac:dyDescent="0.2">
      <c r="A3922" s="140"/>
      <c r="B3922" s="325"/>
      <c r="J3922" s="4"/>
      <c r="K3922" s="173"/>
    </row>
    <row r="3923" spans="1:11" x14ac:dyDescent="0.2">
      <c r="A3923" s="140"/>
      <c r="B3923" s="325"/>
      <c r="J3923" s="4"/>
      <c r="K3923" s="173"/>
    </row>
    <row r="3924" spans="1:11" x14ac:dyDescent="0.2">
      <c r="A3924" s="140"/>
      <c r="B3924" s="325"/>
      <c r="J3924" s="4"/>
      <c r="K3924" s="173"/>
    </row>
    <row r="3925" spans="1:11" x14ac:dyDescent="0.2">
      <c r="A3925" s="140"/>
      <c r="B3925" s="325"/>
      <c r="J3925" s="4"/>
      <c r="K3925" s="173"/>
    </row>
    <row r="3926" spans="1:11" x14ac:dyDescent="0.2">
      <c r="A3926" s="140"/>
      <c r="B3926" s="325"/>
      <c r="J3926" s="4"/>
      <c r="K3926" s="173"/>
    </row>
    <row r="3927" spans="1:11" x14ac:dyDescent="0.2">
      <c r="A3927" s="140"/>
      <c r="B3927" s="325"/>
      <c r="J3927" s="4"/>
      <c r="K3927" s="173"/>
    </row>
    <row r="3928" spans="1:11" x14ac:dyDescent="0.2">
      <c r="A3928" s="140"/>
      <c r="B3928" s="325"/>
      <c r="J3928" s="4"/>
      <c r="K3928" s="173"/>
    </row>
    <row r="3929" spans="1:11" x14ac:dyDescent="0.2">
      <c r="A3929" s="140"/>
      <c r="B3929" s="325"/>
      <c r="J3929" s="4"/>
      <c r="K3929" s="173"/>
    </row>
    <row r="3930" spans="1:11" x14ac:dyDescent="0.2">
      <c r="A3930" s="140"/>
      <c r="B3930" s="325"/>
      <c r="J3930" s="4"/>
      <c r="K3930" s="173"/>
    </row>
    <row r="3931" spans="1:11" x14ac:dyDescent="0.2">
      <c r="A3931" s="140"/>
      <c r="B3931" s="325"/>
      <c r="J3931" s="4"/>
      <c r="K3931" s="173"/>
    </row>
    <row r="3932" spans="1:11" x14ac:dyDescent="0.2">
      <c r="A3932" s="140"/>
      <c r="B3932" s="325"/>
      <c r="J3932" s="4"/>
      <c r="K3932" s="173"/>
    </row>
    <row r="3933" spans="1:11" x14ac:dyDescent="0.2">
      <c r="A3933" s="140"/>
      <c r="B3933" s="325"/>
      <c r="J3933" s="4"/>
      <c r="K3933" s="173"/>
    </row>
    <row r="3934" spans="1:11" x14ac:dyDescent="0.2">
      <c r="A3934" s="140"/>
      <c r="B3934" s="325"/>
      <c r="J3934" s="4"/>
      <c r="K3934" s="173"/>
    </row>
    <row r="3935" spans="1:11" x14ac:dyDescent="0.2">
      <c r="A3935" s="140"/>
      <c r="B3935" s="325"/>
      <c r="J3935" s="4"/>
      <c r="K3935" s="173"/>
    </row>
    <row r="3936" spans="1:11" x14ac:dyDescent="0.2">
      <c r="A3936" s="140"/>
      <c r="B3936" s="325"/>
      <c r="J3936" s="4"/>
      <c r="K3936" s="173"/>
    </row>
    <row r="3937" spans="1:11" x14ac:dyDescent="0.2">
      <c r="A3937" s="140"/>
      <c r="B3937" s="325"/>
      <c r="J3937" s="4"/>
      <c r="K3937" s="173"/>
    </row>
    <row r="3938" spans="1:11" x14ac:dyDescent="0.2">
      <c r="A3938" s="140"/>
      <c r="B3938" s="325"/>
      <c r="J3938" s="4"/>
      <c r="K3938" s="173"/>
    </row>
    <row r="3939" spans="1:11" x14ac:dyDescent="0.2">
      <c r="A3939" s="140"/>
      <c r="B3939" s="325"/>
      <c r="J3939" s="4"/>
      <c r="K3939" s="173"/>
    </row>
    <row r="3940" spans="1:11" x14ac:dyDescent="0.2">
      <c r="A3940" s="140"/>
      <c r="B3940" s="325"/>
      <c r="J3940" s="4"/>
      <c r="K3940" s="173"/>
    </row>
    <row r="3941" spans="1:11" x14ac:dyDescent="0.2">
      <c r="A3941" s="140"/>
      <c r="B3941" s="325"/>
      <c r="J3941" s="4"/>
      <c r="K3941" s="173"/>
    </row>
    <row r="3942" spans="1:11" x14ac:dyDescent="0.2">
      <c r="A3942" s="140"/>
      <c r="B3942" s="325"/>
      <c r="J3942" s="4"/>
      <c r="K3942" s="173"/>
    </row>
    <row r="3943" spans="1:11" x14ac:dyDescent="0.2">
      <c r="A3943" s="140"/>
      <c r="B3943" s="325"/>
      <c r="J3943" s="4"/>
      <c r="K3943" s="173"/>
    </row>
    <row r="3944" spans="1:11" x14ac:dyDescent="0.2">
      <c r="A3944" s="140"/>
      <c r="B3944" s="325"/>
      <c r="J3944" s="4"/>
      <c r="K3944" s="173"/>
    </row>
    <row r="3945" spans="1:11" x14ac:dyDescent="0.2">
      <c r="A3945" s="140"/>
      <c r="B3945" s="325"/>
      <c r="J3945" s="4"/>
      <c r="K3945" s="173"/>
    </row>
    <row r="3946" spans="1:11" x14ac:dyDescent="0.2">
      <c r="A3946" s="140"/>
      <c r="B3946" s="325"/>
      <c r="J3946" s="4"/>
      <c r="K3946" s="173"/>
    </row>
    <row r="3947" spans="1:11" x14ac:dyDescent="0.2">
      <c r="A3947" s="140"/>
      <c r="B3947" s="325"/>
      <c r="J3947" s="4"/>
      <c r="K3947" s="173"/>
    </row>
    <row r="3948" spans="1:11" x14ac:dyDescent="0.2">
      <c r="A3948" s="140"/>
      <c r="B3948" s="325"/>
      <c r="J3948" s="4"/>
      <c r="K3948" s="173"/>
    </row>
    <row r="3949" spans="1:11" x14ac:dyDescent="0.2">
      <c r="A3949" s="140"/>
      <c r="B3949" s="325"/>
      <c r="J3949" s="4"/>
      <c r="K3949" s="173"/>
    </row>
    <row r="3950" spans="1:11" x14ac:dyDescent="0.2">
      <c r="A3950" s="140"/>
      <c r="B3950" s="325"/>
      <c r="J3950" s="4"/>
      <c r="K3950" s="173"/>
    </row>
    <row r="3951" spans="1:11" x14ac:dyDescent="0.2">
      <c r="A3951" s="140"/>
      <c r="B3951" s="325"/>
      <c r="J3951" s="4"/>
      <c r="K3951" s="173"/>
    </row>
    <row r="3952" spans="1:11" x14ac:dyDescent="0.2">
      <c r="A3952" s="140"/>
      <c r="B3952" s="325"/>
      <c r="J3952" s="4"/>
      <c r="K3952" s="173"/>
    </row>
    <row r="3953" spans="1:11" x14ac:dyDescent="0.2">
      <c r="A3953" s="140"/>
      <c r="B3953" s="325"/>
      <c r="J3953" s="4"/>
      <c r="K3953" s="173"/>
    </row>
    <row r="3954" spans="1:11" x14ac:dyDescent="0.2">
      <c r="A3954" s="140"/>
      <c r="B3954" s="325"/>
      <c r="J3954" s="4"/>
      <c r="K3954" s="173"/>
    </row>
    <row r="3955" spans="1:11" x14ac:dyDescent="0.2">
      <c r="A3955" s="140"/>
      <c r="B3955" s="325"/>
      <c r="J3955" s="4"/>
      <c r="K3955" s="173"/>
    </row>
    <row r="3956" spans="1:11" x14ac:dyDescent="0.2">
      <c r="A3956" s="140"/>
      <c r="B3956" s="325"/>
      <c r="J3956" s="4"/>
      <c r="K3956" s="173"/>
    </row>
    <row r="3957" spans="1:11" x14ac:dyDescent="0.2">
      <c r="A3957" s="140"/>
      <c r="B3957" s="325"/>
      <c r="J3957" s="4"/>
      <c r="K3957" s="173"/>
    </row>
    <row r="3958" spans="1:11" x14ac:dyDescent="0.2">
      <c r="A3958" s="140"/>
      <c r="B3958" s="325"/>
      <c r="J3958" s="4"/>
      <c r="K3958" s="173"/>
    </row>
    <row r="3959" spans="1:11" x14ac:dyDescent="0.2">
      <c r="A3959" s="140"/>
      <c r="B3959" s="325"/>
      <c r="J3959" s="4"/>
      <c r="K3959" s="173"/>
    </row>
    <row r="3960" spans="1:11" x14ac:dyDescent="0.2">
      <c r="A3960" s="140"/>
      <c r="B3960" s="325"/>
      <c r="J3960" s="4"/>
      <c r="K3960" s="173"/>
    </row>
    <row r="3961" spans="1:11" x14ac:dyDescent="0.2">
      <c r="A3961" s="140"/>
      <c r="B3961" s="325"/>
      <c r="J3961" s="4"/>
      <c r="K3961" s="173"/>
    </row>
    <row r="3962" spans="1:11" x14ac:dyDescent="0.2">
      <c r="A3962" s="140"/>
      <c r="B3962" s="325"/>
      <c r="J3962" s="4"/>
      <c r="K3962" s="173"/>
    </row>
    <row r="3963" spans="1:11" x14ac:dyDescent="0.2">
      <c r="A3963" s="140"/>
      <c r="B3963" s="325"/>
      <c r="J3963" s="4"/>
      <c r="K3963" s="173"/>
    </row>
    <row r="3964" spans="1:11" x14ac:dyDescent="0.2">
      <c r="A3964" s="140"/>
      <c r="B3964" s="325"/>
      <c r="J3964" s="4"/>
      <c r="K3964" s="173"/>
    </row>
    <row r="3965" spans="1:11" x14ac:dyDescent="0.2">
      <c r="A3965" s="140"/>
      <c r="B3965" s="325"/>
      <c r="J3965" s="4"/>
      <c r="K3965" s="173"/>
    </row>
    <row r="3966" spans="1:11" x14ac:dyDescent="0.2">
      <c r="A3966" s="140"/>
      <c r="B3966" s="325"/>
      <c r="J3966" s="4"/>
      <c r="K3966" s="173"/>
    </row>
    <row r="3967" spans="1:11" x14ac:dyDescent="0.2">
      <c r="A3967" s="140"/>
      <c r="B3967" s="325"/>
      <c r="J3967" s="4"/>
      <c r="K3967" s="173"/>
    </row>
    <row r="3968" spans="1:11" x14ac:dyDescent="0.2">
      <c r="A3968" s="140"/>
      <c r="B3968" s="325"/>
      <c r="J3968" s="4"/>
      <c r="K3968" s="173"/>
    </row>
    <row r="3969" spans="1:11" x14ac:dyDescent="0.2">
      <c r="A3969" s="140"/>
      <c r="B3969" s="325"/>
      <c r="J3969" s="4"/>
      <c r="K3969" s="173"/>
    </row>
    <row r="3970" spans="1:11" x14ac:dyDescent="0.2">
      <c r="A3970" s="140"/>
      <c r="B3970" s="325"/>
      <c r="J3970" s="4"/>
      <c r="K3970" s="173"/>
    </row>
    <row r="3971" spans="1:11" x14ac:dyDescent="0.2">
      <c r="A3971" s="140"/>
      <c r="B3971" s="325"/>
      <c r="J3971" s="4"/>
      <c r="K3971" s="173"/>
    </row>
    <row r="3972" spans="1:11" x14ac:dyDescent="0.2">
      <c r="A3972" s="140"/>
      <c r="B3972" s="325"/>
      <c r="J3972" s="4"/>
      <c r="K3972" s="173"/>
    </row>
    <row r="3973" spans="1:11" x14ac:dyDescent="0.2">
      <c r="A3973" s="140"/>
      <c r="B3973" s="325"/>
      <c r="J3973" s="4"/>
      <c r="K3973" s="173"/>
    </row>
    <row r="3974" spans="1:11" x14ac:dyDescent="0.2">
      <c r="A3974" s="140"/>
      <c r="B3974" s="325"/>
      <c r="J3974" s="4"/>
      <c r="K3974" s="173"/>
    </row>
    <row r="3975" spans="1:11" x14ac:dyDescent="0.2">
      <c r="A3975" s="140"/>
      <c r="B3975" s="325"/>
      <c r="J3975" s="4"/>
      <c r="K3975" s="173"/>
    </row>
    <row r="3976" spans="1:11" x14ac:dyDescent="0.2">
      <c r="A3976" s="140"/>
      <c r="B3976" s="325"/>
      <c r="J3976" s="4"/>
      <c r="K3976" s="173"/>
    </row>
    <row r="3977" spans="1:11" x14ac:dyDescent="0.2">
      <c r="A3977" s="140"/>
      <c r="B3977" s="325"/>
      <c r="J3977" s="4"/>
      <c r="K3977" s="173"/>
    </row>
    <row r="3978" spans="1:11" x14ac:dyDescent="0.2">
      <c r="A3978" s="140"/>
      <c r="B3978" s="325"/>
      <c r="J3978" s="4"/>
      <c r="K3978" s="173"/>
    </row>
    <row r="3979" spans="1:11" x14ac:dyDescent="0.2">
      <c r="A3979" s="140"/>
      <c r="B3979" s="325"/>
      <c r="J3979" s="4"/>
      <c r="K3979" s="173"/>
    </row>
    <row r="3980" spans="1:11" x14ac:dyDescent="0.2">
      <c r="A3980" s="140"/>
      <c r="B3980" s="325"/>
      <c r="J3980" s="4"/>
      <c r="K3980" s="173"/>
    </row>
    <row r="3981" spans="1:11" x14ac:dyDescent="0.2">
      <c r="A3981" s="140"/>
      <c r="B3981" s="325"/>
      <c r="J3981" s="4"/>
      <c r="K3981" s="173"/>
    </row>
    <row r="3982" spans="1:11" x14ac:dyDescent="0.2">
      <c r="A3982" s="140"/>
      <c r="B3982" s="325"/>
      <c r="J3982" s="4"/>
      <c r="K3982" s="173"/>
    </row>
    <row r="3983" spans="1:11" x14ac:dyDescent="0.2">
      <c r="A3983" s="140"/>
      <c r="B3983" s="325"/>
      <c r="J3983" s="4"/>
      <c r="K3983" s="173"/>
    </row>
    <row r="3984" spans="1:11" x14ac:dyDescent="0.2">
      <c r="A3984" s="140"/>
      <c r="B3984" s="325"/>
      <c r="J3984" s="4"/>
      <c r="K3984" s="173"/>
    </row>
    <row r="3985" spans="1:11" x14ac:dyDescent="0.2">
      <c r="A3985" s="140"/>
      <c r="B3985" s="325"/>
      <c r="J3985" s="4"/>
      <c r="K3985" s="173"/>
    </row>
    <row r="3986" spans="1:11" x14ac:dyDescent="0.2">
      <c r="A3986" s="140"/>
      <c r="B3986" s="325"/>
      <c r="J3986" s="4"/>
      <c r="K3986" s="173"/>
    </row>
    <row r="3987" spans="1:11" x14ac:dyDescent="0.2">
      <c r="A3987" s="140"/>
      <c r="B3987" s="325"/>
      <c r="J3987" s="4"/>
      <c r="K3987" s="173"/>
    </row>
    <row r="3988" spans="1:11" x14ac:dyDescent="0.2">
      <c r="A3988" s="140"/>
      <c r="B3988" s="325"/>
      <c r="J3988" s="4"/>
      <c r="K3988" s="173"/>
    </row>
    <row r="3989" spans="1:11" x14ac:dyDescent="0.2">
      <c r="A3989" s="140"/>
      <c r="B3989" s="325"/>
      <c r="J3989" s="4"/>
      <c r="K3989" s="173"/>
    </row>
    <row r="3990" spans="1:11" x14ac:dyDescent="0.2">
      <c r="A3990" s="140"/>
      <c r="B3990" s="325"/>
      <c r="J3990" s="4"/>
      <c r="K3990" s="173"/>
    </row>
    <row r="3991" spans="1:11" x14ac:dyDescent="0.2">
      <c r="A3991" s="140"/>
      <c r="B3991" s="325"/>
      <c r="J3991" s="4"/>
      <c r="K3991" s="173"/>
    </row>
    <row r="3992" spans="1:11" x14ac:dyDescent="0.2">
      <c r="A3992" s="140"/>
      <c r="B3992" s="325"/>
      <c r="J3992" s="4"/>
      <c r="K3992" s="173"/>
    </row>
    <row r="3993" spans="1:11" x14ac:dyDescent="0.2">
      <c r="A3993" s="140"/>
      <c r="B3993" s="325"/>
      <c r="J3993" s="4"/>
      <c r="K3993" s="173"/>
    </row>
    <row r="3994" spans="1:11" x14ac:dyDescent="0.2">
      <c r="A3994" s="140"/>
      <c r="B3994" s="325"/>
      <c r="J3994" s="4"/>
      <c r="K3994" s="173"/>
    </row>
    <row r="3995" spans="1:11" x14ac:dyDescent="0.2">
      <c r="A3995" s="140"/>
      <c r="B3995" s="325"/>
      <c r="J3995" s="4"/>
      <c r="K3995" s="173"/>
    </row>
    <row r="3996" spans="1:11" x14ac:dyDescent="0.2">
      <c r="A3996" s="140"/>
      <c r="B3996" s="325"/>
      <c r="J3996" s="4"/>
      <c r="K3996" s="173"/>
    </row>
    <row r="3997" spans="1:11" x14ac:dyDescent="0.2">
      <c r="A3997" s="140"/>
      <c r="B3997" s="325"/>
      <c r="J3997" s="4"/>
      <c r="K3997" s="173"/>
    </row>
    <row r="3998" spans="1:11" x14ac:dyDescent="0.2">
      <c r="A3998" s="140"/>
      <c r="B3998" s="325"/>
      <c r="J3998" s="4"/>
      <c r="K3998" s="173"/>
    </row>
    <row r="3999" spans="1:11" x14ac:dyDescent="0.2">
      <c r="A3999" s="140"/>
      <c r="B3999" s="325"/>
      <c r="J3999" s="4"/>
      <c r="K3999" s="173"/>
    </row>
    <row r="4000" spans="1:11" x14ac:dyDescent="0.2">
      <c r="A4000" s="140"/>
      <c r="B4000" s="325"/>
      <c r="J4000" s="4"/>
      <c r="K4000" s="173"/>
    </row>
    <row r="4001" spans="1:11" x14ac:dyDescent="0.2">
      <c r="A4001" s="140"/>
      <c r="B4001" s="325"/>
      <c r="J4001" s="4"/>
      <c r="K4001" s="173"/>
    </row>
    <row r="4002" spans="1:11" x14ac:dyDescent="0.2">
      <c r="A4002" s="140"/>
      <c r="B4002" s="325"/>
      <c r="J4002" s="4"/>
      <c r="K4002" s="173"/>
    </row>
    <row r="4003" spans="1:11" x14ac:dyDescent="0.2">
      <c r="A4003" s="140"/>
      <c r="B4003" s="325"/>
      <c r="J4003" s="4"/>
      <c r="K4003" s="173"/>
    </row>
    <row r="4004" spans="1:11" x14ac:dyDescent="0.2">
      <c r="A4004" s="140"/>
      <c r="B4004" s="325"/>
      <c r="J4004" s="4"/>
      <c r="K4004" s="173"/>
    </row>
    <row r="4005" spans="1:11" x14ac:dyDescent="0.2">
      <c r="A4005" s="140"/>
      <c r="B4005" s="325"/>
      <c r="J4005" s="4"/>
      <c r="K4005" s="173"/>
    </row>
    <row r="4006" spans="1:11" x14ac:dyDescent="0.2">
      <c r="A4006" s="140"/>
      <c r="B4006" s="325"/>
      <c r="J4006" s="4"/>
      <c r="K4006" s="173"/>
    </row>
    <row r="4007" spans="1:11" x14ac:dyDescent="0.2">
      <c r="A4007" s="140"/>
      <c r="B4007" s="325"/>
      <c r="J4007" s="4"/>
      <c r="K4007" s="173"/>
    </row>
    <row r="4008" spans="1:11" x14ac:dyDescent="0.2">
      <c r="A4008" s="140"/>
      <c r="B4008" s="325"/>
      <c r="J4008" s="4"/>
      <c r="K4008" s="173"/>
    </row>
    <row r="4009" spans="1:11" x14ac:dyDescent="0.2">
      <c r="A4009" s="140"/>
      <c r="B4009" s="325"/>
      <c r="J4009" s="4"/>
      <c r="K4009" s="173"/>
    </row>
    <row r="4010" spans="1:11" x14ac:dyDescent="0.2">
      <c r="A4010" s="140"/>
      <c r="B4010" s="325"/>
      <c r="J4010" s="4"/>
      <c r="K4010" s="173"/>
    </row>
    <row r="4011" spans="1:11" x14ac:dyDescent="0.2">
      <c r="A4011" s="140"/>
      <c r="B4011" s="325"/>
      <c r="J4011" s="4"/>
      <c r="K4011" s="173"/>
    </row>
    <row r="4012" spans="1:11" x14ac:dyDescent="0.2">
      <c r="A4012" s="140"/>
      <c r="B4012" s="325"/>
      <c r="J4012" s="4"/>
      <c r="K4012" s="173"/>
    </row>
    <row r="4013" spans="1:11" x14ac:dyDescent="0.2">
      <c r="A4013" s="140"/>
      <c r="B4013" s="325"/>
      <c r="J4013" s="4"/>
      <c r="K4013" s="173"/>
    </row>
    <row r="4014" spans="1:11" x14ac:dyDescent="0.2">
      <c r="A4014" s="140"/>
      <c r="B4014" s="325"/>
      <c r="J4014" s="4"/>
      <c r="K4014" s="173"/>
    </row>
    <row r="4015" spans="1:11" x14ac:dyDescent="0.2">
      <c r="A4015" s="140"/>
      <c r="B4015" s="325"/>
      <c r="J4015" s="4"/>
      <c r="K4015" s="173"/>
    </row>
    <row r="4016" spans="1:11" x14ac:dyDescent="0.2">
      <c r="A4016" s="140"/>
      <c r="B4016" s="325"/>
      <c r="J4016" s="4"/>
      <c r="K4016" s="173"/>
    </row>
    <row r="4017" spans="1:11" x14ac:dyDescent="0.2">
      <c r="A4017" s="140"/>
      <c r="B4017" s="325"/>
      <c r="J4017" s="4"/>
      <c r="K4017" s="173"/>
    </row>
    <row r="4018" spans="1:11" x14ac:dyDescent="0.2">
      <c r="A4018" s="140"/>
      <c r="B4018" s="325"/>
      <c r="J4018" s="4"/>
      <c r="K4018" s="173"/>
    </row>
    <row r="4019" spans="1:11" x14ac:dyDescent="0.2">
      <c r="A4019" s="140"/>
      <c r="B4019" s="325"/>
      <c r="J4019" s="4"/>
      <c r="K4019" s="173"/>
    </row>
    <row r="4020" spans="1:11" x14ac:dyDescent="0.2">
      <c r="A4020" s="140"/>
      <c r="B4020" s="325"/>
      <c r="J4020" s="4"/>
      <c r="K4020" s="173"/>
    </row>
    <row r="4021" spans="1:11" x14ac:dyDescent="0.2">
      <c r="A4021" s="140"/>
      <c r="B4021" s="325"/>
      <c r="J4021" s="4"/>
      <c r="K4021" s="173"/>
    </row>
    <row r="4022" spans="1:11" x14ac:dyDescent="0.2">
      <c r="A4022" s="140"/>
      <c r="B4022" s="325"/>
      <c r="J4022" s="4"/>
      <c r="K4022" s="173"/>
    </row>
    <row r="4023" spans="1:11" x14ac:dyDescent="0.2">
      <c r="A4023" s="140"/>
      <c r="B4023" s="325"/>
      <c r="J4023" s="4"/>
      <c r="K4023" s="173"/>
    </row>
    <row r="4024" spans="1:11" x14ac:dyDescent="0.2">
      <c r="A4024" s="140"/>
      <c r="B4024" s="325"/>
      <c r="J4024" s="4"/>
      <c r="K4024" s="173"/>
    </row>
    <row r="4025" spans="1:11" x14ac:dyDescent="0.2">
      <c r="A4025" s="140"/>
      <c r="B4025" s="325"/>
      <c r="J4025" s="4"/>
      <c r="K4025" s="173"/>
    </row>
    <row r="4026" spans="1:11" x14ac:dyDescent="0.2">
      <c r="A4026" s="140"/>
      <c r="B4026" s="325"/>
      <c r="J4026" s="4"/>
      <c r="K4026" s="173"/>
    </row>
    <row r="4027" spans="1:11" x14ac:dyDescent="0.2">
      <c r="A4027" s="140"/>
      <c r="B4027" s="325"/>
      <c r="J4027" s="4"/>
      <c r="K4027" s="173"/>
    </row>
    <row r="4028" spans="1:11" x14ac:dyDescent="0.2">
      <c r="A4028" s="140"/>
      <c r="B4028" s="325"/>
      <c r="J4028" s="4"/>
      <c r="K4028" s="173"/>
    </row>
    <row r="4029" spans="1:11" x14ac:dyDescent="0.2">
      <c r="A4029" s="140"/>
      <c r="B4029" s="325"/>
      <c r="J4029" s="4"/>
      <c r="K4029" s="173"/>
    </row>
    <row r="4030" spans="1:11" x14ac:dyDescent="0.2">
      <c r="A4030" s="140"/>
      <c r="B4030" s="325"/>
      <c r="J4030" s="4"/>
      <c r="K4030" s="173"/>
    </row>
    <row r="4031" spans="1:11" x14ac:dyDescent="0.2">
      <c r="A4031" s="140"/>
      <c r="B4031" s="325"/>
      <c r="J4031" s="4"/>
      <c r="K4031" s="173"/>
    </row>
    <row r="4032" spans="1:11" x14ac:dyDescent="0.2">
      <c r="A4032" s="140"/>
      <c r="B4032" s="325"/>
      <c r="J4032" s="4"/>
      <c r="K4032" s="173"/>
    </row>
    <row r="4033" spans="1:11" x14ac:dyDescent="0.2">
      <c r="A4033" s="140"/>
      <c r="B4033" s="325"/>
      <c r="J4033" s="4"/>
      <c r="K4033" s="173"/>
    </row>
    <row r="4034" spans="1:11" x14ac:dyDescent="0.2">
      <c r="A4034" s="140"/>
      <c r="B4034" s="325"/>
      <c r="J4034" s="4"/>
      <c r="K4034" s="173"/>
    </row>
    <row r="4035" spans="1:11" x14ac:dyDescent="0.2">
      <c r="A4035" s="140"/>
      <c r="B4035" s="325"/>
      <c r="J4035" s="4"/>
      <c r="K4035" s="173"/>
    </row>
    <row r="4036" spans="1:11" x14ac:dyDescent="0.2">
      <c r="A4036" s="140"/>
      <c r="B4036" s="325"/>
      <c r="J4036" s="4"/>
      <c r="K4036" s="173"/>
    </row>
    <row r="4037" spans="1:11" x14ac:dyDescent="0.2">
      <c r="A4037" s="140"/>
      <c r="B4037" s="325"/>
      <c r="J4037" s="4"/>
      <c r="K4037" s="173"/>
    </row>
    <row r="4038" spans="1:11" x14ac:dyDescent="0.2">
      <c r="A4038" s="140"/>
      <c r="B4038" s="325"/>
      <c r="J4038" s="4"/>
      <c r="K4038" s="173"/>
    </row>
    <row r="4039" spans="1:11" x14ac:dyDescent="0.2">
      <c r="A4039" s="140"/>
      <c r="B4039" s="325"/>
      <c r="J4039" s="4"/>
      <c r="K4039" s="173"/>
    </row>
    <row r="4040" spans="1:11" x14ac:dyDescent="0.2">
      <c r="A4040" s="140"/>
      <c r="B4040" s="325"/>
      <c r="J4040" s="4"/>
      <c r="K4040" s="173"/>
    </row>
    <row r="4041" spans="1:11" x14ac:dyDescent="0.2">
      <c r="A4041" s="140"/>
      <c r="B4041" s="325"/>
      <c r="J4041" s="4"/>
      <c r="K4041" s="173"/>
    </row>
    <row r="4042" spans="1:11" x14ac:dyDescent="0.2">
      <c r="A4042" s="140"/>
      <c r="B4042" s="325"/>
      <c r="J4042" s="4"/>
      <c r="K4042" s="173"/>
    </row>
    <row r="4043" spans="1:11" x14ac:dyDescent="0.2">
      <c r="A4043" s="140"/>
      <c r="B4043" s="325"/>
      <c r="J4043" s="4"/>
      <c r="K4043" s="173"/>
    </row>
    <row r="4044" spans="1:11" x14ac:dyDescent="0.2">
      <c r="A4044" s="140"/>
      <c r="B4044" s="325"/>
      <c r="J4044" s="4"/>
      <c r="K4044" s="173"/>
    </row>
    <row r="4045" spans="1:11" x14ac:dyDescent="0.2">
      <c r="A4045" s="140"/>
      <c r="B4045" s="325"/>
      <c r="J4045" s="4"/>
      <c r="K4045" s="173"/>
    </row>
    <row r="4046" spans="1:11" x14ac:dyDescent="0.2">
      <c r="A4046" s="140"/>
      <c r="B4046" s="325"/>
      <c r="J4046" s="4"/>
      <c r="K4046" s="173"/>
    </row>
    <row r="4047" spans="1:11" x14ac:dyDescent="0.2">
      <c r="A4047" s="140"/>
      <c r="B4047" s="325"/>
      <c r="J4047" s="4"/>
      <c r="K4047" s="173"/>
    </row>
    <row r="4048" spans="1:11" x14ac:dyDescent="0.2">
      <c r="A4048" s="140"/>
      <c r="B4048" s="325"/>
      <c r="J4048" s="4"/>
      <c r="K4048" s="173"/>
    </row>
    <row r="4049" spans="1:11" x14ac:dyDescent="0.2">
      <c r="A4049" s="140"/>
      <c r="B4049" s="325"/>
      <c r="J4049" s="4"/>
      <c r="K4049" s="173"/>
    </row>
    <row r="4050" spans="1:11" x14ac:dyDescent="0.2">
      <c r="A4050" s="140"/>
      <c r="B4050" s="325"/>
      <c r="J4050" s="4"/>
      <c r="K4050" s="173"/>
    </row>
    <row r="4051" spans="1:11" x14ac:dyDescent="0.2">
      <c r="A4051" s="140"/>
      <c r="B4051" s="325"/>
      <c r="J4051" s="4"/>
      <c r="K4051" s="173"/>
    </row>
    <row r="4052" spans="1:11" x14ac:dyDescent="0.2">
      <c r="A4052" s="140"/>
      <c r="B4052" s="325"/>
      <c r="J4052" s="4"/>
      <c r="K4052" s="173"/>
    </row>
    <row r="4053" spans="1:11" x14ac:dyDescent="0.2">
      <c r="A4053" s="140"/>
      <c r="B4053" s="325"/>
      <c r="J4053" s="4"/>
      <c r="K4053" s="173"/>
    </row>
    <row r="4054" spans="1:11" x14ac:dyDescent="0.2">
      <c r="A4054" s="140"/>
      <c r="B4054" s="325"/>
      <c r="J4054" s="4"/>
      <c r="K4054" s="173"/>
    </row>
    <row r="4055" spans="1:11" x14ac:dyDescent="0.2">
      <c r="A4055" s="140"/>
      <c r="B4055" s="325"/>
      <c r="J4055" s="4"/>
      <c r="K4055" s="173"/>
    </row>
    <row r="4056" spans="1:11" x14ac:dyDescent="0.2">
      <c r="A4056" s="140"/>
      <c r="B4056" s="325"/>
      <c r="J4056" s="4"/>
      <c r="K4056" s="173"/>
    </row>
    <row r="4057" spans="1:11" x14ac:dyDescent="0.2">
      <c r="A4057" s="140"/>
      <c r="B4057" s="325"/>
      <c r="J4057" s="4"/>
      <c r="K4057" s="173"/>
    </row>
    <row r="4058" spans="1:11" x14ac:dyDescent="0.2">
      <c r="A4058" s="140"/>
      <c r="B4058" s="325"/>
      <c r="J4058" s="4"/>
      <c r="K4058" s="173"/>
    </row>
    <row r="4059" spans="1:11" x14ac:dyDescent="0.2">
      <c r="A4059" s="140"/>
      <c r="B4059" s="325"/>
      <c r="J4059" s="4"/>
      <c r="K4059" s="173"/>
    </row>
    <row r="4060" spans="1:11" x14ac:dyDescent="0.2">
      <c r="A4060" s="140"/>
      <c r="B4060" s="325"/>
      <c r="J4060" s="4"/>
      <c r="K4060" s="173"/>
    </row>
    <row r="4061" spans="1:11" x14ac:dyDescent="0.2">
      <c r="A4061" s="140"/>
      <c r="B4061" s="325"/>
      <c r="J4061" s="4"/>
      <c r="K4061" s="173"/>
    </row>
    <row r="4062" spans="1:11" x14ac:dyDescent="0.2">
      <c r="A4062" s="140"/>
      <c r="B4062" s="325"/>
      <c r="J4062" s="4"/>
      <c r="K4062" s="173"/>
    </row>
    <row r="4063" spans="1:11" x14ac:dyDescent="0.2">
      <c r="A4063" s="140"/>
      <c r="B4063" s="325"/>
      <c r="J4063" s="4"/>
      <c r="K4063" s="173"/>
    </row>
    <row r="4064" spans="1:11" x14ac:dyDescent="0.2">
      <c r="A4064" s="140"/>
      <c r="B4064" s="325"/>
      <c r="J4064" s="4"/>
      <c r="K4064" s="173"/>
    </row>
    <row r="4065" spans="1:11" x14ac:dyDescent="0.2">
      <c r="A4065" s="140"/>
      <c r="B4065" s="325"/>
      <c r="J4065" s="4"/>
      <c r="K4065" s="173"/>
    </row>
    <row r="4066" spans="1:11" x14ac:dyDescent="0.2">
      <c r="A4066" s="140"/>
      <c r="B4066" s="325"/>
      <c r="J4066" s="4"/>
      <c r="K4066" s="173"/>
    </row>
    <row r="4067" spans="1:11" x14ac:dyDescent="0.2">
      <c r="A4067" s="140"/>
      <c r="B4067" s="325"/>
      <c r="J4067" s="4"/>
      <c r="K4067" s="173"/>
    </row>
    <row r="4068" spans="1:11" x14ac:dyDescent="0.2">
      <c r="A4068" s="140"/>
      <c r="B4068" s="325"/>
      <c r="J4068" s="4"/>
      <c r="K4068" s="173"/>
    </row>
    <row r="4069" spans="1:11" x14ac:dyDescent="0.2">
      <c r="A4069" s="140"/>
      <c r="B4069" s="325"/>
      <c r="J4069" s="4"/>
      <c r="K4069" s="173"/>
    </row>
    <row r="4070" spans="1:11" x14ac:dyDescent="0.2">
      <c r="A4070" s="140"/>
      <c r="B4070" s="325"/>
      <c r="J4070" s="4"/>
      <c r="K4070" s="173"/>
    </row>
    <row r="4071" spans="1:11" x14ac:dyDescent="0.2">
      <c r="A4071" s="140"/>
      <c r="B4071" s="325"/>
      <c r="J4071" s="4"/>
      <c r="K4071" s="173"/>
    </row>
    <row r="4072" spans="1:11" x14ac:dyDescent="0.2">
      <c r="A4072" s="140"/>
      <c r="B4072" s="325"/>
      <c r="J4072" s="4"/>
      <c r="K4072" s="173"/>
    </row>
    <row r="4073" spans="1:11" x14ac:dyDescent="0.2">
      <c r="A4073" s="140"/>
      <c r="B4073" s="325"/>
      <c r="J4073" s="4"/>
      <c r="K4073" s="173"/>
    </row>
    <row r="4074" spans="1:11" x14ac:dyDescent="0.2">
      <c r="A4074" s="140"/>
      <c r="B4074" s="325"/>
      <c r="J4074" s="4"/>
      <c r="K4074" s="173"/>
    </row>
    <row r="4075" spans="1:11" x14ac:dyDescent="0.2">
      <c r="A4075" s="140"/>
      <c r="B4075" s="325"/>
      <c r="J4075" s="4"/>
      <c r="K4075" s="173"/>
    </row>
    <row r="4076" spans="1:11" x14ac:dyDescent="0.2">
      <c r="A4076" s="140"/>
      <c r="B4076" s="325"/>
      <c r="J4076" s="4"/>
      <c r="K4076" s="173"/>
    </row>
    <row r="4077" spans="1:11" x14ac:dyDescent="0.2">
      <c r="A4077" s="140"/>
      <c r="B4077" s="325"/>
      <c r="J4077" s="4"/>
      <c r="K4077" s="173"/>
    </row>
    <row r="4078" spans="1:11" x14ac:dyDescent="0.2">
      <c r="A4078" s="140"/>
      <c r="B4078" s="325"/>
      <c r="J4078" s="4"/>
      <c r="K4078" s="173"/>
    </row>
    <row r="4079" spans="1:11" x14ac:dyDescent="0.2">
      <c r="A4079" s="140"/>
      <c r="B4079" s="325"/>
      <c r="J4079" s="4"/>
      <c r="K4079" s="173"/>
    </row>
    <row r="4080" spans="1:11" x14ac:dyDescent="0.2">
      <c r="A4080" s="140"/>
      <c r="B4080" s="325"/>
      <c r="J4080" s="4"/>
      <c r="K4080" s="173"/>
    </row>
    <row r="4081" spans="1:11" x14ac:dyDescent="0.2">
      <c r="A4081" s="140"/>
      <c r="B4081" s="325"/>
      <c r="J4081" s="4"/>
      <c r="K4081" s="173"/>
    </row>
    <row r="4082" spans="1:11" x14ac:dyDescent="0.2">
      <c r="A4082" s="140"/>
      <c r="B4082" s="325"/>
      <c r="J4082" s="4"/>
      <c r="K4082" s="173"/>
    </row>
    <row r="4083" spans="1:11" x14ac:dyDescent="0.2">
      <c r="A4083" s="140"/>
      <c r="B4083" s="325"/>
      <c r="J4083" s="4"/>
      <c r="K4083" s="173"/>
    </row>
    <row r="4084" spans="1:11" x14ac:dyDescent="0.2">
      <c r="A4084" s="140"/>
      <c r="B4084" s="325"/>
      <c r="J4084" s="4"/>
      <c r="K4084" s="173"/>
    </row>
    <row r="4085" spans="1:11" x14ac:dyDescent="0.2">
      <c r="A4085" s="140"/>
      <c r="B4085" s="325"/>
      <c r="J4085" s="4"/>
      <c r="K4085" s="173"/>
    </row>
    <row r="4086" spans="1:11" x14ac:dyDescent="0.2">
      <c r="A4086" s="140"/>
      <c r="B4086" s="325"/>
      <c r="J4086" s="4"/>
      <c r="K4086" s="173"/>
    </row>
    <row r="4087" spans="1:11" x14ac:dyDescent="0.2">
      <c r="A4087" s="140"/>
      <c r="B4087" s="325"/>
      <c r="J4087" s="4"/>
      <c r="K4087" s="173"/>
    </row>
    <row r="4088" spans="1:11" x14ac:dyDescent="0.2">
      <c r="A4088" s="140"/>
      <c r="B4088" s="325"/>
      <c r="J4088" s="4"/>
      <c r="K4088" s="173"/>
    </row>
    <row r="4089" spans="1:11" x14ac:dyDescent="0.2">
      <c r="A4089" s="140"/>
      <c r="B4089" s="325"/>
      <c r="J4089" s="4"/>
      <c r="K4089" s="173"/>
    </row>
    <row r="4090" spans="1:11" x14ac:dyDescent="0.2">
      <c r="A4090" s="140"/>
      <c r="B4090" s="325"/>
      <c r="J4090" s="4"/>
      <c r="K4090" s="173"/>
    </row>
    <row r="4091" spans="1:11" x14ac:dyDescent="0.2">
      <c r="A4091" s="140"/>
      <c r="B4091" s="325"/>
      <c r="J4091" s="4"/>
      <c r="K4091" s="173"/>
    </row>
    <row r="4092" spans="1:11" x14ac:dyDescent="0.2">
      <c r="A4092" s="140"/>
      <c r="B4092" s="325"/>
      <c r="J4092" s="4"/>
      <c r="K4092" s="173"/>
    </row>
    <row r="4093" spans="1:11" x14ac:dyDescent="0.2">
      <c r="A4093" s="140"/>
      <c r="B4093" s="325"/>
      <c r="J4093" s="4"/>
      <c r="K4093" s="173"/>
    </row>
    <row r="4094" spans="1:11" x14ac:dyDescent="0.2">
      <c r="A4094" s="140"/>
      <c r="B4094" s="325"/>
      <c r="J4094" s="4"/>
      <c r="K4094" s="173"/>
    </row>
    <row r="4095" spans="1:11" x14ac:dyDescent="0.2">
      <c r="A4095" s="140"/>
      <c r="B4095" s="325"/>
      <c r="J4095" s="4"/>
      <c r="K4095" s="173"/>
    </row>
    <row r="4096" spans="1:11" x14ac:dyDescent="0.2">
      <c r="A4096" s="140"/>
      <c r="B4096" s="325"/>
      <c r="J4096" s="4"/>
      <c r="K4096" s="173"/>
    </row>
    <row r="4097" spans="1:11" x14ac:dyDescent="0.2">
      <c r="A4097" s="140"/>
      <c r="B4097" s="325"/>
      <c r="J4097" s="4"/>
      <c r="K4097" s="173"/>
    </row>
    <row r="4098" spans="1:11" x14ac:dyDescent="0.2">
      <c r="A4098" s="140"/>
      <c r="B4098" s="325"/>
      <c r="J4098" s="4"/>
      <c r="K4098" s="173"/>
    </row>
    <row r="4099" spans="1:11" x14ac:dyDescent="0.2">
      <c r="A4099" s="140"/>
      <c r="B4099" s="325"/>
      <c r="J4099" s="4"/>
      <c r="K4099" s="173"/>
    </row>
    <row r="4100" spans="1:11" x14ac:dyDescent="0.2">
      <c r="A4100" s="140"/>
      <c r="B4100" s="325"/>
      <c r="J4100" s="4"/>
      <c r="K4100" s="173"/>
    </row>
    <row r="4101" spans="1:11" x14ac:dyDescent="0.2">
      <c r="A4101" s="140"/>
      <c r="B4101" s="325"/>
      <c r="J4101" s="4"/>
      <c r="K4101" s="173"/>
    </row>
    <row r="4102" spans="1:11" x14ac:dyDescent="0.2">
      <c r="A4102" s="140"/>
      <c r="B4102" s="325"/>
      <c r="J4102" s="4"/>
      <c r="K4102" s="173"/>
    </row>
    <row r="4103" spans="1:11" x14ac:dyDescent="0.2">
      <c r="A4103" s="140"/>
      <c r="B4103" s="325"/>
      <c r="J4103" s="4"/>
      <c r="K4103" s="173"/>
    </row>
    <row r="4104" spans="1:11" x14ac:dyDescent="0.2">
      <c r="A4104" s="140"/>
      <c r="B4104" s="325"/>
      <c r="J4104" s="4"/>
      <c r="K4104" s="173"/>
    </row>
    <row r="4105" spans="1:11" x14ac:dyDescent="0.2">
      <c r="A4105" s="140"/>
      <c r="B4105" s="325"/>
      <c r="J4105" s="4"/>
      <c r="K4105" s="173"/>
    </row>
    <row r="4106" spans="1:11" x14ac:dyDescent="0.2">
      <c r="A4106" s="140"/>
      <c r="B4106" s="325"/>
      <c r="J4106" s="4"/>
      <c r="K4106" s="173"/>
    </row>
    <row r="4107" spans="1:11" x14ac:dyDescent="0.2">
      <c r="A4107" s="140"/>
      <c r="B4107" s="325"/>
      <c r="J4107" s="4"/>
      <c r="K4107" s="173"/>
    </row>
    <row r="4108" spans="1:11" x14ac:dyDescent="0.2">
      <c r="A4108" s="140"/>
      <c r="B4108" s="325"/>
      <c r="J4108" s="4"/>
      <c r="K4108" s="173"/>
    </row>
    <row r="4109" spans="1:11" x14ac:dyDescent="0.2">
      <c r="A4109" s="140"/>
      <c r="B4109" s="325"/>
      <c r="J4109" s="4"/>
      <c r="K4109" s="173"/>
    </row>
    <row r="4110" spans="1:11" x14ac:dyDescent="0.2">
      <c r="A4110" s="140"/>
      <c r="B4110" s="325"/>
      <c r="J4110" s="4"/>
      <c r="K4110" s="173"/>
    </row>
    <row r="4111" spans="1:11" x14ac:dyDescent="0.2">
      <c r="A4111" s="140"/>
      <c r="B4111" s="325"/>
      <c r="J4111" s="4"/>
      <c r="K4111" s="173"/>
    </row>
    <row r="4112" spans="1:11" x14ac:dyDescent="0.2">
      <c r="A4112" s="140"/>
      <c r="B4112" s="325"/>
      <c r="J4112" s="4"/>
      <c r="K4112" s="173"/>
    </row>
    <row r="4113" spans="1:11" x14ac:dyDescent="0.2">
      <c r="A4113" s="140"/>
      <c r="B4113" s="325"/>
      <c r="J4113" s="4"/>
      <c r="K4113" s="173"/>
    </row>
    <row r="4114" spans="1:11" x14ac:dyDescent="0.2">
      <c r="A4114" s="140"/>
      <c r="B4114" s="325"/>
      <c r="J4114" s="4"/>
      <c r="K4114" s="173"/>
    </row>
    <row r="4115" spans="1:11" x14ac:dyDescent="0.2">
      <c r="A4115" s="140"/>
      <c r="B4115" s="325"/>
      <c r="J4115" s="4"/>
      <c r="K4115" s="173"/>
    </row>
    <row r="4116" spans="1:11" x14ac:dyDescent="0.2">
      <c r="A4116" s="140"/>
      <c r="B4116" s="325"/>
      <c r="J4116" s="4"/>
      <c r="K4116" s="173"/>
    </row>
    <row r="4117" spans="1:11" x14ac:dyDescent="0.2">
      <c r="A4117" s="140"/>
      <c r="B4117" s="325"/>
      <c r="J4117" s="4"/>
      <c r="K4117" s="173"/>
    </row>
    <row r="4118" spans="1:11" x14ac:dyDescent="0.2">
      <c r="A4118" s="140"/>
      <c r="B4118" s="325"/>
      <c r="J4118" s="4"/>
      <c r="K4118" s="173"/>
    </row>
    <row r="4119" spans="1:11" x14ac:dyDescent="0.2">
      <c r="A4119" s="140"/>
      <c r="B4119" s="325"/>
      <c r="J4119" s="4"/>
      <c r="K4119" s="173"/>
    </row>
    <row r="4120" spans="1:11" x14ac:dyDescent="0.2">
      <c r="A4120" s="140"/>
      <c r="B4120" s="325"/>
      <c r="J4120" s="4"/>
      <c r="K4120" s="173"/>
    </row>
    <row r="4121" spans="1:11" x14ac:dyDescent="0.2">
      <c r="A4121" s="140"/>
      <c r="B4121" s="325"/>
      <c r="J4121" s="4"/>
      <c r="K4121" s="173"/>
    </row>
    <row r="4122" spans="1:11" x14ac:dyDescent="0.2">
      <c r="A4122" s="140"/>
      <c r="B4122" s="325"/>
      <c r="J4122" s="4"/>
      <c r="K4122" s="173"/>
    </row>
    <row r="4123" spans="1:11" x14ac:dyDescent="0.2">
      <c r="A4123" s="140"/>
      <c r="B4123" s="325"/>
      <c r="J4123" s="4"/>
      <c r="K4123" s="173"/>
    </row>
    <row r="4124" spans="1:11" x14ac:dyDescent="0.2">
      <c r="A4124" s="140"/>
      <c r="B4124" s="325"/>
      <c r="J4124" s="4"/>
      <c r="K4124" s="173"/>
    </row>
    <row r="4125" spans="1:11" x14ac:dyDescent="0.2">
      <c r="A4125" s="140"/>
      <c r="B4125" s="325"/>
      <c r="J4125" s="4"/>
      <c r="K4125" s="173"/>
    </row>
    <row r="4126" spans="1:11" x14ac:dyDescent="0.2">
      <c r="A4126" s="140"/>
      <c r="B4126" s="325"/>
      <c r="J4126" s="4"/>
      <c r="K4126" s="173"/>
    </row>
    <row r="4127" spans="1:11" x14ac:dyDescent="0.2">
      <c r="A4127" s="140"/>
      <c r="B4127" s="325"/>
      <c r="J4127" s="4"/>
      <c r="K4127" s="173"/>
    </row>
    <row r="4128" spans="1:11" x14ac:dyDescent="0.2">
      <c r="A4128" s="140"/>
      <c r="B4128" s="325"/>
      <c r="J4128" s="4"/>
      <c r="K4128" s="173"/>
    </row>
    <row r="4129" spans="1:11" x14ac:dyDescent="0.2">
      <c r="A4129" s="140"/>
      <c r="B4129" s="325"/>
      <c r="J4129" s="4"/>
      <c r="K4129" s="173"/>
    </row>
    <row r="4130" spans="1:11" x14ac:dyDescent="0.2">
      <c r="A4130" s="140"/>
      <c r="B4130" s="325"/>
      <c r="J4130" s="4"/>
      <c r="K4130" s="173"/>
    </row>
    <row r="4131" spans="1:11" x14ac:dyDescent="0.2">
      <c r="A4131" s="140"/>
      <c r="B4131" s="325"/>
      <c r="J4131" s="4"/>
      <c r="K4131" s="173"/>
    </row>
    <row r="4132" spans="1:11" x14ac:dyDescent="0.2">
      <c r="A4132" s="140"/>
      <c r="B4132" s="325"/>
      <c r="J4132" s="4"/>
      <c r="K4132" s="173"/>
    </row>
    <row r="4133" spans="1:11" x14ac:dyDescent="0.2">
      <c r="A4133" s="140"/>
      <c r="B4133" s="325"/>
      <c r="J4133" s="4"/>
      <c r="K4133" s="173"/>
    </row>
    <row r="4134" spans="1:11" x14ac:dyDescent="0.2">
      <c r="A4134" s="140"/>
      <c r="B4134" s="325"/>
      <c r="J4134" s="4"/>
      <c r="K4134" s="173"/>
    </row>
    <row r="4135" spans="1:11" x14ac:dyDescent="0.2">
      <c r="A4135" s="140"/>
      <c r="B4135" s="325"/>
      <c r="J4135" s="4"/>
      <c r="K4135" s="173"/>
    </row>
    <row r="4136" spans="1:11" x14ac:dyDescent="0.2">
      <c r="A4136" s="140"/>
      <c r="B4136" s="325"/>
      <c r="J4136" s="4"/>
      <c r="K4136" s="173"/>
    </row>
    <row r="4137" spans="1:11" x14ac:dyDescent="0.2">
      <c r="A4137" s="140"/>
      <c r="B4137" s="325"/>
      <c r="J4137" s="4"/>
      <c r="K4137" s="173"/>
    </row>
    <row r="4138" spans="1:11" x14ac:dyDescent="0.2">
      <c r="A4138" s="140"/>
      <c r="B4138" s="325"/>
      <c r="J4138" s="4"/>
      <c r="K4138" s="173"/>
    </row>
    <row r="4139" spans="1:11" x14ac:dyDescent="0.2">
      <c r="A4139" s="140"/>
      <c r="B4139" s="325"/>
      <c r="J4139" s="4"/>
      <c r="K4139" s="173"/>
    </row>
    <row r="4140" spans="1:11" x14ac:dyDescent="0.2">
      <c r="A4140" s="140"/>
      <c r="B4140" s="325"/>
      <c r="J4140" s="4"/>
      <c r="K4140" s="173"/>
    </row>
    <row r="4141" spans="1:11" x14ac:dyDescent="0.2">
      <c r="A4141" s="140"/>
      <c r="B4141" s="325"/>
      <c r="J4141" s="4"/>
      <c r="K4141" s="173"/>
    </row>
    <row r="4142" spans="1:11" x14ac:dyDescent="0.2">
      <c r="A4142" s="140"/>
      <c r="B4142" s="325"/>
      <c r="J4142" s="4"/>
      <c r="K4142" s="173"/>
    </row>
    <row r="4143" spans="1:11" x14ac:dyDescent="0.2">
      <c r="A4143" s="140"/>
      <c r="B4143" s="325"/>
      <c r="J4143" s="4"/>
      <c r="K4143" s="173"/>
    </row>
    <row r="4144" spans="1:11" x14ac:dyDescent="0.2">
      <c r="A4144" s="140"/>
      <c r="B4144" s="325"/>
      <c r="J4144" s="4"/>
      <c r="K4144" s="173"/>
    </row>
    <row r="4145" spans="1:11" x14ac:dyDescent="0.2">
      <c r="A4145" s="140"/>
      <c r="B4145" s="325"/>
      <c r="J4145" s="4"/>
      <c r="K4145" s="173"/>
    </row>
    <row r="4146" spans="1:11" x14ac:dyDescent="0.2">
      <c r="A4146" s="140"/>
      <c r="B4146" s="325"/>
      <c r="J4146" s="4"/>
      <c r="K4146" s="173"/>
    </row>
    <row r="4147" spans="1:11" x14ac:dyDescent="0.2">
      <c r="A4147" s="140"/>
      <c r="B4147" s="325"/>
      <c r="J4147" s="4"/>
      <c r="K4147" s="173"/>
    </row>
    <row r="4148" spans="1:11" x14ac:dyDescent="0.2">
      <c r="A4148" s="140"/>
      <c r="B4148" s="325"/>
      <c r="J4148" s="4"/>
      <c r="K4148" s="173"/>
    </row>
    <row r="4149" spans="1:11" x14ac:dyDescent="0.2">
      <c r="A4149" s="140"/>
      <c r="B4149" s="325"/>
      <c r="J4149" s="4"/>
      <c r="K4149" s="173"/>
    </row>
    <row r="4150" spans="1:11" x14ac:dyDescent="0.2">
      <c r="A4150" s="140"/>
      <c r="B4150" s="325"/>
      <c r="J4150" s="4"/>
      <c r="K4150" s="173"/>
    </row>
    <row r="4151" spans="1:11" x14ac:dyDescent="0.2">
      <c r="A4151" s="140"/>
      <c r="B4151" s="325"/>
      <c r="J4151" s="4"/>
      <c r="K4151" s="173"/>
    </row>
    <row r="4152" spans="1:11" x14ac:dyDescent="0.2">
      <c r="A4152" s="140"/>
      <c r="B4152" s="325"/>
      <c r="J4152" s="4"/>
      <c r="K4152" s="173"/>
    </row>
    <row r="4153" spans="1:11" x14ac:dyDescent="0.2">
      <c r="A4153" s="140"/>
      <c r="B4153" s="325"/>
      <c r="J4153" s="4"/>
      <c r="K4153" s="173"/>
    </row>
    <row r="4154" spans="1:11" x14ac:dyDescent="0.2">
      <c r="A4154" s="140"/>
      <c r="B4154" s="325"/>
      <c r="J4154" s="4"/>
      <c r="K4154" s="173"/>
    </row>
    <row r="4155" spans="1:11" x14ac:dyDescent="0.2">
      <c r="A4155" s="140"/>
      <c r="B4155" s="325"/>
      <c r="J4155" s="4"/>
      <c r="K4155" s="173"/>
    </row>
    <row r="4156" spans="1:11" x14ac:dyDescent="0.2">
      <c r="A4156" s="140"/>
      <c r="B4156" s="325"/>
      <c r="J4156" s="4"/>
      <c r="K4156" s="173"/>
    </row>
    <row r="4157" spans="1:11" x14ac:dyDescent="0.2">
      <c r="A4157" s="140"/>
      <c r="B4157" s="325"/>
      <c r="J4157" s="4"/>
      <c r="K4157" s="173"/>
    </row>
    <row r="4158" spans="1:11" x14ac:dyDescent="0.2">
      <c r="A4158" s="140"/>
      <c r="B4158" s="325"/>
      <c r="J4158" s="4"/>
      <c r="K4158" s="173"/>
    </row>
    <row r="4159" spans="1:11" x14ac:dyDescent="0.2">
      <c r="A4159" s="140"/>
      <c r="B4159" s="325"/>
      <c r="J4159" s="4"/>
      <c r="K4159" s="173"/>
    </row>
    <row r="4160" spans="1:11" x14ac:dyDescent="0.2">
      <c r="A4160" s="140"/>
      <c r="B4160" s="325"/>
      <c r="J4160" s="4"/>
      <c r="K4160" s="173"/>
    </row>
    <row r="4161" spans="1:11" x14ac:dyDescent="0.2">
      <c r="A4161" s="140"/>
      <c r="B4161" s="325"/>
      <c r="J4161" s="4"/>
      <c r="K4161" s="173"/>
    </row>
    <row r="4162" spans="1:11" x14ac:dyDescent="0.2">
      <c r="A4162" s="140"/>
      <c r="B4162" s="325"/>
      <c r="J4162" s="4"/>
      <c r="K4162" s="173"/>
    </row>
    <row r="4163" spans="1:11" x14ac:dyDescent="0.2">
      <c r="A4163" s="140"/>
      <c r="B4163" s="325"/>
      <c r="J4163" s="4"/>
      <c r="K4163" s="173"/>
    </row>
    <row r="4164" spans="1:11" x14ac:dyDescent="0.2">
      <c r="A4164" s="140"/>
      <c r="B4164" s="325"/>
      <c r="J4164" s="4"/>
      <c r="K4164" s="173"/>
    </row>
    <row r="4165" spans="1:11" x14ac:dyDescent="0.2">
      <c r="A4165" s="140"/>
      <c r="B4165" s="325"/>
      <c r="J4165" s="4"/>
      <c r="K4165" s="173"/>
    </row>
    <row r="4166" spans="1:11" x14ac:dyDescent="0.2">
      <c r="A4166" s="140"/>
      <c r="B4166" s="325"/>
      <c r="J4166" s="4"/>
      <c r="K4166" s="173"/>
    </row>
    <row r="4167" spans="1:11" x14ac:dyDescent="0.2">
      <c r="A4167" s="140"/>
      <c r="B4167" s="325"/>
      <c r="J4167" s="4"/>
      <c r="K4167" s="173"/>
    </row>
    <row r="4168" spans="1:11" x14ac:dyDescent="0.2">
      <c r="A4168" s="140"/>
      <c r="B4168" s="325"/>
      <c r="J4168" s="4"/>
      <c r="K4168" s="173"/>
    </row>
    <row r="4169" spans="1:11" x14ac:dyDescent="0.2">
      <c r="A4169" s="140"/>
      <c r="B4169" s="325"/>
      <c r="J4169" s="4"/>
      <c r="K4169" s="173"/>
    </row>
    <row r="4170" spans="1:11" x14ac:dyDescent="0.2">
      <c r="A4170" s="140"/>
      <c r="B4170" s="325"/>
      <c r="J4170" s="4"/>
      <c r="K4170" s="173"/>
    </row>
    <row r="4171" spans="1:11" x14ac:dyDescent="0.2">
      <c r="A4171" s="140"/>
      <c r="B4171" s="325"/>
      <c r="J4171" s="4"/>
      <c r="K4171" s="173"/>
    </row>
    <row r="4172" spans="1:11" x14ac:dyDescent="0.2">
      <c r="A4172" s="140"/>
      <c r="B4172" s="325"/>
      <c r="J4172" s="4"/>
      <c r="K4172" s="173"/>
    </row>
    <row r="4173" spans="1:11" x14ac:dyDescent="0.2">
      <c r="A4173" s="140"/>
      <c r="B4173" s="325"/>
      <c r="J4173" s="4"/>
      <c r="K4173" s="173"/>
    </row>
    <row r="4174" spans="1:11" x14ac:dyDescent="0.2">
      <c r="A4174" s="140"/>
      <c r="B4174" s="325"/>
      <c r="J4174" s="4"/>
      <c r="K4174" s="173"/>
    </row>
    <row r="4175" spans="1:11" x14ac:dyDescent="0.2">
      <c r="A4175" s="140"/>
      <c r="B4175" s="325"/>
      <c r="J4175" s="4"/>
      <c r="K4175" s="173"/>
    </row>
    <row r="4176" spans="1:11" x14ac:dyDescent="0.2">
      <c r="A4176" s="140"/>
      <c r="B4176" s="325"/>
      <c r="J4176" s="4"/>
      <c r="K4176" s="173"/>
    </row>
    <row r="4177" spans="1:11" x14ac:dyDescent="0.2">
      <c r="A4177" s="140"/>
      <c r="B4177" s="325"/>
      <c r="J4177" s="4"/>
      <c r="K4177" s="173"/>
    </row>
    <row r="4178" spans="1:11" x14ac:dyDescent="0.2">
      <c r="A4178" s="140"/>
      <c r="B4178" s="325"/>
      <c r="J4178" s="4"/>
      <c r="K4178" s="173"/>
    </row>
    <row r="4179" spans="1:11" x14ac:dyDescent="0.2">
      <c r="A4179" s="140"/>
      <c r="B4179" s="325"/>
      <c r="J4179" s="4"/>
      <c r="K4179" s="173"/>
    </row>
    <row r="4180" spans="1:11" x14ac:dyDescent="0.2">
      <c r="A4180" s="140"/>
      <c r="B4180" s="325"/>
      <c r="J4180" s="4"/>
      <c r="K4180" s="173"/>
    </row>
    <row r="4181" spans="1:11" x14ac:dyDescent="0.2">
      <c r="A4181" s="140"/>
      <c r="B4181" s="325"/>
      <c r="J4181" s="4"/>
      <c r="K4181" s="173"/>
    </row>
    <row r="4182" spans="1:11" x14ac:dyDescent="0.2">
      <c r="A4182" s="140"/>
      <c r="B4182" s="325"/>
      <c r="J4182" s="4"/>
      <c r="K4182" s="173"/>
    </row>
    <row r="4183" spans="1:11" x14ac:dyDescent="0.2">
      <c r="A4183" s="140"/>
      <c r="B4183" s="325"/>
      <c r="J4183" s="4"/>
      <c r="K4183" s="173"/>
    </row>
    <row r="4184" spans="1:11" x14ac:dyDescent="0.2">
      <c r="A4184" s="140"/>
      <c r="B4184" s="325"/>
      <c r="J4184" s="4"/>
      <c r="K4184" s="173"/>
    </row>
    <row r="4185" spans="1:11" x14ac:dyDescent="0.2">
      <c r="A4185" s="140"/>
      <c r="B4185" s="325"/>
      <c r="J4185" s="4"/>
      <c r="K4185" s="173"/>
    </row>
    <row r="4186" spans="1:11" x14ac:dyDescent="0.2">
      <c r="A4186" s="140"/>
      <c r="B4186" s="325"/>
      <c r="J4186" s="4"/>
      <c r="K4186" s="173"/>
    </row>
    <row r="4187" spans="1:11" x14ac:dyDescent="0.2">
      <c r="A4187" s="140"/>
      <c r="B4187" s="325"/>
      <c r="J4187" s="4"/>
      <c r="K4187" s="173"/>
    </row>
    <row r="4188" spans="1:11" x14ac:dyDescent="0.2">
      <c r="A4188" s="140"/>
      <c r="B4188" s="325"/>
      <c r="J4188" s="4"/>
      <c r="K4188" s="173"/>
    </row>
    <row r="4189" spans="1:11" x14ac:dyDescent="0.2">
      <c r="A4189" s="140"/>
      <c r="B4189" s="325"/>
      <c r="J4189" s="4"/>
      <c r="K4189" s="173"/>
    </row>
    <row r="4190" spans="1:11" x14ac:dyDescent="0.2">
      <c r="A4190" s="140"/>
      <c r="B4190" s="325"/>
      <c r="J4190" s="4"/>
      <c r="K4190" s="173"/>
    </row>
    <row r="4191" spans="1:11" x14ac:dyDescent="0.2">
      <c r="A4191" s="140"/>
      <c r="B4191" s="325"/>
      <c r="J4191" s="4"/>
      <c r="K4191" s="173"/>
    </row>
    <row r="4192" spans="1:11" x14ac:dyDescent="0.2">
      <c r="A4192" s="140"/>
      <c r="B4192" s="325"/>
      <c r="J4192" s="4"/>
      <c r="K4192" s="173"/>
    </row>
    <row r="4193" spans="1:11" x14ac:dyDescent="0.2">
      <c r="A4193" s="140"/>
      <c r="B4193" s="325"/>
      <c r="J4193" s="4"/>
      <c r="K4193" s="173"/>
    </row>
    <row r="4194" spans="1:11" x14ac:dyDescent="0.2">
      <c r="A4194" s="140"/>
      <c r="B4194" s="325"/>
      <c r="J4194" s="4"/>
      <c r="K4194" s="173"/>
    </row>
    <row r="4195" spans="1:11" x14ac:dyDescent="0.2">
      <c r="A4195" s="140"/>
      <c r="B4195" s="325"/>
      <c r="J4195" s="4"/>
      <c r="K4195" s="173"/>
    </row>
    <row r="4196" spans="1:11" x14ac:dyDescent="0.2">
      <c r="A4196" s="140"/>
      <c r="B4196" s="325"/>
      <c r="J4196" s="4"/>
      <c r="K4196" s="173"/>
    </row>
    <row r="4197" spans="1:11" x14ac:dyDescent="0.2">
      <c r="A4197" s="140"/>
      <c r="B4197" s="325"/>
      <c r="J4197" s="4"/>
      <c r="K4197" s="173"/>
    </row>
    <row r="4198" spans="1:11" x14ac:dyDescent="0.2">
      <c r="A4198" s="140"/>
      <c r="B4198" s="325"/>
      <c r="J4198" s="4"/>
      <c r="K4198" s="173"/>
    </row>
    <row r="4199" spans="1:11" x14ac:dyDescent="0.2">
      <c r="A4199" s="140"/>
      <c r="B4199" s="325"/>
      <c r="J4199" s="4"/>
      <c r="K4199" s="173"/>
    </row>
    <row r="4200" spans="1:11" x14ac:dyDescent="0.2">
      <c r="A4200" s="140"/>
      <c r="B4200" s="325"/>
      <c r="J4200" s="4"/>
      <c r="K4200" s="173"/>
    </row>
    <row r="4201" spans="1:11" x14ac:dyDescent="0.2">
      <c r="A4201" s="140"/>
      <c r="B4201" s="325"/>
      <c r="J4201" s="4"/>
      <c r="K4201" s="173"/>
    </row>
    <row r="4202" spans="1:11" x14ac:dyDescent="0.2">
      <c r="A4202" s="140"/>
      <c r="B4202" s="325"/>
      <c r="J4202" s="4"/>
      <c r="K4202" s="173"/>
    </row>
    <row r="4203" spans="1:11" x14ac:dyDescent="0.2">
      <c r="A4203" s="140"/>
      <c r="B4203" s="325"/>
      <c r="J4203" s="4"/>
      <c r="K4203" s="173"/>
    </row>
    <row r="4204" spans="1:11" x14ac:dyDescent="0.2">
      <c r="A4204" s="140"/>
      <c r="B4204" s="325"/>
      <c r="J4204" s="4"/>
      <c r="K4204" s="173"/>
    </row>
    <row r="4205" spans="1:11" x14ac:dyDescent="0.2">
      <c r="A4205" s="140"/>
      <c r="B4205" s="325"/>
      <c r="J4205" s="4"/>
      <c r="K4205" s="173"/>
    </row>
    <row r="4206" spans="1:11" x14ac:dyDescent="0.2">
      <c r="A4206" s="140"/>
      <c r="B4206" s="325"/>
      <c r="J4206" s="4"/>
      <c r="K4206" s="173"/>
    </row>
    <row r="4207" spans="1:11" x14ac:dyDescent="0.2">
      <c r="A4207" s="140"/>
      <c r="B4207" s="325"/>
      <c r="J4207" s="4"/>
      <c r="K4207" s="173"/>
    </row>
    <row r="4208" spans="1:11" x14ac:dyDescent="0.2">
      <c r="A4208" s="140"/>
      <c r="B4208" s="325"/>
      <c r="J4208" s="4"/>
      <c r="K4208" s="173"/>
    </row>
    <row r="4209" spans="1:11" x14ac:dyDescent="0.2">
      <c r="A4209" s="140"/>
      <c r="B4209" s="325"/>
      <c r="J4209" s="4"/>
      <c r="K4209" s="173"/>
    </row>
    <row r="4210" spans="1:11" x14ac:dyDescent="0.2">
      <c r="A4210" s="140"/>
      <c r="B4210" s="325"/>
      <c r="J4210" s="4"/>
      <c r="K4210" s="173"/>
    </row>
    <row r="4211" spans="1:11" x14ac:dyDescent="0.2">
      <c r="A4211" s="140"/>
      <c r="B4211" s="325"/>
      <c r="J4211" s="4"/>
      <c r="K4211" s="173"/>
    </row>
    <row r="4212" spans="1:11" x14ac:dyDescent="0.2">
      <c r="A4212" s="140"/>
      <c r="B4212" s="325"/>
      <c r="J4212" s="4"/>
      <c r="K4212" s="173"/>
    </row>
    <row r="4213" spans="1:11" x14ac:dyDescent="0.2">
      <c r="A4213" s="140"/>
      <c r="B4213" s="325"/>
      <c r="J4213" s="4"/>
      <c r="K4213" s="173"/>
    </row>
    <row r="4214" spans="1:11" x14ac:dyDescent="0.2">
      <c r="A4214" s="140"/>
      <c r="B4214" s="325"/>
      <c r="J4214" s="4"/>
      <c r="K4214" s="173"/>
    </row>
    <row r="4215" spans="1:11" x14ac:dyDescent="0.2">
      <c r="A4215" s="140"/>
      <c r="B4215" s="325"/>
      <c r="J4215" s="4"/>
      <c r="K4215" s="173"/>
    </row>
    <row r="4216" spans="1:11" x14ac:dyDescent="0.2">
      <c r="A4216" s="140"/>
      <c r="B4216" s="325"/>
      <c r="J4216" s="4"/>
      <c r="K4216" s="173"/>
    </row>
    <row r="4217" spans="1:11" x14ac:dyDescent="0.2">
      <c r="A4217" s="140"/>
      <c r="B4217" s="325"/>
      <c r="J4217" s="4"/>
      <c r="K4217" s="173"/>
    </row>
    <row r="4218" spans="1:11" x14ac:dyDescent="0.2">
      <c r="A4218" s="140"/>
      <c r="B4218" s="325"/>
      <c r="J4218" s="4"/>
      <c r="K4218" s="173"/>
    </row>
    <row r="4219" spans="1:11" x14ac:dyDescent="0.2">
      <c r="A4219" s="140"/>
      <c r="B4219" s="325"/>
      <c r="J4219" s="4"/>
      <c r="K4219" s="173"/>
    </row>
    <row r="4220" spans="1:11" x14ac:dyDescent="0.2">
      <c r="A4220" s="140"/>
      <c r="B4220" s="325"/>
      <c r="J4220" s="4"/>
      <c r="K4220" s="173"/>
    </row>
    <row r="4221" spans="1:11" x14ac:dyDescent="0.2">
      <c r="A4221" s="140"/>
      <c r="B4221" s="325"/>
      <c r="J4221" s="4"/>
      <c r="K4221" s="173"/>
    </row>
    <row r="4222" spans="1:11" x14ac:dyDescent="0.2">
      <c r="A4222" s="140"/>
      <c r="B4222" s="325"/>
      <c r="J4222" s="4"/>
      <c r="K4222" s="173"/>
    </row>
    <row r="4223" spans="1:11" x14ac:dyDescent="0.2">
      <c r="A4223" s="140"/>
      <c r="B4223" s="325"/>
      <c r="J4223" s="4"/>
      <c r="K4223" s="173"/>
    </row>
    <row r="4224" spans="1:11" x14ac:dyDescent="0.2">
      <c r="A4224" s="140"/>
      <c r="B4224" s="325"/>
      <c r="J4224" s="4"/>
      <c r="K4224" s="173"/>
    </row>
    <row r="4225" spans="1:11" x14ac:dyDescent="0.2">
      <c r="A4225" s="140"/>
      <c r="B4225" s="325"/>
      <c r="J4225" s="4"/>
      <c r="K4225" s="173"/>
    </row>
    <row r="4226" spans="1:11" x14ac:dyDescent="0.2">
      <c r="A4226" s="140"/>
      <c r="B4226" s="325"/>
      <c r="J4226" s="4"/>
      <c r="K4226" s="173"/>
    </row>
    <row r="4227" spans="1:11" x14ac:dyDescent="0.2">
      <c r="A4227" s="140"/>
      <c r="B4227" s="325"/>
      <c r="J4227" s="4"/>
      <c r="K4227" s="173"/>
    </row>
    <row r="4228" spans="1:11" x14ac:dyDescent="0.2">
      <c r="A4228" s="140"/>
      <c r="B4228" s="325"/>
      <c r="J4228" s="4"/>
      <c r="K4228" s="173"/>
    </row>
    <row r="4229" spans="1:11" x14ac:dyDescent="0.2">
      <c r="A4229" s="140"/>
      <c r="B4229" s="325"/>
      <c r="J4229" s="4"/>
      <c r="K4229" s="173"/>
    </row>
    <row r="4230" spans="1:11" x14ac:dyDescent="0.2">
      <c r="A4230" s="140"/>
      <c r="B4230" s="325"/>
      <c r="J4230" s="4"/>
      <c r="K4230" s="173"/>
    </row>
    <row r="4231" spans="1:11" x14ac:dyDescent="0.2">
      <c r="A4231" s="140"/>
      <c r="B4231" s="325"/>
      <c r="J4231" s="4"/>
      <c r="K4231" s="173"/>
    </row>
    <row r="4232" spans="1:11" x14ac:dyDescent="0.2">
      <c r="A4232" s="140"/>
      <c r="B4232" s="325"/>
      <c r="J4232" s="4"/>
      <c r="K4232" s="173"/>
    </row>
    <row r="4233" spans="1:11" x14ac:dyDescent="0.2">
      <c r="A4233" s="140"/>
      <c r="B4233" s="325"/>
      <c r="J4233" s="4"/>
      <c r="K4233" s="173"/>
    </row>
    <row r="4234" spans="1:11" x14ac:dyDescent="0.2">
      <c r="A4234" s="140"/>
      <c r="B4234" s="325"/>
      <c r="J4234" s="4"/>
      <c r="K4234" s="173"/>
    </row>
    <row r="4235" spans="1:11" x14ac:dyDescent="0.2">
      <c r="A4235" s="140"/>
      <c r="B4235" s="325"/>
      <c r="J4235" s="4"/>
      <c r="K4235" s="173"/>
    </row>
    <row r="4236" spans="1:11" x14ac:dyDescent="0.2">
      <c r="A4236" s="140"/>
      <c r="B4236" s="325"/>
      <c r="J4236" s="4"/>
      <c r="K4236" s="173"/>
    </row>
    <row r="4237" spans="1:11" x14ac:dyDescent="0.2">
      <c r="A4237" s="140"/>
      <c r="B4237" s="325"/>
      <c r="J4237" s="4"/>
      <c r="K4237" s="173"/>
    </row>
    <row r="4238" spans="1:11" x14ac:dyDescent="0.2">
      <c r="A4238" s="140"/>
      <c r="B4238" s="325"/>
      <c r="J4238" s="4"/>
      <c r="K4238" s="173"/>
    </row>
    <row r="4239" spans="1:11" x14ac:dyDescent="0.2">
      <c r="A4239" s="140"/>
      <c r="B4239" s="325"/>
      <c r="J4239" s="4"/>
      <c r="K4239" s="173"/>
    </row>
    <row r="4240" spans="1:11" x14ac:dyDescent="0.2">
      <c r="A4240" s="140"/>
      <c r="B4240" s="325"/>
      <c r="J4240" s="4"/>
      <c r="K4240" s="173"/>
    </row>
    <row r="4241" spans="1:11" x14ac:dyDescent="0.2">
      <c r="A4241" s="140"/>
      <c r="B4241" s="325"/>
      <c r="J4241" s="4"/>
      <c r="K4241" s="173"/>
    </row>
    <row r="4242" spans="1:11" x14ac:dyDescent="0.2">
      <c r="A4242" s="140"/>
      <c r="B4242" s="325"/>
      <c r="J4242" s="4"/>
      <c r="K4242" s="173"/>
    </row>
    <row r="4243" spans="1:11" x14ac:dyDescent="0.2">
      <c r="A4243" s="140"/>
      <c r="B4243" s="325"/>
      <c r="J4243" s="4"/>
      <c r="K4243" s="173"/>
    </row>
    <row r="4244" spans="1:11" x14ac:dyDescent="0.2">
      <c r="A4244" s="140"/>
      <c r="B4244" s="325"/>
      <c r="J4244" s="4"/>
      <c r="K4244" s="173"/>
    </row>
    <row r="4245" spans="1:11" x14ac:dyDescent="0.2">
      <c r="A4245" s="140"/>
      <c r="B4245" s="325"/>
      <c r="J4245" s="4"/>
      <c r="K4245" s="173"/>
    </row>
    <row r="4246" spans="1:11" x14ac:dyDescent="0.2">
      <c r="A4246" s="140"/>
      <c r="B4246" s="325"/>
      <c r="J4246" s="4"/>
      <c r="K4246" s="173"/>
    </row>
    <row r="4247" spans="1:11" x14ac:dyDescent="0.2">
      <c r="A4247" s="140"/>
      <c r="B4247" s="325"/>
      <c r="J4247" s="4"/>
      <c r="K4247" s="173"/>
    </row>
    <row r="4248" spans="1:11" x14ac:dyDescent="0.2">
      <c r="A4248" s="140"/>
      <c r="B4248" s="325"/>
      <c r="J4248" s="4"/>
      <c r="K4248" s="173"/>
    </row>
    <row r="4249" spans="1:11" x14ac:dyDescent="0.2">
      <c r="A4249" s="140"/>
      <c r="B4249" s="325"/>
      <c r="J4249" s="4"/>
      <c r="K4249" s="173"/>
    </row>
    <row r="4250" spans="1:11" x14ac:dyDescent="0.2">
      <c r="A4250" s="140"/>
      <c r="B4250" s="325"/>
      <c r="J4250" s="4"/>
      <c r="K4250" s="173"/>
    </row>
    <row r="4251" spans="1:11" x14ac:dyDescent="0.2">
      <c r="A4251" s="140"/>
      <c r="B4251" s="325"/>
      <c r="J4251" s="4"/>
      <c r="K4251" s="173"/>
    </row>
    <row r="4252" spans="1:11" x14ac:dyDescent="0.2">
      <c r="A4252" s="140"/>
      <c r="B4252" s="325"/>
      <c r="J4252" s="4"/>
      <c r="K4252" s="173"/>
    </row>
    <row r="4253" spans="1:11" x14ac:dyDescent="0.2">
      <c r="A4253" s="140"/>
      <c r="B4253" s="325"/>
      <c r="J4253" s="4"/>
      <c r="K4253" s="173"/>
    </row>
    <row r="4254" spans="1:11" x14ac:dyDescent="0.2">
      <c r="A4254" s="140"/>
      <c r="B4254" s="325"/>
      <c r="J4254" s="4"/>
      <c r="K4254" s="173"/>
    </row>
    <row r="4255" spans="1:11" x14ac:dyDescent="0.2">
      <c r="A4255" s="140"/>
      <c r="B4255" s="325"/>
      <c r="J4255" s="4"/>
      <c r="K4255" s="173"/>
    </row>
    <row r="4256" spans="1:11" x14ac:dyDescent="0.2">
      <c r="A4256" s="140"/>
      <c r="B4256" s="325"/>
      <c r="J4256" s="4"/>
      <c r="K4256" s="173"/>
    </row>
    <row r="4257" spans="1:11" x14ac:dyDescent="0.2">
      <c r="A4257" s="140"/>
      <c r="B4257" s="325"/>
      <c r="J4257" s="4"/>
      <c r="K4257" s="173"/>
    </row>
    <row r="4258" spans="1:11" x14ac:dyDescent="0.2">
      <c r="A4258" s="140"/>
      <c r="B4258" s="325"/>
      <c r="J4258" s="4"/>
      <c r="K4258" s="173"/>
    </row>
    <row r="4259" spans="1:11" x14ac:dyDescent="0.2">
      <c r="A4259" s="140"/>
      <c r="B4259" s="325"/>
      <c r="J4259" s="4"/>
      <c r="K4259" s="173"/>
    </row>
    <row r="4260" spans="1:11" x14ac:dyDescent="0.2">
      <c r="A4260" s="140"/>
      <c r="B4260" s="325"/>
      <c r="J4260" s="4"/>
      <c r="K4260" s="173"/>
    </row>
    <row r="4261" spans="1:11" x14ac:dyDescent="0.2">
      <c r="A4261" s="140"/>
      <c r="B4261" s="325"/>
      <c r="J4261" s="4"/>
      <c r="K4261" s="173"/>
    </row>
    <row r="4262" spans="1:11" x14ac:dyDescent="0.2">
      <c r="A4262" s="140"/>
      <c r="B4262" s="325"/>
      <c r="J4262" s="4"/>
      <c r="K4262" s="173"/>
    </row>
    <row r="4263" spans="1:11" x14ac:dyDescent="0.2">
      <c r="A4263" s="140"/>
      <c r="B4263" s="325"/>
      <c r="J4263" s="4"/>
      <c r="K4263" s="173"/>
    </row>
    <row r="4264" spans="1:11" x14ac:dyDescent="0.2">
      <c r="A4264" s="140"/>
      <c r="B4264" s="325"/>
      <c r="J4264" s="4"/>
      <c r="K4264" s="173"/>
    </row>
    <row r="4265" spans="1:11" x14ac:dyDescent="0.2">
      <c r="A4265" s="140"/>
      <c r="B4265" s="325"/>
      <c r="J4265" s="4"/>
      <c r="K4265" s="173"/>
    </row>
    <row r="4266" spans="1:11" x14ac:dyDescent="0.2">
      <c r="A4266" s="140"/>
      <c r="B4266" s="325"/>
      <c r="J4266" s="4"/>
      <c r="K4266" s="173"/>
    </row>
    <row r="4267" spans="1:11" x14ac:dyDescent="0.2">
      <c r="A4267" s="140"/>
      <c r="B4267" s="325"/>
      <c r="J4267" s="4"/>
      <c r="K4267" s="173"/>
    </row>
    <row r="4268" spans="1:11" x14ac:dyDescent="0.2">
      <c r="A4268" s="140"/>
      <c r="B4268" s="325"/>
      <c r="J4268" s="4"/>
      <c r="K4268" s="173"/>
    </row>
    <row r="4269" spans="1:11" x14ac:dyDescent="0.2">
      <c r="A4269" s="140"/>
      <c r="B4269" s="325"/>
      <c r="J4269" s="4"/>
      <c r="K4269" s="173"/>
    </row>
    <row r="4270" spans="1:11" x14ac:dyDescent="0.2">
      <c r="A4270" s="140"/>
      <c r="B4270" s="325"/>
      <c r="J4270" s="4"/>
      <c r="K4270" s="173"/>
    </row>
    <row r="4271" spans="1:11" x14ac:dyDescent="0.2">
      <c r="A4271" s="140"/>
      <c r="B4271" s="325"/>
      <c r="J4271" s="4"/>
      <c r="K4271" s="173"/>
    </row>
    <row r="4272" spans="1:11" x14ac:dyDescent="0.2">
      <c r="A4272" s="140"/>
      <c r="B4272" s="325"/>
      <c r="J4272" s="4"/>
      <c r="K4272" s="173"/>
    </row>
    <row r="4273" spans="1:11" x14ac:dyDescent="0.2">
      <c r="A4273" s="140"/>
      <c r="B4273" s="325"/>
      <c r="J4273" s="4"/>
      <c r="K4273" s="173"/>
    </row>
    <row r="4274" spans="1:11" x14ac:dyDescent="0.2">
      <c r="A4274" s="140"/>
      <c r="B4274" s="325"/>
      <c r="J4274" s="4"/>
      <c r="K4274" s="173"/>
    </row>
    <row r="4275" spans="1:11" x14ac:dyDescent="0.2">
      <c r="A4275" s="140"/>
      <c r="B4275" s="325"/>
      <c r="J4275" s="4"/>
      <c r="K4275" s="173"/>
    </row>
    <row r="4276" spans="1:11" x14ac:dyDescent="0.2">
      <c r="A4276" s="140"/>
      <c r="B4276" s="325"/>
      <c r="J4276" s="4"/>
      <c r="K4276" s="173"/>
    </row>
    <row r="4277" spans="1:11" x14ac:dyDescent="0.2">
      <c r="A4277" s="140"/>
      <c r="B4277" s="325"/>
      <c r="J4277" s="4"/>
      <c r="K4277" s="173"/>
    </row>
    <row r="4278" spans="1:11" x14ac:dyDescent="0.2">
      <c r="A4278" s="140"/>
      <c r="B4278" s="325"/>
      <c r="J4278" s="4"/>
      <c r="K4278" s="173"/>
    </row>
    <row r="4279" spans="1:11" x14ac:dyDescent="0.2">
      <c r="A4279" s="140"/>
      <c r="B4279" s="325"/>
      <c r="J4279" s="4"/>
      <c r="K4279" s="173"/>
    </row>
    <row r="4280" spans="1:11" x14ac:dyDescent="0.2">
      <c r="A4280" s="140"/>
      <c r="B4280" s="325"/>
      <c r="J4280" s="4"/>
      <c r="K4280" s="173"/>
    </row>
    <row r="4281" spans="1:11" x14ac:dyDescent="0.2">
      <c r="A4281" s="140"/>
      <c r="B4281" s="325"/>
      <c r="J4281" s="4"/>
      <c r="K4281" s="173"/>
    </row>
    <row r="4282" spans="1:11" x14ac:dyDescent="0.2">
      <c r="A4282" s="140"/>
      <c r="B4282" s="325"/>
      <c r="J4282" s="4"/>
      <c r="K4282" s="173"/>
    </row>
    <row r="4283" spans="1:11" x14ac:dyDescent="0.2">
      <c r="A4283" s="140"/>
      <c r="B4283" s="325"/>
      <c r="J4283" s="4"/>
      <c r="K4283" s="173"/>
    </row>
    <row r="4284" spans="1:11" x14ac:dyDescent="0.2">
      <c r="A4284" s="140"/>
      <c r="B4284" s="325"/>
      <c r="J4284" s="4"/>
      <c r="K4284" s="173"/>
    </row>
    <row r="4285" spans="1:11" x14ac:dyDescent="0.2">
      <c r="A4285" s="140"/>
      <c r="B4285" s="325"/>
      <c r="J4285" s="4"/>
      <c r="K4285" s="173"/>
    </row>
    <row r="4286" spans="1:11" x14ac:dyDescent="0.2">
      <c r="A4286" s="140"/>
      <c r="B4286" s="325"/>
      <c r="J4286" s="4"/>
      <c r="K4286" s="173"/>
    </row>
    <row r="4287" spans="1:11" x14ac:dyDescent="0.2">
      <c r="A4287" s="140"/>
      <c r="B4287" s="325"/>
      <c r="J4287" s="4"/>
      <c r="K4287" s="173"/>
    </row>
    <row r="4288" spans="1:11" x14ac:dyDescent="0.2">
      <c r="A4288" s="140"/>
      <c r="B4288" s="325"/>
      <c r="J4288" s="4"/>
      <c r="K4288" s="173"/>
    </row>
    <row r="4289" spans="1:11" x14ac:dyDescent="0.2">
      <c r="A4289" s="140"/>
      <c r="B4289" s="325"/>
      <c r="J4289" s="4"/>
      <c r="K4289" s="173"/>
    </row>
    <row r="4290" spans="1:11" x14ac:dyDescent="0.2">
      <c r="A4290" s="140"/>
      <c r="B4290" s="325"/>
      <c r="J4290" s="4"/>
      <c r="K4290" s="173"/>
    </row>
    <row r="4291" spans="1:11" x14ac:dyDescent="0.2">
      <c r="A4291" s="140"/>
      <c r="B4291" s="325"/>
      <c r="J4291" s="4"/>
      <c r="K4291" s="173"/>
    </row>
    <row r="4292" spans="1:11" x14ac:dyDescent="0.2">
      <c r="A4292" s="140"/>
      <c r="B4292" s="325"/>
      <c r="J4292" s="4"/>
      <c r="K4292" s="173"/>
    </row>
    <row r="4293" spans="1:11" x14ac:dyDescent="0.2">
      <c r="A4293" s="140"/>
      <c r="B4293" s="325"/>
      <c r="J4293" s="4"/>
      <c r="K4293" s="173"/>
    </row>
    <row r="4294" spans="1:11" x14ac:dyDescent="0.2">
      <c r="A4294" s="140"/>
      <c r="B4294" s="325"/>
      <c r="J4294" s="4"/>
      <c r="K4294" s="173"/>
    </row>
    <row r="4295" spans="1:11" x14ac:dyDescent="0.2">
      <c r="A4295" s="140"/>
      <c r="B4295" s="325"/>
      <c r="J4295" s="4"/>
      <c r="K4295" s="173"/>
    </row>
    <row r="4296" spans="1:11" x14ac:dyDescent="0.2">
      <c r="A4296" s="140"/>
      <c r="B4296" s="325"/>
      <c r="J4296" s="4"/>
      <c r="K4296" s="173"/>
    </row>
    <row r="4297" spans="1:11" x14ac:dyDescent="0.2">
      <c r="A4297" s="140"/>
      <c r="B4297" s="325"/>
      <c r="J4297" s="4"/>
      <c r="K4297" s="173"/>
    </row>
    <row r="4298" spans="1:11" x14ac:dyDescent="0.2">
      <c r="A4298" s="140"/>
      <c r="B4298" s="325"/>
      <c r="J4298" s="4"/>
      <c r="K4298" s="173"/>
    </row>
    <row r="4299" spans="1:11" x14ac:dyDescent="0.2">
      <c r="A4299" s="140"/>
      <c r="B4299" s="325"/>
      <c r="J4299" s="4"/>
      <c r="K4299" s="173"/>
    </row>
    <row r="4300" spans="1:11" x14ac:dyDescent="0.2">
      <c r="A4300" s="140"/>
      <c r="B4300" s="325"/>
      <c r="J4300" s="4"/>
      <c r="K4300" s="173"/>
    </row>
    <row r="4301" spans="1:11" x14ac:dyDescent="0.2">
      <c r="A4301" s="140"/>
      <c r="B4301" s="325"/>
      <c r="J4301" s="4"/>
      <c r="K4301" s="173"/>
    </row>
    <row r="4302" spans="1:11" x14ac:dyDescent="0.2">
      <c r="A4302" s="140"/>
      <c r="B4302" s="325"/>
      <c r="J4302" s="4"/>
      <c r="K4302" s="173"/>
    </row>
    <row r="4303" spans="1:11" x14ac:dyDescent="0.2">
      <c r="A4303" s="140"/>
      <c r="B4303" s="325"/>
      <c r="J4303" s="4"/>
      <c r="K4303" s="173"/>
    </row>
    <row r="4304" spans="1:11" x14ac:dyDescent="0.2">
      <c r="A4304" s="140"/>
      <c r="B4304" s="325"/>
      <c r="J4304" s="4"/>
      <c r="K4304" s="173"/>
    </row>
    <row r="4305" spans="1:11" x14ac:dyDescent="0.2">
      <c r="A4305" s="140"/>
      <c r="B4305" s="325"/>
      <c r="J4305" s="4"/>
      <c r="K4305" s="173"/>
    </row>
    <row r="4306" spans="1:11" x14ac:dyDescent="0.2">
      <c r="A4306" s="140"/>
      <c r="B4306" s="325"/>
      <c r="J4306" s="4"/>
      <c r="K4306" s="173"/>
    </row>
    <row r="4307" spans="1:11" x14ac:dyDescent="0.2">
      <c r="A4307" s="140"/>
      <c r="B4307" s="325"/>
      <c r="J4307" s="4"/>
      <c r="K4307" s="173"/>
    </row>
    <row r="4308" spans="1:11" x14ac:dyDescent="0.2">
      <c r="A4308" s="140"/>
      <c r="B4308" s="325"/>
      <c r="J4308" s="4"/>
      <c r="K4308" s="173"/>
    </row>
    <row r="4309" spans="1:11" x14ac:dyDescent="0.2">
      <c r="A4309" s="140"/>
      <c r="B4309" s="325"/>
      <c r="J4309" s="4"/>
      <c r="K4309" s="173"/>
    </row>
    <row r="4310" spans="1:11" x14ac:dyDescent="0.2">
      <c r="A4310" s="140"/>
      <c r="B4310" s="325"/>
      <c r="J4310" s="4"/>
      <c r="K4310" s="173"/>
    </row>
    <row r="4311" spans="1:11" x14ac:dyDescent="0.2">
      <c r="A4311" s="140"/>
      <c r="B4311" s="325"/>
      <c r="J4311" s="4"/>
      <c r="K4311" s="173"/>
    </row>
    <row r="4312" spans="1:11" x14ac:dyDescent="0.2">
      <c r="A4312" s="140"/>
      <c r="B4312" s="325"/>
      <c r="J4312" s="4"/>
      <c r="K4312" s="173"/>
    </row>
    <row r="4313" spans="1:11" x14ac:dyDescent="0.2">
      <c r="A4313" s="140"/>
      <c r="B4313" s="325"/>
      <c r="J4313" s="4"/>
      <c r="K4313" s="173"/>
    </row>
    <row r="4314" spans="1:11" x14ac:dyDescent="0.2">
      <c r="A4314" s="140"/>
      <c r="B4314" s="325"/>
      <c r="J4314" s="4"/>
      <c r="K4314" s="173"/>
    </row>
    <row r="4315" spans="1:11" x14ac:dyDescent="0.2">
      <c r="A4315" s="140"/>
      <c r="B4315" s="325"/>
      <c r="J4315" s="4"/>
      <c r="K4315" s="173"/>
    </row>
    <row r="4316" spans="1:11" x14ac:dyDescent="0.2">
      <c r="A4316" s="140"/>
      <c r="B4316" s="325"/>
      <c r="J4316" s="4"/>
      <c r="K4316" s="173"/>
    </row>
    <row r="4317" spans="1:11" x14ac:dyDescent="0.2">
      <c r="A4317" s="140"/>
      <c r="B4317" s="325"/>
      <c r="J4317" s="4"/>
      <c r="K4317" s="173"/>
    </row>
    <row r="4318" spans="1:11" x14ac:dyDescent="0.2">
      <c r="A4318" s="140"/>
      <c r="B4318" s="325"/>
      <c r="J4318" s="4"/>
      <c r="K4318" s="173"/>
    </row>
    <row r="4319" spans="1:11" x14ac:dyDescent="0.2">
      <c r="A4319" s="140"/>
      <c r="B4319" s="325"/>
      <c r="J4319" s="4"/>
      <c r="K4319" s="173"/>
    </row>
    <row r="4320" spans="1:11" x14ac:dyDescent="0.2">
      <c r="A4320" s="140"/>
      <c r="B4320" s="325"/>
      <c r="J4320" s="4"/>
      <c r="K4320" s="173"/>
    </row>
    <row r="4321" spans="1:11" x14ac:dyDescent="0.2">
      <c r="A4321" s="140"/>
      <c r="B4321" s="325"/>
      <c r="J4321" s="4"/>
      <c r="K4321" s="173"/>
    </row>
    <row r="4322" spans="1:11" x14ac:dyDescent="0.2">
      <c r="A4322" s="140"/>
      <c r="B4322" s="325"/>
      <c r="J4322" s="4"/>
      <c r="K4322" s="173"/>
    </row>
    <row r="4323" spans="1:11" x14ac:dyDescent="0.2">
      <c r="A4323" s="140"/>
      <c r="B4323" s="325"/>
      <c r="J4323" s="4"/>
      <c r="K4323" s="173"/>
    </row>
    <row r="4324" spans="1:11" x14ac:dyDescent="0.2">
      <c r="A4324" s="140"/>
      <c r="B4324" s="325"/>
      <c r="J4324" s="4"/>
      <c r="K4324" s="173"/>
    </row>
    <row r="4325" spans="1:11" x14ac:dyDescent="0.2">
      <c r="A4325" s="140"/>
      <c r="B4325" s="325"/>
      <c r="J4325" s="4"/>
      <c r="K4325" s="173"/>
    </row>
    <row r="4326" spans="1:11" x14ac:dyDescent="0.2">
      <c r="A4326" s="140"/>
      <c r="B4326" s="325"/>
      <c r="J4326" s="4"/>
      <c r="K4326" s="173"/>
    </row>
    <row r="4327" spans="1:11" x14ac:dyDescent="0.2">
      <c r="A4327" s="140"/>
      <c r="B4327" s="325"/>
      <c r="J4327" s="4"/>
      <c r="K4327" s="173"/>
    </row>
    <row r="4328" spans="1:11" x14ac:dyDescent="0.2">
      <c r="A4328" s="140"/>
      <c r="B4328" s="325"/>
      <c r="J4328" s="4"/>
      <c r="K4328" s="173"/>
    </row>
    <row r="4329" spans="1:11" x14ac:dyDescent="0.2">
      <c r="A4329" s="140"/>
      <c r="B4329" s="325"/>
      <c r="J4329" s="4"/>
      <c r="K4329" s="173"/>
    </row>
    <row r="4330" spans="1:11" x14ac:dyDescent="0.2">
      <c r="A4330" s="140"/>
      <c r="B4330" s="325"/>
      <c r="J4330" s="4"/>
      <c r="K4330" s="173"/>
    </row>
    <row r="4331" spans="1:11" x14ac:dyDescent="0.2">
      <c r="A4331" s="140"/>
      <c r="B4331" s="325"/>
      <c r="J4331" s="4"/>
      <c r="K4331" s="173"/>
    </row>
    <row r="4332" spans="1:11" x14ac:dyDescent="0.2">
      <c r="A4332" s="140"/>
      <c r="B4332" s="325"/>
      <c r="J4332" s="4"/>
      <c r="K4332" s="173"/>
    </row>
    <row r="4333" spans="1:11" x14ac:dyDescent="0.2">
      <c r="A4333" s="140"/>
      <c r="B4333" s="325"/>
      <c r="J4333" s="4"/>
      <c r="K4333" s="173"/>
    </row>
    <row r="4334" spans="1:11" x14ac:dyDescent="0.2">
      <c r="A4334" s="140"/>
      <c r="B4334" s="325"/>
      <c r="J4334" s="4"/>
      <c r="K4334" s="173"/>
    </row>
    <row r="4335" spans="1:11" x14ac:dyDescent="0.2">
      <c r="A4335" s="140"/>
      <c r="B4335" s="325"/>
      <c r="J4335" s="4"/>
      <c r="K4335" s="173"/>
    </row>
    <row r="4336" spans="1:11" x14ac:dyDescent="0.2">
      <c r="A4336" s="140"/>
      <c r="B4336" s="325"/>
      <c r="J4336" s="4"/>
      <c r="K4336" s="173"/>
    </row>
    <row r="4337" spans="1:11" x14ac:dyDescent="0.2">
      <c r="A4337" s="140"/>
      <c r="B4337" s="325"/>
      <c r="J4337" s="4"/>
      <c r="K4337" s="173"/>
    </row>
    <row r="4338" spans="1:11" x14ac:dyDescent="0.2">
      <c r="A4338" s="140"/>
      <c r="B4338" s="325"/>
      <c r="J4338" s="4"/>
      <c r="K4338" s="173"/>
    </row>
    <row r="4339" spans="1:11" x14ac:dyDescent="0.2">
      <c r="A4339" s="140"/>
      <c r="B4339" s="325"/>
      <c r="J4339" s="4"/>
      <c r="K4339" s="173"/>
    </row>
    <row r="4340" spans="1:11" x14ac:dyDescent="0.2">
      <c r="A4340" s="140"/>
      <c r="B4340" s="325"/>
      <c r="J4340" s="4"/>
      <c r="K4340" s="173"/>
    </row>
    <row r="4341" spans="1:11" x14ac:dyDescent="0.2">
      <c r="A4341" s="140"/>
      <c r="B4341" s="325"/>
      <c r="J4341" s="4"/>
      <c r="K4341" s="173"/>
    </row>
    <row r="4342" spans="1:11" x14ac:dyDescent="0.2">
      <c r="A4342" s="140"/>
      <c r="B4342" s="325"/>
      <c r="J4342" s="4"/>
      <c r="K4342" s="173"/>
    </row>
    <row r="4343" spans="1:11" x14ac:dyDescent="0.2">
      <c r="A4343" s="140"/>
      <c r="B4343" s="325"/>
      <c r="J4343" s="4"/>
      <c r="K4343" s="173"/>
    </row>
    <row r="4344" spans="1:11" x14ac:dyDescent="0.2">
      <c r="A4344" s="140"/>
      <c r="B4344" s="325"/>
      <c r="J4344" s="4"/>
      <c r="K4344" s="173"/>
    </row>
    <row r="4345" spans="1:11" x14ac:dyDescent="0.2">
      <c r="A4345" s="140"/>
      <c r="B4345" s="325"/>
      <c r="J4345" s="4"/>
      <c r="K4345" s="173"/>
    </row>
    <row r="4346" spans="1:11" x14ac:dyDescent="0.2">
      <c r="A4346" s="140"/>
      <c r="B4346" s="325"/>
      <c r="J4346" s="4"/>
      <c r="K4346" s="173"/>
    </row>
    <row r="4347" spans="1:11" x14ac:dyDescent="0.2">
      <c r="A4347" s="140"/>
      <c r="B4347" s="325"/>
      <c r="J4347" s="4"/>
      <c r="K4347" s="173"/>
    </row>
    <row r="4348" spans="1:11" x14ac:dyDescent="0.2">
      <c r="A4348" s="140"/>
      <c r="B4348" s="325"/>
      <c r="J4348" s="4"/>
      <c r="K4348" s="173"/>
    </row>
    <row r="4349" spans="1:11" x14ac:dyDescent="0.2">
      <c r="A4349" s="140"/>
      <c r="B4349" s="325"/>
      <c r="J4349" s="4"/>
      <c r="K4349" s="173"/>
    </row>
    <row r="4350" spans="1:11" x14ac:dyDescent="0.2">
      <c r="A4350" s="140"/>
      <c r="B4350" s="325"/>
      <c r="J4350" s="4"/>
      <c r="K4350" s="173"/>
    </row>
    <row r="4351" spans="1:11" x14ac:dyDescent="0.2">
      <c r="A4351" s="140"/>
      <c r="B4351" s="325"/>
      <c r="J4351" s="4"/>
      <c r="K4351" s="173"/>
    </row>
    <row r="4352" spans="1:11" x14ac:dyDescent="0.2">
      <c r="A4352" s="140"/>
      <c r="B4352" s="325"/>
      <c r="J4352" s="4"/>
      <c r="K4352" s="173"/>
    </row>
    <row r="4353" spans="1:11" x14ac:dyDescent="0.2">
      <c r="A4353" s="140"/>
      <c r="B4353" s="325"/>
      <c r="J4353" s="4"/>
      <c r="K4353" s="173"/>
    </row>
    <row r="4354" spans="1:11" x14ac:dyDescent="0.2">
      <c r="A4354" s="140"/>
      <c r="B4354" s="325"/>
      <c r="J4354" s="4"/>
      <c r="K4354" s="173"/>
    </row>
    <row r="4355" spans="1:11" x14ac:dyDescent="0.2">
      <c r="A4355" s="140"/>
      <c r="B4355" s="325"/>
      <c r="J4355" s="4"/>
      <c r="K4355" s="173"/>
    </row>
    <row r="4356" spans="1:11" x14ac:dyDescent="0.2">
      <c r="A4356" s="140"/>
      <c r="B4356" s="325"/>
      <c r="J4356" s="4"/>
      <c r="K4356" s="173"/>
    </row>
    <row r="4357" spans="1:11" x14ac:dyDescent="0.2">
      <c r="A4357" s="140"/>
      <c r="B4357" s="325"/>
      <c r="J4357" s="4"/>
      <c r="K4357" s="173"/>
    </row>
    <row r="4358" spans="1:11" x14ac:dyDescent="0.2">
      <c r="A4358" s="140"/>
      <c r="B4358" s="325"/>
      <c r="J4358" s="4"/>
      <c r="K4358" s="173"/>
    </row>
    <row r="4359" spans="1:11" x14ac:dyDescent="0.2">
      <c r="A4359" s="140"/>
      <c r="B4359" s="325"/>
      <c r="J4359" s="4"/>
      <c r="K4359" s="173"/>
    </row>
    <row r="4360" spans="1:11" x14ac:dyDescent="0.2">
      <c r="A4360" s="140"/>
      <c r="B4360" s="325"/>
      <c r="J4360" s="4"/>
      <c r="K4360" s="173"/>
    </row>
    <row r="4361" spans="1:11" x14ac:dyDescent="0.2">
      <c r="A4361" s="140"/>
      <c r="B4361" s="325"/>
      <c r="J4361" s="4"/>
      <c r="K4361" s="173"/>
    </row>
    <row r="4362" spans="1:11" x14ac:dyDescent="0.2">
      <c r="A4362" s="140"/>
      <c r="B4362" s="325"/>
      <c r="J4362" s="4"/>
      <c r="K4362" s="173"/>
    </row>
    <row r="4363" spans="1:11" x14ac:dyDescent="0.2">
      <c r="A4363" s="140"/>
      <c r="B4363" s="325"/>
      <c r="J4363" s="4"/>
      <c r="K4363" s="173"/>
    </row>
    <row r="4364" spans="1:11" x14ac:dyDescent="0.2">
      <c r="A4364" s="140"/>
      <c r="B4364" s="325"/>
      <c r="J4364" s="4"/>
      <c r="K4364" s="173"/>
    </row>
    <row r="4365" spans="1:11" x14ac:dyDescent="0.2">
      <c r="A4365" s="140"/>
      <c r="B4365" s="325"/>
      <c r="J4365" s="4"/>
      <c r="K4365" s="173"/>
    </row>
    <row r="4366" spans="1:11" x14ac:dyDescent="0.2">
      <c r="A4366" s="140"/>
      <c r="B4366" s="325"/>
      <c r="J4366" s="4"/>
      <c r="K4366" s="173"/>
    </row>
    <row r="4367" spans="1:11" x14ac:dyDescent="0.2">
      <c r="A4367" s="140"/>
      <c r="B4367" s="325"/>
      <c r="J4367" s="4"/>
      <c r="K4367" s="173"/>
    </row>
    <row r="4368" spans="1:11" x14ac:dyDescent="0.2">
      <c r="A4368" s="140"/>
      <c r="B4368" s="325"/>
      <c r="J4368" s="4"/>
      <c r="K4368" s="173"/>
    </row>
    <row r="4369" spans="1:11" x14ac:dyDescent="0.2">
      <c r="A4369" s="140"/>
      <c r="B4369" s="325"/>
      <c r="J4369" s="4"/>
      <c r="K4369" s="173"/>
    </row>
    <row r="4370" spans="1:11" x14ac:dyDescent="0.2">
      <c r="A4370" s="140"/>
      <c r="B4370" s="325"/>
      <c r="J4370" s="4"/>
      <c r="K4370" s="173"/>
    </row>
    <row r="4371" spans="1:11" x14ac:dyDescent="0.2">
      <c r="A4371" s="140"/>
      <c r="B4371" s="325"/>
      <c r="J4371" s="4"/>
      <c r="K4371" s="173"/>
    </row>
    <row r="4372" spans="1:11" x14ac:dyDescent="0.2">
      <c r="A4372" s="140"/>
      <c r="B4372" s="325"/>
      <c r="J4372" s="4"/>
      <c r="K4372" s="173"/>
    </row>
    <row r="4373" spans="1:11" x14ac:dyDescent="0.2">
      <c r="A4373" s="140"/>
      <c r="B4373" s="325"/>
      <c r="J4373" s="4"/>
      <c r="K4373" s="173"/>
    </row>
    <row r="4374" spans="1:11" x14ac:dyDescent="0.2">
      <c r="A4374" s="140"/>
      <c r="B4374" s="325"/>
      <c r="J4374" s="4"/>
      <c r="K4374" s="173"/>
    </row>
    <row r="4375" spans="1:11" x14ac:dyDescent="0.2">
      <c r="A4375" s="140"/>
      <c r="B4375" s="325"/>
      <c r="J4375" s="4"/>
      <c r="K4375" s="173"/>
    </row>
    <row r="4376" spans="1:11" x14ac:dyDescent="0.2">
      <c r="A4376" s="140"/>
      <c r="B4376" s="325"/>
      <c r="J4376" s="4"/>
      <c r="K4376" s="173"/>
    </row>
    <row r="4377" spans="1:11" x14ac:dyDescent="0.2">
      <c r="A4377" s="140"/>
      <c r="B4377" s="325"/>
      <c r="J4377" s="4"/>
      <c r="K4377" s="173"/>
    </row>
    <row r="4378" spans="1:11" x14ac:dyDescent="0.2">
      <c r="A4378" s="140"/>
      <c r="B4378" s="325"/>
      <c r="J4378" s="4"/>
      <c r="K4378" s="173"/>
    </row>
    <row r="4379" spans="1:11" x14ac:dyDescent="0.2">
      <c r="A4379" s="140"/>
      <c r="B4379" s="325"/>
      <c r="J4379" s="4"/>
      <c r="K4379" s="173"/>
    </row>
    <row r="4380" spans="1:11" x14ac:dyDescent="0.2">
      <c r="A4380" s="140"/>
      <c r="B4380" s="325"/>
      <c r="J4380" s="4"/>
      <c r="K4380" s="173"/>
    </row>
    <row r="4381" spans="1:11" x14ac:dyDescent="0.2">
      <c r="A4381" s="140"/>
      <c r="B4381" s="325"/>
      <c r="J4381" s="4"/>
      <c r="K4381" s="173"/>
    </row>
    <row r="4382" spans="1:11" x14ac:dyDescent="0.2">
      <c r="A4382" s="140"/>
      <c r="B4382" s="325"/>
      <c r="J4382" s="4"/>
      <c r="K4382" s="173"/>
    </row>
    <row r="4383" spans="1:11" x14ac:dyDescent="0.2">
      <c r="A4383" s="140"/>
      <c r="B4383" s="325"/>
      <c r="J4383" s="4"/>
      <c r="K4383" s="173"/>
    </row>
    <row r="4384" spans="1:11" x14ac:dyDescent="0.2">
      <c r="A4384" s="140"/>
      <c r="B4384" s="325"/>
      <c r="J4384" s="4"/>
      <c r="K4384" s="173"/>
    </row>
    <row r="4385" spans="1:11" x14ac:dyDescent="0.2">
      <c r="A4385" s="140"/>
      <c r="B4385" s="325"/>
      <c r="J4385" s="4"/>
      <c r="K4385" s="173"/>
    </row>
    <row r="4386" spans="1:11" x14ac:dyDescent="0.2">
      <c r="A4386" s="140"/>
      <c r="B4386" s="325"/>
      <c r="J4386" s="4"/>
      <c r="K4386" s="173"/>
    </row>
    <row r="4387" spans="1:11" x14ac:dyDescent="0.2">
      <c r="A4387" s="140"/>
      <c r="B4387" s="325"/>
      <c r="J4387" s="4"/>
      <c r="K4387" s="173"/>
    </row>
    <row r="4388" spans="1:11" x14ac:dyDescent="0.2">
      <c r="A4388" s="140"/>
      <c r="B4388" s="325"/>
      <c r="J4388" s="4"/>
      <c r="K4388" s="173"/>
    </row>
    <row r="4389" spans="1:11" x14ac:dyDescent="0.2">
      <c r="A4389" s="140"/>
      <c r="B4389" s="325"/>
      <c r="J4389" s="4"/>
      <c r="K4389" s="173"/>
    </row>
    <row r="4390" spans="1:11" x14ac:dyDescent="0.2">
      <c r="A4390" s="140"/>
      <c r="B4390" s="325"/>
      <c r="J4390" s="4"/>
      <c r="K4390" s="173"/>
    </row>
    <row r="4391" spans="1:11" x14ac:dyDescent="0.2">
      <c r="A4391" s="140"/>
      <c r="B4391" s="325"/>
      <c r="J4391" s="4"/>
      <c r="K4391" s="173"/>
    </row>
    <row r="4392" spans="1:11" x14ac:dyDescent="0.2">
      <c r="A4392" s="140"/>
      <c r="B4392" s="325"/>
      <c r="J4392" s="4"/>
      <c r="K4392" s="173"/>
    </row>
    <row r="4393" spans="1:11" x14ac:dyDescent="0.2">
      <c r="A4393" s="140"/>
      <c r="B4393" s="325"/>
      <c r="J4393" s="4"/>
      <c r="K4393" s="173"/>
    </row>
    <row r="4394" spans="1:11" x14ac:dyDescent="0.2">
      <c r="A4394" s="140"/>
      <c r="B4394" s="325"/>
      <c r="J4394" s="4"/>
      <c r="K4394" s="173"/>
    </row>
    <row r="4395" spans="1:11" x14ac:dyDescent="0.2">
      <c r="A4395" s="140"/>
      <c r="B4395" s="325"/>
      <c r="J4395" s="4"/>
      <c r="K4395" s="173"/>
    </row>
    <row r="4396" spans="1:11" x14ac:dyDescent="0.2">
      <c r="A4396" s="140"/>
      <c r="B4396" s="325"/>
      <c r="J4396" s="4"/>
      <c r="K4396" s="173"/>
    </row>
    <row r="4397" spans="1:11" x14ac:dyDescent="0.2">
      <c r="A4397" s="140"/>
      <c r="B4397" s="325"/>
      <c r="J4397" s="4"/>
      <c r="K4397" s="173"/>
    </row>
    <row r="4398" spans="1:11" x14ac:dyDescent="0.2">
      <c r="A4398" s="140"/>
      <c r="B4398" s="325"/>
      <c r="J4398" s="4"/>
      <c r="K4398" s="173"/>
    </row>
    <row r="4399" spans="1:11" x14ac:dyDescent="0.2">
      <c r="A4399" s="140"/>
      <c r="B4399" s="325"/>
      <c r="J4399" s="4"/>
      <c r="K4399" s="173"/>
    </row>
    <row r="4400" spans="1:11" x14ac:dyDescent="0.2">
      <c r="A4400" s="140"/>
      <c r="B4400" s="325"/>
      <c r="J4400" s="4"/>
      <c r="K4400" s="173"/>
    </row>
    <row r="4401" spans="1:11" x14ac:dyDescent="0.2">
      <c r="A4401" s="140"/>
      <c r="B4401" s="325"/>
      <c r="J4401" s="4"/>
      <c r="K4401" s="173"/>
    </row>
    <row r="4402" spans="1:11" x14ac:dyDescent="0.2">
      <c r="A4402" s="140"/>
      <c r="B4402" s="325"/>
      <c r="J4402" s="4"/>
      <c r="K4402" s="173"/>
    </row>
    <row r="4403" spans="1:11" x14ac:dyDescent="0.2">
      <c r="A4403" s="140"/>
      <c r="B4403" s="325"/>
      <c r="J4403" s="4"/>
      <c r="K4403" s="173"/>
    </row>
    <row r="4404" spans="1:11" x14ac:dyDescent="0.2">
      <c r="A4404" s="140"/>
      <c r="B4404" s="325"/>
      <c r="J4404" s="4"/>
      <c r="K4404" s="173"/>
    </row>
    <row r="4405" spans="1:11" x14ac:dyDescent="0.2">
      <c r="A4405" s="140"/>
      <c r="B4405" s="325"/>
      <c r="J4405" s="4"/>
      <c r="K4405" s="173"/>
    </row>
    <row r="4406" spans="1:11" x14ac:dyDescent="0.2">
      <c r="A4406" s="140"/>
      <c r="B4406" s="325"/>
      <c r="J4406" s="4"/>
      <c r="K4406" s="173"/>
    </row>
    <row r="4407" spans="1:11" x14ac:dyDescent="0.2">
      <c r="A4407" s="140"/>
      <c r="B4407" s="325"/>
      <c r="J4407" s="4"/>
      <c r="K4407" s="173"/>
    </row>
    <row r="4408" spans="1:11" x14ac:dyDescent="0.2">
      <c r="A4408" s="140"/>
      <c r="B4408" s="325"/>
      <c r="J4408" s="4"/>
      <c r="K4408" s="173"/>
    </row>
    <row r="4409" spans="1:11" x14ac:dyDescent="0.2">
      <c r="A4409" s="140"/>
      <c r="B4409" s="325"/>
      <c r="J4409" s="4"/>
      <c r="K4409" s="173"/>
    </row>
    <row r="4410" spans="1:11" x14ac:dyDescent="0.2">
      <c r="A4410" s="140"/>
      <c r="B4410" s="325"/>
      <c r="J4410" s="4"/>
      <c r="K4410" s="173"/>
    </row>
    <row r="4411" spans="1:11" x14ac:dyDescent="0.2">
      <c r="A4411" s="140"/>
      <c r="B4411" s="325"/>
      <c r="J4411" s="4"/>
      <c r="K4411" s="173"/>
    </row>
    <row r="4412" spans="1:11" x14ac:dyDescent="0.2">
      <c r="A4412" s="140"/>
      <c r="B4412" s="325"/>
      <c r="J4412" s="4"/>
      <c r="K4412" s="173"/>
    </row>
    <row r="4413" spans="1:11" x14ac:dyDescent="0.2">
      <c r="A4413" s="140"/>
      <c r="B4413" s="325"/>
      <c r="J4413" s="4"/>
      <c r="K4413" s="173"/>
    </row>
    <row r="4414" spans="1:11" x14ac:dyDescent="0.2">
      <c r="A4414" s="140"/>
      <c r="B4414" s="325"/>
      <c r="J4414" s="4"/>
      <c r="K4414" s="173"/>
    </row>
    <row r="4415" spans="1:11" x14ac:dyDescent="0.2">
      <c r="A4415" s="140"/>
      <c r="B4415" s="325"/>
      <c r="J4415" s="4"/>
      <c r="K4415" s="173"/>
    </row>
    <row r="4416" spans="1:11" x14ac:dyDescent="0.2">
      <c r="A4416" s="140"/>
      <c r="B4416" s="325"/>
      <c r="J4416" s="4"/>
      <c r="K4416" s="173"/>
    </row>
    <row r="4417" spans="1:11" x14ac:dyDescent="0.2">
      <c r="A4417" s="140"/>
      <c r="B4417" s="325"/>
      <c r="J4417" s="4"/>
      <c r="K4417" s="173"/>
    </row>
    <row r="4418" spans="1:11" x14ac:dyDescent="0.2">
      <c r="A4418" s="140"/>
      <c r="B4418" s="325"/>
      <c r="J4418" s="4"/>
      <c r="K4418" s="173"/>
    </row>
    <row r="4419" spans="1:11" x14ac:dyDescent="0.2">
      <c r="A4419" s="140"/>
      <c r="B4419" s="325"/>
      <c r="J4419" s="4"/>
      <c r="K4419" s="173"/>
    </row>
    <row r="4420" spans="1:11" x14ac:dyDescent="0.2">
      <c r="A4420" s="140"/>
      <c r="B4420" s="325"/>
      <c r="J4420" s="4"/>
      <c r="K4420" s="173"/>
    </row>
    <row r="4421" spans="1:11" x14ac:dyDescent="0.2">
      <c r="A4421" s="140"/>
      <c r="B4421" s="325"/>
      <c r="J4421" s="4"/>
      <c r="K4421" s="173"/>
    </row>
    <row r="4422" spans="1:11" x14ac:dyDescent="0.2">
      <c r="A4422" s="140"/>
      <c r="B4422" s="325"/>
      <c r="J4422" s="4"/>
      <c r="K4422" s="173"/>
    </row>
    <row r="4423" spans="1:11" x14ac:dyDescent="0.2">
      <c r="A4423" s="140"/>
      <c r="B4423" s="325"/>
      <c r="J4423" s="4"/>
      <c r="K4423" s="173"/>
    </row>
    <row r="4424" spans="1:11" x14ac:dyDescent="0.2">
      <c r="A4424" s="140"/>
      <c r="B4424" s="325"/>
      <c r="J4424" s="4"/>
      <c r="K4424" s="173"/>
    </row>
    <row r="4425" spans="1:11" x14ac:dyDescent="0.2">
      <c r="A4425" s="140"/>
      <c r="B4425" s="325"/>
      <c r="J4425" s="4"/>
      <c r="K4425" s="173"/>
    </row>
    <row r="4426" spans="1:11" x14ac:dyDescent="0.2">
      <c r="A4426" s="140"/>
      <c r="B4426" s="325"/>
      <c r="J4426" s="4"/>
      <c r="K4426" s="173"/>
    </row>
    <row r="4427" spans="1:11" x14ac:dyDescent="0.2">
      <c r="A4427" s="140"/>
      <c r="B4427" s="325"/>
      <c r="J4427" s="4"/>
      <c r="K4427" s="173"/>
    </row>
    <row r="4428" spans="1:11" x14ac:dyDescent="0.2">
      <c r="A4428" s="140"/>
      <c r="B4428" s="325"/>
      <c r="J4428" s="4"/>
      <c r="K4428" s="173"/>
    </row>
    <row r="4429" spans="1:11" x14ac:dyDescent="0.2">
      <c r="A4429" s="140"/>
      <c r="B4429" s="325"/>
      <c r="J4429" s="4"/>
      <c r="K4429" s="173"/>
    </row>
    <row r="4430" spans="1:11" x14ac:dyDescent="0.2">
      <c r="A4430" s="140"/>
      <c r="B4430" s="325"/>
      <c r="J4430" s="4"/>
      <c r="K4430" s="173"/>
    </row>
    <row r="4431" spans="1:11" x14ac:dyDescent="0.2">
      <c r="A4431" s="140"/>
      <c r="B4431" s="325"/>
      <c r="J4431" s="4"/>
      <c r="K4431" s="173"/>
    </row>
    <row r="4432" spans="1:11" x14ac:dyDescent="0.2">
      <c r="A4432" s="140"/>
      <c r="B4432" s="325"/>
      <c r="J4432" s="4"/>
      <c r="K4432" s="173"/>
    </row>
    <row r="4433" spans="1:11" x14ac:dyDescent="0.2">
      <c r="A4433" s="140"/>
      <c r="B4433" s="325"/>
      <c r="J4433" s="4"/>
      <c r="K4433" s="173"/>
    </row>
    <row r="4434" spans="1:11" x14ac:dyDescent="0.2">
      <c r="A4434" s="140"/>
      <c r="B4434" s="325"/>
      <c r="J4434" s="4"/>
      <c r="K4434" s="173"/>
    </row>
    <row r="4435" spans="1:11" x14ac:dyDescent="0.2">
      <c r="A4435" s="140"/>
      <c r="B4435" s="325"/>
      <c r="J4435" s="4"/>
      <c r="K4435" s="173"/>
    </row>
    <row r="4436" spans="1:11" x14ac:dyDescent="0.2">
      <c r="A4436" s="140"/>
      <c r="B4436" s="325"/>
      <c r="J4436" s="4"/>
      <c r="K4436" s="173"/>
    </row>
    <row r="4437" spans="1:11" x14ac:dyDescent="0.2">
      <c r="A4437" s="140"/>
      <c r="B4437" s="325"/>
      <c r="J4437" s="4"/>
      <c r="K4437" s="173"/>
    </row>
    <row r="4438" spans="1:11" x14ac:dyDescent="0.2">
      <c r="A4438" s="140"/>
      <c r="B4438" s="325"/>
      <c r="J4438" s="4"/>
      <c r="K4438" s="173"/>
    </row>
    <row r="4439" spans="1:11" x14ac:dyDescent="0.2">
      <c r="A4439" s="140"/>
      <c r="B4439" s="325"/>
      <c r="J4439" s="4"/>
      <c r="K4439" s="173"/>
    </row>
    <row r="4440" spans="1:11" x14ac:dyDescent="0.2">
      <c r="A4440" s="140"/>
      <c r="B4440" s="325"/>
      <c r="J4440" s="4"/>
      <c r="K4440" s="173"/>
    </row>
    <row r="4441" spans="1:11" x14ac:dyDescent="0.2">
      <c r="A4441" s="140"/>
      <c r="B4441" s="325"/>
      <c r="J4441" s="4"/>
      <c r="K4441" s="173"/>
    </row>
    <row r="4442" spans="1:11" x14ac:dyDescent="0.2">
      <c r="A4442" s="140"/>
      <c r="B4442" s="325"/>
      <c r="J4442" s="4"/>
      <c r="K4442" s="173"/>
    </row>
    <row r="4443" spans="1:11" x14ac:dyDescent="0.2">
      <c r="A4443" s="140"/>
      <c r="B4443" s="325"/>
      <c r="J4443" s="4"/>
      <c r="K4443" s="173"/>
    </row>
    <row r="4444" spans="1:11" x14ac:dyDescent="0.2">
      <c r="A4444" s="140"/>
      <c r="B4444" s="325"/>
      <c r="J4444" s="4"/>
      <c r="K4444" s="173"/>
    </row>
    <row r="4445" spans="1:11" x14ac:dyDescent="0.2">
      <c r="A4445" s="140"/>
      <c r="B4445" s="325"/>
      <c r="J4445" s="4"/>
      <c r="K4445" s="173"/>
    </row>
    <row r="4446" spans="1:11" x14ac:dyDescent="0.2">
      <c r="A4446" s="140"/>
      <c r="B4446" s="325"/>
      <c r="J4446" s="4"/>
      <c r="K4446" s="173"/>
    </row>
    <row r="4447" spans="1:11" x14ac:dyDescent="0.2">
      <c r="A4447" s="140"/>
      <c r="B4447" s="325"/>
      <c r="J4447" s="4"/>
      <c r="K4447" s="173"/>
    </row>
    <row r="4448" spans="1:11" x14ac:dyDescent="0.2">
      <c r="A4448" s="140"/>
      <c r="B4448" s="325"/>
      <c r="J4448" s="4"/>
      <c r="K4448" s="173"/>
    </row>
    <row r="4449" spans="1:11" x14ac:dyDescent="0.2">
      <c r="A4449" s="140"/>
      <c r="B4449" s="325"/>
      <c r="J4449" s="4"/>
      <c r="K4449" s="173"/>
    </row>
    <row r="4450" spans="1:11" x14ac:dyDescent="0.2">
      <c r="A4450" s="140"/>
      <c r="B4450" s="325"/>
      <c r="J4450" s="4"/>
      <c r="K4450" s="173"/>
    </row>
    <row r="4451" spans="1:11" x14ac:dyDescent="0.2">
      <c r="A4451" s="140"/>
      <c r="B4451" s="325"/>
      <c r="J4451" s="4"/>
      <c r="K4451" s="173"/>
    </row>
    <row r="4452" spans="1:11" x14ac:dyDescent="0.2">
      <c r="A4452" s="140"/>
      <c r="B4452" s="325"/>
      <c r="J4452" s="4"/>
      <c r="K4452" s="173"/>
    </row>
    <row r="4453" spans="1:11" x14ac:dyDescent="0.2">
      <c r="A4453" s="140"/>
      <c r="B4453" s="325"/>
      <c r="J4453" s="4"/>
      <c r="K4453" s="173"/>
    </row>
    <row r="4454" spans="1:11" x14ac:dyDescent="0.2">
      <c r="A4454" s="140"/>
      <c r="B4454" s="325"/>
      <c r="J4454" s="4"/>
      <c r="K4454" s="173"/>
    </row>
    <row r="4455" spans="1:11" x14ac:dyDescent="0.2">
      <c r="A4455" s="140"/>
      <c r="B4455" s="325"/>
      <c r="J4455" s="4"/>
      <c r="K4455" s="173"/>
    </row>
    <row r="4456" spans="1:11" x14ac:dyDescent="0.2">
      <c r="A4456" s="140"/>
      <c r="B4456" s="325"/>
      <c r="J4456" s="4"/>
      <c r="K4456" s="173"/>
    </row>
    <row r="4457" spans="1:11" x14ac:dyDescent="0.2">
      <c r="A4457" s="140"/>
      <c r="B4457" s="325"/>
      <c r="J4457" s="4"/>
      <c r="K4457" s="173"/>
    </row>
    <row r="4458" spans="1:11" x14ac:dyDescent="0.2">
      <c r="A4458" s="140"/>
      <c r="B4458" s="325"/>
      <c r="J4458" s="4"/>
      <c r="K4458" s="173"/>
    </row>
    <row r="4459" spans="1:11" x14ac:dyDescent="0.2">
      <c r="A4459" s="140"/>
      <c r="B4459" s="325"/>
      <c r="J4459" s="4"/>
      <c r="K4459" s="173"/>
    </row>
    <row r="4460" spans="1:11" x14ac:dyDescent="0.2">
      <c r="A4460" s="140"/>
      <c r="B4460" s="325"/>
      <c r="J4460" s="4"/>
      <c r="K4460" s="173"/>
    </row>
    <row r="4461" spans="1:11" x14ac:dyDescent="0.2">
      <c r="A4461" s="140"/>
      <c r="B4461" s="325"/>
      <c r="J4461" s="4"/>
      <c r="K4461" s="173"/>
    </row>
    <row r="4462" spans="1:11" x14ac:dyDescent="0.2">
      <c r="A4462" s="140"/>
      <c r="B4462" s="325"/>
      <c r="J4462" s="4"/>
      <c r="K4462" s="173"/>
    </row>
    <row r="4463" spans="1:11" x14ac:dyDescent="0.2">
      <c r="A4463" s="140"/>
      <c r="B4463" s="325"/>
      <c r="J4463" s="4"/>
      <c r="K4463" s="173"/>
    </row>
    <row r="4464" spans="1:11" x14ac:dyDescent="0.2">
      <c r="A4464" s="140"/>
      <c r="B4464" s="325"/>
      <c r="J4464" s="4"/>
      <c r="K4464" s="173"/>
    </row>
    <row r="4465" spans="1:11" x14ac:dyDescent="0.2">
      <c r="A4465" s="140"/>
      <c r="B4465" s="325"/>
      <c r="J4465" s="4"/>
      <c r="K4465" s="173"/>
    </row>
    <row r="4466" spans="1:11" x14ac:dyDescent="0.2">
      <c r="A4466" s="140"/>
      <c r="B4466" s="325"/>
      <c r="J4466" s="4"/>
      <c r="K4466" s="173"/>
    </row>
    <row r="4467" spans="1:11" x14ac:dyDescent="0.2">
      <c r="A4467" s="140"/>
      <c r="B4467" s="325"/>
      <c r="J4467" s="4"/>
      <c r="K4467" s="173"/>
    </row>
    <row r="4468" spans="1:11" x14ac:dyDescent="0.2">
      <c r="A4468" s="140"/>
      <c r="B4468" s="325"/>
      <c r="J4468" s="4"/>
      <c r="K4468" s="173"/>
    </row>
    <row r="4469" spans="1:11" x14ac:dyDescent="0.2">
      <c r="A4469" s="140"/>
      <c r="B4469" s="325"/>
      <c r="J4469" s="4"/>
      <c r="K4469" s="173"/>
    </row>
    <row r="4470" spans="1:11" x14ac:dyDescent="0.2">
      <c r="A4470" s="140"/>
      <c r="B4470" s="325"/>
      <c r="J4470" s="4"/>
      <c r="K4470" s="173"/>
    </row>
    <row r="4471" spans="1:11" x14ac:dyDescent="0.2">
      <c r="A4471" s="140"/>
      <c r="B4471" s="325"/>
      <c r="J4471" s="4"/>
      <c r="K4471" s="173"/>
    </row>
    <row r="4472" spans="1:11" x14ac:dyDescent="0.2">
      <c r="A4472" s="140"/>
      <c r="B4472" s="325"/>
      <c r="J4472" s="4"/>
      <c r="K4472" s="173"/>
    </row>
    <row r="4473" spans="1:11" x14ac:dyDescent="0.2">
      <c r="A4473" s="140"/>
      <c r="B4473" s="325"/>
      <c r="J4473" s="4"/>
      <c r="K4473" s="173"/>
    </row>
    <row r="4474" spans="1:11" x14ac:dyDescent="0.2">
      <c r="A4474" s="140"/>
      <c r="B4474" s="325"/>
      <c r="J4474" s="4"/>
      <c r="K4474" s="173"/>
    </row>
    <row r="4475" spans="1:11" x14ac:dyDescent="0.2">
      <c r="A4475" s="140"/>
      <c r="B4475" s="325"/>
      <c r="J4475" s="4"/>
      <c r="K4475" s="173"/>
    </row>
    <row r="4476" spans="1:11" x14ac:dyDescent="0.2">
      <c r="A4476" s="140"/>
      <c r="B4476" s="325"/>
      <c r="J4476" s="4"/>
      <c r="K4476" s="173"/>
    </row>
    <row r="4477" spans="1:11" x14ac:dyDescent="0.2">
      <c r="A4477" s="140"/>
      <c r="B4477" s="325"/>
      <c r="J4477" s="4"/>
      <c r="K4477" s="173"/>
    </row>
    <row r="4478" spans="1:11" x14ac:dyDescent="0.2">
      <c r="A4478" s="140"/>
      <c r="B4478" s="325"/>
      <c r="J4478" s="4"/>
      <c r="K4478" s="173"/>
    </row>
    <row r="4479" spans="1:11" x14ac:dyDescent="0.2">
      <c r="A4479" s="140"/>
      <c r="B4479" s="325"/>
      <c r="J4479" s="4"/>
      <c r="K4479" s="173"/>
    </row>
    <row r="4480" spans="1:11" x14ac:dyDescent="0.2">
      <c r="A4480" s="140"/>
      <c r="B4480" s="325"/>
      <c r="J4480" s="4"/>
      <c r="K4480" s="173"/>
    </row>
    <row r="4481" spans="1:11" x14ac:dyDescent="0.2">
      <c r="A4481" s="140"/>
      <c r="B4481" s="325"/>
      <c r="J4481" s="4"/>
      <c r="K4481" s="173"/>
    </row>
    <row r="4482" spans="1:11" x14ac:dyDescent="0.2">
      <c r="A4482" s="140"/>
      <c r="B4482" s="325"/>
      <c r="J4482" s="4"/>
      <c r="K4482" s="173"/>
    </row>
    <row r="4483" spans="1:11" x14ac:dyDescent="0.2">
      <c r="A4483" s="140"/>
      <c r="B4483" s="325"/>
      <c r="J4483" s="4"/>
      <c r="K4483" s="173"/>
    </row>
    <row r="4484" spans="1:11" x14ac:dyDescent="0.2">
      <c r="A4484" s="140"/>
      <c r="B4484" s="325"/>
      <c r="J4484" s="4"/>
      <c r="K4484" s="173"/>
    </row>
    <row r="4485" spans="1:11" x14ac:dyDescent="0.2">
      <c r="A4485" s="140"/>
      <c r="B4485" s="325"/>
      <c r="J4485" s="4"/>
      <c r="K4485" s="173"/>
    </row>
    <row r="4486" spans="1:11" x14ac:dyDescent="0.2">
      <c r="A4486" s="140"/>
      <c r="B4486" s="325"/>
      <c r="J4486" s="4"/>
      <c r="K4486" s="173"/>
    </row>
    <row r="4487" spans="1:11" x14ac:dyDescent="0.2">
      <c r="A4487" s="140"/>
      <c r="B4487" s="325"/>
      <c r="J4487" s="4"/>
      <c r="K4487" s="173"/>
    </row>
    <row r="4488" spans="1:11" x14ac:dyDescent="0.2">
      <c r="A4488" s="140"/>
      <c r="B4488" s="325"/>
      <c r="J4488" s="4"/>
      <c r="K4488" s="173"/>
    </row>
    <row r="4489" spans="1:11" x14ac:dyDescent="0.2">
      <c r="A4489" s="140"/>
      <c r="B4489" s="325"/>
      <c r="J4489" s="4"/>
      <c r="K4489" s="173"/>
    </row>
    <row r="4490" spans="1:11" x14ac:dyDescent="0.2">
      <c r="A4490" s="140"/>
      <c r="B4490" s="325"/>
      <c r="J4490" s="4"/>
      <c r="K4490" s="173"/>
    </row>
    <row r="4491" spans="1:11" x14ac:dyDescent="0.2">
      <c r="A4491" s="140"/>
      <c r="B4491" s="325"/>
      <c r="J4491" s="4"/>
      <c r="K4491" s="173"/>
    </row>
    <row r="4492" spans="1:11" x14ac:dyDescent="0.2">
      <c r="A4492" s="140"/>
      <c r="B4492" s="325"/>
      <c r="J4492" s="4"/>
      <c r="K4492" s="173"/>
    </row>
    <row r="4493" spans="1:11" x14ac:dyDescent="0.2">
      <c r="A4493" s="140"/>
      <c r="B4493" s="325"/>
      <c r="J4493" s="4"/>
      <c r="K4493" s="173"/>
    </row>
    <row r="4494" spans="1:11" x14ac:dyDescent="0.2">
      <c r="A4494" s="140"/>
      <c r="B4494" s="325"/>
      <c r="J4494" s="4"/>
      <c r="K4494" s="173"/>
    </row>
    <row r="4495" spans="1:11" x14ac:dyDescent="0.2">
      <c r="A4495" s="140"/>
      <c r="B4495" s="325"/>
      <c r="J4495" s="4"/>
      <c r="K4495" s="173"/>
    </row>
    <row r="4496" spans="1:11" x14ac:dyDescent="0.2">
      <c r="A4496" s="140"/>
      <c r="B4496" s="325"/>
      <c r="J4496" s="4"/>
      <c r="K4496" s="173"/>
    </row>
    <row r="4497" spans="1:11" x14ac:dyDescent="0.2">
      <c r="A4497" s="140"/>
      <c r="B4497" s="325"/>
      <c r="J4497" s="4"/>
      <c r="K4497" s="173"/>
    </row>
    <row r="4498" spans="1:11" x14ac:dyDescent="0.2">
      <c r="A4498" s="140"/>
      <c r="B4498" s="325"/>
      <c r="J4498" s="4"/>
      <c r="K4498" s="173"/>
    </row>
    <row r="4499" spans="1:11" x14ac:dyDescent="0.2">
      <c r="A4499" s="140"/>
      <c r="B4499" s="325"/>
      <c r="J4499" s="4"/>
      <c r="K4499" s="173"/>
    </row>
    <row r="4500" spans="1:11" x14ac:dyDescent="0.2">
      <c r="A4500" s="140"/>
      <c r="B4500" s="325"/>
      <c r="J4500" s="4"/>
      <c r="K4500" s="173"/>
    </row>
    <row r="4501" spans="1:11" x14ac:dyDescent="0.2">
      <c r="A4501" s="140"/>
      <c r="B4501" s="325"/>
      <c r="J4501" s="4"/>
      <c r="K4501" s="173"/>
    </row>
    <row r="4502" spans="1:11" x14ac:dyDescent="0.2">
      <c r="A4502" s="140"/>
      <c r="B4502" s="325"/>
      <c r="J4502" s="4"/>
      <c r="K4502" s="173"/>
    </row>
    <row r="4503" spans="1:11" x14ac:dyDescent="0.2">
      <c r="A4503" s="140"/>
      <c r="B4503" s="325"/>
      <c r="J4503" s="4"/>
      <c r="K4503" s="173"/>
    </row>
    <row r="4504" spans="1:11" x14ac:dyDescent="0.2">
      <c r="A4504" s="140"/>
      <c r="B4504" s="325"/>
      <c r="J4504" s="4"/>
      <c r="K4504" s="173"/>
    </row>
    <row r="4505" spans="1:11" x14ac:dyDescent="0.2">
      <c r="A4505" s="140"/>
      <c r="B4505" s="325"/>
      <c r="J4505" s="4"/>
      <c r="K4505" s="173"/>
    </row>
    <row r="4506" spans="1:11" x14ac:dyDescent="0.2">
      <c r="A4506" s="140"/>
      <c r="B4506" s="325"/>
      <c r="J4506" s="4"/>
      <c r="K4506" s="173"/>
    </row>
    <row r="4507" spans="1:11" x14ac:dyDescent="0.2">
      <c r="A4507" s="140"/>
      <c r="B4507" s="325"/>
      <c r="J4507" s="4"/>
      <c r="K4507" s="173"/>
    </row>
    <row r="4508" spans="1:11" x14ac:dyDescent="0.2">
      <c r="A4508" s="140"/>
      <c r="B4508" s="325"/>
      <c r="J4508" s="4"/>
      <c r="K4508" s="173"/>
    </row>
    <row r="4509" spans="1:11" x14ac:dyDescent="0.2">
      <c r="A4509" s="140"/>
      <c r="B4509" s="325"/>
      <c r="J4509" s="4"/>
      <c r="K4509" s="173"/>
    </row>
    <row r="4510" spans="1:11" x14ac:dyDescent="0.2">
      <c r="A4510" s="140"/>
      <c r="B4510" s="325"/>
      <c r="J4510" s="4"/>
      <c r="K4510" s="173"/>
    </row>
    <row r="4511" spans="1:11" x14ac:dyDescent="0.2">
      <c r="A4511" s="140"/>
      <c r="B4511" s="325"/>
      <c r="J4511" s="4"/>
      <c r="K4511" s="173"/>
    </row>
    <row r="4512" spans="1:11" x14ac:dyDescent="0.2">
      <c r="A4512" s="140"/>
      <c r="B4512" s="325"/>
      <c r="J4512" s="4"/>
      <c r="K4512" s="173"/>
    </row>
    <row r="4513" spans="1:11" x14ac:dyDescent="0.2">
      <c r="A4513" s="140"/>
      <c r="B4513" s="325"/>
      <c r="J4513" s="4"/>
      <c r="K4513" s="173"/>
    </row>
    <row r="4514" spans="1:11" x14ac:dyDescent="0.2">
      <c r="A4514" s="140"/>
      <c r="B4514" s="325"/>
      <c r="J4514" s="4"/>
      <c r="K4514" s="173"/>
    </row>
    <row r="4515" spans="1:11" x14ac:dyDescent="0.2">
      <c r="A4515" s="140"/>
      <c r="B4515" s="325"/>
      <c r="J4515" s="4"/>
      <c r="K4515" s="173"/>
    </row>
    <row r="4516" spans="1:11" x14ac:dyDescent="0.2">
      <c r="A4516" s="140"/>
      <c r="B4516" s="325"/>
      <c r="J4516" s="4"/>
      <c r="K4516" s="173"/>
    </row>
    <row r="4517" spans="1:11" x14ac:dyDescent="0.2">
      <c r="A4517" s="140"/>
      <c r="B4517" s="325"/>
      <c r="J4517" s="4"/>
      <c r="K4517" s="173"/>
    </row>
    <row r="4518" spans="1:11" x14ac:dyDescent="0.2">
      <c r="A4518" s="140"/>
      <c r="B4518" s="325"/>
      <c r="J4518" s="4"/>
      <c r="K4518" s="173"/>
    </row>
    <row r="4519" spans="1:11" x14ac:dyDescent="0.2">
      <c r="A4519" s="140"/>
      <c r="B4519" s="325"/>
      <c r="J4519" s="4"/>
      <c r="K4519" s="173"/>
    </row>
    <row r="4520" spans="1:11" x14ac:dyDescent="0.2">
      <c r="A4520" s="140"/>
      <c r="B4520" s="325"/>
      <c r="J4520" s="4"/>
      <c r="K4520" s="173"/>
    </row>
    <row r="4521" spans="1:11" x14ac:dyDescent="0.2">
      <c r="A4521" s="140"/>
      <c r="B4521" s="325"/>
      <c r="J4521" s="4"/>
      <c r="K4521" s="173"/>
    </row>
    <row r="4522" spans="1:11" x14ac:dyDescent="0.2">
      <c r="A4522" s="140"/>
      <c r="B4522" s="325"/>
      <c r="J4522" s="4"/>
      <c r="K4522" s="173"/>
    </row>
    <row r="4523" spans="1:11" x14ac:dyDescent="0.2">
      <c r="A4523" s="140"/>
      <c r="B4523" s="325"/>
      <c r="J4523" s="4"/>
      <c r="K4523" s="173"/>
    </row>
    <row r="4524" spans="1:11" x14ac:dyDescent="0.2">
      <c r="A4524" s="140"/>
      <c r="B4524" s="325"/>
      <c r="J4524" s="4"/>
      <c r="K4524" s="173"/>
    </row>
    <row r="4525" spans="1:11" x14ac:dyDescent="0.2">
      <c r="A4525" s="140"/>
      <c r="B4525" s="325"/>
      <c r="J4525" s="4"/>
      <c r="K4525" s="173"/>
    </row>
    <row r="4526" spans="1:11" x14ac:dyDescent="0.2">
      <c r="A4526" s="140"/>
      <c r="B4526" s="325"/>
      <c r="J4526" s="4"/>
      <c r="K4526" s="173"/>
    </row>
    <row r="4527" spans="1:11" x14ac:dyDescent="0.2">
      <c r="A4527" s="140"/>
      <c r="B4527" s="325"/>
      <c r="J4527" s="4"/>
      <c r="K4527" s="173"/>
    </row>
    <row r="4528" spans="1:11" x14ac:dyDescent="0.2">
      <c r="A4528" s="140"/>
      <c r="B4528" s="325"/>
      <c r="J4528" s="4"/>
      <c r="K4528" s="173"/>
    </row>
    <row r="4529" spans="1:11" x14ac:dyDescent="0.2">
      <c r="A4529" s="140"/>
      <c r="B4529" s="325"/>
      <c r="J4529" s="4"/>
      <c r="K4529" s="173"/>
    </row>
    <row r="4530" spans="1:11" x14ac:dyDescent="0.2">
      <c r="A4530" s="140"/>
      <c r="B4530" s="325"/>
      <c r="J4530" s="4"/>
      <c r="K4530" s="173"/>
    </row>
    <row r="4531" spans="1:11" x14ac:dyDescent="0.2">
      <c r="A4531" s="140"/>
      <c r="B4531" s="325"/>
      <c r="J4531" s="4"/>
      <c r="K4531" s="173"/>
    </row>
    <row r="4532" spans="1:11" x14ac:dyDescent="0.2">
      <c r="A4532" s="140"/>
      <c r="B4532" s="325"/>
      <c r="J4532" s="4"/>
      <c r="K4532" s="173"/>
    </row>
    <row r="4533" spans="1:11" x14ac:dyDescent="0.2">
      <c r="A4533" s="140"/>
      <c r="B4533" s="325"/>
      <c r="J4533" s="4"/>
      <c r="K4533" s="173"/>
    </row>
    <row r="4534" spans="1:11" x14ac:dyDescent="0.2">
      <c r="A4534" s="140"/>
      <c r="B4534" s="325"/>
      <c r="J4534" s="4"/>
      <c r="K4534" s="173"/>
    </row>
    <row r="4535" spans="1:11" x14ac:dyDescent="0.2">
      <c r="A4535" s="140"/>
      <c r="B4535" s="325"/>
      <c r="J4535" s="4"/>
      <c r="K4535" s="173"/>
    </row>
    <row r="4536" spans="1:11" x14ac:dyDescent="0.2">
      <c r="A4536" s="140"/>
      <c r="B4536" s="325"/>
      <c r="J4536" s="4"/>
      <c r="K4536" s="173"/>
    </row>
    <row r="4537" spans="1:11" x14ac:dyDescent="0.2">
      <c r="A4537" s="140"/>
      <c r="B4537" s="325"/>
      <c r="J4537" s="4"/>
      <c r="K4537" s="173"/>
    </row>
    <row r="4538" spans="1:11" x14ac:dyDescent="0.2">
      <c r="A4538" s="140"/>
      <c r="B4538" s="325"/>
      <c r="J4538" s="4"/>
      <c r="K4538" s="173"/>
    </row>
    <row r="4539" spans="1:11" x14ac:dyDescent="0.2">
      <c r="A4539" s="140"/>
      <c r="B4539" s="325"/>
      <c r="J4539" s="4"/>
      <c r="K4539" s="173"/>
    </row>
    <row r="4540" spans="1:11" x14ac:dyDescent="0.2">
      <c r="A4540" s="140"/>
      <c r="B4540" s="325"/>
      <c r="J4540" s="4"/>
      <c r="K4540" s="173"/>
    </row>
    <row r="4541" spans="1:11" x14ac:dyDescent="0.2">
      <c r="A4541" s="140"/>
      <c r="B4541" s="325"/>
      <c r="J4541" s="4"/>
      <c r="K4541" s="173"/>
    </row>
    <row r="4542" spans="1:11" x14ac:dyDescent="0.2">
      <c r="A4542" s="140"/>
      <c r="B4542" s="325"/>
      <c r="J4542" s="4"/>
      <c r="K4542" s="173"/>
    </row>
    <row r="4543" spans="1:11" x14ac:dyDescent="0.2">
      <c r="A4543" s="140"/>
      <c r="B4543" s="325"/>
      <c r="J4543" s="4"/>
      <c r="K4543" s="173"/>
    </row>
    <row r="4544" spans="1:11" x14ac:dyDescent="0.2">
      <c r="A4544" s="140"/>
      <c r="B4544" s="325"/>
      <c r="J4544" s="4"/>
      <c r="K4544" s="173"/>
    </row>
    <row r="4545" spans="1:11" x14ac:dyDescent="0.2">
      <c r="A4545" s="140"/>
      <c r="B4545" s="325"/>
      <c r="J4545" s="4"/>
      <c r="K4545" s="173"/>
    </row>
    <row r="4546" spans="1:11" x14ac:dyDescent="0.2">
      <c r="A4546" s="140"/>
      <c r="B4546" s="325"/>
      <c r="J4546" s="4"/>
      <c r="K4546" s="173"/>
    </row>
    <row r="4547" spans="1:11" x14ac:dyDescent="0.2">
      <c r="A4547" s="140"/>
      <c r="B4547" s="325"/>
      <c r="J4547" s="4"/>
      <c r="K4547" s="173"/>
    </row>
    <row r="4548" spans="1:11" x14ac:dyDescent="0.2">
      <c r="A4548" s="140"/>
      <c r="B4548" s="325"/>
      <c r="J4548" s="4"/>
      <c r="K4548" s="173"/>
    </row>
    <row r="4549" spans="1:11" x14ac:dyDescent="0.2">
      <c r="A4549" s="140"/>
      <c r="B4549" s="325"/>
      <c r="J4549" s="4"/>
      <c r="K4549" s="173"/>
    </row>
    <row r="4550" spans="1:11" x14ac:dyDescent="0.2">
      <c r="A4550" s="140"/>
      <c r="B4550" s="325"/>
      <c r="J4550" s="4"/>
      <c r="K4550" s="173"/>
    </row>
    <row r="4551" spans="1:11" x14ac:dyDescent="0.2">
      <c r="A4551" s="140"/>
      <c r="B4551" s="325"/>
      <c r="J4551" s="4"/>
      <c r="K4551" s="173"/>
    </row>
    <row r="4552" spans="1:11" x14ac:dyDescent="0.2">
      <c r="A4552" s="140"/>
      <c r="B4552" s="325"/>
      <c r="J4552" s="4"/>
      <c r="K4552" s="173"/>
    </row>
    <row r="4553" spans="1:11" x14ac:dyDescent="0.2">
      <c r="A4553" s="140"/>
      <c r="B4553" s="325"/>
      <c r="J4553" s="4"/>
      <c r="K4553" s="173"/>
    </row>
    <row r="4554" spans="1:11" x14ac:dyDescent="0.2">
      <c r="A4554" s="140"/>
      <c r="B4554" s="325"/>
      <c r="J4554" s="4"/>
      <c r="K4554" s="173"/>
    </row>
    <row r="4555" spans="1:11" x14ac:dyDescent="0.2">
      <c r="A4555" s="140"/>
      <c r="B4555" s="325"/>
      <c r="J4555" s="4"/>
      <c r="K4555" s="173"/>
    </row>
    <row r="4556" spans="1:11" x14ac:dyDescent="0.2">
      <c r="A4556" s="140"/>
      <c r="B4556" s="325"/>
      <c r="J4556" s="4"/>
      <c r="K4556" s="173"/>
    </row>
    <row r="4557" spans="1:11" x14ac:dyDescent="0.2">
      <c r="A4557" s="140"/>
      <c r="B4557" s="325"/>
      <c r="J4557" s="4"/>
      <c r="K4557" s="173"/>
    </row>
    <row r="4558" spans="1:11" x14ac:dyDescent="0.2">
      <c r="A4558" s="140"/>
      <c r="B4558" s="325"/>
      <c r="J4558" s="4"/>
      <c r="K4558" s="173"/>
    </row>
    <row r="4559" spans="1:11" x14ac:dyDescent="0.2">
      <c r="A4559" s="140"/>
      <c r="B4559" s="325"/>
      <c r="J4559" s="4"/>
      <c r="K4559" s="173"/>
    </row>
    <row r="4560" spans="1:11" x14ac:dyDescent="0.2">
      <c r="A4560" s="140"/>
      <c r="B4560" s="325"/>
      <c r="J4560" s="4"/>
      <c r="K4560" s="173"/>
    </row>
    <row r="4561" spans="1:11" x14ac:dyDescent="0.2">
      <c r="A4561" s="140"/>
      <c r="B4561" s="325"/>
      <c r="J4561" s="4"/>
      <c r="K4561" s="173"/>
    </row>
    <row r="4562" spans="1:11" x14ac:dyDescent="0.2">
      <c r="A4562" s="140"/>
      <c r="B4562" s="325"/>
      <c r="J4562" s="4"/>
      <c r="K4562" s="173"/>
    </row>
    <row r="4563" spans="1:11" x14ac:dyDescent="0.2">
      <c r="A4563" s="140"/>
      <c r="B4563" s="325"/>
      <c r="J4563" s="4"/>
      <c r="K4563" s="173"/>
    </row>
    <row r="4564" spans="1:11" x14ac:dyDescent="0.2">
      <c r="A4564" s="140"/>
      <c r="B4564" s="325"/>
      <c r="J4564" s="4"/>
      <c r="K4564" s="173"/>
    </row>
    <row r="4565" spans="1:11" x14ac:dyDescent="0.2">
      <c r="A4565" s="140"/>
      <c r="B4565" s="325"/>
      <c r="J4565" s="4"/>
      <c r="K4565" s="173"/>
    </row>
    <row r="4566" spans="1:11" x14ac:dyDescent="0.2">
      <c r="A4566" s="140"/>
      <c r="B4566" s="325"/>
      <c r="J4566" s="4"/>
      <c r="K4566" s="173"/>
    </row>
    <row r="4567" spans="1:11" x14ac:dyDescent="0.2">
      <c r="A4567" s="140"/>
      <c r="B4567" s="325"/>
      <c r="J4567" s="4"/>
      <c r="K4567" s="173"/>
    </row>
    <row r="4568" spans="1:11" x14ac:dyDescent="0.2">
      <c r="A4568" s="140"/>
      <c r="B4568" s="325"/>
      <c r="J4568" s="4"/>
      <c r="K4568" s="173"/>
    </row>
    <row r="4569" spans="1:11" x14ac:dyDescent="0.2">
      <c r="A4569" s="140"/>
      <c r="B4569" s="325"/>
      <c r="J4569" s="4"/>
      <c r="K4569" s="173"/>
    </row>
    <row r="4570" spans="1:11" x14ac:dyDescent="0.2">
      <c r="A4570" s="140"/>
      <c r="B4570" s="325"/>
      <c r="J4570" s="4"/>
      <c r="K4570" s="173"/>
    </row>
    <row r="4571" spans="1:11" x14ac:dyDescent="0.2">
      <c r="A4571" s="140"/>
      <c r="B4571" s="325"/>
      <c r="J4571" s="4"/>
      <c r="K4571" s="173"/>
    </row>
    <row r="4572" spans="1:11" x14ac:dyDescent="0.2">
      <c r="A4572" s="140"/>
      <c r="B4572" s="325"/>
      <c r="J4572" s="4"/>
      <c r="K4572" s="173"/>
    </row>
    <row r="4573" spans="1:11" x14ac:dyDescent="0.2">
      <c r="A4573" s="140"/>
      <c r="B4573" s="325"/>
      <c r="J4573" s="4"/>
      <c r="K4573" s="173"/>
    </row>
    <row r="4574" spans="1:11" x14ac:dyDescent="0.2">
      <c r="A4574" s="140"/>
      <c r="B4574" s="325"/>
      <c r="J4574" s="4"/>
      <c r="K4574" s="173"/>
    </row>
    <row r="4575" spans="1:11" x14ac:dyDescent="0.2">
      <c r="A4575" s="140"/>
      <c r="B4575" s="325"/>
      <c r="J4575" s="4"/>
      <c r="K4575" s="173"/>
    </row>
    <row r="4576" spans="1:11" x14ac:dyDescent="0.2">
      <c r="A4576" s="140"/>
      <c r="B4576" s="325"/>
      <c r="J4576" s="4"/>
      <c r="K4576" s="173"/>
    </row>
    <row r="4577" spans="1:11" x14ac:dyDescent="0.2">
      <c r="A4577" s="140"/>
      <c r="B4577" s="325"/>
      <c r="J4577" s="4"/>
      <c r="K4577" s="173"/>
    </row>
    <row r="4578" spans="1:11" x14ac:dyDescent="0.2">
      <c r="A4578" s="140"/>
      <c r="B4578" s="325"/>
      <c r="J4578" s="4"/>
      <c r="K4578" s="173"/>
    </row>
    <row r="4579" spans="1:11" x14ac:dyDescent="0.2">
      <c r="A4579" s="140"/>
      <c r="B4579" s="325"/>
      <c r="J4579" s="4"/>
      <c r="K4579" s="173"/>
    </row>
    <row r="4580" spans="1:11" x14ac:dyDescent="0.2">
      <c r="A4580" s="140"/>
      <c r="B4580" s="325"/>
      <c r="J4580" s="4"/>
      <c r="K4580" s="173"/>
    </row>
    <row r="4581" spans="1:11" x14ac:dyDescent="0.2">
      <c r="A4581" s="140"/>
      <c r="B4581" s="325"/>
      <c r="J4581" s="4"/>
      <c r="K4581" s="173"/>
    </row>
    <row r="4582" spans="1:11" x14ac:dyDescent="0.2">
      <c r="A4582" s="140"/>
      <c r="B4582" s="325"/>
      <c r="J4582" s="4"/>
      <c r="K4582" s="173"/>
    </row>
    <row r="4583" spans="1:11" x14ac:dyDescent="0.2">
      <c r="A4583" s="140"/>
      <c r="B4583" s="325"/>
      <c r="J4583" s="4"/>
      <c r="K4583" s="173"/>
    </row>
    <row r="4584" spans="1:11" x14ac:dyDescent="0.2">
      <c r="A4584" s="140"/>
      <c r="B4584" s="325"/>
      <c r="J4584" s="4"/>
      <c r="K4584" s="173"/>
    </row>
    <row r="4585" spans="1:11" x14ac:dyDescent="0.2">
      <c r="A4585" s="140"/>
      <c r="B4585" s="325"/>
      <c r="J4585" s="4"/>
      <c r="K4585" s="173"/>
    </row>
    <row r="4586" spans="1:11" x14ac:dyDescent="0.2">
      <c r="A4586" s="140"/>
      <c r="B4586" s="325"/>
      <c r="J4586" s="4"/>
      <c r="K4586" s="173"/>
    </row>
    <row r="4587" spans="1:11" x14ac:dyDescent="0.2">
      <c r="A4587" s="140"/>
      <c r="B4587" s="325"/>
      <c r="J4587" s="4"/>
      <c r="K4587" s="173"/>
    </row>
    <row r="4588" spans="1:11" x14ac:dyDescent="0.2">
      <c r="A4588" s="140"/>
      <c r="B4588" s="325"/>
      <c r="J4588" s="4"/>
      <c r="K4588" s="173"/>
    </row>
    <row r="4589" spans="1:11" x14ac:dyDescent="0.2">
      <c r="A4589" s="140"/>
      <c r="B4589" s="325"/>
      <c r="J4589" s="4"/>
      <c r="K4589" s="173"/>
    </row>
    <row r="4590" spans="1:11" x14ac:dyDescent="0.2">
      <c r="A4590" s="140"/>
      <c r="B4590" s="325"/>
      <c r="J4590" s="4"/>
      <c r="K4590" s="173"/>
    </row>
    <row r="4591" spans="1:11" x14ac:dyDescent="0.2">
      <c r="A4591" s="140"/>
      <c r="B4591" s="325"/>
      <c r="J4591" s="4"/>
      <c r="K4591" s="173"/>
    </row>
    <row r="4592" spans="1:11" x14ac:dyDescent="0.2">
      <c r="A4592" s="140"/>
      <c r="B4592" s="325"/>
      <c r="J4592" s="4"/>
      <c r="K4592" s="173"/>
    </row>
    <row r="4593" spans="1:11" x14ac:dyDescent="0.2">
      <c r="A4593" s="140"/>
      <c r="B4593" s="325"/>
      <c r="J4593" s="4"/>
      <c r="K4593" s="173"/>
    </row>
    <row r="4594" spans="1:11" x14ac:dyDescent="0.2">
      <c r="A4594" s="140"/>
      <c r="B4594" s="325"/>
      <c r="J4594" s="4"/>
      <c r="K4594" s="173"/>
    </row>
    <row r="4595" spans="1:11" x14ac:dyDescent="0.2">
      <c r="A4595" s="140"/>
      <c r="B4595" s="325"/>
      <c r="J4595" s="4"/>
      <c r="K4595" s="173"/>
    </row>
    <row r="4596" spans="1:11" x14ac:dyDescent="0.2">
      <c r="A4596" s="140"/>
      <c r="B4596" s="325"/>
      <c r="J4596" s="4"/>
      <c r="K4596" s="173"/>
    </row>
    <row r="4597" spans="1:11" x14ac:dyDescent="0.2">
      <c r="A4597" s="140"/>
      <c r="B4597" s="325"/>
      <c r="J4597" s="4"/>
      <c r="K4597" s="173"/>
    </row>
    <row r="4598" spans="1:11" x14ac:dyDescent="0.2">
      <c r="A4598" s="140"/>
      <c r="B4598" s="325"/>
      <c r="J4598" s="4"/>
      <c r="K4598" s="173"/>
    </row>
    <row r="4599" spans="1:11" x14ac:dyDescent="0.2">
      <c r="A4599" s="140"/>
      <c r="B4599" s="325"/>
      <c r="J4599" s="4"/>
      <c r="K4599" s="173"/>
    </row>
    <row r="4600" spans="1:11" x14ac:dyDescent="0.2">
      <c r="A4600" s="140"/>
      <c r="B4600" s="325"/>
      <c r="J4600" s="4"/>
      <c r="K4600" s="173"/>
    </row>
    <row r="4601" spans="1:11" x14ac:dyDescent="0.2">
      <c r="A4601" s="140"/>
      <c r="B4601" s="325"/>
      <c r="J4601" s="4"/>
      <c r="K4601" s="173"/>
    </row>
    <row r="4602" spans="1:11" x14ac:dyDescent="0.2">
      <c r="A4602" s="140"/>
      <c r="B4602" s="325"/>
      <c r="J4602" s="4"/>
      <c r="K4602" s="173"/>
    </row>
    <row r="4603" spans="1:11" x14ac:dyDescent="0.2">
      <c r="A4603" s="140"/>
      <c r="B4603" s="325"/>
      <c r="J4603" s="4"/>
      <c r="K4603" s="173"/>
    </row>
    <row r="4604" spans="1:11" x14ac:dyDescent="0.2">
      <c r="A4604" s="140"/>
      <c r="B4604" s="325"/>
      <c r="J4604" s="4"/>
      <c r="K4604" s="173"/>
    </row>
    <row r="4605" spans="1:11" x14ac:dyDescent="0.2">
      <c r="A4605" s="140"/>
      <c r="B4605" s="325"/>
      <c r="J4605" s="4"/>
      <c r="K4605" s="173"/>
    </row>
    <row r="4606" spans="1:11" x14ac:dyDescent="0.2">
      <c r="A4606" s="140"/>
      <c r="B4606" s="325"/>
      <c r="J4606" s="4"/>
      <c r="K4606" s="173"/>
    </row>
    <row r="4607" spans="1:11" x14ac:dyDescent="0.2">
      <c r="A4607" s="140"/>
      <c r="B4607" s="325"/>
      <c r="J4607" s="4"/>
      <c r="K4607" s="173"/>
    </row>
    <row r="4608" spans="1:11" x14ac:dyDescent="0.2">
      <c r="A4608" s="140"/>
      <c r="B4608" s="325"/>
      <c r="J4608" s="4"/>
      <c r="K4608" s="173"/>
    </row>
    <row r="4609" spans="1:11" x14ac:dyDescent="0.2">
      <c r="A4609" s="140"/>
      <c r="B4609" s="325"/>
      <c r="J4609" s="4"/>
      <c r="K4609" s="173"/>
    </row>
    <row r="4610" spans="1:11" x14ac:dyDescent="0.2">
      <c r="A4610" s="140"/>
      <c r="B4610" s="325"/>
      <c r="J4610" s="4"/>
      <c r="K4610" s="173"/>
    </row>
    <row r="4611" spans="1:11" x14ac:dyDescent="0.2">
      <c r="A4611" s="140"/>
      <c r="B4611" s="325"/>
      <c r="J4611" s="4"/>
      <c r="K4611" s="173"/>
    </row>
    <row r="4612" spans="1:11" x14ac:dyDescent="0.2">
      <c r="A4612" s="140"/>
      <c r="B4612" s="325"/>
      <c r="J4612" s="4"/>
      <c r="K4612" s="173"/>
    </row>
    <row r="4613" spans="1:11" x14ac:dyDescent="0.2">
      <c r="A4613" s="140"/>
      <c r="B4613" s="325"/>
      <c r="J4613" s="4"/>
      <c r="K4613" s="173"/>
    </row>
    <row r="4614" spans="1:11" x14ac:dyDescent="0.2">
      <c r="A4614" s="140"/>
      <c r="B4614" s="325"/>
      <c r="J4614" s="4"/>
      <c r="K4614" s="173"/>
    </row>
    <row r="4615" spans="1:11" x14ac:dyDescent="0.2">
      <c r="A4615" s="140"/>
      <c r="B4615" s="325"/>
      <c r="J4615" s="4"/>
      <c r="K4615" s="173"/>
    </row>
    <row r="4616" spans="1:11" x14ac:dyDescent="0.2">
      <c r="A4616" s="140"/>
      <c r="B4616" s="325"/>
      <c r="J4616" s="4"/>
      <c r="K4616" s="173"/>
    </row>
    <row r="4617" spans="1:11" x14ac:dyDescent="0.2">
      <c r="A4617" s="140"/>
      <c r="B4617" s="325"/>
      <c r="J4617" s="4"/>
      <c r="K4617" s="173"/>
    </row>
    <row r="4618" spans="1:11" x14ac:dyDescent="0.2">
      <c r="A4618" s="140"/>
      <c r="B4618" s="325"/>
      <c r="J4618" s="4"/>
      <c r="K4618" s="173"/>
    </row>
    <row r="4619" spans="1:11" x14ac:dyDescent="0.2">
      <c r="A4619" s="140"/>
      <c r="B4619" s="325"/>
      <c r="J4619" s="4"/>
      <c r="K4619" s="173"/>
    </row>
    <row r="4620" spans="1:11" x14ac:dyDescent="0.2">
      <c r="A4620" s="140"/>
      <c r="B4620" s="325"/>
      <c r="J4620" s="4"/>
      <c r="K4620" s="173"/>
    </row>
    <row r="4621" spans="1:11" x14ac:dyDescent="0.2">
      <c r="A4621" s="140"/>
      <c r="B4621" s="325"/>
      <c r="J4621" s="4"/>
      <c r="K4621" s="173"/>
    </row>
    <row r="4622" spans="1:11" x14ac:dyDescent="0.2">
      <c r="A4622" s="140"/>
      <c r="B4622" s="325"/>
      <c r="J4622" s="4"/>
      <c r="K4622" s="173"/>
    </row>
    <row r="4623" spans="1:11" x14ac:dyDescent="0.2">
      <c r="A4623" s="140"/>
      <c r="B4623" s="325"/>
      <c r="J4623" s="4"/>
      <c r="K4623" s="173"/>
    </row>
    <row r="4624" spans="1:11" x14ac:dyDescent="0.2">
      <c r="A4624" s="140"/>
      <c r="B4624" s="325"/>
      <c r="J4624" s="4"/>
      <c r="K4624" s="173"/>
    </row>
    <row r="4625" spans="1:11" x14ac:dyDescent="0.2">
      <c r="A4625" s="140"/>
      <c r="B4625" s="325"/>
      <c r="J4625" s="4"/>
      <c r="K4625" s="173"/>
    </row>
    <row r="4626" spans="1:11" x14ac:dyDescent="0.2">
      <c r="A4626" s="140"/>
      <c r="B4626" s="325"/>
      <c r="J4626" s="4"/>
      <c r="K4626" s="173"/>
    </row>
    <row r="4627" spans="1:11" x14ac:dyDescent="0.2">
      <c r="A4627" s="140"/>
      <c r="B4627" s="325"/>
      <c r="J4627" s="4"/>
      <c r="K4627" s="173"/>
    </row>
    <row r="4628" spans="1:11" x14ac:dyDescent="0.2">
      <c r="A4628" s="140"/>
      <c r="B4628" s="325"/>
      <c r="J4628" s="4"/>
      <c r="K4628" s="173"/>
    </row>
    <row r="4629" spans="1:11" x14ac:dyDescent="0.2">
      <c r="A4629" s="140"/>
      <c r="B4629" s="325"/>
      <c r="J4629" s="4"/>
      <c r="K4629" s="173"/>
    </row>
    <row r="4630" spans="1:11" x14ac:dyDescent="0.2">
      <c r="A4630" s="140"/>
      <c r="B4630" s="325"/>
      <c r="J4630" s="4"/>
      <c r="K4630" s="173"/>
    </row>
    <row r="4631" spans="1:11" x14ac:dyDescent="0.2">
      <c r="A4631" s="140"/>
      <c r="B4631" s="325"/>
      <c r="J4631" s="4"/>
      <c r="K4631" s="173"/>
    </row>
    <row r="4632" spans="1:11" x14ac:dyDescent="0.2">
      <c r="A4632" s="140"/>
      <c r="B4632" s="325"/>
      <c r="J4632" s="4"/>
      <c r="K4632" s="173"/>
    </row>
    <row r="4633" spans="1:11" x14ac:dyDescent="0.2">
      <c r="A4633" s="140"/>
      <c r="B4633" s="325"/>
      <c r="J4633" s="4"/>
      <c r="K4633" s="173"/>
    </row>
    <row r="4634" spans="1:11" x14ac:dyDescent="0.2">
      <c r="A4634" s="140"/>
      <c r="B4634" s="325"/>
      <c r="J4634" s="4"/>
      <c r="K4634" s="173"/>
    </row>
    <row r="4635" spans="1:11" x14ac:dyDescent="0.2">
      <c r="A4635" s="140"/>
      <c r="B4635" s="325"/>
      <c r="J4635" s="4"/>
      <c r="K4635" s="173"/>
    </row>
    <row r="4636" spans="1:11" x14ac:dyDescent="0.2">
      <c r="A4636" s="140"/>
      <c r="B4636" s="325"/>
      <c r="J4636" s="4"/>
      <c r="K4636" s="173"/>
    </row>
    <row r="4637" spans="1:11" x14ac:dyDescent="0.2">
      <c r="A4637" s="140"/>
      <c r="B4637" s="325"/>
      <c r="J4637" s="4"/>
      <c r="K4637" s="173"/>
    </row>
    <row r="4638" spans="1:11" x14ac:dyDescent="0.2">
      <c r="A4638" s="140"/>
      <c r="B4638" s="325"/>
      <c r="J4638" s="4"/>
      <c r="K4638" s="173"/>
    </row>
    <row r="4639" spans="1:11" x14ac:dyDescent="0.2">
      <c r="A4639" s="140"/>
      <c r="B4639" s="325"/>
      <c r="J4639" s="4"/>
      <c r="K4639" s="173"/>
    </row>
    <row r="4640" spans="1:11" x14ac:dyDescent="0.2">
      <c r="A4640" s="140"/>
      <c r="B4640" s="325"/>
      <c r="J4640" s="4"/>
      <c r="K4640" s="173"/>
    </row>
    <row r="4641" spans="1:11" x14ac:dyDescent="0.2">
      <c r="A4641" s="140"/>
      <c r="B4641" s="325"/>
      <c r="J4641" s="4"/>
      <c r="K4641" s="173"/>
    </row>
    <row r="4642" spans="1:11" x14ac:dyDescent="0.2">
      <c r="A4642" s="140"/>
      <c r="B4642" s="325"/>
      <c r="J4642" s="4"/>
      <c r="K4642" s="173"/>
    </row>
    <row r="4643" spans="1:11" x14ac:dyDescent="0.2">
      <c r="A4643" s="140"/>
      <c r="B4643" s="325"/>
      <c r="J4643" s="4"/>
      <c r="K4643" s="173"/>
    </row>
    <row r="4644" spans="1:11" x14ac:dyDescent="0.2">
      <c r="A4644" s="140"/>
      <c r="B4644" s="325"/>
      <c r="J4644" s="4"/>
      <c r="K4644" s="173"/>
    </row>
    <row r="4645" spans="1:11" x14ac:dyDescent="0.2">
      <c r="A4645" s="140"/>
      <c r="B4645" s="325"/>
      <c r="J4645" s="4"/>
      <c r="K4645" s="173"/>
    </row>
    <row r="4646" spans="1:11" x14ac:dyDescent="0.2">
      <c r="A4646" s="140"/>
      <c r="B4646" s="325"/>
      <c r="J4646" s="4"/>
      <c r="K4646" s="173"/>
    </row>
    <row r="4647" spans="1:11" x14ac:dyDescent="0.2">
      <c r="A4647" s="140"/>
      <c r="B4647" s="325"/>
      <c r="J4647" s="4"/>
      <c r="K4647" s="173"/>
    </row>
    <row r="4648" spans="1:11" x14ac:dyDescent="0.2">
      <c r="A4648" s="140"/>
      <c r="B4648" s="325"/>
      <c r="J4648" s="4"/>
      <c r="K4648" s="173"/>
    </row>
    <row r="4649" spans="1:11" x14ac:dyDescent="0.2">
      <c r="A4649" s="140"/>
      <c r="B4649" s="325"/>
      <c r="J4649" s="4"/>
      <c r="K4649" s="173"/>
    </row>
    <row r="4650" spans="1:11" x14ac:dyDescent="0.2">
      <c r="A4650" s="140"/>
      <c r="B4650" s="325"/>
      <c r="J4650" s="4"/>
      <c r="K4650" s="173"/>
    </row>
    <row r="4651" spans="1:11" x14ac:dyDescent="0.2">
      <c r="A4651" s="140"/>
      <c r="B4651" s="325"/>
      <c r="J4651" s="4"/>
      <c r="K4651" s="173"/>
    </row>
    <row r="4652" spans="1:11" x14ac:dyDescent="0.2">
      <c r="A4652" s="140"/>
      <c r="B4652" s="325"/>
      <c r="J4652" s="4"/>
      <c r="K4652" s="173"/>
    </row>
    <row r="4653" spans="1:11" x14ac:dyDescent="0.2">
      <c r="A4653" s="140"/>
      <c r="B4653" s="325"/>
      <c r="J4653" s="4"/>
      <c r="K4653" s="173"/>
    </row>
    <row r="4654" spans="1:11" x14ac:dyDescent="0.2">
      <c r="A4654" s="140"/>
      <c r="B4654" s="325"/>
      <c r="J4654" s="4"/>
      <c r="K4654" s="173"/>
    </row>
    <row r="4655" spans="1:11" x14ac:dyDescent="0.2">
      <c r="A4655" s="140"/>
      <c r="B4655" s="325"/>
      <c r="J4655" s="4"/>
      <c r="K4655" s="173"/>
    </row>
    <row r="4656" spans="1:11" x14ac:dyDescent="0.2">
      <c r="A4656" s="140"/>
      <c r="B4656" s="325"/>
      <c r="J4656" s="4"/>
      <c r="K4656" s="173"/>
    </row>
    <row r="4657" spans="1:11" x14ac:dyDescent="0.2">
      <c r="A4657" s="140"/>
      <c r="B4657" s="325"/>
      <c r="J4657" s="4"/>
      <c r="K4657" s="173"/>
    </row>
    <row r="4658" spans="1:11" x14ac:dyDescent="0.2">
      <c r="A4658" s="140"/>
      <c r="B4658" s="325"/>
      <c r="J4658" s="4"/>
      <c r="K4658" s="173"/>
    </row>
    <row r="4659" spans="1:11" x14ac:dyDescent="0.2">
      <c r="A4659" s="140"/>
      <c r="B4659" s="325"/>
      <c r="J4659" s="4"/>
      <c r="K4659" s="173"/>
    </row>
    <row r="4660" spans="1:11" x14ac:dyDescent="0.2">
      <c r="A4660" s="140"/>
      <c r="B4660" s="325"/>
      <c r="J4660" s="4"/>
      <c r="K4660" s="173"/>
    </row>
    <row r="4661" spans="1:11" x14ac:dyDescent="0.2">
      <c r="A4661" s="140"/>
      <c r="B4661" s="325"/>
      <c r="J4661" s="4"/>
      <c r="K4661" s="173"/>
    </row>
    <row r="4662" spans="1:11" x14ac:dyDescent="0.2">
      <c r="A4662" s="140"/>
      <c r="B4662" s="325"/>
      <c r="J4662" s="4"/>
      <c r="K4662" s="173"/>
    </row>
    <row r="4663" spans="1:11" x14ac:dyDescent="0.2">
      <c r="A4663" s="140"/>
      <c r="B4663" s="325"/>
      <c r="J4663" s="4"/>
      <c r="K4663" s="173"/>
    </row>
    <row r="4664" spans="1:11" x14ac:dyDescent="0.2">
      <c r="A4664" s="140"/>
      <c r="B4664" s="325"/>
      <c r="J4664" s="4"/>
      <c r="K4664" s="173"/>
    </row>
    <row r="4665" spans="1:11" x14ac:dyDescent="0.2">
      <c r="A4665" s="140"/>
      <c r="B4665" s="325"/>
      <c r="J4665" s="4"/>
      <c r="K4665" s="173"/>
    </row>
    <row r="4666" spans="1:11" x14ac:dyDescent="0.2">
      <c r="A4666" s="140"/>
      <c r="B4666" s="325"/>
      <c r="J4666" s="4"/>
      <c r="K4666" s="173"/>
    </row>
    <row r="4667" spans="1:11" x14ac:dyDescent="0.2">
      <c r="A4667" s="140"/>
      <c r="B4667" s="325"/>
      <c r="J4667" s="4"/>
      <c r="K4667" s="173"/>
    </row>
    <row r="4668" spans="1:11" x14ac:dyDescent="0.2">
      <c r="A4668" s="140"/>
      <c r="B4668" s="325"/>
      <c r="J4668" s="4"/>
      <c r="K4668" s="173"/>
    </row>
    <row r="4669" spans="1:11" x14ac:dyDescent="0.2">
      <c r="A4669" s="140"/>
      <c r="B4669" s="325"/>
      <c r="J4669" s="4"/>
      <c r="K4669" s="173"/>
    </row>
    <row r="4670" spans="1:11" x14ac:dyDescent="0.2">
      <c r="A4670" s="140"/>
      <c r="B4670" s="325"/>
      <c r="J4670" s="4"/>
      <c r="K4670" s="173"/>
    </row>
    <row r="4671" spans="1:11" x14ac:dyDescent="0.2">
      <c r="A4671" s="140"/>
      <c r="B4671" s="325"/>
      <c r="J4671" s="4"/>
      <c r="K4671" s="173"/>
    </row>
    <row r="4672" spans="1:11" x14ac:dyDescent="0.2">
      <c r="A4672" s="140"/>
      <c r="B4672" s="325"/>
      <c r="J4672" s="4"/>
      <c r="K4672" s="173"/>
    </row>
    <row r="4673" spans="1:11" x14ac:dyDescent="0.2">
      <c r="A4673" s="140"/>
      <c r="B4673" s="325"/>
      <c r="J4673" s="4"/>
      <c r="K4673" s="173"/>
    </row>
    <row r="4674" spans="1:11" x14ac:dyDescent="0.2">
      <c r="A4674" s="140"/>
      <c r="B4674" s="325"/>
      <c r="J4674" s="4"/>
      <c r="K4674" s="173"/>
    </row>
    <row r="4675" spans="1:11" x14ac:dyDescent="0.2">
      <c r="A4675" s="140"/>
      <c r="B4675" s="325"/>
      <c r="J4675" s="4"/>
      <c r="K4675" s="173"/>
    </row>
    <row r="4676" spans="1:11" x14ac:dyDescent="0.2">
      <c r="A4676" s="140"/>
      <c r="B4676" s="325"/>
      <c r="J4676" s="4"/>
      <c r="K4676" s="173"/>
    </row>
    <row r="4677" spans="1:11" x14ac:dyDescent="0.2">
      <c r="A4677" s="140"/>
      <c r="B4677" s="325"/>
      <c r="J4677" s="4"/>
      <c r="K4677" s="173"/>
    </row>
    <row r="4678" spans="1:11" x14ac:dyDescent="0.2">
      <c r="A4678" s="140"/>
      <c r="B4678" s="325"/>
      <c r="J4678" s="4"/>
      <c r="K4678" s="173"/>
    </row>
    <row r="4679" spans="1:11" x14ac:dyDescent="0.2">
      <c r="A4679" s="140"/>
      <c r="B4679" s="325"/>
      <c r="J4679" s="4"/>
      <c r="K4679" s="173"/>
    </row>
    <row r="4680" spans="1:11" x14ac:dyDescent="0.2">
      <c r="A4680" s="140"/>
      <c r="B4680" s="325"/>
      <c r="J4680" s="4"/>
      <c r="K4680" s="173"/>
    </row>
    <row r="4681" spans="1:11" x14ac:dyDescent="0.2">
      <c r="A4681" s="140"/>
      <c r="B4681" s="325"/>
      <c r="J4681" s="4"/>
      <c r="K4681" s="173"/>
    </row>
    <row r="4682" spans="1:11" x14ac:dyDescent="0.2">
      <c r="A4682" s="140"/>
      <c r="B4682" s="325"/>
      <c r="J4682" s="4"/>
      <c r="K4682" s="173"/>
    </row>
    <row r="4683" spans="1:11" x14ac:dyDescent="0.2">
      <c r="A4683" s="140"/>
      <c r="B4683" s="325"/>
      <c r="J4683" s="4"/>
      <c r="K4683" s="173"/>
    </row>
    <row r="4684" spans="1:11" x14ac:dyDescent="0.2">
      <c r="A4684" s="140"/>
      <c r="B4684" s="325"/>
      <c r="J4684" s="4"/>
      <c r="K4684" s="173"/>
    </row>
    <row r="4685" spans="1:11" x14ac:dyDescent="0.2">
      <c r="A4685" s="140"/>
      <c r="B4685" s="325"/>
      <c r="J4685" s="4"/>
      <c r="K4685" s="173"/>
    </row>
    <row r="4686" spans="1:11" x14ac:dyDescent="0.2">
      <c r="A4686" s="140"/>
      <c r="B4686" s="325"/>
      <c r="J4686" s="4"/>
      <c r="K4686" s="173"/>
    </row>
    <row r="4687" spans="1:11" x14ac:dyDescent="0.2">
      <c r="A4687" s="140"/>
      <c r="B4687" s="325"/>
      <c r="J4687" s="4"/>
      <c r="K4687" s="173"/>
    </row>
    <row r="4688" spans="1:11" x14ac:dyDescent="0.2">
      <c r="A4688" s="140"/>
      <c r="B4688" s="325"/>
      <c r="J4688" s="4"/>
      <c r="K4688" s="173"/>
    </row>
    <row r="4689" spans="1:11" x14ac:dyDescent="0.2">
      <c r="A4689" s="140"/>
      <c r="B4689" s="325"/>
      <c r="J4689" s="4"/>
      <c r="K4689" s="173"/>
    </row>
    <row r="4690" spans="1:11" x14ac:dyDescent="0.2">
      <c r="A4690" s="140"/>
      <c r="B4690" s="325"/>
      <c r="J4690" s="4"/>
      <c r="K4690" s="173"/>
    </row>
    <row r="4691" spans="1:11" x14ac:dyDescent="0.2">
      <c r="A4691" s="140"/>
      <c r="B4691" s="325"/>
      <c r="J4691" s="4"/>
      <c r="K4691" s="173"/>
    </row>
    <row r="4692" spans="1:11" x14ac:dyDescent="0.2">
      <c r="A4692" s="140"/>
      <c r="B4692" s="325"/>
      <c r="J4692" s="4"/>
      <c r="K4692" s="173"/>
    </row>
    <row r="4693" spans="1:11" x14ac:dyDescent="0.2">
      <c r="A4693" s="140"/>
      <c r="B4693" s="325"/>
      <c r="J4693" s="4"/>
      <c r="K4693" s="173"/>
    </row>
    <row r="4694" spans="1:11" x14ac:dyDescent="0.2">
      <c r="A4694" s="140"/>
      <c r="B4694" s="325"/>
      <c r="J4694" s="4"/>
      <c r="K4694" s="173"/>
    </row>
    <row r="4695" spans="1:11" x14ac:dyDescent="0.2">
      <c r="A4695" s="140"/>
      <c r="B4695" s="325"/>
      <c r="J4695" s="4"/>
      <c r="K4695" s="173"/>
    </row>
    <row r="4696" spans="1:11" x14ac:dyDescent="0.2">
      <c r="A4696" s="140"/>
      <c r="B4696" s="325"/>
      <c r="J4696" s="4"/>
      <c r="K4696" s="173"/>
    </row>
    <row r="4697" spans="1:11" x14ac:dyDescent="0.2">
      <c r="A4697" s="140"/>
      <c r="B4697" s="325"/>
      <c r="J4697" s="4"/>
      <c r="K4697" s="173"/>
    </row>
    <row r="4698" spans="1:11" x14ac:dyDescent="0.2">
      <c r="A4698" s="140"/>
      <c r="B4698" s="325"/>
      <c r="J4698" s="4"/>
      <c r="K4698" s="173"/>
    </row>
    <row r="4699" spans="1:11" x14ac:dyDescent="0.2">
      <c r="A4699" s="140"/>
      <c r="B4699" s="325"/>
      <c r="J4699" s="4"/>
      <c r="K4699" s="173"/>
    </row>
    <row r="4700" spans="1:11" x14ac:dyDescent="0.2">
      <c r="A4700" s="140"/>
      <c r="B4700" s="325"/>
      <c r="J4700" s="4"/>
      <c r="K4700" s="173"/>
    </row>
    <row r="4701" spans="1:11" x14ac:dyDescent="0.2">
      <c r="A4701" s="140"/>
      <c r="B4701" s="325"/>
      <c r="J4701" s="4"/>
      <c r="K4701" s="173"/>
    </row>
    <row r="4702" spans="1:11" x14ac:dyDescent="0.2">
      <c r="A4702" s="140"/>
      <c r="B4702" s="325"/>
      <c r="J4702" s="4"/>
      <c r="K4702" s="173"/>
    </row>
    <row r="4703" spans="1:11" x14ac:dyDescent="0.2">
      <c r="A4703" s="140"/>
      <c r="B4703" s="325"/>
      <c r="J4703" s="4"/>
      <c r="K4703" s="173"/>
    </row>
    <row r="4704" spans="1:11" x14ac:dyDescent="0.2">
      <c r="A4704" s="140"/>
      <c r="B4704" s="325"/>
      <c r="J4704" s="4"/>
      <c r="K4704" s="173"/>
    </row>
    <row r="4705" spans="1:11" x14ac:dyDescent="0.2">
      <c r="A4705" s="140"/>
      <c r="B4705" s="325"/>
      <c r="J4705" s="4"/>
      <c r="K4705" s="173"/>
    </row>
    <row r="4706" spans="1:11" x14ac:dyDescent="0.2">
      <c r="A4706" s="140"/>
      <c r="B4706" s="325"/>
      <c r="J4706" s="4"/>
      <c r="K4706" s="173"/>
    </row>
    <row r="4707" spans="1:11" x14ac:dyDescent="0.2">
      <c r="A4707" s="140"/>
      <c r="B4707" s="325"/>
      <c r="J4707" s="4"/>
      <c r="K4707" s="173"/>
    </row>
    <row r="4708" spans="1:11" x14ac:dyDescent="0.2">
      <c r="A4708" s="140"/>
      <c r="B4708" s="325"/>
      <c r="J4708" s="4"/>
      <c r="K4708" s="173"/>
    </row>
    <row r="4709" spans="1:11" x14ac:dyDescent="0.2">
      <c r="A4709" s="140"/>
      <c r="B4709" s="325"/>
      <c r="J4709" s="4"/>
      <c r="K4709" s="173"/>
    </row>
    <row r="4710" spans="1:11" x14ac:dyDescent="0.2">
      <c r="A4710" s="140"/>
      <c r="B4710" s="325"/>
      <c r="J4710" s="4"/>
      <c r="K4710" s="173"/>
    </row>
    <row r="4711" spans="1:11" x14ac:dyDescent="0.2">
      <c r="A4711" s="140"/>
      <c r="B4711" s="325"/>
      <c r="J4711" s="4"/>
      <c r="K4711" s="173"/>
    </row>
    <row r="4712" spans="1:11" x14ac:dyDescent="0.2">
      <c r="A4712" s="140"/>
      <c r="B4712" s="325"/>
      <c r="J4712" s="4"/>
      <c r="K4712" s="173"/>
    </row>
    <row r="4713" spans="1:11" x14ac:dyDescent="0.2">
      <c r="A4713" s="140"/>
      <c r="B4713" s="325"/>
      <c r="J4713" s="4"/>
      <c r="K4713" s="173"/>
    </row>
    <row r="4714" spans="1:11" x14ac:dyDescent="0.2">
      <c r="A4714" s="140"/>
      <c r="B4714" s="325"/>
      <c r="J4714" s="4"/>
      <c r="K4714" s="173"/>
    </row>
    <row r="4715" spans="1:11" x14ac:dyDescent="0.2">
      <c r="A4715" s="140"/>
      <c r="B4715" s="325"/>
      <c r="J4715" s="4"/>
      <c r="K4715" s="173"/>
    </row>
    <row r="4716" spans="1:11" x14ac:dyDescent="0.2">
      <c r="A4716" s="140"/>
      <c r="B4716" s="325"/>
      <c r="J4716" s="4"/>
      <c r="K4716" s="173"/>
    </row>
    <row r="4717" spans="1:11" x14ac:dyDescent="0.2">
      <c r="A4717" s="140"/>
      <c r="B4717" s="325"/>
      <c r="J4717" s="4"/>
      <c r="K4717" s="173"/>
    </row>
    <row r="4718" spans="1:11" x14ac:dyDescent="0.2">
      <c r="A4718" s="140"/>
      <c r="B4718" s="325"/>
      <c r="J4718" s="4"/>
      <c r="K4718" s="173"/>
    </row>
    <row r="4719" spans="1:11" x14ac:dyDescent="0.2">
      <c r="A4719" s="140"/>
      <c r="B4719" s="325"/>
      <c r="J4719" s="4"/>
      <c r="K4719" s="173"/>
    </row>
    <row r="4720" spans="1:11" x14ac:dyDescent="0.2">
      <c r="A4720" s="140"/>
      <c r="B4720" s="325"/>
      <c r="J4720" s="4"/>
      <c r="K4720" s="173"/>
    </row>
    <row r="4721" spans="1:11" x14ac:dyDescent="0.2">
      <c r="A4721" s="140"/>
      <c r="B4721" s="325"/>
      <c r="J4721" s="4"/>
      <c r="K4721" s="173"/>
    </row>
    <row r="4722" spans="1:11" x14ac:dyDescent="0.2">
      <c r="A4722" s="140"/>
      <c r="B4722" s="325"/>
      <c r="J4722" s="4"/>
      <c r="K4722" s="173"/>
    </row>
    <row r="4723" spans="1:11" x14ac:dyDescent="0.2">
      <c r="A4723" s="140"/>
      <c r="B4723" s="325"/>
      <c r="J4723" s="4"/>
      <c r="K4723" s="173"/>
    </row>
    <row r="4724" spans="1:11" x14ac:dyDescent="0.2">
      <c r="A4724" s="140"/>
      <c r="B4724" s="325"/>
      <c r="J4724" s="4"/>
      <c r="K4724" s="173"/>
    </row>
    <row r="4725" spans="1:11" x14ac:dyDescent="0.2">
      <c r="A4725" s="140"/>
      <c r="B4725" s="325"/>
      <c r="J4725" s="4"/>
      <c r="K4725" s="173"/>
    </row>
    <row r="4726" spans="1:11" x14ac:dyDescent="0.2">
      <c r="A4726" s="140"/>
      <c r="B4726" s="325"/>
      <c r="J4726" s="4"/>
      <c r="K4726" s="173"/>
    </row>
    <row r="4727" spans="1:11" x14ac:dyDescent="0.2">
      <c r="A4727" s="140"/>
      <c r="B4727" s="325"/>
      <c r="J4727" s="4"/>
      <c r="K4727" s="173"/>
    </row>
    <row r="4728" spans="1:11" x14ac:dyDescent="0.2">
      <c r="A4728" s="140"/>
      <c r="B4728" s="325"/>
      <c r="J4728" s="4"/>
      <c r="K4728" s="173"/>
    </row>
    <row r="4729" spans="1:11" x14ac:dyDescent="0.2">
      <c r="A4729" s="140"/>
      <c r="B4729" s="325"/>
      <c r="J4729" s="4"/>
      <c r="K4729" s="173"/>
    </row>
    <row r="4730" spans="1:11" x14ac:dyDescent="0.2">
      <c r="A4730" s="140"/>
      <c r="B4730" s="325"/>
      <c r="J4730" s="4"/>
      <c r="K4730" s="173"/>
    </row>
    <row r="4731" spans="1:11" x14ac:dyDescent="0.2">
      <c r="A4731" s="140"/>
      <c r="B4731" s="325"/>
      <c r="J4731" s="4"/>
      <c r="K4731" s="173"/>
    </row>
    <row r="4732" spans="1:11" x14ac:dyDescent="0.2">
      <c r="A4732" s="140"/>
      <c r="B4732" s="325"/>
      <c r="J4732" s="4"/>
      <c r="K4732" s="173"/>
    </row>
    <row r="4733" spans="1:11" x14ac:dyDescent="0.2">
      <c r="A4733" s="140"/>
      <c r="B4733" s="325"/>
      <c r="J4733" s="4"/>
      <c r="K4733" s="173"/>
    </row>
    <row r="4734" spans="1:11" x14ac:dyDescent="0.2">
      <c r="A4734" s="140"/>
      <c r="B4734" s="325"/>
      <c r="J4734" s="4"/>
      <c r="K4734" s="173"/>
    </row>
    <row r="4735" spans="1:11" x14ac:dyDescent="0.2">
      <c r="A4735" s="140"/>
      <c r="B4735" s="325"/>
      <c r="J4735" s="4"/>
      <c r="K4735" s="173"/>
    </row>
    <row r="4736" spans="1:11" x14ac:dyDescent="0.2">
      <c r="A4736" s="140"/>
      <c r="B4736" s="325"/>
      <c r="J4736" s="4"/>
      <c r="K4736" s="173"/>
    </row>
    <row r="4737" spans="1:11" x14ac:dyDescent="0.2">
      <c r="A4737" s="140"/>
      <c r="B4737" s="325"/>
      <c r="J4737" s="4"/>
      <c r="K4737" s="173"/>
    </row>
    <row r="4738" spans="1:11" x14ac:dyDescent="0.2">
      <c r="A4738" s="140"/>
      <c r="B4738" s="325"/>
      <c r="J4738" s="4"/>
      <c r="K4738" s="173"/>
    </row>
    <row r="4739" spans="1:11" x14ac:dyDescent="0.2">
      <c r="A4739" s="140"/>
      <c r="B4739" s="325"/>
      <c r="J4739" s="4"/>
      <c r="K4739" s="173"/>
    </row>
    <row r="4740" spans="1:11" x14ac:dyDescent="0.2">
      <c r="A4740" s="140"/>
      <c r="B4740" s="325"/>
      <c r="J4740" s="4"/>
      <c r="K4740" s="173"/>
    </row>
    <row r="4741" spans="1:11" x14ac:dyDescent="0.2">
      <c r="A4741" s="140"/>
      <c r="B4741" s="325"/>
      <c r="J4741" s="4"/>
      <c r="K4741" s="173"/>
    </row>
    <row r="4742" spans="1:11" x14ac:dyDescent="0.2">
      <c r="A4742" s="140"/>
      <c r="B4742" s="325"/>
      <c r="J4742" s="4"/>
      <c r="K4742" s="173"/>
    </row>
    <row r="4743" spans="1:11" x14ac:dyDescent="0.2">
      <c r="A4743" s="140"/>
      <c r="B4743" s="325"/>
      <c r="J4743" s="4"/>
      <c r="K4743" s="173"/>
    </row>
    <row r="4744" spans="1:11" x14ac:dyDescent="0.2">
      <c r="A4744" s="140"/>
      <c r="B4744" s="325"/>
      <c r="J4744" s="4"/>
      <c r="K4744" s="173"/>
    </row>
    <row r="4745" spans="1:11" x14ac:dyDescent="0.2">
      <c r="A4745" s="140"/>
      <c r="B4745" s="325"/>
      <c r="J4745" s="4"/>
      <c r="K4745" s="173"/>
    </row>
    <row r="4746" spans="1:11" x14ac:dyDescent="0.2">
      <c r="A4746" s="140"/>
      <c r="B4746" s="325"/>
      <c r="J4746" s="4"/>
      <c r="K4746" s="173"/>
    </row>
    <row r="4747" spans="1:11" x14ac:dyDescent="0.2">
      <c r="A4747" s="140"/>
      <c r="B4747" s="325"/>
      <c r="J4747" s="4"/>
      <c r="K4747" s="173"/>
    </row>
    <row r="4748" spans="1:11" x14ac:dyDescent="0.2">
      <c r="A4748" s="140"/>
      <c r="B4748" s="325"/>
      <c r="J4748" s="4"/>
      <c r="K4748" s="173"/>
    </row>
    <row r="4749" spans="1:11" x14ac:dyDescent="0.2">
      <c r="A4749" s="140"/>
      <c r="B4749" s="325"/>
      <c r="J4749" s="4"/>
      <c r="K4749" s="173"/>
    </row>
    <row r="4750" spans="1:11" x14ac:dyDescent="0.2">
      <c r="A4750" s="140"/>
      <c r="B4750" s="325"/>
      <c r="J4750" s="4"/>
      <c r="K4750" s="173"/>
    </row>
    <row r="4751" spans="1:11" x14ac:dyDescent="0.2">
      <c r="A4751" s="140"/>
      <c r="B4751" s="325"/>
      <c r="J4751" s="4"/>
      <c r="K4751" s="173"/>
    </row>
    <row r="4752" spans="1:11" x14ac:dyDescent="0.2">
      <c r="A4752" s="140"/>
      <c r="B4752" s="325"/>
      <c r="J4752" s="4"/>
      <c r="K4752" s="173"/>
    </row>
    <row r="4753" spans="1:11" x14ac:dyDescent="0.2">
      <c r="A4753" s="140"/>
      <c r="B4753" s="325"/>
      <c r="J4753" s="4"/>
      <c r="K4753" s="173"/>
    </row>
    <row r="4754" spans="1:11" x14ac:dyDescent="0.2">
      <c r="A4754" s="140"/>
      <c r="B4754" s="325"/>
      <c r="J4754" s="4"/>
      <c r="K4754" s="173"/>
    </row>
    <row r="4755" spans="1:11" x14ac:dyDescent="0.2">
      <c r="A4755" s="140"/>
      <c r="B4755" s="325"/>
      <c r="J4755" s="4"/>
      <c r="K4755" s="173"/>
    </row>
    <row r="4756" spans="1:11" x14ac:dyDescent="0.2">
      <c r="A4756" s="140"/>
      <c r="B4756" s="325"/>
      <c r="J4756" s="4"/>
      <c r="K4756" s="173"/>
    </row>
    <row r="4757" spans="1:11" x14ac:dyDescent="0.2">
      <c r="A4757" s="140"/>
      <c r="B4757" s="325"/>
      <c r="J4757" s="4"/>
      <c r="K4757" s="173"/>
    </row>
    <row r="4758" spans="1:11" x14ac:dyDescent="0.2">
      <c r="A4758" s="140"/>
      <c r="B4758" s="325"/>
      <c r="J4758" s="4"/>
      <c r="K4758" s="173"/>
    </row>
    <row r="4759" spans="1:11" x14ac:dyDescent="0.2">
      <c r="A4759" s="140"/>
      <c r="B4759" s="325"/>
      <c r="J4759" s="4"/>
      <c r="K4759" s="173"/>
    </row>
    <row r="4760" spans="1:11" x14ac:dyDescent="0.2">
      <c r="A4760" s="140"/>
      <c r="B4760" s="325"/>
      <c r="J4760" s="4"/>
      <c r="K4760" s="173"/>
    </row>
    <row r="4761" spans="1:11" x14ac:dyDescent="0.2">
      <c r="A4761" s="140"/>
      <c r="B4761" s="325"/>
      <c r="J4761" s="4"/>
      <c r="K4761" s="173"/>
    </row>
    <row r="4762" spans="1:11" x14ac:dyDescent="0.2">
      <c r="A4762" s="140"/>
      <c r="B4762" s="325"/>
      <c r="J4762" s="4"/>
      <c r="K4762" s="173"/>
    </row>
    <row r="4763" spans="1:11" x14ac:dyDescent="0.2">
      <c r="A4763" s="140"/>
      <c r="B4763" s="325"/>
      <c r="J4763" s="4"/>
      <c r="K4763" s="173"/>
    </row>
    <row r="4764" spans="1:11" x14ac:dyDescent="0.2">
      <c r="A4764" s="140"/>
      <c r="B4764" s="325"/>
      <c r="J4764" s="4"/>
      <c r="K4764" s="173"/>
    </row>
    <row r="4765" spans="1:11" x14ac:dyDescent="0.2">
      <c r="A4765" s="140"/>
      <c r="B4765" s="325"/>
      <c r="J4765" s="4"/>
      <c r="K4765" s="173"/>
    </row>
    <row r="4766" spans="1:11" x14ac:dyDescent="0.2">
      <c r="A4766" s="140"/>
      <c r="B4766" s="325"/>
      <c r="J4766" s="4"/>
      <c r="K4766" s="173"/>
    </row>
    <row r="4767" spans="1:11" x14ac:dyDescent="0.2">
      <c r="A4767" s="140"/>
      <c r="B4767" s="325"/>
      <c r="J4767" s="4"/>
      <c r="K4767" s="173"/>
    </row>
    <row r="4768" spans="1:11" x14ac:dyDescent="0.2">
      <c r="A4768" s="140"/>
      <c r="B4768" s="325"/>
      <c r="J4768" s="4"/>
      <c r="K4768" s="173"/>
    </row>
    <row r="4769" spans="1:11" x14ac:dyDescent="0.2">
      <c r="A4769" s="140"/>
      <c r="B4769" s="325"/>
      <c r="J4769" s="4"/>
      <c r="K4769" s="173"/>
    </row>
    <row r="4770" spans="1:11" x14ac:dyDescent="0.2">
      <c r="A4770" s="140"/>
      <c r="B4770" s="325"/>
      <c r="J4770" s="4"/>
      <c r="K4770" s="173"/>
    </row>
    <row r="4771" spans="1:11" x14ac:dyDescent="0.2">
      <c r="A4771" s="140"/>
      <c r="B4771" s="325"/>
      <c r="J4771" s="4"/>
      <c r="K4771" s="173"/>
    </row>
    <row r="4772" spans="1:11" x14ac:dyDescent="0.2">
      <c r="A4772" s="140"/>
      <c r="B4772" s="325"/>
      <c r="J4772" s="4"/>
      <c r="K4772" s="173"/>
    </row>
    <row r="4773" spans="1:11" x14ac:dyDescent="0.2">
      <c r="A4773" s="140"/>
      <c r="B4773" s="325"/>
      <c r="J4773" s="4"/>
      <c r="K4773" s="173"/>
    </row>
    <row r="4774" spans="1:11" x14ac:dyDescent="0.2">
      <c r="A4774" s="140"/>
      <c r="B4774" s="325"/>
      <c r="J4774" s="4"/>
      <c r="K4774" s="173"/>
    </row>
    <row r="4775" spans="1:11" x14ac:dyDescent="0.2">
      <c r="A4775" s="140"/>
      <c r="B4775" s="325"/>
      <c r="J4775" s="4"/>
      <c r="K4775" s="173"/>
    </row>
    <row r="4776" spans="1:11" x14ac:dyDescent="0.2">
      <c r="A4776" s="140"/>
      <c r="B4776" s="325"/>
      <c r="J4776" s="4"/>
      <c r="K4776" s="173"/>
    </row>
    <row r="4777" spans="1:11" x14ac:dyDescent="0.2">
      <c r="A4777" s="140"/>
      <c r="B4777" s="325"/>
      <c r="J4777" s="4"/>
      <c r="K4777" s="173"/>
    </row>
    <row r="4778" spans="1:11" x14ac:dyDescent="0.2">
      <c r="A4778" s="140"/>
      <c r="B4778" s="325"/>
      <c r="J4778" s="4"/>
      <c r="K4778" s="173"/>
    </row>
    <row r="4779" spans="1:11" x14ac:dyDescent="0.2">
      <c r="A4779" s="140"/>
      <c r="B4779" s="325"/>
      <c r="J4779" s="4"/>
      <c r="K4779" s="173"/>
    </row>
    <row r="4780" spans="1:11" x14ac:dyDescent="0.2">
      <c r="A4780" s="140"/>
      <c r="B4780" s="325"/>
      <c r="J4780" s="4"/>
      <c r="K4780" s="173"/>
    </row>
    <row r="4781" spans="1:11" x14ac:dyDescent="0.2">
      <c r="A4781" s="140"/>
      <c r="B4781" s="325"/>
      <c r="J4781" s="4"/>
      <c r="K4781" s="173"/>
    </row>
    <row r="4782" spans="1:11" x14ac:dyDescent="0.2">
      <c r="A4782" s="140"/>
      <c r="B4782" s="325"/>
      <c r="J4782" s="4"/>
      <c r="K4782" s="173"/>
    </row>
    <row r="4783" spans="1:11" x14ac:dyDescent="0.2">
      <c r="A4783" s="140"/>
      <c r="B4783" s="325"/>
      <c r="J4783" s="4"/>
      <c r="K4783" s="173"/>
    </row>
    <row r="4784" spans="1:11" x14ac:dyDescent="0.2">
      <c r="A4784" s="140"/>
      <c r="B4784" s="325"/>
      <c r="J4784" s="4"/>
      <c r="K4784" s="173"/>
    </row>
    <row r="4785" spans="1:11" x14ac:dyDescent="0.2">
      <c r="A4785" s="140"/>
      <c r="B4785" s="325"/>
      <c r="J4785" s="4"/>
      <c r="K4785" s="173"/>
    </row>
    <row r="4786" spans="1:11" x14ac:dyDescent="0.2">
      <c r="A4786" s="140"/>
      <c r="B4786" s="325"/>
      <c r="J4786" s="4"/>
      <c r="K4786" s="173"/>
    </row>
    <row r="4787" spans="1:11" x14ac:dyDescent="0.2">
      <c r="A4787" s="140"/>
      <c r="B4787" s="325"/>
      <c r="J4787" s="4"/>
      <c r="K4787" s="173"/>
    </row>
    <row r="4788" spans="1:11" x14ac:dyDescent="0.2">
      <c r="A4788" s="140"/>
      <c r="B4788" s="325"/>
      <c r="J4788" s="4"/>
      <c r="K4788" s="173"/>
    </row>
    <row r="4789" spans="1:11" x14ac:dyDescent="0.2">
      <c r="A4789" s="140"/>
      <c r="B4789" s="325"/>
      <c r="J4789" s="4"/>
      <c r="K4789" s="173"/>
    </row>
    <row r="4790" spans="1:11" x14ac:dyDescent="0.2">
      <c r="A4790" s="140"/>
      <c r="B4790" s="325"/>
      <c r="J4790" s="4"/>
      <c r="K4790" s="173"/>
    </row>
    <row r="4791" spans="1:11" x14ac:dyDescent="0.2">
      <c r="A4791" s="140"/>
      <c r="B4791" s="325"/>
      <c r="J4791" s="4"/>
      <c r="K4791" s="173"/>
    </row>
    <row r="4792" spans="1:11" x14ac:dyDescent="0.2">
      <c r="A4792" s="140"/>
      <c r="B4792" s="325"/>
      <c r="J4792" s="4"/>
      <c r="K4792" s="173"/>
    </row>
    <row r="4793" spans="1:11" x14ac:dyDescent="0.2">
      <c r="A4793" s="140"/>
      <c r="B4793" s="325"/>
      <c r="J4793" s="4"/>
      <c r="K4793" s="173"/>
    </row>
    <row r="4794" spans="1:11" x14ac:dyDescent="0.2">
      <c r="A4794" s="140"/>
      <c r="B4794" s="325"/>
      <c r="J4794" s="4"/>
      <c r="K4794" s="173"/>
    </row>
    <row r="4795" spans="1:11" x14ac:dyDescent="0.2">
      <c r="A4795" s="140"/>
      <c r="B4795" s="325"/>
      <c r="J4795" s="4"/>
      <c r="K4795" s="173"/>
    </row>
    <row r="4796" spans="1:11" x14ac:dyDescent="0.2">
      <c r="A4796" s="140"/>
      <c r="B4796" s="325"/>
      <c r="J4796" s="4"/>
      <c r="K4796" s="173"/>
    </row>
    <row r="4797" spans="1:11" x14ac:dyDescent="0.2">
      <c r="A4797" s="140"/>
      <c r="B4797" s="325"/>
      <c r="J4797" s="4"/>
      <c r="K4797" s="173"/>
    </row>
    <row r="4798" spans="1:11" x14ac:dyDescent="0.2">
      <c r="A4798" s="140"/>
      <c r="B4798" s="325"/>
      <c r="J4798" s="4"/>
      <c r="K4798" s="173"/>
    </row>
    <row r="4799" spans="1:11" x14ac:dyDescent="0.2">
      <c r="A4799" s="140"/>
      <c r="B4799" s="325"/>
      <c r="J4799" s="4"/>
      <c r="K4799" s="173"/>
    </row>
    <row r="4800" spans="1:11" x14ac:dyDescent="0.2">
      <c r="A4800" s="140"/>
      <c r="B4800" s="325"/>
      <c r="J4800" s="4"/>
      <c r="K4800" s="173"/>
    </row>
    <row r="4801" spans="1:11" x14ac:dyDescent="0.2">
      <c r="A4801" s="140"/>
      <c r="B4801" s="325"/>
      <c r="J4801" s="4"/>
      <c r="K4801" s="173"/>
    </row>
    <row r="4802" spans="1:11" x14ac:dyDescent="0.2">
      <c r="A4802" s="140"/>
      <c r="B4802" s="325"/>
      <c r="J4802" s="4"/>
      <c r="K4802" s="173"/>
    </row>
    <row r="4803" spans="1:11" x14ac:dyDescent="0.2">
      <c r="A4803" s="140"/>
      <c r="B4803" s="325"/>
      <c r="J4803" s="4"/>
      <c r="K4803" s="173"/>
    </row>
    <row r="4804" spans="1:11" x14ac:dyDescent="0.2">
      <c r="A4804" s="140"/>
      <c r="B4804" s="325"/>
      <c r="J4804" s="4"/>
      <c r="K4804" s="173"/>
    </row>
    <row r="4805" spans="1:11" x14ac:dyDescent="0.2">
      <c r="A4805" s="140"/>
      <c r="B4805" s="325"/>
      <c r="J4805" s="4"/>
      <c r="K4805" s="173"/>
    </row>
    <row r="4806" spans="1:11" x14ac:dyDescent="0.2">
      <c r="A4806" s="140"/>
      <c r="B4806" s="325"/>
      <c r="J4806" s="4"/>
      <c r="K4806" s="173"/>
    </row>
    <row r="4807" spans="1:11" x14ac:dyDescent="0.2">
      <c r="A4807" s="140"/>
      <c r="B4807" s="325"/>
      <c r="J4807" s="4"/>
      <c r="K4807" s="173"/>
    </row>
    <row r="4808" spans="1:11" x14ac:dyDescent="0.2">
      <c r="A4808" s="140"/>
      <c r="B4808" s="325"/>
      <c r="J4808" s="4"/>
      <c r="K4808" s="173"/>
    </row>
    <row r="4809" spans="1:11" x14ac:dyDescent="0.2">
      <c r="A4809" s="140"/>
      <c r="B4809" s="325"/>
      <c r="J4809" s="4"/>
      <c r="K4809" s="173"/>
    </row>
    <row r="4810" spans="1:11" x14ac:dyDescent="0.2">
      <c r="A4810" s="140"/>
      <c r="B4810" s="325"/>
      <c r="J4810" s="4"/>
      <c r="K4810" s="173"/>
    </row>
    <row r="4811" spans="1:11" x14ac:dyDescent="0.2">
      <c r="A4811" s="140"/>
      <c r="B4811" s="325"/>
      <c r="J4811" s="4"/>
      <c r="K4811" s="173"/>
    </row>
    <row r="4812" spans="1:11" x14ac:dyDescent="0.2">
      <c r="A4812" s="140"/>
      <c r="B4812" s="325"/>
      <c r="J4812" s="4"/>
      <c r="K4812" s="173"/>
    </row>
    <row r="4813" spans="1:11" x14ac:dyDescent="0.2">
      <c r="A4813" s="140"/>
      <c r="B4813" s="325"/>
      <c r="J4813" s="4"/>
      <c r="K4813" s="173"/>
    </row>
    <row r="4814" spans="1:11" x14ac:dyDescent="0.2">
      <c r="A4814" s="140"/>
      <c r="B4814" s="325"/>
      <c r="J4814" s="4"/>
      <c r="K4814" s="173"/>
    </row>
    <row r="4815" spans="1:11" x14ac:dyDescent="0.2">
      <c r="A4815" s="140"/>
      <c r="B4815" s="325"/>
      <c r="J4815" s="4"/>
      <c r="K4815" s="173"/>
    </row>
    <row r="4816" spans="1:11" x14ac:dyDescent="0.2">
      <c r="A4816" s="140"/>
      <c r="B4816" s="325"/>
      <c r="J4816" s="4"/>
      <c r="K4816" s="173"/>
    </row>
    <row r="4817" spans="1:11" x14ac:dyDescent="0.2">
      <c r="A4817" s="140"/>
      <c r="B4817" s="325"/>
      <c r="J4817" s="4"/>
      <c r="K4817" s="173"/>
    </row>
    <row r="4818" spans="1:11" x14ac:dyDescent="0.2">
      <c r="A4818" s="140"/>
      <c r="B4818" s="325"/>
      <c r="J4818" s="4"/>
      <c r="K4818" s="173"/>
    </row>
    <row r="4819" spans="1:11" x14ac:dyDescent="0.2">
      <c r="A4819" s="140"/>
      <c r="B4819" s="325"/>
      <c r="J4819" s="4"/>
      <c r="K4819" s="173"/>
    </row>
    <row r="4820" spans="1:11" x14ac:dyDescent="0.2">
      <c r="A4820" s="140"/>
      <c r="B4820" s="325"/>
      <c r="J4820" s="4"/>
      <c r="K4820" s="173"/>
    </row>
    <row r="4821" spans="1:11" x14ac:dyDescent="0.2">
      <c r="A4821" s="140"/>
      <c r="B4821" s="325"/>
      <c r="J4821" s="4"/>
      <c r="K4821" s="173"/>
    </row>
    <row r="4822" spans="1:11" x14ac:dyDescent="0.2">
      <c r="A4822" s="140"/>
      <c r="B4822" s="325"/>
      <c r="J4822" s="4"/>
      <c r="K4822" s="173"/>
    </row>
    <row r="4823" spans="1:11" x14ac:dyDescent="0.2">
      <c r="A4823" s="140"/>
      <c r="B4823" s="325"/>
      <c r="J4823" s="4"/>
      <c r="K4823" s="173"/>
    </row>
    <row r="4824" spans="1:11" x14ac:dyDescent="0.2">
      <c r="A4824" s="140"/>
      <c r="B4824" s="325"/>
      <c r="J4824" s="4"/>
      <c r="K4824" s="173"/>
    </row>
    <row r="4825" spans="1:11" x14ac:dyDescent="0.2">
      <c r="A4825" s="140"/>
      <c r="B4825" s="325"/>
      <c r="J4825" s="4"/>
      <c r="K4825" s="173"/>
    </row>
    <row r="4826" spans="1:11" x14ac:dyDescent="0.2">
      <c r="A4826" s="140"/>
      <c r="B4826" s="325"/>
      <c r="J4826" s="4"/>
      <c r="K4826" s="173"/>
    </row>
    <row r="4827" spans="1:11" x14ac:dyDescent="0.2">
      <c r="A4827" s="140"/>
      <c r="B4827" s="325"/>
      <c r="J4827" s="4"/>
      <c r="K4827" s="173"/>
    </row>
    <row r="4828" spans="1:11" x14ac:dyDescent="0.2">
      <c r="A4828" s="140"/>
      <c r="B4828" s="325"/>
      <c r="J4828" s="4"/>
      <c r="K4828" s="173"/>
    </row>
    <row r="4829" spans="1:11" x14ac:dyDescent="0.2">
      <c r="A4829" s="140"/>
      <c r="B4829" s="325"/>
      <c r="J4829" s="4"/>
      <c r="K4829" s="173"/>
    </row>
    <row r="4830" spans="1:11" x14ac:dyDescent="0.2">
      <c r="A4830" s="140"/>
      <c r="B4830" s="325"/>
      <c r="J4830" s="4"/>
      <c r="K4830" s="173"/>
    </row>
    <row r="4831" spans="1:11" x14ac:dyDescent="0.2">
      <c r="A4831" s="140"/>
      <c r="B4831" s="325"/>
      <c r="J4831" s="4"/>
      <c r="K4831" s="173"/>
    </row>
    <row r="4832" spans="1:11" x14ac:dyDescent="0.2">
      <c r="A4832" s="140"/>
      <c r="B4832" s="325"/>
      <c r="J4832" s="4"/>
      <c r="K4832" s="173"/>
    </row>
    <row r="4833" spans="1:11" x14ac:dyDescent="0.2">
      <c r="A4833" s="140"/>
      <c r="B4833" s="325"/>
      <c r="J4833" s="4"/>
      <c r="K4833" s="173"/>
    </row>
    <row r="4834" spans="1:11" x14ac:dyDescent="0.2">
      <c r="A4834" s="140"/>
      <c r="B4834" s="325"/>
      <c r="J4834" s="4"/>
      <c r="K4834" s="173"/>
    </row>
    <row r="4835" spans="1:11" x14ac:dyDescent="0.2">
      <c r="A4835" s="140"/>
      <c r="B4835" s="325"/>
      <c r="J4835" s="4"/>
      <c r="K4835" s="173"/>
    </row>
    <row r="4836" spans="1:11" x14ac:dyDescent="0.2">
      <c r="A4836" s="140"/>
      <c r="B4836" s="325"/>
      <c r="J4836" s="4"/>
      <c r="K4836" s="173"/>
    </row>
    <row r="4837" spans="1:11" x14ac:dyDescent="0.2">
      <c r="A4837" s="140"/>
      <c r="B4837" s="325"/>
      <c r="J4837" s="4"/>
      <c r="K4837" s="173"/>
    </row>
    <row r="4838" spans="1:11" x14ac:dyDescent="0.2">
      <c r="A4838" s="140"/>
      <c r="B4838" s="325"/>
      <c r="J4838" s="4"/>
      <c r="K4838" s="173"/>
    </row>
    <row r="4839" spans="1:11" x14ac:dyDescent="0.2">
      <c r="A4839" s="140"/>
      <c r="B4839" s="325"/>
      <c r="J4839" s="4"/>
      <c r="K4839" s="173"/>
    </row>
    <row r="4840" spans="1:11" x14ac:dyDescent="0.2">
      <c r="A4840" s="140"/>
      <c r="B4840" s="325"/>
      <c r="J4840" s="4"/>
      <c r="K4840" s="173"/>
    </row>
    <row r="4841" spans="1:11" x14ac:dyDescent="0.2">
      <c r="A4841" s="140"/>
      <c r="B4841" s="325"/>
      <c r="J4841" s="4"/>
      <c r="K4841" s="173"/>
    </row>
    <row r="4842" spans="1:11" x14ac:dyDescent="0.2">
      <c r="A4842" s="140"/>
      <c r="B4842" s="325"/>
      <c r="J4842" s="4"/>
      <c r="K4842" s="173"/>
    </row>
    <row r="4843" spans="1:11" x14ac:dyDescent="0.2">
      <c r="A4843" s="140"/>
      <c r="B4843" s="325"/>
      <c r="J4843" s="4"/>
      <c r="K4843" s="173"/>
    </row>
    <row r="4844" spans="1:11" x14ac:dyDescent="0.2">
      <c r="A4844" s="140"/>
      <c r="B4844" s="325"/>
      <c r="J4844" s="4"/>
      <c r="K4844" s="173"/>
    </row>
    <row r="4845" spans="1:11" x14ac:dyDescent="0.2">
      <c r="A4845" s="140"/>
      <c r="B4845" s="325"/>
      <c r="J4845" s="4"/>
      <c r="K4845" s="173"/>
    </row>
    <row r="4846" spans="1:11" x14ac:dyDescent="0.2">
      <c r="A4846" s="140"/>
      <c r="B4846" s="325"/>
      <c r="J4846" s="4"/>
      <c r="K4846" s="173"/>
    </row>
    <row r="4847" spans="1:11" x14ac:dyDescent="0.2">
      <c r="A4847" s="140"/>
      <c r="B4847" s="325"/>
      <c r="J4847" s="4"/>
      <c r="K4847" s="173"/>
    </row>
    <row r="4848" spans="1:11" x14ac:dyDescent="0.2">
      <c r="A4848" s="140"/>
      <c r="B4848" s="325"/>
      <c r="J4848" s="4"/>
      <c r="K4848" s="173"/>
    </row>
    <row r="4849" spans="1:11" x14ac:dyDescent="0.2">
      <c r="A4849" s="140"/>
      <c r="B4849" s="325"/>
      <c r="J4849" s="4"/>
      <c r="K4849" s="173"/>
    </row>
    <row r="4850" spans="1:11" x14ac:dyDescent="0.2">
      <c r="A4850" s="140"/>
      <c r="B4850" s="325"/>
      <c r="J4850" s="4"/>
      <c r="K4850" s="173"/>
    </row>
    <row r="4851" spans="1:11" x14ac:dyDescent="0.2">
      <c r="A4851" s="140"/>
      <c r="B4851" s="325"/>
      <c r="J4851" s="4"/>
      <c r="K4851" s="173"/>
    </row>
    <row r="4852" spans="1:11" x14ac:dyDescent="0.2">
      <c r="A4852" s="140"/>
      <c r="B4852" s="325"/>
      <c r="J4852" s="4"/>
      <c r="K4852" s="173"/>
    </row>
    <row r="4853" spans="1:11" x14ac:dyDescent="0.2">
      <c r="A4853" s="140"/>
      <c r="B4853" s="325"/>
      <c r="J4853" s="4"/>
      <c r="K4853" s="173"/>
    </row>
    <row r="4854" spans="1:11" x14ac:dyDescent="0.2">
      <c r="A4854" s="140"/>
      <c r="B4854" s="325"/>
      <c r="J4854" s="4"/>
      <c r="K4854" s="173"/>
    </row>
    <row r="4855" spans="1:11" x14ac:dyDescent="0.2">
      <c r="A4855" s="140"/>
      <c r="B4855" s="325"/>
      <c r="J4855" s="4"/>
      <c r="K4855" s="173"/>
    </row>
    <row r="4856" spans="1:11" x14ac:dyDescent="0.2">
      <c r="A4856" s="140"/>
      <c r="B4856" s="325"/>
      <c r="J4856" s="4"/>
      <c r="K4856" s="173"/>
    </row>
    <row r="4857" spans="1:11" x14ac:dyDescent="0.2">
      <c r="A4857" s="140"/>
      <c r="B4857" s="325"/>
      <c r="J4857" s="4"/>
      <c r="K4857" s="173"/>
    </row>
    <row r="4858" spans="1:11" x14ac:dyDescent="0.2">
      <c r="A4858" s="140"/>
      <c r="B4858" s="325"/>
      <c r="J4858" s="4"/>
      <c r="K4858" s="173"/>
    </row>
    <row r="4859" spans="1:11" x14ac:dyDescent="0.2">
      <c r="A4859" s="140"/>
      <c r="B4859" s="325"/>
      <c r="J4859" s="4"/>
      <c r="K4859" s="173"/>
    </row>
    <row r="4860" spans="1:11" x14ac:dyDescent="0.2">
      <c r="A4860" s="140"/>
      <c r="B4860" s="325"/>
      <c r="J4860" s="4"/>
      <c r="K4860" s="173"/>
    </row>
    <row r="4861" spans="1:11" x14ac:dyDescent="0.2">
      <c r="A4861" s="140"/>
      <c r="B4861" s="325"/>
      <c r="J4861" s="4"/>
      <c r="K4861" s="173"/>
    </row>
    <row r="4862" spans="1:11" x14ac:dyDescent="0.2">
      <c r="A4862" s="140"/>
      <c r="B4862" s="325"/>
      <c r="J4862" s="4"/>
      <c r="K4862" s="173"/>
    </row>
    <row r="4863" spans="1:11" x14ac:dyDescent="0.2">
      <c r="A4863" s="140"/>
      <c r="B4863" s="325"/>
      <c r="J4863" s="4"/>
      <c r="K4863" s="173"/>
    </row>
    <row r="4864" spans="1:11" x14ac:dyDescent="0.2">
      <c r="A4864" s="140"/>
      <c r="B4864" s="325"/>
      <c r="J4864" s="4"/>
      <c r="K4864" s="173"/>
    </row>
    <row r="4865" spans="1:11" x14ac:dyDescent="0.2">
      <c r="A4865" s="140"/>
      <c r="B4865" s="325"/>
      <c r="J4865" s="4"/>
      <c r="K4865" s="173"/>
    </row>
    <row r="4866" spans="1:11" x14ac:dyDescent="0.2">
      <c r="A4866" s="140"/>
      <c r="B4866" s="325"/>
      <c r="J4866" s="4"/>
      <c r="K4866" s="173"/>
    </row>
    <row r="4867" spans="1:11" x14ac:dyDescent="0.2">
      <c r="A4867" s="140"/>
      <c r="B4867" s="325"/>
      <c r="J4867" s="4"/>
      <c r="K4867" s="173"/>
    </row>
    <row r="4868" spans="1:11" x14ac:dyDescent="0.2">
      <c r="A4868" s="140"/>
      <c r="B4868" s="325"/>
      <c r="J4868" s="4"/>
      <c r="K4868" s="173"/>
    </row>
    <row r="4869" spans="1:11" x14ac:dyDescent="0.2">
      <c r="A4869" s="140"/>
      <c r="B4869" s="325"/>
      <c r="J4869" s="4"/>
      <c r="K4869" s="173"/>
    </row>
    <row r="4870" spans="1:11" x14ac:dyDescent="0.2">
      <c r="A4870" s="140"/>
      <c r="B4870" s="325"/>
      <c r="J4870" s="4"/>
      <c r="K4870" s="173"/>
    </row>
    <row r="4871" spans="1:11" x14ac:dyDescent="0.2">
      <c r="A4871" s="140"/>
      <c r="B4871" s="325"/>
      <c r="J4871" s="4"/>
      <c r="K4871" s="173"/>
    </row>
    <row r="4872" spans="1:11" x14ac:dyDescent="0.2">
      <c r="A4872" s="140"/>
      <c r="B4872" s="325"/>
      <c r="J4872" s="4"/>
      <c r="K4872" s="173"/>
    </row>
    <row r="4873" spans="1:11" x14ac:dyDescent="0.2">
      <c r="A4873" s="140"/>
      <c r="B4873" s="325"/>
      <c r="J4873" s="4"/>
      <c r="K4873" s="173"/>
    </row>
    <row r="4874" spans="1:11" x14ac:dyDescent="0.2">
      <c r="A4874" s="140"/>
      <c r="B4874" s="325"/>
      <c r="J4874" s="4"/>
      <c r="K4874" s="173"/>
    </row>
    <row r="4875" spans="1:11" x14ac:dyDescent="0.2">
      <c r="A4875" s="140"/>
      <c r="B4875" s="325"/>
      <c r="J4875" s="4"/>
      <c r="K4875" s="173"/>
    </row>
    <row r="4876" spans="1:11" x14ac:dyDescent="0.2">
      <c r="A4876" s="140"/>
      <c r="B4876" s="325"/>
      <c r="J4876" s="4"/>
      <c r="K4876" s="173"/>
    </row>
    <row r="4877" spans="1:11" x14ac:dyDescent="0.2">
      <c r="A4877" s="140"/>
      <c r="B4877" s="325"/>
      <c r="J4877" s="4"/>
      <c r="K4877" s="173"/>
    </row>
    <row r="4878" spans="1:11" x14ac:dyDescent="0.2">
      <c r="A4878" s="140"/>
      <c r="B4878" s="325"/>
      <c r="J4878" s="4"/>
      <c r="K4878" s="173"/>
    </row>
    <row r="4879" spans="1:11" x14ac:dyDescent="0.2">
      <c r="A4879" s="140"/>
      <c r="B4879" s="325"/>
      <c r="J4879" s="4"/>
      <c r="K4879" s="173"/>
    </row>
    <row r="4880" spans="1:11" x14ac:dyDescent="0.2">
      <c r="A4880" s="140"/>
      <c r="B4880" s="325"/>
      <c r="J4880" s="4"/>
      <c r="K4880" s="173"/>
    </row>
    <row r="4881" spans="1:11" x14ac:dyDescent="0.2">
      <c r="A4881" s="140"/>
      <c r="B4881" s="325"/>
      <c r="J4881" s="4"/>
      <c r="K4881" s="173"/>
    </row>
    <row r="4882" spans="1:11" x14ac:dyDescent="0.2">
      <c r="A4882" s="140"/>
      <c r="B4882" s="325"/>
      <c r="J4882" s="4"/>
      <c r="K4882" s="173"/>
    </row>
    <row r="4883" spans="1:11" x14ac:dyDescent="0.2">
      <c r="A4883" s="140"/>
      <c r="B4883" s="325"/>
      <c r="J4883" s="4"/>
      <c r="K4883" s="173"/>
    </row>
    <row r="4884" spans="1:11" x14ac:dyDescent="0.2">
      <c r="A4884" s="140"/>
      <c r="B4884" s="325"/>
      <c r="J4884" s="4"/>
      <c r="K4884" s="173"/>
    </row>
    <row r="4885" spans="1:11" x14ac:dyDescent="0.2">
      <c r="A4885" s="140"/>
      <c r="B4885" s="325"/>
      <c r="J4885" s="4"/>
      <c r="K4885" s="173"/>
    </row>
    <row r="4886" spans="1:11" x14ac:dyDescent="0.2">
      <c r="A4886" s="140"/>
      <c r="B4886" s="325"/>
      <c r="J4886" s="4"/>
      <c r="K4886" s="173"/>
    </row>
    <row r="4887" spans="1:11" x14ac:dyDescent="0.2">
      <c r="A4887" s="140"/>
      <c r="B4887" s="325"/>
      <c r="J4887" s="4"/>
      <c r="K4887" s="173"/>
    </row>
    <row r="4888" spans="1:11" x14ac:dyDescent="0.2">
      <c r="A4888" s="140"/>
      <c r="B4888" s="325"/>
      <c r="J4888" s="4"/>
      <c r="K4888" s="173"/>
    </row>
    <row r="4889" spans="1:11" x14ac:dyDescent="0.2">
      <c r="A4889" s="140"/>
      <c r="B4889" s="325"/>
      <c r="J4889" s="4"/>
      <c r="K4889" s="173"/>
    </row>
    <row r="4890" spans="1:11" x14ac:dyDescent="0.2">
      <c r="A4890" s="140"/>
      <c r="B4890" s="325"/>
      <c r="J4890" s="4"/>
      <c r="K4890" s="173"/>
    </row>
    <row r="4891" spans="1:11" x14ac:dyDescent="0.2">
      <c r="A4891" s="140"/>
      <c r="B4891" s="325"/>
      <c r="J4891" s="4"/>
      <c r="K4891" s="173"/>
    </row>
    <row r="4892" spans="1:11" x14ac:dyDescent="0.2">
      <c r="A4892" s="140"/>
      <c r="B4892" s="325"/>
      <c r="J4892" s="4"/>
      <c r="K4892" s="173"/>
    </row>
    <row r="4893" spans="1:11" x14ac:dyDescent="0.2">
      <c r="A4893" s="140"/>
      <c r="B4893" s="325"/>
      <c r="J4893" s="4"/>
      <c r="K4893" s="173"/>
    </row>
    <row r="4894" spans="1:11" x14ac:dyDescent="0.2">
      <c r="A4894" s="140"/>
      <c r="B4894" s="325"/>
      <c r="J4894" s="4"/>
      <c r="K4894" s="173"/>
    </row>
    <row r="4895" spans="1:11" x14ac:dyDescent="0.2">
      <c r="A4895" s="140"/>
      <c r="B4895" s="325"/>
      <c r="J4895" s="4"/>
      <c r="K4895" s="173"/>
    </row>
    <row r="4896" spans="1:11" x14ac:dyDescent="0.2">
      <c r="A4896" s="140"/>
      <c r="B4896" s="325"/>
      <c r="J4896" s="4"/>
      <c r="K4896" s="173"/>
    </row>
    <row r="4897" spans="1:11" x14ac:dyDescent="0.2">
      <c r="A4897" s="140"/>
      <c r="B4897" s="325"/>
      <c r="J4897" s="4"/>
      <c r="K4897" s="173"/>
    </row>
    <row r="4898" spans="1:11" x14ac:dyDescent="0.2">
      <c r="A4898" s="140"/>
      <c r="B4898" s="325"/>
      <c r="J4898" s="4"/>
      <c r="K4898" s="173"/>
    </row>
    <row r="4899" spans="1:11" x14ac:dyDescent="0.2">
      <c r="A4899" s="140"/>
      <c r="B4899" s="325"/>
      <c r="J4899" s="4"/>
      <c r="K4899" s="173"/>
    </row>
    <row r="4900" spans="1:11" x14ac:dyDescent="0.2">
      <c r="A4900" s="140"/>
      <c r="B4900" s="325"/>
      <c r="J4900" s="4"/>
      <c r="K4900" s="173"/>
    </row>
    <row r="4901" spans="1:11" x14ac:dyDescent="0.2">
      <c r="A4901" s="140"/>
      <c r="B4901" s="325"/>
      <c r="J4901" s="4"/>
      <c r="K4901" s="173"/>
    </row>
    <row r="4902" spans="1:11" x14ac:dyDescent="0.2">
      <c r="A4902" s="140"/>
      <c r="B4902" s="325"/>
      <c r="J4902" s="4"/>
      <c r="K4902" s="173"/>
    </row>
    <row r="4903" spans="1:11" x14ac:dyDescent="0.2">
      <c r="A4903" s="140"/>
      <c r="B4903" s="325"/>
      <c r="J4903" s="4"/>
      <c r="K4903" s="173"/>
    </row>
    <row r="4904" spans="1:11" x14ac:dyDescent="0.2">
      <c r="A4904" s="140"/>
      <c r="B4904" s="325"/>
      <c r="J4904" s="4"/>
      <c r="K4904" s="173"/>
    </row>
    <row r="4905" spans="1:11" x14ac:dyDescent="0.2">
      <c r="A4905" s="140"/>
      <c r="B4905" s="325"/>
      <c r="J4905" s="4"/>
      <c r="K4905" s="173"/>
    </row>
    <row r="4906" spans="1:11" x14ac:dyDescent="0.2">
      <c r="A4906" s="140"/>
      <c r="B4906" s="325"/>
      <c r="J4906" s="4"/>
      <c r="K4906" s="173"/>
    </row>
    <row r="4907" spans="1:11" x14ac:dyDescent="0.2">
      <c r="A4907" s="140"/>
      <c r="B4907" s="325"/>
      <c r="J4907" s="4"/>
      <c r="K4907" s="173"/>
    </row>
    <row r="4908" spans="1:11" x14ac:dyDescent="0.2">
      <c r="A4908" s="140"/>
      <c r="B4908" s="325"/>
      <c r="J4908" s="4"/>
      <c r="K4908" s="173"/>
    </row>
    <row r="4909" spans="1:11" x14ac:dyDescent="0.2">
      <c r="A4909" s="140"/>
      <c r="B4909" s="325"/>
      <c r="J4909" s="4"/>
      <c r="K4909" s="173"/>
    </row>
    <row r="4910" spans="1:11" x14ac:dyDescent="0.2">
      <c r="A4910" s="140"/>
      <c r="B4910" s="325"/>
      <c r="J4910" s="4"/>
      <c r="K4910" s="173"/>
    </row>
    <row r="4911" spans="1:11" x14ac:dyDescent="0.2">
      <c r="A4911" s="140"/>
      <c r="B4911" s="325"/>
      <c r="J4911" s="4"/>
      <c r="K4911" s="173"/>
    </row>
    <row r="4912" spans="1:11" x14ac:dyDescent="0.2">
      <c r="A4912" s="140"/>
      <c r="B4912" s="325"/>
      <c r="J4912" s="4"/>
      <c r="K4912" s="173"/>
    </row>
    <row r="4913" spans="1:11" x14ac:dyDescent="0.2">
      <c r="A4913" s="140"/>
      <c r="B4913" s="325"/>
      <c r="J4913" s="4"/>
      <c r="K4913" s="173"/>
    </row>
    <row r="4914" spans="1:11" x14ac:dyDescent="0.2">
      <c r="A4914" s="140"/>
      <c r="B4914" s="325"/>
      <c r="J4914" s="4"/>
      <c r="K4914" s="173"/>
    </row>
    <row r="4915" spans="1:11" x14ac:dyDescent="0.2">
      <c r="A4915" s="140"/>
      <c r="B4915" s="325"/>
      <c r="J4915" s="4"/>
      <c r="K4915" s="173"/>
    </row>
    <row r="4916" spans="1:11" x14ac:dyDescent="0.2">
      <c r="A4916" s="140"/>
      <c r="B4916" s="325"/>
      <c r="J4916" s="4"/>
      <c r="K4916" s="173"/>
    </row>
    <row r="4917" spans="1:11" x14ac:dyDescent="0.2">
      <c r="A4917" s="140"/>
      <c r="B4917" s="325"/>
      <c r="J4917" s="4"/>
      <c r="K4917" s="173"/>
    </row>
    <row r="4918" spans="1:11" x14ac:dyDescent="0.2">
      <c r="A4918" s="140"/>
      <c r="B4918" s="325"/>
      <c r="J4918" s="4"/>
      <c r="K4918" s="173"/>
    </row>
    <row r="4919" spans="1:11" x14ac:dyDescent="0.2">
      <c r="A4919" s="140"/>
      <c r="B4919" s="325"/>
      <c r="J4919" s="4"/>
      <c r="K4919" s="173"/>
    </row>
    <row r="4920" spans="1:11" x14ac:dyDescent="0.2">
      <c r="A4920" s="140"/>
      <c r="B4920" s="325"/>
      <c r="J4920" s="4"/>
      <c r="K4920" s="173"/>
    </row>
    <row r="4921" spans="1:11" x14ac:dyDescent="0.2">
      <c r="A4921" s="140"/>
      <c r="B4921" s="325"/>
      <c r="J4921" s="4"/>
      <c r="K4921" s="173"/>
    </row>
    <row r="4922" spans="1:11" x14ac:dyDescent="0.2">
      <c r="A4922" s="140"/>
      <c r="B4922" s="325"/>
      <c r="J4922" s="4"/>
      <c r="K4922" s="173"/>
    </row>
    <row r="4923" spans="1:11" x14ac:dyDescent="0.2">
      <c r="A4923" s="140"/>
      <c r="B4923" s="325"/>
      <c r="J4923" s="4"/>
      <c r="K4923" s="173"/>
    </row>
    <row r="4924" spans="1:11" x14ac:dyDescent="0.2">
      <c r="A4924" s="140"/>
      <c r="B4924" s="325"/>
      <c r="J4924" s="4"/>
      <c r="K4924" s="173"/>
    </row>
    <row r="4925" spans="1:11" x14ac:dyDescent="0.2">
      <c r="A4925" s="140"/>
      <c r="B4925" s="325"/>
      <c r="J4925" s="4"/>
      <c r="K4925" s="173"/>
    </row>
    <row r="4926" spans="1:11" x14ac:dyDescent="0.2">
      <c r="A4926" s="140"/>
      <c r="B4926" s="325"/>
      <c r="J4926" s="4"/>
      <c r="K4926" s="173"/>
    </row>
    <row r="4927" spans="1:11" x14ac:dyDescent="0.2">
      <c r="A4927" s="140"/>
      <c r="B4927" s="325"/>
      <c r="J4927" s="4"/>
      <c r="K4927" s="173"/>
    </row>
    <row r="4928" spans="1:11" x14ac:dyDescent="0.2">
      <c r="A4928" s="140"/>
      <c r="B4928" s="325"/>
      <c r="J4928" s="4"/>
      <c r="K4928" s="173"/>
    </row>
    <row r="4929" spans="1:11" x14ac:dyDescent="0.2">
      <c r="A4929" s="140"/>
      <c r="B4929" s="325"/>
      <c r="J4929" s="4"/>
      <c r="K4929" s="173"/>
    </row>
    <row r="4930" spans="1:11" x14ac:dyDescent="0.2">
      <c r="A4930" s="140"/>
      <c r="B4930" s="325"/>
      <c r="J4930" s="4"/>
      <c r="K4930" s="173"/>
    </row>
    <row r="4931" spans="1:11" x14ac:dyDescent="0.2">
      <c r="A4931" s="140"/>
      <c r="B4931" s="325"/>
      <c r="J4931" s="4"/>
      <c r="K4931" s="173"/>
    </row>
    <row r="4932" spans="1:11" x14ac:dyDescent="0.2">
      <c r="A4932" s="140"/>
      <c r="B4932" s="325"/>
      <c r="J4932" s="4"/>
      <c r="K4932" s="173"/>
    </row>
    <row r="4933" spans="1:11" x14ac:dyDescent="0.2">
      <c r="A4933" s="140"/>
      <c r="B4933" s="325"/>
      <c r="J4933" s="4"/>
      <c r="K4933" s="173"/>
    </row>
    <row r="4934" spans="1:11" x14ac:dyDescent="0.2">
      <c r="A4934" s="140"/>
      <c r="B4934" s="325"/>
      <c r="J4934" s="4"/>
      <c r="K4934" s="173"/>
    </row>
    <row r="4935" spans="1:11" x14ac:dyDescent="0.2">
      <c r="A4935" s="140"/>
      <c r="B4935" s="325"/>
      <c r="J4935" s="4"/>
      <c r="K4935" s="173"/>
    </row>
    <row r="4936" spans="1:11" x14ac:dyDescent="0.2">
      <c r="A4936" s="140"/>
      <c r="B4936" s="325"/>
      <c r="J4936" s="4"/>
      <c r="K4936" s="173"/>
    </row>
    <row r="4937" spans="1:11" x14ac:dyDescent="0.2">
      <c r="A4937" s="140"/>
      <c r="B4937" s="325"/>
      <c r="J4937" s="4"/>
      <c r="K4937" s="173"/>
    </row>
    <row r="4938" spans="1:11" x14ac:dyDescent="0.2">
      <c r="A4938" s="140"/>
      <c r="B4938" s="325"/>
      <c r="J4938" s="4"/>
      <c r="K4938" s="173"/>
    </row>
    <row r="4939" spans="1:11" x14ac:dyDescent="0.2">
      <c r="A4939" s="140"/>
      <c r="B4939" s="325"/>
      <c r="J4939" s="4"/>
      <c r="K4939" s="173"/>
    </row>
    <row r="4940" spans="1:11" x14ac:dyDescent="0.2">
      <c r="A4940" s="140"/>
      <c r="B4940" s="325"/>
      <c r="J4940" s="4"/>
      <c r="K4940" s="173"/>
    </row>
    <row r="4941" spans="1:11" x14ac:dyDescent="0.2">
      <c r="A4941" s="140"/>
      <c r="B4941" s="325"/>
      <c r="J4941" s="4"/>
      <c r="K4941" s="173"/>
    </row>
    <row r="4942" spans="1:11" x14ac:dyDescent="0.2">
      <c r="A4942" s="140"/>
      <c r="B4942" s="325"/>
      <c r="J4942" s="4"/>
      <c r="K4942" s="173"/>
    </row>
    <row r="4943" spans="1:11" x14ac:dyDescent="0.2">
      <c r="A4943" s="140"/>
      <c r="B4943" s="325"/>
      <c r="J4943" s="4"/>
      <c r="K4943" s="173"/>
    </row>
    <row r="4944" spans="1:11" x14ac:dyDescent="0.2">
      <c r="A4944" s="140"/>
      <c r="B4944" s="325"/>
      <c r="J4944" s="4"/>
      <c r="K4944" s="173"/>
    </row>
    <row r="4945" spans="1:11" x14ac:dyDescent="0.2">
      <c r="A4945" s="140"/>
      <c r="B4945" s="325"/>
      <c r="J4945" s="4"/>
      <c r="K4945" s="173"/>
    </row>
    <row r="4946" spans="1:11" x14ac:dyDescent="0.2">
      <c r="A4946" s="140"/>
      <c r="B4946" s="325"/>
      <c r="J4946" s="4"/>
      <c r="K4946" s="173"/>
    </row>
    <row r="4947" spans="1:11" x14ac:dyDescent="0.2">
      <c r="A4947" s="140"/>
      <c r="B4947" s="325"/>
      <c r="J4947" s="4"/>
      <c r="K4947" s="173"/>
    </row>
    <row r="4948" spans="1:11" x14ac:dyDescent="0.2">
      <c r="A4948" s="140"/>
      <c r="B4948" s="325"/>
      <c r="J4948" s="4"/>
      <c r="K4948" s="173"/>
    </row>
    <row r="4949" spans="1:11" x14ac:dyDescent="0.2">
      <c r="A4949" s="140"/>
      <c r="B4949" s="325"/>
      <c r="J4949" s="4"/>
      <c r="K4949" s="173"/>
    </row>
    <row r="4950" spans="1:11" x14ac:dyDescent="0.2">
      <c r="A4950" s="140"/>
      <c r="B4950" s="325"/>
      <c r="J4950" s="4"/>
      <c r="K4950" s="173"/>
    </row>
    <row r="4951" spans="1:11" x14ac:dyDescent="0.2">
      <c r="A4951" s="140"/>
      <c r="B4951" s="325"/>
      <c r="J4951" s="4"/>
      <c r="K4951" s="173"/>
    </row>
    <row r="4952" spans="1:11" x14ac:dyDescent="0.2">
      <c r="A4952" s="140"/>
      <c r="B4952" s="325"/>
      <c r="J4952" s="4"/>
      <c r="K4952" s="173"/>
    </row>
    <row r="4953" spans="1:11" x14ac:dyDescent="0.2">
      <c r="A4953" s="140"/>
      <c r="B4953" s="325"/>
      <c r="J4953" s="4"/>
      <c r="K4953" s="173"/>
    </row>
    <row r="4954" spans="1:11" x14ac:dyDescent="0.2">
      <c r="A4954" s="140"/>
      <c r="B4954" s="325"/>
      <c r="J4954" s="4"/>
      <c r="K4954" s="173"/>
    </row>
    <row r="4955" spans="1:11" x14ac:dyDescent="0.2">
      <c r="A4955" s="140"/>
      <c r="B4955" s="325"/>
      <c r="J4955" s="4"/>
      <c r="K4955" s="173"/>
    </row>
    <row r="4956" spans="1:11" x14ac:dyDescent="0.2">
      <c r="A4956" s="140"/>
      <c r="B4956" s="325"/>
      <c r="J4956" s="4"/>
      <c r="K4956" s="173"/>
    </row>
    <row r="4957" spans="1:11" x14ac:dyDescent="0.2">
      <c r="A4957" s="140"/>
      <c r="B4957" s="325"/>
      <c r="J4957" s="4"/>
      <c r="K4957" s="173"/>
    </row>
    <row r="4958" spans="1:11" x14ac:dyDescent="0.2">
      <c r="A4958" s="140"/>
      <c r="B4958" s="325"/>
      <c r="J4958" s="4"/>
      <c r="K4958" s="173"/>
    </row>
    <row r="4959" spans="1:11" x14ac:dyDescent="0.2">
      <c r="A4959" s="140"/>
      <c r="B4959" s="325"/>
      <c r="J4959" s="4"/>
      <c r="K4959" s="173"/>
    </row>
    <row r="4960" spans="1:11" x14ac:dyDescent="0.2">
      <c r="A4960" s="140"/>
      <c r="B4960" s="325"/>
      <c r="J4960" s="4"/>
      <c r="K4960" s="173"/>
    </row>
    <row r="4961" spans="1:11" x14ac:dyDescent="0.2">
      <c r="A4961" s="140"/>
      <c r="B4961" s="325"/>
      <c r="J4961" s="4"/>
      <c r="K4961" s="173"/>
    </row>
    <row r="4962" spans="1:11" x14ac:dyDescent="0.2">
      <c r="A4962" s="140"/>
      <c r="B4962" s="325"/>
      <c r="J4962" s="4"/>
      <c r="K4962" s="173"/>
    </row>
    <row r="4963" spans="1:11" x14ac:dyDescent="0.2">
      <c r="A4963" s="140"/>
      <c r="B4963" s="325"/>
      <c r="J4963" s="4"/>
      <c r="K4963" s="173"/>
    </row>
    <row r="4964" spans="1:11" x14ac:dyDescent="0.2">
      <c r="A4964" s="140"/>
      <c r="B4964" s="325"/>
      <c r="J4964" s="4"/>
      <c r="K4964" s="173"/>
    </row>
    <row r="4965" spans="1:11" x14ac:dyDescent="0.2">
      <c r="A4965" s="140"/>
      <c r="B4965" s="325"/>
      <c r="J4965" s="4"/>
      <c r="K4965" s="173"/>
    </row>
    <row r="4966" spans="1:11" x14ac:dyDescent="0.2">
      <c r="A4966" s="140"/>
      <c r="B4966" s="325"/>
      <c r="J4966" s="4"/>
      <c r="K4966" s="173"/>
    </row>
    <row r="4967" spans="1:11" x14ac:dyDescent="0.2">
      <c r="A4967" s="140"/>
      <c r="B4967" s="325"/>
      <c r="J4967" s="4"/>
      <c r="K4967" s="173"/>
    </row>
    <row r="4968" spans="1:11" x14ac:dyDescent="0.2">
      <c r="A4968" s="140"/>
      <c r="B4968" s="325"/>
      <c r="J4968" s="4"/>
      <c r="K4968" s="173"/>
    </row>
    <row r="4969" spans="1:11" x14ac:dyDescent="0.2">
      <c r="A4969" s="140"/>
      <c r="B4969" s="325"/>
      <c r="J4969" s="4"/>
      <c r="K4969" s="173"/>
    </row>
    <row r="4970" spans="1:11" x14ac:dyDescent="0.2">
      <c r="A4970" s="140"/>
      <c r="B4970" s="325"/>
      <c r="J4970" s="4"/>
      <c r="K4970" s="173"/>
    </row>
    <row r="4971" spans="1:11" x14ac:dyDescent="0.2">
      <c r="A4971" s="140"/>
      <c r="B4971" s="325"/>
      <c r="J4971" s="4"/>
      <c r="K4971" s="173"/>
    </row>
    <row r="4972" spans="1:11" x14ac:dyDescent="0.2">
      <c r="A4972" s="140"/>
      <c r="B4972" s="325"/>
      <c r="J4972" s="4"/>
      <c r="K4972" s="173"/>
    </row>
    <row r="4973" spans="1:11" x14ac:dyDescent="0.2">
      <c r="A4973" s="140"/>
      <c r="B4973" s="325"/>
      <c r="J4973" s="4"/>
      <c r="K4973" s="173"/>
    </row>
    <row r="4974" spans="1:11" x14ac:dyDescent="0.2">
      <c r="A4974" s="140"/>
      <c r="B4974" s="325"/>
      <c r="J4974" s="4"/>
      <c r="K4974" s="173"/>
    </row>
    <row r="4975" spans="1:11" x14ac:dyDescent="0.2">
      <c r="A4975" s="140"/>
      <c r="B4975" s="325"/>
      <c r="J4975" s="4"/>
      <c r="K4975" s="173"/>
    </row>
    <row r="4976" spans="1:11" x14ac:dyDescent="0.2">
      <c r="A4976" s="140"/>
      <c r="B4976" s="325"/>
      <c r="J4976" s="4"/>
      <c r="K4976" s="173"/>
    </row>
    <row r="4977" spans="1:11" x14ac:dyDescent="0.2">
      <c r="A4977" s="140"/>
      <c r="B4977" s="325"/>
      <c r="J4977" s="4"/>
      <c r="K4977" s="173"/>
    </row>
    <row r="4978" spans="1:11" x14ac:dyDescent="0.2">
      <c r="A4978" s="140"/>
      <c r="B4978" s="325"/>
      <c r="J4978" s="4"/>
      <c r="K4978" s="173"/>
    </row>
    <row r="4979" spans="1:11" x14ac:dyDescent="0.2">
      <c r="A4979" s="140"/>
      <c r="B4979" s="325"/>
      <c r="J4979" s="4"/>
      <c r="K4979" s="173"/>
    </row>
    <row r="4980" spans="1:11" x14ac:dyDescent="0.2">
      <c r="A4980" s="140"/>
      <c r="B4980" s="325"/>
      <c r="J4980" s="4"/>
      <c r="K4980" s="173"/>
    </row>
    <row r="4981" spans="1:11" x14ac:dyDescent="0.2">
      <c r="A4981" s="140"/>
      <c r="B4981" s="325"/>
      <c r="J4981" s="4"/>
      <c r="K4981" s="173"/>
    </row>
    <row r="4982" spans="1:11" x14ac:dyDescent="0.2">
      <c r="A4982" s="140"/>
      <c r="B4982" s="325"/>
      <c r="J4982" s="4"/>
      <c r="K4982" s="173"/>
    </row>
    <row r="4983" spans="1:11" x14ac:dyDescent="0.2">
      <c r="A4983" s="140"/>
      <c r="B4983" s="325"/>
      <c r="J4983" s="4"/>
      <c r="K4983" s="173"/>
    </row>
    <row r="4984" spans="1:11" x14ac:dyDescent="0.2">
      <c r="A4984" s="140"/>
      <c r="B4984" s="325"/>
      <c r="J4984" s="4"/>
      <c r="K4984" s="173"/>
    </row>
    <row r="4985" spans="1:11" x14ac:dyDescent="0.2">
      <c r="A4985" s="140"/>
      <c r="B4985" s="325"/>
      <c r="J4985" s="4"/>
      <c r="K4985" s="173"/>
    </row>
    <row r="4986" spans="1:11" x14ac:dyDescent="0.2">
      <c r="A4986" s="140"/>
      <c r="B4986" s="325"/>
      <c r="J4986" s="4"/>
      <c r="K4986" s="173"/>
    </row>
    <row r="4987" spans="1:11" x14ac:dyDescent="0.2">
      <c r="A4987" s="140"/>
      <c r="B4987" s="325"/>
      <c r="J4987" s="4"/>
      <c r="K4987" s="173"/>
    </row>
    <row r="4988" spans="1:11" x14ac:dyDescent="0.2">
      <c r="A4988" s="140"/>
      <c r="B4988" s="325"/>
      <c r="J4988" s="4"/>
      <c r="K4988" s="173"/>
    </row>
    <row r="4989" spans="1:11" x14ac:dyDescent="0.2">
      <c r="A4989" s="140"/>
      <c r="B4989" s="325"/>
      <c r="J4989" s="4"/>
      <c r="K4989" s="173"/>
    </row>
    <row r="4990" spans="1:11" x14ac:dyDescent="0.2">
      <c r="A4990" s="140"/>
      <c r="B4990" s="325"/>
      <c r="J4990" s="4"/>
      <c r="K4990" s="173"/>
    </row>
    <row r="4991" spans="1:11" x14ac:dyDescent="0.2">
      <c r="A4991" s="140"/>
      <c r="B4991" s="325"/>
      <c r="J4991" s="4"/>
      <c r="K4991" s="173"/>
    </row>
    <row r="4992" spans="1:11" x14ac:dyDescent="0.2">
      <c r="A4992" s="140"/>
      <c r="B4992" s="325"/>
      <c r="J4992" s="4"/>
      <c r="K4992" s="173"/>
    </row>
    <row r="4993" spans="1:11" x14ac:dyDescent="0.2">
      <c r="A4993" s="140"/>
      <c r="B4993" s="325"/>
      <c r="J4993" s="4"/>
      <c r="K4993" s="173"/>
    </row>
    <row r="4994" spans="1:11" x14ac:dyDescent="0.2">
      <c r="A4994" s="140"/>
      <c r="B4994" s="325"/>
      <c r="J4994" s="4"/>
      <c r="K4994" s="173"/>
    </row>
    <row r="4995" spans="1:11" x14ac:dyDescent="0.2">
      <c r="A4995" s="140"/>
      <c r="B4995" s="325"/>
      <c r="J4995" s="4"/>
      <c r="K4995" s="173"/>
    </row>
    <row r="4996" spans="1:11" x14ac:dyDescent="0.2">
      <c r="A4996" s="140"/>
      <c r="B4996" s="325"/>
      <c r="J4996" s="4"/>
      <c r="K4996" s="173"/>
    </row>
    <row r="4997" spans="1:11" x14ac:dyDescent="0.2">
      <c r="A4997" s="140"/>
      <c r="B4997" s="325"/>
      <c r="J4997" s="4"/>
      <c r="K4997" s="173"/>
    </row>
    <row r="4998" spans="1:11" x14ac:dyDescent="0.2">
      <c r="A4998" s="140"/>
      <c r="B4998" s="325"/>
      <c r="J4998" s="4"/>
      <c r="K4998" s="173"/>
    </row>
    <row r="4999" spans="1:11" x14ac:dyDescent="0.2">
      <c r="A4999" s="140"/>
      <c r="B4999" s="325"/>
      <c r="J4999" s="4"/>
      <c r="K4999" s="173"/>
    </row>
    <row r="5000" spans="1:11" x14ac:dyDescent="0.2">
      <c r="A5000" s="140"/>
      <c r="B5000" s="325"/>
      <c r="J5000" s="4"/>
      <c r="K5000" s="173"/>
    </row>
    <row r="5001" spans="1:11" x14ac:dyDescent="0.2">
      <c r="A5001" s="140"/>
      <c r="B5001" s="325"/>
      <c r="J5001" s="4"/>
      <c r="K5001" s="173"/>
    </row>
    <row r="5002" spans="1:11" x14ac:dyDescent="0.2">
      <c r="A5002" s="140"/>
      <c r="B5002" s="325"/>
      <c r="J5002" s="4"/>
      <c r="K5002" s="173"/>
    </row>
    <row r="5003" spans="1:11" x14ac:dyDescent="0.2">
      <c r="A5003" s="140"/>
      <c r="B5003" s="325"/>
      <c r="J5003" s="4"/>
      <c r="K5003" s="173"/>
    </row>
    <row r="5004" spans="1:11" x14ac:dyDescent="0.2">
      <c r="A5004" s="140"/>
      <c r="B5004" s="325"/>
      <c r="J5004" s="4"/>
      <c r="K5004" s="173"/>
    </row>
    <row r="5005" spans="1:11" x14ac:dyDescent="0.2">
      <c r="A5005" s="140"/>
      <c r="B5005" s="325"/>
      <c r="J5005" s="4"/>
      <c r="K5005" s="173"/>
    </row>
    <row r="5006" spans="1:11" x14ac:dyDescent="0.2">
      <c r="A5006" s="140"/>
      <c r="B5006" s="325"/>
      <c r="J5006" s="4"/>
      <c r="K5006" s="173"/>
    </row>
    <row r="5007" spans="1:11" x14ac:dyDescent="0.2">
      <c r="A5007" s="140"/>
      <c r="B5007" s="325"/>
      <c r="J5007" s="4"/>
      <c r="K5007" s="173"/>
    </row>
    <row r="5008" spans="1:11" x14ac:dyDescent="0.2">
      <c r="A5008" s="140"/>
      <c r="B5008" s="325"/>
      <c r="J5008" s="4"/>
      <c r="K5008" s="173"/>
    </row>
    <row r="5009" spans="1:11" x14ac:dyDescent="0.2">
      <c r="A5009" s="140"/>
      <c r="B5009" s="325"/>
      <c r="J5009" s="4"/>
      <c r="K5009" s="173"/>
    </row>
    <row r="5010" spans="1:11" x14ac:dyDescent="0.2">
      <c r="A5010" s="140"/>
      <c r="B5010" s="325"/>
      <c r="J5010" s="4"/>
      <c r="K5010" s="173"/>
    </row>
    <row r="5011" spans="1:11" x14ac:dyDescent="0.2">
      <c r="A5011" s="140"/>
      <c r="B5011" s="325"/>
      <c r="J5011" s="4"/>
      <c r="K5011" s="173"/>
    </row>
    <row r="5012" spans="1:11" x14ac:dyDescent="0.2">
      <c r="A5012" s="140"/>
      <c r="B5012" s="325"/>
      <c r="J5012" s="4"/>
      <c r="K5012" s="173"/>
    </row>
    <row r="5013" spans="1:11" x14ac:dyDescent="0.2">
      <c r="A5013" s="140"/>
      <c r="B5013" s="325"/>
      <c r="J5013" s="4"/>
      <c r="K5013" s="173"/>
    </row>
    <row r="5014" spans="1:11" x14ac:dyDescent="0.2">
      <c r="A5014" s="140"/>
      <c r="B5014" s="325"/>
      <c r="J5014" s="4"/>
      <c r="K5014" s="173"/>
    </row>
    <row r="5015" spans="1:11" x14ac:dyDescent="0.2">
      <c r="A5015" s="140"/>
      <c r="B5015" s="325"/>
      <c r="J5015" s="4"/>
      <c r="K5015" s="173"/>
    </row>
    <row r="5016" spans="1:11" x14ac:dyDescent="0.2">
      <c r="A5016" s="140"/>
      <c r="B5016" s="325"/>
      <c r="J5016" s="4"/>
      <c r="K5016" s="173"/>
    </row>
    <row r="5017" spans="1:11" x14ac:dyDescent="0.2">
      <c r="A5017" s="140"/>
      <c r="B5017" s="325"/>
      <c r="J5017" s="4"/>
      <c r="K5017" s="173"/>
    </row>
    <row r="5018" spans="1:11" x14ac:dyDescent="0.2">
      <c r="A5018" s="140"/>
      <c r="B5018" s="325"/>
      <c r="J5018" s="4"/>
      <c r="K5018" s="173"/>
    </row>
    <row r="5019" spans="1:11" x14ac:dyDescent="0.2">
      <c r="A5019" s="140"/>
      <c r="B5019" s="325"/>
      <c r="J5019" s="4"/>
      <c r="K5019" s="173"/>
    </row>
    <row r="5020" spans="1:11" x14ac:dyDescent="0.2">
      <c r="A5020" s="140"/>
      <c r="B5020" s="325"/>
      <c r="J5020" s="4"/>
      <c r="K5020" s="173"/>
    </row>
    <row r="5021" spans="1:11" x14ac:dyDescent="0.2">
      <c r="A5021" s="140"/>
      <c r="B5021" s="325"/>
      <c r="J5021" s="4"/>
      <c r="K5021" s="173"/>
    </row>
    <row r="5022" spans="1:11" x14ac:dyDescent="0.2">
      <c r="A5022" s="140"/>
      <c r="B5022" s="325"/>
      <c r="J5022" s="4"/>
      <c r="K5022" s="173"/>
    </row>
    <row r="5023" spans="1:11" x14ac:dyDescent="0.2">
      <c r="A5023" s="140"/>
      <c r="B5023" s="325"/>
      <c r="J5023" s="4"/>
      <c r="K5023" s="173"/>
    </row>
    <row r="5024" spans="1:11" x14ac:dyDescent="0.2">
      <c r="A5024" s="140"/>
      <c r="B5024" s="325"/>
      <c r="J5024" s="4"/>
      <c r="K5024" s="173"/>
    </row>
    <row r="5025" spans="1:11" x14ac:dyDescent="0.2">
      <c r="A5025" s="140"/>
      <c r="B5025" s="325"/>
      <c r="J5025" s="4"/>
      <c r="K5025" s="173"/>
    </row>
    <row r="5026" spans="1:11" x14ac:dyDescent="0.2">
      <c r="A5026" s="140"/>
      <c r="B5026" s="325"/>
      <c r="J5026" s="4"/>
      <c r="K5026" s="173"/>
    </row>
    <row r="5027" spans="1:11" x14ac:dyDescent="0.2">
      <c r="A5027" s="140"/>
      <c r="B5027" s="325"/>
      <c r="J5027" s="4"/>
      <c r="K5027" s="173"/>
    </row>
    <row r="5028" spans="1:11" x14ac:dyDescent="0.2">
      <c r="A5028" s="140"/>
      <c r="B5028" s="325"/>
      <c r="J5028" s="4"/>
      <c r="K5028" s="173"/>
    </row>
    <row r="5029" spans="1:11" x14ac:dyDescent="0.2">
      <c r="A5029" s="140"/>
      <c r="B5029" s="325"/>
      <c r="J5029" s="4"/>
      <c r="K5029" s="173"/>
    </row>
    <row r="5030" spans="1:11" x14ac:dyDescent="0.2">
      <c r="A5030" s="140"/>
      <c r="B5030" s="325"/>
      <c r="J5030" s="4"/>
      <c r="K5030" s="173"/>
    </row>
    <row r="5031" spans="1:11" x14ac:dyDescent="0.2">
      <c r="A5031" s="140"/>
      <c r="B5031" s="325"/>
      <c r="J5031" s="4"/>
      <c r="K5031" s="173"/>
    </row>
    <row r="5032" spans="1:11" x14ac:dyDescent="0.2">
      <c r="A5032" s="140"/>
      <c r="B5032" s="325"/>
      <c r="J5032" s="4"/>
      <c r="K5032" s="173"/>
    </row>
    <row r="5033" spans="1:11" x14ac:dyDescent="0.2">
      <c r="A5033" s="140"/>
      <c r="B5033" s="325"/>
      <c r="J5033" s="4"/>
      <c r="K5033" s="173"/>
    </row>
    <row r="5034" spans="1:11" x14ac:dyDescent="0.2">
      <c r="A5034" s="140"/>
      <c r="B5034" s="325"/>
      <c r="J5034" s="4"/>
      <c r="K5034" s="173"/>
    </row>
    <row r="5035" spans="1:11" x14ac:dyDescent="0.2">
      <c r="A5035" s="140"/>
      <c r="B5035" s="325"/>
      <c r="J5035" s="4"/>
      <c r="K5035" s="173"/>
    </row>
    <row r="5036" spans="1:11" x14ac:dyDescent="0.2">
      <c r="A5036" s="140"/>
      <c r="B5036" s="325"/>
      <c r="J5036" s="4"/>
      <c r="K5036" s="173"/>
    </row>
    <row r="5037" spans="1:11" x14ac:dyDescent="0.2">
      <c r="A5037" s="140"/>
      <c r="B5037" s="325"/>
      <c r="J5037" s="4"/>
      <c r="K5037" s="173"/>
    </row>
    <row r="5038" spans="1:11" x14ac:dyDescent="0.2">
      <c r="A5038" s="140"/>
      <c r="B5038" s="325"/>
      <c r="J5038" s="4"/>
      <c r="K5038" s="173"/>
    </row>
    <row r="5039" spans="1:11" x14ac:dyDescent="0.2">
      <c r="A5039" s="140"/>
      <c r="B5039" s="325"/>
      <c r="J5039" s="4"/>
      <c r="K5039" s="173"/>
    </row>
    <row r="5040" spans="1:11" x14ac:dyDescent="0.2">
      <c r="A5040" s="140"/>
      <c r="B5040" s="325"/>
      <c r="J5040" s="4"/>
      <c r="K5040" s="173"/>
    </row>
    <row r="5041" spans="1:11" x14ac:dyDescent="0.2">
      <c r="A5041" s="140"/>
      <c r="B5041" s="325"/>
      <c r="J5041" s="4"/>
      <c r="K5041" s="173"/>
    </row>
    <row r="5042" spans="1:11" x14ac:dyDescent="0.2">
      <c r="A5042" s="140"/>
      <c r="B5042" s="325"/>
      <c r="J5042" s="4"/>
      <c r="K5042" s="173"/>
    </row>
    <row r="5043" spans="1:11" x14ac:dyDescent="0.2">
      <c r="A5043" s="140"/>
      <c r="B5043" s="325"/>
      <c r="J5043" s="4"/>
      <c r="K5043" s="173"/>
    </row>
    <row r="5044" spans="1:11" x14ac:dyDescent="0.2">
      <c r="A5044" s="140"/>
      <c r="B5044" s="325"/>
      <c r="J5044" s="4"/>
      <c r="K5044" s="173"/>
    </row>
    <row r="5045" spans="1:11" x14ac:dyDescent="0.2">
      <c r="A5045" s="140"/>
      <c r="B5045" s="325"/>
      <c r="J5045" s="4"/>
      <c r="K5045" s="173"/>
    </row>
    <row r="5046" spans="1:11" x14ac:dyDescent="0.2">
      <c r="A5046" s="140"/>
      <c r="B5046" s="325"/>
      <c r="J5046" s="4"/>
      <c r="K5046" s="173"/>
    </row>
    <row r="5047" spans="1:11" x14ac:dyDescent="0.2">
      <c r="A5047" s="140"/>
      <c r="B5047" s="325"/>
      <c r="J5047" s="4"/>
      <c r="K5047" s="173"/>
    </row>
    <row r="5048" spans="1:11" x14ac:dyDescent="0.2">
      <c r="A5048" s="140"/>
      <c r="B5048" s="325"/>
      <c r="J5048" s="4"/>
      <c r="K5048" s="173"/>
    </row>
    <row r="5049" spans="1:11" x14ac:dyDescent="0.2">
      <c r="A5049" s="140"/>
      <c r="B5049" s="325"/>
      <c r="J5049" s="4"/>
      <c r="K5049" s="173"/>
    </row>
    <row r="5050" spans="1:11" x14ac:dyDescent="0.2">
      <c r="A5050" s="140"/>
      <c r="B5050" s="325"/>
      <c r="J5050" s="4"/>
      <c r="K5050" s="173"/>
    </row>
    <row r="5051" spans="1:11" x14ac:dyDescent="0.2">
      <c r="A5051" s="140"/>
      <c r="B5051" s="325"/>
      <c r="J5051" s="4"/>
      <c r="K5051" s="173"/>
    </row>
    <row r="5052" spans="1:11" x14ac:dyDescent="0.2">
      <c r="A5052" s="140"/>
      <c r="B5052" s="325"/>
      <c r="J5052" s="4"/>
      <c r="K5052" s="173"/>
    </row>
    <row r="5053" spans="1:11" x14ac:dyDescent="0.2">
      <c r="A5053" s="140"/>
      <c r="B5053" s="325"/>
      <c r="J5053" s="4"/>
      <c r="K5053" s="173"/>
    </row>
    <row r="5054" spans="1:11" x14ac:dyDescent="0.2">
      <c r="A5054" s="140"/>
      <c r="B5054" s="325"/>
      <c r="J5054" s="4"/>
      <c r="K5054" s="173"/>
    </row>
    <row r="5055" spans="1:11" x14ac:dyDescent="0.2">
      <c r="A5055" s="140"/>
      <c r="B5055" s="325"/>
      <c r="J5055" s="4"/>
      <c r="K5055" s="173"/>
    </row>
    <row r="5056" spans="1:11" x14ac:dyDescent="0.2">
      <c r="A5056" s="140"/>
      <c r="B5056" s="325"/>
      <c r="J5056" s="4"/>
      <c r="K5056" s="173"/>
    </row>
    <row r="5057" spans="1:11" x14ac:dyDescent="0.2">
      <c r="A5057" s="140"/>
      <c r="B5057" s="325"/>
      <c r="J5057" s="4"/>
      <c r="K5057" s="173"/>
    </row>
    <row r="5058" spans="1:11" x14ac:dyDescent="0.2">
      <c r="A5058" s="140"/>
      <c r="B5058" s="325"/>
      <c r="J5058" s="4"/>
      <c r="K5058" s="173"/>
    </row>
    <row r="5059" spans="1:11" x14ac:dyDescent="0.2">
      <c r="A5059" s="140"/>
      <c r="B5059" s="325"/>
      <c r="J5059" s="4"/>
      <c r="K5059" s="173"/>
    </row>
    <row r="5060" spans="1:11" x14ac:dyDescent="0.2">
      <c r="A5060" s="140"/>
      <c r="B5060" s="325"/>
      <c r="J5060" s="4"/>
      <c r="K5060" s="173"/>
    </row>
    <row r="5061" spans="1:11" x14ac:dyDescent="0.2">
      <c r="A5061" s="140"/>
      <c r="B5061" s="325"/>
      <c r="J5061" s="4"/>
      <c r="K5061" s="173"/>
    </row>
    <row r="5062" spans="1:11" x14ac:dyDescent="0.2">
      <c r="A5062" s="140"/>
      <c r="B5062" s="325"/>
      <c r="J5062" s="4"/>
      <c r="K5062" s="173"/>
    </row>
    <row r="5063" spans="1:11" x14ac:dyDescent="0.2">
      <c r="A5063" s="140"/>
      <c r="B5063" s="325"/>
      <c r="J5063" s="4"/>
      <c r="K5063" s="173"/>
    </row>
    <row r="5064" spans="1:11" x14ac:dyDescent="0.2">
      <c r="A5064" s="140"/>
      <c r="B5064" s="325"/>
      <c r="J5064" s="4"/>
      <c r="K5064" s="173"/>
    </row>
    <row r="5065" spans="1:11" x14ac:dyDescent="0.2">
      <c r="A5065" s="140"/>
      <c r="B5065" s="325"/>
      <c r="J5065" s="4"/>
      <c r="K5065" s="173"/>
    </row>
    <row r="5066" spans="1:11" x14ac:dyDescent="0.2">
      <c r="A5066" s="140"/>
      <c r="B5066" s="325"/>
      <c r="J5066" s="4"/>
      <c r="K5066" s="173"/>
    </row>
    <row r="5067" spans="1:11" x14ac:dyDescent="0.2">
      <c r="A5067" s="140"/>
      <c r="B5067" s="325"/>
      <c r="J5067" s="4"/>
      <c r="K5067" s="173"/>
    </row>
    <row r="5068" spans="1:11" x14ac:dyDescent="0.2">
      <c r="A5068" s="140"/>
      <c r="B5068" s="325"/>
      <c r="J5068" s="4"/>
      <c r="K5068" s="173"/>
    </row>
    <row r="5069" spans="1:11" x14ac:dyDescent="0.2">
      <c r="A5069" s="140"/>
      <c r="B5069" s="325"/>
      <c r="J5069" s="4"/>
      <c r="K5069" s="173"/>
    </row>
    <row r="5070" spans="1:11" x14ac:dyDescent="0.2">
      <c r="A5070" s="140"/>
      <c r="B5070" s="325"/>
      <c r="J5070" s="4"/>
      <c r="K5070" s="173"/>
    </row>
    <row r="5071" spans="1:11" x14ac:dyDescent="0.2">
      <c r="A5071" s="140"/>
      <c r="B5071" s="325"/>
      <c r="J5071" s="4"/>
      <c r="K5071" s="173"/>
    </row>
    <row r="5072" spans="1:11" x14ac:dyDescent="0.2">
      <c r="A5072" s="140"/>
      <c r="B5072" s="325"/>
      <c r="J5072" s="4"/>
      <c r="K5072" s="173"/>
    </row>
    <row r="5073" spans="1:11" x14ac:dyDescent="0.2">
      <c r="A5073" s="140"/>
      <c r="B5073" s="325"/>
      <c r="J5073" s="4"/>
      <c r="K5073" s="173"/>
    </row>
    <row r="5074" spans="1:11" x14ac:dyDescent="0.2">
      <c r="A5074" s="140"/>
      <c r="B5074" s="325"/>
      <c r="J5074" s="4"/>
      <c r="K5074" s="173"/>
    </row>
    <row r="5075" spans="1:11" x14ac:dyDescent="0.2">
      <c r="A5075" s="140"/>
      <c r="B5075" s="325"/>
      <c r="J5075" s="4"/>
      <c r="K5075" s="173"/>
    </row>
    <row r="5076" spans="1:11" x14ac:dyDescent="0.2">
      <c r="A5076" s="140"/>
      <c r="B5076" s="325"/>
      <c r="J5076" s="4"/>
      <c r="K5076" s="173"/>
    </row>
    <row r="5077" spans="1:11" x14ac:dyDescent="0.2">
      <c r="A5077" s="140"/>
      <c r="B5077" s="325"/>
      <c r="J5077" s="4"/>
      <c r="K5077" s="173"/>
    </row>
    <row r="5078" spans="1:11" x14ac:dyDescent="0.2">
      <c r="A5078" s="140"/>
      <c r="B5078" s="325"/>
      <c r="J5078" s="4"/>
      <c r="K5078" s="173"/>
    </row>
    <row r="5079" spans="1:11" x14ac:dyDescent="0.2">
      <c r="A5079" s="140"/>
      <c r="B5079" s="325"/>
      <c r="J5079" s="4"/>
      <c r="K5079" s="173"/>
    </row>
    <row r="5080" spans="1:11" x14ac:dyDescent="0.2">
      <c r="A5080" s="140"/>
      <c r="B5080" s="325"/>
      <c r="J5080" s="4"/>
      <c r="K5080" s="173"/>
    </row>
    <row r="5081" spans="1:11" x14ac:dyDescent="0.2">
      <c r="A5081" s="140"/>
      <c r="B5081" s="325"/>
      <c r="J5081" s="4"/>
      <c r="K5081" s="173"/>
    </row>
    <row r="5082" spans="1:11" x14ac:dyDescent="0.2">
      <c r="A5082" s="140"/>
      <c r="B5082" s="325"/>
      <c r="J5082" s="4"/>
      <c r="K5082" s="173"/>
    </row>
    <row r="5083" spans="1:11" x14ac:dyDescent="0.2">
      <c r="A5083" s="140"/>
      <c r="B5083" s="325"/>
      <c r="J5083" s="4"/>
      <c r="K5083" s="173"/>
    </row>
    <row r="5084" spans="1:11" x14ac:dyDescent="0.2">
      <c r="A5084" s="140"/>
      <c r="B5084" s="325"/>
      <c r="J5084" s="4"/>
      <c r="K5084" s="173"/>
    </row>
    <row r="5085" spans="1:11" x14ac:dyDescent="0.2">
      <c r="A5085" s="140"/>
      <c r="B5085" s="325"/>
      <c r="J5085" s="4"/>
      <c r="K5085" s="173"/>
    </row>
    <row r="5086" spans="1:11" x14ac:dyDescent="0.2">
      <c r="A5086" s="140"/>
      <c r="B5086" s="325"/>
      <c r="J5086" s="4"/>
      <c r="K5086" s="173"/>
    </row>
    <row r="5087" spans="1:11" x14ac:dyDescent="0.2">
      <c r="A5087" s="140"/>
      <c r="B5087" s="325"/>
      <c r="J5087" s="4"/>
      <c r="K5087" s="173"/>
    </row>
    <row r="5088" spans="1:11" x14ac:dyDescent="0.2">
      <c r="A5088" s="140"/>
      <c r="B5088" s="325"/>
      <c r="J5088" s="4"/>
      <c r="K5088" s="173"/>
    </row>
    <row r="5089" spans="1:11" x14ac:dyDescent="0.2">
      <c r="A5089" s="140"/>
      <c r="B5089" s="325"/>
      <c r="J5089" s="4"/>
      <c r="K5089" s="173"/>
    </row>
    <row r="5090" spans="1:11" x14ac:dyDescent="0.2">
      <c r="A5090" s="140"/>
      <c r="B5090" s="325"/>
      <c r="J5090" s="4"/>
      <c r="K5090" s="173"/>
    </row>
    <row r="5091" spans="1:11" x14ac:dyDescent="0.2">
      <c r="A5091" s="140"/>
      <c r="B5091" s="325"/>
      <c r="J5091" s="4"/>
      <c r="K5091" s="173"/>
    </row>
    <row r="5092" spans="1:11" x14ac:dyDescent="0.2">
      <c r="A5092" s="140"/>
      <c r="B5092" s="325"/>
      <c r="J5092" s="4"/>
      <c r="K5092" s="173"/>
    </row>
    <row r="5093" spans="1:11" x14ac:dyDescent="0.2">
      <c r="A5093" s="140"/>
      <c r="B5093" s="325"/>
      <c r="J5093" s="4"/>
      <c r="K5093" s="173"/>
    </row>
    <row r="5094" spans="1:11" x14ac:dyDescent="0.2">
      <c r="A5094" s="140"/>
      <c r="B5094" s="325"/>
      <c r="J5094" s="4"/>
      <c r="K5094" s="173"/>
    </row>
    <row r="5095" spans="1:11" x14ac:dyDescent="0.2">
      <c r="A5095" s="140"/>
      <c r="B5095" s="325"/>
      <c r="J5095" s="4"/>
      <c r="K5095" s="173"/>
    </row>
    <row r="5096" spans="1:11" x14ac:dyDescent="0.2">
      <c r="A5096" s="140"/>
      <c r="B5096" s="325"/>
      <c r="J5096" s="4"/>
      <c r="K5096" s="173"/>
    </row>
    <row r="5097" spans="1:11" x14ac:dyDescent="0.2">
      <c r="A5097" s="140"/>
      <c r="B5097" s="325"/>
      <c r="J5097" s="4"/>
      <c r="K5097" s="173"/>
    </row>
    <row r="5098" spans="1:11" x14ac:dyDescent="0.2">
      <c r="A5098" s="140"/>
      <c r="B5098" s="325"/>
      <c r="J5098" s="4"/>
      <c r="K5098" s="173"/>
    </row>
    <row r="5099" spans="1:11" x14ac:dyDescent="0.2">
      <c r="A5099" s="140"/>
      <c r="B5099" s="325"/>
      <c r="J5099" s="4"/>
      <c r="K5099" s="173"/>
    </row>
    <row r="5100" spans="1:11" x14ac:dyDescent="0.2">
      <c r="A5100" s="140"/>
      <c r="B5100" s="325"/>
      <c r="J5100" s="4"/>
      <c r="K5100" s="173"/>
    </row>
    <row r="5101" spans="1:11" x14ac:dyDescent="0.2">
      <c r="A5101" s="140"/>
      <c r="B5101" s="325"/>
      <c r="J5101" s="4"/>
      <c r="K5101" s="173"/>
    </row>
    <row r="5102" spans="1:11" x14ac:dyDescent="0.2">
      <c r="A5102" s="140"/>
      <c r="B5102" s="325"/>
      <c r="J5102" s="4"/>
      <c r="K5102" s="173"/>
    </row>
    <row r="5103" spans="1:11" x14ac:dyDescent="0.2">
      <c r="A5103" s="140"/>
      <c r="B5103" s="325"/>
      <c r="J5103" s="4"/>
      <c r="K5103" s="173"/>
    </row>
    <row r="5104" spans="1:11" x14ac:dyDescent="0.2">
      <c r="A5104" s="140"/>
      <c r="B5104" s="325"/>
      <c r="J5104" s="4"/>
      <c r="K5104" s="173"/>
    </row>
    <row r="5105" spans="1:11" x14ac:dyDescent="0.2">
      <c r="A5105" s="140"/>
      <c r="B5105" s="325"/>
      <c r="J5105" s="4"/>
      <c r="K5105" s="173"/>
    </row>
    <row r="5106" spans="1:11" x14ac:dyDescent="0.2">
      <c r="A5106" s="140"/>
      <c r="B5106" s="325"/>
      <c r="J5106" s="4"/>
      <c r="K5106" s="173"/>
    </row>
    <row r="5107" spans="1:11" x14ac:dyDescent="0.2">
      <c r="A5107" s="140"/>
      <c r="B5107" s="325"/>
      <c r="J5107" s="4"/>
      <c r="K5107" s="173"/>
    </row>
    <row r="5108" spans="1:11" x14ac:dyDescent="0.2">
      <c r="A5108" s="140"/>
      <c r="B5108" s="325"/>
      <c r="J5108" s="4"/>
      <c r="K5108" s="173"/>
    </row>
    <row r="5109" spans="1:11" x14ac:dyDescent="0.2">
      <c r="A5109" s="140"/>
      <c r="B5109" s="325"/>
      <c r="J5109" s="4"/>
      <c r="K5109" s="173"/>
    </row>
    <row r="5110" spans="1:11" x14ac:dyDescent="0.2">
      <c r="A5110" s="140"/>
      <c r="B5110" s="325"/>
      <c r="J5110" s="4"/>
      <c r="K5110" s="173"/>
    </row>
    <row r="5111" spans="1:11" x14ac:dyDescent="0.2">
      <c r="A5111" s="140"/>
      <c r="B5111" s="325"/>
      <c r="J5111" s="4"/>
      <c r="K5111" s="173"/>
    </row>
    <row r="5112" spans="1:11" x14ac:dyDescent="0.2">
      <c r="A5112" s="140"/>
      <c r="B5112" s="325"/>
      <c r="J5112" s="4"/>
      <c r="K5112" s="173"/>
    </row>
    <row r="5113" spans="1:11" x14ac:dyDescent="0.2">
      <c r="A5113" s="140"/>
      <c r="B5113" s="325"/>
      <c r="J5113" s="4"/>
      <c r="K5113" s="173"/>
    </row>
    <row r="5114" spans="1:11" x14ac:dyDescent="0.2">
      <c r="A5114" s="140"/>
      <c r="B5114" s="325"/>
      <c r="J5114" s="4"/>
      <c r="K5114" s="173"/>
    </row>
    <row r="5115" spans="1:11" x14ac:dyDescent="0.2">
      <c r="A5115" s="140"/>
      <c r="B5115" s="325"/>
      <c r="J5115" s="4"/>
      <c r="K5115" s="173"/>
    </row>
    <row r="5116" spans="1:11" x14ac:dyDescent="0.2">
      <c r="A5116" s="140"/>
      <c r="B5116" s="325"/>
      <c r="J5116" s="4"/>
      <c r="K5116" s="173"/>
    </row>
    <row r="5117" spans="1:11" x14ac:dyDescent="0.2">
      <c r="A5117" s="140"/>
      <c r="B5117" s="325"/>
      <c r="J5117" s="4"/>
      <c r="K5117" s="173"/>
    </row>
    <row r="5118" spans="1:11" x14ac:dyDescent="0.2">
      <c r="A5118" s="140"/>
      <c r="B5118" s="325"/>
      <c r="J5118" s="4"/>
      <c r="K5118" s="173"/>
    </row>
    <row r="5119" spans="1:11" x14ac:dyDescent="0.2">
      <c r="A5119" s="140"/>
      <c r="B5119" s="325"/>
      <c r="J5119" s="4"/>
      <c r="K5119" s="173"/>
    </row>
    <row r="5120" spans="1:11" x14ac:dyDescent="0.2">
      <c r="A5120" s="140"/>
      <c r="B5120" s="325"/>
      <c r="J5120" s="4"/>
      <c r="K5120" s="173"/>
    </row>
    <row r="5121" spans="1:11" x14ac:dyDescent="0.2">
      <c r="A5121" s="140"/>
      <c r="B5121" s="325"/>
      <c r="J5121" s="4"/>
      <c r="K5121" s="173"/>
    </row>
    <row r="5122" spans="1:11" x14ac:dyDescent="0.2">
      <c r="A5122" s="140"/>
      <c r="B5122" s="325"/>
      <c r="J5122" s="4"/>
      <c r="K5122" s="173"/>
    </row>
    <row r="5123" spans="1:11" x14ac:dyDescent="0.2">
      <c r="A5123" s="140"/>
      <c r="B5123" s="325"/>
      <c r="J5123" s="4"/>
      <c r="K5123" s="173"/>
    </row>
    <row r="5124" spans="1:11" x14ac:dyDescent="0.2">
      <c r="A5124" s="140"/>
      <c r="B5124" s="325"/>
      <c r="J5124" s="4"/>
      <c r="K5124" s="173"/>
    </row>
    <row r="5125" spans="1:11" x14ac:dyDescent="0.2">
      <c r="A5125" s="140"/>
      <c r="B5125" s="325"/>
      <c r="J5125" s="4"/>
      <c r="K5125" s="173"/>
    </row>
    <row r="5126" spans="1:11" x14ac:dyDescent="0.2">
      <c r="A5126" s="140"/>
      <c r="B5126" s="325"/>
      <c r="J5126" s="4"/>
      <c r="K5126" s="173"/>
    </row>
    <row r="5127" spans="1:11" x14ac:dyDescent="0.2">
      <c r="A5127" s="140"/>
      <c r="B5127" s="325"/>
      <c r="J5127" s="4"/>
      <c r="K5127" s="173"/>
    </row>
    <row r="5128" spans="1:11" x14ac:dyDescent="0.2">
      <c r="A5128" s="140"/>
      <c r="B5128" s="325"/>
      <c r="J5128" s="4"/>
      <c r="K5128" s="173"/>
    </row>
    <row r="5129" spans="1:11" x14ac:dyDescent="0.2">
      <c r="A5129" s="140"/>
      <c r="B5129" s="325"/>
      <c r="J5129" s="4"/>
      <c r="K5129" s="173"/>
    </row>
    <row r="5130" spans="1:11" x14ac:dyDescent="0.2">
      <c r="A5130" s="140"/>
      <c r="B5130" s="325"/>
      <c r="J5130" s="4"/>
      <c r="K5130" s="173"/>
    </row>
    <row r="5131" spans="1:11" x14ac:dyDescent="0.2">
      <c r="A5131" s="140"/>
      <c r="B5131" s="325"/>
      <c r="J5131" s="4"/>
      <c r="K5131" s="173"/>
    </row>
    <row r="5132" spans="1:11" x14ac:dyDescent="0.2">
      <c r="A5132" s="140"/>
      <c r="B5132" s="325"/>
      <c r="J5132" s="4"/>
      <c r="K5132" s="173"/>
    </row>
    <row r="5133" spans="1:11" x14ac:dyDescent="0.2">
      <c r="A5133" s="140"/>
      <c r="B5133" s="325"/>
      <c r="J5133" s="4"/>
      <c r="K5133" s="173"/>
    </row>
    <row r="5134" spans="1:11" x14ac:dyDescent="0.2">
      <c r="A5134" s="140"/>
      <c r="B5134" s="325"/>
      <c r="J5134" s="4"/>
      <c r="K5134" s="173"/>
    </row>
    <row r="5135" spans="1:11" x14ac:dyDescent="0.2">
      <c r="A5135" s="140"/>
      <c r="B5135" s="325"/>
      <c r="J5135" s="4"/>
      <c r="K5135" s="173"/>
    </row>
    <row r="5136" spans="1:11" x14ac:dyDescent="0.2">
      <c r="A5136" s="140"/>
      <c r="B5136" s="325"/>
      <c r="J5136" s="4"/>
      <c r="K5136" s="173"/>
    </row>
    <row r="5137" spans="1:11" x14ac:dyDescent="0.2">
      <c r="A5137" s="140"/>
      <c r="B5137" s="325"/>
      <c r="J5137" s="4"/>
      <c r="K5137" s="173"/>
    </row>
    <row r="5138" spans="1:11" x14ac:dyDescent="0.2">
      <c r="A5138" s="140"/>
      <c r="B5138" s="325"/>
      <c r="J5138" s="4"/>
      <c r="K5138" s="173"/>
    </row>
    <row r="5139" spans="1:11" x14ac:dyDescent="0.2">
      <c r="A5139" s="140"/>
      <c r="B5139" s="325"/>
      <c r="J5139" s="4"/>
      <c r="K5139" s="173"/>
    </row>
    <row r="5140" spans="1:11" x14ac:dyDescent="0.2">
      <c r="A5140" s="140"/>
      <c r="B5140" s="325"/>
      <c r="J5140" s="4"/>
      <c r="K5140" s="173"/>
    </row>
    <row r="5141" spans="1:11" x14ac:dyDescent="0.2">
      <c r="A5141" s="140"/>
      <c r="B5141" s="325"/>
      <c r="J5141" s="4"/>
      <c r="K5141" s="173"/>
    </row>
    <row r="5142" spans="1:11" x14ac:dyDescent="0.2">
      <c r="A5142" s="140"/>
      <c r="B5142" s="325"/>
      <c r="J5142" s="4"/>
      <c r="K5142" s="173"/>
    </row>
    <row r="5143" spans="1:11" x14ac:dyDescent="0.2">
      <c r="A5143" s="140"/>
      <c r="B5143" s="325"/>
      <c r="J5143" s="4"/>
      <c r="K5143" s="173"/>
    </row>
    <row r="5144" spans="1:11" x14ac:dyDescent="0.2">
      <c r="A5144" s="140"/>
      <c r="B5144" s="325"/>
      <c r="J5144" s="4"/>
      <c r="K5144" s="173"/>
    </row>
    <row r="5145" spans="1:11" x14ac:dyDescent="0.2">
      <c r="A5145" s="140"/>
      <c r="B5145" s="325"/>
      <c r="J5145" s="4"/>
      <c r="K5145" s="173"/>
    </row>
    <row r="5146" spans="1:11" x14ac:dyDescent="0.2">
      <c r="A5146" s="140"/>
      <c r="B5146" s="325"/>
      <c r="J5146" s="4"/>
      <c r="K5146" s="173"/>
    </row>
    <row r="5147" spans="1:11" x14ac:dyDescent="0.2">
      <c r="A5147" s="140"/>
      <c r="B5147" s="325"/>
      <c r="J5147" s="4"/>
      <c r="K5147" s="173"/>
    </row>
    <row r="5148" spans="1:11" x14ac:dyDescent="0.2">
      <c r="A5148" s="140"/>
      <c r="B5148" s="325"/>
      <c r="J5148" s="4"/>
      <c r="K5148" s="173"/>
    </row>
    <row r="5149" spans="1:11" x14ac:dyDescent="0.2">
      <c r="A5149" s="140"/>
      <c r="B5149" s="325"/>
      <c r="J5149" s="4"/>
      <c r="K5149" s="173"/>
    </row>
    <row r="5150" spans="1:11" x14ac:dyDescent="0.2">
      <c r="A5150" s="140"/>
      <c r="B5150" s="325"/>
      <c r="J5150" s="4"/>
      <c r="K5150" s="173"/>
    </row>
    <row r="5151" spans="1:11" x14ac:dyDescent="0.2">
      <c r="A5151" s="140"/>
      <c r="B5151" s="325"/>
      <c r="J5151" s="4"/>
      <c r="K5151" s="173"/>
    </row>
    <row r="5152" spans="1:11" x14ac:dyDescent="0.2">
      <c r="A5152" s="140"/>
      <c r="B5152" s="325"/>
      <c r="J5152" s="4"/>
      <c r="K5152" s="173"/>
    </row>
    <row r="5153" spans="1:11" x14ac:dyDescent="0.2">
      <c r="A5153" s="140"/>
      <c r="B5153" s="325"/>
      <c r="J5153" s="4"/>
      <c r="K5153" s="173"/>
    </row>
    <row r="5154" spans="1:11" x14ac:dyDescent="0.2">
      <c r="A5154" s="140"/>
      <c r="B5154" s="325"/>
      <c r="J5154" s="4"/>
      <c r="K5154" s="173"/>
    </row>
    <row r="5155" spans="1:11" x14ac:dyDescent="0.2">
      <c r="A5155" s="140"/>
      <c r="B5155" s="325"/>
      <c r="J5155" s="4"/>
      <c r="K5155" s="173"/>
    </row>
    <row r="5156" spans="1:11" x14ac:dyDescent="0.2">
      <c r="A5156" s="140"/>
      <c r="B5156" s="325"/>
      <c r="J5156" s="4"/>
      <c r="K5156" s="173"/>
    </row>
    <row r="5157" spans="1:11" x14ac:dyDescent="0.2">
      <c r="A5157" s="140"/>
      <c r="B5157" s="325"/>
      <c r="J5157" s="4"/>
      <c r="K5157" s="173"/>
    </row>
    <row r="5158" spans="1:11" x14ac:dyDescent="0.2">
      <c r="A5158" s="140"/>
      <c r="B5158" s="325"/>
      <c r="J5158" s="4"/>
      <c r="K5158" s="173"/>
    </row>
    <row r="5159" spans="1:11" x14ac:dyDescent="0.2">
      <c r="A5159" s="140"/>
      <c r="B5159" s="325"/>
      <c r="J5159" s="4"/>
      <c r="K5159" s="173"/>
    </row>
    <row r="5160" spans="1:11" x14ac:dyDescent="0.2">
      <c r="A5160" s="140"/>
      <c r="B5160" s="325"/>
      <c r="J5160" s="4"/>
      <c r="K5160" s="173"/>
    </row>
    <row r="5161" spans="1:11" x14ac:dyDescent="0.2">
      <c r="A5161" s="140"/>
      <c r="B5161" s="325"/>
      <c r="J5161" s="4"/>
      <c r="K5161" s="173"/>
    </row>
    <row r="5162" spans="1:11" x14ac:dyDescent="0.2">
      <c r="A5162" s="140"/>
      <c r="B5162" s="325"/>
      <c r="J5162" s="4"/>
      <c r="K5162" s="173"/>
    </row>
    <row r="5163" spans="1:11" x14ac:dyDescent="0.2">
      <c r="A5163" s="140"/>
      <c r="B5163" s="325"/>
      <c r="J5163" s="4"/>
      <c r="K5163" s="173"/>
    </row>
    <row r="5164" spans="1:11" x14ac:dyDescent="0.2">
      <c r="A5164" s="140"/>
      <c r="B5164" s="325"/>
      <c r="J5164" s="4"/>
      <c r="K5164" s="173"/>
    </row>
    <row r="5165" spans="1:11" x14ac:dyDescent="0.2">
      <c r="A5165" s="140"/>
      <c r="B5165" s="325"/>
      <c r="J5165" s="4"/>
      <c r="K5165" s="173"/>
    </row>
    <row r="5166" spans="1:11" x14ac:dyDescent="0.2">
      <c r="A5166" s="140"/>
      <c r="B5166" s="325"/>
      <c r="J5166" s="4"/>
      <c r="K5166" s="173"/>
    </row>
    <row r="5167" spans="1:11" x14ac:dyDescent="0.2">
      <c r="A5167" s="140"/>
      <c r="B5167" s="325"/>
      <c r="J5167" s="4"/>
      <c r="K5167" s="173"/>
    </row>
    <row r="5168" spans="1:11" x14ac:dyDescent="0.2">
      <c r="A5168" s="140"/>
      <c r="B5168" s="325"/>
      <c r="J5168" s="4"/>
      <c r="K5168" s="173"/>
    </row>
    <row r="5169" spans="1:11" x14ac:dyDescent="0.2">
      <c r="A5169" s="140"/>
      <c r="B5169" s="325"/>
      <c r="J5169" s="4"/>
      <c r="K5169" s="173"/>
    </row>
    <row r="5170" spans="1:11" x14ac:dyDescent="0.2">
      <c r="A5170" s="140"/>
      <c r="B5170" s="325"/>
      <c r="J5170" s="4"/>
      <c r="K5170" s="173"/>
    </row>
    <row r="5171" spans="1:11" x14ac:dyDescent="0.2">
      <c r="A5171" s="140"/>
      <c r="B5171" s="325"/>
      <c r="J5171" s="4"/>
      <c r="K5171" s="173"/>
    </row>
    <row r="5172" spans="1:11" x14ac:dyDescent="0.2">
      <c r="A5172" s="140"/>
      <c r="B5172" s="325"/>
      <c r="J5172" s="4"/>
      <c r="K5172" s="173"/>
    </row>
    <row r="5173" spans="1:11" x14ac:dyDescent="0.2">
      <c r="A5173" s="140"/>
      <c r="B5173" s="325"/>
      <c r="J5173" s="4"/>
      <c r="K5173" s="173"/>
    </row>
    <row r="5174" spans="1:11" x14ac:dyDescent="0.2">
      <c r="A5174" s="140"/>
      <c r="B5174" s="325"/>
      <c r="J5174" s="4"/>
      <c r="K5174" s="173"/>
    </row>
    <row r="5175" spans="1:11" x14ac:dyDescent="0.2">
      <c r="A5175" s="140"/>
      <c r="B5175" s="325"/>
      <c r="J5175" s="4"/>
      <c r="K5175" s="173"/>
    </row>
    <row r="5176" spans="1:11" x14ac:dyDescent="0.2">
      <c r="A5176" s="140"/>
      <c r="B5176" s="325"/>
      <c r="J5176" s="4"/>
      <c r="K5176" s="173"/>
    </row>
    <row r="5177" spans="1:11" x14ac:dyDescent="0.2">
      <c r="A5177" s="140"/>
      <c r="B5177" s="325"/>
      <c r="J5177" s="4"/>
      <c r="K5177" s="173"/>
    </row>
    <row r="5178" spans="1:11" x14ac:dyDescent="0.2">
      <c r="A5178" s="140"/>
      <c r="B5178" s="325"/>
      <c r="J5178" s="4"/>
      <c r="K5178" s="173"/>
    </row>
    <row r="5179" spans="1:11" x14ac:dyDescent="0.2">
      <c r="A5179" s="140"/>
      <c r="B5179" s="325"/>
      <c r="J5179" s="4"/>
      <c r="K5179" s="173"/>
    </row>
    <row r="5180" spans="1:11" x14ac:dyDescent="0.2">
      <c r="A5180" s="140"/>
      <c r="B5180" s="325"/>
      <c r="J5180" s="4"/>
      <c r="K5180" s="173"/>
    </row>
    <row r="5181" spans="1:11" x14ac:dyDescent="0.2">
      <c r="A5181" s="140"/>
      <c r="B5181" s="325"/>
      <c r="J5181" s="4"/>
      <c r="K5181" s="173"/>
    </row>
    <row r="5182" spans="1:11" x14ac:dyDescent="0.2">
      <c r="A5182" s="140"/>
      <c r="B5182" s="325"/>
      <c r="J5182" s="4"/>
      <c r="K5182" s="173"/>
    </row>
    <row r="5183" spans="1:11" x14ac:dyDescent="0.2">
      <c r="A5183" s="140"/>
      <c r="B5183" s="325"/>
      <c r="J5183" s="4"/>
      <c r="K5183" s="173"/>
    </row>
    <row r="5184" spans="1:11" x14ac:dyDescent="0.2">
      <c r="A5184" s="140"/>
      <c r="B5184" s="325"/>
      <c r="J5184" s="4"/>
      <c r="K5184" s="173"/>
    </row>
    <row r="5185" spans="1:11" x14ac:dyDescent="0.2">
      <c r="A5185" s="140"/>
      <c r="B5185" s="325"/>
      <c r="J5185" s="4"/>
      <c r="K5185" s="173"/>
    </row>
    <row r="5186" spans="1:11" x14ac:dyDescent="0.2">
      <c r="A5186" s="140"/>
      <c r="B5186" s="325"/>
      <c r="J5186" s="4"/>
      <c r="K5186" s="173"/>
    </row>
    <row r="5187" spans="1:11" x14ac:dyDescent="0.2">
      <c r="A5187" s="140"/>
      <c r="B5187" s="325"/>
      <c r="J5187" s="4"/>
      <c r="K5187" s="173"/>
    </row>
    <row r="5188" spans="1:11" x14ac:dyDescent="0.2">
      <c r="A5188" s="140"/>
      <c r="B5188" s="325"/>
      <c r="J5188" s="4"/>
      <c r="K5188" s="173"/>
    </row>
    <row r="5189" spans="1:11" x14ac:dyDescent="0.2">
      <c r="A5189" s="140"/>
      <c r="B5189" s="325"/>
      <c r="J5189" s="4"/>
      <c r="K5189" s="173"/>
    </row>
    <row r="5190" spans="1:11" x14ac:dyDescent="0.2">
      <c r="A5190" s="140"/>
      <c r="B5190" s="325"/>
      <c r="J5190" s="4"/>
      <c r="K5190" s="173"/>
    </row>
    <row r="5191" spans="1:11" x14ac:dyDescent="0.2">
      <c r="A5191" s="140"/>
      <c r="B5191" s="325"/>
      <c r="J5191" s="4"/>
      <c r="K5191" s="173"/>
    </row>
    <row r="5192" spans="1:11" x14ac:dyDescent="0.2">
      <c r="A5192" s="140"/>
      <c r="B5192" s="325"/>
      <c r="J5192" s="4"/>
      <c r="K5192" s="173"/>
    </row>
    <row r="5193" spans="1:11" x14ac:dyDescent="0.2">
      <c r="A5193" s="140"/>
      <c r="B5193" s="325"/>
      <c r="J5193" s="4"/>
      <c r="K5193" s="173"/>
    </row>
    <row r="5194" spans="1:11" x14ac:dyDescent="0.2">
      <c r="A5194" s="140"/>
      <c r="B5194" s="325"/>
      <c r="J5194" s="4"/>
      <c r="K5194" s="173"/>
    </row>
    <row r="5195" spans="1:11" x14ac:dyDescent="0.2">
      <c r="A5195" s="140"/>
      <c r="B5195" s="325"/>
      <c r="J5195" s="4"/>
      <c r="K5195" s="173"/>
    </row>
    <row r="5196" spans="1:11" x14ac:dyDescent="0.2">
      <c r="A5196" s="140"/>
      <c r="B5196" s="325"/>
      <c r="J5196" s="4"/>
      <c r="K5196" s="173"/>
    </row>
    <row r="5197" spans="1:11" x14ac:dyDescent="0.2">
      <c r="A5197" s="140"/>
      <c r="B5197" s="325"/>
      <c r="J5197" s="4"/>
      <c r="K5197" s="173"/>
    </row>
    <row r="5198" spans="1:11" x14ac:dyDescent="0.2">
      <c r="A5198" s="140"/>
      <c r="B5198" s="325"/>
      <c r="J5198" s="4"/>
      <c r="K5198" s="173"/>
    </row>
    <row r="5199" spans="1:11" x14ac:dyDescent="0.2">
      <c r="A5199" s="140"/>
      <c r="B5199" s="325"/>
      <c r="J5199" s="4"/>
      <c r="K5199" s="173"/>
    </row>
    <row r="5200" spans="1:11" x14ac:dyDescent="0.2">
      <c r="A5200" s="140"/>
      <c r="B5200" s="325"/>
      <c r="J5200" s="4"/>
      <c r="K5200" s="173"/>
    </row>
    <row r="5201" spans="1:11" x14ac:dyDescent="0.2">
      <c r="A5201" s="140"/>
      <c r="B5201" s="325"/>
      <c r="J5201" s="4"/>
      <c r="K5201" s="173"/>
    </row>
    <row r="5202" spans="1:11" x14ac:dyDescent="0.2">
      <c r="A5202" s="140"/>
      <c r="B5202" s="325"/>
      <c r="J5202" s="4"/>
      <c r="K5202" s="173"/>
    </row>
    <row r="5203" spans="1:11" x14ac:dyDescent="0.2">
      <c r="A5203" s="140"/>
      <c r="B5203" s="325"/>
      <c r="J5203" s="4"/>
      <c r="K5203" s="173"/>
    </row>
    <row r="5204" spans="1:11" x14ac:dyDescent="0.2">
      <c r="A5204" s="140"/>
      <c r="B5204" s="325"/>
      <c r="J5204" s="4"/>
      <c r="K5204" s="173"/>
    </row>
    <row r="5205" spans="1:11" x14ac:dyDescent="0.2">
      <c r="A5205" s="140"/>
      <c r="B5205" s="325"/>
      <c r="J5205" s="4"/>
      <c r="K5205" s="173"/>
    </row>
    <row r="5206" spans="1:11" x14ac:dyDescent="0.2">
      <c r="A5206" s="140"/>
      <c r="B5206" s="325"/>
      <c r="J5206" s="4"/>
      <c r="K5206" s="173"/>
    </row>
    <row r="5207" spans="1:11" x14ac:dyDescent="0.2">
      <c r="A5207" s="140"/>
      <c r="B5207" s="325"/>
      <c r="J5207" s="4"/>
      <c r="K5207" s="173"/>
    </row>
    <row r="5208" spans="1:11" x14ac:dyDescent="0.2">
      <c r="A5208" s="140"/>
      <c r="B5208" s="325"/>
      <c r="J5208" s="4"/>
      <c r="K5208" s="173"/>
    </row>
    <row r="5209" spans="1:11" x14ac:dyDescent="0.2">
      <c r="A5209" s="140"/>
      <c r="B5209" s="325"/>
      <c r="J5209" s="4"/>
      <c r="K5209" s="173"/>
    </row>
    <row r="5210" spans="1:11" x14ac:dyDescent="0.2">
      <c r="A5210" s="140"/>
      <c r="B5210" s="325"/>
      <c r="J5210" s="4"/>
      <c r="K5210" s="173"/>
    </row>
    <row r="5211" spans="1:11" x14ac:dyDescent="0.2">
      <c r="A5211" s="140"/>
      <c r="B5211" s="325"/>
      <c r="J5211" s="4"/>
      <c r="K5211" s="173"/>
    </row>
    <row r="5212" spans="1:11" x14ac:dyDescent="0.2">
      <c r="A5212" s="140"/>
      <c r="B5212" s="325"/>
      <c r="J5212" s="4"/>
      <c r="K5212" s="173"/>
    </row>
    <row r="5213" spans="1:11" x14ac:dyDescent="0.2">
      <c r="A5213" s="140"/>
      <c r="B5213" s="325"/>
      <c r="J5213" s="4"/>
      <c r="K5213" s="173"/>
    </row>
    <row r="5214" spans="1:11" x14ac:dyDescent="0.2">
      <c r="A5214" s="140"/>
      <c r="B5214" s="325"/>
      <c r="J5214" s="4"/>
      <c r="K5214" s="173"/>
    </row>
    <row r="5215" spans="1:11" x14ac:dyDescent="0.2">
      <c r="A5215" s="140"/>
      <c r="B5215" s="325"/>
      <c r="J5215" s="4"/>
      <c r="K5215" s="173"/>
    </row>
    <row r="5216" spans="1:11" x14ac:dyDescent="0.2">
      <c r="A5216" s="140"/>
      <c r="B5216" s="325"/>
      <c r="J5216" s="4"/>
      <c r="K5216" s="173"/>
    </row>
    <row r="5217" spans="1:11" x14ac:dyDescent="0.2">
      <c r="A5217" s="140"/>
      <c r="B5217" s="325"/>
      <c r="J5217" s="4"/>
      <c r="K5217" s="173"/>
    </row>
    <row r="5218" spans="1:11" x14ac:dyDescent="0.2">
      <c r="A5218" s="140"/>
      <c r="B5218" s="325"/>
      <c r="J5218" s="4"/>
      <c r="K5218" s="173"/>
    </row>
    <row r="5219" spans="1:11" x14ac:dyDescent="0.2">
      <c r="A5219" s="140"/>
      <c r="B5219" s="325"/>
      <c r="J5219" s="4"/>
      <c r="K5219" s="173"/>
    </row>
    <row r="5220" spans="1:11" x14ac:dyDescent="0.2">
      <c r="A5220" s="140"/>
      <c r="B5220" s="325"/>
      <c r="J5220" s="4"/>
      <c r="K5220" s="173"/>
    </row>
    <row r="5221" spans="1:11" x14ac:dyDescent="0.2">
      <c r="A5221" s="140"/>
      <c r="B5221" s="325"/>
      <c r="J5221" s="4"/>
      <c r="K5221" s="173"/>
    </row>
    <row r="5222" spans="1:11" x14ac:dyDescent="0.2">
      <c r="A5222" s="140"/>
      <c r="B5222" s="325"/>
      <c r="J5222" s="4"/>
      <c r="K5222" s="173"/>
    </row>
    <row r="5223" spans="1:11" x14ac:dyDescent="0.2">
      <c r="A5223" s="140"/>
      <c r="B5223" s="325"/>
      <c r="J5223" s="4"/>
      <c r="K5223" s="173"/>
    </row>
    <row r="5224" spans="1:11" x14ac:dyDescent="0.2">
      <c r="A5224" s="140"/>
      <c r="B5224" s="325"/>
      <c r="J5224" s="4"/>
      <c r="K5224" s="173"/>
    </row>
    <row r="5225" spans="1:11" x14ac:dyDescent="0.2">
      <c r="A5225" s="140"/>
      <c r="B5225" s="325"/>
      <c r="J5225" s="4"/>
      <c r="K5225" s="173"/>
    </row>
    <row r="5226" spans="1:11" x14ac:dyDescent="0.2">
      <c r="A5226" s="140"/>
      <c r="B5226" s="325"/>
      <c r="J5226" s="4"/>
      <c r="K5226" s="173"/>
    </row>
    <row r="5227" spans="1:11" x14ac:dyDescent="0.2">
      <c r="A5227" s="140"/>
      <c r="B5227" s="325"/>
      <c r="J5227" s="4"/>
      <c r="K5227" s="173"/>
    </row>
    <row r="5228" spans="1:11" x14ac:dyDescent="0.2">
      <c r="A5228" s="140"/>
      <c r="B5228" s="325"/>
      <c r="J5228" s="4"/>
      <c r="K5228" s="173"/>
    </row>
    <row r="5229" spans="1:11" x14ac:dyDescent="0.2">
      <c r="A5229" s="140"/>
      <c r="B5229" s="325"/>
      <c r="J5229" s="4"/>
      <c r="K5229" s="173"/>
    </row>
    <row r="5230" spans="1:11" x14ac:dyDescent="0.2">
      <c r="A5230" s="140"/>
      <c r="B5230" s="325"/>
      <c r="J5230" s="4"/>
      <c r="K5230" s="173"/>
    </row>
    <row r="5231" spans="1:11" x14ac:dyDescent="0.2">
      <c r="A5231" s="140"/>
      <c r="B5231" s="325"/>
      <c r="J5231" s="4"/>
      <c r="K5231" s="173"/>
    </row>
    <row r="5232" spans="1:11" x14ac:dyDescent="0.2">
      <c r="A5232" s="140"/>
      <c r="B5232" s="325"/>
      <c r="J5232" s="4"/>
      <c r="K5232" s="173"/>
    </row>
    <row r="5233" spans="1:11" x14ac:dyDescent="0.2">
      <c r="A5233" s="140"/>
      <c r="B5233" s="325"/>
      <c r="J5233" s="4"/>
      <c r="K5233" s="173"/>
    </row>
    <row r="5234" spans="1:11" x14ac:dyDescent="0.2">
      <c r="A5234" s="140"/>
      <c r="B5234" s="325"/>
      <c r="J5234" s="4"/>
      <c r="K5234" s="173"/>
    </row>
    <row r="5235" spans="1:11" x14ac:dyDescent="0.2">
      <c r="A5235" s="140"/>
      <c r="B5235" s="325"/>
      <c r="J5235" s="4"/>
      <c r="K5235" s="173"/>
    </row>
    <row r="5236" spans="1:11" x14ac:dyDescent="0.2">
      <c r="A5236" s="140"/>
      <c r="B5236" s="325"/>
      <c r="J5236" s="4"/>
      <c r="K5236" s="173"/>
    </row>
    <row r="5237" spans="1:11" x14ac:dyDescent="0.2">
      <c r="A5237" s="140"/>
      <c r="B5237" s="325"/>
      <c r="J5237" s="4"/>
      <c r="K5237" s="173"/>
    </row>
    <row r="5238" spans="1:11" x14ac:dyDescent="0.2">
      <c r="A5238" s="140"/>
      <c r="B5238" s="325"/>
      <c r="J5238" s="4"/>
      <c r="K5238" s="173"/>
    </row>
    <row r="5239" spans="1:11" x14ac:dyDescent="0.2">
      <c r="A5239" s="140"/>
      <c r="B5239" s="325"/>
      <c r="J5239" s="4"/>
      <c r="K5239" s="173"/>
    </row>
    <row r="5240" spans="1:11" x14ac:dyDescent="0.2">
      <c r="A5240" s="140"/>
      <c r="B5240" s="325"/>
      <c r="J5240" s="4"/>
      <c r="K5240" s="173"/>
    </row>
    <row r="5241" spans="1:11" x14ac:dyDescent="0.2">
      <c r="A5241" s="140"/>
      <c r="B5241" s="325"/>
      <c r="J5241" s="4"/>
      <c r="K5241" s="173"/>
    </row>
    <row r="5242" spans="1:11" x14ac:dyDescent="0.2">
      <c r="A5242" s="140"/>
      <c r="B5242" s="325"/>
      <c r="J5242" s="4"/>
      <c r="K5242" s="173"/>
    </row>
    <row r="5243" spans="1:11" x14ac:dyDescent="0.2">
      <c r="A5243" s="140"/>
      <c r="B5243" s="325"/>
      <c r="J5243" s="4"/>
      <c r="K5243" s="173"/>
    </row>
    <row r="5244" spans="1:11" x14ac:dyDescent="0.2">
      <c r="A5244" s="140"/>
      <c r="B5244" s="325"/>
      <c r="J5244" s="4"/>
      <c r="K5244" s="173"/>
    </row>
    <row r="5245" spans="1:11" x14ac:dyDescent="0.2">
      <c r="A5245" s="140"/>
      <c r="B5245" s="325"/>
      <c r="J5245" s="4"/>
      <c r="K5245" s="173"/>
    </row>
    <row r="5246" spans="1:11" x14ac:dyDescent="0.2">
      <c r="A5246" s="140"/>
      <c r="B5246" s="325"/>
      <c r="J5246" s="4"/>
      <c r="K5246" s="173"/>
    </row>
    <row r="5247" spans="1:11" x14ac:dyDescent="0.2">
      <c r="A5247" s="140"/>
      <c r="B5247" s="325"/>
      <c r="J5247" s="4"/>
      <c r="K5247" s="173"/>
    </row>
    <row r="5248" spans="1:11" x14ac:dyDescent="0.2">
      <c r="A5248" s="140"/>
      <c r="B5248" s="325"/>
      <c r="J5248" s="4"/>
      <c r="K5248" s="173"/>
    </row>
    <row r="5249" spans="1:11" x14ac:dyDescent="0.2">
      <c r="A5249" s="140"/>
      <c r="B5249" s="325"/>
      <c r="J5249" s="4"/>
      <c r="K5249" s="173"/>
    </row>
    <row r="5250" spans="1:11" x14ac:dyDescent="0.2">
      <c r="A5250" s="140"/>
      <c r="B5250" s="325"/>
      <c r="J5250" s="4"/>
      <c r="K5250" s="173"/>
    </row>
    <row r="5251" spans="1:11" x14ac:dyDescent="0.2">
      <c r="A5251" s="140"/>
      <c r="B5251" s="325"/>
      <c r="J5251" s="4"/>
      <c r="K5251" s="173"/>
    </row>
    <row r="5252" spans="1:11" x14ac:dyDescent="0.2">
      <c r="A5252" s="140"/>
      <c r="B5252" s="325"/>
      <c r="J5252" s="4"/>
      <c r="K5252" s="173"/>
    </row>
    <row r="5253" spans="1:11" x14ac:dyDescent="0.2">
      <c r="A5253" s="140"/>
      <c r="B5253" s="325"/>
      <c r="J5253" s="4"/>
      <c r="K5253" s="173"/>
    </row>
    <row r="5254" spans="1:11" x14ac:dyDescent="0.2">
      <c r="A5254" s="140"/>
      <c r="B5254" s="325"/>
      <c r="J5254" s="4"/>
      <c r="K5254" s="173"/>
    </row>
    <row r="5255" spans="1:11" x14ac:dyDescent="0.2">
      <c r="A5255" s="140"/>
      <c r="B5255" s="325"/>
      <c r="J5255" s="4"/>
      <c r="K5255" s="173"/>
    </row>
    <row r="5256" spans="1:11" x14ac:dyDescent="0.2">
      <c r="A5256" s="140"/>
      <c r="B5256" s="325"/>
      <c r="J5256" s="4"/>
      <c r="K5256" s="173"/>
    </row>
    <row r="5257" spans="1:11" x14ac:dyDescent="0.2">
      <c r="A5257" s="140"/>
      <c r="B5257" s="325"/>
      <c r="J5257" s="4"/>
      <c r="K5257" s="173"/>
    </row>
    <row r="5258" spans="1:11" x14ac:dyDescent="0.2">
      <c r="A5258" s="140"/>
      <c r="B5258" s="325"/>
      <c r="J5258" s="4"/>
      <c r="K5258" s="173"/>
    </row>
    <row r="5259" spans="1:11" x14ac:dyDescent="0.2">
      <c r="A5259" s="140"/>
      <c r="B5259" s="325"/>
      <c r="J5259" s="4"/>
      <c r="K5259" s="173"/>
    </row>
    <row r="5260" spans="1:11" x14ac:dyDescent="0.2">
      <c r="A5260" s="140"/>
      <c r="B5260" s="325"/>
      <c r="J5260" s="4"/>
      <c r="K5260" s="173"/>
    </row>
    <row r="5261" spans="1:11" x14ac:dyDescent="0.2">
      <c r="A5261" s="140"/>
      <c r="B5261" s="325"/>
      <c r="J5261" s="4"/>
      <c r="K5261" s="173"/>
    </row>
    <row r="5262" spans="1:11" x14ac:dyDescent="0.2">
      <c r="A5262" s="140"/>
      <c r="B5262" s="325"/>
      <c r="J5262" s="4"/>
      <c r="K5262" s="173"/>
    </row>
    <row r="5263" spans="1:11" x14ac:dyDescent="0.2">
      <c r="A5263" s="140"/>
      <c r="B5263" s="325"/>
      <c r="J5263" s="4"/>
      <c r="K5263" s="173"/>
    </row>
    <row r="5264" spans="1:11" x14ac:dyDescent="0.2">
      <c r="A5264" s="140"/>
      <c r="B5264" s="325"/>
      <c r="J5264" s="4"/>
      <c r="K5264" s="173"/>
    </row>
    <row r="5265" spans="1:11" x14ac:dyDescent="0.2">
      <c r="A5265" s="140"/>
      <c r="B5265" s="325"/>
      <c r="J5265" s="4"/>
      <c r="K5265" s="173"/>
    </row>
    <row r="5266" spans="1:11" x14ac:dyDescent="0.2">
      <c r="A5266" s="140"/>
      <c r="B5266" s="325"/>
      <c r="J5266" s="4"/>
      <c r="K5266" s="173"/>
    </row>
    <row r="5267" spans="1:11" x14ac:dyDescent="0.2">
      <c r="A5267" s="140"/>
      <c r="B5267" s="325"/>
      <c r="J5267" s="4"/>
      <c r="K5267" s="173"/>
    </row>
    <row r="5268" spans="1:11" x14ac:dyDescent="0.2">
      <c r="A5268" s="140"/>
      <c r="B5268" s="325"/>
      <c r="J5268" s="4"/>
      <c r="K5268" s="173"/>
    </row>
    <row r="5269" spans="1:11" x14ac:dyDescent="0.2">
      <c r="A5269" s="140"/>
      <c r="B5269" s="325"/>
      <c r="J5269" s="4"/>
      <c r="K5269" s="173"/>
    </row>
    <row r="5270" spans="1:11" x14ac:dyDescent="0.2">
      <c r="A5270" s="140"/>
      <c r="B5270" s="325"/>
      <c r="J5270" s="4"/>
      <c r="K5270" s="173"/>
    </row>
    <row r="5271" spans="1:11" x14ac:dyDescent="0.2">
      <c r="A5271" s="140"/>
      <c r="B5271" s="325"/>
      <c r="J5271" s="4"/>
      <c r="K5271" s="173"/>
    </row>
    <row r="5272" spans="1:11" x14ac:dyDescent="0.2">
      <c r="A5272" s="140"/>
      <c r="B5272" s="325"/>
      <c r="J5272" s="4"/>
      <c r="K5272" s="173"/>
    </row>
    <row r="5273" spans="1:11" x14ac:dyDescent="0.2">
      <c r="A5273" s="140"/>
      <c r="B5273" s="325"/>
      <c r="J5273" s="4"/>
      <c r="K5273" s="173"/>
    </row>
    <row r="5274" spans="1:11" x14ac:dyDescent="0.2">
      <c r="A5274" s="140"/>
      <c r="B5274" s="325"/>
      <c r="J5274" s="4"/>
      <c r="K5274" s="173"/>
    </row>
    <row r="5275" spans="1:11" x14ac:dyDescent="0.2">
      <c r="A5275" s="140"/>
      <c r="B5275" s="325"/>
      <c r="J5275" s="4"/>
      <c r="K5275" s="173"/>
    </row>
    <row r="5276" spans="1:11" x14ac:dyDescent="0.2">
      <c r="A5276" s="140"/>
      <c r="B5276" s="325"/>
      <c r="J5276" s="4"/>
      <c r="K5276" s="173"/>
    </row>
    <row r="5277" spans="1:11" x14ac:dyDescent="0.2">
      <c r="A5277" s="140"/>
      <c r="B5277" s="325"/>
      <c r="J5277" s="4"/>
      <c r="K5277" s="173"/>
    </row>
    <row r="5278" spans="1:11" x14ac:dyDescent="0.2">
      <c r="A5278" s="140"/>
      <c r="B5278" s="325"/>
      <c r="J5278" s="4"/>
      <c r="K5278" s="173"/>
    </row>
    <row r="5279" spans="1:11" x14ac:dyDescent="0.2">
      <c r="A5279" s="140"/>
      <c r="B5279" s="325"/>
      <c r="J5279" s="4"/>
      <c r="K5279" s="173"/>
    </row>
    <row r="5280" spans="1:11" x14ac:dyDescent="0.2">
      <c r="A5280" s="140"/>
      <c r="B5280" s="325"/>
      <c r="J5280" s="4"/>
      <c r="K5280" s="173"/>
    </row>
    <row r="5281" spans="1:11" x14ac:dyDescent="0.2">
      <c r="A5281" s="140"/>
      <c r="B5281" s="325"/>
      <c r="J5281" s="4"/>
      <c r="K5281" s="173"/>
    </row>
    <row r="5282" spans="1:11" x14ac:dyDescent="0.2">
      <c r="A5282" s="140"/>
      <c r="B5282" s="325"/>
      <c r="J5282" s="4"/>
      <c r="K5282" s="173"/>
    </row>
    <row r="5283" spans="1:11" x14ac:dyDescent="0.2">
      <c r="A5283" s="140"/>
      <c r="B5283" s="325"/>
      <c r="J5283" s="4"/>
      <c r="K5283" s="173"/>
    </row>
    <row r="5284" spans="1:11" x14ac:dyDescent="0.2">
      <c r="A5284" s="140"/>
      <c r="B5284" s="325"/>
      <c r="J5284" s="4"/>
      <c r="K5284" s="173"/>
    </row>
    <row r="5285" spans="1:11" x14ac:dyDescent="0.2">
      <c r="A5285" s="140"/>
      <c r="B5285" s="325"/>
      <c r="J5285" s="4"/>
      <c r="K5285" s="173"/>
    </row>
    <row r="5286" spans="1:11" x14ac:dyDescent="0.2">
      <c r="A5286" s="140"/>
      <c r="B5286" s="325"/>
      <c r="J5286" s="4"/>
      <c r="K5286" s="173"/>
    </row>
    <row r="5287" spans="1:11" x14ac:dyDescent="0.2">
      <c r="A5287" s="140"/>
      <c r="B5287" s="325"/>
      <c r="J5287" s="4"/>
      <c r="K5287" s="173"/>
    </row>
    <row r="5288" spans="1:11" x14ac:dyDescent="0.2">
      <c r="A5288" s="140"/>
      <c r="B5288" s="325"/>
      <c r="J5288" s="4"/>
      <c r="K5288" s="173"/>
    </row>
    <row r="5289" spans="1:11" x14ac:dyDescent="0.2">
      <c r="A5289" s="140"/>
      <c r="B5289" s="325"/>
      <c r="J5289" s="4"/>
      <c r="K5289" s="173"/>
    </row>
    <row r="5290" spans="1:11" x14ac:dyDescent="0.2">
      <c r="A5290" s="140"/>
      <c r="B5290" s="325"/>
      <c r="J5290" s="4"/>
      <c r="K5290" s="173"/>
    </row>
    <row r="5291" spans="1:11" x14ac:dyDescent="0.2">
      <c r="A5291" s="140"/>
      <c r="B5291" s="325"/>
      <c r="J5291" s="4"/>
      <c r="K5291" s="173"/>
    </row>
    <row r="5292" spans="1:11" x14ac:dyDescent="0.2">
      <c r="A5292" s="140"/>
      <c r="B5292" s="325"/>
      <c r="J5292" s="4"/>
      <c r="K5292" s="173"/>
    </row>
    <row r="5293" spans="1:11" x14ac:dyDescent="0.2">
      <c r="A5293" s="140"/>
      <c r="B5293" s="325"/>
      <c r="J5293" s="4"/>
      <c r="K5293" s="173"/>
    </row>
    <row r="5294" spans="1:11" x14ac:dyDescent="0.2">
      <c r="A5294" s="140"/>
      <c r="B5294" s="325"/>
      <c r="J5294" s="4"/>
      <c r="K5294" s="173"/>
    </row>
    <row r="5295" spans="1:11" x14ac:dyDescent="0.2">
      <c r="A5295" s="140"/>
      <c r="B5295" s="325"/>
      <c r="J5295" s="4"/>
      <c r="K5295" s="173"/>
    </row>
    <row r="5296" spans="1:11" x14ac:dyDescent="0.2">
      <c r="A5296" s="140"/>
      <c r="B5296" s="325"/>
      <c r="J5296" s="4"/>
      <c r="K5296" s="173"/>
    </row>
    <row r="5297" spans="1:11" x14ac:dyDescent="0.2">
      <c r="A5297" s="140"/>
      <c r="B5297" s="325"/>
      <c r="J5297" s="4"/>
      <c r="K5297" s="173"/>
    </row>
    <row r="5298" spans="1:11" x14ac:dyDescent="0.2">
      <c r="A5298" s="140"/>
      <c r="B5298" s="325"/>
      <c r="J5298" s="4"/>
      <c r="K5298" s="173"/>
    </row>
    <row r="5299" spans="1:11" x14ac:dyDescent="0.2">
      <c r="A5299" s="140"/>
      <c r="B5299" s="325"/>
      <c r="J5299" s="4"/>
      <c r="K5299" s="173"/>
    </row>
    <row r="5300" spans="1:11" x14ac:dyDescent="0.2">
      <c r="A5300" s="140"/>
      <c r="B5300" s="325"/>
      <c r="J5300" s="4"/>
      <c r="K5300" s="173"/>
    </row>
    <row r="5301" spans="1:11" x14ac:dyDescent="0.2">
      <c r="A5301" s="140"/>
      <c r="B5301" s="325"/>
      <c r="J5301" s="4"/>
      <c r="K5301" s="173"/>
    </row>
    <row r="5302" spans="1:11" x14ac:dyDescent="0.2">
      <c r="A5302" s="140"/>
      <c r="B5302" s="325"/>
      <c r="J5302" s="4"/>
      <c r="K5302" s="173"/>
    </row>
    <row r="5303" spans="1:11" x14ac:dyDescent="0.2">
      <c r="A5303" s="140"/>
      <c r="B5303" s="325"/>
      <c r="J5303" s="4"/>
      <c r="K5303" s="173"/>
    </row>
    <row r="5304" spans="1:11" x14ac:dyDescent="0.2">
      <c r="A5304" s="140"/>
      <c r="B5304" s="325"/>
      <c r="J5304" s="4"/>
      <c r="K5304" s="173"/>
    </row>
    <row r="5305" spans="1:11" x14ac:dyDescent="0.2">
      <c r="A5305" s="140"/>
      <c r="B5305" s="325"/>
      <c r="J5305" s="4"/>
      <c r="K5305" s="173"/>
    </row>
    <row r="5306" spans="1:11" x14ac:dyDescent="0.2">
      <c r="A5306" s="140"/>
      <c r="B5306" s="325"/>
      <c r="J5306" s="4"/>
      <c r="K5306" s="173"/>
    </row>
    <row r="5307" spans="1:11" x14ac:dyDescent="0.2">
      <c r="A5307" s="140"/>
      <c r="B5307" s="325"/>
      <c r="J5307" s="4"/>
      <c r="K5307" s="173"/>
    </row>
    <row r="5308" spans="1:11" x14ac:dyDescent="0.2">
      <c r="A5308" s="140"/>
      <c r="B5308" s="325"/>
      <c r="J5308" s="4"/>
      <c r="K5308" s="173"/>
    </row>
    <row r="5309" spans="1:11" x14ac:dyDescent="0.2">
      <c r="A5309" s="140"/>
      <c r="B5309" s="325"/>
      <c r="J5309" s="4"/>
      <c r="K5309" s="173"/>
    </row>
    <row r="5310" spans="1:11" x14ac:dyDescent="0.2">
      <c r="A5310" s="140"/>
      <c r="B5310" s="325"/>
      <c r="J5310" s="4"/>
      <c r="K5310" s="173"/>
    </row>
    <row r="5311" spans="1:11" x14ac:dyDescent="0.2">
      <c r="A5311" s="140"/>
      <c r="B5311" s="325"/>
      <c r="J5311" s="4"/>
      <c r="K5311" s="173"/>
    </row>
    <row r="5312" spans="1:11" x14ac:dyDescent="0.2">
      <c r="A5312" s="140"/>
      <c r="B5312" s="325"/>
      <c r="J5312" s="4"/>
      <c r="K5312" s="173"/>
    </row>
    <row r="5313" spans="1:11" x14ac:dyDescent="0.2">
      <c r="A5313" s="140"/>
      <c r="B5313" s="325"/>
      <c r="J5313" s="4"/>
      <c r="K5313" s="173"/>
    </row>
    <row r="5314" spans="1:11" x14ac:dyDescent="0.2">
      <c r="A5314" s="140"/>
      <c r="B5314" s="325"/>
      <c r="J5314" s="4"/>
      <c r="K5314" s="173"/>
    </row>
    <row r="5315" spans="1:11" x14ac:dyDescent="0.2">
      <c r="A5315" s="140"/>
      <c r="B5315" s="325"/>
      <c r="J5315" s="4"/>
      <c r="K5315" s="173"/>
    </row>
    <row r="5316" spans="1:11" x14ac:dyDescent="0.2">
      <c r="A5316" s="140"/>
      <c r="B5316" s="325"/>
      <c r="J5316" s="4"/>
      <c r="K5316" s="173"/>
    </row>
    <row r="5317" spans="1:11" x14ac:dyDescent="0.2">
      <c r="A5317" s="140"/>
      <c r="B5317" s="325"/>
      <c r="J5317" s="4"/>
      <c r="K5317" s="173"/>
    </row>
    <row r="5318" spans="1:11" x14ac:dyDescent="0.2">
      <c r="A5318" s="140"/>
      <c r="B5318" s="325"/>
      <c r="J5318" s="4"/>
      <c r="K5318" s="173"/>
    </row>
    <row r="5319" spans="1:11" x14ac:dyDescent="0.2">
      <c r="A5319" s="140"/>
      <c r="B5319" s="325"/>
      <c r="J5319" s="4"/>
      <c r="K5319" s="173"/>
    </row>
    <row r="5320" spans="1:11" x14ac:dyDescent="0.2">
      <c r="A5320" s="140"/>
      <c r="B5320" s="325"/>
      <c r="J5320" s="4"/>
      <c r="K5320" s="173"/>
    </row>
    <row r="5321" spans="1:11" x14ac:dyDescent="0.2">
      <c r="A5321" s="140"/>
      <c r="B5321" s="325"/>
      <c r="J5321" s="4"/>
      <c r="K5321" s="173"/>
    </row>
    <row r="5322" spans="1:11" x14ac:dyDescent="0.2">
      <c r="A5322" s="140"/>
      <c r="B5322" s="325"/>
      <c r="J5322" s="4"/>
      <c r="K5322" s="173"/>
    </row>
    <row r="5323" spans="1:11" x14ac:dyDescent="0.2">
      <c r="A5323" s="140"/>
      <c r="B5323" s="325"/>
      <c r="J5323" s="4"/>
      <c r="K5323" s="173"/>
    </row>
    <row r="5324" spans="1:11" x14ac:dyDescent="0.2">
      <c r="A5324" s="140"/>
      <c r="B5324" s="325"/>
      <c r="J5324" s="4"/>
      <c r="K5324" s="173"/>
    </row>
    <row r="5325" spans="1:11" x14ac:dyDescent="0.2">
      <c r="A5325" s="140"/>
      <c r="B5325" s="325"/>
      <c r="J5325" s="4"/>
      <c r="K5325" s="173"/>
    </row>
    <row r="5326" spans="1:11" x14ac:dyDescent="0.2">
      <c r="A5326" s="140"/>
      <c r="B5326" s="325"/>
      <c r="J5326" s="4"/>
      <c r="K5326" s="173"/>
    </row>
    <row r="5327" spans="1:11" x14ac:dyDescent="0.2">
      <c r="A5327" s="140"/>
      <c r="B5327" s="325"/>
      <c r="J5327" s="4"/>
      <c r="K5327" s="173"/>
    </row>
    <row r="5328" spans="1:11" x14ac:dyDescent="0.2">
      <c r="A5328" s="140"/>
      <c r="B5328" s="325"/>
      <c r="J5328" s="4"/>
      <c r="K5328" s="173"/>
    </row>
    <row r="5329" spans="1:11" x14ac:dyDescent="0.2">
      <c r="A5329" s="140"/>
      <c r="B5329" s="325"/>
      <c r="J5329" s="4"/>
      <c r="K5329" s="173"/>
    </row>
    <row r="5330" spans="1:11" x14ac:dyDescent="0.2">
      <c r="A5330" s="140"/>
      <c r="B5330" s="325"/>
      <c r="J5330" s="4"/>
      <c r="K5330" s="173"/>
    </row>
    <row r="5331" spans="1:11" x14ac:dyDescent="0.2">
      <c r="A5331" s="140"/>
      <c r="B5331" s="325"/>
      <c r="J5331" s="4"/>
      <c r="K5331" s="173"/>
    </row>
    <row r="5332" spans="1:11" x14ac:dyDescent="0.2">
      <c r="A5332" s="140"/>
      <c r="B5332" s="325"/>
      <c r="J5332" s="4"/>
      <c r="K5332" s="173"/>
    </row>
    <row r="5333" spans="1:11" x14ac:dyDescent="0.2">
      <c r="A5333" s="140"/>
      <c r="B5333" s="325"/>
      <c r="J5333" s="4"/>
      <c r="K5333" s="173"/>
    </row>
    <row r="5334" spans="1:11" x14ac:dyDescent="0.2">
      <c r="A5334" s="140"/>
      <c r="B5334" s="325"/>
      <c r="J5334" s="4"/>
      <c r="K5334" s="173"/>
    </row>
    <row r="5335" spans="1:11" x14ac:dyDescent="0.2">
      <c r="A5335" s="140"/>
      <c r="B5335" s="325"/>
      <c r="J5335" s="4"/>
      <c r="K5335" s="173"/>
    </row>
    <row r="5336" spans="1:11" x14ac:dyDescent="0.2">
      <c r="A5336" s="140"/>
      <c r="B5336" s="325"/>
      <c r="J5336" s="4"/>
      <c r="K5336" s="173"/>
    </row>
    <row r="5337" spans="1:11" x14ac:dyDescent="0.2">
      <c r="A5337" s="140"/>
      <c r="B5337" s="325"/>
      <c r="J5337" s="4"/>
      <c r="K5337" s="173"/>
    </row>
    <row r="5338" spans="1:11" x14ac:dyDescent="0.2">
      <c r="A5338" s="140"/>
      <c r="B5338" s="325"/>
      <c r="J5338" s="4"/>
      <c r="K5338" s="173"/>
    </row>
    <row r="5339" spans="1:11" x14ac:dyDescent="0.2">
      <c r="A5339" s="140"/>
      <c r="B5339" s="325"/>
      <c r="J5339" s="4"/>
      <c r="K5339" s="173"/>
    </row>
    <row r="5340" spans="1:11" x14ac:dyDescent="0.2">
      <c r="A5340" s="140"/>
      <c r="B5340" s="325"/>
      <c r="J5340" s="4"/>
      <c r="K5340" s="173"/>
    </row>
    <row r="5341" spans="1:11" x14ac:dyDescent="0.2">
      <c r="A5341" s="140"/>
      <c r="B5341" s="325"/>
      <c r="J5341" s="4"/>
      <c r="K5341" s="173"/>
    </row>
    <row r="5342" spans="1:11" x14ac:dyDescent="0.2">
      <c r="A5342" s="140"/>
      <c r="B5342" s="325"/>
      <c r="J5342" s="4"/>
      <c r="K5342" s="173"/>
    </row>
    <row r="5343" spans="1:11" x14ac:dyDescent="0.2">
      <c r="A5343" s="140"/>
      <c r="B5343" s="325"/>
      <c r="J5343" s="4"/>
      <c r="K5343" s="173"/>
    </row>
    <row r="5344" spans="1:11" x14ac:dyDescent="0.2">
      <c r="A5344" s="140"/>
      <c r="B5344" s="325"/>
      <c r="J5344" s="4"/>
      <c r="K5344" s="173"/>
    </row>
    <row r="5345" spans="1:11" x14ac:dyDescent="0.2">
      <c r="A5345" s="140"/>
      <c r="B5345" s="325"/>
      <c r="J5345" s="4"/>
      <c r="K5345" s="173"/>
    </row>
    <row r="5346" spans="1:11" x14ac:dyDescent="0.2">
      <c r="A5346" s="140"/>
      <c r="B5346" s="325"/>
      <c r="J5346" s="4"/>
      <c r="K5346" s="173"/>
    </row>
    <row r="5347" spans="1:11" x14ac:dyDescent="0.2">
      <c r="A5347" s="140"/>
      <c r="B5347" s="325"/>
      <c r="J5347" s="4"/>
      <c r="K5347" s="173"/>
    </row>
    <row r="5348" spans="1:11" x14ac:dyDescent="0.2">
      <c r="A5348" s="140"/>
      <c r="B5348" s="325"/>
      <c r="J5348" s="4"/>
      <c r="K5348" s="173"/>
    </row>
    <row r="5349" spans="1:11" x14ac:dyDescent="0.2">
      <c r="A5349" s="140"/>
      <c r="B5349" s="325"/>
      <c r="J5349" s="4"/>
      <c r="K5349" s="173"/>
    </row>
    <row r="5350" spans="1:11" x14ac:dyDescent="0.2">
      <c r="A5350" s="140"/>
      <c r="B5350" s="325"/>
      <c r="J5350" s="4"/>
      <c r="K5350" s="173"/>
    </row>
    <row r="5351" spans="1:11" x14ac:dyDescent="0.2">
      <c r="A5351" s="140"/>
      <c r="B5351" s="325"/>
      <c r="J5351" s="4"/>
      <c r="K5351" s="173"/>
    </row>
    <row r="5352" spans="1:11" x14ac:dyDescent="0.2">
      <c r="A5352" s="140"/>
      <c r="B5352" s="325"/>
      <c r="J5352" s="4"/>
      <c r="K5352" s="173"/>
    </row>
    <row r="5353" spans="1:11" x14ac:dyDescent="0.2">
      <c r="A5353" s="140"/>
      <c r="B5353" s="325"/>
      <c r="J5353" s="4"/>
      <c r="K5353" s="173"/>
    </row>
    <row r="5354" spans="1:11" x14ac:dyDescent="0.2">
      <c r="A5354" s="140"/>
      <c r="B5354" s="325"/>
      <c r="J5354" s="4"/>
      <c r="K5354" s="173"/>
    </row>
    <row r="5355" spans="1:11" x14ac:dyDescent="0.2">
      <c r="A5355" s="140"/>
      <c r="B5355" s="325"/>
      <c r="J5355" s="4"/>
      <c r="K5355" s="173"/>
    </row>
    <row r="5356" spans="1:11" x14ac:dyDescent="0.2">
      <c r="A5356" s="140"/>
      <c r="B5356" s="325"/>
      <c r="J5356" s="4"/>
      <c r="K5356" s="173"/>
    </row>
    <row r="5357" spans="1:11" x14ac:dyDescent="0.2">
      <c r="A5357" s="140"/>
      <c r="B5357" s="325"/>
      <c r="J5357" s="4"/>
      <c r="K5357" s="173"/>
    </row>
    <row r="5358" spans="1:11" x14ac:dyDescent="0.2">
      <c r="A5358" s="140"/>
      <c r="B5358" s="325"/>
      <c r="J5358" s="4"/>
      <c r="K5358" s="173"/>
    </row>
    <row r="5359" spans="1:11" x14ac:dyDescent="0.2">
      <c r="A5359" s="140"/>
      <c r="B5359" s="325"/>
      <c r="J5359" s="4"/>
      <c r="K5359" s="173"/>
    </row>
    <row r="5360" spans="1:11" x14ac:dyDescent="0.2">
      <c r="A5360" s="140"/>
      <c r="B5360" s="325"/>
      <c r="J5360" s="4"/>
      <c r="K5360" s="173"/>
    </row>
    <row r="5361" spans="1:11" x14ac:dyDescent="0.2">
      <c r="A5361" s="140"/>
      <c r="B5361" s="325"/>
      <c r="J5361" s="4"/>
      <c r="K5361" s="173"/>
    </row>
    <row r="5362" spans="1:11" x14ac:dyDescent="0.2">
      <c r="A5362" s="140"/>
      <c r="B5362" s="325"/>
      <c r="J5362" s="4"/>
      <c r="K5362" s="173"/>
    </row>
    <row r="5363" spans="1:11" x14ac:dyDescent="0.2">
      <c r="A5363" s="140"/>
      <c r="B5363" s="325"/>
      <c r="J5363" s="4"/>
      <c r="K5363" s="173"/>
    </row>
    <row r="5364" spans="1:11" x14ac:dyDescent="0.2">
      <c r="A5364" s="140"/>
      <c r="B5364" s="325"/>
      <c r="J5364" s="4"/>
      <c r="K5364" s="173"/>
    </row>
    <row r="5365" spans="1:11" x14ac:dyDescent="0.2">
      <c r="A5365" s="140"/>
      <c r="B5365" s="325"/>
      <c r="J5365" s="4"/>
      <c r="K5365" s="173"/>
    </row>
    <row r="5366" spans="1:11" x14ac:dyDescent="0.2">
      <c r="A5366" s="140"/>
      <c r="B5366" s="325"/>
      <c r="J5366" s="4"/>
      <c r="K5366" s="173"/>
    </row>
    <row r="5367" spans="1:11" x14ac:dyDescent="0.2">
      <c r="A5367" s="140"/>
      <c r="B5367" s="325"/>
      <c r="J5367" s="4"/>
      <c r="K5367" s="173"/>
    </row>
    <row r="5368" spans="1:11" x14ac:dyDescent="0.2">
      <c r="A5368" s="140"/>
      <c r="B5368" s="325"/>
      <c r="J5368" s="4"/>
      <c r="K5368" s="173"/>
    </row>
    <row r="5369" spans="1:11" x14ac:dyDescent="0.2">
      <c r="A5369" s="140"/>
      <c r="B5369" s="325"/>
      <c r="J5369" s="4"/>
      <c r="K5369" s="173"/>
    </row>
    <row r="5370" spans="1:11" x14ac:dyDescent="0.2">
      <c r="A5370" s="140"/>
      <c r="B5370" s="325"/>
      <c r="J5370" s="4"/>
      <c r="K5370" s="173"/>
    </row>
    <row r="5371" spans="1:11" x14ac:dyDescent="0.2">
      <c r="A5371" s="140"/>
      <c r="B5371" s="325"/>
      <c r="J5371" s="4"/>
      <c r="K5371" s="173"/>
    </row>
    <row r="5372" spans="1:11" x14ac:dyDescent="0.2">
      <c r="A5372" s="140"/>
      <c r="B5372" s="325"/>
      <c r="J5372" s="4"/>
      <c r="K5372" s="173"/>
    </row>
    <row r="5373" spans="1:11" x14ac:dyDescent="0.2">
      <c r="A5373" s="140"/>
      <c r="B5373" s="325"/>
      <c r="J5373" s="4"/>
      <c r="K5373" s="173"/>
    </row>
    <row r="5374" spans="1:11" x14ac:dyDescent="0.2">
      <c r="A5374" s="140"/>
      <c r="B5374" s="325"/>
      <c r="J5374" s="4"/>
      <c r="K5374" s="173"/>
    </row>
    <row r="5375" spans="1:11" x14ac:dyDescent="0.2">
      <c r="A5375" s="140"/>
      <c r="B5375" s="325"/>
      <c r="J5375" s="4"/>
      <c r="K5375" s="173"/>
    </row>
    <row r="5376" spans="1:11" x14ac:dyDescent="0.2">
      <c r="A5376" s="140"/>
      <c r="B5376" s="325"/>
      <c r="J5376" s="4"/>
      <c r="K5376" s="173"/>
    </row>
    <row r="5377" spans="1:11" x14ac:dyDescent="0.2">
      <c r="A5377" s="140"/>
      <c r="B5377" s="325"/>
      <c r="J5377" s="4"/>
      <c r="K5377" s="173"/>
    </row>
    <row r="5378" spans="1:11" x14ac:dyDescent="0.2">
      <c r="A5378" s="140"/>
      <c r="B5378" s="325"/>
      <c r="J5378" s="4"/>
      <c r="K5378" s="173"/>
    </row>
    <row r="5379" spans="1:11" x14ac:dyDescent="0.2">
      <c r="A5379" s="140"/>
      <c r="B5379" s="325"/>
      <c r="J5379" s="4"/>
      <c r="K5379" s="173"/>
    </row>
    <row r="5380" spans="1:11" x14ac:dyDescent="0.2">
      <c r="A5380" s="140"/>
      <c r="B5380" s="325"/>
      <c r="J5380" s="4"/>
      <c r="K5380" s="173"/>
    </row>
    <row r="5381" spans="1:11" x14ac:dyDescent="0.2">
      <c r="A5381" s="140"/>
      <c r="B5381" s="325"/>
      <c r="J5381" s="4"/>
      <c r="K5381" s="173"/>
    </row>
    <row r="5382" spans="1:11" x14ac:dyDescent="0.2">
      <c r="A5382" s="140"/>
      <c r="B5382" s="325"/>
      <c r="J5382" s="4"/>
      <c r="K5382" s="173"/>
    </row>
    <row r="5383" spans="1:11" x14ac:dyDescent="0.2">
      <c r="A5383" s="140"/>
      <c r="B5383" s="325"/>
      <c r="J5383" s="4"/>
      <c r="K5383" s="173"/>
    </row>
    <row r="5384" spans="1:11" x14ac:dyDescent="0.2">
      <c r="A5384" s="140"/>
      <c r="B5384" s="325"/>
      <c r="J5384" s="4"/>
      <c r="K5384" s="173"/>
    </row>
    <row r="5385" spans="1:11" x14ac:dyDescent="0.2">
      <c r="A5385" s="140"/>
      <c r="B5385" s="325"/>
      <c r="J5385" s="4"/>
      <c r="K5385" s="173"/>
    </row>
    <row r="5386" spans="1:11" x14ac:dyDescent="0.2">
      <c r="A5386" s="140"/>
      <c r="B5386" s="325"/>
      <c r="J5386" s="4"/>
      <c r="K5386" s="173"/>
    </row>
    <row r="5387" spans="1:11" x14ac:dyDescent="0.2">
      <c r="A5387" s="140"/>
      <c r="B5387" s="325"/>
      <c r="J5387" s="4"/>
      <c r="K5387" s="173"/>
    </row>
    <row r="5388" spans="1:11" x14ac:dyDescent="0.2">
      <c r="A5388" s="140"/>
      <c r="B5388" s="325"/>
      <c r="J5388" s="4"/>
      <c r="K5388" s="173"/>
    </row>
    <row r="5389" spans="1:11" x14ac:dyDescent="0.2">
      <c r="A5389" s="140"/>
      <c r="B5389" s="325"/>
      <c r="J5389" s="4"/>
      <c r="K5389" s="173"/>
    </row>
    <row r="5390" spans="1:11" x14ac:dyDescent="0.2">
      <c r="A5390" s="140"/>
      <c r="B5390" s="325"/>
      <c r="J5390" s="4"/>
      <c r="K5390" s="173"/>
    </row>
    <row r="5391" spans="1:11" x14ac:dyDescent="0.2">
      <c r="A5391" s="140"/>
      <c r="B5391" s="325"/>
      <c r="J5391" s="4"/>
      <c r="K5391" s="173"/>
    </row>
    <row r="5392" spans="1:11" x14ac:dyDescent="0.2">
      <c r="A5392" s="140"/>
      <c r="B5392" s="325"/>
      <c r="J5392" s="4"/>
      <c r="K5392" s="173"/>
    </row>
    <row r="5393" spans="1:11" x14ac:dyDescent="0.2">
      <c r="A5393" s="140"/>
      <c r="B5393" s="325"/>
      <c r="J5393" s="4"/>
      <c r="K5393" s="173"/>
    </row>
    <row r="5394" spans="1:11" x14ac:dyDescent="0.2">
      <c r="A5394" s="140"/>
      <c r="B5394" s="325"/>
      <c r="J5394" s="4"/>
      <c r="K5394" s="173"/>
    </row>
    <row r="5395" spans="1:11" x14ac:dyDescent="0.2">
      <c r="A5395" s="140"/>
      <c r="B5395" s="325"/>
      <c r="J5395" s="4"/>
      <c r="K5395" s="173"/>
    </row>
    <row r="5396" spans="1:11" x14ac:dyDescent="0.2">
      <c r="A5396" s="140"/>
      <c r="B5396" s="325"/>
      <c r="J5396" s="4"/>
      <c r="K5396" s="173"/>
    </row>
    <row r="5397" spans="1:11" x14ac:dyDescent="0.2">
      <c r="A5397" s="140"/>
      <c r="B5397" s="325"/>
      <c r="J5397" s="4"/>
      <c r="K5397" s="173"/>
    </row>
    <row r="5398" spans="1:11" x14ac:dyDescent="0.2">
      <c r="A5398" s="140"/>
      <c r="B5398" s="325"/>
      <c r="J5398" s="4"/>
      <c r="K5398" s="173"/>
    </row>
    <row r="5399" spans="1:11" x14ac:dyDescent="0.2">
      <c r="A5399" s="140"/>
      <c r="B5399" s="325"/>
      <c r="J5399" s="4"/>
      <c r="K5399" s="173"/>
    </row>
    <row r="5400" spans="1:11" x14ac:dyDescent="0.2">
      <c r="A5400" s="140"/>
      <c r="B5400" s="325"/>
      <c r="J5400" s="4"/>
      <c r="K5400" s="173"/>
    </row>
    <row r="5401" spans="1:11" x14ac:dyDescent="0.2">
      <c r="A5401" s="140"/>
      <c r="B5401" s="325"/>
      <c r="J5401" s="4"/>
      <c r="K5401" s="173"/>
    </row>
    <row r="5402" spans="1:11" x14ac:dyDescent="0.2">
      <c r="A5402" s="140"/>
      <c r="B5402" s="325"/>
      <c r="J5402" s="4"/>
      <c r="K5402" s="173"/>
    </row>
    <row r="5403" spans="1:11" x14ac:dyDescent="0.2">
      <c r="A5403" s="140"/>
      <c r="B5403" s="325"/>
      <c r="J5403" s="4"/>
      <c r="K5403" s="173"/>
    </row>
    <row r="5404" spans="1:11" x14ac:dyDescent="0.2">
      <c r="A5404" s="140"/>
      <c r="B5404" s="325"/>
      <c r="J5404" s="4"/>
      <c r="K5404" s="173"/>
    </row>
    <row r="5405" spans="1:11" x14ac:dyDescent="0.2">
      <c r="A5405" s="140"/>
      <c r="B5405" s="325"/>
      <c r="J5405" s="4"/>
      <c r="K5405" s="173"/>
    </row>
    <row r="5406" spans="1:11" x14ac:dyDescent="0.2">
      <c r="A5406" s="140"/>
      <c r="B5406" s="325"/>
      <c r="J5406" s="4"/>
      <c r="K5406" s="173"/>
    </row>
    <row r="5407" spans="1:11" x14ac:dyDescent="0.2">
      <c r="A5407" s="140"/>
      <c r="B5407" s="325"/>
      <c r="J5407" s="4"/>
      <c r="K5407" s="173"/>
    </row>
    <row r="5408" spans="1:11" x14ac:dyDescent="0.2">
      <c r="A5408" s="140"/>
      <c r="B5408" s="325"/>
      <c r="J5408" s="4"/>
      <c r="K5408" s="173"/>
    </row>
    <row r="5409" spans="1:11" x14ac:dyDescent="0.2">
      <c r="A5409" s="140"/>
      <c r="B5409" s="325"/>
      <c r="J5409" s="4"/>
      <c r="K5409" s="173"/>
    </row>
    <row r="5410" spans="1:11" x14ac:dyDescent="0.2">
      <c r="A5410" s="140"/>
      <c r="B5410" s="325"/>
      <c r="J5410" s="4"/>
      <c r="K5410" s="173"/>
    </row>
    <row r="5411" spans="1:11" x14ac:dyDescent="0.2">
      <c r="A5411" s="140"/>
      <c r="B5411" s="325"/>
      <c r="J5411" s="4"/>
      <c r="K5411" s="173"/>
    </row>
    <row r="5412" spans="1:11" x14ac:dyDescent="0.2">
      <c r="A5412" s="140"/>
      <c r="B5412" s="325"/>
      <c r="J5412" s="4"/>
      <c r="K5412" s="173"/>
    </row>
    <row r="5413" spans="1:11" x14ac:dyDescent="0.2">
      <c r="A5413" s="140"/>
      <c r="B5413" s="325"/>
      <c r="J5413" s="4"/>
      <c r="K5413" s="173"/>
    </row>
    <row r="5414" spans="1:11" x14ac:dyDescent="0.2">
      <c r="A5414" s="140"/>
      <c r="B5414" s="325"/>
      <c r="J5414" s="4"/>
      <c r="K5414" s="173"/>
    </row>
    <row r="5415" spans="1:11" x14ac:dyDescent="0.2">
      <c r="A5415" s="140"/>
      <c r="B5415" s="325"/>
      <c r="J5415" s="4"/>
      <c r="K5415" s="173"/>
    </row>
    <row r="5416" spans="1:11" x14ac:dyDescent="0.2">
      <c r="A5416" s="140"/>
      <c r="B5416" s="325"/>
      <c r="J5416" s="4"/>
      <c r="K5416" s="173"/>
    </row>
    <row r="5417" spans="1:11" x14ac:dyDescent="0.2">
      <c r="A5417" s="140"/>
      <c r="B5417" s="325"/>
      <c r="J5417" s="4"/>
      <c r="K5417" s="173"/>
    </row>
    <row r="5418" spans="1:11" x14ac:dyDescent="0.2">
      <c r="A5418" s="140"/>
      <c r="B5418" s="325"/>
      <c r="J5418" s="4"/>
      <c r="K5418" s="173"/>
    </row>
    <row r="5419" spans="1:11" x14ac:dyDescent="0.2">
      <c r="A5419" s="140"/>
      <c r="B5419" s="325"/>
      <c r="J5419" s="4"/>
      <c r="K5419" s="173"/>
    </row>
    <row r="5420" spans="1:11" x14ac:dyDescent="0.2">
      <c r="A5420" s="140"/>
      <c r="B5420" s="325"/>
      <c r="J5420" s="4"/>
      <c r="K5420" s="173"/>
    </row>
    <row r="5421" spans="1:11" x14ac:dyDescent="0.2">
      <c r="A5421" s="140"/>
      <c r="B5421" s="325"/>
      <c r="J5421" s="4"/>
      <c r="K5421" s="173"/>
    </row>
    <row r="5422" spans="1:11" x14ac:dyDescent="0.2">
      <c r="A5422" s="140"/>
      <c r="B5422" s="325"/>
      <c r="J5422" s="4"/>
      <c r="K5422" s="173"/>
    </row>
    <row r="5423" spans="1:11" x14ac:dyDescent="0.2">
      <c r="A5423" s="140"/>
      <c r="B5423" s="325"/>
      <c r="J5423" s="4"/>
      <c r="K5423" s="173"/>
    </row>
    <row r="5424" spans="1:11" x14ac:dyDescent="0.2">
      <c r="A5424" s="140"/>
      <c r="B5424" s="325"/>
      <c r="J5424" s="4"/>
      <c r="K5424" s="173"/>
    </row>
    <row r="5425" spans="1:11" x14ac:dyDescent="0.2">
      <c r="A5425" s="140"/>
      <c r="B5425" s="325"/>
      <c r="J5425" s="4"/>
      <c r="K5425" s="173"/>
    </row>
    <row r="5426" spans="1:11" x14ac:dyDescent="0.2">
      <c r="A5426" s="140"/>
      <c r="B5426" s="325"/>
      <c r="J5426" s="4"/>
      <c r="K5426" s="173"/>
    </row>
    <row r="5427" spans="1:11" x14ac:dyDescent="0.2">
      <c r="A5427" s="140"/>
      <c r="B5427" s="325"/>
      <c r="J5427" s="4"/>
      <c r="K5427" s="173"/>
    </row>
    <row r="5428" spans="1:11" x14ac:dyDescent="0.2">
      <c r="A5428" s="140"/>
      <c r="B5428" s="325"/>
      <c r="J5428" s="4"/>
      <c r="K5428" s="173"/>
    </row>
    <row r="5429" spans="1:11" x14ac:dyDescent="0.2">
      <c r="A5429" s="140"/>
      <c r="B5429" s="325"/>
      <c r="J5429" s="4"/>
      <c r="K5429" s="173"/>
    </row>
    <row r="5430" spans="1:11" x14ac:dyDescent="0.2">
      <c r="A5430" s="140"/>
      <c r="B5430" s="325"/>
      <c r="J5430" s="4"/>
      <c r="K5430" s="173"/>
    </row>
    <row r="5431" spans="1:11" x14ac:dyDescent="0.2">
      <c r="A5431" s="140"/>
      <c r="B5431" s="325"/>
      <c r="J5431" s="4"/>
      <c r="K5431" s="173"/>
    </row>
    <row r="5432" spans="1:11" x14ac:dyDescent="0.2">
      <c r="A5432" s="140"/>
      <c r="B5432" s="325"/>
      <c r="J5432" s="4"/>
      <c r="K5432" s="173"/>
    </row>
    <row r="5433" spans="1:11" x14ac:dyDescent="0.2">
      <c r="A5433" s="140"/>
      <c r="B5433" s="325"/>
      <c r="J5433" s="4"/>
      <c r="K5433" s="173"/>
    </row>
    <row r="5434" spans="1:11" x14ac:dyDescent="0.2">
      <c r="A5434" s="140"/>
      <c r="B5434" s="325"/>
      <c r="J5434" s="4"/>
      <c r="K5434" s="173"/>
    </row>
    <row r="5435" spans="1:11" x14ac:dyDescent="0.2">
      <c r="A5435" s="140"/>
      <c r="B5435" s="325"/>
      <c r="J5435" s="4"/>
      <c r="K5435" s="173"/>
    </row>
    <row r="5436" spans="1:11" x14ac:dyDescent="0.2">
      <c r="A5436" s="140"/>
      <c r="B5436" s="325"/>
      <c r="J5436" s="4"/>
      <c r="K5436" s="173"/>
    </row>
    <row r="5437" spans="1:11" x14ac:dyDescent="0.2">
      <c r="A5437" s="140"/>
      <c r="B5437" s="325"/>
      <c r="J5437" s="4"/>
      <c r="K5437" s="173"/>
    </row>
    <row r="5438" spans="1:11" x14ac:dyDescent="0.2">
      <c r="A5438" s="140"/>
      <c r="B5438" s="325"/>
      <c r="J5438" s="4"/>
      <c r="K5438" s="173"/>
    </row>
    <row r="5439" spans="1:11" x14ac:dyDescent="0.2">
      <c r="A5439" s="140"/>
      <c r="B5439" s="325"/>
      <c r="J5439" s="4"/>
      <c r="K5439" s="173"/>
    </row>
    <row r="5440" spans="1:11" x14ac:dyDescent="0.2">
      <c r="A5440" s="140"/>
      <c r="B5440" s="325"/>
      <c r="J5440" s="4"/>
      <c r="K5440" s="173"/>
    </row>
    <row r="5441" spans="1:11" x14ac:dyDescent="0.2">
      <c r="A5441" s="140"/>
      <c r="B5441" s="325"/>
      <c r="J5441" s="4"/>
      <c r="K5441" s="173"/>
    </row>
    <row r="5442" spans="1:11" x14ac:dyDescent="0.2">
      <c r="A5442" s="140"/>
      <c r="B5442" s="325"/>
      <c r="J5442" s="4"/>
      <c r="K5442" s="173"/>
    </row>
    <row r="5443" spans="1:11" x14ac:dyDescent="0.2">
      <c r="A5443" s="140"/>
      <c r="B5443" s="325"/>
      <c r="J5443" s="4"/>
      <c r="K5443" s="173"/>
    </row>
    <row r="5444" spans="1:11" x14ac:dyDescent="0.2">
      <c r="A5444" s="140"/>
      <c r="B5444" s="325"/>
      <c r="J5444" s="4"/>
      <c r="K5444" s="173"/>
    </row>
    <row r="5445" spans="1:11" x14ac:dyDescent="0.2">
      <c r="A5445" s="140"/>
      <c r="B5445" s="325"/>
      <c r="J5445" s="4"/>
      <c r="K5445" s="173"/>
    </row>
    <row r="5446" spans="1:11" x14ac:dyDescent="0.2">
      <c r="A5446" s="140"/>
      <c r="B5446" s="325"/>
      <c r="J5446" s="4"/>
      <c r="K5446" s="173"/>
    </row>
    <row r="5447" spans="1:11" x14ac:dyDescent="0.2">
      <c r="A5447" s="140"/>
      <c r="B5447" s="325"/>
      <c r="J5447" s="4"/>
      <c r="K5447" s="173"/>
    </row>
    <row r="5448" spans="1:11" x14ac:dyDescent="0.2">
      <c r="A5448" s="140"/>
      <c r="B5448" s="325"/>
      <c r="J5448" s="4"/>
      <c r="K5448" s="173"/>
    </row>
    <row r="5449" spans="1:11" x14ac:dyDescent="0.2">
      <c r="A5449" s="140"/>
      <c r="B5449" s="325"/>
      <c r="J5449" s="4"/>
      <c r="K5449" s="173"/>
    </row>
    <row r="5450" spans="1:11" x14ac:dyDescent="0.2">
      <c r="A5450" s="140"/>
      <c r="B5450" s="325"/>
      <c r="J5450" s="4"/>
      <c r="K5450" s="173"/>
    </row>
    <row r="5451" spans="1:11" x14ac:dyDescent="0.2">
      <c r="A5451" s="140"/>
      <c r="B5451" s="325"/>
      <c r="J5451" s="4"/>
      <c r="K5451" s="173"/>
    </row>
    <row r="5452" spans="1:11" x14ac:dyDescent="0.2">
      <c r="A5452" s="140"/>
      <c r="B5452" s="325"/>
      <c r="J5452" s="4"/>
      <c r="K5452" s="173"/>
    </row>
    <row r="5453" spans="1:11" x14ac:dyDescent="0.2">
      <c r="A5453" s="140"/>
      <c r="B5453" s="325"/>
      <c r="J5453" s="4"/>
      <c r="K5453" s="173"/>
    </row>
    <row r="5454" spans="1:11" x14ac:dyDescent="0.2">
      <c r="A5454" s="140"/>
      <c r="B5454" s="325"/>
      <c r="J5454" s="4"/>
      <c r="K5454" s="173"/>
    </row>
    <row r="5455" spans="1:11" x14ac:dyDescent="0.2">
      <c r="A5455" s="140"/>
      <c r="B5455" s="325"/>
      <c r="J5455" s="4"/>
      <c r="K5455" s="173"/>
    </row>
    <row r="5456" spans="1:11" x14ac:dyDescent="0.2">
      <c r="A5456" s="140"/>
      <c r="B5456" s="325"/>
      <c r="J5456" s="4"/>
      <c r="K5456" s="173"/>
    </row>
    <row r="5457" spans="1:11" x14ac:dyDescent="0.2">
      <c r="A5457" s="140"/>
      <c r="B5457" s="325"/>
      <c r="J5457" s="4"/>
      <c r="K5457" s="173"/>
    </row>
    <row r="5458" spans="1:11" x14ac:dyDescent="0.2">
      <c r="A5458" s="140"/>
      <c r="B5458" s="325"/>
      <c r="J5458" s="4"/>
      <c r="K5458" s="173"/>
    </row>
    <row r="5459" spans="1:11" x14ac:dyDescent="0.2">
      <c r="A5459" s="140"/>
      <c r="B5459" s="325"/>
      <c r="J5459" s="4"/>
      <c r="K5459" s="173"/>
    </row>
    <row r="5460" spans="1:11" x14ac:dyDescent="0.2">
      <c r="A5460" s="140"/>
      <c r="B5460" s="325"/>
      <c r="J5460" s="4"/>
      <c r="K5460" s="173"/>
    </row>
    <row r="5461" spans="1:11" x14ac:dyDescent="0.2">
      <c r="A5461" s="140"/>
      <c r="B5461" s="325"/>
      <c r="J5461" s="4"/>
      <c r="K5461" s="173"/>
    </row>
    <row r="5462" spans="1:11" x14ac:dyDescent="0.2">
      <c r="A5462" s="140"/>
      <c r="B5462" s="325"/>
      <c r="J5462" s="4"/>
      <c r="K5462" s="173"/>
    </row>
    <row r="5463" spans="1:11" x14ac:dyDescent="0.2">
      <c r="A5463" s="140"/>
      <c r="B5463" s="325"/>
      <c r="J5463" s="4"/>
      <c r="K5463" s="173"/>
    </row>
    <row r="5464" spans="1:11" x14ac:dyDescent="0.2">
      <c r="A5464" s="140"/>
      <c r="B5464" s="325"/>
      <c r="J5464" s="4"/>
      <c r="K5464" s="173"/>
    </row>
    <row r="5465" spans="1:11" x14ac:dyDescent="0.2">
      <c r="A5465" s="140"/>
      <c r="B5465" s="325"/>
      <c r="J5465" s="4"/>
      <c r="K5465" s="173"/>
    </row>
    <row r="5466" spans="1:11" x14ac:dyDescent="0.2">
      <c r="A5466" s="140"/>
      <c r="B5466" s="325"/>
      <c r="J5466" s="4"/>
      <c r="K5466" s="173"/>
    </row>
    <row r="5467" spans="1:11" x14ac:dyDescent="0.2">
      <c r="A5467" s="140"/>
      <c r="B5467" s="325"/>
      <c r="J5467" s="4"/>
      <c r="K5467" s="173"/>
    </row>
    <row r="5468" spans="1:11" x14ac:dyDescent="0.2">
      <c r="A5468" s="140"/>
      <c r="B5468" s="325"/>
      <c r="J5468" s="4"/>
      <c r="K5468" s="173"/>
    </row>
    <row r="5469" spans="1:11" x14ac:dyDescent="0.2">
      <c r="A5469" s="140"/>
      <c r="B5469" s="325"/>
      <c r="J5469" s="4"/>
      <c r="K5469" s="173"/>
    </row>
    <row r="5470" spans="1:11" x14ac:dyDescent="0.2">
      <c r="A5470" s="140"/>
      <c r="B5470" s="325"/>
      <c r="J5470" s="4"/>
      <c r="K5470" s="173"/>
    </row>
    <row r="5471" spans="1:11" x14ac:dyDescent="0.2">
      <c r="A5471" s="140"/>
      <c r="B5471" s="325"/>
      <c r="J5471" s="4"/>
      <c r="K5471" s="173"/>
    </row>
    <row r="5472" spans="1:11" x14ac:dyDescent="0.2">
      <c r="A5472" s="140"/>
      <c r="B5472" s="325"/>
      <c r="J5472" s="4"/>
      <c r="K5472" s="173"/>
    </row>
    <row r="5473" spans="1:11" x14ac:dyDescent="0.2">
      <c r="A5473" s="140"/>
      <c r="B5473" s="325"/>
      <c r="J5473" s="4"/>
      <c r="K5473" s="173"/>
    </row>
    <row r="5474" spans="1:11" x14ac:dyDescent="0.2">
      <c r="A5474" s="140"/>
      <c r="B5474" s="325"/>
      <c r="J5474" s="4"/>
      <c r="K5474" s="173"/>
    </row>
    <row r="5475" spans="1:11" x14ac:dyDescent="0.2">
      <c r="A5475" s="140"/>
      <c r="B5475" s="325"/>
      <c r="J5475" s="4"/>
      <c r="K5475" s="173"/>
    </row>
    <row r="5476" spans="1:11" x14ac:dyDescent="0.2">
      <c r="A5476" s="140"/>
      <c r="B5476" s="325"/>
      <c r="J5476" s="4"/>
      <c r="K5476" s="173"/>
    </row>
    <row r="5477" spans="1:11" x14ac:dyDescent="0.2">
      <c r="A5477" s="140"/>
      <c r="B5477" s="325"/>
      <c r="J5477" s="4"/>
      <c r="K5477" s="173"/>
    </row>
    <row r="5478" spans="1:11" x14ac:dyDescent="0.2">
      <c r="A5478" s="140"/>
      <c r="B5478" s="325"/>
      <c r="J5478" s="4"/>
      <c r="K5478" s="173"/>
    </row>
    <row r="5479" spans="1:11" x14ac:dyDescent="0.2">
      <c r="A5479" s="140"/>
      <c r="B5479" s="325"/>
      <c r="J5479" s="4"/>
      <c r="K5479" s="173"/>
    </row>
    <row r="5480" spans="1:11" x14ac:dyDescent="0.2">
      <c r="A5480" s="140"/>
      <c r="B5480" s="325"/>
      <c r="J5480" s="4"/>
      <c r="K5480" s="173"/>
    </row>
    <row r="5481" spans="1:11" x14ac:dyDescent="0.2">
      <c r="A5481" s="140"/>
      <c r="B5481" s="325"/>
      <c r="J5481" s="4"/>
      <c r="K5481" s="173"/>
    </row>
    <row r="5482" spans="1:11" x14ac:dyDescent="0.2">
      <c r="A5482" s="140"/>
      <c r="B5482" s="325"/>
      <c r="J5482" s="4"/>
      <c r="K5482" s="173"/>
    </row>
    <row r="5483" spans="1:11" x14ac:dyDescent="0.2">
      <c r="A5483" s="140"/>
      <c r="B5483" s="325"/>
      <c r="J5483" s="4"/>
      <c r="K5483" s="173"/>
    </row>
    <row r="5484" spans="1:11" x14ac:dyDescent="0.2">
      <c r="A5484" s="140"/>
      <c r="B5484" s="325"/>
      <c r="J5484" s="4"/>
      <c r="K5484" s="173"/>
    </row>
    <row r="5485" spans="1:11" x14ac:dyDescent="0.2">
      <c r="A5485" s="140"/>
      <c r="B5485" s="325"/>
      <c r="J5485" s="4"/>
      <c r="K5485" s="173"/>
    </row>
    <row r="5486" spans="1:11" x14ac:dyDescent="0.2">
      <c r="A5486" s="140"/>
      <c r="B5486" s="325"/>
      <c r="J5486" s="4"/>
      <c r="K5486" s="173"/>
    </row>
    <row r="5487" spans="1:11" x14ac:dyDescent="0.2">
      <c r="A5487" s="140"/>
      <c r="B5487" s="325"/>
      <c r="J5487" s="4"/>
      <c r="K5487" s="173"/>
    </row>
    <row r="5488" spans="1:11" x14ac:dyDescent="0.2">
      <c r="A5488" s="140"/>
      <c r="B5488" s="325"/>
      <c r="J5488" s="4"/>
      <c r="K5488" s="173"/>
    </row>
    <row r="5489" spans="1:11" x14ac:dyDescent="0.2">
      <c r="A5489" s="140"/>
      <c r="B5489" s="325"/>
      <c r="J5489" s="4"/>
      <c r="K5489" s="173"/>
    </row>
    <row r="5490" spans="1:11" x14ac:dyDescent="0.2">
      <c r="A5490" s="140"/>
      <c r="B5490" s="325"/>
      <c r="J5490" s="4"/>
      <c r="K5490" s="173"/>
    </row>
    <row r="5491" spans="1:11" x14ac:dyDescent="0.2">
      <c r="A5491" s="140"/>
      <c r="B5491" s="325"/>
      <c r="J5491" s="4"/>
      <c r="K5491" s="173"/>
    </row>
    <row r="5492" spans="1:11" x14ac:dyDescent="0.2">
      <c r="A5492" s="140"/>
      <c r="B5492" s="325"/>
      <c r="J5492" s="4"/>
      <c r="K5492" s="173"/>
    </row>
    <row r="5493" spans="1:11" x14ac:dyDescent="0.2">
      <c r="A5493" s="140"/>
      <c r="B5493" s="325"/>
      <c r="J5493" s="4"/>
      <c r="K5493" s="173"/>
    </row>
    <row r="5494" spans="1:11" x14ac:dyDescent="0.2">
      <c r="A5494" s="140"/>
      <c r="B5494" s="325"/>
      <c r="J5494" s="4"/>
      <c r="K5494" s="173"/>
    </row>
    <row r="5495" spans="1:11" x14ac:dyDescent="0.2">
      <c r="A5495" s="140"/>
      <c r="B5495" s="325"/>
      <c r="J5495" s="4"/>
      <c r="K5495" s="173"/>
    </row>
    <row r="5496" spans="1:11" x14ac:dyDescent="0.2">
      <c r="A5496" s="140"/>
      <c r="B5496" s="325"/>
      <c r="J5496" s="4"/>
      <c r="K5496" s="173"/>
    </row>
    <row r="5497" spans="1:11" x14ac:dyDescent="0.2">
      <c r="A5497" s="140"/>
      <c r="B5497" s="325"/>
      <c r="J5497" s="4"/>
      <c r="K5497" s="173"/>
    </row>
    <row r="5498" spans="1:11" x14ac:dyDescent="0.2">
      <c r="A5498" s="140"/>
      <c r="B5498" s="325"/>
      <c r="J5498" s="4"/>
      <c r="K5498" s="173"/>
    </row>
    <row r="5499" spans="1:11" x14ac:dyDescent="0.2">
      <c r="A5499" s="140"/>
      <c r="B5499" s="325"/>
      <c r="J5499" s="4"/>
      <c r="K5499" s="173"/>
    </row>
    <row r="5500" spans="1:11" x14ac:dyDescent="0.2">
      <c r="A5500" s="140"/>
      <c r="B5500" s="325"/>
      <c r="J5500" s="4"/>
      <c r="K5500" s="173"/>
    </row>
    <row r="5501" spans="1:11" x14ac:dyDescent="0.2">
      <c r="A5501" s="140"/>
      <c r="B5501" s="325"/>
      <c r="J5501" s="4"/>
      <c r="K5501" s="173"/>
    </row>
    <row r="5502" spans="1:11" x14ac:dyDescent="0.2">
      <c r="A5502" s="140"/>
      <c r="B5502" s="325"/>
      <c r="J5502" s="4"/>
      <c r="K5502" s="173"/>
    </row>
    <row r="5503" spans="1:11" x14ac:dyDescent="0.2">
      <c r="A5503" s="140"/>
      <c r="B5503" s="325"/>
      <c r="J5503" s="4"/>
      <c r="K5503" s="173"/>
    </row>
    <row r="5504" spans="1:11" x14ac:dyDescent="0.2">
      <c r="A5504" s="140"/>
      <c r="B5504" s="325"/>
      <c r="J5504" s="4"/>
      <c r="K5504" s="173"/>
    </row>
    <row r="5505" spans="1:11" x14ac:dyDescent="0.2">
      <c r="A5505" s="140"/>
      <c r="B5505" s="325"/>
      <c r="J5505" s="4"/>
      <c r="K5505" s="173"/>
    </row>
    <row r="5506" spans="1:11" x14ac:dyDescent="0.2">
      <c r="A5506" s="140"/>
      <c r="B5506" s="325"/>
      <c r="J5506" s="4"/>
      <c r="K5506" s="173"/>
    </row>
    <row r="5507" spans="1:11" x14ac:dyDescent="0.2">
      <c r="A5507" s="140"/>
      <c r="B5507" s="325"/>
      <c r="J5507" s="4"/>
      <c r="K5507" s="173"/>
    </row>
    <row r="5508" spans="1:11" x14ac:dyDescent="0.2">
      <c r="A5508" s="140"/>
      <c r="B5508" s="325"/>
      <c r="J5508" s="4"/>
      <c r="K5508" s="173"/>
    </row>
    <row r="5509" spans="1:11" x14ac:dyDescent="0.2">
      <c r="A5509" s="140"/>
      <c r="B5509" s="325"/>
      <c r="J5509" s="4"/>
      <c r="K5509" s="173"/>
    </row>
    <row r="5510" spans="1:11" x14ac:dyDescent="0.2">
      <c r="A5510" s="140"/>
      <c r="B5510" s="325"/>
      <c r="J5510" s="4"/>
      <c r="K5510" s="173"/>
    </row>
    <row r="5511" spans="1:11" x14ac:dyDescent="0.2">
      <c r="A5511" s="140"/>
      <c r="B5511" s="325"/>
      <c r="J5511" s="4"/>
      <c r="K5511" s="173"/>
    </row>
    <row r="5512" spans="1:11" x14ac:dyDescent="0.2">
      <c r="A5512" s="140"/>
      <c r="B5512" s="325"/>
      <c r="J5512" s="4"/>
      <c r="K5512" s="173"/>
    </row>
    <row r="5513" spans="1:11" x14ac:dyDescent="0.2">
      <c r="A5513" s="140"/>
      <c r="B5513" s="325"/>
      <c r="J5513" s="4"/>
      <c r="K5513" s="173"/>
    </row>
    <row r="5514" spans="1:11" x14ac:dyDescent="0.2">
      <c r="A5514" s="140"/>
      <c r="B5514" s="325"/>
      <c r="J5514" s="4"/>
      <c r="K5514" s="173"/>
    </row>
    <row r="5515" spans="1:11" x14ac:dyDescent="0.2">
      <c r="A5515" s="140"/>
      <c r="B5515" s="325"/>
      <c r="J5515" s="4"/>
      <c r="K5515" s="173"/>
    </row>
    <row r="5516" spans="1:11" x14ac:dyDescent="0.2">
      <c r="A5516" s="140"/>
      <c r="B5516" s="325"/>
      <c r="J5516" s="4"/>
      <c r="K5516" s="173"/>
    </row>
    <row r="5517" spans="1:11" x14ac:dyDescent="0.2">
      <c r="A5517" s="140"/>
      <c r="B5517" s="325"/>
      <c r="J5517" s="4"/>
      <c r="K5517" s="173"/>
    </row>
    <row r="5518" spans="1:11" x14ac:dyDescent="0.2">
      <c r="A5518" s="140"/>
      <c r="B5518" s="325"/>
      <c r="J5518" s="4"/>
      <c r="K5518" s="173"/>
    </row>
    <row r="5519" spans="1:11" x14ac:dyDescent="0.2">
      <c r="A5519" s="140"/>
      <c r="B5519" s="325"/>
      <c r="J5519" s="4"/>
      <c r="K5519" s="173"/>
    </row>
    <row r="5520" spans="1:11" x14ac:dyDescent="0.2">
      <c r="A5520" s="140"/>
      <c r="B5520" s="325"/>
      <c r="J5520" s="4"/>
      <c r="K5520" s="173"/>
    </row>
    <row r="5521" spans="1:11" x14ac:dyDescent="0.2">
      <c r="A5521" s="140"/>
      <c r="B5521" s="325"/>
      <c r="J5521" s="4"/>
      <c r="K5521" s="173"/>
    </row>
    <row r="5522" spans="1:11" x14ac:dyDescent="0.2">
      <c r="A5522" s="140"/>
      <c r="B5522" s="325"/>
      <c r="J5522" s="4"/>
      <c r="K5522" s="173"/>
    </row>
    <row r="5523" spans="1:11" x14ac:dyDescent="0.2">
      <c r="A5523" s="140"/>
      <c r="B5523" s="325"/>
      <c r="J5523" s="4"/>
      <c r="K5523" s="173"/>
    </row>
    <row r="5524" spans="1:11" x14ac:dyDescent="0.2">
      <c r="A5524" s="140"/>
      <c r="B5524" s="325"/>
      <c r="J5524" s="4"/>
      <c r="K5524" s="173"/>
    </row>
    <row r="5525" spans="1:11" x14ac:dyDescent="0.2">
      <c r="A5525" s="140"/>
      <c r="B5525" s="325"/>
      <c r="J5525" s="4"/>
      <c r="K5525" s="173"/>
    </row>
    <row r="5526" spans="1:11" x14ac:dyDescent="0.2">
      <c r="A5526" s="140"/>
      <c r="B5526" s="325"/>
      <c r="J5526" s="4"/>
      <c r="K5526" s="173"/>
    </row>
    <row r="5527" spans="1:11" x14ac:dyDescent="0.2">
      <c r="A5527" s="140"/>
      <c r="B5527" s="325"/>
      <c r="J5527" s="4"/>
      <c r="K5527" s="173"/>
    </row>
    <row r="5528" spans="1:11" x14ac:dyDescent="0.2">
      <c r="A5528" s="140"/>
      <c r="B5528" s="325"/>
      <c r="J5528" s="4"/>
      <c r="K5528" s="173"/>
    </row>
    <row r="5529" spans="1:11" x14ac:dyDescent="0.2">
      <c r="A5529" s="140"/>
      <c r="B5529" s="325"/>
      <c r="J5529" s="4"/>
      <c r="K5529" s="173"/>
    </row>
    <row r="5530" spans="1:11" x14ac:dyDescent="0.2">
      <c r="A5530" s="140"/>
      <c r="B5530" s="325"/>
      <c r="J5530" s="4"/>
      <c r="K5530" s="173"/>
    </row>
    <row r="5531" spans="1:11" x14ac:dyDescent="0.2">
      <c r="A5531" s="140"/>
      <c r="B5531" s="325"/>
      <c r="J5531" s="4"/>
      <c r="K5531" s="173"/>
    </row>
    <row r="5532" spans="1:11" x14ac:dyDescent="0.2">
      <c r="A5532" s="140"/>
      <c r="B5532" s="325"/>
      <c r="J5532" s="4"/>
      <c r="K5532" s="173"/>
    </row>
    <row r="5533" spans="1:11" x14ac:dyDescent="0.2">
      <c r="A5533" s="140"/>
      <c r="B5533" s="325"/>
      <c r="J5533" s="4"/>
      <c r="K5533" s="173"/>
    </row>
    <row r="5534" spans="1:11" x14ac:dyDescent="0.2">
      <c r="A5534" s="140"/>
      <c r="B5534" s="325"/>
      <c r="J5534" s="4"/>
      <c r="K5534" s="173"/>
    </row>
    <row r="5535" spans="1:11" x14ac:dyDescent="0.2">
      <c r="A5535" s="140"/>
      <c r="B5535" s="325"/>
      <c r="J5535" s="4"/>
      <c r="K5535" s="173"/>
    </row>
    <row r="5536" spans="1:11" x14ac:dyDescent="0.2">
      <c r="A5536" s="140"/>
      <c r="B5536" s="325"/>
      <c r="J5536" s="4"/>
      <c r="K5536" s="173"/>
    </row>
    <row r="5537" spans="1:11" x14ac:dyDescent="0.2">
      <c r="A5537" s="140"/>
      <c r="B5537" s="325"/>
      <c r="J5537" s="4"/>
      <c r="K5537" s="173"/>
    </row>
    <row r="5538" spans="1:11" x14ac:dyDescent="0.2">
      <c r="A5538" s="140"/>
      <c r="B5538" s="325"/>
      <c r="J5538" s="4"/>
      <c r="K5538" s="173"/>
    </row>
    <row r="5539" spans="1:11" x14ac:dyDescent="0.2">
      <c r="A5539" s="140"/>
      <c r="B5539" s="325"/>
      <c r="J5539" s="4"/>
      <c r="K5539" s="173"/>
    </row>
    <row r="5540" spans="1:11" x14ac:dyDescent="0.2">
      <c r="A5540" s="140"/>
      <c r="B5540" s="325"/>
      <c r="J5540" s="4"/>
      <c r="K5540" s="173"/>
    </row>
    <row r="5541" spans="1:11" x14ac:dyDescent="0.2">
      <c r="A5541" s="140"/>
      <c r="B5541" s="325"/>
      <c r="J5541" s="4"/>
      <c r="K5541" s="173"/>
    </row>
    <row r="5542" spans="1:11" x14ac:dyDescent="0.2">
      <c r="A5542" s="140"/>
      <c r="B5542" s="325"/>
      <c r="J5542" s="4"/>
      <c r="K5542" s="173"/>
    </row>
    <row r="5543" spans="1:11" x14ac:dyDescent="0.2">
      <c r="A5543" s="140"/>
      <c r="B5543" s="325"/>
      <c r="J5543" s="4"/>
      <c r="K5543" s="173"/>
    </row>
    <row r="5544" spans="1:11" x14ac:dyDescent="0.2">
      <c r="A5544" s="140"/>
      <c r="B5544" s="325"/>
      <c r="J5544" s="4"/>
      <c r="K5544" s="173"/>
    </row>
    <row r="5545" spans="1:11" x14ac:dyDescent="0.2">
      <c r="A5545" s="140"/>
      <c r="B5545" s="325"/>
      <c r="J5545" s="4"/>
      <c r="K5545" s="173"/>
    </row>
    <row r="5546" spans="1:11" x14ac:dyDescent="0.2">
      <c r="A5546" s="140"/>
      <c r="B5546" s="325"/>
      <c r="J5546" s="4"/>
      <c r="K5546" s="173"/>
    </row>
    <row r="5547" spans="1:11" x14ac:dyDescent="0.2">
      <c r="A5547" s="140"/>
      <c r="B5547" s="325"/>
      <c r="J5547" s="4"/>
      <c r="K5547" s="173"/>
    </row>
    <row r="5548" spans="1:11" x14ac:dyDescent="0.2">
      <c r="A5548" s="140"/>
      <c r="B5548" s="325"/>
      <c r="J5548" s="4"/>
      <c r="K5548" s="173"/>
    </row>
    <row r="5549" spans="1:11" x14ac:dyDescent="0.2">
      <c r="A5549" s="140"/>
      <c r="B5549" s="325"/>
      <c r="J5549" s="4"/>
      <c r="K5549" s="173"/>
    </row>
    <row r="5550" spans="1:11" x14ac:dyDescent="0.2">
      <c r="A5550" s="140"/>
      <c r="B5550" s="325"/>
      <c r="J5550" s="4"/>
      <c r="K5550" s="173"/>
    </row>
    <row r="5551" spans="1:11" x14ac:dyDescent="0.2">
      <c r="A5551" s="140"/>
      <c r="B5551" s="325"/>
      <c r="J5551" s="4"/>
      <c r="K5551" s="173"/>
    </row>
    <row r="5552" spans="1:11" x14ac:dyDescent="0.2">
      <c r="A5552" s="140"/>
      <c r="B5552" s="325"/>
      <c r="J5552" s="4"/>
      <c r="K5552" s="173"/>
    </row>
    <row r="5553" spans="1:11" x14ac:dyDescent="0.2">
      <c r="A5553" s="140"/>
      <c r="B5553" s="325"/>
      <c r="J5553" s="4"/>
      <c r="K5553" s="173"/>
    </row>
    <row r="5554" spans="1:11" x14ac:dyDescent="0.2">
      <c r="A5554" s="140"/>
      <c r="B5554" s="325"/>
      <c r="J5554" s="4"/>
      <c r="K5554" s="173"/>
    </row>
    <row r="5555" spans="1:11" x14ac:dyDescent="0.2">
      <c r="A5555" s="140"/>
      <c r="B5555" s="325"/>
      <c r="J5555" s="4"/>
      <c r="K5555" s="173"/>
    </row>
    <row r="5556" spans="1:11" x14ac:dyDescent="0.2">
      <c r="A5556" s="140"/>
      <c r="B5556" s="325"/>
      <c r="J5556" s="4"/>
      <c r="K5556" s="173"/>
    </row>
    <row r="5557" spans="1:11" x14ac:dyDescent="0.2">
      <c r="A5557" s="140"/>
      <c r="B5557" s="325"/>
      <c r="J5557" s="4"/>
      <c r="K5557" s="173"/>
    </row>
    <row r="5558" spans="1:11" x14ac:dyDescent="0.2">
      <c r="A5558" s="140"/>
      <c r="B5558" s="325"/>
      <c r="J5558" s="4"/>
      <c r="K5558" s="173"/>
    </row>
    <row r="5559" spans="1:11" x14ac:dyDescent="0.2">
      <c r="A5559" s="140"/>
      <c r="B5559" s="325"/>
      <c r="J5559" s="4"/>
      <c r="K5559" s="173"/>
    </row>
    <row r="5560" spans="1:11" x14ac:dyDescent="0.2">
      <c r="A5560" s="140"/>
      <c r="B5560" s="325"/>
      <c r="J5560" s="4"/>
      <c r="K5560" s="173"/>
    </row>
    <row r="5561" spans="1:11" x14ac:dyDescent="0.2">
      <c r="A5561" s="140"/>
      <c r="B5561" s="325"/>
      <c r="J5561" s="4"/>
      <c r="K5561" s="173"/>
    </row>
    <row r="5562" spans="1:11" x14ac:dyDescent="0.2">
      <c r="A5562" s="140"/>
      <c r="B5562" s="325"/>
      <c r="J5562" s="4"/>
      <c r="K5562" s="173"/>
    </row>
    <row r="5563" spans="1:11" x14ac:dyDescent="0.2">
      <c r="A5563" s="140"/>
      <c r="B5563" s="325"/>
      <c r="J5563" s="4"/>
      <c r="K5563" s="173"/>
    </row>
    <row r="5564" spans="1:11" x14ac:dyDescent="0.2">
      <c r="A5564" s="140"/>
      <c r="B5564" s="325"/>
      <c r="J5564" s="4"/>
      <c r="K5564" s="173"/>
    </row>
    <row r="5565" spans="1:11" x14ac:dyDescent="0.2">
      <c r="A5565" s="140"/>
      <c r="B5565" s="325"/>
      <c r="J5565" s="4"/>
      <c r="K5565" s="173"/>
    </row>
    <row r="5566" spans="1:11" x14ac:dyDescent="0.2">
      <c r="A5566" s="140"/>
      <c r="B5566" s="325"/>
      <c r="J5566" s="4"/>
      <c r="K5566" s="173"/>
    </row>
    <row r="5567" spans="1:11" x14ac:dyDescent="0.2">
      <c r="A5567" s="140"/>
      <c r="B5567" s="325"/>
      <c r="J5567" s="4"/>
      <c r="K5567" s="173"/>
    </row>
    <row r="5568" spans="1:11" x14ac:dyDescent="0.2">
      <c r="A5568" s="140"/>
      <c r="B5568" s="325"/>
      <c r="J5568" s="4"/>
      <c r="K5568" s="173"/>
    </row>
    <row r="5569" spans="1:11" x14ac:dyDescent="0.2">
      <c r="A5569" s="140"/>
      <c r="B5569" s="325"/>
      <c r="J5569" s="4"/>
      <c r="K5569" s="173"/>
    </row>
    <row r="5570" spans="1:11" x14ac:dyDescent="0.2">
      <c r="A5570" s="140"/>
      <c r="B5570" s="325"/>
      <c r="J5570" s="4"/>
      <c r="K5570" s="173"/>
    </row>
    <row r="5571" spans="1:11" x14ac:dyDescent="0.2">
      <c r="A5571" s="140"/>
      <c r="B5571" s="325"/>
      <c r="J5571" s="4"/>
      <c r="K5571" s="173"/>
    </row>
    <row r="5572" spans="1:11" x14ac:dyDescent="0.2">
      <c r="A5572" s="140"/>
      <c r="B5572" s="325"/>
      <c r="J5572" s="4"/>
      <c r="K5572" s="173"/>
    </row>
    <row r="5573" spans="1:11" x14ac:dyDescent="0.2">
      <c r="A5573" s="140"/>
      <c r="B5573" s="325"/>
      <c r="J5573" s="4"/>
      <c r="K5573" s="173"/>
    </row>
    <row r="5574" spans="1:11" x14ac:dyDescent="0.2">
      <c r="A5574" s="140"/>
      <c r="B5574" s="325"/>
      <c r="J5574" s="4"/>
      <c r="K5574" s="173"/>
    </row>
    <row r="5575" spans="1:11" x14ac:dyDescent="0.2">
      <c r="A5575" s="140"/>
      <c r="B5575" s="325"/>
      <c r="J5575" s="4"/>
      <c r="K5575" s="173"/>
    </row>
    <row r="5576" spans="1:11" x14ac:dyDescent="0.2">
      <c r="A5576" s="140"/>
      <c r="B5576" s="325"/>
      <c r="J5576" s="4"/>
      <c r="K5576" s="173"/>
    </row>
    <row r="5577" spans="1:11" x14ac:dyDescent="0.2">
      <c r="A5577" s="140"/>
      <c r="B5577" s="325"/>
      <c r="J5577" s="4"/>
      <c r="K5577" s="173"/>
    </row>
    <row r="5578" spans="1:11" x14ac:dyDescent="0.2">
      <c r="A5578" s="140"/>
      <c r="B5578" s="325"/>
      <c r="J5578" s="4"/>
      <c r="K5578" s="173"/>
    </row>
    <row r="5579" spans="1:11" x14ac:dyDescent="0.2">
      <c r="A5579" s="140"/>
      <c r="B5579" s="325"/>
      <c r="J5579" s="4"/>
      <c r="K5579" s="173"/>
    </row>
    <row r="5580" spans="1:11" x14ac:dyDescent="0.2">
      <c r="A5580" s="140"/>
      <c r="B5580" s="325"/>
      <c r="J5580" s="4"/>
      <c r="K5580" s="173"/>
    </row>
    <row r="5581" spans="1:11" x14ac:dyDescent="0.2">
      <c r="A5581" s="140"/>
      <c r="B5581" s="325"/>
      <c r="J5581" s="4"/>
      <c r="K5581" s="173"/>
    </row>
    <row r="5582" spans="1:11" x14ac:dyDescent="0.2">
      <c r="A5582" s="140"/>
      <c r="B5582" s="325"/>
      <c r="J5582" s="4"/>
      <c r="K5582" s="173"/>
    </row>
    <row r="5583" spans="1:11" x14ac:dyDescent="0.2">
      <c r="A5583" s="140"/>
      <c r="B5583" s="325"/>
      <c r="J5583" s="4"/>
      <c r="K5583" s="173"/>
    </row>
    <row r="5584" spans="1:11" x14ac:dyDescent="0.2">
      <c r="A5584" s="140"/>
      <c r="B5584" s="325"/>
      <c r="J5584" s="4"/>
      <c r="K5584" s="173"/>
    </row>
    <row r="5585" spans="1:11" x14ac:dyDescent="0.2">
      <c r="A5585" s="140"/>
      <c r="B5585" s="325"/>
      <c r="J5585" s="4"/>
      <c r="K5585" s="173"/>
    </row>
    <row r="5586" spans="1:11" x14ac:dyDescent="0.2">
      <c r="A5586" s="140"/>
      <c r="B5586" s="325"/>
      <c r="J5586" s="4"/>
      <c r="K5586" s="173"/>
    </row>
    <row r="5587" spans="1:11" x14ac:dyDescent="0.2">
      <c r="A5587" s="140"/>
      <c r="B5587" s="325"/>
      <c r="J5587" s="4"/>
      <c r="K5587" s="173"/>
    </row>
    <row r="5588" spans="1:11" x14ac:dyDescent="0.2">
      <c r="A5588" s="140"/>
      <c r="B5588" s="325"/>
      <c r="J5588" s="4"/>
      <c r="K5588" s="173"/>
    </row>
    <row r="5589" spans="1:11" x14ac:dyDescent="0.2">
      <c r="A5589" s="140"/>
      <c r="B5589" s="325"/>
      <c r="J5589" s="4"/>
      <c r="K5589" s="173"/>
    </row>
    <row r="5590" spans="1:11" x14ac:dyDescent="0.2">
      <c r="A5590" s="140"/>
      <c r="B5590" s="325"/>
      <c r="J5590" s="4"/>
      <c r="K5590" s="173"/>
    </row>
    <row r="5591" spans="1:11" x14ac:dyDescent="0.2">
      <c r="A5591" s="140"/>
      <c r="B5591" s="325"/>
      <c r="J5591" s="4"/>
      <c r="K5591" s="173"/>
    </row>
    <row r="5592" spans="1:11" x14ac:dyDescent="0.2">
      <c r="A5592" s="140"/>
      <c r="B5592" s="325"/>
      <c r="J5592" s="4"/>
      <c r="K5592" s="173"/>
    </row>
    <row r="5593" spans="1:11" x14ac:dyDescent="0.2">
      <c r="A5593" s="140"/>
      <c r="B5593" s="325"/>
      <c r="J5593" s="4"/>
      <c r="K5593" s="173"/>
    </row>
    <row r="5594" spans="1:11" x14ac:dyDescent="0.2">
      <c r="A5594" s="140"/>
      <c r="B5594" s="325"/>
      <c r="J5594" s="4"/>
      <c r="K5594" s="173"/>
    </row>
    <row r="5595" spans="1:11" x14ac:dyDescent="0.2">
      <c r="A5595" s="140"/>
      <c r="B5595" s="325"/>
      <c r="J5595" s="4"/>
      <c r="K5595" s="173"/>
    </row>
    <row r="5596" spans="1:11" x14ac:dyDescent="0.2">
      <c r="A5596" s="140"/>
      <c r="B5596" s="325"/>
      <c r="J5596" s="4"/>
      <c r="K5596" s="173"/>
    </row>
    <row r="5597" spans="1:11" x14ac:dyDescent="0.2">
      <c r="A5597" s="140"/>
      <c r="B5597" s="325"/>
      <c r="J5597" s="4"/>
      <c r="K5597" s="173"/>
    </row>
    <row r="5598" spans="1:11" x14ac:dyDescent="0.2">
      <c r="A5598" s="140"/>
      <c r="B5598" s="325"/>
      <c r="J5598" s="4"/>
      <c r="K5598" s="173"/>
    </row>
    <row r="5599" spans="1:11" x14ac:dyDescent="0.2">
      <c r="A5599" s="140"/>
      <c r="B5599" s="325"/>
      <c r="J5599" s="4"/>
      <c r="K5599" s="173"/>
    </row>
    <row r="5600" spans="1:11" x14ac:dyDescent="0.2">
      <c r="A5600" s="140"/>
      <c r="B5600" s="325"/>
      <c r="J5600" s="4"/>
      <c r="K5600" s="173"/>
    </row>
    <row r="5601" spans="1:11" x14ac:dyDescent="0.2">
      <c r="A5601" s="140"/>
      <c r="B5601" s="325"/>
      <c r="J5601" s="4"/>
      <c r="K5601" s="173"/>
    </row>
    <row r="5602" spans="1:11" x14ac:dyDescent="0.2">
      <c r="A5602" s="140"/>
      <c r="B5602" s="325"/>
      <c r="J5602" s="4"/>
      <c r="K5602" s="173"/>
    </row>
    <row r="5603" spans="1:11" x14ac:dyDescent="0.2">
      <c r="A5603" s="140"/>
      <c r="B5603" s="325"/>
      <c r="J5603" s="4"/>
      <c r="K5603" s="173"/>
    </row>
    <row r="5604" spans="1:11" x14ac:dyDescent="0.2">
      <c r="A5604" s="140"/>
      <c r="B5604" s="325"/>
      <c r="J5604" s="4"/>
      <c r="K5604" s="173"/>
    </row>
    <row r="5605" spans="1:11" x14ac:dyDescent="0.2">
      <c r="A5605" s="140"/>
      <c r="B5605" s="325"/>
      <c r="J5605" s="4"/>
      <c r="K5605" s="173"/>
    </row>
    <row r="5606" spans="1:11" x14ac:dyDescent="0.2">
      <c r="A5606" s="140"/>
      <c r="B5606" s="325"/>
      <c r="J5606" s="4"/>
      <c r="K5606" s="173"/>
    </row>
    <row r="5607" spans="1:11" x14ac:dyDescent="0.2">
      <c r="A5607" s="140"/>
      <c r="B5607" s="325"/>
      <c r="J5607" s="4"/>
      <c r="K5607" s="173"/>
    </row>
    <row r="5608" spans="1:11" x14ac:dyDescent="0.2">
      <c r="A5608" s="140"/>
      <c r="B5608" s="325"/>
      <c r="J5608" s="4"/>
      <c r="K5608" s="173"/>
    </row>
    <row r="5609" spans="1:11" x14ac:dyDescent="0.2">
      <c r="A5609" s="140"/>
      <c r="B5609" s="325"/>
      <c r="J5609" s="4"/>
      <c r="K5609" s="173"/>
    </row>
    <row r="5610" spans="1:11" x14ac:dyDescent="0.2">
      <c r="A5610" s="140"/>
      <c r="B5610" s="325"/>
      <c r="J5610" s="4"/>
      <c r="K5610" s="173"/>
    </row>
    <row r="5611" spans="1:11" x14ac:dyDescent="0.2">
      <c r="A5611" s="140"/>
      <c r="B5611" s="325"/>
      <c r="J5611" s="4"/>
      <c r="K5611" s="173"/>
    </row>
    <row r="5612" spans="1:11" x14ac:dyDescent="0.2">
      <c r="A5612" s="140"/>
      <c r="B5612" s="325"/>
      <c r="J5612" s="4"/>
      <c r="K5612" s="173"/>
    </row>
    <row r="5613" spans="1:11" x14ac:dyDescent="0.2">
      <c r="A5613" s="140"/>
      <c r="B5613" s="325"/>
      <c r="J5613" s="4"/>
      <c r="K5613" s="173"/>
    </row>
    <row r="5614" spans="1:11" x14ac:dyDescent="0.2">
      <c r="A5614" s="140"/>
      <c r="B5614" s="325"/>
      <c r="J5614" s="4"/>
      <c r="K5614" s="173"/>
    </row>
    <row r="5615" spans="1:11" x14ac:dyDescent="0.2">
      <c r="A5615" s="140"/>
      <c r="B5615" s="325"/>
      <c r="J5615" s="4"/>
      <c r="K5615" s="173"/>
    </row>
    <row r="5616" spans="1:11" x14ac:dyDescent="0.2">
      <c r="A5616" s="140"/>
      <c r="B5616" s="325"/>
      <c r="J5616" s="4"/>
      <c r="K5616" s="173"/>
    </row>
    <row r="5617" spans="1:11" x14ac:dyDescent="0.2">
      <c r="A5617" s="140"/>
      <c r="B5617" s="325"/>
      <c r="J5617" s="4"/>
      <c r="K5617" s="173"/>
    </row>
    <row r="5618" spans="1:11" x14ac:dyDescent="0.2">
      <c r="A5618" s="140"/>
      <c r="B5618" s="325"/>
      <c r="J5618" s="4"/>
      <c r="K5618" s="173"/>
    </row>
    <row r="5619" spans="1:11" x14ac:dyDescent="0.2">
      <c r="A5619" s="140"/>
      <c r="B5619" s="325"/>
      <c r="J5619" s="4"/>
      <c r="K5619" s="173"/>
    </row>
    <row r="5620" spans="1:11" x14ac:dyDescent="0.2">
      <c r="A5620" s="140"/>
      <c r="B5620" s="325"/>
      <c r="J5620" s="4"/>
      <c r="K5620" s="173"/>
    </row>
    <row r="5621" spans="1:11" x14ac:dyDescent="0.2">
      <c r="A5621" s="140"/>
      <c r="B5621" s="325"/>
      <c r="J5621" s="4"/>
      <c r="K5621" s="173"/>
    </row>
    <row r="5622" spans="1:11" x14ac:dyDescent="0.2">
      <c r="A5622" s="140"/>
      <c r="B5622" s="325"/>
      <c r="J5622" s="4"/>
      <c r="K5622" s="173"/>
    </row>
    <row r="5623" spans="1:11" x14ac:dyDescent="0.2">
      <c r="A5623" s="140"/>
      <c r="B5623" s="325"/>
      <c r="J5623" s="4"/>
      <c r="K5623" s="173"/>
    </row>
    <row r="5624" spans="1:11" x14ac:dyDescent="0.2">
      <c r="A5624" s="140"/>
      <c r="B5624" s="325"/>
      <c r="J5624" s="4"/>
      <c r="K5624" s="173"/>
    </row>
    <row r="5625" spans="1:11" x14ac:dyDescent="0.2">
      <c r="A5625" s="140"/>
      <c r="B5625" s="325"/>
      <c r="J5625" s="4"/>
      <c r="K5625" s="173"/>
    </row>
    <row r="5626" spans="1:11" x14ac:dyDescent="0.2">
      <c r="A5626" s="140"/>
      <c r="B5626" s="325"/>
      <c r="J5626" s="4"/>
      <c r="K5626" s="173"/>
    </row>
    <row r="5627" spans="1:11" x14ac:dyDescent="0.2">
      <c r="A5627" s="140"/>
      <c r="B5627" s="325"/>
      <c r="J5627" s="4"/>
      <c r="K5627" s="173"/>
    </row>
    <row r="5628" spans="1:11" x14ac:dyDescent="0.2">
      <c r="A5628" s="140"/>
      <c r="B5628" s="325"/>
      <c r="J5628" s="4"/>
      <c r="K5628" s="173"/>
    </row>
    <row r="5629" spans="1:11" x14ac:dyDescent="0.2">
      <c r="A5629" s="140"/>
      <c r="B5629" s="325"/>
      <c r="J5629" s="4"/>
      <c r="K5629" s="173"/>
    </row>
    <row r="5630" spans="1:11" x14ac:dyDescent="0.2">
      <c r="A5630" s="140"/>
      <c r="B5630" s="325"/>
      <c r="J5630" s="4"/>
      <c r="K5630" s="173"/>
    </row>
    <row r="5631" spans="1:11" x14ac:dyDescent="0.2">
      <c r="A5631" s="140"/>
      <c r="B5631" s="325"/>
      <c r="J5631" s="4"/>
      <c r="K5631" s="173"/>
    </row>
    <row r="5632" spans="1:11" x14ac:dyDescent="0.2">
      <c r="A5632" s="140"/>
      <c r="B5632" s="325"/>
      <c r="J5632" s="4"/>
      <c r="K5632" s="173"/>
    </row>
    <row r="5633" spans="1:11" x14ac:dyDescent="0.2">
      <c r="A5633" s="140"/>
      <c r="B5633" s="325"/>
      <c r="J5633" s="4"/>
      <c r="K5633" s="173"/>
    </row>
    <row r="5634" spans="1:11" x14ac:dyDescent="0.2">
      <c r="A5634" s="140"/>
      <c r="B5634" s="325"/>
      <c r="J5634" s="4"/>
      <c r="K5634" s="173"/>
    </row>
    <row r="5635" spans="1:11" x14ac:dyDescent="0.2">
      <c r="A5635" s="140"/>
      <c r="B5635" s="325"/>
      <c r="J5635" s="4"/>
      <c r="K5635" s="173"/>
    </row>
    <row r="5636" spans="1:11" x14ac:dyDescent="0.2">
      <c r="A5636" s="140"/>
      <c r="B5636" s="325"/>
      <c r="J5636" s="4"/>
      <c r="K5636" s="173"/>
    </row>
    <row r="5637" spans="1:11" x14ac:dyDescent="0.2">
      <c r="A5637" s="140"/>
      <c r="B5637" s="325"/>
      <c r="J5637" s="4"/>
      <c r="K5637" s="173"/>
    </row>
    <row r="5638" spans="1:11" x14ac:dyDescent="0.2">
      <c r="A5638" s="140"/>
      <c r="B5638" s="325"/>
      <c r="J5638" s="4"/>
      <c r="K5638" s="173"/>
    </row>
    <row r="5639" spans="1:11" x14ac:dyDescent="0.2">
      <c r="A5639" s="140"/>
      <c r="B5639" s="325"/>
      <c r="J5639" s="4"/>
      <c r="K5639" s="173"/>
    </row>
    <row r="5640" spans="1:11" x14ac:dyDescent="0.2">
      <c r="A5640" s="140"/>
      <c r="B5640" s="325"/>
      <c r="J5640" s="4"/>
      <c r="K5640" s="173"/>
    </row>
    <row r="5641" spans="1:11" x14ac:dyDescent="0.2">
      <c r="A5641" s="140"/>
      <c r="B5641" s="325"/>
      <c r="J5641" s="4"/>
      <c r="K5641" s="173"/>
    </row>
    <row r="5642" spans="1:11" x14ac:dyDescent="0.2">
      <c r="A5642" s="140"/>
      <c r="B5642" s="325"/>
      <c r="J5642" s="4"/>
      <c r="K5642" s="173"/>
    </row>
    <row r="5643" spans="1:11" x14ac:dyDescent="0.2">
      <c r="A5643" s="140"/>
      <c r="B5643" s="325"/>
      <c r="J5643" s="4"/>
      <c r="K5643" s="173"/>
    </row>
    <row r="5644" spans="1:11" x14ac:dyDescent="0.2">
      <c r="A5644" s="140"/>
      <c r="B5644" s="325"/>
      <c r="J5644" s="4"/>
      <c r="K5644" s="173"/>
    </row>
    <row r="5645" spans="1:11" x14ac:dyDescent="0.2">
      <c r="A5645" s="140"/>
      <c r="B5645" s="325"/>
      <c r="J5645" s="4"/>
      <c r="K5645" s="173"/>
    </row>
    <row r="5646" spans="1:11" x14ac:dyDescent="0.2">
      <c r="A5646" s="140"/>
      <c r="B5646" s="325"/>
      <c r="J5646" s="4"/>
      <c r="K5646" s="173"/>
    </row>
    <row r="5647" spans="1:11" x14ac:dyDescent="0.2">
      <c r="A5647" s="140"/>
      <c r="B5647" s="325"/>
      <c r="J5647" s="4"/>
      <c r="K5647" s="173"/>
    </row>
    <row r="5648" spans="1:11" x14ac:dyDescent="0.2">
      <c r="A5648" s="140"/>
      <c r="B5648" s="325"/>
      <c r="J5648" s="4"/>
      <c r="K5648" s="173"/>
    </row>
    <row r="5649" spans="1:11" x14ac:dyDescent="0.2">
      <c r="A5649" s="140"/>
      <c r="B5649" s="325"/>
      <c r="J5649" s="4"/>
      <c r="K5649" s="173"/>
    </row>
    <row r="5650" spans="1:11" x14ac:dyDescent="0.2">
      <c r="A5650" s="140"/>
      <c r="B5650" s="325"/>
      <c r="J5650" s="4"/>
      <c r="K5650" s="173"/>
    </row>
    <row r="5651" spans="1:11" x14ac:dyDescent="0.2">
      <c r="A5651" s="140"/>
      <c r="B5651" s="325"/>
      <c r="J5651" s="4"/>
      <c r="K5651" s="173"/>
    </row>
    <row r="5652" spans="1:11" x14ac:dyDescent="0.2">
      <c r="A5652" s="140"/>
      <c r="B5652" s="325"/>
      <c r="J5652" s="4"/>
      <c r="K5652" s="173"/>
    </row>
    <row r="5653" spans="1:11" x14ac:dyDescent="0.2">
      <c r="A5653" s="140"/>
      <c r="B5653" s="325"/>
      <c r="J5653" s="4"/>
      <c r="K5653" s="173"/>
    </row>
    <row r="5654" spans="1:11" x14ac:dyDescent="0.2">
      <c r="A5654" s="140"/>
      <c r="B5654" s="325"/>
      <c r="J5654" s="4"/>
      <c r="K5654" s="173"/>
    </row>
    <row r="5655" spans="1:11" x14ac:dyDescent="0.2">
      <c r="A5655" s="140"/>
      <c r="B5655" s="325"/>
      <c r="J5655" s="4"/>
      <c r="K5655" s="173"/>
    </row>
    <row r="5656" spans="1:11" x14ac:dyDescent="0.2">
      <c r="A5656" s="140"/>
      <c r="B5656" s="325"/>
      <c r="J5656" s="4"/>
      <c r="K5656" s="173"/>
    </row>
    <row r="5657" spans="1:11" x14ac:dyDescent="0.2">
      <c r="A5657" s="140"/>
      <c r="B5657" s="325"/>
      <c r="J5657" s="4"/>
      <c r="K5657" s="173"/>
    </row>
    <row r="5658" spans="1:11" x14ac:dyDescent="0.2">
      <c r="A5658" s="140"/>
      <c r="B5658" s="325"/>
      <c r="J5658" s="4"/>
      <c r="K5658" s="173"/>
    </row>
    <row r="5659" spans="1:11" x14ac:dyDescent="0.2">
      <c r="A5659" s="140"/>
      <c r="B5659" s="325"/>
      <c r="J5659" s="4"/>
      <c r="K5659" s="173"/>
    </row>
    <row r="5660" spans="1:11" x14ac:dyDescent="0.2">
      <c r="A5660" s="140"/>
      <c r="B5660" s="325"/>
      <c r="J5660" s="4"/>
      <c r="K5660" s="173"/>
    </row>
    <row r="5661" spans="1:11" x14ac:dyDescent="0.2">
      <c r="A5661" s="140"/>
      <c r="B5661" s="325"/>
      <c r="J5661" s="4"/>
      <c r="K5661" s="173"/>
    </row>
    <row r="5662" spans="1:11" x14ac:dyDescent="0.2">
      <c r="A5662" s="140"/>
      <c r="B5662" s="325"/>
      <c r="J5662" s="4"/>
      <c r="K5662" s="173"/>
    </row>
    <row r="5663" spans="1:11" x14ac:dyDescent="0.2">
      <c r="A5663" s="140"/>
      <c r="B5663" s="325"/>
      <c r="J5663" s="4"/>
      <c r="K5663" s="173"/>
    </row>
    <row r="5664" spans="1:11" x14ac:dyDescent="0.2">
      <c r="A5664" s="140"/>
      <c r="B5664" s="325"/>
      <c r="J5664" s="4"/>
      <c r="K5664" s="173"/>
    </row>
    <row r="5665" spans="1:11" x14ac:dyDescent="0.2">
      <c r="A5665" s="140"/>
      <c r="B5665" s="325"/>
      <c r="J5665" s="4"/>
      <c r="K5665" s="173"/>
    </row>
    <row r="5666" spans="1:11" x14ac:dyDescent="0.2">
      <c r="A5666" s="140"/>
      <c r="B5666" s="325"/>
      <c r="J5666" s="4"/>
      <c r="K5666" s="173"/>
    </row>
    <row r="5667" spans="1:11" x14ac:dyDescent="0.2">
      <c r="A5667" s="140"/>
      <c r="B5667" s="325"/>
      <c r="J5667" s="4"/>
      <c r="K5667" s="173"/>
    </row>
    <row r="5668" spans="1:11" x14ac:dyDescent="0.2">
      <c r="A5668" s="140"/>
      <c r="B5668" s="325"/>
      <c r="J5668" s="4"/>
      <c r="K5668" s="173"/>
    </row>
    <row r="5669" spans="1:11" x14ac:dyDescent="0.2">
      <c r="A5669" s="140"/>
      <c r="B5669" s="325"/>
      <c r="J5669" s="4"/>
      <c r="K5669" s="173"/>
    </row>
    <row r="5670" spans="1:11" x14ac:dyDescent="0.2">
      <c r="A5670" s="140"/>
      <c r="B5670" s="325"/>
      <c r="J5670" s="4"/>
      <c r="K5670" s="173"/>
    </row>
    <row r="5671" spans="1:11" x14ac:dyDescent="0.2">
      <c r="A5671" s="140"/>
      <c r="B5671" s="325"/>
      <c r="J5671" s="4"/>
      <c r="K5671" s="173"/>
    </row>
    <row r="5672" spans="1:11" x14ac:dyDescent="0.2">
      <c r="A5672" s="140"/>
      <c r="B5672" s="325"/>
      <c r="J5672" s="4"/>
      <c r="K5672" s="173"/>
    </row>
    <row r="5673" spans="1:11" x14ac:dyDescent="0.2">
      <c r="A5673" s="140"/>
      <c r="B5673" s="325"/>
      <c r="J5673" s="4"/>
      <c r="K5673" s="173"/>
    </row>
    <row r="5674" spans="1:11" x14ac:dyDescent="0.2">
      <c r="A5674" s="140"/>
      <c r="B5674" s="325"/>
      <c r="J5674" s="4"/>
      <c r="K5674" s="173"/>
    </row>
    <row r="5675" spans="1:11" x14ac:dyDescent="0.2">
      <c r="A5675" s="140"/>
      <c r="B5675" s="325"/>
      <c r="J5675" s="4"/>
      <c r="K5675" s="173"/>
    </row>
    <row r="5676" spans="1:11" x14ac:dyDescent="0.2">
      <c r="A5676" s="140"/>
      <c r="B5676" s="325"/>
      <c r="J5676" s="4"/>
      <c r="K5676" s="173"/>
    </row>
    <row r="5677" spans="1:11" x14ac:dyDescent="0.2">
      <c r="A5677" s="140"/>
      <c r="B5677" s="325"/>
      <c r="J5677" s="4"/>
      <c r="K5677" s="173"/>
    </row>
    <row r="5678" spans="1:11" x14ac:dyDescent="0.2">
      <c r="A5678" s="140"/>
      <c r="B5678" s="325"/>
      <c r="J5678" s="4"/>
      <c r="K5678" s="173"/>
    </row>
    <row r="5679" spans="1:11" x14ac:dyDescent="0.2">
      <c r="A5679" s="140"/>
      <c r="B5679" s="325"/>
      <c r="J5679" s="4"/>
      <c r="K5679" s="173"/>
    </row>
    <row r="5680" spans="1:11" x14ac:dyDescent="0.2">
      <c r="A5680" s="140"/>
      <c r="B5680" s="325"/>
      <c r="J5680" s="4"/>
      <c r="K5680" s="173"/>
    </row>
    <row r="5681" spans="1:11" x14ac:dyDescent="0.2">
      <c r="A5681" s="140"/>
      <c r="B5681" s="325"/>
      <c r="J5681" s="4"/>
      <c r="K5681" s="173"/>
    </row>
    <row r="5682" spans="1:11" x14ac:dyDescent="0.2">
      <c r="A5682" s="140"/>
      <c r="B5682" s="325"/>
      <c r="J5682" s="4"/>
      <c r="K5682" s="173"/>
    </row>
    <row r="5683" spans="1:11" x14ac:dyDescent="0.2">
      <c r="A5683" s="140"/>
      <c r="B5683" s="325"/>
      <c r="J5683" s="4"/>
      <c r="K5683" s="173"/>
    </row>
    <row r="5684" spans="1:11" x14ac:dyDescent="0.2">
      <c r="A5684" s="140"/>
      <c r="B5684" s="325"/>
      <c r="J5684" s="4"/>
      <c r="K5684" s="173"/>
    </row>
    <row r="5685" spans="1:11" x14ac:dyDescent="0.2">
      <c r="A5685" s="140"/>
      <c r="B5685" s="325"/>
      <c r="J5685" s="4"/>
      <c r="K5685" s="173"/>
    </row>
    <row r="5686" spans="1:11" x14ac:dyDescent="0.2">
      <c r="A5686" s="140"/>
      <c r="B5686" s="325"/>
      <c r="J5686" s="4"/>
      <c r="K5686" s="173"/>
    </row>
    <row r="5687" spans="1:11" x14ac:dyDescent="0.2">
      <c r="A5687" s="140"/>
      <c r="B5687" s="325"/>
      <c r="J5687" s="4"/>
      <c r="K5687" s="173"/>
    </row>
    <row r="5688" spans="1:11" x14ac:dyDescent="0.2">
      <c r="A5688" s="140"/>
      <c r="B5688" s="325"/>
      <c r="J5688" s="4"/>
      <c r="K5688" s="173"/>
    </row>
    <row r="5689" spans="1:11" x14ac:dyDescent="0.2">
      <c r="A5689" s="140"/>
      <c r="B5689" s="325"/>
      <c r="J5689" s="4"/>
      <c r="K5689" s="173"/>
    </row>
    <row r="5690" spans="1:11" x14ac:dyDescent="0.2">
      <c r="A5690" s="140"/>
      <c r="B5690" s="325"/>
      <c r="J5690" s="4"/>
      <c r="K5690" s="173"/>
    </row>
    <row r="5691" spans="1:11" x14ac:dyDescent="0.2">
      <c r="A5691" s="140"/>
      <c r="B5691" s="325"/>
      <c r="J5691" s="4"/>
      <c r="K5691" s="173"/>
    </row>
    <row r="5692" spans="1:11" x14ac:dyDescent="0.2">
      <c r="A5692" s="140"/>
      <c r="B5692" s="325"/>
      <c r="J5692" s="4"/>
      <c r="K5692" s="173"/>
    </row>
    <row r="5693" spans="1:11" x14ac:dyDescent="0.2">
      <c r="A5693" s="140"/>
      <c r="B5693" s="325"/>
      <c r="J5693" s="4"/>
      <c r="K5693" s="173"/>
    </row>
    <row r="5694" spans="1:11" x14ac:dyDescent="0.2">
      <c r="A5694" s="140"/>
      <c r="B5694" s="325"/>
      <c r="J5694" s="4"/>
      <c r="K5694" s="173"/>
    </row>
    <row r="5695" spans="1:11" x14ac:dyDescent="0.2">
      <c r="A5695" s="140"/>
      <c r="B5695" s="325"/>
      <c r="J5695" s="4"/>
      <c r="K5695" s="173"/>
    </row>
    <row r="5696" spans="1:11" x14ac:dyDescent="0.2">
      <c r="A5696" s="140"/>
      <c r="B5696" s="325"/>
      <c r="J5696" s="4"/>
      <c r="K5696" s="173"/>
    </row>
    <row r="5697" spans="1:11" x14ac:dyDescent="0.2">
      <c r="A5697" s="140"/>
      <c r="B5697" s="325"/>
      <c r="J5697" s="4"/>
      <c r="K5697" s="173"/>
    </row>
    <row r="5698" spans="1:11" x14ac:dyDescent="0.2">
      <c r="A5698" s="140"/>
      <c r="B5698" s="325"/>
      <c r="J5698" s="4"/>
      <c r="K5698" s="173"/>
    </row>
    <row r="5699" spans="1:11" x14ac:dyDescent="0.2">
      <c r="A5699" s="140"/>
      <c r="B5699" s="325"/>
      <c r="J5699" s="4"/>
      <c r="K5699" s="173"/>
    </row>
    <row r="5700" spans="1:11" x14ac:dyDescent="0.2">
      <c r="A5700" s="140"/>
      <c r="B5700" s="325"/>
      <c r="J5700" s="4"/>
      <c r="K5700" s="173"/>
    </row>
    <row r="5701" spans="1:11" x14ac:dyDescent="0.2">
      <c r="A5701" s="140"/>
      <c r="B5701" s="325"/>
      <c r="J5701" s="4"/>
      <c r="K5701" s="173"/>
    </row>
    <row r="5702" spans="1:11" x14ac:dyDescent="0.2">
      <c r="A5702" s="140"/>
      <c r="B5702" s="325"/>
      <c r="J5702" s="4"/>
      <c r="K5702" s="173"/>
    </row>
    <row r="5703" spans="1:11" x14ac:dyDescent="0.2">
      <c r="A5703" s="140"/>
      <c r="B5703" s="325"/>
      <c r="J5703" s="4"/>
      <c r="K5703" s="173"/>
    </row>
    <row r="5704" spans="1:11" x14ac:dyDescent="0.2">
      <c r="A5704" s="140"/>
      <c r="B5704" s="325"/>
      <c r="J5704" s="4"/>
      <c r="K5704" s="173"/>
    </row>
    <row r="5705" spans="1:11" x14ac:dyDescent="0.2">
      <c r="A5705" s="140"/>
      <c r="B5705" s="325"/>
      <c r="J5705" s="4"/>
      <c r="K5705" s="173"/>
    </row>
    <row r="5706" spans="1:11" x14ac:dyDescent="0.2">
      <c r="A5706" s="140"/>
      <c r="B5706" s="325"/>
      <c r="J5706" s="4"/>
      <c r="K5706" s="173"/>
    </row>
    <row r="5707" spans="1:11" x14ac:dyDescent="0.2">
      <c r="A5707" s="140"/>
      <c r="B5707" s="325"/>
      <c r="J5707" s="4"/>
      <c r="K5707" s="173"/>
    </row>
    <row r="5708" spans="1:11" x14ac:dyDescent="0.2">
      <c r="A5708" s="140"/>
      <c r="B5708" s="325"/>
      <c r="J5708" s="4"/>
      <c r="K5708" s="173"/>
    </row>
    <row r="5709" spans="1:11" x14ac:dyDescent="0.2">
      <c r="A5709" s="140"/>
      <c r="B5709" s="325"/>
      <c r="J5709" s="4"/>
      <c r="K5709" s="173"/>
    </row>
    <row r="5710" spans="1:11" x14ac:dyDescent="0.2">
      <c r="A5710" s="140"/>
      <c r="B5710" s="325"/>
      <c r="J5710" s="4"/>
      <c r="K5710" s="173"/>
    </row>
    <row r="5711" spans="1:11" x14ac:dyDescent="0.2">
      <c r="A5711" s="140"/>
      <c r="B5711" s="325"/>
      <c r="J5711" s="4"/>
      <c r="K5711" s="173"/>
    </row>
    <row r="5712" spans="1:11" x14ac:dyDescent="0.2">
      <c r="A5712" s="140"/>
      <c r="B5712" s="325"/>
      <c r="J5712" s="4"/>
      <c r="K5712" s="173"/>
    </row>
    <row r="5713" spans="1:11" x14ac:dyDescent="0.2">
      <c r="A5713" s="140"/>
      <c r="B5713" s="325"/>
      <c r="J5713" s="4"/>
      <c r="K5713" s="173"/>
    </row>
    <row r="5714" spans="1:11" x14ac:dyDescent="0.2">
      <c r="A5714" s="140"/>
      <c r="B5714" s="325"/>
      <c r="J5714" s="4"/>
      <c r="K5714" s="173"/>
    </row>
    <row r="5715" spans="1:11" x14ac:dyDescent="0.2">
      <c r="A5715" s="140"/>
      <c r="B5715" s="325"/>
      <c r="J5715" s="4"/>
      <c r="K5715" s="173"/>
    </row>
    <row r="5716" spans="1:11" x14ac:dyDescent="0.2">
      <c r="A5716" s="140"/>
      <c r="B5716" s="325"/>
      <c r="J5716" s="4"/>
      <c r="K5716" s="173"/>
    </row>
    <row r="5717" spans="1:11" x14ac:dyDescent="0.2">
      <c r="A5717" s="140"/>
      <c r="B5717" s="325"/>
      <c r="J5717" s="4"/>
      <c r="K5717" s="173"/>
    </row>
    <row r="5718" spans="1:11" x14ac:dyDescent="0.2">
      <c r="A5718" s="140"/>
      <c r="B5718" s="325"/>
      <c r="J5718" s="4"/>
      <c r="K5718" s="173"/>
    </row>
    <row r="5719" spans="1:11" x14ac:dyDescent="0.2">
      <c r="A5719" s="140"/>
      <c r="B5719" s="325"/>
      <c r="J5719" s="4"/>
      <c r="K5719" s="173"/>
    </row>
    <row r="5720" spans="1:11" x14ac:dyDescent="0.2">
      <c r="A5720" s="140"/>
      <c r="B5720" s="325"/>
      <c r="J5720" s="4"/>
      <c r="K5720" s="173"/>
    </row>
    <row r="5721" spans="1:11" x14ac:dyDescent="0.2">
      <c r="A5721" s="140"/>
      <c r="B5721" s="325"/>
      <c r="J5721" s="4"/>
      <c r="K5721" s="173"/>
    </row>
    <row r="5722" spans="1:11" x14ac:dyDescent="0.2">
      <c r="A5722" s="140"/>
      <c r="B5722" s="325"/>
      <c r="J5722" s="4"/>
      <c r="K5722" s="173"/>
    </row>
    <row r="5723" spans="1:11" x14ac:dyDescent="0.2">
      <c r="A5723" s="140"/>
      <c r="B5723" s="325"/>
      <c r="J5723" s="4"/>
      <c r="K5723" s="173"/>
    </row>
    <row r="5724" spans="1:11" x14ac:dyDescent="0.2">
      <c r="A5724" s="140"/>
      <c r="B5724" s="325"/>
      <c r="J5724" s="4"/>
      <c r="K5724" s="173"/>
    </row>
    <row r="5725" spans="1:11" x14ac:dyDescent="0.2">
      <c r="A5725" s="140"/>
      <c r="B5725" s="325"/>
      <c r="J5725" s="4"/>
      <c r="K5725" s="173"/>
    </row>
    <row r="5726" spans="1:11" x14ac:dyDescent="0.2">
      <c r="A5726" s="140"/>
      <c r="B5726" s="325"/>
      <c r="J5726" s="4"/>
      <c r="K5726" s="173"/>
    </row>
    <row r="5727" spans="1:11" x14ac:dyDescent="0.2">
      <c r="A5727" s="140"/>
      <c r="B5727" s="325"/>
      <c r="J5727" s="4"/>
      <c r="K5727" s="173"/>
    </row>
    <row r="5728" spans="1:11" x14ac:dyDescent="0.2">
      <c r="A5728" s="140"/>
      <c r="B5728" s="325"/>
      <c r="J5728" s="4"/>
      <c r="K5728" s="173"/>
    </row>
    <row r="5729" spans="1:11" x14ac:dyDescent="0.2">
      <c r="A5729" s="140"/>
      <c r="B5729" s="325"/>
      <c r="J5729" s="4"/>
      <c r="K5729" s="173"/>
    </row>
    <row r="5730" spans="1:11" x14ac:dyDescent="0.2">
      <c r="A5730" s="140"/>
      <c r="B5730" s="325"/>
      <c r="J5730" s="4"/>
      <c r="K5730" s="173"/>
    </row>
    <row r="5731" spans="1:11" x14ac:dyDescent="0.2">
      <c r="A5731" s="140"/>
      <c r="B5731" s="325"/>
      <c r="J5731" s="4"/>
      <c r="K5731" s="173"/>
    </row>
    <row r="5732" spans="1:11" x14ac:dyDescent="0.2">
      <c r="A5732" s="140"/>
      <c r="B5732" s="325"/>
      <c r="J5732" s="4"/>
      <c r="K5732" s="173"/>
    </row>
    <row r="5733" spans="1:11" x14ac:dyDescent="0.2">
      <c r="A5733" s="140"/>
      <c r="B5733" s="325"/>
      <c r="J5733" s="4"/>
      <c r="K5733" s="173"/>
    </row>
    <row r="5734" spans="1:11" x14ac:dyDescent="0.2">
      <c r="A5734" s="140"/>
      <c r="B5734" s="325"/>
      <c r="J5734" s="4"/>
      <c r="K5734" s="173"/>
    </row>
    <row r="5735" spans="1:11" x14ac:dyDescent="0.2">
      <c r="A5735" s="140"/>
      <c r="B5735" s="325"/>
      <c r="J5735" s="4"/>
      <c r="K5735" s="173"/>
    </row>
    <row r="5736" spans="1:11" x14ac:dyDescent="0.2">
      <c r="A5736" s="140"/>
      <c r="B5736" s="325"/>
      <c r="J5736" s="4"/>
      <c r="K5736" s="173"/>
    </row>
    <row r="5737" spans="1:11" x14ac:dyDescent="0.2">
      <c r="A5737" s="140"/>
      <c r="B5737" s="325"/>
      <c r="J5737" s="4"/>
      <c r="K5737" s="173"/>
    </row>
    <row r="5738" spans="1:11" x14ac:dyDescent="0.2">
      <c r="A5738" s="140"/>
      <c r="B5738" s="325"/>
      <c r="J5738" s="4"/>
      <c r="K5738" s="173"/>
    </row>
    <row r="5739" spans="1:11" x14ac:dyDescent="0.2">
      <c r="A5739" s="140"/>
      <c r="B5739" s="325"/>
      <c r="J5739" s="4"/>
      <c r="K5739" s="173"/>
    </row>
    <row r="5740" spans="1:11" x14ac:dyDescent="0.2">
      <c r="A5740" s="140"/>
      <c r="B5740" s="325"/>
      <c r="J5740" s="4"/>
      <c r="K5740" s="173"/>
    </row>
    <row r="5741" spans="1:11" x14ac:dyDescent="0.2">
      <c r="A5741" s="140"/>
      <c r="B5741" s="325"/>
      <c r="J5741" s="4"/>
      <c r="K5741" s="173"/>
    </row>
    <row r="5742" spans="1:11" x14ac:dyDescent="0.2">
      <c r="A5742" s="140"/>
      <c r="B5742" s="325"/>
      <c r="J5742" s="4"/>
      <c r="K5742" s="173"/>
    </row>
    <row r="5743" spans="1:11" x14ac:dyDescent="0.2">
      <c r="A5743" s="140"/>
      <c r="B5743" s="325"/>
      <c r="J5743" s="4"/>
      <c r="K5743" s="173"/>
    </row>
    <row r="5744" spans="1:11" x14ac:dyDescent="0.2">
      <c r="A5744" s="140"/>
      <c r="B5744" s="325"/>
      <c r="J5744" s="4"/>
      <c r="K5744" s="173"/>
    </row>
    <row r="5745" spans="1:11" x14ac:dyDescent="0.2">
      <c r="A5745" s="140"/>
      <c r="B5745" s="325"/>
      <c r="J5745" s="4"/>
      <c r="K5745" s="173"/>
    </row>
    <row r="5746" spans="1:11" x14ac:dyDescent="0.2">
      <c r="A5746" s="140"/>
      <c r="B5746" s="325"/>
      <c r="J5746" s="4"/>
      <c r="K5746" s="173"/>
    </row>
    <row r="5747" spans="1:11" x14ac:dyDescent="0.2">
      <c r="A5747" s="140"/>
      <c r="B5747" s="325"/>
      <c r="J5747" s="4"/>
      <c r="K5747" s="173"/>
    </row>
    <row r="5748" spans="1:11" x14ac:dyDescent="0.2">
      <c r="A5748" s="140"/>
      <c r="B5748" s="325"/>
      <c r="J5748" s="4"/>
      <c r="K5748" s="173"/>
    </row>
    <row r="5749" spans="1:11" x14ac:dyDescent="0.2">
      <c r="A5749" s="140"/>
      <c r="B5749" s="325"/>
      <c r="J5749" s="4"/>
      <c r="K5749" s="173"/>
    </row>
    <row r="5750" spans="1:11" x14ac:dyDescent="0.2">
      <c r="A5750" s="140"/>
      <c r="B5750" s="325"/>
      <c r="J5750" s="4"/>
      <c r="K5750" s="173"/>
    </row>
    <row r="5751" spans="1:11" x14ac:dyDescent="0.2">
      <c r="A5751" s="140"/>
      <c r="B5751" s="325"/>
      <c r="J5751" s="4"/>
      <c r="K5751" s="173"/>
    </row>
    <row r="5752" spans="1:11" x14ac:dyDescent="0.2">
      <c r="A5752" s="140"/>
      <c r="B5752" s="325"/>
      <c r="J5752" s="4"/>
      <c r="K5752" s="173"/>
    </row>
    <row r="5753" spans="1:11" x14ac:dyDescent="0.2">
      <c r="A5753" s="140"/>
      <c r="B5753" s="325"/>
      <c r="J5753" s="4"/>
      <c r="K5753" s="173"/>
    </row>
    <row r="5754" spans="1:11" x14ac:dyDescent="0.2">
      <c r="A5754" s="140"/>
      <c r="B5754" s="325"/>
      <c r="J5754" s="4"/>
      <c r="K5754" s="173"/>
    </row>
    <row r="5755" spans="1:11" x14ac:dyDescent="0.2">
      <c r="A5755" s="140"/>
      <c r="B5755" s="325"/>
      <c r="J5755" s="4"/>
      <c r="K5755" s="173"/>
    </row>
    <row r="5756" spans="1:11" x14ac:dyDescent="0.2">
      <c r="A5756" s="140"/>
      <c r="B5756" s="325"/>
      <c r="J5756" s="4"/>
      <c r="K5756" s="173"/>
    </row>
    <row r="5757" spans="1:11" x14ac:dyDescent="0.2">
      <c r="A5757" s="140"/>
      <c r="B5757" s="325"/>
      <c r="J5757" s="4"/>
      <c r="K5757" s="173"/>
    </row>
    <row r="5758" spans="1:11" x14ac:dyDescent="0.2">
      <c r="A5758" s="140"/>
      <c r="B5758" s="325"/>
      <c r="J5758" s="4"/>
      <c r="K5758" s="173"/>
    </row>
    <row r="5759" spans="1:11" x14ac:dyDescent="0.2">
      <c r="A5759" s="140"/>
      <c r="B5759" s="325"/>
      <c r="J5759" s="4"/>
      <c r="K5759" s="173"/>
    </row>
    <row r="5760" spans="1:11" x14ac:dyDescent="0.2">
      <c r="A5760" s="140"/>
      <c r="B5760" s="325"/>
      <c r="J5760" s="4"/>
      <c r="K5760" s="173"/>
    </row>
    <row r="5761" spans="1:11" x14ac:dyDescent="0.2">
      <c r="A5761" s="140"/>
      <c r="B5761" s="325"/>
      <c r="J5761" s="4"/>
      <c r="K5761" s="173"/>
    </row>
    <row r="5762" spans="1:11" x14ac:dyDescent="0.2">
      <c r="A5762" s="140"/>
      <c r="B5762" s="325"/>
      <c r="J5762" s="4"/>
      <c r="K5762" s="173"/>
    </row>
    <row r="5763" spans="1:11" x14ac:dyDescent="0.2">
      <c r="A5763" s="140"/>
      <c r="B5763" s="325"/>
      <c r="J5763" s="4"/>
      <c r="K5763" s="173"/>
    </row>
    <row r="5764" spans="1:11" x14ac:dyDescent="0.2">
      <c r="A5764" s="140"/>
      <c r="B5764" s="325"/>
      <c r="J5764" s="4"/>
      <c r="K5764" s="173"/>
    </row>
    <row r="5765" spans="1:11" x14ac:dyDescent="0.2">
      <c r="A5765" s="140"/>
      <c r="B5765" s="325"/>
      <c r="J5765" s="4"/>
      <c r="K5765" s="173"/>
    </row>
    <row r="5766" spans="1:11" x14ac:dyDescent="0.2">
      <c r="A5766" s="140"/>
      <c r="B5766" s="325"/>
      <c r="J5766" s="4"/>
      <c r="K5766" s="173"/>
    </row>
    <row r="5767" spans="1:11" x14ac:dyDescent="0.2">
      <c r="A5767" s="140"/>
      <c r="B5767" s="325"/>
      <c r="J5767" s="4"/>
      <c r="K5767" s="173"/>
    </row>
    <row r="5768" spans="1:11" x14ac:dyDescent="0.2">
      <c r="A5768" s="140"/>
      <c r="B5768" s="325"/>
      <c r="J5768" s="4"/>
      <c r="K5768" s="173"/>
    </row>
    <row r="5769" spans="1:11" x14ac:dyDescent="0.2">
      <c r="A5769" s="140"/>
      <c r="B5769" s="325"/>
      <c r="J5769" s="4"/>
      <c r="K5769" s="173"/>
    </row>
    <row r="5770" spans="1:11" x14ac:dyDescent="0.2">
      <c r="A5770" s="140"/>
      <c r="B5770" s="325"/>
      <c r="J5770" s="4"/>
      <c r="K5770" s="173"/>
    </row>
    <row r="5771" spans="1:11" x14ac:dyDescent="0.2">
      <c r="A5771" s="140"/>
      <c r="B5771" s="325"/>
      <c r="J5771" s="4"/>
      <c r="K5771" s="173"/>
    </row>
    <row r="5772" spans="1:11" x14ac:dyDescent="0.2">
      <c r="A5772" s="140"/>
      <c r="B5772" s="325"/>
      <c r="J5772" s="4"/>
      <c r="K5772" s="173"/>
    </row>
    <row r="5773" spans="1:11" x14ac:dyDescent="0.2">
      <c r="A5773" s="140"/>
      <c r="B5773" s="325"/>
      <c r="J5773" s="4"/>
      <c r="K5773" s="173"/>
    </row>
    <row r="5774" spans="1:11" x14ac:dyDescent="0.2">
      <c r="A5774" s="140"/>
      <c r="B5774" s="325"/>
      <c r="J5774" s="4"/>
      <c r="K5774" s="173"/>
    </row>
    <row r="5775" spans="1:11" x14ac:dyDescent="0.2">
      <c r="A5775" s="140"/>
      <c r="B5775" s="325"/>
      <c r="J5775" s="4"/>
      <c r="K5775" s="173"/>
    </row>
    <row r="5776" spans="1:11" x14ac:dyDescent="0.2">
      <c r="A5776" s="140"/>
      <c r="B5776" s="325"/>
      <c r="J5776" s="4"/>
      <c r="K5776" s="173"/>
    </row>
    <row r="5777" spans="1:11" x14ac:dyDescent="0.2">
      <c r="A5777" s="140"/>
      <c r="B5777" s="325"/>
      <c r="J5777" s="4"/>
      <c r="K5777" s="173"/>
    </row>
    <row r="5778" spans="1:11" x14ac:dyDescent="0.2">
      <c r="A5778" s="140"/>
      <c r="B5778" s="325"/>
      <c r="J5778" s="4"/>
      <c r="K5778" s="173"/>
    </row>
    <row r="5779" spans="1:11" x14ac:dyDescent="0.2">
      <c r="A5779" s="140"/>
      <c r="B5779" s="325"/>
      <c r="J5779" s="4"/>
      <c r="K5779" s="173"/>
    </row>
    <row r="5780" spans="1:11" x14ac:dyDescent="0.2">
      <c r="A5780" s="140"/>
      <c r="B5780" s="325"/>
      <c r="J5780" s="4"/>
      <c r="K5780" s="173"/>
    </row>
    <row r="5781" spans="1:11" x14ac:dyDescent="0.2">
      <c r="A5781" s="140"/>
      <c r="B5781" s="325"/>
      <c r="J5781" s="4"/>
      <c r="K5781" s="173"/>
    </row>
    <row r="5782" spans="1:11" x14ac:dyDescent="0.2">
      <c r="A5782" s="140"/>
      <c r="B5782" s="325"/>
      <c r="J5782" s="4"/>
      <c r="K5782" s="173"/>
    </row>
    <row r="5783" spans="1:11" x14ac:dyDescent="0.2">
      <c r="A5783" s="140"/>
      <c r="B5783" s="325"/>
      <c r="J5783" s="4"/>
      <c r="K5783" s="173"/>
    </row>
    <row r="5784" spans="1:11" x14ac:dyDescent="0.2">
      <c r="A5784" s="140"/>
      <c r="B5784" s="325"/>
      <c r="J5784" s="4"/>
      <c r="K5784" s="173"/>
    </row>
    <row r="5785" spans="1:11" x14ac:dyDescent="0.2">
      <c r="A5785" s="140"/>
      <c r="B5785" s="325"/>
      <c r="J5785" s="4"/>
      <c r="K5785" s="173"/>
    </row>
    <row r="5786" spans="1:11" x14ac:dyDescent="0.2">
      <c r="A5786" s="140"/>
      <c r="B5786" s="325"/>
      <c r="J5786" s="4"/>
      <c r="K5786" s="173"/>
    </row>
    <row r="5787" spans="1:11" x14ac:dyDescent="0.2">
      <c r="A5787" s="140"/>
      <c r="B5787" s="325"/>
      <c r="J5787" s="4"/>
      <c r="K5787" s="173"/>
    </row>
    <row r="5788" spans="1:11" x14ac:dyDescent="0.2">
      <c r="A5788" s="140"/>
      <c r="B5788" s="325"/>
      <c r="J5788" s="4"/>
      <c r="K5788" s="173"/>
    </row>
    <row r="5789" spans="1:11" x14ac:dyDescent="0.2">
      <c r="A5789" s="140"/>
      <c r="B5789" s="325"/>
      <c r="J5789" s="4"/>
      <c r="K5789" s="173"/>
    </row>
    <row r="5790" spans="1:11" x14ac:dyDescent="0.2">
      <c r="A5790" s="140"/>
      <c r="B5790" s="325"/>
      <c r="J5790" s="4"/>
      <c r="K5790" s="173"/>
    </row>
    <row r="5791" spans="1:11" x14ac:dyDescent="0.2">
      <c r="A5791" s="140"/>
      <c r="B5791" s="325"/>
      <c r="J5791" s="4"/>
      <c r="K5791" s="173"/>
    </row>
    <row r="5792" spans="1:11" x14ac:dyDescent="0.2">
      <c r="A5792" s="140"/>
      <c r="B5792" s="325"/>
      <c r="J5792" s="4"/>
      <c r="K5792" s="173"/>
    </row>
    <row r="5793" spans="1:11" x14ac:dyDescent="0.2">
      <c r="A5793" s="140"/>
      <c r="B5793" s="325"/>
      <c r="J5793" s="4"/>
      <c r="K5793" s="173"/>
    </row>
    <row r="5794" spans="1:11" x14ac:dyDescent="0.2">
      <c r="A5794" s="140"/>
      <c r="B5794" s="325"/>
      <c r="J5794" s="4"/>
      <c r="K5794" s="173"/>
    </row>
    <row r="5795" spans="1:11" x14ac:dyDescent="0.2">
      <c r="A5795" s="140"/>
      <c r="B5795" s="325"/>
      <c r="J5795" s="4"/>
      <c r="K5795" s="173"/>
    </row>
    <row r="5796" spans="1:11" x14ac:dyDescent="0.2">
      <c r="A5796" s="140"/>
      <c r="B5796" s="325"/>
      <c r="J5796" s="4"/>
      <c r="K5796" s="173"/>
    </row>
    <row r="5797" spans="1:11" x14ac:dyDescent="0.2">
      <c r="A5797" s="140"/>
      <c r="B5797" s="325"/>
      <c r="J5797" s="4"/>
      <c r="K5797" s="173"/>
    </row>
    <row r="5798" spans="1:11" x14ac:dyDescent="0.2">
      <c r="A5798" s="140"/>
      <c r="B5798" s="325"/>
      <c r="J5798" s="4"/>
      <c r="K5798" s="173"/>
    </row>
    <row r="5799" spans="1:11" x14ac:dyDescent="0.2">
      <c r="A5799" s="140"/>
      <c r="B5799" s="325"/>
      <c r="J5799" s="4"/>
      <c r="K5799" s="173"/>
    </row>
    <row r="5800" spans="1:11" x14ac:dyDescent="0.2">
      <c r="A5800" s="140"/>
      <c r="B5800" s="325"/>
      <c r="J5800" s="4"/>
      <c r="K5800" s="173"/>
    </row>
    <row r="5801" spans="1:11" x14ac:dyDescent="0.2">
      <c r="A5801" s="140"/>
      <c r="B5801" s="325"/>
      <c r="J5801" s="4"/>
      <c r="K5801" s="173"/>
    </row>
    <row r="5802" spans="1:11" x14ac:dyDescent="0.2">
      <c r="A5802" s="140"/>
      <c r="B5802" s="325"/>
      <c r="J5802" s="4"/>
      <c r="K5802" s="173"/>
    </row>
    <row r="5803" spans="1:11" x14ac:dyDescent="0.2">
      <c r="A5803" s="140"/>
      <c r="B5803" s="325"/>
      <c r="J5803" s="4"/>
      <c r="K5803" s="173"/>
    </row>
    <row r="5804" spans="1:11" x14ac:dyDescent="0.2">
      <c r="A5804" s="140"/>
      <c r="B5804" s="325"/>
      <c r="J5804" s="4"/>
      <c r="K5804" s="173"/>
    </row>
    <row r="5805" spans="1:11" x14ac:dyDescent="0.2">
      <c r="A5805" s="140"/>
      <c r="B5805" s="325"/>
      <c r="J5805" s="4"/>
      <c r="K5805" s="173"/>
    </row>
    <row r="5806" spans="1:11" x14ac:dyDescent="0.2">
      <c r="A5806" s="140"/>
      <c r="B5806" s="325"/>
      <c r="J5806" s="4"/>
      <c r="K5806" s="173"/>
    </row>
    <row r="5807" spans="1:11" x14ac:dyDescent="0.2">
      <c r="A5807" s="140"/>
      <c r="B5807" s="325"/>
      <c r="J5807" s="4"/>
      <c r="K5807" s="173"/>
    </row>
    <row r="5808" spans="1:11" x14ac:dyDescent="0.2">
      <c r="A5808" s="140"/>
      <c r="B5808" s="325"/>
      <c r="J5808" s="4"/>
      <c r="K5808" s="173"/>
    </row>
    <row r="5809" spans="1:11" x14ac:dyDescent="0.2">
      <c r="A5809" s="140"/>
      <c r="B5809" s="325"/>
      <c r="J5809" s="4"/>
      <c r="K5809" s="173"/>
    </row>
    <row r="5810" spans="1:11" x14ac:dyDescent="0.2">
      <c r="A5810" s="140"/>
      <c r="B5810" s="325"/>
      <c r="J5810" s="4"/>
      <c r="K5810" s="173"/>
    </row>
    <row r="5811" spans="1:11" x14ac:dyDescent="0.2">
      <c r="A5811" s="140"/>
      <c r="B5811" s="325"/>
      <c r="J5811" s="4"/>
      <c r="K5811" s="173"/>
    </row>
    <row r="5812" spans="1:11" x14ac:dyDescent="0.2">
      <c r="A5812" s="140"/>
      <c r="B5812" s="325"/>
      <c r="J5812" s="4"/>
      <c r="K5812" s="173"/>
    </row>
    <row r="5813" spans="1:11" x14ac:dyDescent="0.2">
      <c r="A5813" s="140"/>
      <c r="B5813" s="325"/>
      <c r="J5813" s="4"/>
      <c r="K5813" s="173"/>
    </row>
    <row r="5814" spans="1:11" x14ac:dyDescent="0.2">
      <c r="A5814" s="140"/>
      <c r="B5814" s="325"/>
      <c r="J5814" s="4"/>
      <c r="K5814" s="173"/>
    </row>
    <row r="5815" spans="1:11" x14ac:dyDescent="0.2">
      <c r="A5815" s="140"/>
      <c r="B5815" s="325"/>
      <c r="J5815" s="4"/>
      <c r="K5815" s="173"/>
    </row>
    <row r="5816" spans="1:11" x14ac:dyDescent="0.2">
      <c r="A5816" s="140"/>
      <c r="B5816" s="325"/>
      <c r="J5816" s="4"/>
      <c r="K5816" s="173"/>
    </row>
    <row r="5817" spans="1:11" x14ac:dyDescent="0.2">
      <c r="A5817" s="140"/>
      <c r="B5817" s="325"/>
      <c r="J5817" s="4"/>
      <c r="K5817" s="173"/>
    </row>
    <row r="5818" spans="1:11" x14ac:dyDescent="0.2">
      <c r="A5818" s="140"/>
      <c r="B5818" s="325"/>
      <c r="J5818" s="4"/>
      <c r="K5818" s="173"/>
    </row>
    <row r="5819" spans="1:11" x14ac:dyDescent="0.2">
      <c r="A5819" s="140"/>
      <c r="B5819" s="325"/>
      <c r="J5819" s="4"/>
      <c r="K5819" s="173"/>
    </row>
    <row r="5820" spans="1:11" x14ac:dyDescent="0.2">
      <c r="A5820" s="140"/>
      <c r="B5820" s="325"/>
      <c r="J5820" s="4"/>
      <c r="K5820" s="173"/>
    </row>
    <row r="5821" spans="1:11" x14ac:dyDescent="0.2">
      <c r="A5821" s="140"/>
      <c r="B5821" s="325"/>
      <c r="J5821" s="4"/>
      <c r="K5821" s="173"/>
    </row>
    <row r="5822" spans="1:11" x14ac:dyDescent="0.2">
      <c r="A5822" s="140"/>
      <c r="B5822" s="325"/>
      <c r="J5822" s="4"/>
      <c r="K5822" s="173"/>
    </row>
    <row r="5823" spans="1:11" x14ac:dyDescent="0.2">
      <c r="A5823" s="140"/>
      <c r="B5823" s="325"/>
      <c r="J5823" s="4"/>
      <c r="K5823" s="173"/>
    </row>
    <row r="5824" spans="1:11" x14ac:dyDescent="0.2">
      <c r="A5824" s="140"/>
      <c r="B5824" s="325"/>
      <c r="J5824" s="4"/>
      <c r="K5824" s="173"/>
    </row>
    <row r="5825" spans="1:11" x14ac:dyDescent="0.2">
      <c r="A5825" s="140"/>
      <c r="B5825" s="325"/>
      <c r="J5825" s="4"/>
      <c r="K5825" s="173"/>
    </row>
    <row r="5826" spans="1:11" x14ac:dyDescent="0.2">
      <c r="A5826" s="140"/>
      <c r="B5826" s="325"/>
      <c r="J5826" s="4"/>
      <c r="K5826" s="173"/>
    </row>
    <row r="5827" spans="1:11" x14ac:dyDescent="0.2">
      <c r="A5827" s="140"/>
      <c r="B5827" s="325"/>
      <c r="J5827" s="4"/>
      <c r="K5827" s="173"/>
    </row>
    <row r="5828" spans="1:11" x14ac:dyDescent="0.2">
      <c r="A5828" s="140"/>
      <c r="B5828" s="325"/>
      <c r="J5828" s="4"/>
      <c r="K5828" s="173"/>
    </row>
    <row r="5829" spans="1:11" x14ac:dyDescent="0.2">
      <c r="A5829" s="140"/>
      <c r="B5829" s="325"/>
      <c r="J5829" s="4"/>
      <c r="K5829" s="173"/>
    </row>
    <row r="5830" spans="1:11" x14ac:dyDescent="0.2">
      <c r="A5830" s="140"/>
      <c r="B5830" s="325"/>
      <c r="J5830" s="4"/>
      <c r="K5830" s="173"/>
    </row>
    <row r="5831" spans="1:11" x14ac:dyDescent="0.2">
      <c r="A5831" s="140"/>
      <c r="B5831" s="325"/>
      <c r="J5831" s="4"/>
      <c r="K5831" s="173"/>
    </row>
    <row r="5832" spans="1:11" x14ac:dyDescent="0.2">
      <c r="A5832" s="140"/>
      <c r="B5832" s="325"/>
      <c r="J5832" s="4"/>
      <c r="K5832" s="173"/>
    </row>
    <row r="5833" spans="1:11" x14ac:dyDescent="0.2">
      <c r="A5833" s="140"/>
      <c r="B5833" s="325"/>
      <c r="J5833" s="4"/>
      <c r="K5833" s="173"/>
    </row>
    <row r="5834" spans="1:11" x14ac:dyDescent="0.2">
      <c r="A5834" s="140"/>
      <c r="B5834" s="325"/>
      <c r="J5834" s="4"/>
      <c r="K5834" s="173"/>
    </row>
    <row r="5835" spans="1:11" x14ac:dyDescent="0.2">
      <c r="A5835" s="140"/>
      <c r="B5835" s="325"/>
      <c r="J5835" s="4"/>
      <c r="K5835" s="173"/>
    </row>
    <row r="5836" spans="1:11" x14ac:dyDescent="0.2">
      <c r="A5836" s="140"/>
      <c r="B5836" s="325"/>
      <c r="J5836" s="4"/>
      <c r="K5836" s="173"/>
    </row>
    <row r="5837" spans="1:11" x14ac:dyDescent="0.2">
      <c r="A5837" s="140"/>
      <c r="B5837" s="325"/>
      <c r="J5837" s="4"/>
      <c r="K5837" s="173"/>
    </row>
    <row r="5838" spans="1:11" x14ac:dyDescent="0.2">
      <c r="A5838" s="140"/>
      <c r="B5838" s="325"/>
      <c r="J5838" s="4"/>
      <c r="K5838" s="173"/>
    </row>
    <row r="5839" spans="1:11" x14ac:dyDescent="0.2">
      <c r="A5839" s="140"/>
      <c r="B5839" s="325"/>
      <c r="J5839" s="4"/>
      <c r="K5839" s="173"/>
    </row>
    <row r="5840" spans="1:11" x14ac:dyDescent="0.2">
      <c r="A5840" s="140"/>
      <c r="B5840" s="325"/>
      <c r="J5840" s="4"/>
      <c r="K5840" s="173"/>
    </row>
    <row r="5841" spans="1:11" x14ac:dyDescent="0.2">
      <c r="A5841" s="140"/>
      <c r="B5841" s="325"/>
      <c r="J5841" s="4"/>
      <c r="K5841" s="173"/>
    </row>
    <row r="5842" spans="1:11" x14ac:dyDescent="0.2">
      <c r="A5842" s="140"/>
      <c r="B5842" s="325"/>
      <c r="J5842" s="4"/>
      <c r="K5842" s="173"/>
    </row>
    <row r="5843" spans="1:11" x14ac:dyDescent="0.2">
      <c r="A5843" s="140"/>
      <c r="B5843" s="325"/>
      <c r="J5843" s="4"/>
      <c r="K5843" s="173"/>
    </row>
    <row r="5844" spans="1:11" x14ac:dyDescent="0.2">
      <c r="A5844" s="140"/>
      <c r="B5844" s="325"/>
      <c r="J5844" s="4"/>
      <c r="K5844" s="173"/>
    </row>
    <row r="5845" spans="1:11" x14ac:dyDescent="0.2">
      <c r="A5845" s="140"/>
      <c r="B5845" s="325"/>
      <c r="J5845" s="4"/>
      <c r="K5845" s="173"/>
    </row>
    <row r="5846" spans="1:11" x14ac:dyDescent="0.2">
      <c r="A5846" s="140"/>
      <c r="B5846" s="325"/>
      <c r="J5846" s="4"/>
      <c r="K5846" s="173"/>
    </row>
    <row r="5847" spans="1:11" x14ac:dyDescent="0.2">
      <c r="A5847" s="140"/>
      <c r="B5847" s="325"/>
      <c r="J5847" s="4"/>
      <c r="K5847" s="173"/>
    </row>
    <row r="5848" spans="1:11" x14ac:dyDescent="0.2">
      <c r="A5848" s="140"/>
      <c r="B5848" s="325"/>
      <c r="J5848" s="4"/>
      <c r="K5848" s="173"/>
    </row>
    <row r="5849" spans="1:11" x14ac:dyDescent="0.2">
      <c r="A5849" s="140"/>
      <c r="B5849" s="325"/>
      <c r="J5849" s="4"/>
      <c r="K5849" s="173"/>
    </row>
    <row r="5850" spans="1:11" x14ac:dyDescent="0.2">
      <c r="A5850" s="140"/>
      <c r="B5850" s="325"/>
      <c r="J5850" s="4"/>
      <c r="K5850" s="173"/>
    </row>
    <row r="5851" spans="1:11" x14ac:dyDescent="0.2">
      <c r="A5851" s="140"/>
      <c r="B5851" s="325"/>
      <c r="J5851" s="4"/>
      <c r="K5851" s="173"/>
    </row>
    <row r="5852" spans="1:11" x14ac:dyDescent="0.2">
      <c r="A5852" s="140"/>
      <c r="B5852" s="325"/>
      <c r="J5852" s="4"/>
      <c r="K5852" s="173"/>
    </row>
    <row r="5853" spans="1:11" x14ac:dyDescent="0.2">
      <c r="A5853" s="140"/>
      <c r="B5853" s="325"/>
      <c r="J5853" s="4"/>
      <c r="K5853" s="173"/>
    </row>
    <row r="5854" spans="1:11" x14ac:dyDescent="0.2">
      <c r="A5854" s="140"/>
      <c r="B5854" s="325"/>
      <c r="J5854" s="4"/>
      <c r="K5854" s="173"/>
    </row>
    <row r="5855" spans="1:11" x14ac:dyDescent="0.2">
      <c r="A5855" s="140"/>
      <c r="B5855" s="325"/>
      <c r="J5855" s="4"/>
      <c r="K5855" s="173"/>
    </row>
    <row r="5856" spans="1:11" x14ac:dyDescent="0.2">
      <c r="A5856" s="140"/>
      <c r="B5856" s="325"/>
      <c r="J5856" s="4"/>
      <c r="K5856" s="173"/>
    </row>
    <row r="5857" spans="1:11" x14ac:dyDescent="0.2">
      <c r="A5857" s="140"/>
      <c r="B5857" s="325"/>
      <c r="J5857" s="4"/>
      <c r="K5857" s="173"/>
    </row>
    <row r="5858" spans="1:11" x14ac:dyDescent="0.2">
      <c r="A5858" s="140"/>
      <c r="B5858" s="325"/>
      <c r="J5858" s="4"/>
      <c r="K5858" s="173"/>
    </row>
    <row r="5859" spans="1:11" x14ac:dyDescent="0.2">
      <c r="A5859" s="140"/>
      <c r="B5859" s="325"/>
      <c r="J5859" s="4"/>
      <c r="K5859" s="173"/>
    </row>
    <row r="5860" spans="1:11" x14ac:dyDescent="0.2">
      <c r="A5860" s="140"/>
      <c r="B5860" s="325"/>
      <c r="J5860" s="4"/>
      <c r="K5860" s="173"/>
    </row>
    <row r="5861" spans="1:11" x14ac:dyDescent="0.2">
      <c r="A5861" s="140"/>
      <c r="B5861" s="325"/>
      <c r="J5861" s="4"/>
      <c r="K5861" s="173"/>
    </row>
    <row r="5862" spans="1:11" x14ac:dyDescent="0.2">
      <c r="A5862" s="140"/>
      <c r="B5862" s="325"/>
      <c r="J5862" s="4"/>
      <c r="K5862" s="173"/>
    </row>
    <row r="5863" spans="1:11" x14ac:dyDescent="0.2">
      <c r="A5863" s="140"/>
      <c r="B5863" s="325"/>
      <c r="J5863" s="4"/>
      <c r="K5863" s="173"/>
    </row>
    <row r="5864" spans="1:11" x14ac:dyDescent="0.2">
      <c r="A5864" s="140"/>
      <c r="B5864" s="325"/>
      <c r="J5864" s="4"/>
      <c r="K5864" s="173"/>
    </row>
    <row r="5865" spans="1:11" x14ac:dyDescent="0.2">
      <c r="A5865" s="140"/>
      <c r="B5865" s="325"/>
      <c r="J5865" s="4"/>
      <c r="K5865" s="173"/>
    </row>
    <row r="5866" spans="1:11" x14ac:dyDescent="0.2">
      <c r="A5866" s="140"/>
      <c r="B5866" s="325"/>
      <c r="J5866" s="4"/>
      <c r="K5866" s="173"/>
    </row>
    <row r="5867" spans="1:11" x14ac:dyDescent="0.2">
      <c r="A5867" s="140"/>
      <c r="B5867" s="325"/>
      <c r="J5867" s="4"/>
      <c r="K5867" s="173"/>
    </row>
    <row r="5868" spans="1:11" x14ac:dyDescent="0.2">
      <c r="A5868" s="140"/>
      <c r="B5868" s="325"/>
      <c r="J5868" s="4"/>
      <c r="K5868" s="173"/>
    </row>
    <row r="5869" spans="1:11" x14ac:dyDescent="0.2">
      <c r="A5869" s="140"/>
      <c r="B5869" s="325"/>
      <c r="J5869" s="4"/>
      <c r="K5869" s="173"/>
    </row>
    <row r="5870" spans="1:11" x14ac:dyDescent="0.2">
      <c r="A5870" s="140"/>
      <c r="B5870" s="325"/>
      <c r="J5870" s="4"/>
      <c r="K5870" s="173"/>
    </row>
    <row r="5871" spans="1:11" x14ac:dyDescent="0.2">
      <c r="A5871" s="140"/>
      <c r="B5871" s="325"/>
      <c r="J5871" s="4"/>
      <c r="K5871" s="173"/>
    </row>
    <row r="5872" spans="1:11" x14ac:dyDescent="0.2">
      <c r="A5872" s="140"/>
      <c r="B5872" s="325"/>
      <c r="J5872" s="4"/>
      <c r="K5872" s="173"/>
    </row>
    <row r="5873" spans="1:11" x14ac:dyDescent="0.2">
      <c r="A5873" s="140"/>
      <c r="B5873" s="325"/>
      <c r="J5873" s="4"/>
      <c r="K5873" s="173"/>
    </row>
    <row r="5874" spans="1:11" x14ac:dyDescent="0.2">
      <c r="A5874" s="140"/>
      <c r="B5874" s="325"/>
      <c r="J5874" s="4"/>
      <c r="K5874" s="173"/>
    </row>
    <row r="5875" spans="1:11" x14ac:dyDescent="0.2">
      <c r="A5875" s="140"/>
      <c r="B5875" s="325"/>
      <c r="J5875" s="4"/>
      <c r="K5875" s="173"/>
    </row>
    <row r="5876" spans="1:11" x14ac:dyDescent="0.2">
      <c r="A5876" s="140"/>
      <c r="B5876" s="325"/>
      <c r="J5876" s="4"/>
      <c r="K5876" s="173"/>
    </row>
    <row r="5877" spans="1:11" x14ac:dyDescent="0.2">
      <c r="A5877" s="140"/>
      <c r="B5877" s="325"/>
      <c r="J5877" s="4"/>
      <c r="K5877" s="173"/>
    </row>
    <row r="5878" spans="1:11" x14ac:dyDescent="0.2">
      <c r="A5878" s="140"/>
      <c r="B5878" s="325"/>
      <c r="J5878" s="4"/>
      <c r="K5878" s="173"/>
    </row>
    <row r="5879" spans="1:11" x14ac:dyDescent="0.2">
      <c r="A5879" s="140"/>
      <c r="B5879" s="325"/>
      <c r="J5879" s="4"/>
      <c r="K5879" s="173"/>
    </row>
    <row r="5880" spans="1:11" x14ac:dyDescent="0.2">
      <c r="A5880" s="140"/>
      <c r="B5880" s="325"/>
      <c r="J5880" s="4"/>
      <c r="K5880" s="173"/>
    </row>
    <row r="5881" spans="1:11" x14ac:dyDescent="0.2">
      <c r="A5881" s="140"/>
      <c r="B5881" s="325"/>
      <c r="J5881" s="4"/>
      <c r="K5881" s="173"/>
    </row>
    <row r="5882" spans="1:11" x14ac:dyDescent="0.2">
      <c r="A5882" s="140"/>
      <c r="B5882" s="325"/>
      <c r="J5882" s="4"/>
      <c r="K5882" s="173"/>
    </row>
    <row r="5883" spans="1:11" x14ac:dyDescent="0.2">
      <c r="A5883" s="140"/>
      <c r="B5883" s="325"/>
      <c r="J5883" s="4"/>
      <c r="K5883" s="173"/>
    </row>
    <row r="5884" spans="1:11" x14ac:dyDescent="0.2">
      <c r="A5884" s="140"/>
      <c r="B5884" s="325"/>
      <c r="J5884" s="4"/>
      <c r="K5884" s="173"/>
    </row>
    <row r="5885" spans="1:11" x14ac:dyDescent="0.2">
      <c r="A5885" s="140"/>
      <c r="B5885" s="325"/>
      <c r="J5885" s="4"/>
      <c r="K5885" s="173"/>
    </row>
    <row r="5886" spans="1:11" x14ac:dyDescent="0.2">
      <c r="A5886" s="140"/>
      <c r="B5886" s="325"/>
      <c r="J5886" s="4"/>
      <c r="K5886" s="173"/>
    </row>
    <row r="5887" spans="1:11" x14ac:dyDescent="0.2">
      <c r="A5887" s="140"/>
      <c r="B5887" s="325"/>
      <c r="J5887" s="4"/>
      <c r="K5887" s="173"/>
    </row>
    <row r="5888" spans="1:11" x14ac:dyDescent="0.2">
      <c r="A5888" s="140"/>
      <c r="B5888" s="325"/>
      <c r="J5888" s="4"/>
      <c r="K5888" s="173"/>
    </row>
    <row r="5889" spans="1:11" x14ac:dyDescent="0.2">
      <c r="A5889" s="140"/>
      <c r="B5889" s="325"/>
      <c r="J5889" s="4"/>
      <c r="K5889" s="173"/>
    </row>
    <row r="5890" spans="1:11" x14ac:dyDescent="0.2">
      <c r="A5890" s="140"/>
      <c r="B5890" s="325"/>
      <c r="J5890" s="4"/>
      <c r="K5890" s="173"/>
    </row>
    <row r="5891" spans="1:11" x14ac:dyDescent="0.2">
      <c r="A5891" s="140"/>
      <c r="B5891" s="325"/>
      <c r="J5891" s="4"/>
      <c r="K5891" s="173"/>
    </row>
    <row r="5892" spans="1:11" x14ac:dyDescent="0.2">
      <c r="A5892" s="140"/>
      <c r="B5892" s="325"/>
      <c r="J5892" s="4"/>
      <c r="K5892" s="173"/>
    </row>
    <row r="5893" spans="1:11" x14ac:dyDescent="0.2">
      <c r="A5893" s="140"/>
      <c r="B5893" s="325"/>
      <c r="J5893" s="4"/>
      <c r="K5893" s="173"/>
    </row>
    <row r="5894" spans="1:11" x14ac:dyDescent="0.2">
      <c r="A5894" s="140"/>
      <c r="B5894" s="325"/>
      <c r="J5894" s="4"/>
      <c r="K5894" s="173"/>
    </row>
    <row r="5895" spans="1:11" x14ac:dyDescent="0.2">
      <c r="A5895" s="140"/>
      <c r="B5895" s="325"/>
      <c r="J5895" s="4"/>
      <c r="K5895" s="173"/>
    </row>
    <row r="5896" spans="1:11" x14ac:dyDescent="0.2">
      <c r="A5896" s="140"/>
      <c r="B5896" s="325"/>
      <c r="J5896" s="4"/>
      <c r="K5896" s="173"/>
    </row>
    <row r="5897" spans="1:11" x14ac:dyDescent="0.2">
      <c r="A5897" s="140"/>
      <c r="B5897" s="325"/>
      <c r="J5897" s="4"/>
      <c r="K5897" s="173"/>
    </row>
    <row r="5898" spans="1:11" x14ac:dyDescent="0.2">
      <c r="A5898" s="140"/>
      <c r="B5898" s="325"/>
      <c r="J5898" s="4"/>
      <c r="K5898" s="173"/>
    </row>
    <row r="5899" spans="1:11" x14ac:dyDescent="0.2">
      <c r="A5899" s="140"/>
      <c r="B5899" s="325"/>
      <c r="J5899" s="4"/>
      <c r="K5899" s="173"/>
    </row>
    <row r="5900" spans="1:11" x14ac:dyDescent="0.2">
      <c r="A5900" s="140"/>
      <c r="B5900" s="325"/>
      <c r="J5900" s="4"/>
      <c r="K5900" s="173"/>
    </row>
    <row r="5901" spans="1:11" x14ac:dyDescent="0.2">
      <c r="A5901" s="140"/>
      <c r="B5901" s="325"/>
      <c r="J5901" s="4"/>
      <c r="K5901" s="173"/>
    </row>
    <row r="5902" spans="1:11" x14ac:dyDescent="0.2">
      <c r="A5902" s="140"/>
      <c r="B5902" s="325"/>
      <c r="J5902" s="4"/>
      <c r="K5902" s="173"/>
    </row>
    <row r="5903" spans="1:11" x14ac:dyDescent="0.2">
      <c r="A5903" s="140"/>
      <c r="B5903" s="325"/>
      <c r="J5903" s="4"/>
      <c r="K5903" s="173"/>
    </row>
    <row r="5904" spans="1:11" x14ac:dyDescent="0.2">
      <c r="A5904" s="140"/>
      <c r="B5904" s="325"/>
      <c r="J5904" s="4"/>
      <c r="K5904" s="173"/>
    </row>
    <row r="5905" spans="1:11" x14ac:dyDescent="0.2">
      <c r="A5905" s="140"/>
      <c r="B5905" s="325"/>
      <c r="J5905" s="4"/>
      <c r="K5905" s="173"/>
    </row>
    <row r="5906" spans="1:11" x14ac:dyDescent="0.2">
      <c r="A5906" s="140"/>
      <c r="B5906" s="325"/>
      <c r="J5906" s="4"/>
      <c r="K5906" s="173"/>
    </row>
    <row r="5907" spans="1:11" x14ac:dyDescent="0.2">
      <c r="A5907" s="140"/>
      <c r="B5907" s="325"/>
      <c r="J5907" s="4"/>
      <c r="K5907" s="173"/>
    </row>
    <row r="5908" spans="1:11" x14ac:dyDescent="0.2">
      <c r="A5908" s="140"/>
      <c r="B5908" s="325"/>
      <c r="J5908" s="4"/>
      <c r="K5908" s="173"/>
    </row>
    <row r="5909" spans="1:11" x14ac:dyDescent="0.2">
      <c r="A5909" s="140"/>
      <c r="B5909" s="325"/>
      <c r="J5909" s="4"/>
      <c r="K5909" s="173"/>
    </row>
    <row r="5910" spans="1:11" x14ac:dyDescent="0.2">
      <c r="A5910" s="140"/>
      <c r="B5910" s="325"/>
      <c r="J5910" s="4"/>
      <c r="K5910" s="173"/>
    </row>
    <row r="5911" spans="1:11" x14ac:dyDescent="0.2">
      <c r="A5911" s="140"/>
      <c r="B5911" s="325"/>
      <c r="J5911" s="4"/>
      <c r="K5911" s="173"/>
    </row>
    <row r="5912" spans="1:11" x14ac:dyDescent="0.2">
      <c r="A5912" s="140"/>
      <c r="B5912" s="325"/>
      <c r="J5912" s="4"/>
      <c r="K5912" s="173"/>
    </row>
    <row r="5913" spans="1:11" x14ac:dyDescent="0.2">
      <c r="A5913" s="140"/>
      <c r="B5913" s="325"/>
      <c r="J5913" s="4"/>
      <c r="K5913" s="173"/>
    </row>
    <row r="5914" spans="1:11" x14ac:dyDescent="0.2">
      <c r="A5914" s="140"/>
      <c r="B5914" s="325"/>
      <c r="J5914" s="4"/>
      <c r="K5914" s="173"/>
    </row>
    <row r="5915" spans="1:11" x14ac:dyDescent="0.2">
      <c r="A5915" s="140"/>
      <c r="B5915" s="325"/>
      <c r="J5915" s="4"/>
      <c r="K5915" s="173"/>
    </row>
    <row r="5916" spans="1:11" x14ac:dyDescent="0.2">
      <c r="A5916" s="140"/>
      <c r="B5916" s="325"/>
      <c r="J5916" s="4"/>
      <c r="K5916" s="173"/>
    </row>
    <row r="5917" spans="1:11" x14ac:dyDescent="0.2">
      <c r="A5917" s="140"/>
      <c r="B5917" s="325"/>
      <c r="J5917" s="4"/>
      <c r="K5917" s="173"/>
    </row>
    <row r="5918" spans="1:11" x14ac:dyDescent="0.2">
      <c r="A5918" s="140"/>
      <c r="B5918" s="325"/>
      <c r="J5918" s="4"/>
      <c r="K5918" s="173"/>
    </row>
    <row r="5919" spans="1:11" x14ac:dyDescent="0.2">
      <c r="A5919" s="140"/>
      <c r="B5919" s="325"/>
      <c r="J5919" s="4"/>
      <c r="K5919" s="173"/>
    </row>
    <row r="5920" spans="1:11" x14ac:dyDescent="0.2">
      <c r="A5920" s="140"/>
      <c r="B5920" s="325"/>
      <c r="J5920" s="4"/>
      <c r="K5920" s="173"/>
    </row>
    <row r="5921" spans="1:11" x14ac:dyDescent="0.2">
      <c r="A5921" s="140"/>
      <c r="B5921" s="325"/>
      <c r="J5921" s="4"/>
      <c r="K5921" s="173"/>
    </row>
    <row r="5922" spans="1:11" x14ac:dyDescent="0.2">
      <c r="A5922" s="140"/>
      <c r="B5922" s="325"/>
      <c r="J5922" s="4"/>
      <c r="K5922" s="173"/>
    </row>
    <row r="5923" spans="1:11" x14ac:dyDescent="0.2">
      <c r="A5923" s="140"/>
      <c r="B5923" s="325"/>
      <c r="J5923" s="4"/>
      <c r="K5923" s="173"/>
    </row>
    <row r="5924" spans="1:11" x14ac:dyDescent="0.2">
      <c r="A5924" s="140"/>
      <c r="B5924" s="325"/>
      <c r="J5924" s="4"/>
      <c r="K5924" s="173"/>
    </row>
    <row r="5925" spans="1:11" x14ac:dyDescent="0.2">
      <c r="A5925" s="140"/>
      <c r="B5925" s="325"/>
      <c r="J5925" s="4"/>
      <c r="K5925" s="173"/>
    </row>
    <row r="5926" spans="1:11" x14ac:dyDescent="0.2">
      <c r="A5926" s="140"/>
      <c r="B5926" s="325"/>
      <c r="J5926" s="4"/>
      <c r="K5926" s="173"/>
    </row>
    <row r="5927" spans="1:11" x14ac:dyDescent="0.2">
      <c r="A5927" s="140"/>
      <c r="B5927" s="325"/>
      <c r="J5927" s="4"/>
      <c r="K5927" s="173"/>
    </row>
    <row r="5928" spans="1:11" x14ac:dyDescent="0.2">
      <c r="A5928" s="140"/>
      <c r="B5928" s="325"/>
      <c r="J5928" s="4"/>
      <c r="K5928" s="173"/>
    </row>
    <row r="5929" spans="1:11" x14ac:dyDescent="0.2">
      <c r="A5929" s="140"/>
      <c r="B5929" s="325"/>
      <c r="J5929" s="4"/>
      <c r="K5929" s="173"/>
    </row>
    <row r="5930" spans="1:11" x14ac:dyDescent="0.2">
      <c r="A5930" s="140"/>
      <c r="B5930" s="325"/>
      <c r="J5930" s="4"/>
      <c r="K5930" s="173"/>
    </row>
    <row r="5931" spans="1:11" x14ac:dyDescent="0.2">
      <c r="A5931" s="140"/>
      <c r="B5931" s="325"/>
      <c r="J5931" s="4"/>
      <c r="K5931" s="173"/>
    </row>
    <row r="5932" spans="1:11" x14ac:dyDescent="0.2">
      <c r="A5932" s="140"/>
      <c r="B5932" s="325"/>
      <c r="J5932" s="4"/>
      <c r="K5932" s="173"/>
    </row>
    <row r="5933" spans="1:11" x14ac:dyDescent="0.2">
      <c r="A5933" s="140"/>
      <c r="B5933" s="325"/>
      <c r="J5933" s="4"/>
      <c r="K5933" s="173"/>
    </row>
    <row r="5934" spans="1:11" x14ac:dyDescent="0.2">
      <c r="A5934" s="140"/>
      <c r="B5934" s="325"/>
      <c r="J5934" s="4"/>
      <c r="K5934" s="173"/>
    </row>
    <row r="5935" spans="1:11" x14ac:dyDescent="0.2">
      <c r="A5935" s="140"/>
      <c r="B5935" s="325"/>
      <c r="J5935" s="4"/>
      <c r="K5935" s="173"/>
    </row>
    <row r="5936" spans="1:11" x14ac:dyDescent="0.2">
      <c r="A5936" s="140"/>
      <c r="B5936" s="325"/>
      <c r="J5936" s="4"/>
      <c r="K5936" s="173"/>
    </row>
    <row r="5937" spans="1:11" x14ac:dyDescent="0.2">
      <c r="A5937" s="140"/>
      <c r="B5937" s="325"/>
      <c r="J5937" s="4"/>
      <c r="K5937" s="173"/>
    </row>
    <row r="5938" spans="1:11" x14ac:dyDescent="0.2">
      <c r="A5938" s="140"/>
      <c r="B5938" s="325"/>
      <c r="J5938" s="4"/>
      <c r="K5938" s="173"/>
    </row>
    <row r="5939" spans="1:11" x14ac:dyDescent="0.2">
      <c r="A5939" s="140"/>
      <c r="B5939" s="325"/>
      <c r="J5939" s="4"/>
      <c r="K5939" s="173"/>
    </row>
    <row r="5940" spans="1:11" x14ac:dyDescent="0.2">
      <c r="A5940" s="140"/>
      <c r="B5940" s="325"/>
      <c r="J5940" s="4"/>
      <c r="K5940" s="173"/>
    </row>
    <row r="5941" spans="1:11" x14ac:dyDescent="0.2">
      <c r="A5941" s="140"/>
      <c r="B5941" s="325"/>
      <c r="J5941" s="4"/>
      <c r="K5941" s="173"/>
    </row>
    <row r="5942" spans="1:11" x14ac:dyDescent="0.2">
      <c r="A5942" s="140"/>
      <c r="B5942" s="325"/>
      <c r="J5942" s="4"/>
      <c r="K5942" s="173"/>
    </row>
    <row r="5943" spans="1:11" x14ac:dyDescent="0.2">
      <c r="A5943" s="140"/>
      <c r="B5943" s="325"/>
      <c r="J5943" s="4"/>
      <c r="K5943" s="173"/>
    </row>
    <row r="5944" spans="1:11" x14ac:dyDescent="0.2">
      <c r="A5944" s="140"/>
      <c r="B5944" s="325"/>
      <c r="J5944" s="4"/>
      <c r="K5944" s="173"/>
    </row>
    <row r="5945" spans="1:11" x14ac:dyDescent="0.2">
      <c r="A5945" s="140"/>
      <c r="B5945" s="325"/>
      <c r="J5945" s="4"/>
      <c r="K5945" s="173"/>
    </row>
    <row r="5946" spans="1:11" x14ac:dyDescent="0.2">
      <c r="A5946" s="140"/>
      <c r="B5946" s="325"/>
      <c r="J5946" s="4"/>
      <c r="K5946" s="173"/>
    </row>
    <row r="5947" spans="1:11" x14ac:dyDescent="0.2">
      <c r="A5947" s="140"/>
      <c r="B5947" s="325"/>
      <c r="J5947" s="4"/>
      <c r="K5947" s="173"/>
    </row>
    <row r="5948" spans="1:11" x14ac:dyDescent="0.2">
      <c r="A5948" s="140"/>
      <c r="B5948" s="325"/>
      <c r="J5948" s="4"/>
      <c r="K5948" s="173"/>
    </row>
    <row r="5949" spans="1:11" x14ac:dyDescent="0.2">
      <c r="A5949" s="140"/>
      <c r="B5949" s="325"/>
      <c r="J5949" s="4"/>
      <c r="K5949" s="173"/>
    </row>
    <row r="5950" spans="1:11" x14ac:dyDescent="0.2">
      <c r="A5950" s="140"/>
      <c r="B5950" s="325"/>
      <c r="J5950" s="4"/>
      <c r="K5950" s="173"/>
    </row>
    <row r="5951" spans="1:11" x14ac:dyDescent="0.2">
      <c r="A5951" s="140"/>
      <c r="B5951" s="325"/>
      <c r="J5951" s="4"/>
      <c r="K5951" s="173"/>
    </row>
    <row r="5952" spans="1:11" x14ac:dyDescent="0.2">
      <c r="A5952" s="140"/>
      <c r="B5952" s="325"/>
      <c r="J5952" s="4"/>
      <c r="K5952" s="173"/>
    </row>
    <row r="5953" spans="1:11" x14ac:dyDescent="0.2">
      <c r="A5953" s="140"/>
      <c r="B5953" s="325"/>
      <c r="J5953" s="4"/>
      <c r="K5953" s="173"/>
    </row>
    <row r="5954" spans="1:11" x14ac:dyDescent="0.2">
      <c r="A5954" s="140"/>
      <c r="B5954" s="325"/>
      <c r="J5954" s="4"/>
      <c r="K5954" s="173"/>
    </row>
    <row r="5955" spans="1:11" x14ac:dyDescent="0.2">
      <c r="A5955" s="140"/>
      <c r="B5955" s="325"/>
      <c r="J5955" s="4"/>
      <c r="K5955" s="173"/>
    </row>
    <row r="5956" spans="1:11" x14ac:dyDescent="0.2">
      <c r="A5956" s="140"/>
      <c r="B5956" s="325"/>
      <c r="J5956" s="4"/>
      <c r="K5956" s="173"/>
    </row>
    <row r="5957" spans="1:11" x14ac:dyDescent="0.2">
      <c r="A5957" s="140"/>
      <c r="B5957" s="325"/>
      <c r="J5957" s="4"/>
      <c r="K5957" s="173"/>
    </row>
    <row r="5958" spans="1:11" x14ac:dyDescent="0.2">
      <c r="A5958" s="140"/>
      <c r="B5958" s="325"/>
      <c r="J5958" s="4"/>
      <c r="K5958" s="173"/>
    </row>
    <row r="5959" spans="1:11" x14ac:dyDescent="0.2">
      <c r="A5959" s="140"/>
      <c r="B5959" s="325"/>
      <c r="J5959" s="4"/>
      <c r="K5959" s="173"/>
    </row>
    <row r="5960" spans="1:11" x14ac:dyDescent="0.2">
      <c r="A5960" s="140"/>
      <c r="B5960" s="325"/>
      <c r="J5960" s="4"/>
      <c r="K5960" s="173"/>
    </row>
    <row r="5961" spans="1:11" x14ac:dyDescent="0.2">
      <c r="A5961" s="140"/>
      <c r="B5961" s="325"/>
      <c r="J5961" s="4"/>
      <c r="K5961" s="173"/>
    </row>
    <row r="5962" spans="1:11" x14ac:dyDescent="0.2">
      <c r="A5962" s="140"/>
      <c r="B5962" s="325"/>
      <c r="J5962" s="4"/>
      <c r="K5962" s="173"/>
    </row>
    <row r="5963" spans="1:11" x14ac:dyDescent="0.2">
      <c r="A5963" s="140"/>
      <c r="B5963" s="325"/>
      <c r="J5963" s="4"/>
      <c r="K5963" s="173"/>
    </row>
    <row r="5964" spans="1:11" x14ac:dyDescent="0.2">
      <c r="A5964" s="140"/>
      <c r="B5964" s="325"/>
      <c r="J5964" s="4"/>
      <c r="K5964" s="173"/>
    </row>
    <row r="5965" spans="1:11" x14ac:dyDescent="0.2">
      <c r="A5965" s="140"/>
      <c r="B5965" s="325"/>
      <c r="J5965" s="4"/>
      <c r="K5965" s="173"/>
    </row>
    <row r="5966" spans="1:11" x14ac:dyDescent="0.2">
      <c r="A5966" s="140"/>
      <c r="B5966" s="325"/>
      <c r="J5966" s="4"/>
      <c r="K5966" s="173"/>
    </row>
    <row r="5967" spans="1:11" x14ac:dyDescent="0.2">
      <c r="A5967" s="140"/>
      <c r="B5967" s="325"/>
      <c r="J5967" s="4"/>
      <c r="K5967" s="173"/>
    </row>
    <row r="5968" spans="1:11" x14ac:dyDescent="0.2">
      <c r="A5968" s="140"/>
      <c r="B5968" s="325"/>
      <c r="J5968" s="4"/>
      <c r="K5968" s="173"/>
    </row>
    <row r="5969" spans="1:11" x14ac:dyDescent="0.2">
      <c r="A5969" s="140"/>
      <c r="B5969" s="325"/>
      <c r="J5969" s="4"/>
      <c r="K5969" s="173"/>
    </row>
    <row r="5970" spans="1:11" x14ac:dyDescent="0.2">
      <c r="A5970" s="140"/>
      <c r="B5970" s="325"/>
      <c r="J5970" s="4"/>
      <c r="K5970" s="173"/>
    </row>
    <row r="5971" spans="1:11" x14ac:dyDescent="0.2">
      <c r="A5971" s="140"/>
      <c r="B5971" s="325"/>
      <c r="J5971" s="4"/>
      <c r="K5971" s="173"/>
    </row>
    <row r="5972" spans="1:11" x14ac:dyDescent="0.2">
      <c r="A5972" s="140"/>
      <c r="B5972" s="325"/>
      <c r="J5972" s="4"/>
      <c r="K5972" s="173"/>
    </row>
    <row r="5973" spans="1:11" x14ac:dyDescent="0.2">
      <c r="A5973" s="140"/>
      <c r="B5973" s="325"/>
      <c r="J5973" s="4"/>
      <c r="K5973" s="173"/>
    </row>
    <row r="5974" spans="1:11" x14ac:dyDescent="0.2">
      <c r="A5974" s="140"/>
      <c r="B5974" s="325"/>
      <c r="J5974" s="4"/>
      <c r="K5974" s="173"/>
    </row>
    <row r="5975" spans="1:11" x14ac:dyDescent="0.2">
      <c r="A5975" s="140"/>
      <c r="B5975" s="325"/>
      <c r="J5975" s="4"/>
      <c r="K5975" s="173"/>
    </row>
    <row r="5976" spans="1:11" x14ac:dyDescent="0.2">
      <c r="A5976" s="140"/>
      <c r="B5976" s="325"/>
      <c r="J5976" s="4"/>
      <c r="K5976" s="173"/>
    </row>
    <row r="5977" spans="1:11" x14ac:dyDescent="0.2">
      <c r="A5977" s="140"/>
      <c r="B5977" s="325"/>
      <c r="J5977" s="4"/>
      <c r="K5977" s="173"/>
    </row>
    <row r="5978" spans="1:11" x14ac:dyDescent="0.2">
      <c r="A5978" s="140"/>
      <c r="B5978" s="325"/>
      <c r="J5978" s="4"/>
      <c r="K5978" s="173"/>
    </row>
    <row r="5979" spans="1:11" x14ac:dyDescent="0.2">
      <c r="A5979" s="140"/>
      <c r="B5979" s="325"/>
      <c r="J5979" s="4"/>
      <c r="K5979" s="173"/>
    </row>
    <row r="5980" spans="1:11" x14ac:dyDescent="0.2">
      <c r="A5980" s="140"/>
      <c r="B5980" s="325"/>
      <c r="J5980" s="4"/>
      <c r="K5980" s="173"/>
    </row>
    <row r="5981" spans="1:11" x14ac:dyDescent="0.2">
      <c r="A5981" s="140"/>
      <c r="B5981" s="325"/>
      <c r="J5981" s="4"/>
      <c r="K5981" s="173"/>
    </row>
    <row r="5982" spans="1:11" x14ac:dyDescent="0.2">
      <c r="A5982" s="140"/>
      <c r="B5982" s="325"/>
      <c r="J5982" s="4"/>
      <c r="K5982" s="173"/>
    </row>
    <row r="5983" spans="1:11" x14ac:dyDescent="0.2">
      <c r="A5983" s="140"/>
      <c r="B5983" s="325"/>
      <c r="J5983" s="4"/>
      <c r="K5983" s="173"/>
    </row>
    <row r="5984" spans="1:11" x14ac:dyDescent="0.2">
      <c r="A5984" s="140"/>
      <c r="B5984" s="325"/>
      <c r="J5984" s="4"/>
      <c r="K5984" s="173"/>
    </row>
    <row r="5985" spans="1:11" x14ac:dyDescent="0.2">
      <c r="A5985" s="140"/>
      <c r="B5985" s="325"/>
      <c r="J5985" s="4"/>
      <c r="K5985" s="173"/>
    </row>
    <row r="5986" spans="1:11" x14ac:dyDescent="0.2">
      <c r="A5986" s="140"/>
      <c r="B5986" s="325"/>
      <c r="J5986" s="4"/>
      <c r="K5986" s="173"/>
    </row>
    <row r="5987" spans="1:11" x14ac:dyDescent="0.2">
      <c r="A5987" s="140"/>
      <c r="B5987" s="325"/>
      <c r="J5987" s="4"/>
      <c r="K5987" s="173"/>
    </row>
    <row r="5988" spans="1:11" x14ac:dyDescent="0.2">
      <c r="A5988" s="140"/>
      <c r="B5988" s="325"/>
      <c r="J5988" s="4"/>
      <c r="K5988" s="173"/>
    </row>
    <row r="5989" spans="1:11" x14ac:dyDescent="0.2">
      <c r="A5989" s="140"/>
      <c r="B5989" s="325"/>
      <c r="J5989" s="4"/>
      <c r="K5989" s="173"/>
    </row>
    <row r="5990" spans="1:11" x14ac:dyDescent="0.2">
      <c r="A5990" s="140"/>
      <c r="B5990" s="325"/>
      <c r="J5990" s="4"/>
      <c r="K5990" s="173"/>
    </row>
    <row r="5991" spans="1:11" x14ac:dyDescent="0.2">
      <c r="A5991" s="140"/>
      <c r="B5991" s="325"/>
      <c r="J5991" s="4"/>
      <c r="K5991" s="173"/>
    </row>
    <row r="5992" spans="1:11" x14ac:dyDescent="0.2">
      <c r="A5992" s="140"/>
      <c r="B5992" s="325"/>
      <c r="J5992" s="4"/>
      <c r="K5992" s="173"/>
    </row>
    <row r="5993" spans="1:11" x14ac:dyDescent="0.2">
      <c r="A5993" s="140"/>
      <c r="B5993" s="325"/>
      <c r="J5993" s="4"/>
      <c r="K5993" s="173"/>
    </row>
    <row r="5994" spans="1:11" x14ac:dyDescent="0.2">
      <c r="A5994" s="140"/>
      <c r="B5994" s="325"/>
      <c r="J5994" s="4"/>
      <c r="K5994" s="173"/>
    </row>
    <row r="5995" spans="1:11" x14ac:dyDescent="0.2">
      <c r="A5995" s="140"/>
      <c r="B5995" s="325"/>
      <c r="J5995" s="4"/>
      <c r="K5995" s="173"/>
    </row>
    <row r="5996" spans="1:11" x14ac:dyDescent="0.2">
      <c r="A5996" s="140"/>
      <c r="B5996" s="325"/>
      <c r="J5996" s="4"/>
      <c r="K5996" s="173"/>
    </row>
    <row r="5997" spans="1:11" x14ac:dyDescent="0.2">
      <c r="A5997" s="140"/>
      <c r="B5997" s="325"/>
      <c r="J5997" s="4"/>
      <c r="K5997" s="173"/>
    </row>
    <row r="5998" spans="1:11" x14ac:dyDescent="0.2">
      <c r="A5998" s="140"/>
      <c r="B5998" s="325"/>
      <c r="J5998" s="4"/>
      <c r="K5998" s="173"/>
    </row>
    <row r="5999" spans="1:11" x14ac:dyDescent="0.2">
      <c r="A5999" s="140"/>
      <c r="B5999" s="325"/>
      <c r="J5999" s="4"/>
      <c r="K5999" s="173"/>
    </row>
    <row r="6000" spans="1:11" x14ac:dyDescent="0.2">
      <c r="A6000" s="140"/>
      <c r="B6000" s="325"/>
      <c r="J6000" s="4"/>
      <c r="K6000" s="173"/>
    </row>
    <row r="6001" spans="1:11" x14ac:dyDescent="0.2">
      <c r="A6001" s="140"/>
      <c r="B6001" s="325"/>
      <c r="J6001" s="4"/>
      <c r="K6001" s="173"/>
    </row>
    <row r="6002" spans="1:11" x14ac:dyDescent="0.2">
      <c r="A6002" s="140"/>
      <c r="B6002" s="325"/>
      <c r="J6002" s="4"/>
      <c r="K6002" s="173"/>
    </row>
    <row r="6003" spans="1:11" x14ac:dyDescent="0.2">
      <c r="A6003" s="140"/>
      <c r="B6003" s="325"/>
      <c r="J6003" s="4"/>
      <c r="K6003" s="173"/>
    </row>
    <row r="6004" spans="1:11" x14ac:dyDescent="0.2">
      <c r="A6004" s="140"/>
      <c r="B6004" s="325"/>
      <c r="J6004" s="4"/>
      <c r="K6004" s="173"/>
    </row>
    <row r="6005" spans="1:11" x14ac:dyDescent="0.2">
      <c r="A6005" s="140"/>
      <c r="B6005" s="325"/>
      <c r="J6005" s="4"/>
      <c r="K6005" s="173"/>
    </row>
    <row r="6006" spans="1:11" x14ac:dyDescent="0.2">
      <c r="A6006" s="140"/>
      <c r="B6006" s="325"/>
      <c r="J6006" s="4"/>
      <c r="K6006" s="173"/>
    </row>
    <row r="6007" spans="1:11" x14ac:dyDescent="0.2">
      <c r="A6007" s="140"/>
      <c r="B6007" s="325"/>
      <c r="J6007" s="4"/>
      <c r="K6007" s="173"/>
    </row>
    <row r="6008" spans="1:11" x14ac:dyDescent="0.2">
      <c r="A6008" s="140"/>
      <c r="B6008" s="325"/>
      <c r="J6008" s="4"/>
      <c r="K6008" s="173"/>
    </row>
    <row r="6009" spans="1:11" x14ac:dyDescent="0.2">
      <c r="A6009" s="140"/>
      <c r="B6009" s="325"/>
      <c r="J6009" s="4"/>
      <c r="K6009" s="173"/>
    </row>
    <row r="6010" spans="1:11" x14ac:dyDescent="0.2">
      <c r="A6010" s="140"/>
      <c r="B6010" s="325"/>
      <c r="J6010" s="4"/>
      <c r="K6010" s="173"/>
    </row>
    <row r="6011" spans="1:11" x14ac:dyDescent="0.2">
      <c r="A6011" s="140"/>
      <c r="B6011" s="325"/>
      <c r="J6011" s="4"/>
      <c r="K6011" s="173"/>
    </row>
    <row r="6012" spans="1:11" x14ac:dyDescent="0.2">
      <c r="A6012" s="140"/>
      <c r="B6012" s="325"/>
      <c r="J6012" s="4"/>
      <c r="K6012" s="173"/>
    </row>
    <row r="6013" spans="1:11" x14ac:dyDescent="0.2">
      <c r="A6013" s="140"/>
      <c r="B6013" s="325"/>
      <c r="J6013" s="4"/>
      <c r="K6013" s="173"/>
    </row>
    <row r="6014" spans="1:11" x14ac:dyDescent="0.2">
      <c r="A6014" s="140"/>
      <c r="B6014" s="325"/>
      <c r="J6014" s="4"/>
      <c r="K6014" s="173"/>
    </row>
    <row r="6015" spans="1:11" x14ac:dyDescent="0.2">
      <c r="A6015" s="140"/>
      <c r="B6015" s="325"/>
      <c r="J6015" s="4"/>
      <c r="K6015" s="173"/>
    </row>
    <row r="6016" spans="1:11" x14ac:dyDescent="0.2">
      <c r="A6016" s="140"/>
      <c r="B6016" s="325"/>
      <c r="J6016" s="4"/>
      <c r="K6016" s="173"/>
    </row>
    <row r="6017" spans="1:11" x14ac:dyDescent="0.2">
      <c r="A6017" s="140"/>
      <c r="B6017" s="325"/>
      <c r="J6017" s="4"/>
      <c r="K6017" s="173"/>
    </row>
    <row r="6018" spans="1:11" x14ac:dyDescent="0.2">
      <c r="A6018" s="140"/>
      <c r="B6018" s="325"/>
      <c r="J6018" s="4"/>
      <c r="K6018" s="173"/>
    </row>
    <row r="6019" spans="1:11" x14ac:dyDescent="0.2">
      <c r="A6019" s="140"/>
      <c r="B6019" s="325"/>
      <c r="J6019" s="4"/>
      <c r="K6019" s="173"/>
    </row>
    <row r="6020" spans="1:11" x14ac:dyDescent="0.2">
      <c r="A6020" s="140"/>
      <c r="B6020" s="325"/>
      <c r="J6020" s="4"/>
      <c r="K6020" s="173"/>
    </row>
    <row r="6021" spans="1:11" x14ac:dyDescent="0.2">
      <c r="A6021" s="140"/>
      <c r="B6021" s="325"/>
      <c r="J6021" s="4"/>
      <c r="K6021" s="173"/>
    </row>
    <row r="6022" spans="1:11" x14ac:dyDescent="0.2">
      <c r="A6022" s="140"/>
      <c r="B6022" s="325"/>
      <c r="J6022" s="4"/>
      <c r="K6022" s="173"/>
    </row>
    <row r="6023" spans="1:11" x14ac:dyDescent="0.2">
      <c r="A6023" s="140"/>
      <c r="B6023" s="325"/>
      <c r="J6023" s="4"/>
      <c r="K6023" s="173"/>
    </row>
    <row r="6024" spans="1:11" x14ac:dyDescent="0.2">
      <c r="A6024" s="140"/>
      <c r="B6024" s="325"/>
      <c r="J6024" s="4"/>
      <c r="K6024" s="173"/>
    </row>
    <row r="6025" spans="1:11" x14ac:dyDescent="0.2">
      <c r="A6025" s="140"/>
      <c r="B6025" s="325"/>
      <c r="J6025" s="4"/>
      <c r="K6025" s="173"/>
    </row>
    <row r="6026" spans="1:11" x14ac:dyDescent="0.2">
      <c r="A6026" s="140"/>
      <c r="B6026" s="325"/>
      <c r="J6026" s="4"/>
      <c r="K6026" s="173"/>
    </row>
    <row r="6027" spans="1:11" x14ac:dyDescent="0.2">
      <c r="A6027" s="140"/>
      <c r="B6027" s="325"/>
      <c r="J6027" s="4"/>
      <c r="K6027" s="173"/>
    </row>
    <row r="6028" spans="1:11" x14ac:dyDescent="0.2">
      <c r="A6028" s="140"/>
      <c r="B6028" s="325"/>
      <c r="J6028" s="4"/>
      <c r="K6028" s="173"/>
    </row>
    <row r="6029" spans="1:11" x14ac:dyDescent="0.2">
      <c r="A6029" s="140"/>
      <c r="B6029" s="325"/>
      <c r="J6029" s="4"/>
      <c r="K6029" s="173"/>
    </row>
    <row r="6030" spans="1:11" x14ac:dyDescent="0.2">
      <c r="A6030" s="140"/>
      <c r="B6030" s="325"/>
      <c r="J6030" s="4"/>
      <c r="K6030" s="173"/>
    </row>
    <row r="6031" spans="1:11" x14ac:dyDescent="0.2">
      <c r="A6031" s="140"/>
      <c r="B6031" s="325"/>
      <c r="J6031" s="4"/>
      <c r="K6031" s="173"/>
    </row>
    <row r="6032" spans="1:11" x14ac:dyDescent="0.2">
      <c r="A6032" s="140"/>
      <c r="B6032" s="325"/>
      <c r="J6032" s="4"/>
      <c r="K6032" s="173"/>
    </row>
    <row r="6033" spans="1:11" x14ac:dyDescent="0.2">
      <c r="A6033" s="140"/>
      <c r="B6033" s="325"/>
      <c r="J6033" s="4"/>
      <c r="K6033" s="173"/>
    </row>
    <row r="6034" spans="1:11" x14ac:dyDescent="0.2">
      <c r="A6034" s="140"/>
      <c r="B6034" s="325"/>
      <c r="J6034" s="4"/>
      <c r="K6034" s="173"/>
    </row>
    <row r="6035" spans="1:11" x14ac:dyDescent="0.2">
      <c r="A6035" s="140"/>
      <c r="B6035" s="325"/>
      <c r="J6035" s="4"/>
      <c r="K6035" s="173"/>
    </row>
    <row r="6036" spans="1:11" x14ac:dyDescent="0.2">
      <c r="A6036" s="140"/>
      <c r="B6036" s="325"/>
      <c r="J6036" s="4"/>
      <c r="K6036" s="173"/>
    </row>
    <row r="6037" spans="1:11" x14ac:dyDescent="0.2">
      <c r="A6037" s="140"/>
      <c r="B6037" s="325"/>
      <c r="J6037" s="4"/>
      <c r="K6037" s="173"/>
    </row>
    <row r="6038" spans="1:11" x14ac:dyDescent="0.2">
      <c r="A6038" s="140"/>
      <c r="B6038" s="325"/>
      <c r="J6038" s="4"/>
      <c r="K6038" s="173"/>
    </row>
    <row r="6039" spans="1:11" x14ac:dyDescent="0.2">
      <c r="A6039" s="140"/>
      <c r="B6039" s="325"/>
      <c r="J6039" s="4"/>
      <c r="K6039" s="173"/>
    </row>
    <row r="6040" spans="1:11" x14ac:dyDescent="0.2">
      <c r="A6040" s="140"/>
      <c r="B6040" s="325"/>
      <c r="J6040" s="4"/>
      <c r="K6040" s="173"/>
    </row>
    <row r="6041" spans="1:11" x14ac:dyDescent="0.2">
      <c r="A6041" s="140"/>
      <c r="B6041" s="325"/>
      <c r="J6041" s="4"/>
      <c r="K6041" s="173"/>
    </row>
    <row r="6042" spans="1:11" x14ac:dyDescent="0.2">
      <c r="A6042" s="140"/>
      <c r="B6042" s="325"/>
      <c r="J6042" s="4"/>
      <c r="K6042" s="173"/>
    </row>
    <row r="6043" spans="1:11" x14ac:dyDescent="0.2">
      <c r="A6043" s="140"/>
      <c r="B6043" s="325"/>
      <c r="J6043" s="4"/>
      <c r="K6043" s="173"/>
    </row>
    <row r="6044" spans="1:11" x14ac:dyDescent="0.2">
      <c r="A6044" s="140"/>
      <c r="B6044" s="325"/>
      <c r="J6044" s="4"/>
      <c r="K6044" s="173"/>
    </row>
    <row r="6045" spans="1:11" x14ac:dyDescent="0.2">
      <c r="A6045" s="140"/>
      <c r="B6045" s="325"/>
      <c r="J6045" s="4"/>
      <c r="K6045" s="173"/>
    </row>
    <row r="6046" spans="1:11" x14ac:dyDescent="0.2">
      <c r="A6046" s="140"/>
      <c r="B6046" s="325"/>
      <c r="J6046" s="4"/>
      <c r="K6046" s="173"/>
    </row>
    <row r="6047" spans="1:11" x14ac:dyDescent="0.2">
      <c r="A6047" s="140"/>
      <c r="B6047" s="325"/>
      <c r="J6047" s="4"/>
      <c r="K6047" s="173"/>
    </row>
    <row r="6048" spans="1:11" x14ac:dyDescent="0.2">
      <c r="A6048" s="140"/>
      <c r="B6048" s="325"/>
      <c r="J6048" s="4"/>
      <c r="K6048" s="173"/>
    </row>
    <row r="6049" spans="1:11" x14ac:dyDescent="0.2">
      <c r="A6049" s="140"/>
      <c r="B6049" s="325"/>
      <c r="J6049" s="4"/>
      <c r="K6049" s="173"/>
    </row>
    <row r="6050" spans="1:11" x14ac:dyDescent="0.2">
      <c r="A6050" s="140"/>
      <c r="B6050" s="325"/>
      <c r="J6050" s="4"/>
      <c r="K6050" s="173"/>
    </row>
    <row r="6051" spans="1:11" x14ac:dyDescent="0.2">
      <c r="A6051" s="140"/>
      <c r="B6051" s="325"/>
      <c r="J6051" s="4"/>
      <c r="K6051" s="173"/>
    </row>
    <row r="6052" spans="1:11" x14ac:dyDescent="0.2">
      <c r="A6052" s="140"/>
      <c r="B6052" s="325"/>
      <c r="J6052" s="4"/>
      <c r="K6052" s="173"/>
    </row>
    <row r="6053" spans="1:11" x14ac:dyDescent="0.2">
      <c r="A6053" s="140"/>
      <c r="B6053" s="325"/>
      <c r="J6053" s="4"/>
      <c r="K6053" s="173"/>
    </row>
    <row r="6054" spans="1:11" x14ac:dyDescent="0.2">
      <c r="A6054" s="140"/>
      <c r="B6054" s="325"/>
      <c r="J6054" s="4"/>
      <c r="K6054" s="173"/>
    </row>
    <row r="6055" spans="1:11" x14ac:dyDescent="0.2">
      <c r="A6055" s="140"/>
      <c r="B6055" s="325"/>
      <c r="J6055" s="4"/>
      <c r="K6055" s="173"/>
    </row>
    <row r="6056" spans="1:11" x14ac:dyDescent="0.2">
      <c r="A6056" s="140"/>
      <c r="B6056" s="325"/>
      <c r="J6056" s="4"/>
      <c r="K6056" s="173"/>
    </row>
    <row r="6057" spans="1:11" x14ac:dyDescent="0.2">
      <c r="A6057" s="140"/>
      <c r="B6057" s="325"/>
      <c r="J6057" s="4"/>
      <c r="K6057" s="173"/>
    </row>
    <row r="6058" spans="1:11" x14ac:dyDescent="0.2">
      <c r="A6058" s="140"/>
      <c r="B6058" s="325"/>
      <c r="J6058" s="4"/>
      <c r="K6058" s="173"/>
    </row>
    <row r="6059" spans="1:11" x14ac:dyDescent="0.2">
      <c r="A6059" s="140"/>
      <c r="B6059" s="325"/>
      <c r="J6059" s="4"/>
      <c r="K6059" s="173"/>
    </row>
    <row r="6060" spans="1:11" x14ac:dyDescent="0.2">
      <c r="A6060" s="140"/>
      <c r="B6060" s="325"/>
      <c r="J6060" s="4"/>
      <c r="K6060" s="173"/>
    </row>
    <row r="6061" spans="1:11" x14ac:dyDescent="0.2">
      <c r="A6061" s="140"/>
      <c r="B6061" s="325"/>
      <c r="J6061" s="4"/>
      <c r="K6061" s="173"/>
    </row>
    <row r="6062" spans="1:11" x14ac:dyDescent="0.2">
      <c r="A6062" s="140"/>
      <c r="B6062" s="325"/>
      <c r="J6062" s="4"/>
      <c r="K6062" s="173"/>
    </row>
    <row r="6063" spans="1:11" x14ac:dyDescent="0.2">
      <c r="A6063" s="140"/>
      <c r="B6063" s="325"/>
      <c r="J6063" s="4"/>
      <c r="K6063" s="173"/>
    </row>
    <row r="6064" spans="1:11" x14ac:dyDescent="0.2">
      <c r="A6064" s="140"/>
      <c r="B6064" s="325"/>
      <c r="J6064" s="4"/>
      <c r="K6064" s="173"/>
    </row>
    <row r="6065" spans="1:11" x14ac:dyDescent="0.2">
      <c r="A6065" s="140"/>
      <c r="B6065" s="325"/>
      <c r="J6065" s="4"/>
      <c r="K6065" s="173"/>
    </row>
    <row r="6066" spans="1:11" x14ac:dyDescent="0.2">
      <c r="A6066" s="140"/>
      <c r="B6066" s="325"/>
      <c r="J6066" s="4"/>
      <c r="K6066" s="173"/>
    </row>
    <row r="6067" spans="1:11" x14ac:dyDescent="0.2">
      <c r="A6067" s="140"/>
      <c r="B6067" s="325"/>
      <c r="J6067" s="4"/>
      <c r="K6067" s="173"/>
    </row>
    <row r="6068" spans="1:11" x14ac:dyDescent="0.2">
      <c r="A6068" s="140"/>
      <c r="B6068" s="325"/>
      <c r="J6068" s="4"/>
      <c r="K6068" s="173"/>
    </row>
    <row r="6069" spans="1:11" x14ac:dyDescent="0.2">
      <c r="A6069" s="140"/>
      <c r="B6069" s="325"/>
      <c r="J6069" s="4"/>
      <c r="K6069" s="173"/>
    </row>
    <row r="6070" spans="1:11" x14ac:dyDescent="0.2">
      <c r="A6070" s="140"/>
      <c r="B6070" s="325"/>
      <c r="J6070" s="4"/>
      <c r="K6070" s="173"/>
    </row>
    <row r="6071" spans="1:11" x14ac:dyDescent="0.2">
      <c r="A6071" s="140"/>
      <c r="B6071" s="325"/>
      <c r="J6071" s="4"/>
      <c r="K6071" s="173"/>
    </row>
    <row r="6072" spans="1:11" x14ac:dyDescent="0.2">
      <c r="A6072" s="140"/>
      <c r="B6072" s="325"/>
      <c r="J6072" s="4"/>
      <c r="K6072" s="173"/>
    </row>
    <row r="6073" spans="1:11" x14ac:dyDescent="0.2">
      <c r="A6073" s="140"/>
      <c r="B6073" s="325"/>
      <c r="J6073" s="4"/>
      <c r="K6073" s="173"/>
    </row>
    <row r="6074" spans="1:11" x14ac:dyDescent="0.2">
      <c r="A6074" s="140"/>
      <c r="B6074" s="325"/>
      <c r="J6074" s="4"/>
      <c r="K6074" s="173"/>
    </row>
    <row r="6075" spans="1:11" x14ac:dyDescent="0.2">
      <c r="A6075" s="140"/>
      <c r="B6075" s="325"/>
      <c r="J6075" s="4"/>
      <c r="K6075" s="173"/>
    </row>
    <row r="6076" spans="1:11" x14ac:dyDescent="0.2">
      <c r="A6076" s="140"/>
      <c r="B6076" s="325"/>
      <c r="J6076" s="4"/>
      <c r="K6076" s="173"/>
    </row>
    <row r="6077" spans="1:11" x14ac:dyDescent="0.2">
      <c r="A6077" s="140"/>
      <c r="B6077" s="325"/>
      <c r="J6077" s="4"/>
      <c r="K6077" s="173"/>
    </row>
    <row r="6078" spans="1:11" x14ac:dyDescent="0.2">
      <c r="A6078" s="140"/>
      <c r="B6078" s="325"/>
      <c r="J6078" s="4"/>
      <c r="K6078" s="173"/>
    </row>
    <row r="6079" spans="1:11" x14ac:dyDescent="0.2">
      <c r="A6079" s="140"/>
      <c r="B6079" s="325"/>
      <c r="J6079" s="4"/>
      <c r="K6079" s="173"/>
    </row>
    <row r="6080" spans="1:11" x14ac:dyDescent="0.2">
      <c r="A6080" s="140"/>
      <c r="B6080" s="325"/>
      <c r="J6080" s="4"/>
      <c r="K6080" s="173"/>
    </row>
    <row r="6081" spans="1:11" x14ac:dyDescent="0.2">
      <c r="A6081" s="140"/>
      <c r="B6081" s="325"/>
      <c r="J6081" s="4"/>
      <c r="K6081" s="173"/>
    </row>
    <row r="6082" spans="1:11" x14ac:dyDescent="0.2">
      <c r="A6082" s="140"/>
      <c r="B6082" s="325"/>
      <c r="J6082" s="4"/>
      <c r="K6082" s="173"/>
    </row>
    <row r="6083" spans="1:11" x14ac:dyDescent="0.2">
      <c r="A6083" s="140"/>
      <c r="B6083" s="325"/>
      <c r="J6083" s="4"/>
      <c r="K6083" s="173"/>
    </row>
    <row r="6084" spans="1:11" x14ac:dyDescent="0.2">
      <c r="A6084" s="140"/>
      <c r="B6084" s="325"/>
      <c r="J6084" s="4"/>
      <c r="K6084" s="173"/>
    </row>
    <row r="6085" spans="1:11" x14ac:dyDescent="0.2">
      <c r="A6085" s="140"/>
      <c r="B6085" s="325"/>
      <c r="J6085" s="4"/>
      <c r="K6085" s="173"/>
    </row>
    <row r="6086" spans="1:11" x14ac:dyDescent="0.2">
      <c r="A6086" s="140"/>
      <c r="B6086" s="325"/>
      <c r="J6086" s="4"/>
      <c r="K6086" s="173"/>
    </row>
    <row r="6087" spans="1:11" x14ac:dyDescent="0.2">
      <c r="A6087" s="140"/>
      <c r="B6087" s="325"/>
      <c r="J6087" s="4"/>
      <c r="K6087" s="173"/>
    </row>
    <row r="6088" spans="1:11" x14ac:dyDescent="0.2">
      <c r="A6088" s="140"/>
      <c r="B6088" s="325"/>
      <c r="J6088" s="4"/>
      <c r="K6088" s="173"/>
    </row>
    <row r="6089" spans="1:11" x14ac:dyDescent="0.2">
      <c r="A6089" s="140"/>
      <c r="B6089" s="325"/>
      <c r="J6089" s="4"/>
      <c r="K6089" s="173"/>
    </row>
    <row r="6090" spans="1:11" x14ac:dyDescent="0.2">
      <c r="A6090" s="140"/>
      <c r="B6090" s="325"/>
      <c r="J6090" s="4"/>
      <c r="K6090" s="173"/>
    </row>
    <row r="6091" spans="1:11" x14ac:dyDescent="0.2">
      <c r="A6091" s="140"/>
      <c r="B6091" s="325"/>
      <c r="J6091" s="4"/>
      <c r="K6091" s="173"/>
    </row>
    <row r="6092" spans="1:11" x14ac:dyDescent="0.2">
      <c r="A6092" s="140"/>
      <c r="B6092" s="325"/>
      <c r="J6092" s="4"/>
      <c r="K6092" s="173"/>
    </row>
    <row r="6093" spans="1:11" x14ac:dyDescent="0.2">
      <c r="A6093" s="140"/>
      <c r="B6093" s="325"/>
      <c r="J6093" s="4"/>
      <c r="K6093" s="173"/>
    </row>
    <row r="6094" spans="1:11" x14ac:dyDescent="0.2">
      <c r="A6094" s="140"/>
      <c r="B6094" s="325"/>
      <c r="J6094" s="4"/>
      <c r="K6094" s="173"/>
    </row>
    <row r="6095" spans="1:11" x14ac:dyDescent="0.2">
      <c r="A6095" s="140"/>
      <c r="B6095" s="325"/>
      <c r="J6095" s="4"/>
      <c r="K6095" s="173"/>
    </row>
    <row r="6096" spans="1:11" x14ac:dyDescent="0.2">
      <c r="A6096" s="140"/>
      <c r="B6096" s="325"/>
      <c r="J6096" s="4"/>
      <c r="K6096" s="173"/>
    </row>
    <row r="6097" spans="1:11" x14ac:dyDescent="0.2">
      <c r="A6097" s="140"/>
      <c r="B6097" s="325"/>
      <c r="J6097" s="4"/>
      <c r="K6097" s="173"/>
    </row>
    <row r="6098" spans="1:11" x14ac:dyDescent="0.2">
      <c r="A6098" s="140"/>
      <c r="B6098" s="325"/>
      <c r="J6098" s="4"/>
      <c r="K6098" s="173"/>
    </row>
    <row r="6099" spans="1:11" x14ac:dyDescent="0.2">
      <c r="A6099" s="140"/>
      <c r="B6099" s="325"/>
      <c r="J6099" s="4"/>
      <c r="K6099" s="173"/>
    </row>
    <row r="6100" spans="1:11" x14ac:dyDescent="0.2">
      <c r="A6100" s="140"/>
      <c r="B6100" s="325"/>
      <c r="J6100" s="4"/>
      <c r="K6100" s="173"/>
    </row>
    <row r="6101" spans="1:11" x14ac:dyDescent="0.2">
      <c r="A6101" s="140"/>
      <c r="B6101" s="325"/>
      <c r="J6101" s="4"/>
      <c r="K6101" s="173"/>
    </row>
    <row r="6102" spans="1:11" x14ac:dyDescent="0.2">
      <c r="A6102" s="140"/>
      <c r="B6102" s="325"/>
      <c r="J6102" s="4"/>
      <c r="K6102" s="173"/>
    </row>
    <row r="6103" spans="1:11" x14ac:dyDescent="0.2">
      <c r="A6103" s="140"/>
      <c r="B6103" s="325"/>
      <c r="J6103" s="4"/>
      <c r="K6103" s="173"/>
    </row>
    <row r="6104" spans="1:11" x14ac:dyDescent="0.2">
      <c r="A6104" s="140"/>
      <c r="B6104" s="325"/>
      <c r="J6104" s="4"/>
      <c r="K6104" s="173"/>
    </row>
    <row r="6105" spans="1:11" x14ac:dyDescent="0.2">
      <c r="A6105" s="140"/>
      <c r="B6105" s="325"/>
      <c r="J6105" s="4"/>
      <c r="K6105" s="173"/>
    </row>
    <row r="6106" spans="1:11" x14ac:dyDescent="0.2">
      <c r="A6106" s="140"/>
      <c r="B6106" s="325"/>
      <c r="J6106" s="4"/>
      <c r="K6106" s="173"/>
    </row>
    <row r="6107" spans="1:11" x14ac:dyDescent="0.2">
      <c r="A6107" s="140"/>
      <c r="B6107" s="325"/>
      <c r="J6107" s="4"/>
      <c r="K6107" s="173"/>
    </row>
    <row r="6108" spans="1:11" x14ac:dyDescent="0.2">
      <c r="A6108" s="140"/>
      <c r="B6108" s="325"/>
      <c r="J6108" s="4"/>
      <c r="K6108" s="173"/>
    </row>
    <row r="6109" spans="1:11" x14ac:dyDescent="0.2">
      <c r="A6109" s="140"/>
      <c r="B6109" s="325"/>
      <c r="J6109" s="4"/>
      <c r="K6109" s="173"/>
    </row>
    <row r="6110" spans="1:11" x14ac:dyDescent="0.2">
      <c r="A6110" s="140"/>
      <c r="B6110" s="325"/>
      <c r="J6110" s="4"/>
      <c r="K6110" s="173"/>
    </row>
    <row r="6111" spans="1:11" x14ac:dyDescent="0.2">
      <c r="A6111" s="140"/>
      <c r="B6111" s="325"/>
      <c r="J6111" s="4"/>
      <c r="K6111" s="173"/>
    </row>
    <row r="6112" spans="1:11" x14ac:dyDescent="0.2">
      <c r="A6112" s="140"/>
      <c r="B6112" s="325"/>
      <c r="J6112" s="4"/>
      <c r="K6112" s="173"/>
    </row>
    <row r="6113" spans="1:11" x14ac:dyDescent="0.2">
      <c r="A6113" s="140"/>
      <c r="B6113" s="325"/>
      <c r="J6113" s="4"/>
      <c r="K6113" s="173"/>
    </row>
    <row r="6114" spans="1:11" x14ac:dyDescent="0.2">
      <c r="A6114" s="140"/>
      <c r="B6114" s="325"/>
      <c r="J6114" s="4"/>
      <c r="K6114" s="173"/>
    </row>
    <row r="6115" spans="1:11" x14ac:dyDescent="0.2">
      <c r="A6115" s="140"/>
      <c r="B6115" s="325"/>
      <c r="J6115" s="4"/>
      <c r="K6115" s="173"/>
    </row>
    <row r="6116" spans="1:11" x14ac:dyDescent="0.2">
      <c r="A6116" s="140"/>
      <c r="B6116" s="325"/>
      <c r="J6116" s="4"/>
      <c r="K6116" s="173"/>
    </row>
    <row r="6117" spans="1:11" x14ac:dyDescent="0.2">
      <c r="A6117" s="140"/>
      <c r="B6117" s="325"/>
      <c r="J6117" s="4"/>
      <c r="K6117" s="173"/>
    </row>
    <row r="6118" spans="1:11" x14ac:dyDescent="0.2">
      <c r="A6118" s="140"/>
      <c r="B6118" s="325"/>
      <c r="J6118" s="4"/>
      <c r="K6118" s="173"/>
    </row>
    <row r="6119" spans="1:11" x14ac:dyDescent="0.2">
      <c r="A6119" s="140"/>
      <c r="B6119" s="325"/>
      <c r="J6119" s="4"/>
      <c r="K6119" s="173"/>
    </row>
    <row r="6120" spans="1:11" x14ac:dyDescent="0.2">
      <c r="A6120" s="140"/>
      <c r="B6120" s="325"/>
      <c r="J6120" s="4"/>
      <c r="K6120" s="173"/>
    </row>
    <row r="6121" spans="1:11" x14ac:dyDescent="0.2">
      <c r="A6121" s="140"/>
      <c r="B6121" s="325"/>
      <c r="J6121" s="4"/>
      <c r="K6121" s="173"/>
    </row>
    <row r="6122" spans="1:11" x14ac:dyDescent="0.2">
      <c r="A6122" s="140"/>
      <c r="B6122" s="325"/>
      <c r="J6122" s="4"/>
      <c r="K6122" s="173"/>
    </row>
    <row r="6123" spans="1:11" x14ac:dyDescent="0.2">
      <c r="A6123" s="140"/>
      <c r="B6123" s="325"/>
      <c r="J6123" s="4"/>
      <c r="K6123" s="173"/>
    </row>
    <row r="6124" spans="1:11" x14ac:dyDescent="0.2">
      <c r="A6124" s="140"/>
      <c r="B6124" s="325"/>
      <c r="J6124" s="4"/>
      <c r="K6124" s="173"/>
    </row>
    <row r="6125" spans="1:11" x14ac:dyDescent="0.2">
      <c r="A6125" s="140"/>
      <c r="B6125" s="325"/>
      <c r="J6125" s="4"/>
      <c r="K6125" s="173"/>
    </row>
    <row r="6126" spans="1:11" x14ac:dyDescent="0.2">
      <c r="A6126" s="140"/>
      <c r="B6126" s="325"/>
      <c r="J6126" s="4"/>
      <c r="K6126" s="173"/>
    </row>
    <row r="6127" spans="1:11" x14ac:dyDescent="0.2">
      <c r="A6127" s="140"/>
      <c r="B6127" s="325"/>
      <c r="J6127" s="4"/>
      <c r="K6127" s="173"/>
    </row>
    <row r="6128" spans="1:11" x14ac:dyDescent="0.2">
      <c r="A6128" s="140"/>
      <c r="B6128" s="325"/>
      <c r="J6128" s="4"/>
      <c r="K6128" s="173"/>
    </row>
    <row r="6129" spans="1:11" x14ac:dyDescent="0.2">
      <c r="A6129" s="140"/>
      <c r="B6129" s="325"/>
      <c r="J6129" s="4"/>
      <c r="K6129" s="173"/>
    </row>
    <row r="6130" spans="1:11" x14ac:dyDescent="0.2">
      <c r="A6130" s="140"/>
      <c r="B6130" s="325"/>
      <c r="J6130" s="4"/>
      <c r="K6130" s="173"/>
    </row>
    <row r="6131" spans="1:11" x14ac:dyDescent="0.2">
      <c r="A6131" s="140"/>
      <c r="B6131" s="325"/>
      <c r="J6131" s="4"/>
      <c r="K6131" s="173"/>
    </row>
    <row r="6132" spans="1:11" x14ac:dyDescent="0.2">
      <c r="A6132" s="140"/>
      <c r="B6132" s="325"/>
      <c r="J6132" s="4"/>
      <c r="K6132" s="173"/>
    </row>
    <row r="6133" spans="1:11" x14ac:dyDescent="0.2">
      <c r="A6133" s="140"/>
      <c r="B6133" s="325"/>
      <c r="J6133" s="4"/>
      <c r="K6133" s="173"/>
    </row>
    <row r="6134" spans="1:11" x14ac:dyDescent="0.2">
      <c r="A6134" s="140"/>
      <c r="B6134" s="325"/>
      <c r="J6134" s="4"/>
      <c r="K6134" s="173"/>
    </row>
    <row r="6135" spans="1:11" x14ac:dyDescent="0.2">
      <c r="A6135" s="140"/>
      <c r="B6135" s="325"/>
      <c r="J6135" s="4"/>
      <c r="K6135" s="173"/>
    </row>
    <row r="6136" spans="1:11" x14ac:dyDescent="0.2">
      <c r="A6136" s="140"/>
      <c r="B6136" s="325"/>
      <c r="J6136" s="4"/>
      <c r="K6136" s="173"/>
    </row>
    <row r="6137" spans="1:11" x14ac:dyDescent="0.2">
      <c r="A6137" s="140"/>
      <c r="B6137" s="325"/>
      <c r="J6137" s="4"/>
      <c r="K6137" s="173"/>
    </row>
    <row r="6138" spans="1:11" x14ac:dyDescent="0.2">
      <c r="A6138" s="140"/>
      <c r="B6138" s="325"/>
      <c r="J6138" s="4"/>
      <c r="K6138" s="173"/>
    </row>
    <row r="6139" spans="1:11" x14ac:dyDescent="0.2">
      <c r="A6139" s="140"/>
      <c r="B6139" s="325"/>
      <c r="J6139" s="4"/>
      <c r="K6139" s="173"/>
    </row>
    <row r="6140" spans="1:11" x14ac:dyDescent="0.2">
      <c r="A6140" s="140"/>
      <c r="B6140" s="325"/>
      <c r="J6140" s="4"/>
      <c r="K6140" s="173"/>
    </row>
    <row r="6141" spans="1:11" x14ac:dyDescent="0.2">
      <c r="A6141" s="140"/>
      <c r="B6141" s="325"/>
      <c r="J6141" s="4"/>
      <c r="K6141" s="173"/>
    </row>
    <row r="6142" spans="1:11" x14ac:dyDescent="0.2">
      <c r="A6142" s="140"/>
      <c r="B6142" s="325"/>
      <c r="J6142" s="4"/>
      <c r="K6142" s="173"/>
    </row>
    <row r="6143" spans="1:11" x14ac:dyDescent="0.2">
      <c r="A6143" s="140"/>
      <c r="B6143" s="325"/>
      <c r="J6143" s="4"/>
      <c r="K6143" s="173"/>
    </row>
    <row r="6144" spans="1:11" x14ac:dyDescent="0.2">
      <c r="A6144" s="140"/>
      <c r="B6144" s="325"/>
      <c r="J6144" s="4"/>
      <c r="K6144" s="173"/>
    </row>
    <row r="6145" spans="1:11" x14ac:dyDescent="0.2">
      <c r="A6145" s="140"/>
      <c r="B6145" s="325"/>
      <c r="J6145" s="4"/>
      <c r="K6145" s="173"/>
    </row>
    <row r="6146" spans="1:11" x14ac:dyDescent="0.2">
      <c r="A6146" s="140"/>
      <c r="B6146" s="325"/>
      <c r="J6146" s="4"/>
      <c r="K6146" s="173"/>
    </row>
    <row r="6147" spans="1:11" x14ac:dyDescent="0.2">
      <c r="A6147" s="140"/>
      <c r="B6147" s="325"/>
      <c r="J6147" s="4"/>
      <c r="K6147" s="173"/>
    </row>
    <row r="6148" spans="1:11" x14ac:dyDescent="0.2">
      <c r="A6148" s="140"/>
      <c r="B6148" s="325"/>
      <c r="J6148" s="4"/>
      <c r="K6148" s="173"/>
    </row>
    <row r="6149" spans="1:11" x14ac:dyDescent="0.2">
      <c r="A6149" s="140"/>
      <c r="B6149" s="325"/>
      <c r="J6149" s="4"/>
      <c r="K6149" s="173"/>
    </row>
    <row r="6150" spans="1:11" x14ac:dyDescent="0.2">
      <c r="A6150" s="140"/>
      <c r="B6150" s="325"/>
      <c r="J6150" s="4"/>
      <c r="K6150" s="173"/>
    </row>
    <row r="6151" spans="1:11" x14ac:dyDescent="0.2">
      <c r="A6151" s="140"/>
      <c r="B6151" s="325"/>
      <c r="J6151" s="4"/>
      <c r="K6151" s="173"/>
    </row>
    <row r="6152" spans="1:11" x14ac:dyDescent="0.2">
      <c r="A6152" s="140"/>
      <c r="B6152" s="325"/>
      <c r="J6152" s="4"/>
      <c r="K6152" s="173"/>
    </row>
    <row r="6153" spans="1:11" x14ac:dyDescent="0.2">
      <c r="A6153" s="140"/>
      <c r="B6153" s="325"/>
      <c r="J6153" s="4"/>
      <c r="K6153" s="173"/>
    </row>
    <row r="6154" spans="1:11" x14ac:dyDescent="0.2">
      <c r="A6154" s="140"/>
      <c r="B6154" s="325"/>
      <c r="J6154" s="4"/>
      <c r="K6154" s="173"/>
    </row>
    <row r="6155" spans="1:11" x14ac:dyDescent="0.2">
      <c r="A6155" s="140"/>
      <c r="B6155" s="325"/>
      <c r="J6155" s="4"/>
      <c r="K6155" s="173"/>
    </row>
    <row r="6156" spans="1:11" x14ac:dyDescent="0.2">
      <c r="A6156" s="140"/>
      <c r="B6156" s="325"/>
      <c r="J6156" s="4"/>
      <c r="K6156" s="173"/>
    </row>
    <row r="6157" spans="1:11" x14ac:dyDescent="0.2">
      <c r="A6157" s="140"/>
      <c r="B6157" s="325"/>
      <c r="J6157" s="4"/>
      <c r="K6157" s="173"/>
    </row>
    <row r="6158" spans="1:11" x14ac:dyDescent="0.2">
      <c r="A6158" s="140"/>
      <c r="B6158" s="325"/>
      <c r="J6158" s="4"/>
      <c r="K6158" s="173"/>
    </row>
    <row r="6159" spans="1:11" x14ac:dyDescent="0.2">
      <c r="A6159" s="140"/>
      <c r="B6159" s="325"/>
      <c r="J6159" s="4"/>
      <c r="K6159" s="173"/>
    </row>
    <row r="6160" spans="1:11" x14ac:dyDescent="0.2">
      <c r="A6160" s="140"/>
      <c r="B6160" s="325"/>
      <c r="J6160" s="4"/>
      <c r="K6160" s="173"/>
    </row>
    <row r="6161" spans="1:11" x14ac:dyDescent="0.2">
      <c r="A6161" s="140"/>
      <c r="B6161" s="325"/>
      <c r="J6161" s="4"/>
      <c r="K6161" s="173"/>
    </row>
    <row r="6162" spans="1:11" x14ac:dyDescent="0.2">
      <c r="A6162" s="140"/>
      <c r="B6162" s="325"/>
      <c r="J6162" s="4"/>
      <c r="K6162" s="173"/>
    </row>
    <row r="6163" spans="1:11" x14ac:dyDescent="0.2">
      <c r="A6163" s="140"/>
      <c r="B6163" s="325"/>
      <c r="J6163" s="4"/>
      <c r="K6163" s="173"/>
    </row>
    <row r="6164" spans="1:11" x14ac:dyDescent="0.2">
      <c r="A6164" s="140"/>
      <c r="B6164" s="325"/>
      <c r="J6164" s="4"/>
      <c r="K6164" s="173"/>
    </row>
    <row r="6165" spans="1:11" x14ac:dyDescent="0.2">
      <c r="A6165" s="140"/>
      <c r="B6165" s="325"/>
      <c r="J6165" s="4"/>
      <c r="K6165" s="173"/>
    </row>
    <row r="6166" spans="1:11" x14ac:dyDescent="0.2">
      <c r="A6166" s="140"/>
      <c r="B6166" s="325"/>
      <c r="J6166" s="4"/>
      <c r="K6166" s="173"/>
    </row>
    <row r="6167" spans="1:11" x14ac:dyDescent="0.2">
      <c r="A6167" s="140"/>
      <c r="B6167" s="325"/>
      <c r="J6167" s="4"/>
      <c r="K6167" s="173"/>
    </row>
    <row r="6168" spans="1:11" x14ac:dyDescent="0.2">
      <c r="A6168" s="140"/>
      <c r="B6168" s="325"/>
      <c r="J6168" s="4"/>
      <c r="K6168" s="173"/>
    </row>
    <row r="6169" spans="1:11" x14ac:dyDescent="0.2">
      <c r="A6169" s="140"/>
      <c r="B6169" s="325"/>
      <c r="J6169" s="4"/>
      <c r="K6169" s="173"/>
    </row>
    <row r="6170" spans="1:11" x14ac:dyDescent="0.2">
      <c r="A6170" s="140"/>
      <c r="B6170" s="325"/>
      <c r="J6170" s="4"/>
      <c r="K6170" s="173"/>
    </row>
    <row r="6171" spans="1:11" x14ac:dyDescent="0.2">
      <c r="A6171" s="140"/>
      <c r="B6171" s="325"/>
      <c r="J6171" s="4"/>
      <c r="K6171" s="173"/>
    </row>
    <row r="6172" spans="1:11" x14ac:dyDescent="0.2">
      <c r="A6172" s="140"/>
      <c r="B6172" s="325"/>
      <c r="J6172" s="4"/>
      <c r="K6172" s="173"/>
    </row>
    <row r="6173" spans="1:11" x14ac:dyDescent="0.2">
      <c r="A6173" s="140"/>
      <c r="B6173" s="325"/>
      <c r="J6173" s="4"/>
      <c r="K6173" s="173"/>
    </row>
    <row r="6174" spans="1:11" x14ac:dyDescent="0.2">
      <c r="A6174" s="140"/>
      <c r="B6174" s="325"/>
      <c r="J6174" s="4"/>
      <c r="K6174" s="173"/>
    </row>
    <row r="6175" spans="1:11" x14ac:dyDescent="0.2">
      <c r="A6175" s="140"/>
      <c r="B6175" s="325"/>
      <c r="J6175" s="4"/>
      <c r="K6175" s="173"/>
    </row>
    <row r="6176" spans="1:11" x14ac:dyDescent="0.2">
      <c r="A6176" s="140"/>
      <c r="B6176" s="325"/>
      <c r="J6176" s="4"/>
      <c r="K6176" s="173"/>
    </row>
    <row r="6177" spans="1:11" x14ac:dyDescent="0.2">
      <c r="A6177" s="140"/>
      <c r="B6177" s="325"/>
      <c r="J6177" s="4"/>
      <c r="K6177" s="173"/>
    </row>
    <row r="6178" spans="1:11" x14ac:dyDescent="0.2">
      <c r="A6178" s="140"/>
      <c r="B6178" s="325"/>
      <c r="J6178" s="4"/>
      <c r="K6178" s="173"/>
    </row>
    <row r="6179" spans="1:11" x14ac:dyDescent="0.2">
      <c r="A6179" s="140"/>
      <c r="B6179" s="325"/>
      <c r="J6179" s="4"/>
      <c r="K6179" s="173"/>
    </row>
    <row r="6180" spans="1:11" x14ac:dyDescent="0.2">
      <c r="A6180" s="140"/>
      <c r="B6180" s="325"/>
      <c r="J6180" s="4"/>
      <c r="K6180" s="173"/>
    </row>
    <row r="6181" spans="1:11" x14ac:dyDescent="0.2">
      <c r="A6181" s="140"/>
      <c r="B6181" s="325"/>
      <c r="J6181" s="4"/>
      <c r="K6181" s="173"/>
    </row>
    <row r="6182" spans="1:11" x14ac:dyDescent="0.2">
      <c r="A6182" s="140"/>
      <c r="B6182" s="325"/>
      <c r="J6182" s="4"/>
      <c r="K6182" s="173"/>
    </row>
    <row r="6183" spans="1:11" x14ac:dyDescent="0.2">
      <c r="A6183" s="140"/>
      <c r="B6183" s="325"/>
      <c r="J6183" s="4"/>
      <c r="K6183" s="173"/>
    </row>
    <row r="6184" spans="1:11" x14ac:dyDescent="0.2">
      <c r="A6184" s="140"/>
      <c r="B6184" s="325"/>
      <c r="J6184" s="4"/>
      <c r="K6184" s="173"/>
    </row>
    <row r="6185" spans="1:11" x14ac:dyDescent="0.2">
      <c r="A6185" s="140"/>
      <c r="B6185" s="325"/>
      <c r="J6185" s="4"/>
      <c r="K6185" s="173"/>
    </row>
    <row r="6186" spans="1:11" x14ac:dyDescent="0.2">
      <c r="A6186" s="140"/>
      <c r="B6186" s="325"/>
      <c r="J6186" s="4"/>
      <c r="K6186" s="173"/>
    </row>
    <row r="6187" spans="1:11" x14ac:dyDescent="0.2">
      <c r="A6187" s="140"/>
      <c r="B6187" s="325"/>
      <c r="J6187" s="4"/>
      <c r="K6187" s="173"/>
    </row>
    <row r="6188" spans="1:11" x14ac:dyDescent="0.2">
      <c r="A6188" s="140"/>
      <c r="B6188" s="325"/>
      <c r="J6188" s="4"/>
      <c r="K6188" s="173"/>
    </row>
    <row r="6189" spans="1:11" x14ac:dyDescent="0.2">
      <c r="A6189" s="140"/>
      <c r="B6189" s="325"/>
      <c r="J6189" s="4"/>
      <c r="K6189" s="173"/>
    </row>
    <row r="6190" spans="1:11" x14ac:dyDescent="0.2">
      <c r="A6190" s="140"/>
      <c r="B6190" s="325"/>
      <c r="J6190" s="4"/>
      <c r="K6190" s="173"/>
    </row>
    <row r="6191" spans="1:11" x14ac:dyDescent="0.2">
      <c r="A6191" s="140"/>
      <c r="B6191" s="325"/>
      <c r="J6191" s="4"/>
      <c r="K6191" s="173"/>
    </row>
    <row r="6192" spans="1:11" x14ac:dyDescent="0.2">
      <c r="A6192" s="140"/>
      <c r="B6192" s="325"/>
      <c r="J6192" s="4"/>
      <c r="K6192" s="173"/>
    </row>
    <row r="6193" spans="1:11" x14ac:dyDescent="0.2">
      <c r="A6193" s="140"/>
      <c r="B6193" s="325"/>
      <c r="J6193" s="4"/>
      <c r="K6193" s="173"/>
    </row>
    <row r="6194" spans="1:11" x14ac:dyDescent="0.2">
      <c r="A6194" s="140"/>
      <c r="B6194" s="325"/>
      <c r="J6194" s="4"/>
      <c r="K6194" s="173"/>
    </row>
    <row r="6195" spans="1:11" x14ac:dyDescent="0.2">
      <c r="A6195" s="140"/>
      <c r="B6195" s="325"/>
      <c r="J6195" s="4"/>
      <c r="K6195" s="173"/>
    </row>
    <row r="6196" spans="1:11" x14ac:dyDescent="0.2">
      <c r="A6196" s="140"/>
      <c r="B6196" s="325"/>
      <c r="J6196" s="4"/>
      <c r="K6196" s="173"/>
    </row>
    <row r="6197" spans="1:11" x14ac:dyDescent="0.2">
      <c r="A6197" s="140"/>
      <c r="B6197" s="325"/>
      <c r="J6197" s="4"/>
      <c r="K6197" s="173"/>
    </row>
    <row r="6198" spans="1:11" x14ac:dyDescent="0.2">
      <c r="A6198" s="140"/>
      <c r="B6198" s="325"/>
      <c r="J6198" s="4"/>
      <c r="K6198" s="173"/>
    </row>
    <row r="6199" spans="1:11" x14ac:dyDescent="0.2">
      <c r="A6199" s="140"/>
      <c r="B6199" s="325"/>
      <c r="J6199" s="4"/>
      <c r="K6199" s="173"/>
    </row>
    <row r="6200" spans="1:11" x14ac:dyDescent="0.2">
      <c r="A6200" s="140"/>
      <c r="B6200" s="325"/>
      <c r="J6200" s="4"/>
      <c r="K6200" s="173"/>
    </row>
    <row r="6201" spans="1:11" x14ac:dyDescent="0.2">
      <c r="A6201" s="140"/>
      <c r="B6201" s="325"/>
      <c r="J6201" s="4"/>
      <c r="K6201" s="173"/>
    </row>
    <row r="6202" spans="1:11" x14ac:dyDescent="0.2">
      <c r="A6202" s="140"/>
      <c r="B6202" s="325"/>
      <c r="J6202" s="4"/>
      <c r="K6202" s="173"/>
    </row>
    <row r="6203" spans="1:11" x14ac:dyDescent="0.2">
      <c r="A6203" s="140"/>
      <c r="B6203" s="325"/>
      <c r="J6203" s="4"/>
      <c r="K6203" s="173"/>
    </row>
    <row r="6204" spans="1:11" x14ac:dyDescent="0.2">
      <c r="A6204" s="140"/>
      <c r="B6204" s="325"/>
      <c r="J6204" s="4"/>
      <c r="K6204" s="173"/>
    </row>
    <row r="6205" spans="1:11" x14ac:dyDescent="0.2">
      <c r="A6205" s="140"/>
      <c r="B6205" s="325"/>
      <c r="J6205" s="4"/>
      <c r="K6205" s="173"/>
    </row>
    <row r="6206" spans="1:11" x14ac:dyDescent="0.2">
      <c r="A6206" s="140"/>
      <c r="B6206" s="325"/>
      <c r="J6206" s="4"/>
      <c r="K6206" s="173"/>
    </row>
    <row r="6207" spans="1:11" x14ac:dyDescent="0.2">
      <c r="A6207" s="140"/>
      <c r="B6207" s="325"/>
      <c r="J6207" s="4"/>
      <c r="K6207" s="173"/>
    </row>
    <row r="6208" spans="1:11" x14ac:dyDescent="0.2">
      <c r="A6208" s="140"/>
      <c r="B6208" s="325"/>
      <c r="J6208" s="4"/>
      <c r="K6208" s="173"/>
    </row>
    <row r="6209" spans="1:11" x14ac:dyDescent="0.2">
      <c r="A6209" s="140"/>
      <c r="B6209" s="325"/>
      <c r="J6209" s="4"/>
      <c r="K6209" s="173"/>
    </row>
    <row r="6210" spans="1:11" x14ac:dyDescent="0.2">
      <c r="A6210" s="140"/>
      <c r="B6210" s="325"/>
      <c r="J6210" s="4"/>
      <c r="K6210" s="173"/>
    </row>
    <row r="6211" spans="1:11" x14ac:dyDescent="0.2">
      <c r="A6211" s="140"/>
      <c r="B6211" s="325"/>
      <c r="J6211" s="4"/>
      <c r="K6211" s="173"/>
    </row>
    <row r="6212" spans="1:11" x14ac:dyDescent="0.2">
      <c r="A6212" s="140"/>
      <c r="B6212" s="325"/>
      <c r="J6212" s="4"/>
      <c r="K6212" s="173"/>
    </row>
    <row r="6213" spans="1:11" x14ac:dyDescent="0.2">
      <c r="A6213" s="140"/>
      <c r="B6213" s="325"/>
      <c r="J6213" s="4"/>
      <c r="K6213" s="173"/>
    </row>
    <row r="6214" spans="1:11" x14ac:dyDescent="0.2">
      <c r="A6214" s="140"/>
      <c r="B6214" s="325"/>
      <c r="J6214" s="4"/>
      <c r="K6214" s="173"/>
    </row>
    <row r="6215" spans="1:11" x14ac:dyDescent="0.2">
      <c r="A6215" s="140"/>
      <c r="B6215" s="325"/>
      <c r="J6215" s="4"/>
      <c r="K6215" s="173"/>
    </row>
    <row r="6216" spans="1:11" x14ac:dyDescent="0.2">
      <c r="A6216" s="140"/>
      <c r="B6216" s="325"/>
      <c r="J6216" s="4"/>
      <c r="K6216" s="173"/>
    </row>
    <row r="6217" spans="1:11" x14ac:dyDescent="0.2">
      <c r="A6217" s="140"/>
      <c r="B6217" s="325"/>
      <c r="J6217" s="4"/>
      <c r="K6217" s="173"/>
    </row>
    <row r="6218" spans="1:11" x14ac:dyDescent="0.2">
      <c r="A6218" s="140"/>
      <c r="B6218" s="325"/>
      <c r="J6218" s="4"/>
      <c r="K6218" s="173"/>
    </row>
    <row r="6219" spans="1:11" x14ac:dyDescent="0.2">
      <c r="A6219" s="140"/>
      <c r="B6219" s="325"/>
      <c r="J6219" s="4"/>
      <c r="K6219" s="173"/>
    </row>
    <row r="6220" spans="1:11" x14ac:dyDescent="0.2">
      <c r="A6220" s="140"/>
      <c r="B6220" s="325"/>
      <c r="J6220" s="4"/>
      <c r="K6220" s="173"/>
    </row>
    <row r="6221" spans="1:11" x14ac:dyDescent="0.2">
      <c r="A6221" s="140"/>
      <c r="B6221" s="325"/>
      <c r="J6221" s="4"/>
      <c r="K6221" s="173"/>
    </row>
    <row r="6222" spans="1:11" x14ac:dyDescent="0.2">
      <c r="A6222" s="140"/>
      <c r="B6222" s="325"/>
      <c r="J6222" s="4"/>
      <c r="K6222" s="173"/>
    </row>
    <row r="6223" spans="1:11" x14ac:dyDescent="0.2">
      <c r="A6223" s="140"/>
      <c r="B6223" s="325"/>
      <c r="J6223" s="4"/>
      <c r="K6223" s="173"/>
    </row>
    <row r="6224" spans="1:11" x14ac:dyDescent="0.2">
      <c r="A6224" s="140"/>
      <c r="B6224" s="325"/>
      <c r="J6224" s="4"/>
      <c r="K6224" s="173"/>
    </row>
    <row r="6225" spans="1:11" x14ac:dyDescent="0.2">
      <c r="A6225" s="140"/>
      <c r="B6225" s="325"/>
      <c r="J6225" s="4"/>
      <c r="K6225" s="173"/>
    </row>
    <row r="6226" spans="1:11" x14ac:dyDescent="0.2">
      <c r="A6226" s="140"/>
      <c r="B6226" s="325"/>
      <c r="J6226" s="4"/>
      <c r="K6226" s="173"/>
    </row>
    <row r="6227" spans="1:11" x14ac:dyDescent="0.2">
      <c r="A6227" s="140"/>
      <c r="B6227" s="325"/>
      <c r="J6227" s="4"/>
      <c r="K6227" s="173"/>
    </row>
    <row r="6228" spans="1:11" x14ac:dyDescent="0.2">
      <c r="A6228" s="140"/>
      <c r="B6228" s="325"/>
      <c r="J6228" s="4"/>
      <c r="K6228" s="173"/>
    </row>
    <row r="6229" spans="1:11" x14ac:dyDescent="0.2">
      <c r="A6229" s="140"/>
      <c r="B6229" s="325"/>
      <c r="J6229" s="4"/>
      <c r="K6229" s="173"/>
    </row>
    <row r="6230" spans="1:11" x14ac:dyDescent="0.2">
      <c r="A6230" s="140"/>
      <c r="B6230" s="325"/>
      <c r="J6230" s="4"/>
      <c r="K6230" s="173"/>
    </row>
    <row r="6231" spans="1:11" x14ac:dyDescent="0.2">
      <c r="A6231" s="140"/>
      <c r="B6231" s="325"/>
      <c r="J6231" s="4"/>
      <c r="K6231" s="173"/>
    </row>
    <row r="6232" spans="1:11" x14ac:dyDescent="0.2">
      <c r="A6232" s="140"/>
      <c r="B6232" s="325"/>
      <c r="J6232" s="4"/>
      <c r="K6232" s="173"/>
    </row>
    <row r="6233" spans="1:11" x14ac:dyDescent="0.2">
      <c r="A6233" s="140"/>
      <c r="B6233" s="325"/>
      <c r="J6233" s="4"/>
      <c r="K6233" s="173"/>
    </row>
    <row r="6234" spans="1:11" x14ac:dyDescent="0.2">
      <c r="A6234" s="140"/>
      <c r="B6234" s="325"/>
      <c r="J6234" s="4"/>
      <c r="K6234" s="173"/>
    </row>
    <row r="6235" spans="1:11" x14ac:dyDescent="0.2">
      <c r="A6235" s="140"/>
      <c r="B6235" s="325"/>
      <c r="J6235" s="4"/>
      <c r="K6235" s="173"/>
    </row>
    <row r="6236" spans="1:11" x14ac:dyDescent="0.2">
      <c r="A6236" s="140"/>
      <c r="B6236" s="325"/>
      <c r="J6236" s="4"/>
      <c r="K6236" s="173"/>
    </row>
    <row r="6237" spans="1:11" x14ac:dyDescent="0.2">
      <c r="A6237" s="140"/>
      <c r="B6237" s="325"/>
      <c r="J6237" s="4"/>
      <c r="K6237" s="173"/>
    </row>
    <row r="6238" spans="1:11" x14ac:dyDescent="0.2">
      <c r="A6238" s="140"/>
      <c r="B6238" s="325"/>
      <c r="J6238" s="4"/>
      <c r="K6238" s="173"/>
    </row>
    <row r="6239" spans="1:11" x14ac:dyDescent="0.2">
      <c r="A6239" s="140"/>
      <c r="B6239" s="325"/>
      <c r="J6239" s="4"/>
      <c r="K6239" s="173"/>
    </row>
    <row r="6240" spans="1:11" x14ac:dyDescent="0.2">
      <c r="A6240" s="140"/>
      <c r="B6240" s="325"/>
      <c r="J6240" s="4"/>
      <c r="K6240" s="173"/>
    </row>
    <row r="6241" spans="1:11" x14ac:dyDescent="0.2">
      <c r="A6241" s="140"/>
      <c r="B6241" s="325"/>
      <c r="J6241" s="4"/>
      <c r="K6241" s="173"/>
    </row>
    <row r="6242" spans="1:11" x14ac:dyDescent="0.2">
      <c r="A6242" s="140"/>
      <c r="B6242" s="325"/>
      <c r="J6242" s="4"/>
      <c r="K6242" s="173"/>
    </row>
    <row r="6243" spans="1:11" x14ac:dyDescent="0.2">
      <c r="A6243" s="140"/>
      <c r="B6243" s="325"/>
      <c r="J6243" s="4"/>
      <c r="K6243" s="173"/>
    </row>
    <row r="6244" spans="1:11" x14ac:dyDescent="0.2">
      <c r="A6244" s="140"/>
      <c r="B6244" s="325"/>
      <c r="J6244" s="4"/>
      <c r="K6244" s="173"/>
    </row>
    <row r="6245" spans="1:11" x14ac:dyDescent="0.2">
      <c r="A6245" s="140"/>
      <c r="B6245" s="325"/>
      <c r="J6245" s="4"/>
      <c r="K6245" s="173"/>
    </row>
    <row r="6246" spans="1:11" x14ac:dyDescent="0.2">
      <c r="A6246" s="140"/>
      <c r="B6246" s="325"/>
      <c r="J6246" s="4"/>
      <c r="K6246" s="173"/>
    </row>
    <row r="6247" spans="1:11" x14ac:dyDescent="0.2">
      <c r="A6247" s="140"/>
      <c r="B6247" s="325"/>
      <c r="J6247" s="4"/>
      <c r="K6247" s="173"/>
    </row>
    <row r="6248" spans="1:11" x14ac:dyDescent="0.2">
      <c r="A6248" s="140"/>
      <c r="B6248" s="325"/>
      <c r="J6248" s="4"/>
      <c r="K6248" s="173"/>
    </row>
    <row r="6249" spans="1:11" x14ac:dyDescent="0.2">
      <c r="A6249" s="140"/>
      <c r="B6249" s="325"/>
      <c r="J6249" s="4"/>
      <c r="K6249" s="173"/>
    </row>
    <row r="6250" spans="1:11" x14ac:dyDescent="0.2">
      <c r="A6250" s="140"/>
      <c r="B6250" s="325"/>
      <c r="J6250" s="4"/>
      <c r="K6250" s="173"/>
    </row>
    <row r="6251" spans="1:11" x14ac:dyDescent="0.2">
      <c r="A6251" s="140"/>
      <c r="B6251" s="325"/>
      <c r="J6251" s="4"/>
      <c r="K6251" s="173"/>
    </row>
    <row r="6252" spans="1:11" x14ac:dyDescent="0.2">
      <c r="A6252" s="140"/>
      <c r="B6252" s="325"/>
      <c r="J6252" s="4"/>
      <c r="K6252" s="173"/>
    </row>
    <row r="6253" spans="1:11" x14ac:dyDescent="0.2">
      <c r="A6253" s="140"/>
      <c r="B6253" s="325"/>
      <c r="J6253" s="4"/>
      <c r="K6253" s="173"/>
    </row>
    <row r="6254" spans="1:11" x14ac:dyDescent="0.2">
      <c r="A6254" s="140"/>
      <c r="B6254" s="325"/>
      <c r="J6254" s="4"/>
      <c r="K6254" s="173"/>
    </row>
    <row r="6255" spans="1:11" x14ac:dyDescent="0.2">
      <c r="A6255" s="140"/>
      <c r="B6255" s="325"/>
      <c r="J6255" s="4"/>
      <c r="K6255" s="173"/>
    </row>
    <row r="6256" spans="1:11" x14ac:dyDescent="0.2">
      <c r="A6256" s="140"/>
      <c r="B6256" s="325"/>
      <c r="J6256" s="4"/>
      <c r="K6256" s="173"/>
    </row>
    <row r="6257" spans="1:11" x14ac:dyDescent="0.2">
      <c r="A6257" s="140"/>
      <c r="B6257" s="325"/>
      <c r="J6257" s="4"/>
      <c r="K6257" s="173"/>
    </row>
    <row r="6258" spans="1:11" x14ac:dyDescent="0.2">
      <c r="A6258" s="140"/>
      <c r="B6258" s="325"/>
      <c r="J6258" s="4"/>
      <c r="K6258" s="173"/>
    </row>
    <row r="6259" spans="1:11" x14ac:dyDescent="0.2">
      <c r="A6259" s="140"/>
      <c r="B6259" s="325"/>
      <c r="J6259" s="4"/>
      <c r="K6259" s="173"/>
    </row>
    <row r="6260" spans="1:11" x14ac:dyDescent="0.2">
      <c r="A6260" s="140"/>
      <c r="B6260" s="325"/>
      <c r="J6260" s="4"/>
      <c r="K6260" s="173"/>
    </row>
    <row r="6261" spans="1:11" x14ac:dyDescent="0.2">
      <c r="A6261" s="140"/>
      <c r="B6261" s="325"/>
      <c r="J6261" s="4"/>
      <c r="K6261" s="173"/>
    </row>
    <row r="6262" spans="1:11" x14ac:dyDescent="0.2">
      <c r="A6262" s="140"/>
      <c r="B6262" s="325"/>
      <c r="J6262" s="4"/>
      <c r="K6262" s="173"/>
    </row>
    <row r="6263" spans="1:11" x14ac:dyDescent="0.2">
      <c r="A6263" s="140"/>
      <c r="B6263" s="325"/>
      <c r="J6263" s="4"/>
      <c r="K6263" s="173"/>
    </row>
    <row r="6264" spans="1:11" x14ac:dyDescent="0.2">
      <c r="A6264" s="140"/>
      <c r="B6264" s="325"/>
      <c r="J6264" s="4"/>
      <c r="K6264" s="173"/>
    </row>
    <row r="6265" spans="1:11" x14ac:dyDescent="0.2">
      <c r="A6265" s="140"/>
      <c r="B6265" s="325"/>
      <c r="J6265" s="4"/>
      <c r="K6265" s="173"/>
    </row>
    <row r="6266" spans="1:11" x14ac:dyDescent="0.2">
      <c r="A6266" s="140"/>
      <c r="B6266" s="325"/>
      <c r="J6266" s="4"/>
      <c r="K6266" s="173"/>
    </row>
    <row r="6267" spans="1:11" x14ac:dyDescent="0.2">
      <c r="A6267" s="140"/>
      <c r="B6267" s="325"/>
      <c r="J6267" s="4"/>
      <c r="K6267" s="173"/>
    </row>
    <row r="6268" spans="1:11" x14ac:dyDescent="0.2">
      <c r="A6268" s="140"/>
      <c r="B6268" s="325"/>
      <c r="J6268" s="4"/>
      <c r="K6268" s="173"/>
    </row>
    <row r="6269" spans="1:11" x14ac:dyDescent="0.2">
      <c r="A6269" s="140"/>
      <c r="B6269" s="325"/>
      <c r="J6269" s="4"/>
      <c r="K6269" s="173"/>
    </row>
    <row r="6270" spans="1:11" x14ac:dyDescent="0.2">
      <c r="A6270" s="140"/>
      <c r="B6270" s="325"/>
      <c r="J6270" s="4"/>
      <c r="K6270" s="173"/>
    </row>
    <row r="6271" spans="1:11" x14ac:dyDescent="0.2">
      <c r="A6271" s="140"/>
      <c r="B6271" s="325"/>
      <c r="J6271" s="4"/>
      <c r="K6271" s="173"/>
    </row>
    <row r="6272" spans="1:11" x14ac:dyDescent="0.2">
      <c r="A6272" s="140"/>
      <c r="B6272" s="325"/>
      <c r="J6272" s="4"/>
      <c r="K6272" s="173"/>
    </row>
    <row r="6273" spans="1:11" x14ac:dyDescent="0.2">
      <c r="A6273" s="140"/>
      <c r="B6273" s="325"/>
      <c r="J6273" s="4"/>
      <c r="K6273" s="173"/>
    </row>
    <row r="6274" spans="1:11" x14ac:dyDescent="0.2">
      <c r="A6274" s="140"/>
      <c r="B6274" s="325"/>
      <c r="J6274" s="4"/>
      <c r="K6274" s="173"/>
    </row>
    <row r="6275" spans="1:11" x14ac:dyDescent="0.2">
      <c r="A6275" s="140"/>
      <c r="B6275" s="325"/>
      <c r="J6275" s="4"/>
      <c r="K6275" s="173"/>
    </row>
    <row r="6276" spans="1:11" x14ac:dyDescent="0.2">
      <c r="A6276" s="140"/>
      <c r="B6276" s="325"/>
      <c r="J6276" s="4"/>
      <c r="K6276" s="173"/>
    </row>
    <row r="6277" spans="1:11" x14ac:dyDescent="0.2">
      <c r="A6277" s="140"/>
      <c r="B6277" s="325"/>
      <c r="J6277" s="4"/>
      <c r="K6277" s="173"/>
    </row>
    <row r="6278" spans="1:11" x14ac:dyDescent="0.2">
      <c r="A6278" s="140"/>
      <c r="B6278" s="325"/>
      <c r="J6278" s="4"/>
      <c r="K6278" s="173"/>
    </row>
    <row r="6279" spans="1:11" x14ac:dyDescent="0.2">
      <c r="A6279" s="140"/>
      <c r="B6279" s="325"/>
      <c r="J6279" s="4"/>
      <c r="K6279" s="173"/>
    </row>
    <row r="6280" spans="1:11" x14ac:dyDescent="0.2">
      <c r="A6280" s="140"/>
      <c r="B6280" s="325"/>
      <c r="J6280" s="4"/>
      <c r="K6280" s="173"/>
    </row>
    <row r="6281" spans="1:11" x14ac:dyDescent="0.2">
      <c r="A6281" s="140"/>
      <c r="B6281" s="325"/>
      <c r="J6281" s="4"/>
      <c r="K6281" s="173"/>
    </row>
    <row r="6282" spans="1:11" x14ac:dyDescent="0.2">
      <c r="A6282" s="140"/>
      <c r="B6282" s="325"/>
      <c r="J6282" s="4"/>
      <c r="K6282" s="173"/>
    </row>
    <row r="6283" spans="1:11" x14ac:dyDescent="0.2">
      <c r="A6283" s="140"/>
      <c r="B6283" s="325"/>
      <c r="J6283" s="4"/>
      <c r="K6283" s="173"/>
    </row>
    <row r="6284" spans="1:11" x14ac:dyDescent="0.2">
      <c r="A6284" s="140"/>
      <c r="B6284" s="325"/>
      <c r="J6284" s="4"/>
      <c r="K6284" s="173"/>
    </row>
    <row r="6285" spans="1:11" x14ac:dyDescent="0.2">
      <c r="A6285" s="140"/>
      <c r="B6285" s="325"/>
      <c r="J6285" s="4"/>
      <c r="K6285" s="173"/>
    </row>
    <row r="6286" spans="1:11" x14ac:dyDescent="0.2">
      <c r="A6286" s="140"/>
      <c r="B6286" s="325"/>
      <c r="J6286" s="4"/>
      <c r="K6286" s="173"/>
    </row>
    <row r="6287" spans="1:11" x14ac:dyDescent="0.2">
      <c r="A6287" s="140"/>
      <c r="B6287" s="325"/>
      <c r="J6287" s="4"/>
      <c r="K6287" s="173"/>
    </row>
    <row r="6288" spans="1:11" x14ac:dyDescent="0.2">
      <c r="A6288" s="140"/>
      <c r="B6288" s="325"/>
      <c r="J6288" s="4"/>
      <c r="K6288" s="173"/>
    </row>
    <row r="6289" spans="1:11" x14ac:dyDescent="0.2">
      <c r="A6289" s="140"/>
      <c r="B6289" s="325"/>
      <c r="J6289" s="4"/>
      <c r="K6289" s="173"/>
    </row>
    <row r="6290" spans="1:11" x14ac:dyDescent="0.2">
      <c r="A6290" s="140"/>
      <c r="B6290" s="325"/>
      <c r="J6290" s="4"/>
      <c r="K6290" s="173"/>
    </row>
    <row r="6291" spans="1:11" x14ac:dyDescent="0.2">
      <c r="A6291" s="140"/>
      <c r="B6291" s="325"/>
      <c r="J6291" s="4"/>
      <c r="K6291" s="173"/>
    </row>
    <row r="6292" spans="1:11" x14ac:dyDescent="0.2">
      <c r="A6292" s="140"/>
      <c r="B6292" s="325"/>
      <c r="J6292" s="4"/>
      <c r="K6292" s="173"/>
    </row>
    <row r="6293" spans="1:11" x14ac:dyDescent="0.2">
      <c r="A6293" s="140"/>
      <c r="B6293" s="325"/>
      <c r="J6293" s="4"/>
      <c r="K6293" s="173"/>
    </row>
    <row r="6294" spans="1:11" x14ac:dyDescent="0.2">
      <c r="A6294" s="140"/>
      <c r="B6294" s="325"/>
      <c r="J6294" s="4"/>
      <c r="K6294" s="173"/>
    </row>
    <row r="6295" spans="1:11" x14ac:dyDescent="0.2">
      <c r="A6295" s="140"/>
      <c r="B6295" s="325"/>
      <c r="J6295" s="4"/>
      <c r="K6295" s="173"/>
    </row>
    <row r="6296" spans="1:11" x14ac:dyDescent="0.2">
      <c r="A6296" s="140"/>
      <c r="B6296" s="325"/>
      <c r="J6296" s="4"/>
      <c r="K6296" s="173"/>
    </row>
    <row r="6297" spans="1:11" x14ac:dyDescent="0.2">
      <c r="A6297" s="140"/>
      <c r="B6297" s="325"/>
      <c r="J6297" s="4"/>
      <c r="K6297" s="173"/>
    </row>
    <row r="6298" spans="1:11" x14ac:dyDescent="0.2">
      <c r="A6298" s="140"/>
      <c r="B6298" s="325"/>
      <c r="J6298" s="4"/>
      <c r="K6298" s="173"/>
    </row>
    <row r="6299" spans="1:11" x14ac:dyDescent="0.2">
      <c r="A6299" s="140"/>
      <c r="B6299" s="325"/>
      <c r="J6299" s="4"/>
      <c r="K6299" s="173"/>
    </row>
    <row r="6300" spans="1:11" x14ac:dyDescent="0.2">
      <c r="A6300" s="140"/>
      <c r="B6300" s="325"/>
      <c r="J6300" s="4"/>
      <c r="K6300" s="173"/>
    </row>
    <row r="6301" spans="1:11" x14ac:dyDescent="0.2">
      <c r="A6301" s="140"/>
      <c r="B6301" s="325"/>
      <c r="J6301" s="4"/>
      <c r="K6301" s="173"/>
    </row>
    <row r="6302" spans="1:11" x14ac:dyDescent="0.2">
      <c r="A6302" s="140"/>
      <c r="B6302" s="325"/>
      <c r="J6302" s="4"/>
      <c r="K6302" s="173"/>
    </row>
    <row r="6303" spans="1:11" x14ac:dyDescent="0.2">
      <c r="A6303" s="140"/>
      <c r="B6303" s="325"/>
      <c r="J6303" s="4"/>
      <c r="K6303" s="173"/>
    </row>
    <row r="6304" spans="1:11" x14ac:dyDescent="0.2">
      <c r="A6304" s="140"/>
      <c r="B6304" s="325"/>
      <c r="J6304" s="4"/>
      <c r="K6304" s="173"/>
    </row>
    <row r="6305" spans="1:11" x14ac:dyDescent="0.2">
      <c r="A6305" s="140"/>
      <c r="B6305" s="325"/>
      <c r="J6305" s="4"/>
      <c r="K6305" s="173"/>
    </row>
    <row r="6306" spans="1:11" x14ac:dyDescent="0.2">
      <c r="A6306" s="140"/>
      <c r="B6306" s="325"/>
      <c r="J6306" s="4"/>
      <c r="K6306" s="173"/>
    </row>
    <row r="6307" spans="1:11" x14ac:dyDescent="0.2">
      <c r="A6307" s="140"/>
      <c r="B6307" s="325"/>
      <c r="J6307" s="4"/>
      <c r="K6307" s="173"/>
    </row>
    <row r="6308" spans="1:11" x14ac:dyDescent="0.2">
      <c r="A6308" s="140"/>
      <c r="B6308" s="325"/>
      <c r="J6308" s="4"/>
      <c r="K6308" s="173"/>
    </row>
    <row r="6309" spans="1:11" x14ac:dyDescent="0.2">
      <c r="A6309" s="140"/>
      <c r="B6309" s="325"/>
      <c r="J6309" s="4"/>
      <c r="K6309" s="173"/>
    </row>
    <row r="6310" spans="1:11" x14ac:dyDescent="0.2">
      <c r="A6310" s="140"/>
      <c r="B6310" s="325"/>
      <c r="J6310" s="4"/>
      <c r="K6310" s="173"/>
    </row>
    <row r="6311" spans="1:11" x14ac:dyDescent="0.2">
      <c r="A6311" s="140"/>
      <c r="B6311" s="325"/>
      <c r="J6311" s="4"/>
      <c r="K6311" s="173"/>
    </row>
    <row r="6312" spans="1:11" x14ac:dyDescent="0.2">
      <c r="A6312" s="140"/>
      <c r="B6312" s="325"/>
      <c r="J6312" s="4"/>
      <c r="K6312" s="173"/>
    </row>
    <row r="6313" spans="1:11" x14ac:dyDescent="0.2">
      <c r="A6313" s="140"/>
      <c r="B6313" s="325"/>
      <c r="J6313" s="4"/>
      <c r="K6313" s="173"/>
    </row>
    <row r="6314" spans="1:11" x14ac:dyDescent="0.2">
      <c r="A6314" s="140"/>
      <c r="B6314" s="325"/>
      <c r="J6314" s="4"/>
      <c r="K6314" s="173"/>
    </row>
    <row r="6315" spans="1:11" x14ac:dyDescent="0.2">
      <c r="A6315" s="140"/>
      <c r="B6315" s="325"/>
      <c r="J6315" s="4"/>
      <c r="K6315" s="173"/>
    </row>
    <row r="6316" spans="1:11" x14ac:dyDescent="0.2">
      <c r="A6316" s="140"/>
      <c r="B6316" s="325"/>
      <c r="J6316" s="4"/>
      <c r="K6316" s="173"/>
    </row>
    <row r="6317" spans="1:11" x14ac:dyDescent="0.2">
      <c r="A6317" s="140"/>
      <c r="B6317" s="325"/>
      <c r="J6317" s="4"/>
      <c r="K6317" s="173"/>
    </row>
    <row r="6318" spans="1:11" x14ac:dyDescent="0.2">
      <c r="A6318" s="140"/>
      <c r="B6318" s="325"/>
      <c r="J6318" s="4"/>
      <c r="K6318" s="173"/>
    </row>
    <row r="6319" spans="1:11" x14ac:dyDescent="0.2">
      <c r="A6319" s="140"/>
      <c r="B6319" s="325"/>
      <c r="J6319" s="4"/>
      <c r="K6319" s="173"/>
    </row>
    <row r="6320" spans="1:11" x14ac:dyDescent="0.2">
      <c r="A6320" s="140"/>
      <c r="B6320" s="325"/>
      <c r="J6320" s="4"/>
      <c r="K6320" s="173"/>
    </row>
    <row r="6321" spans="1:11" x14ac:dyDescent="0.2">
      <c r="A6321" s="140"/>
      <c r="B6321" s="325"/>
      <c r="J6321" s="4"/>
      <c r="K6321" s="173"/>
    </row>
    <row r="6322" spans="1:11" x14ac:dyDescent="0.2">
      <c r="A6322" s="140"/>
      <c r="B6322" s="325"/>
      <c r="J6322" s="4"/>
      <c r="K6322" s="173"/>
    </row>
    <row r="6323" spans="1:11" x14ac:dyDescent="0.2">
      <c r="A6323" s="140"/>
      <c r="B6323" s="325"/>
      <c r="J6323" s="4"/>
      <c r="K6323" s="173"/>
    </row>
    <row r="6324" spans="1:11" x14ac:dyDescent="0.2">
      <c r="A6324" s="140"/>
      <c r="B6324" s="325"/>
      <c r="J6324" s="4"/>
      <c r="K6324" s="173"/>
    </row>
    <row r="6325" spans="1:11" x14ac:dyDescent="0.2">
      <c r="A6325" s="140"/>
      <c r="B6325" s="325"/>
      <c r="J6325" s="4"/>
      <c r="K6325" s="173"/>
    </row>
    <row r="6326" spans="1:11" x14ac:dyDescent="0.2">
      <c r="A6326" s="140"/>
      <c r="B6326" s="325"/>
      <c r="J6326" s="4"/>
      <c r="K6326" s="173"/>
    </row>
    <row r="6327" spans="1:11" x14ac:dyDescent="0.2">
      <c r="A6327" s="140"/>
      <c r="B6327" s="325"/>
      <c r="J6327" s="4"/>
      <c r="K6327" s="173"/>
    </row>
    <row r="6328" spans="1:11" x14ac:dyDescent="0.2">
      <c r="A6328" s="140"/>
      <c r="B6328" s="325"/>
      <c r="J6328" s="4"/>
      <c r="K6328" s="173"/>
    </row>
    <row r="6329" spans="1:11" x14ac:dyDescent="0.2">
      <c r="A6329" s="140"/>
      <c r="B6329" s="325"/>
      <c r="J6329" s="4"/>
      <c r="K6329" s="173"/>
    </row>
    <row r="6330" spans="1:11" x14ac:dyDescent="0.2">
      <c r="A6330" s="140"/>
      <c r="B6330" s="325"/>
      <c r="J6330" s="4"/>
      <c r="K6330" s="173"/>
    </row>
    <row r="6331" spans="1:11" x14ac:dyDescent="0.2">
      <c r="A6331" s="140"/>
      <c r="B6331" s="325"/>
      <c r="J6331" s="4"/>
      <c r="K6331" s="173"/>
    </row>
    <row r="6332" spans="1:11" x14ac:dyDescent="0.2">
      <c r="A6332" s="140"/>
      <c r="B6332" s="325"/>
      <c r="J6332" s="4"/>
      <c r="K6332" s="173"/>
    </row>
    <row r="6333" spans="1:11" x14ac:dyDescent="0.2">
      <c r="A6333" s="140"/>
      <c r="B6333" s="325"/>
      <c r="J6333" s="4"/>
      <c r="K6333" s="173"/>
    </row>
    <row r="6334" spans="1:11" x14ac:dyDescent="0.2">
      <c r="A6334" s="140"/>
      <c r="B6334" s="325"/>
      <c r="J6334" s="4"/>
      <c r="K6334" s="173"/>
    </row>
    <row r="6335" spans="1:11" x14ac:dyDescent="0.2">
      <c r="A6335" s="140"/>
      <c r="B6335" s="325"/>
      <c r="J6335" s="4"/>
      <c r="K6335" s="173"/>
    </row>
    <row r="6336" spans="1:11" x14ac:dyDescent="0.2">
      <c r="A6336" s="140"/>
      <c r="B6336" s="325"/>
      <c r="J6336" s="4"/>
      <c r="K6336" s="173"/>
    </row>
    <row r="6337" spans="1:11" x14ac:dyDescent="0.2">
      <c r="A6337" s="140"/>
      <c r="B6337" s="325"/>
      <c r="J6337" s="4"/>
      <c r="K6337" s="173"/>
    </row>
    <row r="6338" spans="1:11" x14ac:dyDescent="0.2">
      <c r="A6338" s="140"/>
      <c r="B6338" s="325"/>
      <c r="J6338" s="4"/>
      <c r="K6338" s="173"/>
    </row>
    <row r="6339" spans="1:11" x14ac:dyDescent="0.2">
      <c r="A6339" s="140"/>
      <c r="B6339" s="325"/>
      <c r="J6339" s="4"/>
      <c r="K6339" s="173"/>
    </row>
    <row r="6340" spans="1:11" x14ac:dyDescent="0.2">
      <c r="A6340" s="140"/>
      <c r="B6340" s="325"/>
      <c r="J6340" s="4"/>
      <c r="K6340" s="173"/>
    </row>
    <row r="6341" spans="1:11" x14ac:dyDescent="0.2">
      <c r="A6341" s="140"/>
      <c r="B6341" s="325"/>
      <c r="J6341" s="4"/>
      <c r="K6341" s="173"/>
    </row>
    <row r="6342" spans="1:11" x14ac:dyDescent="0.2">
      <c r="A6342" s="140"/>
      <c r="B6342" s="325"/>
      <c r="J6342" s="4"/>
      <c r="K6342" s="173"/>
    </row>
    <row r="6343" spans="1:11" x14ac:dyDescent="0.2">
      <c r="A6343" s="140"/>
      <c r="B6343" s="325"/>
      <c r="J6343" s="4"/>
      <c r="K6343" s="173"/>
    </row>
    <row r="6344" spans="1:11" x14ac:dyDescent="0.2">
      <c r="A6344" s="140"/>
      <c r="B6344" s="325"/>
      <c r="J6344" s="4"/>
      <c r="K6344" s="173"/>
    </row>
    <row r="6345" spans="1:11" x14ac:dyDescent="0.2">
      <c r="A6345" s="140"/>
      <c r="B6345" s="325"/>
      <c r="J6345" s="4"/>
      <c r="K6345" s="173"/>
    </row>
    <row r="6346" spans="1:11" x14ac:dyDescent="0.2">
      <c r="A6346" s="140"/>
      <c r="B6346" s="325"/>
      <c r="J6346" s="4"/>
      <c r="K6346" s="173"/>
    </row>
    <row r="6347" spans="1:11" x14ac:dyDescent="0.2">
      <c r="A6347" s="140"/>
      <c r="B6347" s="325"/>
      <c r="J6347" s="4"/>
      <c r="K6347" s="173"/>
    </row>
    <row r="6348" spans="1:11" x14ac:dyDescent="0.2">
      <c r="A6348" s="140"/>
      <c r="B6348" s="325"/>
      <c r="J6348" s="4"/>
      <c r="K6348" s="173"/>
    </row>
    <row r="6349" spans="1:11" x14ac:dyDescent="0.2">
      <c r="A6349" s="140"/>
      <c r="B6349" s="325"/>
      <c r="J6349" s="4"/>
      <c r="K6349" s="173"/>
    </row>
    <row r="6350" spans="1:11" x14ac:dyDescent="0.2">
      <c r="A6350" s="140"/>
      <c r="B6350" s="325"/>
      <c r="J6350" s="4"/>
      <c r="K6350" s="173"/>
    </row>
    <row r="6351" spans="1:11" x14ac:dyDescent="0.2">
      <c r="A6351" s="140"/>
      <c r="B6351" s="325"/>
      <c r="J6351" s="4"/>
      <c r="K6351" s="173"/>
    </row>
    <row r="6352" spans="1:11" x14ac:dyDescent="0.2">
      <c r="A6352" s="140"/>
      <c r="B6352" s="325"/>
      <c r="J6352" s="4"/>
      <c r="K6352" s="173"/>
    </row>
    <row r="6353" spans="1:11" x14ac:dyDescent="0.2">
      <c r="A6353" s="140"/>
      <c r="B6353" s="325"/>
      <c r="J6353" s="4"/>
      <c r="K6353" s="173"/>
    </row>
    <row r="6354" spans="1:11" x14ac:dyDescent="0.2">
      <c r="A6354" s="140"/>
      <c r="B6354" s="325"/>
      <c r="J6354" s="4"/>
      <c r="K6354" s="173"/>
    </row>
    <row r="6355" spans="1:11" x14ac:dyDescent="0.2">
      <c r="A6355" s="140"/>
      <c r="B6355" s="325"/>
      <c r="J6355" s="4"/>
      <c r="K6355" s="173"/>
    </row>
    <row r="6356" spans="1:11" x14ac:dyDescent="0.2">
      <c r="A6356" s="140"/>
      <c r="B6356" s="325"/>
      <c r="J6356" s="4"/>
      <c r="K6356" s="173"/>
    </row>
    <row r="6357" spans="1:11" x14ac:dyDescent="0.2">
      <c r="A6357" s="140"/>
      <c r="B6357" s="325"/>
      <c r="J6357" s="4"/>
      <c r="K6357" s="173"/>
    </row>
    <row r="6358" spans="1:11" x14ac:dyDescent="0.2">
      <c r="A6358" s="140"/>
      <c r="B6358" s="325"/>
      <c r="J6358" s="4"/>
      <c r="K6358" s="173"/>
    </row>
    <row r="6359" spans="1:11" x14ac:dyDescent="0.2">
      <c r="A6359" s="140"/>
      <c r="B6359" s="325"/>
      <c r="J6359" s="4"/>
      <c r="K6359" s="173"/>
    </row>
    <row r="6360" spans="1:11" x14ac:dyDescent="0.2">
      <c r="A6360" s="140"/>
      <c r="B6360" s="325"/>
      <c r="J6360" s="4"/>
      <c r="K6360" s="173"/>
    </row>
    <row r="6361" spans="1:11" x14ac:dyDescent="0.2">
      <c r="A6361" s="140"/>
      <c r="B6361" s="325"/>
      <c r="J6361" s="4"/>
      <c r="K6361" s="173"/>
    </row>
    <row r="6362" spans="1:11" x14ac:dyDescent="0.2">
      <c r="A6362" s="140"/>
      <c r="B6362" s="325"/>
      <c r="J6362" s="4"/>
      <c r="K6362" s="173"/>
    </row>
    <row r="6363" spans="1:11" x14ac:dyDescent="0.2">
      <c r="A6363" s="140"/>
      <c r="B6363" s="325"/>
      <c r="J6363" s="4"/>
      <c r="K6363" s="173"/>
    </row>
    <row r="6364" spans="1:11" x14ac:dyDescent="0.2">
      <c r="A6364" s="140"/>
      <c r="B6364" s="325"/>
      <c r="J6364" s="4"/>
      <c r="K6364" s="173"/>
    </row>
    <row r="6365" spans="1:11" x14ac:dyDescent="0.2">
      <c r="A6365" s="140"/>
      <c r="B6365" s="325"/>
      <c r="J6365" s="4"/>
      <c r="K6365" s="173"/>
    </row>
    <row r="6366" spans="1:11" x14ac:dyDescent="0.2">
      <c r="A6366" s="140"/>
      <c r="B6366" s="325"/>
      <c r="J6366" s="4"/>
      <c r="K6366" s="173"/>
    </row>
    <row r="6367" spans="1:11" x14ac:dyDescent="0.2">
      <c r="A6367" s="140"/>
      <c r="B6367" s="325"/>
      <c r="J6367" s="4"/>
      <c r="K6367" s="173"/>
    </row>
    <row r="6368" spans="1:11" x14ac:dyDescent="0.2">
      <c r="A6368" s="140"/>
      <c r="B6368" s="325"/>
      <c r="J6368" s="4"/>
      <c r="K6368" s="173"/>
    </row>
    <row r="6369" spans="1:11" x14ac:dyDescent="0.2">
      <c r="A6369" s="140"/>
      <c r="B6369" s="325"/>
      <c r="J6369" s="4"/>
      <c r="K6369" s="173"/>
    </row>
    <row r="6370" spans="1:11" x14ac:dyDescent="0.2">
      <c r="A6370" s="140"/>
      <c r="B6370" s="325"/>
      <c r="J6370" s="4"/>
      <c r="K6370" s="173"/>
    </row>
    <row r="6371" spans="1:11" x14ac:dyDescent="0.2">
      <c r="A6371" s="140"/>
      <c r="B6371" s="325"/>
      <c r="J6371" s="4"/>
      <c r="K6371" s="173"/>
    </row>
    <row r="6372" spans="1:11" x14ac:dyDescent="0.2">
      <c r="A6372" s="140"/>
      <c r="B6372" s="325"/>
      <c r="J6372" s="4"/>
      <c r="K6372" s="173"/>
    </row>
    <row r="6373" spans="1:11" x14ac:dyDescent="0.2">
      <c r="A6373" s="140"/>
      <c r="B6373" s="325"/>
      <c r="J6373" s="4"/>
      <c r="K6373" s="173"/>
    </row>
    <row r="6374" spans="1:11" x14ac:dyDescent="0.2">
      <c r="A6374" s="140"/>
      <c r="B6374" s="325"/>
      <c r="J6374" s="4"/>
      <c r="K6374" s="173"/>
    </row>
    <row r="6375" spans="1:11" x14ac:dyDescent="0.2">
      <c r="A6375" s="140"/>
      <c r="B6375" s="325"/>
      <c r="J6375" s="4"/>
      <c r="K6375" s="173"/>
    </row>
    <row r="6376" spans="1:11" x14ac:dyDescent="0.2">
      <c r="A6376" s="140"/>
      <c r="B6376" s="325"/>
      <c r="J6376" s="4"/>
      <c r="K6376" s="173"/>
    </row>
    <row r="6377" spans="1:11" x14ac:dyDescent="0.2">
      <c r="A6377" s="140"/>
      <c r="B6377" s="325"/>
      <c r="J6377" s="4"/>
      <c r="K6377" s="173"/>
    </row>
    <row r="6378" spans="1:11" x14ac:dyDescent="0.2">
      <c r="A6378" s="140"/>
      <c r="B6378" s="325"/>
      <c r="J6378" s="4"/>
      <c r="K6378" s="173"/>
    </row>
    <row r="6379" spans="1:11" x14ac:dyDescent="0.2">
      <c r="A6379" s="140"/>
      <c r="B6379" s="325"/>
      <c r="J6379" s="4"/>
      <c r="K6379" s="173"/>
    </row>
    <row r="6380" spans="1:11" x14ac:dyDescent="0.2">
      <c r="A6380" s="140"/>
      <c r="B6380" s="325"/>
      <c r="J6380" s="4"/>
      <c r="K6380" s="173"/>
    </row>
    <row r="6381" spans="1:11" x14ac:dyDescent="0.2">
      <c r="A6381" s="140"/>
      <c r="B6381" s="325"/>
      <c r="J6381" s="4"/>
      <c r="K6381" s="173"/>
    </row>
    <row r="6382" spans="1:11" x14ac:dyDescent="0.2">
      <c r="A6382" s="140"/>
      <c r="B6382" s="325"/>
      <c r="J6382" s="4"/>
      <c r="K6382" s="173"/>
    </row>
    <row r="6383" spans="1:11" x14ac:dyDescent="0.2">
      <c r="A6383" s="140"/>
      <c r="B6383" s="325"/>
      <c r="J6383" s="4"/>
      <c r="K6383" s="173"/>
    </row>
    <row r="6384" spans="1:11" x14ac:dyDescent="0.2">
      <c r="A6384" s="140"/>
      <c r="B6384" s="325"/>
      <c r="J6384" s="4"/>
      <c r="K6384" s="173"/>
    </row>
    <row r="6385" spans="1:11" x14ac:dyDescent="0.2">
      <c r="A6385" s="140"/>
      <c r="B6385" s="325"/>
      <c r="J6385" s="4"/>
      <c r="K6385" s="173"/>
    </row>
    <row r="6386" spans="1:11" x14ac:dyDescent="0.2">
      <c r="A6386" s="140"/>
      <c r="B6386" s="325"/>
      <c r="J6386" s="4"/>
      <c r="K6386" s="173"/>
    </row>
    <row r="6387" spans="1:11" x14ac:dyDescent="0.2">
      <c r="A6387" s="140"/>
      <c r="B6387" s="325"/>
      <c r="J6387" s="4"/>
      <c r="K6387" s="173"/>
    </row>
    <row r="6388" spans="1:11" x14ac:dyDescent="0.2">
      <c r="A6388" s="140"/>
      <c r="B6388" s="325"/>
      <c r="J6388" s="4"/>
      <c r="K6388" s="173"/>
    </row>
    <row r="6389" spans="1:11" x14ac:dyDescent="0.2">
      <c r="A6389" s="140"/>
      <c r="B6389" s="325"/>
      <c r="J6389" s="4"/>
      <c r="K6389" s="173"/>
    </row>
    <row r="6390" spans="1:11" x14ac:dyDescent="0.2">
      <c r="A6390" s="140"/>
      <c r="B6390" s="325"/>
      <c r="J6390" s="4"/>
      <c r="K6390" s="173"/>
    </row>
    <row r="6391" spans="1:11" x14ac:dyDescent="0.2">
      <c r="A6391" s="140"/>
      <c r="B6391" s="325"/>
      <c r="J6391" s="4"/>
      <c r="K6391" s="173"/>
    </row>
    <row r="6392" spans="1:11" x14ac:dyDescent="0.2">
      <c r="A6392" s="140"/>
      <c r="B6392" s="325"/>
      <c r="J6392" s="4"/>
      <c r="K6392" s="173"/>
    </row>
    <row r="6393" spans="1:11" x14ac:dyDescent="0.2">
      <c r="A6393" s="140"/>
      <c r="B6393" s="325"/>
      <c r="J6393" s="4"/>
      <c r="K6393" s="173"/>
    </row>
    <row r="6394" spans="1:11" x14ac:dyDescent="0.2">
      <c r="A6394" s="140"/>
      <c r="B6394" s="325"/>
      <c r="J6394" s="4"/>
      <c r="K6394" s="173"/>
    </row>
    <row r="6395" spans="1:11" x14ac:dyDescent="0.2">
      <c r="A6395" s="140"/>
      <c r="B6395" s="325"/>
      <c r="J6395" s="4"/>
      <c r="K6395" s="173"/>
    </row>
    <row r="6396" spans="1:11" x14ac:dyDescent="0.2">
      <c r="A6396" s="140"/>
      <c r="B6396" s="325"/>
      <c r="J6396" s="4"/>
      <c r="K6396" s="173"/>
    </row>
    <row r="6397" spans="1:11" x14ac:dyDescent="0.2">
      <c r="A6397" s="140"/>
      <c r="B6397" s="325"/>
      <c r="J6397" s="4"/>
      <c r="K6397" s="173"/>
    </row>
    <row r="6398" spans="1:11" x14ac:dyDescent="0.2">
      <c r="A6398" s="140"/>
      <c r="B6398" s="325"/>
      <c r="J6398" s="4"/>
      <c r="K6398" s="173"/>
    </row>
    <row r="6399" spans="1:11" x14ac:dyDescent="0.2">
      <c r="A6399" s="140"/>
      <c r="B6399" s="325"/>
      <c r="J6399" s="4"/>
      <c r="K6399" s="173"/>
    </row>
    <row r="6400" spans="1:11" x14ac:dyDescent="0.2">
      <c r="A6400" s="140"/>
      <c r="B6400" s="325"/>
      <c r="J6400" s="4"/>
      <c r="K6400" s="173"/>
    </row>
    <row r="6401" spans="1:11" x14ac:dyDescent="0.2">
      <c r="A6401" s="140"/>
      <c r="B6401" s="325"/>
      <c r="J6401" s="4"/>
      <c r="K6401" s="173"/>
    </row>
    <row r="6402" spans="1:11" x14ac:dyDescent="0.2">
      <c r="A6402" s="140"/>
      <c r="B6402" s="325"/>
      <c r="J6402" s="4"/>
      <c r="K6402" s="173"/>
    </row>
    <row r="6403" spans="1:11" x14ac:dyDescent="0.2">
      <c r="A6403" s="140"/>
      <c r="B6403" s="325"/>
      <c r="J6403" s="4"/>
      <c r="K6403" s="173"/>
    </row>
    <row r="6404" spans="1:11" x14ac:dyDescent="0.2">
      <c r="A6404" s="140"/>
      <c r="B6404" s="325"/>
      <c r="J6404" s="4"/>
      <c r="K6404" s="173"/>
    </row>
    <row r="6405" spans="1:11" x14ac:dyDescent="0.2">
      <c r="A6405" s="140"/>
      <c r="B6405" s="325"/>
      <c r="J6405" s="4"/>
      <c r="K6405" s="173"/>
    </row>
    <row r="6406" spans="1:11" x14ac:dyDescent="0.2">
      <c r="A6406" s="140"/>
      <c r="B6406" s="325"/>
      <c r="J6406" s="4"/>
      <c r="K6406" s="173"/>
    </row>
    <row r="6407" spans="1:11" x14ac:dyDescent="0.2">
      <c r="A6407" s="140"/>
      <c r="B6407" s="325"/>
      <c r="J6407" s="4"/>
      <c r="K6407" s="173"/>
    </row>
    <row r="6408" spans="1:11" x14ac:dyDescent="0.2">
      <c r="A6408" s="140"/>
      <c r="B6408" s="325"/>
      <c r="J6408" s="4"/>
      <c r="K6408" s="173"/>
    </row>
    <row r="6409" spans="1:11" x14ac:dyDescent="0.2">
      <c r="A6409" s="140"/>
      <c r="B6409" s="325"/>
      <c r="J6409" s="4"/>
      <c r="K6409" s="173"/>
    </row>
    <row r="6410" spans="1:11" x14ac:dyDescent="0.2">
      <c r="A6410" s="140"/>
      <c r="B6410" s="325"/>
      <c r="J6410" s="4"/>
      <c r="K6410" s="173"/>
    </row>
    <row r="6411" spans="1:11" x14ac:dyDescent="0.2">
      <c r="A6411" s="140"/>
      <c r="B6411" s="325"/>
      <c r="J6411" s="4"/>
      <c r="K6411" s="173"/>
    </row>
    <row r="6412" spans="1:11" x14ac:dyDescent="0.2">
      <c r="A6412" s="140"/>
      <c r="B6412" s="325"/>
      <c r="J6412" s="4"/>
      <c r="K6412" s="173"/>
    </row>
    <row r="6413" spans="1:11" x14ac:dyDescent="0.2">
      <c r="A6413" s="140"/>
      <c r="B6413" s="325"/>
      <c r="J6413" s="4"/>
      <c r="K6413" s="173"/>
    </row>
    <row r="6414" spans="1:11" x14ac:dyDescent="0.2">
      <c r="A6414" s="140"/>
      <c r="B6414" s="325"/>
      <c r="J6414" s="4"/>
      <c r="K6414" s="173"/>
    </row>
    <row r="6415" spans="1:11" x14ac:dyDescent="0.2">
      <c r="A6415" s="140"/>
      <c r="B6415" s="325"/>
      <c r="J6415" s="4"/>
      <c r="K6415" s="173"/>
    </row>
    <row r="6416" spans="1:11" x14ac:dyDescent="0.2">
      <c r="A6416" s="140"/>
      <c r="B6416" s="325"/>
      <c r="J6416" s="4"/>
      <c r="K6416" s="173"/>
    </row>
    <row r="6417" spans="1:11" x14ac:dyDescent="0.2">
      <c r="A6417" s="140"/>
      <c r="B6417" s="325"/>
      <c r="J6417" s="4"/>
      <c r="K6417" s="173"/>
    </row>
    <row r="6418" spans="1:11" x14ac:dyDescent="0.2">
      <c r="A6418" s="140"/>
      <c r="B6418" s="325"/>
      <c r="J6418" s="4"/>
      <c r="K6418" s="173"/>
    </row>
    <row r="6419" spans="1:11" x14ac:dyDescent="0.2">
      <c r="A6419" s="140"/>
      <c r="B6419" s="325"/>
      <c r="J6419" s="4"/>
      <c r="K6419" s="173"/>
    </row>
    <row r="6420" spans="1:11" x14ac:dyDescent="0.2">
      <c r="A6420" s="140"/>
      <c r="B6420" s="325"/>
      <c r="J6420" s="4"/>
      <c r="K6420" s="173"/>
    </row>
    <row r="6421" spans="1:11" x14ac:dyDescent="0.2">
      <c r="A6421" s="140"/>
      <c r="B6421" s="325"/>
      <c r="J6421" s="4"/>
      <c r="K6421" s="173"/>
    </row>
    <row r="6422" spans="1:11" x14ac:dyDescent="0.2">
      <c r="A6422" s="140"/>
      <c r="B6422" s="325"/>
      <c r="J6422" s="4"/>
      <c r="K6422" s="173"/>
    </row>
    <row r="6423" spans="1:11" x14ac:dyDescent="0.2">
      <c r="A6423" s="140"/>
      <c r="B6423" s="325"/>
      <c r="J6423" s="4"/>
      <c r="K6423" s="173"/>
    </row>
    <row r="6424" spans="1:11" x14ac:dyDescent="0.2">
      <c r="A6424" s="140"/>
      <c r="B6424" s="325"/>
      <c r="J6424" s="4"/>
      <c r="K6424" s="173"/>
    </row>
    <row r="6425" spans="1:11" x14ac:dyDescent="0.2">
      <c r="A6425" s="140"/>
      <c r="B6425" s="325"/>
      <c r="J6425" s="4"/>
      <c r="K6425" s="173"/>
    </row>
    <row r="6426" spans="1:11" x14ac:dyDescent="0.2">
      <c r="A6426" s="140"/>
      <c r="B6426" s="325"/>
      <c r="J6426" s="4"/>
      <c r="K6426" s="173"/>
    </row>
    <row r="6427" spans="1:11" x14ac:dyDescent="0.2">
      <c r="A6427" s="140"/>
      <c r="B6427" s="325"/>
      <c r="J6427" s="4"/>
      <c r="K6427" s="173"/>
    </row>
    <row r="6428" spans="1:11" x14ac:dyDescent="0.2">
      <c r="A6428" s="140"/>
      <c r="B6428" s="325"/>
      <c r="J6428" s="4"/>
      <c r="K6428" s="173"/>
    </row>
    <row r="6429" spans="1:11" x14ac:dyDescent="0.2">
      <c r="A6429" s="140"/>
      <c r="B6429" s="325"/>
      <c r="J6429" s="4"/>
      <c r="K6429" s="173"/>
    </row>
    <row r="6430" spans="1:11" x14ac:dyDescent="0.2">
      <c r="A6430" s="140"/>
      <c r="B6430" s="325"/>
      <c r="J6430" s="4"/>
      <c r="K6430" s="173"/>
    </row>
    <row r="6431" spans="1:11" x14ac:dyDescent="0.2">
      <c r="A6431" s="140"/>
      <c r="B6431" s="325"/>
      <c r="J6431" s="4"/>
      <c r="K6431" s="173"/>
    </row>
    <row r="6432" spans="1:11" x14ac:dyDescent="0.2">
      <c r="A6432" s="140"/>
      <c r="B6432" s="325"/>
      <c r="J6432" s="4"/>
      <c r="K6432" s="173"/>
    </row>
    <row r="6433" spans="1:11" x14ac:dyDescent="0.2">
      <c r="A6433" s="140"/>
      <c r="B6433" s="325"/>
      <c r="J6433" s="4"/>
      <c r="K6433" s="173"/>
    </row>
    <row r="6434" spans="1:11" x14ac:dyDescent="0.2">
      <c r="A6434" s="140"/>
      <c r="B6434" s="325"/>
      <c r="J6434" s="4"/>
      <c r="K6434" s="173"/>
    </row>
    <row r="6435" spans="1:11" x14ac:dyDescent="0.2">
      <c r="A6435" s="140"/>
      <c r="B6435" s="325"/>
      <c r="J6435" s="4"/>
      <c r="K6435" s="173"/>
    </row>
    <row r="6436" spans="1:11" x14ac:dyDescent="0.2">
      <c r="A6436" s="140"/>
      <c r="B6436" s="325"/>
      <c r="J6436" s="4"/>
      <c r="K6436" s="173"/>
    </row>
    <row r="6437" spans="1:11" x14ac:dyDescent="0.2">
      <c r="A6437" s="140"/>
      <c r="B6437" s="325"/>
      <c r="J6437" s="4"/>
      <c r="K6437" s="173"/>
    </row>
    <row r="6438" spans="1:11" x14ac:dyDescent="0.2">
      <c r="A6438" s="140"/>
      <c r="B6438" s="325"/>
      <c r="J6438" s="4"/>
      <c r="K6438" s="173"/>
    </row>
    <row r="6439" spans="1:11" x14ac:dyDescent="0.2">
      <c r="A6439" s="140"/>
      <c r="B6439" s="325"/>
      <c r="J6439" s="4"/>
      <c r="K6439" s="173"/>
    </row>
    <row r="6440" spans="1:11" x14ac:dyDescent="0.2">
      <c r="A6440" s="140"/>
      <c r="B6440" s="325"/>
      <c r="J6440" s="4"/>
      <c r="K6440" s="173"/>
    </row>
    <row r="6441" spans="1:11" x14ac:dyDescent="0.2">
      <c r="A6441" s="140"/>
      <c r="B6441" s="325"/>
      <c r="J6441" s="4"/>
      <c r="K6441" s="173"/>
    </row>
    <row r="6442" spans="1:11" x14ac:dyDescent="0.2">
      <c r="A6442" s="140"/>
      <c r="B6442" s="325"/>
      <c r="J6442" s="4"/>
      <c r="K6442" s="173"/>
    </row>
    <row r="6443" spans="1:11" x14ac:dyDescent="0.2">
      <c r="A6443" s="140"/>
      <c r="B6443" s="325"/>
      <c r="J6443" s="4"/>
      <c r="K6443" s="173"/>
    </row>
    <row r="6444" spans="1:11" x14ac:dyDescent="0.2">
      <c r="A6444" s="140"/>
      <c r="B6444" s="325"/>
      <c r="J6444" s="4"/>
      <c r="K6444" s="173"/>
    </row>
    <row r="6445" spans="1:11" x14ac:dyDescent="0.2">
      <c r="A6445" s="140"/>
      <c r="B6445" s="325"/>
      <c r="J6445" s="4"/>
      <c r="K6445" s="173"/>
    </row>
    <row r="6446" spans="1:11" x14ac:dyDescent="0.2">
      <c r="A6446" s="140"/>
      <c r="B6446" s="325"/>
      <c r="J6446" s="4"/>
      <c r="K6446" s="173"/>
    </row>
    <row r="6447" spans="1:11" x14ac:dyDescent="0.2">
      <c r="A6447" s="140"/>
      <c r="B6447" s="325"/>
      <c r="J6447" s="4"/>
      <c r="K6447" s="173"/>
    </row>
    <row r="6448" spans="1:11" x14ac:dyDescent="0.2">
      <c r="A6448" s="140"/>
      <c r="B6448" s="325"/>
      <c r="J6448" s="4"/>
      <c r="K6448" s="173"/>
    </row>
    <row r="6449" spans="1:11" x14ac:dyDescent="0.2">
      <c r="A6449" s="140"/>
      <c r="B6449" s="325"/>
      <c r="J6449" s="4"/>
      <c r="K6449" s="173"/>
    </row>
    <row r="6450" spans="1:11" x14ac:dyDescent="0.2">
      <c r="A6450" s="140"/>
      <c r="B6450" s="325"/>
      <c r="J6450" s="4"/>
      <c r="K6450" s="173"/>
    </row>
    <row r="6451" spans="1:11" x14ac:dyDescent="0.2">
      <c r="A6451" s="140"/>
      <c r="B6451" s="325"/>
      <c r="J6451" s="4"/>
      <c r="K6451" s="173"/>
    </row>
    <row r="6452" spans="1:11" x14ac:dyDescent="0.2">
      <c r="A6452" s="140"/>
      <c r="B6452" s="325"/>
      <c r="J6452" s="4"/>
      <c r="K6452" s="173"/>
    </row>
    <row r="6453" spans="1:11" x14ac:dyDescent="0.2">
      <c r="A6453" s="140"/>
      <c r="B6453" s="325"/>
      <c r="J6453" s="4"/>
      <c r="K6453" s="173"/>
    </row>
    <row r="6454" spans="1:11" x14ac:dyDescent="0.2">
      <c r="A6454" s="140"/>
      <c r="B6454" s="325"/>
      <c r="J6454" s="4"/>
      <c r="K6454" s="173"/>
    </row>
    <row r="6455" spans="1:11" x14ac:dyDescent="0.2">
      <c r="A6455" s="140"/>
      <c r="B6455" s="325"/>
      <c r="J6455" s="4"/>
      <c r="K6455" s="173"/>
    </row>
    <row r="6456" spans="1:11" x14ac:dyDescent="0.2">
      <c r="A6456" s="140"/>
      <c r="B6456" s="325"/>
      <c r="J6456" s="4"/>
      <c r="K6456" s="173"/>
    </row>
    <row r="6457" spans="1:11" x14ac:dyDescent="0.2">
      <c r="A6457" s="140"/>
      <c r="B6457" s="325"/>
      <c r="J6457" s="4"/>
      <c r="K6457" s="173"/>
    </row>
    <row r="6458" spans="1:11" x14ac:dyDescent="0.2">
      <c r="A6458" s="140"/>
      <c r="B6458" s="325"/>
      <c r="J6458" s="4"/>
      <c r="K6458" s="173"/>
    </row>
    <row r="6459" spans="1:11" x14ac:dyDescent="0.2">
      <c r="A6459" s="140"/>
      <c r="B6459" s="325"/>
      <c r="J6459" s="4"/>
      <c r="K6459" s="173"/>
    </row>
    <row r="6460" spans="1:11" x14ac:dyDescent="0.2">
      <c r="A6460" s="140"/>
      <c r="B6460" s="325"/>
      <c r="J6460" s="4"/>
      <c r="K6460" s="173"/>
    </row>
    <row r="6461" spans="1:11" x14ac:dyDescent="0.2">
      <c r="A6461" s="140"/>
      <c r="B6461" s="325"/>
      <c r="J6461" s="4"/>
      <c r="K6461" s="173"/>
    </row>
    <row r="6462" spans="1:11" x14ac:dyDescent="0.2">
      <c r="A6462" s="140"/>
      <c r="B6462" s="325"/>
      <c r="J6462" s="4"/>
      <c r="K6462" s="173"/>
    </row>
    <row r="6463" spans="1:11" x14ac:dyDescent="0.2">
      <c r="A6463" s="140"/>
      <c r="B6463" s="325"/>
      <c r="J6463" s="4"/>
      <c r="K6463" s="173"/>
    </row>
    <row r="6464" spans="1:11" x14ac:dyDescent="0.2">
      <c r="A6464" s="140"/>
      <c r="B6464" s="325"/>
      <c r="J6464" s="4"/>
      <c r="K6464" s="173"/>
    </row>
    <row r="6465" spans="1:11" x14ac:dyDescent="0.2">
      <c r="A6465" s="140"/>
      <c r="B6465" s="325"/>
      <c r="J6465" s="4"/>
      <c r="K6465" s="173"/>
    </row>
    <row r="6466" spans="1:11" x14ac:dyDescent="0.2">
      <c r="A6466" s="140"/>
      <c r="B6466" s="325"/>
      <c r="J6466" s="4"/>
      <c r="K6466" s="173"/>
    </row>
    <row r="6467" spans="1:11" x14ac:dyDescent="0.2">
      <c r="A6467" s="140"/>
      <c r="B6467" s="325"/>
      <c r="J6467" s="4"/>
      <c r="K6467" s="173"/>
    </row>
    <row r="6468" spans="1:11" x14ac:dyDescent="0.2">
      <c r="A6468" s="140"/>
      <c r="B6468" s="325"/>
      <c r="J6468" s="4"/>
      <c r="K6468" s="173"/>
    </row>
    <row r="6469" spans="1:11" x14ac:dyDescent="0.2">
      <c r="A6469" s="140"/>
      <c r="B6469" s="325"/>
      <c r="J6469" s="4"/>
      <c r="K6469" s="173"/>
    </row>
    <row r="6470" spans="1:11" x14ac:dyDescent="0.2">
      <c r="A6470" s="140"/>
      <c r="B6470" s="325"/>
      <c r="J6470" s="4"/>
      <c r="K6470" s="173"/>
    </row>
    <row r="6471" spans="1:11" x14ac:dyDescent="0.2">
      <c r="A6471" s="140"/>
      <c r="B6471" s="325"/>
      <c r="J6471" s="4"/>
      <c r="K6471" s="173"/>
    </row>
    <row r="6472" spans="1:11" x14ac:dyDescent="0.2">
      <c r="A6472" s="140"/>
      <c r="B6472" s="325"/>
      <c r="J6472" s="4"/>
      <c r="K6472" s="173"/>
    </row>
    <row r="6473" spans="1:11" x14ac:dyDescent="0.2">
      <c r="A6473" s="140"/>
      <c r="B6473" s="325"/>
      <c r="J6473" s="4"/>
      <c r="K6473" s="173"/>
    </row>
    <row r="6474" spans="1:11" x14ac:dyDescent="0.2">
      <c r="A6474" s="140"/>
      <c r="B6474" s="325"/>
      <c r="J6474" s="4"/>
      <c r="K6474" s="173"/>
    </row>
    <row r="6475" spans="1:11" x14ac:dyDescent="0.2">
      <c r="A6475" s="140"/>
      <c r="B6475" s="325"/>
      <c r="J6475" s="4"/>
      <c r="K6475" s="173"/>
    </row>
    <row r="6476" spans="1:11" x14ac:dyDescent="0.2">
      <c r="A6476" s="140"/>
      <c r="B6476" s="325"/>
      <c r="J6476" s="4"/>
      <c r="K6476" s="173"/>
    </row>
    <row r="6477" spans="1:11" x14ac:dyDescent="0.2">
      <c r="A6477" s="140"/>
      <c r="B6477" s="325"/>
      <c r="J6477" s="4"/>
      <c r="K6477" s="173"/>
    </row>
    <row r="6478" spans="1:11" x14ac:dyDescent="0.2">
      <c r="A6478" s="140"/>
      <c r="B6478" s="325"/>
      <c r="J6478" s="4"/>
      <c r="K6478" s="173"/>
    </row>
    <row r="6479" spans="1:11" x14ac:dyDescent="0.2">
      <c r="A6479" s="140"/>
      <c r="B6479" s="325"/>
      <c r="J6479" s="4"/>
      <c r="K6479" s="173"/>
    </row>
    <row r="6480" spans="1:11" x14ac:dyDescent="0.2">
      <c r="A6480" s="140"/>
      <c r="B6480" s="325"/>
      <c r="J6480" s="4"/>
      <c r="K6480" s="173"/>
    </row>
    <row r="6481" spans="1:11" x14ac:dyDescent="0.2">
      <c r="A6481" s="140"/>
      <c r="B6481" s="325"/>
      <c r="J6481" s="4"/>
      <c r="K6481" s="173"/>
    </row>
    <row r="6482" spans="1:11" x14ac:dyDescent="0.2">
      <c r="A6482" s="140"/>
      <c r="B6482" s="325"/>
      <c r="J6482" s="4"/>
      <c r="K6482" s="173"/>
    </row>
    <row r="6483" spans="1:11" x14ac:dyDescent="0.2">
      <c r="A6483" s="140"/>
      <c r="B6483" s="325"/>
      <c r="J6483" s="4"/>
      <c r="K6483" s="173"/>
    </row>
    <row r="6484" spans="1:11" x14ac:dyDescent="0.2">
      <c r="A6484" s="140"/>
      <c r="B6484" s="325"/>
      <c r="J6484" s="4"/>
      <c r="K6484" s="173"/>
    </row>
    <row r="6485" spans="1:11" x14ac:dyDescent="0.2">
      <c r="A6485" s="140"/>
      <c r="B6485" s="325"/>
      <c r="J6485" s="4"/>
      <c r="K6485" s="173"/>
    </row>
    <row r="6486" spans="1:11" x14ac:dyDescent="0.2">
      <c r="A6486" s="140"/>
      <c r="B6486" s="325"/>
      <c r="J6486" s="4"/>
      <c r="K6486" s="173"/>
    </row>
    <row r="6487" spans="1:11" x14ac:dyDescent="0.2">
      <c r="A6487" s="140"/>
      <c r="B6487" s="325"/>
      <c r="J6487" s="4"/>
      <c r="K6487" s="173"/>
    </row>
    <row r="6488" spans="1:11" x14ac:dyDescent="0.2">
      <c r="A6488" s="140"/>
      <c r="B6488" s="325"/>
      <c r="J6488" s="4"/>
      <c r="K6488" s="173"/>
    </row>
    <row r="6489" spans="1:11" x14ac:dyDescent="0.2">
      <c r="A6489" s="140"/>
      <c r="B6489" s="325"/>
      <c r="J6489" s="4"/>
      <c r="K6489" s="173"/>
    </row>
    <row r="6490" spans="1:11" x14ac:dyDescent="0.2">
      <c r="A6490" s="140"/>
      <c r="B6490" s="325"/>
      <c r="J6490" s="4"/>
      <c r="K6490" s="173"/>
    </row>
    <row r="6491" spans="1:11" x14ac:dyDescent="0.2">
      <c r="A6491" s="140"/>
      <c r="B6491" s="325"/>
      <c r="J6491" s="4"/>
      <c r="K6491" s="173"/>
    </row>
    <row r="6492" spans="1:11" x14ac:dyDescent="0.2">
      <c r="A6492" s="140"/>
      <c r="B6492" s="325"/>
      <c r="J6492" s="4"/>
      <c r="K6492" s="173"/>
    </row>
    <row r="6493" spans="1:11" x14ac:dyDescent="0.2">
      <c r="A6493" s="140"/>
      <c r="B6493" s="325"/>
      <c r="J6493" s="4"/>
      <c r="K6493" s="173"/>
    </row>
    <row r="6494" spans="1:11" x14ac:dyDescent="0.2">
      <c r="A6494" s="140"/>
      <c r="B6494" s="325"/>
      <c r="J6494" s="4"/>
      <c r="K6494" s="173"/>
    </row>
    <row r="6495" spans="1:11" x14ac:dyDescent="0.2">
      <c r="A6495" s="140"/>
      <c r="B6495" s="325"/>
      <c r="J6495" s="4"/>
      <c r="K6495" s="173"/>
    </row>
    <row r="6496" spans="1:11" x14ac:dyDescent="0.2">
      <c r="A6496" s="140"/>
      <c r="B6496" s="325"/>
      <c r="J6496" s="4"/>
      <c r="K6496" s="173"/>
    </row>
    <row r="6497" spans="1:11" x14ac:dyDescent="0.2">
      <c r="A6497" s="140"/>
      <c r="B6497" s="325"/>
      <c r="J6497" s="4"/>
      <c r="K6497" s="173"/>
    </row>
    <row r="6498" spans="1:11" x14ac:dyDescent="0.2">
      <c r="A6498" s="140"/>
      <c r="B6498" s="325"/>
      <c r="J6498" s="4"/>
      <c r="K6498" s="173"/>
    </row>
    <row r="6499" spans="1:11" x14ac:dyDescent="0.2">
      <c r="A6499" s="140"/>
      <c r="B6499" s="325"/>
      <c r="J6499" s="4"/>
      <c r="K6499" s="173"/>
    </row>
    <row r="6500" spans="1:11" x14ac:dyDescent="0.2">
      <c r="A6500" s="140"/>
      <c r="B6500" s="325"/>
      <c r="J6500" s="4"/>
      <c r="K6500" s="173"/>
    </row>
    <row r="6501" spans="1:11" x14ac:dyDescent="0.2">
      <c r="A6501" s="140"/>
      <c r="B6501" s="325"/>
      <c r="J6501" s="4"/>
      <c r="K6501" s="173"/>
    </row>
    <row r="6502" spans="1:11" x14ac:dyDescent="0.2">
      <c r="A6502" s="140"/>
      <c r="B6502" s="325"/>
      <c r="J6502" s="4"/>
      <c r="K6502" s="173"/>
    </row>
    <row r="6503" spans="1:11" x14ac:dyDescent="0.2">
      <c r="A6503" s="140"/>
      <c r="B6503" s="325"/>
      <c r="J6503" s="4"/>
      <c r="K6503" s="173"/>
    </row>
    <row r="6504" spans="1:11" x14ac:dyDescent="0.2">
      <c r="A6504" s="140"/>
      <c r="B6504" s="325"/>
      <c r="J6504" s="4"/>
      <c r="K6504" s="173"/>
    </row>
    <row r="6505" spans="1:11" x14ac:dyDescent="0.2">
      <c r="A6505" s="140"/>
      <c r="B6505" s="325"/>
      <c r="J6505" s="4"/>
      <c r="K6505" s="173"/>
    </row>
    <row r="6506" spans="1:11" x14ac:dyDescent="0.2">
      <c r="A6506" s="140"/>
      <c r="B6506" s="325"/>
      <c r="J6506" s="4"/>
      <c r="K6506" s="173"/>
    </row>
    <row r="6507" spans="1:11" x14ac:dyDescent="0.2">
      <c r="A6507" s="140"/>
      <c r="B6507" s="325"/>
      <c r="J6507" s="4"/>
      <c r="K6507" s="173"/>
    </row>
    <row r="6508" spans="1:11" x14ac:dyDescent="0.2">
      <c r="A6508" s="140"/>
      <c r="B6508" s="325"/>
      <c r="J6508" s="4"/>
      <c r="K6508" s="173"/>
    </row>
    <row r="6509" spans="1:11" x14ac:dyDescent="0.2">
      <c r="A6509" s="140"/>
      <c r="B6509" s="325"/>
      <c r="J6509" s="4"/>
      <c r="K6509" s="173"/>
    </row>
    <row r="6510" spans="1:11" x14ac:dyDescent="0.2">
      <c r="A6510" s="140"/>
      <c r="B6510" s="325"/>
      <c r="J6510" s="4"/>
      <c r="K6510" s="173"/>
    </row>
    <row r="6511" spans="1:11" x14ac:dyDescent="0.2">
      <c r="A6511" s="140"/>
      <c r="B6511" s="325"/>
      <c r="J6511" s="4"/>
      <c r="K6511" s="173"/>
    </row>
    <row r="6512" spans="1:11" x14ac:dyDescent="0.2">
      <c r="A6512" s="140"/>
      <c r="B6512" s="325"/>
      <c r="J6512" s="4"/>
      <c r="K6512" s="173"/>
    </row>
    <row r="6513" spans="1:11" x14ac:dyDescent="0.2">
      <c r="A6513" s="140"/>
      <c r="B6513" s="325"/>
      <c r="J6513" s="4"/>
      <c r="K6513" s="173"/>
    </row>
    <row r="6514" spans="1:11" x14ac:dyDescent="0.2">
      <c r="A6514" s="140"/>
      <c r="B6514" s="325"/>
      <c r="J6514" s="4"/>
      <c r="K6514" s="173"/>
    </row>
    <row r="6515" spans="1:11" x14ac:dyDescent="0.2">
      <c r="A6515" s="140"/>
      <c r="B6515" s="325"/>
      <c r="J6515" s="4"/>
      <c r="K6515" s="173"/>
    </row>
    <row r="6516" spans="1:11" x14ac:dyDescent="0.2">
      <c r="A6516" s="140"/>
      <c r="B6516" s="325"/>
      <c r="J6516" s="4"/>
      <c r="K6516" s="173"/>
    </row>
    <row r="6517" spans="1:11" x14ac:dyDescent="0.2">
      <c r="A6517" s="140"/>
      <c r="B6517" s="325"/>
      <c r="J6517" s="4"/>
      <c r="K6517" s="173"/>
    </row>
    <row r="6518" spans="1:11" x14ac:dyDescent="0.2">
      <c r="A6518" s="140"/>
      <c r="B6518" s="325"/>
      <c r="J6518" s="4"/>
      <c r="K6518" s="173"/>
    </row>
    <row r="6519" spans="1:11" x14ac:dyDescent="0.2">
      <c r="A6519" s="140"/>
      <c r="B6519" s="325"/>
      <c r="J6519" s="4"/>
      <c r="K6519" s="173"/>
    </row>
    <row r="6520" spans="1:11" x14ac:dyDescent="0.2">
      <c r="A6520" s="140"/>
      <c r="B6520" s="325"/>
      <c r="J6520" s="4"/>
      <c r="K6520" s="173"/>
    </row>
    <row r="6521" spans="1:11" x14ac:dyDescent="0.2">
      <c r="A6521" s="140"/>
      <c r="B6521" s="325"/>
      <c r="J6521" s="4"/>
      <c r="K6521" s="173"/>
    </row>
    <row r="6522" spans="1:11" x14ac:dyDescent="0.2">
      <c r="A6522" s="140"/>
      <c r="B6522" s="325"/>
      <c r="J6522" s="4"/>
      <c r="K6522" s="173"/>
    </row>
    <row r="6523" spans="1:11" x14ac:dyDescent="0.2">
      <c r="A6523" s="140"/>
      <c r="B6523" s="325"/>
      <c r="J6523" s="4"/>
      <c r="K6523" s="173"/>
    </row>
    <row r="6524" spans="1:11" x14ac:dyDescent="0.2">
      <c r="A6524" s="140"/>
      <c r="B6524" s="325"/>
      <c r="J6524" s="4"/>
      <c r="K6524" s="173"/>
    </row>
    <row r="6525" spans="1:11" x14ac:dyDescent="0.2">
      <c r="A6525" s="140"/>
      <c r="B6525" s="325"/>
      <c r="J6525" s="4"/>
      <c r="K6525" s="173"/>
    </row>
    <row r="6526" spans="1:11" x14ac:dyDescent="0.2">
      <c r="A6526" s="140"/>
      <c r="B6526" s="325"/>
      <c r="J6526" s="4"/>
      <c r="K6526" s="173"/>
    </row>
    <row r="6527" spans="1:11" x14ac:dyDescent="0.2">
      <c r="A6527" s="140"/>
      <c r="B6527" s="325"/>
      <c r="J6527" s="4"/>
      <c r="K6527" s="173"/>
    </row>
    <row r="6528" spans="1:11" x14ac:dyDescent="0.2">
      <c r="A6528" s="140"/>
      <c r="B6528" s="325"/>
      <c r="J6528" s="4"/>
      <c r="K6528" s="173"/>
    </row>
    <row r="6529" spans="1:11" x14ac:dyDescent="0.2">
      <c r="A6529" s="140"/>
      <c r="B6529" s="325"/>
      <c r="J6529" s="4"/>
      <c r="K6529" s="173"/>
    </row>
    <row r="6530" spans="1:11" x14ac:dyDescent="0.2">
      <c r="A6530" s="140"/>
      <c r="B6530" s="325"/>
      <c r="J6530" s="4"/>
      <c r="K6530" s="173"/>
    </row>
    <row r="6531" spans="1:11" x14ac:dyDescent="0.2">
      <c r="A6531" s="140"/>
      <c r="B6531" s="325"/>
      <c r="J6531" s="4"/>
      <c r="K6531" s="173"/>
    </row>
    <row r="6532" spans="1:11" x14ac:dyDescent="0.2">
      <c r="A6532" s="140"/>
      <c r="B6532" s="325"/>
      <c r="J6532" s="4"/>
      <c r="K6532" s="173"/>
    </row>
    <row r="6533" spans="1:11" x14ac:dyDescent="0.2">
      <c r="A6533" s="140"/>
      <c r="B6533" s="325"/>
      <c r="J6533" s="4"/>
      <c r="K6533" s="173"/>
    </row>
    <row r="6534" spans="1:11" x14ac:dyDescent="0.2">
      <c r="A6534" s="140"/>
      <c r="B6534" s="325"/>
      <c r="J6534" s="4"/>
      <c r="K6534" s="173"/>
    </row>
    <row r="6535" spans="1:11" x14ac:dyDescent="0.2">
      <c r="A6535" s="140"/>
      <c r="B6535" s="325"/>
      <c r="J6535" s="4"/>
      <c r="K6535" s="173"/>
    </row>
    <row r="6536" spans="1:11" x14ac:dyDescent="0.2">
      <c r="A6536" s="140"/>
      <c r="B6536" s="325"/>
      <c r="J6536" s="4"/>
      <c r="K6536" s="173"/>
    </row>
    <row r="6537" spans="1:11" x14ac:dyDescent="0.2">
      <c r="A6537" s="140"/>
      <c r="B6537" s="325"/>
      <c r="J6537" s="4"/>
      <c r="K6537" s="173"/>
    </row>
    <row r="6538" spans="1:11" x14ac:dyDescent="0.2">
      <c r="A6538" s="140"/>
      <c r="B6538" s="325"/>
      <c r="J6538" s="4"/>
      <c r="K6538" s="173"/>
    </row>
    <row r="6539" spans="1:11" x14ac:dyDescent="0.2">
      <c r="A6539" s="140"/>
      <c r="B6539" s="325"/>
      <c r="J6539" s="4"/>
      <c r="K6539" s="173"/>
    </row>
    <row r="6540" spans="1:11" x14ac:dyDescent="0.2">
      <c r="A6540" s="140"/>
      <c r="B6540" s="325"/>
      <c r="J6540" s="4"/>
      <c r="K6540" s="173"/>
    </row>
    <row r="6541" spans="1:11" x14ac:dyDescent="0.2">
      <c r="A6541" s="140"/>
      <c r="B6541" s="325"/>
      <c r="J6541" s="4"/>
      <c r="K6541" s="173"/>
    </row>
    <row r="6542" spans="1:11" x14ac:dyDescent="0.2">
      <c r="A6542" s="140"/>
      <c r="B6542" s="325"/>
      <c r="J6542" s="4"/>
      <c r="K6542" s="173"/>
    </row>
    <row r="6543" spans="1:11" x14ac:dyDescent="0.2">
      <c r="A6543" s="140"/>
      <c r="B6543" s="325"/>
      <c r="J6543" s="4"/>
      <c r="K6543" s="173"/>
    </row>
    <row r="6544" spans="1:11" x14ac:dyDescent="0.2">
      <c r="A6544" s="140"/>
      <c r="B6544" s="325"/>
      <c r="J6544" s="4"/>
      <c r="K6544" s="173"/>
    </row>
    <row r="6545" spans="1:11" x14ac:dyDescent="0.2">
      <c r="A6545" s="140"/>
      <c r="B6545" s="325"/>
      <c r="J6545" s="4"/>
      <c r="K6545" s="173"/>
    </row>
    <row r="6546" spans="1:11" x14ac:dyDescent="0.2">
      <c r="A6546" s="140"/>
      <c r="B6546" s="325"/>
      <c r="J6546" s="4"/>
      <c r="K6546" s="173"/>
    </row>
    <row r="6547" spans="1:11" x14ac:dyDescent="0.2">
      <c r="A6547" s="140"/>
      <c r="B6547" s="325"/>
      <c r="J6547" s="4"/>
      <c r="K6547" s="173"/>
    </row>
    <row r="6548" spans="1:11" x14ac:dyDescent="0.2">
      <c r="A6548" s="140"/>
      <c r="B6548" s="325"/>
      <c r="J6548" s="4"/>
      <c r="K6548" s="173"/>
    </row>
    <row r="6549" spans="1:11" x14ac:dyDescent="0.2">
      <c r="A6549" s="140"/>
      <c r="B6549" s="325"/>
      <c r="J6549" s="4"/>
      <c r="K6549" s="173"/>
    </row>
    <row r="6550" spans="1:11" x14ac:dyDescent="0.2">
      <c r="A6550" s="140"/>
      <c r="B6550" s="325"/>
      <c r="J6550" s="4"/>
      <c r="K6550" s="173"/>
    </row>
    <row r="6551" spans="1:11" x14ac:dyDescent="0.2">
      <c r="A6551" s="140"/>
      <c r="B6551" s="325"/>
      <c r="J6551" s="4"/>
      <c r="K6551" s="173"/>
    </row>
    <row r="6552" spans="1:11" x14ac:dyDescent="0.2">
      <c r="A6552" s="140"/>
      <c r="B6552" s="325"/>
      <c r="J6552" s="4"/>
      <c r="K6552" s="173"/>
    </row>
    <row r="6553" spans="1:11" x14ac:dyDescent="0.2">
      <c r="A6553" s="140"/>
      <c r="B6553" s="325"/>
      <c r="J6553" s="4"/>
      <c r="K6553" s="173"/>
    </row>
    <row r="6554" spans="1:11" x14ac:dyDescent="0.2">
      <c r="A6554" s="140"/>
      <c r="B6554" s="325"/>
      <c r="J6554" s="4"/>
      <c r="K6554" s="173"/>
    </row>
    <row r="6555" spans="1:11" x14ac:dyDescent="0.2">
      <c r="A6555" s="140"/>
      <c r="B6555" s="325"/>
      <c r="J6555" s="4"/>
      <c r="K6555" s="173"/>
    </row>
    <row r="6556" spans="1:11" x14ac:dyDescent="0.2">
      <c r="A6556" s="140"/>
      <c r="B6556" s="325"/>
      <c r="J6556" s="4"/>
      <c r="K6556" s="173"/>
    </row>
    <row r="6557" spans="1:11" x14ac:dyDescent="0.2">
      <c r="A6557" s="140"/>
      <c r="B6557" s="325"/>
      <c r="J6557" s="4"/>
      <c r="K6557" s="173"/>
    </row>
    <row r="6558" spans="1:11" x14ac:dyDescent="0.2">
      <c r="A6558" s="140"/>
      <c r="B6558" s="325"/>
      <c r="J6558" s="4"/>
      <c r="K6558" s="173"/>
    </row>
    <row r="6559" spans="1:11" x14ac:dyDescent="0.2">
      <c r="A6559" s="140"/>
      <c r="B6559" s="325"/>
      <c r="J6559" s="4"/>
      <c r="K6559" s="173"/>
    </row>
    <row r="6560" spans="1:11" x14ac:dyDescent="0.2">
      <c r="A6560" s="140"/>
      <c r="B6560" s="325"/>
      <c r="J6560" s="4"/>
      <c r="K6560" s="173"/>
    </row>
    <row r="6561" spans="1:11" x14ac:dyDescent="0.2">
      <c r="A6561" s="140"/>
      <c r="B6561" s="325"/>
      <c r="J6561" s="4"/>
      <c r="K6561" s="173"/>
    </row>
    <row r="6562" spans="1:11" x14ac:dyDescent="0.2">
      <c r="A6562" s="140"/>
      <c r="B6562" s="325"/>
      <c r="J6562" s="4"/>
      <c r="K6562" s="173"/>
    </row>
    <row r="6563" spans="1:11" x14ac:dyDescent="0.2">
      <c r="A6563" s="140"/>
      <c r="B6563" s="325"/>
      <c r="J6563" s="4"/>
      <c r="K6563" s="173"/>
    </row>
    <row r="6564" spans="1:11" x14ac:dyDescent="0.2">
      <c r="A6564" s="140"/>
      <c r="B6564" s="325"/>
      <c r="J6564" s="4"/>
      <c r="K6564" s="173"/>
    </row>
    <row r="6565" spans="1:11" x14ac:dyDescent="0.2">
      <c r="A6565" s="140"/>
      <c r="B6565" s="325"/>
      <c r="J6565" s="4"/>
      <c r="K6565" s="173"/>
    </row>
    <row r="6566" spans="1:11" x14ac:dyDescent="0.2">
      <c r="A6566" s="140"/>
      <c r="B6566" s="325"/>
      <c r="J6566" s="4"/>
      <c r="K6566" s="173"/>
    </row>
    <row r="6567" spans="1:11" x14ac:dyDescent="0.2">
      <c r="A6567" s="140"/>
      <c r="B6567" s="325"/>
      <c r="J6567" s="4"/>
      <c r="K6567" s="173"/>
    </row>
    <row r="6568" spans="1:11" x14ac:dyDescent="0.2">
      <c r="A6568" s="140"/>
      <c r="B6568" s="325"/>
      <c r="J6568" s="4"/>
      <c r="K6568" s="173"/>
    </row>
    <row r="6569" spans="1:11" x14ac:dyDescent="0.2">
      <c r="A6569" s="140"/>
      <c r="B6569" s="325"/>
      <c r="J6569" s="4"/>
      <c r="K6569" s="173"/>
    </row>
    <row r="6570" spans="1:11" x14ac:dyDescent="0.2">
      <c r="A6570" s="140"/>
      <c r="B6570" s="325"/>
      <c r="J6570" s="4"/>
      <c r="K6570" s="173"/>
    </row>
    <row r="6571" spans="1:11" x14ac:dyDescent="0.2">
      <c r="A6571" s="140"/>
      <c r="B6571" s="325"/>
      <c r="J6571" s="4"/>
      <c r="K6571" s="173"/>
    </row>
    <row r="6572" spans="1:11" x14ac:dyDescent="0.2">
      <c r="A6572" s="140"/>
      <c r="B6572" s="325"/>
      <c r="J6572" s="4"/>
      <c r="K6572" s="173"/>
    </row>
    <row r="6573" spans="1:11" x14ac:dyDescent="0.2">
      <c r="A6573" s="140"/>
      <c r="B6573" s="325"/>
      <c r="J6573" s="4"/>
      <c r="K6573" s="173"/>
    </row>
    <row r="6574" spans="1:11" x14ac:dyDescent="0.2">
      <c r="A6574" s="140"/>
      <c r="B6574" s="325"/>
      <c r="J6574" s="4"/>
      <c r="K6574" s="173"/>
    </row>
    <row r="6575" spans="1:11" x14ac:dyDescent="0.2">
      <c r="A6575" s="140"/>
      <c r="B6575" s="325"/>
      <c r="J6575" s="4"/>
      <c r="K6575" s="173"/>
    </row>
    <row r="6576" spans="1:11" x14ac:dyDescent="0.2">
      <c r="A6576" s="140"/>
      <c r="B6576" s="325"/>
      <c r="J6576" s="4"/>
      <c r="K6576" s="173"/>
    </row>
    <row r="6577" spans="1:11" x14ac:dyDescent="0.2">
      <c r="A6577" s="140"/>
      <c r="B6577" s="325"/>
      <c r="J6577" s="4"/>
      <c r="K6577" s="173"/>
    </row>
    <row r="6578" spans="1:11" x14ac:dyDescent="0.2">
      <c r="A6578" s="140"/>
      <c r="B6578" s="325"/>
      <c r="J6578" s="4"/>
      <c r="K6578" s="173"/>
    </row>
    <row r="6579" spans="1:11" x14ac:dyDescent="0.2">
      <c r="A6579" s="140"/>
      <c r="B6579" s="325"/>
      <c r="J6579" s="4"/>
      <c r="K6579" s="173"/>
    </row>
    <row r="6580" spans="1:11" x14ac:dyDescent="0.2">
      <c r="A6580" s="140"/>
      <c r="B6580" s="325"/>
      <c r="J6580" s="4"/>
      <c r="K6580" s="173"/>
    </row>
    <row r="6581" spans="1:11" x14ac:dyDescent="0.2">
      <c r="A6581" s="140"/>
      <c r="B6581" s="325"/>
      <c r="J6581" s="4"/>
      <c r="K6581" s="173"/>
    </row>
    <row r="6582" spans="1:11" x14ac:dyDescent="0.2">
      <c r="A6582" s="140"/>
      <c r="B6582" s="325"/>
      <c r="J6582" s="4"/>
      <c r="K6582" s="173"/>
    </row>
    <row r="6583" spans="1:11" x14ac:dyDescent="0.2">
      <c r="A6583" s="140"/>
      <c r="B6583" s="325"/>
      <c r="J6583" s="4"/>
      <c r="K6583" s="173"/>
    </row>
    <row r="6584" spans="1:11" x14ac:dyDescent="0.2">
      <c r="A6584" s="140"/>
      <c r="B6584" s="325"/>
      <c r="J6584" s="4"/>
      <c r="K6584" s="173"/>
    </row>
    <row r="6585" spans="1:11" x14ac:dyDescent="0.2">
      <c r="A6585" s="140"/>
      <c r="B6585" s="325"/>
      <c r="J6585" s="4"/>
      <c r="K6585" s="173"/>
    </row>
    <row r="6586" spans="1:11" x14ac:dyDescent="0.2">
      <c r="A6586" s="140"/>
      <c r="B6586" s="325"/>
      <c r="J6586" s="4"/>
      <c r="K6586" s="173"/>
    </row>
    <row r="6587" spans="1:11" x14ac:dyDescent="0.2">
      <c r="A6587" s="140"/>
      <c r="B6587" s="325"/>
      <c r="J6587" s="4"/>
      <c r="K6587" s="173"/>
    </row>
    <row r="6588" spans="1:11" x14ac:dyDescent="0.2">
      <c r="A6588" s="140"/>
      <c r="B6588" s="325"/>
      <c r="J6588" s="4"/>
      <c r="K6588" s="173"/>
    </row>
    <row r="6589" spans="1:11" x14ac:dyDescent="0.2">
      <c r="A6589" s="140"/>
      <c r="B6589" s="325"/>
      <c r="J6589" s="4"/>
      <c r="K6589" s="173"/>
    </row>
    <row r="6590" spans="1:11" x14ac:dyDescent="0.2">
      <c r="A6590" s="140"/>
      <c r="B6590" s="325"/>
      <c r="J6590" s="4"/>
      <c r="K6590" s="173"/>
    </row>
    <row r="6591" spans="1:11" x14ac:dyDescent="0.2">
      <c r="A6591" s="140"/>
      <c r="B6591" s="325"/>
      <c r="J6591" s="4"/>
      <c r="K6591" s="173"/>
    </row>
    <row r="6592" spans="1:11" x14ac:dyDescent="0.2">
      <c r="A6592" s="140"/>
      <c r="B6592" s="325"/>
      <c r="J6592" s="4"/>
      <c r="K6592" s="173"/>
    </row>
    <row r="6593" spans="1:11" x14ac:dyDescent="0.2">
      <c r="A6593" s="140"/>
      <c r="B6593" s="325"/>
      <c r="J6593" s="4"/>
      <c r="K6593" s="173"/>
    </row>
    <row r="6594" spans="1:11" x14ac:dyDescent="0.2">
      <c r="A6594" s="140"/>
      <c r="B6594" s="325"/>
      <c r="J6594" s="4"/>
      <c r="K6594" s="173"/>
    </row>
    <row r="6595" spans="1:11" x14ac:dyDescent="0.2">
      <c r="A6595" s="140"/>
      <c r="B6595" s="325"/>
      <c r="J6595" s="4"/>
      <c r="K6595" s="173"/>
    </row>
    <row r="6596" spans="1:11" x14ac:dyDescent="0.2">
      <c r="A6596" s="140"/>
      <c r="B6596" s="325"/>
      <c r="J6596" s="4"/>
      <c r="K6596" s="173"/>
    </row>
    <row r="6597" spans="1:11" x14ac:dyDescent="0.2">
      <c r="A6597" s="140"/>
      <c r="B6597" s="325"/>
      <c r="J6597" s="4"/>
      <c r="K6597" s="173"/>
    </row>
    <row r="6598" spans="1:11" x14ac:dyDescent="0.2">
      <c r="A6598" s="140"/>
      <c r="B6598" s="325"/>
      <c r="J6598" s="4"/>
      <c r="K6598" s="173"/>
    </row>
    <row r="6599" spans="1:11" x14ac:dyDescent="0.2">
      <c r="A6599" s="140"/>
      <c r="B6599" s="325"/>
      <c r="J6599" s="4"/>
      <c r="K6599" s="173"/>
    </row>
    <row r="6600" spans="1:11" x14ac:dyDescent="0.2">
      <c r="A6600" s="140"/>
      <c r="B6600" s="325"/>
      <c r="J6600" s="4"/>
      <c r="K6600" s="173"/>
    </row>
    <row r="6601" spans="1:11" x14ac:dyDescent="0.2">
      <c r="A6601" s="140"/>
      <c r="B6601" s="325"/>
      <c r="J6601" s="4"/>
      <c r="K6601" s="173"/>
    </row>
    <row r="6602" spans="1:11" x14ac:dyDescent="0.2">
      <c r="A6602" s="140"/>
      <c r="B6602" s="325"/>
      <c r="J6602" s="4"/>
      <c r="K6602" s="173"/>
    </row>
    <row r="6603" spans="1:11" x14ac:dyDescent="0.2">
      <c r="A6603" s="140"/>
      <c r="B6603" s="325"/>
      <c r="J6603" s="4"/>
      <c r="K6603" s="173"/>
    </row>
    <row r="6604" spans="1:11" x14ac:dyDescent="0.2">
      <c r="A6604" s="140"/>
      <c r="B6604" s="325"/>
      <c r="J6604" s="4"/>
      <c r="K6604" s="173"/>
    </row>
    <row r="6605" spans="1:11" x14ac:dyDescent="0.2">
      <c r="A6605" s="140"/>
      <c r="B6605" s="325"/>
      <c r="J6605" s="4"/>
      <c r="K6605" s="173"/>
    </row>
    <row r="6606" spans="1:11" x14ac:dyDescent="0.2">
      <c r="A6606" s="140"/>
      <c r="B6606" s="325"/>
      <c r="J6606" s="4"/>
      <c r="K6606" s="173"/>
    </row>
    <row r="6607" spans="1:11" x14ac:dyDescent="0.2">
      <c r="A6607" s="140"/>
      <c r="B6607" s="325"/>
      <c r="J6607" s="4"/>
      <c r="K6607" s="173"/>
    </row>
    <row r="6608" spans="1:11" x14ac:dyDescent="0.2">
      <c r="A6608" s="140"/>
      <c r="B6608" s="325"/>
      <c r="J6608" s="4"/>
      <c r="K6608" s="173"/>
    </row>
    <row r="6609" spans="1:11" x14ac:dyDescent="0.2">
      <c r="A6609" s="140"/>
      <c r="B6609" s="325"/>
      <c r="J6609" s="4"/>
      <c r="K6609" s="173"/>
    </row>
    <row r="6610" spans="1:11" x14ac:dyDescent="0.2">
      <c r="A6610" s="140"/>
      <c r="B6610" s="325"/>
      <c r="J6610" s="4"/>
      <c r="K6610" s="173"/>
    </row>
    <row r="6611" spans="1:11" x14ac:dyDescent="0.2">
      <c r="A6611" s="140"/>
      <c r="B6611" s="325"/>
      <c r="J6611" s="4"/>
      <c r="K6611" s="173"/>
    </row>
    <row r="6612" spans="1:11" x14ac:dyDescent="0.2">
      <c r="A6612" s="140"/>
      <c r="B6612" s="325"/>
      <c r="J6612" s="4"/>
      <c r="K6612" s="173"/>
    </row>
    <row r="6613" spans="1:11" x14ac:dyDescent="0.2">
      <c r="A6613" s="140"/>
      <c r="B6613" s="325"/>
      <c r="J6613" s="4"/>
      <c r="K6613" s="173"/>
    </row>
    <row r="6614" spans="1:11" x14ac:dyDescent="0.2">
      <c r="A6614" s="140"/>
      <c r="B6614" s="325"/>
      <c r="J6614" s="4"/>
      <c r="K6614" s="173"/>
    </row>
    <row r="6615" spans="1:11" x14ac:dyDescent="0.2">
      <c r="A6615" s="140"/>
      <c r="B6615" s="325"/>
      <c r="J6615" s="4"/>
      <c r="K6615" s="173"/>
    </row>
    <row r="6616" spans="1:11" x14ac:dyDescent="0.2">
      <c r="A6616" s="140"/>
      <c r="B6616" s="325"/>
      <c r="J6616" s="4"/>
      <c r="K6616" s="173"/>
    </row>
    <row r="6617" spans="1:11" x14ac:dyDescent="0.2">
      <c r="A6617" s="140"/>
      <c r="B6617" s="325"/>
      <c r="J6617" s="4"/>
      <c r="K6617" s="173"/>
    </row>
    <row r="6618" spans="1:11" x14ac:dyDescent="0.2">
      <c r="A6618" s="140"/>
      <c r="B6618" s="325"/>
      <c r="J6618" s="4"/>
      <c r="K6618" s="173"/>
    </row>
    <row r="6619" spans="1:11" x14ac:dyDescent="0.2">
      <c r="A6619" s="140"/>
      <c r="B6619" s="325"/>
      <c r="J6619" s="4"/>
      <c r="K6619" s="173"/>
    </row>
    <row r="6620" spans="1:11" x14ac:dyDescent="0.2">
      <c r="A6620" s="140"/>
      <c r="B6620" s="325"/>
      <c r="J6620" s="4"/>
      <c r="K6620" s="173"/>
    </row>
    <row r="6621" spans="1:11" x14ac:dyDescent="0.2">
      <c r="A6621" s="140"/>
      <c r="B6621" s="325"/>
      <c r="J6621" s="4"/>
      <c r="K6621" s="173"/>
    </row>
    <row r="6622" spans="1:11" x14ac:dyDescent="0.2">
      <c r="A6622" s="140"/>
      <c r="B6622" s="325"/>
      <c r="J6622" s="4"/>
      <c r="K6622" s="173"/>
    </row>
    <row r="6623" spans="1:11" x14ac:dyDescent="0.2">
      <c r="A6623" s="140"/>
      <c r="B6623" s="325"/>
      <c r="J6623" s="4"/>
      <c r="K6623" s="173"/>
    </row>
    <row r="6624" spans="1:11" x14ac:dyDescent="0.2">
      <c r="A6624" s="140"/>
      <c r="B6624" s="325"/>
      <c r="J6624" s="4"/>
      <c r="K6624" s="173"/>
    </row>
    <row r="6625" spans="1:11" x14ac:dyDescent="0.2">
      <c r="A6625" s="140"/>
      <c r="B6625" s="325"/>
      <c r="J6625" s="4"/>
      <c r="K6625" s="173"/>
    </row>
    <row r="6626" spans="1:11" x14ac:dyDescent="0.2">
      <c r="A6626" s="140"/>
      <c r="B6626" s="325"/>
      <c r="J6626" s="4"/>
      <c r="K6626" s="173"/>
    </row>
    <row r="6627" spans="1:11" x14ac:dyDescent="0.2">
      <c r="A6627" s="140"/>
      <c r="B6627" s="325"/>
      <c r="J6627" s="4"/>
      <c r="K6627" s="173"/>
    </row>
    <row r="6628" spans="1:11" x14ac:dyDescent="0.2">
      <c r="A6628" s="140"/>
      <c r="B6628" s="325"/>
      <c r="J6628" s="4"/>
      <c r="K6628" s="173"/>
    </row>
    <row r="6629" spans="1:11" x14ac:dyDescent="0.2">
      <c r="A6629" s="140"/>
      <c r="B6629" s="325"/>
      <c r="J6629" s="4"/>
      <c r="K6629" s="173"/>
    </row>
    <row r="6630" spans="1:11" x14ac:dyDescent="0.2">
      <c r="A6630" s="140"/>
      <c r="B6630" s="325"/>
      <c r="J6630" s="4"/>
      <c r="K6630" s="173"/>
    </row>
    <row r="6631" spans="1:11" x14ac:dyDescent="0.2">
      <c r="A6631" s="140"/>
      <c r="B6631" s="325"/>
      <c r="J6631" s="4"/>
      <c r="K6631" s="173"/>
    </row>
    <row r="6632" spans="1:11" x14ac:dyDescent="0.2">
      <c r="A6632" s="140"/>
      <c r="B6632" s="325"/>
      <c r="J6632" s="4"/>
      <c r="K6632" s="173"/>
    </row>
    <row r="6633" spans="1:11" x14ac:dyDescent="0.2">
      <c r="A6633" s="140"/>
      <c r="B6633" s="325"/>
      <c r="J6633" s="4"/>
      <c r="K6633" s="173"/>
    </row>
    <row r="6634" spans="1:11" x14ac:dyDescent="0.2">
      <c r="A6634" s="140"/>
      <c r="B6634" s="325"/>
      <c r="J6634" s="4"/>
      <c r="K6634" s="173"/>
    </row>
    <row r="6635" spans="1:11" x14ac:dyDescent="0.2">
      <c r="A6635" s="140"/>
      <c r="B6635" s="325"/>
      <c r="J6635" s="4"/>
      <c r="K6635" s="173"/>
    </row>
    <row r="6636" spans="1:11" x14ac:dyDescent="0.2">
      <c r="A6636" s="140"/>
      <c r="B6636" s="325"/>
      <c r="J6636" s="4"/>
      <c r="K6636" s="173"/>
    </row>
    <row r="6637" spans="1:11" x14ac:dyDescent="0.2">
      <c r="A6637" s="140"/>
      <c r="B6637" s="325"/>
      <c r="J6637" s="4"/>
      <c r="K6637" s="173"/>
    </row>
    <row r="6638" spans="1:11" x14ac:dyDescent="0.2">
      <c r="A6638" s="140"/>
      <c r="B6638" s="325"/>
      <c r="J6638" s="4"/>
      <c r="K6638" s="173"/>
    </row>
    <row r="6639" spans="1:11" x14ac:dyDescent="0.2">
      <c r="A6639" s="140"/>
      <c r="B6639" s="325"/>
      <c r="J6639" s="4"/>
      <c r="K6639" s="173"/>
    </row>
    <row r="6640" spans="1:11" x14ac:dyDescent="0.2">
      <c r="A6640" s="140"/>
      <c r="B6640" s="325"/>
      <c r="J6640" s="4"/>
      <c r="K6640" s="173"/>
    </row>
    <row r="6641" spans="1:11" x14ac:dyDescent="0.2">
      <c r="A6641" s="140"/>
      <c r="B6641" s="325"/>
      <c r="J6641" s="4"/>
      <c r="K6641" s="173"/>
    </row>
    <row r="6642" spans="1:11" x14ac:dyDescent="0.2">
      <c r="A6642" s="140"/>
      <c r="B6642" s="325"/>
      <c r="J6642" s="4"/>
      <c r="K6642" s="173"/>
    </row>
    <row r="6643" spans="1:11" x14ac:dyDescent="0.2">
      <c r="A6643" s="140"/>
      <c r="B6643" s="325"/>
      <c r="J6643" s="4"/>
      <c r="K6643" s="173"/>
    </row>
    <row r="6644" spans="1:11" x14ac:dyDescent="0.2">
      <c r="A6644" s="140"/>
      <c r="B6644" s="325"/>
      <c r="J6644" s="4"/>
      <c r="K6644" s="173"/>
    </row>
    <row r="6645" spans="1:11" x14ac:dyDescent="0.2">
      <c r="A6645" s="140"/>
      <c r="B6645" s="325"/>
      <c r="J6645" s="4"/>
      <c r="K6645" s="173"/>
    </row>
    <row r="6646" spans="1:11" x14ac:dyDescent="0.2">
      <c r="A6646" s="140"/>
      <c r="B6646" s="325"/>
      <c r="J6646" s="4"/>
      <c r="K6646" s="173"/>
    </row>
    <row r="6647" spans="1:11" x14ac:dyDescent="0.2">
      <c r="A6647" s="140"/>
      <c r="B6647" s="325"/>
      <c r="J6647" s="4"/>
      <c r="K6647" s="173"/>
    </row>
    <row r="6648" spans="1:11" x14ac:dyDescent="0.2">
      <c r="A6648" s="140"/>
      <c r="B6648" s="325"/>
      <c r="J6648" s="4"/>
      <c r="K6648" s="173"/>
    </row>
    <row r="6649" spans="1:11" x14ac:dyDescent="0.2">
      <c r="A6649" s="140"/>
      <c r="B6649" s="325"/>
      <c r="J6649" s="4"/>
      <c r="K6649" s="173"/>
    </row>
    <row r="6650" spans="1:11" x14ac:dyDescent="0.2">
      <c r="A6650" s="140"/>
      <c r="B6650" s="325"/>
      <c r="J6650" s="4"/>
      <c r="K6650" s="173"/>
    </row>
    <row r="6651" spans="1:11" x14ac:dyDescent="0.2">
      <c r="A6651" s="140"/>
      <c r="B6651" s="325"/>
      <c r="J6651" s="4"/>
      <c r="K6651" s="173"/>
    </row>
    <row r="6652" spans="1:11" x14ac:dyDescent="0.2">
      <c r="A6652" s="140"/>
      <c r="B6652" s="325"/>
      <c r="J6652" s="4"/>
      <c r="K6652" s="173"/>
    </row>
    <row r="6653" spans="1:11" x14ac:dyDescent="0.2">
      <c r="A6653" s="140"/>
      <c r="B6653" s="325"/>
      <c r="J6653" s="4"/>
      <c r="K6653" s="173"/>
    </row>
    <row r="6654" spans="1:11" x14ac:dyDescent="0.2">
      <c r="A6654" s="140"/>
      <c r="B6654" s="325"/>
      <c r="J6654" s="4"/>
      <c r="K6654" s="173"/>
    </row>
    <row r="6655" spans="1:11" x14ac:dyDescent="0.2">
      <c r="A6655" s="140"/>
      <c r="B6655" s="325"/>
      <c r="J6655" s="4"/>
      <c r="K6655" s="173"/>
    </row>
    <row r="6656" spans="1:11" x14ac:dyDescent="0.2">
      <c r="A6656" s="140"/>
      <c r="B6656" s="325"/>
      <c r="J6656" s="4"/>
      <c r="K6656" s="173"/>
    </row>
    <row r="6657" spans="1:11" x14ac:dyDescent="0.2">
      <c r="A6657" s="140"/>
      <c r="B6657" s="325"/>
      <c r="J6657" s="4"/>
      <c r="K6657" s="173"/>
    </row>
    <row r="6658" spans="1:11" x14ac:dyDescent="0.2">
      <c r="A6658" s="140"/>
      <c r="B6658" s="325"/>
      <c r="J6658" s="4"/>
      <c r="K6658" s="173"/>
    </row>
    <row r="6659" spans="1:11" x14ac:dyDescent="0.2">
      <c r="A6659" s="140"/>
      <c r="B6659" s="325"/>
      <c r="J6659" s="4"/>
      <c r="K6659" s="173"/>
    </row>
    <row r="6660" spans="1:11" x14ac:dyDescent="0.2">
      <c r="A6660" s="140"/>
      <c r="B6660" s="325"/>
      <c r="J6660" s="4"/>
      <c r="K6660" s="173"/>
    </row>
    <row r="6661" spans="1:11" x14ac:dyDescent="0.2">
      <c r="A6661" s="140"/>
      <c r="B6661" s="325"/>
      <c r="J6661" s="4"/>
      <c r="K6661" s="173"/>
    </row>
    <row r="6662" spans="1:11" x14ac:dyDescent="0.2">
      <c r="A6662" s="140"/>
      <c r="B6662" s="325"/>
      <c r="J6662" s="4"/>
      <c r="K6662" s="173"/>
    </row>
    <row r="6663" spans="1:11" x14ac:dyDescent="0.2">
      <c r="A6663" s="140"/>
      <c r="B6663" s="325"/>
      <c r="J6663" s="4"/>
      <c r="K6663" s="173"/>
    </row>
    <row r="6664" spans="1:11" x14ac:dyDescent="0.2">
      <c r="A6664" s="140"/>
      <c r="B6664" s="325"/>
      <c r="J6664" s="4"/>
      <c r="K6664" s="173"/>
    </row>
    <row r="6665" spans="1:11" x14ac:dyDescent="0.2">
      <c r="A6665" s="140"/>
      <c r="B6665" s="325"/>
      <c r="J6665" s="4"/>
      <c r="K6665" s="173"/>
    </row>
    <row r="6666" spans="1:11" x14ac:dyDescent="0.2">
      <c r="A6666" s="140"/>
      <c r="B6666" s="325"/>
      <c r="J6666" s="4"/>
      <c r="K6666" s="173"/>
    </row>
    <row r="6667" spans="1:11" x14ac:dyDescent="0.2">
      <c r="A6667" s="140"/>
      <c r="B6667" s="325"/>
      <c r="J6667" s="4"/>
      <c r="K6667" s="173"/>
    </row>
    <row r="6668" spans="1:11" x14ac:dyDescent="0.2">
      <c r="A6668" s="140"/>
      <c r="B6668" s="325"/>
      <c r="J6668" s="4"/>
      <c r="K6668" s="173"/>
    </row>
    <row r="6669" spans="1:11" x14ac:dyDescent="0.2">
      <c r="A6669" s="140"/>
      <c r="B6669" s="325"/>
      <c r="J6669" s="4"/>
      <c r="K6669" s="173"/>
    </row>
    <row r="6670" spans="1:11" x14ac:dyDescent="0.2">
      <c r="A6670" s="140"/>
      <c r="B6670" s="325"/>
      <c r="J6670" s="4"/>
      <c r="K6670" s="173"/>
    </row>
    <row r="6671" spans="1:11" x14ac:dyDescent="0.2">
      <c r="A6671" s="140"/>
      <c r="B6671" s="325"/>
      <c r="J6671" s="4"/>
      <c r="K6671" s="173"/>
    </row>
    <row r="6672" spans="1:11" x14ac:dyDescent="0.2">
      <c r="A6672" s="140"/>
      <c r="B6672" s="325"/>
      <c r="J6672" s="4"/>
      <c r="K6672" s="173"/>
    </row>
    <row r="6673" spans="1:11" x14ac:dyDescent="0.2">
      <c r="A6673" s="140"/>
      <c r="B6673" s="325"/>
      <c r="J6673" s="4"/>
      <c r="K6673" s="173"/>
    </row>
    <row r="6674" spans="1:11" x14ac:dyDescent="0.2">
      <c r="A6674" s="140"/>
      <c r="B6674" s="325"/>
      <c r="J6674" s="4"/>
      <c r="K6674" s="173"/>
    </row>
    <row r="6675" spans="1:11" x14ac:dyDescent="0.2">
      <c r="A6675" s="140"/>
      <c r="B6675" s="325"/>
      <c r="J6675" s="4"/>
      <c r="K6675" s="173"/>
    </row>
    <row r="6676" spans="1:11" x14ac:dyDescent="0.2">
      <c r="A6676" s="140"/>
      <c r="B6676" s="325"/>
      <c r="J6676" s="4"/>
      <c r="K6676" s="173"/>
    </row>
    <row r="6677" spans="1:11" x14ac:dyDescent="0.2">
      <c r="A6677" s="140"/>
      <c r="B6677" s="325"/>
      <c r="J6677" s="4"/>
      <c r="K6677" s="173"/>
    </row>
    <row r="6678" spans="1:11" x14ac:dyDescent="0.2">
      <c r="A6678" s="140"/>
      <c r="B6678" s="325"/>
      <c r="J6678" s="4"/>
      <c r="K6678" s="173"/>
    </row>
    <row r="6679" spans="1:11" x14ac:dyDescent="0.2">
      <c r="A6679" s="140"/>
      <c r="B6679" s="325"/>
      <c r="J6679" s="4"/>
      <c r="K6679" s="173"/>
    </row>
    <row r="6680" spans="1:11" x14ac:dyDescent="0.2">
      <c r="A6680" s="140"/>
      <c r="B6680" s="325"/>
      <c r="J6680" s="4"/>
      <c r="K6680" s="173"/>
    </row>
    <row r="6681" spans="1:11" x14ac:dyDescent="0.2">
      <c r="A6681" s="140"/>
      <c r="B6681" s="325"/>
      <c r="J6681" s="4"/>
      <c r="K6681" s="173"/>
    </row>
    <row r="6682" spans="1:11" x14ac:dyDescent="0.2">
      <c r="A6682" s="140"/>
      <c r="B6682" s="325"/>
      <c r="J6682" s="4"/>
      <c r="K6682" s="173"/>
    </row>
    <row r="6683" spans="1:11" x14ac:dyDescent="0.2">
      <c r="A6683" s="140"/>
      <c r="B6683" s="325"/>
      <c r="J6683" s="4"/>
      <c r="K6683" s="173"/>
    </row>
    <row r="6684" spans="1:11" x14ac:dyDescent="0.2">
      <c r="A6684" s="140"/>
      <c r="B6684" s="325"/>
      <c r="J6684" s="4"/>
      <c r="K6684" s="173"/>
    </row>
    <row r="6685" spans="1:11" x14ac:dyDescent="0.2">
      <c r="A6685" s="140"/>
      <c r="B6685" s="325"/>
      <c r="J6685" s="4"/>
      <c r="K6685" s="173"/>
    </row>
    <row r="6686" spans="1:11" x14ac:dyDescent="0.2">
      <c r="A6686" s="140"/>
      <c r="B6686" s="325"/>
      <c r="J6686" s="4"/>
      <c r="K6686" s="173"/>
    </row>
    <row r="6687" spans="1:11" x14ac:dyDescent="0.2">
      <c r="A6687" s="140"/>
      <c r="B6687" s="325"/>
      <c r="J6687" s="4"/>
      <c r="K6687" s="173"/>
    </row>
    <row r="6688" spans="1:11" x14ac:dyDescent="0.2">
      <c r="A6688" s="140"/>
      <c r="B6688" s="325"/>
      <c r="J6688" s="4"/>
      <c r="K6688" s="173"/>
    </row>
    <row r="6689" spans="1:11" x14ac:dyDescent="0.2">
      <c r="A6689" s="140"/>
      <c r="B6689" s="325"/>
      <c r="J6689" s="4"/>
      <c r="K6689" s="173"/>
    </row>
    <row r="6690" spans="1:11" x14ac:dyDescent="0.2">
      <c r="A6690" s="140"/>
      <c r="B6690" s="325"/>
      <c r="J6690" s="4"/>
      <c r="K6690" s="173"/>
    </row>
    <row r="6691" spans="1:11" x14ac:dyDescent="0.2">
      <c r="A6691" s="140"/>
      <c r="B6691" s="325"/>
      <c r="J6691" s="4"/>
      <c r="K6691" s="173"/>
    </row>
    <row r="6692" spans="1:11" x14ac:dyDescent="0.2">
      <c r="A6692" s="140"/>
      <c r="B6692" s="325"/>
      <c r="J6692" s="4"/>
      <c r="K6692" s="173"/>
    </row>
    <row r="6693" spans="1:11" x14ac:dyDescent="0.2">
      <c r="A6693" s="140"/>
      <c r="B6693" s="325"/>
      <c r="J6693" s="4"/>
      <c r="K6693" s="173"/>
    </row>
    <row r="6694" spans="1:11" x14ac:dyDescent="0.2">
      <c r="A6694" s="140"/>
      <c r="B6694" s="325"/>
      <c r="J6694" s="4"/>
      <c r="K6694" s="173"/>
    </row>
    <row r="6695" spans="1:11" x14ac:dyDescent="0.2">
      <c r="A6695" s="140"/>
      <c r="B6695" s="325"/>
      <c r="J6695" s="4"/>
      <c r="K6695" s="173"/>
    </row>
    <row r="6696" spans="1:11" x14ac:dyDescent="0.2">
      <c r="A6696" s="140"/>
      <c r="B6696" s="325"/>
      <c r="J6696" s="4"/>
      <c r="K6696" s="173"/>
    </row>
    <row r="6697" spans="1:11" x14ac:dyDescent="0.2">
      <c r="A6697" s="140"/>
      <c r="B6697" s="325"/>
      <c r="J6697" s="4"/>
      <c r="K6697" s="173"/>
    </row>
    <row r="6698" spans="1:11" x14ac:dyDescent="0.2">
      <c r="A6698" s="140"/>
      <c r="B6698" s="325"/>
      <c r="J6698" s="4"/>
      <c r="K6698" s="173"/>
    </row>
    <row r="6699" spans="1:11" x14ac:dyDescent="0.2">
      <c r="A6699" s="140"/>
      <c r="B6699" s="325"/>
      <c r="J6699" s="4"/>
      <c r="K6699" s="173"/>
    </row>
    <row r="6700" spans="1:11" x14ac:dyDescent="0.2">
      <c r="A6700" s="140"/>
      <c r="B6700" s="325"/>
      <c r="J6700" s="4"/>
      <c r="K6700" s="173"/>
    </row>
    <row r="6701" spans="1:11" x14ac:dyDescent="0.2">
      <c r="A6701" s="140"/>
      <c r="B6701" s="325"/>
      <c r="J6701" s="4"/>
      <c r="K6701" s="173"/>
    </row>
    <row r="6702" spans="1:11" x14ac:dyDescent="0.2">
      <c r="A6702" s="140"/>
      <c r="B6702" s="325"/>
      <c r="J6702" s="4"/>
      <c r="K6702" s="173"/>
    </row>
    <row r="6703" spans="1:11" x14ac:dyDescent="0.2">
      <c r="A6703" s="140"/>
      <c r="B6703" s="325"/>
      <c r="J6703" s="4"/>
      <c r="K6703" s="173"/>
    </row>
    <row r="6704" spans="1:11" x14ac:dyDescent="0.2">
      <c r="A6704" s="140"/>
      <c r="B6704" s="325"/>
      <c r="J6704" s="4"/>
      <c r="K6704" s="173"/>
    </row>
    <row r="6705" spans="1:11" x14ac:dyDescent="0.2">
      <c r="A6705" s="140"/>
      <c r="B6705" s="325"/>
      <c r="J6705" s="4"/>
      <c r="K6705" s="173"/>
    </row>
    <row r="6706" spans="1:11" x14ac:dyDescent="0.2">
      <c r="A6706" s="140"/>
      <c r="B6706" s="325"/>
      <c r="J6706" s="4"/>
      <c r="K6706" s="173"/>
    </row>
    <row r="6707" spans="1:11" x14ac:dyDescent="0.2">
      <c r="A6707" s="140"/>
      <c r="B6707" s="325"/>
      <c r="J6707" s="4"/>
      <c r="K6707" s="173"/>
    </row>
    <row r="6708" spans="1:11" x14ac:dyDescent="0.2">
      <c r="A6708" s="140"/>
      <c r="B6708" s="325"/>
      <c r="J6708" s="4"/>
      <c r="K6708" s="173"/>
    </row>
    <row r="6709" spans="1:11" x14ac:dyDescent="0.2">
      <c r="A6709" s="140"/>
      <c r="B6709" s="325"/>
      <c r="J6709" s="4"/>
      <c r="K6709" s="173"/>
    </row>
    <row r="6710" spans="1:11" x14ac:dyDescent="0.2">
      <c r="A6710" s="140"/>
      <c r="B6710" s="325"/>
      <c r="J6710" s="4"/>
      <c r="K6710" s="173"/>
    </row>
    <row r="6711" spans="1:11" x14ac:dyDescent="0.2">
      <c r="A6711" s="140"/>
      <c r="B6711" s="325"/>
      <c r="J6711" s="4"/>
      <c r="K6711" s="173"/>
    </row>
    <row r="6712" spans="1:11" x14ac:dyDescent="0.2">
      <c r="A6712" s="140"/>
      <c r="B6712" s="325"/>
      <c r="J6712" s="4"/>
      <c r="K6712" s="173"/>
    </row>
    <row r="6713" spans="1:11" x14ac:dyDescent="0.2">
      <c r="A6713" s="140"/>
      <c r="B6713" s="325"/>
      <c r="J6713" s="4"/>
      <c r="K6713" s="173"/>
    </row>
    <row r="6714" spans="1:11" x14ac:dyDescent="0.2">
      <c r="A6714" s="140"/>
      <c r="B6714" s="325"/>
      <c r="J6714" s="4"/>
      <c r="K6714" s="173"/>
    </row>
    <row r="6715" spans="1:11" x14ac:dyDescent="0.2">
      <c r="A6715" s="140"/>
      <c r="B6715" s="325"/>
      <c r="J6715" s="4"/>
      <c r="K6715" s="173"/>
    </row>
    <row r="6716" spans="1:11" x14ac:dyDescent="0.2">
      <c r="A6716" s="140"/>
      <c r="B6716" s="325"/>
      <c r="J6716" s="4"/>
      <c r="K6716" s="173"/>
    </row>
    <row r="6717" spans="1:11" x14ac:dyDescent="0.2">
      <c r="A6717" s="140"/>
      <c r="B6717" s="325"/>
      <c r="J6717" s="4"/>
      <c r="K6717" s="173"/>
    </row>
    <row r="6718" spans="1:11" x14ac:dyDescent="0.2">
      <c r="A6718" s="140"/>
      <c r="B6718" s="325"/>
      <c r="J6718" s="4"/>
      <c r="K6718" s="173"/>
    </row>
    <row r="6719" spans="1:11" x14ac:dyDescent="0.2">
      <c r="A6719" s="140"/>
      <c r="B6719" s="325"/>
      <c r="J6719" s="4"/>
      <c r="K6719" s="173"/>
    </row>
    <row r="6720" spans="1:11" x14ac:dyDescent="0.2">
      <c r="A6720" s="140"/>
      <c r="B6720" s="325"/>
      <c r="J6720" s="4"/>
      <c r="K6720" s="173"/>
    </row>
    <row r="6721" spans="1:11" x14ac:dyDescent="0.2">
      <c r="A6721" s="140"/>
      <c r="B6721" s="325"/>
      <c r="J6721" s="4"/>
      <c r="K6721" s="173"/>
    </row>
    <row r="6722" spans="1:11" x14ac:dyDescent="0.2">
      <c r="A6722" s="140"/>
      <c r="B6722" s="325"/>
      <c r="J6722" s="4"/>
      <c r="K6722" s="173"/>
    </row>
    <row r="6723" spans="1:11" x14ac:dyDescent="0.2">
      <c r="A6723" s="140"/>
      <c r="B6723" s="325"/>
      <c r="J6723" s="4"/>
      <c r="K6723" s="173"/>
    </row>
    <row r="6724" spans="1:11" x14ac:dyDescent="0.2">
      <c r="A6724" s="140"/>
      <c r="B6724" s="325"/>
      <c r="J6724" s="4"/>
      <c r="K6724" s="173"/>
    </row>
    <row r="6725" spans="1:11" x14ac:dyDescent="0.2">
      <c r="A6725" s="140"/>
      <c r="B6725" s="325"/>
      <c r="J6725" s="4"/>
      <c r="K6725" s="173"/>
    </row>
    <row r="6726" spans="1:11" x14ac:dyDescent="0.2">
      <c r="A6726" s="140"/>
      <c r="B6726" s="325"/>
      <c r="J6726" s="4"/>
      <c r="K6726" s="173"/>
    </row>
    <row r="6727" spans="1:11" x14ac:dyDescent="0.2">
      <c r="A6727" s="140"/>
      <c r="B6727" s="325"/>
      <c r="J6727" s="4"/>
      <c r="K6727" s="173"/>
    </row>
    <row r="6728" spans="1:11" x14ac:dyDescent="0.2">
      <c r="A6728" s="140"/>
      <c r="B6728" s="325"/>
      <c r="J6728" s="4"/>
      <c r="K6728" s="173"/>
    </row>
    <row r="6729" spans="1:11" x14ac:dyDescent="0.2">
      <c r="A6729" s="140"/>
      <c r="B6729" s="325"/>
      <c r="J6729" s="4"/>
      <c r="K6729" s="173"/>
    </row>
    <row r="6730" spans="1:11" x14ac:dyDescent="0.2">
      <c r="A6730" s="140"/>
      <c r="B6730" s="325"/>
      <c r="J6730" s="4"/>
      <c r="K6730" s="173"/>
    </row>
    <row r="6731" spans="1:11" x14ac:dyDescent="0.2">
      <c r="A6731" s="140"/>
      <c r="B6731" s="325"/>
      <c r="J6731" s="4"/>
      <c r="K6731" s="173"/>
    </row>
    <row r="6732" spans="1:11" x14ac:dyDescent="0.2">
      <c r="A6732" s="140"/>
      <c r="B6732" s="325"/>
      <c r="J6732" s="4"/>
      <c r="K6732" s="173"/>
    </row>
    <row r="6733" spans="1:11" x14ac:dyDescent="0.2">
      <c r="A6733" s="140"/>
      <c r="B6733" s="325"/>
      <c r="J6733" s="4"/>
      <c r="K6733" s="173"/>
    </row>
    <row r="6734" spans="1:11" x14ac:dyDescent="0.2">
      <c r="A6734" s="140"/>
      <c r="B6734" s="325"/>
      <c r="J6734" s="4"/>
      <c r="K6734" s="173"/>
    </row>
    <row r="6735" spans="1:11" x14ac:dyDescent="0.2">
      <c r="A6735" s="140"/>
      <c r="B6735" s="325"/>
      <c r="J6735" s="4"/>
      <c r="K6735" s="173"/>
    </row>
    <row r="6736" spans="1:11" x14ac:dyDescent="0.2">
      <c r="A6736" s="140"/>
      <c r="B6736" s="325"/>
      <c r="J6736" s="4"/>
      <c r="K6736" s="173"/>
    </row>
    <row r="6737" spans="1:11" x14ac:dyDescent="0.2">
      <c r="A6737" s="140"/>
      <c r="B6737" s="325"/>
      <c r="J6737" s="4"/>
      <c r="K6737" s="173"/>
    </row>
    <row r="6738" spans="1:11" x14ac:dyDescent="0.2">
      <c r="A6738" s="140"/>
      <c r="B6738" s="325"/>
      <c r="J6738" s="4"/>
      <c r="K6738" s="173"/>
    </row>
    <row r="6739" spans="1:11" x14ac:dyDescent="0.2">
      <c r="A6739" s="140"/>
      <c r="B6739" s="325"/>
      <c r="J6739" s="4"/>
      <c r="K6739" s="173"/>
    </row>
    <row r="6740" spans="1:11" x14ac:dyDescent="0.2">
      <c r="A6740" s="140"/>
      <c r="B6740" s="325"/>
      <c r="J6740" s="4"/>
      <c r="K6740" s="173"/>
    </row>
    <row r="6741" spans="1:11" x14ac:dyDescent="0.2">
      <c r="A6741" s="140"/>
      <c r="B6741" s="325"/>
      <c r="J6741" s="4"/>
      <c r="K6741" s="173"/>
    </row>
    <row r="6742" spans="1:11" x14ac:dyDescent="0.2">
      <c r="A6742" s="140"/>
      <c r="B6742" s="325"/>
      <c r="J6742" s="4"/>
      <c r="K6742" s="173"/>
    </row>
    <row r="6743" spans="1:11" x14ac:dyDescent="0.2">
      <c r="A6743" s="140"/>
      <c r="B6743" s="325"/>
      <c r="J6743" s="4"/>
      <c r="K6743" s="173"/>
    </row>
    <row r="6744" spans="1:11" x14ac:dyDescent="0.2">
      <c r="A6744" s="140"/>
      <c r="B6744" s="325"/>
      <c r="J6744" s="4"/>
      <c r="K6744" s="173"/>
    </row>
    <row r="6745" spans="1:11" x14ac:dyDescent="0.2">
      <c r="A6745" s="140"/>
      <c r="B6745" s="325"/>
      <c r="J6745" s="4"/>
      <c r="K6745" s="173"/>
    </row>
    <row r="6746" spans="1:11" x14ac:dyDescent="0.2">
      <c r="A6746" s="140"/>
      <c r="B6746" s="325"/>
      <c r="J6746" s="4"/>
      <c r="K6746" s="173"/>
    </row>
    <row r="6747" spans="1:11" x14ac:dyDescent="0.2">
      <c r="A6747" s="140"/>
      <c r="B6747" s="325"/>
      <c r="J6747" s="4"/>
      <c r="K6747" s="173"/>
    </row>
    <row r="6748" spans="1:11" x14ac:dyDescent="0.2">
      <c r="A6748" s="140"/>
      <c r="B6748" s="325"/>
      <c r="J6748" s="4"/>
      <c r="K6748" s="173"/>
    </row>
    <row r="6749" spans="1:11" x14ac:dyDescent="0.2">
      <c r="A6749" s="140"/>
      <c r="B6749" s="325"/>
      <c r="J6749" s="4"/>
      <c r="K6749" s="173"/>
    </row>
    <row r="6750" spans="1:11" x14ac:dyDescent="0.2">
      <c r="A6750" s="140"/>
      <c r="B6750" s="325"/>
      <c r="J6750" s="4"/>
      <c r="K6750" s="173"/>
    </row>
    <row r="6751" spans="1:11" x14ac:dyDescent="0.2">
      <c r="A6751" s="140"/>
      <c r="B6751" s="325"/>
      <c r="J6751" s="4"/>
      <c r="K6751" s="173"/>
    </row>
    <row r="6752" spans="1:11" x14ac:dyDescent="0.2">
      <c r="A6752" s="140"/>
      <c r="B6752" s="325"/>
      <c r="J6752" s="4"/>
      <c r="K6752" s="173"/>
    </row>
    <row r="6753" spans="1:11" x14ac:dyDescent="0.2">
      <c r="A6753" s="140"/>
      <c r="B6753" s="325"/>
      <c r="J6753" s="4"/>
      <c r="K6753" s="173"/>
    </row>
    <row r="6754" spans="1:11" x14ac:dyDescent="0.2">
      <c r="A6754" s="140"/>
      <c r="B6754" s="325"/>
      <c r="J6754" s="4"/>
      <c r="K6754" s="173"/>
    </row>
    <row r="6755" spans="1:11" x14ac:dyDescent="0.2">
      <c r="A6755" s="140"/>
      <c r="B6755" s="325"/>
      <c r="J6755" s="4"/>
      <c r="K6755" s="173"/>
    </row>
    <row r="6756" spans="1:11" x14ac:dyDescent="0.2">
      <c r="A6756" s="140"/>
      <c r="B6756" s="325"/>
      <c r="J6756" s="4"/>
      <c r="K6756" s="173"/>
    </row>
    <row r="6757" spans="1:11" x14ac:dyDescent="0.2">
      <c r="A6757" s="140"/>
      <c r="B6757" s="325"/>
      <c r="J6757" s="4"/>
      <c r="K6757" s="173"/>
    </row>
    <row r="6758" spans="1:11" x14ac:dyDescent="0.2">
      <c r="A6758" s="140"/>
      <c r="B6758" s="325"/>
      <c r="J6758" s="4"/>
      <c r="K6758" s="173"/>
    </row>
    <row r="6759" spans="1:11" x14ac:dyDescent="0.2">
      <c r="A6759" s="140"/>
      <c r="B6759" s="325"/>
      <c r="J6759" s="4"/>
      <c r="K6759" s="173"/>
    </row>
    <row r="6760" spans="1:11" x14ac:dyDescent="0.2">
      <c r="A6760" s="140"/>
      <c r="B6760" s="325"/>
      <c r="J6760" s="4"/>
      <c r="K6760" s="173"/>
    </row>
    <row r="6761" spans="1:11" x14ac:dyDescent="0.2">
      <c r="A6761" s="140"/>
      <c r="B6761" s="325"/>
      <c r="J6761" s="4"/>
      <c r="K6761" s="173"/>
    </row>
    <row r="6762" spans="1:11" x14ac:dyDescent="0.2">
      <c r="A6762" s="140"/>
      <c r="B6762" s="325"/>
      <c r="J6762" s="4"/>
      <c r="K6762" s="173"/>
    </row>
    <row r="6763" spans="1:11" x14ac:dyDescent="0.2">
      <c r="A6763" s="140"/>
      <c r="B6763" s="325"/>
      <c r="J6763" s="4"/>
      <c r="K6763" s="173"/>
    </row>
    <row r="6764" spans="1:11" x14ac:dyDescent="0.2">
      <c r="A6764" s="140"/>
      <c r="B6764" s="325"/>
      <c r="J6764" s="4"/>
      <c r="K6764" s="173"/>
    </row>
    <row r="6765" spans="1:11" x14ac:dyDescent="0.2">
      <c r="A6765" s="140"/>
      <c r="B6765" s="325"/>
      <c r="J6765" s="4"/>
      <c r="K6765" s="173"/>
    </row>
    <row r="6766" spans="1:11" x14ac:dyDescent="0.2">
      <c r="A6766" s="140"/>
      <c r="B6766" s="325"/>
      <c r="J6766" s="4"/>
      <c r="K6766" s="173"/>
    </row>
    <row r="6767" spans="1:11" x14ac:dyDescent="0.2">
      <c r="A6767" s="140"/>
      <c r="B6767" s="325"/>
      <c r="J6767" s="4"/>
      <c r="K6767" s="173"/>
    </row>
    <row r="6768" spans="1:11" x14ac:dyDescent="0.2">
      <c r="A6768" s="140"/>
      <c r="B6768" s="325"/>
      <c r="J6768" s="4"/>
      <c r="K6768" s="173"/>
    </row>
    <row r="6769" spans="1:11" x14ac:dyDescent="0.2">
      <c r="A6769" s="140"/>
      <c r="B6769" s="325"/>
      <c r="J6769" s="4"/>
      <c r="K6769" s="173"/>
    </row>
    <row r="6770" spans="1:11" x14ac:dyDescent="0.2">
      <c r="A6770" s="140"/>
      <c r="B6770" s="325"/>
      <c r="J6770" s="4"/>
      <c r="K6770" s="173"/>
    </row>
    <row r="6771" spans="1:11" x14ac:dyDescent="0.2">
      <c r="A6771" s="140"/>
      <c r="B6771" s="325"/>
      <c r="J6771" s="4"/>
      <c r="K6771" s="173"/>
    </row>
    <row r="6772" spans="1:11" x14ac:dyDescent="0.2">
      <c r="A6772" s="140"/>
      <c r="B6772" s="325"/>
      <c r="J6772" s="4"/>
      <c r="K6772" s="173"/>
    </row>
    <row r="6773" spans="1:11" x14ac:dyDescent="0.2">
      <c r="A6773" s="140"/>
      <c r="B6773" s="325"/>
      <c r="J6773" s="4"/>
      <c r="K6773" s="173"/>
    </row>
    <row r="6774" spans="1:11" x14ac:dyDescent="0.2">
      <c r="A6774" s="140"/>
      <c r="B6774" s="325"/>
      <c r="J6774" s="4"/>
      <c r="K6774" s="173"/>
    </row>
    <row r="6775" spans="1:11" x14ac:dyDescent="0.2">
      <c r="A6775" s="140"/>
      <c r="B6775" s="325"/>
      <c r="J6775" s="4"/>
      <c r="K6775" s="173"/>
    </row>
    <row r="6776" spans="1:11" x14ac:dyDescent="0.2">
      <c r="A6776" s="140"/>
      <c r="B6776" s="325"/>
      <c r="J6776" s="4"/>
      <c r="K6776" s="173"/>
    </row>
    <row r="6777" spans="1:11" x14ac:dyDescent="0.2">
      <c r="A6777" s="140"/>
      <c r="B6777" s="325"/>
      <c r="J6777" s="4"/>
      <c r="K6777" s="173"/>
    </row>
    <row r="6778" spans="1:11" x14ac:dyDescent="0.2">
      <c r="A6778" s="140"/>
      <c r="B6778" s="325"/>
      <c r="J6778" s="4"/>
      <c r="K6778" s="173"/>
    </row>
    <row r="6779" spans="1:11" x14ac:dyDescent="0.2">
      <c r="A6779" s="140"/>
      <c r="B6779" s="325"/>
      <c r="J6779" s="4"/>
      <c r="K6779" s="173"/>
    </row>
    <row r="6780" spans="1:11" x14ac:dyDescent="0.2">
      <c r="A6780" s="140"/>
      <c r="B6780" s="325"/>
      <c r="J6780" s="4"/>
      <c r="K6780" s="173"/>
    </row>
    <row r="6781" spans="1:11" x14ac:dyDescent="0.2">
      <c r="A6781" s="140"/>
      <c r="B6781" s="325"/>
      <c r="J6781" s="4"/>
      <c r="K6781" s="173"/>
    </row>
    <row r="6782" spans="1:11" x14ac:dyDescent="0.2">
      <c r="A6782" s="140"/>
      <c r="B6782" s="325"/>
      <c r="J6782" s="4"/>
      <c r="K6782" s="173"/>
    </row>
    <row r="6783" spans="1:11" x14ac:dyDescent="0.2">
      <c r="A6783" s="140"/>
      <c r="B6783" s="325"/>
      <c r="J6783" s="4"/>
      <c r="K6783" s="173"/>
    </row>
    <row r="6784" spans="1:11" x14ac:dyDescent="0.2">
      <c r="A6784" s="140"/>
      <c r="B6784" s="325"/>
      <c r="J6784" s="4"/>
      <c r="K6784" s="173"/>
    </row>
    <row r="6785" spans="1:11" x14ac:dyDescent="0.2">
      <c r="A6785" s="140"/>
      <c r="B6785" s="325"/>
      <c r="J6785" s="4"/>
      <c r="K6785" s="173"/>
    </row>
    <row r="6786" spans="1:11" x14ac:dyDescent="0.2">
      <c r="A6786" s="140"/>
      <c r="B6786" s="325"/>
      <c r="J6786" s="4"/>
      <c r="K6786" s="173"/>
    </row>
    <row r="6787" spans="1:11" x14ac:dyDescent="0.2">
      <c r="A6787" s="140"/>
      <c r="B6787" s="325"/>
      <c r="J6787" s="4"/>
      <c r="K6787" s="173"/>
    </row>
    <row r="6788" spans="1:11" x14ac:dyDescent="0.2">
      <c r="A6788" s="140"/>
      <c r="B6788" s="325"/>
      <c r="J6788" s="4"/>
      <c r="K6788" s="173"/>
    </row>
    <row r="6789" spans="1:11" x14ac:dyDescent="0.2">
      <c r="A6789" s="140"/>
      <c r="B6789" s="325"/>
      <c r="J6789" s="4"/>
      <c r="K6789" s="173"/>
    </row>
    <row r="6790" spans="1:11" x14ac:dyDescent="0.2">
      <c r="A6790" s="140"/>
      <c r="B6790" s="325"/>
      <c r="J6790" s="4"/>
      <c r="K6790" s="173"/>
    </row>
    <row r="6791" spans="1:11" x14ac:dyDescent="0.2">
      <c r="A6791" s="140"/>
      <c r="B6791" s="325"/>
      <c r="J6791" s="4"/>
      <c r="K6791" s="173"/>
    </row>
    <row r="6792" spans="1:11" x14ac:dyDescent="0.2">
      <c r="A6792" s="140"/>
      <c r="B6792" s="325"/>
      <c r="J6792" s="4"/>
      <c r="K6792" s="173"/>
    </row>
    <row r="6793" spans="1:11" x14ac:dyDescent="0.2">
      <c r="A6793" s="140"/>
      <c r="B6793" s="325"/>
      <c r="J6793" s="4"/>
      <c r="K6793" s="173"/>
    </row>
    <row r="6794" spans="1:11" x14ac:dyDescent="0.2">
      <c r="A6794" s="140"/>
      <c r="B6794" s="325"/>
      <c r="J6794" s="4"/>
      <c r="K6794" s="173"/>
    </row>
    <row r="6795" spans="1:11" x14ac:dyDescent="0.2">
      <c r="A6795" s="140"/>
      <c r="B6795" s="325"/>
      <c r="J6795" s="4"/>
      <c r="K6795" s="173"/>
    </row>
    <row r="6796" spans="1:11" x14ac:dyDescent="0.2">
      <c r="A6796" s="140"/>
      <c r="B6796" s="325"/>
      <c r="J6796" s="4"/>
      <c r="K6796" s="173"/>
    </row>
    <row r="6797" spans="1:11" x14ac:dyDescent="0.2">
      <c r="A6797" s="140"/>
      <c r="B6797" s="325"/>
      <c r="J6797" s="4"/>
      <c r="K6797" s="173"/>
    </row>
    <row r="6798" spans="1:11" x14ac:dyDescent="0.2">
      <c r="A6798" s="140"/>
      <c r="B6798" s="325"/>
      <c r="J6798" s="4"/>
      <c r="K6798" s="173"/>
    </row>
    <row r="6799" spans="1:11" x14ac:dyDescent="0.2">
      <c r="A6799" s="140"/>
      <c r="B6799" s="325"/>
      <c r="J6799" s="4"/>
      <c r="K6799" s="173"/>
    </row>
    <row r="6800" spans="1:11" x14ac:dyDescent="0.2">
      <c r="A6800" s="140"/>
      <c r="B6800" s="325"/>
      <c r="J6800" s="4"/>
      <c r="K6800" s="173"/>
    </row>
    <row r="6801" spans="1:11" x14ac:dyDescent="0.2">
      <c r="A6801" s="140"/>
      <c r="B6801" s="325"/>
      <c r="J6801" s="4"/>
      <c r="K6801" s="173"/>
    </row>
    <row r="6802" spans="1:11" x14ac:dyDescent="0.2">
      <c r="A6802" s="140"/>
      <c r="B6802" s="325"/>
      <c r="J6802" s="4"/>
      <c r="K6802" s="173"/>
    </row>
    <row r="6803" spans="1:11" x14ac:dyDescent="0.2">
      <c r="A6803" s="140"/>
      <c r="B6803" s="325"/>
      <c r="J6803" s="4"/>
      <c r="K6803" s="173"/>
    </row>
    <row r="6804" spans="1:11" x14ac:dyDescent="0.2">
      <c r="A6804" s="140"/>
      <c r="B6804" s="325"/>
      <c r="J6804" s="4"/>
      <c r="K6804" s="173"/>
    </row>
    <row r="6805" spans="1:11" x14ac:dyDescent="0.2">
      <c r="A6805" s="140"/>
      <c r="B6805" s="325"/>
      <c r="J6805" s="4"/>
      <c r="K6805" s="173"/>
    </row>
    <row r="6806" spans="1:11" x14ac:dyDescent="0.2">
      <c r="A6806" s="140"/>
      <c r="B6806" s="325"/>
      <c r="J6806" s="4"/>
      <c r="K6806" s="173"/>
    </row>
    <row r="6807" spans="1:11" x14ac:dyDescent="0.2">
      <c r="A6807" s="140"/>
      <c r="B6807" s="325"/>
      <c r="J6807" s="4"/>
      <c r="K6807" s="173"/>
    </row>
    <row r="6808" spans="1:11" x14ac:dyDescent="0.2">
      <c r="A6808" s="140"/>
      <c r="B6808" s="325"/>
      <c r="J6808" s="4"/>
      <c r="K6808" s="173"/>
    </row>
    <row r="6809" spans="1:11" x14ac:dyDescent="0.2">
      <c r="A6809" s="140"/>
      <c r="B6809" s="325"/>
      <c r="J6809" s="4"/>
      <c r="K6809" s="173"/>
    </row>
    <row r="6810" spans="1:11" x14ac:dyDescent="0.2">
      <c r="A6810" s="140"/>
      <c r="B6810" s="325"/>
      <c r="J6810" s="4"/>
      <c r="K6810" s="173"/>
    </row>
    <row r="6811" spans="1:11" x14ac:dyDescent="0.2">
      <c r="A6811" s="140"/>
      <c r="B6811" s="325"/>
      <c r="J6811" s="4"/>
      <c r="K6811" s="173"/>
    </row>
    <row r="6812" spans="1:11" x14ac:dyDescent="0.2">
      <c r="A6812" s="140"/>
      <c r="B6812" s="325"/>
      <c r="J6812" s="4"/>
      <c r="K6812" s="173"/>
    </row>
    <row r="6813" spans="1:11" x14ac:dyDescent="0.2">
      <c r="A6813" s="140"/>
      <c r="B6813" s="325"/>
      <c r="J6813" s="4"/>
      <c r="K6813" s="173"/>
    </row>
    <row r="6814" spans="1:11" x14ac:dyDescent="0.2">
      <c r="A6814" s="140"/>
      <c r="B6814" s="325"/>
      <c r="J6814" s="4"/>
      <c r="K6814" s="173"/>
    </row>
    <row r="6815" spans="1:11" x14ac:dyDescent="0.2">
      <c r="A6815" s="140"/>
      <c r="B6815" s="325"/>
      <c r="J6815" s="4"/>
      <c r="K6815" s="173"/>
    </row>
    <row r="6816" spans="1:11" x14ac:dyDescent="0.2">
      <c r="A6816" s="140"/>
      <c r="B6816" s="325"/>
      <c r="J6816" s="4"/>
      <c r="K6816" s="173"/>
    </row>
    <row r="6817" spans="1:11" x14ac:dyDescent="0.2">
      <c r="A6817" s="140"/>
      <c r="B6817" s="325"/>
      <c r="J6817" s="4"/>
      <c r="K6817" s="173"/>
    </row>
    <row r="6818" spans="1:11" x14ac:dyDescent="0.2">
      <c r="A6818" s="140"/>
      <c r="B6818" s="325"/>
      <c r="J6818" s="4"/>
      <c r="K6818" s="173"/>
    </row>
    <row r="6819" spans="1:11" x14ac:dyDescent="0.2">
      <c r="A6819" s="140"/>
      <c r="B6819" s="325"/>
      <c r="J6819" s="4"/>
      <c r="K6819" s="173"/>
    </row>
    <row r="6820" spans="1:11" x14ac:dyDescent="0.2">
      <c r="A6820" s="140"/>
      <c r="B6820" s="325"/>
      <c r="J6820" s="4"/>
      <c r="K6820" s="173"/>
    </row>
    <row r="6821" spans="1:11" x14ac:dyDescent="0.2">
      <c r="A6821" s="140"/>
      <c r="B6821" s="325"/>
      <c r="J6821" s="4"/>
      <c r="K6821" s="173"/>
    </row>
    <row r="6822" spans="1:11" x14ac:dyDescent="0.2">
      <c r="A6822" s="140"/>
      <c r="B6822" s="325"/>
      <c r="J6822" s="4"/>
      <c r="K6822" s="173"/>
    </row>
    <row r="6823" spans="1:11" x14ac:dyDescent="0.2">
      <c r="A6823" s="140"/>
      <c r="B6823" s="325"/>
      <c r="J6823" s="4"/>
      <c r="K6823" s="173"/>
    </row>
    <row r="6824" spans="1:11" x14ac:dyDescent="0.2">
      <c r="A6824" s="140"/>
      <c r="B6824" s="325"/>
      <c r="J6824" s="4"/>
      <c r="K6824" s="173"/>
    </row>
    <row r="6825" spans="1:11" x14ac:dyDescent="0.2">
      <c r="A6825" s="140"/>
      <c r="B6825" s="325"/>
      <c r="J6825" s="4"/>
      <c r="K6825" s="173"/>
    </row>
    <row r="6826" spans="1:11" x14ac:dyDescent="0.2">
      <c r="A6826" s="140"/>
      <c r="B6826" s="325"/>
      <c r="J6826" s="4"/>
      <c r="K6826" s="173"/>
    </row>
    <row r="6827" spans="1:11" x14ac:dyDescent="0.2">
      <c r="A6827" s="140"/>
      <c r="B6827" s="325"/>
      <c r="J6827" s="4"/>
      <c r="K6827" s="173"/>
    </row>
    <row r="6828" spans="1:11" x14ac:dyDescent="0.2">
      <c r="A6828" s="140"/>
      <c r="B6828" s="325"/>
      <c r="J6828" s="4"/>
      <c r="K6828" s="173"/>
    </row>
    <row r="6829" spans="1:11" x14ac:dyDescent="0.2">
      <c r="A6829" s="140"/>
      <c r="B6829" s="325"/>
      <c r="J6829" s="4"/>
      <c r="K6829" s="173"/>
    </row>
    <row r="6830" spans="1:11" x14ac:dyDescent="0.2">
      <c r="A6830" s="140"/>
      <c r="B6830" s="325"/>
      <c r="J6830" s="4"/>
      <c r="K6830" s="173"/>
    </row>
    <row r="6831" spans="1:11" x14ac:dyDescent="0.2">
      <c r="A6831" s="140"/>
      <c r="B6831" s="325"/>
      <c r="J6831" s="4"/>
      <c r="K6831" s="173"/>
    </row>
    <row r="6832" spans="1:11" x14ac:dyDescent="0.2">
      <c r="A6832" s="140"/>
      <c r="B6832" s="325"/>
      <c r="J6832" s="4"/>
      <c r="K6832" s="173"/>
    </row>
    <row r="6833" spans="1:11" x14ac:dyDescent="0.2">
      <c r="A6833" s="140"/>
      <c r="B6833" s="325"/>
      <c r="J6833" s="4"/>
      <c r="K6833" s="173"/>
    </row>
    <row r="6834" spans="1:11" x14ac:dyDescent="0.2">
      <c r="A6834" s="140"/>
      <c r="B6834" s="325"/>
      <c r="J6834" s="4"/>
      <c r="K6834" s="173"/>
    </row>
    <row r="6835" spans="1:11" x14ac:dyDescent="0.2">
      <c r="A6835" s="140"/>
      <c r="B6835" s="325"/>
      <c r="J6835" s="4"/>
      <c r="K6835" s="173"/>
    </row>
    <row r="6836" spans="1:11" x14ac:dyDescent="0.2">
      <c r="A6836" s="140"/>
      <c r="B6836" s="325"/>
      <c r="J6836" s="4"/>
      <c r="K6836" s="173"/>
    </row>
    <row r="6837" spans="1:11" x14ac:dyDescent="0.2">
      <c r="A6837" s="140"/>
      <c r="B6837" s="325"/>
      <c r="J6837" s="4"/>
      <c r="K6837" s="173"/>
    </row>
    <row r="6838" spans="1:11" x14ac:dyDescent="0.2">
      <c r="A6838" s="140"/>
      <c r="B6838" s="325"/>
      <c r="J6838" s="4"/>
      <c r="K6838" s="173"/>
    </row>
    <row r="6839" spans="1:11" x14ac:dyDescent="0.2">
      <c r="A6839" s="140"/>
      <c r="B6839" s="325"/>
      <c r="J6839" s="4"/>
      <c r="K6839" s="173"/>
    </row>
    <row r="6840" spans="1:11" x14ac:dyDescent="0.2">
      <c r="A6840" s="140"/>
      <c r="B6840" s="325"/>
      <c r="J6840" s="4"/>
      <c r="K6840" s="173"/>
    </row>
    <row r="6841" spans="1:11" x14ac:dyDescent="0.2">
      <c r="A6841" s="140"/>
      <c r="B6841" s="325"/>
      <c r="J6841" s="4"/>
      <c r="K6841" s="173"/>
    </row>
    <row r="6842" spans="1:11" x14ac:dyDescent="0.2">
      <c r="A6842" s="140"/>
      <c r="B6842" s="325"/>
      <c r="J6842" s="4"/>
      <c r="K6842" s="173"/>
    </row>
    <row r="6843" spans="1:11" x14ac:dyDescent="0.2">
      <c r="A6843" s="140"/>
      <c r="B6843" s="325"/>
      <c r="J6843" s="4"/>
      <c r="K6843" s="173"/>
    </row>
    <row r="6844" spans="1:11" x14ac:dyDescent="0.2">
      <c r="A6844" s="140"/>
      <c r="B6844" s="325"/>
      <c r="J6844" s="4"/>
      <c r="K6844" s="173"/>
    </row>
    <row r="6845" spans="1:11" x14ac:dyDescent="0.2">
      <c r="A6845" s="140"/>
      <c r="B6845" s="325"/>
      <c r="J6845" s="4"/>
      <c r="K6845" s="173"/>
    </row>
    <row r="6846" spans="1:11" x14ac:dyDescent="0.2">
      <c r="A6846" s="140"/>
      <c r="B6846" s="325"/>
      <c r="J6846" s="4"/>
      <c r="K6846" s="173"/>
    </row>
    <row r="6847" spans="1:11" x14ac:dyDescent="0.2">
      <c r="A6847" s="140"/>
      <c r="B6847" s="325"/>
      <c r="J6847" s="4"/>
      <c r="K6847" s="173"/>
    </row>
    <row r="6848" spans="1:11" x14ac:dyDescent="0.2">
      <c r="A6848" s="140"/>
      <c r="B6848" s="325"/>
      <c r="J6848" s="4"/>
      <c r="K6848" s="173"/>
    </row>
    <row r="6849" spans="1:11" x14ac:dyDescent="0.2">
      <c r="A6849" s="140"/>
      <c r="B6849" s="325"/>
      <c r="J6849" s="4"/>
      <c r="K6849" s="173"/>
    </row>
    <row r="6850" spans="1:11" x14ac:dyDescent="0.2">
      <c r="A6850" s="140"/>
      <c r="B6850" s="325"/>
      <c r="J6850" s="4"/>
      <c r="K6850" s="173"/>
    </row>
    <row r="6851" spans="1:11" x14ac:dyDescent="0.2">
      <c r="A6851" s="140"/>
      <c r="B6851" s="325"/>
      <c r="J6851" s="4"/>
      <c r="K6851" s="173"/>
    </row>
    <row r="6852" spans="1:11" x14ac:dyDescent="0.2">
      <c r="A6852" s="140"/>
      <c r="B6852" s="325"/>
      <c r="J6852" s="4"/>
      <c r="K6852" s="173"/>
    </row>
    <row r="6853" spans="1:11" x14ac:dyDescent="0.2">
      <c r="A6853" s="140"/>
      <c r="B6853" s="325"/>
      <c r="J6853" s="4"/>
      <c r="K6853" s="173"/>
    </row>
    <row r="6854" spans="1:11" x14ac:dyDescent="0.2">
      <c r="A6854" s="140"/>
      <c r="B6854" s="325"/>
      <c r="J6854" s="4"/>
      <c r="K6854" s="173"/>
    </row>
    <row r="6855" spans="1:11" x14ac:dyDescent="0.2">
      <c r="A6855" s="140"/>
      <c r="B6855" s="325"/>
      <c r="J6855" s="4"/>
      <c r="K6855" s="173"/>
    </row>
    <row r="6856" spans="1:11" x14ac:dyDescent="0.2">
      <c r="A6856" s="140"/>
      <c r="B6856" s="325"/>
      <c r="J6856" s="4"/>
      <c r="K6856" s="173"/>
    </row>
    <row r="6857" spans="1:11" x14ac:dyDescent="0.2">
      <c r="A6857" s="140"/>
      <c r="B6857" s="325"/>
      <c r="J6857" s="4"/>
      <c r="K6857" s="173"/>
    </row>
    <row r="6858" spans="1:11" x14ac:dyDescent="0.2">
      <c r="A6858" s="140"/>
      <c r="B6858" s="325"/>
      <c r="J6858" s="4"/>
      <c r="K6858" s="173"/>
    </row>
    <row r="6859" spans="1:11" x14ac:dyDescent="0.2">
      <c r="A6859" s="140"/>
      <c r="B6859" s="325"/>
      <c r="J6859" s="4"/>
      <c r="K6859" s="173"/>
    </row>
    <row r="6860" spans="1:11" x14ac:dyDescent="0.2">
      <c r="A6860" s="140"/>
      <c r="B6860" s="325"/>
      <c r="J6860" s="4"/>
      <c r="K6860" s="173"/>
    </row>
    <row r="6861" spans="1:11" x14ac:dyDescent="0.2">
      <c r="A6861" s="140"/>
      <c r="B6861" s="325"/>
      <c r="J6861" s="4"/>
      <c r="K6861" s="173"/>
    </row>
    <row r="6862" spans="1:11" x14ac:dyDescent="0.2">
      <c r="A6862" s="140"/>
      <c r="B6862" s="325"/>
      <c r="J6862" s="4"/>
      <c r="K6862" s="173"/>
    </row>
    <row r="6863" spans="1:11" x14ac:dyDescent="0.2">
      <c r="A6863" s="140"/>
      <c r="B6863" s="325"/>
      <c r="J6863" s="4"/>
      <c r="K6863" s="173"/>
    </row>
    <row r="6864" spans="1:11" x14ac:dyDescent="0.2">
      <c r="A6864" s="140"/>
      <c r="B6864" s="325"/>
      <c r="J6864" s="4"/>
      <c r="K6864" s="173"/>
    </row>
    <row r="6865" spans="1:11" x14ac:dyDescent="0.2">
      <c r="A6865" s="140"/>
      <c r="B6865" s="325"/>
      <c r="J6865" s="4"/>
      <c r="K6865" s="173"/>
    </row>
    <row r="6866" spans="1:11" x14ac:dyDescent="0.2">
      <c r="A6866" s="140"/>
      <c r="B6866" s="325"/>
      <c r="J6866" s="4"/>
      <c r="K6866" s="173"/>
    </row>
    <row r="6867" spans="1:11" x14ac:dyDescent="0.2">
      <c r="A6867" s="140"/>
      <c r="B6867" s="325"/>
      <c r="J6867" s="4"/>
      <c r="K6867" s="173"/>
    </row>
    <row r="6868" spans="1:11" x14ac:dyDescent="0.2">
      <c r="A6868" s="140"/>
      <c r="B6868" s="325"/>
      <c r="J6868" s="4"/>
      <c r="K6868" s="173"/>
    </row>
    <row r="6869" spans="1:11" x14ac:dyDescent="0.2">
      <c r="A6869" s="140"/>
      <c r="B6869" s="325"/>
      <c r="J6869" s="4"/>
      <c r="K6869" s="173"/>
    </row>
    <row r="6870" spans="1:11" x14ac:dyDescent="0.2">
      <c r="A6870" s="140"/>
      <c r="B6870" s="325"/>
      <c r="J6870" s="4"/>
      <c r="K6870" s="173"/>
    </row>
    <row r="6871" spans="1:11" x14ac:dyDescent="0.2">
      <c r="A6871" s="140"/>
      <c r="B6871" s="325"/>
      <c r="J6871" s="4"/>
      <c r="K6871" s="173"/>
    </row>
    <row r="6872" spans="1:11" x14ac:dyDescent="0.2">
      <c r="A6872" s="140"/>
      <c r="B6872" s="325"/>
      <c r="J6872" s="4"/>
      <c r="K6872" s="173"/>
    </row>
    <row r="6873" spans="1:11" x14ac:dyDescent="0.2">
      <c r="A6873" s="140"/>
      <c r="B6873" s="325"/>
      <c r="J6873" s="4"/>
      <c r="K6873" s="173"/>
    </row>
    <row r="6874" spans="1:11" x14ac:dyDescent="0.2">
      <c r="A6874" s="140"/>
      <c r="B6874" s="325"/>
      <c r="J6874" s="4"/>
      <c r="K6874" s="173"/>
    </row>
    <row r="6875" spans="1:11" x14ac:dyDescent="0.2">
      <c r="A6875" s="140"/>
      <c r="B6875" s="325"/>
      <c r="J6875" s="4"/>
      <c r="K6875" s="173"/>
    </row>
    <row r="6876" spans="1:11" x14ac:dyDescent="0.2">
      <c r="A6876" s="140"/>
      <c r="B6876" s="325"/>
      <c r="J6876" s="4"/>
      <c r="K6876" s="173"/>
    </row>
    <row r="6877" spans="1:11" x14ac:dyDescent="0.2">
      <c r="A6877" s="140"/>
      <c r="B6877" s="325"/>
      <c r="J6877" s="4"/>
      <c r="K6877" s="173"/>
    </row>
    <row r="6878" spans="1:11" x14ac:dyDescent="0.2">
      <c r="A6878" s="140"/>
      <c r="B6878" s="325"/>
      <c r="J6878" s="4"/>
      <c r="K6878" s="173"/>
    </row>
    <row r="6879" spans="1:11" x14ac:dyDescent="0.2">
      <c r="A6879" s="140"/>
      <c r="B6879" s="325"/>
      <c r="J6879" s="4"/>
      <c r="K6879" s="173"/>
    </row>
    <row r="6880" spans="1:11" x14ac:dyDescent="0.2">
      <c r="A6880" s="140"/>
      <c r="B6880" s="325"/>
      <c r="J6880" s="4"/>
      <c r="K6880" s="173"/>
    </row>
    <row r="6881" spans="1:11" x14ac:dyDescent="0.2">
      <c r="A6881" s="140"/>
      <c r="B6881" s="325"/>
      <c r="J6881" s="4"/>
      <c r="K6881" s="173"/>
    </row>
    <row r="6882" spans="1:11" x14ac:dyDescent="0.2">
      <c r="A6882" s="140"/>
      <c r="B6882" s="325"/>
      <c r="J6882" s="4"/>
      <c r="K6882" s="173"/>
    </row>
    <row r="6883" spans="1:11" x14ac:dyDescent="0.2">
      <c r="A6883" s="140"/>
      <c r="B6883" s="325"/>
      <c r="J6883" s="4"/>
      <c r="K6883" s="173"/>
    </row>
    <row r="6884" spans="1:11" x14ac:dyDescent="0.2">
      <c r="A6884" s="140"/>
      <c r="B6884" s="325"/>
      <c r="J6884" s="4"/>
      <c r="K6884" s="173"/>
    </row>
    <row r="6885" spans="1:11" x14ac:dyDescent="0.2">
      <c r="A6885" s="140"/>
      <c r="B6885" s="325"/>
      <c r="J6885" s="4"/>
      <c r="K6885" s="173"/>
    </row>
    <row r="6886" spans="1:11" x14ac:dyDescent="0.2">
      <c r="A6886" s="140"/>
      <c r="B6886" s="325"/>
      <c r="J6886" s="4"/>
      <c r="K6886" s="173"/>
    </row>
    <row r="6887" spans="1:11" x14ac:dyDescent="0.2">
      <c r="A6887" s="140"/>
      <c r="B6887" s="325"/>
      <c r="J6887" s="4"/>
      <c r="K6887" s="173"/>
    </row>
    <row r="6888" spans="1:11" x14ac:dyDescent="0.2">
      <c r="A6888" s="140"/>
      <c r="B6888" s="325"/>
      <c r="J6888" s="4"/>
      <c r="K6888" s="173"/>
    </row>
    <row r="6889" spans="1:11" x14ac:dyDescent="0.2">
      <c r="A6889" s="140"/>
      <c r="B6889" s="325"/>
      <c r="J6889" s="4"/>
      <c r="K6889" s="173"/>
    </row>
    <row r="6890" spans="1:11" x14ac:dyDescent="0.2">
      <c r="A6890" s="140"/>
      <c r="B6890" s="325"/>
      <c r="J6890" s="4"/>
      <c r="K6890" s="173"/>
    </row>
    <row r="6891" spans="1:11" x14ac:dyDescent="0.2">
      <c r="A6891" s="140"/>
      <c r="B6891" s="325"/>
      <c r="J6891" s="4"/>
      <c r="K6891" s="173"/>
    </row>
    <row r="6892" spans="1:11" x14ac:dyDescent="0.2">
      <c r="A6892" s="140"/>
      <c r="B6892" s="325"/>
      <c r="J6892" s="4"/>
      <c r="K6892" s="173"/>
    </row>
    <row r="6893" spans="1:11" x14ac:dyDescent="0.2">
      <c r="A6893" s="140"/>
      <c r="B6893" s="325"/>
      <c r="J6893" s="4"/>
      <c r="K6893" s="173"/>
    </row>
    <row r="6894" spans="1:11" x14ac:dyDescent="0.2">
      <c r="A6894" s="140"/>
      <c r="B6894" s="325"/>
      <c r="J6894" s="4"/>
      <c r="K6894" s="173"/>
    </row>
    <row r="6895" spans="1:11" x14ac:dyDescent="0.2">
      <c r="A6895" s="140"/>
      <c r="B6895" s="325"/>
      <c r="J6895" s="4"/>
      <c r="K6895" s="173"/>
    </row>
    <row r="6896" spans="1:11" x14ac:dyDescent="0.2">
      <c r="A6896" s="140"/>
      <c r="B6896" s="325"/>
      <c r="J6896" s="4"/>
      <c r="K6896" s="173"/>
    </row>
    <row r="6897" spans="1:11" x14ac:dyDescent="0.2">
      <c r="A6897" s="140"/>
      <c r="B6897" s="325"/>
      <c r="J6897" s="4"/>
      <c r="K6897" s="173"/>
    </row>
    <row r="6898" spans="1:11" x14ac:dyDescent="0.2">
      <c r="A6898" s="140"/>
      <c r="B6898" s="325"/>
      <c r="J6898" s="4"/>
      <c r="K6898" s="173"/>
    </row>
    <row r="6899" spans="1:11" x14ac:dyDescent="0.2">
      <c r="A6899" s="140"/>
      <c r="B6899" s="325"/>
      <c r="J6899" s="4"/>
      <c r="K6899" s="173"/>
    </row>
    <row r="6900" spans="1:11" x14ac:dyDescent="0.2">
      <c r="A6900" s="140"/>
      <c r="B6900" s="325"/>
      <c r="J6900" s="4"/>
      <c r="K6900" s="173"/>
    </row>
    <row r="6901" spans="1:11" x14ac:dyDescent="0.2">
      <c r="A6901" s="140"/>
      <c r="B6901" s="325"/>
      <c r="J6901" s="4"/>
      <c r="K6901" s="173"/>
    </row>
    <row r="6902" spans="1:11" x14ac:dyDescent="0.2">
      <c r="A6902" s="140"/>
      <c r="B6902" s="325"/>
      <c r="J6902" s="4"/>
      <c r="K6902" s="173"/>
    </row>
    <row r="6903" spans="1:11" x14ac:dyDescent="0.2">
      <c r="A6903" s="140"/>
      <c r="B6903" s="325"/>
      <c r="J6903" s="4"/>
      <c r="K6903" s="173"/>
    </row>
    <row r="6904" spans="1:11" x14ac:dyDescent="0.2">
      <c r="A6904" s="140"/>
      <c r="B6904" s="325"/>
      <c r="J6904" s="4"/>
      <c r="K6904" s="173"/>
    </row>
    <row r="6905" spans="1:11" x14ac:dyDescent="0.2">
      <c r="A6905" s="140"/>
      <c r="B6905" s="325"/>
      <c r="J6905" s="4"/>
      <c r="K6905" s="173"/>
    </row>
    <row r="6906" spans="1:11" x14ac:dyDescent="0.2">
      <c r="A6906" s="140"/>
      <c r="B6906" s="325"/>
      <c r="J6906" s="4"/>
      <c r="K6906" s="173"/>
    </row>
    <row r="6907" spans="1:11" x14ac:dyDescent="0.2">
      <c r="A6907" s="140"/>
      <c r="B6907" s="325"/>
      <c r="J6907" s="4"/>
      <c r="K6907" s="173"/>
    </row>
    <row r="6908" spans="1:11" x14ac:dyDescent="0.2">
      <c r="A6908" s="140"/>
      <c r="B6908" s="325"/>
      <c r="J6908" s="4"/>
      <c r="K6908" s="173"/>
    </row>
    <row r="6909" spans="1:11" x14ac:dyDescent="0.2">
      <c r="A6909" s="140"/>
      <c r="B6909" s="325"/>
      <c r="J6909" s="4"/>
      <c r="K6909" s="173"/>
    </row>
    <row r="6910" spans="1:11" x14ac:dyDescent="0.2">
      <c r="A6910" s="140"/>
      <c r="B6910" s="325"/>
      <c r="J6910" s="4"/>
      <c r="K6910" s="173"/>
    </row>
    <row r="6911" spans="1:11" x14ac:dyDescent="0.2">
      <c r="A6911" s="140"/>
      <c r="B6911" s="325"/>
      <c r="J6911" s="4"/>
      <c r="K6911" s="173"/>
    </row>
    <row r="6912" spans="1:11" x14ac:dyDescent="0.2">
      <c r="A6912" s="140"/>
      <c r="B6912" s="325"/>
      <c r="J6912" s="4"/>
      <c r="K6912" s="173"/>
    </row>
    <row r="6913" spans="1:11" x14ac:dyDescent="0.2">
      <c r="A6913" s="140"/>
      <c r="B6913" s="325"/>
      <c r="J6913" s="4"/>
      <c r="K6913" s="173"/>
    </row>
    <row r="6914" spans="1:11" x14ac:dyDescent="0.2">
      <c r="A6914" s="140"/>
      <c r="B6914" s="325"/>
      <c r="J6914" s="4"/>
      <c r="K6914" s="173"/>
    </row>
    <row r="6915" spans="1:11" x14ac:dyDescent="0.2">
      <c r="A6915" s="140"/>
      <c r="B6915" s="325"/>
      <c r="J6915" s="4"/>
      <c r="K6915" s="173"/>
    </row>
    <row r="6916" spans="1:11" x14ac:dyDescent="0.2">
      <c r="A6916" s="140"/>
      <c r="B6916" s="325"/>
      <c r="J6916" s="4"/>
      <c r="K6916" s="173"/>
    </row>
    <row r="6917" spans="1:11" x14ac:dyDescent="0.2">
      <c r="A6917" s="140"/>
      <c r="B6917" s="325"/>
      <c r="J6917" s="4"/>
      <c r="K6917" s="173"/>
    </row>
    <row r="6918" spans="1:11" x14ac:dyDescent="0.2">
      <c r="A6918" s="140"/>
      <c r="B6918" s="325"/>
      <c r="J6918" s="4"/>
      <c r="K6918" s="173"/>
    </row>
    <row r="6919" spans="1:11" x14ac:dyDescent="0.2">
      <c r="A6919" s="140"/>
      <c r="B6919" s="325"/>
      <c r="J6919" s="4"/>
      <c r="K6919" s="173"/>
    </row>
    <row r="6920" spans="1:11" x14ac:dyDescent="0.2">
      <c r="A6920" s="140"/>
      <c r="B6920" s="325"/>
      <c r="J6920" s="4"/>
      <c r="K6920" s="173"/>
    </row>
    <row r="6921" spans="1:11" x14ac:dyDescent="0.2">
      <c r="A6921" s="140"/>
      <c r="B6921" s="325"/>
      <c r="J6921" s="4"/>
      <c r="K6921" s="173"/>
    </row>
    <row r="6922" spans="1:11" x14ac:dyDescent="0.2">
      <c r="A6922" s="140"/>
      <c r="B6922" s="325"/>
      <c r="J6922" s="4"/>
      <c r="K6922" s="173"/>
    </row>
    <row r="6923" spans="1:11" x14ac:dyDescent="0.2">
      <c r="A6923" s="140"/>
      <c r="B6923" s="325"/>
      <c r="J6923" s="4"/>
      <c r="K6923" s="173"/>
    </row>
    <row r="6924" spans="1:11" x14ac:dyDescent="0.2">
      <c r="A6924" s="140"/>
      <c r="B6924" s="325"/>
      <c r="J6924" s="4"/>
      <c r="K6924" s="173"/>
    </row>
    <row r="6925" spans="1:11" x14ac:dyDescent="0.2">
      <c r="A6925" s="140"/>
      <c r="B6925" s="325"/>
      <c r="J6925" s="4"/>
      <c r="K6925" s="173"/>
    </row>
    <row r="6926" spans="1:11" x14ac:dyDescent="0.2">
      <c r="A6926" s="140"/>
      <c r="B6926" s="325"/>
      <c r="J6926" s="4"/>
      <c r="K6926" s="173"/>
    </row>
    <row r="6927" spans="1:11" x14ac:dyDescent="0.2">
      <c r="A6927" s="140"/>
      <c r="B6927" s="325"/>
      <c r="J6927" s="4"/>
      <c r="K6927" s="173"/>
    </row>
    <row r="6928" spans="1:11" x14ac:dyDescent="0.2">
      <c r="A6928" s="140"/>
      <c r="B6928" s="325"/>
      <c r="J6928" s="4"/>
      <c r="K6928" s="173"/>
    </row>
    <row r="6929" spans="1:11" x14ac:dyDescent="0.2">
      <c r="A6929" s="140"/>
      <c r="B6929" s="325"/>
      <c r="J6929" s="4"/>
      <c r="K6929" s="173"/>
    </row>
    <row r="6930" spans="1:11" x14ac:dyDescent="0.2">
      <c r="A6930" s="140"/>
      <c r="B6930" s="325"/>
      <c r="J6930" s="4"/>
      <c r="K6930" s="173"/>
    </row>
    <row r="6931" spans="1:11" x14ac:dyDescent="0.2">
      <c r="A6931" s="140"/>
      <c r="B6931" s="325"/>
      <c r="J6931" s="4"/>
      <c r="K6931" s="173"/>
    </row>
    <row r="6932" spans="1:11" x14ac:dyDescent="0.2">
      <c r="A6932" s="140"/>
      <c r="B6932" s="325"/>
      <c r="J6932" s="4"/>
      <c r="K6932" s="173"/>
    </row>
    <row r="6933" spans="1:11" x14ac:dyDescent="0.2">
      <c r="A6933" s="140"/>
      <c r="B6933" s="325"/>
      <c r="J6933" s="4"/>
      <c r="K6933" s="173"/>
    </row>
    <row r="6934" spans="1:11" x14ac:dyDescent="0.2">
      <c r="A6934" s="140"/>
      <c r="B6934" s="325"/>
      <c r="J6934" s="4"/>
      <c r="K6934" s="173"/>
    </row>
    <row r="6935" spans="1:11" x14ac:dyDescent="0.2">
      <c r="A6935" s="140"/>
      <c r="B6935" s="325"/>
      <c r="J6935" s="4"/>
      <c r="K6935" s="173"/>
    </row>
    <row r="6936" spans="1:11" x14ac:dyDescent="0.2">
      <c r="A6936" s="140"/>
      <c r="B6936" s="325"/>
      <c r="J6936" s="4"/>
      <c r="K6936" s="173"/>
    </row>
    <row r="6937" spans="1:11" x14ac:dyDescent="0.2">
      <c r="A6937" s="140"/>
      <c r="B6937" s="325"/>
      <c r="J6937" s="4"/>
      <c r="K6937" s="173"/>
    </row>
    <row r="6938" spans="1:11" x14ac:dyDescent="0.2">
      <c r="A6938" s="140"/>
      <c r="B6938" s="325"/>
      <c r="J6938" s="4"/>
      <c r="K6938" s="173"/>
    </row>
    <row r="6939" spans="1:11" x14ac:dyDescent="0.2">
      <c r="A6939" s="140"/>
      <c r="B6939" s="325"/>
      <c r="J6939" s="4"/>
      <c r="K6939" s="173"/>
    </row>
    <row r="6940" spans="1:11" x14ac:dyDescent="0.2">
      <c r="A6940" s="140"/>
      <c r="B6940" s="325"/>
      <c r="J6940" s="4"/>
      <c r="K6940" s="173"/>
    </row>
    <row r="6941" spans="1:11" x14ac:dyDescent="0.2">
      <c r="A6941" s="140"/>
      <c r="B6941" s="325"/>
      <c r="J6941" s="4"/>
      <c r="K6941" s="173"/>
    </row>
    <row r="6942" spans="1:11" x14ac:dyDescent="0.2">
      <c r="A6942" s="140"/>
      <c r="B6942" s="325"/>
      <c r="J6942" s="4"/>
      <c r="K6942" s="173"/>
    </row>
    <row r="6943" spans="1:11" x14ac:dyDescent="0.2">
      <c r="A6943" s="140"/>
      <c r="B6943" s="325"/>
      <c r="J6943" s="4"/>
      <c r="K6943" s="173"/>
    </row>
    <row r="6944" spans="1:11" x14ac:dyDescent="0.2">
      <c r="A6944" s="140"/>
      <c r="B6944" s="325"/>
      <c r="J6944" s="4"/>
      <c r="K6944" s="173"/>
    </row>
    <row r="6945" spans="1:11" x14ac:dyDescent="0.2">
      <c r="A6945" s="140"/>
      <c r="B6945" s="325"/>
      <c r="J6945" s="4"/>
      <c r="K6945" s="173"/>
    </row>
    <row r="6946" spans="1:11" x14ac:dyDescent="0.2">
      <c r="A6946" s="140"/>
      <c r="B6946" s="325"/>
      <c r="J6946" s="4"/>
      <c r="K6946" s="173"/>
    </row>
    <row r="6947" spans="1:11" x14ac:dyDescent="0.2">
      <c r="A6947" s="140"/>
      <c r="B6947" s="325"/>
      <c r="J6947" s="4"/>
      <c r="K6947" s="173"/>
    </row>
    <row r="6948" spans="1:11" x14ac:dyDescent="0.2">
      <c r="A6948" s="140"/>
      <c r="B6948" s="325"/>
      <c r="J6948" s="4"/>
      <c r="K6948" s="173"/>
    </row>
    <row r="6949" spans="1:11" x14ac:dyDescent="0.2">
      <c r="A6949" s="140"/>
      <c r="B6949" s="325"/>
      <c r="J6949" s="4"/>
      <c r="K6949" s="173"/>
    </row>
    <row r="6950" spans="1:11" x14ac:dyDescent="0.2">
      <c r="A6950" s="140"/>
      <c r="B6950" s="325"/>
      <c r="J6950" s="4"/>
      <c r="K6950" s="173"/>
    </row>
    <row r="6951" spans="1:11" x14ac:dyDescent="0.2">
      <c r="A6951" s="140"/>
      <c r="B6951" s="325"/>
      <c r="J6951" s="4"/>
      <c r="K6951" s="173"/>
    </row>
    <row r="6952" spans="1:11" x14ac:dyDescent="0.2">
      <c r="A6952" s="140"/>
      <c r="B6952" s="325"/>
      <c r="J6952" s="4"/>
      <c r="K6952" s="173"/>
    </row>
    <row r="6953" spans="1:11" x14ac:dyDescent="0.2">
      <c r="A6953" s="140"/>
      <c r="B6953" s="325"/>
      <c r="J6953" s="4"/>
      <c r="K6953" s="173"/>
    </row>
    <row r="6954" spans="1:11" x14ac:dyDescent="0.2">
      <c r="A6954" s="140"/>
      <c r="B6954" s="325"/>
      <c r="J6954" s="4"/>
      <c r="K6954" s="173"/>
    </row>
    <row r="6955" spans="1:11" x14ac:dyDescent="0.2">
      <c r="A6955" s="140"/>
      <c r="B6955" s="325"/>
      <c r="J6955" s="4"/>
      <c r="K6955" s="173"/>
    </row>
    <row r="6956" spans="1:11" x14ac:dyDescent="0.2">
      <c r="A6956" s="140"/>
      <c r="B6956" s="325"/>
      <c r="J6956" s="4"/>
      <c r="K6956" s="173"/>
    </row>
    <row r="6957" spans="1:11" x14ac:dyDescent="0.2">
      <c r="A6957" s="140"/>
      <c r="B6957" s="325"/>
      <c r="J6957" s="4"/>
      <c r="K6957" s="173"/>
    </row>
    <row r="6958" spans="1:11" x14ac:dyDescent="0.2">
      <c r="A6958" s="140"/>
      <c r="B6958" s="325"/>
      <c r="J6958" s="4"/>
      <c r="K6958" s="173"/>
    </row>
    <row r="6959" spans="1:11" x14ac:dyDescent="0.2">
      <c r="A6959" s="140"/>
      <c r="B6959" s="325"/>
      <c r="J6959" s="4"/>
      <c r="K6959" s="173"/>
    </row>
    <row r="6960" spans="1:11" x14ac:dyDescent="0.2">
      <c r="A6960" s="140"/>
      <c r="B6960" s="325"/>
      <c r="J6960" s="4"/>
      <c r="K6960" s="173"/>
    </row>
    <row r="6961" spans="1:11" x14ac:dyDescent="0.2">
      <c r="A6961" s="140"/>
      <c r="B6961" s="325"/>
      <c r="J6961" s="4"/>
      <c r="K6961" s="173"/>
    </row>
    <row r="6962" spans="1:11" x14ac:dyDescent="0.2">
      <c r="A6962" s="140"/>
      <c r="B6962" s="325"/>
      <c r="J6962" s="4"/>
      <c r="K6962" s="173"/>
    </row>
    <row r="6963" spans="1:11" x14ac:dyDescent="0.2">
      <c r="A6963" s="140"/>
      <c r="B6963" s="325"/>
      <c r="J6963" s="4"/>
      <c r="K6963" s="173"/>
    </row>
    <row r="6964" spans="1:11" x14ac:dyDescent="0.2">
      <c r="A6964" s="140"/>
      <c r="B6964" s="325"/>
      <c r="J6964" s="4"/>
      <c r="K6964" s="173"/>
    </row>
    <row r="6965" spans="1:11" x14ac:dyDescent="0.2">
      <c r="A6965" s="140"/>
      <c r="B6965" s="325"/>
      <c r="J6965" s="4"/>
      <c r="K6965" s="173"/>
    </row>
    <row r="6966" spans="1:11" x14ac:dyDescent="0.2">
      <c r="A6966" s="140"/>
      <c r="B6966" s="325"/>
      <c r="J6966" s="4"/>
      <c r="K6966" s="173"/>
    </row>
    <row r="6967" spans="1:11" x14ac:dyDescent="0.2">
      <c r="A6967" s="140"/>
      <c r="B6967" s="325"/>
      <c r="J6967" s="4"/>
      <c r="K6967" s="173"/>
    </row>
    <row r="6968" spans="1:11" x14ac:dyDescent="0.2">
      <c r="A6968" s="140"/>
      <c r="B6968" s="325"/>
      <c r="J6968" s="4"/>
      <c r="K6968" s="173"/>
    </row>
    <row r="6969" spans="1:11" x14ac:dyDescent="0.2">
      <c r="A6969" s="140"/>
      <c r="B6969" s="325"/>
      <c r="J6969" s="4"/>
      <c r="K6969" s="173"/>
    </row>
    <row r="6970" spans="1:11" x14ac:dyDescent="0.2">
      <c r="A6970" s="140"/>
      <c r="B6970" s="325"/>
      <c r="J6970" s="4"/>
      <c r="K6970" s="173"/>
    </row>
    <row r="6971" spans="1:11" x14ac:dyDescent="0.2">
      <c r="A6971" s="140"/>
      <c r="B6971" s="325"/>
      <c r="J6971" s="4"/>
      <c r="K6971" s="173"/>
    </row>
    <row r="6972" spans="1:11" x14ac:dyDescent="0.2">
      <c r="A6972" s="140"/>
      <c r="B6972" s="325"/>
      <c r="J6972" s="4"/>
      <c r="K6972" s="173"/>
    </row>
    <row r="6973" spans="1:11" x14ac:dyDescent="0.2">
      <c r="A6973" s="140"/>
      <c r="B6973" s="325"/>
      <c r="J6973" s="4"/>
      <c r="K6973" s="173"/>
    </row>
    <row r="6974" spans="1:11" x14ac:dyDescent="0.2">
      <c r="A6974" s="140"/>
      <c r="B6974" s="325"/>
      <c r="J6974" s="4"/>
      <c r="K6974" s="173"/>
    </row>
    <row r="6975" spans="1:11" x14ac:dyDescent="0.2">
      <c r="A6975" s="140"/>
      <c r="B6975" s="325"/>
      <c r="J6975" s="4"/>
      <c r="K6975" s="173"/>
    </row>
    <row r="6976" spans="1:11" x14ac:dyDescent="0.2">
      <c r="A6976" s="140"/>
      <c r="B6976" s="325"/>
      <c r="J6976" s="4"/>
      <c r="K6976" s="173"/>
    </row>
    <row r="6977" spans="1:11" x14ac:dyDescent="0.2">
      <c r="A6977" s="140"/>
      <c r="B6977" s="325"/>
      <c r="J6977" s="4"/>
      <c r="K6977" s="173"/>
    </row>
    <row r="6978" spans="1:11" x14ac:dyDescent="0.2">
      <c r="A6978" s="140"/>
      <c r="B6978" s="325"/>
      <c r="J6978" s="4"/>
      <c r="K6978" s="173"/>
    </row>
    <row r="6979" spans="1:11" x14ac:dyDescent="0.2">
      <c r="A6979" s="140"/>
      <c r="B6979" s="325"/>
      <c r="J6979" s="4"/>
      <c r="K6979" s="173"/>
    </row>
    <row r="6980" spans="1:11" x14ac:dyDescent="0.2">
      <c r="A6980" s="140"/>
      <c r="B6980" s="325"/>
      <c r="J6980" s="4"/>
      <c r="K6980" s="173"/>
    </row>
    <row r="6981" spans="1:11" x14ac:dyDescent="0.2">
      <c r="A6981" s="140"/>
      <c r="B6981" s="325"/>
      <c r="J6981" s="4"/>
      <c r="K6981" s="173"/>
    </row>
    <row r="6982" spans="1:11" x14ac:dyDescent="0.2">
      <c r="A6982" s="140"/>
      <c r="B6982" s="325"/>
      <c r="J6982" s="4"/>
      <c r="K6982" s="173"/>
    </row>
    <row r="6983" spans="1:11" x14ac:dyDescent="0.2">
      <c r="A6983" s="140"/>
      <c r="B6983" s="325"/>
      <c r="J6983" s="4"/>
      <c r="K6983" s="173"/>
    </row>
    <row r="6984" spans="1:11" x14ac:dyDescent="0.2">
      <c r="A6984" s="140"/>
      <c r="B6984" s="325"/>
      <c r="J6984" s="4"/>
      <c r="K6984" s="173"/>
    </row>
    <row r="6985" spans="1:11" x14ac:dyDescent="0.2">
      <c r="A6985" s="140"/>
      <c r="B6985" s="325"/>
      <c r="J6985" s="4"/>
      <c r="K6985" s="173"/>
    </row>
    <row r="6986" spans="1:11" x14ac:dyDescent="0.2">
      <c r="A6986" s="140"/>
      <c r="B6986" s="325"/>
      <c r="J6986" s="4"/>
      <c r="K6986" s="173"/>
    </row>
    <row r="6987" spans="1:11" x14ac:dyDescent="0.2">
      <c r="A6987" s="140"/>
      <c r="B6987" s="325"/>
      <c r="J6987" s="4"/>
      <c r="K6987" s="173"/>
    </row>
    <row r="6988" spans="1:11" x14ac:dyDescent="0.2">
      <c r="A6988" s="140"/>
      <c r="B6988" s="325"/>
      <c r="J6988" s="4"/>
      <c r="K6988" s="173"/>
    </row>
    <row r="6989" spans="1:11" x14ac:dyDescent="0.2">
      <c r="A6989" s="140"/>
      <c r="B6989" s="325"/>
      <c r="J6989" s="4"/>
      <c r="K6989" s="173"/>
    </row>
    <row r="6990" spans="1:11" x14ac:dyDescent="0.2">
      <c r="A6990" s="140"/>
      <c r="B6990" s="325"/>
      <c r="J6990" s="4"/>
      <c r="K6990" s="173"/>
    </row>
    <row r="6991" spans="1:11" x14ac:dyDescent="0.2">
      <c r="A6991" s="140"/>
      <c r="B6991" s="325"/>
      <c r="J6991" s="4"/>
      <c r="K6991" s="173"/>
    </row>
    <row r="6992" spans="1:11" x14ac:dyDescent="0.2">
      <c r="A6992" s="140"/>
      <c r="B6992" s="325"/>
      <c r="J6992" s="4"/>
      <c r="K6992" s="173"/>
    </row>
    <row r="6993" spans="1:11" x14ac:dyDescent="0.2">
      <c r="A6993" s="140"/>
      <c r="B6993" s="325"/>
      <c r="J6993" s="4"/>
      <c r="K6993" s="173"/>
    </row>
    <row r="6994" spans="1:11" x14ac:dyDescent="0.2">
      <c r="A6994" s="140"/>
      <c r="B6994" s="325"/>
      <c r="J6994" s="4"/>
      <c r="K6994" s="173"/>
    </row>
    <row r="6995" spans="1:11" x14ac:dyDescent="0.2">
      <c r="A6995" s="140"/>
      <c r="B6995" s="325"/>
      <c r="J6995" s="4"/>
      <c r="K6995" s="173"/>
    </row>
    <row r="6996" spans="1:11" x14ac:dyDescent="0.2">
      <c r="A6996" s="140"/>
      <c r="B6996" s="325"/>
      <c r="J6996" s="4"/>
      <c r="K6996" s="173"/>
    </row>
    <row r="6997" spans="1:11" x14ac:dyDescent="0.2">
      <c r="A6997" s="140"/>
      <c r="B6997" s="325"/>
      <c r="J6997" s="4"/>
      <c r="K6997" s="173"/>
    </row>
    <row r="6998" spans="1:11" x14ac:dyDescent="0.2">
      <c r="A6998" s="140"/>
      <c r="B6998" s="325"/>
      <c r="J6998" s="4"/>
      <c r="K6998" s="173"/>
    </row>
    <row r="6999" spans="1:11" x14ac:dyDescent="0.2">
      <c r="A6999" s="140"/>
      <c r="B6999" s="325"/>
      <c r="J6999" s="4"/>
      <c r="K6999" s="173"/>
    </row>
    <row r="7000" spans="1:11" x14ac:dyDescent="0.2">
      <c r="A7000" s="140"/>
      <c r="B7000" s="325"/>
      <c r="J7000" s="4"/>
      <c r="K7000" s="173"/>
    </row>
    <row r="7001" spans="1:11" x14ac:dyDescent="0.2">
      <c r="A7001" s="140"/>
      <c r="B7001" s="325"/>
      <c r="J7001" s="4"/>
      <c r="K7001" s="173"/>
    </row>
    <row r="7002" spans="1:11" x14ac:dyDescent="0.2">
      <c r="A7002" s="140"/>
      <c r="B7002" s="325"/>
      <c r="J7002" s="4"/>
      <c r="K7002" s="173"/>
    </row>
    <row r="7003" spans="1:11" x14ac:dyDescent="0.2">
      <c r="A7003" s="140"/>
      <c r="B7003" s="325"/>
      <c r="J7003" s="4"/>
      <c r="K7003" s="173"/>
    </row>
    <row r="7004" spans="1:11" x14ac:dyDescent="0.2">
      <c r="A7004" s="140"/>
      <c r="B7004" s="325"/>
      <c r="J7004" s="4"/>
      <c r="K7004" s="173"/>
    </row>
    <row r="7005" spans="1:11" x14ac:dyDescent="0.2">
      <c r="A7005" s="140"/>
      <c r="B7005" s="325"/>
      <c r="J7005" s="4"/>
      <c r="K7005" s="173"/>
    </row>
    <row r="7006" spans="1:11" x14ac:dyDescent="0.2">
      <c r="A7006" s="140"/>
      <c r="B7006" s="325"/>
      <c r="J7006" s="4"/>
      <c r="K7006" s="173"/>
    </row>
    <row r="7007" spans="1:11" x14ac:dyDescent="0.2">
      <c r="A7007" s="140"/>
      <c r="B7007" s="325"/>
      <c r="J7007" s="4"/>
      <c r="K7007" s="173"/>
    </row>
    <row r="7008" spans="1:11" x14ac:dyDescent="0.2">
      <c r="A7008" s="140"/>
      <c r="B7008" s="325"/>
      <c r="J7008" s="4"/>
      <c r="K7008" s="173"/>
    </row>
    <row r="7009" spans="1:11" x14ac:dyDescent="0.2">
      <c r="A7009" s="140"/>
      <c r="B7009" s="325"/>
      <c r="J7009" s="4"/>
      <c r="K7009" s="173"/>
    </row>
    <row r="7010" spans="1:11" x14ac:dyDescent="0.2">
      <c r="A7010" s="140"/>
      <c r="B7010" s="325"/>
      <c r="J7010" s="4"/>
      <c r="K7010" s="173"/>
    </row>
    <row r="7011" spans="1:11" x14ac:dyDescent="0.2">
      <c r="A7011" s="140"/>
      <c r="B7011" s="325"/>
      <c r="J7011" s="4"/>
      <c r="K7011" s="173"/>
    </row>
    <row r="7012" spans="1:11" x14ac:dyDescent="0.2">
      <c r="A7012" s="140"/>
      <c r="B7012" s="325"/>
      <c r="J7012" s="4"/>
      <c r="K7012" s="173"/>
    </row>
    <row r="7013" spans="1:11" x14ac:dyDescent="0.2">
      <c r="A7013" s="140"/>
      <c r="B7013" s="325"/>
      <c r="J7013" s="4"/>
      <c r="K7013" s="173"/>
    </row>
    <row r="7014" spans="1:11" x14ac:dyDescent="0.2">
      <c r="A7014" s="140"/>
      <c r="B7014" s="325"/>
      <c r="J7014" s="4"/>
      <c r="K7014" s="173"/>
    </row>
    <row r="7015" spans="1:11" x14ac:dyDescent="0.2">
      <c r="A7015" s="140"/>
      <c r="B7015" s="325"/>
      <c r="J7015" s="4"/>
      <c r="K7015" s="173"/>
    </row>
    <row r="7016" spans="1:11" x14ac:dyDescent="0.2">
      <c r="A7016" s="140"/>
      <c r="B7016" s="325"/>
      <c r="J7016" s="4"/>
      <c r="K7016" s="173"/>
    </row>
    <row r="7017" spans="1:11" x14ac:dyDescent="0.2">
      <c r="A7017" s="140"/>
      <c r="B7017" s="325"/>
      <c r="J7017" s="4"/>
      <c r="K7017" s="173"/>
    </row>
    <row r="7018" spans="1:11" x14ac:dyDescent="0.2">
      <c r="A7018" s="140"/>
      <c r="B7018" s="325"/>
      <c r="J7018" s="4"/>
      <c r="K7018" s="173"/>
    </row>
    <row r="7019" spans="1:11" x14ac:dyDescent="0.2">
      <c r="A7019" s="140"/>
      <c r="B7019" s="325"/>
      <c r="J7019" s="4"/>
      <c r="K7019" s="173"/>
    </row>
    <row r="7020" spans="1:11" x14ac:dyDescent="0.2">
      <c r="A7020" s="140"/>
      <c r="B7020" s="325"/>
      <c r="J7020" s="4"/>
      <c r="K7020" s="173"/>
    </row>
    <row r="7021" spans="1:11" x14ac:dyDescent="0.2">
      <c r="A7021" s="140"/>
      <c r="B7021" s="325"/>
      <c r="J7021" s="4"/>
      <c r="K7021" s="173"/>
    </row>
    <row r="7022" spans="1:11" x14ac:dyDescent="0.2">
      <c r="A7022" s="140"/>
      <c r="B7022" s="325"/>
      <c r="J7022" s="4"/>
      <c r="K7022" s="173"/>
    </row>
    <row r="7023" spans="1:11" x14ac:dyDescent="0.2">
      <c r="A7023" s="140"/>
      <c r="B7023" s="325"/>
      <c r="J7023" s="4"/>
      <c r="K7023" s="173"/>
    </row>
    <row r="7024" spans="1:11" x14ac:dyDescent="0.2">
      <c r="A7024" s="140"/>
      <c r="B7024" s="325"/>
      <c r="J7024" s="4"/>
      <c r="K7024" s="173"/>
    </row>
    <row r="7025" spans="1:11" x14ac:dyDescent="0.2">
      <c r="A7025" s="140"/>
      <c r="B7025" s="325"/>
      <c r="J7025" s="4"/>
      <c r="K7025" s="173"/>
    </row>
    <row r="7026" spans="1:11" x14ac:dyDescent="0.2">
      <c r="A7026" s="140"/>
      <c r="B7026" s="325"/>
      <c r="J7026" s="4"/>
      <c r="K7026" s="173"/>
    </row>
    <row r="7027" spans="1:11" x14ac:dyDescent="0.2">
      <c r="A7027" s="140"/>
      <c r="B7027" s="325"/>
      <c r="J7027" s="4"/>
      <c r="K7027" s="173"/>
    </row>
    <row r="7028" spans="1:11" x14ac:dyDescent="0.2">
      <c r="A7028" s="140"/>
      <c r="B7028" s="325"/>
      <c r="J7028" s="4"/>
      <c r="K7028" s="173"/>
    </row>
    <row r="7029" spans="1:11" x14ac:dyDescent="0.2">
      <c r="A7029" s="140"/>
      <c r="B7029" s="325"/>
      <c r="J7029" s="4"/>
      <c r="K7029" s="173"/>
    </row>
    <row r="7030" spans="1:11" x14ac:dyDescent="0.2">
      <c r="A7030" s="140"/>
      <c r="B7030" s="325"/>
      <c r="J7030" s="4"/>
      <c r="K7030" s="173"/>
    </row>
    <row r="7031" spans="1:11" x14ac:dyDescent="0.2">
      <c r="A7031" s="140"/>
      <c r="B7031" s="325"/>
      <c r="J7031" s="4"/>
      <c r="K7031" s="173"/>
    </row>
    <row r="7032" spans="1:11" x14ac:dyDescent="0.2">
      <c r="A7032" s="140"/>
      <c r="B7032" s="325"/>
      <c r="J7032" s="4"/>
      <c r="K7032" s="173"/>
    </row>
    <row r="7033" spans="1:11" x14ac:dyDescent="0.2">
      <c r="A7033" s="140"/>
      <c r="B7033" s="325"/>
      <c r="J7033" s="4"/>
      <c r="K7033" s="173"/>
    </row>
    <row r="7034" spans="1:11" x14ac:dyDescent="0.2">
      <c r="A7034" s="140"/>
      <c r="B7034" s="325"/>
      <c r="J7034" s="4"/>
      <c r="K7034" s="173"/>
    </row>
    <row r="7035" spans="1:11" x14ac:dyDescent="0.2">
      <c r="A7035" s="140"/>
      <c r="B7035" s="325"/>
      <c r="J7035" s="4"/>
      <c r="K7035" s="173"/>
    </row>
    <row r="7036" spans="1:11" x14ac:dyDescent="0.2">
      <c r="A7036" s="140"/>
      <c r="B7036" s="325"/>
      <c r="J7036" s="4"/>
      <c r="K7036" s="173"/>
    </row>
    <row r="7037" spans="1:11" x14ac:dyDescent="0.2">
      <c r="A7037" s="140"/>
      <c r="B7037" s="325"/>
      <c r="J7037" s="4"/>
      <c r="K7037" s="173"/>
    </row>
    <row r="7038" spans="1:11" x14ac:dyDescent="0.2">
      <c r="A7038" s="140"/>
      <c r="B7038" s="325"/>
      <c r="J7038" s="4"/>
      <c r="K7038" s="173"/>
    </row>
    <row r="7039" spans="1:11" x14ac:dyDescent="0.2">
      <c r="A7039" s="140"/>
      <c r="B7039" s="325"/>
      <c r="J7039" s="4"/>
      <c r="K7039" s="173"/>
    </row>
    <row r="7040" spans="1:11" x14ac:dyDescent="0.2">
      <c r="A7040" s="140"/>
      <c r="B7040" s="325"/>
      <c r="J7040" s="4"/>
      <c r="K7040" s="173"/>
    </row>
    <row r="7041" spans="1:11" x14ac:dyDescent="0.2">
      <c r="A7041" s="140"/>
      <c r="B7041" s="325"/>
      <c r="J7041" s="4"/>
      <c r="K7041" s="173"/>
    </row>
    <row r="7042" spans="1:11" x14ac:dyDescent="0.2">
      <c r="A7042" s="140"/>
      <c r="B7042" s="325"/>
      <c r="J7042" s="4"/>
      <c r="K7042" s="173"/>
    </row>
    <row r="7043" spans="1:11" x14ac:dyDescent="0.2">
      <c r="A7043" s="140"/>
      <c r="B7043" s="325"/>
      <c r="J7043" s="4"/>
      <c r="K7043" s="173"/>
    </row>
    <row r="7044" spans="1:11" x14ac:dyDescent="0.2">
      <c r="A7044" s="140"/>
      <c r="B7044" s="325"/>
      <c r="J7044" s="4"/>
      <c r="K7044" s="173"/>
    </row>
    <row r="7045" spans="1:11" x14ac:dyDescent="0.2">
      <c r="A7045" s="140"/>
      <c r="B7045" s="325"/>
      <c r="J7045" s="4"/>
      <c r="K7045" s="173"/>
    </row>
    <row r="7046" spans="1:11" x14ac:dyDescent="0.2">
      <c r="A7046" s="140"/>
      <c r="B7046" s="325"/>
      <c r="J7046" s="4"/>
      <c r="K7046" s="173"/>
    </row>
    <row r="7047" spans="1:11" x14ac:dyDescent="0.2">
      <c r="A7047" s="140"/>
      <c r="B7047" s="325"/>
      <c r="J7047" s="4"/>
      <c r="K7047" s="173"/>
    </row>
    <row r="7048" spans="1:11" x14ac:dyDescent="0.2">
      <c r="A7048" s="140"/>
      <c r="B7048" s="325"/>
      <c r="J7048" s="4"/>
      <c r="K7048" s="173"/>
    </row>
    <row r="7049" spans="1:11" x14ac:dyDescent="0.2">
      <c r="A7049" s="140"/>
      <c r="B7049" s="325"/>
      <c r="J7049" s="4"/>
      <c r="K7049" s="173"/>
    </row>
    <row r="7050" spans="1:11" x14ac:dyDescent="0.2">
      <c r="A7050" s="140"/>
      <c r="B7050" s="325"/>
      <c r="J7050" s="4"/>
      <c r="K7050" s="173"/>
    </row>
    <row r="7051" spans="1:11" x14ac:dyDescent="0.2">
      <c r="A7051" s="140"/>
      <c r="B7051" s="325"/>
      <c r="J7051" s="4"/>
      <c r="K7051" s="173"/>
    </row>
    <row r="7052" spans="1:11" x14ac:dyDescent="0.2">
      <c r="A7052" s="140"/>
      <c r="B7052" s="325"/>
      <c r="J7052" s="4"/>
      <c r="K7052" s="173"/>
    </row>
    <row r="7053" spans="1:11" x14ac:dyDescent="0.2">
      <c r="A7053" s="140"/>
      <c r="B7053" s="325"/>
      <c r="J7053" s="4"/>
      <c r="K7053" s="173"/>
    </row>
    <row r="7054" spans="1:11" x14ac:dyDescent="0.2">
      <c r="A7054" s="140"/>
      <c r="B7054" s="325"/>
      <c r="J7054" s="4"/>
      <c r="K7054" s="173"/>
    </row>
    <row r="7055" spans="1:11" x14ac:dyDescent="0.2">
      <c r="A7055" s="140"/>
      <c r="B7055" s="325"/>
      <c r="J7055" s="4"/>
      <c r="K7055" s="173"/>
    </row>
    <row r="7056" spans="1:11" x14ac:dyDescent="0.2">
      <c r="A7056" s="140"/>
      <c r="B7056" s="325"/>
      <c r="J7056" s="4"/>
      <c r="K7056" s="173"/>
    </row>
    <row r="7057" spans="1:11" x14ac:dyDescent="0.2">
      <c r="A7057" s="140"/>
      <c r="B7057" s="325"/>
      <c r="J7057" s="4"/>
      <c r="K7057" s="173"/>
    </row>
    <row r="7058" spans="1:11" x14ac:dyDescent="0.2">
      <c r="A7058" s="140"/>
      <c r="B7058" s="325"/>
      <c r="J7058" s="4"/>
      <c r="K7058" s="173"/>
    </row>
    <row r="7059" spans="1:11" x14ac:dyDescent="0.2">
      <c r="A7059" s="140"/>
      <c r="B7059" s="325"/>
      <c r="J7059" s="4"/>
      <c r="K7059" s="173"/>
    </row>
    <row r="7060" spans="1:11" x14ac:dyDescent="0.2">
      <c r="A7060" s="140"/>
      <c r="B7060" s="325"/>
      <c r="J7060" s="4"/>
      <c r="K7060" s="173"/>
    </row>
    <row r="7061" spans="1:11" x14ac:dyDescent="0.2">
      <c r="A7061" s="140"/>
      <c r="B7061" s="325"/>
      <c r="J7061" s="4"/>
      <c r="K7061" s="173"/>
    </row>
    <row r="7062" spans="1:11" x14ac:dyDescent="0.2">
      <c r="A7062" s="140"/>
      <c r="B7062" s="325"/>
      <c r="J7062" s="4"/>
      <c r="K7062" s="173"/>
    </row>
    <row r="7063" spans="1:11" x14ac:dyDescent="0.2">
      <c r="A7063" s="140"/>
      <c r="B7063" s="325"/>
      <c r="J7063" s="4"/>
      <c r="K7063" s="173"/>
    </row>
    <row r="7064" spans="1:11" x14ac:dyDescent="0.2">
      <c r="A7064" s="140"/>
      <c r="B7064" s="325"/>
      <c r="J7064" s="4"/>
      <c r="K7064" s="173"/>
    </row>
    <row r="7065" spans="1:11" x14ac:dyDescent="0.2">
      <c r="A7065" s="140"/>
      <c r="B7065" s="325"/>
      <c r="J7065" s="4"/>
      <c r="K7065" s="173"/>
    </row>
    <row r="7066" spans="1:11" x14ac:dyDescent="0.2">
      <c r="A7066" s="140"/>
      <c r="B7066" s="325"/>
      <c r="J7066" s="4"/>
      <c r="K7066" s="173"/>
    </row>
    <row r="7067" spans="1:11" x14ac:dyDescent="0.2">
      <c r="A7067" s="140"/>
      <c r="B7067" s="325"/>
      <c r="J7067" s="4"/>
      <c r="K7067" s="173"/>
    </row>
    <row r="7068" spans="1:11" x14ac:dyDescent="0.2">
      <c r="A7068" s="140"/>
      <c r="B7068" s="325"/>
      <c r="J7068" s="4"/>
      <c r="K7068" s="173"/>
    </row>
    <row r="7069" spans="1:11" x14ac:dyDescent="0.2">
      <c r="A7069" s="140"/>
      <c r="B7069" s="325"/>
      <c r="J7069" s="4"/>
      <c r="K7069" s="173"/>
    </row>
    <row r="7070" spans="1:11" x14ac:dyDescent="0.2">
      <c r="A7070" s="140"/>
      <c r="B7070" s="325"/>
      <c r="J7070" s="4"/>
      <c r="K7070" s="173"/>
    </row>
    <row r="7071" spans="1:11" x14ac:dyDescent="0.2">
      <c r="A7071" s="140"/>
      <c r="B7071" s="325"/>
      <c r="J7071" s="4"/>
      <c r="K7071" s="173"/>
    </row>
    <row r="7072" spans="1:11" x14ac:dyDescent="0.2">
      <c r="A7072" s="140"/>
      <c r="B7072" s="325"/>
      <c r="J7072" s="4"/>
      <c r="K7072" s="173"/>
    </row>
    <row r="7073" spans="1:11" x14ac:dyDescent="0.2">
      <c r="A7073" s="140"/>
      <c r="B7073" s="325"/>
      <c r="J7073" s="4"/>
      <c r="K7073" s="173"/>
    </row>
    <row r="7074" spans="1:11" x14ac:dyDescent="0.2">
      <c r="A7074" s="140"/>
      <c r="B7074" s="325"/>
      <c r="J7074" s="4"/>
      <c r="K7074" s="173"/>
    </row>
    <row r="7075" spans="1:11" x14ac:dyDescent="0.2">
      <c r="A7075" s="140"/>
      <c r="B7075" s="325"/>
      <c r="J7075" s="4"/>
      <c r="K7075" s="173"/>
    </row>
    <row r="7076" spans="1:11" x14ac:dyDescent="0.2">
      <c r="A7076" s="140"/>
      <c r="B7076" s="325"/>
      <c r="J7076" s="4"/>
      <c r="K7076" s="173"/>
    </row>
    <row r="7077" spans="1:11" x14ac:dyDescent="0.2">
      <c r="A7077" s="140"/>
      <c r="B7077" s="325"/>
      <c r="J7077" s="4"/>
      <c r="K7077" s="173"/>
    </row>
    <row r="7078" spans="1:11" x14ac:dyDescent="0.2">
      <c r="A7078" s="140"/>
      <c r="B7078" s="325"/>
      <c r="J7078" s="4"/>
      <c r="K7078" s="173"/>
    </row>
    <row r="7079" spans="1:11" x14ac:dyDescent="0.2">
      <c r="A7079" s="140"/>
      <c r="B7079" s="325"/>
      <c r="J7079" s="4"/>
      <c r="K7079" s="173"/>
    </row>
    <row r="7080" spans="1:11" x14ac:dyDescent="0.2">
      <c r="A7080" s="140"/>
      <c r="B7080" s="325"/>
      <c r="J7080" s="4"/>
      <c r="K7080" s="173"/>
    </row>
    <row r="7081" spans="1:11" x14ac:dyDescent="0.2">
      <c r="A7081" s="140"/>
      <c r="B7081" s="325"/>
      <c r="J7081" s="4"/>
      <c r="K7081" s="173"/>
    </row>
    <row r="7082" spans="1:11" x14ac:dyDescent="0.2">
      <c r="A7082" s="140"/>
      <c r="B7082" s="325"/>
      <c r="J7082" s="4"/>
      <c r="K7082" s="173"/>
    </row>
    <row r="7083" spans="1:11" x14ac:dyDescent="0.2">
      <c r="A7083" s="140"/>
      <c r="B7083" s="325"/>
      <c r="J7083" s="4"/>
      <c r="K7083" s="173"/>
    </row>
    <row r="7084" spans="1:11" x14ac:dyDescent="0.2">
      <c r="A7084" s="140"/>
      <c r="B7084" s="325"/>
      <c r="J7084" s="4"/>
      <c r="K7084" s="173"/>
    </row>
    <row r="7085" spans="1:11" x14ac:dyDescent="0.2">
      <c r="A7085" s="140"/>
      <c r="B7085" s="325"/>
      <c r="J7085" s="4"/>
      <c r="K7085" s="173"/>
    </row>
    <row r="7086" spans="1:11" x14ac:dyDescent="0.2">
      <c r="A7086" s="140"/>
      <c r="B7086" s="325"/>
      <c r="J7086" s="4"/>
      <c r="K7086" s="173"/>
    </row>
    <row r="7087" spans="1:11" x14ac:dyDescent="0.2">
      <c r="A7087" s="140"/>
      <c r="B7087" s="325"/>
      <c r="J7087" s="4"/>
      <c r="K7087" s="173"/>
    </row>
    <row r="7088" spans="1:11" x14ac:dyDescent="0.2">
      <c r="A7088" s="140"/>
      <c r="B7088" s="325"/>
      <c r="J7088" s="4"/>
      <c r="K7088" s="173"/>
    </row>
    <row r="7089" spans="1:11" x14ac:dyDescent="0.2">
      <c r="A7089" s="140"/>
      <c r="B7089" s="325"/>
      <c r="J7089" s="4"/>
      <c r="K7089" s="173"/>
    </row>
    <row r="7090" spans="1:11" x14ac:dyDescent="0.2">
      <c r="A7090" s="140"/>
      <c r="B7090" s="325"/>
      <c r="J7090" s="4"/>
      <c r="K7090" s="173"/>
    </row>
    <row r="7091" spans="1:11" x14ac:dyDescent="0.2">
      <c r="A7091" s="140"/>
      <c r="B7091" s="325"/>
      <c r="J7091" s="4"/>
      <c r="K7091" s="173"/>
    </row>
    <row r="7092" spans="1:11" x14ac:dyDescent="0.2">
      <c r="A7092" s="140"/>
      <c r="B7092" s="325"/>
      <c r="J7092" s="4"/>
      <c r="K7092" s="173"/>
    </row>
    <row r="7093" spans="1:11" x14ac:dyDescent="0.2">
      <c r="A7093" s="140"/>
      <c r="B7093" s="325"/>
      <c r="J7093" s="4"/>
      <c r="K7093" s="173"/>
    </row>
    <row r="7094" spans="1:11" x14ac:dyDescent="0.2">
      <c r="A7094" s="140"/>
      <c r="B7094" s="325"/>
      <c r="J7094" s="4"/>
      <c r="K7094" s="173"/>
    </row>
    <row r="7095" spans="1:11" x14ac:dyDescent="0.2">
      <c r="A7095" s="140"/>
      <c r="B7095" s="325"/>
      <c r="J7095" s="4"/>
      <c r="K7095" s="173"/>
    </row>
    <row r="7096" spans="1:11" x14ac:dyDescent="0.2">
      <c r="A7096" s="140"/>
      <c r="B7096" s="325"/>
      <c r="J7096" s="4"/>
      <c r="K7096" s="173"/>
    </row>
    <row r="7097" spans="1:11" x14ac:dyDescent="0.2">
      <c r="A7097" s="140"/>
      <c r="B7097" s="325"/>
      <c r="J7097" s="4"/>
      <c r="K7097" s="173"/>
    </row>
    <row r="7098" spans="1:11" x14ac:dyDescent="0.2">
      <c r="A7098" s="140"/>
      <c r="B7098" s="325"/>
      <c r="J7098" s="4"/>
      <c r="K7098" s="173"/>
    </row>
    <row r="7099" spans="1:11" x14ac:dyDescent="0.2">
      <c r="A7099" s="140"/>
      <c r="B7099" s="325"/>
      <c r="J7099" s="4"/>
      <c r="K7099" s="173"/>
    </row>
    <row r="7100" spans="1:11" x14ac:dyDescent="0.2">
      <c r="A7100" s="140"/>
      <c r="B7100" s="325"/>
      <c r="J7100" s="4"/>
      <c r="K7100" s="173"/>
    </row>
    <row r="7101" spans="1:11" x14ac:dyDescent="0.2">
      <c r="A7101" s="140"/>
      <c r="B7101" s="325"/>
      <c r="J7101" s="4"/>
      <c r="K7101" s="173"/>
    </row>
    <row r="7102" spans="1:11" x14ac:dyDescent="0.2">
      <c r="A7102" s="140"/>
      <c r="B7102" s="325"/>
      <c r="J7102" s="4"/>
      <c r="K7102" s="173"/>
    </row>
    <row r="7103" spans="1:11" x14ac:dyDescent="0.2">
      <c r="A7103" s="140"/>
      <c r="B7103" s="325"/>
      <c r="J7103" s="4"/>
      <c r="K7103" s="173"/>
    </row>
    <row r="7104" spans="1:11" x14ac:dyDescent="0.2">
      <c r="A7104" s="140"/>
      <c r="B7104" s="325"/>
      <c r="J7104" s="4"/>
      <c r="K7104" s="173"/>
    </row>
    <row r="7105" spans="1:11" x14ac:dyDescent="0.2">
      <c r="A7105" s="140"/>
      <c r="B7105" s="325"/>
      <c r="J7105" s="4"/>
      <c r="K7105" s="173"/>
    </row>
    <row r="7106" spans="1:11" x14ac:dyDescent="0.2">
      <c r="A7106" s="140"/>
      <c r="B7106" s="325"/>
      <c r="J7106" s="4"/>
      <c r="K7106" s="173"/>
    </row>
    <row r="7107" spans="1:11" x14ac:dyDescent="0.2">
      <c r="A7107" s="140"/>
      <c r="B7107" s="325"/>
      <c r="J7107" s="4"/>
      <c r="K7107" s="173"/>
    </row>
    <row r="7108" spans="1:11" x14ac:dyDescent="0.2">
      <c r="A7108" s="140"/>
      <c r="B7108" s="325"/>
      <c r="J7108" s="4"/>
      <c r="K7108" s="173"/>
    </row>
    <row r="7109" spans="1:11" x14ac:dyDescent="0.2">
      <c r="A7109" s="140"/>
      <c r="B7109" s="325"/>
      <c r="J7109" s="4"/>
      <c r="K7109" s="173"/>
    </row>
    <row r="7110" spans="1:11" x14ac:dyDescent="0.2">
      <c r="A7110" s="140"/>
      <c r="B7110" s="325"/>
      <c r="J7110" s="4"/>
      <c r="K7110" s="173"/>
    </row>
    <row r="7111" spans="1:11" x14ac:dyDescent="0.2">
      <c r="A7111" s="140"/>
      <c r="B7111" s="325"/>
      <c r="J7111" s="4"/>
      <c r="K7111" s="173"/>
    </row>
    <row r="7112" spans="1:11" x14ac:dyDescent="0.2">
      <c r="A7112" s="140"/>
      <c r="B7112" s="325"/>
      <c r="J7112" s="4"/>
      <c r="K7112" s="173"/>
    </row>
    <row r="7113" spans="1:11" x14ac:dyDescent="0.2">
      <c r="A7113" s="140"/>
      <c r="B7113" s="325"/>
      <c r="J7113" s="4"/>
      <c r="K7113" s="173"/>
    </row>
    <row r="7114" spans="1:11" x14ac:dyDescent="0.2">
      <c r="A7114" s="140"/>
      <c r="B7114" s="325"/>
      <c r="J7114" s="4"/>
      <c r="K7114" s="173"/>
    </row>
    <row r="7115" spans="1:11" x14ac:dyDescent="0.2">
      <c r="A7115" s="140"/>
      <c r="B7115" s="325"/>
      <c r="J7115" s="4"/>
      <c r="K7115" s="173"/>
    </row>
    <row r="7116" spans="1:11" x14ac:dyDescent="0.2">
      <c r="A7116" s="140"/>
      <c r="B7116" s="325"/>
      <c r="J7116" s="4"/>
      <c r="K7116" s="173"/>
    </row>
    <row r="7117" spans="1:11" x14ac:dyDescent="0.2">
      <c r="A7117" s="140"/>
      <c r="B7117" s="325"/>
      <c r="J7117" s="4"/>
      <c r="K7117" s="173"/>
    </row>
    <row r="7118" spans="1:11" x14ac:dyDescent="0.2">
      <c r="A7118" s="140"/>
      <c r="B7118" s="325"/>
      <c r="J7118" s="4"/>
      <c r="K7118" s="173"/>
    </row>
    <row r="7119" spans="1:11" x14ac:dyDescent="0.2">
      <c r="A7119" s="140"/>
      <c r="B7119" s="325"/>
      <c r="J7119" s="4"/>
      <c r="K7119" s="173"/>
    </row>
    <row r="7120" spans="1:11" x14ac:dyDescent="0.2">
      <c r="A7120" s="140"/>
      <c r="B7120" s="325"/>
      <c r="J7120" s="4"/>
      <c r="K7120" s="173"/>
    </row>
    <row r="7121" spans="1:11" x14ac:dyDescent="0.2">
      <c r="A7121" s="140"/>
      <c r="B7121" s="325"/>
      <c r="J7121" s="4"/>
      <c r="K7121" s="173"/>
    </row>
    <row r="7122" spans="1:11" x14ac:dyDescent="0.2">
      <c r="A7122" s="140"/>
      <c r="B7122" s="325"/>
      <c r="J7122" s="4"/>
      <c r="K7122" s="173"/>
    </row>
    <row r="7123" spans="1:11" x14ac:dyDescent="0.2">
      <c r="A7123" s="140"/>
      <c r="B7123" s="325"/>
      <c r="J7123" s="4"/>
      <c r="K7123" s="173"/>
    </row>
    <row r="7124" spans="1:11" x14ac:dyDescent="0.2">
      <c r="A7124" s="140"/>
      <c r="B7124" s="325"/>
      <c r="J7124" s="4"/>
      <c r="K7124" s="173"/>
    </row>
    <row r="7125" spans="1:11" x14ac:dyDescent="0.2">
      <c r="A7125" s="140"/>
      <c r="B7125" s="325"/>
      <c r="J7125" s="4"/>
      <c r="K7125" s="173"/>
    </row>
    <row r="7126" spans="1:11" x14ac:dyDescent="0.2">
      <c r="A7126" s="140"/>
      <c r="B7126" s="325"/>
      <c r="J7126" s="4"/>
      <c r="K7126" s="173"/>
    </row>
    <row r="7127" spans="1:11" x14ac:dyDescent="0.2">
      <c r="A7127" s="140"/>
      <c r="B7127" s="325"/>
      <c r="J7127" s="4"/>
      <c r="K7127" s="173"/>
    </row>
    <row r="7128" spans="1:11" x14ac:dyDescent="0.2">
      <c r="A7128" s="140"/>
      <c r="B7128" s="325"/>
      <c r="J7128" s="4"/>
      <c r="K7128" s="173"/>
    </row>
    <row r="7129" spans="1:11" x14ac:dyDescent="0.2">
      <c r="A7129" s="140"/>
      <c r="B7129" s="325"/>
      <c r="J7129" s="4"/>
      <c r="K7129" s="173"/>
    </row>
    <row r="7130" spans="1:11" x14ac:dyDescent="0.2">
      <c r="A7130" s="140"/>
      <c r="B7130" s="325"/>
      <c r="J7130" s="4"/>
      <c r="K7130" s="173"/>
    </row>
    <row r="7131" spans="1:11" x14ac:dyDescent="0.2">
      <c r="A7131" s="140"/>
      <c r="B7131" s="325"/>
      <c r="J7131" s="4"/>
      <c r="K7131" s="173"/>
    </row>
    <row r="7132" spans="1:11" x14ac:dyDescent="0.2">
      <c r="A7132" s="140"/>
      <c r="B7132" s="325"/>
      <c r="J7132" s="4"/>
      <c r="K7132" s="173"/>
    </row>
    <row r="7133" spans="1:11" x14ac:dyDescent="0.2">
      <c r="A7133" s="140"/>
      <c r="B7133" s="325"/>
      <c r="J7133" s="4"/>
      <c r="K7133" s="173"/>
    </row>
    <row r="7134" spans="1:11" x14ac:dyDescent="0.2">
      <c r="A7134" s="140"/>
      <c r="B7134" s="325"/>
      <c r="J7134" s="4"/>
      <c r="K7134" s="173"/>
    </row>
    <row r="7135" spans="1:11" x14ac:dyDescent="0.2">
      <c r="A7135" s="140"/>
      <c r="B7135" s="325"/>
      <c r="J7135" s="4"/>
      <c r="K7135" s="173"/>
    </row>
    <row r="7136" spans="1:11" x14ac:dyDescent="0.2">
      <c r="A7136" s="140"/>
      <c r="B7136" s="325"/>
      <c r="J7136" s="4"/>
      <c r="K7136" s="173"/>
    </row>
    <row r="7137" spans="1:11" x14ac:dyDescent="0.2">
      <c r="A7137" s="140"/>
      <c r="B7137" s="325"/>
      <c r="J7137" s="4"/>
      <c r="K7137" s="173"/>
    </row>
    <row r="7138" spans="1:11" x14ac:dyDescent="0.2">
      <c r="A7138" s="140"/>
      <c r="B7138" s="325"/>
      <c r="J7138" s="4"/>
      <c r="K7138" s="173"/>
    </row>
    <row r="7139" spans="1:11" x14ac:dyDescent="0.2">
      <c r="A7139" s="140"/>
      <c r="B7139" s="325"/>
      <c r="J7139" s="4"/>
      <c r="K7139" s="173"/>
    </row>
    <row r="7140" spans="1:11" x14ac:dyDescent="0.2">
      <c r="A7140" s="140"/>
      <c r="B7140" s="325"/>
      <c r="J7140" s="4"/>
      <c r="K7140" s="173"/>
    </row>
    <row r="7141" spans="1:11" x14ac:dyDescent="0.2">
      <c r="A7141" s="140"/>
      <c r="B7141" s="325"/>
      <c r="J7141" s="4"/>
      <c r="K7141" s="173"/>
    </row>
    <row r="7142" spans="1:11" x14ac:dyDescent="0.2">
      <c r="A7142" s="140"/>
      <c r="B7142" s="325"/>
      <c r="J7142" s="4"/>
      <c r="K7142" s="173"/>
    </row>
    <row r="7143" spans="1:11" x14ac:dyDescent="0.2">
      <c r="A7143" s="140"/>
      <c r="B7143" s="325"/>
      <c r="J7143" s="4"/>
      <c r="K7143" s="173"/>
    </row>
    <row r="7144" spans="1:11" x14ac:dyDescent="0.2">
      <c r="A7144" s="140"/>
      <c r="B7144" s="325"/>
      <c r="J7144" s="4"/>
      <c r="K7144" s="173"/>
    </row>
    <row r="7145" spans="1:11" x14ac:dyDescent="0.2">
      <c r="A7145" s="140"/>
      <c r="B7145" s="325"/>
      <c r="J7145" s="4"/>
      <c r="K7145" s="173"/>
    </row>
    <row r="7146" spans="1:11" x14ac:dyDescent="0.2">
      <c r="A7146" s="140"/>
      <c r="B7146" s="325"/>
      <c r="J7146" s="4"/>
      <c r="K7146" s="173"/>
    </row>
    <row r="7147" spans="1:11" x14ac:dyDescent="0.2">
      <c r="A7147" s="140"/>
      <c r="B7147" s="325"/>
      <c r="J7147" s="4"/>
      <c r="K7147" s="173"/>
    </row>
    <row r="7148" spans="1:11" x14ac:dyDescent="0.2">
      <c r="A7148" s="140"/>
      <c r="B7148" s="325"/>
      <c r="J7148" s="4"/>
      <c r="K7148" s="173"/>
    </row>
    <row r="7149" spans="1:11" x14ac:dyDescent="0.2">
      <c r="A7149" s="140"/>
      <c r="B7149" s="325"/>
      <c r="J7149" s="4"/>
      <c r="K7149" s="173"/>
    </row>
    <row r="7150" spans="1:11" x14ac:dyDescent="0.2">
      <c r="A7150" s="140"/>
      <c r="B7150" s="325"/>
      <c r="J7150" s="4"/>
      <c r="K7150" s="173"/>
    </row>
    <row r="7151" spans="1:11" x14ac:dyDescent="0.2">
      <c r="A7151" s="140"/>
      <c r="B7151" s="325"/>
      <c r="J7151" s="4"/>
      <c r="K7151" s="173"/>
    </row>
    <row r="7152" spans="1:11" x14ac:dyDescent="0.2">
      <c r="A7152" s="140"/>
      <c r="B7152" s="325"/>
      <c r="J7152" s="4"/>
      <c r="K7152" s="173"/>
    </row>
    <row r="7153" spans="1:11" x14ac:dyDescent="0.2">
      <c r="A7153" s="140"/>
      <c r="B7153" s="325"/>
      <c r="J7153" s="4"/>
      <c r="K7153" s="173"/>
    </row>
    <row r="7154" spans="1:11" x14ac:dyDescent="0.2">
      <c r="A7154" s="140"/>
      <c r="B7154" s="325"/>
      <c r="J7154" s="4"/>
      <c r="K7154" s="173"/>
    </row>
    <row r="7155" spans="1:11" x14ac:dyDescent="0.2">
      <c r="A7155" s="140"/>
      <c r="B7155" s="325"/>
      <c r="J7155" s="4"/>
      <c r="K7155" s="173"/>
    </row>
    <row r="7156" spans="1:11" x14ac:dyDescent="0.2">
      <c r="A7156" s="140"/>
      <c r="B7156" s="325"/>
      <c r="J7156" s="4"/>
      <c r="K7156" s="173"/>
    </row>
    <row r="7157" spans="1:11" x14ac:dyDescent="0.2">
      <c r="A7157" s="140"/>
      <c r="B7157" s="325"/>
      <c r="J7157" s="4"/>
      <c r="K7157" s="173"/>
    </row>
    <row r="7158" spans="1:11" x14ac:dyDescent="0.2">
      <c r="A7158" s="140"/>
      <c r="B7158" s="325"/>
      <c r="J7158" s="4"/>
      <c r="K7158" s="173"/>
    </row>
    <row r="7159" spans="1:11" x14ac:dyDescent="0.2">
      <c r="A7159" s="140"/>
      <c r="B7159" s="325"/>
      <c r="J7159" s="4"/>
      <c r="K7159" s="173"/>
    </row>
    <row r="7160" spans="1:11" x14ac:dyDescent="0.2">
      <c r="A7160" s="140"/>
      <c r="B7160" s="325"/>
      <c r="J7160" s="4"/>
      <c r="K7160" s="173"/>
    </row>
    <row r="7161" spans="1:11" x14ac:dyDescent="0.2">
      <c r="A7161" s="140"/>
      <c r="B7161" s="325"/>
      <c r="J7161" s="4"/>
      <c r="K7161" s="173"/>
    </row>
    <row r="7162" spans="1:11" x14ac:dyDescent="0.2">
      <c r="A7162" s="140"/>
      <c r="B7162" s="325"/>
      <c r="J7162" s="4"/>
      <c r="K7162" s="173"/>
    </row>
    <row r="7163" spans="1:11" x14ac:dyDescent="0.2">
      <c r="A7163" s="140"/>
      <c r="B7163" s="325"/>
      <c r="J7163" s="4"/>
      <c r="K7163" s="173"/>
    </row>
    <row r="7164" spans="1:11" x14ac:dyDescent="0.2">
      <c r="A7164" s="140"/>
      <c r="B7164" s="325"/>
      <c r="J7164" s="4"/>
      <c r="K7164" s="173"/>
    </row>
    <row r="7165" spans="1:11" x14ac:dyDescent="0.2">
      <c r="A7165" s="140"/>
      <c r="B7165" s="325"/>
      <c r="J7165" s="4"/>
      <c r="K7165" s="173"/>
    </row>
    <row r="7166" spans="1:11" x14ac:dyDescent="0.2">
      <c r="A7166" s="140"/>
      <c r="B7166" s="325"/>
      <c r="J7166" s="4"/>
      <c r="K7166" s="173"/>
    </row>
    <row r="7167" spans="1:11" x14ac:dyDescent="0.2">
      <c r="A7167" s="140"/>
      <c r="B7167" s="325"/>
      <c r="J7167" s="4"/>
      <c r="K7167" s="173"/>
    </row>
    <row r="7168" spans="1:11" x14ac:dyDescent="0.2">
      <c r="A7168" s="140"/>
      <c r="B7168" s="325"/>
      <c r="J7168" s="4"/>
      <c r="K7168" s="173"/>
    </row>
    <row r="7169" spans="1:11" x14ac:dyDescent="0.2">
      <c r="A7169" s="140"/>
      <c r="B7169" s="325"/>
      <c r="J7169" s="4"/>
      <c r="K7169" s="173"/>
    </row>
    <row r="7170" spans="1:11" x14ac:dyDescent="0.2">
      <c r="A7170" s="140"/>
      <c r="B7170" s="325"/>
      <c r="J7170" s="4"/>
      <c r="K7170" s="173"/>
    </row>
    <row r="7171" spans="1:11" x14ac:dyDescent="0.2">
      <c r="A7171" s="140"/>
      <c r="B7171" s="325"/>
      <c r="J7171" s="4"/>
      <c r="K7171" s="173"/>
    </row>
    <row r="7172" spans="1:11" x14ac:dyDescent="0.2">
      <c r="A7172" s="140"/>
      <c r="B7172" s="325"/>
      <c r="J7172" s="4"/>
      <c r="K7172" s="173"/>
    </row>
    <row r="7173" spans="1:11" x14ac:dyDescent="0.2">
      <c r="A7173" s="140"/>
      <c r="B7173" s="325"/>
      <c r="J7173" s="4"/>
      <c r="K7173" s="173"/>
    </row>
    <row r="7174" spans="1:11" x14ac:dyDescent="0.2">
      <c r="A7174" s="140"/>
      <c r="B7174" s="325"/>
      <c r="J7174" s="4"/>
      <c r="K7174" s="173"/>
    </row>
    <row r="7175" spans="1:11" x14ac:dyDescent="0.2">
      <c r="A7175" s="140"/>
      <c r="B7175" s="325"/>
      <c r="J7175" s="4"/>
      <c r="K7175" s="173"/>
    </row>
    <row r="7176" spans="1:11" x14ac:dyDescent="0.2">
      <c r="A7176" s="140"/>
      <c r="B7176" s="325"/>
      <c r="J7176" s="4"/>
      <c r="K7176" s="173"/>
    </row>
    <row r="7177" spans="1:11" x14ac:dyDescent="0.2">
      <c r="A7177" s="140"/>
      <c r="B7177" s="325"/>
      <c r="J7177" s="4"/>
      <c r="K7177" s="173"/>
    </row>
    <row r="7178" spans="1:11" x14ac:dyDescent="0.2">
      <c r="A7178" s="140"/>
      <c r="B7178" s="325"/>
      <c r="J7178" s="4"/>
      <c r="K7178" s="173"/>
    </row>
    <row r="7179" spans="1:11" x14ac:dyDescent="0.2">
      <c r="A7179" s="140"/>
      <c r="B7179" s="325"/>
      <c r="J7179" s="4"/>
      <c r="K7179" s="173"/>
    </row>
    <row r="7180" spans="1:11" x14ac:dyDescent="0.2">
      <c r="A7180" s="140"/>
      <c r="B7180" s="325"/>
      <c r="J7180" s="4"/>
      <c r="K7180" s="173"/>
    </row>
    <row r="7181" spans="1:11" x14ac:dyDescent="0.2">
      <c r="A7181" s="140"/>
      <c r="B7181" s="325"/>
      <c r="J7181" s="4"/>
      <c r="K7181" s="173"/>
    </row>
    <row r="7182" spans="1:11" x14ac:dyDescent="0.2">
      <c r="A7182" s="140"/>
      <c r="B7182" s="325"/>
      <c r="J7182" s="4"/>
      <c r="K7182" s="173"/>
    </row>
    <row r="7183" spans="1:11" x14ac:dyDescent="0.2">
      <c r="A7183" s="140"/>
      <c r="B7183" s="325"/>
      <c r="J7183" s="4"/>
      <c r="K7183" s="173"/>
    </row>
    <row r="7184" spans="1:11" x14ac:dyDescent="0.2">
      <c r="A7184" s="140"/>
      <c r="B7184" s="325"/>
      <c r="J7184" s="4"/>
      <c r="K7184" s="173"/>
    </row>
    <row r="7185" spans="1:11" x14ac:dyDescent="0.2">
      <c r="A7185" s="140"/>
      <c r="B7185" s="325"/>
      <c r="J7185" s="4"/>
      <c r="K7185" s="173"/>
    </row>
    <row r="7186" spans="1:11" x14ac:dyDescent="0.2">
      <c r="A7186" s="140"/>
      <c r="B7186" s="325"/>
      <c r="J7186" s="4"/>
      <c r="K7186" s="173"/>
    </row>
    <row r="7187" spans="1:11" x14ac:dyDescent="0.2">
      <c r="A7187" s="140"/>
      <c r="B7187" s="325"/>
      <c r="J7187" s="4"/>
      <c r="K7187" s="173"/>
    </row>
    <row r="7188" spans="1:11" x14ac:dyDescent="0.2">
      <c r="A7188" s="140"/>
      <c r="B7188" s="325"/>
      <c r="J7188" s="4"/>
      <c r="K7188" s="173"/>
    </row>
    <row r="7189" spans="1:11" x14ac:dyDescent="0.2">
      <c r="A7189" s="140"/>
      <c r="B7189" s="325"/>
      <c r="J7189" s="4"/>
      <c r="K7189" s="173"/>
    </row>
    <row r="7190" spans="1:11" x14ac:dyDescent="0.2">
      <c r="A7190" s="140"/>
      <c r="B7190" s="325"/>
      <c r="J7190" s="4"/>
      <c r="K7190" s="173"/>
    </row>
    <row r="7191" spans="1:11" x14ac:dyDescent="0.2">
      <c r="A7191" s="140"/>
      <c r="B7191" s="325"/>
      <c r="J7191" s="4"/>
      <c r="K7191" s="173"/>
    </row>
    <row r="7192" spans="1:11" x14ac:dyDescent="0.2">
      <c r="A7192" s="140"/>
      <c r="B7192" s="325"/>
      <c r="J7192" s="4"/>
      <c r="K7192" s="173"/>
    </row>
    <row r="7193" spans="1:11" x14ac:dyDescent="0.2">
      <c r="A7193" s="140"/>
      <c r="B7193" s="325"/>
      <c r="J7193" s="4"/>
      <c r="K7193" s="173"/>
    </row>
    <row r="7194" spans="1:11" x14ac:dyDescent="0.2">
      <c r="A7194" s="140"/>
      <c r="B7194" s="325"/>
      <c r="J7194" s="4"/>
      <c r="K7194" s="173"/>
    </row>
    <row r="7195" spans="1:11" x14ac:dyDescent="0.2">
      <c r="A7195" s="140"/>
      <c r="B7195" s="325"/>
      <c r="J7195" s="4"/>
      <c r="K7195" s="173"/>
    </row>
    <row r="7196" spans="1:11" x14ac:dyDescent="0.2">
      <c r="A7196" s="140"/>
      <c r="B7196" s="325"/>
      <c r="J7196" s="4"/>
      <c r="K7196" s="173"/>
    </row>
    <row r="7197" spans="1:11" x14ac:dyDescent="0.2">
      <c r="A7197" s="140"/>
      <c r="B7197" s="325"/>
      <c r="J7197" s="4"/>
      <c r="K7197" s="173"/>
    </row>
    <row r="7198" spans="1:11" x14ac:dyDescent="0.2">
      <c r="A7198" s="140"/>
      <c r="B7198" s="325"/>
      <c r="J7198" s="4"/>
      <c r="K7198" s="173"/>
    </row>
    <row r="7199" spans="1:11" x14ac:dyDescent="0.2">
      <c r="A7199" s="140"/>
      <c r="B7199" s="325"/>
      <c r="J7199" s="4"/>
      <c r="K7199" s="173"/>
    </row>
    <row r="7200" spans="1:11" x14ac:dyDescent="0.2">
      <c r="A7200" s="140"/>
      <c r="B7200" s="325"/>
      <c r="J7200" s="4"/>
      <c r="K7200" s="173"/>
    </row>
    <row r="7201" spans="1:11" x14ac:dyDescent="0.2">
      <c r="A7201" s="140"/>
      <c r="B7201" s="325"/>
      <c r="J7201" s="4"/>
      <c r="K7201" s="173"/>
    </row>
    <row r="7202" spans="1:11" x14ac:dyDescent="0.2">
      <c r="A7202" s="140"/>
      <c r="B7202" s="325"/>
      <c r="J7202" s="4"/>
      <c r="K7202" s="173"/>
    </row>
    <row r="7203" spans="1:11" x14ac:dyDescent="0.2">
      <c r="A7203" s="140"/>
      <c r="B7203" s="325"/>
      <c r="J7203" s="4"/>
      <c r="K7203" s="173"/>
    </row>
    <row r="7204" spans="1:11" x14ac:dyDescent="0.2">
      <c r="A7204" s="140"/>
      <c r="B7204" s="325"/>
      <c r="J7204" s="4"/>
      <c r="K7204" s="173"/>
    </row>
    <row r="7205" spans="1:11" x14ac:dyDescent="0.2">
      <c r="A7205" s="140"/>
      <c r="B7205" s="325"/>
      <c r="J7205" s="4"/>
      <c r="K7205" s="173"/>
    </row>
    <row r="7206" spans="1:11" x14ac:dyDescent="0.2">
      <c r="A7206" s="140"/>
      <c r="B7206" s="325"/>
      <c r="J7206" s="4"/>
      <c r="K7206" s="173"/>
    </row>
    <row r="7207" spans="1:11" x14ac:dyDescent="0.2">
      <c r="A7207" s="140"/>
      <c r="B7207" s="325"/>
      <c r="J7207" s="4"/>
      <c r="K7207" s="173"/>
    </row>
    <row r="7208" spans="1:11" x14ac:dyDescent="0.2">
      <c r="A7208" s="140"/>
      <c r="B7208" s="325"/>
      <c r="J7208" s="4"/>
      <c r="K7208" s="173"/>
    </row>
    <row r="7209" spans="1:11" x14ac:dyDescent="0.2">
      <c r="A7209" s="140"/>
      <c r="B7209" s="325"/>
      <c r="J7209" s="4"/>
      <c r="K7209" s="173"/>
    </row>
    <row r="7210" spans="1:11" x14ac:dyDescent="0.2">
      <c r="A7210" s="140"/>
      <c r="B7210" s="325"/>
      <c r="J7210" s="4"/>
      <c r="K7210" s="173"/>
    </row>
    <row r="7211" spans="1:11" x14ac:dyDescent="0.2">
      <c r="A7211" s="140"/>
      <c r="B7211" s="325"/>
      <c r="J7211" s="4"/>
      <c r="K7211" s="173"/>
    </row>
    <row r="7212" spans="1:11" x14ac:dyDescent="0.2">
      <c r="A7212" s="140"/>
      <c r="B7212" s="325"/>
      <c r="J7212" s="4"/>
      <c r="K7212" s="173"/>
    </row>
    <row r="7213" spans="1:11" x14ac:dyDescent="0.2">
      <c r="A7213" s="140"/>
      <c r="B7213" s="325"/>
      <c r="J7213" s="4"/>
      <c r="K7213" s="173"/>
    </row>
    <row r="7214" spans="1:11" x14ac:dyDescent="0.2">
      <c r="A7214" s="140"/>
      <c r="B7214" s="325"/>
      <c r="J7214" s="4"/>
      <c r="K7214" s="173"/>
    </row>
    <row r="7215" spans="1:11" x14ac:dyDescent="0.2">
      <c r="A7215" s="140"/>
      <c r="B7215" s="325"/>
      <c r="J7215" s="4"/>
      <c r="K7215" s="173"/>
    </row>
    <row r="7216" spans="1:11" x14ac:dyDescent="0.2">
      <c r="A7216" s="140"/>
      <c r="B7216" s="325"/>
      <c r="J7216" s="4"/>
      <c r="K7216" s="173"/>
    </row>
    <row r="7217" spans="1:11" x14ac:dyDescent="0.2">
      <c r="A7217" s="140"/>
      <c r="B7217" s="325"/>
      <c r="J7217" s="4"/>
      <c r="K7217" s="173"/>
    </row>
    <row r="7218" spans="1:11" x14ac:dyDescent="0.2">
      <c r="A7218" s="140"/>
      <c r="B7218" s="325"/>
      <c r="J7218" s="4"/>
      <c r="K7218" s="173"/>
    </row>
    <row r="7219" spans="1:11" x14ac:dyDescent="0.2">
      <c r="A7219" s="140"/>
      <c r="B7219" s="325"/>
      <c r="J7219" s="4"/>
      <c r="K7219" s="173"/>
    </row>
    <row r="7220" spans="1:11" x14ac:dyDescent="0.2">
      <c r="A7220" s="140"/>
      <c r="B7220" s="325"/>
      <c r="J7220" s="4"/>
      <c r="K7220" s="173"/>
    </row>
    <row r="7221" spans="1:11" x14ac:dyDescent="0.2">
      <c r="A7221" s="140"/>
      <c r="B7221" s="325"/>
      <c r="J7221" s="4"/>
      <c r="K7221" s="173"/>
    </row>
    <row r="7222" spans="1:11" x14ac:dyDescent="0.2">
      <c r="A7222" s="140"/>
      <c r="B7222" s="325"/>
      <c r="J7222" s="4"/>
      <c r="K7222" s="173"/>
    </row>
    <row r="7223" spans="1:11" x14ac:dyDescent="0.2">
      <c r="A7223" s="140"/>
      <c r="B7223" s="325"/>
      <c r="J7223" s="4"/>
      <c r="K7223" s="173"/>
    </row>
    <row r="7224" spans="1:11" x14ac:dyDescent="0.2">
      <c r="A7224" s="140"/>
      <c r="B7224" s="325"/>
      <c r="J7224" s="4"/>
      <c r="K7224" s="173"/>
    </row>
    <row r="7225" spans="1:11" x14ac:dyDescent="0.2">
      <c r="A7225" s="140"/>
      <c r="B7225" s="325"/>
      <c r="J7225" s="4"/>
      <c r="K7225" s="173"/>
    </row>
    <row r="7226" spans="1:11" x14ac:dyDescent="0.2">
      <c r="A7226" s="140"/>
      <c r="B7226" s="325"/>
      <c r="J7226" s="4"/>
      <c r="K7226" s="173"/>
    </row>
    <row r="7227" spans="1:11" x14ac:dyDescent="0.2">
      <c r="A7227" s="140"/>
      <c r="B7227" s="325"/>
      <c r="J7227" s="4"/>
      <c r="K7227" s="173"/>
    </row>
    <row r="7228" spans="1:11" x14ac:dyDescent="0.2">
      <c r="A7228" s="140"/>
      <c r="B7228" s="325"/>
      <c r="J7228" s="4"/>
      <c r="K7228" s="173"/>
    </row>
    <row r="7229" spans="1:11" x14ac:dyDescent="0.2">
      <c r="A7229" s="140"/>
      <c r="B7229" s="325"/>
      <c r="J7229" s="4"/>
      <c r="K7229" s="173"/>
    </row>
    <row r="7230" spans="1:11" x14ac:dyDescent="0.2">
      <c r="A7230" s="140"/>
      <c r="B7230" s="325"/>
      <c r="J7230" s="4"/>
      <c r="K7230" s="173"/>
    </row>
    <row r="7231" spans="1:11" x14ac:dyDescent="0.2">
      <c r="A7231" s="140"/>
      <c r="B7231" s="325"/>
      <c r="J7231" s="4"/>
      <c r="K7231" s="173"/>
    </row>
    <row r="7232" spans="1:11" x14ac:dyDescent="0.2">
      <c r="A7232" s="140"/>
      <c r="B7232" s="325"/>
      <c r="J7232" s="4"/>
      <c r="K7232" s="173"/>
    </row>
    <row r="7233" spans="1:11" x14ac:dyDescent="0.2">
      <c r="A7233" s="140"/>
      <c r="B7233" s="325"/>
      <c r="J7233" s="4"/>
      <c r="K7233" s="173"/>
    </row>
    <row r="7234" spans="1:11" x14ac:dyDescent="0.2">
      <c r="A7234" s="140"/>
      <c r="B7234" s="325"/>
      <c r="J7234" s="4"/>
      <c r="K7234" s="173"/>
    </row>
    <row r="7235" spans="1:11" x14ac:dyDescent="0.2">
      <c r="A7235" s="140"/>
      <c r="B7235" s="325"/>
      <c r="J7235" s="4"/>
      <c r="K7235" s="173"/>
    </row>
    <row r="7236" spans="1:11" x14ac:dyDescent="0.2">
      <c r="A7236" s="140"/>
      <c r="B7236" s="325"/>
      <c r="J7236" s="4"/>
      <c r="K7236" s="173"/>
    </row>
    <row r="7237" spans="1:11" x14ac:dyDescent="0.2">
      <c r="A7237" s="140"/>
      <c r="B7237" s="325"/>
      <c r="J7237" s="4"/>
      <c r="K7237" s="173"/>
    </row>
    <row r="7238" spans="1:11" x14ac:dyDescent="0.2">
      <c r="A7238" s="140"/>
      <c r="B7238" s="325"/>
      <c r="J7238" s="4"/>
      <c r="K7238" s="173"/>
    </row>
    <row r="7239" spans="1:11" x14ac:dyDescent="0.2">
      <c r="A7239" s="140"/>
      <c r="B7239" s="325"/>
      <c r="J7239" s="4"/>
      <c r="K7239" s="173"/>
    </row>
    <row r="7240" spans="1:11" x14ac:dyDescent="0.2">
      <c r="A7240" s="140"/>
      <c r="B7240" s="325"/>
      <c r="J7240" s="4"/>
      <c r="K7240" s="173"/>
    </row>
    <row r="7241" spans="1:11" x14ac:dyDescent="0.2">
      <c r="A7241" s="140"/>
      <c r="B7241" s="325"/>
      <c r="J7241" s="4"/>
      <c r="K7241" s="173"/>
    </row>
    <row r="7242" spans="1:11" x14ac:dyDescent="0.2">
      <c r="A7242" s="140"/>
      <c r="B7242" s="325"/>
      <c r="J7242" s="4"/>
      <c r="K7242" s="173"/>
    </row>
    <row r="7243" spans="1:11" x14ac:dyDescent="0.2">
      <c r="A7243" s="140"/>
      <c r="B7243" s="325"/>
      <c r="J7243" s="4"/>
      <c r="K7243" s="173"/>
    </row>
    <row r="7244" spans="1:11" x14ac:dyDescent="0.2">
      <c r="A7244" s="140"/>
      <c r="B7244" s="325"/>
      <c r="J7244" s="4"/>
      <c r="K7244" s="173"/>
    </row>
    <row r="7245" spans="1:11" x14ac:dyDescent="0.2">
      <c r="A7245" s="140"/>
      <c r="B7245" s="325"/>
      <c r="J7245" s="4"/>
      <c r="K7245" s="173"/>
    </row>
    <row r="7246" spans="1:11" x14ac:dyDescent="0.2">
      <c r="A7246" s="140"/>
      <c r="B7246" s="325"/>
      <c r="J7246" s="4"/>
      <c r="K7246" s="173"/>
    </row>
    <row r="7247" spans="1:11" x14ac:dyDescent="0.2">
      <c r="A7247" s="140"/>
      <c r="B7247" s="325"/>
      <c r="J7247" s="4"/>
      <c r="K7247" s="173"/>
    </row>
    <row r="7248" spans="1:11" x14ac:dyDescent="0.2">
      <c r="A7248" s="140"/>
      <c r="B7248" s="325"/>
      <c r="J7248" s="4"/>
      <c r="K7248" s="173"/>
    </row>
    <row r="7249" spans="1:11" x14ac:dyDescent="0.2">
      <c r="A7249" s="140"/>
      <c r="B7249" s="325"/>
      <c r="J7249" s="4"/>
      <c r="K7249" s="173"/>
    </row>
    <row r="7250" spans="1:11" x14ac:dyDescent="0.2">
      <c r="A7250" s="140"/>
      <c r="B7250" s="325"/>
      <c r="J7250" s="4"/>
      <c r="K7250" s="173"/>
    </row>
    <row r="7251" spans="1:11" x14ac:dyDescent="0.2">
      <c r="A7251" s="140"/>
      <c r="B7251" s="325"/>
      <c r="J7251" s="4"/>
      <c r="K7251" s="173"/>
    </row>
    <row r="7252" spans="1:11" x14ac:dyDescent="0.2">
      <c r="A7252" s="140"/>
      <c r="B7252" s="325"/>
      <c r="J7252" s="4"/>
      <c r="K7252" s="173"/>
    </row>
    <row r="7253" spans="1:11" x14ac:dyDescent="0.2">
      <c r="A7253" s="140"/>
      <c r="B7253" s="325"/>
      <c r="J7253" s="4"/>
      <c r="K7253" s="173"/>
    </row>
    <row r="7254" spans="1:11" x14ac:dyDescent="0.2">
      <c r="A7254" s="140"/>
      <c r="B7254" s="325"/>
      <c r="J7254" s="4"/>
      <c r="K7254" s="173"/>
    </row>
    <row r="7255" spans="1:11" x14ac:dyDescent="0.2">
      <c r="A7255" s="140"/>
      <c r="B7255" s="325"/>
      <c r="J7255" s="4"/>
      <c r="K7255" s="173"/>
    </row>
    <row r="7256" spans="1:11" x14ac:dyDescent="0.2">
      <c r="A7256" s="140"/>
      <c r="B7256" s="325"/>
      <c r="J7256" s="4"/>
      <c r="K7256" s="173"/>
    </row>
    <row r="7257" spans="1:11" x14ac:dyDescent="0.2">
      <c r="A7257" s="140"/>
      <c r="B7257" s="325"/>
      <c r="J7257" s="4"/>
      <c r="K7257" s="173"/>
    </row>
    <row r="7258" spans="1:11" x14ac:dyDescent="0.2">
      <c r="A7258" s="140"/>
      <c r="B7258" s="325"/>
      <c r="J7258" s="4"/>
      <c r="K7258" s="173"/>
    </row>
    <row r="7259" spans="1:11" x14ac:dyDescent="0.2">
      <c r="A7259" s="140"/>
      <c r="B7259" s="325"/>
      <c r="J7259" s="4"/>
      <c r="K7259" s="173"/>
    </row>
    <row r="7260" spans="1:11" x14ac:dyDescent="0.2">
      <c r="A7260" s="140"/>
      <c r="B7260" s="325"/>
      <c r="J7260" s="4"/>
      <c r="K7260" s="173"/>
    </row>
    <row r="7261" spans="1:11" x14ac:dyDescent="0.2">
      <c r="A7261" s="140"/>
      <c r="B7261" s="325"/>
      <c r="J7261" s="4"/>
      <c r="K7261" s="173"/>
    </row>
    <row r="7262" spans="1:11" x14ac:dyDescent="0.2">
      <c r="A7262" s="140"/>
      <c r="B7262" s="325"/>
      <c r="J7262" s="4"/>
      <c r="K7262" s="173"/>
    </row>
    <row r="7263" spans="1:11" x14ac:dyDescent="0.2">
      <c r="A7263" s="140"/>
      <c r="B7263" s="325"/>
      <c r="J7263" s="4"/>
      <c r="K7263" s="173"/>
    </row>
    <row r="7264" spans="1:11" x14ac:dyDescent="0.2">
      <c r="A7264" s="140"/>
      <c r="B7264" s="325"/>
      <c r="J7264" s="4"/>
      <c r="K7264" s="173"/>
    </row>
    <row r="7265" spans="1:11" x14ac:dyDescent="0.2">
      <c r="A7265" s="140"/>
      <c r="B7265" s="325"/>
      <c r="J7265" s="4"/>
      <c r="K7265" s="173"/>
    </row>
    <row r="7266" spans="1:11" x14ac:dyDescent="0.2">
      <c r="A7266" s="140"/>
      <c r="B7266" s="325"/>
      <c r="J7266" s="4"/>
      <c r="K7266" s="173"/>
    </row>
    <row r="7267" spans="1:11" x14ac:dyDescent="0.2">
      <c r="A7267" s="140"/>
      <c r="B7267" s="325"/>
      <c r="J7267" s="4"/>
      <c r="K7267" s="173"/>
    </row>
    <row r="7268" spans="1:11" x14ac:dyDescent="0.2">
      <c r="A7268" s="140"/>
      <c r="B7268" s="325"/>
      <c r="J7268" s="4"/>
      <c r="K7268" s="173"/>
    </row>
    <row r="7269" spans="1:11" x14ac:dyDescent="0.2">
      <c r="A7269" s="140"/>
      <c r="B7269" s="325"/>
      <c r="J7269" s="4"/>
      <c r="K7269" s="173"/>
    </row>
    <row r="7270" spans="1:11" x14ac:dyDescent="0.2">
      <c r="A7270" s="140"/>
      <c r="B7270" s="325"/>
      <c r="J7270" s="4"/>
      <c r="K7270" s="173"/>
    </row>
    <row r="7271" spans="1:11" x14ac:dyDescent="0.2">
      <c r="A7271" s="140"/>
      <c r="B7271" s="325"/>
      <c r="J7271" s="4"/>
      <c r="K7271" s="173"/>
    </row>
    <row r="7272" spans="1:11" x14ac:dyDescent="0.2">
      <c r="A7272" s="140"/>
      <c r="B7272" s="325"/>
      <c r="J7272" s="4"/>
      <c r="K7272" s="173"/>
    </row>
    <row r="7273" spans="1:11" x14ac:dyDescent="0.2">
      <c r="A7273" s="140"/>
      <c r="B7273" s="325"/>
      <c r="J7273" s="4"/>
      <c r="K7273" s="173"/>
    </row>
    <row r="7274" spans="1:11" x14ac:dyDescent="0.2">
      <c r="A7274" s="140"/>
      <c r="B7274" s="325"/>
      <c r="J7274" s="4"/>
      <c r="K7274" s="173"/>
    </row>
    <row r="7275" spans="1:11" x14ac:dyDescent="0.2">
      <c r="A7275" s="140"/>
      <c r="B7275" s="325"/>
      <c r="J7275" s="4"/>
      <c r="K7275" s="173"/>
    </row>
    <row r="7276" spans="1:11" x14ac:dyDescent="0.2">
      <c r="A7276" s="140"/>
      <c r="B7276" s="325"/>
      <c r="J7276" s="4"/>
      <c r="K7276" s="173"/>
    </row>
    <row r="7277" spans="1:11" x14ac:dyDescent="0.2">
      <c r="A7277" s="140"/>
      <c r="B7277" s="325"/>
      <c r="J7277" s="4"/>
      <c r="K7277" s="173"/>
    </row>
    <row r="7278" spans="1:11" x14ac:dyDescent="0.2">
      <c r="A7278" s="140"/>
      <c r="B7278" s="325"/>
      <c r="J7278" s="4"/>
      <c r="K7278" s="173"/>
    </row>
    <row r="7279" spans="1:11" x14ac:dyDescent="0.2">
      <c r="A7279" s="140"/>
      <c r="B7279" s="325"/>
      <c r="J7279" s="4"/>
      <c r="K7279" s="173"/>
    </row>
    <row r="7280" spans="1:11" x14ac:dyDescent="0.2">
      <c r="A7280" s="140"/>
      <c r="B7280" s="325"/>
      <c r="J7280" s="4"/>
      <c r="K7280" s="173"/>
    </row>
    <row r="7281" spans="1:11" x14ac:dyDescent="0.2">
      <c r="A7281" s="140"/>
      <c r="B7281" s="325"/>
      <c r="J7281" s="4"/>
      <c r="K7281" s="173"/>
    </row>
    <row r="7282" spans="1:11" x14ac:dyDescent="0.2">
      <c r="A7282" s="140"/>
      <c r="B7282" s="325"/>
      <c r="J7282" s="4"/>
      <c r="K7282" s="173"/>
    </row>
    <row r="7283" spans="1:11" x14ac:dyDescent="0.2">
      <c r="A7283" s="140"/>
      <c r="B7283" s="325"/>
      <c r="J7283" s="4"/>
      <c r="K7283" s="173"/>
    </row>
    <row r="7284" spans="1:11" x14ac:dyDescent="0.2">
      <c r="A7284" s="140"/>
      <c r="B7284" s="325"/>
      <c r="J7284" s="4"/>
      <c r="K7284" s="173"/>
    </row>
    <row r="7285" spans="1:11" x14ac:dyDescent="0.2">
      <c r="A7285" s="140"/>
      <c r="B7285" s="325"/>
      <c r="J7285" s="4"/>
      <c r="K7285" s="173"/>
    </row>
    <row r="7286" spans="1:11" x14ac:dyDescent="0.2">
      <c r="A7286" s="140"/>
      <c r="B7286" s="325"/>
      <c r="J7286" s="4"/>
      <c r="K7286" s="173"/>
    </row>
    <row r="7287" spans="1:11" x14ac:dyDescent="0.2">
      <c r="A7287" s="140"/>
      <c r="B7287" s="325"/>
      <c r="J7287" s="4"/>
      <c r="K7287" s="173"/>
    </row>
    <row r="7288" spans="1:11" x14ac:dyDescent="0.2">
      <c r="A7288" s="140"/>
      <c r="B7288" s="325"/>
      <c r="J7288" s="4"/>
      <c r="K7288" s="173"/>
    </row>
    <row r="7289" spans="1:11" x14ac:dyDescent="0.2">
      <c r="A7289" s="140"/>
      <c r="B7289" s="325"/>
      <c r="J7289" s="4"/>
      <c r="K7289" s="173"/>
    </row>
    <row r="7290" spans="1:11" x14ac:dyDescent="0.2">
      <c r="A7290" s="140"/>
      <c r="B7290" s="325"/>
      <c r="J7290" s="4"/>
      <c r="K7290" s="173"/>
    </row>
    <row r="7291" spans="1:11" x14ac:dyDescent="0.2">
      <c r="A7291" s="140"/>
      <c r="B7291" s="325"/>
      <c r="J7291" s="4"/>
      <c r="K7291" s="173"/>
    </row>
    <row r="7292" spans="1:11" x14ac:dyDescent="0.2">
      <c r="A7292" s="140"/>
      <c r="B7292" s="325"/>
      <c r="J7292" s="4"/>
      <c r="K7292" s="173"/>
    </row>
    <row r="7293" spans="1:11" x14ac:dyDescent="0.2">
      <c r="A7293" s="140"/>
      <c r="B7293" s="325"/>
      <c r="J7293" s="4"/>
      <c r="K7293" s="173"/>
    </row>
    <row r="7294" spans="1:11" x14ac:dyDescent="0.2">
      <c r="A7294" s="140"/>
      <c r="B7294" s="325"/>
      <c r="J7294" s="4"/>
      <c r="K7294" s="173"/>
    </row>
    <row r="7295" spans="1:11" x14ac:dyDescent="0.2">
      <c r="A7295" s="140"/>
      <c r="B7295" s="325"/>
      <c r="J7295" s="4"/>
      <c r="K7295" s="173"/>
    </row>
    <row r="7296" spans="1:11" x14ac:dyDescent="0.2">
      <c r="A7296" s="140"/>
      <c r="B7296" s="325"/>
      <c r="J7296" s="4"/>
      <c r="K7296" s="173"/>
    </row>
    <row r="7297" spans="1:11" x14ac:dyDescent="0.2">
      <c r="A7297" s="140"/>
      <c r="B7297" s="325"/>
      <c r="J7297" s="4"/>
      <c r="K7297" s="173"/>
    </row>
    <row r="7298" spans="1:11" x14ac:dyDescent="0.2">
      <c r="A7298" s="140"/>
      <c r="B7298" s="325"/>
      <c r="J7298" s="4"/>
      <c r="K7298" s="173"/>
    </row>
    <row r="7299" spans="1:11" x14ac:dyDescent="0.2">
      <c r="A7299" s="140"/>
      <c r="B7299" s="325"/>
      <c r="J7299" s="4"/>
      <c r="K7299" s="173"/>
    </row>
    <row r="7300" spans="1:11" x14ac:dyDescent="0.2">
      <c r="A7300" s="140"/>
      <c r="B7300" s="325"/>
      <c r="J7300" s="4"/>
      <c r="K7300" s="173"/>
    </row>
    <row r="7301" spans="1:11" x14ac:dyDescent="0.2">
      <c r="A7301" s="140"/>
      <c r="B7301" s="325"/>
      <c r="J7301" s="4"/>
      <c r="K7301" s="173"/>
    </row>
    <row r="7302" spans="1:11" x14ac:dyDescent="0.2">
      <c r="A7302" s="140"/>
      <c r="B7302" s="325"/>
      <c r="J7302" s="4"/>
      <c r="K7302" s="173"/>
    </row>
    <row r="7303" spans="1:11" x14ac:dyDescent="0.2">
      <c r="A7303" s="140"/>
      <c r="B7303" s="325"/>
      <c r="J7303" s="4"/>
      <c r="K7303" s="173"/>
    </row>
    <row r="7304" spans="1:11" x14ac:dyDescent="0.2">
      <c r="A7304" s="140"/>
      <c r="B7304" s="325"/>
      <c r="J7304" s="4"/>
      <c r="K7304" s="173"/>
    </row>
    <row r="7305" spans="1:11" x14ac:dyDescent="0.2">
      <c r="A7305" s="140"/>
      <c r="B7305" s="325"/>
      <c r="J7305" s="4"/>
      <c r="K7305" s="173"/>
    </row>
    <row r="7306" spans="1:11" x14ac:dyDescent="0.2">
      <c r="A7306" s="140"/>
      <c r="B7306" s="325"/>
      <c r="J7306" s="4"/>
      <c r="K7306" s="173"/>
    </row>
    <row r="7307" spans="1:11" x14ac:dyDescent="0.2">
      <c r="A7307" s="140"/>
      <c r="B7307" s="325"/>
      <c r="J7307" s="4"/>
      <c r="K7307" s="173"/>
    </row>
    <row r="7308" spans="1:11" x14ac:dyDescent="0.2">
      <c r="A7308" s="140"/>
      <c r="B7308" s="325"/>
      <c r="J7308" s="4"/>
      <c r="K7308" s="173"/>
    </row>
    <row r="7309" spans="1:11" x14ac:dyDescent="0.2">
      <c r="A7309" s="140"/>
      <c r="B7309" s="325"/>
      <c r="J7309" s="4"/>
      <c r="K7309" s="173"/>
    </row>
    <row r="7310" spans="1:11" x14ac:dyDescent="0.2">
      <c r="A7310" s="140"/>
      <c r="B7310" s="325"/>
      <c r="J7310" s="4"/>
      <c r="K7310" s="173"/>
    </row>
    <row r="7311" spans="1:11" x14ac:dyDescent="0.2">
      <c r="A7311" s="140"/>
      <c r="B7311" s="325"/>
      <c r="J7311" s="4"/>
      <c r="K7311" s="173"/>
    </row>
    <row r="7312" spans="1:11" x14ac:dyDescent="0.2">
      <c r="A7312" s="140"/>
      <c r="B7312" s="325"/>
      <c r="J7312" s="4"/>
      <c r="K7312" s="173"/>
    </row>
    <row r="7313" spans="1:11" x14ac:dyDescent="0.2">
      <c r="A7313" s="140"/>
      <c r="B7313" s="325"/>
      <c r="J7313" s="4"/>
      <c r="K7313" s="173"/>
    </row>
    <row r="7314" spans="1:11" x14ac:dyDescent="0.2">
      <c r="A7314" s="140"/>
      <c r="B7314" s="325"/>
      <c r="J7314" s="4"/>
      <c r="K7314" s="173"/>
    </row>
    <row r="7315" spans="1:11" x14ac:dyDescent="0.2">
      <c r="A7315" s="140"/>
      <c r="B7315" s="325"/>
      <c r="J7315" s="4"/>
      <c r="K7315" s="173"/>
    </row>
    <row r="7316" spans="1:11" x14ac:dyDescent="0.2">
      <c r="A7316" s="140"/>
      <c r="B7316" s="325"/>
      <c r="J7316" s="4"/>
      <c r="K7316" s="173"/>
    </row>
    <row r="7317" spans="1:11" x14ac:dyDescent="0.2">
      <c r="A7317" s="140"/>
      <c r="B7317" s="325"/>
      <c r="J7317" s="4"/>
      <c r="K7317" s="173"/>
    </row>
    <row r="7318" spans="1:11" x14ac:dyDescent="0.2">
      <c r="A7318" s="140"/>
      <c r="B7318" s="325"/>
      <c r="J7318" s="4"/>
      <c r="K7318" s="173"/>
    </row>
    <row r="7319" spans="1:11" x14ac:dyDescent="0.2">
      <c r="A7319" s="140"/>
      <c r="B7319" s="325"/>
      <c r="J7319" s="4"/>
      <c r="K7319" s="173"/>
    </row>
    <row r="7320" spans="1:11" x14ac:dyDescent="0.2">
      <c r="A7320" s="140"/>
      <c r="B7320" s="325"/>
      <c r="J7320" s="4"/>
      <c r="K7320" s="173"/>
    </row>
    <row r="7321" spans="1:11" x14ac:dyDescent="0.2">
      <c r="A7321" s="140"/>
      <c r="B7321" s="325"/>
      <c r="J7321" s="4"/>
      <c r="K7321" s="173"/>
    </row>
    <row r="7322" spans="1:11" x14ac:dyDescent="0.2">
      <c r="A7322" s="140"/>
      <c r="B7322" s="325"/>
      <c r="J7322" s="4"/>
      <c r="K7322" s="173"/>
    </row>
    <row r="7323" spans="1:11" x14ac:dyDescent="0.2">
      <c r="A7323" s="140"/>
      <c r="B7323" s="325"/>
      <c r="J7323" s="4"/>
      <c r="K7323" s="173"/>
    </row>
    <row r="7324" spans="1:11" x14ac:dyDescent="0.2">
      <c r="A7324" s="140"/>
      <c r="B7324" s="325"/>
      <c r="J7324" s="4"/>
      <c r="K7324" s="173"/>
    </row>
    <row r="7325" spans="1:11" x14ac:dyDescent="0.2">
      <c r="A7325" s="140"/>
      <c r="B7325" s="325"/>
      <c r="J7325" s="4"/>
      <c r="K7325" s="173"/>
    </row>
    <row r="7326" spans="1:11" x14ac:dyDescent="0.2">
      <c r="A7326" s="140"/>
      <c r="B7326" s="325"/>
      <c r="J7326" s="4"/>
      <c r="K7326" s="173"/>
    </row>
    <row r="7327" spans="1:11" x14ac:dyDescent="0.2">
      <c r="A7327" s="140"/>
      <c r="B7327" s="325"/>
      <c r="J7327" s="4"/>
      <c r="K7327" s="173"/>
    </row>
    <row r="7328" spans="1:11" x14ac:dyDescent="0.2">
      <c r="A7328" s="140"/>
      <c r="B7328" s="325"/>
      <c r="J7328" s="4"/>
      <c r="K7328" s="173"/>
    </row>
    <row r="7329" spans="1:11" x14ac:dyDescent="0.2">
      <c r="A7329" s="140"/>
      <c r="B7329" s="325"/>
      <c r="J7329" s="4"/>
      <c r="K7329" s="173"/>
    </row>
    <row r="7330" spans="1:11" x14ac:dyDescent="0.2">
      <c r="A7330" s="140"/>
      <c r="B7330" s="325"/>
      <c r="J7330" s="4"/>
      <c r="K7330" s="173"/>
    </row>
    <row r="7331" spans="1:11" x14ac:dyDescent="0.2">
      <c r="A7331" s="140"/>
      <c r="B7331" s="325"/>
      <c r="J7331" s="4"/>
      <c r="K7331" s="173"/>
    </row>
    <row r="7332" spans="1:11" x14ac:dyDescent="0.2">
      <c r="A7332" s="140"/>
      <c r="B7332" s="325"/>
      <c r="J7332" s="4"/>
      <c r="K7332" s="173"/>
    </row>
    <row r="7333" spans="1:11" x14ac:dyDescent="0.2">
      <c r="A7333" s="140"/>
      <c r="B7333" s="325"/>
      <c r="J7333" s="4"/>
      <c r="K7333" s="173"/>
    </row>
    <row r="7334" spans="1:11" x14ac:dyDescent="0.2">
      <c r="A7334" s="140"/>
      <c r="B7334" s="325"/>
      <c r="J7334" s="4"/>
      <c r="K7334" s="173"/>
    </row>
    <row r="7335" spans="1:11" x14ac:dyDescent="0.2">
      <c r="A7335" s="140"/>
      <c r="B7335" s="325"/>
      <c r="J7335" s="4"/>
      <c r="K7335" s="173"/>
    </row>
    <row r="7336" spans="1:11" x14ac:dyDescent="0.2">
      <c r="A7336" s="140"/>
      <c r="B7336" s="325"/>
      <c r="J7336" s="4"/>
      <c r="K7336" s="173"/>
    </row>
    <row r="7337" spans="1:11" x14ac:dyDescent="0.2">
      <c r="A7337" s="140"/>
      <c r="B7337" s="325"/>
      <c r="J7337" s="4"/>
      <c r="K7337" s="173"/>
    </row>
    <row r="7338" spans="1:11" x14ac:dyDescent="0.2">
      <c r="A7338" s="140"/>
      <c r="B7338" s="325"/>
      <c r="J7338" s="4"/>
      <c r="K7338" s="173"/>
    </row>
    <row r="7339" spans="1:11" x14ac:dyDescent="0.2">
      <c r="A7339" s="140"/>
      <c r="B7339" s="325"/>
      <c r="J7339" s="4"/>
      <c r="K7339" s="173"/>
    </row>
    <row r="7340" spans="1:11" x14ac:dyDescent="0.2">
      <c r="A7340" s="140"/>
      <c r="B7340" s="325"/>
      <c r="J7340" s="4"/>
      <c r="K7340" s="173"/>
    </row>
    <row r="7341" spans="1:11" x14ac:dyDescent="0.2">
      <c r="A7341" s="140"/>
      <c r="B7341" s="325"/>
      <c r="J7341" s="4"/>
      <c r="K7341" s="173"/>
    </row>
    <row r="7342" spans="1:11" x14ac:dyDescent="0.2">
      <c r="A7342" s="140"/>
      <c r="B7342" s="325"/>
      <c r="J7342" s="4"/>
      <c r="K7342" s="173"/>
    </row>
    <row r="7343" spans="1:11" x14ac:dyDescent="0.2">
      <c r="A7343" s="140"/>
      <c r="B7343" s="325"/>
      <c r="J7343" s="4"/>
      <c r="K7343" s="173"/>
    </row>
    <row r="7344" spans="1:11" x14ac:dyDescent="0.2">
      <c r="A7344" s="140"/>
      <c r="B7344" s="325"/>
      <c r="J7344" s="4"/>
      <c r="K7344" s="173"/>
    </row>
    <row r="7345" spans="1:11" x14ac:dyDescent="0.2">
      <c r="A7345" s="140"/>
      <c r="B7345" s="325"/>
      <c r="J7345" s="4"/>
      <c r="K7345" s="173"/>
    </row>
    <row r="7346" spans="1:11" x14ac:dyDescent="0.2">
      <c r="A7346" s="140"/>
      <c r="B7346" s="325"/>
      <c r="J7346" s="4"/>
      <c r="K7346" s="173"/>
    </row>
    <row r="7347" spans="1:11" x14ac:dyDescent="0.2">
      <c r="A7347" s="140"/>
      <c r="B7347" s="325"/>
      <c r="J7347" s="4"/>
      <c r="K7347" s="173"/>
    </row>
    <row r="7348" spans="1:11" x14ac:dyDescent="0.2">
      <c r="A7348" s="140"/>
      <c r="B7348" s="325"/>
      <c r="J7348" s="4"/>
      <c r="K7348" s="173"/>
    </row>
    <row r="7349" spans="1:11" x14ac:dyDescent="0.2">
      <c r="A7349" s="140"/>
      <c r="B7349" s="325"/>
      <c r="J7349" s="4"/>
      <c r="K7349" s="173"/>
    </row>
    <row r="7350" spans="1:11" x14ac:dyDescent="0.2">
      <c r="A7350" s="140"/>
      <c r="B7350" s="325"/>
      <c r="J7350" s="4"/>
      <c r="K7350" s="173"/>
    </row>
    <row r="7351" spans="1:11" x14ac:dyDescent="0.2">
      <c r="A7351" s="140"/>
      <c r="B7351" s="325"/>
      <c r="J7351" s="4"/>
      <c r="K7351" s="173"/>
    </row>
    <row r="7352" spans="1:11" x14ac:dyDescent="0.2">
      <c r="A7352" s="140"/>
      <c r="B7352" s="325"/>
      <c r="J7352" s="4"/>
      <c r="K7352" s="173"/>
    </row>
    <row r="7353" spans="1:11" x14ac:dyDescent="0.2">
      <c r="A7353" s="140"/>
      <c r="B7353" s="325"/>
      <c r="J7353" s="4"/>
      <c r="K7353" s="173"/>
    </row>
    <row r="7354" spans="1:11" x14ac:dyDescent="0.2">
      <c r="A7354" s="140"/>
      <c r="B7354" s="325"/>
      <c r="J7354" s="4"/>
      <c r="K7354" s="173"/>
    </row>
    <row r="7355" spans="1:11" x14ac:dyDescent="0.2">
      <c r="A7355" s="140"/>
      <c r="B7355" s="325"/>
      <c r="J7355" s="4"/>
      <c r="K7355" s="173"/>
    </row>
    <row r="7356" spans="1:11" x14ac:dyDescent="0.2">
      <c r="A7356" s="140"/>
      <c r="B7356" s="325"/>
      <c r="J7356" s="4"/>
      <c r="K7356" s="173"/>
    </row>
    <row r="7357" spans="1:11" x14ac:dyDescent="0.2">
      <c r="A7357" s="140"/>
      <c r="B7357" s="325"/>
      <c r="J7357" s="4"/>
      <c r="K7357" s="173"/>
    </row>
    <row r="7358" spans="1:11" x14ac:dyDescent="0.2">
      <c r="A7358" s="140"/>
      <c r="B7358" s="325"/>
      <c r="J7358" s="4"/>
      <c r="K7358" s="173"/>
    </row>
    <row r="7359" spans="1:11" x14ac:dyDescent="0.2">
      <c r="A7359" s="140"/>
      <c r="B7359" s="325"/>
      <c r="J7359" s="4"/>
      <c r="K7359" s="173"/>
    </row>
    <row r="7360" spans="1:11" x14ac:dyDescent="0.2">
      <c r="A7360" s="140"/>
      <c r="B7360" s="325"/>
      <c r="J7360" s="4"/>
      <c r="K7360" s="173"/>
    </row>
    <row r="7361" spans="1:11" x14ac:dyDescent="0.2">
      <c r="A7361" s="140"/>
      <c r="B7361" s="325"/>
      <c r="J7361" s="4"/>
      <c r="K7361" s="173"/>
    </row>
    <row r="7362" spans="1:11" x14ac:dyDescent="0.2">
      <c r="A7362" s="140"/>
      <c r="B7362" s="325"/>
      <c r="J7362" s="4"/>
      <c r="K7362" s="173"/>
    </row>
    <row r="7363" spans="1:11" x14ac:dyDescent="0.2">
      <c r="A7363" s="140"/>
      <c r="B7363" s="325"/>
      <c r="J7363" s="4"/>
      <c r="K7363" s="173"/>
    </row>
    <row r="7364" spans="1:11" x14ac:dyDescent="0.2">
      <c r="A7364" s="140"/>
      <c r="B7364" s="325"/>
      <c r="J7364" s="4"/>
      <c r="K7364" s="173"/>
    </row>
    <row r="7365" spans="1:11" x14ac:dyDescent="0.2">
      <c r="A7365" s="140"/>
      <c r="B7365" s="325"/>
      <c r="J7365" s="4"/>
      <c r="K7365" s="173"/>
    </row>
    <row r="7366" spans="1:11" x14ac:dyDescent="0.2">
      <c r="A7366" s="140"/>
      <c r="B7366" s="325"/>
      <c r="J7366" s="4"/>
      <c r="K7366" s="173"/>
    </row>
    <row r="7367" spans="1:11" x14ac:dyDescent="0.2">
      <c r="A7367" s="140"/>
      <c r="B7367" s="325"/>
      <c r="J7367" s="4"/>
      <c r="K7367" s="173"/>
    </row>
    <row r="7368" spans="1:11" x14ac:dyDescent="0.2">
      <c r="A7368" s="140"/>
      <c r="B7368" s="325"/>
      <c r="J7368" s="4"/>
      <c r="K7368" s="173"/>
    </row>
    <row r="7369" spans="1:11" x14ac:dyDescent="0.2">
      <c r="A7369" s="140"/>
      <c r="B7369" s="325"/>
      <c r="J7369" s="4"/>
      <c r="K7369" s="173"/>
    </row>
    <row r="7370" spans="1:11" x14ac:dyDescent="0.2">
      <c r="A7370" s="140"/>
      <c r="B7370" s="325"/>
      <c r="J7370" s="4"/>
      <c r="K7370" s="173"/>
    </row>
    <row r="7371" spans="1:11" x14ac:dyDescent="0.2">
      <c r="A7371" s="140"/>
      <c r="B7371" s="325"/>
      <c r="J7371" s="4"/>
      <c r="K7371" s="173"/>
    </row>
    <row r="7372" spans="1:11" x14ac:dyDescent="0.2">
      <c r="A7372" s="140"/>
      <c r="B7372" s="325"/>
      <c r="J7372" s="4"/>
      <c r="K7372" s="173"/>
    </row>
    <row r="7373" spans="1:11" x14ac:dyDescent="0.2">
      <c r="A7373" s="140"/>
      <c r="B7373" s="325"/>
      <c r="J7373" s="4"/>
      <c r="K7373" s="173"/>
    </row>
    <row r="7374" spans="1:11" x14ac:dyDescent="0.2">
      <c r="A7374" s="140"/>
      <c r="B7374" s="325"/>
      <c r="J7374" s="4"/>
      <c r="K7374" s="173"/>
    </row>
    <row r="7375" spans="1:11" x14ac:dyDescent="0.2">
      <c r="A7375" s="140"/>
      <c r="B7375" s="325"/>
      <c r="J7375" s="4"/>
      <c r="K7375" s="173"/>
    </row>
    <row r="7376" spans="1:11" x14ac:dyDescent="0.2">
      <c r="A7376" s="140"/>
      <c r="B7376" s="325"/>
      <c r="J7376" s="4"/>
      <c r="K7376" s="173"/>
    </row>
    <row r="7377" spans="1:11" x14ac:dyDescent="0.2">
      <c r="A7377" s="140"/>
      <c r="B7377" s="325"/>
      <c r="J7377" s="4"/>
      <c r="K7377" s="173"/>
    </row>
    <row r="7378" spans="1:11" x14ac:dyDescent="0.2">
      <c r="A7378" s="140"/>
      <c r="B7378" s="325"/>
      <c r="J7378" s="4"/>
      <c r="K7378" s="173"/>
    </row>
    <row r="7379" spans="1:11" x14ac:dyDescent="0.2">
      <c r="A7379" s="140"/>
      <c r="B7379" s="325"/>
      <c r="J7379" s="4"/>
      <c r="K7379" s="173"/>
    </row>
    <row r="7380" spans="1:11" x14ac:dyDescent="0.2">
      <c r="A7380" s="140"/>
      <c r="B7380" s="325"/>
      <c r="J7380" s="4"/>
      <c r="K7380" s="173"/>
    </row>
    <row r="7381" spans="1:11" x14ac:dyDescent="0.2">
      <c r="A7381" s="140"/>
      <c r="B7381" s="325"/>
      <c r="J7381" s="4"/>
      <c r="K7381" s="173"/>
    </row>
    <row r="7382" spans="1:11" x14ac:dyDescent="0.2">
      <c r="A7382" s="140"/>
      <c r="B7382" s="325"/>
      <c r="J7382" s="4"/>
      <c r="K7382" s="173"/>
    </row>
    <row r="7383" spans="1:11" x14ac:dyDescent="0.2">
      <c r="A7383" s="140"/>
      <c r="B7383" s="325"/>
      <c r="J7383" s="4"/>
      <c r="K7383" s="173"/>
    </row>
    <row r="7384" spans="1:11" x14ac:dyDescent="0.2">
      <c r="A7384" s="140"/>
      <c r="B7384" s="325"/>
      <c r="J7384" s="4"/>
      <c r="K7384" s="173"/>
    </row>
    <row r="7385" spans="1:11" x14ac:dyDescent="0.2">
      <c r="A7385" s="140"/>
      <c r="B7385" s="325"/>
      <c r="J7385" s="4"/>
      <c r="K7385" s="173"/>
    </row>
    <row r="7386" spans="1:11" x14ac:dyDescent="0.2">
      <c r="A7386" s="140"/>
      <c r="B7386" s="325"/>
      <c r="J7386" s="4"/>
      <c r="K7386" s="173"/>
    </row>
    <row r="7387" spans="1:11" x14ac:dyDescent="0.2">
      <c r="A7387" s="140"/>
      <c r="B7387" s="325"/>
      <c r="J7387" s="4"/>
      <c r="K7387" s="173"/>
    </row>
    <row r="7388" spans="1:11" x14ac:dyDescent="0.2">
      <c r="A7388" s="140"/>
      <c r="B7388" s="325"/>
      <c r="J7388" s="4"/>
      <c r="K7388" s="173"/>
    </row>
    <row r="7389" spans="1:11" x14ac:dyDescent="0.2">
      <c r="A7389" s="140"/>
      <c r="B7389" s="325"/>
      <c r="J7389" s="4"/>
      <c r="K7389" s="173"/>
    </row>
    <row r="7390" spans="1:11" x14ac:dyDescent="0.2">
      <c r="A7390" s="140"/>
      <c r="B7390" s="325"/>
      <c r="J7390" s="4"/>
      <c r="K7390" s="173"/>
    </row>
    <row r="7391" spans="1:11" x14ac:dyDescent="0.2">
      <c r="A7391" s="140"/>
      <c r="B7391" s="325"/>
      <c r="J7391" s="4"/>
      <c r="K7391" s="173"/>
    </row>
    <row r="7392" spans="1:11" x14ac:dyDescent="0.2">
      <c r="A7392" s="140"/>
      <c r="B7392" s="325"/>
      <c r="J7392" s="4"/>
      <c r="K7392" s="173"/>
    </row>
    <row r="7393" spans="1:11" x14ac:dyDescent="0.2">
      <c r="A7393" s="140"/>
      <c r="B7393" s="325"/>
      <c r="J7393" s="4"/>
      <c r="K7393" s="173"/>
    </row>
    <row r="7394" spans="1:11" x14ac:dyDescent="0.2">
      <c r="A7394" s="140"/>
      <c r="B7394" s="325"/>
      <c r="J7394" s="4"/>
      <c r="K7394" s="173"/>
    </row>
    <row r="7395" spans="1:11" x14ac:dyDescent="0.2">
      <c r="A7395" s="140"/>
      <c r="B7395" s="325"/>
      <c r="J7395" s="4"/>
      <c r="K7395" s="173"/>
    </row>
    <row r="7396" spans="1:11" x14ac:dyDescent="0.2">
      <c r="A7396" s="140"/>
      <c r="B7396" s="325"/>
      <c r="J7396" s="4"/>
      <c r="K7396" s="173"/>
    </row>
    <row r="7397" spans="1:11" x14ac:dyDescent="0.2">
      <c r="A7397" s="140"/>
      <c r="B7397" s="325"/>
      <c r="J7397" s="4"/>
      <c r="K7397" s="173"/>
    </row>
    <row r="7398" spans="1:11" x14ac:dyDescent="0.2">
      <c r="A7398" s="140"/>
      <c r="B7398" s="325"/>
      <c r="J7398" s="4"/>
      <c r="K7398" s="173"/>
    </row>
    <row r="7399" spans="1:11" x14ac:dyDescent="0.2">
      <c r="A7399" s="140"/>
      <c r="B7399" s="325"/>
      <c r="J7399" s="4"/>
      <c r="K7399" s="173"/>
    </row>
    <row r="7400" spans="1:11" x14ac:dyDescent="0.2">
      <c r="A7400" s="140"/>
      <c r="B7400" s="325"/>
      <c r="J7400" s="4"/>
      <c r="K7400" s="173"/>
    </row>
    <row r="7401" spans="1:11" x14ac:dyDescent="0.2">
      <c r="A7401" s="140"/>
      <c r="B7401" s="325"/>
      <c r="J7401" s="4"/>
      <c r="K7401" s="173"/>
    </row>
    <row r="7402" spans="1:11" x14ac:dyDescent="0.2">
      <c r="A7402" s="140"/>
      <c r="B7402" s="325"/>
      <c r="J7402" s="4"/>
      <c r="K7402" s="173"/>
    </row>
    <row r="7403" spans="1:11" x14ac:dyDescent="0.2">
      <c r="A7403" s="140"/>
      <c r="B7403" s="325"/>
      <c r="J7403" s="4"/>
      <c r="K7403" s="173"/>
    </row>
    <row r="7404" spans="1:11" x14ac:dyDescent="0.2">
      <c r="A7404" s="140"/>
      <c r="B7404" s="325"/>
      <c r="J7404" s="4"/>
      <c r="K7404" s="173"/>
    </row>
    <row r="7405" spans="1:11" x14ac:dyDescent="0.2">
      <c r="A7405" s="140"/>
      <c r="B7405" s="325"/>
      <c r="J7405" s="4"/>
      <c r="K7405" s="173"/>
    </row>
    <row r="7406" spans="1:11" x14ac:dyDescent="0.2">
      <c r="A7406" s="140"/>
      <c r="B7406" s="325"/>
      <c r="J7406" s="4"/>
      <c r="K7406" s="173"/>
    </row>
    <row r="7407" spans="1:11" x14ac:dyDescent="0.2">
      <c r="A7407" s="140"/>
      <c r="B7407" s="325"/>
      <c r="J7407" s="4"/>
      <c r="K7407" s="173"/>
    </row>
    <row r="7408" spans="1:11" x14ac:dyDescent="0.2">
      <c r="A7408" s="140"/>
      <c r="B7408" s="325"/>
      <c r="J7408" s="4"/>
      <c r="K7408" s="173"/>
    </row>
    <row r="7409" spans="1:11" x14ac:dyDescent="0.2">
      <c r="A7409" s="140"/>
      <c r="B7409" s="325"/>
      <c r="J7409" s="4"/>
      <c r="K7409" s="173"/>
    </row>
    <row r="7410" spans="1:11" x14ac:dyDescent="0.2">
      <c r="A7410" s="140"/>
      <c r="B7410" s="325"/>
      <c r="J7410" s="4"/>
      <c r="K7410" s="173"/>
    </row>
    <row r="7411" spans="1:11" x14ac:dyDescent="0.2">
      <c r="A7411" s="140"/>
      <c r="B7411" s="325"/>
      <c r="J7411" s="4"/>
      <c r="K7411" s="173"/>
    </row>
    <row r="7412" spans="1:11" x14ac:dyDescent="0.2">
      <c r="A7412" s="140"/>
      <c r="B7412" s="325"/>
      <c r="J7412" s="4"/>
      <c r="K7412" s="173"/>
    </row>
    <row r="7413" spans="1:11" x14ac:dyDescent="0.2">
      <c r="A7413" s="140"/>
      <c r="B7413" s="325"/>
      <c r="J7413" s="4"/>
      <c r="K7413" s="173"/>
    </row>
    <row r="7414" spans="1:11" x14ac:dyDescent="0.2">
      <c r="A7414" s="140"/>
      <c r="B7414" s="325"/>
      <c r="J7414" s="4"/>
      <c r="K7414" s="173"/>
    </row>
    <row r="7415" spans="1:11" x14ac:dyDescent="0.2">
      <c r="A7415" s="140"/>
      <c r="B7415" s="325"/>
      <c r="J7415" s="4"/>
      <c r="K7415" s="173"/>
    </row>
    <row r="7416" spans="1:11" x14ac:dyDescent="0.2">
      <c r="A7416" s="140"/>
      <c r="B7416" s="325"/>
      <c r="J7416" s="4"/>
      <c r="K7416" s="173"/>
    </row>
    <row r="7417" spans="1:11" x14ac:dyDescent="0.2">
      <c r="A7417" s="140"/>
      <c r="B7417" s="325"/>
      <c r="J7417" s="4"/>
      <c r="K7417" s="173"/>
    </row>
    <row r="7418" spans="1:11" x14ac:dyDescent="0.2">
      <c r="A7418" s="140"/>
      <c r="B7418" s="325"/>
      <c r="J7418" s="4"/>
      <c r="K7418" s="173"/>
    </row>
    <row r="7419" spans="1:11" x14ac:dyDescent="0.2">
      <c r="A7419" s="140"/>
      <c r="B7419" s="325"/>
      <c r="J7419" s="4"/>
      <c r="K7419" s="173"/>
    </row>
    <row r="7420" spans="1:11" x14ac:dyDescent="0.2">
      <c r="A7420" s="140"/>
      <c r="B7420" s="325"/>
      <c r="J7420" s="4"/>
      <c r="K7420" s="173"/>
    </row>
    <row r="7421" spans="1:11" x14ac:dyDescent="0.2">
      <c r="A7421" s="140"/>
      <c r="B7421" s="325"/>
      <c r="J7421" s="4"/>
      <c r="K7421" s="173"/>
    </row>
    <row r="7422" spans="1:11" x14ac:dyDescent="0.2">
      <c r="A7422" s="140"/>
      <c r="B7422" s="325"/>
      <c r="J7422" s="4"/>
      <c r="K7422" s="173"/>
    </row>
    <row r="7423" spans="1:11" x14ac:dyDescent="0.2">
      <c r="A7423" s="140"/>
      <c r="B7423" s="325"/>
      <c r="J7423" s="4"/>
      <c r="K7423" s="173"/>
    </row>
    <row r="7424" spans="1:11" x14ac:dyDescent="0.2">
      <c r="A7424" s="140"/>
      <c r="B7424" s="325"/>
      <c r="J7424" s="4"/>
      <c r="K7424" s="173"/>
    </row>
    <row r="7425" spans="1:11" x14ac:dyDescent="0.2">
      <c r="A7425" s="140"/>
      <c r="B7425" s="325"/>
      <c r="J7425" s="4"/>
      <c r="K7425" s="173"/>
    </row>
    <row r="7426" spans="1:11" x14ac:dyDescent="0.2">
      <c r="A7426" s="140"/>
      <c r="B7426" s="325"/>
      <c r="J7426" s="4"/>
      <c r="K7426" s="173"/>
    </row>
    <row r="7427" spans="1:11" x14ac:dyDescent="0.2">
      <c r="A7427" s="140"/>
      <c r="B7427" s="325"/>
      <c r="J7427" s="4"/>
      <c r="K7427" s="173"/>
    </row>
    <row r="7428" spans="1:11" x14ac:dyDescent="0.2">
      <c r="A7428" s="140"/>
      <c r="B7428" s="325"/>
      <c r="J7428" s="4"/>
      <c r="K7428" s="173"/>
    </row>
    <row r="7429" spans="1:11" x14ac:dyDescent="0.2">
      <c r="A7429" s="140"/>
      <c r="B7429" s="325"/>
      <c r="J7429" s="4"/>
      <c r="K7429" s="173"/>
    </row>
    <row r="7430" spans="1:11" x14ac:dyDescent="0.2">
      <c r="A7430" s="140"/>
      <c r="B7430" s="325"/>
      <c r="J7430" s="4"/>
      <c r="K7430" s="173"/>
    </row>
    <row r="7431" spans="1:11" x14ac:dyDescent="0.2">
      <c r="A7431" s="140"/>
      <c r="B7431" s="325"/>
      <c r="J7431" s="4"/>
      <c r="K7431" s="173"/>
    </row>
    <row r="7432" spans="1:11" x14ac:dyDescent="0.2">
      <c r="A7432" s="140"/>
      <c r="B7432" s="325"/>
      <c r="J7432" s="4"/>
      <c r="K7432" s="173"/>
    </row>
    <row r="7433" spans="1:11" x14ac:dyDescent="0.2">
      <c r="A7433" s="140"/>
      <c r="B7433" s="325"/>
      <c r="J7433" s="4"/>
      <c r="K7433" s="173"/>
    </row>
    <row r="7434" spans="1:11" x14ac:dyDescent="0.2">
      <c r="A7434" s="140"/>
      <c r="B7434" s="325"/>
      <c r="J7434" s="4"/>
      <c r="K7434" s="173"/>
    </row>
    <row r="7435" spans="1:11" x14ac:dyDescent="0.2">
      <c r="A7435" s="140"/>
      <c r="B7435" s="325"/>
      <c r="J7435" s="4"/>
      <c r="K7435" s="173"/>
    </row>
    <row r="7436" spans="1:11" x14ac:dyDescent="0.2">
      <c r="A7436" s="140"/>
      <c r="B7436" s="325"/>
      <c r="J7436" s="4"/>
      <c r="K7436" s="173"/>
    </row>
    <row r="7437" spans="1:11" x14ac:dyDescent="0.2">
      <c r="A7437" s="140"/>
      <c r="B7437" s="325"/>
      <c r="J7437" s="4"/>
      <c r="K7437" s="173"/>
    </row>
    <row r="7438" spans="1:11" x14ac:dyDescent="0.2">
      <c r="A7438" s="140"/>
      <c r="B7438" s="325"/>
      <c r="J7438" s="4"/>
      <c r="K7438" s="173"/>
    </row>
    <row r="7439" spans="1:11" x14ac:dyDescent="0.2">
      <c r="A7439" s="140"/>
      <c r="B7439" s="325"/>
      <c r="J7439" s="4"/>
      <c r="K7439" s="173"/>
    </row>
    <row r="7440" spans="1:11" x14ac:dyDescent="0.2">
      <c r="A7440" s="140"/>
      <c r="B7440" s="325"/>
      <c r="J7440" s="4"/>
      <c r="K7440" s="173"/>
    </row>
    <row r="7441" spans="1:11" x14ac:dyDescent="0.2">
      <c r="A7441" s="140"/>
      <c r="B7441" s="325"/>
      <c r="J7441" s="4"/>
      <c r="K7441" s="173"/>
    </row>
    <row r="7442" spans="1:11" x14ac:dyDescent="0.2">
      <c r="A7442" s="140"/>
      <c r="B7442" s="325"/>
      <c r="J7442" s="4"/>
      <c r="K7442" s="173"/>
    </row>
    <row r="7443" spans="1:11" x14ac:dyDescent="0.2">
      <c r="A7443" s="140"/>
      <c r="B7443" s="325"/>
      <c r="J7443" s="4"/>
      <c r="K7443" s="173"/>
    </row>
    <row r="7444" spans="1:11" x14ac:dyDescent="0.2">
      <c r="A7444" s="140"/>
      <c r="B7444" s="325"/>
      <c r="J7444" s="4"/>
      <c r="K7444" s="173"/>
    </row>
    <row r="7445" spans="1:11" x14ac:dyDescent="0.2">
      <c r="A7445" s="140"/>
      <c r="B7445" s="325"/>
      <c r="J7445" s="4"/>
      <c r="K7445" s="173"/>
    </row>
    <row r="7446" spans="1:11" x14ac:dyDescent="0.2">
      <c r="A7446" s="140"/>
      <c r="B7446" s="325"/>
      <c r="J7446" s="4"/>
      <c r="K7446" s="173"/>
    </row>
    <row r="7447" spans="1:11" x14ac:dyDescent="0.2">
      <c r="A7447" s="140"/>
      <c r="B7447" s="325"/>
      <c r="J7447" s="4"/>
      <c r="K7447" s="173"/>
    </row>
    <row r="7448" spans="1:11" x14ac:dyDescent="0.2">
      <c r="A7448" s="140"/>
      <c r="B7448" s="325"/>
      <c r="J7448" s="4"/>
      <c r="K7448" s="173"/>
    </row>
    <row r="7449" spans="1:11" x14ac:dyDescent="0.2">
      <c r="A7449" s="140"/>
      <c r="B7449" s="325"/>
      <c r="J7449" s="4"/>
      <c r="K7449" s="173"/>
    </row>
    <row r="7450" spans="1:11" x14ac:dyDescent="0.2">
      <c r="A7450" s="140"/>
      <c r="B7450" s="325"/>
      <c r="J7450" s="4"/>
      <c r="K7450" s="173"/>
    </row>
    <row r="7451" spans="1:11" x14ac:dyDescent="0.2">
      <c r="A7451" s="140"/>
      <c r="B7451" s="325"/>
      <c r="J7451" s="4"/>
      <c r="K7451" s="173"/>
    </row>
    <row r="7452" spans="1:11" x14ac:dyDescent="0.2">
      <c r="A7452" s="140"/>
      <c r="B7452" s="325"/>
      <c r="J7452" s="4"/>
      <c r="K7452" s="173"/>
    </row>
    <row r="7453" spans="1:11" x14ac:dyDescent="0.2">
      <c r="A7453" s="140"/>
      <c r="B7453" s="325"/>
      <c r="J7453" s="4"/>
      <c r="K7453" s="173"/>
    </row>
    <row r="7454" spans="1:11" x14ac:dyDescent="0.2">
      <c r="A7454" s="140"/>
      <c r="B7454" s="325"/>
      <c r="J7454" s="4"/>
      <c r="K7454" s="173"/>
    </row>
    <row r="7455" spans="1:11" x14ac:dyDescent="0.2">
      <c r="A7455" s="140"/>
      <c r="B7455" s="325"/>
      <c r="J7455" s="4"/>
      <c r="K7455" s="173"/>
    </row>
    <row r="7456" spans="1:11" x14ac:dyDescent="0.2">
      <c r="A7456" s="140"/>
      <c r="B7456" s="325"/>
      <c r="J7456" s="4"/>
      <c r="K7456" s="173"/>
    </row>
    <row r="7457" spans="1:11" x14ac:dyDescent="0.2">
      <c r="A7457" s="140"/>
      <c r="B7457" s="325"/>
      <c r="J7457" s="4"/>
      <c r="K7457" s="173"/>
    </row>
    <row r="7458" spans="1:11" x14ac:dyDescent="0.2">
      <c r="A7458" s="140"/>
      <c r="B7458" s="325"/>
      <c r="J7458" s="4"/>
      <c r="K7458" s="173"/>
    </row>
    <row r="7459" spans="1:11" x14ac:dyDescent="0.2">
      <c r="A7459" s="140"/>
      <c r="B7459" s="325"/>
      <c r="J7459" s="4"/>
      <c r="K7459" s="173"/>
    </row>
    <row r="7460" spans="1:11" x14ac:dyDescent="0.2">
      <c r="A7460" s="140"/>
      <c r="B7460" s="325"/>
      <c r="J7460" s="4"/>
      <c r="K7460" s="173"/>
    </row>
    <row r="7461" spans="1:11" x14ac:dyDescent="0.2">
      <c r="A7461" s="140"/>
      <c r="B7461" s="325"/>
      <c r="J7461" s="4"/>
      <c r="K7461" s="173"/>
    </row>
    <row r="7462" spans="1:11" x14ac:dyDescent="0.2">
      <c r="A7462" s="140"/>
      <c r="B7462" s="325"/>
      <c r="J7462" s="4"/>
      <c r="K7462" s="173"/>
    </row>
    <row r="7463" spans="1:11" x14ac:dyDescent="0.2">
      <c r="A7463" s="140"/>
      <c r="B7463" s="325"/>
      <c r="J7463" s="4"/>
      <c r="K7463" s="173"/>
    </row>
    <row r="7464" spans="1:11" x14ac:dyDescent="0.2">
      <c r="A7464" s="140"/>
      <c r="B7464" s="325"/>
      <c r="J7464" s="4"/>
      <c r="K7464" s="173"/>
    </row>
    <row r="7465" spans="1:11" x14ac:dyDescent="0.2">
      <c r="A7465" s="140"/>
      <c r="B7465" s="325"/>
      <c r="J7465" s="4"/>
      <c r="K7465" s="173"/>
    </row>
    <row r="7466" spans="1:11" x14ac:dyDescent="0.2">
      <c r="A7466" s="140"/>
      <c r="B7466" s="325"/>
      <c r="J7466" s="4"/>
      <c r="K7466" s="173"/>
    </row>
    <row r="7467" spans="1:11" x14ac:dyDescent="0.2">
      <c r="A7467" s="140"/>
      <c r="B7467" s="325"/>
      <c r="J7467" s="4"/>
      <c r="K7467" s="173"/>
    </row>
    <row r="7468" spans="1:11" x14ac:dyDescent="0.2">
      <c r="A7468" s="140"/>
      <c r="B7468" s="325"/>
      <c r="J7468" s="4"/>
      <c r="K7468" s="173"/>
    </row>
    <row r="7469" spans="1:11" x14ac:dyDescent="0.2">
      <c r="A7469" s="140"/>
      <c r="B7469" s="325"/>
      <c r="J7469" s="4"/>
      <c r="K7469" s="173"/>
    </row>
    <row r="7470" spans="1:11" x14ac:dyDescent="0.2">
      <c r="A7470" s="140"/>
      <c r="B7470" s="325"/>
      <c r="J7470" s="4"/>
      <c r="K7470" s="173"/>
    </row>
    <row r="7471" spans="1:11" x14ac:dyDescent="0.2">
      <c r="A7471" s="140"/>
      <c r="B7471" s="325"/>
      <c r="J7471" s="4"/>
      <c r="K7471" s="173"/>
    </row>
    <row r="7472" spans="1:11" x14ac:dyDescent="0.2">
      <c r="A7472" s="140"/>
      <c r="B7472" s="325"/>
      <c r="J7472" s="4"/>
      <c r="K7472" s="173"/>
    </row>
    <row r="7473" spans="1:11" x14ac:dyDescent="0.2">
      <c r="A7473" s="140"/>
      <c r="B7473" s="325"/>
      <c r="J7473" s="4"/>
      <c r="K7473" s="173"/>
    </row>
    <row r="7474" spans="1:11" x14ac:dyDescent="0.2">
      <c r="A7474" s="140"/>
      <c r="B7474" s="325"/>
      <c r="J7474" s="4"/>
      <c r="K7474" s="173"/>
    </row>
    <row r="7475" spans="1:11" x14ac:dyDescent="0.2">
      <c r="A7475" s="140"/>
      <c r="B7475" s="325"/>
      <c r="J7475" s="4"/>
      <c r="K7475" s="173"/>
    </row>
    <row r="7476" spans="1:11" x14ac:dyDescent="0.2">
      <c r="A7476" s="140"/>
      <c r="B7476" s="325"/>
      <c r="J7476" s="4"/>
      <c r="K7476" s="173"/>
    </row>
    <row r="7477" spans="1:11" x14ac:dyDescent="0.2">
      <c r="A7477" s="140"/>
      <c r="B7477" s="325"/>
      <c r="J7477" s="4"/>
      <c r="K7477" s="173"/>
    </row>
    <row r="7478" spans="1:11" x14ac:dyDescent="0.2">
      <c r="A7478" s="140"/>
      <c r="B7478" s="325"/>
      <c r="J7478" s="4"/>
      <c r="K7478" s="173"/>
    </row>
    <row r="7479" spans="1:11" x14ac:dyDescent="0.2">
      <c r="A7479" s="140"/>
      <c r="B7479" s="325"/>
      <c r="J7479" s="4"/>
      <c r="K7479" s="173"/>
    </row>
    <row r="7480" spans="1:11" x14ac:dyDescent="0.2">
      <c r="A7480" s="140"/>
      <c r="B7480" s="325"/>
      <c r="J7480" s="4"/>
      <c r="K7480" s="173"/>
    </row>
    <row r="7481" spans="1:11" x14ac:dyDescent="0.2">
      <c r="A7481" s="140"/>
      <c r="B7481" s="325"/>
      <c r="J7481" s="4"/>
      <c r="K7481" s="173"/>
    </row>
    <row r="7482" spans="1:11" x14ac:dyDescent="0.2">
      <c r="A7482" s="140"/>
      <c r="B7482" s="325"/>
      <c r="J7482" s="4"/>
      <c r="K7482" s="173"/>
    </row>
    <row r="7483" spans="1:11" x14ac:dyDescent="0.2">
      <c r="A7483" s="140"/>
      <c r="B7483" s="325"/>
      <c r="J7483" s="4"/>
      <c r="K7483" s="173"/>
    </row>
    <row r="7484" spans="1:11" x14ac:dyDescent="0.2">
      <c r="A7484" s="140"/>
      <c r="B7484" s="325"/>
      <c r="J7484" s="4"/>
      <c r="K7484" s="173"/>
    </row>
    <row r="7485" spans="1:11" x14ac:dyDescent="0.2">
      <c r="A7485" s="140"/>
      <c r="B7485" s="325"/>
      <c r="J7485" s="4"/>
      <c r="K7485" s="173"/>
    </row>
    <row r="7486" spans="1:11" x14ac:dyDescent="0.2">
      <c r="A7486" s="140"/>
      <c r="B7486" s="325"/>
      <c r="J7486" s="4"/>
      <c r="K7486" s="173"/>
    </row>
    <row r="7487" spans="1:11" x14ac:dyDescent="0.2">
      <c r="A7487" s="140"/>
      <c r="B7487" s="325"/>
      <c r="J7487" s="4"/>
      <c r="K7487" s="173"/>
    </row>
    <row r="7488" spans="1:11" x14ac:dyDescent="0.2">
      <c r="A7488" s="140"/>
      <c r="B7488" s="325"/>
      <c r="J7488" s="4"/>
      <c r="K7488" s="173"/>
    </row>
    <row r="7489" spans="1:11" x14ac:dyDescent="0.2">
      <c r="A7489" s="140"/>
      <c r="B7489" s="325"/>
      <c r="J7489" s="4"/>
      <c r="K7489" s="173"/>
    </row>
    <row r="7490" spans="1:11" x14ac:dyDescent="0.2">
      <c r="A7490" s="140"/>
      <c r="B7490" s="325"/>
      <c r="J7490" s="4"/>
      <c r="K7490" s="173"/>
    </row>
    <row r="7491" spans="1:11" x14ac:dyDescent="0.2">
      <c r="A7491" s="140"/>
      <c r="B7491" s="325"/>
      <c r="J7491" s="4"/>
      <c r="K7491" s="173"/>
    </row>
    <row r="7492" spans="1:11" x14ac:dyDescent="0.2">
      <c r="A7492" s="140"/>
      <c r="B7492" s="325"/>
      <c r="J7492" s="4"/>
      <c r="K7492" s="173"/>
    </row>
    <row r="7493" spans="1:11" x14ac:dyDescent="0.2">
      <c r="A7493" s="140"/>
      <c r="B7493" s="325"/>
      <c r="J7493" s="4"/>
      <c r="K7493" s="173"/>
    </row>
    <row r="7494" spans="1:11" x14ac:dyDescent="0.2">
      <c r="A7494" s="140"/>
      <c r="B7494" s="325"/>
      <c r="J7494" s="4"/>
      <c r="K7494" s="173"/>
    </row>
    <row r="7495" spans="1:11" x14ac:dyDescent="0.2">
      <c r="A7495" s="140"/>
      <c r="B7495" s="325"/>
      <c r="J7495" s="4"/>
      <c r="K7495" s="173"/>
    </row>
    <row r="7496" spans="1:11" x14ac:dyDescent="0.2">
      <c r="A7496" s="140"/>
      <c r="B7496" s="325"/>
      <c r="J7496" s="4"/>
      <c r="K7496" s="173"/>
    </row>
    <row r="7497" spans="1:11" x14ac:dyDescent="0.2">
      <c r="A7497" s="140"/>
      <c r="B7497" s="325"/>
      <c r="J7497" s="4"/>
      <c r="K7497" s="173"/>
    </row>
    <row r="7498" spans="1:11" x14ac:dyDescent="0.2">
      <c r="A7498" s="140"/>
      <c r="B7498" s="325"/>
      <c r="J7498" s="4"/>
      <c r="K7498" s="173"/>
    </row>
    <row r="7499" spans="1:11" x14ac:dyDescent="0.2">
      <c r="A7499" s="140"/>
      <c r="B7499" s="325"/>
      <c r="J7499" s="4"/>
      <c r="K7499" s="173"/>
    </row>
    <row r="7500" spans="1:11" x14ac:dyDescent="0.2">
      <c r="A7500" s="140"/>
      <c r="B7500" s="325"/>
      <c r="J7500" s="4"/>
      <c r="K7500" s="173"/>
    </row>
    <row r="7501" spans="1:11" x14ac:dyDescent="0.2">
      <c r="A7501" s="140"/>
      <c r="B7501" s="325"/>
      <c r="J7501" s="4"/>
      <c r="K7501" s="173"/>
    </row>
    <row r="7502" spans="1:11" x14ac:dyDescent="0.2">
      <c r="A7502" s="140"/>
      <c r="B7502" s="325"/>
      <c r="J7502" s="4"/>
      <c r="K7502" s="173"/>
    </row>
    <row r="7503" spans="1:11" x14ac:dyDescent="0.2">
      <c r="A7503" s="140"/>
      <c r="B7503" s="325"/>
      <c r="J7503" s="4"/>
      <c r="K7503" s="173"/>
    </row>
    <row r="7504" spans="1:11" x14ac:dyDescent="0.2">
      <c r="A7504" s="140"/>
      <c r="B7504" s="325"/>
      <c r="J7504" s="4"/>
      <c r="K7504" s="173"/>
    </row>
    <row r="7505" spans="1:11" x14ac:dyDescent="0.2">
      <c r="A7505" s="140"/>
      <c r="B7505" s="325"/>
      <c r="J7505" s="4"/>
      <c r="K7505" s="173"/>
    </row>
    <row r="7506" spans="1:11" x14ac:dyDescent="0.2">
      <c r="A7506" s="140"/>
      <c r="B7506" s="325"/>
      <c r="J7506" s="4"/>
      <c r="K7506" s="173"/>
    </row>
    <row r="7507" spans="1:11" x14ac:dyDescent="0.2">
      <c r="A7507" s="140"/>
      <c r="B7507" s="325"/>
      <c r="J7507" s="4"/>
      <c r="K7507" s="173"/>
    </row>
    <row r="7508" spans="1:11" x14ac:dyDescent="0.2">
      <c r="A7508" s="140"/>
      <c r="B7508" s="325"/>
      <c r="J7508" s="4"/>
      <c r="K7508" s="173"/>
    </row>
    <row r="7509" spans="1:11" x14ac:dyDescent="0.2">
      <c r="A7509" s="140"/>
      <c r="B7509" s="325"/>
      <c r="J7509" s="4"/>
      <c r="K7509" s="173"/>
    </row>
    <row r="7510" spans="1:11" x14ac:dyDescent="0.2">
      <c r="A7510" s="140"/>
      <c r="B7510" s="325"/>
      <c r="J7510" s="4"/>
      <c r="K7510" s="173"/>
    </row>
    <row r="7511" spans="1:11" x14ac:dyDescent="0.2">
      <c r="A7511" s="140"/>
      <c r="B7511" s="325"/>
      <c r="J7511" s="4"/>
      <c r="K7511" s="173"/>
    </row>
    <row r="7512" spans="1:11" x14ac:dyDescent="0.2">
      <c r="A7512" s="140"/>
      <c r="B7512" s="325"/>
      <c r="J7512" s="4"/>
      <c r="K7512" s="173"/>
    </row>
    <row r="7513" spans="1:11" x14ac:dyDescent="0.2">
      <c r="A7513" s="140"/>
      <c r="B7513" s="325"/>
      <c r="J7513" s="4"/>
      <c r="K7513" s="173"/>
    </row>
    <row r="7514" spans="1:11" x14ac:dyDescent="0.2">
      <c r="A7514" s="140"/>
      <c r="B7514" s="325"/>
      <c r="J7514" s="4"/>
      <c r="K7514" s="173"/>
    </row>
    <row r="7515" spans="1:11" x14ac:dyDescent="0.2">
      <c r="A7515" s="140"/>
      <c r="B7515" s="325"/>
      <c r="J7515" s="4"/>
      <c r="K7515" s="173"/>
    </row>
    <row r="7516" spans="1:11" x14ac:dyDescent="0.2">
      <c r="A7516" s="140"/>
      <c r="B7516" s="325"/>
      <c r="J7516" s="4"/>
      <c r="K7516" s="173"/>
    </row>
    <row r="7517" spans="1:11" x14ac:dyDescent="0.2">
      <c r="A7517" s="140"/>
      <c r="B7517" s="325"/>
      <c r="J7517" s="4"/>
      <c r="K7517" s="173"/>
    </row>
    <row r="7518" spans="1:11" x14ac:dyDescent="0.2">
      <c r="A7518" s="140"/>
      <c r="B7518" s="325"/>
      <c r="J7518" s="4"/>
      <c r="K7518" s="173"/>
    </row>
    <row r="7519" spans="1:11" x14ac:dyDescent="0.2">
      <c r="A7519" s="140"/>
      <c r="B7519" s="325"/>
      <c r="J7519" s="4"/>
      <c r="K7519" s="173"/>
    </row>
    <row r="7520" spans="1:11" x14ac:dyDescent="0.2">
      <c r="A7520" s="140"/>
      <c r="B7520" s="325"/>
      <c r="J7520" s="4"/>
      <c r="K7520" s="173"/>
    </row>
    <row r="7521" spans="1:11" x14ac:dyDescent="0.2">
      <c r="A7521" s="140"/>
      <c r="B7521" s="325"/>
      <c r="J7521" s="4"/>
      <c r="K7521" s="173"/>
    </row>
    <row r="7522" spans="1:11" x14ac:dyDescent="0.2">
      <c r="A7522" s="140"/>
      <c r="B7522" s="325"/>
      <c r="J7522" s="4"/>
      <c r="K7522" s="173"/>
    </row>
    <row r="7523" spans="1:11" x14ac:dyDescent="0.2">
      <c r="A7523" s="140"/>
      <c r="B7523" s="325"/>
      <c r="J7523" s="4"/>
      <c r="K7523" s="173"/>
    </row>
    <row r="7524" spans="1:11" x14ac:dyDescent="0.2">
      <c r="A7524" s="140"/>
      <c r="B7524" s="325"/>
      <c r="J7524" s="4"/>
      <c r="K7524" s="173"/>
    </row>
    <row r="7525" spans="1:11" x14ac:dyDescent="0.2">
      <c r="A7525" s="140"/>
      <c r="B7525" s="325"/>
      <c r="J7525" s="4"/>
      <c r="K7525" s="173"/>
    </row>
    <row r="7526" spans="1:11" x14ac:dyDescent="0.2">
      <c r="A7526" s="140"/>
      <c r="B7526" s="325"/>
      <c r="J7526" s="4"/>
      <c r="K7526" s="173"/>
    </row>
    <row r="7527" spans="1:11" x14ac:dyDescent="0.2">
      <c r="A7527" s="140"/>
      <c r="B7527" s="325"/>
      <c r="J7527" s="4"/>
      <c r="K7527" s="173"/>
    </row>
    <row r="7528" spans="1:11" x14ac:dyDescent="0.2">
      <c r="A7528" s="140"/>
      <c r="B7528" s="325"/>
      <c r="J7528" s="4"/>
      <c r="K7528" s="173"/>
    </row>
    <row r="7529" spans="1:11" x14ac:dyDescent="0.2">
      <c r="A7529" s="140"/>
      <c r="B7529" s="325"/>
      <c r="J7529" s="4"/>
      <c r="K7529" s="173"/>
    </row>
    <row r="7530" spans="1:11" x14ac:dyDescent="0.2">
      <c r="A7530" s="140"/>
      <c r="B7530" s="325"/>
      <c r="J7530" s="4"/>
      <c r="K7530" s="173"/>
    </row>
    <row r="7531" spans="1:11" x14ac:dyDescent="0.2">
      <c r="A7531" s="140"/>
      <c r="B7531" s="325"/>
      <c r="J7531" s="4"/>
      <c r="K7531" s="173"/>
    </row>
    <row r="7532" spans="1:11" x14ac:dyDescent="0.2">
      <c r="A7532" s="140"/>
      <c r="B7532" s="325"/>
      <c r="J7532" s="4"/>
      <c r="K7532" s="173"/>
    </row>
    <row r="7533" spans="1:11" x14ac:dyDescent="0.2">
      <c r="A7533" s="140"/>
      <c r="B7533" s="325"/>
      <c r="J7533" s="4"/>
      <c r="K7533" s="173"/>
    </row>
    <row r="7534" spans="1:11" x14ac:dyDescent="0.2">
      <c r="A7534" s="140"/>
      <c r="B7534" s="325"/>
      <c r="J7534" s="4"/>
      <c r="K7534" s="173"/>
    </row>
    <row r="7535" spans="1:11" x14ac:dyDescent="0.2">
      <c r="A7535" s="140"/>
      <c r="B7535" s="325"/>
      <c r="J7535" s="4"/>
      <c r="K7535" s="173"/>
    </row>
    <row r="7536" spans="1:11" x14ac:dyDescent="0.2">
      <c r="A7536" s="140"/>
      <c r="B7536" s="325"/>
      <c r="J7536" s="4"/>
      <c r="K7536" s="173"/>
    </row>
    <row r="7537" spans="1:11" x14ac:dyDescent="0.2">
      <c r="A7537" s="140"/>
      <c r="B7537" s="325"/>
      <c r="J7537" s="4"/>
      <c r="K7537" s="173"/>
    </row>
    <row r="7538" spans="1:11" x14ac:dyDescent="0.2">
      <c r="A7538" s="140"/>
      <c r="B7538" s="325"/>
      <c r="J7538" s="4"/>
      <c r="K7538" s="173"/>
    </row>
    <row r="7539" spans="1:11" x14ac:dyDescent="0.2">
      <c r="A7539" s="140"/>
      <c r="B7539" s="325"/>
      <c r="J7539" s="4"/>
      <c r="K7539" s="173"/>
    </row>
    <row r="7540" spans="1:11" x14ac:dyDescent="0.2">
      <c r="A7540" s="140"/>
      <c r="B7540" s="325"/>
      <c r="J7540" s="4"/>
      <c r="K7540" s="173"/>
    </row>
    <row r="7541" spans="1:11" x14ac:dyDescent="0.2">
      <c r="A7541" s="140"/>
      <c r="B7541" s="325"/>
      <c r="J7541" s="4"/>
      <c r="K7541" s="173"/>
    </row>
    <row r="7542" spans="1:11" x14ac:dyDescent="0.2">
      <c r="A7542" s="140"/>
      <c r="B7542" s="325"/>
      <c r="J7542" s="4"/>
      <c r="K7542" s="173"/>
    </row>
    <row r="7543" spans="1:11" x14ac:dyDescent="0.2">
      <c r="A7543" s="140"/>
      <c r="B7543" s="325"/>
      <c r="J7543" s="4"/>
      <c r="K7543" s="173"/>
    </row>
    <row r="7544" spans="1:11" x14ac:dyDescent="0.2">
      <c r="A7544" s="140"/>
      <c r="B7544" s="325"/>
      <c r="J7544" s="4"/>
      <c r="K7544" s="173"/>
    </row>
    <row r="7545" spans="1:11" x14ac:dyDescent="0.2">
      <c r="A7545" s="140"/>
      <c r="B7545" s="325"/>
      <c r="J7545" s="4"/>
      <c r="K7545" s="173"/>
    </row>
    <row r="7546" spans="1:11" x14ac:dyDescent="0.2">
      <c r="A7546" s="140"/>
      <c r="B7546" s="325"/>
      <c r="J7546" s="4"/>
      <c r="K7546" s="173"/>
    </row>
    <row r="7547" spans="1:11" x14ac:dyDescent="0.2">
      <c r="A7547" s="140"/>
      <c r="B7547" s="325"/>
      <c r="J7547" s="4"/>
      <c r="K7547" s="173"/>
    </row>
    <row r="7548" spans="1:11" x14ac:dyDescent="0.2">
      <c r="A7548" s="140"/>
      <c r="B7548" s="325"/>
      <c r="J7548" s="4"/>
      <c r="K7548" s="173"/>
    </row>
    <row r="7549" spans="1:11" x14ac:dyDescent="0.2">
      <c r="A7549" s="140"/>
      <c r="B7549" s="325"/>
      <c r="J7549" s="4"/>
      <c r="K7549" s="173"/>
    </row>
    <row r="7550" spans="1:11" x14ac:dyDescent="0.2">
      <c r="A7550" s="140"/>
      <c r="B7550" s="325"/>
      <c r="J7550" s="4"/>
      <c r="K7550" s="173"/>
    </row>
    <row r="7551" spans="1:11" x14ac:dyDescent="0.2">
      <c r="A7551" s="140"/>
      <c r="B7551" s="325"/>
      <c r="J7551" s="4"/>
      <c r="K7551" s="173"/>
    </row>
    <row r="7552" spans="1:11" x14ac:dyDescent="0.2">
      <c r="A7552" s="140"/>
      <c r="B7552" s="325"/>
      <c r="J7552" s="4"/>
      <c r="K7552" s="173"/>
    </row>
    <row r="7553" spans="1:11" x14ac:dyDescent="0.2">
      <c r="A7553" s="140"/>
      <c r="B7553" s="325"/>
      <c r="J7553" s="4"/>
      <c r="K7553" s="173"/>
    </row>
    <row r="7554" spans="1:11" x14ac:dyDescent="0.2">
      <c r="A7554" s="140"/>
      <c r="B7554" s="325"/>
      <c r="J7554" s="4"/>
      <c r="K7554" s="173"/>
    </row>
    <row r="7555" spans="1:11" x14ac:dyDescent="0.2">
      <c r="A7555" s="140"/>
      <c r="B7555" s="325"/>
      <c r="J7555" s="4"/>
      <c r="K7555" s="173"/>
    </row>
    <row r="7556" spans="1:11" x14ac:dyDescent="0.2">
      <c r="A7556" s="140"/>
      <c r="B7556" s="325"/>
      <c r="J7556" s="4"/>
      <c r="K7556" s="173"/>
    </row>
    <row r="7557" spans="1:11" x14ac:dyDescent="0.2">
      <c r="A7557" s="140"/>
      <c r="B7557" s="325"/>
      <c r="J7557" s="4"/>
      <c r="K7557" s="173"/>
    </row>
    <row r="7558" spans="1:11" x14ac:dyDescent="0.2">
      <c r="A7558" s="140"/>
      <c r="B7558" s="325"/>
      <c r="J7558" s="4"/>
      <c r="K7558" s="173"/>
    </row>
    <row r="7559" spans="1:11" x14ac:dyDescent="0.2">
      <c r="A7559" s="140"/>
      <c r="B7559" s="325"/>
      <c r="J7559" s="4"/>
      <c r="K7559" s="173"/>
    </row>
    <row r="7560" spans="1:11" x14ac:dyDescent="0.2">
      <c r="A7560" s="140"/>
      <c r="B7560" s="325"/>
      <c r="J7560" s="4"/>
      <c r="K7560" s="173"/>
    </row>
    <row r="7561" spans="1:11" x14ac:dyDescent="0.2">
      <c r="A7561" s="140"/>
      <c r="B7561" s="325"/>
      <c r="J7561" s="4"/>
      <c r="K7561" s="173"/>
    </row>
    <row r="7562" spans="1:11" x14ac:dyDescent="0.2">
      <c r="A7562" s="140"/>
      <c r="B7562" s="325"/>
      <c r="J7562" s="4"/>
      <c r="K7562" s="173"/>
    </row>
    <row r="7563" spans="1:11" x14ac:dyDescent="0.2">
      <c r="A7563" s="140"/>
      <c r="B7563" s="325"/>
      <c r="J7563" s="4"/>
      <c r="K7563" s="173"/>
    </row>
    <row r="7564" spans="1:11" x14ac:dyDescent="0.2">
      <c r="A7564" s="140"/>
      <c r="B7564" s="325"/>
      <c r="J7564" s="4"/>
      <c r="K7564" s="173"/>
    </row>
    <row r="7565" spans="1:11" x14ac:dyDescent="0.2">
      <c r="A7565" s="140"/>
      <c r="B7565" s="325"/>
      <c r="J7565" s="4"/>
      <c r="K7565" s="173"/>
    </row>
    <row r="7566" spans="1:11" x14ac:dyDescent="0.2">
      <c r="A7566" s="140"/>
      <c r="B7566" s="325"/>
      <c r="J7566" s="4"/>
      <c r="K7566" s="173"/>
    </row>
    <row r="7567" spans="1:11" x14ac:dyDescent="0.2">
      <c r="A7567" s="140"/>
      <c r="B7567" s="325"/>
      <c r="J7567" s="4"/>
      <c r="K7567" s="173"/>
    </row>
    <row r="7568" spans="1:11" x14ac:dyDescent="0.2">
      <c r="A7568" s="140"/>
      <c r="B7568" s="325"/>
      <c r="J7568" s="4"/>
      <c r="K7568" s="173"/>
    </row>
    <row r="7569" spans="1:11" x14ac:dyDescent="0.2">
      <c r="A7569" s="140"/>
      <c r="B7569" s="325"/>
      <c r="J7569" s="4"/>
      <c r="K7569" s="173"/>
    </row>
    <row r="7570" spans="1:11" x14ac:dyDescent="0.2">
      <c r="A7570" s="140"/>
      <c r="B7570" s="325"/>
      <c r="J7570" s="4"/>
      <c r="K7570" s="173"/>
    </row>
    <row r="7571" spans="1:11" x14ac:dyDescent="0.2">
      <c r="A7571" s="140"/>
      <c r="B7571" s="325"/>
      <c r="J7571" s="4"/>
      <c r="K7571" s="173"/>
    </row>
    <row r="7572" spans="1:11" x14ac:dyDescent="0.2">
      <c r="A7572" s="140"/>
      <c r="B7572" s="325"/>
      <c r="J7572" s="4"/>
      <c r="K7572" s="173"/>
    </row>
    <row r="7573" spans="1:11" x14ac:dyDescent="0.2">
      <c r="A7573" s="140"/>
      <c r="B7573" s="325"/>
      <c r="J7573" s="4"/>
      <c r="K7573" s="173"/>
    </row>
    <row r="7574" spans="1:11" x14ac:dyDescent="0.2">
      <c r="A7574" s="140"/>
      <c r="B7574" s="325"/>
      <c r="J7574" s="4"/>
      <c r="K7574" s="173"/>
    </row>
    <row r="7575" spans="1:11" x14ac:dyDescent="0.2">
      <c r="A7575" s="140"/>
      <c r="B7575" s="325"/>
      <c r="J7575" s="4"/>
      <c r="K7575" s="173"/>
    </row>
    <row r="7576" spans="1:11" x14ac:dyDescent="0.2">
      <c r="A7576" s="140"/>
      <c r="B7576" s="325"/>
      <c r="J7576" s="4"/>
      <c r="K7576" s="173"/>
    </row>
    <row r="7577" spans="1:11" x14ac:dyDescent="0.2">
      <c r="A7577" s="140"/>
      <c r="B7577" s="325"/>
      <c r="J7577" s="4"/>
      <c r="K7577" s="173"/>
    </row>
    <row r="7578" spans="1:11" x14ac:dyDescent="0.2">
      <c r="A7578" s="140"/>
      <c r="B7578" s="325"/>
      <c r="J7578" s="4"/>
      <c r="K7578" s="173"/>
    </row>
    <row r="7579" spans="1:11" x14ac:dyDescent="0.2">
      <c r="A7579" s="140"/>
      <c r="B7579" s="325"/>
      <c r="J7579" s="4"/>
      <c r="K7579" s="173"/>
    </row>
    <row r="7580" spans="1:11" x14ac:dyDescent="0.2">
      <c r="A7580" s="140"/>
      <c r="B7580" s="325"/>
      <c r="J7580" s="4"/>
      <c r="K7580" s="173"/>
    </row>
    <row r="7581" spans="1:11" x14ac:dyDescent="0.2">
      <c r="A7581" s="140"/>
      <c r="B7581" s="325"/>
      <c r="J7581" s="4"/>
      <c r="K7581" s="173"/>
    </row>
    <row r="7582" spans="1:11" x14ac:dyDescent="0.2">
      <c r="A7582" s="140"/>
      <c r="B7582" s="325"/>
      <c r="J7582" s="4"/>
      <c r="K7582" s="173"/>
    </row>
    <row r="7583" spans="1:11" x14ac:dyDescent="0.2">
      <c r="A7583" s="140"/>
      <c r="B7583" s="325"/>
      <c r="J7583" s="4"/>
      <c r="K7583" s="173"/>
    </row>
    <row r="7584" spans="1:11" x14ac:dyDescent="0.2">
      <c r="A7584" s="140"/>
      <c r="B7584" s="325"/>
      <c r="J7584" s="4"/>
      <c r="K7584" s="173"/>
    </row>
    <row r="7585" spans="1:11" x14ac:dyDescent="0.2">
      <c r="A7585" s="140"/>
      <c r="B7585" s="325"/>
      <c r="J7585" s="4"/>
      <c r="K7585" s="173"/>
    </row>
    <row r="7586" spans="1:11" x14ac:dyDescent="0.2">
      <c r="A7586" s="140"/>
      <c r="B7586" s="325"/>
      <c r="J7586" s="4"/>
      <c r="K7586" s="173"/>
    </row>
    <row r="7587" spans="1:11" x14ac:dyDescent="0.2">
      <c r="A7587" s="140"/>
      <c r="B7587" s="325"/>
      <c r="J7587" s="4"/>
      <c r="K7587" s="173"/>
    </row>
    <row r="7588" spans="1:11" x14ac:dyDescent="0.2">
      <c r="A7588" s="140"/>
      <c r="B7588" s="325"/>
      <c r="J7588" s="4"/>
      <c r="K7588" s="173"/>
    </row>
    <row r="7589" spans="1:11" x14ac:dyDescent="0.2">
      <c r="A7589" s="140"/>
      <c r="B7589" s="325"/>
      <c r="J7589" s="4"/>
      <c r="K7589" s="173"/>
    </row>
    <row r="7590" spans="1:11" x14ac:dyDescent="0.2">
      <c r="A7590" s="140"/>
      <c r="B7590" s="325"/>
      <c r="J7590" s="4"/>
      <c r="K7590" s="173"/>
    </row>
    <row r="7591" spans="1:11" x14ac:dyDescent="0.2">
      <c r="A7591" s="140"/>
      <c r="B7591" s="325"/>
      <c r="J7591" s="4"/>
      <c r="K7591" s="173"/>
    </row>
    <row r="7592" spans="1:11" x14ac:dyDescent="0.2">
      <c r="A7592" s="140"/>
      <c r="B7592" s="325"/>
      <c r="J7592" s="4"/>
      <c r="K7592" s="173"/>
    </row>
    <row r="7593" spans="1:11" x14ac:dyDescent="0.2">
      <c r="A7593" s="140"/>
      <c r="B7593" s="325"/>
      <c r="J7593" s="4"/>
      <c r="K7593" s="173"/>
    </row>
    <row r="7594" spans="1:11" x14ac:dyDescent="0.2">
      <c r="A7594" s="140"/>
      <c r="B7594" s="325"/>
      <c r="J7594" s="4"/>
      <c r="K7594" s="173"/>
    </row>
    <row r="7595" spans="1:11" x14ac:dyDescent="0.2">
      <c r="A7595" s="140"/>
      <c r="B7595" s="325"/>
      <c r="J7595" s="4"/>
      <c r="K7595" s="173"/>
    </row>
    <row r="7596" spans="1:11" x14ac:dyDescent="0.2">
      <c r="A7596" s="140"/>
      <c r="B7596" s="325"/>
      <c r="J7596" s="4"/>
      <c r="K7596" s="173"/>
    </row>
    <row r="7597" spans="1:11" x14ac:dyDescent="0.2">
      <c r="A7597" s="140"/>
      <c r="B7597" s="325"/>
      <c r="J7597" s="4"/>
      <c r="K7597" s="173"/>
    </row>
    <row r="7598" spans="1:11" x14ac:dyDescent="0.2">
      <c r="A7598" s="140"/>
      <c r="B7598" s="325"/>
      <c r="J7598" s="4"/>
      <c r="K7598" s="173"/>
    </row>
    <row r="7599" spans="1:11" x14ac:dyDescent="0.2">
      <c r="A7599" s="140"/>
      <c r="B7599" s="325"/>
      <c r="J7599" s="4"/>
      <c r="K7599" s="173"/>
    </row>
    <row r="7600" spans="1:11" x14ac:dyDescent="0.2">
      <c r="A7600" s="140"/>
      <c r="B7600" s="325"/>
      <c r="J7600" s="4"/>
      <c r="K7600" s="173"/>
    </row>
    <row r="7601" spans="1:11" x14ac:dyDescent="0.2">
      <c r="A7601" s="140"/>
      <c r="B7601" s="325"/>
      <c r="J7601" s="4"/>
      <c r="K7601" s="173"/>
    </row>
    <row r="7602" spans="1:11" x14ac:dyDescent="0.2">
      <c r="A7602" s="140"/>
      <c r="B7602" s="325"/>
      <c r="J7602" s="4"/>
      <c r="K7602" s="173"/>
    </row>
    <row r="7603" spans="1:11" x14ac:dyDescent="0.2">
      <c r="A7603" s="140"/>
      <c r="B7603" s="325"/>
      <c r="J7603" s="4"/>
      <c r="K7603" s="173"/>
    </row>
    <row r="7604" spans="1:11" x14ac:dyDescent="0.2">
      <c r="A7604" s="140"/>
      <c r="B7604" s="325"/>
      <c r="J7604" s="4"/>
      <c r="K7604" s="173"/>
    </row>
    <row r="7605" spans="1:11" x14ac:dyDescent="0.2">
      <c r="A7605" s="140"/>
      <c r="B7605" s="325"/>
      <c r="J7605" s="4"/>
      <c r="K7605" s="173"/>
    </row>
    <row r="7606" spans="1:11" x14ac:dyDescent="0.2">
      <c r="A7606" s="140"/>
      <c r="B7606" s="325"/>
      <c r="J7606" s="4"/>
      <c r="K7606" s="173"/>
    </row>
    <row r="7607" spans="1:11" x14ac:dyDescent="0.2">
      <c r="A7607" s="140"/>
      <c r="B7607" s="325"/>
      <c r="J7607" s="4"/>
      <c r="K7607" s="173"/>
    </row>
    <row r="7608" spans="1:11" x14ac:dyDescent="0.2">
      <c r="A7608" s="140"/>
      <c r="B7608" s="325"/>
      <c r="J7608" s="4"/>
      <c r="K7608" s="173"/>
    </row>
    <row r="7609" spans="1:11" x14ac:dyDescent="0.2">
      <c r="A7609" s="140"/>
      <c r="B7609" s="325"/>
      <c r="J7609" s="4"/>
      <c r="K7609" s="173"/>
    </row>
    <row r="7610" spans="1:11" x14ac:dyDescent="0.2">
      <c r="A7610" s="140"/>
      <c r="B7610" s="325"/>
      <c r="J7610" s="4"/>
      <c r="K7610" s="173"/>
    </row>
    <row r="7611" spans="1:11" x14ac:dyDescent="0.2">
      <c r="A7611" s="140"/>
      <c r="B7611" s="325"/>
      <c r="J7611" s="4"/>
      <c r="K7611" s="173"/>
    </row>
    <row r="7612" spans="1:11" x14ac:dyDescent="0.2">
      <c r="A7612" s="140"/>
      <c r="B7612" s="325"/>
      <c r="J7612" s="4"/>
      <c r="K7612" s="173"/>
    </row>
    <row r="7613" spans="1:11" x14ac:dyDescent="0.2">
      <c r="A7613" s="140"/>
      <c r="B7613" s="325"/>
      <c r="J7613" s="4"/>
      <c r="K7613" s="173"/>
    </row>
    <row r="7614" spans="1:11" x14ac:dyDescent="0.2">
      <c r="A7614" s="140"/>
      <c r="B7614" s="325"/>
      <c r="J7614" s="4"/>
      <c r="K7614" s="173"/>
    </row>
    <row r="7615" spans="1:11" x14ac:dyDescent="0.2">
      <c r="A7615" s="140"/>
      <c r="B7615" s="325"/>
      <c r="J7615" s="4"/>
      <c r="K7615" s="173"/>
    </row>
    <row r="7616" spans="1:11" x14ac:dyDescent="0.2">
      <c r="A7616" s="140"/>
      <c r="B7616" s="325"/>
      <c r="J7616" s="4"/>
      <c r="K7616" s="173"/>
    </row>
    <row r="7617" spans="1:11" x14ac:dyDescent="0.2">
      <c r="A7617" s="140"/>
      <c r="B7617" s="325"/>
      <c r="J7617" s="4"/>
      <c r="K7617" s="173"/>
    </row>
    <row r="7618" spans="1:11" x14ac:dyDescent="0.2">
      <c r="A7618" s="140"/>
      <c r="B7618" s="325"/>
      <c r="J7618" s="4"/>
      <c r="K7618" s="173"/>
    </row>
    <row r="7619" spans="1:11" x14ac:dyDescent="0.2">
      <c r="A7619" s="140"/>
      <c r="B7619" s="325"/>
      <c r="J7619" s="4"/>
      <c r="K7619" s="173"/>
    </row>
    <row r="7620" spans="1:11" x14ac:dyDescent="0.2">
      <c r="A7620" s="140"/>
      <c r="B7620" s="325"/>
      <c r="J7620" s="4"/>
      <c r="K7620" s="173"/>
    </row>
    <row r="7621" spans="1:11" x14ac:dyDescent="0.2">
      <c r="A7621" s="140"/>
      <c r="B7621" s="325"/>
      <c r="J7621" s="4"/>
      <c r="K7621" s="173"/>
    </row>
    <row r="7622" spans="1:11" x14ac:dyDescent="0.2">
      <c r="A7622" s="140"/>
      <c r="B7622" s="325"/>
      <c r="J7622" s="4"/>
      <c r="K7622" s="173"/>
    </row>
    <row r="7623" spans="1:11" x14ac:dyDescent="0.2">
      <c r="A7623" s="140"/>
      <c r="B7623" s="325"/>
      <c r="J7623" s="4"/>
      <c r="K7623" s="173"/>
    </row>
    <row r="7624" spans="1:11" x14ac:dyDescent="0.2">
      <c r="A7624" s="140"/>
      <c r="B7624" s="325"/>
      <c r="J7624" s="4"/>
      <c r="K7624" s="173"/>
    </row>
    <row r="7625" spans="1:11" x14ac:dyDescent="0.2">
      <c r="A7625" s="140"/>
      <c r="B7625" s="325"/>
      <c r="J7625" s="4"/>
      <c r="K7625" s="173"/>
    </row>
    <row r="7626" spans="1:11" x14ac:dyDescent="0.2">
      <c r="A7626" s="140"/>
      <c r="B7626" s="325"/>
      <c r="J7626" s="4"/>
      <c r="K7626" s="173"/>
    </row>
    <row r="7627" spans="1:11" x14ac:dyDescent="0.2">
      <c r="A7627" s="140"/>
      <c r="B7627" s="325"/>
      <c r="J7627" s="4"/>
      <c r="K7627" s="173"/>
    </row>
    <row r="7628" spans="1:11" x14ac:dyDescent="0.2">
      <c r="A7628" s="140"/>
      <c r="B7628" s="325"/>
      <c r="J7628" s="4"/>
      <c r="K7628" s="173"/>
    </row>
    <row r="7629" spans="1:11" x14ac:dyDescent="0.2">
      <c r="A7629" s="140"/>
      <c r="B7629" s="325"/>
      <c r="J7629" s="4"/>
      <c r="K7629" s="173"/>
    </row>
    <row r="7630" spans="1:11" x14ac:dyDescent="0.2">
      <c r="A7630" s="140"/>
      <c r="B7630" s="325"/>
      <c r="J7630" s="4"/>
      <c r="K7630" s="173"/>
    </row>
    <row r="7631" spans="1:11" x14ac:dyDescent="0.2">
      <c r="A7631" s="140"/>
      <c r="B7631" s="325"/>
      <c r="J7631" s="4"/>
      <c r="K7631" s="173"/>
    </row>
    <row r="7632" spans="1:11" x14ac:dyDescent="0.2">
      <c r="A7632" s="140"/>
      <c r="B7632" s="325"/>
      <c r="J7632" s="4"/>
      <c r="K7632" s="173"/>
    </row>
    <row r="7633" spans="1:11" x14ac:dyDescent="0.2">
      <c r="A7633" s="140"/>
      <c r="B7633" s="325"/>
      <c r="J7633" s="4"/>
      <c r="K7633" s="173"/>
    </row>
    <row r="7634" spans="1:11" x14ac:dyDescent="0.2">
      <c r="A7634" s="140"/>
      <c r="B7634" s="325"/>
      <c r="J7634" s="4"/>
      <c r="K7634" s="173"/>
    </row>
    <row r="7635" spans="1:11" x14ac:dyDescent="0.2">
      <c r="A7635" s="140"/>
      <c r="B7635" s="325"/>
      <c r="J7635" s="4"/>
      <c r="K7635" s="173"/>
    </row>
    <row r="7636" spans="1:11" x14ac:dyDescent="0.2">
      <c r="A7636" s="140"/>
      <c r="B7636" s="325"/>
      <c r="J7636" s="4"/>
      <c r="K7636" s="173"/>
    </row>
    <row r="7637" spans="1:11" x14ac:dyDescent="0.2">
      <c r="A7637" s="140"/>
      <c r="B7637" s="325"/>
      <c r="J7637" s="4"/>
      <c r="K7637" s="173"/>
    </row>
    <row r="7638" spans="1:11" x14ac:dyDescent="0.2">
      <c r="A7638" s="140"/>
      <c r="B7638" s="325"/>
      <c r="J7638" s="4"/>
      <c r="K7638" s="173"/>
    </row>
    <row r="7639" spans="1:11" x14ac:dyDescent="0.2">
      <c r="A7639" s="140"/>
      <c r="B7639" s="325"/>
      <c r="J7639" s="4"/>
      <c r="K7639" s="173"/>
    </row>
    <row r="7640" spans="1:11" x14ac:dyDescent="0.2">
      <c r="A7640" s="140"/>
      <c r="B7640" s="325"/>
      <c r="J7640" s="4"/>
      <c r="K7640" s="173"/>
    </row>
    <row r="7641" spans="1:11" x14ac:dyDescent="0.2">
      <c r="A7641" s="140"/>
      <c r="B7641" s="325"/>
      <c r="J7641" s="4"/>
      <c r="K7641" s="173"/>
    </row>
    <row r="7642" spans="1:11" x14ac:dyDescent="0.2">
      <c r="A7642" s="140"/>
      <c r="B7642" s="325"/>
      <c r="J7642" s="4"/>
      <c r="K7642" s="173"/>
    </row>
    <row r="7643" spans="1:11" x14ac:dyDescent="0.2">
      <c r="A7643" s="140"/>
      <c r="B7643" s="325"/>
      <c r="J7643" s="4"/>
      <c r="K7643" s="173"/>
    </row>
    <row r="7644" spans="1:11" x14ac:dyDescent="0.2">
      <c r="A7644" s="140"/>
      <c r="B7644" s="325"/>
      <c r="J7644" s="4"/>
      <c r="K7644" s="173"/>
    </row>
    <row r="7645" spans="1:11" x14ac:dyDescent="0.2">
      <c r="A7645" s="140"/>
      <c r="B7645" s="325"/>
      <c r="J7645" s="4"/>
      <c r="K7645" s="173"/>
    </row>
    <row r="7646" spans="1:11" x14ac:dyDescent="0.2">
      <c r="A7646" s="140"/>
      <c r="B7646" s="325"/>
      <c r="J7646" s="4"/>
      <c r="K7646" s="173"/>
    </row>
    <row r="7647" spans="1:11" x14ac:dyDescent="0.2">
      <c r="A7647" s="140"/>
      <c r="B7647" s="325"/>
      <c r="J7647" s="4"/>
      <c r="K7647" s="173"/>
    </row>
    <row r="7648" spans="1:11" x14ac:dyDescent="0.2">
      <c r="A7648" s="140"/>
      <c r="B7648" s="325"/>
      <c r="J7648" s="4"/>
      <c r="K7648" s="173"/>
    </row>
    <row r="7649" spans="1:11" x14ac:dyDescent="0.2">
      <c r="A7649" s="140"/>
      <c r="B7649" s="325"/>
      <c r="J7649" s="4"/>
      <c r="K7649" s="173"/>
    </row>
    <row r="7650" spans="1:11" x14ac:dyDescent="0.2">
      <c r="A7650" s="140"/>
      <c r="B7650" s="325"/>
      <c r="J7650" s="4"/>
      <c r="K7650" s="173"/>
    </row>
    <row r="7651" spans="1:11" x14ac:dyDescent="0.2">
      <c r="A7651" s="140"/>
      <c r="B7651" s="325"/>
      <c r="J7651" s="4"/>
      <c r="K7651" s="173"/>
    </row>
    <row r="7652" spans="1:11" x14ac:dyDescent="0.2">
      <c r="A7652" s="140"/>
      <c r="B7652" s="325"/>
      <c r="J7652" s="4"/>
      <c r="K7652" s="173"/>
    </row>
    <row r="7653" spans="1:11" x14ac:dyDescent="0.2">
      <c r="A7653" s="140"/>
      <c r="B7653" s="325"/>
      <c r="J7653" s="4"/>
      <c r="K7653" s="173"/>
    </row>
    <row r="7654" spans="1:11" x14ac:dyDescent="0.2">
      <c r="A7654" s="140"/>
      <c r="B7654" s="325"/>
      <c r="J7654" s="4"/>
      <c r="K7654" s="173"/>
    </row>
    <row r="7655" spans="1:11" x14ac:dyDescent="0.2">
      <c r="A7655" s="140"/>
      <c r="B7655" s="325"/>
      <c r="J7655" s="4"/>
      <c r="K7655" s="173"/>
    </row>
    <row r="7656" spans="1:11" x14ac:dyDescent="0.2">
      <c r="A7656" s="140"/>
      <c r="B7656" s="325"/>
      <c r="J7656" s="4"/>
      <c r="K7656" s="173"/>
    </row>
    <row r="7657" spans="1:11" x14ac:dyDescent="0.2">
      <c r="A7657" s="140"/>
      <c r="B7657" s="325"/>
      <c r="J7657" s="4"/>
      <c r="K7657" s="173"/>
    </row>
    <row r="7658" spans="1:11" x14ac:dyDescent="0.2">
      <c r="A7658" s="140"/>
      <c r="B7658" s="325"/>
      <c r="J7658" s="4"/>
      <c r="K7658" s="173"/>
    </row>
    <row r="7659" spans="1:11" x14ac:dyDescent="0.2">
      <c r="A7659" s="140"/>
      <c r="B7659" s="325"/>
      <c r="J7659" s="4"/>
      <c r="K7659" s="173"/>
    </row>
    <row r="7660" spans="1:11" x14ac:dyDescent="0.2">
      <c r="A7660" s="140"/>
      <c r="B7660" s="325"/>
      <c r="J7660" s="4"/>
      <c r="K7660" s="173"/>
    </row>
    <row r="7661" spans="1:11" x14ac:dyDescent="0.2">
      <c r="A7661" s="140"/>
      <c r="B7661" s="325"/>
      <c r="J7661" s="4"/>
      <c r="K7661" s="173"/>
    </row>
    <row r="7662" spans="1:11" x14ac:dyDescent="0.2">
      <c r="A7662" s="140"/>
      <c r="B7662" s="325"/>
      <c r="J7662" s="4"/>
      <c r="K7662" s="173"/>
    </row>
    <row r="7663" spans="1:11" x14ac:dyDescent="0.2">
      <c r="A7663" s="140"/>
      <c r="B7663" s="325"/>
      <c r="J7663" s="4"/>
      <c r="K7663" s="173"/>
    </row>
    <row r="7664" spans="1:11" x14ac:dyDescent="0.2">
      <c r="A7664" s="140"/>
      <c r="B7664" s="325"/>
      <c r="J7664" s="4"/>
      <c r="K7664" s="173"/>
    </row>
    <row r="7665" spans="1:11" x14ac:dyDescent="0.2">
      <c r="A7665" s="140"/>
      <c r="B7665" s="325"/>
      <c r="J7665" s="4"/>
      <c r="K7665" s="173"/>
    </row>
    <row r="7666" spans="1:11" x14ac:dyDescent="0.2">
      <c r="A7666" s="140"/>
      <c r="B7666" s="325"/>
      <c r="J7666" s="4"/>
      <c r="K7666" s="173"/>
    </row>
    <row r="7667" spans="1:11" x14ac:dyDescent="0.2">
      <c r="A7667" s="140"/>
      <c r="B7667" s="325"/>
      <c r="J7667" s="4"/>
      <c r="K7667" s="173"/>
    </row>
    <row r="7668" spans="1:11" x14ac:dyDescent="0.2">
      <c r="A7668" s="140"/>
      <c r="B7668" s="325"/>
      <c r="J7668" s="4"/>
      <c r="K7668" s="173"/>
    </row>
    <row r="7669" spans="1:11" x14ac:dyDescent="0.2">
      <c r="A7669" s="140"/>
      <c r="B7669" s="325"/>
      <c r="J7669" s="4"/>
      <c r="K7669" s="173"/>
    </row>
    <row r="7670" spans="1:11" x14ac:dyDescent="0.2">
      <c r="A7670" s="140"/>
      <c r="B7670" s="325"/>
      <c r="J7670" s="4"/>
      <c r="K7670" s="173"/>
    </row>
    <row r="7671" spans="1:11" x14ac:dyDescent="0.2">
      <c r="A7671" s="140"/>
      <c r="B7671" s="325"/>
      <c r="J7671" s="4"/>
      <c r="K7671" s="173"/>
    </row>
    <row r="7672" spans="1:11" x14ac:dyDescent="0.2">
      <c r="A7672" s="140"/>
      <c r="B7672" s="325"/>
      <c r="J7672" s="4"/>
      <c r="K7672" s="173"/>
    </row>
    <row r="7673" spans="1:11" x14ac:dyDescent="0.2">
      <c r="A7673" s="140"/>
      <c r="B7673" s="325"/>
      <c r="J7673" s="4"/>
      <c r="K7673" s="173"/>
    </row>
    <row r="7674" spans="1:11" x14ac:dyDescent="0.2">
      <c r="A7674" s="140"/>
      <c r="B7674" s="325"/>
      <c r="J7674" s="4"/>
      <c r="K7674" s="173"/>
    </row>
    <row r="7675" spans="1:11" x14ac:dyDescent="0.2">
      <c r="A7675" s="140"/>
      <c r="B7675" s="325"/>
      <c r="J7675" s="4"/>
      <c r="K7675" s="173"/>
    </row>
    <row r="7676" spans="1:11" x14ac:dyDescent="0.2">
      <c r="A7676" s="140"/>
      <c r="B7676" s="325"/>
      <c r="J7676" s="4"/>
      <c r="K7676" s="173"/>
    </row>
    <row r="7677" spans="1:11" x14ac:dyDescent="0.2">
      <c r="A7677" s="140"/>
      <c r="B7677" s="325"/>
      <c r="J7677" s="4"/>
      <c r="K7677" s="173"/>
    </row>
    <row r="7678" spans="1:11" x14ac:dyDescent="0.2">
      <c r="A7678" s="140"/>
      <c r="B7678" s="325"/>
      <c r="J7678" s="4"/>
      <c r="K7678" s="173"/>
    </row>
    <row r="7679" spans="1:11" x14ac:dyDescent="0.2">
      <c r="A7679" s="140"/>
      <c r="B7679" s="325"/>
      <c r="J7679" s="4"/>
      <c r="K7679" s="173"/>
    </row>
    <row r="7680" spans="1:11" x14ac:dyDescent="0.2">
      <c r="A7680" s="140"/>
      <c r="B7680" s="325"/>
      <c r="J7680" s="4"/>
      <c r="K7680" s="173"/>
    </row>
    <row r="7681" spans="1:11" x14ac:dyDescent="0.2">
      <c r="A7681" s="140"/>
      <c r="B7681" s="325"/>
      <c r="J7681" s="4"/>
      <c r="K7681" s="173"/>
    </row>
    <row r="7682" spans="1:11" x14ac:dyDescent="0.2">
      <c r="A7682" s="140"/>
      <c r="B7682" s="325"/>
      <c r="J7682" s="4"/>
      <c r="K7682" s="173"/>
    </row>
    <row r="7683" spans="1:11" x14ac:dyDescent="0.2">
      <c r="A7683" s="140"/>
      <c r="B7683" s="325"/>
      <c r="J7683" s="4"/>
      <c r="K7683" s="173"/>
    </row>
    <row r="7684" spans="1:11" x14ac:dyDescent="0.2">
      <c r="A7684" s="140"/>
      <c r="B7684" s="325"/>
      <c r="J7684" s="4"/>
      <c r="K7684" s="173"/>
    </row>
    <row r="7685" spans="1:11" x14ac:dyDescent="0.2">
      <c r="A7685" s="140"/>
      <c r="B7685" s="325"/>
      <c r="J7685" s="4"/>
      <c r="K7685" s="173"/>
    </row>
    <row r="7686" spans="1:11" x14ac:dyDescent="0.2">
      <c r="A7686" s="140"/>
      <c r="B7686" s="325"/>
      <c r="J7686" s="4"/>
      <c r="K7686" s="173"/>
    </row>
    <row r="7687" spans="1:11" x14ac:dyDescent="0.2">
      <c r="A7687" s="140"/>
      <c r="B7687" s="325"/>
      <c r="J7687" s="4"/>
      <c r="K7687" s="173"/>
    </row>
    <row r="7688" spans="1:11" x14ac:dyDescent="0.2">
      <c r="A7688" s="140"/>
      <c r="B7688" s="325"/>
      <c r="J7688" s="4"/>
      <c r="K7688" s="173"/>
    </row>
    <row r="7689" spans="1:11" x14ac:dyDescent="0.2">
      <c r="A7689" s="140"/>
      <c r="B7689" s="325"/>
      <c r="J7689" s="4"/>
      <c r="K7689" s="173"/>
    </row>
    <row r="7690" spans="1:11" x14ac:dyDescent="0.2">
      <c r="A7690" s="140"/>
      <c r="B7690" s="325"/>
      <c r="J7690" s="4"/>
      <c r="K7690" s="173"/>
    </row>
    <row r="7691" spans="1:11" x14ac:dyDescent="0.2">
      <c r="A7691" s="140"/>
      <c r="B7691" s="325"/>
      <c r="J7691" s="4"/>
      <c r="K7691" s="173"/>
    </row>
    <row r="7692" spans="1:11" x14ac:dyDescent="0.2">
      <c r="A7692" s="140"/>
      <c r="B7692" s="325"/>
      <c r="J7692" s="4"/>
      <c r="K7692" s="173"/>
    </row>
    <row r="7693" spans="1:11" x14ac:dyDescent="0.2">
      <c r="A7693" s="140"/>
      <c r="B7693" s="325"/>
      <c r="J7693" s="4"/>
      <c r="K7693" s="173"/>
    </row>
    <row r="7694" spans="1:11" x14ac:dyDescent="0.2">
      <c r="A7694" s="140"/>
      <c r="B7694" s="325"/>
      <c r="J7694" s="4"/>
      <c r="K7694" s="173"/>
    </row>
    <row r="7695" spans="1:11" x14ac:dyDescent="0.2">
      <c r="A7695" s="140"/>
      <c r="B7695" s="325"/>
      <c r="J7695" s="4"/>
      <c r="K7695" s="173"/>
    </row>
    <row r="7696" spans="1:11" x14ac:dyDescent="0.2">
      <c r="A7696" s="140"/>
      <c r="B7696" s="325"/>
      <c r="J7696" s="4"/>
      <c r="K7696" s="173"/>
    </row>
    <row r="7697" spans="1:11" x14ac:dyDescent="0.2">
      <c r="A7697" s="140"/>
      <c r="B7697" s="325"/>
      <c r="J7697" s="4"/>
      <c r="K7697" s="173"/>
    </row>
    <row r="7698" spans="1:11" x14ac:dyDescent="0.2">
      <c r="A7698" s="140"/>
      <c r="B7698" s="325"/>
      <c r="J7698" s="4"/>
      <c r="K7698" s="173"/>
    </row>
    <row r="7699" spans="1:11" x14ac:dyDescent="0.2">
      <c r="A7699" s="140"/>
      <c r="B7699" s="325"/>
      <c r="J7699" s="4"/>
      <c r="K7699" s="173"/>
    </row>
    <row r="7700" spans="1:11" x14ac:dyDescent="0.2">
      <c r="A7700" s="140"/>
      <c r="B7700" s="325"/>
      <c r="J7700" s="4"/>
      <c r="K7700" s="173"/>
    </row>
    <row r="7701" spans="1:11" x14ac:dyDescent="0.2">
      <c r="A7701" s="140"/>
      <c r="B7701" s="325"/>
      <c r="J7701" s="4"/>
      <c r="K7701" s="173"/>
    </row>
    <row r="7702" spans="1:11" x14ac:dyDescent="0.2">
      <c r="A7702" s="140"/>
      <c r="B7702" s="325"/>
      <c r="J7702" s="4"/>
      <c r="K7702" s="173"/>
    </row>
    <row r="7703" spans="1:11" x14ac:dyDescent="0.2">
      <c r="A7703" s="140"/>
      <c r="B7703" s="325"/>
      <c r="J7703" s="4"/>
      <c r="K7703" s="173"/>
    </row>
    <row r="7704" spans="1:11" x14ac:dyDescent="0.2">
      <c r="A7704" s="140"/>
      <c r="B7704" s="325"/>
      <c r="J7704" s="4"/>
      <c r="K7704" s="173"/>
    </row>
    <row r="7705" spans="1:11" x14ac:dyDescent="0.2">
      <c r="A7705" s="140"/>
      <c r="B7705" s="325"/>
      <c r="J7705" s="4"/>
      <c r="K7705" s="173"/>
    </row>
    <row r="7706" spans="1:11" x14ac:dyDescent="0.2">
      <c r="A7706" s="140"/>
      <c r="B7706" s="325"/>
      <c r="J7706" s="4"/>
      <c r="K7706" s="173"/>
    </row>
    <row r="7707" spans="1:11" x14ac:dyDescent="0.2">
      <c r="A7707" s="140"/>
      <c r="B7707" s="325"/>
      <c r="J7707" s="4"/>
      <c r="K7707" s="173"/>
    </row>
    <row r="7708" spans="1:11" x14ac:dyDescent="0.2">
      <c r="A7708" s="140"/>
      <c r="B7708" s="325"/>
      <c r="J7708" s="4"/>
      <c r="K7708" s="173"/>
    </row>
    <row r="7709" spans="1:11" x14ac:dyDescent="0.2">
      <c r="A7709" s="140"/>
      <c r="B7709" s="325"/>
      <c r="J7709" s="4"/>
      <c r="K7709" s="173"/>
    </row>
    <row r="7710" spans="1:11" x14ac:dyDescent="0.2">
      <c r="A7710" s="140"/>
      <c r="B7710" s="325"/>
      <c r="J7710" s="4"/>
      <c r="K7710" s="173"/>
    </row>
    <row r="7711" spans="1:11" x14ac:dyDescent="0.2">
      <c r="A7711" s="140"/>
      <c r="B7711" s="325"/>
      <c r="J7711" s="4"/>
      <c r="K7711" s="173"/>
    </row>
    <row r="7712" spans="1:11" x14ac:dyDescent="0.2">
      <c r="A7712" s="140"/>
      <c r="B7712" s="325"/>
      <c r="J7712" s="4"/>
      <c r="K7712" s="173"/>
    </row>
    <row r="7713" spans="1:11" x14ac:dyDescent="0.2">
      <c r="A7713" s="140"/>
      <c r="B7713" s="325"/>
      <c r="J7713" s="4"/>
      <c r="K7713" s="173"/>
    </row>
    <row r="7714" spans="1:11" x14ac:dyDescent="0.2">
      <c r="A7714" s="140"/>
      <c r="B7714" s="325"/>
      <c r="J7714" s="4"/>
      <c r="K7714" s="173"/>
    </row>
    <row r="7715" spans="1:11" x14ac:dyDescent="0.2">
      <c r="A7715" s="140"/>
      <c r="B7715" s="325"/>
      <c r="J7715" s="4"/>
      <c r="K7715" s="173"/>
    </row>
    <row r="7716" spans="1:11" x14ac:dyDescent="0.2">
      <c r="A7716" s="140"/>
      <c r="B7716" s="325"/>
      <c r="J7716" s="4"/>
      <c r="K7716" s="173"/>
    </row>
    <row r="7717" spans="1:11" x14ac:dyDescent="0.2">
      <c r="A7717" s="140"/>
      <c r="B7717" s="325"/>
      <c r="J7717" s="4"/>
      <c r="K7717" s="173"/>
    </row>
    <row r="7718" spans="1:11" x14ac:dyDescent="0.2">
      <c r="A7718" s="140"/>
      <c r="B7718" s="325"/>
      <c r="J7718" s="4"/>
      <c r="K7718" s="173"/>
    </row>
    <row r="7719" spans="1:11" x14ac:dyDescent="0.2">
      <c r="A7719" s="140"/>
      <c r="B7719" s="325"/>
      <c r="J7719" s="4"/>
      <c r="K7719" s="173"/>
    </row>
    <row r="7720" spans="1:11" x14ac:dyDescent="0.2">
      <c r="A7720" s="140"/>
      <c r="B7720" s="325"/>
      <c r="J7720" s="4"/>
      <c r="K7720" s="173"/>
    </row>
    <row r="7721" spans="1:11" x14ac:dyDescent="0.2">
      <c r="A7721" s="140"/>
      <c r="B7721" s="325"/>
      <c r="J7721" s="4"/>
      <c r="K7721" s="173"/>
    </row>
    <row r="7722" spans="1:11" x14ac:dyDescent="0.2">
      <c r="A7722" s="140"/>
      <c r="B7722" s="325"/>
      <c r="J7722" s="4"/>
      <c r="K7722" s="173"/>
    </row>
    <row r="7723" spans="1:11" x14ac:dyDescent="0.2">
      <c r="A7723" s="140"/>
      <c r="B7723" s="325"/>
      <c r="J7723" s="4"/>
      <c r="K7723" s="173"/>
    </row>
    <row r="7724" spans="1:11" x14ac:dyDescent="0.2">
      <c r="A7724" s="140"/>
      <c r="B7724" s="325"/>
      <c r="J7724" s="4"/>
      <c r="K7724" s="173"/>
    </row>
    <row r="7725" spans="1:11" x14ac:dyDescent="0.2">
      <c r="A7725" s="140"/>
      <c r="B7725" s="325"/>
      <c r="J7725" s="4"/>
      <c r="K7725" s="173"/>
    </row>
    <row r="7726" spans="1:11" x14ac:dyDescent="0.2">
      <c r="A7726" s="140"/>
      <c r="B7726" s="325"/>
      <c r="J7726" s="4"/>
      <c r="K7726" s="173"/>
    </row>
    <row r="7727" spans="1:11" x14ac:dyDescent="0.2">
      <c r="A7727" s="140"/>
      <c r="B7727" s="325"/>
      <c r="J7727" s="4"/>
      <c r="K7727" s="173"/>
    </row>
    <row r="7728" spans="1:11" x14ac:dyDescent="0.2">
      <c r="A7728" s="140"/>
      <c r="B7728" s="325"/>
      <c r="J7728" s="4"/>
      <c r="K7728" s="173"/>
    </row>
    <row r="7729" spans="1:11" x14ac:dyDescent="0.2">
      <c r="A7729" s="140"/>
      <c r="B7729" s="325"/>
      <c r="J7729" s="4"/>
      <c r="K7729" s="173"/>
    </row>
    <row r="7730" spans="1:11" x14ac:dyDescent="0.2">
      <c r="A7730" s="140"/>
      <c r="B7730" s="325"/>
      <c r="J7730" s="4"/>
      <c r="K7730" s="173"/>
    </row>
    <row r="7731" spans="1:11" x14ac:dyDescent="0.2">
      <c r="A7731" s="140"/>
      <c r="B7731" s="325"/>
      <c r="J7731" s="4"/>
      <c r="K7731" s="173"/>
    </row>
    <row r="7732" spans="1:11" x14ac:dyDescent="0.2">
      <c r="A7732" s="140"/>
      <c r="B7732" s="325"/>
      <c r="J7732" s="4"/>
      <c r="K7732" s="173"/>
    </row>
    <row r="7733" spans="1:11" x14ac:dyDescent="0.2">
      <c r="A7733" s="140"/>
      <c r="B7733" s="325"/>
      <c r="J7733" s="4"/>
      <c r="K7733" s="173"/>
    </row>
    <row r="7734" spans="1:11" x14ac:dyDescent="0.2">
      <c r="A7734" s="140"/>
      <c r="B7734" s="325"/>
      <c r="J7734" s="4"/>
      <c r="K7734" s="173"/>
    </row>
    <row r="7735" spans="1:11" x14ac:dyDescent="0.2">
      <c r="A7735" s="140"/>
      <c r="B7735" s="325"/>
      <c r="J7735" s="4"/>
      <c r="K7735" s="173"/>
    </row>
    <row r="7736" spans="1:11" x14ac:dyDescent="0.2">
      <c r="A7736" s="140"/>
      <c r="B7736" s="325"/>
      <c r="J7736" s="4"/>
      <c r="K7736" s="173"/>
    </row>
    <row r="7737" spans="1:11" x14ac:dyDescent="0.2">
      <c r="A7737" s="140"/>
      <c r="B7737" s="325"/>
      <c r="J7737" s="4"/>
      <c r="K7737" s="173"/>
    </row>
    <row r="7738" spans="1:11" x14ac:dyDescent="0.2">
      <c r="A7738" s="140"/>
      <c r="B7738" s="325"/>
      <c r="J7738" s="4"/>
      <c r="K7738" s="173"/>
    </row>
    <row r="7739" spans="1:11" x14ac:dyDescent="0.2">
      <c r="A7739" s="140"/>
      <c r="B7739" s="325"/>
      <c r="J7739" s="4"/>
      <c r="K7739" s="173"/>
    </row>
    <row r="7740" spans="1:11" x14ac:dyDescent="0.2">
      <c r="A7740" s="140"/>
      <c r="B7740" s="325"/>
      <c r="J7740" s="4"/>
      <c r="K7740" s="173"/>
    </row>
    <row r="7741" spans="1:11" x14ac:dyDescent="0.2">
      <c r="A7741" s="140"/>
      <c r="B7741" s="325"/>
      <c r="J7741" s="4"/>
      <c r="K7741" s="173"/>
    </row>
    <row r="7742" spans="1:11" x14ac:dyDescent="0.2">
      <c r="A7742" s="140"/>
      <c r="B7742" s="325"/>
      <c r="J7742" s="4"/>
      <c r="K7742" s="173"/>
    </row>
    <row r="7743" spans="1:11" x14ac:dyDescent="0.2">
      <c r="A7743" s="140"/>
      <c r="B7743" s="325"/>
      <c r="J7743" s="4"/>
      <c r="K7743" s="173"/>
    </row>
    <row r="7744" spans="1:11" x14ac:dyDescent="0.2">
      <c r="A7744" s="140"/>
      <c r="B7744" s="325"/>
      <c r="J7744" s="4"/>
      <c r="K7744" s="173"/>
    </row>
    <row r="7745" spans="1:11" x14ac:dyDescent="0.2">
      <c r="A7745" s="140"/>
      <c r="B7745" s="325"/>
      <c r="J7745" s="4"/>
      <c r="K7745" s="173"/>
    </row>
    <row r="7746" spans="1:11" x14ac:dyDescent="0.2">
      <c r="A7746" s="140"/>
      <c r="B7746" s="325"/>
      <c r="J7746" s="4"/>
      <c r="K7746" s="173"/>
    </row>
    <row r="7747" spans="1:11" x14ac:dyDescent="0.2">
      <c r="A7747" s="140"/>
      <c r="B7747" s="325"/>
      <c r="J7747" s="4"/>
      <c r="K7747" s="173"/>
    </row>
    <row r="7748" spans="1:11" x14ac:dyDescent="0.2">
      <c r="A7748" s="140"/>
      <c r="B7748" s="325"/>
      <c r="J7748" s="4"/>
      <c r="K7748" s="173"/>
    </row>
    <row r="7749" spans="1:11" x14ac:dyDescent="0.2">
      <c r="A7749" s="140"/>
      <c r="B7749" s="325"/>
      <c r="J7749" s="4"/>
      <c r="K7749" s="173"/>
    </row>
    <row r="7750" spans="1:11" x14ac:dyDescent="0.2">
      <c r="A7750" s="140"/>
      <c r="B7750" s="325"/>
      <c r="J7750" s="4"/>
      <c r="K7750" s="173"/>
    </row>
    <row r="7751" spans="1:11" x14ac:dyDescent="0.2">
      <c r="A7751" s="140"/>
      <c r="B7751" s="325"/>
      <c r="J7751" s="4"/>
      <c r="K7751" s="173"/>
    </row>
    <row r="7752" spans="1:11" x14ac:dyDescent="0.2">
      <c r="A7752" s="140"/>
      <c r="B7752" s="325"/>
      <c r="J7752" s="4"/>
      <c r="K7752" s="173"/>
    </row>
    <row r="7753" spans="1:11" x14ac:dyDescent="0.2">
      <c r="A7753" s="140"/>
      <c r="B7753" s="325"/>
      <c r="J7753" s="4"/>
      <c r="K7753" s="173"/>
    </row>
    <row r="7754" spans="1:11" x14ac:dyDescent="0.2">
      <c r="A7754" s="140"/>
      <c r="B7754" s="325"/>
      <c r="J7754" s="4"/>
      <c r="K7754" s="173"/>
    </row>
    <row r="7755" spans="1:11" x14ac:dyDescent="0.2">
      <c r="A7755" s="140"/>
      <c r="B7755" s="325"/>
      <c r="J7755" s="4"/>
      <c r="K7755" s="173"/>
    </row>
    <row r="7756" spans="1:11" x14ac:dyDescent="0.2">
      <c r="A7756" s="140"/>
      <c r="B7756" s="325"/>
      <c r="J7756" s="4"/>
      <c r="K7756" s="173"/>
    </row>
    <row r="7757" spans="1:11" x14ac:dyDescent="0.2">
      <c r="A7757" s="140"/>
      <c r="B7757" s="325"/>
      <c r="J7757" s="4"/>
      <c r="K7757" s="173"/>
    </row>
    <row r="7758" spans="1:11" x14ac:dyDescent="0.2">
      <c r="A7758" s="140"/>
      <c r="B7758" s="325"/>
      <c r="J7758" s="4"/>
      <c r="K7758" s="173"/>
    </row>
    <row r="7759" spans="1:11" x14ac:dyDescent="0.2">
      <c r="A7759" s="140"/>
      <c r="B7759" s="325"/>
      <c r="J7759" s="4"/>
      <c r="K7759" s="173"/>
    </row>
    <row r="7760" spans="1:11" x14ac:dyDescent="0.2">
      <c r="A7760" s="140"/>
      <c r="B7760" s="325"/>
      <c r="J7760" s="4"/>
      <c r="K7760" s="173"/>
    </row>
    <row r="7761" spans="1:11" x14ac:dyDescent="0.2">
      <c r="A7761" s="140"/>
      <c r="B7761" s="325"/>
      <c r="J7761" s="4"/>
      <c r="K7761" s="173"/>
    </row>
    <row r="7762" spans="1:11" x14ac:dyDescent="0.2">
      <c r="A7762" s="140"/>
      <c r="B7762" s="325"/>
      <c r="J7762" s="4"/>
      <c r="K7762" s="173"/>
    </row>
    <row r="7763" spans="1:11" x14ac:dyDescent="0.2">
      <c r="A7763" s="140"/>
      <c r="B7763" s="325"/>
      <c r="J7763" s="4"/>
      <c r="K7763" s="173"/>
    </row>
    <row r="7764" spans="1:11" x14ac:dyDescent="0.2">
      <c r="A7764" s="140"/>
      <c r="B7764" s="325"/>
      <c r="J7764" s="4"/>
      <c r="K7764" s="173"/>
    </row>
    <row r="7765" spans="1:11" x14ac:dyDescent="0.2">
      <c r="A7765" s="140"/>
      <c r="B7765" s="325"/>
      <c r="J7765" s="4"/>
      <c r="K7765" s="173"/>
    </row>
    <row r="7766" spans="1:11" x14ac:dyDescent="0.2">
      <c r="A7766" s="140"/>
      <c r="B7766" s="325"/>
      <c r="J7766" s="4"/>
      <c r="K7766" s="173"/>
    </row>
    <row r="7767" spans="1:11" x14ac:dyDescent="0.2">
      <c r="A7767" s="140"/>
      <c r="B7767" s="325"/>
      <c r="J7767" s="4"/>
      <c r="K7767" s="173"/>
    </row>
    <row r="7768" spans="1:11" x14ac:dyDescent="0.2">
      <c r="A7768" s="140"/>
      <c r="B7768" s="325"/>
      <c r="J7768" s="4"/>
      <c r="K7768" s="173"/>
    </row>
    <row r="7769" spans="1:11" x14ac:dyDescent="0.2">
      <c r="A7769" s="140"/>
      <c r="B7769" s="325"/>
      <c r="J7769" s="4"/>
      <c r="K7769" s="173"/>
    </row>
    <row r="7770" spans="1:11" x14ac:dyDescent="0.2">
      <c r="A7770" s="140"/>
      <c r="B7770" s="325"/>
      <c r="J7770" s="4"/>
      <c r="K7770" s="173"/>
    </row>
    <row r="7771" spans="1:11" x14ac:dyDescent="0.2">
      <c r="A7771" s="140"/>
      <c r="B7771" s="325"/>
      <c r="J7771" s="4"/>
      <c r="K7771" s="173"/>
    </row>
    <row r="7772" spans="1:11" x14ac:dyDescent="0.2">
      <c r="A7772" s="140"/>
      <c r="B7772" s="325"/>
      <c r="J7772" s="4"/>
      <c r="K7772" s="173"/>
    </row>
    <row r="7773" spans="1:11" x14ac:dyDescent="0.2">
      <c r="A7773" s="140"/>
      <c r="B7773" s="325"/>
      <c r="J7773" s="4"/>
      <c r="K7773" s="173"/>
    </row>
    <row r="7774" spans="1:11" x14ac:dyDescent="0.2">
      <c r="A7774" s="140"/>
      <c r="B7774" s="325"/>
      <c r="J7774" s="4"/>
      <c r="K7774" s="173"/>
    </row>
    <row r="7775" spans="1:11" x14ac:dyDescent="0.2">
      <c r="A7775" s="140"/>
      <c r="B7775" s="325"/>
      <c r="J7775" s="4"/>
      <c r="K7775" s="173"/>
    </row>
    <row r="7776" spans="1:11" x14ac:dyDescent="0.2">
      <c r="A7776" s="140"/>
      <c r="B7776" s="325"/>
      <c r="J7776" s="4"/>
      <c r="K7776" s="173"/>
    </row>
    <row r="7777" spans="1:11" x14ac:dyDescent="0.2">
      <c r="A7777" s="140"/>
      <c r="B7777" s="325"/>
      <c r="J7777" s="4"/>
      <c r="K7777" s="173"/>
    </row>
    <row r="7778" spans="1:11" x14ac:dyDescent="0.2">
      <c r="A7778" s="140"/>
      <c r="B7778" s="325"/>
      <c r="J7778" s="4"/>
      <c r="K7778" s="173"/>
    </row>
    <row r="7779" spans="1:11" x14ac:dyDescent="0.2">
      <c r="A7779" s="140"/>
      <c r="B7779" s="325"/>
      <c r="J7779" s="4"/>
      <c r="K7779" s="173"/>
    </row>
    <row r="7780" spans="1:11" x14ac:dyDescent="0.2">
      <c r="A7780" s="140"/>
      <c r="B7780" s="325"/>
      <c r="J7780" s="4"/>
      <c r="K7780" s="173"/>
    </row>
    <row r="7781" spans="1:11" x14ac:dyDescent="0.2">
      <c r="A7781" s="140"/>
      <c r="B7781" s="325"/>
      <c r="J7781" s="4"/>
      <c r="K7781" s="173"/>
    </row>
    <row r="7782" spans="1:11" x14ac:dyDescent="0.2">
      <c r="A7782" s="140"/>
      <c r="B7782" s="325"/>
      <c r="J7782" s="4"/>
      <c r="K7782" s="173"/>
    </row>
    <row r="7783" spans="1:11" x14ac:dyDescent="0.2">
      <c r="A7783" s="140"/>
      <c r="B7783" s="325"/>
      <c r="J7783" s="4"/>
      <c r="K7783" s="173"/>
    </row>
    <row r="7784" spans="1:11" x14ac:dyDescent="0.2">
      <c r="A7784" s="140"/>
      <c r="B7784" s="325"/>
      <c r="J7784" s="4"/>
      <c r="K7784" s="173"/>
    </row>
    <row r="7785" spans="1:11" x14ac:dyDescent="0.2">
      <c r="A7785" s="140"/>
      <c r="B7785" s="325"/>
      <c r="J7785" s="4"/>
      <c r="K7785" s="173"/>
    </row>
    <row r="7786" spans="1:11" x14ac:dyDescent="0.2">
      <c r="A7786" s="140"/>
      <c r="B7786" s="325"/>
      <c r="J7786" s="4"/>
      <c r="K7786" s="173"/>
    </row>
    <row r="7787" spans="1:11" x14ac:dyDescent="0.2">
      <c r="A7787" s="140"/>
      <c r="B7787" s="325"/>
      <c r="J7787" s="4"/>
      <c r="K7787" s="173"/>
    </row>
    <row r="7788" spans="1:11" x14ac:dyDescent="0.2">
      <c r="A7788" s="140"/>
      <c r="B7788" s="325"/>
      <c r="J7788" s="4"/>
      <c r="K7788" s="173"/>
    </row>
    <row r="7789" spans="1:11" x14ac:dyDescent="0.2">
      <c r="A7789" s="140"/>
      <c r="B7789" s="325"/>
      <c r="J7789" s="4"/>
      <c r="K7789" s="173"/>
    </row>
    <row r="7790" spans="1:11" x14ac:dyDescent="0.2">
      <c r="A7790" s="140"/>
      <c r="B7790" s="325"/>
      <c r="J7790" s="4"/>
      <c r="K7790" s="173"/>
    </row>
    <row r="7791" spans="1:11" x14ac:dyDescent="0.2">
      <c r="A7791" s="140"/>
      <c r="B7791" s="325"/>
      <c r="J7791" s="4"/>
      <c r="K7791" s="173"/>
    </row>
    <row r="7792" spans="1:11" x14ac:dyDescent="0.2">
      <c r="A7792" s="140"/>
      <c r="B7792" s="325"/>
      <c r="J7792" s="4"/>
      <c r="K7792" s="173"/>
    </row>
    <row r="7793" spans="1:11" x14ac:dyDescent="0.2">
      <c r="A7793" s="140"/>
      <c r="B7793" s="325"/>
      <c r="J7793" s="4"/>
      <c r="K7793" s="173"/>
    </row>
    <row r="7794" spans="1:11" x14ac:dyDescent="0.2">
      <c r="A7794" s="140"/>
      <c r="B7794" s="325"/>
      <c r="J7794" s="4"/>
      <c r="K7794" s="173"/>
    </row>
    <row r="7795" spans="1:11" x14ac:dyDescent="0.2">
      <c r="A7795" s="140"/>
      <c r="B7795" s="325"/>
      <c r="J7795" s="4"/>
      <c r="K7795" s="173"/>
    </row>
    <row r="7796" spans="1:11" x14ac:dyDescent="0.2">
      <c r="A7796" s="140"/>
      <c r="B7796" s="325"/>
      <c r="J7796" s="4"/>
      <c r="K7796" s="173"/>
    </row>
    <row r="7797" spans="1:11" x14ac:dyDescent="0.2">
      <c r="A7797" s="140"/>
      <c r="B7797" s="325"/>
      <c r="J7797" s="4"/>
      <c r="K7797" s="173"/>
    </row>
    <row r="7798" spans="1:11" x14ac:dyDescent="0.2">
      <c r="A7798" s="140"/>
      <c r="B7798" s="325"/>
      <c r="J7798" s="4"/>
      <c r="K7798" s="173"/>
    </row>
    <row r="7799" spans="1:11" x14ac:dyDescent="0.2">
      <c r="A7799" s="140"/>
      <c r="B7799" s="325"/>
      <c r="J7799" s="4"/>
      <c r="K7799" s="173"/>
    </row>
    <row r="7800" spans="1:11" x14ac:dyDescent="0.2">
      <c r="A7800" s="140"/>
      <c r="B7800" s="325"/>
      <c r="J7800" s="4"/>
      <c r="K7800" s="173"/>
    </row>
    <row r="7801" spans="1:11" x14ac:dyDescent="0.2">
      <c r="A7801" s="140"/>
      <c r="B7801" s="325"/>
      <c r="J7801" s="4"/>
      <c r="K7801" s="173"/>
    </row>
    <row r="7802" spans="1:11" x14ac:dyDescent="0.2">
      <c r="A7802" s="140"/>
      <c r="B7802" s="325"/>
      <c r="J7802" s="4"/>
      <c r="K7802" s="173"/>
    </row>
    <row r="7803" spans="1:11" x14ac:dyDescent="0.2">
      <c r="A7803" s="140"/>
      <c r="B7803" s="325"/>
      <c r="J7803" s="4"/>
      <c r="K7803" s="173"/>
    </row>
    <row r="7804" spans="1:11" x14ac:dyDescent="0.2">
      <c r="A7804" s="140"/>
      <c r="B7804" s="325"/>
      <c r="J7804" s="4"/>
      <c r="K7804" s="173"/>
    </row>
    <row r="7805" spans="1:11" x14ac:dyDescent="0.2">
      <c r="A7805" s="140"/>
      <c r="B7805" s="325"/>
      <c r="J7805" s="4"/>
      <c r="K7805" s="173"/>
    </row>
    <row r="7806" spans="1:11" x14ac:dyDescent="0.2">
      <c r="A7806" s="140"/>
      <c r="B7806" s="325"/>
      <c r="J7806" s="4"/>
      <c r="K7806" s="173"/>
    </row>
    <row r="7807" spans="1:11" x14ac:dyDescent="0.2">
      <c r="A7807" s="140"/>
      <c r="B7807" s="325"/>
      <c r="J7807" s="4"/>
      <c r="K7807" s="173"/>
    </row>
    <row r="7808" spans="1:11" x14ac:dyDescent="0.2">
      <c r="A7808" s="140"/>
      <c r="B7808" s="325"/>
      <c r="J7808" s="4"/>
      <c r="K7808" s="173"/>
    </row>
    <row r="7809" spans="1:11" x14ac:dyDescent="0.2">
      <c r="A7809" s="140"/>
      <c r="B7809" s="325"/>
      <c r="J7809" s="4"/>
      <c r="K7809" s="173"/>
    </row>
    <row r="7810" spans="1:11" x14ac:dyDescent="0.2">
      <c r="A7810" s="140"/>
      <c r="B7810" s="325"/>
      <c r="J7810" s="4"/>
      <c r="K7810" s="173"/>
    </row>
    <row r="7811" spans="1:11" x14ac:dyDescent="0.2">
      <c r="A7811" s="140"/>
      <c r="B7811" s="325"/>
      <c r="J7811" s="4"/>
      <c r="K7811" s="173"/>
    </row>
    <row r="7812" spans="1:11" x14ac:dyDescent="0.2">
      <c r="A7812" s="140"/>
      <c r="B7812" s="325"/>
      <c r="J7812" s="4"/>
      <c r="K7812" s="173"/>
    </row>
    <row r="7813" spans="1:11" x14ac:dyDescent="0.2">
      <c r="A7813" s="140"/>
      <c r="B7813" s="325"/>
      <c r="J7813" s="4"/>
      <c r="K7813" s="173"/>
    </row>
    <row r="7814" spans="1:11" x14ac:dyDescent="0.2">
      <c r="A7814" s="140"/>
      <c r="B7814" s="325"/>
      <c r="J7814" s="4"/>
      <c r="K7814" s="173"/>
    </row>
    <row r="7815" spans="1:11" x14ac:dyDescent="0.2">
      <c r="A7815" s="140"/>
      <c r="B7815" s="325"/>
      <c r="J7815" s="4"/>
      <c r="K7815" s="173"/>
    </row>
    <row r="7816" spans="1:11" x14ac:dyDescent="0.2">
      <c r="A7816" s="140"/>
      <c r="B7816" s="325"/>
      <c r="J7816" s="4"/>
      <c r="K7816" s="173"/>
    </row>
    <row r="7817" spans="1:11" x14ac:dyDescent="0.2">
      <c r="A7817" s="140"/>
      <c r="B7817" s="325"/>
      <c r="J7817" s="4"/>
      <c r="K7817" s="173"/>
    </row>
    <row r="7818" spans="1:11" x14ac:dyDescent="0.2">
      <c r="A7818" s="140"/>
      <c r="B7818" s="325"/>
      <c r="J7818" s="4"/>
      <c r="K7818" s="173"/>
    </row>
    <row r="7819" spans="1:11" x14ac:dyDescent="0.2">
      <c r="A7819" s="140"/>
      <c r="B7819" s="325"/>
      <c r="J7819" s="4"/>
      <c r="K7819" s="173"/>
    </row>
    <row r="7820" spans="1:11" x14ac:dyDescent="0.2">
      <c r="A7820" s="140"/>
      <c r="B7820" s="325"/>
      <c r="J7820" s="4"/>
      <c r="K7820" s="173"/>
    </row>
    <row r="7821" spans="1:11" x14ac:dyDescent="0.2">
      <c r="A7821" s="140"/>
      <c r="B7821" s="325"/>
      <c r="J7821" s="4"/>
      <c r="K7821" s="173"/>
    </row>
    <row r="7822" spans="1:11" x14ac:dyDescent="0.2">
      <c r="A7822" s="140"/>
      <c r="B7822" s="325"/>
      <c r="J7822" s="4"/>
      <c r="K7822" s="173"/>
    </row>
    <row r="7823" spans="1:11" x14ac:dyDescent="0.2">
      <c r="A7823" s="140"/>
      <c r="B7823" s="325"/>
      <c r="J7823" s="4"/>
      <c r="K7823" s="173"/>
    </row>
    <row r="7824" spans="1:11" x14ac:dyDescent="0.2">
      <c r="A7824" s="140"/>
      <c r="B7824" s="325"/>
      <c r="J7824" s="4"/>
      <c r="K7824" s="173"/>
    </row>
    <row r="7825" spans="1:11" x14ac:dyDescent="0.2">
      <c r="A7825" s="140"/>
      <c r="B7825" s="325"/>
      <c r="J7825" s="4"/>
      <c r="K7825" s="173"/>
    </row>
    <row r="7826" spans="1:11" x14ac:dyDescent="0.2">
      <c r="A7826" s="140"/>
      <c r="B7826" s="325"/>
      <c r="J7826" s="4"/>
      <c r="K7826" s="173"/>
    </row>
    <row r="7827" spans="1:11" x14ac:dyDescent="0.2">
      <c r="A7827" s="140"/>
      <c r="B7827" s="325"/>
      <c r="J7827" s="4"/>
      <c r="K7827" s="173"/>
    </row>
    <row r="7828" spans="1:11" x14ac:dyDescent="0.2">
      <c r="A7828" s="140"/>
      <c r="B7828" s="325"/>
      <c r="J7828" s="4"/>
      <c r="K7828" s="173"/>
    </row>
    <row r="7829" spans="1:11" x14ac:dyDescent="0.2">
      <c r="A7829" s="140"/>
      <c r="B7829" s="325"/>
      <c r="J7829" s="4"/>
      <c r="K7829" s="173"/>
    </row>
    <row r="7830" spans="1:11" x14ac:dyDescent="0.2">
      <c r="A7830" s="140"/>
      <c r="B7830" s="325"/>
      <c r="J7830" s="4"/>
      <c r="K7830" s="173"/>
    </row>
    <row r="7831" spans="1:11" x14ac:dyDescent="0.2">
      <c r="A7831" s="140"/>
      <c r="B7831" s="325"/>
      <c r="J7831" s="4"/>
      <c r="K7831" s="173"/>
    </row>
    <row r="7832" spans="1:11" x14ac:dyDescent="0.2">
      <c r="A7832" s="140"/>
      <c r="B7832" s="325"/>
      <c r="J7832" s="4"/>
      <c r="K7832" s="173"/>
    </row>
    <row r="7833" spans="1:11" x14ac:dyDescent="0.2">
      <c r="A7833" s="140"/>
      <c r="B7833" s="325"/>
      <c r="J7833" s="4"/>
      <c r="K7833" s="173"/>
    </row>
    <row r="7834" spans="1:11" x14ac:dyDescent="0.2">
      <c r="A7834" s="140"/>
      <c r="B7834" s="325"/>
      <c r="J7834" s="4"/>
      <c r="K7834" s="173"/>
    </row>
    <row r="7835" spans="1:11" x14ac:dyDescent="0.2">
      <c r="A7835" s="140"/>
      <c r="B7835" s="325"/>
      <c r="J7835" s="4"/>
      <c r="K7835" s="173"/>
    </row>
    <row r="7836" spans="1:11" x14ac:dyDescent="0.2">
      <c r="A7836" s="140"/>
      <c r="B7836" s="325"/>
      <c r="J7836" s="4"/>
      <c r="K7836" s="173"/>
    </row>
    <row r="7837" spans="1:11" x14ac:dyDescent="0.2">
      <c r="A7837" s="140"/>
      <c r="B7837" s="325"/>
      <c r="J7837" s="4"/>
      <c r="K7837" s="173"/>
    </row>
    <row r="7838" spans="1:11" x14ac:dyDescent="0.2">
      <c r="A7838" s="140"/>
      <c r="B7838" s="325"/>
      <c r="J7838" s="4"/>
      <c r="K7838" s="173"/>
    </row>
    <row r="7839" spans="1:11" x14ac:dyDescent="0.2">
      <c r="A7839" s="140"/>
      <c r="B7839" s="325"/>
      <c r="J7839" s="4"/>
      <c r="K7839" s="173"/>
    </row>
    <row r="7840" spans="1:11" x14ac:dyDescent="0.2">
      <c r="A7840" s="140"/>
      <c r="B7840" s="325"/>
      <c r="J7840" s="4"/>
      <c r="K7840" s="173"/>
    </row>
    <row r="7841" spans="1:11" x14ac:dyDescent="0.2">
      <c r="A7841" s="140"/>
      <c r="B7841" s="325"/>
      <c r="J7841" s="4"/>
      <c r="K7841" s="173"/>
    </row>
    <row r="7842" spans="1:11" x14ac:dyDescent="0.2">
      <c r="A7842" s="140"/>
      <c r="B7842" s="325"/>
      <c r="J7842" s="4"/>
      <c r="K7842" s="173"/>
    </row>
    <row r="7843" spans="1:11" x14ac:dyDescent="0.2">
      <c r="A7843" s="140"/>
      <c r="B7843" s="325"/>
      <c r="J7843" s="4"/>
      <c r="K7843" s="173"/>
    </row>
    <row r="7844" spans="1:11" x14ac:dyDescent="0.2">
      <c r="A7844" s="140"/>
      <c r="B7844" s="325"/>
      <c r="J7844" s="4"/>
      <c r="K7844" s="173"/>
    </row>
    <row r="7845" spans="1:11" x14ac:dyDescent="0.2">
      <c r="A7845" s="140"/>
      <c r="B7845" s="325"/>
      <c r="J7845" s="4"/>
      <c r="K7845" s="173"/>
    </row>
    <row r="7846" spans="1:11" x14ac:dyDescent="0.2">
      <c r="A7846" s="140"/>
      <c r="B7846" s="325"/>
      <c r="J7846" s="4"/>
      <c r="K7846" s="173"/>
    </row>
    <row r="7847" spans="1:11" x14ac:dyDescent="0.2">
      <c r="A7847" s="140"/>
      <c r="B7847" s="325"/>
      <c r="J7847" s="4"/>
      <c r="K7847" s="173"/>
    </row>
    <row r="7848" spans="1:11" x14ac:dyDescent="0.2">
      <c r="A7848" s="140"/>
      <c r="B7848" s="325"/>
      <c r="J7848" s="4"/>
      <c r="K7848" s="173"/>
    </row>
    <row r="7849" spans="1:11" x14ac:dyDescent="0.2">
      <c r="A7849" s="140"/>
      <c r="B7849" s="325"/>
      <c r="J7849" s="4"/>
      <c r="K7849" s="173"/>
    </row>
    <row r="7850" spans="1:11" x14ac:dyDescent="0.2">
      <c r="A7850" s="140"/>
      <c r="B7850" s="325"/>
      <c r="J7850" s="4"/>
      <c r="K7850" s="173"/>
    </row>
    <row r="7851" spans="1:11" x14ac:dyDescent="0.2">
      <c r="A7851" s="140"/>
      <c r="B7851" s="325"/>
      <c r="J7851" s="4"/>
      <c r="K7851" s="173"/>
    </row>
    <row r="7852" spans="1:11" x14ac:dyDescent="0.2">
      <c r="A7852" s="140"/>
      <c r="B7852" s="325"/>
      <c r="J7852" s="4"/>
      <c r="K7852" s="173"/>
    </row>
    <row r="7853" spans="1:11" x14ac:dyDescent="0.2">
      <c r="A7853" s="140"/>
      <c r="B7853" s="325"/>
      <c r="J7853" s="4"/>
      <c r="K7853" s="173"/>
    </row>
    <row r="7854" spans="1:11" x14ac:dyDescent="0.2">
      <c r="A7854" s="140"/>
      <c r="B7854" s="325"/>
      <c r="J7854" s="4"/>
      <c r="K7854" s="173"/>
    </row>
    <row r="7855" spans="1:11" x14ac:dyDescent="0.2">
      <c r="A7855" s="140"/>
      <c r="B7855" s="325"/>
      <c r="J7855" s="4"/>
      <c r="K7855" s="173"/>
    </row>
    <row r="7856" spans="1:11" x14ac:dyDescent="0.2">
      <c r="A7856" s="140"/>
      <c r="B7856" s="325"/>
      <c r="J7856" s="4"/>
      <c r="K7856" s="173"/>
    </row>
    <row r="7857" spans="1:11" x14ac:dyDescent="0.2">
      <c r="A7857" s="140"/>
      <c r="B7857" s="325"/>
      <c r="J7857" s="4"/>
      <c r="K7857" s="173"/>
    </row>
    <row r="7858" spans="1:11" x14ac:dyDescent="0.2">
      <c r="A7858" s="140"/>
      <c r="B7858" s="325"/>
      <c r="J7858" s="4"/>
      <c r="K7858" s="173"/>
    </row>
    <row r="7859" spans="1:11" x14ac:dyDescent="0.2">
      <c r="A7859" s="140"/>
      <c r="B7859" s="325"/>
      <c r="J7859" s="4"/>
      <c r="K7859" s="173"/>
    </row>
    <row r="7860" spans="1:11" x14ac:dyDescent="0.2">
      <c r="A7860" s="140"/>
      <c r="B7860" s="325"/>
      <c r="J7860" s="4"/>
      <c r="K7860" s="173"/>
    </row>
    <row r="7861" spans="1:11" x14ac:dyDescent="0.2">
      <c r="A7861" s="140"/>
      <c r="B7861" s="325"/>
      <c r="J7861" s="4"/>
      <c r="K7861" s="173"/>
    </row>
    <row r="7862" spans="1:11" x14ac:dyDescent="0.2">
      <c r="A7862" s="140"/>
      <c r="B7862" s="325"/>
      <c r="J7862" s="4"/>
      <c r="K7862" s="173"/>
    </row>
    <row r="7863" spans="1:11" x14ac:dyDescent="0.2">
      <c r="A7863" s="140"/>
      <c r="B7863" s="325"/>
      <c r="J7863" s="4"/>
      <c r="K7863" s="173"/>
    </row>
    <row r="7864" spans="1:11" x14ac:dyDescent="0.2">
      <c r="A7864" s="140"/>
      <c r="B7864" s="325"/>
      <c r="J7864" s="4"/>
      <c r="K7864" s="173"/>
    </row>
    <row r="7865" spans="1:11" x14ac:dyDescent="0.2">
      <c r="A7865" s="140"/>
      <c r="B7865" s="325"/>
      <c r="J7865" s="4"/>
      <c r="K7865" s="173"/>
    </row>
    <row r="7866" spans="1:11" x14ac:dyDescent="0.2">
      <c r="A7866" s="140"/>
      <c r="B7866" s="325"/>
      <c r="J7866" s="4"/>
      <c r="K7866" s="173"/>
    </row>
    <row r="7867" spans="1:11" x14ac:dyDescent="0.2">
      <c r="A7867" s="140"/>
      <c r="B7867" s="325"/>
      <c r="J7867" s="4"/>
      <c r="K7867" s="173"/>
    </row>
    <row r="7868" spans="1:11" x14ac:dyDescent="0.2">
      <c r="A7868" s="140"/>
      <c r="B7868" s="325"/>
      <c r="J7868" s="4"/>
      <c r="K7868" s="173"/>
    </row>
    <row r="7869" spans="1:11" x14ac:dyDescent="0.2">
      <c r="A7869" s="140"/>
      <c r="B7869" s="325"/>
      <c r="J7869" s="4"/>
      <c r="K7869" s="173"/>
    </row>
    <row r="7870" spans="1:11" x14ac:dyDescent="0.2">
      <c r="A7870" s="140"/>
      <c r="B7870" s="325"/>
      <c r="J7870" s="4"/>
      <c r="K7870" s="173"/>
    </row>
    <row r="7871" spans="1:11" x14ac:dyDescent="0.2">
      <c r="A7871" s="140"/>
      <c r="B7871" s="325"/>
      <c r="J7871" s="4"/>
      <c r="K7871" s="173"/>
    </row>
    <row r="7872" spans="1:11" x14ac:dyDescent="0.2">
      <c r="A7872" s="140"/>
      <c r="B7872" s="325"/>
      <c r="J7872" s="4"/>
      <c r="K7872" s="173"/>
    </row>
    <row r="7873" spans="1:11" x14ac:dyDescent="0.2">
      <c r="A7873" s="140"/>
      <c r="B7873" s="325"/>
      <c r="J7873" s="4"/>
      <c r="K7873" s="173"/>
    </row>
    <row r="7874" spans="1:11" x14ac:dyDescent="0.2">
      <c r="A7874" s="140"/>
      <c r="B7874" s="325"/>
      <c r="J7874" s="4"/>
      <c r="K7874" s="173"/>
    </row>
    <row r="7875" spans="1:11" x14ac:dyDescent="0.2">
      <c r="A7875" s="140"/>
      <c r="B7875" s="325"/>
      <c r="J7875" s="4"/>
      <c r="K7875" s="173"/>
    </row>
    <row r="7876" spans="1:11" x14ac:dyDescent="0.2">
      <c r="A7876" s="140"/>
      <c r="B7876" s="325"/>
      <c r="J7876" s="4"/>
      <c r="K7876" s="173"/>
    </row>
    <row r="7877" spans="1:11" x14ac:dyDescent="0.2">
      <c r="A7877" s="140"/>
      <c r="B7877" s="325"/>
      <c r="J7877" s="4"/>
      <c r="K7877" s="173"/>
    </row>
    <row r="7878" spans="1:11" x14ac:dyDescent="0.2">
      <c r="A7878" s="140"/>
      <c r="B7878" s="325"/>
      <c r="J7878" s="4"/>
      <c r="K7878" s="173"/>
    </row>
    <row r="7879" spans="1:11" x14ac:dyDescent="0.2">
      <c r="A7879" s="140"/>
      <c r="B7879" s="325"/>
      <c r="J7879" s="4"/>
      <c r="K7879" s="173"/>
    </row>
    <row r="7880" spans="1:11" x14ac:dyDescent="0.2">
      <c r="A7880" s="140"/>
      <c r="B7880" s="325"/>
      <c r="J7880" s="4"/>
      <c r="K7880" s="173"/>
    </row>
    <row r="7881" spans="1:11" x14ac:dyDescent="0.2">
      <c r="A7881" s="140"/>
      <c r="B7881" s="325"/>
      <c r="J7881" s="4"/>
      <c r="K7881" s="173"/>
    </row>
    <row r="7882" spans="1:11" x14ac:dyDescent="0.2">
      <c r="A7882" s="140"/>
      <c r="B7882" s="325"/>
      <c r="J7882" s="4"/>
      <c r="K7882" s="173"/>
    </row>
    <row r="7883" spans="1:11" x14ac:dyDescent="0.2">
      <c r="A7883" s="140"/>
      <c r="B7883" s="325"/>
      <c r="J7883" s="4"/>
      <c r="K7883" s="173"/>
    </row>
    <row r="7884" spans="1:11" x14ac:dyDescent="0.2">
      <c r="A7884" s="140"/>
      <c r="B7884" s="325"/>
      <c r="J7884" s="4"/>
      <c r="K7884" s="173"/>
    </row>
    <row r="7885" spans="1:11" x14ac:dyDescent="0.2">
      <c r="A7885" s="140"/>
      <c r="B7885" s="325"/>
      <c r="J7885" s="4"/>
      <c r="K7885" s="173"/>
    </row>
    <row r="7886" spans="1:11" x14ac:dyDescent="0.2">
      <c r="A7886" s="140"/>
      <c r="B7886" s="325"/>
      <c r="J7886" s="4"/>
      <c r="K7886" s="173"/>
    </row>
    <row r="7887" spans="1:11" x14ac:dyDescent="0.2">
      <c r="A7887" s="140"/>
      <c r="B7887" s="325"/>
      <c r="J7887" s="4"/>
      <c r="K7887" s="173"/>
    </row>
    <row r="7888" spans="1:11" x14ac:dyDescent="0.2">
      <c r="A7888" s="140"/>
      <c r="B7888" s="325"/>
      <c r="J7888" s="4"/>
      <c r="K7888" s="173"/>
    </row>
    <row r="7889" spans="1:11" x14ac:dyDescent="0.2">
      <c r="A7889" s="140"/>
      <c r="B7889" s="325"/>
      <c r="J7889" s="4"/>
      <c r="K7889" s="173"/>
    </row>
    <row r="7890" spans="1:11" x14ac:dyDescent="0.2">
      <c r="A7890" s="140"/>
      <c r="B7890" s="325"/>
      <c r="J7890" s="4"/>
      <c r="K7890" s="173"/>
    </row>
    <row r="7891" spans="1:11" x14ac:dyDescent="0.2">
      <c r="A7891" s="140"/>
      <c r="B7891" s="325"/>
      <c r="J7891" s="4"/>
      <c r="K7891" s="173"/>
    </row>
    <row r="7892" spans="1:11" x14ac:dyDescent="0.2">
      <c r="A7892" s="140"/>
      <c r="B7892" s="325"/>
      <c r="J7892" s="4"/>
      <c r="K7892" s="173"/>
    </row>
    <row r="7893" spans="1:11" x14ac:dyDescent="0.2">
      <c r="A7893" s="140"/>
      <c r="B7893" s="325"/>
      <c r="J7893" s="4"/>
      <c r="K7893" s="173"/>
    </row>
    <row r="7894" spans="1:11" x14ac:dyDescent="0.2">
      <c r="A7894" s="140"/>
      <c r="B7894" s="325"/>
      <c r="J7894" s="4"/>
      <c r="K7894" s="173"/>
    </row>
    <row r="7895" spans="1:11" x14ac:dyDescent="0.2">
      <c r="A7895" s="140"/>
      <c r="B7895" s="325"/>
      <c r="J7895" s="4"/>
      <c r="K7895" s="173"/>
    </row>
    <row r="7896" spans="1:11" x14ac:dyDescent="0.2">
      <c r="A7896" s="140"/>
      <c r="B7896" s="325"/>
      <c r="J7896" s="4"/>
      <c r="K7896" s="173"/>
    </row>
    <row r="7897" spans="1:11" x14ac:dyDescent="0.2">
      <c r="A7897" s="140"/>
      <c r="B7897" s="325"/>
      <c r="J7897" s="4"/>
      <c r="K7897" s="173"/>
    </row>
    <row r="7898" spans="1:11" x14ac:dyDescent="0.2">
      <c r="A7898" s="140"/>
      <c r="B7898" s="325"/>
      <c r="J7898" s="4"/>
      <c r="K7898" s="173"/>
    </row>
    <row r="7899" spans="1:11" x14ac:dyDescent="0.2">
      <c r="A7899" s="140"/>
      <c r="B7899" s="325"/>
      <c r="J7899" s="4"/>
      <c r="K7899" s="173"/>
    </row>
    <row r="7900" spans="1:11" x14ac:dyDescent="0.2">
      <c r="A7900" s="140"/>
      <c r="B7900" s="325"/>
      <c r="J7900" s="4"/>
      <c r="K7900" s="173"/>
    </row>
    <row r="7901" spans="1:11" x14ac:dyDescent="0.2">
      <c r="A7901" s="140"/>
      <c r="B7901" s="325"/>
      <c r="J7901" s="4"/>
      <c r="K7901" s="173"/>
    </row>
    <row r="7902" spans="1:11" x14ac:dyDescent="0.2">
      <c r="A7902" s="140"/>
      <c r="B7902" s="325"/>
      <c r="J7902" s="4"/>
      <c r="K7902" s="173"/>
    </row>
    <row r="7903" spans="1:11" x14ac:dyDescent="0.2">
      <c r="A7903" s="140"/>
      <c r="B7903" s="325"/>
      <c r="J7903" s="4"/>
      <c r="K7903" s="173"/>
    </row>
    <row r="7904" spans="1:11" x14ac:dyDescent="0.2">
      <c r="A7904" s="140"/>
      <c r="B7904" s="325"/>
      <c r="J7904" s="4"/>
      <c r="K7904" s="173"/>
    </row>
    <row r="7905" spans="1:11" x14ac:dyDescent="0.2">
      <c r="A7905" s="140"/>
      <c r="B7905" s="325"/>
      <c r="J7905" s="4"/>
      <c r="K7905" s="173"/>
    </row>
    <row r="7906" spans="1:11" x14ac:dyDescent="0.2">
      <c r="A7906" s="140"/>
      <c r="B7906" s="325"/>
      <c r="J7906" s="4"/>
      <c r="K7906" s="173"/>
    </row>
    <row r="7907" spans="1:11" x14ac:dyDescent="0.2">
      <c r="A7907" s="140"/>
      <c r="B7907" s="325"/>
      <c r="J7907" s="4"/>
      <c r="K7907" s="173"/>
    </row>
    <row r="7908" spans="1:11" x14ac:dyDescent="0.2">
      <c r="A7908" s="140"/>
      <c r="B7908" s="325"/>
      <c r="J7908" s="4"/>
      <c r="K7908" s="173"/>
    </row>
    <row r="7909" spans="1:11" x14ac:dyDescent="0.2">
      <c r="A7909" s="140"/>
      <c r="B7909" s="325"/>
      <c r="J7909" s="4"/>
      <c r="K7909" s="173"/>
    </row>
    <row r="7910" spans="1:11" x14ac:dyDescent="0.2">
      <c r="A7910" s="140"/>
      <c r="B7910" s="325"/>
      <c r="J7910" s="4"/>
      <c r="K7910" s="173"/>
    </row>
    <row r="7911" spans="1:11" x14ac:dyDescent="0.2">
      <c r="A7911" s="140"/>
      <c r="B7911" s="325"/>
      <c r="J7911" s="4"/>
      <c r="K7911" s="173"/>
    </row>
    <row r="7912" spans="1:11" x14ac:dyDescent="0.2">
      <c r="A7912" s="140"/>
      <c r="B7912" s="325"/>
      <c r="J7912" s="4"/>
      <c r="K7912" s="173"/>
    </row>
    <row r="7913" spans="1:11" x14ac:dyDescent="0.2">
      <c r="A7913" s="140"/>
      <c r="B7913" s="325"/>
      <c r="J7913" s="4"/>
      <c r="K7913" s="173"/>
    </row>
    <row r="7914" spans="1:11" x14ac:dyDescent="0.2">
      <c r="A7914" s="140"/>
      <c r="B7914" s="325"/>
      <c r="J7914" s="4"/>
      <c r="K7914" s="173"/>
    </row>
    <row r="7915" spans="1:11" x14ac:dyDescent="0.2">
      <c r="A7915" s="140"/>
      <c r="B7915" s="325"/>
      <c r="J7915" s="4"/>
      <c r="K7915" s="173"/>
    </row>
    <row r="7916" spans="1:11" x14ac:dyDescent="0.2">
      <c r="A7916" s="140"/>
      <c r="B7916" s="325"/>
      <c r="J7916" s="4"/>
      <c r="K7916" s="173"/>
    </row>
    <row r="7917" spans="1:11" x14ac:dyDescent="0.2">
      <c r="A7917" s="140"/>
      <c r="B7917" s="325"/>
      <c r="J7917" s="4"/>
      <c r="K7917" s="173"/>
    </row>
    <row r="7918" spans="1:11" x14ac:dyDescent="0.2">
      <c r="A7918" s="140"/>
      <c r="B7918" s="325"/>
      <c r="J7918" s="4"/>
      <c r="K7918" s="173"/>
    </row>
    <row r="7919" spans="1:11" x14ac:dyDescent="0.2">
      <c r="A7919" s="140"/>
      <c r="B7919" s="325"/>
      <c r="J7919" s="4"/>
      <c r="K7919" s="173"/>
    </row>
    <row r="7920" spans="1:11" x14ac:dyDescent="0.2">
      <c r="A7920" s="140"/>
      <c r="B7920" s="325"/>
      <c r="J7920" s="4"/>
      <c r="K7920" s="173"/>
    </row>
    <row r="7921" spans="1:11" x14ac:dyDescent="0.2">
      <c r="A7921" s="140"/>
      <c r="B7921" s="325"/>
      <c r="J7921" s="4"/>
      <c r="K7921" s="173"/>
    </row>
    <row r="7922" spans="1:11" x14ac:dyDescent="0.2">
      <c r="A7922" s="140"/>
      <c r="B7922" s="325"/>
      <c r="J7922" s="4"/>
      <c r="K7922" s="173"/>
    </row>
    <row r="7923" spans="1:11" x14ac:dyDescent="0.2">
      <c r="A7923" s="140"/>
      <c r="B7923" s="325"/>
      <c r="J7923" s="4"/>
      <c r="K7923" s="173"/>
    </row>
    <row r="7924" spans="1:11" x14ac:dyDescent="0.2">
      <c r="A7924" s="140"/>
      <c r="B7924" s="325"/>
      <c r="J7924" s="4"/>
      <c r="K7924" s="173"/>
    </row>
    <row r="7925" spans="1:11" x14ac:dyDescent="0.2">
      <c r="A7925" s="140"/>
      <c r="B7925" s="325"/>
      <c r="J7925" s="4"/>
      <c r="K7925" s="173"/>
    </row>
    <row r="7926" spans="1:11" x14ac:dyDescent="0.2">
      <c r="A7926" s="140"/>
      <c r="B7926" s="325"/>
      <c r="J7926" s="4"/>
      <c r="K7926" s="173"/>
    </row>
    <row r="7927" spans="1:11" x14ac:dyDescent="0.2">
      <c r="A7927" s="140"/>
      <c r="B7927" s="325"/>
      <c r="J7927" s="4"/>
      <c r="K7927" s="173"/>
    </row>
    <row r="7928" spans="1:11" x14ac:dyDescent="0.2">
      <c r="A7928" s="140"/>
      <c r="B7928" s="325"/>
      <c r="J7928" s="4"/>
      <c r="K7928" s="173"/>
    </row>
    <row r="7929" spans="1:11" x14ac:dyDescent="0.2">
      <c r="A7929" s="140"/>
      <c r="B7929" s="325"/>
      <c r="J7929" s="4"/>
      <c r="K7929" s="173"/>
    </row>
    <row r="7930" spans="1:11" x14ac:dyDescent="0.2">
      <c r="A7930" s="140"/>
      <c r="B7930" s="325"/>
      <c r="J7930" s="4"/>
      <c r="K7930" s="173"/>
    </row>
    <row r="7931" spans="1:11" x14ac:dyDescent="0.2">
      <c r="A7931" s="140"/>
      <c r="B7931" s="325"/>
      <c r="J7931" s="4"/>
      <c r="K7931" s="173"/>
    </row>
    <row r="7932" spans="1:11" x14ac:dyDescent="0.2">
      <c r="A7932" s="140"/>
      <c r="B7932" s="325"/>
      <c r="J7932" s="4"/>
      <c r="K7932" s="173"/>
    </row>
    <row r="7933" spans="1:11" x14ac:dyDescent="0.2">
      <c r="A7933" s="140"/>
      <c r="B7933" s="325"/>
      <c r="J7933" s="4"/>
      <c r="K7933" s="173"/>
    </row>
    <row r="7934" spans="1:11" x14ac:dyDescent="0.2">
      <c r="A7934" s="140"/>
      <c r="B7934" s="325"/>
      <c r="J7934" s="4"/>
      <c r="K7934" s="173"/>
    </row>
    <row r="7935" spans="1:11" x14ac:dyDescent="0.2">
      <c r="A7935" s="140"/>
      <c r="B7935" s="325"/>
      <c r="J7935" s="4"/>
      <c r="K7935" s="173"/>
    </row>
    <row r="7936" spans="1:11" x14ac:dyDescent="0.2">
      <c r="A7936" s="140"/>
      <c r="B7936" s="325"/>
      <c r="J7936" s="4"/>
      <c r="K7936" s="173"/>
    </row>
    <row r="7937" spans="1:11" x14ac:dyDescent="0.2">
      <c r="A7937" s="140"/>
      <c r="B7937" s="325"/>
      <c r="J7937" s="4"/>
      <c r="K7937" s="173"/>
    </row>
    <row r="7938" spans="1:11" x14ac:dyDescent="0.2">
      <c r="A7938" s="140"/>
      <c r="B7938" s="325"/>
      <c r="J7938" s="4"/>
      <c r="K7938" s="173"/>
    </row>
    <row r="7939" spans="1:11" x14ac:dyDescent="0.2">
      <c r="A7939" s="140"/>
      <c r="B7939" s="325"/>
      <c r="J7939" s="4"/>
      <c r="K7939" s="173"/>
    </row>
    <row r="7940" spans="1:11" x14ac:dyDescent="0.2">
      <c r="A7940" s="140"/>
      <c r="B7940" s="325"/>
      <c r="J7940" s="4"/>
      <c r="K7940" s="173"/>
    </row>
    <row r="7941" spans="1:11" x14ac:dyDescent="0.2">
      <c r="A7941" s="140"/>
      <c r="B7941" s="325"/>
      <c r="J7941" s="4"/>
      <c r="K7941" s="173"/>
    </row>
    <row r="7942" spans="1:11" x14ac:dyDescent="0.2">
      <c r="A7942" s="140"/>
      <c r="B7942" s="325"/>
      <c r="J7942" s="4"/>
      <c r="K7942" s="173"/>
    </row>
    <row r="7943" spans="1:11" x14ac:dyDescent="0.2">
      <c r="A7943" s="140"/>
      <c r="B7943" s="325"/>
      <c r="J7943" s="4"/>
      <c r="K7943" s="173"/>
    </row>
    <row r="7944" spans="1:11" x14ac:dyDescent="0.2">
      <c r="A7944" s="140"/>
      <c r="B7944" s="325"/>
      <c r="J7944" s="4"/>
      <c r="K7944" s="173"/>
    </row>
    <row r="7945" spans="1:11" x14ac:dyDescent="0.2">
      <c r="A7945" s="140"/>
      <c r="B7945" s="325"/>
      <c r="J7945" s="4"/>
      <c r="K7945" s="173"/>
    </row>
    <row r="7946" spans="1:11" x14ac:dyDescent="0.2">
      <c r="A7946" s="140"/>
      <c r="B7946" s="325"/>
      <c r="J7946" s="4"/>
      <c r="K7946" s="173"/>
    </row>
    <row r="7947" spans="1:11" x14ac:dyDescent="0.2">
      <c r="A7947" s="140"/>
      <c r="B7947" s="325"/>
      <c r="J7947" s="4"/>
      <c r="K7947" s="173"/>
    </row>
    <row r="7948" spans="1:11" x14ac:dyDescent="0.2">
      <c r="A7948" s="140"/>
      <c r="B7948" s="325"/>
      <c r="J7948" s="4"/>
      <c r="K7948" s="173"/>
    </row>
    <row r="7949" spans="1:11" x14ac:dyDescent="0.2">
      <c r="A7949" s="140"/>
      <c r="B7949" s="325"/>
      <c r="J7949" s="4"/>
      <c r="K7949" s="173"/>
    </row>
    <row r="7950" spans="1:11" x14ac:dyDescent="0.2">
      <c r="A7950" s="140"/>
      <c r="B7950" s="325"/>
      <c r="J7950" s="4"/>
      <c r="K7950" s="173"/>
    </row>
    <row r="7951" spans="1:11" x14ac:dyDescent="0.2">
      <c r="A7951" s="140"/>
      <c r="B7951" s="325"/>
      <c r="J7951" s="4"/>
      <c r="K7951" s="173"/>
    </row>
    <row r="7952" spans="1:11" x14ac:dyDescent="0.2">
      <c r="A7952" s="140"/>
      <c r="B7952" s="325"/>
      <c r="J7952" s="4"/>
      <c r="K7952" s="173"/>
    </row>
    <row r="7953" spans="1:11" x14ac:dyDescent="0.2">
      <c r="A7953" s="140"/>
      <c r="B7953" s="325"/>
      <c r="J7953" s="4"/>
      <c r="K7953" s="173"/>
    </row>
    <row r="7954" spans="1:11" x14ac:dyDescent="0.2">
      <c r="A7954" s="140"/>
      <c r="B7954" s="325"/>
      <c r="J7954" s="4"/>
      <c r="K7954" s="173"/>
    </row>
    <row r="7955" spans="1:11" x14ac:dyDescent="0.2">
      <c r="A7955" s="140"/>
      <c r="B7955" s="325"/>
      <c r="J7955" s="4"/>
      <c r="K7955" s="173"/>
    </row>
    <row r="7956" spans="1:11" x14ac:dyDescent="0.2">
      <c r="A7956" s="140"/>
      <c r="B7956" s="325"/>
      <c r="J7956" s="4"/>
      <c r="K7956" s="173"/>
    </row>
    <row r="7957" spans="1:11" x14ac:dyDescent="0.2">
      <c r="A7957" s="140"/>
      <c r="B7957" s="325"/>
      <c r="J7957" s="4"/>
      <c r="K7957" s="173"/>
    </row>
    <row r="7958" spans="1:11" x14ac:dyDescent="0.2">
      <c r="A7958" s="140"/>
      <c r="B7958" s="325"/>
      <c r="J7958" s="4"/>
      <c r="K7958" s="173"/>
    </row>
    <row r="7959" spans="1:11" x14ac:dyDescent="0.2">
      <c r="A7959" s="140"/>
      <c r="B7959" s="325"/>
      <c r="J7959" s="4"/>
      <c r="K7959" s="173"/>
    </row>
    <row r="7960" spans="1:11" x14ac:dyDescent="0.2">
      <c r="A7960" s="140"/>
      <c r="B7960" s="325"/>
      <c r="J7960" s="4"/>
      <c r="K7960" s="173"/>
    </row>
    <row r="7961" spans="1:11" x14ac:dyDescent="0.2">
      <c r="A7961" s="140"/>
      <c r="B7961" s="325"/>
      <c r="J7961" s="4"/>
      <c r="K7961" s="173"/>
    </row>
    <row r="7962" spans="1:11" x14ac:dyDescent="0.2">
      <c r="A7962" s="140"/>
      <c r="B7962" s="325"/>
      <c r="J7962" s="4"/>
      <c r="K7962" s="173"/>
    </row>
    <row r="7963" spans="1:11" x14ac:dyDescent="0.2">
      <c r="A7963" s="140"/>
      <c r="B7963" s="325"/>
      <c r="J7963" s="4"/>
      <c r="K7963" s="173"/>
    </row>
    <row r="7964" spans="1:11" x14ac:dyDescent="0.2">
      <c r="A7964" s="140"/>
      <c r="B7964" s="325"/>
      <c r="J7964" s="4"/>
      <c r="K7964" s="173"/>
    </row>
    <row r="7965" spans="1:11" x14ac:dyDescent="0.2">
      <c r="A7965" s="140"/>
      <c r="B7965" s="325"/>
      <c r="J7965" s="4"/>
      <c r="K7965" s="173"/>
    </row>
    <row r="7966" spans="1:11" x14ac:dyDescent="0.2">
      <c r="A7966" s="140"/>
      <c r="B7966" s="325"/>
      <c r="J7966" s="4"/>
      <c r="K7966" s="173"/>
    </row>
    <row r="7967" spans="1:11" x14ac:dyDescent="0.2">
      <c r="A7967" s="140"/>
      <c r="B7967" s="325"/>
      <c r="J7967" s="4"/>
      <c r="K7967" s="173"/>
    </row>
    <row r="7968" spans="1:11" x14ac:dyDescent="0.2">
      <c r="A7968" s="140"/>
      <c r="B7968" s="325"/>
      <c r="J7968" s="4"/>
      <c r="K7968" s="173"/>
    </row>
    <row r="7969" spans="1:11" x14ac:dyDescent="0.2">
      <c r="A7969" s="140"/>
      <c r="B7969" s="325"/>
      <c r="J7969" s="4"/>
      <c r="K7969" s="173"/>
    </row>
    <row r="7970" spans="1:11" x14ac:dyDescent="0.2">
      <c r="A7970" s="140"/>
      <c r="B7970" s="325"/>
      <c r="J7970" s="4"/>
      <c r="K7970" s="173"/>
    </row>
    <row r="7971" spans="1:11" x14ac:dyDescent="0.2">
      <c r="A7971" s="140"/>
      <c r="B7971" s="325"/>
      <c r="J7971" s="4"/>
      <c r="K7971" s="173"/>
    </row>
    <row r="7972" spans="1:11" x14ac:dyDescent="0.2">
      <c r="A7972" s="140"/>
      <c r="B7972" s="325"/>
      <c r="J7972" s="4"/>
      <c r="K7972" s="173"/>
    </row>
    <row r="7973" spans="1:11" x14ac:dyDescent="0.2">
      <c r="A7973" s="140"/>
      <c r="B7973" s="325"/>
      <c r="J7973" s="4"/>
      <c r="K7973" s="173"/>
    </row>
    <row r="7974" spans="1:11" x14ac:dyDescent="0.2">
      <c r="A7974" s="140"/>
      <c r="B7974" s="325"/>
      <c r="J7974" s="4"/>
      <c r="K7974" s="173"/>
    </row>
    <row r="7975" spans="1:11" x14ac:dyDescent="0.2">
      <c r="A7975" s="140"/>
      <c r="B7975" s="325"/>
      <c r="J7975" s="4"/>
      <c r="K7975" s="173"/>
    </row>
    <row r="7976" spans="1:11" x14ac:dyDescent="0.2">
      <c r="A7976" s="140"/>
      <c r="B7976" s="325"/>
      <c r="J7976" s="4"/>
      <c r="K7976" s="173"/>
    </row>
    <row r="7977" spans="1:11" x14ac:dyDescent="0.2">
      <c r="A7977" s="140"/>
      <c r="B7977" s="325"/>
      <c r="J7977" s="4"/>
      <c r="K7977" s="173"/>
    </row>
    <row r="7978" spans="1:11" x14ac:dyDescent="0.2">
      <c r="A7978" s="140"/>
      <c r="B7978" s="325"/>
      <c r="J7978" s="4"/>
      <c r="K7978" s="173"/>
    </row>
    <row r="7979" spans="1:11" x14ac:dyDescent="0.2">
      <c r="A7979" s="140"/>
      <c r="B7979" s="325"/>
      <c r="J7979" s="4"/>
      <c r="K7979" s="173"/>
    </row>
    <row r="7980" spans="1:11" x14ac:dyDescent="0.2">
      <c r="A7980" s="140"/>
      <c r="B7980" s="325"/>
      <c r="J7980" s="4"/>
      <c r="K7980" s="173"/>
    </row>
    <row r="7981" spans="1:11" x14ac:dyDescent="0.2">
      <c r="A7981" s="140"/>
      <c r="B7981" s="325"/>
      <c r="J7981" s="4"/>
      <c r="K7981" s="173"/>
    </row>
    <row r="7982" spans="1:11" x14ac:dyDescent="0.2">
      <c r="A7982" s="140"/>
      <c r="B7982" s="325"/>
      <c r="J7982" s="4"/>
      <c r="K7982" s="173"/>
    </row>
    <row r="7983" spans="1:11" x14ac:dyDescent="0.2">
      <c r="A7983" s="140"/>
      <c r="B7983" s="325"/>
      <c r="J7983" s="4"/>
      <c r="K7983" s="173"/>
    </row>
    <row r="7984" spans="1:11" x14ac:dyDescent="0.2">
      <c r="A7984" s="140"/>
      <c r="B7984" s="325"/>
      <c r="J7984" s="4"/>
      <c r="K7984" s="173"/>
    </row>
    <row r="7985" spans="1:11" x14ac:dyDescent="0.2">
      <c r="A7985" s="140"/>
      <c r="B7985" s="325"/>
      <c r="J7985" s="4"/>
      <c r="K7985" s="173"/>
    </row>
    <row r="7986" spans="1:11" x14ac:dyDescent="0.2">
      <c r="A7986" s="140"/>
      <c r="B7986" s="325"/>
      <c r="J7986" s="4"/>
      <c r="K7986" s="173"/>
    </row>
    <row r="7987" spans="1:11" x14ac:dyDescent="0.2">
      <c r="A7987" s="140"/>
      <c r="B7987" s="325"/>
      <c r="J7987" s="4"/>
      <c r="K7987" s="173"/>
    </row>
    <row r="7988" spans="1:11" x14ac:dyDescent="0.2">
      <c r="A7988" s="140"/>
      <c r="B7988" s="325"/>
      <c r="J7988" s="4"/>
      <c r="K7988" s="173"/>
    </row>
    <row r="7989" spans="1:11" x14ac:dyDescent="0.2">
      <c r="A7989" s="140"/>
      <c r="B7989" s="325"/>
      <c r="J7989" s="4"/>
      <c r="K7989" s="173"/>
    </row>
    <row r="7990" spans="1:11" x14ac:dyDescent="0.2">
      <c r="A7990" s="140"/>
      <c r="B7990" s="325"/>
      <c r="J7990" s="4"/>
      <c r="K7990" s="173"/>
    </row>
    <row r="7991" spans="1:11" x14ac:dyDescent="0.2">
      <c r="A7991" s="140"/>
      <c r="B7991" s="325"/>
      <c r="J7991" s="4"/>
      <c r="K7991" s="173"/>
    </row>
    <row r="7992" spans="1:11" x14ac:dyDescent="0.2">
      <c r="A7992" s="140"/>
      <c r="B7992" s="325"/>
      <c r="J7992" s="4"/>
      <c r="K7992" s="173"/>
    </row>
    <row r="7993" spans="1:11" x14ac:dyDescent="0.2">
      <c r="A7993" s="140"/>
      <c r="B7993" s="325"/>
      <c r="J7993" s="4"/>
      <c r="K7993" s="173"/>
    </row>
    <row r="7994" spans="1:11" x14ac:dyDescent="0.2">
      <c r="A7994" s="140"/>
      <c r="B7994" s="325"/>
      <c r="J7994" s="4"/>
      <c r="K7994" s="173"/>
    </row>
    <row r="7995" spans="1:11" x14ac:dyDescent="0.2">
      <c r="A7995" s="140"/>
      <c r="B7995" s="325"/>
      <c r="J7995" s="4"/>
      <c r="K7995" s="173"/>
    </row>
    <row r="7996" spans="1:11" x14ac:dyDescent="0.2">
      <c r="A7996" s="140"/>
      <c r="B7996" s="325"/>
      <c r="J7996" s="4"/>
      <c r="K7996" s="173"/>
    </row>
    <row r="7997" spans="1:11" x14ac:dyDescent="0.2">
      <c r="A7997" s="140"/>
      <c r="B7997" s="325"/>
      <c r="J7997" s="4"/>
      <c r="K7997" s="173"/>
    </row>
    <row r="7998" spans="1:11" x14ac:dyDescent="0.2">
      <c r="A7998" s="140"/>
      <c r="B7998" s="325"/>
      <c r="J7998" s="4"/>
      <c r="K7998" s="173"/>
    </row>
    <row r="7999" spans="1:11" x14ac:dyDescent="0.2">
      <c r="A7999" s="140"/>
      <c r="B7999" s="325"/>
      <c r="J7999" s="4"/>
      <c r="K7999" s="173"/>
    </row>
    <row r="8000" spans="1:11" x14ac:dyDescent="0.2">
      <c r="A8000" s="140"/>
      <c r="B8000" s="325"/>
      <c r="J8000" s="4"/>
      <c r="K8000" s="173"/>
    </row>
    <row r="8001" spans="1:11" x14ac:dyDescent="0.2">
      <c r="A8001" s="140"/>
      <c r="B8001" s="325"/>
      <c r="J8001" s="4"/>
      <c r="K8001" s="173"/>
    </row>
    <row r="8002" spans="1:11" x14ac:dyDescent="0.2">
      <c r="A8002" s="140"/>
      <c r="B8002" s="325"/>
      <c r="J8002" s="4"/>
      <c r="K8002" s="173"/>
    </row>
    <row r="8003" spans="1:11" x14ac:dyDescent="0.2">
      <c r="A8003" s="140"/>
      <c r="B8003" s="325"/>
      <c r="J8003" s="4"/>
      <c r="K8003" s="173"/>
    </row>
    <row r="8004" spans="1:11" x14ac:dyDescent="0.2">
      <c r="A8004" s="140"/>
      <c r="B8004" s="325"/>
      <c r="J8004" s="4"/>
      <c r="K8004" s="173"/>
    </row>
    <row r="8005" spans="1:11" x14ac:dyDescent="0.2">
      <c r="A8005" s="140"/>
      <c r="B8005" s="325"/>
      <c r="J8005" s="4"/>
      <c r="K8005" s="173"/>
    </row>
    <row r="8006" spans="1:11" x14ac:dyDescent="0.2">
      <c r="A8006" s="140"/>
      <c r="B8006" s="325"/>
      <c r="J8006" s="4"/>
      <c r="K8006" s="173"/>
    </row>
    <row r="8007" spans="1:11" x14ac:dyDescent="0.2">
      <c r="A8007" s="140"/>
      <c r="B8007" s="325"/>
      <c r="J8007" s="4"/>
      <c r="K8007" s="173"/>
    </row>
    <row r="8008" spans="1:11" x14ac:dyDescent="0.2">
      <c r="A8008" s="140"/>
      <c r="B8008" s="325"/>
      <c r="J8008" s="4"/>
      <c r="K8008" s="173"/>
    </row>
    <row r="8009" spans="1:11" x14ac:dyDescent="0.2">
      <c r="A8009" s="140"/>
      <c r="B8009" s="325"/>
      <c r="J8009" s="4"/>
      <c r="K8009" s="173"/>
    </row>
    <row r="8010" spans="1:11" x14ac:dyDescent="0.2">
      <c r="A8010" s="140"/>
      <c r="B8010" s="325"/>
      <c r="J8010" s="4"/>
      <c r="K8010" s="173"/>
    </row>
    <row r="8011" spans="1:11" x14ac:dyDescent="0.2">
      <c r="A8011" s="140"/>
      <c r="B8011" s="325"/>
      <c r="J8011" s="4"/>
      <c r="K8011" s="173"/>
    </row>
    <row r="8012" spans="1:11" x14ac:dyDescent="0.2">
      <c r="A8012" s="140"/>
      <c r="B8012" s="325"/>
      <c r="J8012" s="4"/>
      <c r="K8012" s="173"/>
    </row>
    <row r="8013" spans="1:11" x14ac:dyDescent="0.2">
      <c r="A8013" s="140"/>
      <c r="B8013" s="325"/>
      <c r="J8013" s="4"/>
      <c r="K8013" s="173"/>
    </row>
    <row r="8014" spans="1:11" x14ac:dyDescent="0.2">
      <c r="A8014" s="140"/>
      <c r="B8014" s="325"/>
      <c r="J8014" s="4"/>
      <c r="K8014" s="173"/>
    </row>
    <row r="8015" spans="1:11" x14ac:dyDescent="0.2">
      <c r="A8015" s="140"/>
      <c r="B8015" s="325"/>
      <c r="J8015" s="4"/>
      <c r="K8015" s="173"/>
    </row>
    <row r="8016" spans="1:11" x14ac:dyDescent="0.2">
      <c r="A8016" s="140"/>
      <c r="B8016" s="325"/>
      <c r="J8016" s="4"/>
      <c r="K8016" s="173"/>
    </row>
    <row r="8017" spans="1:11" x14ac:dyDescent="0.2">
      <c r="A8017" s="140"/>
      <c r="B8017" s="325"/>
      <c r="J8017" s="4"/>
      <c r="K8017" s="173"/>
    </row>
    <row r="8018" spans="1:11" x14ac:dyDescent="0.2">
      <c r="A8018" s="140"/>
      <c r="B8018" s="325"/>
      <c r="J8018" s="4"/>
      <c r="K8018" s="173"/>
    </row>
    <row r="8019" spans="1:11" x14ac:dyDescent="0.2">
      <c r="A8019" s="140"/>
      <c r="B8019" s="325"/>
      <c r="J8019" s="4"/>
      <c r="K8019" s="173"/>
    </row>
    <row r="8020" spans="1:11" x14ac:dyDescent="0.2">
      <c r="A8020" s="140"/>
      <c r="B8020" s="325"/>
      <c r="J8020" s="4"/>
      <c r="K8020" s="173"/>
    </row>
    <row r="8021" spans="1:11" x14ac:dyDescent="0.2">
      <c r="A8021" s="140"/>
      <c r="B8021" s="325"/>
      <c r="J8021" s="4"/>
      <c r="K8021" s="173"/>
    </row>
    <row r="8022" spans="1:11" x14ac:dyDescent="0.2">
      <c r="A8022" s="140"/>
      <c r="B8022" s="325"/>
      <c r="J8022" s="4"/>
      <c r="K8022" s="173"/>
    </row>
    <row r="8023" spans="1:11" x14ac:dyDescent="0.2">
      <c r="A8023" s="140"/>
      <c r="B8023" s="325"/>
      <c r="J8023" s="4"/>
      <c r="K8023" s="173"/>
    </row>
    <row r="8024" spans="1:11" x14ac:dyDescent="0.2">
      <c r="A8024" s="140"/>
      <c r="B8024" s="325"/>
      <c r="J8024" s="4"/>
      <c r="K8024" s="173"/>
    </row>
    <row r="8025" spans="1:11" x14ac:dyDescent="0.2">
      <c r="A8025" s="140"/>
      <c r="B8025" s="325"/>
      <c r="J8025" s="4"/>
      <c r="K8025" s="173"/>
    </row>
    <row r="8026" spans="1:11" x14ac:dyDescent="0.2">
      <c r="A8026" s="140"/>
      <c r="B8026" s="325"/>
      <c r="J8026" s="4"/>
      <c r="K8026" s="173"/>
    </row>
    <row r="8027" spans="1:11" x14ac:dyDescent="0.2">
      <c r="A8027" s="140"/>
      <c r="B8027" s="325"/>
      <c r="J8027" s="4"/>
      <c r="K8027" s="173"/>
    </row>
    <row r="8028" spans="1:11" x14ac:dyDescent="0.2">
      <c r="A8028" s="140"/>
      <c r="B8028" s="325"/>
      <c r="J8028" s="4"/>
      <c r="K8028" s="173"/>
    </row>
    <row r="8029" spans="1:11" x14ac:dyDescent="0.2">
      <c r="A8029" s="140"/>
      <c r="B8029" s="325"/>
      <c r="J8029" s="4"/>
      <c r="K8029" s="173"/>
    </row>
    <row r="8030" spans="1:11" x14ac:dyDescent="0.2">
      <c r="A8030" s="140"/>
      <c r="B8030" s="325"/>
      <c r="J8030" s="4"/>
      <c r="K8030" s="173"/>
    </row>
    <row r="8031" spans="1:11" x14ac:dyDescent="0.2">
      <c r="A8031" s="140"/>
      <c r="B8031" s="325"/>
      <c r="J8031" s="4"/>
      <c r="K8031" s="173"/>
    </row>
    <row r="8032" spans="1:11" x14ac:dyDescent="0.2">
      <c r="A8032" s="140"/>
      <c r="B8032" s="325"/>
      <c r="J8032" s="4"/>
      <c r="K8032" s="173"/>
    </row>
    <row r="8033" spans="1:11" x14ac:dyDescent="0.2">
      <c r="A8033" s="140"/>
      <c r="B8033" s="325"/>
      <c r="J8033" s="4"/>
      <c r="K8033" s="173"/>
    </row>
    <row r="8034" spans="1:11" x14ac:dyDescent="0.2">
      <c r="A8034" s="140"/>
      <c r="B8034" s="325"/>
      <c r="J8034" s="4"/>
      <c r="K8034" s="173"/>
    </row>
    <row r="8035" spans="1:11" x14ac:dyDescent="0.2">
      <c r="A8035" s="140"/>
      <c r="B8035" s="325"/>
      <c r="J8035" s="4"/>
      <c r="K8035" s="173"/>
    </row>
    <row r="8036" spans="1:11" x14ac:dyDescent="0.2">
      <c r="A8036" s="140"/>
      <c r="B8036" s="325"/>
      <c r="J8036" s="4"/>
      <c r="K8036" s="173"/>
    </row>
    <row r="8037" spans="1:11" x14ac:dyDescent="0.2">
      <c r="A8037" s="140"/>
      <c r="B8037" s="325"/>
      <c r="J8037" s="4"/>
      <c r="K8037" s="173"/>
    </row>
    <row r="8038" spans="1:11" x14ac:dyDescent="0.2">
      <c r="A8038" s="140"/>
      <c r="B8038" s="325"/>
      <c r="J8038" s="4"/>
      <c r="K8038" s="173"/>
    </row>
    <row r="8039" spans="1:11" x14ac:dyDescent="0.2">
      <c r="A8039" s="140"/>
      <c r="B8039" s="325"/>
      <c r="J8039" s="4"/>
      <c r="K8039" s="173"/>
    </row>
    <row r="8040" spans="1:11" x14ac:dyDescent="0.2">
      <c r="A8040" s="140"/>
      <c r="B8040" s="325"/>
      <c r="J8040" s="4"/>
      <c r="K8040" s="173"/>
    </row>
    <row r="8041" spans="1:11" x14ac:dyDescent="0.2">
      <c r="A8041" s="140"/>
      <c r="B8041" s="325"/>
      <c r="J8041" s="4"/>
      <c r="K8041" s="173"/>
    </row>
    <row r="8042" spans="1:11" x14ac:dyDescent="0.2">
      <c r="A8042" s="140"/>
      <c r="B8042" s="325"/>
      <c r="J8042" s="4"/>
      <c r="K8042" s="173"/>
    </row>
    <row r="8043" spans="1:11" x14ac:dyDescent="0.2">
      <c r="A8043" s="140"/>
      <c r="B8043" s="325"/>
      <c r="J8043" s="4"/>
      <c r="K8043" s="173"/>
    </row>
    <row r="8044" spans="1:11" x14ac:dyDescent="0.2">
      <c r="A8044" s="140"/>
      <c r="B8044" s="325"/>
      <c r="J8044" s="4"/>
      <c r="K8044" s="173"/>
    </row>
    <row r="8045" spans="1:11" x14ac:dyDescent="0.2">
      <c r="A8045" s="140"/>
      <c r="B8045" s="325"/>
      <c r="J8045" s="4"/>
      <c r="K8045" s="173"/>
    </row>
    <row r="8046" spans="1:11" x14ac:dyDescent="0.2">
      <c r="A8046" s="140"/>
      <c r="B8046" s="325"/>
      <c r="J8046" s="4"/>
      <c r="K8046" s="173"/>
    </row>
    <row r="8047" spans="1:11" x14ac:dyDescent="0.2">
      <c r="A8047" s="140"/>
      <c r="B8047" s="325"/>
      <c r="J8047" s="4"/>
      <c r="K8047" s="173"/>
    </row>
    <row r="8048" spans="1:11" x14ac:dyDescent="0.2">
      <c r="A8048" s="140"/>
      <c r="B8048" s="325"/>
      <c r="J8048" s="4"/>
      <c r="K8048" s="173"/>
    </row>
    <row r="8049" spans="1:11" x14ac:dyDescent="0.2">
      <c r="A8049" s="140"/>
      <c r="B8049" s="325"/>
      <c r="J8049" s="4"/>
      <c r="K8049" s="173"/>
    </row>
    <row r="8050" spans="1:11" x14ac:dyDescent="0.2">
      <c r="A8050" s="140"/>
      <c r="B8050" s="325"/>
      <c r="J8050" s="4"/>
      <c r="K8050" s="173"/>
    </row>
    <row r="8051" spans="1:11" x14ac:dyDescent="0.2">
      <c r="A8051" s="140"/>
      <c r="B8051" s="325"/>
      <c r="J8051" s="4"/>
      <c r="K8051" s="173"/>
    </row>
    <row r="8052" spans="1:11" x14ac:dyDescent="0.2">
      <c r="A8052" s="140"/>
      <c r="B8052" s="325"/>
      <c r="J8052" s="4"/>
      <c r="K8052" s="173"/>
    </row>
    <row r="8053" spans="1:11" x14ac:dyDescent="0.2">
      <c r="A8053" s="140"/>
      <c r="B8053" s="325"/>
      <c r="J8053" s="4"/>
      <c r="K8053" s="173"/>
    </row>
    <row r="8054" spans="1:11" x14ac:dyDescent="0.2">
      <c r="A8054" s="140"/>
      <c r="B8054" s="325"/>
      <c r="J8054" s="4"/>
      <c r="K8054" s="173"/>
    </row>
    <row r="8055" spans="1:11" x14ac:dyDescent="0.2">
      <c r="A8055" s="140"/>
      <c r="B8055" s="325"/>
      <c r="J8055" s="4"/>
      <c r="K8055" s="173"/>
    </row>
    <row r="8056" spans="1:11" x14ac:dyDescent="0.2">
      <c r="A8056" s="140"/>
      <c r="B8056" s="325"/>
      <c r="J8056" s="4"/>
      <c r="K8056" s="173"/>
    </row>
    <row r="8057" spans="1:11" x14ac:dyDescent="0.2">
      <c r="A8057" s="140"/>
      <c r="B8057" s="325"/>
      <c r="J8057" s="4"/>
      <c r="K8057" s="173"/>
    </row>
    <row r="8058" spans="1:11" x14ac:dyDescent="0.2">
      <c r="A8058" s="140"/>
      <c r="B8058" s="325"/>
      <c r="J8058" s="4"/>
      <c r="K8058" s="173"/>
    </row>
    <row r="8059" spans="1:11" x14ac:dyDescent="0.2">
      <c r="A8059" s="140"/>
      <c r="B8059" s="325"/>
      <c r="J8059" s="4"/>
      <c r="K8059" s="173"/>
    </row>
    <row r="8060" spans="1:11" x14ac:dyDescent="0.2">
      <c r="A8060" s="140"/>
      <c r="B8060" s="325"/>
      <c r="J8060" s="4"/>
      <c r="K8060" s="173"/>
    </row>
    <row r="8061" spans="1:11" x14ac:dyDescent="0.2">
      <c r="A8061" s="140"/>
      <c r="B8061" s="325"/>
      <c r="J8061" s="4"/>
      <c r="K8061" s="173"/>
    </row>
    <row r="8062" spans="1:11" x14ac:dyDescent="0.2">
      <c r="A8062" s="140"/>
      <c r="B8062" s="325"/>
      <c r="J8062" s="4"/>
      <c r="K8062" s="173"/>
    </row>
    <row r="8063" spans="1:11" x14ac:dyDescent="0.2">
      <c r="A8063" s="140"/>
      <c r="B8063" s="325"/>
      <c r="J8063" s="4"/>
      <c r="K8063" s="173"/>
    </row>
    <row r="8064" spans="1:11" x14ac:dyDescent="0.2">
      <c r="A8064" s="140"/>
      <c r="B8064" s="325"/>
      <c r="J8064" s="4"/>
      <c r="K8064" s="173"/>
    </row>
    <row r="8065" spans="1:11" x14ac:dyDescent="0.2">
      <c r="A8065" s="140"/>
      <c r="B8065" s="325"/>
      <c r="J8065" s="4"/>
      <c r="K8065" s="173"/>
    </row>
    <row r="8066" spans="1:11" x14ac:dyDescent="0.2">
      <c r="A8066" s="140"/>
      <c r="B8066" s="325"/>
      <c r="J8066" s="4"/>
      <c r="K8066" s="173"/>
    </row>
    <row r="8067" spans="1:11" x14ac:dyDescent="0.2">
      <c r="A8067" s="140"/>
      <c r="B8067" s="325"/>
      <c r="J8067" s="4"/>
      <c r="K8067" s="173"/>
    </row>
    <row r="8068" spans="1:11" x14ac:dyDescent="0.2">
      <c r="A8068" s="140"/>
      <c r="B8068" s="325"/>
      <c r="J8068" s="4"/>
      <c r="K8068" s="173"/>
    </row>
    <row r="8069" spans="1:11" x14ac:dyDescent="0.2">
      <c r="A8069" s="140"/>
      <c r="B8069" s="325"/>
      <c r="J8069" s="4"/>
      <c r="K8069" s="173"/>
    </row>
    <row r="8070" spans="1:11" x14ac:dyDescent="0.2">
      <c r="A8070" s="140"/>
      <c r="B8070" s="325"/>
      <c r="J8070" s="4"/>
      <c r="K8070" s="173"/>
    </row>
    <row r="8071" spans="1:11" x14ac:dyDescent="0.2">
      <c r="A8071" s="140"/>
      <c r="B8071" s="325"/>
      <c r="J8071" s="4"/>
      <c r="K8071" s="173"/>
    </row>
    <row r="8072" spans="1:11" x14ac:dyDescent="0.2">
      <c r="A8072" s="140"/>
      <c r="B8072" s="325"/>
      <c r="J8072" s="4"/>
      <c r="K8072" s="173"/>
    </row>
    <row r="8073" spans="1:11" x14ac:dyDescent="0.2">
      <c r="A8073" s="140"/>
      <c r="B8073" s="325"/>
      <c r="J8073" s="4"/>
      <c r="K8073" s="173"/>
    </row>
    <row r="8074" spans="1:11" x14ac:dyDescent="0.2">
      <c r="A8074" s="140"/>
      <c r="B8074" s="325"/>
      <c r="J8074" s="4"/>
      <c r="K8074" s="173"/>
    </row>
    <row r="8075" spans="1:11" x14ac:dyDescent="0.2">
      <c r="A8075" s="140"/>
      <c r="B8075" s="325"/>
      <c r="J8075" s="4"/>
      <c r="K8075" s="173"/>
    </row>
    <row r="8076" spans="1:11" x14ac:dyDescent="0.2">
      <c r="A8076" s="140"/>
      <c r="B8076" s="325"/>
      <c r="J8076" s="4"/>
      <c r="K8076" s="173"/>
    </row>
    <row r="8077" spans="1:11" x14ac:dyDescent="0.2">
      <c r="A8077" s="140"/>
      <c r="B8077" s="325"/>
      <c r="J8077" s="4"/>
      <c r="K8077" s="173"/>
    </row>
    <row r="8078" spans="1:11" x14ac:dyDescent="0.2">
      <c r="A8078" s="140"/>
      <c r="B8078" s="325"/>
      <c r="J8078" s="4"/>
      <c r="K8078" s="173"/>
    </row>
    <row r="8079" spans="1:11" x14ac:dyDescent="0.2">
      <c r="A8079" s="140"/>
      <c r="B8079" s="325"/>
      <c r="J8079" s="4"/>
      <c r="K8079" s="173"/>
    </row>
    <row r="8080" spans="1:11" x14ac:dyDescent="0.2">
      <c r="A8080" s="140"/>
      <c r="B8080" s="325"/>
      <c r="J8080" s="4"/>
      <c r="K8080" s="173"/>
    </row>
    <row r="8081" spans="1:11" x14ac:dyDescent="0.2">
      <c r="A8081" s="140"/>
      <c r="B8081" s="325"/>
      <c r="J8081" s="4"/>
      <c r="K8081" s="173"/>
    </row>
    <row r="8082" spans="1:11" x14ac:dyDescent="0.2">
      <c r="A8082" s="140"/>
      <c r="B8082" s="325"/>
      <c r="J8082" s="4"/>
      <c r="K8082" s="173"/>
    </row>
    <row r="8083" spans="1:11" x14ac:dyDescent="0.2">
      <c r="A8083" s="140"/>
      <c r="B8083" s="325"/>
      <c r="J8083" s="4"/>
      <c r="K8083" s="173"/>
    </row>
    <row r="8084" spans="1:11" x14ac:dyDescent="0.2">
      <c r="A8084" s="140"/>
      <c r="B8084" s="325"/>
      <c r="J8084" s="4"/>
      <c r="K8084" s="173"/>
    </row>
    <row r="8085" spans="1:11" x14ac:dyDescent="0.2">
      <c r="A8085" s="140"/>
      <c r="B8085" s="325"/>
      <c r="J8085" s="4"/>
      <c r="K8085" s="173"/>
    </row>
    <row r="8086" spans="1:11" x14ac:dyDescent="0.2">
      <c r="A8086" s="140"/>
      <c r="B8086" s="325"/>
      <c r="J8086" s="4"/>
      <c r="K8086" s="173"/>
    </row>
    <row r="8087" spans="1:11" x14ac:dyDescent="0.2">
      <c r="A8087" s="140"/>
      <c r="B8087" s="325"/>
      <c r="J8087" s="4"/>
      <c r="K8087" s="173"/>
    </row>
    <row r="8088" spans="1:11" x14ac:dyDescent="0.2">
      <c r="A8088" s="140"/>
      <c r="B8088" s="325"/>
      <c r="J8088" s="4"/>
      <c r="K8088" s="173"/>
    </row>
    <row r="8089" spans="1:11" x14ac:dyDescent="0.2">
      <c r="A8089" s="140"/>
      <c r="B8089" s="325"/>
      <c r="J8089" s="4"/>
      <c r="K8089" s="173"/>
    </row>
    <row r="8090" spans="1:11" x14ac:dyDescent="0.2">
      <c r="A8090" s="140"/>
      <c r="B8090" s="325"/>
      <c r="J8090" s="4"/>
      <c r="K8090" s="173"/>
    </row>
    <row r="8091" spans="1:11" x14ac:dyDescent="0.2">
      <c r="A8091" s="140"/>
      <c r="B8091" s="325"/>
      <c r="J8091" s="4"/>
      <c r="K8091" s="173"/>
    </row>
    <row r="8092" spans="1:11" x14ac:dyDescent="0.2">
      <c r="A8092" s="140"/>
      <c r="B8092" s="325"/>
      <c r="J8092" s="4"/>
      <c r="K8092" s="173"/>
    </row>
    <row r="8093" spans="1:11" x14ac:dyDescent="0.2">
      <c r="A8093" s="140"/>
      <c r="B8093" s="325"/>
      <c r="J8093" s="4"/>
      <c r="K8093" s="173"/>
    </row>
    <row r="8094" spans="1:11" x14ac:dyDescent="0.2">
      <c r="A8094" s="140"/>
      <c r="B8094" s="325"/>
      <c r="J8094" s="4"/>
      <c r="K8094" s="173"/>
    </row>
    <row r="8095" spans="1:11" x14ac:dyDescent="0.2">
      <c r="A8095" s="140"/>
      <c r="B8095" s="325"/>
      <c r="J8095" s="4"/>
      <c r="K8095" s="173"/>
    </row>
    <row r="8096" spans="1:11" x14ac:dyDescent="0.2">
      <c r="A8096" s="140"/>
      <c r="B8096" s="325"/>
      <c r="J8096" s="4"/>
      <c r="K8096" s="173"/>
    </row>
    <row r="8097" spans="1:11" x14ac:dyDescent="0.2">
      <c r="A8097" s="140"/>
      <c r="B8097" s="325"/>
      <c r="J8097" s="4"/>
      <c r="K8097" s="173"/>
    </row>
    <row r="8098" spans="1:11" x14ac:dyDescent="0.2">
      <c r="A8098" s="140"/>
      <c r="B8098" s="325"/>
      <c r="J8098" s="4"/>
      <c r="K8098" s="173"/>
    </row>
    <row r="8099" spans="1:11" x14ac:dyDescent="0.2">
      <c r="A8099" s="140"/>
      <c r="B8099" s="325"/>
      <c r="J8099" s="4"/>
      <c r="K8099" s="173"/>
    </row>
    <row r="8100" spans="1:11" x14ac:dyDescent="0.2">
      <c r="A8100" s="140"/>
      <c r="B8100" s="325"/>
      <c r="J8100" s="4"/>
      <c r="K8100" s="173"/>
    </row>
    <row r="8101" spans="1:11" x14ac:dyDescent="0.2">
      <c r="A8101" s="140"/>
      <c r="B8101" s="325"/>
      <c r="J8101" s="4"/>
      <c r="K8101" s="173"/>
    </row>
    <row r="8102" spans="1:11" x14ac:dyDescent="0.2">
      <c r="A8102" s="140"/>
      <c r="B8102" s="325"/>
      <c r="J8102" s="4"/>
      <c r="K8102" s="173"/>
    </row>
    <row r="8103" spans="1:11" x14ac:dyDescent="0.2">
      <c r="A8103" s="140"/>
      <c r="B8103" s="325"/>
      <c r="J8103" s="4"/>
      <c r="K8103" s="173"/>
    </row>
    <row r="8104" spans="1:11" x14ac:dyDescent="0.2">
      <c r="A8104" s="140"/>
      <c r="B8104" s="325"/>
      <c r="J8104" s="4"/>
      <c r="K8104" s="173"/>
    </row>
    <row r="8105" spans="1:11" x14ac:dyDescent="0.2">
      <c r="A8105" s="140"/>
      <c r="B8105" s="325"/>
      <c r="J8105" s="4"/>
      <c r="K8105" s="173"/>
    </row>
    <row r="8106" spans="1:11" x14ac:dyDescent="0.2">
      <c r="A8106" s="140"/>
      <c r="B8106" s="325"/>
      <c r="J8106" s="4"/>
      <c r="K8106" s="173"/>
    </row>
    <row r="8107" spans="1:11" x14ac:dyDescent="0.2">
      <c r="A8107" s="140"/>
      <c r="B8107" s="325"/>
      <c r="J8107" s="4"/>
      <c r="K8107" s="173"/>
    </row>
    <row r="8108" spans="1:11" x14ac:dyDescent="0.2">
      <c r="A8108" s="140"/>
      <c r="B8108" s="325"/>
      <c r="J8108" s="4"/>
      <c r="K8108" s="173"/>
    </row>
    <row r="8109" spans="1:11" x14ac:dyDescent="0.2">
      <c r="A8109" s="140"/>
      <c r="B8109" s="325"/>
      <c r="J8109" s="4"/>
      <c r="K8109" s="173"/>
    </row>
    <row r="8110" spans="1:11" x14ac:dyDescent="0.2">
      <c r="A8110" s="140"/>
      <c r="B8110" s="325"/>
      <c r="J8110" s="4"/>
      <c r="K8110" s="173"/>
    </row>
    <row r="8111" spans="1:11" x14ac:dyDescent="0.2">
      <c r="A8111" s="140"/>
      <c r="B8111" s="325"/>
      <c r="J8111" s="4"/>
      <c r="K8111" s="173"/>
    </row>
    <row r="8112" spans="1:11" x14ac:dyDescent="0.2">
      <c r="A8112" s="140"/>
      <c r="B8112" s="325"/>
      <c r="J8112" s="4"/>
      <c r="K8112" s="173"/>
    </row>
    <row r="8113" spans="1:11" x14ac:dyDescent="0.2">
      <c r="A8113" s="140"/>
      <c r="B8113" s="325"/>
      <c r="J8113" s="4"/>
      <c r="K8113" s="173"/>
    </row>
    <row r="8114" spans="1:11" x14ac:dyDescent="0.2">
      <c r="A8114" s="140"/>
      <c r="B8114" s="325"/>
      <c r="J8114" s="4"/>
      <c r="K8114" s="173"/>
    </row>
    <row r="8115" spans="1:11" x14ac:dyDescent="0.2">
      <c r="A8115" s="140"/>
      <c r="B8115" s="325"/>
      <c r="J8115" s="4"/>
      <c r="K8115" s="173"/>
    </row>
    <row r="8116" spans="1:11" x14ac:dyDescent="0.2">
      <c r="A8116" s="140"/>
      <c r="B8116" s="325"/>
      <c r="J8116" s="4"/>
      <c r="K8116" s="173"/>
    </row>
    <row r="8117" spans="1:11" x14ac:dyDescent="0.2">
      <c r="A8117" s="140"/>
      <c r="B8117" s="325"/>
      <c r="J8117" s="4"/>
      <c r="K8117" s="173"/>
    </row>
    <row r="8118" spans="1:11" x14ac:dyDescent="0.2">
      <c r="A8118" s="140"/>
      <c r="B8118" s="325"/>
      <c r="J8118" s="4"/>
      <c r="K8118" s="173"/>
    </row>
    <row r="8119" spans="1:11" x14ac:dyDescent="0.2">
      <c r="A8119" s="140"/>
      <c r="B8119" s="325"/>
      <c r="J8119" s="4"/>
      <c r="K8119" s="173"/>
    </row>
    <row r="8120" spans="1:11" x14ac:dyDescent="0.2">
      <c r="A8120" s="140"/>
      <c r="B8120" s="325"/>
      <c r="J8120" s="4"/>
      <c r="K8120" s="173"/>
    </row>
    <row r="8121" spans="1:11" x14ac:dyDescent="0.2">
      <c r="A8121" s="140"/>
      <c r="B8121" s="325"/>
      <c r="J8121" s="4"/>
      <c r="K8121" s="173"/>
    </row>
    <row r="8122" spans="1:11" x14ac:dyDescent="0.2">
      <c r="A8122" s="140"/>
      <c r="B8122" s="325"/>
      <c r="J8122" s="4"/>
      <c r="K8122" s="173"/>
    </row>
    <row r="8123" spans="1:11" x14ac:dyDescent="0.2">
      <c r="A8123" s="140"/>
      <c r="B8123" s="325"/>
      <c r="J8123" s="4"/>
      <c r="K8123" s="173"/>
    </row>
    <row r="8124" spans="1:11" x14ac:dyDescent="0.2">
      <c r="A8124" s="140"/>
      <c r="B8124" s="325"/>
      <c r="J8124" s="4"/>
      <c r="K8124" s="173"/>
    </row>
    <row r="8125" spans="1:11" x14ac:dyDescent="0.2">
      <c r="A8125" s="140"/>
      <c r="B8125" s="325"/>
      <c r="J8125" s="4"/>
      <c r="K8125" s="173"/>
    </row>
    <row r="8126" spans="1:11" x14ac:dyDescent="0.2">
      <c r="A8126" s="140"/>
      <c r="B8126" s="325"/>
      <c r="J8126" s="4"/>
      <c r="K8126" s="173"/>
    </row>
    <row r="8127" spans="1:11" x14ac:dyDescent="0.2">
      <c r="A8127" s="140"/>
      <c r="B8127" s="325"/>
      <c r="J8127" s="4"/>
      <c r="K8127" s="173"/>
    </row>
    <row r="8128" spans="1:11" x14ac:dyDescent="0.2">
      <c r="A8128" s="140"/>
      <c r="B8128" s="325"/>
      <c r="J8128" s="4"/>
      <c r="K8128" s="173"/>
    </row>
    <row r="8129" spans="1:11" x14ac:dyDescent="0.2">
      <c r="A8129" s="140"/>
      <c r="B8129" s="325"/>
      <c r="J8129" s="4"/>
      <c r="K8129" s="173"/>
    </row>
    <row r="8130" spans="1:11" x14ac:dyDescent="0.2">
      <c r="A8130" s="140"/>
      <c r="B8130" s="325"/>
      <c r="J8130" s="4"/>
      <c r="K8130" s="173"/>
    </row>
    <row r="8131" spans="1:11" x14ac:dyDescent="0.2">
      <c r="A8131" s="140"/>
      <c r="B8131" s="325"/>
      <c r="J8131" s="4"/>
      <c r="K8131" s="173"/>
    </row>
    <row r="8132" spans="1:11" x14ac:dyDescent="0.2">
      <c r="A8132" s="140"/>
      <c r="B8132" s="325"/>
      <c r="J8132" s="4"/>
      <c r="K8132" s="173"/>
    </row>
    <row r="8133" spans="1:11" x14ac:dyDescent="0.2">
      <c r="A8133" s="140"/>
      <c r="B8133" s="325"/>
      <c r="J8133" s="4"/>
      <c r="K8133" s="173"/>
    </row>
    <row r="8134" spans="1:11" x14ac:dyDescent="0.2">
      <c r="A8134" s="140"/>
      <c r="B8134" s="325"/>
      <c r="J8134" s="4"/>
      <c r="K8134" s="173"/>
    </row>
    <row r="8135" spans="1:11" x14ac:dyDescent="0.2">
      <c r="A8135" s="140"/>
      <c r="B8135" s="325"/>
      <c r="J8135" s="4"/>
      <c r="K8135" s="173"/>
    </row>
    <row r="8136" spans="1:11" x14ac:dyDescent="0.2">
      <c r="A8136" s="140"/>
      <c r="B8136" s="325"/>
      <c r="J8136" s="4"/>
      <c r="K8136" s="173"/>
    </row>
    <row r="8137" spans="1:11" x14ac:dyDescent="0.2">
      <c r="A8137" s="140"/>
      <c r="B8137" s="325"/>
      <c r="J8137" s="4"/>
      <c r="K8137" s="173"/>
    </row>
    <row r="8138" spans="1:11" x14ac:dyDescent="0.2">
      <c r="A8138" s="140"/>
      <c r="B8138" s="325"/>
      <c r="J8138" s="4"/>
      <c r="K8138" s="173"/>
    </row>
    <row r="8139" spans="1:11" x14ac:dyDescent="0.2">
      <c r="A8139" s="140"/>
      <c r="B8139" s="325"/>
      <c r="J8139" s="4"/>
      <c r="K8139" s="173"/>
    </row>
    <row r="8140" spans="1:11" x14ac:dyDescent="0.2">
      <c r="A8140" s="140"/>
      <c r="B8140" s="325"/>
      <c r="J8140" s="4"/>
      <c r="K8140" s="173"/>
    </row>
    <row r="8141" spans="1:11" x14ac:dyDescent="0.2">
      <c r="A8141" s="140"/>
      <c r="B8141" s="325"/>
      <c r="J8141" s="4"/>
      <c r="K8141" s="173"/>
    </row>
    <row r="8142" spans="1:11" x14ac:dyDescent="0.2">
      <c r="A8142" s="140"/>
      <c r="B8142" s="325"/>
      <c r="J8142" s="4"/>
      <c r="K8142" s="173"/>
    </row>
    <row r="8143" spans="1:11" x14ac:dyDescent="0.2">
      <c r="A8143" s="140"/>
      <c r="B8143" s="325"/>
      <c r="J8143" s="4"/>
      <c r="K8143" s="173"/>
    </row>
    <row r="8144" spans="1:11" x14ac:dyDescent="0.2">
      <c r="A8144" s="140"/>
      <c r="B8144" s="325"/>
      <c r="J8144" s="4"/>
      <c r="K8144" s="173"/>
    </row>
    <row r="8145" spans="1:11" x14ac:dyDescent="0.2">
      <c r="A8145" s="140"/>
      <c r="B8145" s="325"/>
      <c r="J8145" s="4"/>
      <c r="K8145" s="173"/>
    </row>
    <row r="8146" spans="1:11" x14ac:dyDescent="0.2">
      <c r="A8146" s="140"/>
      <c r="B8146" s="325"/>
      <c r="J8146" s="4"/>
      <c r="K8146" s="173"/>
    </row>
    <row r="8147" spans="1:11" x14ac:dyDescent="0.2">
      <c r="A8147" s="140"/>
      <c r="B8147" s="325"/>
      <c r="J8147" s="4"/>
      <c r="K8147" s="173"/>
    </row>
    <row r="8148" spans="1:11" x14ac:dyDescent="0.2">
      <c r="A8148" s="140"/>
      <c r="B8148" s="325"/>
      <c r="J8148" s="4"/>
      <c r="K8148" s="173"/>
    </row>
    <row r="8149" spans="1:11" x14ac:dyDescent="0.2">
      <c r="A8149" s="140"/>
      <c r="B8149" s="325"/>
      <c r="J8149" s="4"/>
      <c r="K8149" s="173"/>
    </row>
    <row r="8150" spans="1:11" x14ac:dyDescent="0.2">
      <c r="A8150" s="140"/>
      <c r="B8150" s="325"/>
      <c r="J8150" s="4"/>
      <c r="K8150" s="173"/>
    </row>
    <row r="8151" spans="1:11" x14ac:dyDescent="0.2">
      <c r="A8151" s="140"/>
      <c r="B8151" s="325"/>
      <c r="J8151" s="4"/>
      <c r="K8151" s="173"/>
    </row>
    <row r="8152" spans="1:11" x14ac:dyDescent="0.2">
      <c r="A8152" s="140"/>
      <c r="B8152" s="325"/>
      <c r="J8152" s="4"/>
      <c r="K8152" s="173"/>
    </row>
    <row r="8153" spans="1:11" x14ac:dyDescent="0.2">
      <c r="A8153" s="140"/>
      <c r="B8153" s="325"/>
      <c r="J8153" s="4"/>
      <c r="K8153" s="173"/>
    </row>
    <row r="8154" spans="1:11" x14ac:dyDescent="0.2">
      <c r="A8154" s="140"/>
      <c r="B8154" s="325"/>
      <c r="J8154" s="4"/>
      <c r="K8154" s="173"/>
    </row>
    <row r="8155" spans="1:11" x14ac:dyDescent="0.2">
      <c r="A8155" s="140"/>
      <c r="B8155" s="325"/>
      <c r="J8155" s="4"/>
      <c r="K8155" s="173"/>
    </row>
    <row r="8156" spans="1:11" x14ac:dyDescent="0.2">
      <c r="A8156" s="140"/>
      <c r="B8156" s="325"/>
      <c r="J8156" s="4"/>
      <c r="K8156" s="173"/>
    </row>
    <row r="8157" spans="1:11" x14ac:dyDescent="0.2">
      <c r="A8157" s="140"/>
      <c r="B8157" s="325"/>
      <c r="J8157" s="4"/>
      <c r="K8157" s="173"/>
    </row>
    <row r="8158" spans="1:11" x14ac:dyDescent="0.2">
      <c r="A8158" s="140"/>
      <c r="B8158" s="325"/>
      <c r="J8158" s="4"/>
      <c r="K8158" s="173"/>
    </row>
    <row r="8159" spans="1:11" x14ac:dyDescent="0.2">
      <c r="A8159" s="140"/>
      <c r="B8159" s="325"/>
      <c r="J8159" s="4"/>
      <c r="K8159" s="173"/>
    </row>
    <row r="8160" spans="1:11" x14ac:dyDescent="0.2">
      <c r="A8160" s="140"/>
      <c r="B8160" s="325"/>
      <c r="J8160" s="4"/>
      <c r="K8160" s="173"/>
    </row>
    <row r="8161" spans="1:11" x14ac:dyDescent="0.2">
      <c r="A8161" s="140"/>
      <c r="B8161" s="325"/>
      <c r="J8161" s="4"/>
      <c r="K8161" s="173"/>
    </row>
    <row r="8162" spans="1:11" x14ac:dyDescent="0.2">
      <c r="A8162" s="140"/>
      <c r="B8162" s="325"/>
      <c r="J8162" s="4"/>
      <c r="K8162" s="173"/>
    </row>
    <row r="8163" spans="1:11" x14ac:dyDescent="0.2">
      <c r="A8163" s="140"/>
      <c r="B8163" s="325"/>
      <c r="J8163" s="4"/>
      <c r="K8163" s="173"/>
    </row>
    <row r="8164" spans="1:11" x14ac:dyDescent="0.2">
      <c r="A8164" s="140"/>
      <c r="B8164" s="325"/>
      <c r="J8164" s="4"/>
      <c r="K8164" s="173"/>
    </row>
    <row r="8165" spans="1:11" x14ac:dyDescent="0.2">
      <c r="A8165" s="140"/>
      <c r="B8165" s="325"/>
      <c r="J8165" s="4"/>
      <c r="K8165" s="173"/>
    </row>
    <row r="8166" spans="1:11" x14ac:dyDescent="0.2">
      <c r="A8166" s="140"/>
      <c r="B8166" s="325"/>
      <c r="J8166" s="4"/>
      <c r="K8166" s="173"/>
    </row>
    <row r="8167" spans="1:11" x14ac:dyDescent="0.2">
      <c r="A8167" s="140"/>
      <c r="B8167" s="325"/>
      <c r="J8167" s="4"/>
      <c r="K8167" s="173"/>
    </row>
    <row r="8168" spans="1:11" x14ac:dyDescent="0.2">
      <c r="A8168" s="140"/>
      <c r="B8168" s="325"/>
      <c r="J8168" s="4"/>
      <c r="K8168" s="173"/>
    </row>
    <row r="8169" spans="1:11" x14ac:dyDescent="0.2">
      <c r="A8169" s="140"/>
      <c r="B8169" s="325"/>
      <c r="J8169" s="4"/>
      <c r="K8169" s="173"/>
    </row>
    <row r="8170" spans="1:11" x14ac:dyDescent="0.2">
      <c r="A8170" s="140"/>
      <c r="B8170" s="325"/>
      <c r="J8170" s="4"/>
      <c r="K8170" s="173"/>
    </row>
    <row r="8171" spans="1:11" x14ac:dyDescent="0.2">
      <c r="A8171" s="140"/>
      <c r="B8171" s="325"/>
      <c r="J8171" s="4"/>
      <c r="K8171" s="173"/>
    </row>
    <row r="8172" spans="1:11" x14ac:dyDescent="0.2">
      <c r="A8172" s="140"/>
      <c r="B8172" s="325"/>
      <c r="J8172" s="4"/>
      <c r="K8172" s="173"/>
    </row>
    <row r="8173" spans="1:11" x14ac:dyDescent="0.2">
      <c r="A8173" s="140"/>
      <c r="B8173" s="325"/>
      <c r="J8173" s="4"/>
      <c r="K8173" s="173"/>
    </row>
    <row r="8174" spans="1:11" x14ac:dyDescent="0.2">
      <c r="A8174" s="140"/>
      <c r="B8174" s="325"/>
      <c r="J8174" s="4"/>
      <c r="K8174" s="173"/>
    </row>
    <row r="8175" spans="1:11" x14ac:dyDescent="0.2">
      <c r="A8175" s="140"/>
      <c r="B8175" s="325"/>
      <c r="J8175" s="4"/>
      <c r="K8175" s="173"/>
    </row>
    <row r="8176" spans="1:11" x14ac:dyDescent="0.2">
      <c r="A8176" s="140"/>
      <c r="B8176" s="325"/>
      <c r="J8176" s="4"/>
      <c r="K8176" s="173"/>
    </row>
    <row r="8177" spans="1:11" x14ac:dyDescent="0.2">
      <c r="A8177" s="140"/>
      <c r="B8177" s="325"/>
      <c r="J8177" s="4"/>
      <c r="K8177" s="173"/>
    </row>
    <row r="8178" spans="1:11" x14ac:dyDescent="0.2">
      <c r="A8178" s="140"/>
      <c r="B8178" s="325"/>
      <c r="J8178" s="4"/>
      <c r="K8178" s="173"/>
    </row>
    <row r="8179" spans="1:11" x14ac:dyDescent="0.2">
      <c r="A8179" s="140"/>
      <c r="B8179" s="325"/>
      <c r="J8179" s="4"/>
      <c r="K8179" s="173"/>
    </row>
    <row r="8180" spans="1:11" x14ac:dyDescent="0.2">
      <c r="A8180" s="140"/>
      <c r="B8180" s="325"/>
      <c r="J8180" s="4"/>
      <c r="K8180" s="173"/>
    </row>
    <row r="8181" spans="1:11" x14ac:dyDescent="0.2">
      <c r="A8181" s="140"/>
      <c r="B8181" s="325"/>
      <c r="J8181" s="4"/>
      <c r="K8181" s="173"/>
    </row>
    <row r="8182" spans="1:11" x14ac:dyDescent="0.2">
      <c r="A8182" s="140"/>
      <c r="B8182" s="325"/>
      <c r="J8182" s="4"/>
      <c r="K8182" s="173"/>
    </row>
    <row r="8183" spans="1:11" x14ac:dyDescent="0.2">
      <c r="A8183" s="140"/>
      <c r="B8183" s="325"/>
      <c r="J8183" s="4"/>
      <c r="K8183" s="173"/>
    </row>
    <row r="8184" spans="1:11" x14ac:dyDescent="0.2">
      <c r="A8184" s="140"/>
      <c r="B8184" s="325"/>
      <c r="J8184" s="4"/>
      <c r="K8184" s="173"/>
    </row>
    <row r="8185" spans="1:11" x14ac:dyDescent="0.2">
      <c r="A8185" s="140"/>
      <c r="B8185" s="325"/>
      <c r="J8185" s="4"/>
      <c r="K8185" s="173"/>
    </row>
    <row r="8186" spans="1:11" x14ac:dyDescent="0.2">
      <c r="A8186" s="140"/>
      <c r="B8186" s="325"/>
      <c r="J8186" s="4"/>
      <c r="K8186" s="173"/>
    </row>
    <row r="8187" spans="1:11" x14ac:dyDescent="0.2">
      <c r="A8187" s="140"/>
      <c r="B8187" s="325"/>
      <c r="J8187" s="4"/>
      <c r="K8187" s="173"/>
    </row>
    <row r="8188" spans="1:11" x14ac:dyDescent="0.2">
      <c r="A8188" s="140"/>
      <c r="B8188" s="325"/>
      <c r="J8188" s="4"/>
      <c r="K8188" s="173"/>
    </row>
    <row r="8189" spans="1:11" x14ac:dyDescent="0.2">
      <c r="A8189" s="140"/>
      <c r="B8189" s="325"/>
      <c r="J8189" s="4"/>
      <c r="K8189" s="173"/>
    </row>
    <row r="8190" spans="1:11" x14ac:dyDescent="0.2">
      <c r="A8190" s="140"/>
      <c r="B8190" s="325"/>
      <c r="J8190" s="4"/>
      <c r="K8190" s="173"/>
    </row>
    <row r="8191" spans="1:11" x14ac:dyDescent="0.2">
      <c r="A8191" s="140"/>
      <c r="B8191" s="325"/>
      <c r="J8191" s="4"/>
      <c r="K8191" s="173"/>
    </row>
    <row r="8192" spans="1:11" x14ac:dyDescent="0.2">
      <c r="A8192" s="140"/>
      <c r="B8192" s="325"/>
      <c r="J8192" s="4"/>
      <c r="K8192" s="173"/>
    </row>
    <row r="8193" spans="1:11" x14ac:dyDescent="0.2">
      <c r="A8193" s="140"/>
      <c r="B8193" s="325"/>
      <c r="J8193" s="4"/>
      <c r="K8193" s="173"/>
    </row>
    <row r="8194" spans="1:11" x14ac:dyDescent="0.2">
      <c r="A8194" s="140"/>
      <c r="B8194" s="325"/>
      <c r="J8194" s="4"/>
      <c r="K8194" s="173"/>
    </row>
    <row r="8195" spans="1:11" x14ac:dyDescent="0.2">
      <c r="A8195" s="140"/>
      <c r="B8195" s="325"/>
      <c r="J8195" s="4"/>
      <c r="K8195" s="173"/>
    </row>
    <row r="8196" spans="1:11" x14ac:dyDescent="0.2">
      <c r="A8196" s="140"/>
      <c r="B8196" s="325"/>
      <c r="J8196" s="4"/>
      <c r="K8196" s="173"/>
    </row>
    <row r="8197" spans="1:11" x14ac:dyDescent="0.2">
      <c r="A8197" s="140"/>
      <c r="B8197" s="325"/>
      <c r="J8197" s="4"/>
      <c r="K8197" s="173"/>
    </row>
    <row r="8198" spans="1:11" x14ac:dyDescent="0.2">
      <c r="A8198" s="140"/>
      <c r="B8198" s="325"/>
      <c r="J8198" s="4"/>
      <c r="K8198" s="173"/>
    </row>
    <row r="8199" spans="1:11" x14ac:dyDescent="0.2">
      <c r="A8199" s="140"/>
      <c r="B8199" s="325"/>
      <c r="J8199" s="4"/>
      <c r="K8199" s="173"/>
    </row>
    <row r="8200" spans="1:11" x14ac:dyDescent="0.2">
      <c r="A8200" s="140"/>
      <c r="B8200" s="325"/>
      <c r="J8200" s="4"/>
      <c r="K8200" s="173"/>
    </row>
    <row r="8201" spans="1:11" x14ac:dyDescent="0.2">
      <c r="A8201" s="140"/>
      <c r="B8201" s="325"/>
      <c r="J8201" s="4"/>
      <c r="K8201" s="173"/>
    </row>
    <row r="8202" spans="1:11" x14ac:dyDescent="0.2">
      <c r="A8202" s="140"/>
      <c r="B8202" s="325"/>
      <c r="J8202" s="4"/>
      <c r="K8202" s="173"/>
    </row>
    <row r="8203" spans="1:11" x14ac:dyDescent="0.2">
      <c r="A8203" s="140"/>
      <c r="B8203" s="325"/>
      <c r="J8203" s="4"/>
      <c r="K8203" s="173"/>
    </row>
    <row r="8204" spans="1:11" x14ac:dyDescent="0.2">
      <c r="A8204" s="140"/>
      <c r="B8204" s="325"/>
      <c r="J8204" s="4"/>
      <c r="K8204" s="173"/>
    </row>
    <row r="8205" spans="1:11" x14ac:dyDescent="0.2">
      <c r="A8205" s="140"/>
      <c r="B8205" s="325"/>
      <c r="J8205" s="4"/>
      <c r="K8205" s="173"/>
    </row>
    <row r="8206" spans="1:11" x14ac:dyDescent="0.2">
      <c r="A8206" s="140"/>
      <c r="B8206" s="325"/>
      <c r="J8206" s="4"/>
      <c r="K8206" s="173"/>
    </row>
    <row r="8207" spans="1:11" x14ac:dyDescent="0.2">
      <c r="A8207" s="140"/>
      <c r="B8207" s="325"/>
      <c r="J8207" s="4"/>
      <c r="K8207" s="173"/>
    </row>
    <row r="8208" spans="1:11" x14ac:dyDescent="0.2">
      <c r="A8208" s="140"/>
      <c r="B8208" s="325"/>
      <c r="J8208" s="4"/>
      <c r="K8208" s="173"/>
    </row>
    <row r="8209" spans="1:11" x14ac:dyDescent="0.2">
      <c r="A8209" s="140"/>
      <c r="B8209" s="325"/>
      <c r="J8209" s="4"/>
      <c r="K8209" s="173"/>
    </row>
    <row r="8210" spans="1:11" x14ac:dyDescent="0.2">
      <c r="A8210" s="140"/>
      <c r="B8210" s="325"/>
      <c r="J8210" s="4"/>
      <c r="K8210" s="173"/>
    </row>
    <row r="8211" spans="1:11" x14ac:dyDescent="0.2">
      <c r="A8211" s="140"/>
      <c r="B8211" s="325"/>
      <c r="J8211" s="4"/>
      <c r="K8211" s="173"/>
    </row>
    <row r="8212" spans="1:11" x14ac:dyDescent="0.2">
      <c r="A8212" s="140"/>
      <c r="B8212" s="325"/>
      <c r="J8212" s="4"/>
      <c r="K8212" s="173"/>
    </row>
    <row r="8213" spans="1:11" x14ac:dyDescent="0.2">
      <c r="A8213" s="140"/>
      <c r="B8213" s="325"/>
      <c r="J8213" s="4"/>
      <c r="K8213" s="173"/>
    </row>
    <row r="8214" spans="1:11" x14ac:dyDescent="0.2">
      <c r="A8214" s="140"/>
      <c r="B8214" s="325"/>
      <c r="J8214" s="4"/>
      <c r="K8214" s="173"/>
    </row>
    <row r="8215" spans="1:11" x14ac:dyDescent="0.2">
      <c r="A8215" s="140"/>
      <c r="B8215" s="325"/>
      <c r="J8215" s="4"/>
      <c r="K8215" s="173"/>
    </row>
    <row r="8216" spans="1:11" x14ac:dyDescent="0.2">
      <c r="A8216" s="140"/>
      <c r="B8216" s="325"/>
      <c r="J8216" s="4"/>
      <c r="K8216" s="173"/>
    </row>
    <row r="8217" spans="1:11" x14ac:dyDescent="0.2">
      <c r="A8217" s="140"/>
      <c r="B8217" s="325"/>
      <c r="J8217" s="4"/>
      <c r="K8217" s="173"/>
    </row>
    <row r="8218" spans="1:11" x14ac:dyDescent="0.2">
      <c r="A8218" s="140"/>
      <c r="B8218" s="325"/>
      <c r="J8218" s="4"/>
      <c r="K8218" s="173"/>
    </row>
    <row r="8219" spans="1:11" x14ac:dyDescent="0.2">
      <c r="A8219" s="140"/>
      <c r="B8219" s="325"/>
      <c r="J8219" s="4"/>
      <c r="K8219" s="173"/>
    </row>
    <row r="8220" spans="1:11" x14ac:dyDescent="0.2">
      <c r="A8220" s="140"/>
      <c r="B8220" s="325"/>
      <c r="J8220" s="4"/>
      <c r="K8220" s="173"/>
    </row>
    <row r="8221" spans="1:11" x14ac:dyDescent="0.2">
      <c r="A8221" s="140"/>
      <c r="B8221" s="325"/>
      <c r="J8221" s="4"/>
      <c r="K8221" s="173"/>
    </row>
    <row r="8222" spans="1:11" x14ac:dyDescent="0.2">
      <c r="A8222" s="140"/>
      <c r="B8222" s="325"/>
      <c r="J8222" s="4"/>
      <c r="K8222" s="173"/>
    </row>
    <row r="8223" spans="1:11" x14ac:dyDescent="0.2">
      <c r="A8223" s="140"/>
      <c r="B8223" s="325"/>
      <c r="J8223" s="4"/>
      <c r="K8223" s="173"/>
    </row>
    <row r="8224" spans="1:11" x14ac:dyDescent="0.2">
      <c r="A8224" s="140"/>
      <c r="B8224" s="325"/>
      <c r="J8224" s="4"/>
      <c r="K8224" s="173"/>
    </row>
    <row r="8225" spans="1:11" x14ac:dyDescent="0.2">
      <c r="A8225" s="140"/>
      <c r="B8225" s="325"/>
      <c r="J8225" s="4"/>
      <c r="K8225" s="173"/>
    </row>
    <row r="8226" spans="1:11" x14ac:dyDescent="0.2">
      <c r="A8226" s="140"/>
      <c r="B8226" s="325"/>
      <c r="J8226" s="4"/>
      <c r="K8226" s="173"/>
    </row>
    <row r="8227" spans="1:11" x14ac:dyDescent="0.2">
      <c r="A8227" s="140"/>
      <c r="B8227" s="325"/>
      <c r="J8227" s="4"/>
      <c r="K8227" s="173"/>
    </row>
    <row r="8228" spans="1:11" x14ac:dyDescent="0.2">
      <c r="A8228" s="140"/>
      <c r="B8228" s="325"/>
      <c r="J8228" s="4"/>
      <c r="K8228" s="173"/>
    </row>
    <row r="8229" spans="1:11" x14ac:dyDescent="0.2">
      <c r="A8229" s="140"/>
      <c r="B8229" s="325"/>
      <c r="J8229" s="4"/>
      <c r="K8229" s="173"/>
    </row>
    <row r="8230" spans="1:11" x14ac:dyDescent="0.2">
      <c r="A8230" s="140"/>
      <c r="B8230" s="325"/>
      <c r="J8230" s="4"/>
      <c r="K8230" s="173"/>
    </row>
    <row r="8231" spans="1:11" x14ac:dyDescent="0.2">
      <c r="A8231" s="140"/>
      <c r="B8231" s="325"/>
      <c r="J8231" s="4"/>
      <c r="K8231" s="173"/>
    </row>
    <row r="8232" spans="1:11" x14ac:dyDescent="0.2">
      <c r="A8232" s="140"/>
      <c r="B8232" s="325"/>
      <c r="J8232" s="4"/>
      <c r="K8232" s="173"/>
    </row>
    <row r="8233" spans="1:11" x14ac:dyDescent="0.2">
      <c r="A8233" s="140"/>
      <c r="B8233" s="325"/>
      <c r="J8233" s="4"/>
      <c r="K8233" s="173"/>
    </row>
    <row r="8234" spans="1:11" x14ac:dyDescent="0.2">
      <c r="A8234" s="140"/>
      <c r="B8234" s="325"/>
      <c r="J8234" s="4"/>
      <c r="K8234" s="173"/>
    </row>
    <row r="8235" spans="1:11" x14ac:dyDescent="0.2">
      <c r="A8235" s="140"/>
      <c r="B8235" s="325"/>
      <c r="J8235" s="4"/>
      <c r="K8235" s="173"/>
    </row>
    <row r="8236" spans="1:11" x14ac:dyDescent="0.2">
      <c r="A8236" s="140"/>
      <c r="B8236" s="325"/>
      <c r="J8236" s="4"/>
      <c r="K8236" s="173"/>
    </row>
    <row r="8237" spans="1:11" x14ac:dyDescent="0.2">
      <c r="A8237" s="140"/>
      <c r="B8237" s="325"/>
      <c r="J8237" s="4"/>
      <c r="K8237" s="173"/>
    </row>
    <row r="8238" spans="1:11" x14ac:dyDescent="0.2">
      <c r="A8238" s="140"/>
      <c r="B8238" s="325"/>
      <c r="J8238" s="4"/>
      <c r="K8238" s="173"/>
    </row>
    <row r="8239" spans="1:11" x14ac:dyDescent="0.2">
      <c r="A8239" s="140"/>
      <c r="B8239" s="325"/>
      <c r="J8239" s="4"/>
      <c r="K8239" s="173"/>
    </row>
    <row r="8240" spans="1:11" x14ac:dyDescent="0.2">
      <c r="A8240" s="140"/>
      <c r="B8240" s="325"/>
      <c r="J8240" s="4"/>
      <c r="K8240" s="173"/>
    </row>
    <row r="8241" spans="1:11" x14ac:dyDescent="0.2">
      <c r="A8241" s="140"/>
      <c r="B8241" s="325"/>
      <c r="J8241" s="4"/>
      <c r="K8241" s="173"/>
    </row>
    <row r="8242" spans="1:11" x14ac:dyDescent="0.2">
      <c r="A8242" s="140"/>
      <c r="B8242" s="325"/>
      <c r="J8242" s="4"/>
      <c r="K8242" s="173"/>
    </row>
    <row r="8243" spans="1:11" x14ac:dyDescent="0.2">
      <c r="A8243" s="140"/>
      <c r="B8243" s="325"/>
      <c r="J8243" s="4"/>
      <c r="K8243" s="173"/>
    </row>
    <row r="8244" spans="1:11" x14ac:dyDescent="0.2">
      <c r="A8244" s="140"/>
      <c r="B8244" s="325"/>
      <c r="J8244" s="4"/>
      <c r="K8244" s="173"/>
    </row>
    <row r="8245" spans="1:11" x14ac:dyDescent="0.2">
      <c r="A8245" s="140"/>
      <c r="B8245" s="325"/>
      <c r="J8245" s="4"/>
      <c r="K8245" s="173"/>
    </row>
    <row r="8246" spans="1:11" x14ac:dyDescent="0.2">
      <c r="A8246" s="140"/>
      <c r="B8246" s="325"/>
      <c r="J8246" s="4"/>
      <c r="K8246" s="173"/>
    </row>
    <row r="8247" spans="1:11" x14ac:dyDescent="0.2">
      <c r="A8247" s="140"/>
      <c r="B8247" s="325"/>
      <c r="J8247" s="4"/>
      <c r="K8247" s="173"/>
    </row>
    <row r="8248" spans="1:11" x14ac:dyDescent="0.2">
      <c r="A8248" s="140"/>
      <c r="B8248" s="325"/>
      <c r="J8248" s="4"/>
      <c r="K8248" s="173"/>
    </row>
    <row r="8249" spans="1:11" x14ac:dyDescent="0.2">
      <c r="A8249" s="140"/>
      <c r="B8249" s="325"/>
      <c r="J8249" s="4"/>
      <c r="K8249" s="173"/>
    </row>
    <row r="8250" spans="1:11" x14ac:dyDescent="0.2">
      <c r="A8250" s="140"/>
      <c r="B8250" s="325"/>
      <c r="J8250" s="4"/>
      <c r="K8250" s="173"/>
    </row>
    <row r="8251" spans="1:11" x14ac:dyDescent="0.2">
      <c r="A8251" s="140"/>
      <c r="B8251" s="325"/>
      <c r="J8251" s="4"/>
      <c r="K8251" s="173"/>
    </row>
    <row r="8252" spans="1:11" x14ac:dyDescent="0.2">
      <c r="A8252" s="140"/>
      <c r="B8252" s="325"/>
      <c r="J8252" s="4"/>
      <c r="K8252" s="173"/>
    </row>
    <row r="8253" spans="1:11" x14ac:dyDescent="0.2">
      <c r="A8253" s="140"/>
      <c r="B8253" s="325"/>
      <c r="J8253" s="4"/>
      <c r="K8253" s="173"/>
    </row>
    <row r="8254" spans="1:11" x14ac:dyDescent="0.2">
      <c r="A8254" s="140"/>
      <c r="B8254" s="325"/>
      <c r="J8254" s="4"/>
      <c r="K8254" s="173"/>
    </row>
    <row r="8255" spans="1:11" x14ac:dyDescent="0.2">
      <c r="A8255" s="140"/>
      <c r="B8255" s="325"/>
      <c r="J8255" s="4"/>
      <c r="K8255" s="173"/>
    </row>
    <row r="8256" spans="1:11" x14ac:dyDescent="0.2">
      <c r="A8256" s="140"/>
      <c r="B8256" s="325"/>
      <c r="J8256" s="4"/>
      <c r="K8256" s="173"/>
    </row>
    <row r="8257" spans="1:11" x14ac:dyDescent="0.2">
      <c r="A8257" s="140"/>
      <c r="B8257" s="325"/>
      <c r="J8257" s="4"/>
      <c r="K8257" s="173"/>
    </row>
    <row r="8258" spans="1:11" x14ac:dyDescent="0.2">
      <c r="A8258" s="140"/>
      <c r="B8258" s="325"/>
      <c r="J8258" s="4"/>
      <c r="K8258" s="173"/>
    </row>
    <row r="8259" spans="1:11" x14ac:dyDescent="0.2">
      <c r="A8259" s="140"/>
      <c r="B8259" s="325"/>
      <c r="J8259" s="4"/>
      <c r="K8259" s="173"/>
    </row>
    <row r="8260" spans="1:11" x14ac:dyDescent="0.2">
      <c r="A8260" s="140"/>
      <c r="B8260" s="325"/>
      <c r="J8260" s="4"/>
      <c r="K8260" s="173"/>
    </row>
    <row r="8261" spans="1:11" x14ac:dyDescent="0.2">
      <c r="A8261" s="140"/>
      <c r="B8261" s="325"/>
      <c r="J8261" s="4"/>
      <c r="K8261" s="173"/>
    </row>
    <row r="8262" spans="1:11" x14ac:dyDescent="0.2">
      <c r="A8262" s="140"/>
      <c r="B8262" s="325"/>
      <c r="J8262" s="4"/>
      <c r="K8262" s="173"/>
    </row>
    <row r="8263" spans="1:11" x14ac:dyDescent="0.2">
      <c r="A8263" s="140"/>
      <c r="B8263" s="325"/>
      <c r="J8263" s="4"/>
      <c r="K8263" s="173"/>
    </row>
    <row r="8264" spans="1:11" x14ac:dyDescent="0.2">
      <c r="A8264" s="140"/>
      <c r="B8264" s="325"/>
      <c r="J8264" s="4"/>
      <c r="K8264" s="173"/>
    </row>
    <row r="8265" spans="1:11" x14ac:dyDescent="0.2">
      <c r="A8265" s="140"/>
      <c r="B8265" s="325"/>
      <c r="J8265" s="4"/>
      <c r="K8265" s="173"/>
    </row>
    <row r="8266" spans="1:11" x14ac:dyDescent="0.2">
      <c r="A8266" s="140"/>
      <c r="B8266" s="325"/>
      <c r="J8266" s="4"/>
      <c r="K8266" s="173"/>
    </row>
    <row r="8267" spans="1:11" x14ac:dyDescent="0.2">
      <c r="A8267" s="140"/>
      <c r="B8267" s="325"/>
      <c r="J8267" s="4"/>
      <c r="K8267" s="173"/>
    </row>
    <row r="8268" spans="1:11" x14ac:dyDescent="0.2">
      <c r="A8268" s="140"/>
      <c r="B8268" s="325"/>
      <c r="J8268" s="4"/>
      <c r="K8268" s="173"/>
    </row>
    <row r="8269" spans="1:11" x14ac:dyDescent="0.2">
      <c r="A8269" s="140"/>
      <c r="B8269" s="325"/>
      <c r="J8269" s="4"/>
      <c r="K8269" s="173"/>
    </row>
    <row r="8270" spans="1:11" x14ac:dyDescent="0.2">
      <c r="A8270" s="140"/>
      <c r="B8270" s="325"/>
      <c r="J8270" s="4"/>
      <c r="K8270" s="173"/>
    </row>
    <row r="8271" spans="1:11" x14ac:dyDescent="0.2">
      <c r="A8271" s="140"/>
      <c r="B8271" s="325"/>
      <c r="J8271" s="4"/>
      <c r="K8271" s="173"/>
    </row>
    <row r="8272" spans="1:11" x14ac:dyDescent="0.2">
      <c r="A8272" s="140"/>
      <c r="B8272" s="325"/>
      <c r="J8272" s="4"/>
      <c r="K8272" s="173"/>
    </row>
    <row r="8273" spans="1:11" x14ac:dyDescent="0.2">
      <c r="A8273" s="140"/>
      <c r="B8273" s="325"/>
      <c r="J8273" s="4"/>
      <c r="K8273" s="173"/>
    </row>
    <row r="8274" spans="1:11" x14ac:dyDescent="0.2">
      <c r="A8274" s="140"/>
      <c r="B8274" s="325"/>
      <c r="J8274" s="4"/>
      <c r="K8274" s="173"/>
    </row>
    <row r="8275" spans="1:11" x14ac:dyDescent="0.2">
      <c r="A8275" s="140"/>
      <c r="B8275" s="325"/>
      <c r="J8275" s="4"/>
      <c r="K8275" s="173"/>
    </row>
    <row r="8276" spans="1:11" x14ac:dyDescent="0.2">
      <c r="A8276" s="140"/>
      <c r="B8276" s="325"/>
      <c r="J8276" s="4"/>
      <c r="K8276" s="173"/>
    </row>
    <row r="8277" spans="1:11" x14ac:dyDescent="0.2">
      <c r="A8277" s="140"/>
      <c r="B8277" s="325"/>
      <c r="J8277" s="4"/>
      <c r="K8277" s="173"/>
    </row>
    <row r="8278" spans="1:11" x14ac:dyDescent="0.2">
      <c r="A8278" s="140"/>
      <c r="B8278" s="325"/>
      <c r="J8278" s="4"/>
      <c r="K8278" s="173"/>
    </row>
    <row r="8279" spans="1:11" x14ac:dyDescent="0.2">
      <c r="A8279" s="140"/>
      <c r="B8279" s="325"/>
      <c r="J8279" s="4"/>
      <c r="K8279" s="173"/>
    </row>
    <row r="8280" spans="1:11" x14ac:dyDescent="0.2">
      <c r="A8280" s="140"/>
      <c r="B8280" s="325"/>
      <c r="J8280" s="4"/>
      <c r="K8280" s="173"/>
    </row>
    <row r="8281" spans="1:11" x14ac:dyDescent="0.2">
      <c r="A8281" s="140"/>
      <c r="B8281" s="325"/>
      <c r="J8281" s="4"/>
      <c r="K8281" s="173"/>
    </row>
    <row r="8282" spans="1:11" x14ac:dyDescent="0.2">
      <c r="A8282" s="140"/>
      <c r="B8282" s="325"/>
      <c r="J8282" s="4"/>
      <c r="K8282" s="173"/>
    </row>
    <row r="8283" spans="1:11" x14ac:dyDescent="0.2">
      <c r="A8283" s="140"/>
      <c r="B8283" s="325"/>
      <c r="J8283" s="4"/>
      <c r="K8283" s="173"/>
    </row>
    <row r="8284" spans="1:11" x14ac:dyDescent="0.2">
      <c r="A8284" s="140"/>
      <c r="B8284" s="325"/>
      <c r="J8284" s="4"/>
      <c r="K8284" s="173"/>
    </row>
    <row r="8285" spans="1:11" x14ac:dyDescent="0.2">
      <c r="A8285" s="140"/>
      <c r="B8285" s="325"/>
      <c r="J8285" s="4"/>
      <c r="K8285" s="173"/>
    </row>
    <row r="8286" spans="1:11" x14ac:dyDescent="0.2">
      <c r="A8286" s="140"/>
      <c r="B8286" s="325"/>
      <c r="J8286" s="4"/>
      <c r="K8286" s="173"/>
    </row>
    <row r="8287" spans="1:11" x14ac:dyDescent="0.2">
      <c r="A8287" s="140"/>
      <c r="B8287" s="325"/>
      <c r="J8287" s="4"/>
      <c r="K8287" s="173"/>
    </row>
    <row r="8288" spans="1:11" x14ac:dyDescent="0.2">
      <c r="A8288" s="140"/>
      <c r="B8288" s="325"/>
      <c r="J8288" s="4"/>
      <c r="K8288" s="173"/>
    </row>
    <row r="8289" spans="1:11" x14ac:dyDescent="0.2">
      <c r="A8289" s="140"/>
      <c r="B8289" s="325"/>
      <c r="J8289" s="4"/>
      <c r="K8289" s="173"/>
    </row>
    <row r="8290" spans="1:11" x14ac:dyDescent="0.2">
      <c r="A8290" s="140"/>
      <c r="B8290" s="325"/>
      <c r="J8290" s="4"/>
      <c r="K8290" s="173"/>
    </row>
    <row r="8291" spans="1:11" x14ac:dyDescent="0.2">
      <c r="A8291" s="140"/>
      <c r="B8291" s="325"/>
      <c r="J8291" s="4"/>
      <c r="K8291" s="173"/>
    </row>
    <row r="8292" spans="1:11" x14ac:dyDescent="0.2">
      <c r="A8292" s="140"/>
      <c r="B8292" s="325"/>
      <c r="J8292" s="4"/>
      <c r="K8292" s="173"/>
    </row>
    <row r="8293" spans="1:11" x14ac:dyDescent="0.2">
      <c r="A8293" s="140"/>
      <c r="B8293" s="325"/>
      <c r="J8293" s="4"/>
      <c r="K8293" s="173"/>
    </row>
    <row r="8294" spans="1:11" x14ac:dyDescent="0.2">
      <c r="A8294" s="140"/>
      <c r="B8294" s="325"/>
      <c r="J8294" s="4"/>
      <c r="K8294" s="173"/>
    </row>
    <row r="8295" spans="1:11" x14ac:dyDescent="0.2">
      <c r="A8295" s="140"/>
      <c r="B8295" s="325"/>
      <c r="J8295" s="4"/>
      <c r="K8295" s="173"/>
    </row>
    <row r="8296" spans="1:11" x14ac:dyDescent="0.2">
      <c r="A8296" s="140"/>
      <c r="B8296" s="325"/>
      <c r="J8296" s="4"/>
      <c r="K8296" s="173"/>
    </row>
    <row r="8297" spans="1:11" x14ac:dyDescent="0.2">
      <c r="A8297" s="140"/>
      <c r="B8297" s="325"/>
      <c r="J8297" s="4"/>
      <c r="K8297" s="173"/>
    </row>
    <row r="8298" spans="1:11" x14ac:dyDescent="0.2">
      <c r="A8298" s="140"/>
      <c r="B8298" s="325"/>
      <c r="J8298" s="4"/>
      <c r="K8298" s="173"/>
    </row>
    <row r="8299" spans="1:11" x14ac:dyDescent="0.2">
      <c r="A8299" s="140"/>
      <c r="B8299" s="325"/>
      <c r="J8299" s="4"/>
      <c r="K8299" s="173"/>
    </row>
    <row r="8300" spans="1:11" x14ac:dyDescent="0.2">
      <c r="A8300" s="140"/>
      <c r="B8300" s="325"/>
      <c r="J8300" s="4"/>
      <c r="K8300" s="173"/>
    </row>
    <row r="8301" spans="1:11" x14ac:dyDescent="0.2">
      <c r="A8301" s="140"/>
      <c r="B8301" s="325"/>
      <c r="J8301" s="4"/>
      <c r="K8301" s="173"/>
    </row>
    <row r="8302" spans="1:11" x14ac:dyDescent="0.2">
      <c r="A8302" s="140"/>
      <c r="B8302" s="325"/>
      <c r="J8302" s="4"/>
      <c r="K8302" s="173"/>
    </row>
    <row r="8303" spans="1:11" x14ac:dyDescent="0.2">
      <c r="A8303" s="140"/>
      <c r="B8303" s="325"/>
      <c r="J8303" s="4"/>
      <c r="K8303" s="173"/>
    </row>
    <row r="8304" spans="1:11" x14ac:dyDescent="0.2">
      <c r="A8304" s="140"/>
      <c r="B8304" s="325"/>
      <c r="J8304" s="4"/>
      <c r="K8304" s="173"/>
    </row>
    <row r="8305" spans="1:11" x14ac:dyDescent="0.2">
      <c r="A8305" s="140"/>
      <c r="B8305" s="325"/>
      <c r="J8305" s="4"/>
      <c r="K8305" s="173"/>
    </row>
    <row r="8306" spans="1:11" x14ac:dyDescent="0.2">
      <c r="A8306" s="140"/>
      <c r="B8306" s="325"/>
      <c r="J8306" s="4"/>
      <c r="K8306" s="173"/>
    </row>
    <row r="8307" spans="1:11" x14ac:dyDescent="0.2">
      <c r="A8307" s="140"/>
      <c r="B8307" s="325"/>
      <c r="J8307" s="4"/>
      <c r="K8307" s="173"/>
    </row>
    <row r="8308" spans="1:11" x14ac:dyDescent="0.2">
      <c r="A8308" s="140"/>
      <c r="B8308" s="325"/>
      <c r="J8308" s="4"/>
      <c r="K8308" s="173"/>
    </row>
    <row r="8309" spans="1:11" x14ac:dyDescent="0.2">
      <c r="A8309" s="140"/>
      <c r="B8309" s="325"/>
      <c r="J8309" s="4"/>
      <c r="K8309" s="173"/>
    </row>
    <row r="8310" spans="1:11" x14ac:dyDescent="0.2">
      <c r="A8310" s="140"/>
      <c r="B8310" s="325"/>
      <c r="J8310" s="4"/>
      <c r="K8310" s="173"/>
    </row>
    <row r="8311" spans="1:11" x14ac:dyDescent="0.2">
      <c r="A8311" s="140"/>
      <c r="B8311" s="325"/>
      <c r="J8311" s="4"/>
      <c r="K8311" s="173"/>
    </row>
    <row r="8312" spans="1:11" x14ac:dyDescent="0.2">
      <c r="A8312" s="140"/>
      <c r="B8312" s="325"/>
      <c r="J8312" s="4"/>
      <c r="K8312" s="173"/>
    </row>
    <row r="8313" spans="1:11" x14ac:dyDescent="0.2">
      <c r="A8313" s="140"/>
      <c r="B8313" s="325"/>
      <c r="J8313" s="4"/>
      <c r="K8313" s="173"/>
    </row>
    <row r="8314" spans="1:11" x14ac:dyDescent="0.2">
      <c r="A8314" s="140"/>
      <c r="B8314" s="325"/>
      <c r="J8314" s="4"/>
      <c r="K8314" s="173"/>
    </row>
    <row r="8315" spans="1:11" x14ac:dyDescent="0.2">
      <c r="A8315" s="140"/>
      <c r="B8315" s="325"/>
      <c r="J8315" s="4"/>
      <c r="K8315" s="173"/>
    </row>
    <row r="8316" spans="1:11" x14ac:dyDescent="0.2">
      <c r="A8316" s="140"/>
      <c r="B8316" s="325"/>
      <c r="J8316" s="4"/>
      <c r="K8316" s="173"/>
    </row>
    <row r="8317" spans="1:11" x14ac:dyDescent="0.2">
      <c r="A8317" s="140"/>
      <c r="B8317" s="325"/>
      <c r="J8317" s="4"/>
      <c r="K8317" s="173"/>
    </row>
    <row r="8318" spans="1:11" x14ac:dyDescent="0.2">
      <c r="A8318" s="140"/>
      <c r="B8318" s="325"/>
      <c r="J8318" s="4"/>
      <c r="K8318" s="173"/>
    </row>
    <row r="8319" spans="1:11" x14ac:dyDescent="0.2">
      <c r="A8319" s="140"/>
      <c r="B8319" s="325"/>
      <c r="J8319" s="4"/>
      <c r="K8319" s="173"/>
    </row>
    <row r="8320" spans="1:11" x14ac:dyDescent="0.2">
      <c r="A8320" s="140"/>
      <c r="B8320" s="325"/>
      <c r="J8320" s="4"/>
      <c r="K8320" s="173"/>
    </row>
    <row r="8321" spans="1:11" x14ac:dyDescent="0.2">
      <c r="A8321" s="140"/>
      <c r="B8321" s="325"/>
      <c r="J8321" s="4"/>
      <c r="K8321" s="173"/>
    </row>
    <row r="8322" spans="1:11" x14ac:dyDescent="0.2">
      <c r="A8322" s="140"/>
      <c r="B8322" s="325"/>
      <c r="J8322" s="4"/>
      <c r="K8322" s="173"/>
    </row>
    <row r="8323" spans="1:11" x14ac:dyDescent="0.2">
      <c r="A8323" s="140"/>
      <c r="B8323" s="325"/>
      <c r="J8323" s="4"/>
      <c r="K8323" s="173"/>
    </row>
    <row r="8324" spans="1:11" x14ac:dyDescent="0.2">
      <c r="A8324" s="140"/>
      <c r="B8324" s="325"/>
      <c r="J8324" s="4"/>
      <c r="K8324" s="173"/>
    </row>
    <row r="8325" spans="1:11" x14ac:dyDescent="0.2">
      <c r="A8325" s="140"/>
      <c r="B8325" s="325"/>
      <c r="J8325" s="4"/>
      <c r="K8325" s="173"/>
    </row>
    <row r="8326" spans="1:11" x14ac:dyDescent="0.2">
      <c r="A8326" s="140"/>
      <c r="B8326" s="325"/>
      <c r="J8326" s="4"/>
      <c r="K8326" s="173"/>
    </row>
    <row r="8327" spans="1:11" x14ac:dyDescent="0.2">
      <c r="A8327" s="140"/>
      <c r="B8327" s="325"/>
      <c r="J8327" s="4"/>
      <c r="K8327" s="173"/>
    </row>
    <row r="8328" spans="1:11" x14ac:dyDescent="0.2">
      <c r="A8328" s="140"/>
      <c r="B8328" s="325"/>
      <c r="J8328" s="4"/>
      <c r="K8328" s="173"/>
    </row>
    <row r="8329" spans="1:11" x14ac:dyDescent="0.2">
      <c r="A8329" s="140"/>
      <c r="B8329" s="325"/>
      <c r="J8329" s="4"/>
      <c r="K8329" s="173"/>
    </row>
    <row r="8330" spans="1:11" x14ac:dyDescent="0.2">
      <c r="A8330" s="140"/>
      <c r="B8330" s="325"/>
      <c r="J8330" s="4"/>
      <c r="K8330" s="173"/>
    </row>
    <row r="8331" spans="1:11" x14ac:dyDescent="0.2">
      <c r="A8331" s="140"/>
      <c r="B8331" s="325"/>
      <c r="J8331" s="4"/>
      <c r="K8331" s="173"/>
    </row>
    <row r="8332" spans="1:11" x14ac:dyDescent="0.2">
      <c r="A8332" s="140"/>
      <c r="B8332" s="325"/>
      <c r="J8332" s="4"/>
      <c r="K8332" s="173"/>
    </row>
    <row r="8333" spans="1:11" x14ac:dyDescent="0.2">
      <c r="A8333" s="140"/>
      <c r="B8333" s="325"/>
      <c r="J8333" s="4"/>
      <c r="K8333" s="173"/>
    </row>
    <row r="8334" spans="1:11" x14ac:dyDescent="0.2">
      <c r="A8334" s="140"/>
      <c r="B8334" s="325"/>
      <c r="J8334" s="4"/>
      <c r="K8334" s="173"/>
    </row>
    <row r="8335" spans="1:11" x14ac:dyDescent="0.2">
      <c r="A8335" s="140"/>
      <c r="B8335" s="325"/>
      <c r="J8335" s="4"/>
      <c r="K8335" s="173"/>
    </row>
    <row r="8336" spans="1:11" x14ac:dyDescent="0.2">
      <c r="A8336" s="140"/>
      <c r="B8336" s="325"/>
      <c r="J8336" s="4"/>
      <c r="K8336" s="173"/>
    </row>
    <row r="8337" spans="1:11" x14ac:dyDescent="0.2">
      <c r="A8337" s="140"/>
      <c r="B8337" s="325"/>
      <c r="J8337" s="4"/>
      <c r="K8337" s="173"/>
    </row>
    <row r="8338" spans="1:11" x14ac:dyDescent="0.2">
      <c r="A8338" s="140"/>
      <c r="B8338" s="325"/>
      <c r="J8338" s="4"/>
      <c r="K8338" s="173"/>
    </row>
    <row r="8339" spans="1:11" x14ac:dyDescent="0.2">
      <c r="A8339" s="140"/>
      <c r="B8339" s="325"/>
      <c r="J8339" s="4"/>
      <c r="K8339" s="173"/>
    </row>
    <row r="8340" spans="1:11" x14ac:dyDescent="0.2">
      <c r="A8340" s="140"/>
      <c r="B8340" s="325"/>
      <c r="J8340" s="4"/>
      <c r="K8340" s="173"/>
    </row>
    <row r="8341" spans="1:11" x14ac:dyDescent="0.2">
      <c r="A8341" s="140"/>
      <c r="B8341" s="325"/>
      <c r="J8341" s="4"/>
      <c r="K8341" s="173"/>
    </row>
    <row r="8342" spans="1:11" x14ac:dyDescent="0.2">
      <c r="A8342" s="140"/>
      <c r="B8342" s="325"/>
      <c r="J8342" s="4"/>
      <c r="K8342" s="173"/>
    </row>
    <row r="8343" spans="1:11" x14ac:dyDescent="0.2">
      <c r="A8343" s="140"/>
      <c r="B8343" s="325"/>
      <c r="J8343" s="4"/>
      <c r="K8343" s="173"/>
    </row>
    <row r="8344" spans="1:11" x14ac:dyDescent="0.2">
      <c r="A8344" s="140"/>
      <c r="B8344" s="325"/>
      <c r="J8344" s="4"/>
      <c r="K8344" s="173"/>
    </row>
    <row r="8345" spans="1:11" x14ac:dyDescent="0.2">
      <c r="A8345" s="140"/>
      <c r="B8345" s="325"/>
      <c r="J8345" s="4"/>
      <c r="K8345" s="173"/>
    </row>
    <row r="8346" spans="1:11" x14ac:dyDescent="0.2">
      <c r="A8346" s="140"/>
      <c r="B8346" s="325"/>
      <c r="J8346" s="4"/>
      <c r="K8346" s="173"/>
    </row>
    <row r="8347" spans="1:11" x14ac:dyDescent="0.2">
      <c r="A8347" s="140"/>
      <c r="B8347" s="325"/>
      <c r="J8347" s="4"/>
      <c r="K8347" s="173"/>
    </row>
    <row r="8348" spans="1:11" x14ac:dyDescent="0.2">
      <c r="A8348" s="140"/>
      <c r="B8348" s="325"/>
      <c r="J8348" s="4"/>
      <c r="K8348" s="173"/>
    </row>
    <row r="8349" spans="1:11" x14ac:dyDescent="0.2">
      <c r="A8349" s="140"/>
      <c r="B8349" s="325"/>
      <c r="J8349" s="4"/>
      <c r="K8349" s="173"/>
    </row>
    <row r="8350" spans="1:11" x14ac:dyDescent="0.2">
      <c r="A8350" s="140"/>
      <c r="B8350" s="325"/>
      <c r="J8350" s="4"/>
      <c r="K8350" s="173"/>
    </row>
    <row r="8351" spans="1:11" x14ac:dyDescent="0.2">
      <c r="A8351" s="140"/>
      <c r="B8351" s="325"/>
      <c r="J8351" s="4"/>
      <c r="K8351" s="173"/>
    </row>
    <row r="8352" spans="1:11" x14ac:dyDescent="0.2">
      <c r="A8352" s="140"/>
      <c r="B8352" s="325"/>
      <c r="J8352" s="4"/>
      <c r="K8352" s="173"/>
    </row>
    <row r="8353" spans="1:11" x14ac:dyDescent="0.2">
      <c r="A8353" s="140"/>
      <c r="B8353" s="325"/>
      <c r="J8353" s="4"/>
      <c r="K8353" s="173"/>
    </row>
    <row r="8354" spans="1:11" x14ac:dyDescent="0.2">
      <c r="A8354" s="140"/>
      <c r="B8354" s="325"/>
      <c r="J8354" s="4"/>
      <c r="K8354" s="173"/>
    </row>
    <row r="8355" spans="1:11" x14ac:dyDescent="0.2">
      <c r="A8355" s="140"/>
      <c r="B8355" s="325"/>
      <c r="J8355" s="4"/>
      <c r="K8355" s="173"/>
    </row>
    <row r="8356" spans="1:11" x14ac:dyDescent="0.2">
      <c r="A8356" s="140"/>
      <c r="B8356" s="325"/>
      <c r="J8356" s="4"/>
      <c r="K8356" s="173"/>
    </row>
    <row r="8357" spans="1:11" x14ac:dyDescent="0.2">
      <c r="A8357" s="140"/>
      <c r="B8357" s="325"/>
      <c r="J8357" s="4"/>
      <c r="K8357" s="173"/>
    </row>
    <row r="8358" spans="1:11" x14ac:dyDescent="0.2">
      <c r="A8358" s="140"/>
      <c r="B8358" s="325"/>
      <c r="J8358" s="4"/>
      <c r="K8358" s="173"/>
    </row>
    <row r="8359" spans="1:11" x14ac:dyDescent="0.2">
      <c r="A8359" s="140"/>
      <c r="B8359" s="325"/>
      <c r="J8359" s="4"/>
      <c r="K8359" s="173"/>
    </row>
    <row r="8360" spans="1:11" x14ac:dyDescent="0.2">
      <c r="A8360" s="140"/>
      <c r="B8360" s="325"/>
      <c r="J8360" s="4"/>
      <c r="K8360" s="173"/>
    </row>
    <row r="8361" spans="1:11" x14ac:dyDescent="0.2">
      <c r="A8361" s="140"/>
      <c r="B8361" s="325"/>
      <c r="J8361" s="4"/>
      <c r="K8361" s="173"/>
    </row>
    <row r="8362" spans="1:11" x14ac:dyDescent="0.2">
      <c r="A8362" s="140"/>
      <c r="B8362" s="325"/>
      <c r="J8362" s="4"/>
      <c r="K8362" s="173"/>
    </row>
    <row r="8363" spans="1:11" x14ac:dyDescent="0.2">
      <c r="A8363" s="140"/>
      <c r="B8363" s="325"/>
      <c r="J8363" s="4"/>
      <c r="K8363" s="173"/>
    </row>
    <row r="8364" spans="1:11" x14ac:dyDescent="0.2">
      <c r="A8364" s="140"/>
      <c r="B8364" s="325"/>
      <c r="J8364" s="4"/>
      <c r="K8364" s="173"/>
    </row>
    <row r="8365" spans="1:11" x14ac:dyDescent="0.2">
      <c r="A8365" s="140"/>
      <c r="B8365" s="325"/>
      <c r="J8365" s="4"/>
      <c r="K8365" s="173"/>
    </row>
    <row r="8366" spans="1:11" x14ac:dyDescent="0.2">
      <c r="A8366" s="140"/>
      <c r="B8366" s="325"/>
      <c r="J8366" s="4"/>
      <c r="K8366" s="173"/>
    </row>
    <row r="8367" spans="1:11" x14ac:dyDescent="0.2">
      <c r="A8367" s="140"/>
      <c r="B8367" s="325"/>
      <c r="J8367" s="4"/>
      <c r="K8367" s="173"/>
    </row>
    <row r="8368" spans="1:11" x14ac:dyDescent="0.2">
      <c r="A8368" s="140"/>
      <c r="B8368" s="325"/>
      <c r="J8368" s="4"/>
      <c r="K8368" s="173"/>
    </row>
    <row r="8369" spans="1:11" x14ac:dyDescent="0.2">
      <c r="A8369" s="140"/>
      <c r="B8369" s="325"/>
      <c r="J8369" s="4"/>
      <c r="K8369" s="173"/>
    </row>
    <row r="8370" spans="1:11" x14ac:dyDescent="0.2">
      <c r="A8370" s="140"/>
      <c r="B8370" s="325"/>
      <c r="J8370" s="4"/>
      <c r="K8370" s="173"/>
    </row>
    <row r="8371" spans="1:11" x14ac:dyDescent="0.2">
      <c r="A8371" s="140"/>
      <c r="B8371" s="325"/>
      <c r="J8371" s="4"/>
      <c r="K8371" s="173"/>
    </row>
    <row r="8372" spans="1:11" x14ac:dyDescent="0.2">
      <c r="A8372" s="140"/>
      <c r="B8372" s="325"/>
      <c r="J8372" s="4"/>
      <c r="K8372" s="173"/>
    </row>
    <row r="8373" spans="1:11" x14ac:dyDescent="0.2">
      <c r="A8373" s="140"/>
      <c r="B8373" s="325"/>
      <c r="J8373" s="4"/>
      <c r="K8373" s="173"/>
    </row>
    <row r="8374" spans="1:11" x14ac:dyDescent="0.2">
      <c r="A8374" s="140"/>
      <c r="B8374" s="325"/>
      <c r="J8374" s="4"/>
      <c r="K8374" s="173"/>
    </row>
    <row r="8375" spans="1:11" x14ac:dyDescent="0.2">
      <c r="A8375" s="140"/>
      <c r="B8375" s="325"/>
      <c r="J8375" s="4"/>
      <c r="K8375" s="173"/>
    </row>
    <row r="8376" spans="1:11" x14ac:dyDescent="0.2">
      <c r="A8376" s="140"/>
      <c r="B8376" s="325"/>
      <c r="J8376" s="4"/>
      <c r="K8376" s="173"/>
    </row>
    <row r="8377" spans="1:11" x14ac:dyDescent="0.2">
      <c r="A8377" s="140"/>
      <c r="B8377" s="325"/>
      <c r="J8377" s="4"/>
      <c r="K8377" s="173"/>
    </row>
    <row r="8378" spans="1:11" x14ac:dyDescent="0.2">
      <c r="A8378" s="140"/>
      <c r="B8378" s="325"/>
      <c r="J8378" s="4"/>
      <c r="K8378" s="173"/>
    </row>
    <row r="8379" spans="1:11" x14ac:dyDescent="0.2">
      <c r="A8379" s="140"/>
      <c r="B8379" s="325"/>
      <c r="J8379" s="4"/>
      <c r="K8379" s="173"/>
    </row>
    <row r="8380" spans="1:11" x14ac:dyDescent="0.2">
      <c r="A8380" s="140"/>
      <c r="B8380" s="325"/>
      <c r="J8380" s="4"/>
      <c r="K8380" s="173"/>
    </row>
    <row r="8381" spans="1:11" x14ac:dyDescent="0.2">
      <c r="A8381" s="140"/>
      <c r="B8381" s="325"/>
      <c r="J8381" s="4"/>
      <c r="K8381" s="173"/>
    </row>
    <row r="8382" spans="1:11" x14ac:dyDescent="0.2">
      <c r="A8382" s="140"/>
      <c r="B8382" s="325"/>
      <c r="J8382" s="4"/>
      <c r="K8382" s="173"/>
    </row>
    <row r="8383" spans="1:11" x14ac:dyDescent="0.2">
      <c r="A8383" s="140"/>
      <c r="B8383" s="325"/>
      <c r="J8383" s="4"/>
      <c r="K8383" s="173"/>
    </row>
    <row r="8384" spans="1:11" x14ac:dyDescent="0.2">
      <c r="A8384" s="140"/>
      <c r="B8384" s="325"/>
      <c r="J8384" s="4"/>
      <c r="K8384" s="173"/>
    </row>
    <row r="8385" spans="1:11" x14ac:dyDescent="0.2">
      <c r="A8385" s="140"/>
      <c r="B8385" s="325"/>
      <c r="J8385" s="4"/>
      <c r="K8385" s="173"/>
    </row>
    <row r="8386" spans="1:11" x14ac:dyDescent="0.2">
      <c r="A8386" s="140"/>
      <c r="B8386" s="325"/>
      <c r="J8386" s="4"/>
      <c r="K8386" s="173"/>
    </row>
    <row r="8387" spans="1:11" x14ac:dyDescent="0.2">
      <c r="A8387" s="140"/>
      <c r="B8387" s="325"/>
      <c r="J8387" s="4"/>
      <c r="K8387" s="173"/>
    </row>
    <row r="8388" spans="1:11" x14ac:dyDescent="0.2">
      <c r="A8388" s="140"/>
      <c r="B8388" s="325"/>
      <c r="J8388" s="4"/>
      <c r="K8388" s="173"/>
    </row>
    <row r="8389" spans="1:11" x14ac:dyDescent="0.2">
      <c r="A8389" s="140"/>
      <c r="B8389" s="325"/>
      <c r="J8389" s="4"/>
      <c r="K8389" s="173"/>
    </row>
    <row r="8390" spans="1:11" x14ac:dyDescent="0.2">
      <c r="A8390" s="140"/>
      <c r="B8390" s="325"/>
      <c r="J8390" s="4"/>
      <c r="K8390" s="173"/>
    </row>
    <row r="8391" spans="1:11" x14ac:dyDescent="0.2">
      <c r="A8391" s="140"/>
      <c r="B8391" s="325"/>
      <c r="J8391" s="4"/>
      <c r="K8391" s="173"/>
    </row>
    <row r="8392" spans="1:11" x14ac:dyDescent="0.2">
      <c r="A8392" s="140"/>
      <c r="B8392" s="325"/>
      <c r="J8392" s="4"/>
      <c r="K8392" s="173"/>
    </row>
    <row r="8393" spans="1:11" x14ac:dyDescent="0.2">
      <c r="A8393" s="140"/>
      <c r="B8393" s="325"/>
      <c r="J8393" s="4"/>
      <c r="K8393" s="173"/>
    </row>
    <row r="8394" spans="1:11" x14ac:dyDescent="0.2">
      <c r="A8394" s="140"/>
      <c r="B8394" s="325"/>
      <c r="J8394" s="4"/>
      <c r="K8394" s="173"/>
    </row>
    <row r="8395" spans="1:11" x14ac:dyDescent="0.2">
      <c r="A8395" s="140"/>
      <c r="B8395" s="325"/>
      <c r="J8395" s="4"/>
      <c r="K8395" s="173"/>
    </row>
    <row r="8396" spans="1:11" x14ac:dyDescent="0.2">
      <c r="A8396" s="140"/>
      <c r="B8396" s="325"/>
      <c r="J8396" s="4"/>
      <c r="K8396" s="173"/>
    </row>
    <row r="8397" spans="1:11" x14ac:dyDescent="0.2">
      <c r="A8397" s="140"/>
      <c r="B8397" s="325"/>
      <c r="J8397" s="4"/>
      <c r="K8397" s="173"/>
    </row>
    <row r="8398" spans="1:11" x14ac:dyDescent="0.2">
      <c r="A8398" s="140"/>
      <c r="B8398" s="325"/>
      <c r="J8398" s="4"/>
      <c r="K8398" s="173"/>
    </row>
    <row r="8399" spans="1:11" x14ac:dyDescent="0.2">
      <c r="A8399" s="140"/>
      <c r="B8399" s="325"/>
      <c r="J8399" s="4"/>
      <c r="K8399" s="173"/>
    </row>
    <row r="8400" spans="1:11" x14ac:dyDescent="0.2">
      <c r="A8400" s="140"/>
      <c r="B8400" s="325"/>
      <c r="J8400" s="4"/>
      <c r="K8400" s="173"/>
    </row>
    <row r="8401" spans="1:11" x14ac:dyDescent="0.2">
      <c r="A8401" s="140"/>
      <c r="B8401" s="325"/>
      <c r="J8401" s="4"/>
      <c r="K8401" s="173"/>
    </row>
    <row r="8402" spans="1:11" x14ac:dyDescent="0.2">
      <c r="A8402" s="140"/>
      <c r="B8402" s="325"/>
      <c r="J8402" s="4"/>
      <c r="K8402" s="173"/>
    </row>
    <row r="8403" spans="1:11" x14ac:dyDescent="0.2">
      <c r="A8403" s="140"/>
      <c r="B8403" s="325"/>
      <c r="J8403" s="4"/>
      <c r="K8403" s="173"/>
    </row>
    <row r="8404" spans="1:11" x14ac:dyDescent="0.2">
      <c r="A8404" s="140"/>
      <c r="B8404" s="325"/>
      <c r="J8404" s="4"/>
      <c r="K8404" s="173"/>
    </row>
    <row r="8405" spans="1:11" x14ac:dyDescent="0.2">
      <c r="A8405" s="140"/>
      <c r="B8405" s="325"/>
      <c r="J8405" s="4"/>
      <c r="K8405" s="173"/>
    </row>
    <row r="8406" spans="1:11" x14ac:dyDescent="0.2">
      <c r="A8406" s="140"/>
      <c r="B8406" s="325"/>
      <c r="J8406" s="4"/>
      <c r="K8406" s="173"/>
    </row>
    <row r="8407" spans="1:11" x14ac:dyDescent="0.2">
      <c r="A8407" s="140"/>
      <c r="B8407" s="325"/>
      <c r="J8407" s="4"/>
      <c r="K8407" s="173"/>
    </row>
    <row r="8408" spans="1:11" x14ac:dyDescent="0.2">
      <c r="A8408" s="140"/>
      <c r="B8408" s="325"/>
      <c r="J8408" s="4"/>
      <c r="K8408" s="173"/>
    </row>
    <row r="8409" spans="1:11" x14ac:dyDescent="0.2">
      <c r="A8409" s="140"/>
      <c r="B8409" s="325"/>
      <c r="J8409" s="4"/>
      <c r="K8409" s="173"/>
    </row>
    <row r="8410" spans="1:11" x14ac:dyDescent="0.2">
      <c r="A8410" s="140"/>
      <c r="B8410" s="325"/>
      <c r="J8410" s="4"/>
      <c r="K8410" s="173"/>
    </row>
    <row r="8411" spans="1:11" x14ac:dyDescent="0.2">
      <c r="A8411" s="140"/>
      <c r="B8411" s="325"/>
      <c r="J8411" s="4"/>
      <c r="K8411" s="173"/>
    </row>
    <row r="8412" spans="1:11" x14ac:dyDescent="0.2">
      <c r="A8412" s="140"/>
      <c r="B8412" s="325"/>
      <c r="J8412" s="4"/>
      <c r="K8412" s="173"/>
    </row>
    <row r="8413" spans="1:11" x14ac:dyDescent="0.2">
      <c r="A8413" s="140"/>
      <c r="B8413" s="325"/>
      <c r="J8413" s="4"/>
      <c r="K8413" s="173"/>
    </row>
    <row r="8414" spans="1:11" x14ac:dyDescent="0.2">
      <c r="A8414" s="140"/>
      <c r="B8414" s="325"/>
      <c r="J8414" s="4"/>
      <c r="K8414" s="173"/>
    </row>
    <row r="8415" spans="1:11" x14ac:dyDescent="0.2">
      <c r="A8415" s="140"/>
      <c r="B8415" s="325"/>
      <c r="J8415" s="4"/>
      <c r="K8415" s="173"/>
    </row>
    <row r="8416" spans="1:11" x14ac:dyDescent="0.2">
      <c r="A8416" s="140"/>
      <c r="B8416" s="325"/>
      <c r="J8416" s="4"/>
      <c r="K8416" s="173"/>
    </row>
    <row r="8417" spans="1:11" x14ac:dyDescent="0.2">
      <c r="A8417" s="140"/>
      <c r="B8417" s="325"/>
      <c r="J8417" s="4"/>
      <c r="K8417" s="173"/>
    </row>
    <row r="8418" spans="1:11" x14ac:dyDescent="0.2">
      <c r="A8418" s="140"/>
      <c r="B8418" s="325"/>
      <c r="J8418" s="4"/>
      <c r="K8418" s="173"/>
    </row>
    <row r="8419" spans="1:11" x14ac:dyDescent="0.2">
      <c r="A8419" s="140"/>
      <c r="B8419" s="325"/>
      <c r="J8419" s="4"/>
      <c r="K8419" s="173"/>
    </row>
    <row r="8420" spans="1:11" x14ac:dyDescent="0.2">
      <c r="A8420" s="140"/>
      <c r="B8420" s="325"/>
      <c r="J8420" s="4"/>
      <c r="K8420" s="173"/>
    </row>
    <row r="8421" spans="1:11" x14ac:dyDescent="0.2">
      <c r="A8421" s="140"/>
      <c r="B8421" s="325"/>
      <c r="J8421" s="4"/>
      <c r="K8421" s="173"/>
    </row>
    <row r="8422" spans="1:11" x14ac:dyDescent="0.2">
      <c r="A8422" s="140"/>
      <c r="B8422" s="325"/>
      <c r="J8422" s="4"/>
      <c r="K8422" s="173"/>
    </row>
    <row r="8423" spans="1:11" x14ac:dyDescent="0.2">
      <c r="A8423" s="140"/>
      <c r="B8423" s="325"/>
      <c r="J8423" s="4"/>
      <c r="K8423" s="173"/>
    </row>
    <row r="8424" spans="1:11" x14ac:dyDescent="0.2">
      <c r="A8424" s="140"/>
      <c r="B8424" s="325"/>
      <c r="J8424" s="4"/>
      <c r="K8424" s="173"/>
    </row>
    <row r="8425" spans="1:11" x14ac:dyDescent="0.2">
      <c r="A8425" s="140"/>
      <c r="B8425" s="325"/>
      <c r="J8425" s="4"/>
      <c r="K8425" s="173"/>
    </row>
    <row r="8426" spans="1:11" x14ac:dyDescent="0.2">
      <c r="A8426" s="140"/>
      <c r="B8426" s="325"/>
      <c r="J8426" s="4"/>
      <c r="K8426" s="173"/>
    </row>
    <row r="8427" spans="1:11" x14ac:dyDescent="0.2">
      <c r="A8427" s="140"/>
      <c r="B8427" s="325"/>
      <c r="J8427" s="4"/>
      <c r="K8427" s="173"/>
    </row>
    <row r="8428" spans="1:11" x14ac:dyDescent="0.2">
      <c r="A8428" s="140"/>
      <c r="B8428" s="325"/>
      <c r="J8428" s="4"/>
      <c r="K8428" s="173"/>
    </row>
    <row r="8429" spans="1:11" x14ac:dyDescent="0.2">
      <c r="A8429" s="140"/>
      <c r="B8429" s="325"/>
      <c r="J8429" s="4"/>
      <c r="K8429" s="173"/>
    </row>
    <row r="8430" spans="1:11" x14ac:dyDescent="0.2">
      <c r="A8430" s="140"/>
      <c r="B8430" s="325"/>
      <c r="J8430" s="4"/>
      <c r="K8430" s="173"/>
    </row>
    <row r="8431" spans="1:11" x14ac:dyDescent="0.2">
      <c r="A8431" s="140"/>
      <c r="B8431" s="325"/>
      <c r="J8431" s="4"/>
      <c r="K8431" s="173"/>
    </row>
    <row r="8432" spans="1:11" x14ac:dyDescent="0.2">
      <c r="A8432" s="140"/>
      <c r="B8432" s="325"/>
      <c r="J8432" s="4"/>
      <c r="K8432" s="173"/>
    </row>
    <row r="8433" spans="1:11" x14ac:dyDescent="0.2">
      <c r="A8433" s="140"/>
      <c r="B8433" s="325"/>
      <c r="J8433" s="4"/>
      <c r="K8433" s="173"/>
    </row>
    <row r="8434" spans="1:11" x14ac:dyDescent="0.2">
      <c r="A8434" s="140"/>
      <c r="B8434" s="325"/>
      <c r="J8434" s="4"/>
      <c r="K8434" s="173"/>
    </row>
    <row r="8435" spans="1:11" x14ac:dyDescent="0.2">
      <c r="A8435" s="140"/>
      <c r="B8435" s="325"/>
      <c r="J8435" s="4"/>
      <c r="K8435" s="173"/>
    </row>
    <row r="8436" spans="1:11" x14ac:dyDescent="0.2">
      <c r="A8436" s="140"/>
      <c r="B8436" s="325"/>
      <c r="J8436" s="4"/>
      <c r="K8436" s="173"/>
    </row>
    <row r="8437" spans="1:11" x14ac:dyDescent="0.2">
      <c r="A8437" s="140"/>
      <c r="B8437" s="325"/>
      <c r="J8437" s="4"/>
      <c r="K8437" s="173"/>
    </row>
    <row r="8438" spans="1:11" x14ac:dyDescent="0.2">
      <c r="A8438" s="140"/>
      <c r="B8438" s="325"/>
      <c r="J8438" s="4"/>
      <c r="K8438" s="173"/>
    </row>
    <row r="8439" spans="1:11" x14ac:dyDescent="0.2">
      <c r="A8439" s="140"/>
      <c r="B8439" s="325"/>
      <c r="J8439" s="4"/>
      <c r="K8439" s="173"/>
    </row>
    <row r="8440" spans="1:11" x14ac:dyDescent="0.2">
      <c r="A8440" s="140"/>
      <c r="B8440" s="325"/>
      <c r="J8440" s="4"/>
      <c r="K8440" s="173"/>
    </row>
    <row r="8441" spans="1:11" x14ac:dyDescent="0.2">
      <c r="A8441" s="140"/>
      <c r="B8441" s="325"/>
      <c r="J8441" s="4"/>
      <c r="K8441" s="173"/>
    </row>
    <row r="8442" spans="1:11" x14ac:dyDescent="0.2">
      <c r="A8442" s="140"/>
      <c r="B8442" s="325"/>
      <c r="J8442" s="4"/>
      <c r="K8442" s="173"/>
    </row>
    <row r="8443" spans="1:11" x14ac:dyDescent="0.2">
      <c r="A8443" s="140"/>
      <c r="B8443" s="325"/>
      <c r="J8443" s="4"/>
      <c r="K8443" s="173"/>
    </row>
    <row r="8444" spans="1:11" x14ac:dyDescent="0.2">
      <c r="A8444" s="140"/>
      <c r="B8444" s="325"/>
      <c r="J8444" s="4"/>
      <c r="K8444" s="173"/>
    </row>
    <row r="8445" spans="1:11" x14ac:dyDescent="0.2">
      <c r="A8445" s="140"/>
      <c r="B8445" s="325"/>
      <c r="J8445" s="4"/>
      <c r="K8445" s="173"/>
    </row>
    <row r="8446" spans="1:11" x14ac:dyDescent="0.2">
      <c r="A8446" s="140"/>
      <c r="B8446" s="325"/>
      <c r="J8446" s="4"/>
      <c r="K8446" s="173"/>
    </row>
    <row r="8447" spans="1:11" x14ac:dyDescent="0.2">
      <c r="A8447" s="140"/>
      <c r="B8447" s="325"/>
      <c r="J8447" s="4"/>
      <c r="K8447" s="173"/>
    </row>
    <row r="8448" spans="1:11" x14ac:dyDescent="0.2">
      <c r="A8448" s="140"/>
      <c r="B8448" s="325"/>
      <c r="J8448" s="4"/>
      <c r="K8448" s="173"/>
    </row>
    <row r="8449" spans="1:11" x14ac:dyDescent="0.2">
      <c r="A8449" s="140"/>
      <c r="B8449" s="325"/>
      <c r="J8449" s="4"/>
      <c r="K8449" s="173"/>
    </row>
    <row r="8450" spans="1:11" x14ac:dyDescent="0.2">
      <c r="A8450" s="140"/>
      <c r="B8450" s="325"/>
      <c r="J8450" s="4"/>
      <c r="K8450" s="173"/>
    </row>
    <row r="8451" spans="1:11" x14ac:dyDescent="0.2">
      <c r="A8451" s="140"/>
      <c r="B8451" s="325"/>
      <c r="J8451" s="4"/>
      <c r="K8451" s="173"/>
    </row>
    <row r="8452" spans="1:11" x14ac:dyDescent="0.2">
      <c r="A8452" s="140"/>
      <c r="B8452" s="325"/>
      <c r="J8452" s="4"/>
      <c r="K8452" s="173"/>
    </row>
    <row r="8453" spans="1:11" x14ac:dyDescent="0.2">
      <c r="A8453" s="140"/>
      <c r="B8453" s="325"/>
      <c r="J8453" s="4"/>
      <c r="K8453" s="173"/>
    </row>
    <row r="8454" spans="1:11" x14ac:dyDescent="0.2">
      <c r="A8454" s="140"/>
      <c r="B8454" s="325"/>
      <c r="J8454" s="4"/>
      <c r="K8454" s="173"/>
    </row>
    <row r="8455" spans="1:11" x14ac:dyDescent="0.2">
      <c r="A8455" s="140"/>
      <c r="B8455" s="325"/>
      <c r="J8455" s="4"/>
      <c r="K8455" s="173"/>
    </row>
    <row r="8456" spans="1:11" x14ac:dyDescent="0.2">
      <c r="A8456" s="140"/>
      <c r="B8456" s="325"/>
      <c r="J8456" s="4"/>
      <c r="K8456" s="173"/>
    </row>
    <row r="8457" spans="1:11" x14ac:dyDescent="0.2">
      <c r="A8457" s="140"/>
      <c r="B8457" s="325"/>
      <c r="J8457" s="4"/>
      <c r="K8457" s="173"/>
    </row>
    <row r="8458" spans="1:11" x14ac:dyDescent="0.2">
      <c r="A8458" s="140"/>
      <c r="B8458" s="325"/>
      <c r="J8458" s="4"/>
      <c r="K8458" s="173"/>
    </row>
    <row r="8459" spans="1:11" x14ac:dyDescent="0.2">
      <c r="A8459" s="140"/>
      <c r="B8459" s="325"/>
      <c r="J8459" s="4"/>
      <c r="K8459" s="173"/>
    </row>
    <row r="8460" spans="1:11" x14ac:dyDescent="0.2">
      <c r="A8460" s="140"/>
      <c r="B8460" s="325"/>
      <c r="J8460" s="4"/>
      <c r="K8460" s="173"/>
    </row>
    <row r="8461" spans="1:11" x14ac:dyDescent="0.2">
      <c r="A8461" s="140"/>
      <c r="B8461" s="325"/>
      <c r="J8461" s="4"/>
      <c r="K8461" s="173"/>
    </row>
    <row r="8462" spans="1:11" x14ac:dyDescent="0.2">
      <c r="A8462" s="140"/>
      <c r="B8462" s="325"/>
      <c r="J8462" s="4"/>
      <c r="K8462" s="173"/>
    </row>
    <row r="8463" spans="1:11" x14ac:dyDescent="0.2">
      <c r="A8463" s="140"/>
      <c r="B8463" s="325"/>
      <c r="J8463" s="4"/>
      <c r="K8463" s="173"/>
    </row>
    <row r="8464" spans="1:11" x14ac:dyDescent="0.2">
      <c r="A8464" s="140"/>
      <c r="B8464" s="325"/>
      <c r="J8464" s="4"/>
      <c r="K8464" s="173"/>
    </row>
    <row r="8465" spans="1:11" x14ac:dyDescent="0.2">
      <c r="A8465" s="140"/>
      <c r="B8465" s="325"/>
      <c r="J8465" s="4"/>
      <c r="K8465" s="173"/>
    </row>
    <row r="8466" spans="1:11" x14ac:dyDescent="0.2">
      <c r="A8466" s="140"/>
      <c r="B8466" s="325"/>
      <c r="J8466" s="4"/>
      <c r="K8466" s="173"/>
    </row>
    <row r="8467" spans="1:11" x14ac:dyDescent="0.2">
      <c r="A8467" s="140"/>
      <c r="B8467" s="325"/>
      <c r="J8467" s="4"/>
      <c r="K8467" s="173"/>
    </row>
    <row r="8468" spans="1:11" x14ac:dyDescent="0.2">
      <c r="A8468" s="140"/>
      <c r="B8468" s="325"/>
      <c r="J8468" s="4"/>
      <c r="K8468" s="173"/>
    </row>
    <row r="8469" spans="1:11" x14ac:dyDescent="0.2">
      <c r="A8469" s="140"/>
      <c r="B8469" s="325"/>
      <c r="J8469" s="4"/>
      <c r="K8469" s="173"/>
    </row>
    <row r="8470" spans="1:11" x14ac:dyDescent="0.2">
      <c r="A8470" s="140"/>
      <c r="B8470" s="325"/>
      <c r="J8470" s="4"/>
      <c r="K8470" s="173"/>
    </row>
    <row r="8471" spans="1:11" x14ac:dyDescent="0.2">
      <c r="A8471" s="140"/>
      <c r="B8471" s="325"/>
      <c r="J8471" s="4"/>
      <c r="K8471" s="173"/>
    </row>
    <row r="8472" spans="1:11" x14ac:dyDescent="0.2">
      <c r="A8472" s="140"/>
      <c r="B8472" s="325"/>
      <c r="J8472" s="4"/>
      <c r="K8472" s="173"/>
    </row>
    <row r="8473" spans="1:11" x14ac:dyDescent="0.2">
      <c r="A8473" s="140"/>
      <c r="B8473" s="325"/>
      <c r="J8473" s="4"/>
      <c r="K8473" s="173"/>
    </row>
    <row r="8474" spans="1:11" x14ac:dyDescent="0.2">
      <c r="A8474" s="140"/>
      <c r="B8474" s="325"/>
      <c r="J8474" s="4"/>
      <c r="K8474" s="173"/>
    </row>
    <row r="8475" spans="1:11" x14ac:dyDescent="0.2">
      <c r="A8475" s="140"/>
      <c r="B8475" s="325"/>
      <c r="J8475" s="4"/>
      <c r="K8475" s="173"/>
    </row>
    <row r="8476" spans="1:11" x14ac:dyDescent="0.2">
      <c r="A8476" s="140"/>
      <c r="B8476" s="325"/>
      <c r="J8476" s="4"/>
      <c r="K8476" s="173"/>
    </row>
    <row r="8477" spans="1:11" x14ac:dyDescent="0.2">
      <c r="A8477" s="140"/>
      <c r="B8477" s="325"/>
      <c r="J8477" s="4"/>
      <c r="K8477" s="173"/>
    </row>
    <row r="8478" spans="1:11" x14ac:dyDescent="0.2">
      <c r="A8478" s="140"/>
      <c r="B8478" s="325"/>
      <c r="J8478" s="4"/>
      <c r="K8478" s="173"/>
    </row>
    <row r="8479" spans="1:11" x14ac:dyDescent="0.2">
      <c r="A8479" s="140"/>
      <c r="B8479" s="325"/>
      <c r="J8479" s="4"/>
      <c r="K8479" s="173"/>
    </row>
    <row r="8480" spans="1:11" x14ac:dyDescent="0.2">
      <c r="A8480" s="140"/>
      <c r="B8480" s="325"/>
      <c r="J8480" s="4"/>
      <c r="K8480" s="173"/>
    </row>
    <row r="8481" spans="1:11" x14ac:dyDescent="0.2">
      <c r="A8481" s="140"/>
      <c r="B8481" s="325"/>
      <c r="J8481" s="4"/>
      <c r="K8481" s="173"/>
    </row>
    <row r="8482" spans="1:11" x14ac:dyDescent="0.2">
      <c r="A8482" s="140"/>
      <c r="B8482" s="325"/>
      <c r="J8482" s="4"/>
      <c r="K8482" s="173"/>
    </row>
    <row r="8483" spans="1:11" x14ac:dyDescent="0.2">
      <c r="A8483" s="140"/>
      <c r="B8483" s="325"/>
      <c r="J8483" s="4"/>
      <c r="K8483" s="173"/>
    </row>
    <row r="8484" spans="1:11" x14ac:dyDescent="0.2">
      <c r="A8484" s="140"/>
      <c r="B8484" s="325"/>
      <c r="J8484" s="4"/>
      <c r="K8484" s="173"/>
    </row>
    <row r="8485" spans="1:11" x14ac:dyDescent="0.2">
      <c r="A8485" s="140"/>
      <c r="B8485" s="325"/>
      <c r="J8485" s="4"/>
      <c r="K8485" s="173"/>
    </row>
    <row r="8486" spans="1:11" x14ac:dyDescent="0.2">
      <c r="A8486" s="140"/>
      <c r="B8486" s="325"/>
      <c r="J8486" s="4"/>
      <c r="K8486" s="173"/>
    </row>
    <row r="8487" spans="1:11" x14ac:dyDescent="0.2">
      <c r="A8487" s="140"/>
      <c r="B8487" s="325"/>
      <c r="J8487" s="4"/>
      <c r="K8487" s="173"/>
    </row>
    <row r="8488" spans="1:11" x14ac:dyDescent="0.2">
      <c r="A8488" s="140"/>
      <c r="B8488" s="325"/>
      <c r="J8488" s="4"/>
      <c r="K8488" s="173"/>
    </row>
    <row r="8489" spans="1:11" x14ac:dyDescent="0.2">
      <c r="A8489" s="140"/>
      <c r="B8489" s="325"/>
      <c r="J8489" s="4"/>
      <c r="K8489" s="173"/>
    </row>
    <row r="8490" spans="1:11" x14ac:dyDescent="0.2">
      <c r="A8490" s="140"/>
      <c r="B8490" s="325"/>
      <c r="J8490" s="4"/>
      <c r="K8490" s="173"/>
    </row>
    <row r="8491" spans="1:11" x14ac:dyDescent="0.2">
      <c r="A8491" s="140"/>
      <c r="B8491" s="325"/>
      <c r="J8491" s="4"/>
      <c r="K8491" s="173"/>
    </row>
    <row r="8492" spans="1:11" x14ac:dyDescent="0.2">
      <c r="A8492" s="140"/>
      <c r="B8492" s="325"/>
      <c r="J8492" s="4"/>
      <c r="K8492" s="173"/>
    </row>
    <row r="8493" spans="1:11" x14ac:dyDescent="0.2">
      <c r="A8493" s="140"/>
      <c r="B8493" s="325"/>
      <c r="J8493" s="4"/>
      <c r="K8493" s="173"/>
    </row>
    <row r="8494" spans="1:11" x14ac:dyDescent="0.2">
      <c r="A8494" s="140"/>
      <c r="B8494" s="325"/>
      <c r="J8494" s="4"/>
      <c r="K8494" s="173"/>
    </row>
    <row r="8495" spans="1:11" x14ac:dyDescent="0.2">
      <c r="A8495" s="140"/>
      <c r="B8495" s="325"/>
      <c r="J8495" s="4"/>
      <c r="K8495" s="173"/>
    </row>
    <row r="8496" spans="1:11" x14ac:dyDescent="0.2">
      <c r="A8496" s="140"/>
      <c r="B8496" s="325"/>
      <c r="J8496" s="4"/>
      <c r="K8496" s="173"/>
    </row>
    <row r="8497" spans="1:11" x14ac:dyDescent="0.2">
      <c r="A8497" s="140"/>
      <c r="B8497" s="325"/>
      <c r="J8497" s="4"/>
      <c r="K8497" s="173"/>
    </row>
    <row r="8498" spans="1:11" x14ac:dyDescent="0.2">
      <c r="A8498" s="140"/>
      <c r="B8498" s="325"/>
      <c r="J8498" s="4"/>
      <c r="K8498" s="173"/>
    </row>
    <row r="8499" spans="1:11" x14ac:dyDescent="0.2">
      <c r="A8499" s="140"/>
      <c r="B8499" s="325"/>
      <c r="J8499" s="4"/>
      <c r="K8499" s="173"/>
    </row>
    <row r="8500" spans="1:11" x14ac:dyDescent="0.2">
      <c r="A8500" s="140"/>
      <c r="B8500" s="325"/>
      <c r="J8500" s="4"/>
      <c r="K8500" s="173"/>
    </row>
    <row r="8501" spans="1:11" x14ac:dyDescent="0.2">
      <c r="A8501" s="140"/>
      <c r="B8501" s="325"/>
      <c r="J8501" s="4"/>
      <c r="K8501" s="173"/>
    </row>
    <row r="8502" spans="1:11" x14ac:dyDescent="0.2">
      <c r="A8502" s="140"/>
      <c r="B8502" s="325"/>
      <c r="J8502" s="4"/>
      <c r="K8502" s="173"/>
    </row>
    <row r="8503" spans="1:11" x14ac:dyDescent="0.2">
      <c r="A8503" s="140"/>
      <c r="B8503" s="325"/>
      <c r="J8503" s="4"/>
      <c r="K8503" s="173"/>
    </row>
    <row r="8504" spans="1:11" x14ac:dyDescent="0.2">
      <c r="A8504" s="140"/>
      <c r="B8504" s="325"/>
      <c r="J8504" s="4"/>
      <c r="K8504" s="173"/>
    </row>
    <row r="8505" spans="1:11" x14ac:dyDescent="0.2">
      <c r="A8505" s="140"/>
      <c r="B8505" s="325"/>
      <c r="J8505" s="4"/>
      <c r="K8505" s="173"/>
    </row>
    <row r="8506" spans="1:11" x14ac:dyDescent="0.2">
      <c r="A8506" s="140"/>
      <c r="B8506" s="325"/>
      <c r="J8506" s="4"/>
      <c r="K8506" s="173"/>
    </row>
    <row r="8507" spans="1:11" x14ac:dyDescent="0.2">
      <c r="A8507" s="140"/>
      <c r="B8507" s="325"/>
      <c r="J8507" s="4"/>
      <c r="K8507" s="173"/>
    </row>
    <row r="8508" spans="1:11" x14ac:dyDescent="0.2">
      <c r="A8508" s="140"/>
      <c r="B8508" s="325"/>
      <c r="J8508" s="4"/>
      <c r="K8508" s="173"/>
    </row>
    <row r="8509" spans="1:11" x14ac:dyDescent="0.2">
      <c r="A8509" s="140"/>
      <c r="B8509" s="325"/>
      <c r="J8509" s="4"/>
      <c r="K8509" s="173"/>
    </row>
    <row r="8510" spans="1:11" x14ac:dyDescent="0.2">
      <c r="A8510" s="140"/>
      <c r="B8510" s="325"/>
      <c r="J8510" s="4"/>
      <c r="K8510" s="173"/>
    </row>
    <row r="8511" spans="1:11" x14ac:dyDescent="0.2">
      <c r="A8511" s="140"/>
      <c r="B8511" s="325"/>
      <c r="J8511" s="4"/>
      <c r="K8511" s="173"/>
    </row>
    <row r="8512" spans="1:11" x14ac:dyDescent="0.2">
      <c r="A8512" s="140"/>
      <c r="B8512" s="325"/>
      <c r="J8512" s="4"/>
      <c r="K8512" s="173"/>
    </row>
    <row r="8513" spans="1:11" x14ac:dyDescent="0.2">
      <c r="A8513" s="140"/>
      <c r="B8513" s="325"/>
      <c r="J8513" s="4"/>
      <c r="K8513" s="173"/>
    </row>
    <row r="8514" spans="1:11" x14ac:dyDescent="0.2">
      <c r="A8514" s="140"/>
      <c r="B8514" s="325"/>
      <c r="J8514" s="4"/>
      <c r="K8514" s="173"/>
    </row>
    <row r="8515" spans="1:11" x14ac:dyDescent="0.2">
      <c r="A8515" s="140"/>
      <c r="B8515" s="325"/>
      <c r="J8515" s="4"/>
      <c r="K8515" s="173"/>
    </row>
    <row r="8516" spans="1:11" x14ac:dyDescent="0.2">
      <c r="A8516" s="140"/>
      <c r="B8516" s="325"/>
      <c r="J8516" s="4"/>
      <c r="K8516" s="173"/>
    </row>
    <row r="8517" spans="1:11" x14ac:dyDescent="0.2">
      <c r="A8517" s="140"/>
      <c r="B8517" s="325"/>
      <c r="J8517" s="4"/>
      <c r="K8517" s="173"/>
    </row>
    <row r="8518" spans="1:11" x14ac:dyDescent="0.2">
      <c r="A8518" s="140"/>
      <c r="B8518" s="325"/>
      <c r="J8518" s="4"/>
      <c r="K8518" s="173"/>
    </row>
    <row r="8519" spans="1:11" x14ac:dyDescent="0.2">
      <c r="A8519" s="140"/>
      <c r="B8519" s="325"/>
      <c r="J8519" s="4"/>
      <c r="K8519" s="173"/>
    </row>
    <row r="8520" spans="1:11" x14ac:dyDescent="0.2">
      <c r="A8520" s="140"/>
      <c r="B8520" s="325"/>
      <c r="J8520" s="4"/>
      <c r="K8520" s="173"/>
    </row>
    <row r="8521" spans="1:11" x14ac:dyDescent="0.2">
      <c r="A8521" s="140"/>
      <c r="B8521" s="325"/>
      <c r="J8521" s="4"/>
      <c r="K8521" s="173"/>
    </row>
    <row r="8522" spans="1:11" x14ac:dyDescent="0.2">
      <c r="A8522" s="140"/>
      <c r="B8522" s="325"/>
      <c r="J8522" s="4"/>
      <c r="K8522" s="173"/>
    </row>
    <row r="8523" spans="1:11" x14ac:dyDescent="0.2">
      <c r="A8523" s="140"/>
      <c r="B8523" s="325"/>
      <c r="J8523" s="4"/>
      <c r="K8523" s="173"/>
    </row>
    <row r="8524" spans="1:11" x14ac:dyDescent="0.2">
      <c r="A8524" s="140"/>
      <c r="B8524" s="325"/>
      <c r="J8524" s="4"/>
      <c r="K8524" s="173"/>
    </row>
    <row r="8525" spans="1:11" x14ac:dyDescent="0.2">
      <c r="A8525" s="140"/>
      <c r="B8525" s="325"/>
      <c r="J8525" s="4"/>
      <c r="K8525" s="173"/>
    </row>
    <row r="8526" spans="1:11" x14ac:dyDescent="0.2">
      <c r="A8526" s="140"/>
      <c r="B8526" s="325"/>
      <c r="J8526" s="4"/>
      <c r="K8526" s="173"/>
    </row>
    <row r="8527" spans="1:11" x14ac:dyDescent="0.2">
      <c r="A8527" s="140"/>
      <c r="B8527" s="325"/>
      <c r="J8527" s="4"/>
      <c r="K8527" s="173"/>
    </row>
    <row r="8528" spans="1:11" x14ac:dyDescent="0.2">
      <c r="A8528" s="140"/>
      <c r="B8528" s="325"/>
      <c r="J8528" s="4"/>
      <c r="K8528" s="173"/>
    </row>
    <row r="8529" spans="1:11" x14ac:dyDescent="0.2">
      <c r="A8529" s="140"/>
      <c r="B8529" s="325"/>
      <c r="J8529" s="4"/>
      <c r="K8529" s="173"/>
    </row>
    <row r="8530" spans="1:11" x14ac:dyDescent="0.2">
      <c r="A8530" s="140"/>
      <c r="B8530" s="325"/>
      <c r="J8530" s="4"/>
      <c r="K8530" s="173"/>
    </row>
    <row r="8531" spans="1:11" x14ac:dyDescent="0.2">
      <c r="A8531" s="140"/>
      <c r="B8531" s="325"/>
      <c r="J8531" s="4"/>
      <c r="K8531" s="173"/>
    </row>
    <row r="8532" spans="1:11" x14ac:dyDescent="0.2">
      <c r="A8532" s="140"/>
      <c r="B8532" s="325"/>
      <c r="J8532" s="4"/>
      <c r="K8532" s="173"/>
    </row>
    <row r="8533" spans="1:11" x14ac:dyDescent="0.2">
      <c r="A8533" s="140"/>
      <c r="B8533" s="325"/>
      <c r="J8533" s="4"/>
      <c r="K8533" s="173"/>
    </row>
    <row r="8534" spans="1:11" x14ac:dyDescent="0.2">
      <c r="A8534" s="140"/>
      <c r="B8534" s="325"/>
      <c r="J8534" s="4"/>
      <c r="K8534" s="173"/>
    </row>
    <row r="8535" spans="1:11" x14ac:dyDescent="0.2">
      <c r="A8535" s="140"/>
      <c r="B8535" s="325"/>
      <c r="J8535" s="4"/>
      <c r="K8535" s="173"/>
    </row>
    <row r="8536" spans="1:11" x14ac:dyDescent="0.2">
      <c r="A8536" s="140"/>
      <c r="B8536" s="325"/>
      <c r="J8536" s="4"/>
      <c r="K8536" s="173"/>
    </row>
    <row r="8537" spans="1:11" x14ac:dyDescent="0.2">
      <c r="A8537" s="140"/>
      <c r="B8537" s="325"/>
      <c r="J8537" s="4"/>
      <c r="K8537" s="173"/>
    </row>
    <row r="8538" spans="1:11" x14ac:dyDescent="0.2">
      <c r="A8538" s="140"/>
      <c r="B8538" s="325"/>
      <c r="J8538" s="4"/>
      <c r="K8538" s="173"/>
    </row>
    <row r="8539" spans="1:11" x14ac:dyDescent="0.2">
      <c r="A8539" s="140"/>
      <c r="B8539" s="325"/>
      <c r="J8539" s="4"/>
      <c r="K8539" s="173"/>
    </row>
    <row r="8540" spans="1:11" x14ac:dyDescent="0.2">
      <c r="A8540" s="140"/>
      <c r="B8540" s="325"/>
      <c r="J8540" s="4"/>
      <c r="K8540" s="173"/>
    </row>
    <row r="8541" spans="1:11" x14ac:dyDescent="0.2">
      <c r="A8541" s="140"/>
      <c r="B8541" s="325"/>
      <c r="J8541" s="4"/>
      <c r="K8541" s="173"/>
    </row>
    <row r="8542" spans="1:11" x14ac:dyDescent="0.2">
      <c r="A8542" s="140"/>
      <c r="B8542" s="325"/>
      <c r="J8542" s="4"/>
      <c r="K8542" s="173"/>
    </row>
    <row r="8543" spans="1:11" x14ac:dyDescent="0.2">
      <c r="A8543" s="140"/>
      <c r="B8543" s="325"/>
      <c r="J8543" s="4"/>
      <c r="K8543" s="173"/>
    </row>
    <row r="8544" spans="1:11" x14ac:dyDescent="0.2">
      <c r="A8544" s="140"/>
      <c r="B8544" s="325"/>
      <c r="J8544" s="4"/>
      <c r="K8544" s="173"/>
    </row>
    <row r="8545" spans="1:11" x14ac:dyDescent="0.2">
      <c r="A8545" s="140"/>
      <c r="B8545" s="325"/>
      <c r="J8545" s="4"/>
      <c r="K8545" s="173"/>
    </row>
    <row r="8546" spans="1:11" x14ac:dyDescent="0.2">
      <c r="A8546" s="140"/>
      <c r="B8546" s="325"/>
      <c r="J8546" s="4"/>
      <c r="K8546" s="173"/>
    </row>
    <row r="8547" spans="1:11" x14ac:dyDescent="0.2">
      <c r="A8547" s="140"/>
      <c r="B8547" s="325"/>
      <c r="J8547" s="4"/>
      <c r="K8547" s="173"/>
    </row>
    <row r="8548" spans="1:11" x14ac:dyDescent="0.2">
      <c r="A8548" s="140"/>
      <c r="B8548" s="325"/>
      <c r="J8548" s="4"/>
      <c r="K8548" s="173"/>
    </row>
    <row r="8549" spans="1:11" x14ac:dyDescent="0.2">
      <c r="A8549" s="140"/>
      <c r="B8549" s="325"/>
      <c r="J8549" s="4"/>
      <c r="K8549" s="173"/>
    </row>
    <row r="8550" spans="1:11" x14ac:dyDescent="0.2">
      <c r="A8550" s="140"/>
      <c r="B8550" s="325"/>
      <c r="J8550" s="4"/>
      <c r="K8550" s="173"/>
    </row>
    <row r="8551" spans="1:11" x14ac:dyDescent="0.2">
      <c r="A8551" s="140"/>
      <c r="B8551" s="325"/>
      <c r="J8551" s="4"/>
      <c r="K8551" s="173"/>
    </row>
    <row r="8552" spans="1:11" x14ac:dyDescent="0.2">
      <c r="A8552" s="140"/>
      <c r="B8552" s="325"/>
      <c r="J8552" s="4"/>
      <c r="K8552" s="173"/>
    </row>
    <row r="8553" spans="1:11" x14ac:dyDescent="0.2">
      <c r="A8553" s="140"/>
      <c r="B8553" s="325"/>
      <c r="J8553" s="4"/>
      <c r="K8553" s="173"/>
    </row>
    <row r="8554" spans="1:11" x14ac:dyDescent="0.2">
      <c r="A8554" s="140"/>
      <c r="B8554" s="325"/>
      <c r="J8554" s="4"/>
      <c r="K8554" s="173"/>
    </row>
    <row r="8555" spans="1:11" x14ac:dyDescent="0.2">
      <c r="A8555" s="140"/>
      <c r="B8555" s="325"/>
      <c r="J8555" s="4"/>
      <c r="K8555" s="173"/>
    </row>
    <row r="8556" spans="1:11" x14ac:dyDescent="0.2">
      <c r="A8556" s="140"/>
      <c r="B8556" s="325"/>
      <c r="J8556" s="4"/>
      <c r="K8556" s="173"/>
    </row>
    <row r="8557" spans="1:11" x14ac:dyDescent="0.2">
      <c r="A8557" s="140"/>
      <c r="B8557" s="325"/>
      <c r="J8557" s="4"/>
      <c r="K8557" s="173"/>
    </row>
    <row r="8558" spans="1:11" x14ac:dyDescent="0.2">
      <c r="A8558" s="140"/>
      <c r="B8558" s="325"/>
      <c r="J8558" s="4"/>
      <c r="K8558" s="173"/>
    </row>
    <row r="8559" spans="1:11" x14ac:dyDescent="0.2">
      <c r="A8559" s="140"/>
      <c r="B8559" s="325"/>
      <c r="J8559" s="4"/>
      <c r="K8559" s="173"/>
    </row>
    <row r="8560" spans="1:11" x14ac:dyDescent="0.2">
      <c r="A8560" s="140"/>
      <c r="B8560" s="325"/>
      <c r="J8560" s="4"/>
      <c r="K8560" s="173"/>
    </row>
    <row r="8561" spans="1:11" x14ac:dyDescent="0.2">
      <c r="A8561" s="140"/>
      <c r="B8561" s="325"/>
      <c r="J8561" s="4"/>
      <c r="K8561" s="173"/>
    </row>
    <row r="8562" spans="1:11" x14ac:dyDescent="0.2">
      <c r="A8562" s="140"/>
      <c r="B8562" s="325"/>
      <c r="J8562" s="4"/>
      <c r="K8562" s="173"/>
    </row>
    <row r="8563" spans="1:11" x14ac:dyDescent="0.2">
      <c r="A8563" s="140"/>
      <c r="B8563" s="325"/>
      <c r="J8563" s="4"/>
      <c r="K8563" s="173"/>
    </row>
    <row r="8564" spans="1:11" x14ac:dyDescent="0.2">
      <c r="A8564" s="140"/>
      <c r="B8564" s="325"/>
      <c r="J8564" s="4"/>
      <c r="K8564" s="173"/>
    </row>
    <row r="8565" spans="1:11" x14ac:dyDescent="0.2">
      <c r="A8565" s="140"/>
      <c r="B8565" s="325"/>
      <c r="J8565" s="4"/>
      <c r="K8565" s="173"/>
    </row>
    <row r="8566" spans="1:11" x14ac:dyDescent="0.2">
      <c r="A8566" s="140"/>
      <c r="B8566" s="325"/>
      <c r="J8566" s="4"/>
      <c r="K8566" s="173"/>
    </row>
    <row r="8567" spans="1:11" x14ac:dyDescent="0.2">
      <c r="A8567" s="140"/>
      <c r="B8567" s="325"/>
      <c r="J8567" s="4"/>
      <c r="K8567" s="173"/>
    </row>
    <row r="8568" spans="1:11" x14ac:dyDescent="0.2">
      <c r="A8568" s="140"/>
      <c r="B8568" s="325"/>
      <c r="J8568" s="4"/>
      <c r="K8568" s="173"/>
    </row>
    <row r="8569" spans="1:11" x14ac:dyDescent="0.2">
      <c r="A8569" s="140"/>
      <c r="B8569" s="325"/>
      <c r="J8569" s="4"/>
      <c r="K8569" s="173"/>
    </row>
    <row r="8570" spans="1:11" x14ac:dyDescent="0.2">
      <c r="A8570" s="140"/>
      <c r="B8570" s="325"/>
      <c r="J8570" s="4"/>
      <c r="K8570" s="173"/>
    </row>
    <row r="8571" spans="1:11" x14ac:dyDescent="0.2">
      <c r="A8571" s="140"/>
      <c r="B8571" s="325"/>
      <c r="J8571" s="4"/>
      <c r="K8571" s="173"/>
    </row>
    <row r="8572" spans="1:11" x14ac:dyDescent="0.2">
      <c r="A8572" s="140"/>
      <c r="B8572" s="325"/>
      <c r="J8572" s="4"/>
      <c r="K8572" s="173"/>
    </row>
    <row r="8573" spans="1:11" x14ac:dyDescent="0.2">
      <c r="A8573" s="140"/>
      <c r="B8573" s="325"/>
      <c r="J8573" s="4"/>
      <c r="K8573" s="173"/>
    </row>
    <row r="8574" spans="1:11" x14ac:dyDescent="0.2">
      <c r="A8574" s="140"/>
      <c r="B8574" s="325"/>
      <c r="J8574" s="4"/>
      <c r="K8574" s="173"/>
    </row>
    <row r="8575" spans="1:11" x14ac:dyDescent="0.2">
      <c r="A8575" s="140"/>
      <c r="B8575" s="325"/>
      <c r="J8575" s="4"/>
      <c r="K8575" s="173"/>
    </row>
    <row r="8576" spans="1:11" x14ac:dyDescent="0.2">
      <c r="A8576" s="140"/>
      <c r="B8576" s="325"/>
      <c r="J8576" s="4"/>
      <c r="K8576" s="173"/>
    </row>
    <row r="8577" spans="1:11" x14ac:dyDescent="0.2">
      <c r="A8577" s="140"/>
      <c r="B8577" s="325"/>
      <c r="J8577" s="4"/>
      <c r="K8577" s="173"/>
    </row>
    <row r="8578" spans="1:11" x14ac:dyDescent="0.2">
      <c r="A8578" s="140"/>
      <c r="B8578" s="325"/>
      <c r="J8578" s="4"/>
      <c r="K8578" s="173"/>
    </row>
    <row r="8579" spans="1:11" x14ac:dyDescent="0.2">
      <c r="A8579" s="140"/>
      <c r="B8579" s="325"/>
      <c r="J8579" s="4"/>
      <c r="K8579" s="173"/>
    </row>
    <row r="8580" spans="1:11" x14ac:dyDescent="0.2">
      <c r="A8580" s="140"/>
      <c r="B8580" s="325"/>
      <c r="J8580" s="4"/>
      <c r="K8580" s="173"/>
    </row>
    <row r="8581" spans="1:11" x14ac:dyDescent="0.2">
      <c r="A8581" s="140"/>
      <c r="B8581" s="325"/>
      <c r="J8581" s="4"/>
      <c r="K8581" s="173"/>
    </row>
    <row r="8582" spans="1:11" x14ac:dyDescent="0.2">
      <c r="A8582" s="140"/>
      <c r="B8582" s="325"/>
      <c r="J8582" s="4"/>
      <c r="K8582" s="173"/>
    </row>
    <row r="8583" spans="1:11" x14ac:dyDescent="0.2">
      <c r="A8583" s="140"/>
      <c r="B8583" s="325"/>
      <c r="J8583" s="4"/>
      <c r="K8583" s="173"/>
    </row>
    <row r="8584" spans="1:11" x14ac:dyDescent="0.2">
      <c r="A8584" s="140"/>
      <c r="B8584" s="325"/>
      <c r="J8584" s="4"/>
      <c r="K8584" s="173"/>
    </row>
    <row r="8585" spans="1:11" x14ac:dyDescent="0.2">
      <c r="A8585" s="140"/>
      <c r="B8585" s="325"/>
      <c r="J8585" s="4"/>
      <c r="K8585" s="173"/>
    </row>
    <row r="8586" spans="1:11" x14ac:dyDescent="0.2">
      <c r="A8586" s="140"/>
      <c r="B8586" s="325"/>
      <c r="J8586" s="4"/>
      <c r="K8586" s="173"/>
    </row>
    <row r="8587" spans="1:11" x14ac:dyDescent="0.2">
      <c r="A8587" s="140"/>
      <c r="B8587" s="325"/>
      <c r="J8587" s="4"/>
      <c r="K8587" s="173"/>
    </row>
    <row r="8588" spans="1:11" x14ac:dyDescent="0.2">
      <c r="A8588" s="140"/>
      <c r="B8588" s="325"/>
      <c r="J8588" s="4"/>
      <c r="K8588" s="173"/>
    </row>
    <row r="8589" spans="1:11" x14ac:dyDescent="0.2">
      <c r="A8589" s="140"/>
      <c r="B8589" s="325"/>
      <c r="J8589" s="4"/>
      <c r="K8589" s="173"/>
    </row>
    <row r="8590" spans="1:11" x14ac:dyDescent="0.2">
      <c r="A8590" s="140"/>
      <c r="B8590" s="325"/>
      <c r="J8590" s="4"/>
      <c r="K8590" s="173"/>
    </row>
    <row r="8591" spans="1:11" x14ac:dyDescent="0.2">
      <c r="A8591" s="140"/>
      <c r="B8591" s="325"/>
      <c r="J8591" s="4"/>
      <c r="K8591" s="173"/>
    </row>
    <row r="8592" spans="1:11" x14ac:dyDescent="0.2">
      <c r="A8592" s="140"/>
      <c r="B8592" s="325"/>
      <c r="J8592" s="4"/>
      <c r="K8592" s="173"/>
    </row>
    <row r="8593" spans="1:11" x14ac:dyDescent="0.2">
      <c r="A8593" s="140"/>
      <c r="B8593" s="325"/>
      <c r="J8593" s="4"/>
      <c r="K8593" s="173"/>
    </row>
    <row r="8594" spans="1:11" x14ac:dyDescent="0.2">
      <c r="A8594" s="140"/>
      <c r="B8594" s="325"/>
      <c r="J8594" s="4"/>
      <c r="K8594" s="173"/>
    </row>
    <row r="8595" spans="1:11" x14ac:dyDescent="0.2">
      <c r="A8595" s="140"/>
      <c r="B8595" s="325"/>
      <c r="J8595" s="4"/>
      <c r="K8595" s="173"/>
    </row>
    <row r="8596" spans="1:11" x14ac:dyDescent="0.2">
      <c r="A8596" s="140"/>
      <c r="B8596" s="325"/>
      <c r="J8596" s="4"/>
      <c r="K8596" s="173"/>
    </row>
    <row r="8597" spans="1:11" x14ac:dyDescent="0.2">
      <c r="A8597" s="140"/>
      <c r="B8597" s="325"/>
      <c r="J8597" s="4"/>
      <c r="K8597" s="173"/>
    </row>
    <row r="8598" spans="1:11" x14ac:dyDescent="0.2">
      <c r="A8598" s="140"/>
      <c r="B8598" s="325"/>
      <c r="J8598" s="4"/>
      <c r="K8598" s="173"/>
    </row>
    <row r="8599" spans="1:11" x14ac:dyDescent="0.2">
      <c r="A8599" s="140"/>
      <c r="B8599" s="325"/>
      <c r="J8599" s="4"/>
      <c r="K8599" s="173"/>
    </row>
    <row r="8600" spans="1:11" x14ac:dyDescent="0.2">
      <c r="A8600" s="140"/>
      <c r="B8600" s="325"/>
      <c r="J8600" s="4"/>
      <c r="K8600" s="173"/>
    </row>
    <row r="8601" spans="1:11" x14ac:dyDescent="0.2">
      <c r="A8601" s="140"/>
      <c r="B8601" s="325"/>
      <c r="J8601" s="4"/>
      <c r="K8601" s="173"/>
    </row>
    <row r="8602" spans="1:11" x14ac:dyDescent="0.2">
      <c r="A8602" s="140"/>
      <c r="B8602" s="325"/>
      <c r="J8602" s="4"/>
      <c r="K8602" s="173"/>
    </row>
    <row r="8603" spans="1:11" x14ac:dyDescent="0.2">
      <c r="A8603" s="140"/>
      <c r="B8603" s="325"/>
      <c r="J8603" s="4"/>
      <c r="K8603" s="173"/>
    </row>
    <row r="8604" spans="1:11" x14ac:dyDescent="0.2">
      <c r="A8604" s="140"/>
      <c r="B8604" s="325"/>
      <c r="J8604" s="4"/>
      <c r="K8604" s="173"/>
    </row>
    <row r="8605" spans="1:11" x14ac:dyDescent="0.2">
      <c r="A8605" s="140"/>
      <c r="B8605" s="325"/>
      <c r="J8605" s="4"/>
      <c r="K8605" s="173"/>
    </row>
    <row r="8606" spans="1:11" x14ac:dyDescent="0.2">
      <c r="A8606" s="140"/>
      <c r="B8606" s="325"/>
      <c r="J8606" s="4"/>
      <c r="K8606" s="173"/>
    </row>
    <row r="8607" spans="1:11" x14ac:dyDescent="0.2">
      <c r="A8607" s="140"/>
      <c r="B8607" s="325"/>
      <c r="J8607" s="4"/>
      <c r="K8607" s="173"/>
    </row>
    <row r="8608" spans="1:11" x14ac:dyDescent="0.2">
      <c r="A8608" s="140"/>
      <c r="B8608" s="325"/>
      <c r="J8608" s="4"/>
      <c r="K8608" s="173"/>
    </row>
    <row r="8609" spans="1:11" x14ac:dyDescent="0.2">
      <c r="A8609" s="140"/>
      <c r="B8609" s="325"/>
      <c r="J8609" s="4"/>
      <c r="K8609" s="173"/>
    </row>
    <row r="8610" spans="1:11" x14ac:dyDescent="0.2">
      <c r="A8610" s="140"/>
      <c r="B8610" s="325"/>
      <c r="J8610" s="4"/>
      <c r="K8610" s="173"/>
    </row>
    <row r="8611" spans="1:11" x14ac:dyDescent="0.2">
      <c r="A8611" s="140"/>
      <c r="B8611" s="325"/>
      <c r="J8611" s="4"/>
      <c r="K8611" s="173"/>
    </row>
    <row r="8612" spans="1:11" x14ac:dyDescent="0.2">
      <c r="A8612" s="140"/>
      <c r="B8612" s="325"/>
      <c r="J8612" s="4"/>
      <c r="K8612" s="173"/>
    </row>
    <row r="8613" spans="1:11" x14ac:dyDescent="0.2">
      <c r="A8613" s="140"/>
      <c r="B8613" s="325"/>
      <c r="J8613" s="4"/>
      <c r="K8613" s="173"/>
    </row>
    <row r="8614" spans="1:11" x14ac:dyDescent="0.2">
      <c r="A8614" s="140"/>
      <c r="B8614" s="325"/>
      <c r="J8614" s="4"/>
      <c r="K8614" s="173"/>
    </row>
    <row r="8615" spans="1:11" x14ac:dyDescent="0.2">
      <c r="A8615" s="140"/>
      <c r="B8615" s="325"/>
      <c r="J8615" s="4"/>
      <c r="K8615" s="173"/>
    </row>
    <row r="8616" spans="1:11" x14ac:dyDescent="0.2">
      <c r="A8616" s="140"/>
      <c r="B8616" s="325"/>
      <c r="J8616" s="4"/>
      <c r="K8616" s="173"/>
    </row>
    <row r="8617" spans="1:11" x14ac:dyDescent="0.2">
      <c r="A8617" s="140"/>
      <c r="B8617" s="325"/>
      <c r="J8617" s="4"/>
      <c r="K8617" s="173"/>
    </row>
    <row r="8618" spans="1:11" x14ac:dyDescent="0.2">
      <c r="A8618" s="140"/>
      <c r="B8618" s="325"/>
      <c r="J8618" s="4"/>
      <c r="K8618" s="173"/>
    </row>
    <row r="8619" spans="1:11" x14ac:dyDescent="0.2">
      <c r="A8619" s="140"/>
      <c r="B8619" s="325"/>
      <c r="J8619" s="4"/>
      <c r="K8619" s="173"/>
    </row>
    <row r="8620" spans="1:11" x14ac:dyDescent="0.2">
      <c r="A8620" s="140"/>
      <c r="B8620" s="325"/>
      <c r="J8620" s="4"/>
      <c r="K8620" s="173"/>
    </row>
    <row r="8621" spans="1:11" x14ac:dyDescent="0.2">
      <c r="A8621" s="140"/>
      <c r="B8621" s="325"/>
      <c r="J8621" s="4"/>
      <c r="K8621" s="173"/>
    </row>
    <row r="8622" spans="1:11" x14ac:dyDescent="0.2">
      <c r="A8622" s="140"/>
      <c r="B8622" s="325"/>
      <c r="J8622" s="4"/>
      <c r="K8622" s="173"/>
    </row>
    <row r="8623" spans="1:11" x14ac:dyDescent="0.2">
      <c r="A8623" s="140"/>
      <c r="B8623" s="325"/>
      <c r="J8623" s="4"/>
      <c r="K8623" s="173"/>
    </row>
    <row r="8624" spans="1:11" x14ac:dyDescent="0.2">
      <c r="A8624" s="140"/>
      <c r="B8624" s="325"/>
      <c r="J8624" s="4"/>
      <c r="K8624" s="173"/>
    </row>
    <row r="8625" spans="1:11" x14ac:dyDescent="0.2">
      <c r="A8625" s="140"/>
      <c r="B8625" s="325"/>
      <c r="J8625" s="4"/>
      <c r="K8625" s="173"/>
    </row>
    <row r="8626" spans="1:11" x14ac:dyDescent="0.2">
      <c r="A8626" s="140"/>
      <c r="B8626" s="325"/>
      <c r="J8626" s="4"/>
      <c r="K8626" s="173"/>
    </row>
    <row r="8627" spans="1:11" x14ac:dyDescent="0.2">
      <c r="A8627" s="140"/>
      <c r="B8627" s="325"/>
      <c r="J8627" s="4"/>
      <c r="K8627" s="173"/>
    </row>
    <row r="8628" spans="1:11" x14ac:dyDescent="0.2">
      <c r="A8628" s="140"/>
      <c r="B8628" s="325"/>
      <c r="J8628" s="4"/>
      <c r="K8628" s="173"/>
    </row>
    <row r="8629" spans="1:11" x14ac:dyDescent="0.2">
      <c r="A8629" s="140"/>
      <c r="B8629" s="325"/>
      <c r="J8629" s="4"/>
      <c r="K8629" s="173"/>
    </row>
    <row r="8630" spans="1:11" x14ac:dyDescent="0.2">
      <c r="A8630" s="140"/>
      <c r="B8630" s="325"/>
      <c r="J8630" s="4"/>
      <c r="K8630" s="173"/>
    </row>
    <row r="8631" spans="1:11" x14ac:dyDescent="0.2">
      <c r="A8631" s="140"/>
      <c r="B8631" s="325"/>
      <c r="J8631" s="4"/>
      <c r="K8631" s="173"/>
    </row>
    <row r="8632" spans="1:11" x14ac:dyDescent="0.2">
      <c r="A8632" s="140"/>
      <c r="B8632" s="325"/>
      <c r="J8632" s="4"/>
      <c r="K8632" s="173"/>
    </row>
    <row r="8633" spans="1:11" x14ac:dyDescent="0.2">
      <c r="A8633" s="140"/>
      <c r="B8633" s="325"/>
      <c r="J8633" s="4"/>
      <c r="K8633" s="173"/>
    </row>
    <row r="8634" spans="1:11" x14ac:dyDescent="0.2">
      <c r="A8634" s="140"/>
      <c r="B8634" s="325"/>
      <c r="J8634" s="4"/>
      <c r="K8634" s="173"/>
    </row>
    <row r="8635" spans="1:11" x14ac:dyDescent="0.2">
      <c r="A8635" s="140"/>
      <c r="B8635" s="325"/>
      <c r="J8635" s="4"/>
      <c r="K8635" s="173"/>
    </row>
    <row r="8636" spans="1:11" x14ac:dyDescent="0.2">
      <c r="A8636" s="140"/>
      <c r="B8636" s="325"/>
      <c r="J8636" s="4"/>
      <c r="K8636" s="173"/>
    </row>
    <row r="8637" spans="1:11" x14ac:dyDescent="0.2">
      <c r="A8637" s="140"/>
      <c r="B8637" s="325"/>
      <c r="J8637" s="4"/>
      <c r="K8637" s="173"/>
    </row>
    <row r="8638" spans="1:11" x14ac:dyDescent="0.2">
      <c r="A8638" s="140"/>
      <c r="B8638" s="325"/>
      <c r="J8638" s="4"/>
      <c r="K8638" s="173"/>
    </row>
    <row r="8639" spans="1:11" x14ac:dyDescent="0.2">
      <c r="A8639" s="140"/>
      <c r="B8639" s="325"/>
      <c r="J8639" s="4"/>
      <c r="K8639" s="173"/>
    </row>
    <row r="8640" spans="1:11" x14ac:dyDescent="0.2">
      <c r="A8640" s="140"/>
      <c r="B8640" s="325"/>
      <c r="J8640" s="4"/>
      <c r="K8640" s="173"/>
    </row>
    <row r="8641" spans="1:11" x14ac:dyDescent="0.2">
      <c r="A8641" s="140"/>
      <c r="B8641" s="325"/>
      <c r="J8641" s="4"/>
      <c r="K8641" s="173"/>
    </row>
    <row r="8642" spans="1:11" x14ac:dyDescent="0.2">
      <c r="A8642" s="140"/>
      <c r="B8642" s="325"/>
      <c r="J8642" s="4"/>
      <c r="K8642" s="173"/>
    </row>
    <row r="8643" spans="1:11" x14ac:dyDescent="0.2">
      <c r="A8643" s="140"/>
      <c r="B8643" s="325"/>
      <c r="J8643" s="4"/>
      <c r="K8643" s="173"/>
    </row>
    <row r="8644" spans="1:11" x14ac:dyDescent="0.2">
      <c r="A8644" s="140"/>
      <c r="B8644" s="325"/>
      <c r="J8644" s="4"/>
      <c r="K8644" s="173"/>
    </row>
    <row r="8645" spans="1:11" x14ac:dyDescent="0.2">
      <c r="A8645" s="140"/>
      <c r="B8645" s="325"/>
      <c r="J8645" s="4"/>
      <c r="K8645" s="173"/>
    </row>
    <row r="8646" spans="1:11" x14ac:dyDescent="0.2">
      <c r="A8646" s="140"/>
      <c r="B8646" s="325"/>
      <c r="J8646" s="4"/>
      <c r="K8646" s="173"/>
    </row>
    <row r="8647" spans="1:11" x14ac:dyDescent="0.2">
      <c r="A8647" s="140"/>
      <c r="B8647" s="325"/>
      <c r="J8647" s="4"/>
      <c r="K8647" s="173"/>
    </row>
    <row r="8648" spans="1:11" x14ac:dyDescent="0.2">
      <c r="A8648" s="140"/>
      <c r="B8648" s="325"/>
      <c r="J8648" s="4"/>
      <c r="K8648" s="173"/>
    </row>
    <row r="8649" spans="1:11" x14ac:dyDescent="0.2">
      <c r="A8649" s="140"/>
      <c r="B8649" s="325"/>
      <c r="J8649" s="4"/>
      <c r="K8649" s="173"/>
    </row>
    <row r="8650" spans="1:11" x14ac:dyDescent="0.2">
      <c r="A8650" s="140"/>
      <c r="B8650" s="325"/>
      <c r="J8650" s="4"/>
      <c r="K8650" s="173"/>
    </row>
    <row r="8651" spans="1:11" x14ac:dyDescent="0.2">
      <c r="A8651" s="140"/>
      <c r="B8651" s="325"/>
      <c r="J8651" s="4"/>
      <c r="K8651" s="173"/>
    </row>
    <row r="8652" spans="1:11" x14ac:dyDescent="0.2">
      <c r="A8652" s="140"/>
      <c r="B8652" s="325"/>
      <c r="J8652" s="4"/>
      <c r="K8652" s="173"/>
    </row>
    <row r="8653" spans="1:11" x14ac:dyDescent="0.2">
      <c r="A8653" s="140"/>
      <c r="B8653" s="325"/>
      <c r="J8653" s="4"/>
      <c r="K8653" s="173"/>
    </row>
    <row r="8654" spans="1:11" x14ac:dyDescent="0.2">
      <c r="A8654" s="140"/>
      <c r="B8654" s="325"/>
      <c r="J8654" s="4"/>
      <c r="K8654" s="173"/>
    </row>
    <row r="8655" spans="1:11" x14ac:dyDescent="0.2">
      <c r="A8655" s="140"/>
      <c r="B8655" s="325"/>
      <c r="J8655" s="4"/>
      <c r="K8655" s="173"/>
    </row>
    <row r="8656" spans="1:11" x14ac:dyDescent="0.2">
      <c r="A8656" s="140"/>
      <c r="B8656" s="325"/>
      <c r="J8656" s="4"/>
      <c r="K8656" s="173"/>
    </row>
    <row r="8657" spans="1:11" x14ac:dyDescent="0.2">
      <c r="A8657" s="140"/>
      <c r="B8657" s="325"/>
      <c r="J8657" s="4"/>
      <c r="K8657" s="173"/>
    </row>
    <row r="8658" spans="1:11" x14ac:dyDescent="0.2">
      <c r="A8658" s="140"/>
      <c r="B8658" s="325"/>
      <c r="J8658" s="4"/>
      <c r="K8658" s="173"/>
    </row>
    <row r="8659" spans="1:11" x14ac:dyDescent="0.2">
      <c r="A8659" s="140"/>
      <c r="B8659" s="325"/>
      <c r="J8659" s="4"/>
      <c r="K8659" s="173"/>
    </row>
    <row r="8660" spans="1:11" x14ac:dyDescent="0.2">
      <c r="A8660" s="140"/>
      <c r="B8660" s="325"/>
      <c r="J8660" s="4"/>
      <c r="K8660" s="173"/>
    </row>
    <row r="8661" spans="1:11" x14ac:dyDescent="0.2">
      <c r="A8661" s="140"/>
      <c r="B8661" s="325"/>
      <c r="J8661" s="4"/>
      <c r="K8661" s="173"/>
    </row>
    <row r="8662" spans="1:11" x14ac:dyDescent="0.2">
      <c r="A8662" s="140"/>
      <c r="B8662" s="325"/>
      <c r="J8662" s="4"/>
      <c r="K8662" s="173"/>
    </row>
    <row r="8663" spans="1:11" x14ac:dyDescent="0.2">
      <c r="A8663" s="140"/>
      <c r="B8663" s="325"/>
      <c r="J8663" s="4"/>
      <c r="K8663" s="173"/>
    </row>
    <row r="8664" spans="1:11" x14ac:dyDescent="0.2">
      <c r="A8664" s="140"/>
      <c r="B8664" s="325"/>
      <c r="J8664" s="4"/>
      <c r="K8664" s="173"/>
    </row>
    <row r="8665" spans="1:11" x14ac:dyDescent="0.2">
      <c r="A8665" s="140"/>
      <c r="B8665" s="325"/>
      <c r="J8665" s="4"/>
      <c r="K8665" s="173"/>
    </row>
    <row r="8666" spans="1:11" x14ac:dyDescent="0.2">
      <c r="A8666" s="140"/>
      <c r="B8666" s="325"/>
      <c r="J8666" s="4"/>
      <c r="K8666" s="173"/>
    </row>
    <row r="8667" spans="1:11" x14ac:dyDescent="0.2">
      <c r="A8667" s="140"/>
      <c r="B8667" s="325"/>
      <c r="J8667" s="4"/>
      <c r="K8667" s="173"/>
    </row>
    <row r="8668" spans="1:11" x14ac:dyDescent="0.2">
      <c r="A8668" s="140"/>
      <c r="B8668" s="325"/>
      <c r="J8668" s="4"/>
      <c r="K8668" s="173"/>
    </row>
    <row r="8669" spans="1:11" x14ac:dyDescent="0.2">
      <c r="A8669" s="140"/>
      <c r="B8669" s="325"/>
      <c r="J8669" s="4"/>
      <c r="K8669" s="173"/>
    </row>
    <row r="8670" spans="1:11" x14ac:dyDescent="0.2">
      <c r="A8670" s="140"/>
      <c r="B8670" s="325"/>
      <c r="J8670" s="4"/>
      <c r="K8670" s="173"/>
    </row>
    <row r="8671" spans="1:11" x14ac:dyDescent="0.2">
      <c r="A8671" s="140"/>
      <c r="B8671" s="325"/>
      <c r="J8671" s="4"/>
      <c r="K8671" s="173"/>
    </row>
    <row r="8672" spans="1:11" x14ac:dyDescent="0.2">
      <c r="A8672" s="140"/>
      <c r="B8672" s="325"/>
      <c r="J8672" s="4"/>
      <c r="K8672" s="173"/>
    </row>
    <row r="8673" spans="1:11" x14ac:dyDescent="0.2">
      <c r="A8673" s="140"/>
      <c r="B8673" s="325"/>
      <c r="J8673" s="4"/>
      <c r="K8673" s="173"/>
    </row>
    <row r="8674" spans="1:11" x14ac:dyDescent="0.2">
      <c r="A8674" s="140"/>
      <c r="B8674" s="325"/>
      <c r="J8674" s="4"/>
      <c r="K8674" s="173"/>
    </row>
    <row r="8675" spans="1:11" x14ac:dyDescent="0.2">
      <c r="A8675" s="140"/>
      <c r="B8675" s="325"/>
      <c r="J8675" s="4"/>
      <c r="K8675" s="173"/>
    </row>
    <row r="8676" spans="1:11" x14ac:dyDescent="0.2">
      <c r="A8676" s="140"/>
      <c r="B8676" s="325"/>
      <c r="J8676" s="4"/>
      <c r="K8676" s="173"/>
    </row>
    <row r="8677" spans="1:11" x14ac:dyDescent="0.2">
      <c r="A8677" s="140"/>
      <c r="B8677" s="325"/>
      <c r="J8677" s="4"/>
      <c r="K8677" s="173"/>
    </row>
    <row r="8678" spans="1:11" x14ac:dyDescent="0.2">
      <c r="A8678" s="140"/>
      <c r="B8678" s="325"/>
      <c r="J8678" s="4"/>
      <c r="K8678" s="173"/>
    </row>
    <row r="8679" spans="1:11" x14ac:dyDescent="0.2">
      <c r="A8679" s="140"/>
      <c r="B8679" s="325"/>
      <c r="J8679" s="4"/>
      <c r="K8679" s="173"/>
    </row>
    <row r="8680" spans="1:11" x14ac:dyDescent="0.2">
      <c r="A8680" s="140"/>
      <c r="B8680" s="325"/>
      <c r="J8680" s="4"/>
      <c r="K8680" s="173"/>
    </row>
    <row r="8681" spans="1:11" x14ac:dyDescent="0.2">
      <c r="A8681" s="140"/>
      <c r="B8681" s="325"/>
      <c r="J8681" s="4"/>
      <c r="K8681" s="173"/>
    </row>
    <row r="8682" spans="1:11" x14ac:dyDescent="0.2">
      <c r="A8682" s="140"/>
      <c r="B8682" s="325"/>
      <c r="J8682" s="4"/>
      <c r="K8682" s="173"/>
    </row>
    <row r="8683" spans="1:11" x14ac:dyDescent="0.2">
      <c r="A8683" s="140"/>
      <c r="B8683" s="325"/>
      <c r="J8683" s="4"/>
      <c r="K8683" s="173"/>
    </row>
    <row r="8684" spans="1:11" x14ac:dyDescent="0.2">
      <c r="A8684" s="140"/>
      <c r="B8684" s="325"/>
      <c r="J8684" s="4"/>
      <c r="K8684" s="173"/>
    </row>
    <row r="8685" spans="1:11" x14ac:dyDescent="0.2">
      <c r="A8685" s="140"/>
      <c r="B8685" s="325"/>
      <c r="J8685" s="4"/>
      <c r="K8685" s="173"/>
    </row>
    <row r="8686" spans="1:11" x14ac:dyDescent="0.2">
      <c r="A8686" s="140"/>
      <c r="B8686" s="325"/>
      <c r="J8686" s="4"/>
      <c r="K8686" s="173"/>
    </row>
    <row r="8687" spans="1:11" x14ac:dyDescent="0.2">
      <c r="A8687" s="140"/>
      <c r="B8687" s="325"/>
      <c r="J8687" s="4"/>
      <c r="K8687" s="173"/>
    </row>
    <row r="8688" spans="1:11" x14ac:dyDescent="0.2">
      <c r="A8688" s="140"/>
      <c r="B8688" s="325"/>
      <c r="J8688" s="4"/>
      <c r="K8688" s="173"/>
    </row>
    <row r="8689" spans="1:11" x14ac:dyDescent="0.2">
      <c r="A8689" s="140"/>
      <c r="B8689" s="325"/>
      <c r="J8689" s="4"/>
      <c r="K8689" s="173"/>
    </row>
    <row r="8690" spans="1:11" x14ac:dyDescent="0.2">
      <c r="A8690" s="140"/>
      <c r="B8690" s="325"/>
      <c r="J8690" s="4"/>
      <c r="K8690" s="173"/>
    </row>
    <row r="8691" spans="1:11" x14ac:dyDescent="0.2">
      <c r="A8691" s="140"/>
      <c r="B8691" s="325"/>
      <c r="J8691" s="4"/>
      <c r="K8691" s="173"/>
    </row>
    <row r="8692" spans="1:11" x14ac:dyDescent="0.2">
      <c r="A8692" s="140"/>
      <c r="B8692" s="325"/>
      <c r="J8692" s="4"/>
      <c r="K8692" s="173"/>
    </row>
    <row r="8693" spans="1:11" x14ac:dyDescent="0.2">
      <c r="A8693" s="140"/>
      <c r="B8693" s="325"/>
      <c r="J8693" s="4"/>
      <c r="K8693" s="173"/>
    </row>
    <row r="8694" spans="1:11" x14ac:dyDescent="0.2">
      <c r="A8694" s="140"/>
      <c r="B8694" s="325"/>
      <c r="J8694" s="4"/>
      <c r="K8694" s="173"/>
    </row>
    <row r="8695" spans="1:11" x14ac:dyDescent="0.2">
      <c r="A8695" s="140"/>
      <c r="B8695" s="325"/>
      <c r="J8695" s="4"/>
      <c r="K8695" s="173"/>
    </row>
    <row r="8696" spans="1:11" x14ac:dyDescent="0.2">
      <c r="A8696" s="140"/>
      <c r="B8696" s="325"/>
      <c r="J8696" s="4"/>
      <c r="K8696" s="173"/>
    </row>
    <row r="8697" spans="1:11" x14ac:dyDescent="0.2">
      <c r="A8697" s="140"/>
      <c r="B8697" s="325"/>
      <c r="J8697" s="4"/>
      <c r="K8697" s="173"/>
    </row>
    <row r="8698" spans="1:11" x14ac:dyDescent="0.2">
      <c r="A8698" s="140"/>
      <c r="B8698" s="325"/>
      <c r="J8698" s="4"/>
      <c r="K8698" s="173"/>
    </row>
    <row r="8699" spans="1:11" x14ac:dyDescent="0.2">
      <c r="A8699" s="140"/>
      <c r="B8699" s="325"/>
      <c r="J8699" s="4"/>
      <c r="K8699" s="173"/>
    </row>
    <row r="8700" spans="1:11" x14ac:dyDescent="0.2">
      <c r="A8700" s="140"/>
      <c r="B8700" s="325"/>
      <c r="J8700" s="4"/>
      <c r="K8700" s="173"/>
    </row>
    <row r="8701" spans="1:11" x14ac:dyDescent="0.2">
      <c r="A8701" s="140"/>
      <c r="B8701" s="325"/>
      <c r="J8701" s="4"/>
      <c r="K8701" s="173"/>
    </row>
    <row r="8702" spans="1:11" x14ac:dyDescent="0.2">
      <c r="A8702" s="140"/>
      <c r="B8702" s="325"/>
      <c r="J8702" s="4"/>
      <c r="K8702" s="173"/>
    </row>
    <row r="8703" spans="1:11" x14ac:dyDescent="0.2">
      <c r="A8703" s="140"/>
      <c r="B8703" s="325"/>
      <c r="J8703" s="4"/>
      <c r="K8703" s="173"/>
    </row>
    <row r="8704" spans="1:11" x14ac:dyDescent="0.2">
      <c r="A8704" s="140"/>
      <c r="B8704" s="325"/>
      <c r="J8704" s="4"/>
      <c r="K8704" s="173"/>
    </row>
    <row r="8705" spans="1:11" x14ac:dyDescent="0.2">
      <c r="A8705" s="140"/>
      <c r="B8705" s="325"/>
      <c r="J8705" s="4"/>
      <c r="K8705" s="173"/>
    </row>
    <row r="8706" spans="1:11" x14ac:dyDescent="0.2">
      <c r="A8706" s="140"/>
      <c r="B8706" s="325"/>
      <c r="J8706" s="4"/>
      <c r="K8706" s="173"/>
    </row>
    <row r="8707" spans="1:11" x14ac:dyDescent="0.2">
      <c r="A8707" s="140"/>
      <c r="B8707" s="325"/>
      <c r="J8707" s="4"/>
      <c r="K8707" s="173"/>
    </row>
    <row r="8708" spans="1:11" x14ac:dyDescent="0.2">
      <c r="A8708" s="140"/>
      <c r="B8708" s="325"/>
      <c r="J8708" s="4"/>
      <c r="K8708" s="173"/>
    </row>
    <row r="8709" spans="1:11" x14ac:dyDescent="0.2">
      <c r="A8709" s="140"/>
      <c r="B8709" s="325"/>
      <c r="J8709" s="4"/>
      <c r="K8709" s="173"/>
    </row>
    <row r="8710" spans="1:11" x14ac:dyDescent="0.2">
      <c r="A8710" s="140"/>
      <c r="B8710" s="325"/>
      <c r="J8710" s="4"/>
      <c r="K8710" s="173"/>
    </row>
    <row r="8711" spans="1:11" x14ac:dyDescent="0.2">
      <c r="A8711" s="140"/>
      <c r="B8711" s="325"/>
      <c r="J8711" s="4"/>
      <c r="K8711" s="173"/>
    </row>
    <row r="8712" spans="1:11" x14ac:dyDescent="0.2">
      <c r="A8712" s="140"/>
      <c r="B8712" s="325"/>
      <c r="J8712" s="4"/>
      <c r="K8712" s="173"/>
    </row>
    <row r="8713" spans="1:11" x14ac:dyDescent="0.2">
      <c r="A8713" s="140"/>
      <c r="B8713" s="325"/>
      <c r="J8713" s="4"/>
      <c r="K8713" s="173"/>
    </row>
    <row r="8714" spans="1:11" x14ac:dyDescent="0.2">
      <c r="A8714" s="140"/>
      <c r="B8714" s="325"/>
      <c r="J8714" s="4"/>
      <c r="K8714" s="173"/>
    </row>
    <row r="8715" spans="1:11" x14ac:dyDescent="0.2">
      <c r="A8715" s="140"/>
      <c r="B8715" s="325"/>
      <c r="J8715" s="4"/>
      <c r="K8715" s="173"/>
    </row>
    <row r="8716" spans="1:11" x14ac:dyDescent="0.2">
      <c r="A8716" s="140"/>
      <c r="B8716" s="325"/>
      <c r="J8716" s="4"/>
      <c r="K8716" s="173"/>
    </row>
    <row r="8717" spans="1:11" x14ac:dyDescent="0.2">
      <c r="A8717" s="140"/>
      <c r="B8717" s="325"/>
      <c r="J8717" s="4"/>
      <c r="K8717" s="173"/>
    </row>
    <row r="8718" spans="1:11" x14ac:dyDescent="0.2">
      <c r="A8718" s="140"/>
      <c r="B8718" s="325"/>
      <c r="J8718" s="4"/>
      <c r="K8718" s="173"/>
    </row>
    <row r="8719" spans="1:11" x14ac:dyDescent="0.2">
      <c r="A8719" s="140"/>
      <c r="B8719" s="325"/>
      <c r="J8719" s="4"/>
      <c r="K8719" s="173"/>
    </row>
    <row r="8720" spans="1:11" x14ac:dyDescent="0.2">
      <c r="A8720" s="140"/>
      <c r="B8720" s="325"/>
      <c r="J8720" s="4"/>
      <c r="K8720" s="173"/>
    </row>
    <row r="8721" spans="1:11" x14ac:dyDescent="0.2">
      <c r="A8721" s="140"/>
      <c r="B8721" s="325"/>
      <c r="J8721" s="4"/>
      <c r="K8721" s="173"/>
    </row>
    <row r="8722" spans="1:11" x14ac:dyDescent="0.2">
      <c r="A8722" s="140"/>
      <c r="B8722" s="325"/>
      <c r="J8722" s="4"/>
      <c r="K8722" s="173"/>
    </row>
    <row r="8723" spans="1:11" x14ac:dyDescent="0.2">
      <c r="A8723" s="140"/>
      <c r="B8723" s="325"/>
      <c r="J8723" s="4"/>
      <c r="K8723" s="173"/>
    </row>
    <row r="8724" spans="1:11" x14ac:dyDescent="0.2">
      <c r="A8724" s="140"/>
      <c r="B8724" s="325"/>
      <c r="J8724" s="4"/>
      <c r="K8724" s="173"/>
    </row>
    <row r="8725" spans="1:11" x14ac:dyDescent="0.2">
      <c r="A8725" s="140"/>
      <c r="B8725" s="325"/>
      <c r="J8725" s="4"/>
      <c r="K8725" s="173"/>
    </row>
    <row r="8726" spans="1:11" x14ac:dyDescent="0.2">
      <c r="A8726" s="140"/>
      <c r="B8726" s="325"/>
      <c r="J8726" s="4"/>
      <c r="K8726" s="173"/>
    </row>
    <row r="8727" spans="1:11" x14ac:dyDescent="0.2">
      <c r="A8727" s="140"/>
      <c r="B8727" s="325"/>
      <c r="J8727" s="4"/>
      <c r="K8727" s="173"/>
    </row>
    <row r="8728" spans="1:11" x14ac:dyDescent="0.2">
      <c r="A8728" s="140"/>
      <c r="B8728" s="325"/>
      <c r="J8728" s="4"/>
      <c r="K8728" s="173"/>
    </row>
    <row r="8729" spans="1:11" x14ac:dyDescent="0.2">
      <c r="A8729" s="140"/>
      <c r="B8729" s="325"/>
      <c r="J8729" s="4"/>
      <c r="K8729" s="173"/>
    </row>
    <row r="8730" spans="1:11" x14ac:dyDescent="0.2">
      <c r="A8730" s="140"/>
      <c r="B8730" s="325"/>
      <c r="J8730" s="4"/>
      <c r="K8730" s="173"/>
    </row>
    <row r="8731" spans="1:11" x14ac:dyDescent="0.2">
      <c r="A8731" s="140"/>
      <c r="B8731" s="325"/>
      <c r="J8731" s="4"/>
      <c r="K8731" s="173"/>
    </row>
    <row r="8732" spans="1:11" x14ac:dyDescent="0.2">
      <c r="A8732" s="140"/>
      <c r="B8732" s="325"/>
      <c r="J8732" s="4"/>
      <c r="K8732" s="173"/>
    </row>
    <row r="8733" spans="1:11" x14ac:dyDescent="0.2">
      <c r="A8733" s="140"/>
      <c r="B8733" s="325"/>
      <c r="J8733" s="4"/>
      <c r="K8733" s="173"/>
    </row>
    <row r="8734" spans="1:11" x14ac:dyDescent="0.2">
      <c r="A8734" s="140"/>
      <c r="B8734" s="325"/>
      <c r="J8734" s="4"/>
      <c r="K8734" s="173"/>
    </row>
    <row r="8735" spans="1:11" x14ac:dyDescent="0.2">
      <c r="A8735" s="140"/>
      <c r="B8735" s="325"/>
      <c r="J8735" s="4"/>
      <c r="K8735" s="173"/>
    </row>
    <row r="8736" spans="1:11" x14ac:dyDescent="0.2">
      <c r="A8736" s="140"/>
      <c r="B8736" s="325"/>
      <c r="J8736" s="4"/>
      <c r="K8736" s="173"/>
    </row>
    <row r="8737" spans="1:11" x14ac:dyDescent="0.2">
      <c r="A8737" s="140"/>
      <c r="B8737" s="325"/>
      <c r="J8737" s="4"/>
      <c r="K8737" s="173"/>
    </row>
    <row r="8738" spans="1:11" x14ac:dyDescent="0.2">
      <c r="A8738" s="140"/>
      <c r="B8738" s="325"/>
      <c r="J8738" s="4"/>
      <c r="K8738" s="173"/>
    </row>
    <row r="8739" spans="1:11" x14ac:dyDescent="0.2">
      <c r="A8739" s="140"/>
      <c r="B8739" s="325"/>
      <c r="J8739" s="4"/>
      <c r="K8739" s="173"/>
    </row>
    <row r="8740" spans="1:11" x14ac:dyDescent="0.2">
      <c r="A8740" s="140"/>
      <c r="B8740" s="325"/>
      <c r="J8740" s="4"/>
      <c r="K8740" s="173"/>
    </row>
    <row r="8741" spans="1:11" x14ac:dyDescent="0.2">
      <c r="A8741" s="140"/>
      <c r="B8741" s="325"/>
      <c r="J8741" s="4"/>
      <c r="K8741" s="173"/>
    </row>
    <row r="8742" spans="1:11" x14ac:dyDescent="0.2">
      <c r="A8742" s="140"/>
      <c r="B8742" s="325"/>
      <c r="J8742" s="4"/>
      <c r="K8742" s="173"/>
    </row>
    <row r="8743" spans="1:11" x14ac:dyDescent="0.2">
      <c r="A8743" s="140"/>
      <c r="B8743" s="325"/>
      <c r="J8743" s="4"/>
      <c r="K8743" s="173"/>
    </row>
    <row r="8744" spans="1:11" x14ac:dyDescent="0.2">
      <c r="A8744" s="140"/>
      <c r="B8744" s="325"/>
      <c r="J8744" s="4"/>
      <c r="K8744" s="173"/>
    </row>
    <row r="8745" spans="1:11" x14ac:dyDescent="0.2">
      <c r="A8745" s="140"/>
      <c r="B8745" s="325"/>
      <c r="J8745" s="4"/>
      <c r="K8745" s="173"/>
    </row>
    <row r="8746" spans="1:11" x14ac:dyDescent="0.2">
      <c r="A8746" s="140"/>
      <c r="B8746" s="325"/>
      <c r="J8746" s="4"/>
      <c r="K8746" s="173"/>
    </row>
    <row r="8747" spans="1:11" x14ac:dyDescent="0.2">
      <c r="A8747" s="140"/>
      <c r="B8747" s="325"/>
      <c r="J8747" s="4"/>
      <c r="K8747" s="173"/>
    </row>
    <row r="8748" spans="1:11" x14ac:dyDescent="0.2">
      <c r="A8748" s="140"/>
      <c r="B8748" s="325"/>
      <c r="J8748" s="4"/>
      <c r="K8748" s="173"/>
    </row>
    <row r="8749" spans="1:11" x14ac:dyDescent="0.2">
      <c r="A8749" s="140"/>
      <c r="B8749" s="325"/>
      <c r="J8749" s="4"/>
      <c r="K8749" s="173"/>
    </row>
    <row r="8750" spans="1:11" x14ac:dyDescent="0.2">
      <c r="A8750" s="140"/>
      <c r="B8750" s="325"/>
      <c r="J8750" s="4"/>
      <c r="K8750" s="173"/>
    </row>
    <row r="8751" spans="1:11" x14ac:dyDescent="0.2">
      <c r="A8751" s="140"/>
      <c r="B8751" s="325"/>
      <c r="J8751" s="4"/>
      <c r="K8751" s="173"/>
    </row>
    <row r="8752" spans="1:11" x14ac:dyDescent="0.2">
      <c r="A8752" s="140"/>
      <c r="B8752" s="325"/>
      <c r="J8752" s="4"/>
      <c r="K8752" s="173"/>
    </row>
    <row r="8753" spans="1:11" x14ac:dyDescent="0.2">
      <c r="A8753" s="140"/>
      <c r="B8753" s="325"/>
      <c r="J8753" s="4"/>
      <c r="K8753" s="173"/>
    </row>
    <row r="8754" spans="1:11" x14ac:dyDescent="0.2">
      <c r="A8754" s="140"/>
      <c r="B8754" s="325"/>
      <c r="J8754" s="4"/>
      <c r="K8754" s="173"/>
    </row>
    <row r="8755" spans="1:11" x14ac:dyDescent="0.2">
      <c r="A8755" s="140"/>
      <c r="B8755" s="325"/>
      <c r="J8755" s="4"/>
      <c r="K8755" s="173"/>
    </row>
    <row r="8756" spans="1:11" x14ac:dyDescent="0.2">
      <c r="A8756" s="140"/>
      <c r="B8756" s="325"/>
      <c r="J8756" s="4"/>
      <c r="K8756" s="173"/>
    </row>
    <row r="8757" spans="1:11" x14ac:dyDescent="0.2">
      <c r="A8757" s="140"/>
      <c r="B8757" s="325"/>
      <c r="J8757" s="4"/>
      <c r="K8757" s="173"/>
    </row>
    <row r="8758" spans="1:11" x14ac:dyDescent="0.2">
      <c r="A8758" s="140"/>
      <c r="B8758" s="325"/>
      <c r="J8758" s="4"/>
      <c r="K8758" s="173"/>
    </row>
    <row r="8759" spans="1:11" x14ac:dyDescent="0.2">
      <c r="A8759" s="140"/>
      <c r="B8759" s="325"/>
      <c r="J8759" s="4"/>
      <c r="K8759" s="173"/>
    </row>
    <row r="8760" spans="1:11" x14ac:dyDescent="0.2">
      <c r="A8760" s="140"/>
      <c r="B8760" s="325"/>
      <c r="J8760" s="4"/>
      <c r="K8760" s="173"/>
    </row>
    <row r="8761" spans="1:11" x14ac:dyDescent="0.2">
      <c r="A8761" s="140"/>
      <c r="B8761" s="325"/>
      <c r="J8761" s="4"/>
      <c r="K8761" s="173"/>
    </row>
    <row r="8762" spans="1:11" x14ac:dyDescent="0.2">
      <c r="A8762" s="140"/>
      <c r="B8762" s="325"/>
      <c r="J8762" s="4"/>
      <c r="K8762" s="173"/>
    </row>
    <row r="8763" spans="1:11" x14ac:dyDescent="0.2">
      <c r="A8763" s="140"/>
      <c r="B8763" s="325"/>
      <c r="J8763" s="4"/>
      <c r="K8763" s="173"/>
    </row>
    <row r="8764" spans="1:11" x14ac:dyDescent="0.2">
      <c r="A8764" s="140"/>
      <c r="B8764" s="325"/>
      <c r="J8764" s="4"/>
      <c r="K8764" s="173"/>
    </row>
    <row r="8765" spans="1:11" x14ac:dyDescent="0.2">
      <c r="A8765" s="140"/>
      <c r="B8765" s="325"/>
      <c r="J8765" s="4"/>
      <c r="K8765" s="173"/>
    </row>
    <row r="8766" spans="1:11" x14ac:dyDescent="0.2">
      <c r="A8766" s="140"/>
      <c r="B8766" s="325"/>
      <c r="J8766" s="4"/>
      <c r="K8766" s="173"/>
    </row>
    <row r="8767" spans="1:11" x14ac:dyDescent="0.2">
      <c r="A8767" s="140"/>
      <c r="B8767" s="325"/>
      <c r="J8767" s="4"/>
      <c r="K8767" s="173"/>
    </row>
    <row r="8768" spans="1:11" x14ac:dyDescent="0.2">
      <c r="A8768" s="140"/>
      <c r="B8768" s="325"/>
      <c r="J8768" s="4"/>
      <c r="K8768" s="173"/>
    </row>
    <row r="8769" spans="1:11" x14ac:dyDescent="0.2">
      <c r="A8769" s="140"/>
      <c r="B8769" s="325"/>
      <c r="J8769" s="4"/>
      <c r="K8769" s="173"/>
    </row>
    <row r="8770" spans="1:11" x14ac:dyDescent="0.2">
      <c r="A8770" s="140"/>
      <c r="B8770" s="325"/>
      <c r="J8770" s="4"/>
      <c r="K8770" s="173"/>
    </row>
    <row r="8771" spans="1:11" x14ac:dyDescent="0.2">
      <c r="A8771" s="140"/>
      <c r="B8771" s="325"/>
      <c r="J8771" s="4"/>
      <c r="K8771" s="173"/>
    </row>
    <row r="8772" spans="1:11" x14ac:dyDescent="0.2">
      <c r="A8772" s="140"/>
      <c r="B8772" s="325"/>
      <c r="J8772" s="4"/>
      <c r="K8772" s="173"/>
    </row>
    <row r="8773" spans="1:11" x14ac:dyDescent="0.2">
      <c r="A8773" s="140"/>
      <c r="B8773" s="325"/>
      <c r="J8773" s="4"/>
      <c r="K8773" s="173"/>
    </row>
    <row r="8774" spans="1:11" x14ac:dyDescent="0.2">
      <c r="A8774" s="140"/>
      <c r="B8774" s="325"/>
      <c r="J8774" s="4"/>
      <c r="K8774" s="173"/>
    </row>
    <row r="8775" spans="1:11" x14ac:dyDescent="0.2">
      <c r="A8775" s="140"/>
      <c r="B8775" s="325"/>
      <c r="J8775" s="4"/>
      <c r="K8775" s="173"/>
    </row>
    <row r="8776" spans="1:11" x14ac:dyDescent="0.2">
      <c r="A8776" s="140"/>
      <c r="B8776" s="325"/>
      <c r="J8776" s="4"/>
      <c r="K8776" s="173"/>
    </row>
    <row r="8777" spans="1:11" x14ac:dyDescent="0.2">
      <c r="A8777" s="140"/>
      <c r="B8777" s="325"/>
      <c r="J8777" s="4"/>
      <c r="K8777" s="173"/>
    </row>
    <row r="8778" spans="1:11" x14ac:dyDescent="0.2">
      <c r="A8778" s="140"/>
      <c r="B8778" s="325"/>
      <c r="J8778" s="4"/>
      <c r="K8778" s="173"/>
    </row>
    <row r="8779" spans="1:11" x14ac:dyDescent="0.2">
      <c r="A8779" s="140"/>
      <c r="B8779" s="325"/>
      <c r="J8779" s="4"/>
      <c r="K8779" s="173"/>
    </row>
    <row r="8780" spans="1:11" x14ac:dyDescent="0.2">
      <c r="A8780" s="140"/>
      <c r="B8780" s="325"/>
      <c r="J8780" s="4"/>
      <c r="K8780" s="173"/>
    </row>
    <row r="8781" spans="1:11" x14ac:dyDescent="0.2">
      <c r="A8781" s="140"/>
      <c r="B8781" s="325"/>
      <c r="J8781" s="4"/>
      <c r="K8781" s="173"/>
    </row>
    <row r="8782" spans="1:11" x14ac:dyDescent="0.2">
      <c r="A8782" s="140"/>
      <c r="B8782" s="325"/>
      <c r="J8782" s="4"/>
      <c r="K8782" s="173"/>
    </row>
    <row r="8783" spans="1:11" x14ac:dyDescent="0.2">
      <c r="A8783" s="140"/>
      <c r="B8783" s="325"/>
      <c r="J8783" s="4"/>
      <c r="K8783" s="173"/>
    </row>
    <row r="8784" spans="1:11" x14ac:dyDescent="0.2">
      <c r="A8784" s="140"/>
      <c r="B8784" s="325"/>
      <c r="J8784" s="4"/>
      <c r="K8784" s="173"/>
    </row>
    <row r="8785" spans="1:11" x14ac:dyDescent="0.2">
      <c r="A8785" s="140"/>
      <c r="B8785" s="325"/>
      <c r="J8785" s="4"/>
      <c r="K8785" s="173"/>
    </row>
    <row r="8786" spans="1:11" x14ac:dyDescent="0.2">
      <c r="A8786" s="140"/>
      <c r="B8786" s="325"/>
      <c r="J8786" s="4"/>
      <c r="K8786" s="173"/>
    </row>
    <row r="8787" spans="1:11" x14ac:dyDescent="0.2">
      <c r="A8787" s="140"/>
      <c r="B8787" s="325"/>
      <c r="J8787" s="4"/>
      <c r="K8787" s="173"/>
    </row>
    <row r="8788" spans="1:11" x14ac:dyDescent="0.2">
      <c r="A8788" s="140"/>
      <c r="B8788" s="325"/>
      <c r="J8788" s="4"/>
      <c r="K8788" s="173"/>
    </row>
    <row r="8789" spans="1:11" x14ac:dyDescent="0.2">
      <c r="A8789" s="140"/>
      <c r="B8789" s="325"/>
      <c r="J8789" s="4"/>
      <c r="K8789" s="173"/>
    </row>
    <row r="8790" spans="1:11" x14ac:dyDescent="0.2">
      <c r="A8790" s="140"/>
      <c r="B8790" s="325"/>
      <c r="J8790" s="4"/>
      <c r="K8790" s="173"/>
    </row>
    <row r="8791" spans="1:11" x14ac:dyDescent="0.2">
      <c r="A8791" s="140"/>
      <c r="B8791" s="325"/>
      <c r="J8791" s="4"/>
      <c r="K8791" s="173"/>
    </row>
    <row r="8792" spans="1:11" x14ac:dyDescent="0.2">
      <c r="A8792" s="140"/>
      <c r="B8792" s="325"/>
      <c r="J8792" s="4"/>
      <c r="K8792" s="173"/>
    </row>
    <row r="8793" spans="1:11" x14ac:dyDescent="0.2">
      <c r="A8793" s="140"/>
      <c r="B8793" s="325"/>
      <c r="J8793" s="4"/>
      <c r="K8793" s="173"/>
    </row>
    <row r="8794" spans="1:11" x14ac:dyDescent="0.2">
      <c r="A8794" s="140"/>
      <c r="B8794" s="325"/>
      <c r="J8794" s="4"/>
      <c r="K8794" s="173"/>
    </row>
    <row r="8795" spans="1:11" x14ac:dyDescent="0.2">
      <c r="A8795" s="140"/>
      <c r="B8795" s="325"/>
      <c r="J8795" s="4"/>
      <c r="K8795" s="173"/>
    </row>
    <row r="8796" spans="1:11" x14ac:dyDescent="0.2">
      <c r="A8796" s="140"/>
      <c r="B8796" s="325"/>
      <c r="J8796" s="4"/>
      <c r="K8796" s="173"/>
    </row>
    <row r="8797" spans="1:11" x14ac:dyDescent="0.2">
      <c r="A8797" s="140"/>
      <c r="B8797" s="325"/>
      <c r="J8797" s="4"/>
      <c r="K8797" s="173"/>
    </row>
    <row r="8798" spans="1:11" x14ac:dyDescent="0.2">
      <c r="A8798" s="140"/>
      <c r="B8798" s="325"/>
      <c r="J8798" s="4"/>
      <c r="K8798" s="173"/>
    </row>
    <row r="8799" spans="1:11" x14ac:dyDescent="0.2">
      <c r="A8799" s="140"/>
      <c r="B8799" s="325"/>
      <c r="J8799" s="4"/>
      <c r="K8799" s="173"/>
    </row>
    <row r="8800" spans="1:11" x14ac:dyDescent="0.2">
      <c r="A8800" s="140"/>
      <c r="B8800" s="325"/>
      <c r="J8800" s="4"/>
      <c r="K8800" s="173"/>
    </row>
    <row r="8801" spans="1:11" x14ac:dyDescent="0.2">
      <c r="A8801" s="140"/>
      <c r="B8801" s="325"/>
      <c r="J8801" s="4"/>
      <c r="K8801" s="173"/>
    </row>
    <row r="8802" spans="1:11" x14ac:dyDescent="0.2">
      <c r="A8802" s="140"/>
      <c r="B8802" s="325"/>
      <c r="J8802" s="4"/>
      <c r="K8802" s="173"/>
    </row>
    <row r="8803" spans="1:11" x14ac:dyDescent="0.2">
      <c r="A8803" s="140"/>
      <c r="B8803" s="325"/>
      <c r="J8803" s="4"/>
      <c r="K8803" s="173"/>
    </row>
    <row r="8804" spans="1:11" x14ac:dyDescent="0.2">
      <c r="A8804" s="140"/>
      <c r="B8804" s="325"/>
      <c r="J8804" s="4"/>
      <c r="K8804" s="173"/>
    </row>
    <row r="8805" spans="1:11" x14ac:dyDescent="0.2">
      <c r="A8805" s="140"/>
      <c r="B8805" s="325"/>
      <c r="J8805" s="4"/>
      <c r="K8805" s="173"/>
    </row>
    <row r="8806" spans="1:11" x14ac:dyDescent="0.2">
      <c r="A8806" s="140"/>
      <c r="B8806" s="325"/>
      <c r="J8806" s="4"/>
      <c r="K8806" s="173"/>
    </row>
    <row r="8807" spans="1:11" x14ac:dyDescent="0.2">
      <c r="A8807" s="140"/>
      <c r="B8807" s="325"/>
      <c r="J8807" s="4"/>
      <c r="K8807" s="173"/>
    </row>
    <row r="8808" spans="1:11" x14ac:dyDescent="0.2">
      <c r="A8808" s="140"/>
      <c r="B8808" s="325"/>
      <c r="J8808" s="4"/>
      <c r="K8808" s="173"/>
    </row>
    <row r="8809" spans="1:11" x14ac:dyDescent="0.2">
      <c r="A8809" s="140"/>
      <c r="B8809" s="325"/>
      <c r="J8809" s="4"/>
      <c r="K8809" s="173"/>
    </row>
    <row r="8810" spans="1:11" x14ac:dyDescent="0.2">
      <c r="A8810" s="140"/>
      <c r="B8810" s="325"/>
      <c r="J8810" s="4"/>
      <c r="K8810" s="173"/>
    </row>
    <row r="8811" spans="1:11" x14ac:dyDescent="0.2">
      <c r="A8811" s="140"/>
      <c r="B8811" s="325"/>
      <c r="J8811" s="4"/>
      <c r="K8811" s="173"/>
    </row>
    <row r="8812" spans="1:11" x14ac:dyDescent="0.2">
      <c r="A8812" s="140"/>
      <c r="B8812" s="325"/>
      <c r="J8812" s="4"/>
      <c r="K8812" s="173"/>
    </row>
    <row r="8813" spans="1:11" x14ac:dyDescent="0.2">
      <c r="A8813" s="140"/>
      <c r="B8813" s="325"/>
      <c r="J8813" s="4"/>
      <c r="K8813" s="173"/>
    </row>
    <row r="8814" spans="1:11" x14ac:dyDescent="0.2">
      <c r="A8814" s="140"/>
      <c r="B8814" s="325"/>
      <c r="J8814" s="4"/>
      <c r="K8814" s="173"/>
    </row>
    <row r="8815" spans="1:11" x14ac:dyDescent="0.2">
      <c r="A8815" s="140"/>
      <c r="B8815" s="325"/>
      <c r="J8815" s="4"/>
      <c r="K8815" s="173"/>
    </row>
    <row r="8816" spans="1:11" x14ac:dyDescent="0.2">
      <c r="A8816" s="140"/>
      <c r="B8816" s="325"/>
      <c r="J8816" s="4"/>
      <c r="K8816" s="173"/>
    </row>
    <row r="8817" spans="1:11" x14ac:dyDescent="0.2">
      <c r="A8817" s="140"/>
      <c r="B8817" s="325"/>
      <c r="J8817" s="4"/>
      <c r="K8817" s="173"/>
    </row>
    <row r="8818" spans="1:11" x14ac:dyDescent="0.2">
      <c r="A8818" s="140"/>
      <c r="B8818" s="325"/>
      <c r="J8818" s="4"/>
      <c r="K8818" s="173"/>
    </row>
    <row r="8819" spans="1:11" x14ac:dyDescent="0.2">
      <c r="A8819" s="140"/>
      <c r="B8819" s="325"/>
      <c r="J8819" s="4"/>
      <c r="K8819" s="173"/>
    </row>
    <row r="8820" spans="1:11" x14ac:dyDescent="0.2">
      <c r="A8820" s="140"/>
      <c r="B8820" s="325"/>
      <c r="J8820" s="4"/>
      <c r="K8820" s="173"/>
    </row>
    <row r="8821" spans="1:11" x14ac:dyDescent="0.2">
      <c r="A8821" s="140"/>
      <c r="B8821" s="325"/>
      <c r="J8821" s="4"/>
      <c r="K8821" s="173"/>
    </row>
    <row r="8822" spans="1:11" x14ac:dyDescent="0.2">
      <c r="A8822" s="140"/>
      <c r="B8822" s="325"/>
      <c r="J8822" s="4"/>
      <c r="K8822" s="173"/>
    </row>
    <row r="8823" spans="1:11" x14ac:dyDescent="0.2">
      <c r="A8823" s="140"/>
      <c r="B8823" s="325"/>
      <c r="J8823" s="4"/>
      <c r="K8823" s="173"/>
    </row>
    <row r="8824" spans="1:11" x14ac:dyDescent="0.2">
      <c r="A8824" s="140"/>
      <c r="B8824" s="325"/>
      <c r="J8824" s="4"/>
      <c r="K8824" s="173"/>
    </row>
    <row r="8825" spans="1:11" x14ac:dyDescent="0.2">
      <c r="A8825" s="140"/>
      <c r="B8825" s="325"/>
      <c r="J8825" s="4"/>
      <c r="K8825" s="173"/>
    </row>
    <row r="8826" spans="1:11" x14ac:dyDescent="0.2">
      <c r="A8826" s="140"/>
      <c r="B8826" s="325"/>
      <c r="J8826" s="4"/>
      <c r="K8826" s="173"/>
    </row>
    <row r="8827" spans="1:11" x14ac:dyDescent="0.2">
      <c r="A8827" s="140"/>
      <c r="B8827" s="325"/>
      <c r="J8827" s="4"/>
      <c r="K8827" s="173"/>
    </row>
    <row r="8828" spans="1:11" x14ac:dyDescent="0.2">
      <c r="A8828" s="140"/>
      <c r="B8828" s="325"/>
      <c r="J8828" s="4"/>
      <c r="K8828" s="173"/>
    </row>
    <row r="8829" spans="1:11" x14ac:dyDescent="0.2">
      <c r="A8829" s="140"/>
      <c r="B8829" s="325"/>
      <c r="J8829" s="4"/>
      <c r="K8829" s="173"/>
    </row>
    <row r="8830" spans="1:11" x14ac:dyDescent="0.2">
      <c r="A8830" s="140"/>
      <c r="B8830" s="325"/>
      <c r="J8830" s="4"/>
      <c r="K8830" s="173"/>
    </row>
    <row r="8831" spans="1:11" x14ac:dyDescent="0.2">
      <c r="A8831" s="140"/>
      <c r="B8831" s="325"/>
      <c r="J8831" s="4"/>
      <c r="K8831" s="173"/>
    </row>
    <row r="8832" spans="1:11" x14ac:dyDescent="0.2">
      <c r="A8832" s="140"/>
      <c r="B8832" s="325"/>
      <c r="J8832" s="4"/>
      <c r="K8832" s="173"/>
    </row>
    <row r="8833" spans="1:11" x14ac:dyDescent="0.2">
      <c r="A8833" s="140"/>
      <c r="B8833" s="325"/>
      <c r="J8833" s="4"/>
      <c r="K8833" s="173"/>
    </row>
    <row r="8834" spans="1:11" x14ac:dyDescent="0.2">
      <c r="A8834" s="140"/>
      <c r="B8834" s="325"/>
      <c r="J8834" s="4"/>
      <c r="K8834" s="173"/>
    </row>
    <row r="8835" spans="1:11" x14ac:dyDescent="0.2">
      <c r="A8835" s="140"/>
      <c r="B8835" s="325"/>
      <c r="J8835" s="4"/>
      <c r="K8835" s="173"/>
    </row>
    <row r="8836" spans="1:11" x14ac:dyDescent="0.2">
      <c r="A8836" s="140"/>
      <c r="B8836" s="325"/>
      <c r="J8836" s="4"/>
      <c r="K8836" s="173"/>
    </row>
    <row r="8837" spans="1:11" x14ac:dyDescent="0.2">
      <c r="A8837" s="140"/>
      <c r="B8837" s="325"/>
      <c r="J8837" s="4"/>
      <c r="K8837" s="173"/>
    </row>
    <row r="8838" spans="1:11" x14ac:dyDescent="0.2">
      <c r="A8838" s="140"/>
      <c r="B8838" s="325"/>
      <c r="J8838" s="4"/>
      <c r="K8838" s="173"/>
    </row>
    <row r="8839" spans="1:11" x14ac:dyDescent="0.2">
      <c r="A8839" s="140"/>
      <c r="B8839" s="325"/>
      <c r="J8839" s="4"/>
      <c r="K8839" s="173"/>
    </row>
    <row r="8840" spans="1:11" x14ac:dyDescent="0.2">
      <c r="A8840" s="140"/>
      <c r="B8840" s="325"/>
      <c r="J8840" s="4"/>
      <c r="K8840" s="173"/>
    </row>
    <row r="8841" spans="1:11" x14ac:dyDescent="0.2">
      <c r="A8841" s="140"/>
      <c r="B8841" s="325"/>
      <c r="J8841" s="4"/>
      <c r="K8841" s="173"/>
    </row>
    <row r="8842" spans="1:11" x14ac:dyDescent="0.2">
      <c r="A8842" s="140"/>
      <c r="B8842" s="325"/>
      <c r="J8842" s="4"/>
      <c r="K8842" s="173"/>
    </row>
    <row r="8843" spans="1:11" x14ac:dyDescent="0.2">
      <c r="A8843" s="140"/>
      <c r="B8843" s="325"/>
      <c r="J8843" s="4"/>
      <c r="K8843" s="173"/>
    </row>
    <row r="8844" spans="1:11" x14ac:dyDescent="0.2">
      <c r="A8844" s="140"/>
      <c r="B8844" s="325"/>
      <c r="J8844" s="4"/>
      <c r="K8844" s="173"/>
    </row>
    <row r="8845" spans="1:11" x14ac:dyDescent="0.2">
      <c r="A8845" s="140"/>
      <c r="B8845" s="325"/>
      <c r="J8845" s="4"/>
      <c r="K8845" s="173"/>
    </row>
    <row r="8846" spans="1:11" x14ac:dyDescent="0.2">
      <c r="A8846" s="140"/>
      <c r="B8846" s="325"/>
      <c r="J8846" s="4"/>
      <c r="K8846" s="173"/>
    </row>
    <row r="8847" spans="1:11" x14ac:dyDescent="0.2">
      <c r="A8847" s="140"/>
      <c r="B8847" s="325"/>
      <c r="J8847" s="4"/>
      <c r="K8847" s="173"/>
    </row>
    <row r="8848" spans="1:11" x14ac:dyDescent="0.2">
      <c r="A8848" s="140"/>
      <c r="B8848" s="325"/>
      <c r="J8848" s="4"/>
      <c r="K8848" s="173"/>
    </row>
    <row r="8849" spans="1:11" x14ac:dyDescent="0.2">
      <c r="A8849" s="140"/>
      <c r="B8849" s="325"/>
      <c r="J8849" s="4"/>
      <c r="K8849" s="173"/>
    </row>
    <row r="8850" spans="1:11" x14ac:dyDescent="0.2">
      <c r="A8850" s="140"/>
      <c r="B8850" s="325"/>
      <c r="J8850" s="4"/>
      <c r="K8850" s="173"/>
    </row>
    <row r="8851" spans="1:11" x14ac:dyDescent="0.2">
      <c r="A8851" s="140"/>
      <c r="B8851" s="325"/>
      <c r="J8851" s="4"/>
      <c r="K8851" s="173"/>
    </row>
    <row r="8852" spans="1:11" x14ac:dyDescent="0.2">
      <c r="A8852" s="140"/>
      <c r="B8852" s="325"/>
      <c r="J8852" s="4"/>
      <c r="K8852" s="173"/>
    </row>
    <row r="8853" spans="1:11" x14ac:dyDescent="0.2">
      <c r="A8853" s="140"/>
      <c r="B8853" s="325"/>
      <c r="J8853" s="4"/>
      <c r="K8853" s="173"/>
    </row>
    <row r="8854" spans="1:11" x14ac:dyDescent="0.2">
      <c r="A8854" s="140"/>
      <c r="B8854" s="325"/>
      <c r="J8854" s="4"/>
      <c r="K8854" s="173"/>
    </row>
    <row r="8855" spans="1:11" x14ac:dyDescent="0.2">
      <c r="A8855" s="140"/>
      <c r="B8855" s="325"/>
      <c r="J8855" s="4"/>
      <c r="K8855" s="173"/>
    </row>
    <row r="8856" spans="1:11" x14ac:dyDescent="0.2">
      <c r="A8856" s="140"/>
      <c r="B8856" s="325"/>
      <c r="J8856" s="4"/>
      <c r="K8856" s="173"/>
    </row>
    <row r="8857" spans="1:11" x14ac:dyDescent="0.2">
      <c r="A8857" s="140"/>
      <c r="B8857" s="325"/>
      <c r="J8857" s="4"/>
      <c r="K8857" s="173"/>
    </row>
    <row r="8858" spans="1:11" x14ac:dyDescent="0.2">
      <c r="A8858" s="140"/>
      <c r="B8858" s="325"/>
      <c r="J8858" s="4"/>
      <c r="K8858" s="173"/>
    </row>
    <row r="8859" spans="1:11" x14ac:dyDescent="0.2">
      <c r="A8859" s="140"/>
      <c r="B8859" s="325"/>
      <c r="J8859" s="4"/>
      <c r="K8859" s="173"/>
    </row>
    <row r="8860" spans="1:11" x14ac:dyDescent="0.2">
      <c r="A8860" s="140"/>
      <c r="B8860" s="325"/>
      <c r="J8860" s="4"/>
      <c r="K8860" s="173"/>
    </row>
    <row r="8861" spans="1:11" x14ac:dyDescent="0.2">
      <c r="A8861" s="140"/>
      <c r="B8861" s="325"/>
      <c r="J8861" s="4"/>
      <c r="K8861" s="173"/>
    </row>
    <row r="8862" spans="1:11" x14ac:dyDescent="0.2">
      <c r="A8862" s="140"/>
      <c r="B8862" s="325"/>
      <c r="J8862" s="4"/>
      <c r="K8862" s="173"/>
    </row>
    <row r="8863" spans="1:11" x14ac:dyDescent="0.2">
      <c r="A8863" s="140"/>
      <c r="B8863" s="325"/>
      <c r="J8863" s="4"/>
      <c r="K8863" s="173"/>
    </row>
    <row r="8864" spans="1:11" x14ac:dyDescent="0.2">
      <c r="A8864" s="140"/>
      <c r="B8864" s="325"/>
      <c r="J8864" s="4"/>
      <c r="K8864" s="173"/>
    </row>
    <row r="8865" spans="1:11" x14ac:dyDescent="0.2">
      <c r="A8865" s="140"/>
      <c r="B8865" s="325"/>
      <c r="J8865" s="4"/>
      <c r="K8865" s="173"/>
    </row>
    <row r="8866" spans="1:11" x14ac:dyDescent="0.2">
      <c r="A8866" s="140"/>
      <c r="B8866" s="325"/>
      <c r="J8866" s="4"/>
      <c r="K8866" s="173"/>
    </row>
    <row r="8867" spans="1:11" x14ac:dyDescent="0.2">
      <c r="A8867" s="140"/>
      <c r="B8867" s="325"/>
      <c r="J8867" s="4"/>
      <c r="K8867" s="173"/>
    </row>
    <row r="8868" spans="1:11" x14ac:dyDescent="0.2">
      <c r="A8868" s="140"/>
      <c r="B8868" s="325"/>
      <c r="J8868" s="4"/>
      <c r="K8868" s="173"/>
    </row>
    <row r="8869" spans="1:11" x14ac:dyDescent="0.2">
      <c r="A8869" s="140"/>
      <c r="B8869" s="325"/>
      <c r="J8869" s="4"/>
      <c r="K8869" s="173"/>
    </row>
    <row r="8870" spans="1:11" x14ac:dyDescent="0.2">
      <c r="A8870" s="140"/>
      <c r="B8870" s="325"/>
      <c r="J8870" s="4"/>
      <c r="K8870" s="173"/>
    </row>
    <row r="8871" spans="1:11" x14ac:dyDescent="0.2">
      <c r="A8871" s="140"/>
      <c r="B8871" s="325"/>
      <c r="J8871" s="4"/>
      <c r="K8871" s="173"/>
    </row>
    <row r="8872" spans="1:11" x14ac:dyDescent="0.2">
      <c r="A8872" s="140"/>
      <c r="B8872" s="325"/>
      <c r="J8872" s="4"/>
      <c r="K8872" s="173"/>
    </row>
    <row r="8873" spans="1:11" x14ac:dyDescent="0.2">
      <c r="A8873" s="140"/>
      <c r="B8873" s="325"/>
      <c r="J8873" s="4"/>
      <c r="K8873" s="173"/>
    </row>
    <row r="8874" spans="1:11" x14ac:dyDescent="0.2">
      <c r="A8874" s="140"/>
      <c r="B8874" s="325"/>
      <c r="J8874" s="4"/>
      <c r="K8874" s="173"/>
    </row>
    <row r="8875" spans="1:11" x14ac:dyDescent="0.2">
      <c r="A8875" s="140"/>
      <c r="B8875" s="325"/>
      <c r="J8875" s="4"/>
      <c r="K8875" s="173"/>
    </row>
    <row r="8876" spans="1:11" x14ac:dyDescent="0.2">
      <c r="A8876" s="140"/>
      <c r="B8876" s="325"/>
      <c r="J8876" s="4"/>
      <c r="K8876" s="173"/>
    </row>
    <row r="8877" spans="1:11" x14ac:dyDescent="0.2">
      <c r="A8877" s="140"/>
      <c r="B8877" s="325"/>
      <c r="J8877" s="4"/>
      <c r="K8877" s="173"/>
    </row>
    <row r="8878" spans="1:11" x14ac:dyDescent="0.2">
      <c r="A8878" s="140"/>
      <c r="B8878" s="325"/>
      <c r="J8878" s="4"/>
      <c r="K8878" s="173"/>
    </row>
    <row r="8879" spans="1:11" x14ac:dyDescent="0.2">
      <c r="A8879" s="140"/>
      <c r="B8879" s="325"/>
      <c r="J8879" s="4"/>
      <c r="K8879" s="173"/>
    </row>
    <row r="8880" spans="1:11" x14ac:dyDescent="0.2">
      <c r="A8880" s="140"/>
      <c r="B8880" s="325"/>
      <c r="J8880" s="4"/>
      <c r="K8880" s="173"/>
    </row>
    <row r="8881" spans="1:11" x14ac:dyDescent="0.2">
      <c r="A8881" s="140"/>
      <c r="B8881" s="325"/>
      <c r="J8881" s="4"/>
      <c r="K8881" s="173"/>
    </row>
    <row r="8882" spans="1:11" x14ac:dyDescent="0.2">
      <c r="A8882" s="140"/>
      <c r="B8882" s="325"/>
      <c r="J8882" s="4"/>
      <c r="K8882" s="173"/>
    </row>
    <row r="8883" spans="1:11" x14ac:dyDescent="0.2">
      <c r="A8883" s="140"/>
      <c r="B8883" s="325"/>
      <c r="J8883" s="4"/>
      <c r="K8883" s="173"/>
    </row>
    <row r="8884" spans="1:11" x14ac:dyDescent="0.2">
      <c r="A8884" s="140"/>
      <c r="B8884" s="325"/>
      <c r="J8884" s="4"/>
      <c r="K8884" s="173"/>
    </row>
    <row r="8885" spans="1:11" x14ac:dyDescent="0.2">
      <c r="A8885" s="140"/>
      <c r="B8885" s="325"/>
      <c r="J8885" s="4"/>
      <c r="K8885" s="173"/>
    </row>
    <row r="8886" spans="1:11" x14ac:dyDescent="0.2">
      <c r="A8886" s="140"/>
      <c r="B8886" s="325"/>
      <c r="J8886" s="4"/>
      <c r="K8886" s="173"/>
    </row>
    <row r="8887" spans="1:11" x14ac:dyDescent="0.2">
      <c r="A8887" s="140"/>
      <c r="B8887" s="325"/>
      <c r="J8887" s="4"/>
      <c r="K8887" s="173"/>
    </row>
    <row r="8888" spans="1:11" x14ac:dyDescent="0.2">
      <c r="A8888" s="140"/>
      <c r="B8888" s="325"/>
      <c r="J8888" s="4"/>
      <c r="K8888" s="173"/>
    </row>
    <row r="8889" spans="1:11" x14ac:dyDescent="0.2">
      <c r="A8889" s="140"/>
      <c r="B8889" s="325"/>
      <c r="J8889" s="4"/>
      <c r="K8889" s="173"/>
    </row>
    <row r="8890" spans="1:11" x14ac:dyDescent="0.2">
      <c r="A8890" s="140"/>
      <c r="B8890" s="325"/>
      <c r="J8890" s="4"/>
      <c r="K8890" s="173"/>
    </row>
    <row r="8891" spans="1:11" x14ac:dyDescent="0.2">
      <c r="A8891" s="140"/>
      <c r="B8891" s="325"/>
      <c r="J8891" s="4"/>
      <c r="K8891" s="173"/>
    </row>
    <row r="8892" spans="1:11" x14ac:dyDescent="0.2">
      <c r="A8892" s="140"/>
      <c r="B8892" s="325"/>
      <c r="J8892" s="4"/>
      <c r="K8892" s="173"/>
    </row>
    <row r="8893" spans="1:11" x14ac:dyDescent="0.2">
      <c r="A8893" s="140"/>
      <c r="B8893" s="325"/>
      <c r="J8893" s="4"/>
      <c r="K8893" s="173"/>
    </row>
    <row r="8894" spans="1:11" x14ac:dyDescent="0.2">
      <c r="A8894" s="140"/>
      <c r="B8894" s="325"/>
      <c r="J8894" s="4"/>
      <c r="K8894" s="173"/>
    </row>
    <row r="8895" spans="1:11" x14ac:dyDescent="0.2">
      <c r="A8895" s="140"/>
      <c r="B8895" s="325"/>
      <c r="J8895" s="4"/>
      <c r="K8895" s="173"/>
    </row>
    <row r="8896" spans="1:11" x14ac:dyDescent="0.2">
      <c r="A8896" s="140"/>
      <c r="B8896" s="325"/>
      <c r="J8896" s="4"/>
      <c r="K8896" s="173"/>
    </row>
    <row r="8897" spans="1:11" x14ac:dyDescent="0.2">
      <c r="A8897" s="140"/>
      <c r="B8897" s="325"/>
      <c r="J8897" s="4"/>
      <c r="K8897" s="173"/>
    </row>
    <row r="8898" spans="1:11" x14ac:dyDescent="0.2">
      <c r="A8898" s="140"/>
      <c r="B8898" s="325"/>
      <c r="J8898" s="4"/>
      <c r="K8898" s="173"/>
    </row>
    <row r="8899" spans="1:11" x14ac:dyDescent="0.2">
      <c r="A8899" s="140"/>
      <c r="B8899" s="325"/>
      <c r="J8899" s="4"/>
      <c r="K8899" s="173"/>
    </row>
    <row r="8900" spans="1:11" x14ac:dyDescent="0.2">
      <c r="A8900" s="140"/>
      <c r="B8900" s="325"/>
      <c r="J8900" s="4"/>
      <c r="K8900" s="173"/>
    </row>
    <row r="8901" spans="1:11" x14ac:dyDescent="0.2">
      <c r="A8901" s="140"/>
      <c r="B8901" s="325"/>
      <c r="J8901" s="4"/>
      <c r="K8901" s="173"/>
    </row>
    <row r="8902" spans="1:11" x14ac:dyDescent="0.2">
      <c r="A8902" s="140"/>
      <c r="B8902" s="325"/>
      <c r="J8902" s="4"/>
      <c r="K8902" s="173"/>
    </row>
    <row r="8903" spans="1:11" x14ac:dyDescent="0.2">
      <c r="A8903" s="140"/>
      <c r="B8903" s="325"/>
      <c r="J8903" s="4"/>
      <c r="K8903" s="173"/>
    </row>
    <row r="8904" spans="1:11" x14ac:dyDescent="0.2">
      <c r="A8904" s="140"/>
      <c r="B8904" s="325"/>
      <c r="J8904" s="4"/>
      <c r="K8904" s="173"/>
    </row>
    <row r="8905" spans="1:11" x14ac:dyDescent="0.2">
      <c r="A8905" s="140"/>
      <c r="B8905" s="325"/>
      <c r="J8905" s="4"/>
      <c r="K8905" s="173"/>
    </row>
    <row r="8906" spans="1:11" x14ac:dyDescent="0.2">
      <c r="A8906" s="140"/>
      <c r="B8906" s="325"/>
      <c r="J8906" s="4"/>
      <c r="K8906" s="173"/>
    </row>
    <row r="8907" spans="1:11" x14ac:dyDescent="0.2">
      <c r="A8907" s="140"/>
      <c r="B8907" s="325"/>
      <c r="J8907" s="4"/>
      <c r="K8907" s="173"/>
    </row>
    <row r="8908" spans="1:11" x14ac:dyDescent="0.2">
      <c r="A8908" s="140"/>
      <c r="B8908" s="325"/>
      <c r="J8908" s="4"/>
      <c r="K8908" s="173"/>
    </row>
    <row r="8909" spans="1:11" x14ac:dyDescent="0.2">
      <c r="A8909" s="140"/>
      <c r="B8909" s="325"/>
      <c r="J8909" s="4"/>
      <c r="K8909" s="173"/>
    </row>
    <row r="8910" spans="1:11" x14ac:dyDescent="0.2">
      <c r="A8910" s="140"/>
      <c r="B8910" s="325"/>
      <c r="J8910" s="4"/>
      <c r="K8910" s="173"/>
    </row>
    <row r="8911" spans="1:11" x14ac:dyDescent="0.2">
      <c r="A8911" s="140"/>
      <c r="B8911" s="325"/>
      <c r="J8911" s="4"/>
      <c r="K8911" s="173"/>
    </row>
    <row r="8912" spans="1:11" x14ac:dyDescent="0.2">
      <c r="A8912" s="140"/>
      <c r="B8912" s="325"/>
      <c r="J8912" s="4"/>
      <c r="K8912" s="173"/>
    </row>
    <row r="8913" spans="1:11" x14ac:dyDescent="0.2">
      <c r="A8913" s="140"/>
      <c r="B8913" s="325"/>
      <c r="J8913" s="4"/>
      <c r="K8913" s="173"/>
    </row>
    <row r="8914" spans="1:11" x14ac:dyDescent="0.2">
      <c r="A8914" s="140"/>
      <c r="B8914" s="325"/>
      <c r="J8914" s="4"/>
      <c r="K8914" s="173"/>
    </row>
    <row r="8915" spans="1:11" x14ac:dyDescent="0.2">
      <c r="A8915" s="140"/>
      <c r="B8915" s="325"/>
      <c r="J8915" s="4"/>
      <c r="K8915" s="173"/>
    </row>
    <row r="8916" spans="1:11" x14ac:dyDescent="0.2">
      <c r="A8916" s="140"/>
      <c r="B8916" s="325"/>
      <c r="J8916" s="4"/>
      <c r="K8916" s="173"/>
    </row>
    <row r="8917" spans="1:11" x14ac:dyDescent="0.2">
      <c r="A8917" s="140"/>
      <c r="B8917" s="325"/>
      <c r="J8917" s="4"/>
      <c r="K8917" s="173"/>
    </row>
    <row r="8918" spans="1:11" x14ac:dyDescent="0.2">
      <c r="A8918" s="140"/>
      <c r="B8918" s="325"/>
      <c r="J8918" s="4"/>
      <c r="K8918" s="173"/>
    </row>
    <row r="8919" spans="1:11" x14ac:dyDescent="0.2">
      <c r="A8919" s="140"/>
      <c r="B8919" s="325"/>
      <c r="J8919" s="4"/>
      <c r="K8919" s="173"/>
    </row>
    <row r="8920" spans="1:11" x14ac:dyDescent="0.2">
      <c r="A8920" s="140"/>
      <c r="B8920" s="325"/>
      <c r="J8920" s="4"/>
      <c r="K8920" s="173"/>
    </row>
    <row r="8921" spans="1:11" x14ac:dyDescent="0.2">
      <c r="A8921" s="140"/>
      <c r="B8921" s="325"/>
      <c r="J8921" s="4"/>
      <c r="K8921" s="173"/>
    </row>
    <row r="8922" spans="1:11" x14ac:dyDescent="0.2">
      <c r="A8922" s="140"/>
      <c r="B8922" s="325"/>
      <c r="J8922" s="4"/>
      <c r="K8922" s="173"/>
    </row>
    <row r="8923" spans="1:11" x14ac:dyDescent="0.2">
      <c r="A8923" s="140"/>
      <c r="B8923" s="325"/>
      <c r="J8923" s="4"/>
      <c r="K8923" s="173"/>
    </row>
    <row r="8924" spans="1:11" x14ac:dyDescent="0.2">
      <c r="A8924" s="140"/>
      <c r="B8924" s="325"/>
      <c r="J8924" s="4"/>
      <c r="K8924" s="173"/>
    </row>
    <row r="8925" spans="1:11" x14ac:dyDescent="0.2">
      <c r="A8925" s="140"/>
      <c r="B8925" s="325"/>
      <c r="J8925" s="4"/>
      <c r="K8925" s="173"/>
    </row>
    <row r="8926" spans="1:11" x14ac:dyDescent="0.2">
      <c r="A8926" s="140"/>
      <c r="B8926" s="325"/>
      <c r="J8926" s="4"/>
      <c r="K8926" s="173"/>
    </row>
    <row r="8927" spans="1:11" x14ac:dyDescent="0.2">
      <c r="A8927" s="140"/>
      <c r="B8927" s="325"/>
      <c r="J8927" s="4"/>
      <c r="K8927" s="173"/>
    </row>
    <row r="8928" spans="1:11" x14ac:dyDescent="0.2">
      <c r="A8928" s="140"/>
      <c r="B8928" s="325"/>
      <c r="J8928" s="4"/>
      <c r="K8928" s="173"/>
    </row>
    <row r="8929" spans="1:11" x14ac:dyDescent="0.2">
      <c r="A8929" s="140"/>
      <c r="B8929" s="325"/>
      <c r="J8929" s="4"/>
      <c r="K8929" s="173"/>
    </row>
    <row r="8930" spans="1:11" x14ac:dyDescent="0.2">
      <c r="A8930" s="140"/>
      <c r="B8930" s="325"/>
      <c r="J8930" s="4"/>
      <c r="K8930" s="173"/>
    </row>
    <row r="8931" spans="1:11" x14ac:dyDescent="0.2">
      <c r="A8931" s="140"/>
      <c r="B8931" s="325"/>
      <c r="J8931" s="4"/>
      <c r="K8931" s="173"/>
    </row>
    <row r="8932" spans="1:11" x14ac:dyDescent="0.2">
      <c r="A8932" s="140"/>
      <c r="B8932" s="325"/>
      <c r="J8932" s="4"/>
      <c r="K8932" s="173"/>
    </row>
    <row r="8933" spans="1:11" x14ac:dyDescent="0.2">
      <c r="A8933" s="140"/>
      <c r="B8933" s="325"/>
      <c r="J8933" s="4"/>
      <c r="K8933" s="173"/>
    </row>
    <row r="8934" spans="1:11" x14ac:dyDescent="0.2">
      <c r="A8934" s="140"/>
      <c r="B8934" s="325"/>
      <c r="J8934" s="4"/>
      <c r="K8934" s="173"/>
    </row>
    <row r="8935" spans="1:11" x14ac:dyDescent="0.2">
      <c r="A8935" s="140"/>
      <c r="B8935" s="325"/>
      <c r="J8935" s="4"/>
      <c r="K8935" s="173"/>
    </row>
    <row r="8936" spans="1:11" x14ac:dyDescent="0.2">
      <c r="A8936" s="140"/>
      <c r="B8936" s="325"/>
      <c r="J8936" s="4"/>
      <c r="K8936" s="173"/>
    </row>
    <row r="8937" spans="1:11" x14ac:dyDescent="0.2">
      <c r="A8937" s="140"/>
      <c r="B8937" s="325"/>
      <c r="J8937" s="4"/>
      <c r="K8937" s="173"/>
    </row>
    <row r="8938" spans="1:11" x14ac:dyDescent="0.2">
      <c r="A8938" s="140"/>
      <c r="B8938" s="325"/>
      <c r="J8938" s="4"/>
      <c r="K8938" s="173"/>
    </row>
    <row r="8939" spans="1:11" x14ac:dyDescent="0.2">
      <c r="A8939" s="140"/>
      <c r="B8939" s="325"/>
      <c r="J8939" s="4"/>
      <c r="K8939" s="173"/>
    </row>
    <row r="8940" spans="1:11" x14ac:dyDescent="0.2">
      <c r="A8940" s="140"/>
      <c r="B8940" s="325"/>
      <c r="J8940" s="4"/>
      <c r="K8940" s="173"/>
    </row>
    <row r="8941" spans="1:11" x14ac:dyDescent="0.2">
      <c r="A8941" s="140"/>
      <c r="B8941" s="325"/>
      <c r="J8941" s="4"/>
      <c r="K8941" s="173"/>
    </row>
    <row r="8942" spans="1:11" x14ac:dyDescent="0.2">
      <c r="A8942" s="140"/>
      <c r="B8942" s="325"/>
      <c r="J8942" s="4"/>
      <c r="K8942" s="173"/>
    </row>
    <row r="8943" spans="1:11" x14ac:dyDescent="0.2">
      <c r="A8943" s="140"/>
      <c r="B8943" s="325"/>
      <c r="J8943" s="4"/>
      <c r="K8943" s="173"/>
    </row>
    <row r="8944" spans="1:11" x14ac:dyDescent="0.2">
      <c r="A8944" s="140"/>
      <c r="B8944" s="325"/>
      <c r="J8944" s="4"/>
      <c r="K8944" s="173"/>
    </row>
    <row r="8945" spans="1:11" x14ac:dyDescent="0.2">
      <c r="A8945" s="140"/>
      <c r="B8945" s="325"/>
      <c r="J8945" s="4"/>
      <c r="K8945" s="173"/>
    </row>
    <row r="8946" spans="1:11" x14ac:dyDescent="0.2">
      <c r="A8946" s="140"/>
      <c r="B8946" s="325"/>
      <c r="J8946" s="4"/>
      <c r="K8946" s="173"/>
    </row>
    <row r="8947" spans="1:11" x14ac:dyDescent="0.2">
      <c r="A8947" s="140"/>
      <c r="B8947" s="325"/>
      <c r="J8947" s="4"/>
      <c r="K8947" s="173"/>
    </row>
    <row r="8948" spans="1:11" x14ac:dyDescent="0.2">
      <c r="A8948" s="140"/>
      <c r="B8948" s="325"/>
      <c r="J8948" s="4"/>
      <c r="K8948" s="173"/>
    </row>
    <row r="8949" spans="1:11" x14ac:dyDescent="0.2">
      <c r="A8949" s="140"/>
      <c r="B8949" s="325"/>
      <c r="J8949" s="4"/>
      <c r="K8949" s="173"/>
    </row>
    <row r="8950" spans="1:11" x14ac:dyDescent="0.2">
      <c r="A8950" s="140"/>
      <c r="B8950" s="325"/>
      <c r="J8950" s="4"/>
      <c r="K8950" s="173"/>
    </row>
    <row r="8951" spans="1:11" x14ac:dyDescent="0.2">
      <c r="A8951" s="140"/>
      <c r="B8951" s="325"/>
      <c r="J8951" s="4"/>
      <c r="K8951" s="173"/>
    </row>
    <row r="8952" spans="1:11" x14ac:dyDescent="0.2">
      <c r="A8952" s="140"/>
      <c r="B8952" s="325"/>
      <c r="J8952" s="4"/>
      <c r="K8952" s="173"/>
    </row>
    <row r="8953" spans="1:11" x14ac:dyDescent="0.2">
      <c r="A8953" s="140"/>
      <c r="B8953" s="325"/>
      <c r="J8953" s="4"/>
      <c r="K8953" s="173"/>
    </row>
    <row r="8954" spans="1:11" x14ac:dyDescent="0.2">
      <c r="A8954" s="140"/>
      <c r="B8954" s="325"/>
      <c r="J8954" s="4"/>
      <c r="K8954" s="173"/>
    </row>
    <row r="8955" spans="1:11" x14ac:dyDescent="0.2">
      <c r="A8955" s="140"/>
      <c r="B8955" s="325"/>
      <c r="J8955" s="4"/>
      <c r="K8955" s="173"/>
    </row>
    <row r="8956" spans="1:11" x14ac:dyDescent="0.2">
      <c r="A8956" s="140"/>
      <c r="B8956" s="325"/>
      <c r="J8956" s="4"/>
      <c r="K8956" s="173"/>
    </row>
    <row r="8957" spans="1:11" x14ac:dyDescent="0.2">
      <c r="A8957" s="140"/>
      <c r="B8957" s="325"/>
      <c r="J8957" s="4"/>
      <c r="K8957" s="173"/>
    </row>
    <row r="8958" spans="1:11" x14ac:dyDescent="0.2">
      <c r="A8958" s="140"/>
      <c r="B8958" s="325"/>
      <c r="J8958" s="4"/>
      <c r="K8958" s="173"/>
    </row>
    <row r="8959" spans="1:11" x14ac:dyDescent="0.2">
      <c r="A8959" s="140"/>
      <c r="B8959" s="325"/>
      <c r="J8959" s="4"/>
      <c r="K8959" s="173"/>
    </row>
    <row r="8960" spans="1:11" x14ac:dyDescent="0.2">
      <c r="A8960" s="140"/>
      <c r="B8960" s="325"/>
      <c r="J8960" s="4"/>
      <c r="K8960" s="173"/>
    </row>
    <row r="8961" spans="1:11" x14ac:dyDescent="0.2">
      <c r="A8961" s="140"/>
      <c r="B8961" s="325"/>
      <c r="J8961" s="4"/>
      <c r="K8961" s="173"/>
    </row>
    <row r="8962" spans="1:11" x14ac:dyDescent="0.2">
      <c r="A8962" s="140"/>
      <c r="B8962" s="325"/>
      <c r="J8962" s="4"/>
      <c r="K8962" s="173"/>
    </row>
    <row r="8963" spans="1:11" x14ac:dyDescent="0.2">
      <c r="A8963" s="140"/>
      <c r="B8963" s="325"/>
      <c r="J8963" s="4"/>
      <c r="K8963" s="173"/>
    </row>
    <row r="8964" spans="1:11" x14ac:dyDescent="0.2">
      <c r="A8964" s="140"/>
      <c r="B8964" s="325"/>
      <c r="J8964" s="4"/>
      <c r="K8964" s="173"/>
    </row>
    <row r="8965" spans="1:11" x14ac:dyDescent="0.2">
      <c r="A8965" s="140"/>
      <c r="B8965" s="325"/>
      <c r="J8965" s="4"/>
      <c r="K8965" s="173"/>
    </row>
    <row r="8966" spans="1:11" x14ac:dyDescent="0.2">
      <c r="A8966" s="140"/>
      <c r="B8966" s="325"/>
      <c r="J8966" s="4"/>
      <c r="K8966" s="173"/>
    </row>
    <row r="8967" spans="1:11" x14ac:dyDescent="0.2">
      <c r="A8967" s="140"/>
      <c r="B8967" s="325"/>
      <c r="J8967" s="4"/>
      <c r="K8967" s="173"/>
    </row>
    <row r="8968" spans="1:11" x14ac:dyDescent="0.2">
      <c r="A8968" s="140"/>
      <c r="B8968" s="325"/>
      <c r="J8968" s="4"/>
      <c r="K8968" s="173"/>
    </row>
    <row r="8969" spans="1:11" x14ac:dyDescent="0.2">
      <c r="A8969" s="140"/>
      <c r="B8969" s="325"/>
      <c r="J8969" s="4"/>
      <c r="K8969" s="173"/>
    </row>
    <row r="8970" spans="1:11" x14ac:dyDescent="0.2">
      <c r="A8970" s="140"/>
      <c r="B8970" s="325"/>
      <c r="J8970" s="4"/>
      <c r="K8970" s="173"/>
    </row>
    <row r="8971" spans="1:11" x14ac:dyDescent="0.2">
      <c r="A8971" s="140"/>
      <c r="B8971" s="325"/>
      <c r="J8971" s="4"/>
      <c r="K8971" s="173"/>
    </row>
    <row r="8972" spans="1:11" x14ac:dyDescent="0.2">
      <c r="A8972" s="140"/>
      <c r="B8972" s="325"/>
      <c r="J8972" s="4"/>
      <c r="K8972" s="173"/>
    </row>
    <row r="8973" spans="1:11" x14ac:dyDescent="0.2">
      <c r="A8973" s="140"/>
      <c r="B8973" s="325"/>
      <c r="J8973" s="4"/>
      <c r="K8973" s="173"/>
    </row>
    <row r="8974" spans="1:11" x14ac:dyDescent="0.2">
      <c r="A8974" s="140"/>
      <c r="B8974" s="325"/>
      <c r="J8974" s="4"/>
      <c r="K8974" s="173"/>
    </row>
    <row r="8975" spans="1:11" x14ac:dyDescent="0.2">
      <c r="A8975" s="140"/>
      <c r="B8975" s="325"/>
      <c r="J8975" s="4"/>
      <c r="K8975" s="173"/>
    </row>
    <row r="8976" spans="1:11" x14ac:dyDescent="0.2">
      <c r="A8976" s="140"/>
      <c r="B8976" s="325"/>
      <c r="J8976" s="4"/>
      <c r="K8976" s="173"/>
    </row>
    <row r="8977" spans="1:11" x14ac:dyDescent="0.2">
      <c r="A8977" s="140"/>
      <c r="B8977" s="325"/>
      <c r="J8977" s="4"/>
      <c r="K8977" s="173"/>
    </row>
    <row r="8978" spans="1:11" x14ac:dyDescent="0.2">
      <c r="A8978" s="140"/>
      <c r="B8978" s="325"/>
      <c r="J8978" s="4"/>
      <c r="K8978" s="173"/>
    </row>
    <row r="8979" spans="1:11" x14ac:dyDescent="0.2">
      <c r="A8979" s="140"/>
      <c r="B8979" s="325"/>
      <c r="J8979" s="4"/>
      <c r="K8979" s="173"/>
    </row>
    <row r="8980" spans="1:11" x14ac:dyDescent="0.2">
      <c r="A8980" s="140"/>
      <c r="B8980" s="325"/>
      <c r="J8980" s="4"/>
      <c r="K8980" s="173"/>
    </row>
    <row r="8981" spans="1:11" x14ac:dyDescent="0.2">
      <c r="A8981" s="140"/>
      <c r="B8981" s="325"/>
      <c r="J8981" s="4"/>
      <c r="K8981" s="173"/>
    </row>
    <row r="8982" spans="1:11" x14ac:dyDescent="0.2">
      <c r="A8982" s="140"/>
      <c r="B8982" s="325"/>
      <c r="J8982" s="4"/>
      <c r="K8982" s="173"/>
    </row>
    <row r="8983" spans="1:11" x14ac:dyDescent="0.2">
      <c r="A8983" s="140"/>
      <c r="B8983" s="325"/>
      <c r="J8983" s="4"/>
      <c r="K8983" s="173"/>
    </row>
    <row r="8984" spans="1:11" x14ac:dyDescent="0.2">
      <c r="A8984" s="140"/>
      <c r="B8984" s="325"/>
      <c r="J8984" s="4"/>
      <c r="K8984" s="173"/>
    </row>
    <row r="8985" spans="1:11" x14ac:dyDescent="0.2">
      <c r="A8985" s="140"/>
      <c r="B8985" s="325"/>
      <c r="J8985" s="4"/>
      <c r="K8985" s="173"/>
    </row>
    <row r="8986" spans="1:11" x14ac:dyDescent="0.2">
      <c r="A8986" s="140"/>
      <c r="B8986" s="325"/>
      <c r="J8986" s="4"/>
      <c r="K8986" s="173"/>
    </row>
    <row r="8987" spans="1:11" x14ac:dyDescent="0.2">
      <c r="A8987" s="140"/>
      <c r="B8987" s="325"/>
      <c r="J8987" s="4"/>
      <c r="K8987" s="173"/>
    </row>
    <row r="8988" spans="1:11" x14ac:dyDescent="0.2">
      <c r="A8988" s="140"/>
      <c r="B8988" s="325"/>
      <c r="J8988" s="4"/>
      <c r="K8988" s="173"/>
    </row>
    <row r="8989" spans="1:11" x14ac:dyDescent="0.2">
      <c r="A8989" s="140"/>
      <c r="B8989" s="325"/>
      <c r="J8989" s="4"/>
      <c r="K8989" s="173"/>
    </row>
    <row r="8990" spans="1:11" x14ac:dyDescent="0.2">
      <c r="A8990" s="140"/>
      <c r="B8990" s="325"/>
      <c r="J8990" s="4"/>
      <c r="K8990" s="173"/>
    </row>
    <row r="8991" spans="1:11" x14ac:dyDescent="0.2">
      <c r="A8991" s="140"/>
      <c r="B8991" s="325"/>
      <c r="J8991" s="4"/>
      <c r="K8991" s="173"/>
    </row>
    <row r="8992" spans="1:11" x14ac:dyDescent="0.2">
      <c r="A8992" s="140"/>
      <c r="B8992" s="325"/>
      <c r="J8992" s="4"/>
      <c r="K8992" s="173"/>
    </row>
    <row r="8993" spans="1:11" x14ac:dyDescent="0.2">
      <c r="A8993" s="140"/>
      <c r="B8993" s="325"/>
      <c r="J8993" s="4"/>
      <c r="K8993" s="173"/>
    </row>
    <row r="8994" spans="1:11" x14ac:dyDescent="0.2">
      <c r="A8994" s="140"/>
      <c r="B8994" s="325"/>
      <c r="J8994" s="4"/>
      <c r="K8994" s="173"/>
    </row>
    <row r="8995" spans="1:11" x14ac:dyDescent="0.2">
      <c r="A8995" s="140"/>
      <c r="B8995" s="325"/>
      <c r="J8995" s="4"/>
      <c r="K8995" s="173"/>
    </row>
    <row r="8996" spans="1:11" x14ac:dyDescent="0.2">
      <c r="A8996" s="140"/>
      <c r="B8996" s="325"/>
      <c r="J8996" s="4"/>
      <c r="K8996" s="173"/>
    </row>
    <row r="8997" spans="1:11" x14ac:dyDescent="0.2">
      <c r="A8997" s="140"/>
      <c r="B8997" s="325"/>
      <c r="J8997" s="4"/>
      <c r="K8997" s="173"/>
    </row>
    <row r="8998" spans="1:11" x14ac:dyDescent="0.2">
      <c r="A8998" s="140"/>
      <c r="B8998" s="325"/>
      <c r="J8998" s="4"/>
      <c r="K8998" s="173"/>
    </row>
    <row r="8999" spans="1:11" x14ac:dyDescent="0.2">
      <c r="A8999" s="140"/>
      <c r="B8999" s="325"/>
      <c r="J8999" s="4"/>
      <c r="K8999" s="173"/>
    </row>
    <row r="9000" spans="1:11" x14ac:dyDescent="0.2">
      <c r="A9000" s="140"/>
      <c r="B9000" s="325"/>
      <c r="J9000" s="4"/>
      <c r="K9000" s="173"/>
    </row>
    <row r="9001" spans="1:11" x14ac:dyDescent="0.2">
      <c r="A9001" s="140"/>
      <c r="B9001" s="325"/>
      <c r="J9001" s="4"/>
      <c r="K9001" s="173"/>
    </row>
    <row r="9002" spans="1:11" x14ac:dyDescent="0.2">
      <c r="A9002" s="140"/>
      <c r="B9002" s="325"/>
      <c r="J9002" s="4"/>
      <c r="K9002" s="173"/>
    </row>
    <row r="9003" spans="1:11" x14ac:dyDescent="0.2">
      <c r="A9003" s="140"/>
      <c r="B9003" s="325"/>
      <c r="J9003" s="4"/>
      <c r="K9003" s="173"/>
    </row>
    <row r="9004" spans="1:11" x14ac:dyDescent="0.2">
      <c r="A9004" s="140"/>
      <c r="B9004" s="325"/>
      <c r="J9004" s="4"/>
      <c r="K9004" s="173"/>
    </row>
    <row r="9005" spans="1:11" x14ac:dyDescent="0.2">
      <c r="A9005" s="140"/>
      <c r="B9005" s="325"/>
      <c r="J9005" s="4"/>
      <c r="K9005" s="173"/>
    </row>
    <row r="9006" spans="1:11" x14ac:dyDescent="0.2">
      <c r="A9006" s="140"/>
      <c r="B9006" s="325"/>
      <c r="J9006" s="4"/>
      <c r="K9006" s="173"/>
    </row>
    <row r="9007" spans="1:11" x14ac:dyDescent="0.2">
      <c r="A9007" s="140"/>
      <c r="B9007" s="325"/>
      <c r="J9007" s="4"/>
      <c r="K9007" s="173"/>
    </row>
    <row r="9008" spans="1:11" x14ac:dyDescent="0.2">
      <c r="A9008" s="140"/>
      <c r="B9008" s="325"/>
      <c r="J9008" s="4"/>
      <c r="K9008" s="173"/>
    </row>
    <row r="9009" spans="1:11" x14ac:dyDescent="0.2">
      <c r="A9009" s="140"/>
      <c r="B9009" s="325"/>
      <c r="J9009" s="4"/>
      <c r="K9009" s="173"/>
    </row>
    <row r="9010" spans="1:11" x14ac:dyDescent="0.2">
      <c r="A9010" s="140"/>
      <c r="B9010" s="325"/>
      <c r="J9010" s="4"/>
      <c r="K9010" s="173"/>
    </row>
    <row r="9011" spans="1:11" x14ac:dyDescent="0.2">
      <c r="A9011" s="140"/>
      <c r="B9011" s="325"/>
      <c r="J9011" s="4"/>
      <c r="K9011" s="173"/>
    </row>
    <row r="9012" spans="1:11" x14ac:dyDescent="0.2">
      <c r="A9012" s="140"/>
      <c r="B9012" s="325"/>
      <c r="J9012" s="4"/>
      <c r="K9012" s="173"/>
    </row>
    <row r="9013" spans="1:11" x14ac:dyDescent="0.2">
      <c r="A9013" s="140"/>
      <c r="B9013" s="325"/>
      <c r="J9013" s="4"/>
      <c r="K9013" s="173"/>
    </row>
    <row r="9014" spans="1:11" x14ac:dyDescent="0.2">
      <c r="A9014" s="140"/>
      <c r="B9014" s="325"/>
      <c r="J9014" s="4"/>
      <c r="K9014" s="173"/>
    </row>
    <row r="9015" spans="1:11" x14ac:dyDescent="0.2">
      <c r="A9015" s="140"/>
      <c r="B9015" s="325"/>
      <c r="J9015" s="4"/>
      <c r="K9015" s="173"/>
    </row>
    <row r="9016" spans="1:11" x14ac:dyDescent="0.2">
      <c r="A9016" s="140"/>
      <c r="B9016" s="325"/>
      <c r="J9016" s="4"/>
      <c r="K9016" s="173"/>
    </row>
    <row r="9017" spans="1:11" x14ac:dyDescent="0.2">
      <c r="A9017" s="140"/>
      <c r="B9017" s="325"/>
      <c r="J9017" s="4"/>
      <c r="K9017" s="173"/>
    </row>
    <row r="9018" spans="1:11" x14ac:dyDescent="0.2">
      <c r="A9018" s="140"/>
      <c r="B9018" s="325"/>
      <c r="J9018" s="4"/>
      <c r="K9018" s="173"/>
    </row>
    <row r="9019" spans="1:11" x14ac:dyDescent="0.2">
      <c r="A9019" s="140"/>
      <c r="B9019" s="325"/>
      <c r="J9019" s="4"/>
      <c r="K9019" s="173"/>
    </row>
    <row r="9020" spans="1:11" x14ac:dyDescent="0.2">
      <c r="A9020" s="140"/>
      <c r="B9020" s="325"/>
      <c r="J9020" s="4"/>
      <c r="K9020" s="173"/>
    </row>
    <row r="9021" spans="1:11" x14ac:dyDescent="0.2">
      <c r="A9021" s="140"/>
      <c r="B9021" s="325"/>
      <c r="J9021" s="4"/>
      <c r="K9021" s="173"/>
    </row>
    <row r="9022" spans="1:11" x14ac:dyDescent="0.2">
      <c r="A9022" s="140"/>
      <c r="B9022" s="325"/>
      <c r="J9022" s="4"/>
      <c r="K9022" s="173"/>
    </row>
    <row r="9023" spans="1:11" x14ac:dyDescent="0.2">
      <c r="A9023" s="140"/>
      <c r="B9023" s="325"/>
      <c r="J9023" s="4"/>
      <c r="K9023" s="173"/>
    </row>
    <row r="9024" spans="1:11" x14ac:dyDescent="0.2">
      <c r="A9024" s="140"/>
      <c r="B9024" s="325"/>
      <c r="J9024" s="4"/>
      <c r="K9024" s="173"/>
    </row>
    <row r="9025" spans="1:11" x14ac:dyDescent="0.2">
      <c r="A9025" s="140"/>
      <c r="B9025" s="325"/>
      <c r="J9025" s="4"/>
      <c r="K9025" s="173"/>
    </row>
    <row r="9026" spans="1:11" x14ac:dyDescent="0.2">
      <c r="A9026" s="140"/>
      <c r="B9026" s="325"/>
      <c r="J9026" s="4"/>
      <c r="K9026" s="173"/>
    </row>
    <row r="9027" spans="1:11" x14ac:dyDescent="0.2">
      <c r="A9027" s="140"/>
      <c r="B9027" s="325"/>
      <c r="J9027" s="4"/>
      <c r="K9027" s="173"/>
    </row>
    <row r="9028" spans="1:11" x14ac:dyDescent="0.2">
      <c r="A9028" s="140"/>
      <c r="B9028" s="325"/>
      <c r="J9028" s="4"/>
      <c r="K9028" s="173"/>
    </row>
    <row r="9029" spans="1:11" x14ac:dyDescent="0.2">
      <c r="A9029" s="140"/>
      <c r="B9029" s="325"/>
      <c r="J9029" s="4"/>
      <c r="K9029" s="173"/>
    </row>
    <row r="9030" spans="1:11" x14ac:dyDescent="0.2">
      <c r="A9030" s="140"/>
      <c r="B9030" s="325"/>
      <c r="J9030" s="4"/>
      <c r="K9030" s="173"/>
    </row>
    <row r="9031" spans="1:11" x14ac:dyDescent="0.2">
      <c r="A9031" s="140"/>
      <c r="B9031" s="325"/>
      <c r="J9031" s="4"/>
      <c r="K9031" s="173"/>
    </row>
    <row r="9032" spans="1:11" x14ac:dyDescent="0.2">
      <c r="A9032" s="140"/>
      <c r="B9032" s="325"/>
      <c r="J9032" s="4"/>
      <c r="K9032" s="173"/>
    </row>
    <row r="9033" spans="1:11" x14ac:dyDescent="0.2">
      <c r="A9033" s="140"/>
      <c r="B9033" s="325"/>
      <c r="J9033" s="4"/>
      <c r="K9033" s="173"/>
    </row>
    <row r="9034" spans="1:11" x14ac:dyDescent="0.2">
      <c r="A9034" s="140"/>
      <c r="B9034" s="325"/>
      <c r="J9034" s="4"/>
      <c r="K9034" s="173"/>
    </row>
    <row r="9035" spans="1:11" x14ac:dyDescent="0.2">
      <c r="A9035" s="140"/>
      <c r="B9035" s="325"/>
      <c r="J9035" s="4"/>
      <c r="K9035" s="173"/>
    </row>
    <row r="9036" spans="1:11" x14ac:dyDescent="0.2">
      <c r="A9036" s="140"/>
      <c r="B9036" s="325"/>
      <c r="J9036" s="4"/>
      <c r="K9036" s="173"/>
    </row>
    <row r="9037" spans="1:11" x14ac:dyDescent="0.2">
      <c r="A9037" s="140"/>
      <c r="B9037" s="325"/>
      <c r="J9037" s="4"/>
      <c r="K9037" s="173"/>
    </row>
    <row r="9038" spans="1:11" x14ac:dyDescent="0.2">
      <c r="A9038" s="140"/>
      <c r="B9038" s="325"/>
      <c r="J9038" s="4"/>
      <c r="K9038" s="173"/>
    </row>
    <row r="9039" spans="1:11" x14ac:dyDescent="0.2">
      <c r="A9039" s="140"/>
      <c r="B9039" s="325"/>
      <c r="J9039" s="4"/>
      <c r="K9039" s="173"/>
    </row>
    <row r="9040" spans="1:11" x14ac:dyDescent="0.2">
      <c r="A9040" s="140"/>
      <c r="B9040" s="325"/>
      <c r="J9040" s="4"/>
      <c r="K9040" s="173"/>
    </row>
    <row r="9041" spans="1:11" x14ac:dyDescent="0.2">
      <c r="A9041" s="140"/>
      <c r="B9041" s="325"/>
      <c r="J9041" s="4"/>
      <c r="K9041" s="173"/>
    </row>
    <row r="9042" spans="1:11" x14ac:dyDescent="0.2">
      <c r="A9042" s="140"/>
      <c r="B9042" s="325"/>
      <c r="J9042" s="4"/>
      <c r="K9042" s="173"/>
    </row>
    <row r="9043" spans="1:11" x14ac:dyDescent="0.2">
      <c r="A9043" s="140"/>
      <c r="B9043" s="325"/>
      <c r="J9043" s="4"/>
      <c r="K9043" s="173"/>
    </row>
    <row r="9044" spans="1:11" x14ac:dyDescent="0.2">
      <c r="A9044" s="140"/>
      <c r="B9044" s="325"/>
      <c r="J9044" s="4"/>
      <c r="K9044" s="173"/>
    </row>
    <row r="9045" spans="1:11" x14ac:dyDescent="0.2">
      <c r="A9045" s="140"/>
      <c r="B9045" s="325"/>
      <c r="J9045" s="4"/>
      <c r="K9045" s="173"/>
    </row>
    <row r="9046" spans="1:11" x14ac:dyDescent="0.2">
      <c r="A9046" s="140"/>
      <c r="B9046" s="325"/>
      <c r="J9046" s="4"/>
      <c r="K9046" s="173"/>
    </row>
    <row r="9047" spans="1:11" x14ac:dyDescent="0.2">
      <c r="A9047" s="140"/>
      <c r="B9047" s="325"/>
      <c r="J9047" s="4"/>
      <c r="K9047" s="173"/>
    </row>
    <row r="9048" spans="1:11" x14ac:dyDescent="0.2">
      <c r="A9048" s="140"/>
      <c r="B9048" s="325"/>
      <c r="J9048" s="4"/>
      <c r="K9048" s="173"/>
    </row>
    <row r="9049" spans="1:11" x14ac:dyDescent="0.2">
      <c r="A9049" s="140"/>
      <c r="B9049" s="325"/>
      <c r="J9049" s="4"/>
      <c r="K9049" s="173"/>
    </row>
    <row r="9050" spans="1:11" x14ac:dyDescent="0.2">
      <c r="A9050" s="140"/>
      <c r="B9050" s="325"/>
      <c r="J9050" s="4"/>
      <c r="K9050" s="173"/>
    </row>
    <row r="9051" spans="1:11" x14ac:dyDescent="0.2">
      <c r="A9051" s="140"/>
      <c r="B9051" s="325"/>
      <c r="J9051" s="4"/>
      <c r="K9051" s="173"/>
    </row>
    <row r="9052" spans="1:11" x14ac:dyDescent="0.2">
      <c r="A9052" s="140"/>
      <c r="B9052" s="325"/>
      <c r="J9052" s="4"/>
      <c r="K9052" s="173"/>
    </row>
    <row r="9053" spans="1:11" x14ac:dyDescent="0.2">
      <c r="A9053" s="140"/>
      <c r="B9053" s="325"/>
      <c r="J9053" s="4"/>
      <c r="K9053" s="173"/>
    </row>
    <row r="9054" spans="1:11" x14ac:dyDescent="0.2">
      <c r="A9054" s="140"/>
      <c r="B9054" s="325"/>
      <c r="J9054" s="4"/>
      <c r="K9054" s="173"/>
    </row>
    <row r="9055" spans="1:11" x14ac:dyDescent="0.2">
      <c r="A9055" s="140"/>
      <c r="B9055" s="325"/>
      <c r="J9055" s="4"/>
      <c r="K9055" s="173"/>
    </row>
    <row r="9056" spans="1:11" x14ac:dyDescent="0.2">
      <c r="A9056" s="140"/>
      <c r="B9056" s="325"/>
      <c r="J9056" s="4"/>
      <c r="K9056" s="173"/>
    </row>
    <row r="9057" spans="1:11" x14ac:dyDescent="0.2">
      <c r="A9057" s="140"/>
      <c r="B9057" s="325"/>
      <c r="J9057" s="4"/>
      <c r="K9057" s="173"/>
    </row>
    <row r="9058" spans="1:11" x14ac:dyDescent="0.2">
      <c r="A9058" s="140"/>
      <c r="B9058" s="325"/>
      <c r="J9058" s="4"/>
      <c r="K9058" s="173"/>
    </row>
    <row r="9059" spans="1:11" x14ac:dyDescent="0.2">
      <c r="A9059" s="140"/>
      <c r="B9059" s="325"/>
      <c r="J9059" s="4"/>
      <c r="K9059" s="173"/>
    </row>
    <row r="9060" spans="1:11" x14ac:dyDescent="0.2">
      <c r="A9060" s="140"/>
      <c r="B9060" s="325"/>
      <c r="J9060" s="4"/>
      <c r="K9060" s="173"/>
    </row>
    <row r="9061" spans="1:11" x14ac:dyDescent="0.2">
      <c r="A9061" s="140"/>
      <c r="B9061" s="325"/>
      <c r="J9061" s="4"/>
      <c r="K9061" s="173"/>
    </row>
    <row r="9062" spans="1:11" x14ac:dyDescent="0.2">
      <c r="A9062" s="140"/>
      <c r="B9062" s="325"/>
      <c r="J9062" s="4"/>
      <c r="K9062" s="173"/>
    </row>
    <row r="9063" spans="1:11" x14ac:dyDescent="0.2">
      <c r="A9063" s="140"/>
      <c r="B9063" s="325"/>
      <c r="J9063" s="4"/>
      <c r="K9063" s="173"/>
    </row>
    <row r="9064" spans="1:11" x14ac:dyDescent="0.2">
      <c r="A9064" s="140"/>
      <c r="B9064" s="325"/>
      <c r="J9064" s="4"/>
      <c r="K9064" s="173"/>
    </row>
    <row r="9065" spans="1:11" x14ac:dyDescent="0.2">
      <c r="A9065" s="140"/>
      <c r="B9065" s="325"/>
      <c r="J9065" s="4"/>
      <c r="K9065" s="173"/>
    </row>
    <row r="9066" spans="1:11" x14ac:dyDescent="0.2">
      <c r="A9066" s="140"/>
      <c r="B9066" s="325"/>
      <c r="J9066" s="4"/>
      <c r="K9066" s="173"/>
    </row>
    <row r="9067" spans="1:11" x14ac:dyDescent="0.2">
      <c r="A9067" s="140"/>
      <c r="B9067" s="325"/>
      <c r="J9067" s="4"/>
      <c r="K9067" s="173"/>
    </row>
    <row r="9068" spans="1:11" x14ac:dyDescent="0.2">
      <c r="A9068" s="140"/>
      <c r="B9068" s="325"/>
      <c r="J9068" s="4"/>
      <c r="K9068" s="173"/>
    </row>
    <row r="9069" spans="1:11" x14ac:dyDescent="0.2">
      <c r="A9069" s="140"/>
      <c r="B9069" s="325"/>
      <c r="J9069" s="4"/>
      <c r="K9069" s="173"/>
    </row>
    <row r="9070" spans="1:11" x14ac:dyDescent="0.2">
      <c r="A9070" s="140"/>
      <c r="B9070" s="325"/>
      <c r="J9070" s="4"/>
      <c r="K9070" s="173"/>
    </row>
    <row r="9071" spans="1:11" x14ac:dyDescent="0.2">
      <c r="A9071" s="140"/>
      <c r="B9071" s="325"/>
      <c r="J9071" s="4"/>
      <c r="K9071" s="173"/>
    </row>
    <row r="9072" spans="1:11" x14ac:dyDescent="0.2">
      <c r="A9072" s="140"/>
      <c r="B9072" s="325"/>
      <c r="J9072" s="4"/>
      <c r="K9072" s="173"/>
    </row>
    <row r="9073" spans="1:11" x14ac:dyDescent="0.2">
      <c r="A9073" s="140"/>
      <c r="B9073" s="325"/>
      <c r="J9073" s="4"/>
      <c r="K9073" s="173"/>
    </row>
    <row r="9074" spans="1:11" x14ac:dyDescent="0.2">
      <c r="A9074" s="140"/>
      <c r="B9074" s="325"/>
      <c r="J9074" s="4"/>
      <c r="K9074" s="173"/>
    </row>
    <row r="9075" spans="1:11" x14ac:dyDescent="0.2">
      <c r="A9075" s="140"/>
      <c r="B9075" s="325"/>
      <c r="J9075" s="4"/>
      <c r="K9075" s="173"/>
    </row>
    <row r="9076" spans="1:11" x14ac:dyDescent="0.2">
      <c r="A9076" s="140"/>
      <c r="B9076" s="325"/>
      <c r="J9076" s="4"/>
      <c r="K9076" s="173"/>
    </row>
    <row r="9077" spans="1:11" x14ac:dyDescent="0.2">
      <c r="A9077" s="140"/>
      <c r="B9077" s="325"/>
      <c r="J9077" s="4"/>
      <c r="K9077" s="173"/>
    </row>
    <row r="9078" spans="1:11" x14ac:dyDescent="0.2">
      <c r="A9078" s="140"/>
      <c r="B9078" s="325"/>
      <c r="J9078" s="4"/>
      <c r="K9078" s="173"/>
    </row>
    <row r="9079" spans="1:11" x14ac:dyDescent="0.2">
      <c r="A9079" s="140"/>
      <c r="B9079" s="325"/>
      <c r="J9079" s="4"/>
      <c r="K9079" s="173"/>
    </row>
    <row r="9080" spans="1:11" x14ac:dyDescent="0.2">
      <c r="A9080" s="140"/>
      <c r="B9080" s="325"/>
      <c r="J9080" s="4"/>
      <c r="K9080" s="173"/>
    </row>
    <row r="9081" spans="1:11" x14ac:dyDescent="0.2">
      <c r="A9081" s="140"/>
      <c r="B9081" s="325"/>
      <c r="J9081" s="4"/>
      <c r="K9081" s="173"/>
    </row>
    <row r="9082" spans="1:11" x14ac:dyDescent="0.2">
      <c r="A9082" s="140"/>
      <c r="B9082" s="325"/>
      <c r="J9082" s="4"/>
      <c r="K9082" s="173"/>
    </row>
    <row r="9083" spans="1:11" x14ac:dyDescent="0.2">
      <c r="A9083" s="140"/>
      <c r="B9083" s="325"/>
      <c r="J9083" s="4"/>
      <c r="K9083" s="173"/>
    </row>
    <row r="9084" spans="1:11" x14ac:dyDescent="0.2">
      <c r="A9084" s="140"/>
      <c r="B9084" s="325"/>
      <c r="J9084" s="4"/>
      <c r="K9084" s="173"/>
    </row>
    <row r="9085" spans="1:11" x14ac:dyDescent="0.2">
      <c r="A9085" s="140"/>
      <c r="B9085" s="325"/>
      <c r="J9085" s="4"/>
      <c r="K9085" s="173"/>
    </row>
    <row r="9086" spans="1:11" x14ac:dyDescent="0.2">
      <c r="A9086" s="140"/>
      <c r="B9086" s="325"/>
      <c r="J9086" s="4"/>
      <c r="K9086" s="173"/>
    </row>
    <row r="9087" spans="1:11" x14ac:dyDescent="0.2">
      <c r="A9087" s="140"/>
      <c r="B9087" s="325"/>
      <c r="J9087" s="4"/>
      <c r="K9087" s="173"/>
    </row>
    <row r="9088" spans="1:11" x14ac:dyDescent="0.2">
      <c r="A9088" s="140"/>
      <c r="B9088" s="325"/>
      <c r="J9088" s="4"/>
      <c r="K9088" s="173"/>
    </row>
    <row r="9089" spans="1:11" x14ac:dyDescent="0.2">
      <c r="A9089" s="140"/>
      <c r="B9089" s="325"/>
      <c r="J9089" s="4"/>
      <c r="K9089" s="173"/>
    </row>
    <row r="9090" spans="1:11" x14ac:dyDescent="0.2">
      <c r="A9090" s="140"/>
      <c r="B9090" s="325"/>
      <c r="J9090" s="4"/>
      <c r="K9090" s="173"/>
    </row>
    <row r="9091" spans="1:11" x14ac:dyDescent="0.2">
      <c r="A9091" s="140"/>
      <c r="B9091" s="325"/>
      <c r="J9091" s="4"/>
      <c r="K9091" s="173"/>
    </row>
    <row r="9092" spans="1:11" x14ac:dyDescent="0.2">
      <c r="A9092" s="140"/>
      <c r="B9092" s="325"/>
      <c r="J9092" s="4"/>
      <c r="K9092" s="173"/>
    </row>
    <row r="9093" spans="1:11" x14ac:dyDescent="0.2">
      <c r="A9093" s="140"/>
      <c r="B9093" s="325"/>
      <c r="J9093" s="4"/>
      <c r="K9093" s="173"/>
    </row>
    <row r="9094" spans="1:11" x14ac:dyDescent="0.2">
      <c r="A9094" s="140"/>
      <c r="B9094" s="325"/>
      <c r="J9094" s="4"/>
      <c r="K9094" s="173"/>
    </row>
    <row r="9095" spans="1:11" x14ac:dyDescent="0.2">
      <c r="A9095" s="140"/>
      <c r="B9095" s="325"/>
      <c r="J9095" s="4"/>
      <c r="K9095" s="173"/>
    </row>
    <row r="9096" spans="1:11" x14ac:dyDescent="0.2">
      <c r="A9096" s="140"/>
      <c r="B9096" s="325"/>
      <c r="J9096" s="4"/>
      <c r="K9096" s="173"/>
    </row>
    <row r="9097" spans="1:11" x14ac:dyDescent="0.2">
      <c r="A9097" s="140"/>
      <c r="B9097" s="325"/>
      <c r="J9097" s="4"/>
      <c r="K9097" s="173"/>
    </row>
    <row r="9098" spans="1:11" x14ac:dyDescent="0.2">
      <c r="A9098" s="140"/>
      <c r="B9098" s="325"/>
      <c r="J9098" s="4"/>
      <c r="K9098" s="173"/>
    </row>
    <row r="9099" spans="1:11" x14ac:dyDescent="0.2">
      <c r="A9099" s="140"/>
      <c r="B9099" s="325"/>
      <c r="J9099" s="4"/>
      <c r="K9099" s="173"/>
    </row>
    <row r="9100" spans="1:11" x14ac:dyDescent="0.2">
      <c r="A9100" s="140"/>
      <c r="B9100" s="325"/>
      <c r="J9100" s="4"/>
      <c r="K9100" s="173"/>
    </row>
    <row r="9101" spans="1:11" x14ac:dyDescent="0.2">
      <c r="A9101" s="140"/>
      <c r="B9101" s="325"/>
      <c r="J9101" s="4"/>
      <c r="K9101" s="173"/>
    </row>
    <row r="9102" spans="1:11" x14ac:dyDescent="0.2">
      <c r="A9102" s="140"/>
      <c r="B9102" s="325"/>
      <c r="J9102" s="4"/>
      <c r="K9102" s="173"/>
    </row>
    <row r="9103" spans="1:11" x14ac:dyDescent="0.2">
      <c r="A9103" s="140"/>
      <c r="B9103" s="325"/>
      <c r="J9103" s="4"/>
      <c r="K9103" s="173"/>
    </row>
    <row r="9104" spans="1:11" x14ac:dyDescent="0.2">
      <c r="A9104" s="140"/>
      <c r="B9104" s="325"/>
      <c r="J9104" s="4"/>
      <c r="K9104" s="173"/>
    </row>
    <row r="9105" spans="1:11" x14ac:dyDescent="0.2">
      <c r="A9105" s="140"/>
      <c r="B9105" s="325"/>
      <c r="J9105" s="4"/>
      <c r="K9105" s="173"/>
    </row>
    <row r="9106" spans="1:11" x14ac:dyDescent="0.2">
      <c r="A9106" s="140"/>
      <c r="B9106" s="325"/>
      <c r="J9106" s="4"/>
      <c r="K9106" s="173"/>
    </row>
    <row r="9107" spans="1:11" x14ac:dyDescent="0.2">
      <c r="A9107" s="140"/>
      <c r="B9107" s="325"/>
      <c r="J9107" s="4"/>
      <c r="K9107" s="173"/>
    </row>
    <row r="9108" spans="1:11" x14ac:dyDescent="0.2">
      <c r="A9108" s="140"/>
      <c r="B9108" s="325"/>
      <c r="J9108" s="4"/>
      <c r="K9108" s="173"/>
    </row>
    <row r="9109" spans="1:11" x14ac:dyDescent="0.2">
      <c r="A9109" s="140"/>
      <c r="B9109" s="325"/>
      <c r="J9109" s="4"/>
      <c r="K9109" s="173"/>
    </row>
    <row r="9110" spans="1:11" x14ac:dyDescent="0.2">
      <c r="A9110" s="140"/>
      <c r="B9110" s="325"/>
      <c r="J9110" s="4"/>
      <c r="K9110" s="173"/>
    </row>
    <row r="9111" spans="1:11" x14ac:dyDescent="0.2">
      <c r="A9111" s="140"/>
      <c r="B9111" s="325"/>
      <c r="J9111" s="4"/>
      <c r="K9111" s="173"/>
    </row>
    <row r="9112" spans="1:11" x14ac:dyDescent="0.2">
      <c r="A9112" s="140"/>
      <c r="B9112" s="325"/>
      <c r="J9112" s="4"/>
      <c r="K9112" s="173"/>
    </row>
    <row r="9113" spans="1:11" x14ac:dyDescent="0.2">
      <c r="A9113" s="140"/>
      <c r="B9113" s="325"/>
      <c r="J9113" s="4"/>
      <c r="K9113" s="173"/>
    </row>
    <row r="9114" spans="1:11" x14ac:dyDescent="0.2">
      <c r="A9114" s="140"/>
      <c r="B9114" s="325"/>
      <c r="J9114" s="4"/>
      <c r="K9114" s="173"/>
    </row>
    <row r="9115" spans="1:11" x14ac:dyDescent="0.2">
      <c r="A9115" s="140"/>
      <c r="B9115" s="325"/>
      <c r="J9115" s="4"/>
      <c r="K9115" s="173"/>
    </row>
    <row r="9116" spans="1:11" x14ac:dyDescent="0.2">
      <c r="A9116" s="140"/>
      <c r="B9116" s="325"/>
      <c r="J9116" s="4"/>
      <c r="K9116" s="173"/>
    </row>
    <row r="9117" spans="1:11" x14ac:dyDescent="0.2">
      <c r="A9117" s="140"/>
      <c r="B9117" s="325"/>
      <c r="J9117" s="4"/>
      <c r="K9117" s="173"/>
    </row>
    <row r="9118" spans="1:11" x14ac:dyDescent="0.2">
      <c r="A9118" s="140"/>
      <c r="B9118" s="325"/>
      <c r="J9118" s="4"/>
      <c r="K9118" s="173"/>
    </row>
    <row r="9119" spans="1:11" x14ac:dyDescent="0.2">
      <c r="A9119" s="140"/>
      <c r="B9119" s="325"/>
      <c r="J9119" s="4"/>
      <c r="K9119" s="173"/>
    </row>
    <row r="9120" spans="1:11" x14ac:dyDescent="0.2">
      <c r="A9120" s="140"/>
      <c r="B9120" s="325"/>
      <c r="J9120" s="4"/>
      <c r="K9120" s="173"/>
    </row>
    <row r="9121" spans="1:11" x14ac:dyDescent="0.2">
      <c r="A9121" s="140"/>
      <c r="B9121" s="325"/>
      <c r="J9121" s="4"/>
      <c r="K9121" s="173"/>
    </row>
    <row r="9122" spans="1:11" x14ac:dyDescent="0.2">
      <c r="A9122" s="140"/>
      <c r="B9122" s="325"/>
      <c r="J9122" s="4"/>
      <c r="K9122" s="173"/>
    </row>
    <row r="9123" spans="1:11" x14ac:dyDescent="0.2">
      <c r="A9123" s="140"/>
      <c r="B9123" s="325"/>
      <c r="J9123" s="4"/>
      <c r="K9123" s="173"/>
    </row>
    <row r="9124" spans="1:11" x14ac:dyDescent="0.2">
      <c r="A9124" s="140"/>
      <c r="B9124" s="325"/>
      <c r="J9124" s="4"/>
      <c r="K9124" s="173"/>
    </row>
    <row r="9125" spans="1:11" x14ac:dyDescent="0.2">
      <c r="A9125" s="140"/>
      <c r="B9125" s="325"/>
      <c r="J9125" s="4"/>
      <c r="K9125" s="173"/>
    </row>
    <row r="9126" spans="1:11" x14ac:dyDescent="0.2">
      <c r="A9126" s="140"/>
      <c r="B9126" s="325"/>
      <c r="J9126" s="4"/>
      <c r="K9126" s="173"/>
    </row>
    <row r="9127" spans="1:11" x14ac:dyDescent="0.2">
      <c r="A9127" s="140"/>
      <c r="B9127" s="325"/>
      <c r="J9127" s="4"/>
      <c r="K9127" s="173"/>
    </row>
    <row r="9128" spans="1:11" x14ac:dyDescent="0.2">
      <c r="A9128" s="140"/>
      <c r="B9128" s="325"/>
      <c r="J9128" s="4"/>
      <c r="K9128" s="173"/>
    </row>
    <row r="9129" spans="1:11" x14ac:dyDescent="0.2">
      <c r="A9129" s="140"/>
      <c r="B9129" s="325"/>
      <c r="J9129" s="4"/>
      <c r="K9129" s="173"/>
    </row>
    <row r="9130" spans="1:11" x14ac:dyDescent="0.2">
      <c r="A9130" s="140"/>
      <c r="B9130" s="325"/>
      <c r="J9130" s="4"/>
      <c r="K9130" s="173"/>
    </row>
    <row r="9131" spans="1:11" x14ac:dyDescent="0.2">
      <c r="A9131" s="140"/>
      <c r="B9131" s="325"/>
      <c r="J9131" s="4"/>
      <c r="K9131" s="173"/>
    </row>
    <row r="9132" spans="1:11" x14ac:dyDescent="0.2">
      <c r="A9132" s="140"/>
      <c r="B9132" s="325"/>
      <c r="J9132" s="4"/>
      <c r="K9132" s="173"/>
    </row>
    <row r="9133" spans="1:11" x14ac:dyDescent="0.2">
      <c r="A9133" s="140"/>
      <c r="B9133" s="325"/>
      <c r="J9133" s="4"/>
      <c r="K9133" s="173"/>
    </row>
    <row r="9134" spans="1:11" x14ac:dyDescent="0.2">
      <c r="A9134" s="140"/>
      <c r="B9134" s="325"/>
      <c r="J9134" s="4"/>
      <c r="K9134" s="173"/>
    </row>
    <row r="9135" spans="1:11" x14ac:dyDescent="0.2">
      <c r="A9135" s="140"/>
      <c r="B9135" s="325"/>
      <c r="J9135" s="4"/>
      <c r="K9135" s="173"/>
    </row>
    <row r="9136" spans="1:11" x14ac:dyDescent="0.2">
      <c r="A9136" s="140"/>
      <c r="B9136" s="325"/>
      <c r="J9136" s="4"/>
      <c r="K9136" s="173"/>
    </row>
    <row r="9137" spans="1:11" x14ac:dyDescent="0.2">
      <c r="A9137" s="140"/>
      <c r="B9137" s="325"/>
      <c r="J9137" s="4"/>
      <c r="K9137" s="173"/>
    </row>
    <row r="9138" spans="1:11" x14ac:dyDescent="0.2">
      <c r="A9138" s="140"/>
      <c r="B9138" s="325"/>
      <c r="J9138" s="4"/>
      <c r="K9138" s="173"/>
    </row>
    <row r="9139" spans="1:11" x14ac:dyDescent="0.2">
      <c r="A9139" s="140"/>
      <c r="B9139" s="325"/>
      <c r="J9139" s="4"/>
      <c r="K9139" s="173"/>
    </row>
    <row r="9140" spans="1:11" x14ac:dyDescent="0.2">
      <c r="A9140" s="140"/>
      <c r="B9140" s="325"/>
      <c r="J9140" s="4"/>
      <c r="K9140" s="173"/>
    </row>
    <row r="9141" spans="1:11" x14ac:dyDescent="0.2">
      <c r="A9141" s="140"/>
      <c r="B9141" s="325"/>
      <c r="J9141" s="4"/>
      <c r="K9141" s="173"/>
    </row>
    <row r="9142" spans="1:11" x14ac:dyDescent="0.2">
      <c r="A9142" s="140"/>
      <c r="B9142" s="325"/>
      <c r="J9142" s="4"/>
      <c r="K9142" s="173"/>
    </row>
    <row r="9143" spans="1:11" x14ac:dyDescent="0.2">
      <c r="A9143" s="140"/>
      <c r="B9143" s="325"/>
      <c r="J9143" s="4"/>
      <c r="K9143" s="173"/>
    </row>
    <row r="9144" spans="1:11" x14ac:dyDescent="0.2">
      <c r="A9144" s="140"/>
      <c r="B9144" s="325"/>
      <c r="J9144" s="4"/>
      <c r="K9144" s="173"/>
    </row>
    <row r="9145" spans="1:11" x14ac:dyDescent="0.2">
      <c r="A9145" s="140"/>
      <c r="B9145" s="325"/>
      <c r="J9145" s="4"/>
      <c r="K9145" s="173"/>
    </row>
    <row r="9146" spans="1:11" x14ac:dyDescent="0.2">
      <c r="A9146" s="140"/>
      <c r="B9146" s="325"/>
      <c r="J9146" s="4"/>
      <c r="K9146" s="173"/>
    </row>
    <row r="9147" spans="1:11" x14ac:dyDescent="0.2">
      <c r="A9147" s="140"/>
      <c r="B9147" s="325"/>
      <c r="J9147" s="4"/>
      <c r="K9147" s="173"/>
    </row>
    <row r="9148" spans="1:11" x14ac:dyDescent="0.2">
      <c r="A9148" s="140"/>
      <c r="B9148" s="325"/>
      <c r="J9148" s="4"/>
      <c r="K9148" s="173"/>
    </row>
    <row r="9149" spans="1:11" x14ac:dyDescent="0.2">
      <c r="A9149" s="140"/>
      <c r="B9149" s="325"/>
      <c r="J9149" s="4"/>
      <c r="K9149" s="173"/>
    </row>
    <row r="9150" spans="1:11" x14ac:dyDescent="0.2">
      <c r="A9150" s="140"/>
      <c r="B9150" s="325"/>
      <c r="J9150" s="4"/>
      <c r="K9150" s="173"/>
    </row>
    <row r="9151" spans="1:11" x14ac:dyDescent="0.2">
      <c r="A9151" s="140"/>
      <c r="B9151" s="325"/>
      <c r="J9151" s="4"/>
      <c r="K9151" s="173"/>
    </row>
    <row r="9152" spans="1:11" x14ac:dyDescent="0.2">
      <c r="A9152" s="140"/>
      <c r="B9152" s="325"/>
      <c r="J9152" s="4"/>
      <c r="K9152" s="173"/>
    </row>
    <row r="9153" spans="1:11" x14ac:dyDescent="0.2">
      <c r="A9153" s="140"/>
      <c r="B9153" s="325"/>
      <c r="J9153" s="4"/>
      <c r="K9153" s="173"/>
    </row>
    <row r="9154" spans="1:11" x14ac:dyDescent="0.2">
      <c r="A9154" s="140"/>
      <c r="B9154" s="325"/>
      <c r="J9154" s="4"/>
      <c r="K9154" s="173"/>
    </row>
    <row r="9155" spans="1:11" x14ac:dyDescent="0.2">
      <c r="A9155" s="140"/>
      <c r="B9155" s="325"/>
      <c r="J9155" s="4"/>
      <c r="K9155" s="173"/>
    </row>
    <row r="9156" spans="1:11" x14ac:dyDescent="0.2">
      <c r="A9156" s="140"/>
      <c r="B9156" s="325"/>
      <c r="J9156" s="4"/>
      <c r="K9156" s="173"/>
    </row>
    <row r="9157" spans="1:11" x14ac:dyDescent="0.2">
      <c r="A9157" s="140"/>
      <c r="B9157" s="325"/>
      <c r="J9157" s="4"/>
      <c r="K9157" s="173"/>
    </row>
    <row r="9158" spans="1:11" x14ac:dyDescent="0.2">
      <c r="A9158" s="140"/>
      <c r="B9158" s="325"/>
      <c r="J9158" s="4"/>
      <c r="K9158" s="173"/>
    </row>
    <row r="9159" spans="1:11" x14ac:dyDescent="0.2">
      <c r="A9159" s="140"/>
      <c r="B9159" s="325"/>
      <c r="J9159" s="4"/>
      <c r="K9159" s="173"/>
    </row>
    <row r="9160" spans="1:11" x14ac:dyDescent="0.2">
      <c r="A9160" s="140"/>
      <c r="B9160" s="325"/>
      <c r="J9160" s="4"/>
      <c r="K9160" s="173"/>
    </row>
    <row r="9161" spans="1:11" x14ac:dyDescent="0.2">
      <c r="A9161" s="140"/>
      <c r="B9161" s="325"/>
      <c r="J9161" s="4"/>
      <c r="K9161" s="173"/>
    </row>
    <row r="9162" spans="1:11" x14ac:dyDescent="0.2">
      <c r="A9162" s="140"/>
      <c r="B9162" s="325"/>
      <c r="J9162" s="4"/>
      <c r="K9162" s="173"/>
    </row>
    <row r="9163" spans="1:11" x14ac:dyDescent="0.2">
      <c r="A9163" s="140"/>
      <c r="B9163" s="325"/>
      <c r="J9163" s="4"/>
      <c r="K9163" s="173"/>
    </row>
    <row r="9164" spans="1:11" x14ac:dyDescent="0.2">
      <c r="A9164" s="140"/>
      <c r="B9164" s="325"/>
      <c r="J9164" s="4"/>
      <c r="K9164" s="173"/>
    </row>
    <row r="9165" spans="1:11" x14ac:dyDescent="0.2">
      <c r="A9165" s="140"/>
      <c r="B9165" s="325"/>
      <c r="J9165" s="4"/>
      <c r="K9165" s="173"/>
    </row>
    <row r="9166" spans="1:11" x14ac:dyDescent="0.2">
      <c r="A9166" s="140"/>
      <c r="B9166" s="325"/>
      <c r="J9166" s="4"/>
      <c r="K9166" s="173"/>
    </row>
    <row r="9167" spans="1:11" x14ac:dyDescent="0.2">
      <c r="A9167" s="140"/>
      <c r="B9167" s="325"/>
      <c r="J9167" s="4"/>
      <c r="K9167" s="173"/>
    </row>
    <row r="9168" spans="1:11" x14ac:dyDescent="0.2">
      <c r="A9168" s="140"/>
      <c r="B9168" s="325"/>
      <c r="J9168" s="4"/>
      <c r="K9168" s="173"/>
    </row>
    <row r="9169" spans="1:11" x14ac:dyDescent="0.2">
      <c r="A9169" s="140"/>
      <c r="B9169" s="325"/>
      <c r="J9169" s="4"/>
      <c r="K9169" s="173"/>
    </row>
    <row r="9170" spans="1:11" x14ac:dyDescent="0.2">
      <c r="A9170" s="140"/>
      <c r="B9170" s="325"/>
      <c r="J9170" s="4"/>
      <c r="K9170" s="173"/>
    </row>
    <row r="9171" spans="1:11" x14ac:dyDescent="0.2">
      <c r="A9171" s="140"/>
      <c r="B9171" s="325"/>
      <c r="J9171" s="4"/>
      <c r="K9171" s="173"/>
    </row>
    <row r="9172" spans="1:11" x14ac:dyDescent="0.2">
      <c r="A9172" s="140"/>
      <c r="B9172" s="325"/>
      <c r="J9172" s="4"/>
      <c r="K9172" s="173"/>
    </row>
    <row r="9173" spans="1:11" x14ac:dyDescent="0.2">
      <c r="A9173" s="140"/>
      <c r="B9173" s="325"/>
      <c r="J9173" s="4"/>
      <c r="K9173" s="173"/>
    </row>
    <row r="9174" spans="1:11" x14ac:dyDescent="0.2">
      <c r="A9174" s="140"/>
      <c r="B9174" s="325"/>
      <c r="J9174" s="4"/>
      <c r="K9174" s="173"/>
    </row>
    <row r="9175" spans="1:11" x14ac:dyDescent="0.2">
      <c r="A9175" s="140"/>
      <c r="B9175" s="325"/>
      <c r="J9175" s="4"/>
      <c r="K9175" s="173"/>
    </row>
    <row r="9176" spans="1:11" x14ac:dyDescent="0.2">
      <c r="A9176" s="140"/>
      <c r="B9176" s="325"/>
      <c r="J9176" s="4"/>
      <c r="K9176" s="173"/>
    </row>
    <row r="9177" spans="1:11" x14ac:dyDescent="0.2">
      <c r="A9177" s="140"/>
      <c r="B9177" s="325"/>
      <c r="J9177" s="4"/>
      <c r="K9177" s="173"/>
    </row>
    <row r="9178" spans="1:11" x14ac:dyDescent="0.2">
      <c r="A9178" s="140"/>
      <c r="B9178" s="325"/>
      <c r="J9178" s="4"/>
      <c r="K9178" s="173"/>
    </row>
    <row r="9179" spans="1:11" x14ac:dyDescent="0.2">
      <c r="A9179" s="140"/>
      <c r="B9179" s="325"/>
      <c r="J9179" s="4"/>
      <c r="K9179" s="173"/>
    </row>
    <row r="9180" spans="1:11" x14ac:dyDescent="0.2">
      <c r="A9180" s="140"/>
      <c r="B9180" s="325"/>
      <c r="J9180" s="4"/>
      <c r="K9180" s="173"/>
    </row>
    <row r="9181" spans="1:11" x14ac:dyDescent="0.2">
      <c r="A9181" s="140"/>
      <c r="B9181" s="325"/>
      <c r="J9181" s="4"/>
      <c r="K9181" s="173"/>
    </row>
    <row r="9182" spans="1:11" x14ac:dyDescent="0.2">
      <c r="A9182" s="140"/>
      <c r="B9182" s="325"/>
      <c r="J9182" s="4"/>
      <c r="K9182" s="173"/>
    </row>
    <row r="9183" spans="1:11" x14ac:dyDescent="0.2">
      <c r="A9183" s="140"/>
      <c r="B9183" s="325"/>
      <c r="J9183" s="4"/>
      <c r="K9183" s="173"/>
    </row>
    <row r="9184" spans="1:11" x14ac:dyDescent="0.2">
      <c r="A9184" s="140"/>
      <c r="B9184" s="325"/>
      <c r="J9184" s="4"/>
      <c r="K9184" s="173"/>
    </row>
    <row r="9185" spans="1:11" x14ac:dyDescent="0.2">
      <c r="A9185" s="140"/>
      <c r="B9185" s="325"/>
      <c r="J9185" s="4"/>
      <c r="K9185" s="173"/>
    </row>
    <row r="9186" spans="1:11" x14ac:dyDescent="0.2">
      <c r="A9186" s="140"/>
      <c r="B9186" s="325"/>
      <c r="J9186" s="4"/>
      <c r="K9186" s="173"/>
    </row>
    <row r="9187" spans="1:11" x14ac:dyDescent="0.2">
      <c r="A9187" s="140"/>
      <c r="B9187" s="325"/>
      <c r="J9187" s="4"/>
      <c r="K9187" s="173"/>
    </row>
    <row r="9188" spans="1:11" x14ac:dyDescent="0.2">
      <c r="A9188" s="140"/>
      <c r="B9188" s="325"/>
      <c r="J9188" s="4"/>
      <c r="K9188" s="173"/>
    </row>
    <row r="9189" spans="1:11" x14ac:dyDescent="0.2">
      <c r="A9189" s="140"/>
      <c r="B9189" s="325"/>
      <c r="J9189" s="4"/>
      <c r="K9189" s="173"/>
    </row>
    <row r="9190" spans="1:11" x14ac:dyDescent="0.2">
      <c r="A9190" s="140"/>
      <c r="B9190" s="325"/>
      <c r="J9190" s="4"/>
      <c r="K9190" s="173"/>
    </row>
    <row r="9191" spans="1:11" x14ac:dyDescent="0.2">
      <c r="A9191" s="140"/>
      <c r="B9191" s="325"/>
      <c r="J9191" s="4"/>
      <c r="K9191" s="173"/>
    </row>
    <row r="9192" spans="1:11" x14ac:dyDescent="0.2">
      <c r="A9192" s="140"/>
      <c r="B9192" s="325"/>
      <c r="J9192" s="4"/>
      <c r="K9192" s="173"/>
    </row>
    <row r="9193" spans="1:11" x14ac:dyDescent="0.2">
      <c r="A9193" s="140"/>
      <c r="B9193" s="325"/>
      <c r="J9193" s="4"/>
      <c r="K9193" s="173"/>
    </row>
    <row r="9194" spans="1:11" x14ac:dyDescent="0.2">
      <c r="A9194" s="140"/>
      <c r="B9194" s="325"/>
      <c r="J9194" s="4"/>
      <c r="K9194" s="173"/>
    </row>
    <row r="9195" spans="1:11" x14ac:dyDescent="0.2">
      <c r="A9195" s="140"/>
      <c r="B9195" s="325"/>
      <c r="J9195" s="4"/>
      <c r="K9195" s="173"/>
    </row>
    <row r="9196" spans="1:11" x14ac:dyDescent="0.2">
      <c r="A9196" s="140"/>
      <c r="B9196" s="325"/>
      <c r="J9196" s="4"/>
      <c r="K9196" s="173"/>
    </row>
    <row r="9197" spans="1:11" x14ac:dyDescent="0.2">
      <c r="A9197" s="140"/>
      <c r="B9197" s="325"/>
      <c r="J9197" s="4"/>
      <c r="K9197" s="173"/>
    </row>
    <row r="9198" spans="1:11" x14ac:dyDescent="0.2">
      <c r="A9198" s="140"/>
      <c r="B9198" s="325"/>
      <c r="J9198" s="4"/>
      <c r="K9198" s="173"/>
    </row>
    <row r="9199" spans="1:11" x14ac:dyDescent="0.2">
      <c r="A9199" s="140"/>
      <c r="B9199" s="325"/>
      <c r="J9199" s="4"/>
      <c r="K9199" s="173"/>
    </row>
    <row r="9200" spans="1:11" x14ac:dyDescent="0.2">
      <c r="A9200" s="140"/>
      <c r="B9200" s="325"/>
      <c r="J9200" s="4"/>
      <c r="K9200" s="173"/>
    </row>
    <row r="9201" spans="1:11" x14ac:dyDescent="0.2">
      <c r="A9201" s="140"/>
      <c r="B9201" s="325"/>
      <c r="J9201" s="4"/>
      <c r="K9201" s="173"/>
    </row>
    <row r="9202" spans="1:11" x14ac:dyDescent="0.2">
      <c r="A9202" s="140"/>
      <c r="B9202" s="325"/>
      <c r="J9202" s="4"/>
      <c r="K9202" s="173"/>
    </row>
    <row r="9203" spans="1:11" x14ac:dyDescent="0.2">
      <c r="A9203" s="140"/>
      <c r="B9203" s="325"/>
      <c r="J9203" s="4"/>
      <c r="K9203" s="173"/>
    </row>
    <row r="9204" spans="1:11" x14ac:dyDescent="0.2">
      <c r="A9204" s="140"/>
      <c r="B9204" s="325"/>
      <c r="J9204" s="4"/>
      <c r="K9204" s="173"/>
    </row>
    <row r="9205" spans="1:11" x14ac:dyDescent="0.2">
      <c r="A9205" s="140"/>
      <c r="B9205" s="325"/>
      <c r="J9205" s="4"/>
      <c r="K9205" s="173"/>
    </row>
    <row r="9206" spans="1:11" x14ac:dyDescent="0.2">
      <c r="A9206" s="140"/>
      <c r="B9206" s="325"/>
      <c r="J9206" s="4"/>
      <c r="K9206" s="173"/>
    </row>
    <row r="9207" spans="1:11" x14ac:dyDescent="0.2">
      <c r="A9207" s="140"/>
      <c r="B9207" s="325"/>
      <c r="J9207" s="4"/>
      <c r="K9207" s="173"/>
    </row>
    <row r="9208" spans="1:11" x14ac:dyDescent="0.2">
      <c r="A9208" s="140"/>
      <c r="B9208" s="325"/>
      <c r="J9208" s="4"/>
      <c r="K9208" s="173"/>
    </row>
    <row r="9209" spans="1:11" x14ac:dyDescent="0.2">
      <c r="A9209" s="140"/>
      <c r="B9209" s="325"/>
      <c r="J9209" s="4"/>
      <c r="K9209" s="173"/>
    </row>
    <row r="9210" spans="1:11" x14ac:dyDescent="0.2">
      <c r="A9210" s="140"/>
      <c r="B9210" s="325"/>
      <c r="J9210" s="4"/>
      <c r="K9210" s="173"/>
    </row>
    <row r="9211" spans="1:11" x14ac:dyDescent="0.2">
      <c r="A9211" s="140"/>
      <c r="B9211" s="325"/>
      <c r="J9211" s="4"/>
      <c r="K9211" s="173"/>
    </row>
    <row r="9212" spans="1:11" x14ac:dyDescent="0.2">
      <c r="A9212" s="140"/>
      <c r="B9212" s="325"/>
      <c r="J9212" s="4"/>
      <c r="K9212" s="173"/>
    </row>
    <row r="9213" spans="1:11" x14ac:dyDescent="0.2">
      <c r="A9213" s="140"/>
      <c r="B9213" s="325"/>
      <c r="J9213" s="4"/>
      <c r="K9213" s="173"/>
    </row>
    <row r="9214" spans="1:11" x14ac:dyDescent="0.2">
      <c r="A9214" s="140"/>
      <c r="B9214" s="325"/>
      <c r="J9214" s="4"/>
      <c r="K9214" s="173"/>
    </row>
    <row r="9215" spans="1:11" x14ac:dyDescent="0.2">
      <c r="A9215" s="140"/>
      <c r="B9215" s="325"/>
      <c r="J9215" s="4"/>
      <c r="K9215" s="173"/>
    </row>
    <row r="9216" spans="1:11" x14ac:dyDescent="0.2">
      <c r="A9216" s="140"/>
      <c r="B9216" s="325"/>
      <c r="J9216" s="4"/>
      <c r="K9216" s="173"/>
    </row>
    <row r="9217" spans="1:11" x14ac:dyDescent="0.2">
      <c r="A9217" s="140"/>
      <c r="B9217" s="325"/>
      <c r="J9217" s="4"/>
      <c r="K9217" s="173"/>
    </row>
    <row r="9218" spans="1:11" x14ac:dyDescent="0.2">
      <c r="A9218" s="140"/>
      <c r="B9218" s="325"/>
      <c r="J9218" s="4"/>
      <c r="K9218" s="173"/>
    </row>
    <row r="9219" spans="1:11" x14ac:dyDescent="0.2">
      <c r="A9219" s="140"/>
      <c r="B9219" s="325"/>
      <c r="J9219" s="4"/>
      <c r="K9219" s="173"/>
    </row>
    <row r="9220" spans="1:11" x14ac:dyDescent="0.2">
      <c r="A9220" s="140"/>
      <c r="B9220" s="325"/>
      <c r="J9220" s="4"/>
      <c r="K9220" s="173"/>
    </row>
    <row r="9221" spans="1:11" x14ac:dyDescent="0.2">
      <c r="A9221" s="140"/>
      <c r="B9221" s="325"/>
      <c r="J9221" s="4"/>
      <c r="K9221" s="173"/>
    </row>
    <row r="9222" spans="1:11" x14ac:dyDescent="0.2">
      <c r="A9222" s="140"/>
      <c r="B9222" s="325"/>
      <c r="J9222" s="4"/>
      <c r="K9222" s="173"/>
    </row>
    <row r="9223" spans="1:11" x14ac:dyDescent="0.2">
      <c r="A9223" s="140"/>
      <c r="B9223" s="325"/>
      <c r="J9223" s="4"/>
      <c r="K9223" s="173"/>
    </row>
    <row r="9224" spans="1:11" x14ac:dyDescent="0.2">
      <c r="A9224" s="140"/>
      <c r="B9224" s="325"/>
      <c r="J9224" s="4"/>
      <c r="K9224" s="173"/>
    </row>
    <row r="9225" spans="1:11" x14ac:dyDescent="0.2">
      <c r="A9225" s="140"/>
      <c r="B9225" s="325"/>
      <c r="J9225" s="4"/>
      <c r="K9225" s="173"/>
    </row>
    <row r="9226" spans="1:11" x14ac:dyDescent="0.2">
      <c r="A9226" s="140"/>
      <c r="B9226" s="325"/>
      <c r="J9226" s="4"/>
      <c r="K9226" s="173"/>
    </row>
    <row r="9227" spans="1:11" x14ac:dyDescent="0.2">
      <c r="A9227" s="140"/>
      <c r="B9227" s="325"/>
      <c r="J9227" s="4"/>
      <c r="K9227" s="173"/>
    </row>
    <row r="9228" spans="1:11" x14ac:dyDescent="0.2">
      <c r="A9228" s="140"/>
      <c r="B9228" s="325"/>
      <c r="J9228" s="4"/>
      <c r="K9228" s="173"/>
    </row>
    <row r="9229" spans="1:11" x14ac:dyDescent="0.2">
      <c r="A9229" s="140"/>
      <c r="B9229" s="325"/>
      <c r="J9229" s="4"/>
      <c r="K9229" s="173"/>
    </row>
    <row r="9230" spans="1:11" x14ac:dyDescent="0.2">
      <c r="A9230" s="140"/>
      <c r="B9230" s="325"/>
      <c r="J9230" s="4"/>
      <c r="K9230" s="173"/>
    </row>
    <row r="9231" spans="1:11" x14ac:dyDescent="0.2">
      <c r="A9231" s="140"/>
      <c r="B9231" s="325"/>
      <c r="J9231" s="4"/>
      <c r="K9231" s="173"/>
    </row>
    <row r="9232" spans="1:11" x14ac:dyDescent="0.2">
      <c r="A9232" s="140"/>
      <c r="B9232" s="325"/>
      <c r="J9232" s="4"/>
      <c r="K9232" s="173"/>
    </row>
    <row r="9233" spans="1:11" x14ac:dyDescent="0.2">
      <c r="A9233" s="140"/>
      <c r="B9233" s="325"/>
      <c r="J9233" s="4"/>
      <c r="K9233" s="173"/>
    </row>
    <row r="9234" spans="1:11" x14ac:dyDescent="0.2">
      <c r="A9234" s="140"/>
      <c r="B9234" s="325"/>
      <c r="J9234" s="4"/>
      <c r="K9234" s="173"/>
    </row>
    <row r="9235" spans="1:11" x14ac:dyDescent="0.2">
      <c r="A9235" s="140"/>
      <c r="B9235" s="325"/>
      <c r="J9235" s="4"/>
      <c r="K9235" s="173"/>
    </row>
    <row r="9236" spans="1:11" x14ac:dyDescent="0.2">
      <c r="A9236" s="140"/>
      <c r="B9236" s="325"/>
      <c r="J9236" s="4"/>
      <c r="K9236" s="173"/>
    </row>
    <row r="9237" spans="1:11" x14ac:dyDescent="0.2">
      <c r="A9237" s="140"/>
      <c r="B9237" s="325"/>
      <c r="J9237" s="4"/>
      <c r="K9237" s="173"/>
    </row>
    <row r="9238" spans="1:11" x14ac:dyDescent="0.2">
      <c r="A9238" s="140"/>
      <c r="B9238" s="325"/>
      <c r="J9238" s="4"/>
      <c r="K9238" s="173"/>
    </row>
    <row r="9239" spans="1:11" x14ac:dyDescent="0.2">
      <c r="A9239" s="140"/>
      <c r="B9239" s="325"/>
      <c r="J9239" s="4"/>
      <c r="K9239" s="173"/>
    </row>
    <row r="9240" spans="1:11" x14ac:dyDescent="0.2">
      <c r="A9240" s="140"/>
      <c r="B9240" s="325"/>
      <c r="J9240" s="4"/>
      <c r="K9240" s="173"/>
    </row>
    <row r="9241" spans="1:11" x14ac:dyDescent="0.2">
      <c r="A9241" s="140"/>
      <c r="B9241" s="325"/>
      <c r="J9241" s="4"/>
      <c r="K9241" s="173"/>
    </row>
    <row r="9242" spans="1:11" x14ac:dyDescent="0.2">
      <c r="A9242" s="140"/>
      <c r="B9242" s="325"/>
      <c r="J9242" s="4"/>
      <c r="K9242" s="173"/>
    </row>
    <row r="9243" spans="1:11" x14ac:dyDescent="0.2">
      <c r="A9243" s="140"/>
      <c r="B9243" s="325"/>
      <c r="J9243" s="4"/>
      <c r="K9243" s="173"/>
    </row>
    <row r="9244" spans="1:11" x14ac:dyDescent="0.2">
      <c r="A9244" s="140"/>
      <c r="B9244" s="325"/>
      <c r="J9244" s="4"/>
      <c r="K9244" s="173"/>
    </row>
    <row r="9245" spans="1:11" x14ac:dyDescent="0.2">
      <c r="A9245" s="140"/>
      <c r="B9245" s="325"/>
      <c r="J9245" s="4"/>
      <c r="K9245" s="173"/>
    </row>
    <row r="9246" spans="1:11" x14ac:dyDescent="0.2">
      <c r="A9246" s="140"/>
      <c r="B9246" s="325"/>
      <c r="J9246" s="4"/>
      <c r="K9246" s="173"/>
    </row>
    <row r="9247" spans="1:11" x14ac:dyDescent="0.2">
      <c r="A9247" s="140"/>
      <c r="B9247" s="325"/>
      <c r="J9247" s="4"/>
      <c r="K9247" s="173"/>
    </row>
    <row r="9248" spans="1:11" x14ac:dyDescent="0.2">
      <c r="A9248" s="140"/>
      <c r="B9248" s="325"/>
      <c r="J9248" s="4"/>
      <c r="K9248" s="173"/>
    </row>
    <row r="9249" spans="1:11" x14ac:dyDescent="0.2">
      <c r="A9249" s="140"/>
      <c r="B9249" s="325"/>
      <c r="J9249" s="4"/>
      <c r="K9249" s="173"/>
    </row>
    <row r="9250" spans="1:11" x14ac:dyDescent="0.2">
      <c r="A9250" s="140"/>
      <c r="B9250" s="325"/>
      <c r="J9250" s="4"/>
      <c r="K9250" s="173"/>
    </row>
    <row r="9251" spans="1:11" x14ac:dyDescent="0.2">
      <c r="A9251" s="140"/>
      <c r="B9251" s="325"/>
      <c r="J9251" s="4"/>
      <c r="K9251" s="173"/>
    </row>
    <row r="9252" spans="1:11" x14ac:dyDescent="0.2">
      <c r="A9252" s="140"/>
      <c r="B9252" s="325"/>
      <c r="J9252" s="4"/>
      <c r="K9252" s="173"/>
    </row>
    <row r="9253" spans="1:11" x14ac:dyDescent="0.2">
      <c r="A9253" s="140"/>
      <c r="B9253" s="325"/>
      <c r="J9253" s="4"/>
      <c r="K9253" s="173"/>
    </row>
    <row r="9254" spans="1:11" x14ac:dyDescent="0.2">
      <c r="A9254" s="140"/>
      <c r="B9254" s="325"/>
      <c r="J9254" s="4"/>
      <c r="K9254" s="173"/>
    </row>
    <row r="9255" spans="1:11" x14ac:dyDescent="0.2">
      <c r="A9255" s="140"/>
      <c r="B9255" s="325"/>
      <c r="J9255" s="4"/>
      <c r="K9255" s="173"/>
    </row>
    <row r="9256" spans="1:11" x14ac:dyDescent="0.2">
      <c r="A9256" s="140"/>
      <c r="B9256" s="325"/>
      <c r="J9256" s="4"/>
      <c r="K9256" s="173"/>
    </row>
    <row r="9257" spans="1:11" x14ac:dyDescent="0.2">
      <c r="A9257" s="140"/>
      <c r="B9257" s="325"/>
      <c r="J9257" s="4"/>
      <c r="K9257" s="173"/>
    </row>
    <row r="9258" spans="1:11" x14ac:dyDescent="0.2">
      <c r="A9258" s="140"/>
      <c r="B9258" s="325"/>
      <c r="J9258" s="4"/>
      <c r="K9258" s="173"/>
    </row>
    <row r="9259" spans="1:11" x14ac:dyDescent="0.2">
      <c r="A9259" s="140"/>
      <c r="B9259" s="325"/>
      <c r="J9259" s="4"/>
      <c r="K9259" s="173"/>
    </row>
    <row r="9260" spans="1:11" x14ac:dyDescent="0.2">
      <c r="A9260" s="140"/>
      <c r="B9260" s="325"/>
      <c r="J9260" s="4"/>
      <c r="K9260" s="173"/>
    </row>
    <row r="9261" spans="1:11" x14ac:dyDescent="0.2">
      <c r="A9261" s="140"/>
      <c r="B9261" s="325"/>
      <c r="J9261" s="4"/>
      <c r="K9261" s="173"/>
    </row>
    <row r="9262" spans="1:11" x14ac:dyDescent="0.2">
      <c r="A9262" s="140"/>
      <c r="B9262" s="325"/>
      <c r="J9262" s="4"/>
      <c r="K9262" s="173"/>
    </row>
    <row r="9263" spans="1:11" x14ac:dyDescent="0.2">
      <c r="A9263" s="140"/>
      <c r="B9263" s="325"/>
      <c r="J9263" s="4"/>
      <c r="K9263" s="173"/>
    </row>
    <row r="9264" spans="1:11" x14ac:dyDescent="0.2">
      <c r="A9264" s="140"/>
      <c r="B9264" s="325"/>
      <c r="J9264" s="4"/>
      <c r="K9264" s="173"/>
    </row>
    <row r="9265" spans="1:11" x14ac:dyDescent="0.2">
      <c r="A9265" s="140"/>
      <c r="B9265" s="325"/>
      <c r="J9265" s="4"/>
      <c r="K9265" s="173"/>
    </row>
    <row r="9266" spans="1:11" x14ac:dyDescent="0.2">
      <c r="A9266" s="140"/>
      <c r="B9266" s="325"/>
      <c r="J9266" s="4"/>
      <c r="K9266" s="173"/>
    </row>
    <row r="9267" spans="1:11" x14ac:dyDescent="0.2">
      <c r="A9267" s="140"/>
      <c r="B9267" s="325"/>
      <c r="J9267" s="4"/>
      <c r="K9267" s="173"/>
    </row>
    <row r="9268" spans="1:11" x14ac:dyDescent="0.2">
      <c r="A9268" s="140"/>
      <c r="B9268" s="325"/>
      <c r="J9268" s="4"/>
      <c r="K9268" s="173"/>
    </row>
    <row r="9269" spans="1:11" x14ac:dyDescent="0.2">
      <c r="A9269" s="140"/>
      <c r="B9269" s="325"/>
      <c r="J9269" s="4"/>
      <c r="K9269" s="173"/>
    </row>
    <row r="9270" spans="1:11" x14ac:dyDescent="0.2">
      <c r="A9270" s="140"/>
      <c r="B9270" s="325"/>
      <c r="J9270" s="4"/>
      <c r="K9270" s="173"/>
    </row>
    <row r="9271" spans="1:11" x14ac:dyDescent="0.2">
      <c r="A9271" s="140"/>
      <c r="B9271" s="325"/>
      <c r="J9271" s="4"/>
      <c r="K9271" s="173"/>
    </row>
    <row r="9272" spans="1:11" x14ac:dyDescent="0.2">
      <c r="A9272" s="140"/>
      <c r="B9272" s="325"/>
      <c r="J9272" s="4"/>
      <c r="K9272" s="173"/>
    </row>
    <row r="9273" spans="1:11" x14ac:dyDescent="0.2">
      <c r="A9273" s="140"/>
      <c r="B9273" s="325"/>
      <c r="J9273" s="4"/>
      <c r="K9273" s="173"/>
    </row>
    <row r="9274" spans="1:11" x14ac:dyDescent="0.2">
      <c r="A9274" s="140"/>
      <c r="B9274" s="325"/>
      <c r="J9274" s="4"/>
      <c r="K9274" s="173"/>
    </row>
    <row r="9275" spans="1:11" x14ac:dyDescent="0.2">
      <c r="A9275" s="140"/>
      <c r="B9275" s="325"/>
      <c r="J9275" s="4"/>
      <c r="K9275" s="173"/>
    </row>
    <row r="9276" spans="1:11" x14ac:dyDescent="0.2">
      <c r="A9276" s="140"/>
      <c r="B9276" s="325"/>
      <c r="J9276" s="4"/>
      <c r="K9276" s="173"/>
    </row>
    <row r="9277" spans="1:11" x14ac:dyDescent="0.2">
      <c r="A9277" s="140"/>
      <c r="B9277" s="325"/>
      <c r="J9277" s="4"/>
      <c r="K9277" s="173"/>
    </row>
    <row r="9278" spans="1:11" x14ac:dyDescent="0.2">
      <c r="A9278" s="140"/>
      <c r="B9278" s="325"/>
      <c r="J9278" s="4"/>
      <c r="K9278" s="173"/>
    </row>
    <row r="9279" spans="1:11" x14ac:dyDescent="0.2">
      <c r="A9279" s="140"/>
      <c r="B9279" s="325"/>
      <c r="J9279" s="4"/>
      <c r="K9279" s="173"/>
    </row>
    <row r="9280" spans="1:11" x14ac:dyDescent="0.2">
      <c r="A9280" s="140"/>
      <c r="B9280" s="325"/>
      <c r="J9280" s="4"/>
      <c r="K9280" s="173"/>
    </row>
    <row r="9281" spans="1:11" x14ac:dyDescent="0.2">
      <c r="A9281" s="140"/>
      <c r="B9281" s="325"/>
      <c r="J9281" s="4"/>
      <c r="K9281" s="173"/>
    </row>
    <row r="9282" spans="1:11" x14ac:dyDescent="0.2">
      <c r="A9282" s="140"/>
      <c r="B9282" s="325"/>
      <c r="J9282" s="4"/>
      <c r="K9282" s="173"/>
    </row>
    <row r="9283" spans="1:11" x14ac:dyDescent="0.2">
      <c r="A9283" s="140"/>
      <c r="B9283" s="325"/>
      <c r="J9283" s="4"/>
      <c r="K9283" s="173"/>
    </row>
    <row r="9284" spans="1:11" x14ac:dyDescent="0.2">
      <c r="A9284" s="140"/>
      <c r="B9284" s="325"/>
      <c r="J9284" s="4"/>
      <c r="K9284" s="173"/>
    </row>
    <row r="9285" spans="1:11" x14ac:dyDescent="0.2">
      <c r="A9285" s="140"/>
      <c r="B9285" s="325"/>
      <c r="J9285" s="4"/>
      <c r="K9285" s="173"/>
    </row>
    <row r="9286" spans="1:11" x14ac:dyDescent="0.2">
      <c r="A9286" s="140"/>
      <c r="B9286" s="325"/>
      <c r="J9286" s="4"/>
      <c r="K9286" s="173"/>
    </row>
    <row r="9287" spans="1:11" x14ac:dyDescent="0.2">
      <c r="A9287" s="140"/>
      <c r="B9287" s="325"/>
      <c r="J9287" s="4"/>
      <c r="K9287" s="173"/>
    </row>
    <row r="9288" spans="1:11" x14ac:dyDescent="0.2">
      <c r="A9288" s="140"/>
      <c r="B9288" s="325"/>
      <c r="J9288" s="4"/>
      <c r="K9288" s="173"/>
    </row>
    <row r="9289" spans="1:11" x14ac:dyDescent="0.2">
      <c r="A9289" s="140"/>
      <c r="B9289" s="325"/>
      <c r="J9289" s="4"/>
      <c r="K9289" s="173"/>
    </row>
    <row r="9290" spans="1:11" x14ac:dyDescent="0.2">
      <c r="A9290" s="140"/>
      <c r="B9290" s="325"/>
      <c r="J9290" s="4"/>
      <c r="K9290" s="173"/>
    </row>
    <row r="9291" spans="1:11" x14ac:dyDescent="0.2">
      <c r="A9291" s="140"/>
      <c r="B9291" s="325"/>
      <c r="J9291" s="4"/>
      <c r="K9291" s="173"/>
    </row>
    <row r="9292" spans="1:11" x14ac:dyDescent="0.2">
      <c r="A9292" s="140"/>
      <c r="B9292" s="325"/>
      <c r="J9292" s="4"/>
      <c r="K9292" s="173"/>
    </row>
    <row r="9293" spans="1:11" x14ac:dyDescent="0.2">
      <c r="A9293" s="140"/>
      <c r="B9293" s="325"/>
      <c r="J9293" s="4"/>
      <c r="K9293" s="173"/>
    </row>
    <row r="9294" spans="1:11" x14ac:dyDescent="0.2">
      <c r="A9294" s="140"/>
      <c r="B9294" s="325"/>
      <c r="J9294" s="4"/>
      <c r="K9294" s="173"/>
    </row>
    <row r="9295" spans="1:11" x14ac:dyDescent="0.2">
      <c r="A9295" s="140"/>
      <c r="B9295" s="325"/>
      <c r="J9295" s="4"/>
      <c r="K9295" s="173"/>
    </row>
    <row r="9296" spans="1:11" x14ac:dyDescent="0.2">
      <c r="A9296" s="140"/>
      <c r="B9296" s="325"/>
      <c r="J9296" s="4"/>
      <c r="K9296" s="173"/>
    </row>
    <row r="9297" spans="1:11" x14ac:dyDescent="0.2">
      <c r="A9297" s="140"/>
      <c r="B9297" s="325"/>
      <c r="J9297" s="4"/>
      <c r="K9297" s="173"/>
    </row>
    <row r="9298" spans="1:11" x14ac:dyDescent="0.2">
      <c r="A9298" s="140"/>
      <c r="B9298" s="325"/>
      <c r="J9298" s="4"/>
      <c r="K9298" s="173"/>
    </row>
    <row r="9299" spans="1:11" x14ac:dyDescent="0.2">
      <c r="A9299" s="140"/>
      <c r="B9299" s="325"/>
      <c r="J9299" s="4"/>
      <c r="K9299" s="173"/>
    </row>
    <row r="9300" spans="1:11" x14ac:dyDescent="0.2">
      <c r="A9300" s="140"/>
      <c r="B9300" s="325"/>
      <c r="J9300" s="4"/>
      <c r="K9300" s="173"/>
    </row>
    <row r="9301" spans="1:11" x14ac:dyDescent="0.2">
      <c r="A9301" s="140"/>
      <c r="B9301" s="325"/>
      <c r="J9301" s="4"/>
      <c r="K9301" s="173"/>
    </row>
    <row r="9302" spans="1:11" x14ac:dyDescent="0.2">
      <c r="A9302" s="140"/>
      <c r="B9302" s="325"/>
      <c r="J9302" s="4"/>
      <c r="K9302" s="173"/>
    </row>
    <row r="9303" spans="1:11" x14ac:dyDescent="0.2">
      <c r="A9303" s="140"/>
      <c r="B9303" s="325"/>
      <c r="J9303" s="4"/>
      <c r="K9303" s="173"/>
    </row>
    <row r="9304" spans="1:11" x14ac:dyDescent="0.2">
      <c r="A9304" s="140"/>
      <c r="B9304" s="325"/>
      <c r="J9304" s="4"/>
      <c r="K9304" s="173"/>
    </row>
    <row r="9305" spans="1:11" x14ac:dyDescent="0.2">
      <c r="A9305" s="140"/>
      <c r="B9305" s="325"/>
      <c r="J9305" s="4"/>
      <c r="K9305" s="173"/>
    </row>
    <row r="9306" spans="1:11" x14ac:dyDescent="0.2">
      <c r="A9306" s="140"/>
      <c r="B9306" s="325"/>
      <c r="J9306" s="4"/>
      <c r="K9306" s="173"/>
    </row>
    <row r="9307" spans="1:11" x14ac:dyDescent="0.2">
      <c r="A9307" s="140"/>
      <c r="B9307" s="325"/>
      <c r="J9307" s="4"/>
      <c r="K9307" s="173"/>
    </row>
    <row r="9308" spans="1:11" x14ac:dyDescent="0.2">
      <c r="A9308" s="140"/>
      <c r="B9308" s="325"/>
      <c r="J9308" s="4"/>
      <c r="K9308" s="173"/>
    </row>
    <row r="9309" spans="1:11" x14ac:dyDescent="0.2">
      <c r="A9309" s="140"/>
      <c r="B9309" s="325"/>
      <c r="J9309" s="4"/>
      <c r="K9309" s="173"/>
    </row>
    <row r="9310" spans="1:11" x14ac:dyDescent="0.2">
      <c r="A9310" s="140"/>
      <c r="B9310" s="325"/>
      <c r="J9310" s="4"/>
      <c r="K9310" s="173"/>
    </row>
    <row r="9311" spans="1:11" x14ac:dyDescent="0.2">
      <c r="A9311" s="140"/>
      <c r="B9311" s="325"/>
      <c r="J9311" s="4"/>
      <c r="K9311" s="173"/>
    </row>
    <row r="9312" spans="1:11" x14ac:dyDescent="0.2">
      <c r="A9312" s="140"/>
      <c r="B9312" s="325"/>
      <c r="J9312" s="4"/>
      <c r="K9312" s="173"/>
    </row>
    <row r="9313" spans="1:11" x14ac:dyDescent="0.2">
      <c r="A9313" s="140"/>
      <c r="B9313" s="325"/>
      <c r="J9313" s="4"/>
      <c r="K9313" s="173"/>
    </row>
    <row r="9314" spans="1:11" x14ac:dyDescent="0.2">
      <c r="A9314" s="140"/>
      <c r="B9314" s="325"/>
      <c r="J9314" s="4"/>
      <c r="K9314" s="173"/>
    </row>
    <row r="9315" spans="1:11" x14ac:dyDescent="0.2">
      <c r="A9315" s="140"/>
      <c r="B9315" s="325"/>
      <c r="J9315" s="4"/>
      <c r="K9315" s="173"/>
    </row>
    <row r="9316" spans="1:11" x14ac:dyDescent="0.2">
      <c r="A9316" s="140"/>
      <c r="B9316" s="325"/>
      <c r="J9316" s="4"/>
      <c r="K9316" s="173"/>
    </row>
    <row r="9317" spans="1:11" x14ac:dyDescent="0.2">
      <c r="A9317" s="140"/>
      <c r="B9317" s="325"/>
      <c r="J9317" s="4"/>
      <c r="K9317" s="173"/>
    </row>
    <row r="9318" spans="1:11" x14ac:dyDescent="0.2">
      <c r="A9318" s="140"/>
      <c r="B9318" s="325"/>
      <c r="J9318" s="4"/>
      <c r="K9318" s="173"/>
    </row>
    <row r="9319" spans="1:11" x14ac:dyDescent="0.2">
      <c r="A9319" s="140"/>
      <c r="B9319" s="325"/>
      <c r="J9319" s="4"/>
      <c r="K9319" s="173"/>
    </row>
    <row r="9320" spans="1:11" x14ac:dyDescent="0.2">
      <c r="A9320" s="140"/>
      <c r="B9320" s="325"/>
      <c r="J9320" s="4"/>
      <c r="K9320" s="173"/>
    </row>
    <row r="9321" spans="1:11" x14ac:dyDescent="0.2">
      <c r="A9321" s="140"/>
      <c r="B9321" s="325"/>
      <c r="J9321" s="4"/>
      <c r="K9321" s="173"/>
    </row>
    <row r="9322" spans="1:11" x14ac:dyDescent="0.2">
      <c r="A9322" s="140"/>
      <c r="B9322" s="325"/>
      <c r="J9322" s="4"/>
      <c r="K9322" s="173"/>
    </row>
    <row r="9323" spans="1:11" x14ac:dyDescent="0.2">
      <c r="A9323" s="140"/>
      <c r="B9323" s="325"/>
      <c r="J9323" s="4"/>
      <c r="K9323" s="173"/>
    </row>
    <row r="9324" spans="1:11" x14ac:dyDescent="0.2">
      <c r="A9324" s="140"/>
      <c r="B9324" s="325"/>
      <c r="J9324" s="4"/>
      <c r="K9324" s="173"/>
    </row>
    <row r="9325" spans="1:11" x14ac:dyDescent="0.2">
      <c r="A9325" s="140"/>
      <c r="B9325" s="325"/>
      <c r="J9325" s="4"/>
      <c r="K9325" s="173"/>
    </row>
    <row r="9326" spans="1:11" x14ac:dyDescent="0.2">
      <c r="A9326" s="140"/>
      <c r="B9326" s="325"/>
      <c r="J9326" s="4"/>
      <c r="K9326" s="173"/>
    </row>
    <row r="9327" spans="1:11" x14ac:dyDescent="0.2">
      <c r="A9327" s="140"/>
      <c r="B9327" s="325"/>
      <c r="J9327" s="4"/>
      <c r="K9327" s="173"/>
    </row>
    <row r="9328" spans="1:11" x14ac:dyDescent="0.2">
      <c r="A9328" s="140"/>
      <c r="B9328" s="325"/>
      <c r="J9328" s="4"/>
      <c r="K9328" s="173"/>
    </row>
    <row r="9329" spans="1:11" x14ac:dyDescent="0.2">
      <c r="A9329" s="140"/>
      <c r="B9329" s="325"/>
      <c r="J9329" s="4"/>
      <c r="K9329" s="173"/>
    </row>
    <row r="9330" spans="1:11" x14ac:dyDescent="0.2">
      <c r="A9330" s="140"/>
      <c r="B9330" s="325"/>
      <c r="J9330" s="4"/>
      <c r="K9330" s="173"/>
    </row>
    <row r="9331" spans="1:11" x14ac:dyDescent="0.2">
      <c r="A9331" s="140"/>
      <c r="B9331" s="325"/>
      <c r="J9331" s="4"/>
      <c r="K9331" s="173"/>
    </row>
    <row r="9332" spans="1:11" x14ac:dyDescent="0.2">
      <c r="A9332" s="140"/>
      <c r="B9332" s="325"/>
      <c r="J9332" s="4"/>
      <c r="K9332" s="173"/>
    </row>
    <row r="9333" spans="1:11" x14ac:dyDescent="0.2">
      <c r="A9333" s="140"/>
      <c r="B9333" s="325"/>
      <c r="J9333" s="4"/>
      <c r="K9333" s="173"/>
    </row>
    <row r="9334" spans="1:11" x14ac:dyDescent="0.2">
      <c r="A9334" s="140"/>
      <c r="B9334" s="325"/>
      <c r="J9334" s="4"/>
      <c r="K9334" s="173"/>
    </row>
    <row r="9335" spans="1:11" x14ac:dyDescent="0.2">
      <c r="A9335" s="140"/>
      <c r="B9335" s="325"/>
      <c r="J9335" s="4"/>
      <c r="K9335" s="173"/>
    </row>
    <row r="9336" spans="1:11" x14ac:dyDescent="0.2">
      <c r="A9336" s="140"/>
      <c r="B9336" s="325"/>
      <c r="J9336" s="4"/>
      <c r="K9336" s="173"/>
    </row>
    <row r="9337" spans="1:11" x14ac:dyDescent="0.2">
      <c r="A9337" s="140"/>
      <c r="B9337" s="325"/>
      <c r="J9337" s="4"/>
      <c r="K9337" s="173"/>
    </row>
    <row r="9338" spans="1:11" x14ac:dyDescent="0.2">
      <c r="A9338" s="140"/>
      <c r="B9338" s="325"/>
      <c r="J9338" s="4"/>
      <c r="K9338" s="173"/>
    </row>
    <row r="9339" spans="1:11" x14ac:dyDescent="0.2">
      <c r="A9339" s="140"/>
      <c r="B9339" s="325"/>
      <c r="J9339" s="4"/>
      <c r="K9339" s="173"/>
    </row>
    <row r="9340" spans="1:11" x14ac:dyDescent="0.2">
      <c r="A9340" s="140"/>
      <c r="B9340" s="325"/>
      <c r="J9340" s="4"/>
      <c r="K9340" s="173"/>
    </row>
    <row r="9341" spans="1:11" x14ac:dyDescent="0.2">
      <c r="A9341" s="140"/>
      <c r="B9341" s="325"/>
      <c r="J9341" s="4"/>
      <c r="K9341" s="173"/>
    </row>
    <row r="9342" spans="1:11" x14ac:dyDescent="0.2">
      <c r="A9342" s="140"/>
      <c r="B9342" s="325"/>
      <c r="J9342" s="4"/>
      <c r="K9342" s="173"/>
    </row>
    <row r="9343" spans="1:11" x14ac:dyDescent="0.2">
      <c r="A9343" s="140"/>
      <c r="B9343" s="325"/>
      <c r="J9343" s="4"/>
      <c r="K9343" s="173"/>
    </row>
    <row r="9344" spans="1:11" x14ac:dyDescent="0.2">
      <c r="A9344" s="140"/>
      <c r="B9344" s="325"/>
      <c r="J9344" s="4"/>
      <c r="K9344" s="173"/>
    </row>
    <row r="9345" spans="1:11" x14ac:dyDescent="0.2">
      <c r="A9345" s="140"/>
      <c r="B9345" s="325"/>
      <c r="J9345" s="4"/>
      <c r="K9345" s="173"/>
    </row>
    <row r="9346" spans="1:11" x14ac:dyDescent="0.2">
      <c r="A9346" s="140"/>
      <c r="B9346" s="325"/>
      <c r="J9346" s="4"/>
      <c r="K9346" s="173"/>
    </row>
    <row r="9347" spans="1:11" x14ac:dyDescent="0.2">
      <c r="A9347" s="140"/>
      <c r="B9347" s="325"/>
      <c r="J9347" s="4"/>
      <c r="K9347" s="173"/>
    </row>
    <row r="9348" spans="1:11" x14ac:dyDescent="0.2">
      <c r="A9348" s="140"/>
      <c r="B9348" s="325"/>
      <c r="J9348" s="4"/>
      <c r="K9348" s="173"/>
    </row>
    <row r="9349" spans="1:11" x14ac:dyDescent="0.2">
      <c r="A9349" s="140"/>
      <c r="B9349" s="325"/>
      <c r="J9349" s="4"/>
      <c r="K9349" s="173"/>
    </row>
    <row r="9350" spans="1:11" x14ac:dyDescent="0.2">
      <c r="A9350" s="140"/>
      <c r="B9350" s="325"/>
      <c r="J9350" s="4"/>
      <c r="K9350" s="173"/>
    </row>
    <row r="9351" spans="1:11" x14ac:dyDescent="0.2">
      <c r="A9351" s="140"/>
      <c r="B9351" s="325"/>
      <c r="J9351" s="4"/>
      <c r="K9351" s="173"/>
    </row>
    <row r="9352" spans="1:11" x14ac:dyDescent="0.2">
      <c r="A9352" s="140"/>
      <c r="B9352" s="325"/>
      <c r="J9352" s="4"/>
      <c r="K9352" s="173"/>
    </row>
    <row r="9353" spans="1:11" x14ac:dyDescent="0.2">
      <c r="A9353" s="140"/>
      <c r="B9353" s="325"/>
      <c r="J9353" s="4"/>
      <c r="K9353" s="173"/>
    </row>
    <row r="9354" spans="1:11" x14ac:dyDescent="0.2">
      <c r="A9354" s="140"/>
      <c r="B9354" s="325"/>
      <c r="J9354" s="4"/>
      <c r="K9354" s="173"/>
    </row>
    <row r="9355" spans="1:11" x14ac:dyDescent="0.2">
      <c r="A9355" s="140"/>
      <c r="B9355" s="325"/>
      <c r="J9355" s="4"/>
      <c r="K9355" s="173"/>
    </row>
    <row r="9356" spans="1:11" x14ac:dyDescent="0.2">
      <c r="A9356" s="140"/>
      <c r="B9356" s="325"/>
      <c r="J9356" s="4"/>
      <c r="K9356" s="173"/>
    </row>
    <row r="9357" spans="1:11" x14ac:dyDescent="0.2">
      <c r="A9357" s="140"/>
      <c r="B9357" s="325"/>
      <c r="J9357" s="4"/>
      <c r="K9357" s="173"/>
    </row>
    <row r="9358" spans="1:11" x14ac:dyDescent="0.2">
      <c r="A9358" s="140"/>
      <c r="B9358" s="325"/>
      <c r="J9358" s="4"/>
      <c r="K9358" s="173"/>
    </row>
    <row r="9359" spans="1:11" x14ac:dyDescent="0.2">
      <c r="A9359" s="140"/>
      <c r="B9359" s="325"/>
      <c r="J9359" s="4"/>
      <c r="K9359" s="173"/>
    </row>
    <row r="9360" spans="1:11" x14ac:dyDescent="0.2">
      <c r="A9360" s="140"/>
      <c r="B9360" s="325"/>
      <c r="J9360" s="4"/>
      <c r="K9360" s="173"/>
    </row>
    <row r="9361" spans="1:11" x14ac:dyDescent="0.2">
      <c r="A9361" s="140"/>
      <c r="B9361" s="325"/>
      <c r="J9361" s="4"/>
      <c r="K9361" s="173"/>
    </row>
    <row r="9362" spans="1:11" x14ac:dyDescent="0.2">
      <c r="A9362" s="140"/>
      <c r="B9362" s="325"/>
      <c r="J9362" s="4"/>
      <c r="K9362" s="173"/>
    </row>
    <row r="9363" spans="1:11" x14ac:dyDescent="0.2">
      <c r="A9363" s="140"/>
      <c r="B9363" s="325"/>
      <c r="J9363" s="4"/>
      <c r="K9363" s="173"/>
    </row>
    <row r="9364" spans="1:11" x14ac:dyDescent="0.2">
      <c r="A9364" s="140"/>
      <c r="B9364" s="325"/>
      <c r="J9364" s="4"/>
      <c r="K9364" s="173"/>
    </row>
    <row r="9365" spans="1:11" x14ac:dyDescent="0.2">
      <c r="A9365" s="140"/>
      <c r="B9365" s="325"/>
      <c r="J9365" s="4"/>
      <c r="K9365" s="173"/>
    </row>
    <row r="9366" spans="1:11" x14ac:dyDescent="0.2">
      <c r="A9366" s="140"/>
      <c r="B9366" s="325"/>
      <c r="J9366" s="4"/>
      <c r="K9366" s="173"/>
    </row>
    <row r="9367" spans="1:11" x14ac:dyDescent="0.2">
      <c r="A9367" s="140"/>
      <c r="B9367" s="325"/>
      <c r="J9367" s="4"/>
      <c r="K9367" s="173"/>
    </row>
    <row r="9368" spans="1:11" x14ac:dyDescent="0.2">
      <c r="A9368" s="140"/>
      <c r="B9368" s="325"/>
      <c r="J9368" s="4"/>
      <c r="K9368" s="173"/>
    </row>
    <row r="9369" spans="1:11" x14ac:dyDescent="0.2">
      <c r="A9369" s="140"/>
      <c r="B9369" s="325"/>
      <c r="J9369" s="4"/>
      <c r="K9369" s="173"/>
    </row>
    <row r="9370" spans="1:11" x14ac:dyDescent="0.2">
      <c r="A9370" s="140"/>
      <c r="B9370" s="325"/>
      <c r="J9370" s="4"/>
      <c r="K9370" s="173"/>
    </row>
    <row r="9371" spans="1:11" x14ac:dyDescent="0.2">
      <c r="A9371" s="140"/>
      <c r="B9371" s="325"/>
      <c r="J9371" s="4"/>
      <c r="K9371" s="173"/>
    </row>
    <row r="9372" spans="1:11" x14ac:dyDescent="0.2">
      <c r="A9372" s="140"/>
      <c r="B9372" s="325"/>
      <c r="J9372" s="4"/>
      <c r="K9372" s="173"/>
    </row>
    <row r="9373" spans="1:11" x14ac:dyDescent="0.2">
      <c r="A9373" s="140"/>
      <c r="B9373" s="325"/>
      <c r="J9373" s="4"/>
      <c r="K9373" s="173"/>
    </row>
    <row r="9374" spans="1:11" x14ac:dyDescent="0.2">
      <c r="A9374" s="140"/>
      <c r="B9374" s="325"/>
      <c r="J9374" s="4"/>
      <c r="K9374" s="173"/>
    </row>
    <row r="9375" spans="1:11" x14ac:dyDescent="0.2">
      <c r="A9375" s="140"/>
      <c r="B9375" s="325"/>
      <c r="J9375" s="4"/>
      <c r="K9375" s="173"/>
    </row>
    <row r="9376" spans="1:11" x14ac:dyDescent="0.2">
      <c r="A9376" s="140"/>
      <c r="B9376" s="325"/>
      <c r="J9376" s="4"/>
      <c r="K9376" s="173"/>
    </row>
    <row r="9377" spans="1:11" x14ac:dyDescent="0.2">
      <c r="A9377" s="140"/>
      <c r="B9377" s="325"/>
      <c r="J9377" s="4"/>
      <c r="K9377" s="173"/>
    </row>
    <row r="9378" spans="1:11" x14ac:dyDescent="0.2">
      <c r="A9378" s="140"/>
      <c r="B9378" s="325"/>
      <c r="J9378" s="4"/>
      <c r="K9378" s="173"/>
    </row>
    <row r="9379" spans="1:11" x14ac:dyDescent="0.2">
      <c r="A9379" s="140"/>
      <c r="B9379" s="325"/>
      <c r="J9379" s="4"/>
      <c r="K9379" s="173"/>
    </row>
    <row r="9380" spans="1:11" x14ac:dyDescent="0.2">
      <c r="A9380" s="140"/>
      <c r="B9380" s="325"/>
      <c r="J9380" s="4"/>
      <c r="K9380" s="173"/>
    </row>
    <row r="9381" spans="1:11" x14ac:dyDescent="0.2">
      <c r="A9381" s="140"/>
      <c r="B9381" s="325"/>
      <c r="J9381" s="4"/>
      <c r="K9381" s="173"/>
    </row>
    <row r="9382" spans="1:11" x14ac:dyDescent="0.2">
      <c r="A9382" s="140"/>
      <c r="B9382" s="325"/>
      <c r="J9382" s="4"/>
      <c r="K9382" s="173"/>
    </row>
    <row r="9383" spans="1:11" x14ac:dyDescent="0.2">
      <c r="A9383" s="140"/>
      <c r="B9383" s="325"/>
      <c r="J9383" s="4"/>
      <c r="K9383" s="173"/>
    </row>
    <row r="9384" spans="1:11" x14ac:dyDescent="0.2">
      <c r="A9384" s="140"/>
      <c r="B9384" s="325"/>
      <c r="J9384" s="4"/>
      <c r="K9384" s="173"/>
    </row>
    <row r="9385" spans="1:11" x14ac:dyDescent="0.2">
      <c r="A9385" s="140"/>
      <c r="B9385" s="325"/>
      <c r="J9385" s="4"/>
      <c r="K9385" s="173"/>
    </row>
    <row r="9386" spans="1:11" x14ac:dyDescent="0.2">
      <c r="A9386" s="140"/>
      <c r="B9386" s="325"/>
      <c r="J9386" s="4"/>
      <c r="K9386" s="173"/>
    </row>
    <row r="9387" spans="1:11" x14ac:dyDescent="0.2">
      <c r="A9387" s="140"/>
      <c r="B9387" s="325"/>
      <c r="J9387" s="4"/>
      <c r="K9387" s="173"/>
    </row>
    <row r="9388" spans="1:11" x14ac:dyDescent="0.2">
      <c r="A9388" s="140"/>
      <c r="B9388" s="325"/>
      <c r="J9388" s="4"/>
      <c r="K9388" s="173"/>
    </row>
    <row r="9389" spans="1:11" x14ac:dyDescent="0.2">
      <c r="A9389" s="140"/>
      <c r="B9389" s="325"/>
      <c r="J9389" s="4"/>
      <c r="K9389" s="173"/>
    </row>
    <row r="9390" spans="1:11" x14ac:dyDescent="0.2">
      <c r="A9390" s="140"/>
      <c r="B9390" s="325"/>
      <c r="J9390" s="4"/>
      <c r="K9390" s="173"/>
    </row>
    <row r="9391" spans="1:11" x14ac:dyDescent="0.2">
      <c r="A9391" s="140"/>
      <c r="B9391" s="325"/>
      <c r="J9391" s="4"/>
      <c r="K9391" s="173"/>
    </row>
    <row r="9392" spans="1:11" x14ac:dyDescent="0.2">
      <c r="A9392" s="140"/>
      <c r="B9392" s="325"/>
      <c r="J9392" s="4"/>
      <c r="K9392" s="173"/>
    </row>
    <row r="9393" spans="1:11" x14ac:dyDescent="0.2">
      <c r="A9393" s="140"/>
      <c r="B9393" s="325"/>
      <c r="J9393" s="4"/>
      <c r="K9393" s="173"/>
    </row>
    <row r="9394" spans="1:11" x14ac:dyDescent="0.2">
      <c r="A9394" s="140"/>
      <c r="B9394" s="325"/>
      <c r="J9394" s="4"/>
      <c r="K9394" s="173"/>
    </row>
    <row r="9395" spans="1:11" x14ac:dyDescent="0.2">
      <c r="A9395" s="140"/>
      <c r="B9395" s="325"/>
      <c r="J9395" s="4"/>
      <c r="K9395" s="173"/>
    </row>
    <row r="9396" spans="1:11" x14ac:dyDescent="0.2">
      <c r="A9396" s="140"/>
      <c r="B9396" s="325"/>
      <c r="J9396" s="4"/>
      <c r="K9396" s="173"/>
    </row>
    <row r="9397" spans="1:11" x14ac:dyDescent="0.2">
      <c r="A9397" s="140"/>
      <c r="B9397" s="325"/>
      <c r="J9397" s="4"/>
      <c r="K9397" s="173"/>
    </row>
    <row r="9398" spans="1:11" x14ac:dyDescent="0.2">
      <c r="A9398" s="140"/>
      <c r="B9398" s="325"/>
      <c r="J9398" s="4"/>
      <c r="K9398" s="173"/>
    </row>
    <row r="9399" spans="1:11" x14ac:dyDescent="0.2">
      <c r="A9399" s="140"/>
      <c r="B9399" s="325"/>
      <c r="J9399" s="4"/>
      <c r="K9399" s="173"/>
    </row>
    <row r="9400" spans="1:11" x14ac:dyDescent="0.2">
      <c r="A9400" s="140"/>
      <c r="B9400" s="325"/>
      <c r="J9400" s="4"/>
      <c r="K9400" s="173"/>
    </row>
    <row r="9401" spans="1:11" x14ac:dyDescent="0.2">
      <c r="A9401" s="140"/>
      <c r="B9401" s="325"/>
      <c r="J9401" s="4"/>
      <c r="K9401" s="173"/>
    </row>
    <row r="9402" spans="1:11" x14ac:dyDescent="0.2">
      <c r="A9402" s="140"/>
      <c r="B9402" s="325"/>
      <c r="J9402" s="4"/>
      <c r="K9402" s="173"/>
    </row>
    <row r="9403" spans="1:11" x14ac:dyDescent="0.2">
      <c r="A9403" s="140"/>
      <c r="B9403" s="325"/>
      <c r="J9403" s="4"/>
      <c r="K9403" s="173"/>
    </row>
    <row r="9404" spans="1:11" x14ac:dyDescent="0.2">
      <c r="A9404" s="140"/>
      <c r="B9404" s="325"/>
      <c r="J9404" s="4"/>
      <c r="K9404" s="173"/>
    </row>
    <row r="9405" spans="1:11" x14ac:dyDescent="0.2">
      <c r="A9405" s="140"/>
      <c r="B9405" s="325"/>
      <c r="J9405" s="4"/>
      <c r="K9405" s="173"/>
    </row>
    <row r="9406" spans="1:11" x14ac:dyDescent="0.2">
      <c r="A9406" s="140"/>
      <c r="B9406" s="325"/>
      <c r="J9406" s="4"/>
      <c r="K9406" s="173"/>
    </row>
    <row r="9407" spans="1:11" x14ac:dyDescent="0.2">
      <c r="A9407" s="140"/>
      <c r="B9407" s="325"/>
      <c r="J9407" s="4"/>
      <c r="K9407" s="173"/>
    </row>
    <row r="9408" spans="1:11" x14ac:dyDescent="0.2">
      <c r="A9408" s="140"/>
      <c r="B9408" s="325"/>
      <c r="J9408" s="4"/>
      <c r="K9408" s="173"/>
    </row>
    <row r="9409" spans="1:11" x14ac:dyDescent="0.2">
      <c r="A9409" s="140"/>
      <c r="B9409" s="325"/>
      <c r="J9409" s="4"/>
      <c r="K9409" s="173"/>
    </row>
    <row r="9410" spans="1:11" x14ac:dyDescent="0.2">
      <c r="A9410" s="140"/>
      <c r="B9410" s="325"/>
      <c r="J9410" s="4"/>
      <c r="K9410" s="173"/>
    </row>
    <row r="9411" spans="1:11" x14ac:dyDescent="0.2">
      <c r="A9411" s="140"/>
      <c r="B9411" s="325"/>
      <c r="J9411" s="4"/>
      <c r="K9411" s="173"/>
    </row>
    <row r="9412" spans="1:11" x14ac:dyDescent="0.2">
      <c r="A9412" s="140"/>
      <c r="B9412" s="325"/>
      <c r="J9412" s="4"/>
      <c r="K9412" s="173"/>
    </row>
    <row r="9413" spans="1:11" x14ac:dyDescent="0.2">
      <c r="A9413" s="140"/>
      <c r="B9413" s="325"/>
      <c r="J9413" s="4"/>
      <c r="K9413" s="173"/>
    </row>
    <row r="9414" spans="1:11" x14ac:dyDescent="0.2">
      <c r="A9414" s="140"/>
      <c r="B9414" s="325"/>
      <c r="J9414" s="4"/>
      <c r="K9414" s="173"/>
    </row>
    <row r="9415" spans="1:11" x14ac:dyDescent="0.2">
      <c r="A9415" s="140"/>
      <c r="B9415" s="325"/>
      <c r="J9415" s="4"/>
      <c r="K9415" s="173"/>
    </row>
    <row r="9416" spans="1:11" x14ac:dyDescent="0.2">
      <c r="A9416" s="140"/>
      <c r="B9416" s="325"/>
      <c r="J9416" s="4"/>
      <c r="K9416" s="173"/>
    </row>
    <row r="9417" spans="1:11" x14ac:dyDescent="0.2">
      <c r="A9417" s="140"/>
      <c r="B9417" s="325"/>
      <c r="J9417" s="4"/>
      <c r="K9417" s="173"/>
    </row>
    <row r="9418" spans="1:11" x14ac:dyDescent="0.2">
      <c r="A9418" s="140"/>
      <c r="B9418" s="325"/>
      <c r="J9418" s="4"/>
      <c r="K9418" s="173"/>
    </row>
    <row r="9419" spans="1:11" x14ac:dyDescent="0.2">
      <c r="A9419" s="140"/>
      <c r="B9419" s="325"/>
      <c r="J9419" s="4"/>
      <c r="K9419" s="173"/>
    </row>
    <row r="9420" spans="1:11" x14ac:dyDescent="0.2">
      <c r="A9420" s="140"/>
      <c r="B9420" s="325"/>
      <c r="J9420" s="4"/>
      <c r="K9420" s="173"/>
    </row>
    <row r="9421" spans="1:11" x14ac:dyDescent="0.2">
      <c r="A9421" s="140"/>
      <c r="B9421" s="325"/>
      <c r="J9421" s="4"/>
      <c r="K9421" s="173"/>
    </row>
    <row r="9422" spans="1:11" x14ac:dyDescent="0.2">
      <c r="A9422" s="140"/>
      <c r="B9422" s="325"/>
      <c r="J9422" s="4"/>
      <c r="K9422" s="173"/>
    </row>
    <row r="9423" spans="1:11" x14ac:dyDescent="0.2">
      <c r="A9423" s="140"/>
      <c r="B9423" s="325"/>
      <c r="J9423" s="4"/>
      <c r="K9423" s="173"/>
    </row>
    <row r="9424" spans="1:11" x14ac:dyDescent="0.2">
      <c r="A9424" s="140"/>
      <c r="B9424" s="325"/>
      <c r="J9424" s="4"/>
      <c r="K9424" s="173"/>
    </row>
    <row r="9425" spans="1:11" x14ac:dyDescent="0.2">
      <c r="A9425" s="140"/>
      <c r="B9425" s="325"/>
      <c r="J9425" s="4"/>
      <c r="K9425" s="173"/>
    </row>
    <row r="9426" spans="1:11" x14ac:dyDescent="0.2">
      <c r="A9426" s="140"/>
      <c r="B9426" s="325"/>
      <c r="J9426" s="4"/>
      <c r="K9426" s="173"/>
    </row>
    <row r="9427" spans="1:11" x14ac:dyDescent="0.2">
      <c r="A9427" s="140"/>
      <c r="B9427" s="325"/>
      <c r="J9427" s="4"/>
      <c r="K9427" s="173"/>
    </row>
    <row r="9428" spans="1:11" x14ac:dyDescent="0.2">
      <c r="A9428" s="140"/>
      <c r="B9428" s="325"/>
      <c r="J9428" s="4"/>
      <c r="K9428" s="173"/>
    </row>
    <row r="9429" spans="1:11" x14ac:dyDescent="0.2">
      <c r="A9429" s="140"/>
      <c r="B9429" s="325"/>
      <c r="J9429" s="4"/>
      <c r="K9429" s="173"/>
    </row>
    <row r="9430" spans="1:11" x14ac:dyDescent="0.2">
      <c r="A9430" s="140"/>
      <c r="B9430" s="325"/>
      <c r="J9430" s="4"/>
      <c r="K9430" s="173"/>
    </row>
    <row r="9431" spans="1:11" x14ac:dyDescent="0.2">
      <c r="A9431" s="140"/>
      <c r="B9431" s="325"/>
      <c r="J9431" s="4"/>
      <c r="K9431" s="173"/>
    </row>
    <row r="9432" spans="1:11" x14ac:dyDescent="0.2">
      <c r="A9432" s="140"/>
      <c r="B9432" s="325"/>
      <c r="J9432" s="4"/>
      <c r="K9432" s="173"/>
    </row>
    <row r="9433" spans="1:11" x14ac:dyDescent="0.2">
      <c r="A9433" s="140"/>
      <c r="B9433" s="325"/>
      <c r="J9433" s="4"/>
      <c r="K9433" s="173"/>
    </row>
    <row r="9434" spans="1:11" x14ac:dyDescent="0.2">
      <c r="A9434" s="140"/>
      <c r="B9434" s="325"/>
      <c r="J9434" s="4"/>
      <c r="K9434" s="173"/>
    </row>
    <row r="9435" spans="1:11" x14ac:dyDescent="0.2">
      <c r="A9435" s="140"/>
      <c r="B9435" s="325"/>
      <c r="J9435" s="4"/>
      <c r="K9435" s="173"/>
    </row>
    <row r="9436" spans="1:11" x14ac:dyDescent="0.2">
      <c r="A9436" s="140"/>
      <c r="B9436" s="325"/>
      <c r="J9436" s="4"/>
      <c r="K9436" s="173"/>
    </row>
    <row r="9437" spans="1:11" x14ac:dyDescent="0.2">
      <c r="A9437" s="140"/>
      <c r="B9437" s="325"/>
      <c r="J9437" s="4"/>
      <c r="K9437" s="173"/>
    </row>
    <row r="9438" spans="1:11" x14ac:dyDescent="0.2">
      <c r="A9438" s="140"/>
      <c r="B9438" s="325"/>
      <c r="J9438" s="4"/>
      <c r="K9438" s="173"/>
    </row>
    <row r="9439" spans="1:11" x14ac:dyDescent="0.2">
      <c r="A9439" s="140"/>
      <c r="B9439" s="325"/>
      <c r="J9439" s="4"/>
      <c r="K9439" s="173"/>
    </row>
    <row r="9440" spans="1:11" x14ac:dyDescent="0.2">
      <c r="A9440" s="140"/>
      <c r="B9440" s="325"/>
      <c r="J9440" s="4"/>
      <c r="K9440" s="173"/>
    </row>
    <row r="9441" spans="1:11" x14ac:dyDescent="0.2">
      <c r="A9441" s="140"/>
      <c r="B9441" s="325"/>
      <c r="J9441" s="4"/>
      <c r="K9441" s="173"/>
    </row>
    <row r="9442" spans="1:11" x14ac:dyDescent="0.2">
      <c r="A9442" s="140"/>
      <c r="B9442" s="325"/>
      <c r="J9442" s="4"/>
      <c r="K9442" s="173"/>
    </row>
    <row r="9443" spans="1:11" x14ac:dyDescent="0.2">
      <c r="A9443" s="140"/>
      <c r="B9443" s="325"/>
      <c r="J9443" s="4"/>
      <c r="K9443" s="173"/>
    </row>
    <row r="9444" spans="1:11" x14ac:dyDescent="0.2">
      <c r="A9444" s="140"/>
      <c r="B9444" s="325"/>
      <c r="J9444" s="4"/>
      <c r="K9444" s="173"/>
    </row>
    <row r="9445" spans="1:11" x14ac:dyDescent="0.2">
      <c r="A9445" s="140"/>
      <c r="B9445" s="325"/>
      <c r="J9445" s="4"/>
      <c r="K9445" s="173"/>
    </row>
    <row r="9446" spans="1:11" x14ac:dyDescent="0.2">
      <c r="A9446" s="140"/>
      <c r="B9446" s="325"/>
      <c r="J9446" s="4"/>
      <c r="K9446" s="173"/>
    </row>
    <row r="9447" spans="1:11" x14ac:dyDescent="0.2">
      <c r="A9447" s="140"/>
      <c r="B9447" s="325"/>
      <c r="J9447" s="4"/>
      <c r="K9447" s="173"/>
    </row>
    <row r="9448" spans="1:11" x14ac:dyDescent="0.2">
      <c r="A9448" s="140"/>
      <c r="B9448" s="325"/>
      <c r="J9448" s="4"/>
      <c r="K9448" s="173"/>
    </row>
    <row r="9449" spans="1:11" x14ac:dyDescent="0.2">
      <c r="A9449" s="140"/>
      <c r="B9449" s="325"/>
      <c r="J9449" s="4"/>
      <c r="K9449" s="173"/>
    </row>
    <row r="9450" spans="1:11" x14ac:dyDescent="0.2">
      <c r="A9450" s="140"/>
      <c r="B9450" s="325"/>
      <c r="J9450" s="4"/>
      <c r="K9450" s="173"/>
    </row>
    <row r="9451" spans="1:11" x14ac:dyDescent="0.2">
      <c r="A9451" s="140"/>
      <c r="B9451" s="325"/>
      <c r="J9451" s="4"/>
      <c r="K9451" s="173"/>
    </row>
    <row r="9452" spans="1:11" x14ac:dyDescent="0.2">
      <c r="A9452" s="140"/>
      <c r="B9452" s="325"/>
      <c r="J9452" s="4"/>
      <c r="K9452" s="173"/>
    </row>
    <row r="9453" spans="1:11" x14ac:dyDescent="0.2">
      <c r="A9453" s="140"/>
      <c r="B9453" s="325"/>
      <c r="J9453" s="4"/>
      <c r="K9453" s="173"/>
    </row>
    <row r="9454" spans="1:11" x14ac:dyDescent="0.2">
      <c r="A9454" s="140"/>
      <c r="B9454" s="325"/>
      <c r="J9454" s="4"/>
      <c r="K9454" s="173"/>
    </row>
    <row r="9455" spans="1:11" x14ac:dyDescent="0.2">
      <c r="A9455" s="140"/>
      <c r="B9455" s="325"/>
      <c r="J9455" s="4"/>
      <c r="K9455" s="173"/>
    </row>
    <row r="9456" spans="1:11" x14ac:dyDescent="0.2">
      <c r="A9456" s="140"/>
      <c r="B9456" s="325"/>
      <c r="J9456" s="4"/>
      <c r="K9456" s="173"/>
    </row>
    <row r="9457" spans="1:11" x14ac:dyDescent="0.2">
      <c r="A9457" s="140"/>
      <c r="B9457" s="325"/>
      <c r="J9457" s="4"/>
      <c r="K9457" s="173"/>
    </row>
    <row r="9458" spans="1:11" x14ac:dyDescent="0.2">
      <c r="A9458" s="140"/>
      <c r="B9458" s="325"/>
      <c r="J9458" s="4"/>
      <c r="K9458" s="173"/>
    </row>
    <row r="9459" spans="1:11" x14ac:dyDescent="0.2">
      <c r="A9459" s="140"/>
      <c r="B9459" s="325"/>
      <c r="J9459" s="4"/>
      <c r="K9459" s="173"/>
    </row>
    <row r="9460" spans="1:11" x14ac:dyDescent="0.2">
      <c r="A9460" s="140"/>
      <c r="B9460" s="325"/>
      <c r="J9460" s="4"/>
      <c r="K9460" s="173"/>
    </row>
    <row r="9461" spans="1:11" x14ac:dyDescent="0.2">
      <c r="A9461" s="140"/>
      <c r="B9461" s="325"/>
      <c r="J9461" s="4"/>
      <c r="K9461" s="173"/>
    </row>
    <row r="9462" spans="1:11" x14ac:dyDescent="0.2">
      <c r="A9462" s="140"/>
      <c r="B9462" s="325"/>
      <c r="J9462" s="4"/>
      <c r="K9462" s="173"/>
    </row>
    <row r="9463" spans="1:11" x14ac:dyDescent="0.2">
      <c r="A9463" s="140"/>
      <c r="B9463" s="325"/>
      <c r="J9463" s="4"/>
      <c r="K9463" s="173"/>
    </row>
    <row r="9464" spans="1:11" x14ac:dyDescent="0.2">
      <c r="A9464" s="140"/>
      <c r="B9464" s="325"/>
      <c r="J9464" s="4"/>
      <c r="K9464" s="173"/>
    </row>
    <row r="9465" spans="1:11" x14ac:dyDescent="0.2">
      <c r="A9465" s="140"/>
      <c r="B9465" s="325"/>
      <c r="J9465" s="4"/>
      <c r="K9465" s="173"/>
    </row>
    <row r="9466" spans="1:11" x14ac:dyDescent="0.2">
      <c r="A9466" s="140"/>
      <c r="B9466" s="325"/>
      <c r="J9466" s="4"/>
      <c r="K9466" s="173"/>
    </row>
    <row r="9467" spans="1:11" x14ac:dyDescent="0.2">
      <c r="A9467" s="140"/>
      <c r="B9467" s="325"/>
      <c r="J9467" s="4"/>
      <c r="K9467" s="173"/>
    </row>
    <row r="9468" spans="1:11" x14ac:dyDescent="0.2">
      <c r="A9468" s="140"/>
      <c r="B9468" s="325"/>
      <c r="J9468" s="4"/>
      <c r="K9468" s="173"/>
    </row>
    <row r="9469" spans="1:11" x14ac:dyDescent="0.2">
      <c r="A9469" s="140"/>
      <c r="B9469" s="325"/>
      <c r="J9469" s="4"/>
      <c r="K9469" s="173"/>
    </row>
    <row r="9470" spans="1:11" x14ac:dyDescent="0.2">
      <c r="A9470" s="140"/>
      <c r="B9470" s="325"/>
      <c r="J9470" s="4"/>
      <c r="K9470" s="173"/>
    </row>
    <row r="9471" spans="1:11" x14ac:dyDescent="0.2">
      <c r="A9471" s="140"/>
      <c r="B9471" s="325"/>
      <c r="J9471" s="4"/>
      <c r="K9471" s="173"/>
    </row>
    <row r="9472" spans="1:11" x14ac:dyDescent="0.2">
      <c r="A9472" s="140"/>
      <c r="B9472" s="325"/>
      <c r="J9472" s="4"/>
      <c r="K9472" s="173"/>
    </row>
    <row r="9473" spans="1:11" x14ac:dyDescent="0.2">
      <c r="A9473" s="140"/>
      <c r="B9473" s="325"/>
      <c r="J9473" s="4"/>
      <c r="K9473" s="173"/>
    </row>
    <row r="9474" spans="1:11" x14ac:dyDescent="0.2">
      <c r="A9474" s="140"/>
      <c r="B9474" s="325"/>
      <c r="J9474" s="4"/>
      <c r="K9474" s="173"/>
    </row>
    <row r="9475" spans="1:11" x14ac:dyDescent="0.2">
      <c r="A9475" s="140"/>
      <c r="B9475" s="325"/>
      <c r="J9475" s="4"/>
      <c r="K9475" s="173"/>
    </row>
    <row r="9476" spans="1:11" x14ac:dyDescent="0.2">
      <c r="A9476" s="140"/>
      <c r="B9476" s="325"/>
      <c r="J9476" s="4"/>
      <c r="K9476" s="173"/>
    </row>
    <row r="9477" spans="1:11" x14ac:dyDescent="0.2">
      <c r="A9477" s="140"/>
      <c r="B9477" s="325"/>
      <c r="J9477" s="4"/>
      <c r="K9477" s="173"/>
    </row>
    <row r="9478" spans="1:11" x14ac:dyDescent="0.2">
      <c r="A9478" s="140"/>
      <c r="B9478" s="325"/>
      <c r="J9478" s="4"/>
      <c r="K9478" s="173"/>
    </row>
    <row r="9479" spans="1:11" x14ac:dyDescent="0.2">
      <c r="A9479" s="140"/>
      <c r="B9479" s="325"/>
      <c r="J9479" s="4"/>
      <c r="K9479" s="173"/>
    </row>
    <row r="9480" spans="1:11" x14ac:dyDescent="0.2">
      <c r="A9480" s="140"/>
      <c r="B9480" s="325"/>
      <c r="J9480" s="4"/>
      <c r="K9480" s="173"/>
    </row>
    <row r="9481" spans="1:11" x14ac:dyDescent="0.2">
      <c r="A9481" s="140"/>
      <c r="B9481" s="325"/>
      <c r="J9481" s="4"/>
      <c r="K9481" s="173"/>
    </row>
    <row r="9482" spans="1:11" x14ac:dyDescent="0.2">
      <c r="A9482" s="140"/>
      <c r="B9482" s="325"/>
      <c r="J9482" s="4"/>
      <c r="K9482" s="173"/>
    </row>
    <row r="9483" spans="1:11" x14ac:dyDescent="0.2">
      <c r="A9483" s="140"/>
      <c r="B9483" s="325"/>
      <c r="J9483" s="4"/>
      <c r="K9483" s="173"/>
    </row>
    <row r="9484" spans="1:11" x14ac:dyDescent="0.2">
      <c r="A9484" s="140"/>
      <c r="B9484" s="325"/>
      <c r="J9484" s="4"/>
      <c r="K9484" s="173"/>
    </row>
    <row r="9485" spans="1:11" x14ac:dyDescent="0.2">
      <c r="A9485" s="140"/>
      <c r="B9485" s="325"/>
      <c r="J9485" s="4"/>
      <c r="K9485" s="173"/>
    </row>
    <row r="9486" spans="1:11" x14ac:dyDescent="0.2">
      <c r="A9486" s="140"/>
      <c r="B9486" s="325"/>
      <c r="J9486" s="4"/>
      <c r="K9486" s="173"/>
    </row>
    <row r="9487" spans="1:11" x14ac:dyDescent="0.2">
      <c r="A9487" s="140"/>
      <c r="B9487" s="325"/>
      <c r="J9487" s="4"/>
      <c r="K9487" s="173"/>
    </row>
    <row r="9488" spans="1:11" x14ac:dyDescent="0.2">
      <c r="A9488" s="140"/>
      <c r="B9488" s="325"/>
      <c r="J9488" s="4"/>
      <c r="K9488" s="173"/>
    </row>
    <row r="9489" spans="1:11" x14ac:dyDescent="0.2">
      <c r="A9489" s="140"/>
      <c r="B9489" s="325"/>
      <c r="J9489" s="4"/>
      <c r="K9489" s="173"/>
    </row>
    <row r="9490" spans="1:11" x14ac:dyDescent="0.2">
      <c r="A9490" s="140"/>
      <c r="B9490" s="325"/>
      <c r="J9490" s="4"/>
      <c r="K9490" s="173"/>
    </row>
    <row r="9491" spans="1:11" x14ac:dyDescent="0.2">
      <c r="A9491" s="140"/>
      <c r="B9491" s="325"/>
      <c r="J9491" s="4"/>
      <c r="K9491" s="173"/>
    </row>
    <row r="9492" spans="1:11" x14ac:dyDescent="0.2">
      <c r="A9492" s="140"/>
      <c r="B9492" s="325"/>
      <c r="J9492" s="4"/>
      <c r="K9492" s="173"/>
    </row>
    <row r="9493" spans="1:11" x14ac:dyDescent="0.2">
      <c r="A9493" s="140"/>
      <c r="B9493" s="325"/>
      <c r="J9493" s="4"/>
      <c r="K9493" s="173"/>
    </row>
    <row r="9494" spans="1:11" x14ac:dyDescent="0.2">
      <c r="A9494" s="140"/>
      <c r="B9494" s="325"/>
      <c r="J9494" s="4"/>
      <c r="K9494" s="173"/>
    </row>
    <row r="9495" spans="1:11" x14ac:dyDescent="0.2">
      <c r="A9495" s="140"/>
      <c r="B9495" s="325"/>
      <c r="J9495" s="4"/>
      <c r="K9495" s="173"/>
    </row>
    <row r="9496" spans="1:11" x14ac:dyDescent="0.2">
      <c r="A9496" s="140"/>
      <c r="B9496" s="325"/>
      <c r="J9496" s="4"/>
      <c r="K9496" s="173"/>
    </row>
    <row r="9497" spans="1:11" x14ac:dyDescent="0.2">
      <c r="A9497" s="140"/>
      <c r="B9497" s="325"/>
      <c r="J9497" s="4"/>
      <c r="K9497" s="173"/>
    </row>
    <row r="9498" spans="1:11" x14ac:dyDescent="0.2">
      <c r="A9498" s="140"/>
      <c r="B9498" s="325"/>
      <c r="J9498" s="4"/>
      <c r="K9498" s="173"/>
    </row>
    <row r="9499" spans="1:11" x14ac:dyDescent="0.2">
      <c r="A9499" s="140"/>
      <c r="B9499" s="325"/>
      <c r="J9499" s="4"/>
      <c r="K9499" s="173"/>
    </row>
    <row r="9500" spans="1:11" x14ac:dyDescent="0.2">
      <c r="A9500" s="140"/>
      <c r="B9500" s="325"/>
      <c r="J9500" s="4"/>
      <c r="K9500" s="173"/>
    </row>
    <row r="9501" spans="1:11" x14ac:dyDescent="0.2">
      <c r="A9501" s="140"/>
      <c r="B9501" s="325"/>
      <c r="J9501" s="4"/>
      <c r="K9501" s="173"/>
    </row>
    <row r="9502" spans="1:11" x14ac:dyDescent="0.2">
      <c r="A9502" s="140"/>
      <c r="B9502" s="325"/>
      <c r="J9502" s="4"/>
      <c r="K9502" s="173"/>
    </row>
    <row r="9503" spans="1:11" x14ac:dyDescent="0.2">
      <c r="A9503" s="140"/>
      <c r="B9503" s="325"/>
      <c r="J9503" s="4"/>
      <c r="K9503" s="173"/>
    </row>
    <row r="9504" spans="1:11" x14ac:dyDescent="0.2">
      <c r="A9504" s="140"/>
      <c r="B9504" s="325"/>
      <c r="J9504" s="4"/>
      <c r="K9504" s="173"/>
    </row>
    <row r="9505" spans="1:11" x14ac:dyDescent="0.2">
      <c r="A9505" s="140"/>
      <c r="B9505" s="325"/>
      <c r="J9505" s="4"/>
      <c r="K9505" s="173"/>
    </row>
    <row r="9506" spans="1:11" x14ac:dyDescent="0.2">
      <c r="A9506" s="140"/>
      <c r="B9506" s="325"/>
      <c r="J9506" s="4"/>
      <c r="K9506" s="173"/>
    </row>
    <row r="9507" spans="1:11" x14ac:dyDescent="0.2">
      <c r="A9507" s="140"/>
      <c r="B9507" s="325"/>
      <c r="J9507" s="4"/>
      <c r="K9507" s="173"/>
    </row>
    <row r="9508" spans="1:11" x14ac:dyDescent="0.2">
      <c r="A9508" s="140"/>
      <c r="B9508" s="325"/>
      <c r="J9508" s="4"/>
      <c r="K9508" s="173"/>
    </row>
    <row r="9509" spans="1:11" x14ac:dyDescent="0.2">
      <c r="A9509" s="140"/>
      <c r="B9509" s="325"/>
      <c r="J9509" s="4"/>
      <c r="K9509" s="173"/>
    </row>
    <row r="9510" spans="1:11" x14ac:dyDescent="0.2">
      <c r="A9510" s="140"/>
      <c r="B9510" s="325"/>
      <c r="J9510" s="4"/>
      <c r="K9510" s="173"/>
    </row>
    <row r="9511" spans="1:11" x14ac:dyDescent="0.2">
      <c r="A9511" s="140"/>
      <c r="B9511" s="325"/>
      <c r="J9511" s="4"/>
      <c r="K9511" s="173"/>
    </row>
    <row r="9512" spans="1:11" x14ac:dyDescent="0.2">
      <c r="A9512" s="140"/>
      <c r="B9512" s="325"/>
      <c r="J9512" s="4"/>
      <c r="K9512" s="173"/>
    </row>
    <row r="9513" spans="1:11" x14ac:dyDescent="0.2">
      <c r="A9513" s="140"/>
      <c r="B9513" s="325"/>
      <c r="J9513" s="4"/>
      <c r="K9513" s="173"/>
    </row>
    <row r="9514" spans="1:11" x14ac:dyDescent="0.2">
      <c r="A9514" s="140"/>
      <c r="B9514" s="325"/>
      <c r="J9514" s="4"/>
      <c r="K9514" s="173"/>
    </row>
    <row r="9515" spans="1:11" x14ac:dyDescent="0.2">
      <c r="A9515" s="140"/>
      <c r="B9515" s="325"/>
      <c r="J9515" s="4"/>
      <c r="K9515" s="173"/>
    </row>
    <row r="9516" spans="1:11" x14ac:dyDescent="0.2">
      <c r="A9516" s="140"/>
      <c r="B9516" s="325"/>
      <c r="J9516" s="4"/>
      <c r="K9516" s="173"/>
    </row>
    <row r="9517" spans="1:11" x14ac:dyDescent="0.2">
      <c r="A9517" s="140"/>
      <c r="B9517" s="325"/>
      <c r="J9517" s="4"/>
      <c r="K9517" s="173"/>
    </row>
    <row r="9518" spans="1:11" x14ac:dyDescent="0.2">
      <c r="J9518" s="4"/>
      <c r="K9518" s="4"/>
    </row>
    <row r="9519" spans="1:11" x14ac:dyDescent="0.2">
      <c r="J9519" s="4"/>
      <c r="K9519" s="4"/>
    </row>
    <row r="9520" spans="1:11" x14ac:dyDescent="0.2">
      <c r="J9520" s="4"/>
      <c r="K9520" s="4"/>
    </row>
    <row r="9521" spans="10:11" x14ac:dyDescent="0.2">
      <c r="J9521" s="4"/>
      <c r="K9521" s="4"/>
    </row>
    <row r="9522" spans="10:11" x14ac:dyDescent="0.2">
      <c r="J9522" s="4"/>
      <c r="K9522" s="4"/>
    </row>
    <row r="9523" spans="10:11" x14ac:dyDescent="0.2">
      <c r="J9523" s="4"/>
      <c r="K9523" s="4"/>
    </row>
    <row r="9524" spans="10:11" x14ac:dyDescent="0.2">
      <c r="J9524" s="4"/>
      <c r="K9524" s="4"/>
    </row>
    <row r="9525" spans="10:11" x14ac:dyDescent="0.2">
      <c r="J9525" s="4"/>
      <c r="K9525" s="4"/>
    </row>
    <row r="9526" spans="10:11" x14ac:dyDescent="0.2">
      <c r="J9526" s="4"/>
      <c r="K9526" s="4"/>
    </row>
    <row r="9527" spans="10:11" x14ac:dyDescent="0.2">
      <c r="J9527" s="4"/>
      <c r="K9527" s="4"/>
    </row>
    <row r="9528" spans="10:11" x14ac:dyDescent="0.2">
      <c r="J9528" s="4"/>
      <c r="K9528" s="4"/>
    </row>
    <row r="9529" spans="10:11" x14ac:dyDescent="0.2">
      <c r="J9529" s="4"/>
      <c r="K9529" s="4"/>
    </row>
    <row r="9530" spans="10:11" x14ac:dyDescent="0.2">
      <c r="J9530" s="4"/>
      <c r="K9530" s="4"/>
    </row>
    <row r="9531" spans="10:11" x14ac:dyDescent="0.2">
      <c r="J9531" s="4"/>
      <c r="K9531" s="4"/>
    </row>
    <row r="9532" spans="10:11" x14ac:dyDescent="0.2">
      <c r="J9532" s="4"/>
      <c r="K9532" s="4"/>
    </row>
    <row r="9533" spans="10:11" x14ac:dyDescent="0.2">
      <c r="J9533" s="4"/>
      <c r="K9533" s="4"/>
    </row>
    <row r="9534" spans="10:11" x14ac:dyDescent="0.2">
      <c r="J9534" s="4"/>
      <c r="K9534" s="4"/>
    </row>
    <row r="9535" spans="10:11" x14ac:dyDescent="0.2">
      <c r="J9535" s="4"/>
      <c r="K9535" s="4"/>
    </row>
    <row r="9536" spans="10:11" x14ac:dyDescent="0.2">
      <c r="J9536" s="4"/>
      <c r="K9536" s="4"/>
    </row>
    <row r="9537" spans="10:11" x14ac:dyDescent="0.2">
      <c r="J9537" s="4"/>
      <c r="K9537" s="4"/>
    </row>
    <row r="9538" spans="10:11" x14ac:dyDescent="0.2">
      <c r="J9538" s="4"/>
      <c r="K9538" s="4"/>
    </row>
    <row r="9539" spans="10:11" x14ac:dyDescent="0.2">
      <c r="J9539" s="4"/>
      <c r="K9539" s="4"/>
    </row>
    <row r="9540" spans="10:11" x14ac:dyDescent="0.2">
      <c r="J9540" s="4"/>
      <c r="K9540" s="4"/>
    </row>
    <row r="9541" spans="10:11" x14ac:dyDescent="0.2">
      <c r="J9541" s="4"/>
      <c r="K9541" s="4"/>
    </row>
    <row r="9542" spans="10:11" x14ac:dyDescent="0.2">
      <c r="J9542" s="4"/>
      <c r="K9542" s="4"/>
    </row>
    <row r="9543" spans="10:11" x14ac:dyDescent="0.2">
      <c r="J9543" s="4"/>
      <c r="K9543" s="4"/>
    </row>
    <row r="9544" spans="10:11" x14ac:dyDescent="0.2">
      <c r="J9544" s="4"/>
      <c r="K9544" s="4"/>
    </row>
    <row r="9545" spans="10:11" x14ac:dyDescent="0.2">
      <c r="J9545" s="4"/>
      <c r="K9545" s="4"/>
    </row>
    <row r="9546" spans="10:11" x14ac:dyDescent="0.2">
      <c r="J9546" s="4"/>
      <c r="K9546" s="4"/>
    </row>
    <row r="9547" spans="10:11" x14ac:dyDescent="0.2">
      <c r="J9547" s="4"/>
      <c r="K9547" s="4"/>
    </row>
    <row r="9548" spans="10:11" x14ac:dyDescent="0.2">
      <c r="J9548" s="4"/>
      <c r="K9548" s="4"/>
    </row>
    <row r="9549" spans="10:11" x14ac:dyDescent="0.2">
      <c r="J9549" s="4"/>
      <c r="K9549" s="4"/>
    </row>
    <row r="9550" spans="10:11" x14ac:dyDescent="0.2">
      <c r="J9550" s="4"/>
      <c r="K9550" s="4"/>
    </row>
    <row r="9551" spans="10:11" x14ac:dyDescent="0.2">
      <c r="J9551" s="4"/>
      <c r="K9551" s="4"/>
    </row>
    <row r="9552" spans="10:11" x14ac:dyDescent="0.2">
      <c r="J9552" s="4"/>
      <c r="K9552" s="4"/>
    </row>
    <row r="9553" spans="10:11" x14ac:dyDescent="0.2">
      <c r="J9553" s="4"/>
      <c r="K9553" s="4"/>
    </row>
    <row r="9554" spans="10:11" x14ac:dyDescent="0.2">
      <c r="J9554" s="4"/>
      <c r="K9554" s="4"/>
    </row>
    <row r="9555" spans="10:11" x14ac:dyDescent="0.2">
      <c r="J9555" s="4"/>
      <c r="K9555" s="4"/>
    </row>
    <row r="9556" spans="10:11" x14ac:dyDescent="0.2">
      <c r="J9556" s="4"/>
      <c r="K9556" s="4"/>
    </row>
    <row r="9557" spans="10:11" x14ac:dyDescent="0.2">
      <c r="J9557" s="4"/>
      <c r="K9557" s="4"/>
    </row>
    <row r="9558" spans="10:11" x14ac:dyDescent="0.2">
      <c r="J9558" s="4"/>
      <c r="K9558" s="4"/>
    </row>
    <row r="9559" spans="10:11" x14ac:dyDescent="0.2">
      <c r="J9559" s="4"/>
      <c r="K9559" s="4"/>
    </row>
    <row r="9560" spans="10:11" x14ac:dyDescent="0.2">
      <c r="J9560" s="4"/>
      <c r="K9560" s="4"/>
    </row>
    <row r="9561" spans="10:11" x14ac:dyDescent="0.2">
      <c r="J9561" s="4"/>
      <c r="K9561" s="4"/>
    </row>
    <row r="9562" spans="10:11" x14ac:dyDescent="0.2">
      <c r="J9562" s="4"/>
      <c r="K9562" s="4"/>
    </row>
    <row r="9563" spans="10:11" x14ac:dyDescent="0.2">
      <c r="J9563" s="4"/>
      <c r="K9563" s="4"/>
    </row>
    <row r="9564" spans="10:11" x14ac:dyDescent="0.2">
      <c r="J9564" s="4"/>
      <c r="K9564" s="4"/>
    </row>
    <row r="9565" spans="10:11" x14ac:dyDescent="0.2">
      <c r="J9565" s="4"/>
      <c r="K9565" s="4"/>
    </row>
    <row r="9566" spans="10:11" x14ac:dyDescent="0.2">
      <c r="J9566" s="4"/>
      <c r="K9566" s="4"/>
    </row>
    <row r="9567" spans="10:11" x14ac:dyDescent="0.2">
      <c r="J9567" s="4"/>
      <c r="K9567" s="4"/>
    </row>
    <row r="9568" spans="10:11" x14ac:dyDescent="0.2">
      <c r="J9568" s="4"/>
      <c r="K9568" s="4"/>
    </row>
    <row r="9569" spans="10:11" x14ac:dyDescent="0.2">
      <c r="J9569" s="4"/>
      <c r="K9569" s="4"/>
    </row>
    <row r="9570" spans="10:11" x14ac:dyDescent="0.2">
      <c r="J9570" s="4"/>
      <c r="K9570" s="4"/>
    </row>
    <row r="9571" spans="10:11" x14ac:dyDescent="0.2">
      <c r="J9571" s="4"/>
      <c r="K9571" s="4"/>
    </row>
    <row r="9572" spans="10:11" x14ac:dyDescent="0.2">
      <c r="J9572" s="4"/>
      <c r="K9572" s="4"/>
    </row>
    <row r="9573" spans="10:11" x14ac:dyDescent="0.2">
      <c r="J9573" s="4"/>
      <c r="K9573" s="4"/>
    </row>
    <row r="9574" spans="10:11" x14ac:dyDescent="0.2">
      <c r="J9574" s="4"/>
      <c r="K9574" s="4"/>
    </row>
    <row r="9575" spans="10:11" x14ac:dyDescent="0.2">
      <c r="J9575" s="4"/>
      <c r="K9575" s="4"/>
    </row>
    <row r="9576" spans="10:11" x14ac:dyDescent="0.2">
      <c r="J9576" s="4"/>
      <c r="K9576" s="4"/>
    </row>
    <row r="9577" spans="10:11" x14ac:dyDescent="0.2">
      <c r="J9577" s="4"/>
      <c r="K9577" s="4"/>
    </row>
    <row r="9578" spans="10:11" x14ac:dyDescent="0.2">
      <c r="J9578" s="4"/>
      <c r="K9578" s="4"/>
    </row>
    <row r="9579" spans="10:11" x14ac:dyDescent="0.2">
      <c r="J9579" s="4"/>
      <c r="K9579" s="4"/>
    </row>
    <row r="9580" spans="10:11" x14ac:dyDescent="0.2">
      <c r="J9580" s="4"/>
      <c r="K9580" s="4"/>
    </row>
    <row r="9581" spans="10:11" x14ac:dyDescent="0.2">
      <c r="J9581" s="4"/>
      <c r="K9581" s="4"/>
    </row>
    <row r="9582" spans="10:11" x14ac:dyDescent="0.2">
      <c r="J9582" s="4"/>
      <c r="K9582" s="4"/>
    </row>
    <row r="9583" spans="10:11" x14ac:dyDescent="0.2">
      <c r="J9583" s="4"/>
      <c r="K9583" s="4"/>
    </row>
    <row r="9584" spans="10:11" x14ac:dyDescent="0.2">
      <c r="J9584" s="4"/>
      <c r="K9584" s="4"/>
    </row>
    <row r="9585" spans="10:11" x14ac:dyDescent="0.2">
      <c r="J9585" s="4"/>
      <c r="K9585" s="4"/>
    </row>
    <row r="9586" spans="10:11" x14ac:dyDescent="0.2">
      <c r="J9586" s="4"/>
      <c r="K9586" s="4"/>
    </row>
    <row r="9587" spans="10:11" x14ac:dyDescent="0.2">
      <c r="J9587" s="4"/>
      <c r="K9587" s="4"/>
    </row>
    <row r="9588" spans="10:11" x14ac:dyDescent="0.2">
      <c r="J9588" s="4"/>
      <c r="K9588" s="4"/>
    </row>
    <row r="9589" spans="10:11" x14ac:dyDescent="0.2">
      <c r="J9589" s="4"/>
      <c r="K9589" s="4"/>
    </row>
    <row r="9590" spans="10:11" x14ac:dyDescent="0.2">
      <c r="J9590" s="4"/>
      <c r="K9590" s="4"/>
    </row>
    <row r="9591" spans="10:11" x14ac:dyDescent="0.2">
      <c r="J9591" s="4"/>
      <c r="K9591" s="4"/>
    </row>
    <row r="9592" spans="10:11" x14ac:dyDescent="0.2">
      <c r="J9592" s="4"/>
      <c r="K9592" s="4"/>
    </row>
    <row r="9593" spans="10:11" x14ac:dyDescent="0.2">
      <c r="J9593" s="4"/>
      <c r="K9593" s="4"/>
    </row>
    <row r="9594" spans="10:11" x14ac:dyDescent="0.2">
      <c r="J9594" s="4"/>
      <c r="K9594" s="4"/>
    </row>
    <row r="9595" spans="10:11" x14ac:dyDescent="0.2">
      <c r="J9595" s="4"/>
      <c r="K9595" s="4"/>
    </row>
    <row r="9596" spans="10:11" x14ac:dyDescent="0.2">
      <c r="J9596" s="4"/>
      <c r="K9596" s="4"/>
    </row>
    <row r="9597" spans="10:11" x14ac:dyDescent="0.2">
      <c r="J9597" s="4"/>
      <c r="K9597" s="4"/>
    </row>
    <row r="9598" spans="10:11" x14ac:dyDescent="0.2">
      <c r="J9598" s="4"/>
      <c r="K9598" s="4"/>
    </row>
    <row r="9599" spans="10:11" x14ac:dyDescent="0.2">
      <c r="J9599" s="4"/>
      <c r="K9599" s="4"/>
    </row>
    <row r="9600" spans="10:11" x14ac:dyDescent="0.2">
      <c r="J9600" s="4"/>
      <c r="K9600" s="4"/>
    </row>
    <row r="9601" spans="10:11" x14ac:dyDescent="0.2">
      <c r="J9601" s="4"/>
      <c r="K9601" s="4"/>
    </row>
    <row r="9602" spans="10:11" x14ac:dyDescent="0.2">
      <c r="J9602" s="4"/>
      <c r="K9602" s="4"/>
    </row>
    <row r="9603" spans="10:11" x14ac:dyDescent="0.2">
      <c r="J9603" s="4"/>
      <c r="K9603" s="4"/>
    </row>
    <row r="9604" spans="10:11" x14ac:dyDescent="0.2">
      <c r="J9604" s="4"/>
      <c r="K9604" s="4"/>
    </row>
    <row r="9605" spans="10:11" x14ac:dyDescent="0.2">
      <c r="J9605" s="4"/>
      <c r="K9605" s="4"/>
    </row>
    <row r="9606" spans="10:11" x14ac:dyDescent="0.2">
      <c r="J9606" s="4"/>
      <c r="K9606" s="4"/>
    </row>
    <row r="9607" spans="10:11" x14ac:dyDescent="0.2">
      <c r="J9607" s="4"/>
      <c r="K9607" s="4"/>
    </row>
    <row r="9608" spans="10:11" x14ac:dyDescent="0.2">
      <c r="J9608" s="4"/>
      <c r="K9608" s="4"/>
    </row>
    <row r="9609" spans="10:11" x14ac:dyDescent="0.2">
      <c r="J9609" s="4"/>
      <c r="K9609" s="4"/>
    </row>
    <row r="9610" spans="10:11" x14ac:dyDescent="0.2">
      <c r="J9610" s="4"/>
      <c r="K9610" s="4"/>
    </row>
    <row r="9611" spans="10:11" x14ac:dyDescent="0.2">
      <c r="J9611" s="4"/>
      <c r="K9611" s="4"/>
    </row>
    <row r="9612" spans="10:11" x14ac:dyDescent="0.2">
      <c r="J9612" s="4"/>
      <c r="K9612" s="4"/>
    </row>
    <row r="9613" spans="10:11" x14ac:dyDescent="0.2">
      <c r="J9613" s="4"/>
      <c r="K9613" s="4"/>
    </row>
    <row r="9614" spans="10:11" x14ac:dyDescent="0.2">
      <c r="J9614" s="4"/>
      <c r="K9614" s="4"/>
    </row>
    <row r="9615" spans="10:11" x14ac:dyDescent="0.2">
      <c r="J9615" s="4"/>
      <c r="K9615" s="4"/>
    </row>
    <row r="9616" spans="10:11" x14ac:dyDescent="0.2">
      <c r="J9616" s="4"/>
      <c r="K9616" s="4"/>
    </row>
    <row r="9617" spans="10:11" x14ac:dyDescent="0.2">
      <c r="J9617" s="4"/>
      <c r="K9617" s="4"/>
    </row>
    <row r="9618" spans="10:11" x14ac:dyDescent="0.2">
      <c r="J9618" s="4"/>
      <c r="K9618" s="4"/>
    </row>
    <row r="9619" spans="10:11" x14ac:dyDescent="0.2">
      <c r="J9619" s="4"/>
      <c r="K9619" s="4"/>
    </row>
    <row r="9620" spans="10:11" x14ac:dyDescent="0.2">
      <c r="J9620" s="4"/>
      <c r="K9620" s="4"/>
    </row>
    <row r="9621" spans="10:11" x14ac:dyDescent="0.2">
      <c r="J9621" s="4"/>
      <c r="K9621" s="4"/>
    </row>
    <row r="9622" spans="10:11" x14ac:dyDescent="0.2">
      <c r="J9622" s="4"/>
      <c r="K9622" s="4"/>
    </row>
    <row r="9623" spans="10:11" x14ac:dyDescent="0.2">
      <c r="J9623" s="4"/>
      <c r="K9623" s="4"/>
    </row>
    <row r="9624" spans="10:11" x14ac:dyDescent="0.2">
      <c r="J9624" s="4"/>
      <c r="K9624" s="4"/>
    </row>
    <row r="9625" spans="10:11" x14ac:dyDescent="0.2">
      <c r="J9625" s="4"/>
      <c r="K9625" s="4"/>
    </row>
    <row r="9626" spans="10:11" x14ac:dyDescent="0.2">
      <c r="J9626" s="4"/>
      <c r="K9626" s="4"/>
    </row>
    <row r="9627" spans="10:11" x14ac:dyDescent="0.2">
      <c r="J9627" s="4"/>
      <c r="K9627" s="4"/>
    </row>
    <row r="9628" spans="10:11" x14ac:dyDescent="0.2">
      <c r="J9628" s="4"/>
      <c r="K9628" s="4"/>
    </row>
    <row r="9629" spans="10:11" x14ac:dyDescent="0.2">
      <c r="J9629" s="4"/>
      <c r="K9629" s="4"/>
    </row>
    <row r="9630" spans="10:11" x14ac:dyDescent="0.2">
      <c r="J9630" s="4"/>
      <c r="K9630" s="4"/>
    </row>
    <row r="9631" spans="10:11" x14ac:dyDescent="0.2">
      <c r="J9631" s="4"/>
      <c r="K9631" s="4"/>
    </row>
    <row r="9632" spans="10:11" x14ac:dyDescent="0.2">
      <c r="J9632" s="4"/>
      <c r="K9632" s="4"/>
    </row>
    <row r="9633" spans="10:11" x14ac:dyDescent="0.2">
      <c r="J9633" s="4"/>
      <c r="K9633" s="4"/>
    </row>
    <row r="9634" spans="10:11" x14ac:dyDescent="0.2">
      <c r="J9634" s="4"/>
      <c r="K9634" s="4"/>
    </row>
    <row r="9635" spans="10:11" x14ac:dyDescent="0.2">
      <c r="J9635" s="4"/>
      <c r="K9635" s="4"/>
    </row>
    <row r="9636" spans="10:11" x14ac:dyDescent="0.2">
      <c r="J9636" s="4"/>
      <c r="K9636" s="4"/>
    </row>
    <row r="9637" spans="10:11" x14ac:dyDescent="0.2">
      <c r="J9637" s="4"/>
      <c r="K9637" s="4"/>
    </row>
    <row r="9638" spans="10:11" x14ac:dyDescent="0.2">
      <c r="J9638" s="4"/>
      <c r="K9638" s="4"/>
    </row>
    <row r="9639" spans="10:11" x14ac:dyDescent="0.2">
      <c r="J9639" s="4"/>
      <c r="K9639" s="4"/>
    </row>
    <row r="9640" spans="10:11" x14ac:dyDescent="0.2">
      <c r="J9640" s="4"/>
      <c r="K9640" s="4"/>
    </row>
    <row r="9641" spans="10:11" x14ac:dyDescent="0.2">
      <c r="J9641" s="4"/>
      <c r="K9641" s="4"/>
    </row>
    <row r="9642" spans="10:11" x14ac:dyDescent="0.2">
      <c r="J9642" s="4"/>
      <c r="K9642" s="4"/>
    </row>
    <row r="9643" spans="10:11" x14ac:dyDescent="0.2">
      <c r="J9643" s="4"/>
      <c r="K9643" s="4"/>
    </row>
    <row r="9644" spans="10:11" x14ac:dyDescent="0.2">
      <c r="J9644" s="4"/>
      <c r="K9644" s="4"/>
    </row>
    <row r="9645" spans="10:11" x14ac:dyDescent="0.2">
      <c r="J9645" s="4"/>
      <c r="K9645" s="4"/>
    </row>
    <row r="9646" spans="10:11" x14ac:dyDescent="0.2">
      <c r="J9646" s="4"/>
      <c r="K9646" s="4"/>
    </row>
    <row r="9647" spans="10:11" x14ac:dyDescent="0.2">
      <c r="J9647" s="4"/>
      <c r="K9647" s="4"/>
    </row>
    <row r="9648" spans="10:11" x14ac:dyDescent="0.2">
      <c r="J9648" s="4"/>
      <c r="K9648" s="4"/>
    </row>
    <row r="9649" spans="10:11" x14ac:dyDescent="0.2">
      <c r="J9649" s="4"/>
      <c r="K9649" s="4"/>
    </row>
    <row r="9650" spans="10:11" x14ac:dyDescent="0.2">
      <c r="J9650" s="4"/>
      <c r="K9650" s="4"/>
    </row>
    <row r="9651" spans="10:11" x14ac:dyDescent="0.2">
      <c r="J9651" s="4"/>
      <c r="K9651" s="4"/>
    </row>
    <row r="9652" spans="10:11" x14ac:dyDescent="0.2">
      <c r="J9652" s="4"/>
      <c r="K9652" s="4"/>
    </row>
    <row r="9653" spans="10:11" x14ac:dyDescent="0.2">
      <c r="J9653" s="4"/>
      <c r="K9653" s="4"/>
    </row>
    <row r="9654" spans="10:11" x14ac:dyDescent="0.2">
      <c r="J9654" s="4"/>
      <c r="K9654" s="4"/>
    </row>
    <row r="9655" spans="10:11" x14ac:dyDescent="0.2">
      <c r="J9655" s="4"/>
      <c r="K9655" s="4"/>
    </row>
    <row r="9656" spans="10:11" x14ac:dyDescent="0.2">
      <c r="J9656" s="4"/>
      <c r="K9656" s="4"/>
    </row>
    <row r="9657" spans="10:11" x14ac:dyDescent="0.2">
      <c r="J9657" s="4"/>
      <c r="K9657" s="4"/>
    </row>
    <row r="9658" spans="10:11" x14ac:dyDescent="0.2">
      <c r="J9658" s="4"/>
      <c r="K9658" s="4"/>
    </row>
    <row r="9659" spans="10:11" x14ac:dyDescent="0.2">
      <c r="J9659" s="4"/>
      <c r="K9659" s="4"/>
    </row>
    <row r="9660" spans="10:11" x14ac:dyDescent="0.2">
      <c r="J9660" s="4"/>
      <c r="K9660" s="4"/>
    </row>
    <row r="9661" spans="10:11" x14ac:dyDescent="0.2">
      <c r="J9661" s="4"/>
      <c r="K9661" s="4"/>
    </row>
    <row r="9662" spans="10:11" x14ac:dyDescent="0.2">
      <c r="J9662" s="4"/>
      <c r="K9662" s="4"/>
    </row>
    <row r="9663" spans="10:11" x14ac:dyDescent="0.2">
      <c r="J9663" s="4"/>
      <c r="K9663" s="4"/>
    </row>
    <row r="9664" spans="10:11" x14ac:dyDescent="0.2">
      <c r="J9664" s="4"/>
      <c r="K9664" s="4"/>
    </row>
    <row r="9665" spans="10:11" x14ac:dyDescent="0.2">
      <c r="J9665" s="4"/>
      <c r="K9665" s="4"/>
    </row>
    <row r="9666" spans="10:11" x14ac:dyDescent="0.2">
      <c r="J9666" s="4"/>
      <c r="K9666" s="4"/>
    </row>
    <row r="9667" spans="10:11" x14ac:dyDescent="0.2">
      <c r="J9667" s="4"/>
      <c r="K9667" s="4"/>
    </row>
    <row r="9668" spans="10:11" x14ac:dyDescent="0.2">
      <c r="J9668" s="4"/>
      <c r="K9668" s="4"/>
    </row>
    <row r="9669" spans="10:11" x14ac:dyDescent="0.2">
      <c r="J9669" s="4"/>
      <c r="K9669" s="4"/>
    </row>
    <row r="9670" spans="10:11" x14ac:dyDescent="0.2">
      <c r="J9670" s="4"/>
      <c r="K9670" s="4"/>
    </row>
    <row r="9671" spans="10:11" x14ac:dyDescent="0.2">
      <c r="J9671" s="4"/>
      <c r="K9671" s="4"/>
    </row>
    <row r="9672" spans="10:11" x14ac:dyDescent="0.2">
      <c r="J9672" s="4"/>
      <c r="K9672" s="4"/>
    </row>
    <row r="9673" spans="10:11" x14ac:dyDescent="0.2">
      <c r="J9673" s="4"/>
      <c r="K9673" s="4"/>
    </row>
    <row r="9674" spans="10:11" x14ac:dyDescent="0.2">
      <c r="J9674" s="4"/>
      <c r="K9674" s="4"/>
    </row>
    <row r="9675" spans="10:11" x14ac:dyDescent="0.2">
      <c r="J9675" s="4"/>
      <c r="K9675" s="4"/>
    </row>
    <row r="9676" spans="10:11" x14ac:dyDescent="0.2">
      <c r="J9676" s="4"/>
      <c r="K9676" s="4"/>
    </row>
    <row r="9677" spans="10:11" x14ac:dyDescent="0.2">
      <c r="J9677" s="4"/>
      <c r="K9677" s="4"/>
    </row>
    <row r="9678" spans="10:11" x14ac:dyDescent="0.2">
      <c r="J9678" s="4"/>
      <c r="K9678" s="4"/>
    </row>
    <row r="9679" spans="10:11" x14ac:dyDescent="0.2">
      <c r="J9679" s="4"/>
      <c r="K9679" s="4"/>
    </row>
    <row r="9680" spans="10:11" x14ac:dyDescent="0.2">
      <c r="J9680" s="4"/>
      <c r="K9680" s="4"/>
    </row>
    <row r="9681" spans="10:11" x14ac:dyDescent="0.2">
      <c r="J9681" s="4"/>
      <c r="K9681" s="4"/>
    </row>
    <row r="9682" spans="10:11" x14ac:dyDescent="0.2">
      <c r="J9682" s="4"/>
      <c r="K9682" s="4"/>
    </row>
    <row r="9683" spans="10:11" x14ac:dyDescent="0.2">
      <c r="J9683" s="4"/>
      <c r="K9683" s="4"/>
    </row>
    <row r="9684" spans="10:11" x14ac:dyDescent="0.2">
      <c r="J9684" s="4"/>
      <c r="K9684" s="4"/>
    </row>
    <row r="9685" spans="10:11" x14ac:dyDescent="0.2">
      <c r="J9685" s="4"/>
      <c r="K9685" s="4"/>
    </row>
    <row r="9686" spans="10:11" x14ac:dyDescent="0.2">
      <c r="J9686" s="4"/>
      <c r="K9686" s="4"/>
    </row>
    <row r="9687" spans="10:11" x14ac:dyDescent="0.2">
      <c r="J9687" s="4"/>
      <c r="K9687" s="4"/>
    </row>
    <row r="9688" spans="10:11" x14ac:dyDescent="0.2">
      <c r="J9688" s="4"/>
      <c r="K9688" s="4"/>
    </row>
    <row r="9689" spans="10:11" x14ac:dyDescent="0.2">
      <c r="J9689" s="4"/>
      <c r="K9689" s="4"/>
    </row>
    <row r="9690" spans="10:11" x14ac:dyDescent="0.2">
      <c r="J9690" s="4"/>
      <c r="K9690" s="4"/>
    </row>
    <row r="9691" spans="10:11" x14ac:dyDescent="0.2">
      <c r="J9691" s="4"/>
      <c r="K9691" s="4"/>
    </row>
    <row r="9692" spans="10:11" x14ac:dyDescent="0.2">
      <c r="J9692" s="4"/>
      <c r="K9692" s="4"/>
    </row>
    <row r="9693" spans="10:11" x14ac:dyDescent="0.2">
      <c r="J9693" s="4"/>
      <c r="K9693" s="4"/>
    </row>
    <row r="9694" spans="10:11" x14ac:dyDescent="0.2">
      <c r="J9694" s="4"/>
      <c r="K9694" s="4"/>
    </row>
    <row r="9695" spans="10:11" x14ac:dyDescent="0.2">
      <c r="J9695" s="4"/>
      <c r="K9695" s="4"/>
    </row>
    <row r="9696" spans="10:11" x14ac:dyDescent="0.2">
      <c r="J9696" s="4"/>
      <c r="K9696" s="4"/>
    </row>
    <row r="9697" spans="10:11" x14ac:dyDescent="0.2">
      <c r="J9697" s="4"/>
      <c r="K9697" s="4"/>
    </row>
    <row r="9698" spans="10:11" x14ac:dyDescent="0.2">
      <c r="J9698" s="4"/>
      <c r="K9698" s="4"/>
    </row>
    <row r="9699" spans="10:11" x14ac:dyDescent="0.2">
      <c r="J9699" s="4"/>
      <c r="K9699" s="4"/>
    </row>
    <row r="9700" spans="10:11" x14ac:dyDescent="0.2">
      <c r="J9700" s="4"/>
      <c r="K9700" s="4"/>
    </row>
    <row r="9701" spans="10:11" x14ac:dyDescent="0.2">
      <c r="J9701" s="4"/>
      <c r="K9701" s="4"/>
    </row>
    <row r="9702" spans="10:11" x14ac:dyDescent="0.2">
      <c r="J9702" s="4"/>
      <c r="K9702" s="4"/>
    </row>
    <row r="9703" spans="10:11" x14ac:dyDescent="0.2">
      <c r="J9703" s="4"/>
      <c r="K9703" s="4"/>
    </row>
    <row r="9704" spans="10:11" x14ac:dyDescent="0.2">
      <c r="J9704" s="4"/>
      <c r="K9704" s="4"/>
    </row>
    <row r="9705" spans="10:11" x14ac:dyDescent="0.2">
      <c r="J9705" s="4"/>
      <c r="K9705" s="4"/>
    </row>
    <row r="9706" spans="10:11" x14ac:dyDescent="0.2">
      <c r="J9706" s="4"/>
      <c r="K9706" s="4"/>
    </row>
    <row r="9707" spans="10:11" x14ac:dyDescent="0.2">
      <c r="J9707" s="4"/>
      <c r="K9707" s="4"/>
    </row>
    <row r="9708" spans="10:11" x14ac:dyDescent="0.2">
      <c r="J9708" s="4"/>
      <c r="K9708" s="4"/>
    </row>
    <row r="9709" spans="10:11" x14ac:dyDescent="0.2">
      <c r="J9709" s="4"/>
      <c r="K9709" s="4"/>
    </row>
    <row r="9710" spans="10:11" x14ac:dyDescent="0.2">
      <c r="J9710" s="4"/>
      <c r="K9710" s="4"/>
    </row>
    <row r="9711" spans="10:11" x14ac:dyDescent="0.2">
      <c r="J9711" s="4"/>
      <c r="K9711" s="4"/>
    </row>
    <row r="9712" spans="10:11" x14ac:dyDescent="0.2">
      <c r="J9712" s="4"/>
      <c r="K9712" s="4"/>
    </row>
    <row r="9713" spans="10:11" x14ac:dyDescent="0.2">
      <c r="J9713" s="4"/>
      <c r="K9713" s="4"/>
    </row>
    <row r="9714" spans="10:11" x14ac:dyDescent="0.2">
      <c r="J9714" s="4"/>
      <c r="K9714" s="4"/>
    </row>
    <row r="9715" spans="10:11" x14ac:dyDescent="0.2">
      <c r="J9715" s="4"/>
      <c r="K9715" s="4"/>
    </row>
    <row r="9716" spans="10:11" x14ac:dyDescent="0.2">
      <c r="J9716" s="4"/>
      <c r="K9716" s="4"/>
    </row>
    <row r="9717" spans="10:11" x14ac:dyDescent="0.2">
      <c r="J9717" s="4"/>
      <c r="K9717" s="4"/>
    </row>
    <row r="9718" spans="10:11" x14ac:dyDescent="0.2">
      <c r="J9718" s="4"/>
      <c r="K9718" s="4"/>
    </row>
    <row r="9719" spans="10:11" x14ac:dyDescent="0.2">
      <c r="J9719" s="4"/>
      <c r="K9719" s="4"/>
    </row>
    <row r="9720" spans="10:11" x14ac:dyDescent="0.2">
      <c r="J9720" s="4"/>
      <c r="K9720" s="4"/>
    </row>
    <row r="9721" spans="10:11" x14ac:dyDescent="0.2">
      <c r="J9721" s="4"/>
      <c r="K9721" s="4"/>
    </row>
    <row r="9722" spans="10:11" x14ac:dyDescent="0.2">
      <c r="J9722" s="4"/>
      <c r="K9722" s="4"/>
    </row>
    <row r="9723" spans="10:11" x14ac:dyDescent="0.2">
      <c r="J9723" s="4"/>
      <c r="K9723" s="4"/>
    </row>
    <row r="9724" spans="10:11" x14ac:dyDescent="0.2">
      <c r="J9724" s="4"/>
      <c r="K9724" s="4"/>
    </row>
    <row r="9725" spans="10:11" x14ac:dyDescent="0.2">
      <c r="J9725" s="4"/>
      <c r="K9725" s="4"/>
    </row>
    <row r="9726" spans="10:11" x14ac:dyDescent="0.2">
      <c r="J9726" s="4"/>
      <c r="K9726" s="4"/>
    </row>
    <row r="9727" spans="10:11" x14ac:dyDescent="0.2">
      <c r="J9727" s="4"/>
      <c r="K9727" s="4"/>
    </row>
    <row r="9728" spans="10:11" x14ac:dyDescent="0.2">
      <c r="J9728" s="4"/>
      <c r="K9728" s="4"/>
    </row>
    <row r="9729" spans="10:11" x14ac:dyDescent="0.2">
      <c r="J9729" s="4"/>
      <c r="K9729" s="4"/>
    </row>
    <row r="9730" spans="10:11" x14ac:dyDescent="0.2">
      <c r="J9730" s="4"/>
      <c r="K9730" s="4"/>
    </row>
    <row r="9731" spans="10:11" x14ac:dyDescent="0.2">
      <c r="J9731" s="4"/>
      <c r="K9731" s="4"/>
    </row>
    <row r="9732" spans="10:11" x14ac:dyDescent="0.2">
      <c r="J9732" s="4"/>
      <c r="K9732" s="4"/>
    </row>
    <row r="9733" spans="10:11" x14ac:dyDescent="0.2">
      <c r="J9733" s="4"/>
      <c r="K9733" s="4"/>
    </row>
    <row r="9734" spans="10:11" x14ac:dyDescent="0.2">
      <c r="J9734" s="4"/>
      <c r="K9734" s="4"/>
    </row>
    <row r="9735" spans="10:11" x14ac:dyDescent="0.2">
      <c r="J9735" s="4"/>
      <c r="K9735" s="4"/>
    </row>
    <row r="9736" spans="10:11" x14ac:dyDescent="0.2">
      <c r="J9736" s="4"/>
      <c r="K9736" s="4"/>
    </row>
    <row r="9737" spans="10:11" x14ac:dyDescent="0.2">
      <c r="J9737" s="4"/>
      <c r="K9737" s="4"/>
    </row>
    <row r="9738" spans="10:11" x14ac:dyDescent="0.2">
      <c r="J9738" s="4"/>
      <c r="K9738" s="4"/>
    </row>
    <row r="9739" spans="10:11" x14ac:dyDescent="0.2">
      <c r="J9739" s="4"/>
      <c r="K9739" s="4"/>
    </row>
    <row r="9740" spans="10:11" x14ac:dyDescent="0.2">
      <c r="J9740" s="4"/>
      <c r="K9740" s="4"/>
    </row>
    <row r="9741" spans="10:11" x14ac:dyDescent="0.2">
      <c r="J9741" s="4"/>
      <c r="K9741" s="4"/>
    </row>
    <row r="9742" spans="10:11" x14ac:dyDescent="0.2">
      <c r="J9742" s="4"/>
      <c r="K9742" s="4"/>
    </row>
    <row r="9743" spans="10:11" x14ac:dyDescent="0.2">
      <c r="J9743" s="4"/>
      <c r="K9743" s="4"/>
    </row>
    <row r="9744" spans="10:11" x14ac:dyDescent="0.2">
      <c r="J9744" s="4"/>
      <c r="K9744" s="4"/>
    </row>
    <row r="9745" spans="10:11" x14ac:dyDescent="0.2">
      <c r="J9745" s="4"/>
      <c r="K9745" s="4"/>
    </row>
    <row r="9746" spans="10:11" x14ac:dyDescent="0.2">
      <c r="J9746" s="4"/>
      <c r="K9746" s="4"/>
    </row>
    <row r="9747" spans="10:11" x14ac:dyDescent="0.2">
      <c r="J9747" s="4"/>
      <c r="K9747" s="4"/>
    </row>
    <row r="9748" spans="10:11" x14ac:dyDescent="0.2">
      <c r="J9748" s="4"/>
      <c r="K9748" s="4"/>
    </row>
    <row r="9749" spans="10:11" x14ac:dyDescent="0.2">
      <c r="J9749" s="4"/>
      <c r="K9749" s="4"/>
    </row>
    <row r="9750" spans="10:11" x14ac:dyDescent="0.2">
      <c r="J9750" s="4"/>
      <c r="K9750" s="4"/>
    </row>
    <row r="9751" spans="10:11" x14ac:dyDescent="0.2">
      <c r="J9751" s="4"/>
      <c r="K9751" s="4"/>
    </row>
    <row r="9752" spans="10:11" x14ac:dyDescent="0.2">
      <c r="J9752" s="4"/>
      <c r="K9752" s="4"/>
    </row>
    <row r="9753" spans="10:11" x14ac:dyDescent="0.2">
      <c r="J9753" s="4"/>
      <c r="K9753" s="4"/>
    </row>
    <row r="9754" spans="10:11" x14ac:dyDescent="0.2">
      <c r="J9754" s="4"/>
      <c r="K9754" s="4"/>
    </row>
    <row r="9755" spans="10:11" x14ac:dyDescent="0.2">
      <c r="J9755" s="4"/>
      <c r="K9755" s="4"/>
    </row>
    <row r="9756" spans="10:11" x14ac:dyDescent="0.2">
      <c r="J9756" s="4"/>
      <c r="K9756" s="4"/>
    </row>
    <row r="9757" spans="10:11" x14ac:dyDescent="0.2">
      <c r="J9757" s="4"/>
      <c r="K9757" s="4"/>
    </row>
    <row r="9758" spans="10:11" x14ac:dyDescent="0.2">
      <c r="J9758" s="4"/>
      <c r="K9758" s="4"/>
    </row>
    <row r="9759" spans="10:11" x14ac:dyDescent="0.2">
      <c r="J9759" s="4"/>
      <c r="K9759" s="4"/>
    </row>
    <row r="9760" spans="10:11" x14ac:dyDescent="0.2">
      <c r="J9760" s="4"/>
      <c r="K9760" s="4"/>
    </row>
    <row r="9761" spans="10:11" x14ac:dyDescent="0.2">
      <c r="J9761" s="4"/>
      <c r="K9761" s="4"/>
    </row>
    <row r="9762" spans="10:11" x14ac:dyDescent="0.2">
      <c r="J9762" s="4"/>
      <c r="K9762" s="4"/>
    </row>
    <row r="9763" spans="10:11" x14ac:dyDescent="0.2">
      <c r="J9763" s="4"/>
      <c r="K9763" s="4"/>
    </row>
    <row r="9764" spans="10:11" x14ac:dyDescent="0.2">
      <c r="J9764" s="4"/>
      <c r="K9764" s="4"/>
    </row>
    <row r="9765" spans="10:11" x14ac:dyDescent="0.2">
      <c r="J9765" s="4"/>
      <c r="K9765" s="4"/>
    </row>
    <row r="9766" spans="10:11" x14ac:dyDescent="0.2">
      <c r="J9766" s="4"/>
      <c r="K9766" s="4"/>
    </row>
    <row r="9767" spans="10:11" x14ac:dyDescent="0.2">
      <c r="J9767" s="4"/>
      <c r="K9767" s="4"/>
    </row>
    <row r="9768" spans="10:11" x14ac:dyDescent="0.2">
      <c r="J9768" s="4"/>
      <c r="K9768" s="4"/>
    </row>
    <row r="9769" spans="10:11" x14ac:dyDescent="0.2">
      <c r="J9769" s="4"/>
      <c r="K9769" s="4"/>
    </row>
    <row r="9770" spans="10:11" x14ac:dyDescent="0.2">
      <c r="J9770" s="4"/>
      <c r="K9770" s="4"/>
    </row>
    <row r="9771" spans="10:11" x14ac:dyDescent="0.2">
      <c r="J9771" s="4"/>
      <c r="K9771" s="4"/>
    </row>
    <row r="9772" spans="10:11" x14ac:dyDescent="0.2">
      <c r="J9772" s="4"/>
      <c r="K9772" s="4"/>
    </row>
    <row r="9773" spans="10:11" x14ac:dyDescent="0.2">
      <c r="J9773" s="4"/>
      <c r="K9773" s="4"/>
    </row>
    <row r="9774" spans="10:11" x14ac:dyDescent="0.2">
      <c r="J9774" s="4"/>
      <c r="K9774" s="4"/>
    </row>
    <row r="9775" spans="10:11" x14ac:dyDescent="0.2">
      <c r="J9775" s="4"/>
      <c r="K9775" s="4"/>
    </row>
    <row r="9776" spans="10:11" x14ac:dyDescent="0.2">
      <c r="J9776" s="4"/>
      <c r="K9776" s="4"/>
    </row>
    <row r="9777" spans="10:11" x14ac:dyDescent="0.2">
      <c r="J9777" s="4"/>
      <c r="K9777" s="4"/>
    </row>
    <row r="9778" spans="10:11" x14ac:dyDescent="0.2">
      <c r="J9778" s="4"/>
      <c r="K9778" s="4"/>
    </row>
    <row r="9779" spans="10:11" x14ac:dyDescent="0.2">
      <c r="J9779" s="4"/>
      <c r="K9779" s="4"/>
    </row>
    <row r="9780" spans="10:11" x14ac:dyDescent="0.2">
      <c r="J9780" s="4"/>
      <c r="K9780" s="4"/>
    </row>
    <row r="9781" spans="10:11" x14ac:dyDescent="0.2">
      <c r="J9781" s="4"/>
      <c r="K9781" s="4"/>
    </row>
    <row r="9782" spans="10:11" x14ac:dyDescent="0.2">
      <c r="J9782" s="4"/>
      <c r="K9782" s="4"/>
    </row>
    <row r="9783" spans="10:11" x14ac:dyDescent="0.2">
      <c r="J9783" s="4"/>
      <c r="K9783" s="4"/>
    </row>
    <row r="9784" spans="10:11" x14ac:dyDescent="0.2">
      <c r="J9784" s="4"/>
      <c r="K9784" s="4"/>
    </row>
    <row r="9785" spans="10:11" x14ac:dyDescent="0.2">
      <c r="J9785" s="4"/>
      <c r="K9785" s="4"/>
    </row>
    <row r="9786" spans="10:11" x14ac:dyDescent="0.2">
      <c r="J9786" s="4"/>
      <c r="K9786" s="4"/>
    </row>
    <row r="9787" spans="10:11" x14ac:dyDescent="0.2">
      <c r="J9787" s="4"/>
      <c r="K9787" s="4"/>
    </row>
    <row r="9788" spans="10:11" x14ac:dyDescent="0.2">
      <c r="J9788" s="4"/>
      <c r="K9788" s="4"/>
    </row>
    <row r="9789" spans="10:11" x14ac:dyDescent="0.2">
      <c r="J9789" s="4"/>
      <c r="K9789" s="4"/>
    </row>
    <row r="9790" spans="10:11" x14ac:dyDescent="0.2">
      <c r="J9790" s="4"/>
      <c r="K9790" s="4"/>
    </row>
    <row r="9791" spans="10:11" x14ac:dyDescent="0.2">
      <c r="J9791" s="4"/>
      <c r="K9791" s="4"/>
    </row>
    <row r="9792" spans="10:11" x14ac:dyDescent="0.2">
      <c r="J9792" s="4"/>
      <c r="K9792" s="4"/>
    </row>
    <row r="9793" spans="10:11" x14ac:dyDescent="0.2">
      <c r="J9793" s="4"/>
      <c r="K9793" s="4"/>
    </row>
    <row r="9794" spans="10:11" x14ac:dyDescent="0.2">
      <c r="J9794" s="4"/>
      <c r="K9794" s="4"/>
    </row>
    <row r="9795" spans="10:11" x14ac:dyDescent="0.2">
      <c r="J9795" s="4"/>
      <c r="K9795" s="4"/>
    </row>
    <row r="9796" spans="10:11" x14ac:dyDescent="0.2">
      <c r="J9796" s="4"/>
      <c r="K9796" s="4"/>
    </row>
    <row r="9797" spans="10:11" x14ac:dyDescent="0.2">
      <c r="J9797" s="4"/>
      <c r="K9797" s="4"/>
    </row>
    <row r="9798" spans="10:11" x14ac:dyDescent="0.2">
      <c r="J9798" s="4"/>
      <c r="K9798" s="4"/>
    </row>
    <row r="9799" spans="10:11" x14ac:dyDescent="0.2">
      <c r="J9799" s="4"/>
      <c r="K9799" s="4"/>
    </row>
    <row r="9800" spans="10:11" x14ac:dyDescent="0.2">
      <c r="J9800" s="4"/>
      <c r="K9800" s="4"/>
    </row>
    <row r="9801" spans="10:11" x14ac:dyDescent="0.2">
      <c r="J9801" s="4"/>
      <c r="K9801" s="4"/>
    </row>
    <row r="9802" spans="10:11" x14ac:dyDescent="0.2">
      <c r="J9802" s="4"/>
      <c r="K9802" s="4"/>
    </row>
    <row r="9803" spans="10:11" x14ac:dyDescent="0.2">
      <c r="J9803" s="4"/>
      <c r="K9803" s="4"/>
    </row>
    <row r="9804" spans="10:11" x14ac:dyDescent="0.2">
      <c r="J9804" s="4"/>
      <c r="K9804" s="4"/>
    </row>
    <row r="9805" spans="10:11" x14ac:dyDescent="0.2">
      <c r="J9805" s="4"/>
      <c r="K9805" s="4"/>
    </row>
    <row r="9806" spans="10:11" x14ac:dyDescent="0.2">
      <c r="J9806" s="4"/>
      <c r="K9806" s="4"/>
    </row>
    <row r="9807" spans="10:11" x14ac:dyDescent="0.2">
      <c r="J9807" s="4"/>
      <c r="K9807" s="4"/>
    </row>
    <row r="9808" spans="10:11" x14ac:dyDescent="0.2">
      <c r="J9808" s="4"/>
      <c r="K9808" s="4"/>
    </row>
    <row r="9809" spans="10:11" x14ac:dyDescent="0.2">
      <c r="J9809" s="4"/>
      <c r="K9809" s="4"/>
    </row>
    <row r="9810" spans="10:11" x14ac:dyDescent="0.2">
      <c r="J9810" s="4"/>
      <c r="K9810" s="4"/>
    </row>
    <row r="9811" spans="10:11" x14ac:dyDescent="0.2">
      <c r="J9811" s="4"/>
      <c r="K9811" s="4"/>
    </row>
    <row r="9812" spans="10:11" x14ac:dyDescent="0.2">
      <c r="J9812" s="4"/>
      <c r="K9812" s="4"/>
    </row>
    <row r="9813" spans="10:11" x14ac:dyDescent="0.2">
      <c r="J9813" s="4"/>
      <c r="K9813" s="4"/>
    </row>
    <row r="9814" spans="10:11" x14ac:dyDescent="0.2">
      <c r="J9814" s="4"/>
      <c r="K9814" s="4"/>
    </row>
    <row r="9815" spans="10:11" x14ac:dyDescent="0.2">
      <c r="J9815" s="4"/>
      <c r="K9815" s="4"/>
    </row>
    <row r="9816" spans="10:11" x14ac:dyDescent="0.2">
      <c r="J9816" s="4"/>
      <c r="K9816" s="4"/>
    </row>
    <row r="9817" spans="10:11" x14ac:dyDescent="0.2">
      <c r="J9817" s="4"/>
      <c r="K9817" s="4"/>
    </row>
    <row r="9818" spans="10:11" x14ac:dyDescent="0.2">
      <c r="J9818" s="4"/>
      <c r="K9818" s="4"/>
    </row>
    <row r="9819" spans="10:11" x14ac:dyDescent="0.2">
      <c r="J9819" s="4"/>
      <c r="K9819" s="4"/>
    </row>
    <row r="9820" spans="10:11" x14ac:dyDescent="0.2">
      <c r="J9820" s="4"/>
      <c r="K9820" s="4"/>
    </row>
    <row r="9821" spans="10:11" x14ac:dyDescent="0.2">
      <c r="J9821" s="4"/>
      <c r="K9821" s="4"/>
    </row>
    <row r="9822" spans="10:11" x14ac:dyDescent="0.2">
      <c r="J9822" s="4"/>
      <c r="K9822" s="4"/>
    </row>
    <row r="9823" spans="10:11" x14ac:dyDescent="0.2">
      <c r="J9823" s="4"/>
      <c r="K9823" s="4"/>
    </row>
    <row r="9824" spans="10:11" x14ac:dyDescent="0.2">
      <c r="J9824" s="4"/>
      <c r="K9824" s="4"/>
    </row>
    <row r="9825" spans="10:11" x14ac:dyDescent="0.2">
      <c r="J9825" s="4"/>
      <c r="K9825" s="4"/>
    </row>
    <row r="9826" spans="10:11" x14ac:dyDescent="0.2">
      <c r="J9826" s="4"/>
      <c r="K9826" s="4"/>
    </row>
    <row r="9827" spans="10:11" x14ac:dyDescent="0.2">
      <c r="J9827" s="4"/>
      <c r="K9827" s="4"/>
    </row>
    <row r="9828" spans="10:11" x14ac:dyDescent="0.2">
      <c r="J9828" s="4"/>
      <c r="K9828" s="4"/>
    </row>
    <row r="9829" spans="10:11" x14ac:dyDescent="0.2">
      <c r="J9829" s="4"/>
      <c r="K9829" s="4"/>
    </row>
    <row r="9830" spans="10:11" x14ac:dyDescent="0.2">
      <c r="J9830" s="4"/>
      <c r="K9830" s="4"/>
    </row>
    <row r="9831" spans="10:11" x14ac:dyDescent="0.2">
      <c r="J9831" s="4"/>
      <c r="K9831" s="4"/>
    </row>
    <row r="9832" spans="10:11" x14ac:dyDescent="0.2">
      <c r="J9832" s="4"/>
      <c r="K9832" s="4"/>
    </row>
    <row r="9833" spans="10:11" x14ac:dyDescent="0.2">
      <c r="J9833" s="4"/>
      <c r="K9833" s="4"/>
    </row>
    <row r="9834" spans="10:11" x14ac:dyDescent="0.2">
      <c r="J9834" s="4"/>
      <c r="K9834" s="4"/>
    </row>
    <row r="9835" spans="10:11" x14ac:dyDescent="0.2">
      <c r="J9835" s="4"/>
      <c r="K9835" s="4"/>
    </row>
    <row r="9836" spans="10:11" x14ac:dyDescent="0.2">
      <c r="J9836" s="4"/>
      <c r="K9836" s="4"/>
    </row>
    <row r="9837" spans="10:11" x14ac:dyDescent="0.2">
      <c r="J9837" s="4"/>
      <c r="K9837" s="4"/>
    </row>
    <row r="9838" spans="10:11" x14ac:dyDescent="0.2">
      <c r="J9838" s="4"/>
      <c r="K9838" s="4"/>
    </row>
    <row r="9839" spans="10:11" x14ac:dyDescent="0.2">
      <c r="J9839" s="4"/>
      <c r="K9839" s="4"/>
    </row>
    <row r="9840" spans="10:11" x14ac:dyDescent="0.2">
      <c r="J9840" s="4"/>
      <c r="K9840" s="4"/>
    </row>
    <row r="9841" spans="10:11" x14ac:dyDescent="0.2">
      <c r="J9841" s="4"/>
      <c r="K9841" s="4"/>
    </row>
    <row r="9842" spans="10:11" x14ac:dyDescent="0.2">
      <c r="J9842" s="4"/>
      <c r="K9842" s="4"/>
    </row>
    <row r="9843" spans="10:11" x14ac:dyDescent="0.2">
      <c r="J9843" s="4"/>
      <c r="K9843" s="4"/>
    </row>
    <row r="9844" spans="10:11" x14ac:dyDescent="0.2">
      <c r="J9844" s="4"/>
      <c r="K9844" s="4"/>
    </row>
    <row r="9845" spans="10:11" x14ac:dyDescent="0.2">
      <c r="J9845" s="4"/>
      <c r="K9845" s="4"/>
    </row>
    <row r="9846" spans="10:11" x14ac:dyDescent="0.2">
      <c r="J9846" s="4"/>
      <c r="K9846" s="4"/>
    </row>
    <row r="9847" spans="10:11" x14ac:dyDescent="0.2">
      <c r="J9847" s="4"/>
      <c r="K9847" s="4"/>
    </row>
    <row r="9848" spans="10:11" x14ac:dyDescent="0.2">
      <c r="J9848" s="4"/>
      <c r="K9848" s="4"/>
    </row>
    <row r="9849" spans="10:11" x14ac:dyDescent="0.2">
      <c r="J9849" s="4"/>
      <c r="K9849" s="4"/>
    </row>
    <row r="9850" spans="10:11" x14ac:dyDescent="0.2">
      <c r="J9850" s="4"/>
      <c r="K9850" s="4"/>
    </row>
    <row r="9851" spans="10:11" x14ac:dyDescent="0.2">
      <c r="J9851" s="4"/>
      <c r="K9851" s="4"/>
    </row>
    <row r="9852" spans="10:11" x14ac:dyDescent="0.2">
      <c r="J9852" s="4"/>
      <c r="K9852" s="4"/>
    </row>
    <row r="9853" spans="10:11" x14ac:dyDescent="0.2">
      <c r="J9853" s="4"/>
      <c r="K9853" s="4"/>
    </row>
    <row r="9854" spans="10:11" x14ac:dyDescent="0.2">
      <c r="J9854" s="4"/>
      <c r="K9854" s="4"/>
    </row>
    <row r="9855" spans="10:11" x14ac:dyDescent="0.2">
      <c r="J9855" s="4"/>
      <c r="K9855" s="4"/>
    </row>
    <row r="9856" spans="10:11" x14ac:dyDescent="0.2">
      <c r="J9856" s="4"/>
      <c r="K9856" s="4"/>
    </row>
    <row r="9857" spans="10:11" x14ac:dyDescent="0.2">
      <c r="J9857" s="4"/>
      <c r="K9857" s="4"/>
    </row>
    <row r="9858" spans="10:11" x14ac:dyDescent="0.2">
      <c r="J9858" s="4"/>
      <c r="K9858" s="4"/>
    </row>
    <row r="9859" spans="10:11" x14ac:dyDescent="0.2">
      <c r="J9859" s="4"/>
      <c r="K9859" s="4"/>
    </row>
    <row r="9860" spans="10:11" x14ac:dyDescent="0.2">
      <c r="J9860" s="4"/>
      <c r="K9860" s="4"/>
    </row>
    <row r="9861" spans="10:11" x14ac:dyDescent="0.2">
      <c r="J9861" s="4"/>
      <c r="K9861" s="4"/>
    </row>
    <row r="9862" spans="10:11" x14ac:dyDescent="0.2">
      <c r="J9862" s="4"/>
      <c r="K9862" s="4"/>
    </row>
    <row r="9863" spans="10:11" x14ac:dyDescent="0.2">
      <c r="J9863" s="4"/>
      <c r="K9863" s="4"/>
    </row>
    <row r="9864" spans="10:11" x14ac:dyDescent="0.2">
      <c r="J9864" s="4"/>
      <c r="K9864" s="4"/>
    </row>
    <row r="9865" spans="10:11" x14ac:dyDescent="0.2">
      <c r="J9865" s="4"/>
      <c r="K9865" s="4"/>
    </row>
    <row r="9866" spans="10:11" x14ac:dyDescent="0.2">
      <c r="J9866" s="4"/>
      <c r="K9866" s="4"/>
    </row>
    <row r="9867" spans="10:11" x14ac:dyDescent="0.2">
      <c r="J9867" s="4"/>
      <c r="K9867" s="4"/>
    </row>
    <row r="9868" spans="10:11" x14ac:dyDescent="0.2">
      <c r="J9868" s="4"/>
      <c r="K9868" s="4"/>
    </row>
    <row r="9869" spans="10:11" x14ac:dyDescent="0.2">
      <c r="J9869" s="4"/>
      <c r="K9869" s="4"/>
    </row>
    <row r="9870" spans="10:11" x14ac:dyDescent="0.2">
      <c r="J9870" s="4"/>
      <c r="K9870" s="4"/>
    </row>
    <row r="9871" spans="10:11" x14ac:dyDescent="0.2">
      <c r="J9871" s="4"/>
      <c r="K9871" s="4"/>
    </row>
    <row r="9872" spans="10:11" x14ac:dyDescent="0.2">
      <c r="J9872" s="4"/>
      <c r="K9872" s="4"/>
    </row>
    <row r="9873" spans="10:11" x14ac:dyDescent="0.2">
      <c r="J9873" s="4"/>
      <c r="K9873" s="4"/>
    </row>
    <row r="9874" spans="10:11" x14ac:dyDescent="0.2">
      <c r="J9874" s="4"/>
      <c r="K9874" s="4"/>
    </row>
    <row r="9875" spans="10:11" x14ac:dyDescent="0.2">
      <c r="J9875" s="4"/>
      <c r="K9875" s="4"/>
    </row>
    <row r="9876" spans="10:11" x14ac:dyDescent="0.2">
      <c r="J9876" s="4"/>
      <c r="K9876" s="4"/>
    </row>
    <row r="9877" spans="10:11" x14ac:dyDescent="0.2">
      <c r="J9877" s="4"/>
      <c r="K9877" s="4"/>
    </row>
    <row r="9878" spans="10:11" x14ac:dyDescent="0.2">
      <c r="J9878" s="4"/>
      <c r="K9878" s="4"/>
    </row>
    <row r="9879" spans="10:11" x14ac:dyDescent="0.2">
      <c r="J9879" s="4"/>
      <c r="K9879" s="4"/>
    </row>
    <row r="9880" spans="10:11" x14ac:dyDescent="0.2">
      <c r="J9880" s="4"/>
      <c r="K9880" s="4"/>
    </row>
    <row r="9881" spans="10:11" x14ac:dyDescent="0.2">
      <c r="J9881" s="4"/>
      <c r="K9881" s="4"/>
    </row>
    <row r="9882" spans="10:11" x14ac:dyDescent="0.2">
      <c r="J9882" s="4"/>
      <c r="K9882" s="4"/>
    </row>
    <row r="9883" spans="10:11" x14ac:dyDescent="0.2">
      <c r="J9883" s="4"/>
      <c r="K9883" s="4"/>
    </row>
    <row r="9884" spans="10:11" x14ac:dyDescent="0.2">
      <c r="J9884" s="4"/>
      <c r="K9884" s="4"/>
    </row>
    <row r="9885" spans="10:11" x14ac:dyDescent="0.2">
      <c r="J9885" s="4"/>
      <c r="K9885" s="4"/>
    </row>
    <row r="9886" spans="10:11" x14ac:dyDescent="0.2">
      <c r="J9886" s="4"/>
      <c r="K9886" s="4"/>
    </row>
    <row r="9887" spans="10:11" x14ac:dyDescent="0.2">
      <c r="J9887" s="4"/>
      <c r="K9887" s="4"/>
    </row>
    <row r="9888" spans="10:11" x14ac:dyDescent="0.2">
      <c r="J9888" s="4"/>
      <c r="K9888" s="4"/>
    </row>
    <row r="9889" spans="10:11" x14ac:dyDescent="0.2">
      <c r="J9889" s="4"/>
      <c r="K9889" s="4"/>
    </row>
    <row r="9890" spans="10:11" x14ac:dyDescent="0.2">
      <c r="J9890" s="4"/>
      <c r="K9890" s="4"/>
    </row>
    <row r="9891" spans="10:11" x14ac:dyDescent="0.2">
      <c r="J9891" s="4"/>
      <c r="K9891" s="4"/>
    </row>
    <row r="9892" spans="10:11" x14ac:dyDescent="0.2">
      <c r="J9892" s="4"/>
      <c r="K9892" s="4"/>
    </row>
    <row r="9893" spans="10:11" x14ac:dyDescent="0.2">
      <c r="J9893" s="4"/>
      <c r="K9893" s="4"/>
    </row>
    <row r="9894" spans="10:11" x14ac:dyDescent="0.2">
      <c r="J9894" s="4"/>
      <c r="K9894" s="4"/>
    </row>
    <row r="9895" spans="10:11" x14ac:dyDescent="0.2">
      <c r="J9895" s="4"/>
      <c r="K9895" s="4"/>
    </row>
    <row r="9896" spans="10:11" x14ac:dyDescent="0.2">
      <c r="J9896" s="4"/>
      <c r="K9896" s="4"/>
    </row>
    <row r="9897" spans="10:11" x14ac:dyDescent="0.2">
      <c r="J9897" s="4"/>
      <c r="K9897" s="4"/>
    </row>
    <row r="9898" spans="10:11" x14ac:dyDescent="0.2">
      <c r="J9898" s="4"/>
      <c r="K9898" s="4"/>
    </row>
    <row r="9899" spans="10:11" x14ac:dyDescent="0.2">
      <c r="J9899" s="4"/>
      <c r="K9899" s="4"/>
    </row>
    <row r="9900" spans="10:11" x14ac:dyDescent="0.2">
      <c r="J9900" s="4"/>
      <c r="K9900" s="4"/>
    </row>
    <row r="9901" spans="10:11" x14ac:dyDescent="0.2">
      <c r="J9901" s="4"/>
      <c r="K9901" s="4"/>
    </row>
    <row r="9902" spans="10:11" x14ac:dyDescent="0.2">
      <c r="J9902" s="4"/>
      <c r="K9902" s="4"/>
    </row>
    <row r="9903" spans="10:11" x14ac:dyDescent="0.2">
      <c r="J9903" s="4"/>
      <c r="K9903" s="4"/>
    </row>
    <row r="9904" spans="10:11" x14ac:dyDescent="0.2">
      <c r="J9904" s="4"/>
      <c r="K9904" s="4"/>
    </row>
    <row r="9905" spans="10:11" x14ac:dyDescent="0.2">
      <c r="J9905" s="4"/>
      <c r="K9905" s="4"/>
    </row>
    <row r="9906" spans="10:11" x14ac:dyDescent="0.2">
      <c r="J9906" s="4"/>
      <c r="K9906" s="4"/>
    </row>
    <row r="9907" spans="10:11" x14ac:dyDescent="0.2">
      <c r="J9907" s="4"/>
      <c r="K9907" s="4"/>
    </row>
    <row r="9908" spans="10:11" x14ac:dyDescent="0.2">
      <c r="J9908" s="4"/>
      <c r="K9908" s="4"/>
    </row>
    <row r="9909" spans="10:11" x14ac:dyDescent="0.2">
      <c r="J9909" s="4"/>
      <c r="K9909" s="4"/>
    </row>
    <row r="9910" spans="10:11" x14ac:dyDescent="0.2">
      <c r="J9910" s="4"/>
      <c r="K9910" s="4"/>
    </row>
    <row r="9911" spans="10:11" x14ac:dyDescent="0.2">
      <c r="J9911" s="4"/>
      <c r="K9911" s="4"/>
    </row>
    <row r="9912" spans="10:11" x14ac:dyDescent="0.2">
      <c r="J9912" s="4"/>
      <c r="K9912" s="4"/>
    </row>
    <row r="9913" spans="10:11" x14ac:dyDescent="0.2">
      <c r="J9913" s="4"/>
      <c r="K9913" s="4"/>
    </row>
    <row r="9914" spans="10:11" x14ac:dyDescent="0.2">
      <c r="J9914" s="4"/>
      <c r="K9914" s="4"/>
    </row>
    <row r="9915" spans="10:11" x14ac:dyDescent="0.2">
      <c r="J9915" s="4"/>
      <c r="K9915" s="4"/>
    </row>
    <row r="9916" spans="10:11" x14ac:dyDescent="0.2">
      <c r="J9916" s="4"/>
      <c r="K9916" s="4"/>
    </row>
    <row r="9917" spans="10:11" x14ac:dyDescent="0.2">
      <c r="J9917" s="4"/>
      <c r="K9917" s="4"/>
    </row>
    <row r="9918" spans="10:11" x14ac:dyDescent="0.2">
      <c r="J9918" s="4"/>
      <c r="K9918" s="4"/>
    </row>
    <row r="9919" spans="10:11" x14ac:dyDescent="0.2">
      <c r="J9919" s="4"/>
      <c r="K9919" s="4"/>
    </row>
    <row r="9920" spans="10:11" x14ac:dyDescent="0.2">
      <c r="J9920" s="4"/>
      <c r="K9920" s="4"/>
    </row>
    <row r="9921" spans="10:11" x14ac:dyDescent="0.2">
      <c r="J9921" s="4"/>
      <c r="K9921" s="4"/>
    </row>
    <row r="9922" spans="10:11" x14ac:dyDescent="0.2">
      <c r="J9922" s="4"/>
      <c r="K9922" s="4"/>
    </row>
    <row r="9923" spans="10:11" x14ac:dyDescent="0.2">
      <c r="J9923" s="4"/>
      <c r="K9923" s="4"/>
    </row>
    <row r="9924" spans="10:11" x14ac:dyDescent="0.2">
      <c r="J9924" s="4"/>
      <c r="K9924" s="4"/>
    </row>
    <row r="9925" spans="10:11" x14ac:dyDescent="0.2">
      <c r="J9925" s="4"/>
      <c r="K9925" s="4"/>
    </row>
    <row r="9926" spans="10:11" x14ac:dyDescent="0.2">
      <c r="J9926" s="4"/>
      <c r="K9926" s="4"/>
    </row>
    <row r="9927" spans="10:11" x14ac:dyDescent="0.2">
      <c r="J9927" s="4"/>
      <c r="K9927" s="4"/>
    </row>
    <row r="9928" spans="10:11" x14ac:dyDescent="0.2">
      <c r="J9928" s="4"/>
      <c r="K9928" s="4"/>
    </row>
    <row r="9929" spans="10:11" x14ac:dyDescent="0.2">
      <c r="J9929" s="4"/>
      <c r="K9929" s="4"/>
    </row>
    <row r="9930" spans="10:11" x14ac:dyDescent="0.2">
      <c r="J9930" s="4"/>
      <c r="K9930" s="4"/>
    </row>
    <row r="9931" spans="10:11" x14ac:dyDescent="0.2">
      <c r="J9931" s="4"/>
      <c r="K9931" s="4"/>
    </row>
    <row r="9932" spans="10:11" x14ac:dyDescent="0.2">
      <c r="J9932" s="4"/>
      <c r="K9932" s="4"/>
    </row>
    <row r="9933" spans="10:11" x14ac:dyDescent="0.2">
      <c r="J9933" s="4"/>
      <c r="K9933" s="4"/>
    </row>
    <row r="9934" spans="10:11" x14ac:dyDescent="0.2">
      <c r="J9934" s="4"/>
      <c r="K9934" s="4"/>
    </row>
    <row r="9935" spans="10:11" x14ac:dyDescent="0.2">
      <c r="J9935" s="4"/>
      <c r="K9935" s="4"/>
    </row>
    <row r="9936" spans="10:11" x14ac:dyDescent="0.2">
      <c r="J9936" s="4"/>
      <c r="K9936" s="4"/>
    </row>
    <row r="9937" spans="10:11" x14ac:dyDescent="0.2">
      <c r="J9937" s="4"/>
      <c r="K9937" s="4"/>
    </row>
    <row r="9938" spans="10:11" x14ac:dyDescent="0.2">
      <c r="J9938" s="4"/>
      <c r="K9938" s="4"/>
    </row>
    <row r="9939" spans="10:11" x14ac:dyDescent="0.2">
      <c r="J9939" s="4"/>
      <c r="K9939" s="4"/>
    </row>
    <row r="9940" spans="10:11" x14ac:dyDescent="0.2">
      <c r="J9940" s="4"/>
      <c r="K9940" s="4"/>
    </row>
    <row r="9941" spans="10:11" x14ac:dyDescent="0.2">
      <c r="J9941" s="4"/>
      <c r="K9941" s="4"/>
    </row>
    <row r="9942" spans="10:11" x14ac:dyDescent="0.2">
      <c r="J9942" s="4"/>
      <c r="K9942" s="4"/>
    </row>
    <row r="9943" spans="10:11" x14ac:dyDescent="0.2">
      <c r="J9943" s="4"/>
      <c r="K9943" s="4"/>
    </row>
    <row r="9944" spans="10:11" x14ac:dyDescent="0.2">
      <c r="J9944" s="4"/>
      <c r="K9944" s="4"/>
    </row>
    <row r="9945" spans="10:11" x14ac:dyDescent="0.2">
      <c r="J9945" s="4"/>
      <c r="K9945" s="4"/>
    </row>
    <row r="9946" spans="10:11" x14ac:dyDescent="0.2">
      <c r="J9946" s="4"/>
      <c r="K9946" s="4"/>
    </row>
    <row r="9947" spans="10:11" x14ac:dyDescent="0.2">
      <c r="J9947" s="4"/>
      <c r="K9947" s="4"/>
    </row>
    <row r="9948" spans="10:11" x14ac:dyDescent="0.2">
      <c r="J9948" s="4"/>
      <c r="K9948" s="4"/>
    </row>
    <row r="9949" spans="10:11" x14ac:dyDescent="0.2">
      <c r="J9949" s="4"/>
      <c r="K9949" s="4"/>
    </row>
    <row r="9950" spans="10:11" x14ac:dyDescent="0.2">
      <c r="J9950" s="4"/>
      <c r="K9950" s="4"/>
    </row>
    <row r="9951" spans="10:11" x14ac:dyDescent="0.2">
      <c r="J9951" s="4"/>
      <c r="K9951" s="4"/>
    </row>
    <row r="9952" spans="10:11" x14ac:dyDescent="0.2">
      <c r="J9952" s="4"/>
      <c r="K9952" s="4"/>
    </row>
    <row r="9953" spans="10:11" x14ac:dyDescent="0.2">
      <c r="J9953" s="4"/>
      <c r="K9953" s="4"/>
    </row>
    <row r="9954" spans="10:11" x14ac:dyDescent="0.2">
      <c r="J9954" s="4"/>
      <c r="K9954" s="4"/>
    </row>
    <row r="9955" spans="10:11" x14ac:dyDescent="0.2">
      <c r="J9955" s="4"/>
      <c r="K9955" s="4"/>
    </row>
    <row r="9956" spans="10:11" x14ac:dyDescent="0.2">
      <c r="J9956" s="4"/>
      <c r="K9956" s="4"/>
    </row>
    <row r="9957" spans="10:11" x14ac:dyDescent="0.2">
      <c r="J9957" s="4"/>
      <c r="K9957" s="4"/>
    </row>
    <row r="9958" spans="10:11" x14ac:dyDescent="0.2">
      <c r="J9958" s="4"/>
      <c r="K9958" s="4"/>
    </row>
    <row r="9959" spans="10:11" x14ac:dyDescent="0.2">
      <c r="J9959" s="4"/>
      <c r="K9959" s="4"/>
    </row>
    <row r="9960" spans="10:11" x14ac:dyDescent="0.2">
      <c r="J9960" s="4"/>
      <c r="K9960" s="4"/>
    </row>
    <row r="9961" spans="10:11" x14ac:dyDescent="0.2">
      <c r="J9961" s="4"/>
      <c r="K9961" s="4"/>
    </row>
    <row r="9962" spans="10:11" x14ac:dyDescent="0.2">
      <c r="J9962" s="4"/>
      <c r="K9962" s="4"/>
    </row>
    <row r="9963" spans="10:11" x14ac:dyDescent="0.2">
      <c r="J9963" s="4"/>
      <c r="K9963" s="4"/>
    </row>
    <row r="9964" spans="10:11" x14ac:dyDescent="0.2">
      <c r="J9964" s="4"/>
      <c r="K9964" s="4"/>
    </row>
    <row r="9965" spans="10:11" x14ac:dyDescent="0.2">
      <c r="J9965" s="4"/>
      <c r="K9965" s="4"/>
    </row>
    <row r="9966" spans="10:11" x14ac:dyDescent="0.2">
      <c r="J9966" s="4"/>
      <c r="K9966" s="4"/>
    </row>
    <row r="9967" spans="10:11" x14ac:dyDescent="0.2">
      <c r="J9967" s="4"/>
      <c r="K9967" s="4"/>
    </row>
    <row r="9968" spans="10:11" x14ac:dyDescent="0.2">
      <c r="J9968" s="4"/>
      <c r="K9968" s="4"/>
    </row>
    <row r="9969" spans="10:11" x14ac:dyDescent="0.2">
      <c r="J9969" s="4"/>
      <c r="K9969" s="4"/>
    </row>
    <row r="9970" spans="10:11" x14ac:dyDescent="0.2">
      <c r="J9970" s="4"/>
      <c r="K9970" s="4"/>
    </row>
    <row r="9971" spans="10:11" x14ac:dyDescent="0.2">
      <c r="J9971" s="4"/>
      <c r="K9971" s="4"/>
    </row>
    <row r="9972" spans="10:11" x14ac:dyDescent="0.2">
      <c r="J9972" s="4"/>
      <c r="K9972" s="4"/>
    </row>
    <row r="9973" spans="10:11" x14ac:dyDescent="0.2">
      <c r="J9973" s="4"/>
      <c r="K9973" s="4"/>
    </row>
    <row r="9974" spans="10:11" x14ac:dyDescent="0.2">
      <c r="J9974" s="4"/>
      <c r="K9974" s="4"/>
    </row>
    <row r="9975" spans="10:11" x14ac:dyDescent="0.2">
      <c r="J9975" s="4"/>
      <c r="K9975" s="4"/>
    </row>
    <row r="9976" spans="10:11" x14ac:dyDescent="0.2">
      <c r="J9976" s="4"/>
      <c r="K9976" s="4"/>
    </row>
    <row r="9977" spans="10:11" x14ac:dyDescent="0.2">
      <c r="J9977" s="4"/>
      <c r="K9977" s="4"/>
    </row>
    <row r="9978" spans="10:11" x14ac:dyDescent="0.2">
      <c r="J9978" s="4"/>
      <c r="K9978" s="4"/>
    </row>
    <row r="9979" spans="10:11" x14ac:dyDescent="0.2">
      <c r="J9979" s="4"/>
      <c r="K9979" s="4"/>
    </row>
    <row r="9980" spans="10:11" x14ac:dyDescent="0.2">
      <c r="J9980" s="4"/>
      <c r="K9980" s="4"/>
    </row>
    <row r="9981" spans="10:11" x14ac:dyDescent="0.2">
      <c r="J9981" s="4"/>
      <c r="K9981" s="4"/>
    </row>
    <row r="9982" spans="10:11" x14ac:dyDescent="0.2">
      <c r="J9982" s="4"/>
      <c r="K9982" s="4"/>
    </row>
    <row r="9983" spans="10:11" x14ac:dyDescent="0.2">
      <c r="J9983" s="4"/>
      <c r="K9983" s="4"/>
    </row>
    <row r="9984" spans="10:11" x14ac:dyDescent="0.2">
      <c r="J9984" s="4"/>
      <c r="K9984" s="4"/>
    </row>
    <row r="9985" spans="10:11" x14ac:dyDescent="0.2">
      <c r="J9985" s="4"/>
      <c r="K9985" s="4"/>
    </row>
    <row r="9986" spans="10:11" x14ac:dyDescent="0.2">
      <c r="J9986" s="4"/>
      <c r="K9986" s="4"/>
    </row>
    <row r="9987" spans="10:11" x14ac:dyDescent="0.2">
      <c r="J9987" s="4"/>
      <c r="K9987" s="4"/>
    </row>
    <row r="9988" spans="10:11" x14ac:dyDescent="0.2">
      <c r="J9988" s="4"/>
      <c r="K9988" s="4"/>
    </row>
    <row r="9989" spans="10:11" x14ac:dyDescent="0.2">
      <c r="J9989" s="4"/>
      <c r="K9989" s="4"/>
    </row>
    <row r="9990" spans="10:11" x14ac:dyDescent="0.2">
      <c r="J9990" s="4"/>
      <c r="K9990" s="4"/>
    </row>
    <row r="9991" spans="10:11" x14ac:dyDescent="0.2">
      <c r="J9991" s="4"/>
      <c r="K9991" s="4"/>
    </row>
    <row r="9992" spans="10:11" x14ac:dyDescent="0.2">
      <c r="J9992" s="4"/>
      <c r="K9992" s="4"/>
    </row>
    <row r="9993" spans="10:11" x14ac:dyDescent="0.2">
      <c r="J9993" s="4"/>
      <c r="K9993" s="4"/>
    </row>
    <row r="9994" spans="10:11" x14ac:dyDescent="0.2">
      <c r="J9994" s="4"/>
      <c r="K9994" s="4"/>
    </row>
    <row r="9995" spans="10:11" x14ac:dyDescent="0.2">
      <c r="J9995" s="4"/>
      <c r="K9995" s="4"/>
    </row>
    <row r="9996" spans="10:11" x14ac:dyDescent="0.2">
      <c r="J9996" s="4"/>
      <c r="K9996" s="4"/>
    </row>
    <row r="9997" spans="10:11" x14ac:dyDescent="0.2">
      <c r="J9997" s="4"/>
      <c r="K9997" s="4"/>
    </row>
    <row r="9998" spans="10:11" x14ac:dyDescent="0.2">
      <c r="J9998" s="4"/>
      <c r="K9998" s="4"/>
    </row>
    <row r="9999" spans="10:11" x14ac:dyDescent="0.2">
      <c r="J9999" s="4"/>
      <c r="K9999" s="4"/>
    </row>
    <row r="10000" spans="10:11" x14ac:dyDescent="0.2">
      <c r="J10000" s="4"/>
      <c r="K10000" s="4"/>
    </row>
    <row r="10001" spans="10:11" x14ac:dyDescent="0.2">
      <c r="J10001" s="4"/>
      <c r="K10001" s="4"/>
    </row>
    <row r="10002" spans="10:11" x14ac:dyDescent="0.2">
      <c r="J10002" s="4"/>
      <c r="K10002" s="4"/>
    </row>
    <row r="10003" spans="10:11" x14ac:dyDescent="0.2">
      <c r="J10003" s="4"/>
      <c r="K10003" s="4"/>
    </row>
    <row r="10004" spans="10:11" x14ac:dyDescent="0.2">
      <c r="J10004" s="4"/>
      <c r="K10004" s="4"/>
    </row>
    <row r="10005" spans="10:11" x14ac:dyDescent="0.2">
      <c r="J10005" s="4"/>
      <c r="K10005" s="4"/>
    </row>
    <row r="10006" spans="10:11" x14ac:dyDescent="0.2">
      <c r="J10006" s="4"/>
      <c r="K10006" s="4"/>
    </row>
    <row r="10007" spans="10:11" x14ac:dyDescent="0.2">
      <c r="J10007" s="4"/>
      <c r="K10007" s="4"/>
    </row>
    <row r="10008" spans="10:11" x14ac:dyDescent="0.2">
      <c r="J10008" s="4"/>
      <c r="K10008" s="4"/>
    </row>
    <row r="10009" spans="10:11" x14ac:dyDescent="0.2">
      <c r="J10009" s="4"/>
      <c r="K10009" s="4"/>
    </row>
    <row r="10010" spans="10:11" x14ac:dyDescent="0.2">
      <c r="J10010" s="4"/>
      <c r="K10010" s="4"/>
    </row>
    <row r="10011" spans="10:11" x14ac:dyDescent="0.2">
      <c r="J10011" s="4"/>
      <c r="K10011" s="4"/>
    </row>
    <row r="10012" spans="10:11" x14ac:dyDescent="0.2">
      <c r="J10012" s="4"/>
      <c r="K10012" s="4"/>
    </row>
    <row r="10013" spans="10:11" x14ac:dyDescent="0.2">
      <c r="J10013" s="4"/>
      <c r="K10013" s="4"/>
    </row>
    <row r="10014" spans="10:11" x14ac:dyDescent="0.2">
      <c r="J10014" s="4"/>
      <c r="K10014" s="4"/>
    </row>
    <row r="10015" spans="10:11" x14ac:dyDescent="0.2">
      <c r="J10015" s="4"/>
      <c r="K10015" s="4"/>
    </row>
    <row r="10016" spans="10:11" x14ac:dyDescent="0.2">
      <c r="J10016" s="4"/>
      <c r="K10016" s="4"/>
    </row>
    <row r="10017" spans="10:11" x14ac:dyDescent="0.2">
      <c r="J10017" s="4"/>
      <c r="K10017" s="4"/>
    </row>
    <row r="10018" spans="10:11" x14ac:dyDescent="0.2">
      <c r="J10018" s="4"/>
      <c r="K10018" s="4"/>
    </row>
    <row r="10019" spans="10:11" x14ac:dyDescent="0.2">
      <c r="J10019" s="4"/>
      <c r="K10019" s="4"/>
    </row>
    <row r="10020" spans="10:11" x14ac:dyDescent="0.2">
      <c r="J10020" s="4"/>
      <c r="K10020" s="4"/>
    </row>
    <row r="10021" spans="10:11" x14ac:dyDescent="0.2">
      <c r="J10021" s="4"/>
      <c r="K10021" s="4"/>
    </row>
    <row r="10022" spans="10:11" x14ac:dyDescent="0.2">
      <c r="J10022" s="4"/>
      <c r="K10022" s="4"/>
    </row>
    <row r="10023" spans="10:11" x14ac:dyDescent="0.2">
      <c r="J10023" s="4"/>
      <c r="K10023" s="4"/>
    </row>
    <row r="10024" spans="10:11" x14ac:dyDescent="0.2">
      <c r="J10024" s="4"/>
      <c r="K10024" s="4"/>
    </row>
    <row r="10025" spans="10:11" x14ac:dyDescent="0.2">
      <c r="J10025" s="4"/>
      <c r="K10025" s="4"/>
    </row>
    <row r="10026" spans="10:11" x14ac:dyDescent="0.2">
      <c r="J10026" s="4"/>
      <c r="K10026" s="4"/>
    </row>
    <row r="10027" spans="10:11" x14ac:dyDescent="0.2">
      <c r="J10027" s="4"/>
      <c r="K10027" s="4"/>
    </row>
    <row r="10028" spans="10:11" x14ac:dyDescent="0.2">
      <c r="J10028" s="4"/>
      <c r="K10028" s="4"/>
    </row>
    <row r="10029" spans="10:11" x14ac:dyDescent="0.2">
      <c r="J10029" s="4"/>
      <c r="K10029" s="4"/>
    </row>
    <row r="10030" spans="10:11" x14ac:dyDescent="0.2">
      <c r="J10030" s="4"/>
      <c r="K10030" s="4"/>
    </row>
    <row r="10031" spans="10:11" x14ac:dyDescent="0.2">
      <c r="J10031" s="4"/>
      <c r="K10031" s="4"/>
    </row>
    <row r="10032" spans="10:11" x14ac:dyDescent="0.2">
      <c r="J10032" s="4"/>
      <c r="K10032" s="4"/>
    </row>
    <row r="10033" spans="10:11" x14ac:dyDescent="0.2">
      <c r="J10033" s="4"/>
      <c r="K10033" s="4"/>
    </row>
    <row r="10034" spans="10:11" x14ac:dyDescent="0.2">
      <c r="J10034" s="4"/>
      <c r="K10034" s="4"/>
    </row>
    <row r="10035" spans="10:11" x14ac:dyDescent="0.2">
      <c r="J10035" s="4"/>
      <c r="K10035" s="4"/>
    </row>
    <row r="10036" spans="10:11" x14ac:dyDescent="0.2">
      <c r="J10036" s="4"/>
      <c r="K10036" s="4"/>
    </row>
    <row r="10037" spans="10:11" x14ac:dyDescent="0.2">
      <c r="J10037" s="4"/>
      <c r="K10037" s="4"/>
    </row>
    <row r="10038" spans="10:11" x14ac:dyDescent="0.2">
      <c r="J10038" s="4"/>
      <c r="K10038" s="4"/>
    </row>
    <row r="10039" spans="10:11" x14ac:dyDescent="0.2">
      <c r="J10039" s="4"/>
      <c r="K10039" s="4"/>
    </row>
    <row r="10040" spans="10:11" x14ac:dyDescent="0.2">
      <c r="J10040" s="4"/>
      <c r="K10040" s="4"/>
    </row>
    <row r="10041" spans="10:11" x14ac:dyDescent="0.2">
      <c r="J10041" s="4"/>
      <c r="K10041" s="4"/>
    </row>
    <row r="10042" spans="10:11" x14ac:dyDescent="0.2">
      <c r="J10042" s="4"/>
      <c r="K10042" s="4"/>
    </row>
    <row r="10043" spans="10:11" x14ac:dyDescent="0.2">
      <c r="J10043" s="4"/>
      <c r="K10043" s="4"/>
    </row>
    <row r="10044" spans="10:11" x14ac:dyDescent="0.2">
      <c r="J10044" s="4"/>
      <c r="K10044" s="4"/>
    </row>
    <row r="10045" spans="10:11" x14ac:dyDescent="0.2">
      <c r="J10045" s="4"/>
      <c r="K10045" s="4"/>
    </row>
    <row r="10046" spans="10:11" x14ac:dyDescent="0.2">
      <c r="J10046" s="4"/>
      <c r="K10046" s="4"/>
    </row>
    <row r="10047" spans="10:11" x14ac:dyDescent="0.2">
      <c r="J10047" s="4"/>
      <c r="K10047" s="4"/>
    </row>
    <row r="10048" spans="10:11" x14ac:dyDescent="0.2">
      <c r="J10048" s="4"/>
      <c r="K10048" s="4"/>
    </row>
    <row r="10049" spans="10:11" x14ac:dyDescent="0.2">
      <c r="J10049" s="4"/>
      <c r="K10049" s="4"/>
    </row>
    <row r="10050" spans="10:11" x14ac:dyDescent="0.2">
      <c r="J10050" s="4"/>
      <c r="K10050" s="4"/>
    </row>
    <row r="10051" spans="10:11" x14ac:dyDescent="0.2">
      <c r="J10051" s="4"/>
      <c r="K10051" s="4"/>
    </row>
    <row r="10052" spans="10:11" x14ac:dyDescent="0.2">
      <c r="J10052" s="4"/>
      <c r="K10052" s="4"/>
    </row>
    <row r="10053" spans="10:11" x14ac:dyDescent="0.2">
      <c r="J10053" s="4"/>
      <c r="K10053" s="4"/>
    </row>
    <row r="10054" spans="10:11" x14ac:dyDescent="0.2">
      <c r="J10054" s="4"/>
      <c r="K10054" s="4"/>
    </row>
    <row r="10055" spans="10:11" x14ac:dyDescent="0.2">
      <c r="J10055" s="4"/>
      <c r="K10055" s="4"/>
    </row>
    <row r="10056" spans="10:11" x14ac:dyDescent="0.2">
      <c r="J10056" s="4"/>
      <c r="K10056" s="4"/>
    </row>
    <row r="10057" spans="10:11" x14ac:dyDescent="0.2">
      <c r="J10057" s="4"/>
      <c r="K10057" s="4"/>
    </row>
    <row r="10058" spans="10:11" x14ac:dyDescent="0.2">
      <c r="J10058" s="4"/>
      <c r="K10058" s="4"/>
    </row>
    <row r="10059" spans="10:11" x14ac:dyDescent="0.2">
      <c r="J10059" s="4"/>
      <c r="K10059" s="4"/>
    </row>
    <row r="10060" spans="10:11" x14ac:dyDescent="0.2">
      <c r="J10060" s="4"/>
      <c r="K10060" s="4"/>
    </row>
    <row r="10061" spans="10:11" x14ac:dyDescent="0.2">
      <c r="J10061" s="4"/>
      <c r="K10061" s="4"/>
    </row>
    <row r="10062" spans="10:11" x14ac:dyDescent="0.2">
      <c r="J10062" s="4"/>
      <c r="K10062" s="4"/>
    </row>
    <row r="10063" spans="10:11" x14ac:dyDescent="0.2">
      <c r="J10063" s="4"/>
      <c r="K10063" s="4"/>
    </row>
    <row r="10064" spans="10:11" x14ac:dyDescent="0.2">
      <c r="J10064" s="4"/>
      <c r="K10064" s="4"/>
    </row>
    <row r="10065" spans="10:11" x14ac:dyDescent="0.2">
      <c r="J10065" s="4"/>
      <c r="K10065" s="4"/>
    </row>
    <row r="10066" spans="10:11" x14ac:dyDescent="0.2">
      <c r="J10066" s="4"/>
      <c r="K10066" s="4"/>
    </row>
    <row r="10067" spans="10:11" x14ac:dyDescent="0.2">
      <c r="J10067" s="4"/>
      <c r="K10067" s="4"/>
    </row>
    <row r="10068" spans="10:11" x14ac:dyDescent="0.2">
      <c r="J10068" s="4"/>
      <c r="K10068" s="4"/>
    </row>
    <row r="10069" spans="10:11" x14ac:dyDescent="0.2">
      <c r="J10069" s="4"/>
      <c r="K10069" s="4"/>
    </row>
    <row r="10070" spans="10:11" x14ac:dyDescent="0.2">
      <c r="J10070" s="4"/>
      <c r="K10070" s="4"/>
    </row>
    <row r="10071" spans="10:11" x14ac:dyDescent="0.2">
      <c r="J10071" s="4"/>
      <c r="K10071" s="4"/>
    </row>
    <row r="10072" spans="10:11" x14ac:dyDescent="0.2">
      <c r="J10072" s="4"/>
      <c r="K10072" s="4"/>
    </row>
    <row r="10073" spans="10:11" x14ac:dyDescent="0.2">
      <c r="J10073" s="4"/>
      <c r="K10073" s="4"/>
    </row>
    <row r="10074" spans="10:11" x14ac:dyDescent="0.2">
      <c r="J10074" s="4"/>
      <c r="K10074" s="4"/>
    </row>
    <row r="10075" spans="10:11" x14ac:dyDescent="0.2">
      <c r="J10075" s="4"/>
      <c r="K10075" s="4"/>
    </row>
    <row r="10076" spans="10:11" x14ac:dyDescent="0.2">
      <c r="J10076" s="4"/>
      <c r="K10076" s="4"/>
    </row>
    <row r="10077" spans="10:11" x14ac:dyDescent="0.2">
      <c r="J10077" s="4"/>
      <c r="K10077" s="4"/>
    </row>
    <row r="10078" spans="10:11" x14ac:dyDescent="0.2">
      <c r="J10078" s="4"/>
      <c r="K10078" s="4"/>
    </row>
    <row r="10079" spans="10:11" x14ac:dyDescent="0.2">
      <c r="J10079" s="4"/>
      <c r="K10079" s="4"/>
    </row>
    <row r="10080" spans="10:11" x14ac:dyDescent="0.2">
      <c r="J10080" s="4"/>
      <c r="K10080" s="4"/>
    </row>
    <row r="10081" spans="10:11" x14ac:dyDescent="0.2">
      <c r="J10081" s="4"/>
      <c r="K10081" s="4"/>
    </row>
    <row r="10082" spans="10:11" x14ac:dyDescent="0.2">
      <c r="J10082" s="4"/>
      <c r="K10082" s="4"/>
    </row>
    <row r="10083" spans="10:11" x14ac:dyDescent="0.2">
      <c r="J10083" s="4"/>
      <c r="K10083" s="4"/>
    </row>
    <row r="10084" spans="10:11" x14ac:dyDescent="0.2">
      <c r="J10084" s="4"/>
      <c r="K10084" s="4"/>
    </row>
    <row r="10085" spans="10:11" x14ac:dyDescent="0.2">
      <c r="J10085" s="4"/>
      <c r="K10085" s="4"/>
    </row>
    <row r="10086" spans="10:11" x14ac:dyDescent="0.2">
      <c r="J10086" s="4"/>
      <c r="K10086" s="4"/>
    </row>
    <row r="10087" spans="10:11" x14ac:dyDescent="0.2">
      <c r="J10087" s="4"/>
      <c r="K10087" s="4"/>
    </row>
    <row r="10088" spans="10:11" x14ac:dyDescent="0.2">
      <c r="J10088" s="4"/>
      <c r="K10088" s="4"/>
    </row>
    <row r="10089" spans="10:11" x14ac:dyDescent="0.2">
      <c r="J10089" s="4"/>
      <c r="K10089" s="4"/>
    </row>
    <row r="10090" spans="10:11" x14ac:dyDescent="0.2">
      <c r="J10090" s="4"/>
      <c r="K10090" s="4"/>
    </row>
    <row r="10091" spans="10:11" x14ac:dyDescent="0.2">
      <c r="J10091" s="4"/>
      <c r="K10091" s="4"/>
    </row>
    <row r="10092" spans="10:11" x14ac:dyDescent="0.2">
      <c r="J10092" s="4"/>
      <c r="K10092" s="4"/>
    </row>
    <row r="10093" spans="10:11" x14ac:dyDescent="0.2">
      <c r="J10093" s="4"/>
      <c r="K10093" s="4"/>
    </row>
    <row r="10094" spans="10:11" x14ac:dyDescent="0.2">
      <c r="J10094" s="4"/>
      <c r="K10094" s="4"/>
    </row>
    <row r="10095" spans="10:11" x14ac:dyDescent="0.2">
      <c r="J10095" s="4"/>
      <c r="K10095" s="4"/>
    </row>
    <row r="10096" spans="10:11" x14ac:dyDescent="0.2">
      <c r="J10096" s="4"/>
      <c r="K10096" s="4"/>
    </row>
    <row r="10097" spans="10:11" x14ac:dyDescent="0.2">
      <c r="J10097" s="4"/>
      <c r="K10097" s="4"/>
    </row>
    <row r="10098" spans="10:11" x14ac:dyDescent="0.2">
      <c r="J10098" s="4"/>
      <c r="K10098" s="4"/>
    </row>
    <row r="10099" spans="10:11" x14ac:dyDescent="0.2">
      <c r="J10099" s="4"/>
      <c r="K10099" s="4"/>
    </row>
    <row r="10100" spans="10:11" x14ac:dyDescent="0.2">
      <c r="J10100" s="4"/>
      <c r="K10100" s="4"/>
    </row>
    <row r="10101" spans="10:11" x14ac:dyDescent="0.2">
      <c r="J10101" s="4"/>
      <c r="K10101" s="4"/>
    </row>
    <row r="10102" spans="10:11" x14ac:dyDescent="0.2">
      <c r="J10102" s="4"/>
      <c r="K10102" s="4"/>
    </row>
    <row r="10103" spans="10:11" x14ac:dyDescent="0.2">
      <c r="J10103" s="4"/>
      <c r="K10103" s="4"/>
    </row>
    <row r="10104" spans="10:11" x14ac:dyDescent="0.2">
      <c r="J10104" s="4"/>
      <c r="K10104" s="4"/>
    </row>
    <row r="10105" spans="10:11" x14ac:dyDescent="0.2">
      <c r="J10105" s="4"/>
      <c r="K10105" s="4"/>
    </row>
    <row r="10106" spans="10:11" x14ac:dyDescent="0.2">
      <c r="J10106" s="4"/>
      <c r="K10106" s="4"/>
    </row>
    <row r="10107" spans="10:11" x14ac:dyDescent="0.2">
      <c r="J10107" s="4"/>
      <c r="K10107" s="4"/>
    </row>
    <row r="10108" spans="10:11" x14ac:dyDescent="0.2">
      <c r="J10108" s="4"/>
      <c r="K10108" s="4"/>
    </row>
    <row r="10109" spans="10:11" x14ac:dyDescent="0.2">
      <c r="J10109" s="4"/>
      <c r="K10109" s="4"/>
    </row>
    <row r="10110" spans="10:11" x14ac:dyDescent="0.2">
      <c r="J10110" s="4"/>
      <c r="K10110" s="4"/>
    </row>
    <row r="10111" spans="10:11" x14ac:dyDescent="0.2">
      <c r="J10111" s="4"/>
      <c r="K10111" s="4"/>
    </row>
    <row r="10112" spans="10:11" x14ac:dyDescent="0.2">
      <c r="J10112" s="4"/>
      <c r="K10112" s="4"/>
    </row>
    <row r="10113" spans="10:11" x14ac:dyDescent="0.2">
      <c r="J10113" s="4"/>
      <c r="K10113" s="4"/>
    </row>
    <row r="10114" spans="10:11" x14ac:dyDescent="0.2">
      <c r="J10114" s="4"/>
      <c r="K10114" s="4"/>
    </row>
    <row r="10115" spans="10:11" x14ac:dyDescent="0.2">
      <c r="J10115" s="4"/>
      <c r="K10115" s="4"/>
    </row>
    <row r="10116" spans="10:11" x14ac:dyDescent="0.2">
      <c r="J10116" s="4"/>
      <c r="K10116" s="4"/>
    </row>
    <row r="10117" spans="10:11" x14ac:dyDescent="0.2">
      <c r="J10117" s="4"/>
      <c r="K10117" s="4"/>
    </row>
    <row r="10118" spans="10:11" x14ac:dyDescent="0.2">
      <c r="J10118" s="4"/>
      <c r="K10118" s="4"/>
    </row>
    <row r="10119" spans="10:11" x14ac:dyDescent="0.2">
      <c r="J10119" s="4"/>
      <c r="K10119" s="4"/>
    </row>
    <row r="10120" spans="10:11" x14ac:dyDescent="0.2">
      <c r="J10120" s="4"/>
      <c r="K10120" s="4"/>
    </row>
    <row r="10121" spans="10:11" x14ac:dyDescent="0.2">
      <c r="J10121" s="4"/>
      <c r="K10121" s="4"/>
    </row>
    <row r="10122" spans="10:11" x14ac:dyDescent="0.2">
      <c r="J10122" s="4"/>
      <c r="K10122" s="4"/>
    </row>
    <row r="10123" spans="10:11" x14ac:dyDescent="0.2">
      <c r="J10123" s="4"/>
      <c r="K10123" s="4"/>
    </row>
    <row r="10124" spans="10:11" x14ac:dyDescent="0.2">
      <c r="J10124" s="4"/>
      <c r="K10124" s="4"/>
    </row>
    <row r="10125" spans="10:11" x14ac:dyDescent="0.2">
      <c r="J10125" s="4"/>
      <c r="K10125" s="4"/>
    </row>
    <row r="10126" spans="10:11" x14ac:dyDescent="0.2">
      <c r="J10126" s="4"/>
      <c r="K10126" s="4"/>
    </row>
    <row r="10127" spans="10:11" x14ac:dyDescent="0.2">
      <c r="J10127" s="4"/>
      <c r="K10127" s="4"/>
    </row>
    <row r="10128" spans="10:11" x14ac:dyDescent="0.2">
      <c r="J10128" s="4"/>
      <c r="K10128" s="4"/>
    </row>
    <row r="10129" spans="10:11" x14ac:dyDescent="0.2">
      <c r="J10129" s="4"/>
      <c r="K10129" s="4"/>
    </row>
    <row r="10130" spans="10:11" x14ac:dyDescent="0.2">
      <c r="J10130" s="4"/>
      <c r="K10130" s="4"/>
    </row>
    <row r="10131" spans="10:11" x14ac:dyDescent="0.2">
      <c r="J10131" s="4"/>
      <c r="K10131" s="4"/>
    </row>
    <row r="10132" spans="10:11" x14ac:dyDescent="0.2">
      <c r="J10132" s="4"/>
      <c r="K10132" s="4"/>
    </row>
    <row r="10133" spans="10:11" x14ac:dyDescent="0.2">
      <c r="J10133" s="4"/>
      <c r="K10133" s="4"/>
    </row>
    <row r="10134" spans="10:11" x14ac:dyDescent="0.2">
      <c r="J10134" s="4"/>
      <c r="K10134" s="4"/>
    </row>
    <row r="10135" spans="10:11" x14ac:dyDescent="0.2">
      <c r="J10135" s="4"/>
      <c r="K10135" s="4"/>
    </row>
    <row r="10136" spans="10:11" x14ac:dyDescent="0.2">
      <c r="J10136" s="4"/>
      <c r="K10136" s="4"/>
    </row>
    <row r="10137" spans="10:11" x14ac:dyDescent="0.2">
      <c r="J10137" s="4"/>
      <c r="K10137" s="4"/>
    </row>
    <row r="10138" spans="10:11" x14ac:dyDescent="0.2">
      <c r="J10138" s="4"/>
      <c r="K10138" s="4"/>
    </row>
    <row r="10139" spans="10:11" x14ac:dyDescent="0.2">
      <c r="J10139" s="4"/>
      <c r="K10139" s="4"/>
    </row>
    <row r="10140" spans="10:11" x14ac:dyDescent="0.2">
      <c r="J10140" s="4"/>
      <c r="K10140" s="4"/>
    </row>
    <row r="10141" spans="10:11" x14ac:dyDescent="0.2">
      <c r="J10141" s="4"/>
      <c r="K10141" s="4"/>
    </row>
    <row r="10142" spans="10:11" x14ac:dyDescent="0.2">
      <c r="J10142" s="4"/>
      <c r="K10142" s="4"/>
    </row>
    <row r="10143" spans="10:11" x14ac:dyDescent="0.2">
      <c r="J10143" s="4"/>
      <c r="K10143" s="4"/>
    </row>
    <row r="10144" spans="10:11" x14ac:dyDescent="0.2">
      <c r="J10144" s="4"/>
      <c r="K10144" s="4"/>
    </row>
    <row r="10145" spans="10:11" x14ac:dyDescent="0.2">
      <c r="J10145" s="4"/>
      <c r="K10145" s="4"/>
    </row>
    <row r="10146" spans="10:11" x14ac:dyDescent="0.2">
      <c r="J10146" s="4"/>
      <c r="K10146" s="4"/>
    </row>
    <row r="10147" spans="10:11" x14ac:dyDescent="0.2">
      <c r="J10147" s="4"/>
      <c r="K10147" s="4"/>
    </row>
    <row r="10148" spans="10:11" x14ac:dyDescent="0.2">
      <c r="J10148" s="4"/>
      <c r="K10148" s="4"/>
    </row>
    <row r="10149" spans="10:11" x14ac:dyDescent="0.2">
      <c r="J10149" s="4"/>
      <c r="K10149" s="4"/>
    </row>
    <row r="10150" spans="10:11" x14ac:dyDescent="0.2">
      <c r="J10150" s="4"/>
      <c r="K10150" s="4"/>
    </row>
    <row r="10151" spans="10:11" x14ac:dyDescent="0.2">
      <c r="J10151" s="4"/>
      <c r="K10151" s="4"/>
    </row>
    <row r="10152" spans="10:11" x14ac:dyDescent="0.2">
      <c r="J10152" s="4"/>
      <c r="K10152" s="4"/>
    </row>
    <row r="10153" spans="10:11" x14ac:dyDescent="0.2">
      <c r="J10153" s="4"/>
      <c r="K10153" s="4"/>
    </row>
    <row r="10154" spans="10:11" x14ac:dyDescent="0.2">
      <c r="J10154" s="4"/>
      <c r="K10154" s="4"/>
    </row>
    <row r="10155" spans="10:11" x14ac:dyDescent="0.2">
      <c r="J10155" s="4"/>
      <c r="K10155" s="4"/>
    </row>
    <row r="10156" spans="10:11" x14ac:dyDescent="0.2">
      <c r="J10156" s="4"/>
      <c r="K10156" s="4"/>
    </row>
    <row r="10157" spans="10:11" x14ac:dyDescent="0.2">
      <c r="J10157" s="4"/>
      <c r="K10157" s="4"/>
    </row>
    <row r="10158" spans="10:11" x14ac:dyDescent="0.2">
      <c r="J10158" s="4"/>
      <c r="K10158" s="4"/>
    </row>
    <row r="10159" spans="10:11" x14ac:dyDescent="0.2">
      <c r="J10159" s="4"/>
      <c r="K10159" s="4"/>
    </row>
    <row r="10160" spans="10:11" x14ac:dyDescent="0.2">
      <c r="J10160" s="4"/>
      <c r="K10160" s="4"/>
    </row>
    <row r="10161" spans="10:11" x14ac:dyDescent="0.2">
      <c r="J10161" s="4"/>
      <c r="K10161" s="4"/>
    </row>
    <row r="10162" spans="10:11" x14ac:dyDescent="0.2">
      <c r="J10162" s="4"/>
      <c r="K10162" s="4"/>
    </row>
    <row r="10163" spans="10:11" x14ac:dyDescent="0.2">
      <c r="J10163" s="4"/>
      <c r="K10163" s="4"/>
    </row>
    <row r="10164" spans="10:11" x14ac:dyDescent="0.2">
      <c r="J10164" s="4"/>
      <c r="K10164" s="4"/>
    </row>
    <row r="10165" spans="10:11" x14ac:dyDescent="0.2">
      <c r="J10165" s="4"/>
      <c r="K10165" s="4"/>
    </row>
    <row r="10166" spans="10:11" x14ac:dyDescent="0.2">
      <c r="J10166" s="4"/>
      <c r="K10166" s="4"/>
    </row>
    <row r="10167" spans="10:11" x14ac:dyDescent="0.2">
      <c r="J10167" s="4"/>
      <c r="K10167" s="4"/>
    </row>
    <row r="10168" spans="10:11" x14ac:dyDescent="0.2">
      <c r="J10168" s="4"/>
      <c r="K10168" s="4"/>
    </row>
    <row r="10169" spans="10:11" x14ac:dyDescent="0.2">
      <c r="J10169" s="4"/>
      <c r="K10169" s="4"/>
    </row>
    <row r="10170" spans="10:11" x14ac:dyDescent="0.2">
      <c r="J10170" s="4"/>
      <c r="K10170" s="4"/>
    </row>
    <row r="10171" spans="10:11" x14ac:dyDescent="0.2">
      <c r="J10171" s="4"/>
      <c r="K10171" s="4"/>
    </row>
    <row r="10172" spans="10:11" x14ac:dyDescent="0.2">
      <c r="J10172" s="4"/>
      <c r="K10172" s="4"/>
    </row>
    <row r="10173" spans="10:11" x14ac:dyDescent="0.2">
      <c r="J10173" s="4"/>
      <c r="K10173" s="4"/>
    </row>
    <row r="10174" spans="10:11" x14ac:dyDescent="0.2">
      <c r="J10174" s="4"/>
      <c r="K10174" s="4"/>
    </row>
    <row r="10175" spans="10:11" x14ac:dyDescent="0.2">
      <c r="J10175" s="4"/>
      <c r="K10175" s="4"/>
    </row>
    <row r="10176" spans="10:11" x14ac:dyDescent="0.2">
      <c r="J10176" s="4"/>
      <c r="K10176" s="4"/>
    </row>
    <row r="10177" spans="10:11" x14ac:dyDescent="0.2">
      <c r="J10177" s="4"/>
      <c r="K10177" s="4"/>
    </row>
    <row r="10178" spans="10:11" x14ac:dyDescent="0.2">
      <c r="J10178" s="4"/>
      <c r="K10178" s="4"/>
    </row>
    <row r="10179" spans="10:11" x14ac:dyDescent="0.2">
      <c r="J10179" s="4"/>
      <c r="K10179" s="4"/>
    </row>
    <row r="10180" spans="10:11" x14ac:dyDescent="0.2">
      <c r="J10180" s="4"/>
      <c r="K10180" s="4"/>
    </row>
    <row r="10181" spans="10:11" x14ac:dyDescent="0.2">
      <c r="J10181" s="4"/>
      <c r="K10181" s="4"/>
    </row>
    <row r="10182" spans="10:11" x14ac:dyDescent="0.2">
      <c r="J10182" s="4"/>
      <c r="K10182" s="4"/>
    </row>
    <row r="10183" spans="10:11" x14ac:dyDescent="0.2">
      <c r="J10183" s="4"/>
      <c r="K10183" s="4"/>
    </row>
    <row r="10184" spans="10:11" x14ac:dyDescent="0.2">
      <c r="J10184" s="4"/>
      <c r="K10184" s="4"/>
    </row>
    <row r="10185" spans="10:11" x14ac:dyDescent="0.2">
      <c r="J10185" s="4"/>
      <c r="K10185" s="4"/>
    </row>
    <row r="10186" spans="10:11" x14ac:dyDescent="0.2">
      <c r="J10186" s="4"/>
      <c r="K10186" s="4"/>
    </row>
    <row r="10187" spans="10:11" x14ac:dyDescent="0.2">
      <c r="J10187" s="4"/>
      <c r="K10187" s="4"/>
    </row>
    <row r="10188" spans="10:11" x14ac:dyDescent="0.2">
      <c r="J10188" s="4"/>
      <c r="K10188" s="4"/>
    </row>
    <row r="10189" spans="10:11" x14ac:dyDescent="0.2">
      <c r="J10189" s="4"/>
      <c r="K10189" s="4"/>
    </row>
    <row r="10190" spans="10:11" x14ac:dyDescent="0.2">
      <c r="J10190" s="4"/>
      <c r="K10190" s="4"/>
    </row>
    <row r="10191" spans="10:11" x14ac:dyDescent="0.2">
      <c r="J10191" s="4"/>
      <c r="K10191" s="4"/>
    </row>
    <row r="10192" spans="10:11" x14ac:dyDescent="0.2">
      <c r="J10192" s="4"/>
      <c r="K10192" s="4"/>
    </row>
    <row r="10193" spans="10:11" x14ac:dyDescent="0.2">
      <c r="J10193" s="4"/>
      <c r="K10193" s="4"/>
    </row>
    <row r="10194" spans="10:11" x14ac:dyDescent="0.2">
      <c r="J10194" s="4"/>
      <c r="K10194" s="4"/>
    </row>
    <row r="10195" spans="10:11" x14ac:dyDescent="0.2">
      <c r="J10195" s="4"/>
      <c r="K10195" s="4"/>
    </row>
    <row r="10196" spans="10:11" x14ac:dyDescent="0.2">
      <c r="J10196" s="4"/>
      <c r="K10196" s="4"/>
    </row>
    <row r="10197" spans="10:11" x14ac:dyDescent="0.2">
      <c r="J10197" s="4"/>
      <c r="K10197" s="4"/>
    </row>
    <row r="10198" spans="10:11" x14ac:dyDescent="0.2">
      <c r="J10198" s="4"/>
      <c r="K10198" s="4"/>
    </row>
    <row r="10199" spans="10:11" x14ac:dyDescent="0.2">
      <c r="J10199" s="4"/>
      <c r="K10199" s="4"/>
    </row>
    <row r="10200" spans="10:11" x14ac:dyDescent="0.2">
      <c r="J10200" s="4"/>
      <c r="K10200" s="4"/>
    </row>
    <row r="10201" spans="10:11" x14ac:dyDescent="0.2">
      <c r="J10201" s="4"/>
      <c r="K10201" s="4"/>
    </row>
    <row r="10202" spans="10:11" x14ac:dyDescent="0.2">
      <c r="J10202" s="4"/>
      <c r="K10202" s="4"/>
    </row>
    <row r="10203" spans="10:11" x14ac:dyDescent="0.2">
      <c r="J10203" s="4"/>
      <c r="K10203" s="4"/>
    </row>
    <row r="10204" spans="10:11" x14ac:dyDescent="0.2">
      <c r="J10204" s="4"/>
      <c r="K10204" s="4"/>
    </row>
    <row r="10205" spans="10:11" x14ac:dyDescent="0.2">
      <c r="J10205" s="4"/>
      <c r="K10205" s="4"/>
    </row>
    <row r="10206" spans="10:11" x14ac:dyDescent="0.2">
      <c r="J10206" s="4"/>
      <c r="K10206" s="4"/>
    </row>
    <row r="10207" spans="10:11" x14ac:dyDescent="0.2">
      <c r="J10207" s="4"/>
      <c r="K10207" s="4"/>
    </row>
    <row r="10208" spans="10:11" x14ac:dyDescent="0.2">
      <c r="J10208" s="4"/>
      <c r="K10208" s="4"/>
    </row>
    <row r="10209" spans="10:11" x14ac:dyDescent="0.2">
      <c r="J10209" s="4"/>
      <c r="K10209" s="4"/>
    </row>
    <row r="10210" spans="10:11" x14ac:dyDescent="0.2">
      <c r="J10210" s="4"/>
      <c r="K10210" s="4"/>
    </row>
    <row r="10211" spans="10:11" x14ac:dyDescent="0.2">
      <c r="J10211" s="4"/>
      <c r="K10211" s="4"/>
    </row>
    <row r="10212" spans="10:11" x14ac:dyDescent="0.2">
      <c r="J10212" s="4"/>
      <c r="K10212" s="4"/>
    </row>
    <row r="10213" spans="10:11" x14ac:dyDescent="0.2">
      <c r="J10213" s="4"/>
      <c r="K10213" s="4"/>
    </row>
    <row r="10214" spans="10:11" x14ac:dyDescent="0.2">
      <c r="J10214" s="4"/>
      <c r="K10214" s="4"/>
    </row>
    <row r="10215" spans="10:11" x14ac:dyDescent="0.2">
      <c r="J10215" s="4"/>
      <c r="K10215" s="4"/>
    </row>
    <row r="10216" spans="10:11" x14ac:dyDescent="0.2">
      <c r="J10216" s="4"/>
      <c r="K10216" s="4"/>
    </row>
    <row r="10217" spans="10:11" x14ac:dyDescent="0.2">
      <c r="J10217" s="4"/>
      <c r="K10217" s="4"/>
    </row>
    <row r="10218" spans="10:11" x14ac:dyDescent="0.2">
      <c r="J10218" s="4"/>
      <c r="K10218" s="4"/>
    </row>
    <row r="10219" spans="10:11" x14ac:dyDescent="0.2">
      <c r="J10219" s="4"/>
      <c r="K10219" s="4"/>
    </row>
    <row r="10220" spans="10:11" x14ac:dyDescent="0.2">
      <c r="J10220" s="4"/>
      <c r="K10220" s="4"/>
    </row>
    <row r="10221" spans="10:11" x14ac:dyDescent="0.2">
      <c r="J10221" s="4"/>
      <c r="K10221" s="4"/>
    </row>
    <row r="10222" spans="10:11" x14ac:dyDescent="0.2">
      <c r="J10222" s="4"/>
      <c r="K10222" s="4"/>
    </row>
    <row r="10223" spans="10:11" x14ac:dyDescent="0.2">
      <c r="J10223" s="4"/>
      <c r="K10223" s="4"/>
    </row>
    <row r="10224" spans="10:11" x14ac:dyDescent="0.2">
      <c r="J10224" s="4"/>
      <c r="K10224" s="4"/>
    </row>
    <row r="10225" spans="10:11" x14ac:dyDescent="0.2">
      <c r="J10225" s="4"/>
      <c r="K10225" s="4"/>
    </row>
    <row r="10226" spans="10:11" x14ac:dyDescent="0.2">
      <c r="J10226" s="4"/>
      <c r="K10226" s="4"/>
    </row>
    <row r="10227" spans="10:11" x14ac:dyDescent="0.2">
      <c r="J10227" s="4"/>
      <c r="K10227" s="4"/>
    </row>
    <row r="10228" spans="10:11" x14ac:dyDescent="0.2">
      <c r="J10228" s="4"/>
      <c r="K10228" s="4"/>
    </row>
    <row r="10229" spans="10:11" x14ac:dyDescent="0.2">
      <c r="J10229" s="4"/>
      <c r="K10229" s="4"/>
    </row>
    <row r="10230" spans="10:11" x14ac:dyDescent="0.2">
      <c r="J10230" s="4"/>
      <c r="K10230" s="4"/>
    </row>
    <row r="10231" spans="10:11" x14ac:dyDescent="0.2">
      <c r="J10231" s="4"/>
      <c r="K10231" s="4"/>
    </row>
    <row r="10232" spans="10:11" x14ac:dyDescent="0.2">
      <c r="J10232" s="4"/>
      <c r="K10232" s="4"/>
    </row>
    <row r="10233" spans="10:11" x14ac:dyDescent="0.2">
      <c r="J10233" s="4"/>
      <c r="K10233" s="4"/>
    </row>
    <row r="10234" spans="10:11" x14ac:dyDescent="0.2">
      <c r="J10234" s="4"/>
      <c r="K10234" s="4"/>
    </row>
    <row r="10235" spans="10:11" x14ac:dyDescent="0.2">
      <c r="J10235" s="4"/>
      <c r="K10235" s="4"/>
    </row>
    <row r="10236" spans="10:11" x14ac:dyDescent="0.2">
      <c r="J10236" s="4"/>
      <c r="K10236" s="4"/>
    </row>
    <row r="10237" spans="10:11" x14ac:dyDescent="0.2">
      <c r="J10237" s="4"/>
      <c r="K10237" s="4"/>
    </row>
    <row r="10238" spans="10:11" x14ac:dyDescent="0.2">
      <c r="J10238" s="4"/>
      <c r="K10238" s="4"/>
    </row>
    <row r="10239" spans="10:11" x14ac:dyDescent="0.2">
      <c r="J10239" s="4"/>
      <c r="K10239" s="4"/>
    </row>
    <row r="10240" spans="10:11" x14ac:dyDescent="0.2">
      <c r="J10240" s="4"/>
      <c r="K10240" s="4"/>
    </row>
    <row r="10241" spans="10:11" x14ac:dyDescent="0.2">
      <c r="J10241" s="4"/>
      <c r="K10241" s="4"/>
    </row>
    <row r="10242" spans="10:11" x14ac:dyDescent="0.2">
      <c r="J10242" s="4"/>
      <c r="K10242" s="4"/>
    </row>
    <row r="10243" spans="10:11" x14ac:dyDescent="0.2">
      <c r="J10243" s="4"/>
      <c r="K10243" s="4"/>
    </row>
    <row r="10244" spans="10:11" x14ac:dyDescent="0.2">
      <c r="J10244" s="4"/>
      <c r="K10244" s="4"/>
    </row>
    <row r="10245" spans="10:11" x14ac:dyDescent="0.2">
      <c r="J10245" s="4"/>
      <c r="K10245" s="4"/>
    </row>
    <row r="10246" spans="10:11" x14ac:dyDescent="0.2">
      <c r="J10246" s="4"/>
      <c r="K10246" s="4"/>
    </row>
    <row r="10247" spans="10:11" x14ac:dyDescent="0.2">
      <c r="J10247" s="4"/>
      <c r="K10247" s="4"/>
    </row>
    <row r="10248" spans="10:11" x14ac:dyDescent="0.2">
      <c r="J10248" s="4"/>
      <c r="K10248" s="4"/>
    </row>
    <row r="10249" spans="10:11" x14ac:dyDescent="0.2">
      <c r="J10249" s="4"/>
      <c r="K10249" s="4"/>
    </row>
    <row r="10250" spans="10:11" x14ac:dyDescent="0.2">
      <c r="J10250" s="4"/>
      <c r="K10250" s="4"/>
    </row>
    <row r="10251" spans="10:11" x14ac:dyDescent="0.2">
      <c r="J10251" s="4"/>
      <c r="K10251" s="4"/>
    </row>
    <row r="10252" spans="10:11" x14ac:dyDescent="0.2">
      <c r="J10252" s="4"/>
      <c r="K10252" s="4"/>
    </row>
    <row r="10253" spans="10:11" x14ac:dyDescent="0.2">
      <c r="J10253" s="4"/>
      <c r="K10253" s="4"/>
    </row>
    <row r="10254" spans="10:11" x14ac:dyDescent="0.2">
      <c r="J10254" s="4"/>
      <c r="K10254" s="4"/>
    </row>
    <row r="10255" spans="10:11" x14ac:dyDescent="0.2">
      <c r="J10255" s="4"/>
      <c r="K10255" s="4"/>
    </row>
    <row r="10256" spans="10:11" x14ac:dyDescent="0.2">
      <c r="J10256" s="4"/>
      <c r="K10256" s="4"/>
    </row>
    <row r="10257" spans="10:11" x14ac:dyDescent="0.2">
      <c r="J10257" s="4"/>
      <c r="K10257" s="4"/>
    </row>
    <row r="10258" spans="10:11" x14ac:dyDescent="0.2">
      <c r="J10258" s="4"/>
      <c r="K10258" s="4"/>
    </row>
    <row r="10259" spans="10:11" x14ac:dyDescent="0.2">
      <c r="J10259" s="4"/>
      <c r="K10259" s="4"/>
    </row>
    <row r="10260" spans="10:11" x14ac:dyDescent="0.2">
      <c r="J10260" s="4"/>
      <c r="K10260" s="4"/>
    </row>
    <row r="10261" spans="10:11" x14ac:dyDescent="0.2">
      <c r="J10261" s="4"/>
      <c r="K10261" s="4"/>
    </row>
    <row r="10262" spans="10:11" x14ac:dyDescent="0.2">
      <c r="J10262" s="4"/>
      <c r="K10262" s="4"/>
    </row>
    <row r="10263" spans="10:11" x14ac:dyDescent="0.2">
      <c r="J10263" s="4"/>
      <c r="K10263" s="4"/>
    </row>
    <row r="10264" spans="10:11" x14ac:dyDescent="0.2">
      <c r="J10264" s="4"/>
      <c r="K10264" s="4"/>
    </row>
    <row r="10265" spans="10:11" x14ac:dyDescent="0.2">
      <c r="J10265" s="4"/>
      <c r="K10265" s="4"/>
    </row>
    <row r="10266" spans="10:11" x14ac:dyDescent="0.2">
      <c r="J10266" s="4"/>
      <c r="K10266" s="4"/>
    </row>
    <row r="10267" spans="10:11" x14ac:dyDescent="0.2">
      <c r="J10267" s="4"/>
      <c r="K10267" s="4"/>
    </row>
    <row r="10268" spans="10:11" x14ac:dyDescent="0.2">
      <c r="J10268" s="4"/>
      <c r="K10268" s="4"/>
    </row>
    <row r="10269" spans="10:11" x14ac:dyDescent="0.2">
      <c r="J10269" s="4"/>
      <c r="K10269" s="4"/>
    </row>
    <row r="10270" spans="10:11" x14ac:dyDescent="0.2">
      <c r="J10270" s="4"/>
      <c r="K10270" s="4"/>
    </row>
    <row r="10271" spans="10:11" x14ac:dyDescent="0.2">
      <c r="J10271" s="4"/>
      <c r="K10271" s="4"/>
    </row>
    <row r="10272" spans="10:11" x14ac:dyDescent="0.2">
      <c r="J10272" s="4"/>
      <c r="K10272" s="4"/>
    </row>
    <row r="10273" spans="10:11" x14ac:dyDescent="0.2">
      <c r="J10273" s="4"/>
      <c r="K10273" s="4"/>
    </row>
    <row r="10274" spans="10:11" x14ac:dyDescent="0.2">
      <c r="J10274" s="4"/>
      <c r="K10274" s="4"/>
    </row>
    <row r="10275" spans="10:11" x14ac:dyDescent="0.2">
      <c r="J10275" s="4"/>
      <c r="K10275" s="4"/>
    </row>
    <row r="10276" spans="10:11" x14ac:dyDescent="0.2">
      <c r="J10276" s="4"/>
      <c r="K10276" s="4"/>
    </row>
    <row r="10277" spans="10:11" x14ac:dyDescent="0.2">
      <c r="J10277" s="4"/>
      <c r="K10277" s="4"/>
    </row>
    <row r="10278" spans="10:11" x14ac:dyDescent="0.2">
      <c r="J10278" s="4"/>
      <c r="K10278" s="4"/>
    </row>
    <row r="10279" spans="10:11" x14ac:dyDescent="0.2">
      <c r="J10279" s="4"/>
      <c r="K10279" s="4"/>
    </row>
    <row r="10280" spans="10:11" x14ac:dyDescent="0.2">
      <c r="J10280" s="4"/>
      <c r="K10280" s="4"/>
    </row>
    <row r="10281" spans="10:11" x14ac:dyDescent="0.2">
      <c r="J10281" s="4"/>
      <c r="K10281" s="4"/>
    </row>
    <row r="10282" spans="10:11" x14ac:dyDescent="0.2">
      <c r="J10282" s="4"/>
      <c r="K10282" s="4"/>
    </row>
    <row r="10283" spans="10:11" x14ac:dyDescent="0.2">
      <c r="J10283" s="4"/>
      <c r="K10283" s="4"/>
    </row>
    <row r="10284" spans="10:11" x14ac:dyDescent="0.2">
      <c r="J10284" s="4"/>
      <c r="K10284" s="4"/>
    </row>
    <row r="10285" spans="10:11" x14ac:dyDescent="0.2">
      <c r="J10285" s="4"/>
      <c r="K10285" s="4"/>
    </row>
    <row r="10286" spans="10:11" x14ac:dyDescent="0.2">
      <c r="J10286" s="4"/>
      <c r="K10286" s="4"/>
    </row>
    <row r="10287" spans="10:11" x14ac:dyDescent="0.2">
      <c r="J10287" s="4"/>
      <c r="K10287" s="4"/>
    </row>
    <row r="10288" spans="10:11" x14ac:dyDescent="0.2">
      <c r="J10288" s="4"/>
      <c r="K10288" s="4"/>
    </row>
    <row r="10289" spans="10:11" x14ac:dyDescent="0.2">
      <c r="J10289" s="4"/>
      <c r="K10289" s="4"/>
    </row>
    <row r="10290" spans="10:11" x14ac:dyDescent="0.2">
      <c r="J10290" s="4"/>
      <c r="K10290" s="4"/>
    </row>
    <row r="10291" spans="10:11" x14ac:dyDescent="0.2">
      <c r="J10291" s="4"/>
      <c r="K10291" s="4"/>
    </row>
    <row r="10292" spans="10:11" x14ac:dyDescent="0.2">
      <c r="J10292" s="4"/>
      <c r="K10292" s="4"/>
    </row>
    <row r="10293" spans="10:11" x14ac:dyDescent="0.2">
      <c r="J10293" s="4"/>
      <c r="K10293" s="4"/>
    </row>
    <row r="10294" spans="10:11" x14ac:dyDescent="0.2">
      <c r="J10294" s="4"/>
      <c r="K10294" s="4"/>
    </row>
    <row r="10295" spans="10:11" x14ac:dyDescent="0.2">
      <c r="J10295" s="4"/>
      <c r="K10295" s="4"/>
    </row>
    <row r="10296" spans="10:11" x14ac:dyDescent="0.2">
      <c r="J10296" s="4"/>
      <c r="K10296" s="4"/>
    </row>
    <row r="10297" spans="10:11" x14ac:dyDescent="0.2">
      <c r="J10297" s="4"/>
      <c r="K10297" s="4"/>
    </row>
    <row r="10298" spans="10:11" x14ac:dyDescent="0.2">
      <c r="J10298" s="4"/>
      <c r="K10298" s="4"/>
    </row>
    <row r="10299" spans="10:11" x14ac:dyDescent="0.2">
      <c r="J10299" s="4"/>
      <c r="K10299" s="4"/>
    </row>
    <row r="10300" spans="10:11" x14ac:dyDescent="0.2">
      <c r="J10300" s="4"/>
      <c r="K10300" s="4"/>
    </row>
    <row r="10301" spans="10:11" x14ac:dyDescent="0.2">
      <c r="J10301" s="4"/>
      <c r="K10301" s="4"/>
    </row>
    <row r="10302" spans="10:11" x14ac:dyDescent="0.2">
      <c r="J10302" s="4"/>
      <c r="K10302" s="4"/>
    </row>
    <row r="10303" spans="10:11" x14ac:dyDescent="0.2">
      <c r="J10303" s="4"/>
      <c r="K10303" s="4"/>
    </row>
    <row r="10304" spans="10:11" x14ac:dyDescent="0.2">
      <c r="J10304" s="4"/>
      <c r="K10304" s="4"/>
    </row>
    <row r="10305" spans="10:11" x14ac:dyDescent="0.2">
      <c r="J10305" s="4"/>
      <c r="K10305" s="4"/>
    </row>
    <row r="10306" spans="10:11" x14ac:dyDescent="0.2">
      <c r="J10306" s="4"/>
      <c r="K10306" s="4"/>
    </row>
    <row r="10307" spans="10:11" x14ac:dyDescent="0.2">
      <c r="J10307" s="4"/>
      <c r="K10307" s="4"/>
    </row>
    <row r="10308" spans="10:11" x14ac:dyDescent="0.2">
      <c r="J10308" s="4"/>
      <c r="K10308" s="4"/>
    </row>
    <row r="10309" spans="10:11" x14ac:dyDescent="0.2">
      <c r="J10309" s="4"/>
      <c r="K10309" s="4"/>
    </row>
    <row r="10310" spans="10:11" x14ac:dyDescent="0.2">
      <c r="J10310" s="4"/>
      <c r="K10310" s="4"/>
    </row>
    <row r="10311" spans="10:11" x14ac:dyDescent="0.2">
      <c r="J10311" s="4"/>
      <c r="K10311" s="4"/>
    </row>
    <row r="10312" spans="10:11" x14ac:dyDescent="0.2">
      <c r="J10312" s="4"/>
      <c r="K10312" s="4"/>
    </row>
    <row r="10313" spans="10:11" x14ac:dyDescent="0.2">
      <c r="J10313" s="4"/>
      <c r="K10313" s="4"/>
    </row>
    <row r="10314" spans="10:11" x14ac:dyDescent="0.2">
      <c r="J10314" s="4"/>
      <c r="K10314" s="4"/>
    </row>
    <row r="10315" spans="10:11" x14ac:dyDescent="0.2">
      <c r="J10315" s="4"/>
      <c r="K10315" s="4"/>
    </row>
    <row r="10316" spans="10:11" x14ac:dyDescent="0.2">
      <c r="J10316" s="4"/>
      <c r="K10316" s="4"/>
    </row>
    <row r="10317" spans="10:11" x14ac:dyDescent="0.2">
      <c r="J10317" s="4"/>
      <c r="K10317" s="4"/>
    </row>
    <row r="10318" spans="10:11" x14ac:dyDescent="0.2">
      <c r="J10318" s="4"/>
      <c r="K10318" s="4"/>
    </row>
    <row r="10319" spans="10:11" x14ac:dyDescent="0.2">
      <c r="J10319" s="4"/>
      <c r="K10319" s="4"/>
    </row>
    <row r="10320" spans="10:11" x14ac:dyDescent="0.2">
      <c r="J10320" s="4"/>
      <c r="K10320" s="4"/>
    </row>
    <row r="10321" spans="10:11" x14ac:dyDescent="0.2">
      <c r="J10321" s="4"/>
      <c r="K10321" s="4"/>
    </row>
    <row r="10322" spans="10:11" x14ac:dyDescent="0.2">
      <c r="J10322" s="4"/>
      <c r="K10322" s="4"/>
    </row>
    <row r="10323" spans="10:11" x14ac:dyDescent="0.2">
      <c r="J10323" s="4"/>
      <c r="K10323" s="4"/>
    </row>
    <row r="10324" spans="10:11" x14ac:dyDescent="0.2">
      <c r="J10324" s="4"/>
      <c r="K10324" s="4"/>
    </row>
    <row r="10325" spans="10:11" x14ac:dyDescent="0.2">
      <c r="J10325" s="4"/>
      <c r="K10325" s="4"/>
    </row>
    <row r="10326" spans="10:11" x14ac:dyDescent="0.2">
      <c r="J10326" s="4"/>
      <c r="K10326" s="4"/>
    </row>
    <row r="10327" spans="10:11" x14ac:dyDescent="0.2">
      <c r="J10327" s="4"/>
      <c r="K10327" s="4"/>
    </row>
    <row r="10328" spans="10:11" x14ac:dyDescent="0.2">
      <c r="J10328" s="4"/>
      <c r="K10328" s="4"/>
    </row>
    <row r="10329" spans="10:11" x14ac:dyDescent="0.2">
      <c r="J10329" s="4"/>
      <c r="K10329" s="4"/>
    </row>
    <row r="10330" spans="10:11" x14ac:dyDescent="0.2">
      <c r="J10330" s="4"/>
      <c r="K10330" s="4"/>
    </row>
    <row r="10331" spans="10:11" x14ac:dyDescent="0.2">
      <c r="J10331" s="4"/>
      <c r="K10331" s="4"/>
    </row>
    <row r="10332" spans="10:11" x14ac:dyDescent="0.2">
      <c r="J10332" s="4"/>
      <c r="K10332" s="4"/>
    </row>
    <row r="10333" spans="10:11" x14ac:dyDescent="0.2">
      <c r="J10333" s="4"/>
      <c r="K10333" s="4"/>
    </row>
    <row r="10334" spans="10:11" x14ac:dyDescent="0.2">
      <c r="J10334" s="4"/>
      <c r="K10334" s="4"/>
    </row>
    <row r="10335" spans="10:11" x14ac:dyDescent="0.2">
      <c r="J10335" s="4"/>
      <c r="K10335" s="4"/>
    </row>
    <row r="10336" spans="10:11" x14ac:dyDescent="0.2">
      <c r="J10336" s="4"/>
      <c r="K10336" s="4"/>
    </row>
    <row r="10337" spans="10:11" x14ac:dyDescent="0.2">
      <c r="J10337" s="4"/>
      <c r="K10337" s="4"/>
    </row>
    <row r="10338" spans="10:11" x14ac:dyDescent="0.2">
      <c r="J10338" s="4"/>
      <c r="K10338" s="4"/>
    </row>
    <row r="10339" spans="10:11" x14ac:dyDescent="0.2">
      <c r="J10339" s="4"/>
      <c r="K10339" s="4"/>
    </row>
    <row r="10340" spans="10:11" x14ac:dyDescent="0.2">
      <c r="J10340" s="4"/>
      <c r="K10340" s="4"/>
    </row>
    <row r="10341" spans="10:11" x14ac:dyDescent="0.2">
      <c r="J10341" s="4"/>
      <c r="K10341" s="4"/>
    </row>
    <row r="10342" spans="10:11" x14ac:dyDescent="0.2">
      <c r="J10342" s="4"/>
      <c r="K10342" s="4"/>
    </row>
    <row r="10343" spans="10:11" x14ac:dyDescent="0.2">
      <c r="J10343" s="4"/>
      <c r="K10343" s="4"/>
    </row>
    <row r="10344" spans="10:11" x14ac:dyDescent="0.2">
      <c r="J10344" s="4"/>
      <c r="K10344" s="4"/>
    </row>
    <row r="10345" spans="10:11" x14ac:dyDescent="0.2">
      <c r="J10345" s="4"/>
      <c r="K10345" s="4"/>
    </row>
    <row r="10346" spans="10:11" x14ac:dyDescent="0.2">
      <c r="J10346" s="4"/>
      <c r="K10346" s="4"/>
    </row>
    <row r="10347" spans="10:11" x14ac:dyDescent="0.2">
      <c r="J10347" s="4"/>
      <c r="K10347" s="4"/>
    </row>
    <row r="10348" spans="10:11" x14ac:dyDescent="0.2">
      <c r="J10348" s="4"/>
      <c r="K10348" s="4"/>
    </row>
    <row r="10349" spans="10:11" x14ac:dyDescent="0.2">
      <c r="J10349" s="4"/>
      <c r="K10349" s="4"/>
    </row>
    <row r="10350" spans="10:11" x14ac:dyDescent="0.2">
      <c r="J10350" s="4"/>
      <c r="K10350" s="4"/>
    </row>
    <row r="10351" spans="10:11" x14ac:dyDescent="0.2">
      <c r="J10351" s="4"/>
      <c r="K10351" s="4"/>
    </row>
    <row r="10352" spans="10:11" x14ac:dyDescent="0.2">
      <c r="J10352" s="4"/>
      <c r="K10352" s="4"/>
    </row>
    <row r="10353" spans="10:11" x14ac:dyDescent="0.2">
      <c r="J10353" s="4"/>
      <c r="K10353" s="4"/>
    </row>
    <row r="10354" spans="10:11" x14ac:dyDescent="0.2">
      <c r="J10354" s="4"/>
      <c r="K10354" s="4"/>
    </row>
    <row r="10355" spans="10:11" x14ac:dyDescent="0.2">
      <c r="J10355" s="4"/>
      <c r="K10355" s="4"/>
    </row>
    <row r="10356" spans="10:11" x14ac:dyDescent="0.2">
      <c r="J10356" s="4"/>
      <c r="K10356" s="4"/>
    </row>
    <row r="10357" spans="10:11" x14ac:dyDescent="0.2">
      <c r="J10357" s="4"/>
      <c r="K10357" s="4"/>
    </row>
    <row r="10358" spans="10:11" x14ac:dyDescent="0.2">
      <c r="J10358" s="4"/>
      <c r="K10358" s="4"/>
    </row>
    <row r="10359" spans="10:11" x14ac:dyDescent="0.2">
      <c r="J10359" s="4"/>
      <c r="K10359" s="4"/>
    </row>
    <row r="10360" spans="10:11" x14ac:dyDescent="0.2">
      <c r="J10360" s="4"/>
      <c r="K10360" s="4"/>
    </row>
    <row r="10361" spans="10:11" x14ac:dyDescent="0.2">
      <c r="J10361" s="4"/>
      <c r="K10361" s="4"/>
    </row>
    <row r="10362" spans="10:11" x14ac:dyDescent="0.2">
      <c r="J10362" s="4"/>
      <c r="K10362" s="4"/>
    </row>
    <row r="10363" spans="10:11" x14ac:dyDescent="0.2">
      <c r="J10363" s="4"/>
      <c r="K10363" s="4"/>
    </row>
    <row r="10364" spans="10:11" x14ac:dyDescent="0.2">
      <c r="J10364" s="4"/>
      <c r="K10364" s="4"/>
    </row>
    <row r="10365" spans="10:11" x14ac:dyDescent="0.2">
      <c r="J10365" s="4"/>
      <c r="K10365" s="4"/>
    </row>
    <row r="10366" spans="10:11" x14ac:dyDescent="0.2">
      <c r="J10366" s="4"/>
      <c r="K10366" s="4"/>
    </row>
    <row r="10367" spans="10:11" x14ac:dyDescent="0.2">
      <c r="J10367" s="4"/>
      <c r="K10367" s="4"/>
    </row>
    <row r="10368" spans="10:11" x14ac:dyDescent="0.2">
      <c r="J10368" s="4"/>
      <c r="K10368" s="4"/>
    </row>
    <row r="10369" spans="10:11" x14ac:dyDescent="0.2">
      <c r="J10369" s="4"/>
      <c r="K10369" s="4"/>
    </row>
    <row r="10370" spans="10:11" x14ac:dyDescent="0.2">
      <c r="J10370" s="4"/>
      <c r="K10370" s="4"/>
    </row>
    <row r="10371" spans="10:11" x14ac:dyDescent="0.2">
      <c r="J10371" s="4"/>
      <c r="K10371" s="4"/>
    </row>
    <row r="10372" spans="10:11" x14ac:dyDescent="0.2">
      <c r="J10372" s="4"/>
      <c r="K10372" s="4"/>
    </row>
    <row r="10373" spans="10:11" x14ac:dyDescent="0.2">
      <c r="J10373" s="4"/>
      <c r="K10373" s="4"/>
    </row>
    <row r="10374" spans="10:11" x14ac:dyDescent="0.2">
      <c r="J10374" s="4"/>
      <c r="K10374" s="4"/>
    </row>
    <row r="10375" spans="10:11" x14ac:dyDescent="0.2">
      <c r="J10375" s="4"/>
      <c r="K10375" s="4"/>
    </row>
    <row r="10376" spans="10:11" x14ac:dyDescent="0.2">
      <c r="J10376" s="4"/>
      <c r="K10376" s="4"/>
    </row>
    <row r="10377" spans="10:11" x14ac:dyDescent="0.2">
      <c r="J10377" s="4"/>
      <c r="K10377" s="4"/>
    </row>
    <row r="10378" spans="10:11" x14ac:dyDescent="0.2">
      <c r="J10378" s="4"/>
      <c r="K10378" s="4"/>
    </row>
    <row r="10379" spans="10:11" x14ac:dyDescent="0.2">
      <c r="J10379" s="4"/>
      <c r="K10379" s="4"/>
    </row>
    <row r="10380" spans="10:11" x14ac:dyDescent="0.2">
      <c r="J10380" s="4"/>
      <c r="K10380" s="4"/>
    </row>
    <row r="10381" spans="10:11" x14ac:dyDescent="0.2">
      <c r="J10381" s="4"/>
      <c r="K10381" s="4"/>
    </row>
    <row r="10382" spans="10:11" x14ac:dyDescent="0.2">
      <c r="J10382" s="4"/>
      <c r="K10382" s="4"/>
    </row>
    <row r="10383" spans="10:11" x14ac:dyDescent="0.2">
      <c r="J10383" s="4"/>
      <c r="K10383" s="4"/>
    </row>
    <row r="10384" spans="10:11" x14ac:dyDescent="0.2">
      <c r="J10384" s="4"/>
      <c r="K10384" s="4"/>
    </row>
    <row r="10385" spans="10:11" x14ac:dyDescent="0.2">
      <c r="J10385" s="4"/>
      <c r="K10385" s="4"/>
    </row>
    <row r="10386" spans="10:11" x14ac:dyDescent="0.2">
      <c r="J10386" s="4"/>
      <c r="K10386" s="4"/>
    </row>
    <row r="10387" spans="10:11" x14ac:dyDescent="0.2">
      <c r="J10387" s="4"/>
      <c r="K10387" s="4"/>
    </row>
    <row r="10388" spans="10:11" x14ac:dyDescent="0.2">
      <c r="J10388" s="4"/>
      <c r="K10388" s="4"/>
    </row>
    <row r="10389" spans="10:11" x14ac:dyDescent="0.2">
      <c r="J10389" s="4"/>
      <c r="K10389" s="4"/>
    </row>
    <row r="10390" spans="10:11" x14ac:dyDescent="0.2">
      <c r="J10390" s="4"/>
      <c r="K10390" s="4"/>
    </row>
    <row r="10391" spans="10:11" x14ac:dyDescent="0.2">
      <c r="J10391" s="4"/>
      <c r="K10391" s="4"/>
    </row>
    <row r="10392" spans="10:11" x14ac:dyDescent="0.2">
      <c r="J10392" s="4"/>
      <c r="K10392" s="4"/>
    </row>
    <row r="10393" spans="10:11" x14ac:dyDescent="0.2">
      <c r="J10393" s="4"/>
      <c r="K10393" s="4"/>
    </row>
    <row r="10394" spans="10:11" x14ac:dyDescent="0.2">
      <c r="J10394" s="4"/>
      <c r="K10394" s="4"/>
    </row>
    <row r="10395" spans="10:11" x14ac:dyDescent="0.2">
      <c r="J10395" s="4"/>
      <c r="K10395" s="4"/>
    </row>
    <row r="10396" spans="10:11" x14ac:dyDescent="0.2">
      <c r="J10396" s="4"/>
      <c r="K10396" s="4"/>
    </row>
    <row r="10397" spans="10:11" x14ac:dyDescent="0.2">
      <c r="J10397" s="4"/>
      <c r="K10397" s="4"/>
    </row>
    <row r="10398" spans="10:11" x14ac:dyDescent="0.2">
      <c r="J10398" s="4"/>
      <c r="K10398" s="4"/>
    </row>
    <row r="10399" spans="10:11" x14ac:dyDescent="0.2">
      <c r="J10399" s="4"/>
      <c r="K10399" s="4"/>
    </row>
    <row r="10400" spans="10:11" x14ac:dyDescent="0.2">
      <c r="J10400" s="4"/>
      <c r="K10400" s="4"/>
    </row>
    <row r="10401" spans="10:11" x14ac:dyDescent="0.2">
      <c r="J10401" s="4"/>
      <c r="K10401" s="4"/>
    </row>
    <row r="10402" spans="10:11" x14ac:dyDescent="0.2">
      <c r="J10402" s="4"/>
      <c r="K10402" s="4"/>
    </row>
    <row r="10403" spans="10:11" x14ac:dyDescent="0.2">
      <c r="J10403" s="4"/>
      <c r="K10403" s="4"/>
    </row>
    <row r="10404" spans="10:11" x14ac:dyDescent="0.2">
      <c r="J10404" s="4"/>
      <c r="K10404" s="4"/>
    </row>
    <row r="10405" spans="10:11" x14ac:dyDescent="0.2">
      <c r="J10405" s="4"/>
      <c r="K10405" s="4"/>
    </row>
    <row r="10406" spans="10:11" x14ac:dyDescent="0.2">
      <c r="J10406" s="4"/>
      <c r="K10406" s="4"/>
    </row>
    <row r="10407" spans="10:11" x14ac:dyDescent="0.2">
      <c r="J10407" s="4"/>
      <c r="K10407" s="4"/>
    </row>
    <row r="10408" spans="10:11" x14ac:dyDescent="0.2">
      <c r="J10408" s="4"/>
      <c r="K10408" s="4"/>
    </row>
    <row r="10409" spans="10:11" x14ac:dyDescent="0.2">
      <c r="J10409" s="4"/>
      <c r="K10409" s="4"/>
    </row>
    <row r="10410" spans="10:11" x14ac:dyDescent="0.2">
      <c r="J10410" s="4"/>
      <c r="K10410" s="4"/>
    </row>
    <row r="10411" spans="10:11" x14ac:dyDescent="0.2">
      <c r="J10411" s="4"/>
      <c r="K10411" s="4"/>
    </row>
    <row r="10412" spans="10:11" x14ac:dyDescent="0.2">
      <c r="J10412" s="4"/>
      <c r="K10412" s="4"/>
    </row>
    <row r="10413" spans="10:11" x14ac:dyDescent="0.2">
      <c r="J10413" s="4"/>
      <c r="K10413" s="4"/>
    </row>
    <row r="10414" spans="10:11" x14ac:dyDescent="0.2">
      <c r="J10414" s="4"/>
      <c r="K10414" s="4"/>
    </row>
    <row r="10415" spans="10:11" x14ac:dyDescent="0.2">
      <c r="J10415" s="4"/>
      <c r="K10415" s="4"/>
    </row>
    <row r="10416" spans="10:11" x14ac:dyDescent="0.2">
      <c r="J10416" s="4"/>
      <c r="K10416" s="4"/>
    </row>
    <row r="10417" spans="10:11" x14ac:dyDescent="0.2">
      <c r="J10417" s="4"/>
      <c r="K10417" s="4"/>
    </row>
    <row r="10418" spans="10:11" x14ac:dyDescent="0.2">
      <c r="J10418" s="4"/>
      <c r="K10418" s="4"/>
    </row>
    <row r="10419" spans="10:11" x14ac:dyDescent="0.2">
      <c r="J10419" s="4"/>
      <c r="K10419" s="4"/>
    </row>
    <row r="10420" spans="10:11" x14ac:dyDescent="0.2">
      <c r="J10420" s="4"/>
      <c r="K10420" s="4"/>
    </row>
    <row r="10421" spans="10:11" x14ac:dyDescent="0.2">
      <c r="J10421" s="4"/>
      <c r="K10421" s="4"/>
    </row>
    <row r="10422" spans="10:11" x14ac:dyDescent="0.2">
      <c r="J10422" s="4"/>
      <c r="K10422" s="4"/>
    </row>
    <row r="10423" spans="10:11" x14ac:dyDescent="0.2">
      <c r="J10423" s="4"/>
      <c r="K10423" s="4"/>
    </row>
    <row r="10424" spans="10:11" x14ac:dyDescent="0.2">
      <c r="J10424" s="4"/>
      <c r="K10424" s="4"/>
    </row>
    <row r="10425" spans="10:11" x14ac:dyDescent="0.2">
      <c r="J10425" s="4"/>
      <c r="K10425" s="4"/>
    </row>
    <row r="10426" spans="10:11" x14ac:dyDescent="0.2">
      <c r="J10426" s="4"/>
      <c r="K10426" s="4"/>
    </row>
    <row r="10427" spans="10:11" x14ac:dyDescent="0.2">
      <c r="J10427" s="4"/>
      <c r="K10427" s="4"/>
    </row>
    <row r="10428" spans="10:11" x14ac:dyDescent="0.2">
      <c r="J10428" s="4"/>
      <c r="K10428" s="4"/>
    </row>
    <row r="10429" spans="10:11" x14ac:dyDescent="0.2">
      <c r="J10429" s="4"/>
      <c r="K10429" s="4"/>
    </row>
    <row r="10430" spans="10:11" x14ac:dyDescent="0.2">
      <c r="J10430" s="4"/>
      <c r="K10430" s="4"/>
    </row>
    <row r="10431" spans="10:11" x14ac:dyDescent="0.2">
      <c r="J10431" s="4"/>
      <c r="K10431" s="4"/>
    </row>
    <row r="10432" spans="10:11" x14ac:dyDescent="0.2">
      <c r="J10432" s="4"/>
      <c r="K10432" s="4"/>
    </row>
    <row r="10433" spans="10:11" x14ac:dyDescent="0.2">
      <c r="J10433" s="4"/>
      <c r="K10433" s="4"/>
    </row>
    <row r="10434" spans="10:11" x14ac:dyDescent="0.2">
      <c r="J10434" s="4"/>
      <c r="K10434" s="4"/>
    </row>
    <row r="10435" spans="10:11" x14ac:dyDescent="0.2">
      <c r="J10435" s="4"/>
      <c r="K10435" s="4"/>
    </row>
    <row r="10436" spans="10:11" x14ac:dyDescent="0.2">
      <c r="J10436" s="4"/>
      <c r="K10436" s="4"/>
    </row>
    <row r="10437" spans="10:11" x14ac:dyDescent="0.2">
      <c r="J10437" s="4"/>
      <c r="K10437" s="4"/>
    </row>
    <row r="10438" spans="10:11" x14ac:dyDescent="0.2">
      <c r="J10438" s="4"/>
      <c r="K10438" s="4"/>
    </row>
    <row r="10439" spans="10:11" x14ac:dyDescent="0.2">
      <c r="J10439" s="4"/>
      <c r="K10439" s="4"/>
    </row>
    <row r="10440" spans="10:11" x14ac:dyDescent="0.2">
      <c r="J10440" s="4"/>
      <c r="K10440" s="4"/>
    </row>
    <row r="10441" spans="10:11" x14ac:dyDescent="0.2">
      <c r="J10441" s="4"/>
      <c r="K10441" s="4"/>
    </row>
    <row r="10442" spans="10:11" x14ac:dyDescent="0.2">
      <c r="J10442" s="4"/>
      <c r="K10442" s="4"/>
    </row>
    <row r="10443" spans="10:11" x14ac:dyDescent="0.2">
      <c r="J10443" s="4"/>
      <c r="K10443" s="4"/>
    </row>
    <row r="10444" spans="10:11" x14ac:dyDescent="0.2">
      <c r="J10444" s="4"/>
      <c r="K10444" s="4"/>
    </row>
    <row r="10445" spans="10:11" x14ac:dyDescent="0.2">
      <c r="J10445" s="4"/>
      <c r="K10445" s="4"/>
    </row>
    <row r="10446" spans="10:11" x14ac:dyDescent="0.2">
      <c r="J10446" s="4"/>
      <c r="K10446" s="4"/>
    </row>
    <row r="10447" spans="10:11" x14ac:dyDescent="0.2">
      <c r="J10447" s="4"/>
      <c r="K10447" s="4"/>
    </row>
    <row r="10448" spans="10:11" x14ac:dyDescent="0.2">
      <c r="J10448" s="4"/>
      <c r="K10448" s="4"/>
    </row>
    <row r="10449" spans="10:11" x14ac:dyDescent="0.2">
      <c r="J10449" s="4"/>
      <c r="K10449" s="4"/>
    </row>
    <row r="10450" spans="10:11" x14ac:dyDescent="0.2">
      <c r="J10450" s="4"/>
      <c r="K10450" s="4"/>
    </row>
    <row r="10451" spans="10:11" x14ac:dyDescent="0.2">
      <c r="J10451" s="4"/>
      <c r="K10451" s="4"/>
    </row>
    <row r="10452" spans="10:11" x14ac:dyDescent="0.2">
      <c r="J10452" s="4"/>
      <c r="K10452" s="4"/>
    </row>
    <row r="10453" spans="10:11" x14ac:dyDescent="0.2">
      <c r="J10453" s="4"/>
      <c r="K10453" s="4"/>
    </row>
    <row r="10454" spans="10:11" x14ac:dyDescent="0.2">
      <c r="J10454" s="4"/>
      <c r="K10454" s="4"/>
    </row>
    <row r="10455" spans="10:11" x14ac:dyDescent="0.2">
      <c r="J10455" s="4"/>
      <c r="K10455" s="4"/>
    </row>
    <row r="10456" spans="10:11" x14ac:dyDescent="0.2">
      <c r="J10456" s="4"/>
      <c r="K10456" s="4"/>
    </row>
    <row r="10457" spans="10:11" x14ac:dyDescent="0.2">
      <c r="J10457" s="4"/>
      <c r="K10457" s="4"/>
    </row>
    <row r="10458" spans="10:11" x14ac:dyDescent="0.2">
      <c r="J10458" s="4"/>
      <c r="K10458" s="4"/>
    </row>
    <row r="10459" spans="10:11" x14ac:dyDescent="0.2">
      <c r="J10459" s="4"/>
      <c r="K10459" s="4"/>
    </row>
    <row r="10460" spans="10:11" x14ac:dyDescent="0.2">
      <c r="J10460" s="4"/>
      <c r="K10460" s="4"/>
    </row>
    <row r="10461" spans="10:11" x14ac:dyDescent="0.2">
      <c r="J10461" s="4"/>
      <c r="K10461" s="4"/>
    </row>
    <row r="10462" spans="10:11" x14ac:dyDescent="0.2">
      <c r="J10462" s="4"/>
      <c r="K10462" s="4"/>
    </row>
    <row r="10463" spans="10:11" x14ac:dyDescent="0.2">
      <c r="J10463" s="4"/>
      <c r="K10463" s="4"/>
    </row>
    <row r="10464" spans="10:11" x14ac:dyDescent="0.2">
      <c r="J10464" s="4"/>
      <c r="K10464" s="4"/>
    </row>
    <row r="10465" spans="10:11" x14ac:dyDescent="0.2">
      <c r="J10465" s="4"/>
      <c r="K10465" s="4"/>
    </row>
    <row r="10466" spans="10:11" x14ac:dyDescent="0.2">
      <c r="J10466" s="4"/>
      <c r="K10466" s="4"/>
    </row>
    <row r="10467" spans="10:11" x14ac:dyDescent="0.2">
      <c r="J10467" s="4"/>
      <c r="K10467" s="4"/>
    </row>
    <row r="10468" spans="10:11" x14ac:dyDescent="0.2">
      <c r="J10468" s="4"/>
      <c r="K10468" s="4"/>
    </row>
    <row r="10469" spans="10:11" x14ac:dyDescent="0.2">
      <c r="J10469" s="4"/>
      <c r="K10469" s="4"/>
    </row>
    <row r="10470" spans="10:11" x14ac:dyDescent="0.2">
      <c r="J10470" s="4"/>
      <c r="K10470" s="4"/>
    </row>
    <row r="10471" spans="10:11" x14ac:dyDescent="0.2">
      <c r="J10471" s="4"/>
      <c r="K10471" s="4"/>
    </row>
    <row r="10472" spans="10:11" x14ac:dyDescent="0.2">
      <c r="J10472" s="4"/>
      <c r="K10472" s="4"/>
    </row>
    <row r="10473" spans="10:11" x14ac:dyDescent="0.2">
      <c r="J10473" s="4"/>
      <c r="K10473" s="4"/>
    </row>
    <row r="10474" spans="10:11" x14ac:dyDescent="0.2">
      <c r="J10474" s="4"/>
      <c r="K10474" s="4"/>
    </row>
    <row r="10475" spans="10:11" x14ac:dyDescent="0.2">
      <c r="J10475" s="4"/>
      <c r="K10475" s="4"/>
    </row>
    <row r="10476" spans="10:11" x14ac:dyDescent="0.2">
      <c r="J10476" s="4"/>
      <c r="K10476" s="4"/>
    </row>
    <row r="10477" spans="10:11" x14ac:dyDescent="0.2">
      <c r="J10477" s="4"/>
      <c r="K10477" s="4"/>
    </row>
    <row r="10478" spans="10:11" x14ac:dyDescent="0.2">
      <c r="J10478" s="4"/>
      <c r="K10478" s="4"/>
    </row>
    <row r="10479" spans="10:11" x14ac:dyDescent="0.2">
      <c r="J10479" s="4"/>
      <c r="K10479" s="4"/>
    </row>
    <row r="10480" spans="10:11" x14ac:dyDescent="0.2">
      <c r="J10480" s="4"/>
      <c r="K10480" s="4"/>
    </row>
    <row r="10481" spans="10:11" x14ac:dyDescent="0.2">
      <c r="J10481" s="4"/>
      <c r="K10481" s="4"/>
    </row>
    <row r="10482" spans="10:11" x14ac:dyDescent="0.2">
      <c r="J10482" s="4"/>
      <c r="K10482" s="4"/>
    </row>
    <row r="10483" spans="10:11" x14ac:dyDescent="0.2">
      <c r="J10483" s="4"/>
      <c r="K10483" s="4"/>
    </row>
    <row r="10484" spans="10:11" x14ac:dyDescent="0.2">
      <c r="J10484" s="4"/>
      <c r="K10484" s="4"/>
    </row>
    <row r="10485" spans="10:11" x14ac:dyDescent="0.2">
      <c r="J10485" s="4"/>
      <c r="K10485" s="4"/>
    </row>
    <row r="10486" spans="10:11" x14ac:dyDescent="0.2">
      <c r="J10486" s="4"/>
      <c r="K10486" s="4"/>
    </row>
    <row r="10487" spans="10:11" x14ac:dyDescent="0.2">
      <c r="J10487" s="4"/>
      <c r="K10487" s="4"/>
    </row>
    <row r="10488" spans="10:11" x14ac:dyDescent="0.2">
      <c r="J10488" s="4"/>
      <c r="K10488" s="4"/>
    </row>
    <row r="10489" spans="10:11" x14ac:dyDescent="0.2">
      <c r="J10489" s="4"/>
      <c r="K10489" s="4"/>
    </row>
    <row r="10490" spans="10:11" x14ac:dyDescent="0.2">
      <c r="J10490" s="4"/>
      <c r="K10490" s="4"/>
    </row>
    <row r="10491" spans="10:11" x14ac:dyDescent="0.2">
      <c r="J10491" s="4"/>
      <c r="K10491" s="4"/>
    </row>
    <row r="10492" spans="10:11" x14ac:dyDescent="0.2">
      <c r="J10492" s="4"/>
      <c r="K10492" s="4"/>
    </row>
    <row r="10493" spans="10:11" x14ac:dyDescent="0.2">
      <c r="J10493" s="4"/>
      <c r="K10493" s="4"/>
    </row>
    <row r="10494" spans="10:11" x14ac:dyDescent="0.2">
      <c r="J10494" s="4"/>
      <c r="K10494" s="4"/>
    </row>
    <row r="10495" spans="10:11" x14ac:dyDescent="0.2">
      <c r="J10495" s="4"/>
      <c r="K10495" s="4"/>
    </row>
    <row r="10496" spans="10:11" x14ac:dyDescent="0.2">
      <c r="J10496" s="4"/>
      <c r="K10496" s="4"/>
    </row>
    <row r="10497" spans="10:11" x14ac:dyDescent="0.2">
      <c r="J10497" s="4"/>
      <c r="K10497" s="4"/>
    </row>
    <row r="10498" spans="10:11" x14ac:dyDescent="0.2">
      <c r="J10498" s="4"/>
      <c r="K10498" s="4"/>
    </row>
    <row r="10499" spans="10:11" x14ac:dyDescent="0.2">
      <c r="J10499" s="4"/>
      <c r="K10499" s="4"/>
    </row>
    <row r="10500" spans="10:11" x14ac:dyDescent="0.2">
      <c r="J10500" s="4"/>
      <c r="K10500" s="4"/>
    </row>
    <row r="10501" spans="10:11" x14ac:dyDescent="0.2">
      <c r="J10501" s="4"/>
      <c r="K10501" s="4"/>
    </row>
    <row r="10502" spans="10:11" x14ac:dyDescent="0.2">
      <c r="J10502" s="4"/>
      <c r="K10502" s="4"/>
    </row>
    <row r="10503" spans="10:11" x14ac:dyDescent="0.2">
      <c r="J10503" s="4"/>
      <c r="K10503" s="4"/>
    </row>
    <row r="10504" spans="10:11" x14ac:dyDescent="0.2">
      <c r="J10504" s="4"/>
      <c r="K10504" s="4"/>
    </row>
    <row r="10505" spans="10:11" x14ac:dyDescent="0.2">
      <c r="J10505" s="4"/>
      <c r="K10505" s="4"/>
    </row>
    <row r="10506" spans="10:11" x14ac:dyDescent="0.2">
      <c r="J10506" s="4"/>
      <c r="K10506" s="4"/>
    </row>
    <row r="10507" spans="10:11" x14ac:dyDescent="0.2">
      <c r="J10507" s="4"/>
      <c r="K10507" s="4"/>
    </row>
    <row r="10508" spans="10:11" x14ac:dyDescent="0.2">
      <c r="J10508" s="4"/>
      <c r="K10508" s="4"/>
    </row>
    <row r="10509" spans="10:11" x14ac:dyDescent="0.2">
      <c r="J10509" s="4"/>
      <c r="K10509" s="4"/>
    </row>
    <row r="10510" spans="10:11" x14ac:dyDescent="0.2">
      <c r="J10510" s="4"/>
      <c r="K10510" s="4"/>
    </row>
    <row r="10511" spans="10:11" x14ac:dyDescent="0.2">
      <c r="J10511" s="4"/>
      <c r="K10511" s="4"/>
    </row>
    <row r="10512" spans="10:11" x14ac:dyDescent="0.2">
      <c r="J10512" s="4"/>
      <c r="K10512" s="4"/>
    </row>
    <row r="10513" spans="10:11" x14ac:dyDescent="0.2">
      <c r="J10513" s="4"/>
      <c r="K10513" s="4"/>
    </row>
    <row r="10514" spans="10:11" x14ac:dyDescent="0.2">
      <c r="J10514" s="4"/>
      <c r="K10514" s="4"/>
    </row>
    <row r="10515" spans="10:11" x14ac:dyDescent="0.2">
      <c r="J10515" s="4"/>
      <c r="K10515" s="4"/>
    </row>
    <row r="10516" spans="10:11" x14ac:dyDescent="0.2">
      <c r="J10516" s="4"/>
      <c r="K10516" s="4"/>
    </row>
    <row r="10517" spans="10:11" x14ac:dyDescent="0.2">
      <c r="J10517" s="4"/>
      <c r="K10517" s="4"/>
    </row>
    <row r="10518" spans="10:11" x14ac:dyDescent="0.2">
      <c r="J10518" s="4"/>
      <c r="K10518" s="4"/>
    </row>
    <row r="10519" spans="10:11" x14ac:dyDescent="0.2">
      <c r="J10519" s="4"/>
      <c r="K10519" s="4"/>
    </row>
    <row r="10520" spans="10:11" x14ac:dyDescent="0.2">
      <c r="J10520" s="4"/>
      <c r="K10520" s="4"/>
    </row>
    <row r="10521" spans="10:11" x14ac:dyDescent="0.2">
      <c r="J10521" s="4"/>
      <c r="K10521" s="4"/>
    </row>
    <row r="10522" spans="10:11" x14ac:dyDescent="0.2">
      <c r="J10522" s="4"/>
      <c r="K10522" s="4"/>
    </row>
    <row r="10523" spans="10:11" x14ac:dyDescent="0.2">
      <c r="J10523" s="4"/>
      <c r="K10523" s="4"/>
    </row>
    <row r="10524" spans="10:11" x14ac:dyDescent="0.2">
      <c r="J10524" s="4"/>
      <c r="K10524" s="4"/>
    </row>
    <row r="10525" spans="10:11" x14ac:dyDescent="0.2">
      <c r="J10525" s="4"/>
      <c r="K10525" s="4"/>
    </row>
    <row r="10526" spans="10:11" x14ac:dyDescent="0.2">
      <c r="J10526" s="4"/>
      <c r="K10526" s="4"/>
    </row>
    <row r="10527" spans="10:11" x14ac:dyDescent="0.2">
      <c r="J10527" s="4"/>
      <c r="K10527" s="4"/>
    </row>
    <row r="10528" spans="10:11" x14ac:dyDescent="0.2">
      <c r="J10528" s="4"/>
      <c r="K10528" s="4"/>
    </row>
    <row r="10529" spans="10:11" x14ac:dyDescent="0.2">
      <c r="J10529" s="4"/>
      <c r="K10529" s="4"/>
    </row>
    <row r="10530" spans="10:11" x14ac:dyDescent="0.2">
      <c r="J10530" s="4"/>
      <c r="K10530" s="4"/>
    </row>
    <row r="10531" spans="10:11" x14ac:dyDescent="0.2">
      <c r="J10531" s="4"/>
      <c r="K10531" s="4"/>
    </row>
    <row r="10532" spans="10:11" x14ac:dyDescent="0.2">
      <c r="J10532" s="4"/>
      <c r="K10532" s="4"/>
    </row>
    <row r="10533" spans="10:11" x14ac:dyDescent="0.2">
      <c r="J10533" s="4"/>
      <c r="K10533" s="4"/>
    </row>
    <row r="10534" spans="10:11" x14ac:dyDescent="0.2">
      <c r="J10534" s="4"/>
      <c r="K10534" s="4"/>
    </row>
    <row r="10535" spans="10:11" x14ac:dyDescent="0.2">
      <c r="J10535" s="4"/>
      <c r="K10535" s="4"/>
    </row>
    <row r="10536" spans="10:11" x14ac:dyDescent="0.2">
      <c r="J10536" s="4"/>
      <c r="K10536" s="4"/>
    </row>
    <row r="10537" spans="10:11" x14ac:dyDescent="0.2">
      <c r="J10537" s="4"/>
      <c r="K10537" s="4"/>
    </row>
    <row r="10538" spans="10:11" x14ac:dyDescent="0.2">
      <c r="J10538" s="4"/>
      <c r="K10538" s="4"/>
    </row>
    <row r="10539" spans="10:11" x14ac:dyDescent="0.2">
      <c r="J10539" s="4"/>
      <c r="K10539" s="4"/>
    </row>
    <row r="10540" spans="10:11" x14ac:dyDescent="0.2">
      <c r="J10540" s="4"/>
      <c r="K10540" s="4"/>
    </row>
    <row r="10541" spans="10:11" x14ac:dyDescent="0.2">
      <c r="J10541" s="4"/>
      <c r="K10541" s="4"/>
    </row>
    <row r="10542" spans="10:11" x14ac:dyDescent="0.2">
      <c r="J10542" s="4"/>
      <c r="K10542" s="4"/>
    </row>
    <row r="10543" spans="10:11" x14ac:dyDescent="0.2">
      <c r="J10543" s="4"/>
      <c r="K10543" s="4"/>
    </row>
    <row r="10544" spans="10:11" x14ac:dyDescent="0.2">
      <c r="J10544" s="4"/>
      <c r="K10544" s="4"/>
    </row>
    <row r="10545" spans="10:11" x14ac:dyDescent="0.2">
      <c r="J10545" s="4"/>
      <c r="K10545" s="4"/>
    </row>
    <row r="10546" spans="10:11" x14ac:dyDescent="0.2">
      <c r="J10546" s="4"/>
      <c r="K10546" s="4"/>
    </row>
    <row r="10547" spans="10:11" x14ac:dyDescent="0.2">
      <c r="J10547" s="4"/>
      <c r="K10547" s="4"/>
    </row>
    <row r="10548" spans="10:11" x14ac:dyDescent="0.2">
      <c r="J10548" s="4"/>
      <c r="K10548" s="4"/>
    </row>
    <row r="10549" spans="10:11" x14ac:dyDescent="0.2">
      <c r="J10549" s="4"/>
      <c r="K10549" s="4"/>
    </row>
    <row r="10550" spans="10:11" x14ac:dyDescent="0.2">
      <c r="J10550" s="4"/>
      <c r="K10550" s="4"/>
    </row>
    <row r="10551" spans="10:11" x14ac:dyDescent="0.2">
      <c r="J10551" s="4"/>
      <c r="K10551" s="4"/>
    </row>
    <row r="10552" spans="10:11" x14ac:dyDescent="0.2">
      <c r="J10552" s="4"/>
      <c r="K10552" s="4"/>
    </row>
    <row r="10553" spans="10:11" x14ac:dyDescent="0.2">
      <c r="J10553" s="4"/>
      <c r="K10553" s="4"/>
    </row>
    <row r="10554" spans="10:11" x14ac:dyDescent="0.2">
      <c r="J10554" s="4"/>
      <c r="K10554" s="4"/>
    </row>
    <row r="10555" spans="10:11" x14ac:dyDescent="0.2">
      <c r="J10555" s="4"/>
      <c r="K10555" s="4"/>
    </row>
    <row r="10556" spans="10:11" x14ac:dyDescent="0.2">
      <c r="J10556" s="4"/>
      <c r="K10556" s="4"/>
    </row>
    <row r="10557" spans="10:11" x14ac:dyDescent="0.2">
      <c r="J10557" s="4"/>
      <c r="K10557" s="4"/>
    </row>
    <row r="10558" spans="10:11" x14ac:dyDescent="0.2">
      <c r="J10558" s="4"/>
      <c r="K10558" s="4"/>
    </row>
    <row r="10559" spans="10:11" x14ac:dyDescent="0.2">
      <c r="J10559" s="4"/>
      <c r="K10559" s="4"/>
    </row>
    <row r="10560" spans="10:11" x14ac:dyDescent="0.2">
      <c r="J10560" s="4"/>
      <c r="K10560" s="4"/>
    </row>
    <row r="10561" spans="10:11" x14ac:dyDescent="0.2">
      <c r="J10561" s="4"/>
      <c r="K10561" s="4"/>
    </row>
    <row r="10562" spans="10:11" x14ac:dyDescent="0.2">
      <c r="J10562" s="4"/>
      <c r="K10562" s="4"/>
    </row>
    <row r="10563" spans="10:11" x14ac:dyDescent="0.2">
      <c r="J10563" s="4"/>
      <c r="K10563" s="4"/>
    </row>
    <row r="10564" spans="10:11" x14ac:dyDescent="0.2">
      <c r="J10564" s="4"/>
      <c r="K10564" s="4"/>
    </row>
    <row r="10565" spans="10:11" x14ac:dyDescent="0.2">
      <c r="J10565" s="4"/>
      <c r="K10565" s="4"/>
    </row>
    <row r="10566" spans="10:11" x14ac:dyDescent="0.2">
      <c r="J10566" s="4"/>
      <c r="K10566" s="4"/>
    </row>
    <row r="10567" spans="10:11" x14ac:dyDescent="0.2">
      <c r="J10567" s="4"/>
      <c r="K10567" s="4"/>
    </row>
    <row r="10568" spans="10:11" x14ac:dyDescent="0.2">
      <c r="J10568" s="4"/>
      <c r="K10568" s="4"/>
    </row>
    <row r="10569" spans="10:11" x14ac:dyDescent="0.2">
      <c r="J10569" s="4"/>
      <c r="K10569" s="4"/>
    </row>
    <row r="10570" spans="10:11" x14ac:dyDescent="0.2">
      <c r="J10570" s="4"/>
      <c r="K10570" s="4"/>
    </row>
    <row r="10571" spans="10:11" x14ac:dyDescent="0.2">
      <c r="J10571" s="4"/>
      <c r="K10571" s="4"/>
    </row>
    <row r="10572" spans="10:11" x14ac:dyDescent="0.2">
      <c r="J10572" s="4"/>
      <c r="K10572" s="4"/>
    </row>
    <row r="10573" spans="10:11" x14ac:dyDescent="0.2">
      <c r="J10573" s="4"/>
      <c r="K10573" s="4"/>
    </row>
    <row r="10574" spans="10:11" x14ac:dyDescent="0.2">
      <c r="J10574" s="4"/>
      <c r="K10574" s="4"/>
    </row>
    <row r="10575" spans="10:11" x14ac:dyDescent="0.2">
      <c r="J10575" s="4"/>
      <c r="K10575" s="4"/>
    </row>
    <row r="10576" spans="10:11" x14ac:dyDescent="0.2">
      <c r="J10576" s="4"/>
      <c r="K10576" s="4"/>
    </row>
    <row r="10577" spans="10:11" x14ac:dyDescent="0.2">
      <c r="J10577" s="4"/>
      <c r="K10577" s="4"/>
    </row>
    <row r="10578" spans="10:11" x14ac:dyDescent="0.2">
      <c r="J10578" s="4"/>
      <c r="K10578" s="4"/>
    </row>
    <row r="10579" spans="10:11" x14ac:dyDescent="0.2">
      <c r="J10579" s="4"/>
      <c r="K10579" s="4"/>
    </row>
    <row r="10580" spans="10:11" x14ac:dyDescent="0.2">
      <c r="J10580" s="4"/>
      <c r="K10580" s="4"/>
    </row>
    <row r="10581" spans="10:11" x14ac:dyDescent="0.2">
      <c r="J10581" s="4"/>
      <c r="K10581" s="4"/>
    </row>
    <row r="10582" spans="10:11" x14ac:dyDescent="0.2">
      <c r="J10582" s="4"/>
      <c r="K10582" s="4"/>
    </row>
    <row r="10583" spans="10:11" x14ac:dyDescent="0.2">
      <c r="J10583" s="4"/>
      <c r="K10583" s="4"/>
    </row>
    <row r="10584" spans="10:11" x14ac:dyDescent="0.2">
      <c r="J10584" s="4"/>
      <c r="K10584" s="4"/>
    </row>
    <row r="10585" spans="10:11" x14ac:dyDescent="0.2">
      <c r="J10585" s="4"/>
      <c r="K10585" s="4"/>
    </row>
    <row r="10586" spans="10:11" x14ac:dyDescent="0.2">
      <c r="J10586" s="4"/>
      <c r="K10586" s="4"/>
    </row>
    <row r="10587" spans="10:11" x14ac:dyDescent="0.2">
      <c r="J10587" s="4"/>
      <c r="K10587" s="4"/>
    </row>
    <row r="10588" spans="10:11" x14ac:dyDescent="0.2">
      <c r="J10588" s="4"/>
      <c r="K10588" s="4"/>
    </row>
    <row r="10589" spans="10:11" x14ac:dyDescent="0.2">
      <c r="J10589" s="4"/>
      <c r="K10589" s="4"/>
    </row>
    <row r="10590" spans="10:11" x14ac:dyDescent="0.2">
      <c r="J10590" s="4"/>
      <c r="K10590" s="4"/>
    </row>
    <row r="10591" spans="10:11" x14ac:dyDescent="0.2">
      <c r="J10591" s="4"/>
      <c r="K10591" s="4"/>
    </row>
    <row r="10592" spans="10:11" x14ac:dyDescent="0.2">
      <c r="J10592" s="4"/>
      <c r="K10592" s="4"/>
    </row>
    <row r="10593" spans="10:11" x14ac:dyDescent="0.2">
      <c r="J10593" s="4"/>
      <c r="K10593" s="4"/>
    </row>
    <row r="10594" spans="10:11" x14ac:dyDescent="0.2">
      <c r="J10594" s="4"/>
      <c r="K10594" s="4"/>
    </row>
    <row r="10595" spans="10:11" x14ac:dyDescent="0.2">
      <c r="J10595" s="4"/>
      <c r="K10595" s="4"/>
    </row>
    <row r="10596" spans="10:11" x14ac:dyDescent="0.2">
      <c r="J10596" s="4"/>
      <c r="K10596" s="4"/>
    </row>
    <row r="10597" spans="10:11" x14ac:dyDescent="0.2">
      <c r="J10597" s="4"/>
      <c r="K10597" s="4"/>
    </row>
    <row r="10598" spans="10:11" x14ac:dyDescent="0.2">
      <c r="J10598" s="4"/>
      <c r="K10598" s="4"/>
    </row>
    <row r="10599" spans="10:11" x14ac:dyDescent="0.2">
      <c r="J10599" s="4"/>
      <c r="K10599" s="4"/>
    </row>
    <row r="10600" spans="10:11" x14ac:dyDescent="0.2">
      <c r="J10600" s="4"/>
      <c r="K10600" s="4"/>
    </row>
    <row r="10601" spans="10:11" x14ac:dyDescent="0.2">
      <c r="J10601" s="4"/>
      <c r="K10601" s="4"/>
    </row>
    <row r="10602" spans="10:11" x14ac:dyDescent="0.2">
      <c r="J10602" s="4"/>
      <c r="K10602" s="4"/>
    </row>
    <row r="10603" spans="10:11" x14ac:dyDescent="0.2">
      <c r="J10603" s="4"/>
      <c r="K10603" s="4"/>
    </row>
    <row r="10604" spans="10:11" x14ac:dyDescent="0.2">
      <c r="J10604" s="4"/>
      <c r="K10604" s="4"/>
    </row>
    <row r="10605" spans="10:11" x14ac:dyDescent="0.2">
      <c r="J10605" s="4"/>
      <c r="K10605" s="4"/>
    </row>
    <row r="10606" spans="10:11" x14ac:dyDescent="0.2">
      <c r="J10606" s="4"/>
      <c r="K10606" s="4"/>
    </row>
    <row r="10607" spans="10:11" x14ac:dyDescent="0.2">
      <c r="J10607" s="4"/>
      <c r="K10607" s="4"/>
    </row>
    <row r="10608" spans="10:11" x14ac:dyDescent="0.2">
      <c r="J10608" s="4"/>
      <c r="K10608" s="4"/>
    </row>
    <row r="10609" spans="10:11" x14ac:dyDescent="0.2">
      <c r="J10609" s="4"/>
      <c r="K10609" s="4"/>
    </row>
    <row r="10610" spans="10:11" x14ac:dyDescent="0.2">
      <c r="J10610" s="4"/>
      <c r="K10610" s="4"/>
    </row>
    <row r="10611" spans="10:11" x14ac:dyDescent="0.2">
      <c r="J10611" s="4"/>
      <c r="K10611" s="4"/>
    </row>
    <row r="10612" spans="10:11" x14ac:dyDescent="0.2">
      <c r="J10612" s="4"/>
      <c r="K10612" s="4"/>
    </row>
    <row r="10613" spans="10:11" x14ac:dyDescent="0.2">
      <c r="J10613" s="4"/>
      <c r="K10613" s="4"/>
    </row>
    <row r="10614" spans="10:11" x14ac:dyDescent="0.2">
      <c r="J10614" s="4"/>
      <c r="K10614" s="4"/>
    </row>
    <row r="10615" spans="10:11" x14ac:dyDescent="0.2">
      <c r="J10615" s="4"/>
      <c r="K10615" s="4"/>
    </row>
    <row r="10616" spans="10:11" x14ac:dyDescent="0.2">
      <c r="J10616" s="4"/>
      <c r="K10616" s="4"/>
    </row>
    <row r="10617" spans="10:11" x14ac:dyDescent="0.2">
      <c r="J10617" s="4"/>
      <c r="K10617" s="4"/>
    </row>
    <row r="10618" spans="10:11" x14ac:dyDescent="0.2">
      <c r="J10618" s="4"/>
      <c r="K10618" s="4"/>
    </row>
    <row r="10619" spans="10:11" x14ac:dyDescent="0.2">
      <c r="J10619" s="4"/>
      <c r="K10619" s="4"/>
    </row>
    <row r="10620" spans="10:11" x14ac:dyDescent="0.2">
      <c r="J10620" s="4"/>
      <c r="K10620" s="4"/>
    </row>
    <row r="10621" spans="10:11" x14ac:dyDescent="0.2">
      <c r="J10621" s="4"/>
      <c r="K10621" s="4"/>
    </row>
    <row r="10622" spans="10:11" x14ac:dyDescent="0.2">
      <c r="J10622" s="4"/>
      <c r="K10622" s="4"/>
    </row>
    <row r="10623" spans="10:11" x14ac:dyDescent="0.2">
      <c r="J10623" s="4"/>
      <c r="K10623" s="4"/>
    </row>
    <row r="10624" spans="10:11" x14ac:dyDescent="0.2">
      <c r="J10624" s="4"/>
      <c r="K10624" s="4"/>
    </row>
    <row r="10625" spans="10:11" x14ac:dyDescent="0.2">
      <c r="J10625" s="4"/>
      <c r="K10625" s="4"/>
    </row>
    <row r="10626" spans="10:11" x14ac:dyDescent="0.2">
      <c r="J10626" s="4"/>
      <c r="K10626" s="4"/>
    </row>
    <row r="10627" spans="10:11" x14ac:dyDescent="0.2">
      <c r="J10627" s="4"/>
      <c r="K10627" s="4"/>
    </row>
    <row r="10628" spans="10:11" x14ac:dyDescent="0.2">
      <c r="J10628" s="4"/>
      <c r="K10628" s="4"/>
    </row>
    <row r="10629" spans="10:11" x14ac:dyDescent="0.2">
      <c r="J10629" s="4"/>
      <c r="K10629" s="4"/>
    </row>
    <row r="10630" spans="10:11" x14ac:dyDescent="0.2">
      <c r="J10630" s="4"/>
      <c r="K10630" s="4"/>
    </row>
    <row r="10631" spans="10:11" x14ac:dyDescent="0.2">
      <c r="J10631" s="4"/>
      <c r="K10631" s="4"/>
    </row>
    <row r="10632" spans="10:11" x14ac:dyDescent="0.2">
      <c r="J10632" s="4"/>
      <c r="K10632" s="4"/>
    </row>
    <row r="10633" spans="10:11" x14ac:dyDescent="0.2">
      <c r="J10633" s="4"/>
      <c r="K10633" s="4"/>
    </row>
    <row r="10634" spans="10:11" x14ac:dyDescent="0.2">
      <c r="J10634" s="4"/>
      <c r="K10634" s="4"/>
    </row>
    <row r="10635" spans="10:11" x14ac:dyDescent="0.2">
      <c r="J10635" s="4"/>
      <c r="K10635" s="4"/>
    </row>
    <row r="10636" spans="10:11" x14ac:dyDescent="0.2">
      <c r="J10636" s="4"/>
      <c r="K10636" s="4"/>
    </row>
    <row r="10637" spans="10:11" x14ac:dyDescent="0.2">
      <c r="J10637" s="4"/>
      <c r="K10637" s="4"/>
    </row>
    <row r="10638" spans="10:11" x14ac:dyDescent="0.2">
      <c r="J10638" s="4"/>
      <c r="K10638" s="4"/>
    </row>
    <row r="10639" spans="10:11" x14ac:dyDescent="0.2">
      <c r="J10639" s="4"/>
      <c r="K10639" s="4"/>
    </row>
    <row r="10640" spans="10:11" x14ac:dyDescent="0.2">
      <c r="J10640" s="4"/>
      <c r="K10640" s="4"/>
    </row>
    <row r="10641" spans="10:11" x14ac:dyDescent="0.2">
      <c r="J10641" s="4"/>
      <c r="K10641" s="4"/>
    </row>
    <row r="10642" spans="10:11" x14ac:dyDescent="0.2">
      <c r="J10642" s="4"/>
      <c r="K10642" s="4"/>
    </row>
    <row r="10643" spans="10:11" x14ac:dyDescent="0.2">
      <c r="J10643" s="4"/>
      <c r="K10643" s="4"/>
    </row>
    <row r="10644" spans="10:11" x14ac:dyDescent="0.2">
      <c r="J10644" s="4"/>
      <c r="K10644" s="4"/>
    </row>
    <row r="10645" spans="10:11" x14ac:dyDescent="0.2">
      <c r="J10645" s="4"/>
      <c r="K10645" s="4"/>
    </row>
    <row r="10646" spans="10:11" x14ac:dyDescent="0.2">
      <c r="J10646" s="4"/>
      <c r="K10646" s="4"/>
    </row>
    <row r="10647" spans="10:11" x14ac:dyDescent="0.2">
      <c r="J10647" s="4"/>
      <c r="K10647" s="4"/>
    </row>
    <row r="10648" spans="10:11" x14ac:dyDescent="0.2">
      <c r="J10648" s="4"/>
      <c r="K10648" s="4"/>
    </row>
    <row r="10649" spans="10:11" x14ac:dyDescent="0.2">
      <c r="J10649" s="4"/>
      <c r="K10649" s="4"/>
    </row>
    <row r="10650" spans="10:11" x14ac:dyDescent="0.2">
      <c r="J10650" s="4"/>
      <c r="K10650" s="4"/>
    </row>
    <row r="10651" spans="10:11" x14ac:dyDescent="0.2">
      <c r="J10651" s="4"/>
      <c r="K10651" s="4"/>
    </row>
    <row r="10652" spans="10:11" x14ac:dyDescent="0.2">
      <c r="J10652" s="4"/>
      <c r="K10652" s="4"/>
    </row>
    <row r="10653" spans="10:11" x14ac:dyDescent="0.2">
      <c r="J10653" s="4"/>
      <c r="K10653" s="4"/>
    </row>
    <row r="10654" spans="10:11" x14ac:dyDescent="0.2">
      <c r="J10654" s="4"/>
      <c r="K10654" s="4"/>
    </row>
    <row r="10655" spans="10:11" x14ac:dyDescent="0.2">
      <c r="J10655" s="4"/>
      <c r="K10655" s="4"/>
    </row>
    <row r="10656" spans="10:11" x14ac:dyDescent="0.2">
      <c r="J10656" s="4"/>
      <c r="K10656" s="4"/>
    </row>
    <row r="10657" spans="10:11" x14ac:dyDescent="0.2">
      <c r="J10657" s="4"/>
      <c r="K10657" s="4"/>
    </row>
    <row r="10658" spans="10:11" x14ac:dyDescent="0.2">
      <c r="J10658" s="4"/>
      <c r="K10658" s="4"/>
    </row>
    <row r="10659" spans="10:11" x14ac:dyDescent="0.2">
      <c r="J10659" s="4"/>
      <c r="K10659" s="4"/>
    </row>
    <row r="10660" spans="10:11" x14ac:dyDescent="0.2">
      <c r="J10660" s="4"/>
      <c r="K10660" s="4"/>
    </row>
    <row r="10661" spans="10:11" x14ac:dyDescent="0.2">
      <c r="J10661" s="4"/>
      <c r="K10661" s="4"/>
    </row>
    <row r="10662" spans="10:11" x14ac:dyDescent="0.2">
      <c r="J10662" s="4"/>
      <c r="K10662" s="4"/>
    </row>
    <row r="10663" spans="10:11" x14ac:dyDescent="0.2">
      <c r="J10663" s="4"/>
      <c r="K10663" s="4"/>
    </row>
    <row r="10664" spans="10:11" x14ac:dyDescent="0.2">
      <c r="J10664" s="4"/>
      <c r="K10664" s="4"/>
    </row>
    <row r="10665" spans="10:11" x14ac:dyDescent="0.2">
      <c r="J10665" s="4"/>
      <c r="K10665" s="4"/>
    </row>
    <row r="10666" spans="10:11" x14ac:dyDescent="0.2">
      <c r="J10666" s="4"/>
      <c r="K10666" s="4"/>
    </row>
    <row r="10667" spans="10:11" x14ac:dyDescent="0.2">
      <c r="J10667" s="4"/>
      <c r="K10667" s="4"/>
    </row>
    <row r="10668" spans="10:11" x14ac:dyDescent="0.2">
      <c r="J10668" s="4"/>
      <c r="K10668" s="4"/>
    </row>
    <row r="10669" spans="10:11" x14ac:dyDescent="0.2">
      <c r="J10669" s="4"/>
      <c r="K10669" s="4"/>
    </row>
    <row r="10670" spans="10:11" x14ac:dyDescent="0.2">
      <c r="J10670" s="4"/>
      <c r="K10670" s="4"/>
    </row>
    <row r="10671" spans="10:11" x14ac:dyDescent="0.2">
      <c r="J10671" s="4"/>
      <c r="K10671" s="4"/>
    </row>
    <row r="10672" spans="10:11" x14ac:dyDescent="0.2">
      <c r="J10672" s="4"/>
      <c r="K10672" s="4"/>
    </row>
    <row r="10673" spans="10:11" x14ac:dyDescent="0.2">
      <c r="J10673" s="4"/>
      <c r="K10673" s="4"/>
    </row>
    <row r="10674" spans="10:11" x14ac:dyDescent="0.2">
      <c r="J10674" s="4"/>
      <c r="K10674" s="4"/>
    </row>
    <row r="10675" spans="10:11" x14ac:dyDescent="0.2">
      <c r="J10675" s="4"/>
      <c r="K10675" s="4"/>
    </row>
    <row r="10676" spans="10:11" x14ac:dyDescent="0.2">
      <c r="J10676" s="4"/>
      <c r="K10676" s="4"/>
    </row>
    <row r="10677" spans="10:11" x14ac:dyDescent="0.2">
      <c r="J10677" s="4"/>
      <c r="K10677" s="4"/>
    </row>
    <row r="10678" spans="10:11" x14ac:dyDescent="0.2">
      <c r="J10678" s="4"/>
      <c r="K10678" s="4"/>
    </row>
    <row r="10679" spans="10:11" x14ac:dyDescent="0.2">
      <c r="J10679" s="4"/>
      <c r="K10679" s="4"/>
    </row>
    <row r="10680" spans="10:11" x14ac:dyDescent="0.2">
      <c r="J10680" s="4"/>
      <c r="K10680" s="4"/>
    </row>
    <row r="10681" spans="10:11" x14ac:dyDescent="0.2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J3068"/>
  <sheetViews>
    <sheetView topLeftCell="AK1" zoomScale="75" workbookViewId="0">
      <selection activeCell="AO17" sqref="AO17"/>
    </sheetView>
  </sheetViews>
  <sheetFormatPr defaultRowHeight="12.75" x14ac:dyDescent="0.2"/>
  <cols>
    <col min="1" max="1" width="10.85546875" customWidth="1"/>
    <col min="2" max="2" width="9.5703125" bestFit="1" customWidth="1"/>
    <col min="4" max="4" width="10.140625" bestFit="1" customWidth="1"/>
    <col min="11" max="11" width="9.85546875" customWidth="1"/>
    <col min="33" max="33" width="5.42578125" bestFit="1" customWidth="1"/>
    <col min="34" max="34" width="4.28515625" bestFit="1" customWidth="1"/>
    <col min="35" max="35" width="5.85546875" customWidth="1"/>
    <col min="36" max="36" width="3.7109375" bestFit="1" customWidth="1"/>
    <col min="37" max="37" width="4.85546875" bestFit="1" customWidth="1"/>
    <col min="38" max="38" width="7.5703125" customWidth="1"/>
    <col min="39" max="39" width="10.140625" style="343" customWidth="1"/>
    <col min="40" max="40" width="2.5703125" customWidth="1"/>
    <col min="41" max="41" width="17.7109375" customWidth="1"/>
    <col min="42" max="42" width="3.28515625" customWidth="1"/>
    <col min="43" max="43" width="9.140625" style="345"/>
    <col min="44" max="44" width="3.140625" bestFit="1" customWidth="1"/>
    <col min="45" max="45" width="21.28515625" customWidth="1"/>
    <col min="46" max="46" width="4" customWidth="1"/>
    <col min="47" max="47" width="7.42578125" style="343" customWidth="1"/>
    <col min="48" max="48" width="3.5703125" customWidth="1"/>
    <col min="49" max="49" width="14.7109375" customWidth="1"/>
    <col min="50" max="50" width="3.140625" customWidth="1"/>
    <col min="51" max="51" width="10.5703125" style="22" customWidth="1"/>
    <col min="52" max="52" width="3.5703125" customWidth="1"/>
    <col min="53" max="53" width="21.42578125" bestFit="1" customWidth="1"/>
    <col min="54" max="54" width="2.7109375" customWidth="1"/>
    <col min="55" max="55" width="9.28515625" style="343" customWidth="1"/>
    <col min="56" max="56" width="2.85546875" customWidth="1"/>
    <col min="57" max="57" width="21.42578125" customWidth="1"/>
    <col min="58" max="58" width="3" customWidth="1"/>
    <col min="59" max="59" width="5" customWidth="1"/>
    <col min="60" max="60" width="2" bestFit="1" customWidth="1"/>
    <col min="61" max="61" width="18.42578125" bestFit="1" customWidth="1"/>
  </cols>
  <sheetData>
    <row r="1" spans="1:62" x14ac:dyDescent="0.2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2" x14ac:dyDescent="0.2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44"/>
      <c r="AO2" s="98"/>
      <c r="AP2" s="98"/>
      <c r="AQ2" s="346"/>
    </row>
    <row r="3" spans="1:62" x14ac:dyDescent="0.2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44" t="s">
        <v>1330</v>
      </c>
      <c r="AN3" s="182">
        <v>2</v>
      </c>
      <c r="AO3" s="220" t="s">
        <v>1168</v>
      </c>
      <c r="AP3" s="318"/>
      <c r="AQ3" s="346" t="s">
        <v>1326</v>
      </c>
      <c r="AR3" s="198">
        <v>3</v>
      </c>
      <c r="AS3" s="199" t="s">
        <v>1150</v>
      </c>
      <c r="AT3" s="199"/>
      <c r="AU3" s="343" t="s">
        <v>1333</v>
      </c>
      <c r="AV3" s="202">
        <v>2</v>
      </c>
      <c r="AW3" s="203" t="s">
        <v>1168</v>
      </c>
      <c r="AX3" s="203"/>
      <c r="AY3" s="343" t="s">
        <v>1362</v>
      </c>
      <c r="AZ3" s="198">
        <v>2</v>
      </c>
      <c r="BA3" s="203" t="s">
        <v>1168</v>
      </c>
      <c r="BB3" s="203"/>
      <c r="BC3" s="343" t="s">
        <v>1337</v>
      </c>
      <c r="BD3" s="202">
        <v>2</v>
      </c>
      <c r="BE3" s="203" t="s">
        <v>1168</v>
      </c>
      <c r="BF3" s="203"/>
      <c r="BG3" s="343" t="s">
        <v>1341</v>
      </c>
      <c r="BH3" s="198">
        <v>2</v>
      </c>
      <c r="BI3" s="206" t="s">
        <v>1168</v>
      </c>
      <c r="BJ3" s="208"/>
    </row>
    <row r="4" spans="1:62" x14ac:dyDescent="0.2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44"/>
      <c r="AN4" s="180">
        <v>1</v>
      </c>
      <c r="AO4" s="181" t="s">
        <v>1304</v>
      </c>
      <c r="AP4" s="319"/>
      <c r="AQ4" s="347"/>
      <c r="AR4" s="200">
        <v>1</v>
      </c>
      <c r="AS4" s="201" t="s">
        <v>1365</v>
      </c>
      <c r="AT4" s="341"/>
      <c r="AV4" s="204">
        <v>1</v>
      </c>
      <c r="AW4" s="321" t="s">
        <v>1226</v>
      </c>
      <c r="AX4" s="320"/>
      <c r="AY4" s="320"/>
      <c r="AZ4" s="204">
        <v>1</v>
      </c>
      <c r="BA4" s="321" t="s">
        <v>1351</v>
      </c>
      <c r="BB4" s="320"/>
      <c r="BD4" s="204">
        <v>1</v>
      </c>
      <c r="BE4" s="205" t="s">
        <v>1223</v>
      </c>
      <c r="BF4" s="320"/>
      <c r="BH4" s="207">
        <v>1</v>
      </c>
      <c r="BI4" s="200" t="s">
        <v>1189</v>
      </c>
      <c r="BJ4" s="208"/>
    </row>
    <row r="5" spans="1:62" x14ac:dyDescent="0.2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44"/>
      <c r="AN5" s="180">
        <v>2</v>
      </c>
      <c r="AO5" s="181" t="s">
        <v>1187</v>
      </c>
      <c r="AP5" s="319"/>
      <c r="AQ5" s="346"/>
      <c r="AR5" s="200">
        <v>2</v>
      </c>
      <c r="AS5" s="201" t="s">
        <v>1364</v>
      </c>
      <c r="AT5" s="342"/>
      <c r="AV5" s="204">
        <v>2</v>
      </c>
      <c r="AW5" s="321" t="s">
        <v>1159</v>
      </c>
      <c r="AX5" s="320"/>
      <c r="AY5" s="320"/>
      <c r="AZ5" s="204">
        <v>2</v>
      </c>
      <c r="BA5" s="321" t="s">
        <v>1182</v>
      </c>
      <c r="BB5" s="320"/>
      <c r="BD5" s="204">
        <v>2</v>
      </c>
      <c r="BE5" s="205" t="s">
        <v>1224</v>
      </c>
      <c r="BF5" s="320"/>
      <c r="BH5" s="207">
        <v>2</v>
      </c>
      <c r="BI5" s="209" t="s">
        <v>1190</v>
      </c>
      <c r="BJ5" s="208"/>
    </row>
    <row r="6" spans="1:62" x14ac:dyDescent="0.2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44"/>
      <c r="AN6" s="180">
        <v>3</v>
      </c>
      <c r="AO6" s="181" t="s">
        <v>1219</v>
      </c>
      <c r="AP6" s="319"/>
      <c r="AQ6" s="346"/>
      <c r="AR6" s="200">
        <v>3</v>
      </c>
      <c r="AS6" s="201" t="s">
        <v>1366</v>
      </c>
      <c r="AT6" s="341"/>
      <c r="AV6" s="204">
        <v>3</v>
      </c>
      <c r="AW6" s="321" t="s">
        <v>1227</v>
      </c>
      <c r="AX6" s="320"/>
      <c r="AY6" s="320"/>
      <c r="AZ6" s="203"/>
      <c r="BA6" s="320"/>
      <c r="BB6" s="320"/>
      <c r="BD6" s="204">
        <v>3</v>
      </c>
      <c r="BE6" s="205" t="s">
        <v>1225</v>
      </c>
      <c r="BF6" s="320"/>
    </row>
    <row r="7" spans="1:62" x14ac:dyDescent="0.2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>IF(AND($N7=1,$N14=1),AVERAGE(B7:B14),0)</f>
        <v>0</v>
      </c>
      <c r="P7" s="232">
        <f t="shared" ref="P7:Z22" si="0">IF(AND($N7=1,$N14=1),AVERAGE(C7:C14),0)</f>
        <v>0</v>
      </c>
      <c r="Q7" s="232">
        <f t="shared" si="0"/>
        <v>0</v>
      </c>
      <c r="R7" s="232">
        <f t="shared" si="0"/>
        <v>0</v>
      </c>
      <c r="S7" s="232">
        <f t="shared" si="0"/>
        <v>0</v>
      </c>
      <c r="T7" s="232">
        <f t="shared" si="0"/>
        <v>0</v>
      </c>
      <c r="U7" s="232">
        <f t="shared" si="0"/>
        <v>0</v>
      </c>
      <c r="V7" s="232">
        <f t="shared" si="0"/>
        <v>0</v>
      </c>
      <c r="W7" s="232">
        <f t="shared" si="0"/>
        <v>0</v>
      </c>
      <c r="X7" s="232">
        <f t="shared" si="0"/>
        <v>0</v>
      </c>
      <c r="Y7" s="232">
        <f t="shared" si="0"/>
        <v>0</v>
      </c>
      <c r="Z7" s="185">
        <f t="shared" si="0"/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44"/>
      <c r="AN7" s="180">
        <v>4</v>
      </c>
      <c r="AO7" s="181" t="s">
        <v>1312</v>
      </c>
      <c r="AP7" s="319"/>
      <c r="AQ7" s="346"/>
      <c r="AR7" s="200">
        <v>4</v>
      </c>
      <c r="AS7" s="201" t="s">
        <v>1367</v>
      </c>
      <c r="AT7" s="341"/>
      <c r="AY7" s="320"/>
      <c r="AZ7" s="198">
        <v>2</v>
      </c>
      <c r="BA7" s="203" t="s">
        <v>1168</v>
      </c>
      <c r="BB7" s="3"/>
      <c r="BD7" s="3"/>
      <c r="BE7" s="3"/>
      <c r="BF7" s="3"/>
      <c r="BI7" s="247" t="b">
        <v>1</v>
      </c>
      <c r="BJ7" s="164" t="s">
        <v>1215</v>
      </c>
    </row>
    <row r="8" spans="1:62" x14ac:dyDescent="0.2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ref="O8:O23" si="1">IF(AND($N8=1,$N15=1),AVERAGE(B8:B15),0)</f>
        <v>0</v>
      </c>
      <c r="P8" s="232">
        <f t="shared" si="0"/>
        <v>0</v>
      </c>
      <c r="Q8" s="232">
        <f t="shared" si="0"/>
        <v>0</v>
      </c>
      <c r="R8" s="232">
        <f t="shared" si="0"/>
        <v>0</v>
      </c>
      <c r="S8" s="232">
        <f t="shared" si="0"/>
        <v>0</v>
      </c>
      <c r="T8" s="232">
        <f t="shared" si="0"/>
        <v>0</v>
      </c>
      <c r="U8" s="232">
        <f t="shared" si="0"/>
        <v>0</v>
      </c>
      <c r="V8" s="232">
        <f t="shared" si="0"/>
        <v>0</v>
      </c>
      <c r="W8" s="232">
        <f t="shared" si="0"/>
        <v>0</v>
      </c>
      <c r="X8" s="232">
        <f t="shared" si="0"/>
        <v>0</v>
      </c>
      <c r="Y8" s="232">
        <f t="shared" si="0"/>
        <v>0</v>
      </c>
      <c r="Z8" s="185">
        <f t="shared" si="0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44"/>
      <c r="AO8" s="98"/>
      <c r="AP8" s="340"/>
      <c r="AQ8" s="346"/>
      <c r="AR8" s="200">
        <v>5</v>
      </c>
      <c r="AS8" s="201" t="s">
        <v>1368</v>
      </c>
      <c r="AT8" s="341"/>
      <c r="AU8" s="343" t="s">
        <v>1334</v>
      </c>
      <c r="AV8" s="202">
        <v>2</v>
      </c>
      <c r="AW8" s="203" t="s">
        <v>1168</v>
      </c>
      <c r="AX8" s="203"/>
      <c r="AY8" s="320"/>
      <c r="AZ8" s="204">
        <v>1</v>
      </c>
      <c r="BA8" s="321" t="s">
        <v>1351</v>
      </c>
      <c r="BC8" s="343" t="s">
        <v>1338</v>
      </c>
      <c r="BD8" s="202">
        <v>1</v>
      </c>
      <c r="BE8" s="203" t="s">
        <v>1168</v>
      </c>
      <c r="BF8" s="203"/>
    </row>
    <row r="9" spans="1:62" ht="13.5" thickBot="1" x14ac:dyDescent="0.25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1"/>
        <v>0</v>
      </c>
      <c r="P9" s="232">
        <f t="shared" si="0"/>
        <v>0</v>
      </c>
      <c r="Q9" s="232">
        <f t="shared" si="0"/>
        <v>0</v>
      </c>
      <c r="R9" s="232">
        <f t="shared" si="0"/>
        <v>0</v>
      </c>
      <c r="S9" s="232">
        <f t="shared" si="0"/>
        <v>0</v>
      </c>
      <c r="T9" s="232">
        <f t="shared" si="0"/>
        <v>0</v>
      </c>
      <c r="U9" s="232">
        <f t="shared" si="0"/>
        <v>0</v>
      </c>
      <c r="V9" s="232">
        <f t="shared" si="0"/>
        <v>0</v>
      </c>
      <c r="W9" s="232">
        <f t="shared" si="0"/>
        <v>0</v>
      </c>
      <c r="X9" s="232">
        <f t="shared" si="0"/>
        <v>0</v>
      </c>
      <c r="Y9" s="232">
        <f t="shared" si="0"/>
        <v>0</v>
      </c>
      <c r="Z9" s="185">
        <f t="shared" si="0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44" t="s">
        <v>1331</v>
      </c>
      <c r="AN9" s="182">
        <v>4</v>
      </c>
      <c r="AO9" s="220" t="s">
        <v>1168</v>
      </c>
      <c r="AP9" s="318"/>
      <c r="AR9" s="200">
        <v>6</v>
      </c>
      <c r="AS9" s="201" t="s">
        <v>1369</v>
      </c>
      <c r="AT9" s="341"/>
      <c r="AV9" s="204">
        <v>1</v>
      </c>
      <c r="AW9" s="321" t="s">
        <v>1226</v>
      </c>
      <c r="AX9" s="320"/>
      <c r="AY9" s="320"/>
      <c r="AZ9" s="204">
        <v>2</v>
      </c>
      <c r="BA9" s="321" t="s">
        <v>1182</v>
      </c>
      <c r="BD9" s="204">
        <v>1</v>
      </c>
      <c r="BE9" s="205" t="s">
        <v>1223</v>
      </c>
      <c r="BF9" s="320"/>
    </row>
    <row r="10" spans="1:62" ht="13.5" thickBot="1" x14ac:dyDescent="0.25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1"/>
        <v>0</v>
      </c>
      <c r="P10" s="232">
        <f t="shared" si="0"/>
        <v>0</v>
      </c>
      <c r="Q10" s="232">
        <f t="shared" si="0"/>
        <v>0</v>
      </c>
      <c r="R10" s="232">
        <f t="shared" si="0"/>
        <v>0</v>
      </c>
      <c r="S10" s="232">
        <f t="shared" si="0"/>
        <v>0</v>
      </c>
      <c r="T10" s="232">
        <f t="shared" si="0"/>
        <v>0</v>
      </c>
      <c r="U10" s="232">
        <f t="shared" si="0"/>
        <v>0</v>
      </c>
      <c r="V10" s="232">
        <f t="shared" si="0"/>
        <v>0</v>
      </c>
      <c r="W10" s="232">
        <f t="shared" si="0"/>
        <v>0</v>
      </c>
      <c r="X10" s="232">
        <f t="shared" si="0"/>
        <v>0</v>
      </c>
      <c r="Y10" s="232">
        <f t="shared" si="0"/>
        <v>0</v>
      </c>
      <c r="Z10" s="185">
        <f t="shared" si="0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44"/>
      <c r="AN10" s="180">
        <v>1</v>
      </c>
      <c r="AO10" s="181" t="s">
        <v>1304</v>
      </c>
      <c r="AP10" s="318"/>
      <c r="AR10" s="200">
        <v>7</v>
      </c>
      <c r="AS10" s="342" t="s">
        <v>1371</v>
      </c>
      <c r="AT10" s="341"/>
      <c r="AV10" s="204">
        <v>2</v>
      </c>
      <c r="AW10" s="321" t="s">
        <v>1159</v>
      </c>
      <c r="AX10" s="320"/>
      <c r="AY10" s="320"/>
      <c r="AZ10" s="203"/>
      <c r="BA10" s="320"/>
      <c r="BB10" s="203"/>
      <c r="BD10" s="204">
        <v>2</v>
      </c>
      <c r="BE10" s="205" t="s">
        <v>1224</v>
      </c>
      <c r="BF10" s="320"/>
      <c r="BI10" s="134" t="b">
        <v>1</v>
      </c>
      <c r="BJ10" s="266" t="s">
        <v>1153</v>
      </c>
    </row>
    <row r="11" spans="1:62" x14ac:dyDescent="0.2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1"/>
        <v>0</v>
      </c>
      <c r="P11" s="232">
        <f t="shared" si="0"/>
        <v>0</v>
      </c>
      <c r="Q11" s="232">
        <f t="shared" si="0"/>
        <v>0</v>
      </c>
      <c r="R11" s="232">
        <f t="shared" si="0"/>
        <v>0</v>
      </c>
      <c r="S11" s="232">
        <f t="shared" si="0"/>
        <v>0</v>
      </c>
      <c r="T11" s="232">
        <f t="shared" si="0"/>
        <v>0</v>
      </c>
      <c r="U11" s="232">
        <f t="shared" si="0"/>
        <v>0</v>
      </c>
      <c r="V11" s="232">
        <f t="shared" si="0"/>
        <v>0</v>
      </c>
      <c r="W11" s="232">
        <f t="shared" si="0"/>
        <v>0</v>
      </c>
      <c r="X11" s="232">
        <f t="shared" si="0"/>
        <v>0</v>
      </c>
      <c r="Y11" s="232">
        <f t="shared" si="0"/>
        <v>0</v>
      </c>
      <c r="Z11" s="185">
        <f t="shared" si="0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44"/>
      <c r="AN11" s="180">
        <v>2</v>
      </c>
      <c r="AO11" s="181" t="s">
        <v>1187</v>
      </c>
      <c r="AP11" s="318"/>
      <c r="AR11" s="200">
        <v>8</v>
      </c>
      <c r="AS11" s="201" t="s">
        <v>1372</v>
      </c>
      <c r="AT11" s="341"/>
      <c r="AV11" s="204">
        <v>3</v>
      </c>
      <c r="AW11" s="321" t="s">
        <v>1227</v>
      </c>
      <c r="AX11" s="320"/>
      <c r="AY11" s="320"/>
      <c r="AZ11" s="198">
        <v>2</v>
      </c>
      <c r="BA11" s="203" t="s">
        <v>1168</v>
      </c>
      <c r="BB11" s="320"/>
      <c r="BD11" s="204">
        <v>3</v>
      </c>
      <c r="BE11" s="205" t="s">
        <v>1225</v>
      </c>
      <c r="BF11" s="320"/>
      <c r="BG11" s="3"/>
    </row>
    <row r="12" spans="1:62" ht="13.5" thickBot="1" x14ac:dyDescent="0.25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1"/>
        <v>0</v>
      </c>
      <c r="P12" s="232">
        <f t="shared" si="0"/>
        <v>0</v>
      </c>
      <c r="Q12" s="232">
        <f t="shared" si="0"/>
        <v>0</v>
      </c>
      <c r="R12" s="232">
        <f t="shared" si="0"/>
        <v>0</v>
      </c>
      <c r="S12" s="232">
        <f t="shared" si="0"/>
        <v>0</v>
      </c>
      <c r="T12" s="232">
        <f t="shared" si="0"/>
        <v>0</v>
      </c>
      <c r="U12" s="232">
        <f t="shared" si="0"/>
        <v>0</v>
      </c>
      <c r="V12" s="232">
        <f t="shared" si="0"/>
        <v>0</v>
      </c>
      <c r="W12" s="232">
        <f t="shared" si="0"/>
        <v>0</v>
      </c>
      <c r="X12" s="232">
        <f t="shared" si="0"/>
        <v>0</v>
      </c>
      <c r="Y12" s="232">
        <f t="shared" si="0"/>
        <v>0</v>
      </c>
      <c r="Z12" s="185">
        <f t="shared" si="0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44"/>
      <c r="AN12" s="180">
        <v>3</v>
      </c>
      <c r="AO12" s="181" t="s">
        <v>1219</v>
      </c>
      <c r="AP12" s="22"/>
      <c r="AR12" s="200">
        <v>9</v>
      </c>
      <c r="AS12" s="201" t="s">
        <v>1373</v>
      </c>
      <c r="AT12" s="341"/>
      <c r="AY12" s="320"/>
      <c r="AZ12" s="204">
        <v>1</v>
      </c>
      <c r="BA12" s="321" t="s">
        <v>1351</v>
      </c>
      <c r="BB12" s="320"/>
      <c r="BD12" s="320"/>
      <c r="BE12" s="320"/>
      <c r="BF12" s="320"/>
      <c r="BG12" s="3"/>
    </row>
    <row r="13" spans="1:62" ht="13.5" thickBot="1" x14ac:dyDescent="0.25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1"/>
        <v>1.0200738350125944</v>
      </c>
      <c r="P13" s="232">
        <f t="shared" si="0"/>
        <v>1.0200738350125944</v>
      </c>
      <c r="Q13" s="232">
        <f t="shared" si="0"/>
        <v>1.0173448699421965</v>
      </c>
      <c r="R13" s="232">
        <f t="shared" si="0"/>
        <v>1.0049999999999999</v>
      </c>
      <c r="S13" s="232">
        <f t="shared" si="0"/>
        <v>0.95093749999999999</v>
      </c>
      <c r="T13" s="232">
        <f t="shared" si="0"/>
        <v>0.73499999999999999</v>
      </c>
      <c r="U13" s="232">
        <f t="shared" si="0"/>
        <v>0.68500000000000005</v>
      </c>
      <c r="V13" s="232">
        <f t="shared" si="0"/>
        <v>0.68500000000000005</v>
      </c>
      <c r="W13" s="232">
        <f t="shared" si="0"/>
        <v>0.70634386531365312</v>
      </c>
      <c r="X13" s="232">
        <f t="shared" si="0"/>
        <v>1.0049999999999999</v>
      </c>
      <c r="Y13" s="232">
        <f t="shared" si="0"/>
        <v>0.91756849315068489</v>
      </c>
      <c r="Z13" s="185">
        <f t="shared" si="0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44"/>
      <c r="AN13" s="180">
        <v>4</v>
      </c>
      <c r="AO13" s="181" t="s">
        <v>1312</v>
      </c>
      <c r="AP13" s="318"/>
      <c r="AR13" s="200">
        <v>10</v>
      </c>
      <c r="AS13" s="434" t="s">
        <v>1374</v>
      </c>
      <c r="AU13" s="343" t="s">
        <v>1335</v>
      </c>
      <c r="AV13" s="202">
        <v>2</v>
      </c>
      <c r="AW13" s="203" t="s">
        <v>1168</v>
      </c>
      <c r="AX13" s="203"/>
      <c r="AY13" s="320"/>
      <c r="AZ13" s="204">
        <v>2</v>
      </c>
      <c r="BA13" s="321" t="s">
        <v>1182</v>
      </c>
      <c r="BB13" s="320"/>
      <c r="BC13" s="343" t="s">
        <v>1339</v>
      </c>
      <c r="BD13" s="202">
        <v>1</v>
      </c>
      <c r="BE13" s="203" t="s">
        <v>1168</v>
      </c>
      <c r="BF13" s="203"/>
      <c r="BG13" s="3"/>
      <c r="BI13" s="134" t="b">
        <v>1</v>
      </c>
      <c r="BJ13" s="266" t="s">
        <v>1380</v>
      </c>
    </row>
    <row r="14" spans="1:62" ht="13.5" thickBot="1" x14ac:dyDescent="0.25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1"/>
        <v>0.93882383501259448</v>
      </c>
      <c r="P14" s="232">
        <f t="shared" si="0"/>
        <v>0.93882383501259448</v>
      </c>
      <c r="Q14" s="232">
        <f t="shared" si="0"/>
        <v>0.97687861271676324</v>
      </c>
      <c r="R14" s="232">
        <f t="shared" si="0"/>
        <v>0.96249999999999991</v>
      </c>
      <c r="S14" s="232">
        <f t="shared" si="0"/>
        <v>0.97593750000000001</v>
      </c>
      <c r="T14" s="232">
        <f t="shared" si="0"/>
        <v>0.86750000000000005</v>
      </c>
      <c r="U14" s="232">
        <f t="shared" si="0"/>
        <v>0.84249999999999992</v>
      </c>
      <c r="V14" s="232">
        <f t="shared" si="0"/>
        <v>0.84249999999999992</v>
      </c>
      <c r="W14" s="232">
        <f t="shared" si="0"/>
        <v>0.82259386531365319</v>
      </c>
      <c r="X14" s="232">
        <f t="shared" si="0"/>
        <v>0.96249999999999991</v>
      </c>
      <c r="Y14" s="232">
        <f t="shared" si="0"/>
        <v>0.90506849315068505</v>
      </c>
      <c r="Z14" s="185">
        <f t="shared" si="0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44"/>
      <c r="AP14" s="319"/>
      <c r="AR14" s="200"/>
      <c r="AS14" s="434"/>
      <c r="AT14" s="199"/>
      <c r="AV14" s="204">
        <v>1</v>
      </c>
      <c r="AW14" s="321" t="s">
        <v>1226</v>
      </c>
      <c r="AX14" s="320"/>
      <c r="AY14" s="320"/>
      <c r="AZ14" s="203"/>
      <c r="BA14" s="320"/>
      <c r="BD14" s="204">
        <v>1</v>
      </c>
      <c r="BE14" s="205" t="s">
        <v>1223</v>
      </c>
      <c r="BF14" s="320"/>
    </row>
    <row r="15" spans="1:62" ht="13.5" thickBot="1" x14ac:dyDescent="0.25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1"/>
        <v>0.87026133501259451</v>
      </c>
      <c r="P15" s="232">
        <f t="shared" si="0"/>
        <v>0.87026133501259451</v>
      </c>
      <c r="Q15" s="232">
        <f t="shared" si="0"/>
        <v>0.92485549132947997</v>
      </c>
      <c r="R15" s="232">
        <f t="shared" si="0"/>
        <v>0.91999999999999993</v>
      </c>
      <c r="S15" s="232">
        <f t="shared" si="0"/>
        <v>0.99875000000000003</v>
      </c>
      <c r="T15" s="232">
        <f t="shared" si="0"/>
        <v>1</v>
      </c>
      <c r="U15" s="232">
        <f t="shared" si="0"/>
        <v>1</v>
      </c>
      <c r="V15" s="232">
        <f t="shared" si="0"/>
        <v>1</v>
      </c>
      <c r="W15" s="232">
        <f t="shared" si="0"/>
        <v>0.93492320110701099</v>
      </c>
      <c r="X15" s="232">
        <f t="shared" si="0"/>
        <v>0.91999999999999993</v>
      </c>
      <c r="Y15" s="232">
        <f t="shared" si="0"/>
        <v>0.84881849315068492</v>
      </c>
      <c r="Z15" s="185">
        <f t="shared" si="0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44" t="s">
        <v>1332</v>
      </c>
      <c r="AN15" s="182">
        <v>3</v>
      </c>
      <c r="AO15" s="220" t="s">
        <v>1168</v>
      </c>
      <c r="AP15" s="319"/>
      <c r="AR15" s="206"/>
      <c r="AT15" s="341"/>
      <c r="AV15" s="204">
        <v>2</v>
      </c>
      <c r="AW15" s="321" t="s">
        <v>1159</v>
      </c>
      <c r="AX15" s="320"/>
      <c r="AY15" s="320"/>
      <c r="AZ15" s="203"/>
      <c r="BA15" s="320"/>
      <c r="BD15" s="204">
        <v>2</v>
      </c>
      <c r="BE15" s="205" t="s">
        <v>1224</v>
      </c>
      <c r="BF15" s="320"/>
      <c r="BI15" s="134" t="b">
        <v>0</v>
      </c>
      <c r="BJ15" s="266" t="s">
        <v>1381</v>
      </c>
    </row>
    <row r="16" spans="1:62" ht="13.5" thickBot="1" x14ac:dyDescent="0.25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1"/>
        <v>0.82651133501259444</v>
      </c>
      <c r="P16" s="232">
        <f t="shared" si="0"/>
        <v>0.82651133501259444</v>
      </c>
      <c r="Q16" s="232">
        <f t="shared" si="0"/>
        <v>0.89595375722543369</v>
      </c>
      <c r="R16" s="232">
        <f t="shared" si="0"/>
        <v>0.90749999999999997</v>
      </c>
      <c r="S16" s="232">
        <f t="shared" si="0"/>
        <v>1.0174999999999998</v>
      </c>
      <c r="T16" s="232">
        <f t="shared" si="0"/>
        <v>1.1325000000000001</v>
      </c>
      <c r="U16" s="232">
        <f t="shared" si="0"/>
        <v>1.1574999999999998</v>
      </c>
      <c r="V16" s="232">
        <f t="shared" si="0"/>
        <v>1.1574999999999998</v>
      </c>
      <c r="W16" s="232">
        <f t="shared" si="0"/>
        <v>1.0585625000000001</v>
      </c>
      <c r="X16" s="232">
        <f t="shared" si="0"/>
        <v>0.90749999999999997</v>
      </c>
      <c r="Y16" s="232">
        <f t="shared" si="0"/>
        <v>0.83006849315068498</v>
      </c>
      <c r="Z16" s="185">
        <f t="shared" si="0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44"/>
      <c r="AN16" s="180">
        <v>1</v>
      </c>
      <c r="AO16" s="181" t="s">
        <v>1304</v>
      </c>
      <c r="AP16" s="319"/>
      <c r="AT16" s="342"/>
      <c r="AV16" s="204">
        <v>3</v>
      </c>
      <c r="AW16" s="321" t="s">
        <v>1227</v>
      </c>
      <c r="AX16" s="320"/>
      <c r="AY16" s="320"/>
      <c r="AZ16" s="198">
        <v>2</v>
      </c>
      <c r="BA16" s="203" t="s">
        <v>1168</v>
      </c>
      <c r="BD16" s="204">
        <v>3</v>
      </c>
      <c r="BE16" s="205" t="s">
        <v>1225</v>
      </c>
      <c r="BF16" s="320"/>
    </row>
    <row r="17" spans="1:62" ht="13.5" thickBot="1" x14ac:dyDescent="0.25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1"/>
        <v>0.85151133501259446</v>
      </c>
      <c r="P17" s="232">
        <f t="shared" si="0"/>
        <v>0.85151133501259446</v>
      </c>
      <c r="Q17" s="232">
        <f t="shared" si="0"/>
        <v>0.90751445086705207</v>
      </c>
      <c r="R17" s="232">
        <f t="shared" si="0"/>
        <v>0.9325</v>
      </c>
      <c r="S17" s="232">
        <f t="shared" si="0"/>
        <v>1.0362499999999999</v>
      </c>
      <c r="T17" s="232">
        <f t="shared" si="0"/>
        <v>1.2649999999999999</v>
      </c>
      <c r="U17" s="232">
        <f t="shared" si="0"/>
        <v>1.3149999999999999</v>
      </c>
      <c r="V17" s="232">
        <f t="shared" si="0"/>
        <v>1.3149999999999999</v>
      </c>
      <c r="W17" s="232">
        <f t="shared" si="0"/>
        <v>1.1710625000000001</v>
      </c>
      <c r="X17" s="232">
        <f t="shared" si="0"/>
        <v>0.9325</v>
      </c>
      <c r="Y17" s="232">
        <f t="shared" si="0"/>
        <v>0.84319349315068493</v>
      </c>
      <c r="Z17" s="185">
        <f t="shared" si="0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44"/>
      <c r="AN17" s="180">
        <v>2</v>
      </c>
      <c r="AO17" s="181" t="s">
        <v>1187</v>
      </c>
      <c r="AP17" s="22"/>
      <c r="AQ17" s="345" t="s">
        <v>1325</v>
      </c>
      <c r="AR17" s="198">
        <v>4</v>
      </c>
      <c r="AS17" s="199" t="s">
        <v>1150</v>
      </c>
      <c r="AT17" s="341"/>
      <c r="AY17" s="320"/>
      <c r="AZ17" s="204">
        <v>1</v>
      </c>
      <c r="BA17" s="321" t="s">
        <v>1351</v>
      </c>
      <c r="BD17" s="320"/>
      <c r="BE17" s="320"/>
      <c r="BF17" s="320"/>
      <c r="BI17" s="134" t="b">
        <v>0</v>
      </c>
      <c r="BJ17" s="266" t="s">
        <v>1382</v>
      </c>
    </row>
    <row r="18" spans="1:62" ht="13.5" thickBot="1" x14ac:dyDescent="0.25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1"/>
        <v>0.90318010075566746</v>
      </c>
      <c r="P18" s="232">
        <f t="shared" si="0"/>
        <v>0.90318010075566746</v>
      </c>
      <c r="Q18" s="232">
        <f t="shared" si="0"/>
        <v>0.94797687861271696</v>
      </c>
      <c r="R18" s="232">
        <f t="shared" si="0"/>
        <v>0.96374999999999988</v>
      </c>
      <c r="S18" s="232">
        <f t="shared" si="0"/>
        <v>1.058125</v>
      </c>
      <c r="T18" s="232">
        <f t="shared" si="0"/>
        <v>1.3975</v>
      </c>
      <c r="U18" s="232">
        <f t="shared" si="0"/>
        <v>1.4724999999999997</v>
      </c>
      <c r="V18" s="232">
        <f t="shared" si="0"/>
        <v>1.4724999999999997</v>
      </c>
      <c r="W18" s="232">
        <f t="shared" si="0"/>
        <v>1.2693749999999997</v>
      </c>
      <c r="X18" s="232">
        <f t="shared" si="0"/>
        <v>0.96374999999999988</v>
      </c>
      <c r="Y18" s="232">
        <f t="shared" si="0"/>
        <v>0.92062500000000003</v>
      </c>
      <c r="Z18" s="185">
        <f t="shared" si="0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44"/>
      <c r="AN18" s="180">
        <v>3</v>
      </c>
      <c r="AO18" s="181" t="s">
        <v>1219</v>
      </c>
      <c r="AP18" s="22"/>
      <c r="AR18" s="200">
        <v>1</v>
      </c>
      <c r="AS18" s="201" t="s">
        <v>1365</v>
      </c>
      <c r="AT18" s="341"/>
      <c r="AU18" s="343" t="s">
        <v>1336</v>
      </c>
      <c r="AV18" s="202">
        <v>2</v>
      </c>
      <c r="AW18" s="203" t="s">
        <v>1168</v>
      </c>
      <c r="AX18" s="203"/>
      <c r="AY18" s="320"/>
      <c r="AZ18" s="204">
        <v>2</v>
      </c>
      <c r="BA18" s="321" t="s">
        <v>1182</v>
      </c>
      <c r="BC18" s="343" t="s">
        <v>1340</v>
      </c>
      <c r="BD18" s="202">
        <v>3</v>
      </c>
      <c r="BE18" s="203" t="s">
        <v>1168</v>
      </c>
      <c r="BF18" s="203"/>
    </row>
    <row r="19" spans="1:62" ht="13.5" thickBot="1" x14ac:dyDescent="0.25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1"/>
        <v>0.95624999999999982</v>
      </c>
      <c r="P19" s="232">
        <f t="shared" si="0"/>
        <v>0.95624999999999982</v>
      </c>
      <c r="Q19" s="232">
        <f t="shared" si="0"/>
        <v>0.97109826589595394</v>
      </c>
      <c r="R19" s="232">
        <f t="shared" si="0"/>
        <v>0.98874999999999991</v>
      </c>
      <c r="S19" s="232">
        <f t="shared" si="0"/>
        <v>1.0756250000000001</v>
      </c>
      <c r="T19" s="232">
        <f t="shared" si="0"/>
        <v>1.5299999999999998</v>
      </c>
      <c r="U19" s="232">
        <f t="shared" si="0"/>
        <v>1.6299999999999994</v>
      </c>
      <c r="V19" s="232">
        <f t="shared" si="0"/>
        <v>1.6299999999999994</v>
      </c>
      <c r="W19" s="232">
        <f t="shared" si="0"/>
        <v>1.3431249999999999</v>
      </c>
      <c r="X19" s="232">
        <f t="shared" si="0"/>
        <v>0.98874999999999991</v>
      </c>
      <c r="Y19" s="232">
        <f t="shared" si="0"/>
        <v>1.016875</v>
      </c>
      <c r="Z19" s="185">
        <f t="shared" si="0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44"/>
      <c r="AN19" s="180">
        <v>4</v>
      </c>
      <c r="AO19" s="181" t="s">
        <v>1312</v>
      </c>
      <c r="AP19" s="4"/>
      <c r="AR19" s="200">
        <v>2</v>
      </c>
      <c r="AS19" s="201" t="s">
        <v>1364</v>
      </c>
      <c r="AT19" s="341"/>
      <c r="AV19" s="204">
        <v>1</v>
      </c>
      <c r="AW19" s="321" t="s">
        <v>1226</v>
      </c>
      <c r="AX19" s="320"/>
      <c r="AY19" s="320"/>
      <c r="AZ19" s="203"/>
      <c r="BA19" s="320"/>
      <c r="BD19" s="204">
        <v>1</v>
      </c>
      <c r="BE19" s="205" t="s">
        <v>1223</v>
      </c>
      <c r="BF19" s="320"/>
      <c r="BI19" s="134" t="b">
        <v>0</v>
      </c>
      <c r="BJ19" s="266" t="s">
        <v>1383</v>
      </c>
    </row>
    <row r="20" spans="1:62" x14ac:dyDescent="0.2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1"/>
        <v>0.96874999999999989</v>
      </c>
      <c r="P20" s="232">
        <f t="shared" si="0"/>
        <v>0.96874999999999989</v>
      </c>
      <c r="Q20" s="232">
        <f t="shared" si="0"/>
        <v>0.98265895953757232</v>
      </c>
      <c r="R20" s="232">
        <f t="shared" si="0"/>
        <v>0.995</v>
      </c>
      <c r="S20" s="232">
        <f t="shared" si="0"/>
        <v>1.0666026645768025</v>
      </c>
      <c r="T20" s="232">
        <f t="shared" si="0"/>
        <v>1.3975</v>
      </c>
      <c r="U20" s="232">
        <f t="shared" si="0"/>
        <v>1.4724999999999995</v>
      </c>
      <c r="V20" s="232">
        <f t="shared" si="0"/>
        <v>1.4724999999999995</v>
      </c>
      <c r="W20" s="232">
        <f t="shared" si="0"/>
        <v>1.3512499999999998</v>
      </c>
      <c r="X20" s="232">
        <f t="shared" si="0"/>
        <v>0.995</v>
      </c>
      <c r="Y20" s="232">
        <f t="shared" si="0"/>
        <v>1.08</v>
      </c>
      <c r="Z20" s="185">
        <f t="shared" si="0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44"/>
      <c r="AP20" s="4"/>
      <c r="AR20" s="200">
        <v>3</v>
      </c>
      <c r="AS20" s="201" t="s">
        <v>1366</v>
      </c>
      <c r="AT20" s="341"/>
      <c r="AV20" s="204">
        <v>2</v>
      </c>
      <c r="AW20" s="321" t="s">
        <v>1159</v>
      </c>
      <c r="AX20" s="320"/>
      <c r="AY20" s="320"/>
      <c r="AZ20" s="203"/>
      <c r="BA20" s="320"/>
      <c r="BD20" s="204">
        <v>2</v>
      </c>
      <c r="BE20" s="205" t="s">
        <v>1224</v>
      </c>
      <c r="BF20" s="320"/>
    </row>
    <row r="21" spans="1:62" x14ac:dyDescent="0.2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1"/>
        <v>0.98</v>
      </c>
      <c r="P21" s="232">
        <f t="shared" si="0"/>
        <v>0.98</v>
      </c>
      <c r="Q21" s="232">
        <f t="shared" si="0"/>
        <v>0.98265895953757232</v>
      </c>
      <c r="R21" s="232">
        <f t="shared" si="0"/>
        <v>0.995</v>
      </c>
      <c r="S21" s="232">
        <f t="shared" si="0"/>
        <v>1.0491026645768027</v>
      </c>
      <c r="T21" s="232">
        <f t="shared" si="0"/>
        <v>1.2650000000000001</v>
      </c>
      <c r="U21" s="232">
        <f t="shared" si="0"/>
        <v>1.3149999999999995</v>
      </c>
      <c r="V21" s="232">
        <f t="shared" si="0"/>
        <v>1.3149999999999995</v>
      </c>
      <c r="W21" s="232">
        <f t="shared" si="0"/>
        <v>1.29375</v>
      </c>
      <c r="X21" s="232">
        <f t="shared" si="0"/>
        <v>0.995</v>
      </c>
      <c r="Y21" s="232">
        <f t="shared" si="0"/>
        <v>1.0825</v>
      </c>
      <c r="Z21" s="185">
        <f t="shared" si="0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44" t="s">
        <v>1329</v>
      </c>
      <c r="AN21" s="182">
        <v>4</v>
      </c>
      <c r="AO21" s="220" t="s">
        <v>1168</v>
      </c>
      <c r="AR21" s="200">
        <v>4</v>
      </c>
      <c r="AS21" s="201" t="s">
        <v>1367</v>
      </c>
      <c r="AT21" s="341"/>
      <c r="AV21" s="204">
        <v>3</v>
      </c>
      <c r="AW21" s="321" t="s">
        <v>1227</v>
      </c>
      <c r="AX21" s="320"/>
      <c r="AY21" s="320"/>
      <c r="AZ21" s="203"/>
      <c r="BA21" s="320"/>
      <c r="BD21" s="204">
        <v>3</v>
      </c>
      <c r="BE21" s="205" t="s">
        <v>1225</v>
      </c>
      <c r="BF21" s="320"/>
    </row>
    <row r="22" spans="1:62" x14ac:dyDescent="0.2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1"/>
        <v>0</v>
      </c>
      <c r="P22" s="232">
        <f t="shared" si="0"/>
        <v>0</v>
      </c>
      <c r="Q22" s="232">
        <f t="shared" si="0"/>
        <v>0</v>
      </c>
      <c r="R22" s="232">
        <f t="shared" si="0"/>
        <v>0</v>
      </c>
      <c r="S22" s="232">
        <f t="shared" si="0"/>
        <v>0</v>
      </c>
      <c r="T22" s="232">
        <f t="shared" si="0"/>
        <v>0</v>
      </c>
      <c r="U22" s="232">
        <f t="shared" si="0"/>
        <v>0</v>
      </c>
      <c r="V22" s="232">
        <f t="shared" si="0"/>
        <v>0</v>
      </c>
      <c r="W22" s="232">
        <f t="shared" si="0"/>
        <v>0</v>
      </c>
      <c r="X22" s="232">
        <f t="shared" si="0"/>
        <v>0</v>
      </c>
      <c r="Y22" s="232">
        <f t="shared" si="0"/>
        <v>0</v>
      </c>
      <c r="Z22" s="185">
        <f t="shared" si="0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44"/>
      <c r="AN22" s="180">
        <v>1</v>
      </c>
      <c r="AO22" s="181" t="s">
        <v>1304</v>
      </c>
      <c r="AR22" s="200">
        <v>5</v>
      </c>
      <c r="AS22" s="201" t="s">
        <v>1368</v>
      </c>
      <c r="AT22" s="341"/>
      <c r="AY22" s="320"/>
      <c r="AZ22" s="203"/>
      <c r="BA22" s="320"/>
    </row>
    <row r="23" spans="1:62" x14ac:dyDescent="0.2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1"/>
        <v>0</v>
      </c>
      <c r="P23" s="232">
        <f t="shared" ref="P23:Z23" si="2">IF(AND($N23=1,$N30=1),AVERAGE(C23:C30),0)</f>
        <v>0</v>
      </c>
      <c r="Q23" s="232">
        <f t="shared" si="2"/>
        <v>0</v>
      </c>
      <c r="R23" s="232">
        <f t="shared" si="2"/>
        <v>0</v>
      </c>
      <c r="S23" s="232">
        <f t="shared" si="2"/>
        <v>0</v>
      </c>
      <c r="T23" s="232">
        <f t="shared" si="2"/>
        <v>0</v>
      </c>
      <c r="U23" s="232">
        <f t="shared" si="2"/>
        <v>0</v>
      </c>
      <c r="V23" s="232">
        <f t="shared" si="2"/>
        <v>0</v>
      </c>
      <c r="W23" s="232">
        <f t="shared" si="2"/>
        <v>0</v>
      </c>
      <c r="X23" s="232">
        <f t="shared" si="2"/>
        <v>0</v>
      </c>
      <c r="Y23" s="232">
        <f t="shared" si="2"/>
        <v>0</v>
      </c>
      <c r="Z23" s="185">
        <f t="shared" si="2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44"/>
      <c r="AN23" s="180">
        <v>2</v>
      </c>
      <c r="AO23" s="181" t="s">
        <v>1187</v>
      </c>
      <c r="AR23" s="200">
        <v>6</v>
      </c>
      <c r="AS23" s="201" t="s">
        <v>1369</v>
      </c>
      <c r="AT23" s="341"/>
      <c r="AY23" s="320"/>
      <c r="AZ23" s="203"/>
      <c r="BA23" s="320"/>
    </row>
    <row r="24" spans="1:62" x14ac:dyDescent="0.2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44"/>
      <c r="AN24" s="180">
        <v>3</v>
      </c>
      <c r="AO24" s="181" t="s">
        <v>1219</v>
      </c>
      <c r="AR24" s="200">
        <v>7</v>
      </c>
      <c r="AS24" s="342" t="s">
        <v>1371</v>
      </c>
      <c r="AY24" s="320"/>
      <c r="AZ24" s="203"/>
      <c r="BA24" s="320"/>
    </row>
    <row r="25" spans="1:62" x14ac:dyDescent="0.2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44"/>
      <c r="AN25" s="180">
        <v>4</v>
      </c>
      <c r="AO25" s="181" t="s">
        <v>1312</v>
      </c>
      <c r="AR25" s="200">
        <v>8</v>
      </c>
      <c r="AS25" s="201" t="s">
        <v>1372</v>
      </c>
      <c r="AT25" s="199"/>
      <c r="AY25" s="320"/>
      <c r="AZ25" s="203"/>
      <c r="BA25" s="320"/>
      <c r="BC25" s="343" t="s">
        <v>1385</v>
      </c>
      <c r="BD25" s="198">
        <v>1</v>
      </c>
      <c r="BE25" s="203" t="s">
        <v>1168</v>
      </c>
    </row>
    <row r="26" spans="1:62" x14ac:dyDescent="0.2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44"/>
      <c r="AR26" s="200">
        <v>9</v>
      </c>
      <c r="AS26" s="201" t="s">
        <v>1373</v>
      </c>
      <c r="AT26" s="341"/>
      <c r="AY26" s="320"/>
      <c r="AZ26" s="203"/>
      <c r="BA26" s="320"/>
      <c r="BD26" s="204">
        <v>1</v>
      </c>
      <c r="BE26" s="321" t="s">
        <v>1182</v>
      </c>
    </row>
    <row r="27" spans="1:62" x14ac:dyDescent="0.2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44"/>
      <c r="AR27" s="200">
        <v>10</v>
      </c>
      <c r="AS27" s="342" t="s">
        <v>1370</v>
      </c>
      <c r="AT27" s="342"/>
      <c r="AY27" s="320"/>
      <c r="AZ27" s="203"/>
      <c r="BA27" s="320"/>
      <c r="BD27" s="204">
        <v>2</v>
      </c>
      <c r="BE27" s="321" t="s">
        <v>1170</v>
      </c>
    </row>
    <row r="28" spans="1:62" x14ac:dyDescent="0.2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44"/>
      <c r="AR28" s="200"/>
      <c r="AS28" s="434"/>
      <c r="AT28" s="341"/>
      <c r="AY28" s="320"/>
      <c r="AZ28" s="203"/>
      <c r="BA28" s="320"/>
      <c r="BD28" s="203"/>
      <c r="BE28" s="320"/>
    </row>
    <row r="29" spans="1:62" x14ac:dyDescent="0.2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44"/>
      <c r="AR29" s="206"/>
      <c r="AS29" s="341"/>
      <c r="AT29" s="341"/>
      <c r="AY29" s="320"/>
      <c r="AZ29" s="203"/>
      <c r="BA29" s="320"/>
      <c r="BD29" s="198">
        <v>2</v>
      </c>
      <c r="BE29" s="203" t="s">
        <v>1168</v>
      </c>
    </row>
    <row r="30" spans="1:62" x14ac:dyDescent="0.2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44"/>
      <c r="AT30" s="341"/>
      <c r="AY30" s="320"/>
      <c r="AZ30" s="203"/>
      <c r="BA30" s="320"/>
      <c r="BD30" s="204">
        <v>1</v>
      </c>
      <c r="BE30" s="321" t="s">
        <v>1182</v>
      </c>
    </row>
    <row r="31" spans="1:62" x14ac:dyDescent="0.2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44"/>
      <c r="AQ31" s="345" t="s">
        <v>1327</v>
      </c>
      <c r="AR31" s="198">
        <v>6</v>
      </c>
      <c r="AS31" s="199" t="s">
        <v>1150</v>
      </c>
      <c r="AT31" s="341"/>
      <c r="AY31" s="343" t="s">
        <v>1345</v>
      </c>
      <c r="AZ31" s="198">
        <v>2</v>
      </c>
      <c r="BA31" s="203" t="s">
        <v>1168</v>
      </c>
      <c r="BD31" s="204">
        <v>2</v>
      </c>
      <c r="BE31" s="321" t="s">
        <v>1170</v>
      </c>
    </row>
    <row r="32" spans="1:62" x14ac:dyDescent="0.2">
      <c r="A32" s="213" t="s">
        <v>1160</v>
      </c>
      <c r="B32" s="214">
        <f>O32</f>
        <v>1.0200738350125944</v>
      </c>
      <c r="C32" s="214">
        <f t="shared" ref="C32:M32" si="3">P32</f>
        <v>1.0200738350125944</v>
      </c>
      <c r="D32" s="214">
        <f t="shared" si="3"/>
        <v>1.0173448699421965</v>
      </c>
      <c r="E32" s="214">
        <f t="shared" si="3"/>
        <v>1.0049999999999999</v>
      </c>
      <c r="F32" s="214">
        <f t="shared" si="3"/>
        <v>1.0756250000000001</v>
      </c>
      <c r="G32" s="214">
        <f t="shared" si="3"/>
        <v>1.5299999999999998</v>
      </c>
      <c r="H32" s="214">
        <f t="shared" si="3"/>
        <v>1.6299999999999994</v>
      </c>
      <c r="I32" s="214">
        <f t="shared" si="3"/>
        <v>1.6299999999999994</v>
      </c>
      <c r="J32" s="214">
        <f t="shared" si="3"/>
        <v>1.3512499999999998</v>
      </c>
      <c r="K32" s="214">
        <f t="shared" si="3"/>
        <v>1.0049999999999999</v>
      </c>
      <c r="L32" s="214">
        <f t="shared" si="3"/>
        <v>1.0825</v>
      </c>
      <c r="M32" s="214">
        <f t="shared" si="3"/>
        <v>1.02125</v>
      </c>
      <c r="N32" s="154"/>
      <c r="O32" s="233">
        <f>MAX(O7:O30)</f>
        <v>1.0200738350125944</v>
      </c>
      <c r="P32" s="234">
        <f t="shared" ref="P32:Z32" si="4">MAX(P7:P30)</f>
        <v>1.0200738350125944</v>
      </c>
      <c r="Q32" s="234">
        <f t="shared" si="4"/>
        <v>1.0173448699421965</v>
      </c>
      <c r="R32" s="234">
        <f t="shared" si="4"/>
        <v>1.0049999999999999</v>
      </c>
      <c r="S32" s="234">
        <f t="shared" si="4"/>
        <v>1.0756250000000001</v>
      </c>
      <c r="T32" s="234">
        <f t="shared" si="4"/>
        <v>1.5299999999999998</v>
      </c>
      <c r="U32" s="234">
        <f t="shared" si="4"/>
        <v>1.6299999999999994</v>
      </c>
      <c r="V32" s="234">
        <f t="shared" si="4"/>
        <v>1.6299999999999994</v>
      </c>
      <c r="W32" s="234">
        <f t="shared" si="4"/>
        <v>1.3512499999999998</v>
      </c>
      <c r="X32" s="234">
        <f t="shared" si="4"/>
        <v>1.0049999999999999</v>
      </c>
      <c r="Y32" s="234">
        <f t="shared" si="4"/>
        <v>1.0825</v>
      </c>
      <c r="Z32" s="235">
        <f t="shared" si="4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44"/>
      <c r="AR32" s="200">
        <v>1</v>
      </c>
      <c r="AS32" s="201" t="s">
        <v>1365</v>
      </c>
      <c r="AT32" s="341"/>
      <c r="AY32" s="320"/>
      <c r="AZ32" s="204">
        <v>1</v>
      </c>
      <c r="BA32" s="321" t="s">
        <v>1349</v>
      </c>
      <c r="BD32" s="203"/>
      <c r="BE32" s="320"/>
    </row>
    <row r="33" spans="1:57" x14ac:dyDescent="0.2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44"/>
      <c r="AR33" s="200">
        <v>2</v>
      </c>
      <c r="AS33" s="201" t="s">
        <v>1364</v>
      </c>
      <c r="AT33" s="341"/>
      <c r="AY33" s="320"/>
      <c r="AZ33" s="204">
        <v>2</v>
      </c>
      <c r="BA33" s="321" t="s">
        <v>1350</v>
      </c>
      <c r="BD33" s="198">
        <v>1</v>
      </c>
      <c r="BE33" s="203" t="s">
        <v>1168</v>
      </c>
    </row>
    <row r="34" spans="1:57" x14ac:dyDescent="0.2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44"/>
      <c r="AR34" s="200">
        <v>3</v>
      </c>
      <c r="AS34" s="201" t="s">
        <v>1366</v>
      </c>
      <c r="AT34" s="341"/>
      <c r="AY34" s="320"/>
      <c r="AZ34" s="203"/>
      <c r="BA34" s="203"/>
      <c r="BD34" s="204">
        <v>1</v>
      </c>
      <c r="BE34" s="321" t="s">
        <v>1182</v>
      </c>
    </row>
    <row r="35" spans="1:57" x14ac:dyDescent="0.2">
      <c r="B35" s="168" t="s">
        <v>1377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R35" s="200">
        <v>4</v>
      </c>
      <c r="AS35" s="201" t="s">
        <v>1367</v>
      </c>
      <c r="AY35" s="343" t="s">
        <v>1346</v>
      </c>
      <c r="AZ35" s="198">
        <v>2</v>
      </c>
      <c r="BA35" s="203" t="s">
        <v>1168</v>
      </c>
      <c r="BD35" s="204">
        <v>2</v>
      </c>
      <c r="BE35" s="321" t="s">
        <v>1170</v>
      </c>
    </row>
    <row r="36" spans="1:57" x14ac:dyDescent="0.2">
      <c r="A36" s="158" t="s">
        <v>1149</v>
      </c>
      <c r="B36" s="168" t="s">
        <v>1378</v>
      </c>
      <c r="C36" s="168" t="s">
        <v>1151</v>
      </c>
      <c r="D36" s="166" t="s">
        <v>1161</v>
      </c>
      <c r="E36" s="168" t="s">
        <v>1375</v>
      </c>
      <c r="F36" s="166" t="s">
        <v>1161</v>
      </c>
      <c r="G36" s="168" t="s">
        <v>1376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R36" s="200">
        <v>5</v>
      </c>
      <c r="AS36" s="201" t="s">
        <v>1368</v>
      </c>
      <c r="AT36" s="199"/>
      <c r="AY36" s="320"/>
      <c r="AZ36" s="204">
        <v>1</v>
      </c>
      <c r="BA36" s="321" t="s">
        <v>1349</v>
      </c>
      <c r="BD36" s="203"/>
      <c r="BE36" s="320"/>
    </row>
    <row r="37" spans="1:57" x14ac:dyDescent="0.2">
      <c r="A37" s="165">
        <f>Option1!A4</f>
        <v>37257</v>
      </c>
      <c r="B37" s="161">
        <f t="shared" ref="B37:B48" si="5">IF(A37="N/A"," ",N37*VLOOKUP(MONTH(A37),Curveadj,3))</f>
        <v>32.416667756580168</v>
      </c>
      <c r="C37" s="163">
        <f>IF(A37="N/A"," ",(IF(AND(Scaler1=1,MONTH(A37)&gt;=6,MONTH(A37)&lt;=8,OR($M$37="REGION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>IF(A37="N/A"," ",C37*B37)</f>
        <v>33.067394596783849</v>
      </c>
      <c r="E37" s="161">
        <f t="shared" ref="E37:E48" si="6">IF(A37="N/A"," ",O37*VLOOKUP(MONTH(A37),Curveadj,3))</f>
        <v>29.320001373291017</v>
      </c>
      <c r="F37" s="162">
        <f>IF(A37="N/A"," ",E37*C37)</f>
        <v>29.908566243427504</v>
      </c>
      <c r="G37" s="161">
        <f t="shared" ref="G37:G48" si="7">IF(A37="N/A"," ",P37*VLOOKUP(MONTH(A37),Curveadj,3))</f>
        <v>19.820001373291017</v>
      </c>
      <c r="H37" s="162">
        <f>IF(A37="N/A"," ",G37*C37)</f>
        <v>20.217864810807857</v>
      </c>
      <c r="I37" s="162">
        <f t="shared" ref="I37:I48" si="8">IF(A37="N/A"," ",Q37)</f>
        <v>18.25</v>
      </c>
      <c r="J37" s="162"/>
      <c r="K37" s="226"/>
      <c r="L37" s="226"/>
      <c r="M37" s="210" t="str">
        <f>PositionRegion</f>
        <v>REGION 4</v>
      </c>
      <c r="N37" s="194">
        <f t="shared" ref="N37:N100" si="9">IF(A37="N/A"," ",VLOOKUP(A37,PeakPowerCurves,(IF(_BMO1=2,3,IF(_BMO1=1,2,4))),FALSE))</f>
        <v>32.416667756580168</v>
      </c>
      <c r="O37" s="194">
        <f t="shared" ref="O37:O100" si="10">IF(A37="N/A"," ",VLOOKUP(A37,SatSunPeakPwr,(IF(_BMO1=2,3,IF(_BMO1=1,2,4))),FALSE))</f>
        <v>29.320001373291017</v>
      </c>
      <c r="P37" s="194">
        <f t="shared" ref="P37:P100" si="11">IF(A37="N/A"," ",VLOOKUP(A37,SatSunPeakPwr,(IF(_BMO1=2,7,IF(_BMO1=1,6,8))),FALSE))</f>
        <v>19.820001373291017</v>
      </c>
      <c r="Q37" s="195">
        <f t="shared" ref="Q37:Q100" si="12">IF(A37="N/A"," ",(VLOOKUP(A37,OPPowerPrices,(IF(_BMO1=2,7,IF(_BMO1=1,6,8))),FALSE)))</f>
        <v>18.25</v>
      </c>
      <c r="R37" s="265">
        <f ca="1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R37" s="200">
        <v>6</v>
      </c>
      <c r="AS37" s="201" t="s">
        <v>1369</v>
      </c>
      <c r="AT37" s="341"/>
      <c r="AY37" s="320"/>
      <c r="AZ37" s="204">
        <v>2</v>
      </c>
      <c r="BA37" s="321" t="s">
        <v>1350</v>
      </c>
      <c r="BD37" s="203"/>
      <c r="BE37" s="320"/>
    </row>
    <row r="38" spans="1:57" x14ac:dyDescent="0.2">
      <c r="A38" s="165">
        <f>Option1!A5</f>
        <v>37288</v>
      </c>
      <c r="B38" s="161">
        <f t="shared" si="5"/>
        <v>32.066665467761808</v>
      </c>
      <c r="C38" s="163">
        <f t="shared" ref="C38:C101" si="13">IF(A38="N/A"," ",(IF(AND(Scaler1=1,MONTH(A38)&gt;=6,MONTH(A38)&lt;=8,OR($M$37="REGION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ref="D38:D101" si="14">IF(A38="N/A"," ",C38*B38)</f>
        <v>32.71036641976572</v>
      </c>
      <c r="E38" s="161">
        <f t="shared" si="6"/>
        <v>26.916001281738282</v>
      </c>
      <c r="F38" s="162">
        <f t="shared" ref="F38:F101" si="15">IF(A38="N/A"," ",E38*C38)</f>
        <v>27.456308650666678</v>
      </c>
      <c r="G38" s="161">
        <f t="shared" si="7"/>
        <v>18.416501007080079</v>
      </c>
      <c r="H38" s="162">
        <f t="shared" ref="H38:H101" si="16">IF(A38="N/A"," ",G38*C38)</f>
        <v>18.786190809805483</v>
      </c>
      <c r="I38" s="162">
        <f t="shared" si="8"/>
        <v>16.75</v>
      </c>
      <c r="J38" s="162"/>
      <c r="K38" s="226"/>
      <c r="L38" s="226"/>
      <c r="M38" s="258"/>
      <c r="N38" s="194">
        <f t="shared" si="9"/>
        <v>32.066665467761808</v>
      </c>
      <c r="O38" s="194">
        <f t="shared" si="10"/>
        <v>26.916001281738282</v>
      </c>
      <c r="P38" s="194">
        <f t="shared" si="11"/>
        <v>18.416501007080079</v>
      </c>
      <c r="Q38" s="195">
        <f t="shared" si="12"/>
        <v>16.75</v>
      </c>
      <c r="R38" s="265">
        <f t="shared" ref="R38:R101" ca="1" si="17">IF(A38="N/A"," ",(VLOOKUP($A38,IRTable,2)))</f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R38" s="200">
        <v>7</v>
      </c>
      <c r="AS38" s="342" t="s">
        <v>1371</v>
      </c>
      <c r="AT38" s="342"/>
      <c r="AY38" s="320"/>
      <c r="BD38" s="198">
        <v>1</v>
      </c>
      <c r="BE38" s="203" t="s">
        <v>1168</v>
      </c>
    </row>
    <row r="39" spans="1:57" x14ac:dyDescent="0.2">
      <c r="A39" s="165">
        <f>Option1!A6</f>
        <v>37316</v>
      </c>
      <c r="B39" s="161">
        <f t="shared" si="5"/>
        <v>31.019767051519349</v>
      </c>
      <c r="C39" s="163">
        <f t="shared" si="13"/>
        <v>1.0173448699421965</v>
      </c>
      <c r="D39" s="162">
        <f t="shared" si="14"/>
        <v>31.557800876665183</v>
      </c>
      <c r="E39" s="161">
        <f t="shared" si="6"/>
        <v>21.919999084472657</v>
      </c>
      <c r="F39" s="162">
        <f t="shared" si="15"/>
        <v>22.300198617725901</v>
      </c>
      <c r="G39" s="161">
        <f t="shared" si="7"/>
        <v>16.42000099182129</v>
      </c>
      <c r="H39" s="162">
        <f t="shared" si="16"/>
        <v>16.704803773475167</v>
      </c>
      <c r="I39" s="162">
        <f t="shared" si="8"/>
        <v>17.75</v>
      </c>
      <c r="J39" s="162"/>
      <c r="K39" s="226"/>
      <c r="L39" s="226"/>
      <c r="M39" s="258"/>
      <c r="N39" s="194">
        <f t="shared" si="9"/>
        <v>31.019767051519349</v>
      </c>
      <c r="O39" s="194">
        <f t="shared" si="10"/>
        <v>21.919999084472657</v>
      </c>
      <c r="P39" s="194">
        <f t="shared" si="11"/>
        <v>16.42000099182129</v>
      </c>
      <c r="Q39" s="195">
        <f t="shared" si="12"/>
        <v>17.75</v>
      </c>
      <c r="R39" s="265">
        <f t="shared" ca="1" si="17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R39" s="200">
        <v>8</v>
      </c>
      <c r="AS39" s="201" t="s">
        <v>1372</v>
      </c>
      <c r="AT39" s="341"/>
      <c r="AY39" s="343" t="s">
        <v>1347</v>
      </c>
      <c r="AZ39" s="198">
        <v>2</v>
      </c>
      <c r="BA39" s="203" t="s">
        <v>1168</v>
      </c>
      <c r="BD39" s="204">
        <v>1</v>
      </c>
      <c r="BE39" s="321" t="s">
        <v>1182</v>
      </c>
    </row>
    <row r="40" spans="1:57" x14ac:dyDescent="0.2">
      <c r="A40" s="165">
        <f>Option1!A7</f>
        <v>37347</v>
      </c>
      <c r="B40" s="161">
        <f t="shared" si="5"/>
        <v>31.469767814458802</v>
      </c>
      <c r="C40" s="163">
        <f t="shared" si="13"/>
        <v>1.0049999999999999</v>
      </c>
      <c r="D40" s="162">
        <f t="shared" si="14"/>
        <v>31.627116653531093</v>
      </c>
      <c r="E40" s="161">
        <f t="shared" si="6"/>
        <v>21.919999084472657</v>
      </c>
      <c r="F40" s="162">
        <f t="shared" si="15"/>
        <v>22.029599079895018</v>
      </c>
      <c r="G40" s="161">
        <f t="shared" si="7"/>
        <v>16.415001831054688</v>
      </c>
      <c r="H40" s="162">
        <f t="shared" si="16"/>
        <v>16.49707684020996</v>
      </c>
      <c r="I40" s="162">
        <f t="shared" si="8"/>
        <v>15.750000953674316</v>
      </c>
      <c r="J40" s="162"/>
      <c r="K40" s="226"/>
      <c r="L40" s="226"/>
      <c r="M40" s="258"/>
      <c r="N40" s="194">
        <f t="shared" si="9"/>
        <v>31.469767814458802</v>
      </c>
      <c r="O40" s="194">
        <f t="shared" si="10"/>
        <v>21.919999084472657</v>
      </c>
      <c r="P40" s="194">
        <f t="shared" si="11"/>
        <v>16.415001831054688</v>
      </c>
      <c r="Q40" s="195">
        <f t="shared" si="12"/>
        <v>15.750000953674316</v>
      </c>
      <c r="R40" s="265">
        <f t="shared" ca="1" si="17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R40" s="200">
        <v>9</v>
      </c>
      <c r="AS40" s="201" t="s">
        <v>1373</v>
      </c>
      <c r="AT40" s="341"/>
      <c r="AY40" s="320"/>
      <c r="AZ40" s="204">
        <v>1</v>
      </c>
      <c r="BA40" s="321" t="s">
        <v>1349</v>
      </c>
      <c r="BD40" s="204">
        <v>2</v>
      </c>
      <c r="BE40" s="321" t="s">
        <v>1170</v>
      </c>
    </row>
    <row r="41" spans="1:57" x14ac:dyDescent="0.2">
      <c r="A41" s="165">
        <f>Option1!A8</f>
        <v>37377</v>
      </c>
      <c r="B41" s="161">
        <f t="shared" si="5"/>
        <v>34.625</v>
      </c>
      <c r="C41" s="163">
        <f t="shared" si="13"/>
        <v>1.0756250000000001</v>
      </c>
      <c r="D41" s="162">
        <f t="shared" si="14"/>
        <v>37.243515625000001</v>
      </c>
      <c r="E41" s="161">
        <f t="shared" si="6"/>
        <v>23.919999084472657</v>
      </c>
      <c r="F41" s="162">
        <f t="shared" si="15"/>
        <v>25.728949015235901</v>
      </c>
      <c r="G41" s="161">
        <f t="shared" si="7"/>
        <v>17.424998245239259</v>
      </c>
      <c r="H41" s="162">
        <f t="shared" si="16"/>
        <v>18.74276373753548</v>
      </c>
      <c r="I41" s="162">
        <f t="shared" si="8"/>
        <v>17.75</v>
      </c>
      <c r="J41" s="162"/>
      <c r="K41" s="226"/>
      <c r="L41" s="226"/>
      <c r="M41" s="258"/>
      <c r="N41" s="194">
        <f t="shared" si="9"/>
        <v>34.625</v>
      </c>
      <c r="O41" s="194">
        <f t="shared" si="10"/>
        <v>23.919999084472657</v>
      </c>
      <c r="P41" s="194">
        <f t="shared" si="11"/>
        <v>17.424998245239259</v>
      </c>
      <c r="Q41" s="195">
        <f t="shared" si="12"/>
        <v>17.75</v>
      </c>
      <c r="R41" s="265">
        <f t="shared" ca="1" si="17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R41" s="200">
        <v>10</v>
      </c>
      <c r="AS41" s="342" t="s">
        <v>1370</v>
      </c>
      <c r="AT41" s="341"/>
      <c r="AY41" s="320"/>
      <c r="AZ41" s="204">
        <v>2</v>
      </c>
      <c r="BA41" s="321" t="s">
        <v>1350</v>
      </c>
    </row>
    <row r="42" spans="1:57" x14ac:dyDescent="0.2">
      <c r="A42" s="165">
        <f>Option1!A9</f>
        <v>37408</v>
      </c>
      <c r="B42" s="161">
        <f t="shared" si="5"/>
        <v>44.75</v>
      </c>
      <c r="C42" s="163">
        <f t="shared" si="13"/>
        <v>1.5299999999999998</v>
      </c>
      <c r="D42" s="162">
        <f t="shared" si="14"/>
        <v>68.467499999999987</v>
      </c>
      <c r="E42" s="161">
        <f t="shared" si="6"/>
        <v>30.919999084472657</v>
      </c>
      <c r="F42" s="162">
        <f t="shared" si="15"/>
        <v>47.307598599243157</v>
      </c>
      <c r="G42" s="161">
        <f t="shared" si="7"/>
        <v>21.419999084472657</v>
      </c>
      <c r="H42" s="162">
        <f t="shared" si="16"/>
        <v>32.77259859924316</v>
      </c>
      <c r="I42" s="162">
        <f t="shared" si="8"/>
        <v>20.75</v>
      </c>
      <c r="J42" s="162"/>
      <c r="K42" s="226"/>
      <c r="L42" s="226"/>
      <c r="M42" s="258"/>
      <c r="N42" s="194">
        <f t="shared" si="9"/>
        <v>44.75</v>
      </c>
      <c r="O42" s="194">
        <f t="shared" si="10"/>
        <v>30.919999084472657</v>
      </c>
      <c r="P42" s="194">
        <f t="shared" si="11"/>
        <v>21.419999084472657</v>
      </c>
      <c r="Q42" s="195">
        <f t="shared" si="12"/>
        <v>20.75</v>
      </c>
      <c r="R42" s="265">
        <f t="shared" ca="1" si="17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R42" s="200"/>
      <c r="AS42" s="434"/>
      <c r="AT42" s="341"/>
      <c r="AY42" s="203"/>
    </row>
    <row r="43" spans="1:57" x14ac:dyDescent="0.2">
      <c r="A43" s="165">
        <f>Option1!A10</f>
        <v>37438</v>
      </c>
      <c r="B43" s="161">
        <f t="shared" si="5"/>
        <v>62.25</v>
      </c>
      <c r="C43" s="163">
        <f t="shared" si="13"/>
        <v>1.6299999999999994</v>
      </c>
      <c r="D43" s="162">
        <f t="shared" si="14"/>
        <v>101.46749999999997</v>
      </c>
      <c r="E43" s="161">
        <f t="shared" si="6"/>
        <v>36.919999084472657</v>
      </c>
      <c r="F43" s="162">
        <f t="shared" si="15"/>
        <v>60.179598507690407</v>
      </c>
      <c r="G43" s="161">
        <f t="shared" si="7"/>
        <v>27.419999084472657</v>
      </c>
      <c r="H43" s="162">
        <f t="shared" si="16"/>
        <v>44.694598507690415</v>
      </c>
      <c r="I43" s="162">
        <f t="shared" si="8"/>
        <v>21.25</v>
      </c>
      <c r="J43" s="162"/>
      <c r="K43" s="226"/>
      <c r="L43" s="226"/>
      <c r="M43" s="258"/>
      <c r="N43" s="194">
        <f t="shared" si="9"/>
        <v>62.25</v>
      </c>
      <c r="O43" s="194">
        <f t="shared" si="10"/>
        <v>36.919999084472657</v>
      </c>
      <c r="P43" s="194">
        <f t="shared" si="11"/>
        <v>27.419999084472657</v>
      </c>
      <c r="Q43" s="195">
        <f t="shared" si="12"/>
        <v>21.25</v>
      </c>
      <c r="R43" s="265">
        <f t="shared" ca="1" si="17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R43" s="206"/>
      <c r="AS43" s="341"/>
      <c r="AT43" s="341"/>
      <c r="AY43" s="343" t="s">
        <v>1348</v>
      </c>
      <c r="AZ43" s="198">
        <v>2</v>
      </c>
      <c r="BA43" s="203" t="s">
        <v>1168</v>
      </c>
    </row>
    <row r="44" spans="1:57" x14ac:dyDescent="0.2">
      <c r="A44" s="165">
        <f>Option1!A11</f>
        <v>37469</v>
      </c>
      <c r="B44" s="161">
        <f t="shared" si="5"/>
        <v>62.25</v>
      </c>
      <c r="C44" s="163">
        <f t="shared" si="13"/>
        <v>1.6299999999999994</v>
      </c>
      <c r="D44" s="162">
        <f t="shared" si="14"/>
        <v>101.46749999999997</v>
      </c>
      <c r="E44" s="161">
        <f t="shared" si="6"/>
        <v>34.920002899169923</v>
      </c>
      <c r="F44" s="162">
        <f t="shared" si="15"/>
        <v>56.919604725646956</v>
      </c>
      <c r="G44" s="161">
        <f t="shared" si="7"/>
        <v>27.419999084472657</v>
      </c>
      <c r="H44" s="162">
        <f t="shared" si="16"/>
        <v>44.694598507690415</v>
      </c>
      <c r="I44" s="162">
        <f t="shared" si="8"/>
        <v>22.25</v>
      </c>
      <c r="J44" s="162"/>
      <c r="K44" s="226"/>
      <c r="L44" s="226"/>
      <c r="M44" s="258"/>
      <c r="N44" s="194">
        <f t="shared" si="9"/>
        <v>62.25</v>
      </c>
      <c r="O44" s="194">
        <f t="shared" si="10"/>
        <v>34.920002899169923</v>
      </c>
      <c r="P44" s="194">
        <f t="shared" si="11"/>
        <v>27.419999084472657</v>
      </c>
      <c r="Q44" s="195">
        <f t="shared" si="12"/>
        <v>22.25</v>
      </c>
      <c r="R44" s="265">
        <f t="shared" ca="1" si="17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T44" s="341"/>
      <c r="AY44" s="320"/>
      <c r="AZ44" s="204">
        <v>1</v>
      </c>
      <c r="BA44" s="321" t="s">
        <v>1349</v>
      </c>
    </row>
    <row r="45" spans="1:57" x14ac:dyDescent="0.2">
      <c r="A45" s="141">
        <f>Option1!A12</f>
        <v>37500</v>
      </c>
      <c r="B45" s="161">
        <f t="shared" si="5"/>
        <v>29.25</v>
      </c>
      <c r="C45" s="163">
        <f t="shared" si="13"/>
        <v>1.3512499999999998</v>
      </c>
      <c r="D45" s="162">
        <f t="shared" si="14"/>
        <v>39.524062499999992</v>
      </c>
      <c r="E45" s="161">
        <f t="shared" si="6"/>
        <v>26.919999084472657</v>
      </c>
      <c r="F45" s="162">
        <f t="shared" si="15"/>
        <v>36.375648762893675</v>
      </c>
      <c r="G45" s="161">
        <f t="shared" si="7"/>
        <v>21.419999084472657</v>
      </c>
      <c r="H45" s="162">
        <f t="shared" si="16"/>
        <v>28.943773762893674</v>
      </c>
      <c r="I45" s="162">
        <f t="shared" si="8"/>
        <v>16.25</v>
      </c>
      <c r="J45" s="162"/>
      <c r="K45" s="226"/>
      <c r="L45" s="226"/>
      <c r="M45" s="258"/>
      <c r="N45" s="194">
        <f t="shared" si="9"/>
        <v>29.25</v>
      </c>
      <c r="O45" s="194">
        <f t="shared" si="10"/>
        <v>26.919999084472657</v>
      </c>
      <c r="P45" s="194">
        <f t="shared" si="11"/>
        <v>21.419999084472657</v>
      </c>
      <c r="Q45" s="195">
        <f t="shared" si="12"/>
        <v>16.25</v>
      </c>
      <c r="R45" s="265">
        <f t="shared" ca="1" si="17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Q45" s="345" t="s">
        <v>1328</v>
      </c>
      <c r="AR45" s="198">
        <v>1</v>
      </c>
      <c r="AS45" s="199" t="s">
        <v>1150</v>
      </c>
      <c r="AT45" s="341"/>
      <c r="AY45" s="320"/>
      <c r="AZ45" s="204">
        <v>2</v>
      </c>
      <c r="BA45" s="321" t="s">
        <v>1350</v>
      </c>
    </row>
    <row r="46" spans="1:57" x14ac:dyDescent="0.2">
      <c r="A46" s="141">
        <f>Option1!A13</f>
        <v>37530</v>
      </c>
      <c r="B46" s="161">
        <f t="shared" si="5"/>
        <v>29.556249290704727</v>
      </c>
      <c r="C46" s="163">
        <f t="shared" si="13"/>
        <v>1.0049999999999999</v>
      </c>
      <c r="D46" s="162">
        <f t="shared" si="14"/>
        <v>29.704030537158246</v>
      </c>
      <c r="E46" s="161">
        <f t="shared" si="6"/>
        <v>21.915999374389649</v>
      </c>
      <c r="F46" s="162">
        <f t="shared" si="15"/>
        <v>22.025579371261596</v>
      </c>
      <c r="G46" s="161">
        <f t="shared" si="7"/>
        <v>16.416501007080079</v>
      </c>
      <c r="H46" s="162">
        <f t="shared" si="16"/>
        <v>16.498583512115477</v>
      </c>
      <c r="I46" s="162">
        <f t="shared" si="8"/>
        <v>15.750002861022949</v>
      </c>
      <c r="J46" s="162"/>
      <c r="K46" s="226"/>
      <c r="L46" s="226"/>
      <c r="M46" s="258"/>
      <c r="N46" s="194">
        <f t="shared" si="9"/>
        <v>29.556249290704727</v>
      </c>
      <c r="O46" s="194">
        <f t="shared" si="10"/>
        <v>21.915999374389649</v>
      </c>
      <c r="P46" s="194">
        <f t="shared" si="11"/>
        <v>16.416501007080079</v>
      </c>
      <c r="Q46" s="195">
        <f t="shared" si="12"/>
        <v>15.750002861022949</v>
      </c>
      <c r="R46" s="265">
        <f t="shared" ca="1" si="17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R46" s="200">
        <v>1</v>
      </c>
      <c r="AS46" s="201" t="s">
        <v>1365</v>
      </c>
      <c r="AU46" s="348"/>
    </row>
    <row r="47" spans="1:57" x14ac:dyDescent="0.2">
      <c r="A47" s="141">
        <f>Option1!A14</f>
        <v>37561</v>
      </c>
      <c r="B47" s="161">
        <f t="shared" si="5"/>
        <v>29.756251960992813</v>
      </c>
      <c r="C47" s="163">
        <f t="shared" si="13"/>
        <v>1.0825</v>
      </c>
      <c r="D47" s="162">
        <f t="shared" si="14"/>
        <v>32.211142747774723</v>
      </c>
      <c r="E47" s="161">
        <f t="shared" si="6"/>
        <v>23.919999084472657</v>
      </c>
      <c r="F47" s="162">
        <f t="shared" si="15"/>
        <v>25.893399008941653</v>
      </c>
      <c r="G47" s="161">
        <f t="shared" si="7"/>
        <v>16.42000099182129</v>
      </c>
      <c r="H47" s="162">
        <f t="shared" si="16"/>
        <v>17.774651073646545</v>
      </c>
      <c r="I47" s="162">
        <f t="shared" si="8"/>
        <v>16.75</v>
      </c>
      <c r="J47" s="162"/>
      <c r="K47" s="226"/>
      <c r="L47" s="226"/>
      <c r="M47" s="258"/>
      <c r="N47" s="194">
        <f t="shared" si="9"/>
        <v>29.756251960992813</v>
      </c>
      <c r="O47" s="194">
        <f t="shared" si="10"/>
        <v>23.919999084472657</v>
      </c>
      <c r="P47" s="194">
        <f t="shared" si="11"/>
        <v>16.42000099182129</v>
      </c>
      <c r="Q47" s="195">
        <f t="shared" si="12"/>
        <v>16.75</v>
      </c>
      <c r="R47" s="265">
        <f t="shared" ca="1" si="17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R47" s="200">
        <v>2</v>
      </c>
      <c r="AS47" s="201" t="s">
        <v>1364</v>
      </c>
      <c r="AU47" s="348"/>
    </row>
    <row r="48" spans="1:57" x14ac:dyDescent="0.2">
      <c r="A48" s="141">
        <f>Option1!A15</f>
        <v>37591</v>
      </c>
      <c r="B48" s="161">
        <f t="shared" si="5"/>
        <v>29.956248909235001</v>
      </c>
      <c r="C48" s="163">
        <f t="shared" si="13"/>
        <v>1.02125</v>
      </c>
      <c r="D48" s="162">
        <f t="shared" si="14"/>
        <v>30.592819198556246</v>
      </c>
      <c r="E48" s="161">
        <f t="shared" si="6"/>
        <v>28.919999084472657</v>
      </c>
      <c r="F48" s="162">
        <f t="shared" si="15"/>
        <v>29.5345490650177</v>
      </c>
      <c r="G48" s="161">
        <f t="shared" si="7"/>
        <v>23.419999084472657</v>
      </c>
      <c r="H48" s="162">
        <f t="shared" si="16"/>
        <v>23.9176740650177</v>
      </c>
      <c r="I48" s="162">
        <f t="shared" si="8"/>
        <v>19</v>
      </c>
      <c r="J48" s="162"/>
      <c r="K48" s="226"/>
      <c r="L48" s="226"/>
      <c r="M48" s="258"/>
      <c r="N48" s="194">
        <f t="shared" si="9"/>
        <v>29.956248909235001</v>
      </c>
      <c r="O48" s="194">
        <f t="shared" si="10"/>
        <v>28.919999084472657</v>
      </c>
      <c r="P48" s="194">
        <f t="shared" si="11"/>
        <v>23.419999084472657</v>
      </c>
      <c r="Q48" s="195">
        <f t="shared" si="12"/>
        <v>19</v>
      </c>
      <c r="R48" s="265">
        <f t="shared" ca="1" si="17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R48" s="200">
        <v>3</v>
      </c>
      <c r="AS48" s="201" t="s">
        <v>1366</v>
      </c>
      <c r="AU48" s="348"/>
    </row>
    <row r="49" spans="1:47" x14ac:dyDescent="0.2">
      <c r="A49" s="141">
        <f>Option1!A16</f>
        <v>37622</v>
      </c>
      <c r="B49" s="161">
        <f t="shared" ref="B49:B112" si="18">IF(A49="N/A"," ",IF(ISERROR(N49),B37*Pwresc,N49)*VLOOKUP(MONTH(A49),Curveadj,3))</f>
        <v>33.285715375627788</v>
      </c>
      <c r="C49" s="163">
        <f t="shared" si="13"/>
        <v>1.0200738350125944</v>
      </c>
      <c r="D49" s="162">
        <f t="shared" si="14"/>
        <v>33.95388733435432</v>
      </c>
      <c r="E49" s="161">
        <f t="shared" ref="E49:E112" si="19">IF(A49="N/A"," ",IF(ISERROR(O49),E37*Pwresc,O49)*VLOOKUP(MONTH(A49),Curveadj,3))</f>
        <v>35.269996643066406</v>
      </c>
      <c r="F49" s="162">
        <f t="shared" si="15"/>
        <v>35.978000736574081</v>
      </c>
      <c r="G49" s="161">
        <f t="shared" ref="G49:G112" si="20">IF(A49="N/A"," ",IF(ISERROR(P49),G37*Pwresc,P49)*VLOOKUP(MONTH(A49),Curveadj,3))</f>
        <v>24.769996643066406</v>
      </c>
      <c r="H49" s="162">
        <f t="shared" si="16"/>
        <v>25.267225468941838</v>
      </c>
      <c r="I49" s="162">
        <f t="shared" ref="I49:I112" si="21">IF(A49="N/A"," ",IF(ISERROR(Q49),I37*Pwresc,Q49))</f>
        <v>20.889999389648438</v>
      </c>
      <c r="J49" s="162"/>
      <c r="K49" s="226"/>
      <c r="L49" s="226"/>
      <c r="M49" s="258"/>
      <c r="N49" s="194">
        <f t="shared" si="9"/>
        <v>33.285715375627788</v>
      </c>
      <c r="O49" s="194">
        <f t="shared" si="10"/>
        <v>35.269996643066406</v>
      </c>
      <c r="P49" s="194">
        <f t="shared" si="11"/>
        <v>24.769996643066406</v>
      </c>
      <c r="Q49" s="195">
        <f t="shared" si="12"/>
        <v>20.889999389648438</v>
      </c>
      <c r="R49" s="265">
        <f t="shared" ca="1" si="17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R49" s="200">
        <v>4</v>
      </c>
      <c r="AS49" s="201" t="s">
        <v>1367</v>
      </c>
      <c r="AU49" s="348"/>
    </row>
    <row r="50" spans="1:47" x14ac:dyDescent="0.2">
      <c r="A50" s="141">
        <f>Option1!A17</f>
        <v>37653</v>
      </c>
      <c r="B50" s="161">
        <f t="shared" si="18"/>
        <v>32.685713086809429</v>
      </c>
      <c r="C50" s="163">
        <f t="shared" si="13"/>
        <v>1.0200738350125944</v>
      </c>
      <c r="D50" s="162">
        <f t="shared" si="14"/>
        <v>33.341840698583042</v>
      </c>
      <c r="E50" s="161">
        <f t="shared" si="19"/>
        <v>30.765998840332031</v>
      </c>
      <c r="F50" s="162">
        <f t="shared" si="15"/>
        <v>31.383590425050528</v>
      </c>
      <c r="G50" s="161">
        <f t="shared" si="20"/>
        <v>22.266498565673828</v>
      </c>
      <c r="H50" s="162">
        <f t="shared" si="16"/>
        <v>22.713472584189336</v>
      </c>
      <c r="I50" s="162">
        <f t="shared" si="21"/>
        <v>19.389999389648438</v>
      </c>
      <c r="J50" s="162"/>
      <c r="K50" s="226"/>
      <c r="L50" s="226"/>
      <c r="M50" s="258"/>
      <c r="N50" s="194">
        <f t="shared" si="9"/>
        <v>32.685713086809429</v>
      </c>
      <c r="O50" s="194">
        <f t="shared" si="10"/>
        <v>30.765998840332031</v>
      </c>
      <c r="P50" s="194">
        <f t="shared" si="11"/>
        <v>22.266498565673828</v>
      </c>
      <c r="Q50" s="195">
        <f t="shared" si="12"/>
        <v>19.389999389648438</v>
      </c>
      <c r="R50" s="265">
        <f t="shared" ca="1" si="17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R50" s="200">
        <v>5</v>
      </c>
      <c r="AS50" s="201" t="s">
        <v>1368</v>
      </c>
      <c r="AU50" s="348"/>
    </row>
    <row r="51" spans="1:47" x14ac:dyDescent="0.2">
      <c r="A51" s="141">
        <f>Option1!A18</f>
        <v>37681</v>
      </c>
      <c r="B51" s="161">
        <f t="shared" si="18"/>
        <v>31.647677931674693</v>
      </c>
      <c r="C51" s="163">
        <f t="shared" si="13"/>
        <v>1.0173448699421965</v>
      </c>
      <c r="D51" s="162">
        <f t="shared" si="14"/>
        <v>32.196602789372115</v>
      </c>
      <c r="E51" s="161">
        <f t="shared" si="19"/>
        <v>25.019996643066406</v>
      </c>
      <c r="F51" s="162">
        <f t="shared" si="15"/>
        <v>25.453965230794587</v>
      </c>
      <c r="G51" s="161">
        <f t="shared" si="20"/>
        <v>19.519996643066406</v>
      </c>
      <c r="H51" s="162">
        <f t="shared" si="16"/>
        <v>19.858568446112507</v>
      </c>
      <c r="I51" s="162">
        <f t="shared" si="21"/>
        <v>20.389999389648438</v>
      </c>
      <c r="J51" s="162"/>
      <c r="K51" s="226"/>
      <c r="L51" s="226"/>
      <c r="M51" s="258"/>
      <c r="N51" s="194">
        <f t="shared" si="9"/>
        <v>31.647677931674693</v>
      </c>
      <c r="O51" s="194">
        <f t="shared" si="10"/>
        <v>25.019996643066406</v>
      </c>
      <c r="P51" s="194">
        <f t="shared" si="11"/>
        <v>19.519996643066406</v>
      </c>
      <c r="Q51" s="195">
        <f t="shared" si="12"/>
        <v>20.389999389648438</v>
      </c>
      <c r="R51" s="265">
        <f t="shared" ca="1" si="17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R51" s="200">
        <v>6</v>
      </c>
      <c r="AS51" s="201" t="s">
        <v>1369</v>
      </c>
      <c r="AU51" s="348"/>
    </row>
    <row r="52" spans="1:47" x14ac:dyDescent="0.2">
      <c r="A52" s="141">
        <f>Option1!A19</f>
        <v>37712</v>
      </c>
      <c r="B52" s="161">
        <f t="shared" si="18"/>
        <v>31.847671065219615</v>
      </c>
      <c r="C52" s="163">
        <f t="shared" si="13"/>
        <v>1.0049999999999999</v>
      </c>
      <c r="D52" s="162">
        <f t="shared" si="14"/>
        <v>32.006909420545711</v>
      </c>
      <c r="E52" s="161">
        <f t="shared" si="19"/>
        <v>21.519996643066406</v>
      </c>
      <c r="F52" s="162">
        <f t="shared" si="15"/>
        <v>21.627596626281736</v>
      </c>
      <c r="G52" s="161">
        <f t="shared" si="20"/>
        <v>16.014999389648438</v>
      </c>
      <c r="H52" s="162">
        <f t="shared" si="16"/>
        <v>16.095074386596679</v>
      </c>
      <c r="I52" s="162">
        <f t="shared" si="21"/>
        <v>17.389999389648438</v>
      </c>
      <c r="J52" s="162"/>
      <c r="K52" s="226"/>
      <c r="L52" s="226"/>
      <c r="M52" s="258"/>
      <c r="N52" s="194">
        <f t="shared" si="9"/>
        <v>31.847671065219615</v>
      </c>
      <c r="O52" s="194">
        <f t="shared" si="10"/>
        <v>21.519996643066406</v>
      </c>
      <c r="P52" s="194">
        <f t="shared" si="11"/>
        <v>16.014999389648438</v>
      </c>
      <c r="Q52" s="195">
        <f t="shared" si="12"/>
        <v>17.389999389648438</v>
      </c>
      <c r="R52" s="265">
        <f t="shared" ca="1" si="17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R52" s="200">
        <v>7</v>
      </c>
      <c r="AS52" s="342" t="s">
        <v>1371</v>
      </c>
      <c r="AU52" s="348"/>
    </row>
    <row r="53" spans="1:47" x14ac:dyDescent="0.2">
      <c r="A53" s="141">
        <f>Option1!A20</f>
        <v>37742</v>
      </c>
      <c r="B53" s="161">
        <f t="shared" si="18"/>
        <v>35.125</v>
      </c>
      <c r="C53" s="163">
        <f t="shared" si="13"/>
        <v>1.0756250000000001</v>
      </c>
      <c r="D53" s="162">
        <f t="shared" si="14"/>
        <v>37.781328125000002</v>
      </c>
      <c r="E53" s="161">
        <f t="shared" si="19"/>
        <v>21.839998245239258</v>
      </c>
      <c r="F53" s="162">
        <f t="shared" si="15"/>
        <v>23.491648112535479</v>
      </c>
      <c r="G53" s="161">
        <f t="shared" si="20"/>
        <v>15.345001220703125</v>
      </c>
      <c r="H53" s="162">
        <f t="shared" si="16"/>
        <v>16.505466938018799</v>
      </c>
      <c r="I53" s="162">
        <f t="shared" si="21"/>
        <v>17.930000305175781</v>
      </c>
      <c r="J53" s="162"/>
      <c r="K53" s="226"/>
      <c r="L53" s="226"/>
      <c r="M53" s="258"/>
      <c r="N53" s="194">
        <f t="shared" si="9"/>
        <v>35.125</v>
      </c>
      <c r="O53" s="194">
        <f t="shared" si="10"/>
        <v>21.839998245239258</v>
      </c>
      <c r="P53" s="194">
        <f t="shared" si="11"/>
        <v>15.345001220703125</v>
      </c>
      <c r="Q53" s="195">
        <f t="shared" si="12"/>
        <v>17.930000305175781</v>
      </c>
      <c r="R53" s="265">
        <f t="shared" ca="1" si="17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R53" s="200">
        <v>8</v>
      </c>
      <c r="AS53" s="201" t="s">
        <v>1372</v>
      </c>
      <c r="AU53" s="348"/>
    </row>
    <row r="54" spans="1:47" x14ac:dyDescent="0.2">
      <c r="A54" s="141">
        <f>Option1!A21</f>
        <v>37773</v>
      </c>
      <c r="B54" s="161">
        <f t="shared" si="18"/>
        <v>43.5</v>
      </c>
      <c r="C54" s="163">
        <f t="shared" si="13"/>
        <v>1.5299999999999998</v>
      </c>
      <c r="D54" s="162">
        <f t="shared" si="14"/>
        <v>66.554999999999993</v>
      </c>
      <c r="E54" s="161">
        <f t="shared" si="19"/>
        <v>28.839998245239258</v>
      </c>
      <c r="F54" s="162">
        <f t="shared" si="15"/>
        <v>44.125197315216056</v>
      </c>
      <c r="G54" s="161">
        <f t="shared" si="20"/>
        <v>19.339998245239258</v>
      </c>
      <c r="H54" s="162">
        <f t="shared" si="16"/>
        <v>29.590197315216059</v>
      </c>
      <c r="I54" s="162">
        <f t="shared" si="21"/>
        <v>20.180000305175781</v>
      </c>
      <c r="J54" s="162"/>
      <c r="K54" s="226"/>
      <c r="L54" s="226"/>
      <c r="M54" s="258"/>
      <c r="N54" s="194">
        <f t="shared" si="9"/>
        <v>43.5</v>
      </c>
      <c r="O54" s="194">
        <f t="shared" si="10"/>
        <v>28.839998245239258</v>
      </c>
      <c r="P54" s="194">
        <f t="shared" si="11"/>
        <v>19.339998245239258</v>
      </c>
      <c r="Q54" s="195">
        <f t="shared" si="12"/>
        <v>20.180000305175781</v>
      </c>
      <c r="R54" s="265">
        <f t="shared" ca="1" si="17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R54" s="200">
        <v>9</v>
      </c>
      <c r="AS54" s="201" t="s">
        <v>1373</v>
      </c>
      <c r="AU54" s="348"/>
    </row>
    <row r="55" spans="1:47" x14ac:dyDescent="0.2">
      <c r="A55" s="141">
        <f>Option1!A22</f>
        <v>37803</v>
      </c>
      <c r="B55" s="161">
        <f t="shared" si="18"/>
        <v>54.5</v>
      </c>
      <c r="C55" s="163">
        <f t="shared" si="13"/>
        <v>1.6299999999999994</v>
      </c>
      <c r="D55" s="162">
        <f t="shared" si="14"/>
        <v>88.834999999999965</v>
      </c>
      <c r="E55" s="161">
        <f t="shared" si="19"/>
        <v>34.840003967285156</v>
      </c>
      <c r="F55" s="162">
        <f t="shared" si="15"/>
        <v>56.789206466674784</v>
      </c>
      <c r="G55" s="161">
        <f t="shared" si="20"/>
        <v>25.339998245239258</v>
      </c>
      <c r="H55" s="162">
        <f t="shared" si="16"/>
        <v>41.304197139739976</v>
      </c>
      <c r="I55" s="162">
        <f t="shared" si="21"/>
        <v>20.680000305175781</v>
      </c>
      <c r="J55" s="162"/>
      <c r="K55" s="226"/>
      <c r="L55" s="226"/>
      <c r="M55" s="258"/>
      <c r="N55" s="194">
        <f t="shared" si="9"/>
        <v>54.5</v>
      </c>
      <c r="O55" s="194">
        <f t="shared" si="10"/>
        <v>34.840003967285156</v>
      </c>
      <c r="P55" s="194">
        <f t="shared" si="11"/>
        <v>25.339998245239258</v>
      </c>
      <c r="Q55" s="195">
        <f t="shared" si="12"/>
        <v>20.680000305175781</v>
      </c>
      <c r="R55" s="265">
        <f t="shared" ca="1" si="17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R55" s="435">
        <v>10</v>
      </c>
      <c r="AS55" s="342" t="s">
        <v>1370</v>
      </c>
      <c r="AU55" s="348"/>
    </row>
    <row r="56" spans="1:47" x14ac:dyDescent="0.2">
      <c r="A56" s="141">
        <f>Option1!A23</f>
        <v>37834</v>
      </c>
      <c r="B56" s="161">
        <f t="shared" si="18"/>
        <v>54.5</v>
      </c>
      <c r="C56" s="163">
        <f t="shared" si="13"/>
        <v>1.6299999999999994</v>
      </c>
      <c r="D56" s="162">
        <f t="shared" si="14"/>
        <v>88.834999999999965</v>
      </c>
      <c r="E56" s="161">
        <f t="shared" si="19"/>
        <v>32.840007781982422</v>
      </c>
      <c r="F56" s="162">
        <f t="shared" si="15"/>
        <v>53.529212684631332</v>
      </c>
      <c r="G56" s="161">
        <f t="shared" si="20"/>
        <v>25.339998245239258</v>
      </c>
      <c r="H56" s="162">
        <f t="shared" si="16"/>
        <v>41.304197139739976</v>
      </c>
      <c r="I56" s="162">
        <f t="shared" si="21"/>
        <v>21.680000305175781</v>
      </c>
      <c r="J56" s="162"/>
      <c r="K56" s="226"/>
      <c r="L56" s="226"/>
      <c r="M56" s="258"/>
      <c r="N56" s="194">
        <f t="shared" si="9"/>
        <v>54.5</v>
      </c>
      <c r="O56" s="194">
        <f t="shared" si="10"/>
        <v>32.840007781982422</v>
      </c>
      <c r="P56" s="194">
        <f t="shared" si="11"/>
        <v>25.339998245239258</v>
      </c>
      <c r="Q56" s="195">
        <f t="shared" si="12"/>
        <v>21.680000305175781</v>
      </c>
      <c r="R56" s="265">
        <f t="shared" ca="1" si="17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R56" s="435"/>
      <c r="AS56" s="434"/>
      <c r="AU56" s="348"/>
    </row>
    <row r="57" spans="1:47" x14ac:dyDescent="0.2">
      <c r="A57" s="141">
        <f>Option1!A24</f>
        <v>37865</v>
      </c>
      <c r="B57" s="161">
        <f t="shared" si="18"/>
        <v>30</v>
      </c>
      <c r="C57" s="163">
        <f t="shared" si="13"/>
        <v>1.3512499999999998</v>
      </c>
      <c r="D57" s="162">
        <f t="shared" si="14"/>
        <v>40.537499999999994</v>
      </c>
      <c r="E57" s="161">
        <f t="shared" si="19"/>
        <v>24.839998245239258</v>
      </c>
      <c r="F57" s="162">
        <f t="shared" si="15"/>
        <v>33.56504762887954</v>
      </c>
      <c r="G57" s="161">
        <f t="shared" si="20"/>
        <v>19.339998245239258</v>
      </c>
      <c r="H57" s="162">
        <f t="shared" si="16"/>
        <v>26.133172628879542</v>
      </c>
      <c r="I57" s="162">
        <f t="shared" si="21"/>
        <v>15.680000305175781</v>
      </c>
      <c r="J57" s="162"/>
      <c r="K57" s="226"/>
      <c r="L57" s="226"/>
      <c r="M57" s="258"/>
      <c r="N57" s="194">
        <f t="shared" si="9"/>
        <v>30</v>
      </c>
      <c r="O57" s="194">
        <f t="shared" si="10"/>
        <v>24.839998245239258</v>
      </c>
      <c r="P57" s="194">
        <f t="shared" si="11"/>
        <v>19.339998245239258</v>
      </c>
      <c r="Q57" s="195">
        <f t="shared" si="12"/>
        <v>15.680000305175781</v>
      </c>
      <c r="R57" s="265">
        <f t="shared" ca="1" si="17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">
      <c r="A58" s="141">
        <f>Option1!A25</f>
        <v>37895</v>
      </c>
      <c r="B58" s="161">
        <f t="shared" si="18"/>
        <v>30.401564002037048</v>
      </c>
      <c r="C58" s="163">
        <f t="shared" si="13"/>
        <v>1.0049999999999999</v>
      </c>
      <c r="D58" s="162">
        <f t="shared" si="14"/>
        <v>30.553571822047232</v>
      </c>
      <c r="E58" s="161">
        <f t="shared" si="19"/>
        <v>19.83599853515625</v>
      </c>
      <c r="F58" s="162">
        <f t="shared" si="15"/>
        <v>19.935178527832029</v>
      </c>
      <c r="G58" s="161">
        <f t="shared" si="20"/>
        <v>14.336502075195313</v>
      </c>
      <c r="H58" s="162">
        <f t="shared" si="16"/>
        <v>14.408184585571288</v>
      </c>
      <c r="I58" s="162">
        <f t="shared" si="21"/>
        <v>15.180002212524414</v>
      </c>
      <c r="J58" s="162"/>
      <c r="K58" s="226"/>
      <c r="L58" s="226"/>
      <c r="M58" s="258"/>
      <c r="N58" s="194">
        <f t="shared" si="9"/>
        <v>30.401564002037048</v>
      </c>
      <c r="O58" s="194">
        <f t="shared" si="10"/>
        <v>19.83599853515625</v>
      </c>
      <c r="P58" s="194">
        <f t="shared" si="11"/>
        <v>14.336502075195313</v>
      </c>
      <c r="Q58" s="195">
        <f t="shared" si="12"/>
        <v>15.180002212524414</v>
      </c>
      <c r="R58" s="265">
        <f t="shared" ca="1" si="17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">
      <c r="A59" s="141">
        <f>Option1!A26</f>
        <v>37926</v>
      </c>
      <c r="B59" s="161">
        <f t="shared" si="18"/>
        <v>30.501562476158142</v>
      </c>
      <c r="C59" s="163">
        <f t="shared" si="13"/>
        <v>1.0825</v>
      </c>
      <c r="D59" s="162">
        <f t="shared" si="14"/>
        <v>33.017941380441187</v>
      </c>
      <c r="E59" s="161">
        <f t="shared" si="19"/>
        <v>21.839998245239258</v>
      </c>
      <c r="F59" s="162">
        <f t="shared" si="15"/>
        <v>23.641798100471497</v>
      </c>
      <c r="G59" s="161">
        <f t="shared" si="20"/>
        <v>14.340002059936523</v>
      </c>
      <c r="H59" s="162">
        <f t="shared" si="16"/>
        <v>15.523052229881287</v>
      </c>
      <c r="I59" s="162">
        <f t="shared" si="21"/>
        <v>16.180000305175781</v>
      </c>
      <c r="J59" s="162"/>
      <c r="K59" s="226"/>
      <c r="L59" s="226"/>
      <c r="M59" s="258"/>
      <c r="N59" s="194">
        <f t="shared" si="9"/>
        <v>30.501562476158142</v>
      </c>
      <c r="O59" s="194">
        <f t="shared" si="10"/>
        <v>21.839998245239258</v>
      </c>
      <c r="P59" s="194">
        <f t="shared" si="11"/>
        <v>14.340002059936523</v>
      </c>
      <c r="Q59" s="195">
        <f t="shared" si="12"/>
        <v>16.180000305175781</v>
      </c>
      <c r="R59" s="265">
        <f t="shared" ca="1" si="17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">
      <c r="A60" s="141">
        <f>Option1!A27</f>
        <v>37956</v>
      </c>
      <c r="B60" s="161">
        <f t="shared" si="18"/>
        <v>30.601560950279236</v>
      </c>
      <c r="C60" s="163">
        <f t="shared" si="13"/>
        <v>1.02125</v>
      </c>
      <c r="D60" s="162">
        <f t="shared" si="14"/>
        <v>31.251844120472668</v>
      </c>
      <c r="E60" s="161">
        <f t="shared" si="19"/>
        <v>26.839998245239258</v>
      </c>
      <c r="F60" s="162">
        <f t="shared" si="15"/>
        <v>27.410348207950591</v>
      </c>
      <c r="G60" s="161">
        <f t="shared" si="20"/>
        <v>21.339998245239258</v>
      </c>
      <c r="H60" s="162">
        <f t="shared" si="16"/>
        <v>21.793473207950591</v>
      </c>
      <c r="I60" s="162">
        <f t="shared" si="21"/>
        <v>18.430000305175781</v>
      </c>
      <c r="J60" s="162"/>
      <c r="K60" s="226"/>
      <c r="L60" s="226"/>
      <c r="M60" s="258"/>
      <c r="N60" s="194">
        <f t="shared" si="9"/>
        <v>30.601560950279236</v>
      </c>
      <c r="O60" s="194">
        <f t="shared" si="10"/>
        <v>26.839998245239258</v>
      </c>
      <c r="P60" s="194">
        <f t="shared" si="11"/>
        <v>21.339998245239258</v>
      </c>
      <c r="Q60" s="195">
        <f t="shared" si="12"/>
        <v>18.430000305175781</v>
      </c>
      <c r="R60" s="265">
        <f t="shared" ca="1" si="17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">
      <c r="A61" s="141">
        <f>Option1!A28</f>
        <v>37987</v>
      </c>
      <c r="B61" s="161">
        <f t="shared" si="18"/>
        <v>34.335714612688335</v>
      </c>
      <c r="C61" s="163">
        <f t="shared" si="13"/>
        <v>1.0200738350125944</v>
      </c>
      <c r="D61" s="162">
        <f t="shared" si="14"/>
        <v>35.024964082862965</v>
      </c>
      <c r="E61" s="161">
        <f t="shared" si="19"/>
        <v>35.5</v>
      </c>
      <c r="F61" s="162">
        <f t="shared" si="15"/>
        <v>36.2126211429471</v>
      </c>
      <c r="G61" s="161">
        <f t="shared" si="20"/>
        <v>25</v>
      </c>
      <c r="H61" s="162">
        <f t="shared" si="16"/>
        <v>25.50184587531486</v>
      </c>
      <c r="I61" s="162">
        <f t="shared" si="21"/>
        <v>20.75</v>
      </c>
      <c r="J61" s="162"/>
      <c r="K61" s="226"/>
      <c r="L61" s="226"/>
      <c r="M61" s="258"/>
      <c r="N61" s="194">
        <f t="shared" si="9"/>
        <v>34.335714612688335</v>
      </c>
      <c r="O61" s="194">
        <f t="shared" si="10"/>
        <v>35.5</v>
      </c>
      <c r="P61" s="194">
        <f t="shared" si="11"/>
        <v>25</v>
      </c>
      <c r="Q61" s="195">
        <f t="shared" si="12"/>
        <v>20.75</v>
      </c>
      <c r="R61" s="265">
        <f t="shared" ca="1" si="17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">
      <c r="A62" s="141">
        <f>Option1!A29</f>
        <v>38018</v>
      </c>
      <c r="B62" s="161">
        <f t="shared" si="18"/>
        <v>33.73570850917271</v>
      </c>
      <c r="C62" s="163">
        <f t="shared" si="13"/>
        <v>1.0200738350125944</v>
      </c>
      <c r="D62" s="162">
        <f t="shared" si="14"/>
        <v>34.412913555818818</v>
      </c>
      <c r="E62" s="161">
        <f t="shared" si="19"/>
        <v>31.246002197265625</v>
      </c>
      <c r="F62" s="162">
        <f t="shared" si="15"/>
        <v>31.873229290176699</v>
      </c>
      <c r="G62" s="161">
        <f t="shared" si="20"/>
        <v>22.746501922607422</v>
      </c>
      <c r="H62" s="162">
        <f t="shared" si="16"/>
        <v>23.203111449315504</v>
      </c>
      <c r="I62" s="162">
        <f t="shared" si="21"/>
        <v>20</v>
      </c>
      <c r="J62" s="162">
        <f>IF(A62="N/A"," ",Inputs!$G$4)</f>
        <v>29</v>
      </c>
      <c r="K62" s="226"/>
      <c r="L62" s="226"/>
      <c r="M62" s="258"/>
      <c r="N62" s="194">
        <f t="shared" si="9"/>
        <v>33.73570850917271</v>
      </c>
      <c r="O62" s="194">
        <f t="shared" si="10"/>
        <v>31.246002197265625</v>
      </c>
      <c r="P62" s="194">
        <f t="shared" si="11"/>
        <v>22.746501922607422</v>
      </c>
      <c r="Q62" s="195">
        <f t="shared" si="12"/>
        <v>20</v>
      </c>
      <c r="R62" s="265">
        <f t="shared" ca="1" si="17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">
      <c r="A63" s="141">
        <f>Option1!A30</f>
        <v>38047</v>
      </c>
      <c r="B63" s="161">
        <f t="shared" si="18"/>
        <v>32.44767716873524</v>
      </c>
      <c r="C63" s="163">
        <f t="shared" si="13"/>
        <v>1.0173448699421965</v>
      </c>
      <c r="D63" s="162">
        <f t="shared" si="14"/>
        <v>33.01047790915333</v>
      </c>
      <c r="E63" s="161">
        <f t="shared" si="19"/>
        <v>25.5</v>
      </c>
      <c r="F63" s="162">
        <f t="shared" si="15"/>
        <v>25.942294183526013</v>
      </c>
      <c r="G63" s="161">
        <f t="shared" si="20"/>
        <v>20</v>
      </c>
      <c r="H63" s="162">
        <f t="shared" si="16"/>
        <v>20.346897398843929</v>
      </c>
      <c r="I63" s="162">
        <f t="shared" si="21"/>
        <v>21</v>
      </c>
      <c r="J63" s="162">
        <f>IF(A63="N/A"," ",Inputs!$G$4)</f>
        <v>29</v>
      </c>
      <c r="K63" s="226"/>
      <c r="L63" s="226"/>
      <c r="M63" s="258"/>
      <c r="N63" s="194">
        <f t="shared" si="9"/>
        <v>32.44767716873524</v>
      </c>
      <c r="O63" s="194">
        <f t="shared" si="10"/>
        <v>25.5</v>
      </c>
      <c r="P63" s="194">
        <f t="shared" si="11"/>
        <v>20</v>
      </c>
      <c r="Q63" s="195">
        <f t="shared" si="12"/>
        <v>21</v>
      </c>
      <c r="R63" s="265">
        <f t="shared" ca="1" si="17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">
      <c r="A64" s="141">
        <f>Option1!A31</f>
        <v>38078</v>
      </c>
      <c r="B64" s="161">
        <f t="shared" si="18"/>
        <v>32.647677931674693</v>
      </c>
      <c r="C64" s="163">
        <f t="shared" si="13"/>
        <v>1.0049999999999999</v>
      </c>
      <c r="D64" s="162">
        <f t="shared" si="14"/>
        <v>32.81091632133306</v>
      </c>
      <c r="E64" s="161">
        <f t="shared" si="19"/>
        <v>22</v>
      </c>
      <c r="F64" s="162">
        <f t="shared" si="15"/>
        <v>22.11</v>
      </c>
      <c r="G64" s="161">
        <f t="shared" si="20"/>
        <v>16.495000839233398</v>
      </c>
      <c r="H64" s="162">
        <f t="shared" si="16"/>
        <v>16.577475843429564</v>
      </c>
      <c r="I64" s="162">
        <f t="shared" si="21"/>
        <v>18</v>
      </c>
      <c r="J64" s="162">
        <f>IF(A64="N/A"," ",Inputs!$G$4)</f>
        <v>29</v>
      </c>
      <c r="K64" s="226"/>
      <c r="L64" s="226"/>
      <c r="M64" s="258"/>
      <c r="N64" s="194">
        <f t="shared" si="9"/>
        <v>32.647677931674693</v>
      </c>
      <c r="O64" s="194">
        <f t="shared" si="10"/>
        <v>22</v>
      </c>
      <c r="P64" s="194">
        <f t="shared" si="11"/>
        <v>16.495000839233398</v>
      </c>
      <c r="Q64" s="195">
        <f t="shared" si="12"/>
        <v>18</v>
      </c>
      <c r="R64" s="265">
        <f t="shared" ca="1" si="17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">
      <c r="A65" s="141">
        <f>Option1!A32</f>
        <v>38108</v>
      </c>
      <c r="B65" s="161">
        <f t="shared" si="18"/>
        <v>35.425003051757813</v>
      </c>
      <c r="C65" s="163">
        <f t="shared" si="13"/>
        <v>1.0756250000000001</v>
      </c>
      <c r="D65" s="162">
        <f t="shared" si="14"/>
        <v>38.104018907547001</v>
      </c>
      <c r="E65" s="161">
        <f t="shared" si="19"/>
        <v>22.290000915527344</v>
      </c>
      <c r="F65" s="162">
        <f t="shared" si="15"/>
        <v>23.975682234764101</v>
      </c>
      <c r="G65" s="161">
        <f t="shared" si="20"/>
        <v>15.795000076293945</v>
      </c>
      <c r="H65" s="162">
        <f t="shared" si="16"/>
        <v>16.989496957063675</v>
      </c>
      <c r="I65" s="162">
        <f t="shared" si="21"/>
        <v>18.540000915527344</v>
      </c>
      <c r="J65" s="162">
        <f>IF(A65="N/A"," ",Inputs!$G$4)</f>
        <v>29</v>
      </c>
      <c r="K65" s="226"/>
      <c r="L65" s="226"/>
      <c r="M65" s="258"/>
      <c r="N65" s="194">
        <f t="shared" si="9"/>
        <v>35.425003051757813</v>
      </c>
      <c r="O65" s="194">
        <f t="shared" si="10"/>
        <v>22.290000915527344</v>
      </c>
      <c r="P65" s="194">
        <f t="shared" si="11"/>
        <v>15.795000076293945</v>
      </c>
      <c r="Q65" s="195">
        <f t="shared" si="12"/>
        <v>18.540000915527344</v>
      </c>
      <c r="R65" s="265">
        <f t="shared" ca="1" si="17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">
      <c r="A66" s="141">
        <f>Option1!A33</f>
        <v>38139</v>
      </c>
      <c r="B66" s="161">
        <f t="shared" si="18"/>
        <v>42.625003814697266</v>
      </c>
      <c r="C66" s="163">
        <f t="shared" si="13"/>
        <v>1.5299999999999998</v>
      </c>
      <c r="D66" s="162">
        <f t="shared" si="14"/>
        <v>65.216255836486809</v>
      </c>
      <c r="E66" s="161">
        <f t="shared" si="19"/>
        <v>29.290000915527344</v>
      </c>
      <c r="F66" s="162">
        <f t="shared" si="15"/>
        <v>44.813701400756827</v>
      </c>
      <c r="G66" s="161">
        <f t="shared" si="20"/>
        <v>19.790000915527344</v>
      </c>
      <c r="H66" s="162">
        <f t="shared" si="16"/>
        <v>30.278701400756834</v>
      </c>
      <c r="I66" s="162">
        <f t="shared" si="21"/>
        <v>21.540000915527344</v>
      </c>
      <c r="J66" s="162">
        <f>IF(A66="N/A"," ",Inputs!$G$4)</f>
        <v>29</v>
      </c>
      <c r="K66" s="226"/>
      <c r="L66" s="226"/>
      <c r="M66" s="258"/>
      <c r="N66" s="194">
        <f t="shared" si="9"/>
        <v>42.625003814697266</v>
      </c>
      <c r="O66" s="194">
        <f t="shared" si="10"/>
        <v>29.290000915527344</v>
      </c>
      <c r="P66" s="194">
        <f t="shared" si="11"/>
        <v>19.790000915527344</v>
      </c>
      <c r="Q66" s="195">
        <f t="shared" si="12"/>
        <v>21.540000915527344</v>
      </c>
      <c r="R66" s="265">
        <f t="shared" ca="1" si="17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">
      <c r="A67" s="141">
        <f>Option1!A34</f>
        <v>38169</v>
      </c>
      <c r="B67" s="161">
        <f t="shared" si="18"/>
        <v>52.5</v>
      </c>
      <c r="C67" s="163">
        <f t="shared" si="13"/>
        <v>1.6299999999999994</v>
      </c>
      <c r="D67" s="162">
        <f t="shared" si="14"/>
        <v>85.574999999999974</v>
      </c>
      <c r="E67" s="161">
        <f t="shared" si="19"/>
        <v>35.290000915527344</v>
      </c>
      <c r="F67" s="162">
        <f t="shared" si="15"/>
        <v>57.522701492309551</v>
      </c>
      <c r="G67" s="161">
        <f t="shared" si="20"/>
        <v>25.790000915527344</v>
      </c>
      <c r="H67" s="162">
        <f t="shared" si="16"/>
        <v>42.037701492309559</v>
      </c>
      <c r="I67" s="162">
        <f t="shared" si="21"/>
        <v>22.040000915527344</v>
      </c>
      <c r="J67" s="162">
        <f>IF(A67="N/A"," ",Inputs!$G$4)</f>
        <v>29</v>
      </c>
      <c r="K67" s="226"/>
      <c r="L67" s="226"/>
      <c r="M67" s="258"/>
      <c r="N67" s="194">
        <f t="shared" si="9"/>
        <v>52.5</v>
      </c>
      <c r="O67" s="194">
        <f t="shared" si="10"/>
        <v>35.290000915527344</v>
      </c>
      <c r="P67" s="194">
        <f t="shared" si="11"/>
        <v>25.790000915527344</v>
      </c>
      <c r="Q67" s="195">
        <f t="shared" si="12"/>
        <v>22.040000915527344</v>
      </c>
      <c r="R67" s="265">
        <f t="shared" ca="1" si="17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">
      <c r="A68" s="141">
        <f>Option1!A35</f>
        <v>38200</v>
      </c>
      <c r="B68" s="161">
        <f t="shared" si="18"/>
        <v>52.5</v>
      </c>
      <c r="C68" s="163">
        <f t="shared" si="13"/>
        <v>1.6299999999999994</v>
      </c>
      <c r="D68" s="162">
        <f t="shared" si="14"/>
        <v>85.574999999999974</v>
      </c>
      <c r="E68" s="161">
        <f t="shared" si="19"/>
        <v>33.290004730224609</v>
      </c>
      <c r="F68" s="162">
        <f t="shared" si="15"/>
        <v>54.262707710266092</v>
      </c>
      <c r="G68" s="161">
        <f t="shared" si="20"/>
        <v>25.790000915527344</v>
      </c>
      <c r="H68" s="162">
        <f t="shared" si="16"/>
        <v>42.037701492309559</v>
      </c>
      <c r="I68" s="162">
        <f t="shared" si="21"/>
        <v>23.040000915527344</v>
      </c>
      <c r="J68" s="162">
        <f>IF(A68="N/A"," ",Inputs!$G$4)</f>
        <v>29</v>
      </c>
      <c r="K68" s="226"/>
      <c r="L68" s="226"/>
      <c r="M68" s="258"/>
      <c r="N68" s="194">
        <f t="shared" si="9"/>
        <v>52.5</v>
      </c>
      <c r="O68" s="194">
        <f t="shared" si="10"/>
        <v>33.290004730224609</v>
      </c>
      <c r="P68" s="194">
        <f t="shared" si="11"/>
        <v>25.790000915527344</v>
      </c>
      <c r="Q68" s="195">
        <f t="shared" si="12"/>
        <v>23.040000915527344</v>
      </c>
      <c r="R68" s="265">
        <f t="shared" ca="1" si="17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">
      <c r="A69" s="141">
        <f>Option1!A36</f>
        <v>38231</v>
      </c>
      <c r="B69" s="161">
        <f t="shared" si="18"/>
        <v>30.30000114440918</v>
      </c>
      <c r="C69" s="163">
        <f t="shared" si="13"/>
        <v>1.3512499999999998</v>
      </c>
      <c r="D69" s="162">
        <f t="shared" si="14"/>
        <v>40.942876546382898</v>
      </c>
      <c r="E69" s="161">
        <f t="shared" si="19"/>
        <v>25.290000915527344</v>
      </c>
      <c r="F69" s="162">
        <f t="shared" si="15"/>
        <v>34.17311373710632</v>
      </c>
      <c r="G69" s="161">
        <f t="shared" si="20"/>
        <v>19.790000915527344</v>
      </c>
      <c r="H69" s="162">
        <f t="shared" si="16"/>
        <v>26.741238737106322</v>
      </c>
      <c r="I69" s="162">
        <f t="shared" si="21"/>
        <v>17.040000915527344</v>
      </c>
      <c r="J69" s="162">
        <f>IF(A69="N/A"," ",Inputs!$G$4)</f>
        <v>29</v>
      </c>
      <c r="K69" s="226"/>
      <c r="L69" s="226"/>
      <c r="M69" s="258"/>
      <c r="N69" s="194">
        <f t="shared" si="9"/>
        <v>30.30000114440918</v>
      </c>
      <c r="O69" s="194">
        <f t="shared" si="10"/>
        <v>25.290000915527344</v>
      </c>
      <c r="P69" s="194">
        <f t="shared" si="11"/>
        <v>19.790000915527344</v>
      </c>
      <c r="Q69" s="195">
        <f t="shared" si="12"/>
        <v>17.040000915527344</v>
      </c>
      <c r="R69" s="265">
        <f t="shared" ca="1" si="17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">
      <c r="A70" s="141">
        <f>Option1!A37</f>
        <v>38261</v>
      </c>
      <c r="B70" s="161">
        <f t="shared" si="18"/>
        <v>30.951563239097595</v>
      </c>
      <c r="C70" s="163">
        <f t="shared" si="13"/>
        <v>1.0049999999999999</v>
      </c>
      <c r="D70" s="162">
        <f t="shared" si="14"/>
        <v>31.10632105529308</v>
      </c>
      <c r="E70" s="161">
        <f t="shared" si="19"/>
        <v>20.286001205444336</v>
      </c>
      <c r="F70" s="162">
        <f t="shared" si="15"/>
        <v>20.387431211471554</v>
      </c>
      <c r="G70" s="161">
        <f t="shared" si="20"/>
        <v>14.786500930786133</v>
      </c>
      <c r="H70" s="162">
        <f t="shared" si="16"/>
        <v>14.860433435440061</v>
      </c>
      <c r="I70" s="162">
        <f t="shared" si="21"/>
        <v>16.540002822875977</v>
      </c>
      <c r="J70" s="162">
        <f>IF(A70="N/A"," ",Inputs!$G$4)</f>
        <v>29</v>
      </c>
      <c r="K70" s="226"/>
      <c r="L70" s="226"/>
      <c r="M70" s="258"/>
      <c r="N70" s="194">
        <f t="shared" si="9"/>
        <v>30.951563239097595</v>
      </c>
      <c r="O70" s="194">
        <f t="shared" si="10"/>
        <v>20.286001205444336</v>
      </c>
      <c r="P70" s="194">
        <f t="shared" si="11"/>
        <v>14.786500930786133</v>
      </c>
      <c r="Q70" s="195">
        <f t="shared" si="12"/>
        <v>16.540002822875977</v>
      </c>
      <c r="R70" s="265">
        <f t="shared" ca="1" si="17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">
      <c r="A71" s="141">
        <f>Option1!A38</f>
        <v>38292</v>
      </c>
      <c r="B71" s="161">
        <f t="shared" si="18"/>
        <v>31.051561713218689</v>
      </c>
      <c r="C71" s="163">
        <f t="shared" si="13"/>
        <v>1.0825</v>
      </c>
      <c r="D71" s="162">
        <f t="shared" si="14"/>
        <v>33.613315554559229</v>
      </c>
      <c r="E71" s="161">
        <f t="shared" si="19"/>
        <v>22.290000915527344</v>
      </c>
      <c r="F71" s="162">
        <f t="shared" si="15"/>
        <v>24.128925991058349</v>
      </c>
      <c r="G71" s="161">
        <f t="shared" si="20"/>
        <v>14.790000915527344</v>
      </c>
      <c r="H71" s="162">
        <f t="shared" si="16"/>
        <v>16.01017599105835</v>
      </c>
      <c r="I71" s="162">
        <f t="shared" si="21"/>
        <v>17.540000915527344</v>
      </c>
      <c r="J71" s="162">
        <f>IF(A71="N/A"," ",Inputs!$G$4)</f>
        <v>29</v>
      </c>
      <c r="K71" s="226" t="e">
        <f>IF(A71="N/A"," ",IF(ISERROR(#REF!),K59*Gasesc,#REF!))</f>
        <v>#REF!</v>
      </c>
      <c r="L71" s="226" t="e">
        <f>IF(A71="N/A"," ",IF(ISERROR(#REF!),L59*Gasesc,IF(#REF!=0,L59*Gasesc,#REF!)))</f>
        <v>#REF!</v>
      </c>
      <c r="M71" s="258"/>
      <c r="N71" s="194">
        <f t="shared" si="9"/>
        <v>31.051561713218689</v>
      </c>
      <c r="O71" s="194">
        <f t="shared" si="10"/>
        <v>22.290000915527344</v>
      </c>
      <c r="P71" s="194">
        <f t="shared" si="11"/>
        <v>14.790000915527344</v>
      </c>
      <c r="Q71" s="195">
        <f t="shared" si="12"/>
        <v>17.540000915527344</v>
      </c>
      <c r="R71" s="265">
        <f t="shared" ca="1" si="17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">
      <c r="A72" s="141">
        <f>Option1!A39</f>
        <v>38322</v>
      </c>
      <c r="B72" s="161">
        <f t="shared" si="18"/>
        <v>31.151560187339783</v>
      </c>
      <c r="C72" s="163">
        <f t="shared" si="13"/>
        <v>1.02125</v>
      </c>
      <c r="D72" s="162">
        <f t="shared" si="14"/>
        <v>31.813530841320752</v>
      </c>
      <c r="E72" s="161">
        <f t="shared" si="19"/>
        <v>27.290000915527344</v>
      </c>
      <c r="F72" s="162">
        <f t="shared" si="15"/>
        <v>27.869913434982301</v>
      </c>
      <c r="G72" s="161">
        <f t="shared" si="20"/>
        <v>21.790000915527344</v>
      </c>
      <c r="H72" s="162">
        <f t="shared" si="16"/>
        <v>22.253038434982301</v>
      </c>
      <c r="I72" s="162">
        <f t="shared" si="21"/>
        <v>19.790000915527344</v>
      </c>
      <c r="J72" s="162">
        <f>IF(A72="N/A"," ",Inputs!$G$4)</f>
        <v>29</v>
      </c>
      <c r="K72" s="226" t="e">
        <f>IF(A72="N/A"," ",IF(ISERROR(#REF!),K60*Gasesc,#REF!))</f>
        <v>#REF!</v>
      </c>
      <c r="L72" s="226" t="e">
        <f>IF(A72="N/A"," ",IF(ISERROR(#REF!),L60*Gasesc,IF(#REF!=0,L60*Gasesc,#REF!)))</f>
        <v>#REF!</v>
      </c>
      <c r="M72" s="258"/>
      <c r="N72" s="194">
        <f t="shared" si="9"/>
        <v>31.151560187339783</v>
      </c>
      <c r="O72" s="194">
        <f t="shared" si="10"/>
        <v>27.290000915527344</v>
      </c>
      <c r="P72" s="194">
        <f t="shared" si="11"/>
        <v>21.790000915527344</v>
      </c>
      <c r="Q72" s="195">
        <f t="shared" si="12"/>
        <v>19.790000915527344</v>
      </c>
      <c r="R72" s="265">
        <f t="shared" ca="1" si="17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">
      <c r="A73" s="141">
        <f>Option1!A40</f>
        <v>38353</v>
      </c>
      <c r="B73" s="161">
        <f t="shared" si="18"/>
        <v>35.175714765276226</v>
      </c>
      <c r="C73" s="163">
        <f t="shared" si="13"/>
        <v>1.0200738350125944</v>
      </c>
      <c r="D73" s="162">
        <f t="shared" si="14"/>
        <v>35.881826259924459</v>
      </c>
      <c r="E73" s="161">
        <f t="shared" si="19"/>
        <v>35.75</v>
      </c>
      <c r="F73" s="162">
        <f t="shared" si="15"/>
        <v>36.467639601700249</v>
      </c>
      <c r="G73" s="161">
        <f t="shared" si="20"/>
        <v>25.25</v>
      </c>
      <c r="H73" s="162">
        <f t="shared" si="16"/>
        <v>25.756864334068009</v>
      </c>
      <c r="I73" s="162">
        <f t="shared" si="21"/>
        <v>22</v>
      </c>
      <c r="J73" s="162">
        <f>IF(A73="N/A"," ",Inputs!$G$4)</f>
        <v>29</v>
      </c>
      <c r="K73" s="226" t="e">
        <f>IF(A73="N/A"," ",IF(ISERROR(#REF!),K61*Gasesc,#REF!))</f>
        <v>#REF!</v>
      </c>
      <c r="L73" s="226" t="e">
        <f>IF(A73="N/A"," ",IF(ISERROR(#REF!),L61*Gasesc,IF(#REF!=0,L61*Gasesc,#REF!)))</f>
        <v>#REF!</v>
      </c>
      <c r="M73" s="258"/>
      <c r="N73" s="194">
        <f t="shared" si="9"/>
        <v>35.175714765276226</v>
      </c>
      <c r="O73" s="194">
        <f t="shared" si="10"/>
        <v>35.75</v>
      </c>
      <c r="P73" s="194">
        <f t="shared" si="11"/>
        <v>25.25</v>
      </c>
      <c r="Q73" s="195">
        <f t="shared" si="12"/>
        <v>22</v>
      </c>
      <c r="R73" s="265">
        <f t="shared" ca="1" si="17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">
      <c r="A74" s="141">
        <f>Option1!A41</f>
        <v>38384</v>
      </c>
      <c r="B74" s="161">
        <f t="shared" si="18"/>
        <v>34.575712476457866</v>
      </c>
      <c r="C74" s="163">
        <f t="shared" si="13"/>
        <v>1.0200738350125944</v>
      </c>
      <c r="D74" s="162">
        <f t="shared" si="14"/>
        <v>35.26977962415318</v>
      </c>
      <c r="E74" s="161">
        <f t="shared" si="19"/>
        <v>31.246002197265625</v>
      </c>
      <c r="F74" s="162">
        <f t="shared" si="15"/>
        <v>31.873229290176699</v>
      </c>
      <c r="G74" s="161">
        <f t="shared" si="20"/>
        <v>22.746501922607422</v>
      </c>
      <c r="H74" s="162">
        <f t="shared" si="16"/>
        <v>23.203111449315504</v>
      </c>
      <c r="I74" s="162">
        <f t="shared" si="21"/>
        <v>20.5</v>
      </c>
      <c r="J74" s="162">
        <f>IF(A74="N/A"," ",Inputs!$G$4)</f>
        <v>29</v>
      </c>
      <c r="K74" s="226" t="e">
        <f>IF(A74="N/A"," ",IF(ISERROR(#REF!),K62*Gasesc,#REF!))</f>
        <v>#REF!</v>
      </c>
      <c r="L74" s="226" t="e">
        <f>IF(A74="N/A"," ",IF(ISERROR(#REF!),L62*Gasesc,IF(#REF!=0,L62*Gasesc,#REF!)))</f>
        <v>#REF!</v>
      </c>
      <c r="M74" s="258"/>
      <c r="N74" s="194">
        <f t="shared" si="9"/>
        <v>34.575712476457866</v>
      </c>
      <c r="O74" s="194">
        <f t="shared" si="10"/>
        <v>31.246002197265625</v>
      </c>
      <c r="P74" s="194">
        <f t="shared" si="11"/>
        <v>22.746501922607422</v>
      </c>
      <c r="Q74" s="195">
        <f t="shared" si="12"/>
        <v>20.5</v>
      </c>
      <c r="R74" s="265">
        <f t="shared" ca="1" si="17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">
      <c r="A75" s="141">
        <f>Option1!A42</f>
        <v>38412</v>
      </c>
      <c r="B75" s="161">
        <f t="shared" si="18"/>
        <v>33.28767732132313</v>
      </c>
      <c r="C75" s="163">
        <f t="shared" si="13"/>
        <v>1.0173448699421965</v>
      </c>
      <c r="D75" s="162">
        <f t="shared" si="14"/>
        <v>33.865047755139287</v>
      </c>
      <c r="E75" s="161">
        <f t="shared" si="19"/>
        <v>25.5</v>
      </c>
      <c r="F75" s="162">
        <f t="shared" si="15"/>
        <v>25.942294183526013</v>
      </c>
      <c r="G75" s="161">
        <f t="shared" si="20"/>
        <v>20</v>
      </c>
      <c r="H75" s="162">
        <f t="shared" si="16"/>
        <v>20.346897398843929</v>
      </c>
      <c r="I75" s="162">
        <f t="shared" si="21"/>
        <v>21.5</v>
      </c>
      <c r="J75" s="162">
        <f>IF(A75="N/A"," ",Inputs!$G$4)</f>
        <v>29</v>
      </c>
      <c r="K75" s="226" t="e">
        <f>IF(A75="N/A"," ",IF(ISERROR(#REF!),K63*Gasesc,#REF!))</f>
        <v>#REF!</v>
      </c>
      <c r="L75" s="226" t="e">
        <f>IF(A75="N/A"," ",IF(ISERROR(#REF!),L63*Gasesc,IF(#REF!=0,L63*Gasesc,#REF!)))</f>
        <v>#REF!</v>
      </c>
      <c r="M75" s="258"/>
      <c r="N75" s="194">
        <f t="shared" si="9"/>
        <v>33.28767732132313</v>
      </c>
      <c r="O75" s="194">
        <f t="shared" si="10"/>
        <v>25.5</v>
      </c>
      <c r="P75" s="194">
        <f t="shared" si="11"/>
        <v>20</v>
      </c>
      <c r="Q75" s="195">
        <f t="shared" si="12"/>
        <v>21.5</v>
      </c>
      <c r="R75" s="265">
        <f t="shared" ca="1" si="17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">
      <c r="A76" s="141">
        <f>Option1!A43</f>
        <v>38443</v>
      </c>
      <c r="B76" s="161">
        <f t="shared" si="18"/>
        <v>33.487678084262583</v>
      </c>
      <c r="C76" s="163">
        <f t="shared" si="13"/>
        <v>1.0049999999999999</v>
      </c>
      <c r="D76" s="162">
        <f t="shared" si="14"/>
        <v>33.655116474683894</v>
      </c>
      <c r="E76" s="161">
        <f t="shared" si="19"/>
        <v>22</v>
      </c>
      <c r="F76" s="162">
        <f t="shared" si="15"/>
        <v>22.11</v>
      </c>
      <c r="G76" s="161">
        <f t="shared" si="20"/>
        <v>16.495000839233398</v>
      </c>
      <c r="H76" s="162">
        <f t="shared" si="16"/>
        <v>16.577475843429564</v>
      </c>
      <c r="I76" s="162">
        <f t="shared" si="21"/>
        <v>18.5</v>
      </c>
      <c r="J76" s="162">
        <f>IF(A76="N/A"," ",Inputs!$G$4)</f>
        <v>29</v>
      </c>
      <c r="K76" s="226" t="e">
        <f>IF(A76="N/A"," ",IF(ISERROR(#REF!),K64*Gasesc,#REF!))</f>
        <v>#REF!</v>
      </c>
      <c r="L76" s="226" t="e">
        <f>IF(A76="N/A"," ",IF(ISERROR(#REF!),L64*Gasesc,IF(#REF!=0,L64*Gasesc,#REF!)))</f>
        <v>#REF!</v>
      </c>
      <c r="M76" s="258"/>
      <c r="N76" s="194">
        <f t="shared" si="9"/>
        <v>33.487678084262583</v>
      </c>
      <c r="O76" s="194">
        <f t="shared" si="10"/>
        <v>22</v>
      </c>
      <c r="P76" s="194">
        <f t="shared" si="11"/>
        <v>16.495000839233398</v>
      </c>
      <c r="Q76" s="195">
        <f t="shared" si="12"/>
        <v>18.5</v>
      </c>
      <c r="R76" s="265">
        <f t="shared" ca="1" si="17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">
      <c r="A77" s="141">
        <f>Option1!A44</f>
        <v>38473</v>
      </c>
      <c r="B77" s="161">
        <f t="shared" si="18"/>
        <v>36.265003204345703</v>
      </c>
      <c r="C77" s="163">
        <f t="shared" si="13"/>
        <v>1.0756250000000001</v>
      </c>
      <c r="D77" s="162">
        <f t="shared" si="14"/>
        <v>39.007544071674346</v>
      </c>
      <c r="E77" s="161">
        <f t="shared" si="19"/>
        <v>22.290000915527344</v>
      </c>
      <c r="F77" s="162">
        <f t="shared" si="15"/>
        <v>23.975682234764101</v>
      </c>
      <c r="G77" s="161">
        <f t="shared" si="20"/>
        <v>15.795000076293945</v>
      </c>
      <c r="H77" s="162">
        <f t="shared" si="16"/>
        <v>16.989496957063675</v>
      </c>
      <c r="I77" s="162">
        <f t="shared" si="21"/>
        <v>19.040000915527344</v>
      </c>
      <c r="J77" s="162">
        <f>IF(A77="N/A"," ",Inputs!$G$4)</f>
        <v>29</v>
      </c>
      <c r="K77" s="226" t="e">
        <f>IF(A77="N/A"," ",IF(ISERROR(#REF!),K65*Gasesc,#REF!))</f>
        <v>#REF!</v>
      </c>
      <c r="L77" s="226" t="e">
        <f>IF(A77="N/A"," ",IF(ISERROR(#REF!),L65*Gasesc,IF(#REF!=0,L65*Gasesc,#REF!)))</f>
        <v>#REF!</v>
      </c>
      <c r="M77" s="258"/>
      <c r="N77" s="194">
        <f t="shared" si="9"/>
        <v>36.265003204345703</v>
      </c>
      <c r="O77" s="194">
        <f t="shared" si="10"/>
        <v>22.290000915527344</v>
      </c>
      <c r="P77" s="194">
        <f t="shared" si="11"/>
        <v>15.795000076293945</v>
      </c>
      <c r="Q77" s="195">
        <f t="shared" si="12"/>
        <v>19.040000915527344</v>
      </c>
      <c r="R77" s="265">
        <f t="shared" ca="1" si="17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">
      <c r="A78" s="141">
        <f>Option1!A45</f>
        <v>38504</v>
      </c>
      <c r="B78" s="161">
        <f t="shared" si="18"/>
        <v>42.375003814697266</v>
      </c>
      <c r="C78" s="163">
        <f t="shared" si="13"/>
        <v>1.5299999999999998</v>
      </c>
      <c r="D78" s="162">
        <f t="shared" si="14"/>
        <v>64.833755836486802</v>
      </c>
      <c r="E78" s="161">
        <f t="shared" si="19"/>
        <v>29.290000915527344</v>
      </c>
      <c r="F78" s="162">
        <f t="shared" si="15"/>
        <v>44.813701400756827</v>
      </c>
      <c r="G78" s="161">
        <f t="shared" si="20"/>
        <v>19.790000915527344</v>
      </c>
      <c r="H78" s="162">
        <f t="shared" si="16"/>
        <v>30.278701400756834</v>
      </c>
      <c r="I78" s="162">
        <f t="shared" si="21"/>
        <v>22.040000915527344</v>
      </c>
      <c r="J78" s="162">
        <f>IF(A78="N/A"," ",Inputs!$G$4)</f>
        <v>29</v>
      </c>
      <c r="K78" s="226" t="e">
        <f>IF(A78="N/A"," ",IF(ISERROR(#REF!),K66*Gasesc,#REF!))</f>
        <v>#REF!</v>
      </c>
      <c r="L78" s="226" t="e">
        <f>IF(A78="N/A"," ",IF(ISERROR(#REF!),L66*Gasesc,IF(#REF!=0,L66*Gasesc,#REF!)))</f>
        <v>#REF!</v>
      </c>
      <c r="M78" s="258"/>
      <c r="N78" s="194">
        <f t="shared" si="9"/>
        <v>42.375003814697266</v>
      </c>
      <c r="O78" s="194">
        <f t="shared" si="10"/>
        <v>29.290000915527344</v>
      </c>
      <c r="P78" s="194">
        <f t="shared" si="11"/>
        <v>19.790000915527344</v>
      </c>
      <c r="Q78" s="195">
        <f t="shared" si="12"/>
        <v>22.040000915527344</v>
      </c>
      <c r="R78" s="265">
        <f t="shared" ca="1" si="17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">
      <c r="A79" s="141">
        <f>Option1!A46</f>
        <v>38534</v>
      </c>
      <c r="B79" s="161">
        <f t="shared" si="18"/>
        <v>50.5</v>
      </c>
      <c r="C79" s="163">
        <f t="shared" si="13"/>
        <v>1.6299999999999994</v>
      </c>
      <c r="D79" s="162">
        <f t="shared" si="14"/>
        <v>82.314999999999969</v>
      </c>
      <c r="E79" s="161">
        <f t="shared" si="19"/>
        <v>35.290000915527344</v>
      </c>
      <c r="F79" s="162">
        <f t="shared" si="15"/>
        <v>57.522701492309551</v>
      </c>
      <c r="G79" s="161">
        <f t="shared" si="20"/>
        <v>25.790000915527344</v>
      </c>
      <c r="H79" s="162">
        <f t="shared" si="16"/>
        <v>42.037701492309559</v>
      </c>
      <c r="I79" s="162">
        <f t="shared" si="21"/>
        <v>22.540000915527344</v>
      </c>
      <c r="J79" s="162">
        <f>IF(A79="N/A"," ",Inputs!$G$4)</f>
        <v>29</v>
      </c>
      <c r="K79" s="226" t="e">
        <f>IF(A79="N/A"," ",IF(ISERROR(#REF!),K67*Gasesc,#REF!))</f>
        <v>#REF!</v>
      </c>
      <c r="L79" s="226" t="e">
        <f>IF(A79="N/A"," ",IF(ISERROR(#REF!),L67*Gasesc,IF(#REF!=0,L67*Gasesc,#REF!)))</f>
        <v>#REF!</v>
      </c>
      <c r="M79" s="258"/>
      <c r="N79" s="194">
        <f t="shared" si="9"/>
        <v>50.5</v>
      </c>
      <c r="O79" s="194">
        <f t="shared" si="10"/>
        <v>35.290000915527344</v>
      </c>
      <c r="P79" s="194">
        <f t="shared" si="11"/>
        <v>25.790000915527344</v>
      </c>
      <c r="Q79" s="195">
        <f t="shared" si="12"/>
        <v>22.540000915527344</v>
      </c>
      <c r="R79" s="265">
        <f t="shared" ca="1" si="17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">
      <c r="A80" s="141">
        <f>Option1!A47</f>
        <v>38565</v>
      </c>
      <c r="B80" s="161">
        <f t="shared" si="18"/>
        <v>50.5</v>
      </c>
      <c r="C80" s="163">
        <f t="shared" si="13"/>
        <v>1.6299999999999994</v>
      </c>
      <c r="D80" s="162">
        <f t="shared" si="14"/>
        <v>82.314999999999969</v>
      </c>
      <c r="E80" s="161">
        <f t="shared" si="19"/>
        <v>33.290004730224609</v>
      </c>
      <c r="F80" s="162">
        <f t="shared" si="15"/>
        <v>54.262707710266092</v>
      </c>
      <c r="G80" s="161">
        <f t="shared" si="20"/>
        <v>25.790000915527344</v>
      </c>
      <c r="H80" s="162">
        <f t="shared" si="16"/>
        <v>42.037701492309559</v>
      </c>
      <c r="I80" s="162">
        <f t="shared" si="21"/>
        <v>23.540000915527344</v>
      </c>
      <c r="J80" s="162">
        <f>IF(A80="N/A"," ",Inputs!$G$4)</f>
        <v>29</v>
      </c>
      <c r="K80" s="226" t="e">
        <f>IF(A80="N/A"," ",IF(ISERROR(#REF!),K68*Gasesc,#REF!))</f>
        <v>#REF!</v>
      </c>
      <c r="L80" s="226" t="e">
        <f>IF(A80="N/A"," ",IF(ISERROR(#REF!),L68*Gasesc,IF(#REF!=0,L68*Gasesc,#REF!)))</f>
        <v>#REF!</v>
      </c>
      <c r="M80" s="258"/>
      <c r="N80" s="194">
        <f t="shared" si="9"/>
        <v>50.5</v>
      </c>
      <c r="O80" s="194">
        <f t="shared" si="10"/>
        <v>33.290004730224609</v>
      </c>
      <c r="P80" s="194">
        <f t="shared" si="11"/>
        <v>25.790000915527344</v>
      </c>
      <c r="Q80" s="195">
        <f t="shared" si="12"/>
        <v>23.540000915527344</v>
      </c>
      <c r="R80" s="265">
        <f t="shared" ca="1" si="17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">
      <c r="A81" s="141">
        <f>Option1!A48</f>
        <v>38596</v>
      </c>
      <c r="B81" s="161">
        <f t="shared" si="18"/>
        <v>31.139999389648438</v>
      </c>
      <c r="C81" s="163">
        <f t="shared" si="13"/>
        <v>1.3512499999999998</v>
      </c>
      <c r="D81" s="162">
        <f t="shared" si="14"/>
        <v>42.077924175262446</v>
      </c>
      <c r="E81" s="161">
        <f t="shared" si="19"/>
        <v>25.290000915527344</v>
      </c>
      <c r="F81" s="162">
        <f t="shared" si="15"/>
        <v>34.17311373710632</v>
      </c>
      <c r="G81" s="161">
        <f t="shared" si="20"/>
        <v>19.790000915527344</v>
      </c>
      <c r="H81" s="162">
        <f t="shared" si="16"/>
        <v>26.741238737106322</v>
      </c>
      <c r="I81" s="162">
        <f t="shared" si="21"/>
        <v>17.540000915527344</v>
      </c>
      <c r="J81" s="162">
        <f>IF(A81="N/A"," ",Inputs!$G$4)</f>
        <v>29</v>
      </c>
      <c r="K81" s="226" t="e">
        <f>IF(A81="N/A"," ",IF(ISERROR(#REF!),K69*Gasesc,#REF!))</f>
        <v>#REF!</v>
      </c>
      <c r="L81" s="226" t="e">
        <f>IF(A81="N/A"," ",IF(ISERROR(#REF!),L69*Gasesc,IF(#REF!=0,L69*Gasesc,#REF!)))</f>
        <v>#REF!</v>
      </c>
      <c r="M81" s="258"/>
      <c r="N81" s="194">
        <f t="shared" si="9"/>
        <v>31.139999389648438</v>
      </c>
      <c r="O81" s="194">
        <f t="shared" si="10"/>
        <v>25.290000915527344</v>
      </c>
      <c r="P81" s="194">
        <f t="shared" si="11"/>
        <v>19.790000915527344</v>
      </c>
      <c r="Q81" s="195">
        <f t="shared" si="12"/>
        <v>17.540000915527344</v>
      </c>
      <c r="R81" s="265">
        <f t="shared" ca="1" si="17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">
      <c r="A82" s="141">
        <f>Option1!A49</f>
        <v>38626</v>
      </c>
      <c r="B82" s="161">
        <f t="shared" si="18"/>
        <v>32.041561484336853</v>
      </c>
      <c r="C82" s="163">
        <f t="shared" si="13"/>
        <v>1.0049999999999999</v>
      </c>
      <c r="D82" s="162">
        <f t="shared" si="14"/>
        <v>32.201769291758531</v>
      </c>
      <c r="E82" s="161">
        <f t="shared" si="19"/>
        <v>20.286001205444336</v>
      </c>
      <c r="F82" s="162">
        <f t="shared" si="15"/>
        <v>20.387431211471554</v>
      </c>
      <c r="G82" s="161">
        <f t="shared" si="20"/>
        <v>14.786500930786133</v>
      </c>
      <c r="H82" s="162">
        <f t="shared" si="16"/>
        <v>14.860433435440061</v>
      </c>
      <c r="I82" s="162">
        <f t="shared" si="21"/>
        <v>17.040002822875977</v>
      </c>
      <c r="J82" s="162">
        <f>IF(A82="N/A"," ",Inputs!$G$4)</f>
        <v>29</v>
      </c>
      <c r="K82" s="226" t="e">
        <f>IF(A82="N/A"," ",IF(ISERROR(#REF!),K70*Gasesc,#REF!))</f>
        <v>#REF!</v>
      </c>
      <c r="L82" s="226" t="e">
        <f>IF(A82="N/A"," ",IF(ISERROR(#REF!),L70*Gasesc,IF(#REF!=0,L70*Gasesc,#REF!)))</f>
        <v>#REF!</v>
      </c>
      <c r="M82" s="258"/>
      <c r="N82" s="194">
        <f t="shared" si="9"/>
        <v>32.041561484336853</v>
      </c>
      <c r="O82" s="194">
        <f t="shared" si="10"/>
        <v>20.286001205444336</v>
      </c>
      <c r="P82" s="194">
        <f t="shared" si="11"/>
        <v>14.786500930786133</v>
      </c>
      <c r="Q82" s="195">
        <f t="shared" si="12"/>
        <v>17.040002822875977</v>
      </c>
      <c r="R82" s="265">
        <f t="shared" ca="1" si="17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">
      <c r="A83" s="141">
        <f>Option1!A50</f>
        <v>38657</v>
      </c>
      <c r="B83" s="161">
        <f t="shared" si="18"/>
        <v>32.141563773155212</v>
      </c>
      <c r="C83" s="163">
        <f t="shared" si="13"/>
        <v>1.0825</v>
      </c>
      <c r="D83" s="162">
        <f t="shared" si="14"/>
        <v>34.793242784440515</v>
      </c>
      <c r="E83" s="161">
        <f t="shared" si="19"/>
        <v>22.290000915527344</v>
      </c>
      <c r="F83" s="162">
        <f t="shared" si="15"/>
        <v>24.128925991058349</v>
      </c>
      <c r="G83" s="161">
        <f t="shared" si="20"/>
        <v>14.790000915527344</v>
      </c>
      <c r="H83" s="162">
        <f t="shared" si="16"/>
        <v>16.01017599105835</v>
      </c>
      <c r="I83" s="162">
        <f t="shared" si="21"/>
        <v>18.040000915527344</v>
      </c>
      <c r="J83" s="162">
        <f>IF(A83="N/A"," ",Inputs!$G$4)</f>
        <v>29</v>
      </c>
      <c r="K83" s="226" t="e">
        <f>IF(A83="N/A"," ",IF(ISERROR(#REF!),K71*Gasesc,#REF!))</f>
        <v>#REF!</v>
      </c>
      <c r="L83" s="226" t="e">
        <f>IF(A83="N/A"," ",IF(ISERROR(#REF!),L71*Gasesc,IF(#REF!=0,L71*Gasesc,#REF!)))</f>
        <v>#REF!</v>
      </c>
      <c r="M83" s="258"/>
      <c r="N83" s="194">
        <f t="shared" si="9"/>
        <v>32.141563773155212</v>
      </c>
      <c r="O83" s="194">
        <f t="shared" si="10"/>
        <v>22.290000915527344</v>
      </c>
      <c r="P83" s="194">
        <f t="shared" si="11"/>
        <v>14.790000915527344</v>
      </c>
      <c r="Q83" s="195">
        <f t="shared" si="12"/>
        <v>18.040000915527344</v>
      </c>
      <c r="R83" s="265">
        <f t="shared" ca="1" si="17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">
      <c r="A84" s="141">
        <f>Option1!A51</f>
        <v>38687</v>
      </c>
      <c r="B84" s="161">
        <f t="shared" si="18"/>
        <v>32.241562247276306</v>
      </c>
      <c r="C84" s="163">
        <f t="shared" si="13"/>
        <v>1.02125</v>
      </c>
      <c r="D84" s="162">
        <f t="shared" si="14"/>
        <v>32.92669544503093</v>
      </c>
      <c r="E84" s="161">
        <f t="shared" si="19"/>
        <v>27.290000915527344</v>
      </c>
      <c r="F84" s="162">
        <f t="shared" si="15"/>
        <v>27.869913434982301</v>
      </c>
      <c r="G84" s="161">
        <f t="shared" si="20"/>
        <v>21.790000915527344</v>
      </c>
      <c r="H84" s="162">
        <f t="shared" si="16"/>
        <v>22.253038434982301</v>
      </c>
      <c r="I84" s="162">
        <f t="shared" si="21"/>
        <v>20.290000915527344</v>
      </c>
      <c r="J84" s="162">
        <f>IF(A84="N/A"," ",Inputs!$G$4)</f>
        <v>29</v>
      </c>
      <c r="K84" s="226" t="e">
        <f>IF(A84="N/A"," ",IF(ISERROR(#REF!),K72*Gasesc,#REF!))</f>
        <v>#REF!</v>
      </c>
      <c r="L84" s="226" t="e">
        <f>IF(A84="N/A"," ",IF(ISERROR(#REF!),L72*Gasesc,IF(#REF!=0,L72*Gasesc,#REF!)))</f>
        <v>#REF!</v>
      </c>
      <c r="M84" s="258"/>
      <c r="N84" s="194">
        <f t="shared" si="9"/>
        <v>32.241562247276306</v>
      </c>
      <c r="O84" s="194">
        <f t="shared" si="10"/>
        <v>27.290000915527344</v>
      </c>
      <c r="P84" s="194">
        <f t="shared" si="11"/>
        <v>21.790000915527344</v>
      </c>
      <c r="Q84" s="195">
        <f t="shared" si="12"/>
        <v>20.290000915527344</v>
      </c>
      <c r="R84" s="265">
        <f t="shared" ca="1" si="17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">
      <c r="A85" s="141">
        <f>Option1!A52</f>
        <v>38718</v>
      </c>
      <c r="B85" s="161">
        <f t="shared" si="18"/>
        <v>35.115717206682476</v>
      </c>
      <c r="C85" s="163">
        <f t="shared" si="13"/>
        <v>1.0200738350125944</v>
      </c>
      <c r="D85" s="162">
        <f t="shared" si="14"/>
        <v>35.820624320238345</v>
      </c>
      <c r="E85" s="161">
        <f t="shared" si="19"/>
        <v>35.75</v>
      </c>
      <c r="F85" s="162">
        <f t="shared" si="15"/>
        <v>36.467639601700249</v>
      </c>
      <c r="G85" s="161">
        <f t="shared" si="20"/>
        <v>25.25</v>
      </c>
      <c r="H85" s="162">
        <f t="shared" si="16"/>
        <v>25.756864334068009</v>
      </c>
      <c r="I85" s="162">
        <f t="shared" si="21"/>
        <v>22.5</v>
      </c>
      <c r="J85" s="162">
        <f>IF(A85="N/A"," ",Inputs!$G$4)</f>
        <v>29</v>
      </c>
      <c r="K85" s="226" t="e">
        <f>IF(A85="N/A"," ",IF(ISERROR(#REF!),K73*Gasesc,#REF!))</f>
        <v>#REF!</v>
      </c>
      <c r="L85" s="226" t="e">
        <f>IF(A85="N/A"," ",IF(ISERROR(#REF!),L73*Gasesc,IF(#REF!=0,L73*Gasesc,#REF!)))</f>
        <v>#REF!</v>
      </c>
      <c r="M85" s="258"/>
      <c r="N85" s="194">
        <f t="shared" si="9"/>
        <v>35.115717206682476</v>
      </c>
      <c r="O85" s="194">
        <f t="shared" si="10"/>
        <v>35.75</v>
      </c>
      <c r="P85" s="194">
        <f t="shared" si="11"/>
        <v>25.25</v>
      </c>
      <c r="Q85" s="195">
        <f t="shared" si="12"/>
        <v>22.5</v>
      </c>
      <c r="R85" s="265">
        <f t="shared" ca="1" si="17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">
      <c r="A86" s="141">
        <f>Option1!A53</f>
        <v>38749</v>
      </c>
      <c r="B86" s="161">
        <f t="shared" si="18"/>
        <v>34.515714917864116</v>
      </c>
      <c r="C86" s="163">
        <f t="shared" si="13"/>
        <v>1.0200738350125944</v>
      </c>
      <c r="D86" s="162">
        <f t="shared" si="14"/>
        <v>35.208577684467066</v>
      </c>
      <c r="E86" s="161">
        <f t="shared" si="19"/>
        <v>31.246002197265625</v>
      </c>
      <c r="F86" s="162">
        <f t="shared" si="15"/>
        <v>31.873229290176699</v>
      </c>
      <c r="G86" s="161">
        <f t="shared" si="20"/>
        <v>22.746501922607422</v>
      </c>
      <c r="H86" s="162">
        <f t="shared" si="16"/>
        <v>23.203111449315504</v>
      </c>
      <c r="I86" s="162">
        <f t="shared" si="21"/>
        <v>21</v>
      </c>
      <c r="J86" s="162">
        <f>IF(A86="N/A"," ",Inputs!$G$4)</f>
        <v>29</v>
      </c>
      <c r="K86" s="226" t="e">
        <f>IF(A86="N/A"," ",IF(ISERROR(#REF!),K74*Gasesc,#REF!))</f>
        <v>#REF!</v>
      </c>
      <c r="L86" s="226" t="e">
        <f>IF(A86="N/A"," ",IF(ISERROR(#REF!),L74*Gasesc,IF(#REF!=0,L74*Gasesc,#REF!)))</f>
        <v>#REF!</v>
      </c>
      <c r="M86" s="258"/>
      <c r="N86" s="194">
        <f t="shared" si="9"/>
        <v>34.515714917864116</v>
      </c>
      <c r="O86" s="194">
        <f t="shared" si="10"/>
        <v>31.246002197265625</v>
      </c>
      <c r="P86" s="194">
        <f t="shared" si="11"/>
        <v>22.746501922607422</v>
      </c>
      <c r="Q86" s="195">
        <f t="shared" si="12"/>
        <v>21</v>
      </c>
      <c r="R86" s="265">
        <f t="shared" ca="1" si="17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">
      <c r="A87" s="141">
        <f>Option1!A54</f>
        <v>38777</v>
      </c>
      <c r="B87" s="161">
        <f t="shared" si="18"/>
        <v>33.22767976272938</v>
      </c>
      <c r="C87" s="163">
        <f t="shared" si="13"/>
        <v>1.0173448699421965</v>
      </c>
      <c r="D87" s="162">
        <f t="shared" si="14"/>
        <v>33.804009546694878</v>
      </c>
      <c r="E87" s="161">
        <f t="shared" si="19"/>
        <v>25.5</v>
      </c>
      <c r="F87" s="162">
        <f t="shared" si="15"/>
        <v>25.942294183526013</v>
      </c>
      <c r="G87" s="161">
        <f t="shared" si="20"/>
        <v>20</v>
      </c>
      <c r="H87" s="162">
        <f t="shared" si="16"/>
        <v>20.346897398843929</v>
      </c>
      <c r="I87" s="162">
        <f t="shared" si="21"/>
        <v>22</v>
      </c>
      <c r="J87" s="162">
        <f>IF(A87="N/A"," ",Inputs!$G$4)</f>
        <v>29</v>
      </c>
      <c r="K87" s="226" t="e">
        <f>IF(A87="N/A"," ",IF(ISERROR(#REF!),K75*Gasesc,#REF!))</f>
        <v>#REF!</v>
      </c>
      <c r="L87" s="226" t="e">
        <f>IF(A87="N/A"," ",IF(ISERROR(#REF!),L75*Gasesc,IF(#REF!=0,L75*Gasesc,#REF!)))</f>
        <v>#REF!</v>
      </c>
      <c r="M87" s="258"/>
      <c r="N87" s="194">
        <f t="shared" si="9"/>
        <v>33.22767976272938</v>
      </c>
      <c r="O87" s="194">
        <f t="shared" si="10"/>
        <v>25.5</v>
      </c>
      <c r="P87" s="194">
        <f t="shared" si="11"/>
        <v>20</v>
      </c>
      <c r="Q87" s="195">
        <f t="shared" si="12"/>
        <v>22</v>
      </c>
      <c r="R87" s="265">
        <f t="shared" ca="1" si="17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">
      <c r="A88" s="141">
        <f>Option1!A55</f>
        <v>38808</v>
      </c>
      <c r="B88" s="161">
        <f t="shared" si="18"/>
        <v>33.427680525668833</v>
      </c>
      <c r="C88" s="163">
        <f t="shared" si="13"/>
        <v>1.0049999999999999</v>
      </c>
      <c r="D88" s="162">
        <f t="shared" si="14"/>
        <v>33.594818928297173</v>
      </c>
      <c r="E88" s="161">
        <f t="shared" si="19"/>
        <v>22</v>
      </c>
      <c r="F88" s="162">
        <f t="shared" si="15"/>
        <v>22.11</v>
      </c>
      <c r="G88" s="161">
        <f t="shared" si="20"/>
        <v>16.495000839233398</v>
      </c>
      <c r="H88" s="162">
        <f t="shared" si="16"/>
        <v>16.577475843429564</v>
      </c>
      <c r="I88" s="162">
        <f t="shared" si="21"/>
        <v>19</v>
      </c>
      <c r="J88" s="162">
        <f>IF(A88="N/A"," ",Inputs!$G$4)</f>
        <v>29</v>
      </c>
      <c r="K88" s="226" t="e">
        <f>IF(A88="N/A"," ",IF(ISERROR(#REF!),K76*Gasesc,#REF!))</f>
        <v>#REF!</v>
      </c>
      <c r="L88" s="226" t="e">
        <f>IF(A88="N/A"," ",IF(ISERROR(#REF!),L76*Gasesc,IF(#REF!=0,L76*Gasesc,#REF!)))</f>
        <v>#REF!</v>
      </c>
      <c r="M88" s="258"/>
      <c r="N88" s="194">
        <f t="shared" si="9"/>
        <v>33.427680525668833</v>
      </c>
      <c r="O88" s="194">
        <f t="shared" si="10"/>
        <v>22</v>
      </c>
      <c r="P88" s="194">
        <f t="shared" si="11"/>
        <v>16.495000839233398</v>
      </c>
      <c r="Q88" s="195">
        <f t="shared" si="12"/>
        <v>19</v>
      </c>
      <c r="R88" s="265">
        <f t="shared" ca="1" si="17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">
      <c r="A89" s="141">
        <f>Option1!A56</f>
        <v>38838</v>
      </c>
      <c r="B89" s="161">
        <f t="shared" si="18"/>
        <v>36.705001831054688</v>
      </c>
      <c r="C89" s="163">
        <f t="shared" si="13"/>
        <v>1.0756250000000001</v>
      </c>
      <c r="D89" s="162">
        <f t="shared" si="14"/>
        <v>39.480817594528197</v>
      </c>
      <c r="E89" s="161">
        <f t="shared" si="19"/>
        <v>22.290000915527344</v>
      </c>
      <c r="F89" s="162">
        <f t="shared" si="15"/>
        <v>23.975682234764101</v>
      </c>
      <c r="G89" s="161">
        <f t="shared" si="20"/>
        <v>15.795000076293945</v>
      </c>
      <c r="H89" s="162">
        <f t="shared" si="16"/>
        <v>16.989496957063675</v>
      </c>
      <c r="I89" s="162">
        <f t="shared" si="21"/>
        <v>19.540000915527344</v>
      </c>
      <c r="J89" s="162">
        <f>IF(A89="N/A"," ",Inputs!$G$4)</f>
        <v>29</v>
      </c>
      <c r="K89" s="226" t="e">
        <f>IF(A89="N/A"," ",IF(ISERROR(#REF!),K77*Gasesc,#REF!))</f>
        <v>#REF!</v>
      </c>
      <c r="L89" s="226" t="e">
        <f>IF(A89="N/A"," ",IF(ISERROR(#REF!),L77*Gasesc,IF(#REF!=0,L77*Gasesc,#REF!)))</f>
        <v>#REF!</v>
      </c>
      <c r="M89" s="258"/>
      <c r="N89" s="194">
        <f t="shared" si="9"/>
        <v>36.705001831054688</v>
      </c>
      <c r="O89" s="194">
        <f t="shared" si="10"/>
        <v>22.290000915527344</v>
      </c>
      <c r="P89" s="194">
        <f t="shared" si="11"/>
        <v>15.795000076293945</v>
      </c>
      <c r="Q89" s="195">
        <f t="shared" si="12"/>
        <v>19.540000915527344</v>
      </c>
      <c r="R89" s="265">
        <f t="shared" ca="1" si="17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">
      <c r="A90" s="141">
        <f>Option1!A57</f>
        <v>38869</v>
      </c>
      <c r="B90" s="161">
        <f t="shared" si="18"/>
        <v>42.625003814697266</v>
      </c>
      <c r="C90" s="163">
        <f t="shared" si="13"/>
        <v>1.5299999999999998</v>
      </c>
      <c r="D90" s="162">
        <f t="shared" si="14"/>
        <v>65.216255836486809</v>
      </c>
      <c r="E90" s="161">
        <f t="shared" si="19"/>
        <v>29.290000915527344</v>
      </c>
      <c r="F90" s="162">
        <f t="shared" si="15"/>
        <v>44.813701400756827</v>
      </c>
      <c r="G90" s="161">
        <f t="shared" si="20"/>
        <v>19.790000915527344</v>
      </c>
      <c r="H90" s="162">
        <f t="shared" si="16"/>
        <v>30.278701400756834</v>
      </c>
      <c r="I90" s="162">
        <f t="shared" si="21"/>
        <v>22.540000915527344</v>
      </c>
      <c r="J90" s="162">
        <f>IF(A90="N/A"," ",Inputs!$G$4)</f>
        <v>29</v>
      </c>
      <c r="K90" s="226" t="e">
        <f>IF(A90="N/A"," ",IF(ISERROR(#REF!),K78*Gasesc,#REF!))</f>
        <v>#REF!</v>
      </c>
      <c r="L90" s="226" t="e">
        <f>IF(A90="N/A"," ",IF(ISERROR(#REF!),L78*Gasesc,IF(#REF!=0,L78*Gasesc,#REF!)))</f>
        <v>#REF!</v>
      </c>
      <c r="M90" s="258"/>
      <c r="N90" s="194">
        <f t="shared" si="9"/>
        <v>42.625003814697266</v>
      </c>
      <c r="O90" s="194">
        <f t="shared" si="10"/>
        <v>29.290000915527344</v>
      </c>
      <c r="P90" s="194">
        <f t="shared" si="11"/>
        <v>19.790000915527344</v>
      </c>
      <c r="Q90" s="195">
        <f t="shared" si="12"/>
        <v>22.540000915527344</v>
      </c>
      <c r="R90" s="265">
        <f t="shared" ca="1" si="17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">
      <c r="A91" s="141">
        <f>Option1!A58</f>
        <v>38899</v>
      </c>
      <c r="B91" s="161">
        <f t="shared" si="18"/>
        <v>51.75</v>
      </c>
      <c r="C91" s="163">
        <f t="shared" si="13"/>
        <v>1.6299999999999994</v>
      </c>
      <c r="D91" s="162">
        <f t="shared" si="14"/>
        <v>84.352499999999978</v>
      </c>
      <c r="E91" s="161">
        <f t="shared" si="19"/>
        <v>35.290000915527344</v>
      </c>
      <c r="F91" s="162">
        <f t="shared" si="15"/>
        <v>57.522701492309551</v>
      </c>
      <c r="G91" s="161">
        <f t="shared" si="20"/>
        <v>25.790000915527344</v>
      </c>
      <c r="H91" s="162">
        <f t="shared" si="16"/>
        <v>42.037701492309559</v>
      </c>
      <c r="I91" s="162">
        <f t="shared" si="21"/>
        <v>23.040000915527344</v>
      </c>
      <c r="J91" s="162">
        <f>IF(A91="N/A"," ",Inputs!$G$4)</f>
        <v>29</v>
      </c>
      <c r="K91" s="226" t="e">
        <f>IF(A91="N/A"," ",IF(ISERROR(#REF!),K79*Gasesc,#REF!))</f>
        <v>#REF!</v>
      </c>
      <c r="L91" s="226" t="e">
        <f>IF(A91="N/A"," ",IF(ISERROR(#REF!),L79*Gasesc,IF(#REF!=0,L79*Gasesc,#REF!)))</f>
        <v>#REF!</v>
      </c>
      <c r="M91" s="258"/>
      <c r="N91" s="194">
        <f t="shared" si="9"/>
        <v>51.75</v>
      </c>
      <c r="O91" s="194">
        <f t="shared" si="10"/>
        <v>35.290000915527344</v>
      </c>
      <c r="P91" s="194">
        <f t="shared" si="11"/>
        <v>25.790000915527344</v>
      </c>
      <c r="Q91" s="195">
        <f t="shared" si="12"/>
        <v>23.040000915527344</v>
      </c>
      <c r="R91" s="265">
        <f t="shared" ca="1" si="17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">
      <c r="A92" s="141">
        <f>Option1!A59</f>
        <v>38930</v>
      </c>
      <c r="B92" s="161">
        <f t="shared" si="18"/>
        <v>51.75</v>
      </c>
      <c r="C92" s="163">
        <f t="shared" si="13"/>
        <v>1.6299999999999994</v>
      </c>
      <c r="D92" s="162">
        <f t="shared" si="14"/>
        <v>84.352499999999978</v>
      </c>
      <c r="E92" s="161">
        <f t="shared" si="19"/>
        <v>33.290004730224609</v>
      </c>
      <c r="F92" s="162">
        <f t="shared" si="15"/>
        <v>54.262707710266092</v>
      </c>
      <c r="G92" s="161">
        <f t="shared" si="20"/>
        <v>25.790000915527344</v>
      </c>
      <c r="H92" s="162">
        <f t="shared" si="16"/>
        <v>42.037701492309559</v>
      </c>
      <c r="I92" s="162">
        <f t="shared" si="21"/>
        <v>24.040000915527344</v>
      </c>
      <c r="J92" s="162">
        <f>IF(A92="N/A"," ",Inputs!$G$4)</f>
        <v>29</v>
      </c>
      <c r="K92" s="226" t="e">
        <f>IF(A92="N/A"," ",IF(ISERROR(#REF!),K80*Gasesc,#REF!))</f>
        <v>#REF!</v>
      </c>
      <c r="L92" s="226" t="e">
        <f>IF(A92="N/A"," ",IF(ISERROR(#REF!),L80*Gasesc,IF(#REF!=0,L80*Gasesc,#REF!)))</f>
        <v>#REF!</v>
      </c>
      <c r="M92" s="258"/>
      <c r="N92" s="194">
        <f t="shared" si="9"/>
        <v>51.75</v>
      </c>
      <c r="O92" s="194">
        <f t="shared" si="10"/>
        <v>33.290004730224609</v>
      </c>
      <c r="P92" s="194">
        <f t="shared" si="11"/>
        <v>25.790000915527344</v>
      </c>
      <c r="Q92" s="195">
        <f t="shared" si="12"/>
        <v>24.040000915527344</v>
      </c>
      <c r="R92" s="265">
        <f t="shared" ca="1" si="17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">
      <c r="A93" s="141">
        <f>Option1!A60</f>
        <v>38961</v>
      </c>
      <c r="B93" s="161">
        <f t="shared" si="18"/>
        <v>30.829999923706055</v>
      </c>
      <c r="C93" s="163">
        <f t="shared" si="13"/>
        <v>1.3512499999999998</v>
      </c>
      <c r="D93" s="162">
        <f t="shared" si="14"/>
        <v>41.659037396907799</v>
      </c>
      <c r="E93" s="161">
        <f t="shared" si="19"/>
        <v>25.290000915527344</v>
      </c>
      <c r="F93" s="162">
        <f t="shared" si="15"/>
        <v>34.17311373710632</v>
      </c>
      <c r="G93" s="161">
        <f t="shared" si="20"/>
        <v>19.790000915527344</v>
      </c>
      <c r="H93" s="162">
        <f t="shared" si="16"/>
        <v>26.741238737106322</v>
      </c>
      <c r="I93" s="162">
        <f t="shared" si="21"/>
        <v>18.040000915527344</v>
      </c>
      <c r="J93" s="162">
        <f>IF(A93="N/A"," ",Inputs!$G$4)</f>
        <v>29</v>
      </c>
      <c r="K93" s="226" t="e">
        <f>IF(A93="N/A"," ",IF(ISERROR(#REF!),K81*Gasesc,#REF!))</f>
        <v>#REF!</v>
      </c>
      <c r="L93" s="226" t="e">
        <f>IF(A93="N/A"," ",IF(ISERROR(#REF!),L81*Gasesc,IF(#REF!=0,L81*Gasesc,#REF!)))</f>
        <v>#REF!</v>
      </c>
      <c r="M93" s="258"/>
      <c r="N93" s="194">
        <f t="shared" si="9"/>
        <v>30.829999923706055</v>
      </c>
      <c r="O93" s="194">
        <f t="shared" si="10"/>
        <v>25.290000915527344</v>
      </c>
      <c r="P93" s="194">
        <f t="shared" si="11"/>
        <v>19.790000915527344</v>
      </c>
      <c r="Q93" s="195">
        <f t="shared" si="12"/>
        <v>18.040000915527344</v>
      </c>
      <c r="R93" s="265">
        <f t="shared" ca="1" si="17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">
      <c r="A94" s="141">
        <f>Option1!A61</f>
        <v>38991</v>
      </c>
      <c r="B94" s="161">
        <f t="shared" si="18"/>
        <v>31.981563925743103</v>
      </c>
      <c r="C94" s="163">
        <f t="shared" si="13"/>
        <v>1.0049999999999999</v>
      </c>
      <c r="D94" s="162">
        <f t="shared" si="14"/>
        <v>32.141471745371817</v>
      </c>
      <c r="E94" s="161">
        <f t="shared" si="19"/>
        <v>20.286001205444336</v>
      </c>
      <c r="F94" s="162">
        <f t="shared" si="15"/>
        <v>20.387431211471554</v>
      </c>
      <c r="G94" s="161">
        <f t="shared" si="20"/>
        <v>14.786500930786133</v>
      </c>
      <c r="H94" s="162">
        <f t="shared" si="16"/>
        <v>14.860433435440061</v>
      </c>
      <c r="I94" s="162">
        <f t="shared" si="21"/>
        <v>17.540002822875977</v>
      </c>
      <c r="J94" s="162">
        <f>IF(A94="N/A"," ",Inputs!$G$4)</f>
        <v>29</v>
      </c>
      <c r="K94" s="226" t="e">
        <f>IF(A94="N/A"," ",IF(ISERROR(#REF!),K82*Gasesc,#REF!))</f>
        <v>#REF!</v>
      </c>
      <c r="L94" s="226" t="e">
        <f>IF(A94="N/A"," ",IF(ISERROR(#REF!),L82*Gasesc,IF(#REF!=0,L82*Gasesc,#REF!)))</f>
        <v>#REF!</v>
      </c>
      <c r="M94" s="258"/>
      <c r="N94" s="194">
        <f t="shared" si="9"/>
        <v>31.981563925743103</v>
      </c>
      <c r="O94" s="194">
        <f t="shared" si="10"/>
        <v>20.286001205444336</v>
      </c>
      <c r="P94" s="194">
        <f t="shared" si="11"/>
        <v>14.786500930786133</v>
      </c>
      <c r="Q94" s="195">
        <f t="shared" si="12"/>
        <v>17.540002822875977</v>
      </c>
      <c r="R94" s="265">
        <f t="shared" ca="1" si="17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">
      <c r="A95" s="141">
        <f>Option1!A62</f>
        <v>39022</v>
      </c>
      <c r="B95" s="161">
        <f t="shared" si="18"/>
        <v>32.081562399864197</v>
      </c>
      <c r="C95" s="163">
        <f t="shared" si="13"/>
        <v>1.0825</v>
      </c>
      <c r="D95" s="162">
        <f t="shared" si="14"/>
        <v>34.728291297852991</v>
      </c>
      <c r="E95" s="161">
        <f t="shared" si="19"/>
        <v>22.290000915527344</v>
      </c>
      <c r="F95" s="162">
        <f t="shared" si="15"/>
        <v>24.128925991058349</v>
      </c>
      <c r="G95" s="161">
        <f t="shared" si="20"/>
        <v>14.790000915527344</v>
      </c>
      <c r="H95" s="162">
        <f t="shared" si="16"/>
        <v>16.01017599105835</v>
      </c>
      <c r="I95" s="162">
        <f t="shared" si="21"/>
        <v>18.540000915527344</v>
      </c>
      <c r="J95" s="162">
        <f>IF(A95="N/A"," ",Inputs!$G$4)</f>
        <v>29</v>
      </c>
      <c r="K95" s="226" t="e">
        <f>IF(A95="N/A"," ",IF(ISERROR(#REF!),K83*Gasesc,#REF!))</f>
        <v>#REF!</v>
      </c>
      <c r="L95" s="226" t="e">
        <f>IF(A95="N/A"," ",IF(ISERROR(#REF!),L83*Gasesc,IF(#REF!=0,L83*Gasesc,#REF!)))</f>
        <v>#REF!</v>
      </c>
      <c r="M95" s="258"/>
      <c r="N95" s="194">
        <f t="shared" si="9"/>
        <v>32.081562399864197</v>
      </c>
      <c r="O95" s="194">
        <f t="shared" si="10"/>
        <v>22.290000915527344</v>
      </c>
      <c r="P95" s="194">
        <f t="shared" si="11"/>
        <v>14.790000915527344</v>
      </c>
      <c r="Q95" s="195">
        <f t="shared" si="12"/>
        <v>18.540000915527344</v>
      </c>
      <c r="R95" s="265">
        <f t="shared" ca="1" si="17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">
      <c r="A96" s="141">
        <f>Option1!A63</f>
        <v>39052</v>
      </c>
      <c r="B96" s="161">
        <f t="shared" si="18"/>
        <v>32.181560873985291</v>
      </c>
      <c r="C96" s="163">
        <f t="shared" si="13"/>
        <v>1.02125</v>
      </c>
      <c r="D96" s="162">
        <f t="shared" si="14"/>
        <v>32.865419042557477</v>
      </c>
      <c r="E96" s="161">
        <f t="shared" si="19"/>
        <v>27.290000915527344</v>
      </c>
      <c r="F96" s="162">
        <f t="shared" si="15"/>
        <v>27.869913434982301</v>
      </c>
      <c r="G96" s="161">
        <f t="shared" si="20"/>
        <v>21.790000915527344</v>
      </c>
      <c r="H96" s="162">
        <f t="shared" si="16"/>
        <v>22.253038434982301</v>
      </c>
      <c r="I96" s="162">
        <f t="shared" si="21"/>
        <v>20.790000915527344</v>
      </c>
      <c r="J96" s="162">
        <f>IF(A96="N/A"," ",Inputs!$G$4)</f>
        <v>29</v>
      </c>
      <c r="K96" s="226" t="e">
        <f>IF(A96="N/A"," ",IF(ISERROR(#REF!),K84*Gasesc,#REF!))</f>
        <v>#REF!</v>
      </c>
      <c r="L96" s="226" t="e">
        <f>IF(A96="N/A"," ",IF(ISERROR(#REF!),L84*Gasesc,IF(#REF!=0,L84*Gasesc,#REF!)))</f>
        <v>#REF!</v>
      </c>
      <c r="M96" s="258"/>
      <c r="N96" s="194">
        <f t="shared" si="9"/>
        <v>32.181560873985291</v>
      </c>
      <c r="O96" s="194">
        <f t="shared" si="10"/>
        <v>27.290000915527344</v>
      </c>
      <c r="P96" s="194">
        <f t="shared" si="11"/>
        <v>21.790000915527344</v>
      </c>
      <c r="Q96" s="195">
        <f t="shared" si="12"/>
        <v>20.790000915527344</v>
      </c>
      <c r="R96" s="265">
        <f t="shared" ca="1" si="17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">
      <c r="A97" s="141" t="str">
        <f>Option1!A64</f>
        <v>N/A</v>
      </c>
      <c r="B97" s="161" t="str">
        <f t="shared" si="18"/>
        <v xml:space="preserve"> </v>
      </c>
      <c r="C97" s="163" t="str">
        <f t="shared" si="13"/>
        <v xml:space="preserve"> </v>
      </c>
      <c r="D97" s="162" t="str">
        <f t="shared" si="14"/>
        <v xml:space="preserve"> </v>
      </c>
      <c r="E97" s="161" t="str">
        <f t="shared" si="19"/>
        <v xml:space="preserve"> </v>
      </c>
      <c r="F97" s="162" t="str">
        <f t="shared" si="15"/>
        <v xml:space="preserve"> </v>
      </c>
      <c r="G97" s="161" t="str">
        <f t="shared" si="20"/>
        <v xml:space="preserve"> </v>
      </c>
      <c r="H97" s="162" t="str">
        <f t="shared" si="16"/>
        <v xml:space="preserve"> </v>
      </c>
      <c r="I97" s="162" t="str">
        <f t="shared" si="21"/>
        <v xml:space="preserve"> </v>
      </c>
      <c r="J97" s="162" t="str">
        <f>IF(A97="N/A"," ",Inputs!$G$4)</f>
        <v xml:space="preserve"> </v>
      </c>
      <c r="K97" s="226" t="str">
        <f>IF(A97="N/A"," ",IF(ISERROR(#REF!),K85*Gasesc,#REF!))</f>
        <v xml:space="preserve"> </v>
      </c>
      <c r="L97" s="226" t="str">
        <f>IF(A97="N/A"," ",IF(ISERROR(#REF!),L85*Gasesc,IF(#REF!=0,L85*Gasesc,#REF!)))</f>
        <v xml:space="preserve"> </v>
      </c>
      <c r="M97" s="258"/>
      <c r="N97" s="194" t="str">
        <f t="shared" si="9"/>
        <v xml:space="preserve"> </v>
      </c>
      <c r="O97" s="194" t="str">
        <f t="shared" si="10"/>
        <v xml:space="preserve"> </v>
      </c>
      <c r="P97" s="194" t="str">
        <f t="shared" si="11"/>
        <v xml:space="preserve"> </v>
      </c>
      <c r="Q97" s="195" t="str">
        <f t="shared" si="12"/>
        <v xml:space="preserve"> </v>
      </c>
      <c r="R97" s="265" t="str">
        <f t="shared" si="17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">
      <c r="A98" s="141" t="str">
        <f>Option1!A65</f>
        <v>N/A</v>
      </c>
      <c r="B98" s="161" t="str">
        <f t="shared" si="18"/>
        <v xml:space="preserve"> </v>
      </c>
      <c r="C98" s="163" t="str">
        <f t="shared" si="13"/>
        <v xml:space="preserve"> </v>
      </c>
      <c r="D98" s="162" t="str">
        <f t="shared" si="14"/>
        <v xml:space="preserve"> </v>
      </c>
      <c r="E98" s="161" t="str">
        <f t="shared" si="19"/>
        <v xml:space="preserve"> </v>
      </c>
      <c r="F98" s="162" t="str">
        <f t="shared" si="15"/>
        <v xml:space="preserve"> </v>
      </c>
      <c r="G98" s="161" t="str">
        <f t="shared" si="20"/>
        <v xml:space="preserve"> </v>
      </c>
      <c r="H98" s="162" t="str">
        <f t="shared" si="16"/>
        <v xml:space="preserve"> </v>
      </c>
      <c r="I98" s="162" t="str">
        <f t="shared" si="21"/>
        <v xml:space="preserve"> </v>
      </c>
      <c r="J98" s="162" t="str">
        <f>IF(A98="N/A"," ",Inputs!$G$4)</f>
        <v xml:space="preserve"> </v>
      </c>
      <c r="K98" s="226" t="str">
        <f>IF(A98="N/A"," ",IF(ISERROR(#REF!),K86*Gasesc,#REF!))</f>
        <v xml:space="preserve"> </v>
      </c>
      <c r="L98" s="226" t="str">
        <f>IF(A98="N/A"," ",IF(ISERROR(#REF!),L86*Gasesc,IF(#REF!=0,L86*Gasesc,#REF!)))</f>
        <v xml:space="preserve"> </v>
      </c>
      <c r="M98" s="258"/>
      <c r="N98" s="194" t="str">
        <f t="shared" si="9"/>
        <v xml:space="preserve"> </v>
      </c>
      <c r="O98" s="194" t="str">
        <f t="shared" si="10"/>
        <v xml:space="preserve"> </v>
      </c>
      <c r="P98" s="194" t="str">
        <f t="shared" si="11"/>
        <v xml:space="preserve"> </v>
      </c>
      <c r="Q98" s="195" t="str">
        <f t="shared" si="12"/>
        <v xml:space="preserve"> </v>
      </c>
      <c r="R98" s="265" t="str">
        <f t="shared" si="17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">
      <c r="A99" s="141" t="str">
        <f>Option1!A66</f>
        <v>N/A</v>
      </c>
      <c r="B99" s="161" t="str">
        <f t="shared" si="18"/>
        <v xml:space="preserve"> </v>
      </c>
      <c r="C99" s="163" t="str">
        <f t="shared" si="13"/>
        <v xml:space="preserve"> </v>
      </c>
      <c r="D99" s="162" t="str">
        <f t="shared" si="14"/>
        <v xml:space="preserve"> </v>
      </c>
      <c r="E99" s="161" t="str">
        <f t="shared" si="19"/>
        <v xml:space="preserve"> </v>
      </c>
      <c r="F99" s="162" t="str">
        <f t="shared" si="15"/>
        <v xml:space="preserve"> </v>
      </c>
      <c r="G99" s="161" t="str">
        <f t="shared" si="20"/>
        <v xml:space="preserve"> </v>
      </c>
      <c r="H99" s="162" t="str">
        <f t="shared" si="16"/>
        <v xml:space="preserve"> </v>
      </c>
      <c r="I99" s="162" t="str">
        <f t="shared" si="21"/>
        <v xml:space="preserve"> </v>
      </c>
      <c r="J99" s="162" t="str">
        <f>IF(A99="N/A"," ",Inputs!$G$4)</f>
        <v xml:space="preserve"> </v>
      </c>
      <c r="K99" s="226" t="str">
        <f>IF(A99="N/A"," ",IF(ISERROR(#REF!),K87*Gasesc,#REF!))</f>
        <v xml:space="preserve"> </v>
      </c>
      <c r="L99" s="226" t="str">
        <f>IF(A99="N/A"," ",IF(ISERROR(#REF!),L87*Gasesc,IF(#REF!=0,L87*Gasesc,#REF!)))</f>
        <v xml:space="preserve"> </v>
      </c>
      <c r="M99" s="258"/>
      <c r="N99" s="194" t="str">
        <f t="shared" si="9"/>
        <v xml:space="preserve"> </v>
      </c>
      <c r="O99" s="194" t="str">
        <f t="shared" si="10"/>
        <v xml:space="preserve"> </v>
      </c>
      <c r="P99" s="194" t="str">
        <f t="shared" si="11"/>
        <v xml:space="preserve"> </v>
      </c>
      <c r="Q99" s="195" t="str">
        <f t="shared" si="12"/>
        <v xml:space="preserve"> </v>
      </c>
      <c r="R99" s="265" t="str">
        <f t="shared" si="17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">
      <c r="A100" s="141" t="str">
        <f>Option1!A67</f>
        <v>N/A</v>
      </c>
      <c r="B100" s="161" t="str">
        <f t="shared" si="18"/>
        <v xml:space="preserve"> </v>
      </c>
      <c r="C100" s="163" t="str">
        <f t="shared" si="13"/>
        <v xml:space="preserve"> </v>
      </c>
      <c r="D100" s="162" t="str">
        <f t="shared" si="14"/>
        <v xml:space="preserve"> </v>
      </c>
      <c r="E100" s="161" t="str">
        <f t="shared" si="19"/>
        <v xml:space="preserve"> </v>
      </c>
      <c r="F100" s="162" t="str">
        <f t="shared" si="15"/>
        <v xml:space="preserve"> </v>
      </c>
      <c r="G100" s="161" t="str">
        <f t="shared" si="20"/>
        <v xml:space="preserve"> </v>
      </c>
      <c r="H100" s="162" t="str">
        <f t="shared" si="16"/>
        <v xml:space="preserve"> </v>
      </c>
      <c r="I100" s="162" t="str">
        <f t="shared" si="21"/>
        <v xml:space="preserve"> </v>
      </c>
      <c r="J100" s="162" t="str">
        <f>IF(A100="N/A"," ",Inputs!$G$4)</f>
        <v xml:space="preserve"> </v>
      </c>
      <c r="K100" s="226" t="str">
        <f>IF(A100="N/A"," ",IF(ISERROR(#REF!),K88*Gasesc,#REF!))</f>
        <v xml:space="preserve"> </v>
      </c>
      <c r="L100" s="226" t="str">
        <f>IF(A100="N/A"," ",IF(ISERROR(#REF!),L88*Gasesc,IF(#REF!=0,L88*Gasesc,#REF!)))</f>
        <v xml:space="preserve"> </v>
      </c>
      <c r="M100" s="258"/>
      <c r="N100" s="194" t="str">
        <f t="shared" si="9"/>
        <v xml:space="preserve"> </v>
      </c>
      <c r="O100" s="194" t="str">
        <f t="shared" si="10"/>
        <v xml:space="preserve"> </v>
      </c>
      <c r="P100" s="194" t="str">
        <f t="shared" si="11"/>
        <v xml:space="preserve"> </v>
      </c>
      <c r="Q100" s="195" t="str">
        <f t="shared" si="12"/>
        <v xml:space="preserve"> </v>
      </c>
      <c r="R100" s="265" t="str">
        <f t="shared" si="17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">
      <c r="A101" s="141" t="str">
        <f>Option1!A68</f>
        <v>N/A</v>
      </c>
      <c r="B101" s="161" t="str">
        <f t="shared" si="18"/>
        <v xml:space="preserve"> </v>
      </c>
      <c r="C101" s="163" t="str">
        <f t="shared" si="13"/>
        <v xml:space="preserve"> </v>
      </c>
      <c r="D101" s="162" t="str">
        <f t="shared" si="14"/>
        <v xml:space="preserve"> </v>
      </c>
      <c r="E101" s="161" t="str">
        <f t="shared" si="19"/>
        <v xml:space="preserve"> </v>
      </c>
      <c r="F101" s="162" t="str">
        <f t="shared" si="15"/>
        <v xml:space="preserve"> </v>
      </c>
      <c r="G101" s="161" t="str">
        <f t="shared" si="20"/>
        <v xml:space="preserve"> </v>
      </c>
      <c r="H101" s="162" t="str">
        <f t="shared" si="16"/>
        <v xml:space="preserve"> </v>
      </c>
      <c r="I101" s="162" t="str">
        <f t="shared" si="21"/>
        <v xml:space="preserve"> </v>
      </c>
      <c r="J101" s="162" t="str">
        <f>IF(A101="N/A"," ",Inputs!$G$4)</f>
        <v xml:space="preserve"> </v>
      </c>
      <c r="K101" s="226" t="str">
        <f>IF(A101="N/A"," ",IF(ISERROR(#REF!),K89*Gasesc,#REF!))</f>
        <v xml:space="preserve"> </v>
      </c>
      <c r="L101" s="226" t="str">
        <f>IF(A101="N/A"," ",IF(ISERROR(#REF!),L89*Gasesc,IF(#REF!=0,L89*Gasesc,#REF!)))</f>
        <v xml:space="preserve"> </v>
      </c>
      <c r="M101" s="258"/>
      <c r="N101" s="194" t="str">
        <f t="shared" ref="N101:N164" si="22">IF(A101="N/A"," ",VLOOKUP(A101,PeakPowerCurves,(IF(_BMO1=2,3,IF(_BMO1=1,2,4))),FALSE))</f>
        <v xml:space="preserve"> </v>
      </c>
      <c r="O101" s="194" t="str">
        <f t="shared" ref="O101:O164" si="23">IF(A101="N/A"," ",VLOOKUP(A101,SatSunPeakPwr,(IF(_BMO1=2,3,IF(_BMO1=1,2,4))),FALSE))</f>
        <v xml:space="preserve"> </v>
      </c>
      <c r="P101" s="194" t="str">
        <f t="shared" ref="P101:P164" si="24">IF(A101="N/A"," ",VLOOKUP(A101,SatSunPeakPwr,(IF(_BMO1=2,7,IF(_BMO1=1,6,8))),FALSE))</f>
        <v xml:space="preserve"> </v>
      </c>
      <c r="Q101" s="195" t="str">
        <f t="shared" ref="Q101:Q164" si="25">IF(A101="N/A"," ",(VLOOKUP(A101,OPPowerPrices,(IF(_BMO1=2,7,IF(_BMO1=1,6,8))),FALSE)))</f>
        <v xml:space="preserve"> </v>
      </c>
      <c r="R101" s="265" t="str">
        <f t="shared" si="17"/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">
      <c r="A102" s="141" t="str">
        <f>Option1!A69</f>
        <v>N/A</v>
      </c>
      <c r="B102" s="161" t="str">
        <f t="shared" si="18"/>
        <v xml:space="preserve"> </v>
      </c>
      <c r="C102" s="163" t="str">
        <f t="shared" ref="C102:C165" si="26">IF(A102="N/A"," ",(IF(AND(Scaler1=1,MONTH(A102)&gt;=6,MONTH(A102)&lt;=8,OR($M$37="REGION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ref="D102:D165" si="27">IF(A102="N/A"," ",C102*B102)</f>
        <v xml:space="preserve"> </v>
      </c>
      <c r="E102" s="161" t="str">
        <f t="shared" si="19"/>
        <v xml:space="preserve"> </v>
      </c>
      <c r="F102" s="162" t="str">
        <f t="shared" ref="F102:F165" si="28">IF(A102="N/A"," ",E102*C102)</f>
        <v xml:space="preserve"> </v>
      </c>
      <c r="G102" s="161" t="str">
        <f t="shared" si="20"/>
        <v xml:space="preserve"> </v>
      </c>
      <c r="H102" s="162" t="str">
        <f t="shared" ref="H102:H165" si="29">IF(A102="N/A"," ",G102*C102)</f>
        <v xml:space="preserve"> </v>
      </c>
      <c r="I102" s="162" t="str">
        <f t="shared" si="21"/>
        <v xml:space="preserve"> </v>
      </c>
      <c r="J102" s="162" t="str">
        <f>IF(A102="N/A"," ",Inputs!$G$4)</f>
        <v xml:space="preserve"> </v>
      </c>
      <c r="K102" s="226" t="str">
        <f>IF(A102="N/A"," ",IF(ISERROR(#REF!),K90*Gasesc,#REF!))</f>
        <v xml:space="preserve"> </v>
      </c>
      <c r="L102" s="226" t="str">
        <f>IF(A102="N/A"," ",IF(ISERROR(#REF!),L90*Gasesc,IF(#REF!=0,L90*Gasesc,#REF!)))</f>
        <v xml:space="preserve"> </v>
      </c>
      <c r="M102" s="258"/>
      <c r="N102" s="194" t="str">
        <f t="shared" si="22"/>
        <v xml:space="preserve"> </v>
      </c>
      <c r="O102" s="194" t="str">
        <f t="shared" si="23"/>
        <v xml:space="preserve"> </v>
      </c>
      <c r="P102" s="194" t="str">
        <f t="shared" si="24"/>
        <v xml:space="preserve"> </v>
      </c>
      <c r="Q102" s="195" t="str">
        <f t="shared" si="25"/>
        <v xml:space="preserve"> </v>
      </c>
      <c r="R102" s="265" t="str">
        <f t="shared" ref="R102:R165" si="30">IF(A102="N/A"," ",(VLOOKUP($A102,IRTable,2)))</f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">
      <c r="A103" s="141" t="str">
        <f>Option1!A70</f>
        <v>N/A</v>
      </c>
      <c r="B103" s="161" t="str">
        <f t="shared" si="18"/>
        <v xml:space="preserve"> </v>
      </c>
      <c r="C103" s="163" t="str">
        <f t="shared" si="26"/>
        <v xml:space="preserve"> </v>
      </c>
      <c r="D103" s="162" t="str">
        <f t="shared" si="27"/>
        <v xml:space="preserve"> </v>
      </c>
      <c r="E103" s="161" t="str">
        <f t="shared" si="19"/>
        <v xml:space="preserve"> </v>
      </c>
      <c r="F103" s="162" t="str">
        <f t="shared" si="28"/>
        <v xml:space="preserve"> </v>
      </c>
      <c r="G103" s="161" t="str">
        <f t="shared" si="20"/>
        <v xml:space="preserve"> </v>
      </c>
      <c r="H103" s="162" t="str">
        <f t="shared" si="29"/>
        <v xml:space="preserve"> </v>
      </c>
      <c r="I103" s="162" t="str">
        <f t="shared" si="21"/>
        <v xml:space="preserve"> </v>
      </c>
      <c r="J103" s="162" t="str">
        <f>IF(A103="N/A"," ",Inputs!$G$4)</f>
        <v xml:space="preserve"> </v>
      </c>
      <c r="K103" s="226" t="str">
        <f>IF(A103="N/A"," ",IF(ISERROR(#REF!),K91*Gasesc,#REF!))</f>
        <v xml:space="preserve"> </v>
      </c>
      <c r="L103" s="226" t="str">
        <f>IF(A103="N/A"," ",IF(ISERROR(#REF!),L91*Gasesc,IF(#REF!=0,L91*Gasesc,#REF!)))</f>
        <v xml:space="preserve"> </v>
      </c>
      <c r="M103" s="258"/>
      <c r="N103" s="194" t="str">
        <f t="shared" si="22"/>
        <v xml:space="preserve"> </v>
      </c>
      <c r="O103" s="194" t="str">
        <f t="shared" si="23"/>
        <v xml:space="preserve"> </v>
      </c>
      <c r="P103" s="194" t="str">
        <f t="shared" si="24"/>
        <v xml:space="preserve"> </v>
      </c>
      <c r="Q103" s="195" t="str">
        <f t="shared" si="25"/>
        <v xml:space="preserve"> </v>
      </c>
      <c r="R103" s="265" t="str">
        <f t="shared" si="30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">
      <c r="A104" s="141" t="str">
        <f>Option1!A71</f>
        <v>N/A</v>
      </c>
      <c r="B104" s="161" t="str">
        <f t="shared" si="18"/>
        <v xml:space="preserve"> </v>
      </c>
      <c r="C104" s="163" t="str">
        <f t="shared" si="26"/>
        <v xml:space="preserve"> </v>
      </c>
      <c r="D104" s="162" t="str">
        <f t="shared" si="27"/>
        <v xml:space="preserve"> </v>
      </c>
      <c r="E104" s="161" t="str">
        <f t="shared" si="19"/>
        <v xml:space="preserve"> </v>
      </c>
      <c r="F104" s="162" t="str">
        <f t="shared" si="28"/>
        <v xml:space="preserve"> </v>
      </c>
      <c r="G104" s="161" t="str">
        <f t="shared" si="20"/>
        <v xml:space="preserve"> </v>
      </c>
      <c r="H104" s="162" t="str">
        <f t="shared" si="29"/>
        <v xml:space="preserve"> </v>
      </c>
      <c r="I104" s="162" t="str">
        <f t="shared" si="21"/>
        <v xml:space="preserve"> </v>
      </c>
      <c r="J104" s="162" t="str">
        <f>IF(A104="N/A"," ",Inputs!$G$4)</f>
        <v xml:space="preserve"> </v>
      </c>
      <c r="K104" s="226" t="str">
        <f>IF(A104="N/A"," ",IF(ISERROR(#REF!),K92*Gasesc,#REF!))</f>
        <v xml:space="preserve"> </v>
      </c>
      <c r="L104" s="226" t="str">
        <f>IF(A104="N/A"," ",IF(ISERROR(#REF!),L92*Gasesc,IF(#REF!=0,L92*Gasesc,#REF!)))</f>
        <v xml:space="preserve"> </v>
      </c>
      <c r="M104" s="258"/>
      <c r="N104" s="194" t="str">
        <f t="shared" si="22"/>
        <v xml:space="preserve"> </v>
      </c>
      <c r="O104" s="194" t="str">
        <f t="shared" si="23"/>
        <v xml:space="preserve"> </v>
      </c>
      <c r="P104" s="194" t="str">
        <f t="shared" si="24"/>
        <v xml:space="preserve"> </v>
      </c>
      <c r="Q104" s="195" t="str">
        <f t="shared" si="25"/>
        <v xml:space="preserve"> </v>
      </c>
      <c r="R104" s="265" t="str">
        <f t="shared" si="30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">
      <c r="A105" s="141" t="str">
        <f>Option1!A72</f>
        <v>N/A</v>
      </c>
      <c r="B105" s="161" t="str">
        <f t="shared" si="18"/>
        <v xml:space="preserve"> </v>
      </c>
      <c r="C105" s="163" t="str">
        <f t="shared" si="26"/>
        <v xml:space="preserve"> </v>
      </c>
      <c r="D105" s="162" t="str">
        <f t="shared" si="27"/>
        <v xml:space="preserve"> </v>
      </c>
      <c r="E105" s="161" t="str">
        <f t="shared" si="19"/>
        <v xml:space="preserve"> </v>
      </c>
      <c r="F105" s="162" t="str">
        <f t="shared" si="28"/>
        <v xml:space="preserve"> </v>
      </c>
      <c r="G105" s="161" t="str">
        <f t="shared" si="20"/>
        <v xml:space="preserve"> </v>
      </c>
      <c r="H105" s="162" t="str">
        <f t="shared" si="29"/>
        <v xml:space="preserve"> </v>
      </c>
      <c r="I105" s="162" t="str">
        <f t="shared" si="21"/>
        <v xml:space="preserve"> </v>
      </c>
      <c r="J105" s="162" t="str">
        <f>IF(A105="N/A"," ",Inputs!$G$4)</f>
        <v xml:space="preserve"> </v>
      </c>
      <c r="K105" s="226" t="str">
        <f>IF(A105="N/A"," ",IF(ISERROR(#REF!),K93*Gasesc,#REF!))</f>
        <v xml:space="preserve"> </v>
      </c>
      <c r="L105" s="226" t="str">
        <f>IF(A105="N/A"," ",IF(ISERROR(#REF!),L93*Gasesc,IF(#REF!=0,L93*Gasesc,#REF!)))</f>
        <v xml:space="preserve"> </v>
      </c>
      <c r="M105" s="258"/>
      <c r="N105" s="194" t="str">
        <f t="shared" si="22"/>
        <v xml:space="preserve"> </v>
      </c>
      <c r="O105" s="194" t="str">
        <f t="shared" si="23"/>
        <v xml:space="preserve"> </v>
      </c>
      <c r="P105" s="194" t="str">
        <f t="shared" si="24"/>
        <v xml:space="preserve"> </v>
      </c>
      <c r="Q105" s="195" t="str">
        <f t="shared" si="25"/>
        <v xml:space="preserve"> </v>
      </c>
      <c r="R105" s="265" t="str">
        <f t="shared" si="30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">
      <c r="A106" s="141" t="str">
        <f>Option1!A73</f>
        <v>N/A</v>
      </c>
      <c r="B106" s="161" t="str">
        <f t="shared" si="18"/>
        <v xml:space="preserve"> </v>
      </c>
      <c r="C106" s="163" t="str">
        <f t="shared" si="26"/>
        <v xml:space="preserve"> </v>
      </c>
      <c r="D106" s="162" t="str">
        <f t="shared" si="27"/>
        <v xml:space="preserve"> </v>
      </c>
      <c r="E106" s="161" t="str">
        <f t="shared" si="19"/>
        <v xml:space="preserve"> </v>
      </c>
      <c r="F106" s="162" t="str">
        <f t="shared" si="28"/>
        <v xml:space="preserve"> </v>
      </c>
      <c r="G106" s="161" t="str">
        <f t="shared" si="20"/>
        <v xml:space="preserve"> </v>
      </c>
      <c r="H106" s="162" t="str">
        <f t="shared" si="29"/>
        <v xml:space="preserve"> </v>
      </c>
      <c r="I106" s="162" t="str">
        <f t="shared" si="21"/>
        <v xml:space="preserve"> </v>
      </c>
      <c r="J106" s="162" t="str">
        <f>IF(A106="N/A"," ",Inputs!$G$4)</f>
        <v xml:space="preserve"> </v>
      </c>
      <c r="K106" s="226" t="str">
        <f>IF(A106="N/A"," ",IF(ISERROR(#REF!),K94*Gasesc,#REF!))</f>
        <v xml:space="preserve"> </v>
      </c>
      <c r="L106" s="226" t="str">
        <f>IF(A106="N/A"," ",IF(ISERROR(#REF!),L94*Gasesc,IF(#REF!=0,L94*Gasesc,#REF!)))</f>
        <v xml:space="preserve"> </v>
      </c>
      <c r="M106" s="258"/>
      <c r="N106" s="194" t="str">
        <f t="shared" si="22"/>
        <v xml:space="preserve"> </v>
      </c>
      <c r="O106" s="194" t="str">
        <f t="shared" si="23"/>
        <v xml:space="preserve"> </v>
      </c>
      <c r="P106" s="194" t="str">
        <f t="shared" si="24"/>
        <v xml:space="preserve"> </v>
      </c>
      <c r="Q106" s="195" t="str">
        <f t="shared" si="25"/>
        <v xml:space="preserve"> </v>
      </c>
      <c r="R106" s="265" t="str">
        <f t="shared" si="30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">
      <c r="A107" s="141" t="str">
        <f>Option1!A74</f>
        <v>N/A</v>
      </c>
      <c r="B107" s="161" t="str">
        <f t="shared" si="18"/>
        <v xml:space="preserve"> </v>
      </c>
      <c r="C107" s="163" t="str">
        <f t="shared" si="26"/>
        <v xml:space="preserve"> </v>
      </c>
      <c r="D107" s="162" t="str">
        <f t="shared" si="27"/>
        <v xml:space="preserve"> </v>
      </c>
      <c r="E107" s="161" t="str">
        <f t="shared" si="19"/>
        <v xml:space="preserve"> </v>
      </c>
      <c r="F107" s="162" t="str">
        <f t="shared" si="28"/>
        <v xml:space="preserve"> </v>
      </c>
      <c r="G107" s="161" t="str">
        <f t="shared" si="20"/>
        <v xml:space="preserve"> </v>
      </c>
      <c r="H107" s="162" t="str">
        <f t="shared" si="29"/>
        <v xml:space="preserve"> </v>
      </c>
      <c r="I107" s="162" t="str">
        <f t="shared" si="21"/>
        <v xml:space="preserve"> </v>
      </c>
      <c r="J107" s="162" t="str">
        <f>IF(A107="N/A"," ",Inputs!$G$4)</f>
        <v xml:space="preserve"> </v>
      </c>
      <c r="K107" s="226" t="str">
        <f>IF(A107="N/A"," ",IF(ISERROR(#REF!),K95*Gasesc,#REF!))</f>
        <v xml:space="preserve"> </v>
      </c>
      <c r="L107" s="226" t="str">
        <f>IF(A107="N/A"," ",IF(ISERROR(#REF!),L95*Gasesc,IF(#REF!=0,L95*Gasesc,#REF!)))</f>
        <v xml:space="preserve"> </v>
      </c>
      <c r="M107" s="258"/>
      <c r="N107" s="194" t="str">
        <f t="shared" si="22"/>
        <v xml:space="preserve"> </v>
      </c>
      <c r="O107" s="194" t="str">
        <f t="shared" si="23"/>
        <v xml:space="preserve"> </v>
      </c>
      <c r="P107" s="194" t="str">
        <f t="shared" si="24"/>
        <v xml:space="preserve"> </v>
      </c>
      <c r="Q107" s="195" t="str">
        <f t="shared" si="25"/>
        <v xml:space="preserve"> </v>
      </c>
      <c r="R107" s="265" t="str">
        <f t="shared" si="30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">
      <c r="A108" s="141" t="str">
        <f>Option1!A75</f>
        <v>N/A</v>
      </c>
      <c r="B108" s="161" t="str">
        <f t="shared" si="18"/>
        <v xml:space="preserve"> </v>
      </c>
      <c r="C108" s="163" t="str">
        <f t="shared" si="26"/>
        <v xml:space="preserve"> </v>
      </c>
      <c r="D108" s="162" t="str">
        <f t="shared" si="27"/>
        <v xml:space="preserve"> </v>
      </c>
      <c r="E108" s="161" t="str">
        <f t="shared" si="19"/>
        <v xml:space="preserve"> </v>
      </c>
      <c r="F108" s="162" t="str">
        <f t="shared" si="28"/>
        <v xml:space="preserve"> </v>
      </c>
      <c r="G108" s="161" t="str">
        <f t="shared" si="20"/>
        <v xml:space="preserve"> </v>
      </c>
      <c r="H108" s="162" t="str">
        <f t="shared" si="29"/>
        <v xml:space="preserve"> </v>
      </c>
      <c r="I108" s="162" t="str">
        <f t="shared" si="21"/>
        <v xml:space="preserve"> </v>
      </c>
      <c r="J108" s="162" t="str">
        <f>IF(A108="N/A"," ",Inputs!$G$4)</f>
        <v xml:space="preserve"> </v>
      </c>
      <c r="K108" s="226" t="str">
        <f>IF(A108="N/A"," ",IF(ISERROR(#REF!),K96*Gasesc,#REF!))</f>
        <v xml:space="preserve"> </v>
      </c>
      <c r="L108" s="226" t="str">
        <f>IF(A108="N/A"," ",IF(ISERROR(#REF!),L96*Gasesc,IF(#REF!=0,L96*Gasesc,#REF!)))</f>
        <v xml:space="preserve"> </v>
      </c>
      <c r="M108" s="258"/>
      <c r="N108" s="194" t="str">
        <f t="shared" si="22"/>
        <v xml:space="preserve"> </v>
      </c>
      <c r="O108" s="194" t="str">
        <f t="shared" si="23"/>
        <v xml:space="preserve"> </v>
      </c>
      <c r="P108" s="194" t="str">
        <f t="shared" si="24"/>
        <v xml:space="preserve"> </v>
      </c>
      <c r="Q108" s="195" t="str">
        <f t="shared" si="25"/>
        <v xml:space="preserve"> </v>
      </c>
      <c r="R108" s="265" t="str">
        <f t="shared" si="30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">
      <c r="A109" s="141" t="str">
        <f>Option1!A76</f>
        <v>N/A</v>
      </c>
      <c r="B109" s="161" t="str">
        <f t="shared" si="18"/>
        <v xml:space="preserve"> </v>
      </c>
      <c r="C109" s="163" t="str">
        <f t="shared" si="26"/>
        <v xml:space="preserve"> </v>
      </c>
      <c r="D109" s="162" t="str">
        <f t="shared" si="27"/>
        <v xml:space="preserve"> </v>
      </c>
      <c r="E109" s="161" t="str">
        <f t="shared" si="19"/>
        <v xml:space="preserve"> </v>
      </c>
      <c r="F109" s="162" t="str">
        <f t="shared" si="28"/>
        <v xml:space="preserve"> </v>
      </c>
      <c r="G109" s="161" t="str">
        <f t="shared" si="20"/>
        <v xml:space="preserve"> </v>
      </c>
      <c r="H109" s="162" t="str">
        <f t="shared" si="29"/>
        <v xml:space="preserve"> </v>
      </c>
      <c r="I109" s="162" t="str">
        <f t="shared" si="21"/>
        <v xml:space="preserve"> </v>
      </c>
      <c r="J109" s="162" t="str">
        <f>IF(A109="N/A"," ",Inputs!$G$4)</f>
        <v xml:space="preserve"> </v>
      </c>
      <c r="K109" s="226" t="str">
        <f>IF(A109="N/A"," ",IF(ISERROR(#REF!),K97*Gasesc,#REF!))</f>
        <v xml:space="preserve"> </v>
      </c>
      <c r="L109" s="226" t="str">
        <f>IF(A109="N/A"," ",IF(ISERROR(#REF!),L97*Gasesc,IF(#REF!=0,L97*Gasesc,#REF!)))</f>
        <v xml:space="preserve"> </v>
      </c>
      <c r="M109" s="258"/>
      <c r="N109" s="194" t="str">
        <f t="shared" si="22"/>
        <v xml:space="preserve"> </v>
      </c>
      <c r="O109" s="194" t="str">
        <f t="shared" si="23"/>
        <v xml:space="preserve"> </v>
      </c>
      <c r="P109" s="194" t="str">
        <f t="shared" si="24"/>
        <v xml:space="preserve"> </v>
      </c>
      <c r="Q109" s="195" t="str">
        <f t="shared" si="25"/>
        <v xml:space="preserve"> </v>
      </c>
      <c r="R109" s="265" t="str">
        <f t="shared" si="30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">
      <c r="A110" s="141" t="str">
        <f>Option1!A77</f>
        <v>N/A</v>
      </c>
      <c r="B110" s="161" t="str">
        <f t="shared" si="18"/>
        <v xml:space="preserve"> </v>
      </c>
      <c r="C110" s="163" t="str">
        <f t="shared" si="26"/>
        <v xml:space="preserve"> </v>
      </c>
      <c r="D110" s="162" t="str">
        <f t="shared" si="27"/>
        <v xml:space="preserve"> </v>
      </c>
      <c r="E110" s="161" t="str">
        <f t="shared" si="19"/>
        <v xml:space="preserve"> </v>
      </c>
      <c r="F110" s="162" t="str">
        <f t="shared" si="28"/>
        <v xml:space="preserve"> </v>
      </c>
      <c r="G110" s="161" t="str">
        <f t="shared" si="20"/>
        <v xml:space="preserve"> </v>
      </c>
      <c r="H110" s="162" t="str">
        <f t="shared" si="29"/>
        <v xml:space="preserve"> </v>
      </c>
      <c r="I110" s="162" t="str">
        <f t="shared" si="21"/>
        <v xml:space="preserve"> </v>
      </c>
      <c r="J110" s="162" t="str">
        <f>IF(A110="N/A"," ",Inputs!$G$4)</f>
        <v xml:space="preserve"> </v>
      </c>
      <c r="K110" s="226" t="str">
        <f>IF(A110="N/A"," ",IF(ISERROR(#REF!),K98*Gasesc,#REF!))</f>
        <v xml:space="preserve"> </v>
      </c>
      <c r="L110" s="226" t="str">
        <f>IF(A110="N/A"," ",IF(ISERROR(#REF!),L98*Gasesc,IF(#REF!=0,L98*Gasesc,#REF!)))</f>
        <v xml:space="preserve"> </v>
      </c>
      <c r="M110" s="258"/>
      <c r="N110" s="194" t="str">
        <f t="shared" si="22"/>
        <v xml:space="preserve"> </v>
      </c>
      <c r="O110" s="194" t="str">
        <f t="shared" si="23"/>
        <v xml:space="preserve"> </v>
      </c>
      <c r="P110" s="194" t="str">
        <f t="shared" si="24"/>
        <v xml:space="preserve"> </v>
      </c>
      <c r="Q110" s="195" t="str">
        <f t="shared" si="25"/>
        <v xml:space="preserve"> </v>
      </c>
      <c r="R110" s="265" t="str">
        <f t="shared" si="30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">
      <c r="A111" s="141" t="str">
        <f>Option1!A78</f>
        <v>N/A</v>
      </c>
      <c r="B111" s="161" t="str">
        <f t="shared" si="18"/>
        <v xml:space="preserve"> </v>
      </c>
      <c r="C111" s="163" t="str">
        <f t="shared" si="26"/>
        <v xml:space="preserve"> </v>
      </c>
      <c r="D111" s="162" t="str">
        <f t="shared" si="27"/>
        <v xml:space="preserve"> </v>
      </c>
      <c r="E111" s="161" t="str">
        <f t="shared" si="19"/>
        <v xml:space="preserve"> </v>
      </c>
      <c r="F111" s="162" t="str">
        <f t="shared" si="28"/>
        <v xml:space="preserve"> </v>
      </c>
      <c r="G111" s="161" t="str">
        <f t="shared" si="20"/>
        <v xml:space="preserve"> </v>
      </c>
      <c r="H111" s="162" t="str">
        <f t="shared" si="29"/>
        <v xml:space="preserve"> </v>
      </c>
      <c r="I111" s="162" t="str">
        <f t="shared" si="21"/>
        <v xml:space="preserve"> </v>
      </c>
      <c r="J111" s="162" t="str">
        <f>IF(A111="N/A"," ",Inputs!$G$4)</f>
        <v xml:space="preserve"> </v>
      </c>
      <c r="K111" s="226" t="str">
        <f>IF(A111="N/A"," ",IF(ISERROR(#REF!),K99*Gasesc,#REF!))</f>
        <v xml:space="preserve"> </v>
      </c>
      <c r="L111" s="226" t="str">
        <f>IF(A111="N/A"," ",IF(ISERROR(#REF!),L99*Gasesc,IF(#REF!=0,L99*Gasesc,#REF!)))</f>
        <v xml:space="preserve"> </v>
      </c>
      <c r="M111" s="258"/>
      <c r="N111" s="194" t="str">
        <f t="shared" si="22"/>
        <v xml:space="preserve"> </v>
      </c>
      <c r="O111" s="194" t="str">
        <f t="shared" si="23"/>
        <v xml:space="preserve"> </v>
      </c>
      <c r="P111" s="194" t="str">
        <f t="shared" si="24"/>
        <v xml:space="preserve"> </v>
      </c>
      <c r="Q111" s="195" t="str">
        <f t="shared" si="25"/>
        <v xml:space="preserve"> </v>
      </c>
      <c r="R111" s="265" t="str">
        <f t="shared" si="30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">
      <c r="A112" s="141" t="str">
        <f>Option1!A79</f>
        <v>N/A</v>
      </c>
      <c r="B112" s="161" t="str">
        <f t="shared" si="18"/>
        <v xml:space="preserve"> </v>
      </c>
      <c r="C112" s="163" t="str">
        <f t="shared" si="26"/>
        <v xml:space="preserve"> </v>
      </c>
      <c r="D112" s="162" t="str">
        <f t="shared" si="27"/>
        <v xml:space="preserve"> </v>
      </c>
      <c r="E112" s="161" t="str">
        <f t="shared" si="19"/>
        <v xml:space="preserve"> </v>
      </c>
      <c r="F112" s="162" t="str">
        <f t="shared" si="28"/>
        <v xml:space="preserve"> </v>
      </c>
      <c r="G112" s="161" t="str">
        <f t="shared" si="20"/>
        <v xml:space="preserve"> </v>
      </c>
      <c r="H112" s="162" t="str">
        <f t="shared" si="29"/>
        <v xml:space="preserve"> </v>
      </c>
      <c r="I112" s="162" t="str">
        <f t="shared" si="21"/>
        <v xml:space="preserve"> </v>
      </c>
      <c r="J112" s="162" t="str">
        <f>IF(A112="N/A"," ",Inputs!$G$4)</f>
        <v xml:space="preserve"> </v>
      </c>
      <c r="K112" s="226" t="str">
        <f>IF(A112="N/A"," ",IF(ISERROR(#REF!),K100*Gasesc,#REF!))</f>
        <v xml:space="preserve"> </v>
      </c>
      <c r="L112" s="226" t="str">
        <f>IF(A112="N/A"," ",IF(ISERROR(#REF!),L100*Gasesc,IF(#REF!=0,L100*Gasesc,#REF!)))</f>
        <v xml:space="preserve"> </v>
      </c>
      <c r="M112" s="258"/>
      <c r="N112" s="194" t="str">
        <f t="shared" si="22"/>
        <v xml:space="preserve"> </v>
      </c>
      <c r="O112" s="194" t="str">
        <f t="shared" si="23"/>
        <v xml:space="preserve"> </v>
      </c>
      <c r="P112" s="194" t="str">
        <f t="shared" si="24"/>
        <v xml:space="preserve"> </v>
      </c>
      <c r="Q112" s="195" t="str">
        <f t="shared" si="25"/>
        <v xml:space="preserve"> </v>
      </c>
      <c r="R112" s="265" t="str">
        <f t="shared" si="30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">
      <c r="A113" s="141" t="str">
        <f>Option1!A80</f>
        <v>N/A</v>
      </c>
      <c r="B113" s="161" t="str">
        <f t="shared" ref="B113:B176" si="31">IF(A113="N/A"," ",IF(ISERROR(N113),B101*Pwresc,N113)*VLOOKUP(MONTH(A113),Curveadj,3))</f>
        <v xml:space="preserve"> </v>
      </c>
      <c r="C113" s="163" t="str">
        <f t="shared" si="26"/>
        <v xml:space="preserve"> </v>
      </c>
      <c r="D113" s="162" t="str">
        <f t="shared" si="27"/>
        <v xml:space="preserve"> </v>
      </c>
      <c r="E113" s="161" t="str">
        <f t="shared" ref="E113:E176" si="32">IF(A113="N/A"," ",IF(ISERROR(O113),E101*Pwresc,O113)*VLOOKUP(MONTH(A113),Curveadj,3))</f>
        <v xml:space="preserve"> </v>
      </c>
      <c r="F113" s="162" t="str">
        <f t="shared" si="28"/>
        <v xml:space="preserve"> </v>
      </c>
      <c r="G113" s="161" t="str">
        <f t="shared" ref="G113:G176" si="33">IF(A113="N/A"," ",IF(ISERROR(P113),G101*Pwresc,P113)*VLOOKUP(MONTH(A113),Curveadj,3))</f>
        <v xml:space="preserve"> </v>
      </c>
      <c r="H113" s="162" t="str">
        <f t="shared" si="29"/>
        <v xml:space="preserve"> </v>
      </c>
      <c r="I113" s="162" t="str">
        <f t="shared" ref="I113:I176" si="34">IF(A113="N/A"," ",IF(ISERROR(Q113),I101*Pwresc,Q113))</f>
        <v xml:space="preserve"> </v>
      </c>
      <c r="J113" s="162" t="str">
        <f>IF(A113="N/A"," ",Inputs!$G$4)</f>
        <v xml:space="preserve"> </v>
      </c>
      <c r="K113" s="226" t="str">
        <f>IF(A113="N/A"," ",IF(ISERROR(#REF!),K101*Gasesc,#REF!))</f>
        <v xml:space="preserve"> </v>
      </c>
      <c r="L113" s="226" t="str">
        <f>IF(A113="N/A"," ",IF(ISERROR(#REF!),L101*Gasesc,IF(#REF!=0,L101*Gasesc,#REF!)))</f>
        <v xml:space="preserve"> </v>
      </c>
      <c r="M113" s="258"/>
      <c r="N113" s="194" t="str">
        <f t="shared" si="22"/>
        <v xml:space="preserve"> </v>
      </c>
      <c r="O113" s="194" t="str">
        <f t="shared" si="23"/>
        <v xml:space="preserve"> </v>
      </c>
      <c r="P113" s="194" t="str">
        <f t="shared" si="24"/>
        <v xml:space="preserve"> </v>
      </c>
      <c r="Q113" s="195" t="str">
        <f t="shared" si="25"/>
        <v xml:space="preserve"> </v>
      </c>
      <c r="R113" s="265" t="str">
        <f t="shared" si="30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">
      <c r="A114" s="141" t="str">
        <f>Option1!A81</f>
        <v>N/A</v>
      </c>
      <c r="B114" s="161" t="str">
        <f t="shared" si="31"/>
        <v xml:space="preserve"> </v>
      </c>
      <c r="C114" s="163" t="str">
        <f t="shared" si="26"/>
        <v xml:space="preserve"> </v>
      </c>
      <c r="D114" s="162" t="str">
        <f t="shared" si="27"/>
        <v xml:space="preserve"> </v>
      </c>
      <c r="E114" s="161" t="str">
        <f t="shared" si="32"/>
        <v xml:space="preserve"> </v>
      </c>
      <c r="F114" s="162" t="str">
        <f t="shared" si="28"/>
        <v xml:space="preserve"> </v>
      </c>
      <c r="G114" s="161" t="str">
        <f t="shared" si="33"/>
        <v xml:space="preserve"> </v>
      </c>
      <c r="H114" s="162" t="str">
        <f t="shared" si="29"/>
        <v xml:space="preserve"> </v>
      </c>
      <c r="I114" s="162" t="str">
        <f t="shared" si="34"/>
        <v xml:space="preserve"> </v>
      </c>
      <c r="J114" s="162" t="str">
        <f>IF(A114="N/A"," ",Inputs!$G$4)</f>
        <v xml:space="preserve"> </v>
      </c>
      <c r="K114" s="226" t="str">
        <f>IF(A114="N/A"," ",IF(ISERROR(#REF!),K102*Gasesc,#REF!))</f>
        <v xml:space="preserve"> </v>
      </c>
      <c r="L114" s="226" t="str">
        <f>IF(A114="N/A"," ",IF(ISERROR(#REF!),L102*Gasesc,IF(#REF!=0,L102*Gasesc,#REF!)))</f>
        <v xml:space="preserve"> </v>
      </c>
      <c r="M114" s="258"/>
      <c r="N114" s="194" t="str">
        <f t="shared" si="22"/>
        <v xml:space="preserve"> </v>
      </c>
      <c r="O114" s="194" t="str">
        <f t="shared" si="23"/>
        <v xml:space="preserve"> </v>
      </c>
      <c r="P114" s="194" t="str">
        <f t="shared" si="24"/>
        <v xml:space="preserve"> </v>
      </c>
      <c r="Q114" s="195" t="str">
        <f t="shared" si="25"/>
        <v xml:space="preserve"> </v>
      </c>
      <c r="R114" s="265" t="str">
        <f t="shared" si="30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">
      <c r="A115" s="141" t="str">
        <f>Option1!A82</f>
        <v>N/A</v>
      </c>
      <c r="B115" s="161" t="str">
        <f t="shared" si="31"/>
        <v xml:space="preserve"> </v>
      </c>
      <c r="C115" s="163" t="str">
        <f t="shared" si="26"/>
        <v xml:space="preserve"> </v>
      </c>
      <c r="D115" s="162" t="str">
        <f t="shared" si="27"/>
        <v xml:space="preserve"> </v>
      </c>
      <c r="E115" s="161" t="str">
        <f t="shared" si="32"/>
        <v xml:space="preserve"> </v>
      </c>
      <c r="F115" s="162" t="str">
        <f t="shared" si="28"/>
        <v xml:space="preserve"> </v>
      </c>
      <c r="G115" s="161" t="str">
        <f t="shared" si="33"/>
        <v xml:space="preserve"> </v>
      </c>
      <c r="H115" s="162" t="str">
        <f t="shared" si="29"/>
        <v xml:space="preserve"> </v>
      </c>
      <c r="I115" s="162" t="str">
        <f t="shared" si="34"/>
        <v xml:space="preserve"> </v>
      </c>
      <c r="J115" s="162" t="str">
        <f>IF(A115="N/A"," ",Inputs!$G$4)</f>
        <v xml:space="preserve"> </v>
      </c>
      <c r="K115" s="226" t="str">
        <f>IF(A115="N/A"," ",IF(ISERROR(#REF!),K103*Gasesc,#REF!))</f>
        <v xml:space="preserve"> </v>
      </c>
      <c r="L115" s="226" t="str">
        <f>IF(A115="N/A"," ",IF(ISERROR(#REF!),L103*Gasesc,IF(#REF!=0,L103*Gasesc,#REF!)))</f>
        <v xml:space="preserve"> </v>
      </c>
      <c r="M115" s="258"/>
      <c r="N115" s="194" t="str">
        <f t="shared" si="22"/>
        <v xml:space="preserve"> </v>
      </c>
      <c r="O115" s="194" t="str">
        <f t="shared" si="23"/>
        <v xml:space="preserve"> </v>
      </c>
      <c r="P115" s="194" t="str">
        <f t="shared" si="24"/>
        <v xml:space="preserve"> </v>
      </c>
      <c r="Q115" s="195" t="str">
        <f t="shared" si="25"/>
        <v xml:space="preserve"> </v>
      </c>
      <c r="R115" s="265" t="str">
        <f t="shared" si="30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">
      <c r="A116" s="141" t="str">
        <f>Option1!A83</f>
        <v>N/A</v>
      </c>
      <c r="B116" s="161" t="str">
        <f t="shared" si="31"/>
        <v xml:space="preserve"> </v>
      </c>
      <c r="C116" s="163" t="str">
        <f t="shared" si="26"/>
        <v xml:space="preserve"> </v>
      </c>
      <c r="D116" s="162" t="str">
        <f t="shared" si="27"/>
        <v xml:space="preserve"> </v>
      </c>
      <c r="E116" s="161" t="str">
        <f t="shared" si="32"/>
        <v xml:space="preserve"> </v>
      </c>
      <c r="F116" s="162" t="str">
        <f t="shared" si="28"/>
        <v xml:space="preserve"> </v>
      </c>
      <c r="G116" s="161" t="str">
        <f t="shared" si="33"/>
        <v xml:space="preserve"> </v>
      </c>
      <c r="H116" s="162" t="str">
        <f t="shared" si="29"/>
        <v xml:space="preserve"> </v>
      </c>
      <c r="I116" s="162" t="str">
        <f t="shared" si="34"/>
        <v xml:space="preserve"> </v>
      </c>
      <c r="J116" s="162" t="str">
        <f>IF(A116="N/A"," ",Inputs!$G$4)</f>
        <v xml:space="preserve"> </v>
      </c>
      <c r="K116" s="226" t="str">
        <f>IF(A116="N/A"," ",IF(ISERROR(#REF!),K104*Gasesc,#REF!))</f>
        <v xml:space="preserve"> </v>
      </c>
      <c r="L116" s="226" t="str">
        <f>IF(A116="N/A"," ",IF(ISERROR(#REF!),L104*Gasesc,IF(#REF!=0,L104*Gasesc,#REF!)))</f>
        <v xml:space="preserve"> </v>
      </c>
      <c r="M116" s="258"/>
      <c r="N116" s="194" t="str">
        <f t="shared" si="22"/>
        <v xml:space="preserve"> </v>
      </c>
      <c r="O116" s="194" t="str">
        <f t="shared" si="23"/>
        <v xml:space="preserve"> </v>
      </c>
      <c r="P116" s="194" t="str">
        <f t="shared" si="24"/>
        <v xml:space="preserve"> </v>
      </c>
      <c r="Q116" s="195" t="str">
        <f t="shared" si="25"/>
        <v xml:space="preserve"> </v>
      </c>
      <c r="R116" s="265" t="str">
        <f t="shared" si="30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">
      <c r="A117" s="141" t="str">
        <f>Option1!A84</f>
        <v>N/A</v>
      </c>
      <c r="B117" s="161" t="str">
        <f t="shared" si="31"/>
        <v xml:space="preserve"> </v>
      </c>
      <c r="C117" s="163" t="str">
        <f t="shared" si="26"/>
        <v xml:space="preserve"> </v>
      </c>
      <c r="D117" s="162" t="str">
        <f t="shared" si="27"/>
        <v xml:space="preserve"> </v>
      </c>
      <c r="E117" s="161" t="str">
        <f t="shared" si="32"/>
        <v xml:space="preserve"> </v>
      </c>
      <c r="F117" s="162" t="str">
        <f t="shared" si="28"/>
        <v xml:space="preserve"> </v>
      </c>
      <c r="G117" s="161" t="str">
        <f t="shared" si="33"/>
        <v xml:space="preserve"> </v>
      </c>
      <c r="H117" s="162" t="str">
        <f t="shared" si="29"/>
        <v xml:space="preserve"> </v>
      </c>
      <c r="I117" s="162" t="str">
        <f t="shared" si="34"/>
        <v xml:space="preserve"> </v>
      </c>
      <c r="J117" s="162" t="str">
        <f>IF(A117="N/A"," ",Inputs!$G$4)</f>
        <v xml:space="preserve"> </v>
      </c>
      <c r="K117" s="226" t="str">
        <f>IF(A117="N/A"," ",IF(ISERROR(#REF!),K105*Gasesc,#REF!))</f>
        <v xml:space="preserve"> </v>
      </c>
      <c r="L117" s="226" t="str">
        <f>IF(A117="N/A"," ",IF(ISERROR(#REF!),L105*Gasesc,IF(#REF!=0,L105*Gasesc,#REF!)))</f>
        <v xml:space="preserve"> </v>
      </c>
      <c r="M117" s="258"/>
      <c r="N117" s="194" t="str">
        <f t="shared" si="22"/>
        <v xml:space="preserve"> </v>
      </c>
      <c r="O117" s="194" t="str">
        <f t="shared" si="23"/>
        <v xml:space="preserve"> </v>
      </c>
      <c r="P117" s="194" t="str">
        <f t="shared" si="24"/>
        <v xml:space="preserve"> </v>
      </c>
      <c r="Q117" s="195" t="str">
        <f t="shared" si="25"/>
        <v xml:space="preserve"> </v>
      </c>
      <c r="R117" s="265" t="str">
        <f t="shared" si="30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">
      <c r="A118" s="141" t="str">
        <f>Option1!A85</f>
        <v>N/A</v>
      </c>
      <c r="B118" s="161" t="str">
        <f t="shared" si="31"/>
        <v xml:space="preserve"> </v>
      </c>
      <c r="C118" s="163" t="str">
        <f t="shared" si="26"/>
        <v xml:space="preserve"> </v>
      </c>
      <c r="D118" s="162" t="str">
        <f t="shared" si="27"/>
        <v xml:space="preserve"> </v>
      </c>
      <c r="E118" s="161" t="str">
        <f t="shared" si="32"/>
        <v xml:space="preserve"> </v>
      </c>
      <c r="F118" s="162" t="str">
        <f t="shared" si="28"/>
        <v xml:space="preserve"> </v>
      </c>
      <c r="G118" s="161" t="str">
        <f t="shared" si="33"/>
        <v xml:space="preserve"> </v>
      </c>
      <c r="H118" s="162" t="str">
        <f t="shared" si="29"/>
        <v xml:space="preserve"> </v>
      </c>
      <c r="I118" s="162" t="str">
        <f t="shared" si="34"/>
        <v xml:space="preserve"> </v>
      </c>
      <c r="J118" s="162" t="str">
        <f>IF(A118="N/A"," ",Inputs!$G$4)</f>
        <v xml:space="preserve"> </v>
      </c>
      <c r="K118" s="226" t="str">
        <f>IF(A118="N/A"," ",IF(ISERROR(#REF!),K106*Gasesc,#REF!))</f>
        <v xml:space="preserve"> </v>
      </c>
      <c r="L118" s="226" t="str">
        <f>IF(A118="N/A"," ",IF(ISERROR(#REF!),L106*Gasesc,IF(#REF!=0,L106*Gasesc,#REF!)))</f>
        <v xml:space="preserve"> </v>
      </c>
      <c r="M118" s="258"/>
      <c r="N118" s="194" t="str">
        <f t="shared" si="22"/>
        <v xml:space="preserve"> </v>
      </c>
      <c r="O118" s="194" t="str">
        <f t="shared" si="23"/>
        <v xml:space="preserve"> </v>
      </c>
      <c r="P118" s="194" t="str">
        <f t="shared" si="24"/>
        <v xml:space="preserve"> </v>
      </c>
      <c r="Q118" s="195" t="str">
        <f t="shared" si="25"/>
        <v xml:space="preserve"> </v>
      </c>
      <c r="R118" s="265" t="str">
        <f t="shared" si="30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">
      <c r="A119" s="141" t="str">
        <f>Option1!A86</f>
        <v>N/A</v>
      </c>
      <c r="B119" s="161" t="str">
        <f t="shared" si="31"/>
        <v xml:space="preserve"> </v>
      </c>
      <c r="C119" s="163" t="str">
        <f t="shared" si="26"/>
        <v xml:space="preserve"> </v>
      </c>
      <c r="D119" s="162" t="str">
        <f t="shared" si="27"/>
        <v xml:space="preserve"> </v>
      </c>
      <c r="E119" s="161" t="str">
        <f t="shared" si="32"/>
        <v xml:space="preserve"> </v>
      </c>
      <c r="F119" s="162" t="str">
        <f t="shared" si="28"/>
        <v xml:space="preserve"> </v>
      </c>
      <c r="G119" s="161" t="str">
        <f t="shared" si="33"/>
        <v xml:space="preserve"> </v>
      </c>
      <c r="H119" s="162" t="str">
        <f t="shared" si="29"/>
        <v xml:space="preserve"> </v>
      </c>
      <c r="I119" s="162" t="str">
        <f t="shared" si="34"/>
        <v xml:space="preserve"> </v>
      </c>
      <c r="J119" s="162" t="str">
        <f>IF(A119="N/A"," ",Inputs!$G$4)</f>
        <v xml:space="preserve"> </v>
      </c>
      <c r="K119" s="226" t="str">
        <f>IF(A119="N/A"," ",IF(ISERROR(#REF!),K107*Gasesc,#REF!))</f>
        <v xml:space="preserve"> </v>
      </c>
      <c r="L119" s="226" t="str">
        <f>IF(A119="N/A"," ",IF(ISERROR(#REF!),L107*Gasesc,IF(#REF!=0,L107*Gasesc,#REF!)))</f>
        <v xml:space="preserve"> </v>
      </c>
      <c r="M119" s="258"/>
      <c r="N119" s="194" t="str">
        <f t="shared" si="22"/>
        <v xml:space="preserve"> </v>
      </c>
      <c r="O119" s="194" t="str">
        <f t="shared" si="23"/>
        <v xml:space="preserve"> </v>
      </c>
      <c r="P119" s="194" t="str">
        <f t="shared" si="24"/>
        <v xml:space="preserve"> </v>
      </c>
      <c r="Q119" s="195" t="str">
        <f t="shared" si="25"/>
        <v xml:space="preserve"> </v>
      </c>
      <c r="R119" s="265" t="str">
        <f t="shared" si="30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">
      <c r="A120" s="141" t="str">
        <f>Option1!A87</f>
        <v>N/A</v>
      </c>
      <c r="B120" s="161" t="str">
        <f t="shared" si="31"/>
        <v xml:space="preserve"> </v>
      </c>
      <c r="C120" s="163" t="str">
        <f t="shared" si="26"/>
        <v xml:space="preserve"> </v>
      </c>
      <c r="D120" s="162" t="str">
        <f t="shared" si="27"/>
        <v xml:space="preserve"> </v>
      </c>
      <c r="E120" s="161" t="str">
        <f t="shared" si="32"/>
        <v xml:space="preserve"> </v>
      </c>
      <c r="F120" s="162" t="str">
        <f t="shared" si="28"/>
        <v xml:space="preserve"> </v>
      </c>
      <c r="G120" s="161" t="str">
        <f t="shared" si="33"/>
        <v xml:space="preserve"> </v>
      </c>
      <c r="H120" s="162" t="str">
        <f t="shared" si="29"/>
        <v xml:space="preserve"> </v>
      </c>
      <c r="I120" s="162" t="str">
        <f t="shared" si="34"/>
        <v xml:space="preserve"> </v>
      </c>
      <c r="J120" s="162" t="str">
        <f>IF(A120="N/A"," ",Inputs!$G$4)</f>
        <v xml:space="preserve"> </v>
      </c>
      <c r="K120" s="226" t="str">
        <f>IF(A120="N/A"," ",IF(ISERROR(#REF!),K108*Gasesc,#REF!))</f>
        <v xml:space="preserve"> </v>
      </c>
      <c r="L120" s="226" t="str">
        <f>IF(A120="N/A"," ",IF(ISERROR(#REF!),L108*Gasesc,IF(#REF!=0,L108*Gasesc,#REF!)))</f>
        <v xml:space="preserve"> </v>
      </c>
      <c r="M120" s="258"/>
      <c r="N120" s="194" t="str">
        <f t="shared" si="22"/>
        <v xml:space="preserve"> </v>
      </c>
      <c r="O120" s="194" t="str">
        <f t="shared" si="23"/>
        <v xml:space="preserve"> </v>
      </c>
      <c r="P120" s="194" t="str">
        <f t="shared" si="24"/>
        <v xml:space="preserve"> </v>
      </c>
      <c r="Q120" s="195" t="str">
        <f t="shared" si="25"/>
        <v xml:space="preserve"> </v>
      </c>
      <c r="R120" s="265" t="str">
        <f t="shared" si="30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">
      <c r="A121" s="141" t="str">
        <f>Option1!A88</f>
        <v>N/A</v>
      </c>
      <c r="B121" s="161" t="str">
        <f t="shared" si="31"/>
        <v xml:space="preserve"> </v>
      </c>
      <c r="C121" s="163" t="str">
        <f t="shared" si="26"/>
        <v xml:space="preserve"> </v>
      </c>
      <c r="D121" s="162" t="str">
        <f t="shared" si="27"/>
        <v xml:space="preserve"> </v>
      </c>
      <c r="E121" s="161" t="str">
        <f t="shared" si="32"/>
        <v xml:space="preserve"> </v>
      </c>
      <c r="F121" s="162" t="str">
        <f t="shared" si="28"/>
        <v xml:space="preserve"> </v>
      </c>
      <c r="G121" s="161" t="str">
        <f t="shared" si="33"/>
        <v xml:space="preserve"> </v>
      </c>
      <c r="H121" s="162" t="str">
        <f t="shared" si="29"/>
        <v xml:space="preserve"> </v>
      </c>
      <c r="I121" s="162" t="str">
        <f t="shared" si="34"/>
        <v xml:space="preserve"> </v>
      </c>
      <c r="J121" s="162" t="str">
        <f>IF(A121="N/A"," ",Inputs!$G$4)</f>
        <v xml:space="preserve"> </v>
      </c>
      <c r="K121" s="226" t="str">
        <f>IF(A121="N/A"," ",IF(ISERROR(#REF!),K109*Gasesc,#REF!))</f>
        <v xml:space="preserve"> </v>
      </c>
      <c r="L121" s="226" t="str">
        <f>IF(A121="N/A"," ",IF(ISERROR(#REF!),L109*Gasesc,IF(#REF!=0,L109*Gasesc,#REF!)))</f>
        <v xml:space="preserve"> </v>
      </c>
      <c r="M121" s="258"/>
      <c r="N121" s="194" t="str">
        <f t="shared" si="22"/>
        <v xml:space="preserve"> </v>
      </c>
      <c r="O121" s="194" t="str">
        <f t="shared" si="23"/>
        <v xml:space="preserve"> </v>
      </c>
      <c r="P121" s="194" t="str">
        <f t="shared" si="24"/>
        <v xml:space="preserve"> </v>
      </c>
      <c r="Q121" s="195" t="str">
        <f t="shared" si="25"/>
        <v xml:space="preserve"> </v>
      </c>
      <c r="R121" s="265" t="str">
        <f t="shared" si="30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">
      <c r="A122" s="141" t="str">
        <f>Option1!A89</f>
        <v>N/A</v>
      </c>
      <c r="B122" s="161" t="str">
        <f t="shared" si="31"/>
        <v xml:space="preserve"> </v>
      </c>
      <c r="C122" s="163" t="str">
        <f t="shared" si="26"/>
        <v xml:space="preserve"> </v>
      </c>
      <c r="D122" s="162" t="str">
        <f t="shared" si="27"/>
        <v xml:space="preserve"> </v>
      </c>
      <c r="E122" s="161" t="str">
        <f t="shared" si="32"/>
        <v xml:space="preserve"> </v>
      </c>
      <c r="F122" s="162" t="str">
        <f t="shared" si="28"/>
        <v xml:space="preserve"> </v>
      </c>
      <c r="G122" s="161" t="str">
        <f t="shared" si="33"/>
        <v xml:space="preserve"> </v>
      </c>
      <c r="H122" s="162" t="str">
        <f t="shared" si="29"/>
        <v xml:space="preserve"> </v>
      </c>
      <c r="I122" s="162" t="str">
        <f t="shared" si="34"/>
        <v xml:space="preserve"> </v>
      </c>
      <c r="J122" s="162" t="str">
        <f>IF(A122="N/A"," ",Inputs!$G$4)</f>
        <v xml:space="preserve"> </v>
      </c>
      <c r="K122" s="226" t="str">
        <f>IF(A122="N/A"," ",IF(ISERROR(#REF!),K110*Gasesc,#REF!))</f>
        <v xml:space="preserve"> </v>
      </c>
      <c r="L122" s="226" t="str">
        <f>IF(A122="N/A"," ",IF(ISERROR(#REF!),L110*Gasesc,IF(#REF!=0,L110*Gasesc,#REF!)))</f>
        <v xml:space="preserve"> </v>
      </c>
      <c r="M122" s="258"/>
      <c r="N122" s="194" t="str">
        <f t="shared" si="22"/>
        <v xml:space="preserve"> </v>
      </c>
      <c r="O122" s="194" t="str">
        <f t="shared" si="23"/>
        <v xml:space="preserve"> </v>
      </c>
      <c r="P122" s="194" t="str">
        <f t="shared" si="24"/>
        <v xml:space="preserve"> </v>
      </c>
      <c r="Q122" s="195" t="str">
        <f t="shared" si="25"/>
        <v xml:space="preserve"> </v>
      </c>
      <c r="R122" s="265" t="str">
        <f t="shared" si="30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">
      <c r="A123" s="141" t="str">
        <f>Option1!A90</f>
        <v>N/A</v>
      </c>
      <c r="B123" s="161" t="str">
        <f t="shared" si="31"/>
        <v xml:space="preserve"> </v>
      </c>
      <c r="C123" s="163" t="str">
        <f t="shared" si="26"/>
        <v xml:space="preserve"> </v>
      </c>
      <c r="D123" s="162" t="str">
        <f t="shared" si="27"/>
        <v xml:space="preserve"> </v>
      </c>
      <c r="E123" s="161" t="str">
        <f t="shared" si="32"/>
        <v xml:space="preserve"> </v>
      </c>
      <c r="F123" s="162" t="str">
        <f t="shared" si="28"/>
        <v xml:space="preserve"> </v>
      </c>
      <c r="G123" s="161" t="str">
        <f t="shared" si="33"/>
        <v xml:space="preserve"> </v>
      </c>
      <c r="H123" s="162" t="str">
        <f t="shared" si="29"/>
        <v xml:space="preserve"> </v>
      </c>
      <c r="I123" s="162" t="str">
        <f t="shared" si="34"/>
        <v xml:space="preserve"> </v>
      </c>
      <c r="J123" s="162" t="str">
        <f>IF(A123="N/A"," ",Inputs!$G$4)</f>
        <v xml:space="preserve"> </v>
      </c>
      <c r="K123" s="226" t="str">
        <f>IF(A123="N/A"," ",IF(ISERROR(#REF!),K111*Gasesc,#REF!))</f>
        <v xml:space="preserve"> </v>
      </c>
      <c r="L123" s="226" t="str">
        <f>IF(A123="N/A"," ",IF(ISERROR(#REF!),L111*Gasesc,IF(#REF!=0,L111*Gasesc,#REF!)))</f>
        <v xml:space="preserve"> </v>
      </c>
      <c r="M123" s="258"/>
      <c r="N123" s="194" t="str">
        <f t="shared" si="22"/>
        <v xml:space="preserve"> </v>
      </c>
      <c r="O123" s="194" t="str">
        <f t="shared" si="23"/>
        <v xml:space="preserve"> </v>
      </c>
      <c r="P123" s="194" t="str">
        <f t="shared" si="24"/>
        <v xml:space="preserve"> </v>
      </c>
      <c r="Q123" s="195" t="str">
        <f t="shared" si="25"/>
        <v xml:space="preserve"> </v>
      </c>
      <c r="R123" s="265" t="str">
        <f t="shared" si="30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">
      <c r="A124" s="141" t="str">
        <f>Option1!A91</f>
        <v>N/A</v>
      </c>
      <c r="B124" s="161" t="str">
        <f t="shared" si="31"/>
        <v xml:space="preserve"> </v>
      </c>
      <c r="C124" s="163" t="str">
        <f t="shared" si="26"/>
        <v xml:space="preserve"> </v>
      </c>
      <c r="D124" s="162" t="str">
        <f t="shared" si="27"/>
        <v xml:space="preserve"> </v>
      </c>
      <c r="E124" s="161" t="str">
        <f t="shared" si="32"/>
        <v xml:space="preserve"> </v>
      </c>
      <c r="F124" s="162" t="str">
        <f t="shared" si="28"/>
        <v xml:space="preserve"> </v>
      </c>
      <c r="G124" s="161" t="str">
        <f t="shared" si="33"/>
        <v xml:space="preserve"> </v>
      </c>
      <c r="H124" s="162" t="str">
        <f t="shared" si="29"/>
        <v xml:space="preserve"> </v>
      </c>
      <c r="I124" s="162" t="str">
        <f t="shared" si="34"/>
        <v xml:space="preserve"> </v>
      </c>
      <c r="J124" s="162" t="str">
        <f>IF(A124="N/A"," ",Inputs!$G$4)</f>
        <v xml:space="preserve"> </v>
      </c>
      <c r="K124" s="226" t="str">
        <f>IF(A124="N/A"," ",IF(ISERROR(#REF!),K112*Gasesc,#REF!))</f>
        <v xml:space="preserve"> </v>
      </c>
      <c r="L124" s="226" t="str">
        <f>IF(A124="N/A"," ",IF(ISERROR(#REF!),L112*Gasesc,IF(#REF!=0,L112*Gasesc,#REF!)))</f>
        <v xml:space="preserve"> </v>
      </c>
      <c r="M124" s="258"/>
      <c r="N124" s="194" t="str">
        <f t="shared" si="22"/>
        <v xml:space="preserve"> </v>
      </c>
      <c r="O124" s="194" t="str">
        <f t="shared" si="23"/>
        <v xml:space="preserve"> </v>
      </c>
      <c r="P124" s="194" t="str">
        <f t="shared" si="24"/>
        <v xml:space="preserve"> </v>
      </c>
      <c r="Q124" s="195" t="str">
        <f t="shared" si="25"/>
        <v xml:space="preserve"> </v>
      </c>
      <c r="R124" s="265" t="str">
        <f t="shared" si="30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">
      <c r="A125" s="141" t="str">
        <f>Option1!A92</f>
        <v>N/A</v>
      </c>
      <c r="B125" s="161" t="str">
        <f t="shared" si="31"/>
        <v xml:space="preserve"> </v>
      </c>
      <c r="C125" s="163" t="str">
        <f t="shared" si="26"/>
        <v xml:space="preserve"> </v>
      </c>
      <c r="D125" s="162" t="str">
        <f t="shared" si="27"/>
        <v xml:space="preserve"> </v>
      </c>
      <c r="E125" s="161" t="str">
        <f t="shared" si="32"/>
        <v xml:space="preserve"> </v>
      </c>
      <c r="F125" s="162" t="str">
        <f t="shared" si="28"/>
        <v xml:space="preserve"> </v>
      </c>
      <c r="G125" s="161" t="str">
        <f t="shared" si="33"/>
        <v xml:space="preserve"> </v>
      </c>
      <c r="H125" s="162" t="str">
        <f t="shared" si="29"/>
        <v xml:space="preserve"> </v>
      </c>
      <c r="I125" s="162" t="str">
        <f t="shared" si="34"/>
        <v xml:space="preserve"> </v>
      </c>
      <c r="J125" s="162" t="str">
        <f>IF(A125="N/A"," ",Inputs!$G$4)</f>
        <v xml:space="preserve"> </v>
      </c>
      <c r="K125" s="226" t="str">
        <f>IF(A125="N/A"," ",IF(ISERROR(#REF!),K113*Gasesc,#REF!))</f>
        <v xml:space="preserve"> </v>
      </c>
      <c r="L125" s="226" t="str">
        <f>IF(A125="N/A"," ",IF(ISERROR(#REF!),L113*Gasesc,IF(#REF!=0,L113*Gasesc,#REF!)))</f>
        <v xml:space="preserve"> </v>
      </c>
      <c r="M125" s="258"/>
      <c r="N125" s="194" t="str">
        <f t="shared" si="22"/>
        <v xml:space="preserve"> </v>
      </c>
      <c r="O125" s="194" t="str">
        <f t="shared" si="23"/>
        <v xml:space="preserve"> </v>
      </c>
      <c r="P125" s="194" t="str">
        <f t="shared" si="24"/>
        <v xml:space="preserve"> </v>
      </c>
      <c r="Q125" s="195" t="str">
        <f t="shared" si="25"/>
        <v xml:space="preserve"> </v>
      </c>
      <c r="R125" s="265" t="str">
        <f t="shared" si="30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">
      <c r="A126" s="141" t="str">
        <f>Option1!A93</f>
        <v>N/A</v>
      </c>
      <c r="B126" s="161" t="str">
        <f t="shared" si="31"/>
        <v xml:space="preserve"> </v>
      </c>
      <c r="C126" s="163" t="str">
        <f t="shared" si="26"/>
        <v xml:space="preserve"> </v>
      </c>
      <c r="D126" s="162" t="str">
        <f t="shared" si="27"/>
        <v xml:space="preserve"> </v>
      </c>
      <c r="E126" s="161" t="str">
        <f t="shared" si="32"/>
        <v xml:space="preserve"> </v>
      </c>
      <c r="F126" s="162" t="str">
        <f t="shared" si="28"/>
        <v xml:space="preserve"> </v>
      </c>
      <c r="G126" s="161" t="str">
        <f t="shared" si="33"/>
        <v xml:space="preserve"> </v>
      </c>
      <c r="H126" s="162" t="str">
        <f t="shared" si="29"/>
        <v xml:space="preserve"> </v>
      </c>
      <c r="I126" s="162" t="str">
        <f t="shared" si="34"/>
        <v xml:space="preserve"> </v>
      </c>
      <c r="J126" s="162" t="str">
        <f>IF(A126="N/A"," ",Inputs!$G$4)</f>
        <v xml:space="preserve"> </v>
      </c>
      <c r="K126" s="226" t="str">
        <f>IF(A126="N/A"," ",IF(ISERROR(#REF!),K114*Gasesc,#REF!))</f>
        <v xml:space="preserve"> </v>
      </c>
      <c r="L126" s="226" t="str">
        <f>IF(A126="N/A"," ",IF(ISERROR(#REF!),L114*Gasesc,IF(#REF!=0,L114*Gasesc,#REF!)))</f>
        <v xml:space="preserve"> </v>
      </c>
      <c r="M126" s="258"/>
      <c r="N126" s="194" t="str">
        <f t="shared" si="22"/>
        <v xml:space="preserve"> </v>
      </c>
      <c r="O126" s="194" t="str">
        <f t="shared" si="23"/>
        <v xml:space="preserve"> </v>
      </c>
      <c r="P126" s="194" t="str">
        <f t="shared" si="24"/>
        <v xml:space="preserve"> </v>
      </c>
      <c r="Q126" s="195" t="str">
        <f t="shared" si="25"/>
        <v xml:space="preserve"> </v>
      </c>
      <c r="R126" s="265" t="str">
        <f t="shared" si="30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">
      <c r="A127" s="141" t="str">
        <f>Option1!A94</f>
        <v>N/A</v>
      </c>
      <c r="B127" s="161" t="str">
        <f t="shared" si="31"/>
        <v xml:space="preserve"> </v>
      </c>
      <c r="C127" s="163" t="str">
        <f t="shared" si="26"/>
        <v xml:space="preserve"> </v>
      </c>
      <c r="D127" s="162" t="str">
        <f t="shared" si="27"/>
        <v xml:space="preserve"> </v>
      </c>
      <c r="E127" s="161" t="str">
        <f t="shared" si="32"/>
        <v xml:space="preserve"> </v>
      </c>
      <c r="F127" s="162" t="str">
        <f t="shared" si="28"/>
        <v xml:space="preserve"> </v>
      </c>
      <c r="G127" s="161" t="str">
        <f t="shared" si="33"/>
        <v xml:space="preserve"> </v>
      </c>
      <c r="H127" s="162" t="str">
        <f t="shared" si="29"/>
        <v xml:space="preserve"> </v>
      </c>
      <c r="I127" s="162" t="str">
        <f t="shared" si="34"/>
        <v xml:space="preserve"> </v>
      </c>
      <c r="J127" s="162" t="str">
        <f>IF(A127="N/A"," ",Inputs!$G$4)</f>
        <v xml:space="preserve"> </v>
      </c>
      <c r="K127" s="226" t="str">
        <f>IF(A127="N/A"," ",IF(ISERROR(#REF!),K115*Gasesc,#REF!))</f>
        <v xml:space="preserve"> </v>
      </c>
      <c r="L127" s="226" t="str">
        <f>IF(A127="N/A"," ",IF(ISERROR(#REF!),L115*Gasesc,IF(#REF!=0,L115*Gasesc,#REF!)))</f>
        <v xml:space="preserve"> </v>
      </c>
      <c r="M127" s="258"/>
      <c r="N127" s="194" t="str">
        <f t="shared" si="22"/>
        <v xml:space="preserve"> </v>
      </c>
      <c r="O127" s="194" t="str">
        <f t="shared" si="23"/>
        <v xml:space="preserve"> </v>
      </c>
      <c r="P127" s="194" t="str">
        <f t="shared" si="24"/>
        <v xml:space="preserve"> </v>
      </c>
      <c r="Q127" s="195" t="str">
        <f t="shared" si="25"/>
        <v xml:space="preserve"> </v>
      </c>
      <c r="R127" s="265" t="str">
        <f t="shared" si="30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">
      <c r="A128" s="141" t="str">
        <f>Option1!A95</f>
        <v>N/A</v>
      </c>
      <c r="B128" s="161" t="str">
        <f t="shared" si="31"/>
        <v xml:space="preserve"> </v>
      </c>
      <c r="C128" s="163" t="str">
        <f t="shared" si="26"/>
        <v xml:space="preserve"> </v>
      </c>
      <c r="D128" s="162" t="str">
        <f t="shared" si="27"/>
        <v xml:space="preserve"> </v>
      </c>
      <c r="E128" s="161" t="str">
        <f t="shared" si="32"/>
        <v xml:space="preserve"> </v>
      </c>
      <c r="F128" s="162" t="str">
        <f t="shared" si="28"/>
        <v xml:space="preserve"> </v>
      </c>
      <c r="G128" s="161" t="str">
        <f t="shared" si="33"/>
        <v xml:space="preserve"> </v>
      </c>
      <c r="H128" s="162" t="str">
        <f t="shared" si="29"/>
        <v xml:space="preserve"> </v>
      </c>
      <c r="I128" s="162" t="str">
        <f t="shared" si="34"/>
        <v xml:space="preserve"> </v>
      </c>
      <c r="J128" s="162" t="str">
        <f>IF(A128="N/A"," ",Inputs!$G$4)</f>
        <v xml:space="preserve"> </v>
      </c>
      <c r="K128" s="226" t="str">
        <f>IF(A128="N/A"," ",IF(ISERROR(#REF!),K116*Gasesc,#REF!))</f>
        <v xml:space="preserve"> </v>
      </c>
      <c r="L128" s="226" t="str">
        <f>IF(A128="N/A"," ",IF(ISERROR(#REF!),L116*Gasesc,IF(#REF!=0,L116*Gasesc,#REF!)))</f>
        <v xml:space="preserve"> </v>
      </c>
      <c r="M128" s="258"/>
      <c r="N128" s="194" t="str">
        <f t="shared" si="22"/>
        <v xml:space="preserve"> </v>
      </c>
      <c r="O128" s="194" t="str">
        <f t="shared" si="23"/>
        <v xml:space="preserve"> </v>
      </c>
      <c r="P128" s="194" t="str">
        <f t="shared" si="24"/>
        <v xml:space="preserve"> </v>
      </c>
      <c r="Q128" s="195" t="str">
        <f t="shared" si="25"/>
        <v xml:space="preserve"> </v>
      </c>
      <c r="R128" s="265" t="str">
        <f t="shared" si="30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">
      <c r="A129" s="141" t="str">
        <f>Option1!A96</f>
        <v>N/A</v>
      </c>
      <c r="B129" s="161" t="str">
        <f t="shared" si="31"/>
        <v xml:space="preserve"> </v>
      </c>
      <c r="C129" s="163" t="str">
        <f t="shared" si="26"/>
        <v xml:space="preserve"> </v>
      </c>
      <c r="D129" s="162" t="str">
        <f t="shared" si="27"/>
        <v xml:space="preserve"> </v>
      </c>
      <c r="E129" s="161" t="str">
        <f t="shared" si="32"/>
        <v xml:space="preserve"> </v>
      </c>
      <c r="F129" s="162" t="str">
        <f t="shared" si="28"/>
        <v xml:space="preserve"> </v>
      </c>
      <c r="G129" s="161" t="str">
        <f t="shared" si="33"/>
        <v xml:space="preserve"> </v>
      </c>
      <c r="H129" s="162" t="str">
        <f t="shared" si="29"/>
        <v xml:space="preserve"> </v>
      </c>
      <c r="I129" s="162" t="str">
        <f t="shared" si="34"/>
        <v xml:space="preserve"> </v>
      </c>
      <c r="J129" s="162" t="str">
        <f>IF(A129="N/A"," ",Inputs!$G$4)</f>
        <v xml:space="preserve"> </v>
      </c>
      <c r="K129" s="226" t="str">
        <f>IF(A129="N/A"," ",IF(ISERROR(#REF!),K117*Gasesc,#REF!))</f>
        <v xml:space="preserve"> </v>
      </c>
      <c r="L129" s="226" t="str">
        <f>IF(A129="N/A"," ",IF(ISERROR(#REF!),L117*Gasesc,IF(#REF!=0,L117*Gasesc,#REF!)))</f>
        <v xml:space="preserve"> </v>
      </c>
      <c r="M129" s="258"/>
      <c r="N129" s="194" t="str">
        <f t="shared" si="22"/>
        <v xml:space="preserve"> </v>
      </c>
      <c r="O129" s="194" t="str">
        <f t="shared" si="23"/>
        <v xml:space="preserve"> </v>
      </c>
      <c r="P129" s="194" t="str">
        <f t="shared" si="24"/>
        <v xml:space="preserve"> </v>
      </c>
      <c r="Q129" s="195" t="str">
        <f t="shared" si="25"/>
        <v xml:space="preserve"> </v>
      </c>
      <c r="R129" s="265" t="str">
        <f t="shared" si="30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">
      <c r="A130" s="141" t="str">
        <f>Option1!A97</f>
        <v>N/A</v>
      </c>
      <c r="B130" s="161" t="str">
        <f t="shared" si="31"/>
        <v xml:space="preserve"> </v>
      </c>
      <c r="C130" s="163" t="str">
        <f t="shared" si="26"/>
        <v xml:space="preserve"> </v>
      </c>
      <c r="D130" s="162" t="str">
        <f t="shared" si="27"/>
        <v xml:space="preserve"> </v>
      </c>
      <c r="E130" s="161" t="str">
        <f t="shared" si="32"/>
        <v xml:space="preserve"> </v>
      </c>
      <c r="F130" s="162" t="str">
        <f t="shared" si="28"/>
        <v xml:space="preserve"> </v>
      </c>
      <c r="G130" s="161" t="str">
        <f t="shared" si="33"/>
        <v xml:space="preserve"> </v>
      </c>
      <c r="H130" s="162" t="str">
        <f t="shared" si="29"/>
        <v xml:space="preserve"> </v>
      </c>
      <c r="I130" s="162" t="str">
        <f t="shared" si="34"/>
        <v xml:space="preserve"> </v>
      </c>
      <c r="J130" s="162" t="str">
        <f>IF(A130="N/A"," ",Inputs!$G$4)</f>
        <v xml:space="preserve"> </v>
      </c>
      <c r="K130" s="226" t="str">
        <f>IF(A130="N/A"," ",IF(ISERROR(#REF!),K118*Gasesc,#REF!))</f>
        <v xml:space="preserve"> </v>
      </c>
      <c r="L130" s="226" t="str">
        <f>IF(A130="N/A"," ",IF(ISERROR(#REF!),L118*Gasesc,IF(#REF!=0,L118*Gasesc,#REF!)))</f>
        <v xml:space="preserve"> </v>
      </c>
      <c r="M130" s="258"/>
      <c r="N130" s="194" t="str">
        <f t="shared" si="22"/>
        <v xml:space="preserve"> </v>
      </c>
      <c r="O130" s="194" t="str">
        <f t="shared" si="23"/>
        <v xml:space="preserve"> </v>
      </c>
      <c r="P130" s="194" t="str">
        <f t="shared" si="24"/>
        <v xml:space="preserve"> </v>
      </c>
      <c r="Q130" s="195" t="str">
        <f t="shared" si="25"/>
        <v xml:space="preserve"> </v>
      </c>
      <c r="R130" s="265" t="str">
        <f t="shared" si="30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">
      <c r="A131" s="141" t="str">
        <f>Option1!A98</f>
        <v>N/A</v>
      </c>
      <c r="B131" s="161" t="str">
        <f t="shared" si="31"/>
        <v xml:space="preserve"> </v>
      </c>
      <c r="C131" s="163" t="str">
        <f t="shared" si="26"/>
        <v xml:space="preserve"> </v>
      </c>
      <c r="D131" s="162" t="str">
        <f t="shared" si="27"/>
        <v xml:space="preserve"> </v>
      </c>
      <c r="E131" s="161" t="str">
        <f t="shared" si="32"/>
        <v xml:space="preserve"> </v>
      </c>
      <c r="F131" s="162" t="str">
        <f t="shared" si="28"/>
        <v xml:space="preserve"> </v>
      </c>
      <c r="G131" s="161" t="str">
        <f t="shared" si="33"/>
        <v xml:space="preserve"> </v>
      </c>
      <c r="H131" s="162" t="str">
        <f t="shared" si="29"/>
        <v xml:space="preserve"> </v>
      </c>
      <c r="I131" s="162" t="str">
        <f t="shared" si="34"/>
        <v xml:space="preserve"> </v>
      </c>
      <c r="J131" s="162" t="str">
        <f>IF(A131="N/A"," ",Inputs!$G$4)</f>
        <v xml:space="preserve"> </v>
      </c>
      <c r="K131" s="226" t="str">
        <f>IF(A131="N/A"," ",IF(ISERROR(#REF!),K119*Gasesc,#REF!))</f>
        <v xml:space="preserve"> </v>
      </c>
      <c r="L131" s="226" t="str">
        <f>IF(A131="N/A"," ",IF(ISERROR(#REF!),L119*Gasesc,IF(#REF!=0,L119*Gasesc,#REF!)))</f>
        <v xml:space="preserve"> </v>
      </c>
      <c r="M131" s="258"/>
      <c r="N131" s="194" t="str">
        <f t="shared" si="22"/>
        <v xml:space="preserve"> </v>
      </c>
      <c r="O131" s="194" t="str">
        <f t="shared" si="23"/>
        <v xml:space="preserve"> </v>
      </c>
      <c r="P131" s="194" t="str">
        <f t="shared" si="24"/>
        <v xml:space="preserve"> </v>
      </c>
      <c r="Q131" s="195" t="str">
        <f t="shared" si="25"/>
        <v xml:space="preserve"> </v>
      </c>
      <c r="R131" s="265" t="str">
        <f t="shared" si="30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">
      <c r="A132" s="141" t="str">
        <f>Option1!A99</f>
        <v>N/A</v>
      </c>
      <c r="B132" s="161" t="str">
        <f t="shared" si="31"/>
        <v xml:space="preserve"> </v>
      </c>
      <c r="C132" s="163" t="str">
        <f t="shared" si="26"/>
        <v xml:space="preserve"> </v>
      </c>
      <c r="D132" s="162" t="str">
        <f t="shared" si="27"/>
        <v xml:space="preserve"> </v>
      </c>
      <c r="E132" s="161" t="str">
        <f t="shared" si="32"/>
        <v xml:space="preserve"> </v>
      </c>
      <c r="F132" s="162" t="str">
        <f t="shared" si="28"/>
        <v xml:space="preserve"> </v>
      </c>
      <c r="G132" s="161" t="str">
        <f t="shared" si="33"/>
        <v xml:space="preserve"> </v>
      </c>
      <c r="H132" s="162" t="str">
        <f t="shared" si="29"/>
        <v xml:space="preserve"> </v>
      </c>
      <c r="I132" s="162" t="str">
        <f t="shared" si="34"/>
        <v xml:space="preserve"> </v>
      </c>
      <c r="J132" s="162" t="str">
        <f>IF(A132="N/A"," ",Inputs!$G$4)</f>
        <v xml:space="preserve"> </v>
      </c>
      <c r="K132" s="226" t="str">
        <f>IF(A132="N/A"," ",IF(ISERROR(#REF!),K120*Gasesc,#REF!))</f>
        <v xml:space="preserve"> </v>
      </c>
      <c r="L132" s="226" t="str">
        <f>IF(A132="N/A"," ",IF(ISERROR(#REF!),L120*Gasesc,IF(#REF!=0,L120*Gasesc,#REF!)))</f>
        <v xml:space="preserve"> </v>
      </c>
      <c r="M132" s="258"/>
      <c r="N132" s="194" t="str">
        <f t="shared" si="22"/>
        <v xml:space="preserve"> </v>
      </c>
      <c r="O132" s="194" t="str">
        <f t="shared" si="23"/>
        <v xml:space="preserve"> </v>
      </c>
      <c r="P132" s="194" t="str">
        <f t="shared" si="24"/>
        <v xml:space="preserve"> </v>
      </c>
      <c r="Q132" s="195" t="str">
        <f t="shared" si="25"/>
        <v xml:space="preserve"> </v>
      </c>
      <c r="R132" s="265" t="str">
        <f t="shared" si="30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">
      <c r="A133" s="141" t="str">
        <f>Option1!A100</f>
        <v>N/A</v>
      </c>
      <c r="B133" s="161" t="str">
        <f t="shared" si="31"/>
        <v xml:space="preserve"> </v>
      </c>
      <c r="C133" s="163" t="str">
        <f t="shared" si="26"/>
        <v xml:space="preserve"> </v>
      </c>
      <c r="D133" s="162" t="str">
        <f t="shared" si="27"/>
        <v xml:space="preserve"> </v>
      </c>
      <c r="E133" s="161" t="str">
        <f t="shared" si="32"/>
        <v xml:space="preserve"> </v>
      </c>
      <c r="F133" s="162" t="str">
        <f t="shared" si="28"/>
        <v xml:space="preserve"> </v>
      </c>
      <c r="G133" s="161" t="str">
        <f t="shared" si="33"/>
        <v xml:space="preserve"> </v>
      </c>
      <c r="H133" s="162" t="str">
        <f t="shared" si="29"/>
        <v xml:space="preserve"> </v>
      </c>
      <c r="I133" s="162" t="str">
        <f t="shared" si="34"/>
        <v xml:space="preserve"> </v>
      </c>
      <c r="J133" s="162" t="str">
        <f>IF(A133="N/A"," ",Inputs!$G$4)</f>
        <v xml:space="preserve"> </v>
      </c>
      <c r="K133" s="226" t="str">
        <f>IF(A133="N/A"," ",IF(ISERROR(#REF!),K121*Gasesc,#REF!))</f>
        <v xml:space="preserve"> </v>
      </c>
      <c r="L133" s="226" t="str">
        <f>IF(A133="N/A"," ",IF(ISERROR(#REF!),L121*Gasesc,IF(#REF!=0,L121*Gasesc,#REF!)))</f>
        <v xml:space="preserve"> </v>
      </c>
      <c r="M133" s="258"/>
      <c r="N133" s="194" t="str">
        <f t="shared" si="22"/>
        <v xml:space="preserve"> </v>
      </c>
      <c r="O133" s="194" t="str">
        <f t="shared" si="23"/>
        <v xml:space="preserve"> </v>
      </c>
      <c r="P133" s="194" t="str">
        <f t="shared" si="24"/>
        <v xml:space="preserve"> </v>
      </c>
      <c r="Q133" s="195" t="str">
        <f t="shared" si="25"/>
        <v xml:space="preserve"> </v>
      </c>
      <c r="R133" s="265" t="str">
        <f t="shared" si="30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">
      <c r="A134" s="141" t="str">
        <f>Option1!A101</f>
        <v>N/A</v>
      </c>
      <c r="B134" s="161" t="str">
        <f t="shared" si="31"/>
        <v xml:space="preserve"> </v>
      </c>
      <c r="C134" s="163" t="str">
        <f t="shared" si="26"/>
        <v xml:space="preserve"> </v>
      </c>
      <c r="D134" s="162" t="str">
        <f t="shared" si="27"/>
        <v xml:space="preserve"> </v>
      </c>
      <c r="E134" s="161" t="str">
        <f t="shared" si="32"/>
        <v xml:space="preserve"> </v>
      </c>
      <c r="F134" s="162" t="str">
        <f t="shared" si="28"/>
        <v xml:space="preserve"> </v>
      </c>
      <c r="G134" s="161" t="str">
        <f t="shared" si="33"/>
        <v xml:space="preserve"> </v>
      </c>
      <c r="H134" s="162" t="str">
        <f t="shared" si="29"/>
        <v xml:space="preserve"> </v>
      </c>
      <c r="I134" s="162" t="str">
        <f t="shared" si="34"/>
        <v xml:space="preserve"> </v>
      </c>
      <c r="J134" s="162" t="str">
        <f>IF(A134="N/A"," ",Inputs!$G$4)</f>
        <v xml:space="preserve"> </v>
      </c>
      <c r="K134" s="226" t="str">
        <f>IF(A134="N/A"," ",IF(ISERROR(#REF!),K122*Gasesc,#REF!))</f>
        <v xml:space="preserve"> </v>
      </c>
      <c r="L134" s="226" t="str">
        <f>IF(A134="N/A"," ",IF(ISERROR(#REF!),L122*Gasesc,IF(#REF!=0,L122*Gasesc,#REF!)))</f>
        <v xml:space="preserve"> </v>
      </c>
      <c r="M134" s="258"/>
      <c r="N134" s="194" t="str">
        <f t="shared" si="22"/>
        <v xml:space="preserve"> </v>
      </c>
      <c r="O134" s="194" t="str">
        <f t="shared" si="23"/>
        <v xml:space="preserve"> </v>
      </c>
      <c r="P134" s="194" t="str">
        <f t="shared" si="24"/>
        <v xml:space="preserve"> </v>
      </c>
      <c r="Q134" s="195" t="str">
        <f t="shared" si="25"/>
        <v xml:space="preserve"> </v>
      </c>
      <c r="R134" s="265" t="str">
        <f t="shared" si="30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">
      <c r="A135" s="141" t="str">
        <f>Option1!A102</f>
        <v>N/A</v>
      </c>
      <c r="B135" s="161" t="str">
        <f t="shared" si="31"/>
        <v xml:space="preserve"> </v>
      </c>
      <c r="C135" s="163" t="str">
        <f t="shared" si="26"/>
        <v xml:space="preserve"> </v>
      </c>
      <c r="D135" s="162" t="str">
        <f t="shared" si="27"/>
        <v xml:space="preserve"> </v>
      </c>
      <c r="E135" s="161" t="str">
        <f t="shared" si="32"/>
        <v xml:space="preserve"> </v>
      </c>
      <c r="F135" s="162" t="str">
        <f t="shared" si="28"/>
        <v xml:space="preserve"> </v>
      </c>
      <c r="G135" s="161" t="str">
        <f t="shared" si="33"/>
        <v xml:space="preserve"> </v>
      </c>
      <c r="H135" s="162" t="str">
        <f t="shared" si="29"/>
        <v xml:space="preserve"> </v>
      </c>
      <c r="I135" s="162" t="str">
        <f t="shared" si="34"/>
        <v xml:space="preserve"> </v>
      </c>
      <c r="J135" s="162" t="str">
        <f>IF(A135="N/A"," ",Inputs!$G$4)</f>
        <v xml:space="preserve"> </v>
      </c>
      <c r="K135" s="226" t="str">
        <f>IF(A135="N/A"," ",IF(ISERROR(#REF!),K123*Gasesc,#REF!))</f>
        <v xml:space="preserve"> </v>
      </c>
      <c r="L135" s="226" t="str">
        <f>IF(A135="N/A"," ",IF(ISERROR(#REF!),L123*Gasesc,IF(#REF!=0,L123*Gasesc,#REF!)))</f>
        <v xml:space="preserve"> </v>
      </c>
      <c r="M135" s="258"/>
      <c r="N135" s="194" t="str">
        <f t="shared" si="22"/>
        <v xml:space="preserve"> </v>
      </c>
      <c r="O135" s="194" t="str">
        <f t="shared" si="23"/>
        <v xml:space="preserve"> </v>
      </c>
      <c r="P135" s="194" t="str">
        <f t="shared" si="24"/>
        <v xml:space="preserve"> </v>
      </c>
      <c r="Q135" s="195" t="str">
        <f t="shared" si="25"/>
        <v xml:space="preserve"> </v>
      </c>
      <c r="R135" s="265" t="str">
        <f t="shared" si="30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">
      <c r="A136" s="141" t="str">
        <f>Option1!A103</f>
        <v>N/A</v>
      </c>
      <c r="B136" s="161" t="str">
        <f t="shared" si="31"/>
        <v xml:space="preserve"> </v>
      </c>
      <c r="C136" s="163" t="str">
        <f t="shared" si="26"/>
        <v xml:space="preserve"> </v>
      </c>
      <c r="D136" s="162" t="str">
        <f t="shared" si="27"/>
        <v xml:space="preserve"> </v>
      </c>
      <c r="E136" s="161" t="str">
        <f t="shared" si="32"/>
        <v xml:space="preserve"> </v>
      </c>
      <c r="F136" s="162" t="str">
        <f t="shared" si="28"/>
        <v xml:space="preserve"> </v>
      </c>
      <c r="G136" s="161" t="str">
        <f t="shared" si="33"/>
        <v xml:space="preserve"> </v>
      </c>
      <c r="H136" s="162" t="str">
        <f t="shared" si="29"/>
        <v xml:space="preserve"> </v>
      </c>
      <c r="I136" s="162" t="str">
        <f t="shared" si="34"/>
        <v xml:space="preserve"> </v>
      </c>
      <c r="J136" s="162" t="str">
        <f>IF(A136="N/A"," ",Inputs!$G$4)</f>
        <v xml:space="preserve"> </v>
      </c>
      <c r="K136" s="226" t="str">
        <f>IF(A136="N/A"," ",IF(ISERROR(#REF!),K124*Gasesc,#REF!))</f>
        <v xml:space="preserve"> </v>
      </c>
      <c r="L136" s="226" t="str">
        <f>IF(A136="N/A"," ",IF(ISERROR(#REF!),L124*Gasesc,IF(#REF!=0,L124*Gasesc,#REF!)))</f>
        <v xml:space="preserve"> </v>
      </c>
      <c r="M136" s="258"/>
      <c r="N136" s="194" t="str">
        <f t="shared" si="22"/>
        <v xml:space="preserve"> </v>
      </c>
      <c r="O136" s="194" t="str">
        <f t="shared" si="23"/>
        <v xml:space="preserve"> </v>
      </c>
      <c r="P136" s="194" t="str">
        <f t="shared" si="24"/>
        <v xml:space="preserve"> </v>
      </c>
      <c r="Q136" s="195" t="str">
        <f t="shared" si="25"/>
        <v xml:space="preserve"> </v>
      </c>
      <c r="R136" s="265" t="str">
        <f t="shared" si="30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">
      <c r="A137" s="141" t="str">
        <f>Option1!A104</f>
        <v>N/A</v>
      </c>
      <c r="B137" s="161" t="str">
        <f t="shared" si="31"/>
        <v xml:space="preserve"> </v>
      </c>
      <c r="C137" s="163" t="str">
        <f t="shared" si="26"/>
        <v xml:space="preserve"> </v>
      </c>
      <c r="D137" s="162" t="str">
        <f t="shared" si="27"/>
        <v xml:space="preserve"> </v>
      </c>
      <c r="E137" s="161" t="str">
        <f t="shared" si="32"/>
        <v xml:space="preserve"> </v>
      </c>
      <c r="F137" s="162" t="str">
        <f t="shared" si="28"/>
        <v xml:space="preserve"> </v>
      </c>
      <c r="G137" s="161" t="str">
        <f t="shared" si="33"/>
        <v xml:space="preserve"> </v>
      </c>
      <c r="H137" s="162" t="str">
        <f t="shared" si="29"/>
        <v xml:space="preserve"> </v>
      </c>
      <c r="I137" s="162" t="str">
        <f t="shared" si="34"/>
        <v xml:space="preserve"> </v>
      </c>
      <c r="J137" s="162" t="str">
        <f>IF(A137="N/A"," ",Inputs!$G$4)</f>
        <v xml:space="preserve"> </v>
      </c>
      <c r="K137" s="226" t="str">
        <f>IF(A137="N/A"," ",IF(ISERROR(#REF!),K125*Gasesc,#REF!))</f>
        <v xml:space="preserve"> </v>
      </c>
      <c r="L137" s="226" t="str">
        <f>IF(A137="N/A"," ",IF(ISERROR(#REF!),L125*Gasesc,IF(#REF!=0,L125*Gasesc,#REF!)))</f>
        <v xml:space="preserve"> </v>
      </c>
      <c r="M137" s="258"/>
      <c r="N137" s="194" t="str">
        <f t="shared" si="22"/>
        <v xml:space="preserve"> </v>
      </c>
      <c r="O137" s="194" t="str">
        <f t="shared" si="23"/>
        <v xml:space="preserve"> </v>
      </c>
      <c r="P137" s="194" t="str">
        <f t="shared" si="24"/>
        <v xml:space="preserve"> </v>
      </c>
      <c r="Q137" s="195" t="str">
        <f t="shared" si="25"/>
        <v xml:space="preserve"> </v>
      </c>
      <c r="R137" s="265" t="str">
        <f t="shared" si="30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">
      <c r="A138" s="141" t="str">
        <f>Option1!A105</f>
        <v>N/A</v>
      </c>
      <c r="B138" s="161" t="str">
        <f t="shared" si="31"/>
        <v xml:space="preserve"> </v>
      </c>
      <c r="C138" s="163" t="str">
        <f t="shared" si="26"/>
        <v xml:space="preserve"> </v>
      </c>
      <c r="D138" s="162" t="str">
        <f t="shared" si="27"/>
        <v xml:space="preserve"> </v>
      </c>
      <c r="E138" s="161" t="str">
        <f t="shared" si="32"/>
        <v xml:space="preserve"> </v>
      </c>
      <c r="F138" s="162" t="str">
        <f t="shared" si="28"/>
        <v xml:space="preserve"> </v>
      </c>
      <c r="G138" s="161" t="str">
        <f t="shared" si="33"/>
        <v xml:space="preserve"> </v>
      </c>
      <c r="H138" s="162" t="str">
        <f t="shared" si="29"/>
        <v xml:space="preserve"> </v>
      </c>
      <c r="I138" s="162" t="str">
        <f t="shared" si="34"/>
        <v xml:space="preserve"> </v>
      </c>
      <c r="J138" s="162" t="str">
        <f>IF(A138="N/A"," ",Inputs!$G$4)</f>
        <v xml:space="preserve"> </v>
      </c>
      <c r="K138" s="226" t="str">
        <f>IF(A138="N/A"," ",IF(ISERROR(#REF!),K126*Gasesc,#REF!))</f>
        <v xml:space="preserve"> </v>
      </c>
      <c r="L138" s="226" t="str">
        <f>IF(A138="N/A"," ",IF(ISERROR(#REF!),L126*Gasesc,IF(#REF!=0,L126*Gasesc,#REF!)))</f>
        <v xml:space="preserve"> </v>
      </c>
      <c r="M138" s="258"/>
      <c r="N138" s="194" t="str">
        <f t="shared" si="22"/>
        <v xml:space="preserve"> </v>
      </c>
      <c r="O138" s="194" t="str">
        <f t="shared" si="23"/>
        <v xml:space="preserve"> </v>
      </c>
      <c r="P138" s="194" t="str">
        <f t="shared" si="24"/>
        <v xml:space="preserve"> </v>
      </c>
      <c r="Q138" s="195" t="str">
        <f t="shared" si="25"/>
        <v xml:space="preserve"> </v>
      </c>
      <c r="R138" s="265" t="str">
        <f t="shared" si="30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">
      <c r="A139" s="141" t="str">
        <f>Option1!A106</f>
        <v>N/A</v>
      </c>
      <c r="B139" s="161" t="str">
        <f t="shared" si="31"/>
        <v xml:space="preserve"> </v>
      </c>
      <c r="C139" s="163" t="str">
        <f t="shared" si="26"/>
        <v xml:space="preserve"> </v>
      </c>
      <c r="D139" s="162" t="str">
        <f t="shared" si="27"/>
        <v xml:space="preserve"> </v>
      </c>
      <c r="E139" s="161" t="str">
        <f t="shared" si="32"/>
        <v xml:space="preserve"> </v>
      </c>
      <c r="F139" s="162" t="str">
        <f t="shared" si="28"/>
        <v xml:space="preserve"> </v>
      </c>
      <c r="G139" s="161" t="str">
        <f t="shared" si="33"/>
        <v xml:space="preserve"> </v>
      </c>
      <c r="H139" s="162" t="str">
        <f t="shared" si="29"/>
        <v xml:space="preserve"> </v>
      </c>
      <c r="I139" s="162" t="str">
        <f t="shared" si="34"/>
        <v xml:space="preserve"> </v>
      </c>
      <c r="J139" s="162" t="str">
        <f>IF(A139="N/A"," ",Inputs!$G$4)</f>
        <v xml:space="preserve"> </v>
      </c>
      <c r="K139" s="226" t="str">
        <f>IF(A139="N/A"," ",IF(ISERROR(#REF!),K127*Gasesc,#REF!))</f>
        <v xml:space="preserve"> </v>
      </c>
      <c r="L139" s="226" t="str">
        <f>IF(A139="N/A"," ",IF(ISERROR(#REF!),L127*Gasesc,IF(#REF!=0,L127*Gasesc,#REF!)))</f>
        <v xml:space="preserve"> </v>
      </c>
      <c r="M139" s="258"/>
      <c r="N139" s="194" t="str">
        <f t="shared" si="22"/>
        <v xml:space="preserve"> </v>
      </c>
      <c r="O139" s="194" t="str">
        <f t="shared" si="23"/>
        <v xml:space="preserve"> </v>
      </c>
      <c r="P139" s="194" t="str">
        <f t="shared" si="24"/>
        <v xml:space="preserve"> </v>
      </c>
      <c r="Q139" s="195" t="str">
        <f t="shared" si="25"/>
        <v xml:space="preserve"> </v>
      </c>
      <c r="R139" s="265" t="str">
        <f t="shared" si="30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">
      <c r="A140" s="141" t="str">
        <f>Option1!A107</f>
        <v>N/A</v>
      </c>
      <c r="B140" s="161" t="str">
        <f t="shared" si="31"/>
        <v xml:space="preserve"> </v>
      </c>
      <c r="C140" s="163" t="str">
        <f t="shared" si="26"/>
        <v xml:space="preserve"> </v>
      </c>
      <c r="D140" s="162" t="str">
        <f t="shared" si="27"/>
        <v xml:space="preserve"> </v>
      </c>
      <c r="E140" s="161" t="str">
        <f t="shared" si="32"/>
        <v xml:space="preserve"> </v>
      </c>
      <c r="F140" s="162" t="str">
        <f t="shared" si="28"/>
        <v xml:space="preserve"> </v>
      </c>
      <c r="G140" s="161" t="str">
        <f t="shared" si="33"/>
        <v xml:space="preserve"> </v>
      </c>
      <c r="H140" s="162" t="str">
        <f t="shared" si="29"/>
        <v xml:space="preserve"> </v>
      </c>
      <c r="I140" s="162" t="str">
        <f t="shared" si="34"/>
        <v xml:space="preserve"> </v>
      </c>
      <c r="J140" s="162" t="str">
        <f>IF(A140="N/A"," ",Inputs!$G$4)</f>
        <v xml:space="preserve"> </v>
      </c>
      <c r="K140" s="226" t="str">
        <f>IF(A140="N/A"," ",IF(ISERROR(#REF!),K128*Gasesc,#REF!))</f>
        <v xml:space="preserve"> </v>
      </c>
      <c r="L140" s="226" t="str">
        <f>IF(A140="N/A"," ",IF(ISERROR(#REF!),L128*Gasesc,IF(#REF!=0,L128*Gasesc,#REF!)))</f>
        <v xml:space="preserve"> </v>
      </c>
      <c r="M140" s="258"/>
      <c r="N140" s="194" t="str">
        <f t="shared" si="22"/>
        <v xml:space="preserve"> </v>
      </c>
      <c r="O140" s="194" t="str">
        <f t="shared" si="23"/>
        <v xml:space="preserve"> </v>
      </c>
      <c r="P140" s="194" t="str">
        <f t="shared" si="24"/>
        <v xml:space="preserve"> </v>
      </c>
      <c r="Q140" s="195" t="str">
        <f t="shared" si="25"/>
        <v xml:space="preserve"> </v>
      </c>
      <c r="R140" s="265" t="str">
        <f t="shared" si="30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">
      <c r="A141" s="141" t="str">
        <f>Option1!A108</f>
        <v>N/A</v>
      </c>
      <c r="B141" s="161" t="str">
        <f t="shared" si="31"/>
        <v xml:space="preserve"> </v>
      </c>
      <c r="C141" s="163" t="str">
        <f t="shared" si="26"/>
        <v xml:space="preserve"> </v>
      </c>
      <c r="D141" s="162" t="str">
        <f t="shared" si="27"/>
        <v xml:space="preserve"> </v>
      </c>
      <c r="E141" s="161" t="str">
        <f t="shared" si="32"/>
        <v xml:space="preserve"> </v>
      </c>
      <c r="F141" s="162" t="str">
        <f t="shared" si="28"/>
        <v xml:space="preserve"> </v>
      </c>
      <c r="G141" s="161" t="str">
        <f t="shared" si="33"/>
        <v xml:space="preserve"> </v>
      </c>
      <c r="H141" s="162" t="str">
        <f t="shared" si="29"/>
        <v xml:space="preserve"> </v>
      </c>
      <c r="I141" s="162" t="str">
        <f t="shared" si="34"/>
        <v xml:space="preserve"> </v>
      </c>
      <c r="J141" s="162" t="str">
        <f>IF(A141="N/A"," ",Inputs!$G$4)</f>
        <v xml:space="preserve"> </v>
      </c>
      <c r="K141" s="226" t="str">
        <f>IF(A141="N/A"," ",IF(ISERROR(#REF!),K129*Gasesc,#REF!))</f>
        <v xml:space="preserve"> </v>
      </c>
      <c r="L141" s="226" t="str">
        <f>IF(A141="N/A"," ",IF(ISERROR(#REF!),L129*Gasesc,IF(#REF!=0,L129*Gasesc,#REF!)))</f>
        <v xml:space="preserve"> </v>
      </c>
      <c r="M141" s="258"/>
      <c r="N141" s="194" t="str">
        <f t="shared" si="22"/>
        <v xml:space="preserve"> </v>
      </c>
      <c r="O141" s="194" t="str">
        <f t="shared" si="23"/>
        <v xml:space="preserve"> </v>
      </c>
      <c r="P141" s="194" t="str">
        <f t="shared" si="24"/>
        <v xml:space="preserve"> </v>
      </c>
      <c r="Q141" s="195" t="str">
        <f t="shared" si="25"/>
        <v xml:space="preserve"> </v>
      </c>
      <c r="R141" s="265" t="str">
        <f t="shared" si="30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">
      <c r="A142" s="141" t="str">
        <f>Option1!A109</f>
        <v>N/A</v>
      </c>
      <c r="B142" s="161" t="str">
        <f t="shared" si="31"/>
        <v xml:space="preserve"> </v>
      </c>
      <c r="C142" s="163" t="str">
        <f t="shared" si="26"/>
        <v xml:space="preserve"> </v>
      </c>
      <c r="D142" s="162" t="str">
        <f t="shared" si="27"/>
        <v xml:space="preserve"> </v>
      </c>
      <c r="E142" s="161" t="str">
        <f t="shared" si="32"/>
        <v xml:space="preserve"> </v>
      </c>
      <c r="F142" s="162" t="str">
        <f t="shared" si="28"/>
        <v xml:space="preserve"> </v>
      </c>
      <c r="G142" s="161" t="str">
        <f t="shared" si="33"/>
        <v xml:space="preserve"> </v>
      </c>
      <c r="H142" s="162" t="str">
        <f t="shared" si="29"/>
        <v xml:space="preserve"> </v>
      </c>
      <c r="I142" s="162" t="str">
        <f t="shared" si="34"/>
        <v xml:space="preserve"> </v>
      </c>
      <c r="J142" s="162" t="str">
        <f>IF(A142="N/A"," ",Inputs!$G$4)</f>
        <v xml:space="preserve"> </v>
      </c>
      <c r="K142" s="226" t="str">
        <f>IF(A142="N/A"," ",IF(ISERROR(#REF!),K130*Gasesc,#REF!))</f>
        <v xml:space="preserve"> </v>
      </c>
      <c r="L142" s="226" t="str">
        <f>IF(A142="N/A"," ",IF(ISERROR(#REF!),L130*Gasesc,IF(#REF!=0,L130*Gasesc,#REF!)))</f>
        <v xml:space="preserve"> </v>
      </c>
      <c r="M142" s="258"/>
      <c r="N142" s="194" t="str">
        <f t="shared" si="22"/>
        <v xml:space="preserve"> </v>
      </c>
      <c r="O142" s="194" t="str">
        <f t="shared" si="23"/>
        <v xml:space="preserve"> </v>
      </c>
      <c r="P142" s="194" t="str">
        <f t="shared" si="24"/>
        <v xml:space="preserve"> </v>
      </c>
      <c r="Q142" s="195" t="str">
        <f t="shared" si="25"/>
        <v xml:space="preserve"> </v>
      </c>
      <c r="R142" s="265" t="str">
        <f t="shared" si="30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">
      <c r="A143" s="141" t="str">
        <f>Option1!A110</f>
        <v>N/A</v>
      </c>
      <c r="B143" s="161" t="str">
        <f t="shared" si="31"/>
        <v xml:space="preserve"> </v>
      </c>
      <c r="C143" s="163" t="str">
        <f t="shared" si="26"/>
        <v xml:space="preserve"> </v>
      </c>
      <c r="D143" s="162" t="str">
        <f t="shared" si="27"/>
        <v xml:space="preserve"> </v>
      </c>
      <c r="E143" s="161" t="str">
        <f t="shared" si="32"/>
        <v xml:space="preserve"> </v>
      </c>
      <c r="F143" s="162" t="str">
        <f t="shared" si="28"/>
        <v xml:space="preserve"> </v>
      </c>
      <c r="G143" s="161" t="str">
        <f t="shared" si="33"/>
        <v xml:space="preserve"> </v>
      </c>
      <c r="H143" s="162" t="str">
        <f t="shared" si="29"/>
        <v xml:space="preserve"> </v>
      </c>
      <c r="I143" s="162" t="str">
        <f t="shared" si="34"/>
        <v xml:space="preserve"> </v>
      </c>
      <c r="J143" s="162" t="str">
        <f>IF(A143="N/A"," ",Inputs!$G$4)</f>
        <v xml:space="preserve"> </v>
      </c>
      <c r="K143" s="226" t="str">
        <f>IF(A143="N/A"," ",IF(ISERROR(#REF!),K131*Gasesc,#REF!))</f>
        <v xml:space="preserve"> </v>
      </c>
      <c r="L143" s="226" t="str">
        <f>IF(A143="N/A"," ",IF(ISERROR(#REF!),L131*Gasesc,IF(#REF!=0,L131*Gasesc,#REF!)))</f>
        <v xml:space="preserve"> </v>
      </c>
      <c r="M143" s="258"/>
      <c r="N143" s="194" t="str">
        <f t="shared" si="22"/>
        <v xml:space="preserve"> </v>
      </c>
      <c r="O143" s="194" t="str">
        <f t="shared" si="23"/>
        <v xml:space="preserve"> </v>
      </c>
      <c r="P143" s="194" t="str">
        <f t="shared" si="24"/>
        <v xml:space="preserve"> </v>
      </c>
      <c r="Q143" s="195" t="str">
        <f t="shared" si="25"/>
        <v xml:space="preserve"> </v>
      </c>
      <c r="R143" s="265" t="str">
        <f t="shared" si="30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">
      <c r="A144" s="141" t="str">
        <f>Option1!A111</f>
        <v>N/A</v>
      </c>
      <c r="B144" s="161" t="str">
        <f t="shared" si="31"/>
        <v xml:space="preserve"> </v>
      </c>
      <c r="C144" s="163" t="str">
        <f t="shared" si="26"/>
        <v xml:space="preserve"> </v>
      </c>
      <c r="D144" s="162" t="str">
        <f t="shared" si="27"/>
        <v xml:space="preserve"> </v>
      </c>
      <c r="E144" s="161" t="str">
        <f t="shared" si="32"/>
        <v xml:space="preserve"> </v>
      </c>
      <c r="F144" s="162" t="str">
        <f t="shared" si="28"/>
        <v xml:space="preserve"> </v>
      </c>
      <c r="G144" s="161" t="str">
        <f t="shared" si="33"/>
        <v xml:space="preserve"> </v>
      </c>
      <c r="H144" s="162" t="str">
        <f t="shared" si="29"/>
        <v xml:space="preserve"> </v>
      </c>
      <c r="I144" s="162" t="str">
        <f t="shared" si="34"/>
        <v xml:space="preserve"> </v>
      </c>
      <c r="J144" s="162" t="str">
        <f>IF(A144="N/A"," ",Inputs!$G$4)</f>
        <v xml:space="preserve"> </v>
      </c>
      <c r="K144" s="226" t="str">
        <f>IF(A144="N/A"," ",IF(ISERROR(#REF!),K132*Gasesc,#REF!))</f>
        <v xml:space="preserve"> </v>
      </c>
      <c r="L144" s="226" t="str">
        <f>IF(A144="N/A"," ",IF(ISERROR(#REF!),L132*Gasesc,IF(#REF!=0,L132*Gasesc,#REF!)))</f>
        <v xml:space="preserve"> </v>
      </c>
      <c r="M144" s="258"/>
      <c r="N144" s="194" t="str">
        <f t="shared" si="22"/>
        <v xml:space="preserve"> </v>
      </c>
      <c r="O144" s="194" t="str">
        <f t="shared" si="23"/>
        <v xml:space="preserve"> </v>
      </c>
      <c r="P144" s="194" t="str">
        <f t="shared" si="24"/>
        <v xml:space="preserve"> </v>
      </c>
      <c r="Q144" s="195" t="str">
        <f t="shared" si="25"/>
        <v xml:space="preserve"> </v>
      </c>
      <c r="R144" s="265" t="str">
        <f t="shared" si="30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">
      <c r="A145" s="141" t="str">
        <f>Option1!A112</f>
        <v>N/A</v>
      </c>
      <c r="B145" s="161" t="str">
        <f t="shared" si="31"/>
        <v xml:space="preserve"> </v>
      </c>
      <c r="C145" s="163" t="str">
        <f t="shared" si="26"/>
        <v xml:space="preserve"> </v>
      </c>
      <c r="D145" s="162" t="str">
        <f t="shared" si="27"/>
        <v xml:space="preserve"> </v>
      </c>
      <c r="E145" s="161" t="str">
        <f t="shared" si="32"/>
        <v xml:space="preserve"> </v>
      </c>
      <c r="F145" s="162" t="str">
        <f t="shared" si="28"/>
        <v xml:space="preserve"> </v>
      </c>
      <c r="G145" s="161" t="str">
        <f t="shared" si="33"/>
        <v xml:space="preserve"> </v>
      </c>
      <c r="H145" s="162" t="str">
        <f t="shared" si="29"/>
        <v xml:space="preserve"> </v>
      </c>
      <c r="I145" s="162" t="str">
        <f t="shared" si="34"/>
        <v xml:space="preserve"> </v>
      </c>
      <c r="J145" s="162" t="str">
        <f>IF(A145="N/A"," ",Inputs!$G$4)</f>
        <v xml:space="preserve"> </v>
      </c>
      <c r="K145" s="226" t="str">
        <f>IF(A145="N/A"," ",IF(ISERROR(#REF!),K133*Gasesc,#REF!))</f>
        <v xml:space="preserve"> </v>
      </c>
      <c r="L145" s="226" t="str">
        <f>IF(A145="N/A"," ",IF(ISERROR(#REF!),L133*Gasesc,IF(#REF!=0,L133*Gasesc,#REF!)))</f>
        <v xml:space="preserve"> </v>
      </c>
      <c r="M145" s="258"/>
      <c r="N145" s="194" t="str">
        <f t="shared" si="22"/>
        <v xml:space="preserve"> </v>
      </c>
      <c r="O145" s="194" t="str">
        <f t="shared" si="23"/>
        <v xml:space="preserve"> </v>
      </c>
      <c r="P145" s="194" t="str">
        <f t="shared" si="24"/>
        <v xml:space="preserve"> </v>
      </c>
      <c r="Q145" s="195" t="str">
        <f t="shared" si="25"/>
        <v xml:space="preserve"> </v>
      </c>
      <c r="R145" s="265" t="str">
        <f t="shared" si="30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">
      <c r="A146" s="141" t="str">
        <f>Option1!A113</f>
        <v>N/A</v>
      </c>
      <c r="B146" s="161" t="str">
        <f t="shared" si="31"/>
        <v xml:space="preserve"> </v>
      </c>
      <c r="C146" s="163" t="str">
        <f t="shared" si="26"/>
        <v xml:space="preserve"> </v>
      </c>
      <c r="D146" s="162" t="str">
        <f t="shared" si="27"/>
        <v xml:space="preserve"> </v>
      </c>
      <c r="E146" s="161" t="str">
        <f t="shared" si="32"/>
        <v xml:space="preserve"> </v>
      </c>
      <c r="F146" s="162" t="str">
        <f t="shared" si="28"/>
        <v xml:space="preserve"> </v>
      </c>
      <c r="G146" s="161" t="str">
        <f t="shared" si="33"/>
        <v xml:space="preserve"> </v>
      </c>
      <c r="H146" s="162" t="str">
        <f t="shared" si="29"/>
        <v xml:space="preserve"> </v>
      </c>
      <c r="I146" s="162" t="str">
        <f t="shared" si="34"/>
        <v xml:space="preserve"> </v>
      </c>
      <c r="J146" s="162" t="str">
        <f>IF(A146="N/A"," ",Inputs!$G$4)</f>
        <v xml:space="preserve"> </v>
      </c>
      <c r="K146" s="226" t="str">
        <f>IF(A146="N/A"," ",IF(ISERROR(#REF!),K134*Gasesc,#REF!))</f>
        <v xml:space="preserve"> </v>
      </c>
      <c r="L146" s="226" t="str">
        <f>IF(A146="N/A"," ",IF(ISERROR(#REF!),L134*Gasesc,IF(#REF!=0,L134*Gasesc,#REF!)))</f>
        <v xml:space="preserve"> </v>
      </c>
      <c r="M146" s="258"/>
      <c r="N146" s="194" t="str">
        <f t="shared" si="22"/>
        <v xml:space="preserve"> </v>
      </c>
      <c r="O146" s="194" t="str">
        <f t="shared" si="23"/>
        <v xml:space="preserve"> </v>
      </c>
      <c r="P146" s="194" t="str">
        <f t="shared" si="24"/>
        <v xml:space="preserve"> </v>
      </c>
      <c r="Q146" s="195" t="str">
        <f t="shared" si="25"/>
        <v xml:space="preserve"> </v>
      </c>
      <c r="R146" s="265" t="str">
        <f t="shared" si="30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">
      <c r="A147" s="141" t="str">
        <f>Option1!A114</f>
        <v>N/A</v>
      </c>
      <c r="B147" s="161" t="str">
        <f t="shared" si="31"/>
        <v xml:space="preserve"> </v>
      </c>
      <c r="C147" s="163" t="str">
        <f t="shared" si="26"/>
        <v xml:space="preserve"> </v>
      </c>
      <c r="D147" s="162" t="str">
        <f t="shared" si="27"/>
        <v xml:space="preserve"> </v>
      </c>
      <c r="E147" s="161" t="str">
        <f t="shared" si="32"/>
        <v xml:space="preserve"> </v>
      </c>
      <c r="F147" s="162" t="str">
        <f t="shared" si="28"/>
        <v xml:space="preserve"> </v>
      </c>
      <c r="G147" s="161" t="str">
        <f t="shared" si="33"/>
        <v xml:space="preserve"> </v>
      </c>
      <c r="H147" s="162" t="str">
        <f t="shared" si="29"/>
        <v xml:space="preserve"> </v>
      </c>
      <c r="I147" s="162" t="str">
        <f t="shared" si="34"/>
        <v xml:space="preserve"> </v>
      </c>
      <c r="J147" s="162" t="str">
        <f>IF(A147="N/A"," ",Inputs!$G$4)</f>
        <v xml:space="preserve"> </v>
      </c>
      <c r="K147" s="226" t="str">
        <f>IF(A147="N/A"," ",IF(ISERROR(#REF!),K135*Gasesc,#REF!))</f>
        <v xml:space="preserve"> </v>
      </c>
      <c r="L147" s="226" t="str">
        <f>IF(A147="N/A"," ",IF(ISERROR(#REF!),L135*Gasesc,IF(#REF!=0,L135*Gasesc,#REF!)))</f>
        <v xml:space="preserve"> </v>
      </c>
      <c r="M147" s="258"/>
      <c r="N147" s="194" t="str">
        <f t="shared" si="22"/>
        <v xml:space="preserve"> </v>
      </c>
      <c r="O147" s="194" t="str">
        <f t="shared" si="23"/>
        <v xml:space="preserve"> </v>
      </c>
      <c r="P147" s="194" t="str">
        <f t="shared" si="24"/>
        <v xml:space="preserve"> </v>
      </c>
      <c r="Q147" s="195" t="str">
        <f t="shared" si="25"/>
        <v xml:space="preserve"> </v>
      </c>
      <c r="R147" s="265" t="str">
        <f t="shared" si="30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">
      <c r="A148" s="141" t="str">
        <f>Option1!A115</f>
        <v>N/A</v>
      </c>
      <c r="B148" s="161" t="str">
        <f t="shared" si="31"/>
        <v xml:space="preserve"> </v>
      </c>
      <c r="C148" s="163" t="str">
        <f t="shared" si="26"/>
        <v xml:space="preserve"> </v>
      </c>
      <c r="D148" s="162" t="str">
        <f t="shared" si="27"/>
        <v xml:space="preserve"> </v>
      </c>
      <c r="E148" s="161" t="str">
        <f t="shared" si="32"/>
        <v xml:space="preserve"> </v>
      </c>
      <c r="F148" s="162" t="str">
        <f t="shared" si="28"/>
        <v xml:space="preserve"> </v>
      </c>
      <c r="G148" s="161" t="str">
        <f t="shared" si="33"/>
        <v xml:space="preserve"> </v>
      </c>
      <c r="H148" s="162" t="str">
        <f t="shared" si="29"/>
        <v xml:space="preserve"> </v>
      </c>
      <c r="I148" s="162" t="str">
        <f t="shared" si="34"/>
        <v xml:space="preserve"> </v>
      </c>
      <c r="J148" s="162" t="str">
        <f>IF(A148="N/A"," ",Inputs!$G$4)</f>
        <v xml:space="preserve"> </v>
      </c>
      <c r="K148" s="226" t="str">
        <f>IF(A148="N/A"," ",IF(ISERROR(#REF!),K136*Gasesc,#REF!))</f>
        <v xml:space="preserve"> </v>
      </c>
      <c r="L148" s="226" t="str">
        <f>IF(A148="N/A"," ",IF(ISERROR(#REF!),L136*Gasesc,IF(#REF!=0,L136*Gasesc,#REF!)))</f>
        <v xml:space="preserve"> </v>
      </c>
      <c r="M148" s="258"/>
      <c r="N148" s="194" t="str">
        <f t="shared" si="22"/>
        <v xml:space="preserve"> </v>
      </c>
      <c r="O148" s="194" t="str">
        <f t="shared" si="23"/>
        <v xml:space="preserve"> </v>
      </c>
      <c r="P148" s="194" t="str">
        <f t="shared" si="24"/>
        <v xml:space="preserve"> </v>
      </c>
      <c r="Q148" s="195" t="str">
        <f t="shared" si="25"/>
        <v xml:space="preserve"> </v>
      </c>
      <c r="R148" s="265" t="str">
        <f t="shared" si="30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">
      <c r="A149" s="141" t="str">
        <f>Option1!A116</f>
        <v>N/A</v>
      </c>
      <c r="B149" s="161" t="str">
        <f t="shared" si="31"/>
        <v xml:space="preserve"> </v>
      </c>
      <c r="C149" s="163" t="str">
        <f t="shared" si="26"/>
        <v xml:space="preserve"> </v>
      </c>
      <c r="D149" s="162" t="str">
        <f t="shared" si="27"/>
        <v xml:space="preserve"> </v>
      </c>
      <c r="E149" s="161" t="str">
        <f t="shared" si="32"/>
        <v xml:space="preserve"> </v>
      </c>
      <c r="F149" s="162" t="str">
        <f t="shared" si="28"/>
        <v xml:space="preserve"> </v>
      </c>
      <c r="G149" s="161" t="str">
        <f t="shared" si="33"/>
        <v xml:space="preserve"> </v>
      </c>
      <c r="H149" s="162" t="str">
        <f t="shared" si="29"/>
        <v xml:space="preserve"> </v>
      </c>
      <c r="I149" s="162" t="str">
        <f t="shared" si="34"/>
        <v xml:space="preserve"> </v>
      </c>
      <c r="J149" s="162" t="str">
        <f>IF(A149="N/A"," ",Inputs!$G$4)</f>
        <v xml:space="preserve"> </v>
      </c>
      <c r="K149" s="226" t="str">
        <f>IF(A149="N/A"," ",IF(ISERROR(#REF!),K137*Gasesc,#REF!))</f>
        <v xml:space="preserve"> </v>
      </c>
      <c r="L149" s="226" t="str">
        <f>IF(A149="N/A"," ",IF(ISERROR(#REF!),L137*Gasesc,IF(#REF!=0,L137*Gasesc,#REF!)))</f>
        <v xml:space="preserve"> </v>
      </c>
      <c r="M149" s="258"/>
      <c r="N149" s="194" t="str">
        <f t="shared" si="22"/>
        <v xml:space="preserve"> </v>
      </c>
      <c r="O149" s="194" t="str">
        <f t="shared" si="23"/>
        <v xml:space="preserve"> </v>
      </c>
      <c r="P149" s="194" t="str">
        <f t="shared" si="24"/>
        <v xml:space="preserve"> </v>
      </c>
      <c r="Q149" s="195" t="str">
        <f t="shared" si="25"/>
        <v xml:space="preserve"> </v>
      </c>
      <c r="R149" s="265" t="str">
        <f t="shared" si="30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">
      <c r="A150" s="141" t="str">
        <f>Option1!A117</f>
        <v>N/A</v>
      </c>
      <c r="B150" s="161" t="str">
        <f t="shared" si="31"/>
        <v xml:space="preserve"> </v>
      </c>
      <c r="C150" s="163" t="str">
        <f t="shared" si="26"/>
        <v xml:space="preserve"> </v>
      </c>
      <c r="D150" s="162" t="str">
        <f t="shared" si="27"/>
        <v xml:space="preserve"> </v>
      </c>
      <c r="E150" s="161" t="str">
        <f t="shared" si="32"/>
        <v xml:space="preserve"> </v>
      </c>
      <c r="F150" s="162" t="str">
        <f t="shared" si="28"/>
        <v xml:space="preserve"> </v>
      </c>
      <c r="G150" s="161" t="str">
        <f t="shared" si="33"/>
        <v xml:space="preserve"> </v>
      </c>
      <c r="H150" s="162" t="str">
        <f t="shared" si="29"/>
        <v xml:space="preserve"> </v>
      </c>
      <c r="I150" s="162" t="str">
        <f t="shared" si="34"/>
        <v xml:space="preserve"> </v>
      </c>
      <c r="J150" s="162" t="str">
        <f>IF(A150="N/A"," ",Inputs!$G$4)</f>
        <v xml:space="preserve"> </v>
      </c>
      <c r="K150" s="226" t="str">
        <f>IF(A150="N/A"," ",IF(ISERROR(#REF!),K138*Gasesc,#REF!))</f>
        <v xml:space="preserve"> </v>
      </c>
      <c r="L150" s="226" t="str">
        <f>IF(A150="N/A"," ",IF(ISERROR(#REF!),L138*Gasesc,IF(#REF!=0,L138*Gasesc,#REF!)))</f>
        <v xml:space="preserve"> </v>
      </c>
      <c r="M150" s="258"/>
      <c r="N150" s="194" t="str">
        <f t="shared" si="22"/>
        <v xml:space="preserve"> </v>
      </c>
      <c r="O150" s="194" t="str">
        <f t="shared" si="23"/>
        <v xml:space="preserve"> </v>
      </c>
      <c r="P150" s="194" t="str">
        <f t="shared" si="24"/>
        <v xml:space="preserve"> </v>
      </c>
      <c r="Q150" s="195" t="str">
        <f t="shared" si="25"/>
        <v xml:space="preserve"> </v>
      </c>
      <c r="R150" s="265" t="str">
        <f t="shared" si="30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">
      <c r="A151" s="141" t="str">
        <f>Option1!A118</f>
        <v>N/A</v>
      </c>
      <c r="B151" s="161" t="str">
        <f t="shared" si="31"/>
        <v xml:space="preserve"> </v>
      </c>
      <c r="C151" s="163" t="str">
        <f t="shared" si="26"/>
        <v xml:space="preserve"> </v>
      </c>
      <c r="D151" s="162" t="str">
        <f t="shared" si="27"/>
        <v xml:space="preserve"> </v>
      </c>
      <c r="E151" s="161" t="str">
        <f t="shared" si="32"/>
        <v xml:space="preserve"> </v>
      </c>
      <c r="F151" s="162" t="str">
        <f t="shared" si="28"/>
        <v xml:space="preserve"> </v>
      </c>
      <c r="G151" s="161" t="str">
        <f t="shared" si="33"/>
        <v xml:space="preserve"> </v>
      </c>
      <c r="H151" s="162" t="str">
        <f t="shared" si="29"/>
        <v xml:space="preserve"> </v>
      </c>
      <c r="I151" s="162" t="str">
        <f t="shared" si="34"/>
        <v xml:space="preserve"> </v>
      </c>
      <c r="J151" s="162" t="str">
        <f>IF(A151="N/A"," ",Inputs!$G$4)</f>
        <v xml:space="preserve"> </v>
      </c>
      <c r="K151" s="226" t="str">
        <f>IF(A151="N/A"," ",IF(ISERROR(#REF!),K139*Gasesc,#REF!))</f>
        <v xml:space="preserve"> </v>
      </c>
      <c r="L151" s="226" t="str">
        <f>IF(A151="N/A"," ",IF(ISERROR(#REF!),L139*Gasesc,IF(#REF!=0,L139*Gasesc,#REF!)))</f>
        <v xml:space="preserve"> </v>
      </c>
      <c r="M151" s="258"/>
      <c r="N151" s="194" t="str">
        <f t="shared" si="22"/>
        <v xml:space="preserve"> </v>
      </c>
      <c r="O151" s="194" t="str">
        <f t="shared" si="23"/>
        <v xml:space="preserve"> </v>
      </c>
      <c r="P151" s="194" t="str">
        <f t="shared" si="24"/>
        <v xml:space="preserve"> </v>
      </c>
      <c r="Q151" s="195" t="str">
        <f t="shared" si="25"/>
        <v xml:space="preserve"> </v>
      </c>
      <c r="R151" s="265" t="str">
        <f t="shared" si="30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">
      <c r="A152" s="141" t="str">
        <f>Option1!A119</f>
        <v>N/A</v>
      </c>
      <c r="B152" s="161" t="str">
        <f t="shared" si="31"/>
        <v xml:space="preserve"> </v>
      </c>
      <c r="C152" s="163" t="str">
        <f t="shared" si="26"/>
        <v xml:space="preserve"> </v>
      </c>
      <c r="D152" s="162" t="str">
        <f t="shared" si="27"/>
        <v xml:space="preserve"> </v>
      </c>
      <c r="E152" s="161" t="str">
        <f t="shared" si="32"/>
        <v xml:space="preserve"> </v>
      </c>
      <c r="F152" s="162" t="str">
        <f t="shared" si="28"/>
        <v xml:space="preserve"> </v>
      </c>
      <c r="G152" s="161" t="str">
        <f t="shared" si="33"/>
        <v xml:space="preserve"> </v>
      </c>
      <c r="H152" s="162" t="str">
        <f t="shared" si="29"/>
        <v xml:space="preserve"> </v>
      </c>
      <c r="I152" s="162" t="str">
        <f t="shared" si="34"/>
        <v xml:space="preserve"> </v>
      </c>
      <c r="J152" s="162" t="str">
        <f>IF(A152="N/A"," ",Inputs!$G$4)</f>
        <v xml:space="preserve"> </v>
      </c>
      <c r="K152" s="226" t="str">
        <f>IF(A152="N/A"," ",IF(ISERROR(#REF!),K140*Gasesc,#REF!))</f>
        <v xml:space="preserve"> </v>
      </c>
      <c r="L152" s="226" t="str">
        <f>IF(A152="N/A"," ",IF(ISERROR(#REF!),L140*Gasesc,IF(#REF!=0,L140*Gasesc,#REF!)))</f>
        <v xml:space="preserve"> </v>
      </c>
      <c r="M152" s="258"/>
      <c r="N152" s="194" t="str">
        <f t="shared" si="22"/>
        <v xml:space="preserve"> </v>
      </c>
      <c r="O152" s="194" t="str">
        <f t="shared" si="23"/>
        <v xml:space="preserve"> </v>
      </c>
      <c r="P152" s="194" t="str">
        <f t="shared" si="24"/>
        <v xml:space="preserve"> </v>
      </c>
      <c r="Q152" s="195" t="str">
        <f t="shared" si="25"/>
        <v xml:space="preserve"> </v>
      </c>
      <c r="R152" s="265" t="str">
        <f t="shared" si="30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">
      <c r="A153" s="141" t="str">
        <f>Option1!A120</f>
        <v>N/A</v>
      </c>
      <c r="B153" s="161" t="str">
        <f t="shared" si="31"/>
        <v xml:space="preserve"> </v>
      </c>
      <c r="C153" s="163" t="str">
        <f t="shared" si="26"/>
        <v xml:space="preserve"> </v>
      </c>
      <c r="D153" s="162" t="str">
        <f t="shared" si="27"/>
        <v xml:space="preserve"> </v>
      </c>
      <c r="E153" s="161" t="str">
        <f t="shared" si="32"/>
        <v xml:space="preserve"> </v>
      </c>
      <c r="F153" s="162" t="str">
        <f t="shared" si="28"/>
        <v xml:space="preserve"> </v>
      </c>
      <c r="G153" s="161" t="str">
        <f t="shared" si="33"/>
        <v xml:space="preserve"> </v>
      </c>
      <c r="H153" s="162" t="str">
        <f t="shared" si="29"/>
        <v xml:space="preserve"> </v>
      </c>
      <c r="I153" s="162" t="str">
        <f t="shared" si="34"/>
        <v xml:space="preserve"> </v>
      </c>
      <c r="J153" s="162" t="str">
        <f>IF(A153="N/A"," ",Inputs!$G$4)</f>
        <v xml:space="preserve"> </v>
      </c>
      <c r="K153" s="226" t="str">
        <f>IF(A153="N/A"," ",IF(ISERROR(#REF!),K141*Gasesc,#REF!))</f>
        <v xml:space="preserve"> </v>
      </c>
      <c r="L153" s="226" t="str">
        <f>IF(A153="N/A"," ",IF(ISERROR(#REF!),L141*Gasesc,IF(#REF!=0,L141*Gasesc,#REF!)))</f>
        <v xml:space="preserve"> </v>
      </c>
      <c r="M153" s="258"/>
      <c r="N153" s="194" t="str">
        <f t="shared" si="22"/>
        <v xml:space="preserve"> </v>
      </c>
      <c r="O153" s="194" t="str">
        <f t="shared" si="23"/>
        <v xml:space="preserve"> </v>
      </c>
      <c r="P153" s="194" t="str">
        <f t="shared" si="24"/>
        <v xml:space="preserve"> </v>
      </c>
      <c r="Q153" s="195" t="str">
        <f t="shared" si="25"/>
        <v xml:space="preserve"> </v>
      </c>
      <c r="R153" s="265" t="str">
        <f t="shared" si="30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">
      <c r="A154" s="141" t="str">
        <f>Option1!A121</f>
        <v>N/A</v>
      </c>
      <c r="B154" s="161" t="str">
        <f t="shared" si="31"/>
        <v xml:space="preserve"> </v>
      </c>
      <c r="C154" s="163" t="str">
        <f t="shared" si="26"/>
        <v xml:space="preserve"> </v>
      </c>
      <c r="D154" s="162" t="str">
        <f t="shared" si="27"/>
        <v xml:space="preserve"> </v>
      </c>
      <c r="E154" s="161" t="str">
        <f t="shared" si="32"/>
        <v xml:space="preserve"> </v>
      </c>
      <c r="F154" s="162" t="str">
        <f t="shared" si="28"/>
        <v xml:space="preserve"> </v>
      </c>
      <c r="G154" s="161" t="str">
        <f t="shared" si="33"/>
        <v xml:space="preserve"> </v>
      </c>
      <c r="H154" s="162" t="str">
        <f t="shared" si="29"/>
        <v xml:space="preserve"> </v>
      </c>
      <c r="I154" s="162" t="str">
        <f t="shared" si="34"/>
        <v xml:space="preserve"> </v>
      </c>
      <c r="J154" s="162" t="str">
        <f>IF(A154="N/A"," ",Inputs!$G$4)</f>
        <v xml:space="preserve"> </v>
      </c>
      <c r="K154" s="226" t="str">
        <f>IF(A154="N/A"," ",IF(ISERROR(#REF!),K142*Gasesc,#REF!))</f>
        <v xml:space="preserve"> </v>
      </c>
      <c r="L154" s="226" t="str">
        <f>IF(A154="N/A"," ",IF(ISERROR(#REF!),L142*Gasesc,IF(#REF!=0,L142*Gasesc,#REF!)))</f>
        <v xml:space="preserve"> </v>
      </c>
      <c r="M154" s="258"/>
      <c r="N154" s="194" t="str">
        <f t="shared" si="22"/>
        <v xml:space="preserve"> </v>
      </c>
      <c r="O154" s="194" t="str">
        <f t="shared" si="23"/>
        <v xml:space="preserve"> </v>
      </c>
      <c r="P154" s="194" t="str">
        <f t="shared" si="24"/>
        <v xml:space="preserve"> </v>
      </c>
      <c r="Q154" s="195" t="str">
        <f t="shared" si="25"/>
        <v xml:space="preserve"> </v>
      </c>
      <c r="R154" s="265" t="str">
        <f t="shared" si="30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">
      <c r="A155" s="141" t="str">
        <f>Option1!A122</f>
        <v>N/A</v>
      </c>
      <c r="B155" s="161" t="str">
        <f t="shared" si="31"/>
        <v xml:space="preserve"> </v>
      </c>
      <c r="C155" s="163" t="str">
        <f t="shared" si="26"/>
        <v xml:space="preserve"> </v>
      </c>
      <c r="D155" s="162" t="str">
        <f t="shared" si="27"/>
        <v xml:space="preserve"> </v>
      </c>
      <c r="E155" s="161" t="str">
        <f t="shared" si="32"/>
        <v xml:space="preserve"> </v>
      </c>
      <c r="F155" s="162" t="str">
        <f t="shared" si="28"/>
        <v xml:space="preserve"> </v>
      </c>
      <c r="G155" s="161" t="str">
        <f t="shared" si="33"/>
        <v xml:space="preserve"> </v>
      </c>
      <c r="H155" s="162" t="str">
        <f t="shared" si="29"/>
        <v xml:space="preserve"> </v>
      </c>
      <c r="I155" s="162" t="str">
        <f t="shared" si="34"/>
        <v xml:space="preserve"> </v>
      </c>
      <c r="J155" s="162" t="str">
        <f>IF(A155="N/A"," ",Inputs!$G$4)</f>
        <v xml:space="preserve"> </v>
      </c>
      <c r="K155" s="226" t="str">
        <f>IF(A155="N/A"," ",IF(ISERROR(#REF!),K143*Gasesc,#REF!))</f>
        <v xml:space="preserve"> </v>
      </c>
      <c r="L155" s="226" t="str">
        <f>IF(A155="N/A"," ",IF(ISERROR(#REF!),L143*Gasesc,IF(#REF!=0,L143*Gasesc,#REF!)))</f>
        <v xml:space="preserve"> </v>
      </c>
      <c r="M155" s="258"/>
      <c r="N155" s="194" t="str">
        <f t="shared" si="22"/>
        <v xml:space="preserve"> </v>
      </c>
      <c r="O155" s="194" t="str">
        <f t="shared" si="23"/>
        <v xml:space="preserve"> </v>
      </c>
      <c r="P155" s="194" t="str">
        <f t="shared" si="24"/>
        <v xml:space="preserve"> </v>
      </c>
      <c r="Q155" s="195" t="str">
        <f t="shared" si="25"/>
        <v xml:space="preserve"> </v>
      </c>
      <c r="R155" s="265" t="str">
        <f t="shared" si="30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">
      <c r="A156" s="141" t="str">
        <f>Option1!A123</f>
        <v>N/A</v>
      </c>
      <c r="B156" s="161" t="str">
        <f t="shared" si="31"/>
        <v xml:space="preserve"> </v>
      </c>
      <c r="C156" s="163" t="str">
        <f t="shared" si="26"/>
        <v xml:space="preserve"> </v>
      </c>
      <c r="D156" s="162" t="str">
        <f t="shared" si="27"/>
        <v xml:space="preserve"> </v>
      </c>
      <c r="E156" s="161" t="str">
        <f t="shared" si="32"/>
        <v xml:space="preserve"> </v>
      </c>
      <c r="F156" s="162" t="str">
        <f t="shared" si="28"/>
        <v xml:space="preserve"> </v>
      </c>
      <c r="G156" s="161" t="str">
        <f t="shared" si="33"/>
        <v xml:space="preserve"> </v>
      </c>
      <c r="H156" s="162" t="str">
        <f t="shared" si="29"/>
        <v xml:space="preserve"> </v>
      </c>
      <c r="I156" s="162" t="str">
        <f t="shared" si="34"/>
        <v xml:space="preserve"> </v>
      </c>
      <c r="J156" s="162" t="str">
        <f>IF(A156="N/A"," ",Inputs!$G$4)</f>
        <v xml:space="preserve"> </v>
      </c>
      <c r="K156" s="226" t="str">
        <f>IF(A156="N/A"," ",IF(ISERROR(#REF!),K144*Gasesc,#REF!))</f>
        <v xml:space="preserve"> </v>
      </c>
      <c r="L156" s="226" t="str">
        <f>IF(A156="N/A"," ",IF(ISERROR(#REF!),L144*Gasesc,IF(#REF!=0,L144*Gasesc,#REF!)))</f>
        <v xml:space="preserve"> </v>
      </c>
      <c r="M156" s="258"/>
      <c r="N156" s="194" t="str">
        <f t="shared" si="22"/>
        <v xml:space="preserve"> </v>
      </c>
      <c r="O156" s="194" t="str">
        <f t="shared" si="23"/>
        <v xml:space="preserve"> </v>
      </c>
      <c r="P156" s="194" t="str">
        <f t="shared" si="24"/>
        <v xml:space="preserve"> </v>
      </c>
      <c r="Q156" s="195" t="str">
        <f t="shared" si="25"/>
        <v xml:space="preserve"> </v>
      </c>
      <c r="R156" s="265" t="str">
        <f t="shared" si="30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">
      <c r="A157" s="141" t="str">
        <f>Option1!A124</f>
        <v>N/A</v>
      </c>
      <c r="B157" s="161" t="str">
        <f t="shared" si="31"/>
        <v xml:space="preserve"> </v>
      </c>
      <c r="C157" s="163" t="str">
        <f t="shared" si="26"/>
        <v xml:space="preserve"> </v>
      </c>
      <c r="D157" s="162" t="str">
        <f t="shared" si="27"/>
        <v xml:space="preserve"> </v>
      </c>
      <c r="E157" s="161" t="str">
        <f t="shared" si="32"/>
        <v xml:space="preserve"> </v>
      </c>
      <c r="F157" s="162" t="str">
        <f t="shared" si="28"/>
        <v xml:space="preserve"> </v>
      </c>
      <c r="G157" s="161" t="str">
        <f t="shared" si="33"/>
        <v xml:space="preserve"> </v>
      </c>
      <c r="H157" s="162" t="str">
        <f t="shared" si="29"/>
        <v xml:space="preserve"> </v>
      </c>
      <c r="I157" s="162" t="str">
        <f t="shared" si="34"/>
        <v xml:space="preserve"> </v>
      </c>
      <c r="J157" s="162" t="str">
        <f>IF(A157="N/A"," ",Inputs!$G$4)</f>
        <v xml:space="preserve"> </v>
      </c>
      <c r="K157" s="226" t="str">
        <f>IF(A157="N/A"," ",IF(ISERROR(#REF!),K145*Gasesc,#REF!))</f>
        <v xml:space="preserve"> </v>
      </c>
      <c r="L157" s="226" t="str">
        <f>IF(A157="N/A"," ",IF(ISERROR(#REF!),L145*Gasesc,IF(#REF!=0,L145*Gasesc,#REF!)))</f>
        <v xml:space="preserve"> </v>
      </c>
      <c r="M157" s="258"/>
      <c r="N157" s="194" t="str">
        <f t="shared" si="22"/>
        <v xml:space="preserve"> </v>
      </c>
      <c r="O157" s="194" t="str">
        <f t="shared" si="23"/>
        <v xml:space="preserve"> </v>
      </c>
      <c r="P157" s="194" t="str">
        <f t="shared" si="24"/>
        <v xml:space="preserve"> </v>
      </c>
      <c r="Q157" s="195" t="str">
        <f t="shared" si="25"/>
        <v xml:space="preserve"> </v>
      </c>
      <c r="R157" s="265" t="str">
        <f t="shared" si="30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">
      <c r="A158" s="141" t="str">
        <f>Option1!A125</f>
        <v>N/A</v>
      </c>
      <c r="B158" s="161" t="str">
        <f t="shared" si="31"/>
        <v xml:space="preserve"> </v>
      </c>
      <c r="C158" s="163" t="str">
        <f t="shared" si="26"/>
        <v xml:space="preserve"> </v>
      </c>
      <c r="D158" s="162" t="str">
        <f t="shared" si="27"/>
        <v xml:space="preserve"> </v>
      </c>
      <c r="E158" s="161" t="str">
        <f t="shared" si="32"/>
        <v xml:space="preserve"> </v>
      </c>
      <c r="F158" s="162" t="str">
        <f t="shared" si="28"/>
        <v xml:space="preserve"> </v>
      </c>
      <c r="G158" s="161" t="str">
        <f t="shared" si="33"/>
        <v xml:space="preserve"> </v>
      </c>
      <c r="H158" s="162" t="str">
        <f t="shared" si="29"/>
        <v xml:space="preserve"> </v>
      </c>
      <c r="I158" s="162" t="str">
        <f t="shared" si="34"/>
        <v xml:space="preserve"> </v>
      </c>
      <c r="J158" s="162" t="str">
        <f>IF(A158="N/A"," ",Inputs!$G$4)</f>
        <v xml:space="preserve"> </v>
      </c>
      <c r="K158" s="226" t="str">
        <f>IF(A158="N/A"," ",IF(ISERROR(#REF!),K146*Gasesc,#REF!))</f>
        <v xml:space="preserve"> </v>
      </c>
      <c r="L158" s="226" t="str">
        <f>IF(A158="N/A"," ",IF(ISERROR(#REF!),L146*Gasesc,IF(#REF!=0,L146*Gasesc,#REF!)))</f>
        <v xml:space="preserve"> </v>
      </c>
      <c r="M158" s="258"/>
      <c r="N158" s="194" t="str">
        <f t="shared" si="22"/>
        <v xml:space="preserve"> </v>
      </c>
      <c r="O158" s="194" t="str">
        <f t="shared" si="23"/>
        <v xml:space="preserve"> </v>
      </c>
      <c r="P158" s="194" t="str">
        <f t="shared" si="24"/>
        <v xml:space="preserve"> </v>
      </c>
      <c r="Q158" s="195" t="str">
        <f t="shared" si="25"/>
        <v xml:space="preserve"> </v>
      </c>
      <c r="R158" s="265" t="str">
        <f t="shared" si="30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">
      <c r="A159" s="141" t="str">
        <f>Option1!A126</f>
        <v>N/A</v>
      </c>
      <c r="B159" s="161" t="str">
        <f t="shared" si="31"/>
        <v xml:space="preserve"> </v>
      </c>
      <c r="C159" s="163" t="str">
        <f t="shared" si="26"/>
        <v xml:space="preserve"> </v>
      </c>
      <c r="D159" s="162" t="str">
        <f t="shared" si="27"/>
        <v xml:space="preserve"> </v>
      </c>
      <c r="E159" s="161" t="str">
        <f t="shared" si="32"/>
        <v xml:space="preserve"> </v>
      </c>
      <c r="F159" s="162" t="str">
        <f t="shared" si="28"/>
        <v xml:space="preserve"> </v>
      </c>
      <c r="G159" s="161" t="str">
        <f t="shared" si="33"/>
        <v xml:space="preserve"> </v>
      </c>
      <c r="H159" s="162" t="str">
        <f t="shared" si="29"/>
        <v xml:space="preserve"> </v>
      </c>
      <c r="I159" s="162" t="str">
        <f t="shared" si="34"/>
        <v xml:space="preserve"> </v>
      </c>
      <c r="J159" s="162" t="str">
        <f>IF(A159="N/A"," ",Inputs!$G$4)</f>
        <v xml:space="preserve"> </v>
      </c>
      <c r="K159" s="226" t="str">
        <f>IF(A159="N/A"," ",IF(ISERROR(#REF!),K147*Gasesc,#REF!))</f>
        <v xml:space="preserve"> </v>
      </c>
      <c r="L159" s="226" t="str">
        <f>IF(A159="N/A"," ",IF(ISERROR(#REF!),L147*Gasesc,IF(#REF!=0,L147*Gasesc,#REF!)))</f>
        <v xml:space="preserve"> </v>
      </c>
      <c r="M159" s="258"/>
      <c r="N159" s="194" t="str">
        <f t="shared" si="22"/>
        <v xml:space="preserve"> </v>
      </c>
      <c r="O159" s="194" t="str">
        <f t="shared" si="23"/>
        <v xml:space="preserve"> </v>
      </c>
      <c r="P159" s="194" t="str">
        <f t="shared" si="24"/>
        <v xml:space="preserve"> </v>
      </c>
      <c r="Q159" s="195" t="str">
        <f t="shared" si="25"/>
        <v xml:space="preserve"> </v>
      </c>
      <c r="R159" s="265" t="str">
        <f t="shared" si="30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">
      <c r="A160" s="141" t="str">
        <f>Option1!A127</f>
        <v>N/A</v>
      </c>
      <c r="B160" s="161" t="str">
        <f t="shared" si="31"/>
        <v xml:space="preserve"> </v>
      </c>
      <c r="C160" s="163" t="str">
        <f t="shared" si="26"/>
        <v xml:space="preserve"> </v>
      </c>
      <c r="D160" s="162" t="str">
        <f t="shared" si="27"/>
        <v xml:space="preserve"> </v>
      </c>
      <c r="E160" s="161" t="str">
        <f t="shared" si="32"/>
        <v xml:space="preserve"> </v>
      </c>
      <c r="F160" s="162" t="str">
        <f t="shared" si="28"/>
        <v xml:space="preserve"> </v>
      </c>
      <c r="G160" s="161" t="str">
        <f t="shared" si="33"/>
        <v xml:space="preserve"> </v>
      </c>
      <c r="H160" s="162" t="str">
        <f t="shared" si="29"/>
        <v xml:space="preserve"> </v>
      </c>
      <c r="I160" s="162" t="str">
        <f t="shared" si="34"/>
        <v xml:space="preserve"> </v>
      </c>
      <c r="J160" s="162" t="str">
        <f>IF(A160="N/A"," ",Inputs!$G$4)</f>
        <v xml:space="preserve"> </v>
      </c>
      <c r="K160" s="226" t="str">
        <f>IF(A160="N/A"," ",IF(ISERROR(#REF!),K148*Gasesc,#REF!))</f>
        <v xml:space="preserve"> </v>
      </c>
      <c r="L160" s="226" t="str">
        <f>IF(A160="N/A"," ",IF(ISERROR(#REF!),L148*Gasesc,IF(#REF!=0,L148*Gasesc,#REF!)))</f>
        <v xml:space="preserve"> </v>
      </c>
      <c r="M160" s="258"/>
      <c r="N160" s="194" t="str">
        <f t="shared" si="22"/>
        <v xml:space="preserve"> </v>
      </c>
      <c r="O160" s="194" t="str">
        <f t="shared" si="23"/>
        <v xml:space="preserve"> </v>
      </c>
      <c r="P160" s="194" t="str">
        <f t="shared" si="24"/>
        <v xml:space="preserve"> </v>
      </c>
      <c r="Q160" s="195" t="str">
        <f t="shared" si="25"/>
        <v xml:space="preserve"> </v>
      </c>
      <c r="R160" s="265" t="str">
        <f t="shared" si="30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">
      <c r="A161" s="141" t="str">
        <f>Option1!A128</f>
        <v>N/A</v>
      </c>
      <c r="B161" s="161" t="str">
        <f t="shared" si="31"/>
        <v xml:space="preserve"> </v>
      </c>
      <c r="C161" s="163" t="str">
        <f t="shared" si="26"/>
        <v xml:space="preserve"> </v>
      </c>
      <c r="D161" s="162" t="str">
        <f t="shared" si="27"/>
        <v xml:space="preserve"> </v>
      </c>
      <c r="E161" s="161" t="str">
        <f t="shared" si="32"/>
        <v xml:space="preserve"> </v>
      </c>
      <c r="F161" s="162" t="str">
        <f t="shared" si="28"/>
        <v xml:space="preserve"> </v>
      </c>
      <c r="G161" s="161" t="str">
        <f t="shared" si="33"/>
        <v xml:space="preserve"> </v>
      </c>
      <c r="H161" s="162" t="str">
        <f t="shared" si="29"/>
        <v xml:space="preserve"> </v>
      </c>
      <c r="I161" s="162" t="str">
        <f t="shared" si="34"/>
        <v xml:space="preserve"> </v>
      </c>
      <c r="J161" s="162" t="str">
        <f>IF(A161="N/A"," ",Inputs!$G$4)</f>
        <v xml:space="preserve"> </v>
      </c>
      <c r="K161" s="226" t="str">
        <f>IF(A161="N/A"," ",IF(ISERROR(#REF!),K149*Gasesc,#REF!))</f>
        <v xml:space="preserve"> </v>
      </c>
      <c r="L161" s="226" t="str">
        <f>IF(A161="N/A"," ",IF(ISERROR(#REF!),L149*Gasesc,IF(#REF!=0,L149*Gasesc,#REF!)))</f>
        <v xml:space="preserve"> </v>
      </c>
      <c r="M161" s="258"/>
      <c r="N161" s="194" t="str">
        <f t="shared" si="22"/>
        <v xml:space="preserve"> </v>
      </c>
      <c r="O161" s="194" t="str">
        <f t="shared" si="23"/>
        <v xml:space="preserve"> </v>
      </c>
      <c r="P161" s="194" t="str">
        <f t="shared" si="24"/>
        <v xml:space="preserve"> </v>
      </c>
      <c r="Q161" s="195" t="str">
        <f t="shared" si="25"/>
        <v xml:space="preserve"> </v>
      </c>
      <c r="R161" s="265" t="str">
        <f t="shared" si="30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">
      <c r="A162" s="141" t="str">
        <f>Option1!A129</f>
        <v>N/A</v>
      </c>
      <c r="B162" s="161" t="str">
        <f t="shared" si="31"/>
        <v xml:space="preserve"> </v>
      </c>
      <c r="C162" s="163" t="str">
        <f t="shared" si="26"/>
        <v xml:space="preserve"> </v>
      </c>
      <c r="D162" s="162" t="str">
        <f t="shared" si="27"/>
        <v xml:space="preserve"> </v>
      </c>
      <c r="E162" s="161" t="str">
        <f t="shared" si="32"/>
        <v xml:space="preserve"> </v>
      </c>
      <c r="F162" s="162" t="str">
        <f t="shared" si="28"/>
        <v xml:space="preserve"> </v>
      </c>
      <c r="G162" s="161" t="str">
        <f t="shared" si="33"/>
        <v xml:space="preserve"> </v>
      </c>
      <c r="H162" s="162" t="str">
        <f t="shared" si="29"/>
        <v xml:space="preserve"> </v>
      </c>
      <c r="I162" s="162" t="str">
        <f t="shared" si="34"/>
        <v xml:space="preserve"> </v>
      </c>
      <c r="J162" s="162" t="str">
        <f>IF(A162="N/A"," ",Inputs!$G$4)</f>
        <v xml:space="preserve"> </v>
      </c>
      <c r="K162" s="226" t="str">
        <f>IF(A162="N/A"," ",IF(ISERROR(#REF!),K150*Gasesc,#REF!))</f>
        <v xml:space="preserve"> </v>
      </c>
      <c r="L162" s="226" t="str">
        <f>IF(A162="N/A"," ",IF(ISERROR(#REF!),L150*Gasesc,IF(#REF!=0,L150*Gasesc,#REF!)))</f>
        <v xml:space="preserve"> </v>
      </c>
      <c r="M162" s="258"/>
      <c r="N162" s="194" t="str">
        <f t="shared" si="22"/>
        <v xml:space="preserve"> </v>
      </c>
      <c r="O162" s="194" t="str">
        <f t="shared" si="23"/>
        <v xml:space="preserve"> </v>
      </c>
      <c r="P162" s="194" t="str">
        <f t="shared" si="24"/>
        <v xml:space="preserve"> </v>
      </c>
      <c r="Q162" s="195" t="str">
        <f t="shared" si="25"/>
        <v xml:space="preserve"> </v>
      </c>
      <c r="R162" s="265" t="str">
        <f t="shared" si="30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">
      <c r="A163" s="141" t="str">
        <f>Option1!A130</f>
        <v>N/A</v>
      </c>
      <c r="B163" s="161" t="str">
        <f t="shared" si="31"/>
        <v xml:space="preserve"> </v>
      </c>
      <c r="C163" s="163" t="str">
        <f t="shared" si="26"/>
        <v xml:space="preserve"> </v>
      </c>
      <c r="D163" s="162" t="str">
        <f t="shared" si="27"/>
        <v xml:space="preserve"> </v>
      </c>
      <c r="E163" s="161" t="str">
        <f t="shared" si="32"/>
        <v xml:space="preserve"> </v>
      </c>
      <c r="F163" s="162" t="str">
        <f t="shared" si="28"/>
        <v xml:space="preserve"> </v>
      </c>
      <c r="G163" s="161" t="str">
        <f t="shared" si="33"/>
        <v xml:space="preserve"> </v>
      </c>
      <c r="H163" s="162" t="str">
        <f t="shared" si="29"/>
        <v xml:space="preserve"> </v>
      </c>
      <c r="I163" s="162" t="str">
        <f t="shared" si="34"/>
        <v xml:space="preserve"> </v>
      </c>
      <c r="J163" s="162" t="str">
        <f>IF(A163="N/A"," ",Inputs!$G$4)</f>
        <v xml:space="preserve"> </v>
      </c>
      <c r="K163" s="226" t="str">
        <f>IF(A163="N/A"," ",IF(ISERROR(#REF!),K151*Gasesc,#REF!))</f>
        <v xml:space="preserve"> </v>
      </c>
      <c r="L163" s="226" t="str">
        <f>IF(A163="N/A"," ",IF(ISERROR(#REF!),L151*Gasesc,IF(#REF!=0,L151*Gasesc,#REF!)))</f>
        <v xml:space="preserve"> </v>
      </c>
      <c r="M163" s="258"/>
      <c r="N163" s="194" t="str">
        <f t="shared" si="22"/>
        <v xml:space="preserve"> </v>
      </c>
      <c r="O163" s="194" t="str">
        <f t="shared" si="23"/>
        <v xml:space="preserve"> </v>
      </c>
      <c r="P163" s="194" t="str">
        <f t="shared" si="24"/>
        <v xml:space="preserve"> </v>
      </c>
      <c r="Q163" s="195" t="str">
        <f t="shared" si="25"/>
        <v xml:space="preserve"> </v>
      </c>
      <c r="R163" s="265" t="str">
        <f t="shared" si="30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">
      <c r="A164" s="141" t="str">
        <f>Option1!A131</f>
        <v>N/A</v>
      </c>
      <c r="B164" s="161" t="str">
        <f t="shared" si="31"/>
        <v xml:space="preserve"> </v>
      </c>
      <c r="C164" s="163" t="str">
        <f t="shared" si="26"/>
        <v xml:space="preserve"> </v>
      </c>
      <c r="D164" s="162" t="str">
        <f t="shared" si="27"/>
        <v xml:space="preserve"> </v>
      </c>
      <c r="E164" s="161" t="str">
        <f t="shared" si="32"/>
        <v xml:space="preserve"> </v>
      </c>
      <c r="F164" s="162" t="str">
        <f t="shared" si="28"/>
        <v xml:space="preserve"> </v>
      </c>
      <c r="G164" s="161" t="str">
        <f t="shared" si="33"/>
        <v xml:space="preserve"> </v>
      </c>
      <c r="H164" s="162" t="str">
        <f t="shared" si="29"/>
        <v xml:space="preserve"> </v>
      </c>
      <c r="I164" s="162" t="str">
        <f t="shared" si="34"/>
        <v xml:space="preserve"> </v>
      </c>
      <c r="J164" s="162" t="str">
        <f>IF(A164="N/A"," ",Inputs!$G$4)</f>
        <v xml:space="preserve"> </v>
      </c>
      <c r="K164" s="226" t="str">
        <f>IF(A164="N/A"," ",IF(ISERROR(#REF!),K152*Gasesc,#REF!))</f>
        <v xml:space="preserve"> </v>
      </c>
      <c r="L164" s="226" t="str">
        <f>IF(A164="N/A"," ",IF(ISERROR(#REF!),L152*Gasesc,IF(#REF!=0,L152*Gasesc,#REF!)))</f>
        <v xml:space="preserve"> </v>
      </c>
      <c r="M164" s="258"/>
      <c r="N164" s="194" t="str">
        <f t="shared" si="22"/>
        <v xml:space="preserve"> </v>
      </c>
      <c r="O164" s="194" t="str">
        <f t="shared" si="23"/>
        <v xml:space="preserve"> </v>
      </c>
      <c r="P164" s="194" t="str">
        <f t="shared" si="24"/>
        <v xml:space="preserve"> </v>
      </c>
      <c r="Q164" s="195" t="str">
        <f t="shared" si="25"/>
        <v xml:space="preserve"> </v>
      </c>
      <c r="R164" s="265" t="str">
        <f t="shared" si="30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">
      <c r="A165" s="141" t="str">
        <f>Option1!A132</f>
        <v>N/A</v>
      </c>
      <c r="B165" s="161" t="str">
        <f t="shared" si="31"/>
        <v xml:space="preserve"> </v>
      </c>
      <c r="C165" s="163" t="str">
        <f t="shared" si="26"/>
        <v xml:space="preserve"> </v>
      </c>
      <c r="D165" s="162" t="str">
        <f t="shared" si="27"/>
        <v xml:space="preserve"> </v>
      </c>
      <c r="E165" s="161" t="str">
        <f t="shared" si="32"/>
        <v xml:space="preserve"> </v>
      </c>
      <c r="F165" s="162" t="str">
        <f t="shared" si="28"/>
        <v xml:space="preserve"> </v>
      </c>
      <c r="G165" s="161" t="str">
        <f t="shared" si="33"/>
        <v xml:space="preserve"> </v>
      </c>
      <c r="H165" s="162" t="str">
        <f t="shared" si="29"/>
        <v xml:space="preserve"> </v>
      </c>
      <c r="I165" s="162" t="str">
        <f t="shared" si="34"/>
        <v xml:space="preserve"> </v>
      </c>
      <c r="J165" s="162" t="str">
        <f>IF(A165="N/A"," ",Inputs!$G$4)</f>
        <v xml:space="preserve"> </v>
      </c>
      <c r="K165" s="226" t="str">
        <f>IF(A165="N/A"," ",IF(ISERROR(#REF!),K153*Gasesc,#REF!))</f>
        <v xml:space="preserve"> </v>
      </c>
      <c r="L165" s="226" t="str">
        <f>IF(A165="N/A"," ",IF(ISERROR(#REF!),L153*Gasesc,IF(#REF!=0,L153*Gasesc,#REF!)))</f>
        <v xml:space="preserve"> </v>
      </c>
      <c r="M165" s="258"/>
      <c r="N165" s="194" t="str">
        <f t="shared" ref="N165:N228" si="35">IF(A165="N/A"," ",VLOOKUP(A165,PeakPowerCurves,(IF(_BMO1=2,3,IF(_BMO1=1,2,4))),FALSE))</f>
        <v xml:space="preserve"> </v>
      </c>
      <c r="O165" s="194" t="str">
        <f t="shared" ref="O165:O228" si="36">IF(A165="N/A"," ",VLOOKUP(A165,SatSunPeakPwr,(IF(_BMO1=2,3,IF(_BMO1=1,2,4))),FALSE))</f>
        <v xml:space="preserve"> </v>
      </c>
      <c r="P165" s="194" t="str">
        <f t="shared" ref="P165:P228" si="37">IF(A165="N/A"," ",VLOOKUP(A165,SatSunPeakPwr,(IF(_BMO1=2,7,IF(_BMO1=1,6,8))),FALSE))</f>
        <v xml:space="preserve"> </v>
      </c>
      <c r="Q165" s="195" t="str">
        <f t="shared" ref="Q165:Q228" si="38">IF(A165="N/A"," ",(VLOOKUP(A165,OPPowerPrices,(IF(_BMO1=2,7,IF(_BMO1=1,6,8))),FALSE)))</f>
        <v xml:space="preserve"> </v>
      </c>
      <c r="R165" s="265" t="str">
        <f t="shared" si="30"/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">
      <c r="A166" s="141" t="str">
        <f>Option1!A133</f>
        <v>N/A</v>
      </c>
      <c r="B166" s="161" t="str">
        <f t="shared" si="31"/>
        <v xml:space="preserve"> </v>
      </c>
      <c r="C166" s="163" t="str">
        <f t="shared" ref="C166:C229" si="39">IF(A166="N/A"," ",(IF(AND(Scaler1=1,MONTH(A166)&gt;=6,MONTH(A166)&lt;=8,OR($M$37="REGION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ref="D166:D229" si="40">IF(A166="N/A"," ",C166*B166)</f>
        <v xml:space="preserve"> </v>
      </c>
      <c r="E166" s="161" t="str">
        <f t="shared" si="32"/>
        <v xml:space="preserve"> </v>
      </c>
      <c r="F166" s="162" t="str">
        <f t="shared" ref="F166:F229" si="41">IF(A166="N/A"," ",E166*C166)</f>
        <v xml:space="preserve"> </v>
      </c>
      <c r="G166" s="161" t="str">
        <f t="shared" si="33"/>
        <v xml:space="preserve"> </v>
      </c>
      <c r="H166" s="162" t="str">
        <f t="shared" ref="H166:H229" si="42">IF(A166="N/A"," ",G166*C166)</f>
        <v xml:space="preserve"> </v>
      </c>
      <c r="I166" s="162" t="str">
        <f t="shared" si="34"/>
        <v xml:space="preserve"> </v>
      </c>
      <c r="J166" s="162" t="str">
        <f>IF(A166="N/A"," ",Inputs!$G$4)</f>
        <v xml:space="preserve"> </v>
      </c>
      <c r="K166" s="226" t="str">
        <f>IF(A166="N/A"," ",IF(ISERROR(#REF!),K154*Gasesc,#REF!))</f>
        <v xml:space="preserve"> </v>
      </c>
      <c r="L166" s="226" t="str">
        <f>IF(A166="N/A"," ",IF(ISERROR(#REF!),L154*Gasesc,IF(#REF!=0,L154*Gasesc,#REF!)))</f>
        <v xml:space="preserve"> </v>
      </c>
      <c r="M166" s="258"/>
      <c r="N166" s="194" t="str">
        <f t="shared" si="35"/>
        <v xml:space="preserve"> </v>
      </c>
      <c r="O166" s="194" t="str">
        <f t="shared" si="36"/>
        <v xml:space="preserve"> </v>
      </c>
      <c r="P166" s="194" t="str">
        <f t="shared" si="37"/>
        <v xml:space="preserve"> </v>
      </c>
      <c r="Q166" s="195" t="str">
        <f t="shared" si="38"/>
        <v xml:space="preserve"> </v>
      </c>
      <c r="R166" s="265" t="str">
        <f t="shared" ref="R166:R229" si="43">IF(A166="N/A"," ",(VLOOKUP($A166,IRTable,2)))</f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">
      <c r="A167" s="141" t="str">
        <f>Option1!A134</f>
        <v>N/A</v>
      </c>
      <c r="B167" s="161" t="str">
        <f t="shared" si="31"/>
        <v xml:space="preserve"> </v>
      </c>
      <c r="C167" s="163" t="str">
        <f t="shared" si="39"/>
        <v xml:space="preserve"> </v>
      </c>
      <c r="D167" s="162" t="str">
        <f t="shared" si="40"/>
        <v xml:space="preserve"> </v>
      </c>
      <c r="E167" s="161" t="str">
        <f t="shared" si="32"/>
        <v xml:space="preserve"> </v>
      </c>
      <c r="F167" s="162" t="str">
        <f t="shared" si="41"/>
        <v xml:space="preserve"> </v>
      </c>
      <c r="G167" s="161" t="str">
        <f t="shared" si="33"/>
        <v xml:space="preserve"> </v>
      </c>
      <c r="H167" s="162" t="str">
        <f t="shared" si="42"/>
        <v xml:space="preserve"> </v>
      </c>
      <c r="I167" s="162" t="str">
        <f t="shared" si="34"/>
        <v xml:space="preserve"> </v>
      </c>
      <c r="J167" s="162" t="str">
        <f>IF(A167="N/A"," ",Inputs!$G$4)</f>
        <v xml:space="preserve"> </v>
      </c>
      <c r="K167" s="226" t="str">
        <f>IF(A167="N/A"," ",IF(ISERROR(#REF!),K155*Gasesc,#REF!))</f>
        <v xml:space="preserve"> </v>
      </c>
      <c r="L167" s="226" t="str">
        <f>IF(A167="N/A"," ",IF(ISERROR(#REF!),L155*Gasesc,IF(#REF!=0,L155*Gasesc,#REF!)))</f>
        <v xml:space="preserve"> </v>
      </c>
      <c r="M167" s="258"/>
      <c r="N167" s="194" t="str">
        <f t="shared" si="35"/>
        <v xml:space="preserve"> </v>
      </c>
      <c r="O167" s="194" t="str">
        <f t="shared" si="36"/>
        <v xml:space="preserve"> </v>
      </c>
      <c r="P167" s="194" t="str">
        <f t="shared" si="37"/>
        <v xml:space="preserve"> </v>
      </c>
      <c r="Q167" s="195" t="str">
        <f t="shared" si="38"/>
        <v xml:space="preserve"> </v>
      </c>
      <c r="R167" s="265" t="str">
        <f t="shared" si="43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">
      <c r="A168" s="141" t="str">
        <f>Option1!A135</f>
        <v>N/A</v>
      </c>
      <c r="B168" s="161" t="str">
        <f t="shared" si="31"/>
        <v xml:space="preserve"> </v>
      </c>
      <c r="C168" s="163" t="str">
        <f t="shared" si="39"/>
        <v xml:space="preserve"> </v>
      </c>
      <c r="D168" s="162" t="str">
        <f t="shared" si="40"/>
        <v xml:space="preserve"> </v>
      </c>
      <c r="E168" s="161" t="str">
        <f t="shared" si="32"/>
        <v xml:space="preserve"> </v>
      </c>
      <c r="F168" s="162" t="str">
        <f t="shared" si="41"/>
        <v xml:space="preserve"> </v>
      </c>
      <c r="G168" s="161" t="str">
        <f t="shared" si="33"/>
        <v xml:space="preserve"> </v>
      </c>
      <c r="H168" s="162" t="str">
        <f t="shared" si="42"/>
        <v xml:space="preserve"> </v>
      </c>
      <c r="I168" s="162" t="str">
        <f t="shared" si="34"/>
        <v xml:space="preserve"> </v>
      </c>
      <c r="J168" s="162" t="str">
        <f>IF(A168="N/A"," ",Inputs!$G$4)</f>
        <v xml:space="preserve"> </v>
      </c>
      <c r="K168" s="226" t="str">
        <f>IF(A168="N/A"," ",IF(ISERROR(#REF!),K156*Gasesc,#REF!))</f>
        <v xml:space="preserve"> </v>
      </c>
      <c r="L168" s="226" t="str">
        <f>IF(A168="N/A"," ",IF(ISERROR(#REF!),L156*Gasesc,IF(#REF!=0,L156*Gasesc,#REF!)))</f>
        <v xml:space="preserve"> </v>
      </c>
      <c r="M168" s="258"/>
      <c r="N168" s="194" t="str">
        <f t="shared" si="35"/>
        <v xml:space="preserve"> </v>
      </c>
      <c r="O168" s="194" t="str">
        <f t="shared" si="36"/>
        <v xml:space="preserve"> </v>
      </c>
      <c r="P168" s="194" t="str">
        <f t="shared" si="37"/>
        <v xml:space="preserve"> </v>
      </c>
      <c r="Q168" s="195" t="str">
        <f t="shared" si="38"/>
        <v xml:space="preserve"> </v>
      </c>
      <c r="R168" s="265" t="str">
        <f t="shared" si="43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">
      <c r="A169" s="141" t="str">
        <f>Option1!A136</f>
        <v>N/A</v>
      </c>
      <c r="B169" s="161" t="str">
        <f t="shared" si="31"/>
        <v xml:space="preserve"> </v>
      </c>
      <c r="C169" s="163" t="str">
        <f t="shared" si="39"/>
        <v xml:space="preserve"> </v>
      </c>
      <c r="D169" s="162" t="str">
        <f t="shared" si="40"/>
        <v xml:space="preserve"> </v>
      </c>
      <c r="E169" s="161" t="str">
        <f t="shared" si="32"/>
        <v xml:space="preserve"> </v>
      </c>
      <c r="F169" s="162" t="str">
        <f t="shared" si="41"/>
        <v xml:space="preserve"> </v>
      </c>
      <c r="G169" s="161" t="str">
        <f t="shared" si="33"/>
        <v xml:space="preserve"> </v>
      </c>
      <c r="H169" s="162" t="str">
        <f t="shared" si="42"/>
        <v xml:space="preserve"> </v>
      </c>
      <c r="I169" s="162" t="str">
        <f t="shared" si="34"/>
        <v xml:space="preserve"> </v>
      </c>
      <c r="J169" s="162" t="str">
        <f>IF(A169="N/A"," ",Inputs!$G$4)</f>
        <v xml:space="preserve"> </v>
      </c>
      <c r="K169" s="226" t="str">
        <f>IF(A169="N/A"," ",IF(ISERROR(#REF!),K157*Gasesc,#REF!))</f>
        <v xml:space="preserve"> </v>
      </c>
      <c r="L169" s="226" t="str">
        <f>IF(A169="N/A"," ",IF(ISERROR(#REF!),L157*Gasesc,IF(#REF!=0,L157*Gasesc,#REF!)))</f>
        <v xml:space="preserve"> </v>
      </c>
      <c r="M169" s="258"/>
      <c r="N169" s="194" t="str">
        <f t="shared" si="35"/>
        <v xml:space="preserve"> </v>
      </c>
      <c r="O169" s="194" t="str">
        <f t="shared" si="36"/>
        <v xml:space="preserve"> </v>
      </c>
      <c r="P169" s="194" t="str">
        <f t="shared" si="37"/>
        <v xml:space="preserve"> </v>
      </c>
      <c r="Q169" s="195" t="str">
        <f t="shared" si="38"/>
        <v xml:space="preserve"> </v>
      </c>
      <c r="R169" s="265" t="str">
        <f t="shared" si="43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">
      <c r="A170" s="141" t="str">
        <f>Option1!A137</f>
        <v>N/A</v>
      </c>
      <c r="B170" s="161" t="str">
        <f t="shared" si="31"/>
        <v xml:space="preserve"> </v>
      </c>
      <c r="C170" s="163" t="str">
        <f t="shared" si="39"/>
        <v xml:space="preserve"> </v>
      </c>
      <c r="D170" s="162" t="str">
        <f t="shared" si="40"/>
        <v xml:space="preserve"> </v>
      </c>
      <c r="E170" s="161" t="str">
        <f t="shared" si="32"/>
        <v xml:space="preserve"> </v>
      </c>
      <c r="F170" s="162" t="str">
        <f t="shared" si="41"/>
        <v xml:space="preserve"> </v>
      </c>
      <c r="G170" s="161" t="str">
        <f t="shared" si="33"/>
        <v xml:space="preserve"> </v>
      </c>
      <c r="H170" s="162" t="str">
        <f t="shared" si="42"/>
        <v xml:space="preserve"> </v>
      </c>
      <c r="I170" s="162" t="str">
        <f t="shared" si="34"/>
        <v xml:space="preserve"> </v>
      </c>
      <c r="J170" s="162" t="str">
        <f>IF(A170="N/A"," ",Inputs!$G$4)</f>
        <v xml:space="preserve"> </v>
      </c>
      <c r="K170" s="226" t="str">
        <f>IF(A170="N/A"," ",IF(ISERROR(#REF!),K158*Gasesc,#REF!))</f>
        <v xml:space="preserve"> </v>
      </c>
      <c r="L170" s="226" t="str">
        <f>IF(A170="N/A"," ",IF(ISERROR(#REF!),L158*Gasesc,IF(#REF!=0,L158*Gasesc,#REF!)))</f>
        <v xml:space="preserve"> </v>
      </c>
      <c r="M170" s="258"/>
      <c r="N170" s="194" t="str">
        <f t="shared" si="35"/>
        <v xml:space="preserve"> </v>
      </c>
      <c r="O170" s="194" t="str">
        <f t="shared" si="36"/>
        <v xml:space="preserve"> </v>
      </c>
      <c r="P170" s="194" t="str">
        <f t="shared" si="37"/>
        <v xml:space="preserve"> </v>
      </c>
      <c r="Q170" s="195" t="str">
        <f t="shared" si="38"/>
        <v xml:space="preserve"> </v>
      </c>
      <c r="R170" s="265" t="str">
        <f t="shared" si="43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">
      <c r="A171" s="141" t="str">
        <f>Option1!A138</f>
        <v>N/A</v>
      </c>
      <c r="B171" s="161" t="str">
        <f t="shared" si="31"/>
        <v xml:space="preserve"> </v>
      </c>
      <c r="C171" s="163" t="str">
        <f t="shared" si="39"/>
        <v xml:space="preserve"> </v>
      </c>
      <c r="D171" s="162" t="str">
        <f t="shared" si="40"/>
        <v xml:space="preserve"> </v>
      </c>
      <c r="E171" s="161" t="str">
        <f t="shared" si="32"/>
        <v xml:space="preserve"> </v>
      </c>
      <c r="F171" s="162" t="str">
        <f t="shared" si="41"/>
        <v xml:space="preserve"> </v>
      </c>
      <c r="G171" s="161" t="str">
        <f t="shared" si="33"/>
        <v xml:space="preserve"> </v>
      </c>
      <c r="H171" s="162" t="str">
        <f t="shared" si="42"/>
        <v xml:space="preserve"> </v>
      </c>
      <c r="I171" s="162" t="str">
        <f t="shared" si="34"/>
        <v xml:space="preserve"> </v>
      </c>
      <c r="J171" s="162" t="str">
        <f>IF(A171="N/A"," ",Inputs!$G$4)</f>
        <v xml:space="preserve"> </v>
      </c>
      <c r="K171" s="226" t="str">
        <f>IF(A171="N/A"," ",IF(ISERROR(#REF!),K159*Gasesc,#REF!))</f>
        <v xml:space="preserve"> </v>
      </c>
      <c r="L171" s="226" t="str">
        <f>IF(A171="N/A"," ",IF(ISERROR(#REF!),L159*Gasesc,IF(#REF!=0,L159*Gasesc,#REF!)))</f>
        <v xml:space="preserve"> </v>
      </c>
      <c r="M171" s="258"/>
      <c r="N171" s="194" t="str">
        <f t="shared" si="35"/>
        <v xml:space="preserve"> </v>
      </c>
      <c r="O171" s="194" t="str">
        <f t="shared" si="36"/>
        <v xml:space="preserve"> </v>
      </c>
      <c r="P171" s="194" t="str">
        <f t="shared" si="37"/>
        <v xml:space="preserve"> </v>
      </c>
      <c r="Q171" s="195" t="str">
        <f t="shared" si="38"/>
        <v xml:space="preserve"> </v>
      </c>
      <c r="R171" s="265" t="str">
        <f t="shared" si="43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">
      <c r="A172" s="141" t="str">
        <f>Option1!A139</f>
        <v>N/A</v>
      </c>
      <c r="B172" s="161" t="str">
        <f t="shared" si="31"/>
        <v xml:space="preserve"> </v>
      </c>
      <c r="C172" s="163" t="str">
        <f t="shared" si="39"/>
        <v xml:space="preserve"> </v>
      </c>
      <c r="D172" s="162" t="str">
        <f t="shared" si="40"/>
        <v xml:space="preserve"> </v>
      </c>
      <c r="E172" s="161" t="str">
        <f t="shared" si="32"/>
        <v xml:space="preserve"> </v>
      </c>
      <c r="F172" s="162" t="str">
        <f t="shared" si="41"/>
        <v xml:space="preserve"> </v>
      </c>
      <c r="G172" s="161" t="str">
        <f t="shared" si="33"/>
        <v xml:space="preserve"> </v>
      </c>
      <c r="H172" s="162" t="str">
        <f t="shared" si="42"/>
        <v xml:space="preserve"> </v>
      </c>
      <c r="I172" s="162" t="str">
        <f t="shared" si="34"/>
        <v xml:space="preserve"> </v>
      </c>
      <c r="J172" s="162" t="str">
        <f>IF(A172="N/A"," ",Inputs!$G$4)</f>
        <v xml:space="preserve"> </v>
      </c>
      <c r="K172" s="226" t="str">
        <f>IF(A172="N/A"," ",IF(ISERROR(#REF!),K160*Gasesc,#REF!))</f>
        <v xml:space="preserve"> </v>
      </c>
      <c r="L172" s="226" t="str">
        <f>IF(A172="N/A"," ",IF(ISERROR(#REF!),L160*Gasesc,IF(#REF!=0,L160*Gasesc,#REF!)))</f>
        <v xml:space="preserve"> </v>
      </c>
      <c r="M172" s="258"/>
      <c r="N172" s="194" t="str">
        <f t="shared" si="35"/>
        <v xml:space="preserve"> </v>
      </c>
      <c r="O172" s="194" t="str">
        <f t="shared" si="36"/>
        <v xml:space="preserve"> </v>
      </c>
      <c r="P172" s="194" t="str">
        <f t="shared" si="37"/>
        <v xml:space="preserve"> </v>
      </c>
      <c r="Q172" s="195" t="str">
        <f t="shared" si="38"/>
        <v xml:space="preserve"> </v>
      </c>
      <c r="R172" s="265" t="str">
        <f t="shared" si="43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">
      <c r="A173" s="141" t="str">
        <f>Option1!A140</f>
        <v>N/A</v>
      </c>
      <c r="B173" s="161" t="str">
        <f t="shared" si="31"/>
        <v xml:space="preserve"> </v>
      </c>
      <c r="C173" s="163" t="str">
        <f t="shared" si="39"/>
        <v xml:space="preserve"> </v>
      </c>
      <c r="D173" s="162" t="str">
        <f t="shared" si="40"/>
        <v xml:space="preserve"> </v>
      </c>
      <c r="E173" s="161" t="str">
        <f t="shared" si="32"/>
        <v xml:space="preserve"> </v>
      </c>
      <c r="F173" s="162" t="str">
        <f t="shared" si="41"/>
        <v xml:space="preserve"> </v>
      </c>
      <c r="G173" s="161" t="str">
        <f t="shared" si="33"/>
        <v xml:space="preserve"> </v>
      </c>
      <c r="H173" s="162" t="str">
        <f t="shared" si="42"/>
        <v xml:space="preserve"> </v>
      </c>
      <c r="I173" s="162" t="str">
        <f t="shared" si="34"/>
        <v xml:space="preserve"> </v>
      </c>
      <c r="J173" s="162" t="str">
        <f>IF(A173="N/A"," ",Inputs!$G$4)</f>
        <v xml:space="preserve"> </v>
      </c>
      <c r="K173" s="226" t="str">
        <f>IF(A173="N/A"," ",IF(ISERROR(#REF!),K161*Gasesc,#REF!))</f>
        <v xml:space="preserve"> </v>
      </c>
      <c r="L173" s="226" t="str">
        <f>IF(A173="N/A"," ",IF(ISERROR(#REF!),L161*Gasesc,IF(#REF!=0,L161*Gasesc,#REF!)))</f>
        <v xml:space="preserve"> </v>
      </c>
      <c r="M173" s="258"/>
      <c r="N173" s="194" t="str">
        <f t="shared" si="35"/>
        <v xml:space="preserve"> </v>
      </c>
      <c r="O173" s="194" t="str">
        <f t="shared" si="36"/>
        <v xml:space="preserve"> </v>
      </c>
      <c r="P173" s="194" t="str">
        <f t="shared" si="37"/>
        <v xml:space="preserve"> </v>
      </c>
      <c r="Q173" s="195" t="str">
        <f t="shared" si="38"/>
        <v xml:space="preserve"> </v>
      </c>
      <c r="R173" s="265" t="str">
        <f t="shared" si="43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">
      <c r="A174" s="141" t="str">
        <f>Option1!A141</f>
        <v>N/A</v>
      </c>
      <c r="B174" s="161" t="str">
        <f t="shared" si="31"/>
        <v xml:space="preserve"> </v>
      </c>
      <c r="C174" s="163" t="str">
        <f t="shared" si="39"/>
        <v xml:space="preserve"> </v>
      </c>
      <c r="D174" s="162" t="str">
        <f t="shared" si="40"/>
        <v xml:space="preserve"> </v>
      </c>
      <c r="E174" s="161" t="str">
        <f t="shared" si="32"/>
        <v xml:space="preserve"> </v>
      </c>
      <c r="F174" s="162" t="str">
        <f t="shared" si="41"/>
        <v xml:space="preserve"> </v>
      </c>
      <c r="G174" s="161" t="str">
        <f t="shared" si="33"/>
        <v xml:space="preserve"> </v>
      </c>
      <c r="H174" s="162" t="str">
        <f t="shared" si="42"/>
        <v xml:space="preserve"> </v>
      </c>
      <c r="I174" s="162" t="str">
        <f t="shared" si="34"/>
        <v xml:space="preserve"> </v>
      </c>
      <c r="J174" s="162" t="str">
        <f>IF(A174="N/A"," ",Inputs!$G$4)</f>
        <v xml:space="preserve"> </v>
      </c>
      <c r="K174" s="226" t="str">
        <f>IF(A174="N/A"," ",IF(ISERROR(#REF!),K162*Gasesc,#REF!))</f>
        <v xml:space="preserve"> </v>
      </c>
      <c r="L174" s="226" t="str">
        <f>IF(A174="N/A"," ",IF(ISERROR(#REF!),L162*Gasesc,IF(#REF!=0,L162*Gasesc,#REF!)))</f>
        <v xml:space="preserve"> </v>
      </c>
      <c r="M174" s="258"/>
      <c r="N174" s="194" t="str">
        <f t="shared" si="35"/>
        <v xml:space="preserve"> </v>
      </c>
      <c r="O174" s="194" t="str">
        <f t="shared" si="36"/>
        <v xml:space="preserve"> </v>
      </c>
      <c r="P174" s="194" t="str">
        <f t="shared" si="37"/>
        <v xml:space="preserve"> </v>
      </c>
      <c r="Q174" s="195" t="str">
        <f t="shared" si="38"/>
        <v xml:space="preserve"> </v>
      </c>
      <c r="R174" s="265" t="str">
        <f t="shared" si="43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">
      <c r="A175" s="141" t="str">
        <f>Option1!A142</f>
        <v>N/A</v>
      </c>
      <c r="B175" s="161" t="str">
        <f t="shared" si="31"/>
        <v xml:space="preserve"> </v>
      </c>
      <c r="C175" s="163" t="str">
        <f t="shared" si="39"/>
        <v xml:space="preserve"> </v>
      </c>
      <c r="D175" s="162" t="str">
        <f t="shared" si="40"/>
        <v xml:space="preserve"> </v>
      </c>
      <c r="E175" s="161" t="str">
        <f t="shared" si="32"/>
        <v xml:space="preserve"> </v>
      </c>
      <c r="F175" s="162" t="str">
        <f t="shared" si="41"/>
        <v xml:space="preserve"> </v>
      </c>
      <c r="G175" s="161" t="str">
        <f t="shared" si="33"/>
        <v xml:space="preserve"> </v>
      </c>
      <c r="H175" s="162" t="str">
        <f t="shared" si="42"/>
        <v xml:space="preserve"> </v>
      </c>
      <c r="I175" s="162" t="str">
        <f t="shared" si="34"/>
        <v xml:space="preserve"> </v>
      </c>
      <c r="J175" s="162" t="str">
        <f>IF(A175="N/A"," ",Inputs!$G$4)</f>
        <v xml:space="preserve"> </v>
      </c>
      <c r="K175" s="226" t="str">
        <f>IF(A175="N/A"," ",IF(ISERROR(#REF!),K163*Gasesc,#REF!))</f>
        <v xml:space="preserve"> </v>
      </c>
      <c r="L175" s="226" t="str">
        <f>IF(A175="N/A"," ",IF(ISERROR(#REF!),L163*Gasesc,IF(#REF!=0,L163*Gasesc,#REF!)))</f>
        <v xml:space="preserve"> </v>
      </c>
      <c r="M175" s="258"/>
      <c r="N175" s="194" t="str">
        <f t="shared" si="35"/>
        <v xml:space="preserve"> </v>
      </c>
      <c r="O175" s="194" t="str">
        <f t="shared" si="36"/>
        <v xml:space="preserve"> </v>
      </c>
      <c r="P175" s="194" t="str">
        <f t="shared" si="37"/>
        <v xml:space="preserve"> </v>
      </c>
      <c r="Q175" s="195" t="str">
        <f t="shared" si="38"/>
        <v xml:space="preserve"> </v>
      </c>
      <c r="R175" s="265" t="str">
        <f t="shared" si="43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">
      <c r="A176" s="141" t="str">
        <f>Option1!A143</f>
        <v>N/A</v>
      </c>
      <c r="B176" s="161" t="str">
        <f t="shared" si="31"/>
        <v xml:space="preserve"> </v>
      </c>
      <c r="C176" s="163" t="str">
        <f t="shared" si="39"/>
        <v xml:space="preserve"> </v>
      </c>
      <c r="D176" s="162" t="str">
        <f t="shared" si="40"/>
        <v xml:space="preserve"> </v>
      </c>
      <c r="E176" s="161" t="str">
        <f t="shared" si="32"/>
        <v xml:space="preserve"> </v>
      </c>
      <c r="F176" s="162" t="str">
        <f t="shared" si="41"/>
        <v xml:space="preserve"> </v>
      </c>
      <c r="G176" s="161" t="str">
        <f t="shared" si="33"/>
        <v xml:space="preserve"> </v>
      </c>
      <c r="H176" s="162" t="str">
        <f t="shared" si="42"/>
        <v xml:space="preserve"> </v>
      </c>
      <c r="I176" s="162" t="str">
        <f t="shared" si="34"/>
        <v xml:space="preserve"> </v>
      </c>
      <c r="J176" s="162" t="str">
        <f>IF(A176="N/A"," ",Inputs!$G$4)</f>
        <v xml:space="preserve"> </v>
      </c>
      <c r="K176" s="226" t="str">
        <f>IF(A176="N/A"," ",IF(ISERROR(#REF!),K164*Gasesc,#REF!))</f>
        <v xml:space="preserve"> </v>
      </c>
      <c r="L176" s="226" t="str">
        <f>IF(A176="N/A"," ",IF(ISERROR(#REF!),L164*Gasesc,IF(#REF!=0,L164*Gasesc,#REF!)))</f>
        <v xml:space="preserve"> </v>
      </c>
      <c r="M176" s="258"/>
      <c r="N176" s="194" t="str">
        <f t="shared" si="35"/>
        <v xml:space="preserve"> </v>
      </c>
      <c r="O176" s="194" t="str">
        <f t="shared" si="36"/>
        <v xml:space="preserve"> </v>
      </c>
      <c r="P176" s="194" t="str">
        <f t="shared" si="37"/>
        <v xml:space="preserve"> </v>
      </c>
      <c r="Q176" s="195" t="str">
        <f t="shared" si="38"/>
        <v xml:space="preserve"> </v>
      </c>
      <c r="R176" s="265" t="str">
        <f t="shared" si="43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">
      <c r="A177" s="141" t="str">
        <f>Option1!A144</f>
        <v>N/A</v>
      </c>
      <c r="B177" s="161" t="str">
        <f t="shared" ref="B177:B240" si="44">IF(A177="N/A"," ",IF(ISERROR(N177),B165*Pwresc,N177)*VLOOKUP(MONTH(A177),Curveadj,3))</f>
        <v xml:space="preserve"> </v>
      </c>
      <c r="C177" s="163" t="str">
        <f t="shared" si="39"/>
        <v xml:space="preserve"> </v>
      </c>
      <c r="D177" s="162" t="str">
        <f t="shared" si="40"/>
        <v xml:space="preserve"> </v>
      </c>
      <c r="E177" s="161" t="str">
        <f t="shared" ref="E177:E240" si="45">IF(A177="N/A"," ",IF(ISERROR(O177),E165*Pwresc,O177)*VLOOKUP(MONTH(A177),Curveadj,3))</f>
        <v xml:space="preserve"> </v>
      </c>
      <c r="F177" s="162" t="str">
        <f t="shared" si="41"/>
        <v xml:space="preserve"> </v>
      </c>
      <c r="G177" s="161" t="str">
        <f t="shared" ref="G177:G240" si="46">IF(A177="N/A"," ",IF(ISERROR(P177),G165*Pwresc,P177)*VLOOKUP(MONTH(A177),Curveadj,3))</f>
        <v xml:space="preserve"> </v>
      </c>
      <c r="H177" s="162" t="str">
        <f t="shared" si="42"/>
        <v xml:space="preserve"> </v>
      </c>
      <c r="I177" s="162" t="str">
        <f t="shared" ref="I177:I240" si="47">IF(A177="N/A"," ",IF(ISERROR(Q177),I165*Pwresc,Q177))</f>
        <v xml:space="preserve"> </v>
      </c>
      <c r="J177" s="162" t="str">
        <f>IF(A177="N/A"," ",Inputs!$G$4)</f>
        <v xml:space="preserve"> </v>
      </c>
      <c r="K177" s="226" t="str">
        <f>IF(A177="N/A"," ",IF(ISERROR(#REF!),K165*Gasesc,#REF!))</f>
        <v xml:space="preserve"> </v>
      </c>
      <c r="L177" s="226" t="str">
        <f>IF(A177="N/A"," ",IF(ISERROR(#REF!),L165*Gasesc,IF(#REF!=0,L165*Gasesc,#REF!)))</f>
        <v xml:space="preserve"> </v>
      </c>
      <c r="M177" s="258"/>
      <c r="N177" s="194" t="str">
        <f t="shared" si="35"/>
        <v xml:space="preserve"> </v>
      </c>
      <c r="O177" s="194" t="str">
        <f t="shared" si="36"/>
        <v xml:space="preserve"> </v>
      </c>
      <c r="P177" s="194" t="str">
        <f t="shared" si="37"/>
        <v xml:space="preserve"> </v>
      </c>
      <c r="Q177" s="195" t="str">
        <f t="shared" si="38"/>
        <v xml:space="preserve"> </v>
      </c>
      <c r="R177" s="265" t="str">
        <f t="shared" si="43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">
      <c r="A178" s="141" t="str">
        <f>Option1!A145</f>
        <v>N/A</v>
      </c>
      <c r="B178" s="161" t="str">
        <f t="shared" si="44"/>
        <v xml:space="preserve"> </v>
      </c>
      <c r="C178" s="163" t="str">
        <f t="shared" si="39"/>
        <v xml:space="preserve"> </v>
      </c>
      <c r="D178" s="162" t="str">
        <f t="shared" si="40"/>
        <v xml:space="preserve"> </v>
      </c>
      <c r="E178" s="161" t="str">
        <f t="shared" si="45"/>
        <v xml:space="preserve"> </v>
      </c>
      <c r="F178" s="162" t="str">
        <f t="shared" si="41"/>
        <v xml:space="preserve"> </v>
      </c>
      <c r="G178" s="161" t="str">
        <f t="shared" si="46"/>
        <v xml:space="preserve"> </v>
      </c>
      <c r="H178" s="162" t="str">
        <f t="shared" si="42"/>
        <v xml:space="preserve"> </v>
      </c>
      <c r="I178" s="162" t="str">
        <f t="shared" si="47"/>
        <v xml:space="preserve"> </v>
      </c>
      <c r="J178" s="162" t="str">
        <f>IF(A178="N/A"," ",Inputs!$G$4)</f>
        <v xml:space="preserve"> </v>
      </c>
      <c r="K178" s="226" t="str">
        <f>IF(A178="N/A"," ",IF(ISERROR(#REF!),K166*Gasesc,#REF!))</f>
        <v xml:space="preserve"> </v>
      </c>
      <c r="L178" s="226" t="str">
        <f>IF(A178="N/A"," ",IF(ISERROR(#REF!),L166*Gasesc,IF(#REF!=0,L166*Gasesc,#REF!)))</f>
        <v xml:space="preserve"> </v>
      </c>
      <c r="M178" s="258"/>
      <c r="N178" s="194" t="str">
        <f t="shared" si="35"/>
        <v xml:space="preserve"> </v>
      </c>
      <c r="O178" s="194" t="str">
        <f t="shared" si="36"/>
        <v xml:space="preserve"> </v>
      </c>
      <c r="P178" s="194" t="str">
        <f t="shared" si="37"/>
        <v xml:space="preserve"> </v>
      </c>
      <c r="Q178" s="195" t="str">
        <f t="shared" si="38"/>
        <v xml:space="preserve"> </v>
      </c>
      <c r="R178" s="265" t="str">
        <f t="shared" si="43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">
      <c r="A179" s="141" t="str">
        <f>Option1!A146</f>
        <v>N/A</v>
      </c>
      <c r="B179" s="161" t="str">
        <f t="shared" si="44"/>
        <v xml:space="preserve"> </v>
      </c>
      <c r="C179" s="163" t="str">
        <f t="shared" si="39"/>
        <v xml:space="preserve"> </v>
      </c>
      <c r="D179" s="162" t="str">
        <f t="shared" si="40"/>
        <v xml:space="preserve"> </v>
      </c>
      <c r="E179" s="161" t="str">
        <f t="shared" si="45"/>
        <v xml:space="preserve"> </v>
      </c>
      <c r="F179" s="162" t="str">
        <f t="shared" si="41"/>
        <v xml:space="preserve"> </v>
      </c>
      <c r="G179" s="161" t="str">
        <f t="shared" si="46"/>
        <v xml:space="preserve"> </v>
      </c>
      <c r="H179" s="162" t="str">
        <f t="shared" si="42"/>
        <v xml:space="preserve"> </v>
      </c>
      <c r="I179" s="162" t="str">
        <f t="shared" si="47"/>
        <v xml:space="preserve"> </v>
      </c>
      <c r="J179" s="162" t="str">
        <f>IF(A179="N/A"," ",Inputs!$G$4)</f>
        <v xml:space="preserve"> </v>
      </c>
      <c r="K179" s="226" t="str">
        <f>IF(A179="N/A"," ",IF(ISERROR(#REF!),K167*Gasesc,#REF!))</f>
        <v xml:space="preserve"> </v>
      </c>
      <c r="L179" s="226" t="str">
        <f>IF(A179="N/A"," ",IF(ISERROR(#REF!),L167*Gasesc,IF(#REF!=0,L167*Gasesc,#REF!)))</f>
        <v xml:space="preserve"> </v>
      </c>
      <c r="M179" s="258"/>
      <c r="N179" s="194" t="str">
        <f t="shared" si="35"/>
        <v xml:space="preserve"> </v>
      </c>
      <c r="O179" s="194" t="str">
        <f t="shared" si="36"/>
        <v xml:space="preserve"> </v>
      </c>
      <c r="P179" s="194" t="str">
        <f t="shared" si="37"/>
        <v xml:space="preserve"> </v>
      </c>
      <c r="Q179" s="195" t="str">
        <f t="shared" si="38"/>
        <v xml:space="preserve"> </v>
      </c>
      <c r="R179" s="265" t="str">
        <f t="shared" si="43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">
      <c r="A180" s="141" t="str">
        <f>Option1!A147</f>
        <v>N/A</v>
      </c>
      <c r="B180" s="161" t="str">
        <f t="shared" si="44"/>
        <v xml:space="preserve"> </v>
      </c>
      <c r="C180" s="163" t="str">
        <f t="shared" si="39"/>
        <v xml:space="preserve"> </v>
      </c>
      <c r="D180" s="162" t="str">
        <f t="shared" si="40"/>
        <v xml:space="preserve"> </v>
      </c>
      <c r="E180" s="161" t="str">
        <f t="shared" si="45"/>
        <v xml:space="preserve"> </v>
      </c>
      <c r="F180" s="162" t="str">
        <f t="shared" si="41"/>
        <v xml:space="preserve"> </v>
      </c>
      <c r="G180" s="161" t="str">
        <f t="shared" si="46"/>
        <v xml:space="preserve"> </v>
      </c>
      <c r="H180" s="162" t="str">
        <f t="shared" si="42"/>
        <v xml:space="preserve"> </v>
      </c>
      <c r="I180" s="162" t="str">
        <f t="shared" si="47"/>
        <v xml:space="preserve"> </v>
      </c>
      <c r="J180" s="162" t="str">
        <f>IF(A180="N/A"," ",Inputs!$G$4)</f>
        <v xml:space="preserve"> </v>
      </c>
      <c r="K180" s="226" t="str">
        <f>IF(A180="N/A"," ",IF(ISERROR(#REF!),K168*Gasesc,#REF!))</f>
        <v xml:space="preserve"> </v>
      </c>
      <c r="L180" s="226" t="str">
        <f>IF(A180="N/A"," ",IF(ISERROR(#REF!),L168*Gasesc,IF(#REF!=0,L168*Gasesc,#REF!)))</f>
        <v xml:space="preserve"> </v>
      </c>
      <c r="M180" s="258"/>
      <c r="N180" s="194" t="str">
        <f t="shared" si="35"/>
        <v xml:space="preserve"> </v>
      </c>
      <c r="O180" s="194" t="str">
        <f t="shared" si="36"/>
        <v xml:space="preserve"> </v>
      </c>
      <c r="P180" s="194" t="str">
        <f t="shared" si="37"/>
        <v xml:space="preserve"> </v>
      </c>
      <c r="Q180" s="195" t="str">
        <f t="shared" si="38"/>
        <v xml:space="preserve"> </v>
      </c>
      <c r="R180" s="265" t="str">
        <f t="shared" si="43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">
      <c r="A181" s="141" t="str">
        <f>Option1!A148</f>
        <v>N/A</v>
      </c>
      <c r="B181" s="161" t="str">
        <f t="shared" si="44"/>
        <v xml:space="preserve"> </v>
      </c>
      <c r="C181" s="163" t="str">
        <f t="shared" si="39"/>
        <v xml:space="preserve"> </v>
      </c>
      <c r="D181" s="162" t="str">
        <f t="shared" si="40"/>
        <v xml:space="preserve"> </v>
      </c>
      <c r="E181" s="161" t="str">
        <f t="shared" si="45"/>
        <v xml:space="preserve"> </v>
      </c>
      <c r="F181" s="162" t="str">
        <f t="shared" si="41"/>
        <v xml:space="preserve"> </v>
      </c>
      <c r="G181" s="161" t="str">
        <f t="shared" si="46"/>
        <v xml:space="preserve"> </v>
      </c>
      <c r="H181" s="162" t="str">
        <f t="shared" si="42"/>
        <v xml:space="preserve"> </v>
      </c>
      <c r="I181" s="162" t="str">
        <f t="shared" si="47"/>
        <v xml:space="preserve"> </v>
      </c>
      <c r="J181" s="162" t="str">
        <f>IF(A181="N/A"," ",Inputs!$G$4)</f>
        <v xml:space="preserve"> </v>
      </c>
      <c r="K181" s="226" t="str">
        <f>IF(A181="N/A"," ",IF(ISERROR(#REF!),K169*Gasesc,#REF!))</f>
        <v xml:space="preserve"> </v>
      </c>
      <c r="L181" s="226" t="str">
        <f>IF(A181="N/A"," ",IF(ISERROR(#REF!),L169*Gasesc,IF(#REF!=0,L169*Gasesc,#REF!)))</f>
        <v xml:space="preserve"> </v>
      </c>
      <c r="M181" s="258"/>
      <c r="N181" s="194" t="str">
        <f t="shared" si="35"/>
        <v xml:space="preserve"> </v>
      </c>
      <c r="O181" s="194" t="str">
        <f t="shared" si="36"/>
        <v xml:space="preserve"> </v>
      </c>
      <c r="P181" s="194" t="str">
        <f t="shared" si="37"/>
        <v xml:space="preserve"> </v>
      </c>
      <c r="Q181" s="195" t="str">
        <f t="shared" si="38"/>
        <v xml:space="preserve"> </v>
      </c>
      <c r="R181" s="265" t="str">
        <f t="shared" si="43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">
      <c r="A182" s="141" t="str">
        <f>Option1!A149</f>
        <v>N/A</v>
      </c>
      <c r="B182" s="161" t="str">
        <f t="shared" si="44"/>
        <v xml:space="preserve"> </v>
      </c>
      <c r="C182" s="163" t="str">
        <f t="shared" si="39"/>
        <v xml:space="preserve"> </v>
      </c>
      <c r="D182" s="162" t="str">
        <f t="shared" si="40"/>
        <v xml:space="preserve"> </v>
      </c>
      <c r="E182" s="161" t="str">
        <f t="shared" si="45"/>
        <v xml:space="preserve"> </v>
      </c>
      <c r="F182" s="162" t="str">
        <f t="shared" si="41"/>
        <v xml:space="preserve"> </v>
      </c>
      <c r="G182" s="161" t="str">
        <f t="shared" si="46"/>
        <v xml:space="preserve"> </v>
      </c>
      <c r="H182" s="162" t="str">
        <f t="shared" si="42"/>
        <v xml:space="preserve"> </v>
      </c>
      <c r="I182" s="162" t="str">
        <f t="shared" si="47"/>
        <v xml:space="preserve"> </v>
      </c>
      <c r="J182" s="162" t="str">
        <f>IF(A182="N/A"," ",Inputs!$G$4)</f>
        <v xml:space="preserve"> </v>
      </c>
      <c r="K182" s="226" t="str">
        <f>IF(A182="N/A"," ",IF(ISERROR(#REF!),K170*Gasesc,#REF!))</f>
        <v xml:space="preserve"> </v>
      </c>
      <c r="L182" s="226" t="str">
        <f>IF(A182="N/A"," ",IF(ISERROR(#REF!),L170*Gasesc,IF(#REF!=0,L170*Gasesc,#REF!)))</f>
        <v xml:space="preserve"> </v>
      </c>
      <c r="M182" s="258"/>
      <c r="N182" s="194" t="str">
        <f t="shared" si="35"/>
        <v xml:space="preserve"> </v>
      </c>
      <c r="O182" s="194" t="str">
        <f t="shared" si="36"/>
        <v xml:space="preserve"> </v>
      </c>
      <c r="P182" s="194" t="str">
        <f t="shared" si="37"/>
        <v xml:space="preserve"> </v>
      </c>
      <c r="Q182" s="195" t="str">
        <f t="shared" si="38"/>
        <v xml:space="preserve"> </v>
      </c>
      <c r="R182" s="265" t="str">
        <f t="shared" si="43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">
      <c r="A183" s="141" t="str">
        <f>Option1!A150</f>
        <v>N/A</v>
      </c>
      <c r="B183" s="161" t="str">
        <f t="shared" si="44"/>
        <v xml:space="preserve"> </v>
      </c>
      <c r="C183" s="163" t="str">
        <f t="shared" si="39"/>
        <v xml:space="preserve"> </v>
      </c>
      <c r="D183" s="162" t="str">
        <f t="shared" si="40"/>
        <v xml:space="preserve"> </v>
      </c>
      <c r="E183" s="161" t="str">
        <f t="shared" si="45"/>
        <v xml:space="preserve"> </v>
      </c>
      <c r="F183" s="162" t="str">
        <f t="shared" si="41"/>
        <v xml:space="preserve"> </v>
      </c>
      <c r="G183" s="161" t="str">
        <f t="shared" si="46"/>
        <v xml:space="preserve"> </v>
      </c>
      <c r="H183" s="162" t="str">
        <f t="shared" si="42"/>
        <v xml:space="preserve"> </v>
      </c>
      <c r="I183" s="162" t="str">
        <f t="shared" si="47"/>
        <v xml:space="preserve"> </v>
      </c>
      <c r="J183" s="162" t="str">
        <f>IF(A183="N/A"," ",Inputs!$G$4)</f>
        <v xml:space="preserve"> </v>
      </c>
      <c r="K183" s="226" t="str">
        <f>IF(A183="N/A"," ",IF(ISERROR(#REF!),K171*Gasesc,#REF!))</f>
        <v xml:space="preserve"> </v>
      </c>
      <c r="L183" s="226" t="str">
        <f>IF(A183="N/A"," ",IF(ISERROR(#REF!),L171*Gasesc,IF(#REF!=0,L171*Gasesc,#REF!)))</f>
        <v xml:space="preserve"> </v>
      </c>
      <c r="M183" s="258"/>
      <c r="N183" s="194" t="str">
        <f t="shared" si="35"/>
        <v xml:space="preserve"> </v>
      </c>
      <c r="O183" s="194" t="str">
        <f t="shared" si="36"/>
        <v xml:space="preserve"> </v>
      </c>
      <c r="P183" s="194" t="str">
        <f t="shared" si="37"/>
        <v xml:space="preserve"> </v>
      </c>
      <c r="Q183" s="195" t="str">
        <f t="shared" si="38"/>
        <v xml:space="preserve"> </v>
      </c>
      <c r="R183" s="265" t="str">
        <f t="shared" si="43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">
      <c r="A184" s="141" t="str">
        <f>Option1!A151</f>
        <v>N/A</v>
      </c>
      <c r="B184" s="161" t="str">
        <f t="shared" si="44"/>
        <v xml:space="preserve"> </v>
      </c>
      <c r="C184" s="163" t="str">
        <f t="shared" si="39"/>
        <v xml:space="preserve"> </v>
      </c>
      <c r="D184" s="162" t="str">
        <f t="shared" si="40"/>
        <v xml:space="preserve"> </v>
      </c>
      <c r="E184" s="161" t="str">
        <f t="shared" si="45"/>
        <v xml:space="preserve"> </v>
      </c>
      <c r="F184" s="162" t="str">
        <f t="shared" si="41"/>
        <v xml:space="preserve"> </v>
      </c>
      <c r="G184" s="161" t="str">
        <f t="shared" si="46"/>
        <v xml:space="preserve"> </v>
      </c>
      <c r="H184" s="162" t="str">
        <f t="shared" si="42"/>
        <v xml:space="preserve"> </v>
      </c>
      <c r="I184" s="162" t="str">
        <f t="shared" si="47"/>
        <v xml:space="preserve"> </v>
      </c>
      <c r="J184" s="162" t="str">
        <f>IF(A184="N/A"," ",Inputs!$G$4)</f>
        <v xml:space="preserve"> </v>
      </c>
      <c r="K184" s="226" t="str">
        <f>IF(A184="N/A"," ",IF(ISERROR(#REF!),K172*Gasesc,#REF!))</f>
        <v xml:space="preserve"> </v>
      </c>
      <c r="L184" s="226" t="str">
        <f>IF(A184="N/A"," ",IF(ISERROR(#REF!),L172*Gasesc,IF(#REF!=0,L172*Gasesc,#REF!)))</f>
        <v xml:space="preserve"> </v>
      </c>
      <c r="M184" s="258"/>
      <c r="N184" s="194" t="str">
        <f t="shared" si="35"/>
        <v xml:space="preserve"> </v>
      </c>
      <c r="O184" s="194" t="str">
        <f t="shared" si="36"/>
        <v xml:space="preserve"> </v>
      </c>
      <c r="P184" s="194" t="str">
        <f t="shared" si="37"/>
        <v xml:space="preserve"> </v>
      </c>
      <c r="Q184" s="195" t="str">
        <f t="shared" si="38"/>
        <v xml:space="preserve"> </v>
      </c>
      <c r="R184" s="265" t="str">
        <f t="shared" si="43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">
      <c r="A185" s="141" t="str">
        <f>Option1!A152</f>
        <v>N/A</v>
      </c>
      <c r="B185" s="161" t="str">
        <f t="shared" si="44"/>
        <v xml:space="preserve"> </v>
      </c>
      <c r="C185" s="163" t="str">
        <f t="shared" si="39"/>
        <v xml:space="preserve"> </v>
      </c>
      <c r="D185" s="162" t="str">
        <f t="shared" si="40"/>
        <v xml:space="preserve"> </v>
      </c>
      <c r="E185" s="161" t="str">
        <f t="shared" si="45"/>
        <v xml:space="preserve"> </v>
      </c>
      <c r="F185" s="162" t="str">
        <f t="shared" si="41"/>
        <v xml:space="preserve"> </v>
      </c>
      <c r="G185" s="161" t="str">
        <f t="shared" si="46"/>
        <v xml:space="preserve"> </v>
      </c>
      <c r="H185" s="162" t="str">
        <f t="shared" si="42"/>
        <v xml:space="preserve"> </v>
      </c>
      <c r="I185" s="162" t="str">
        <f t="shared" si="47"/>
        <v xml:space="preserve"> </v>
      </c>
      <c r="J185" s="162" t="str">
        <f>IF(A185="N/A"," ",Inputs!$G$4)</f>
        <v xml:space="preserve"> </v>
      </c>
      <c r="K185" s="226" t="str">
        <f>IF(A185="N/A"," ",IF(ISERROR(#REF!),K173*Gasesc,#REF!))</f>
        <v xml:space="preserve"> </v>
      </c>
      <c r="L185" s="226" t="str">
        <f>IF(A185="N/A"," ",IF(ISERROR(#REF!),L173*Gasesc,IF(#REF!=0,L173*Gasesc,#REF!)))</f>
        <v xml:space="preserve"> </v>
      </c>
      <c r="M185" s="258"/>
      <c r="N185" s="194" t="str">
        <f t="shared" si="35"/>
        <v xml:space="preserve"> </v>
      </c>
      <c r="O185" s="194" t="str">
        <f t="shared" si="36"/>
        <v xml:space="preserve"> </v>
      </c>
      <c r="P185" s="194" t="str">
        <f t="shared" si="37"/>
        <v xml:space="preserve"> </v>
      </c>
      <c r="Q185" s="195" t="str">
        <f t="shared" si="38"/>
        <v xml:space="preserve"> </v>
      </c>
      <c r="R185" s="265" t="str">
        <f t="shared" si="43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">
      <c r="A186" s="141" t="str">
        <f>Option1!A153</f>
        <v>N/A</v>
      </c>
      <c r="B186" s="161" t="str">
        <f t="shared" si="44"/>
        <v xml:space="preserve"> </v>
      </c>
      <c r="C186" s="163" t="str">
        <f t="shared" si="39"/>
        <v xml:space="preserve"> </v>
      </c>
      <c r="D186" s="162" t="str">
        <f t="shared" si="40"/>
        <v xml:space="preserve"> </v>
      </c>
      <c r="E186" s="161" t="str">
        <f t="shared" si="45"/>
        <v xml:space="preserve"> </v>
      </c>
      <c r="F186" s="162" t="str">
        <f t="shared" si="41"/>
        <v xml:space="preserve"> </v>
      </c>
      <c r="G186" s="161" t="str">
        <f t="shared" si="46"/>
        <v xml:space="preserve"> </v>
      </c>
      <c r="H186" s="162" t="str">
        <f t="shared" si="42"/>
        <v xml:space="preserve"> </v>
      </c>
      <c r="I186" s="162" t="str">
        <f t="shared" si="47"/>
        <v xml:space="preserve"> </v>
      </c>
      <c r="J186" s="162" t="str">
        <f>IF(A186="N/A"," ",Inputs!$G$4)</f>
        <v xml:space="preserve"> </v>
      </c>
      <c r="K186" s="226" t="str">
        <f>IF(A186="N/A"," ",IF(ISERROR(#REF!),K174*Gasesc,#REF!))</f>
        <v xml:space="preserve"> </v>
      </c>
      <c r="L186" s="226" t="str">
        <f>IF(A186="N/A"," ",IF(ISERROR(#REF!),L174*Gasesc,IF(#REF!=0,L174*Gasesc,#REF!)))</f>
        <v xml:space="preserve"> </v>
      </c>
      <c r="M186" s="258"/>
      <c r="N186" s="194" t="str">
        <f t="shared" si="35"/>
        <v xml:space="preserve"> </v>
      </c>
      <c r="O186" s="194" t="str">
        <f t="shared" si="36"/>
        <v xml:space="preserve"> </v>
      </c>
      <c r="P186" s="194" t="str">
        <f t="shared" si="37"/>
        <v xml:space="preserve"> </v>
      </c>
      <c r="Q186" s="195" t="str">
        <f t="shared" si="38"/>
        <v xml:space="preserve"> </v>
      </c>
      <c r="R186" s="265" t="str">
        <f t="shared" si="43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">
      <c r="A187" s="141" t="str">
        <f>Option1!A154</f>
        <v>N/A</v>
      </c>
      <c r="B187" s="161" t="str">
        <f t="shared" si="44"/>
        <v xml:space="preserve"> </v>
      </c>
      <c r="C187" s="163" t="str">
        <f t="shared" si="39"/>
        <v xml:space="preserve"> </v>
      </c>
      <c r="D187" s="162" t="str">
        <f t="shared" si="40"/>
        <v xml:space="preserve"> </v>
      </c>
      <c r="E187" s="161" t="str">
        <f t="shared" si="45"/>
        <v xml:space="preserve"> </v>
      </c>
      <c r="F187" s="162" t="str">
        <f t="shared" si="41"/>
        <v xml:space="preserve"> </v>
      </c>
      <c r="G187" s="161" t="str">
        <f t="shared" si="46"/>
        <v xml:space="preserve"> </v>
      </c>
      <c r="H187" s="162" t="str">
        <f t="shared" si="42"/>
        <v xml:space="preserve"> </v>
      </c>
      <c r="I187" s="162" t="str">
        <f t="shared" si="47"/>
        <v xml:space="preserve"> </v>
      </c>
      <c r="J187" s="162" t="str">
        <f>IF(A187="N/A"," ",Inputs!$G$4)</f>
        <v xml:space="preserve"> </v>
      </c>
      <c r="K187" s="226" t="str">
        <f>IF(A187="N/A"," ",IF(ISERROR(#REF!),K175*Gasesc,#REF!))</f>
        <v xml:space="preserve"> </v>
      </c>
      <c r="L187" s="226" t="str">
        <f>IF(A187="N/A"," ",IF(ISERROR(#REF!),L175*Gasesc,IF(#REF!=0,L175*Gasesc,#REF!)))</f>
        <v xml:space="preserve"> </v>
      </c>
      <c r="M187" s="258"/>
      <c r="N187" s="194" t="str">
        <f t="shared" si="35"/>
        <v xml:space="preserve"> </v>
      </c>
      <c r="O187" s="194" t="str">
        <f t="shared" si="36"/>
        <v xml:space="preserve"> </v>
      </c>
      <c r="P187" s="194" t="str">
        <f t="shared" si="37"/>
        <v xml:space="preserve"> </v>
      </c>
      <c r="Q187" s="195" t="str">
        <f t="shared" si="38"/>
        <v xml:space="preserve"> </v>
      </c>
      <c r="R187" s="265" t="str">
        <f t="shared" si="43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">
      <c r="A188" s="141" t="str">
        <f>Option1!A155</f>
        <v>N/A</v>
      </c>
      <c r="B188" s="161" t="str">
        <f t="shared" si="44"/>
        <v xml:space="preserve"> </v>
      </c>
      <c r="C188" s="163" t="str">
        <f t="shared" si="39"/>
        <v xml:space="preserve"> </v>
      </c>
      <c r="D188" s="162" t="str">
        <f t="shared" si="40"/>
        <v xml:space="preserve"> </v>
      </c>
      <c r="E188" s="161" t="str">
        <f t="shared" si="45"/>
        <v xml:space="preserve"> </v>
      </c>
      <c r="F188" s="162" t="str">
        <f t="shared" si="41"/>
        <v xml:space="preserve"> </v>
      </c>
      <c r="G188" s="161" t="str">
        <f t="shared" si="46"/>
        <v xml:space="preserve"> </v>
      </c>
      <c r="H188" s="162" t="str">
        <f t="shared" si="42"/>
        <v xml:space="preserve"> </v>
      </c>
      <c r="I188" s="162" t="str">
        <f t="shared" si="47"/>
        <v xml:space="preserve"> </v>
      </c>
      <c r="J188" s="162" t="str">
        <f>IF(A188="N/A"," ",Inputs!$G$4)</f>
        <v xml:space="preserve"> </v>
      </c>
      <c r="K188" s="226" t="str">
        <f>IF(A188="N/A"," ",IF(ISERROR(#REF!),K176*Gasesc,#REF!))</f>
        <v xml:space="preserve"> </v>
      </c>
      <c r="L188" s="226" t="str">
        <f>IF(A188="N/A"," ",IF(ISERROR(#REF!),L176*Gasesc,IF(#REF!=0,L176*Gasesc,#REF!)))</f>
        <v xml:space="preserve"> </v>
      </c>
      <c r="M188" s="258"/>
      <c r="N188" s="194" t="str">
        <f t="shared" si="35"/>
        <v xml:space="preserve"> </v>
      </c>
      <c r="O188" s="194" t="str">
        <f t="shared" si="36"/>
        <v xml:space="preserve"> </v>
      </c>
      <c r="P188" s="194" t="str">
        <f t="shared" si="37"/>
        <v xml:space="preserve"> </v>
      </c>
      <c r="Q188" s="195" t="str">
        <f t="shared" si="38"/>
        <v xml:space="preserve"> </v>
      </c>
      <c r="R188" s="265" t="str">
        <f t="shared" si="43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">
      <c r="A189" s="141" t="str">
        <f>Option1!A156</f>
        <v>N/A</v>
      </c>
      <c r="B189" s="161" t="str">
        <f t="shared" si="44"/>
        <v xml:space="preserve"> </v>
      </c>
      <c r="C189" s="163" t="str">
        <f t="shared" si="39"/>
        <v xml:space="preserve"> </v>
      </c>
      <c r="D189" s="162" t="str">
        <f t="shared" si="40"/>
        <v xml:space="preserve"> </v>
      </c>
      <c r="E189" s="161" t="str">
        <f t="shared" si="45"/>
        <v xml:space="preserve"> </v>
      </c>
      <c r="F189" s="162" t="str">
        <f t="shared" si="41"/>
        <v xml:space="preserve"> </v>
      </c>
      <c r="G189" s="161" t="str">
        <f t="shared" si="46"/>
        <v xml:space="preserve"> </v>
      </c>
      <c r="H189" s="162" t="str">
        <f t="shared" si="42"/>
        <v xml:space="preserve"> </v>
      </c>
      <c r="I189" s="162" t="str">
        <f t="shared" si="47"/>
        <v xml:space="preserve"> </v>
      </c>
      <c r="J189" s="162" t="str">
        <f>IF(A189="N/A"," ",Inputs!$G$4)</f>
        <v xml:space="preserve"> </v>
      </c>
      <c r="K189" s="226" t="str">
        <f>IF(A189="N/A"," ",IF(ISERROR(#REF!),K177*Gasesc,#REF!))</f>
        <v xml:space="preserve"> </v>
      </c>
      <c r="L189" s="226" t="str">
        <f>IF(A189="N/A"," ",IF(ISERROR(#REF!),L177*Gasesc,IF(#REF!=0,L177*Gasesc,#REF!)))</f>
        <v xml:space="preserve"> </v>
      </c>
      <c r="M189" s="258"/>
      <c r="N189" s="194" t="str">
        <f t="shared" si="35"/>
        <v xml:space="preserve"> </v>
      </c>
      <c r="O189" s="194" t="str">
        <f t="shared" si="36"/>
        <v xml:space="preserve"> </v>
      </c>
      <c r="P189" s="194" t="str">
        <f t="shared" si="37"/>
        <v xml:space="preserve"> </v>
      </c>
      <c r="Q189" s="195" t="str">
        <f t="shared" si="38"/>
        <v xml:space="preserve"> </v>
      </c>
      <c r="R189" s="265" t="str">
        <f t="shared" si="43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">
      <c r="A190" s="141" t="str">
        <f>Option1!A157</f>
        <v>N/A</v>
      </c>
      <c r="B190" s="161" t="str">
        <f t="shared" si="44"/>
        <v xml:space="preserve"> </v>
      </c>
      <c r="C190" s="163" t="str">
        <f t="shared" si="39"/>
        <v xml:space="preserve"> </v>
      </c>
      <c r="D190" s="162" t="str">
        <f t="shared" si="40"/>
        <v xml:space="preserve"> </v>
      </c>
      <c r="E190" s="161" t="str">
        <f t="shared" si="45"/>
        <v xml:space="preserve"> </v>
      </c>
      <c r="F190" s="162" t="str">
        <f t="shared" si="41"/>
        <v xml:space="preserve"> </v>
      </c>
      <c r="G190" s="161" t="str">
        <f t="shared" si="46"/>
        <v xml:space="preserve"> </v>
      </c>
      <c r="H190" s="162" t="str">
        <f t="shared" si="42"/>
        <v xml:space="preserve"> </v>
      </c>
      <c r="I190" s="162" t="str">
        <f t="shared" si="47"/>
        <v xml:space="preserve"> </v>
      </c>
      <c r="J190" s="162" t="str">
        <f>IF(A190="N/A"," ",Inputs!$G$4)</f>
        <v xml:space="preserve"> </v>
      </c>
      <c r="K190" s="226" t="str">
        <f>IF(A190="N/A"," ",IF(ISERROR(#REF!),K178*Gasesc,#REF!))</f>
        <v xml:space="preserve"> </v>
      </c>
      <c r="L190" s="226" t="str">
        <f>IF(A190="N/A"," ",IF(ISERROR(#REF!),L178*Gasesc,IF(#REF!=0,L178*Gasesc,#REF!)))</f>
        <v xml:space="preserve"> </v>
      </c>
      <c r="M190" s="258"/>
      <c r="N190" s="194" t="str">
        <f t="shared" si="35"/>
        <v xml:space="preserve"> </v>
      </c>
      <c r="O190" s="194" t="str">
        <f t="shared" si="36"/>
        <v xml:space="preserve"> </v>
      </c>
      <c r="P190" s="194" t="str">
        <f t="shared" si="37"/>
        <v xml:space="preserve"> </v>
      </c>
      <c r="Q190" s="195" t="str">
        <f t="shared" si="38"/>
        <v xml:space="preserve"> </v>
      </c>
      <c r="R190" s="265" t="str">
        <f t="shared" si="43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">
      <c r="A191" s="141" t="str">
        <f>Option1!A158</f>
        <v>N/A</v>
      </c>
      <c r="B191" s="161" t="str">
        <f t="shared" si="44"/>
        <v xml:space="preserve"> </v>
      </c>
      <c r="C191" s="163" t="str">
        <f t="shared" si="39"/>
        <v xml:space="preserve"> </v>
      </c>
      <c r="D191" s="162" t="str">
        <f t="shared" si="40"/>
        <v xml:space="preserve"> </v>
      </c>
      <c r="E191" s="161" t="str">
        <f t="shared" si="45"/>
        <v xml:space="preserve"> </v>
      </c>
      <c r="F191" s="162" t="str">
        <f t="shared" si="41"/>
        <v xml:space="preserve"> </v>
      </c>
      <c r="G191" s="161" t="str">
        <f t="shared" si="46"/>
        <v xml:space="preserve"> </v>
      </c>
      <c r="H191" s="162" t="str">
        <f t="shared" si="42"/>
        <v xml:space="preserve"> </v>
      </c>
      <c r="I191" s="162" t="str">
        <f t="shared" si="47"/>
        <v xml:space="preserve"> </v>
      </c>
      <c r="J191" s="162" t="str">
        <f>IF(A191="N/A"," ",Inputs!$G$4)</f>
        <v xml:space="preserve"> </v>
      </c>
      <c r="K191" s="226" t="str">
        <f>IF(A191="N/A"," ",IF(ISERROR(#REF!),K179*Gasesc,#REF!))</f>
        <v xml:space="preserve"> </v>
      </c>
      <c r="L191" s="226" t="str">
        <f>IF(A191="N/A"," ",IF(ISERROR(#REF!),L179*Gasesc,IF(#REF!=0,L179*Gasesc,#REF!)))</f>
        <v xml:space="preserve"> </v>
      </c>
      <c r="M191" s="258"/>
      <c r="N191" s="194" t="str">
        <f t="shared" si="35"/>
        <v xml:space="preserve"> </v>
      </c>
      <c r="O191" s="194" t="str">
        <f t="shared" si="36"/>
        <v xml:space="preserve"> </v>
      </c>
      <c r="P191" s="194" t="str">
        <f t="shared" si="37"/>
        <v xml:space="preserve"> </v>
      </c>
      <c r="Q191" s="195" t="str">
        <f t="shared" si="38"/>
        <v xml:space="preserve"> </v>
      </c>
      <c r="R191" s="265" t="str">
        <f t="shared" si="43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">
      <c r="A192" s="141" t="str">
        <f>Option1!A159</f>
        <v>N/A</v>
      </c>
      <c r="B192" s="161" t="str">
        <f t="shared" si="44"/>
        <v xml:space="preserve"> </v>
      </c>
      <c r="C192" s="163" t="str">
        <f t="shared" si="39"/>
        <v xml:space="preserve"> </v>
      </c>
      <c r="D192" s="162" t="str">
        <f t="shared" si="40"/>
        <v xml:space="preserve"> </v>
      </c>
      <c r="E192" s="161" t="str">
        <f t="shared" si="45"/>
        <v xml:space="preserve"> </v>
      </c>
      <c r="F192" s="162" t="str">
        <f t="shared" si="41"/>
        <v xml:space="preserve"> </v>
      </c>
      <c r="G192" s="161" t="str">
        <f t="shared" si="46"/>
        <v xml:space="preserve"> </v>
      </c>
      <c r="H192" s="162" t="str">
        <f t="shared" si="42"/>
        <v xml:space="preserve"> </v>
      </c>
      <c r="I192" s="162" t="str">
        <f t="shared" si="47"/>
        <v xml:space="preserve"> </v>
      </c>
      <c r="J192" s="162" t="str">
        <f>IF(A192="N/A"," ",Inputs!$G$4)</f>
        <v xml:space="preserve"> </v>
      </c>
      <c r="K192" s="226" t="str">
        <f>IF(A192="N/A"," ",IF(ISERROR(#REF!),K180*Gasesc,#REF!))</f>
        <v xml:space="preserve"> </v>
      </c>
      <c r="L192" s="226" t="str">
        <f>IF(A192="N/A"," ",IF(ISERROR(#REF!),L180*Gasesc,IF(#REF!=0,L180*Gasesc,#REF!)))</f>
        <v xml:space="preserve"> </v>
      </c>
      <c r="M192" s="258"/>
      <c r="N192" s="194" t="str">
        <f t="shared" si="35"/>
        <v xml:space="preserve"> </v>
      </c>
      <c r="O192" s="194" t="str">
        <f t="shared" si="36"/>
        <v xml:space="preserve"> </v>
      </c>
      <c r="P192" s="194" t="str">
        <f t="shared" si="37"/>
        <v xml:space="preserve"> </v>
      </c>
      <c r="Q192" s="195" t="str">
        <f t="shared" si="38"/>
        <v xml:space="preserve"> </v>
      </c>
      <c r="R192" s="265" t="str">
        <f t="shared" si="43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">
      <c r="A193" s="141" t="str">
        <f>Option1!A160</f>
        <v>N/A</v>
      </c>
      <c r="B193" s="161" t="str">
        <f t="shared" si="44"/>
        <v xml:space="preserve"> </v>
      </c>
      <c r="C193" s="163" t="str">
        <f t="shared" si="39"/>
        <v xml:space="preserve"> </v>
      </c>
      <c r="D193" s="162" t="str">
        <f t="shared" si="40"/>
        <v xml:space="preserve"> </v>
      </c>
      <c r="E193" s="161" t="str">
        <f t="shared" si="45"/>
        <v xml:space="preserve"> </v>
      </c>
      <c r="F193" s="162" t="str">
        <f t="shared" si="41"/>
        <v xml:space="preserve"> </v>
      </c>
      <c r="G193" s="161" t="str">
        <f t="shared" si="46"/>
        <v xml:space="preserve"> </v>
      </c>
      <c r="H193" s="162" t="str">
        <f t="shared" si="42"/>
        <v xml:space="preserve"> </v>
      </c>
      <c r="I193" s="162" t="str">
        <f t="shared" si="47"/>
        <v xml:space="preserve"> </v>
      </c>
      <c r="J193" s="162" t="str">
        <f>IF(A193="N/A"," ",Inputs!$G$4)</f>
        <v xml:space="preserve"> </v>
      </c>
      <c r="K193" s="226" t="str">
        <f>IF(A193="N/A"," ",IF(ISERROR(#REF!),K181*Gasesc,#REF!))</f>
        <v xml:space="preserve"> </v>
      </c>
      <c r="L193" s="226" t="str">
        <f>IF(A193="N/A"," ",IF(ISERROR(#REF!),L181*Gasesc,IF(#REF!=0,L181*Gasesc,#REF!)))</f>
        <v xml:space="preserve"> </v>
      </c>
      <c r="M193" s="258"/>
      <c r="N193" s="194" t="str">
        <f t="shared" si="35"/>
        <v xml:space="preserve"> </v>
      </c>
      <c r="O193" s="194" t="str">
        <f t="shared" si="36"/>
        <v xml:space="preserve"> </v>
      </c>
      <c r="P193" s="194" t="str">
        <f t="shared" si="37"/>
        <v xml:space="preserve"> </v>
      </c>
      <c r="Q193" s="195" t="str">
        <f t="shared" si="38"/>
        <v xml:space="preserve"> </v>
      </c>
      <c r="R193" s="265" t="str">
        <f t="shared" si="43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">
      <c r="A194" s="141" t="str">
        <f>Option1!A161</f>
        <v>N/A</v>
      </c>
      <c r="B194" s="161" t="str">
        <f t="shared" si="44"/>
        <v xml:space="preserve"> </v>
      </c>
      <c r="C194" s="163" t="str">
        <f t="shared" si="39"/>
        <v xml:space="preserve"> </v>
      </c>
      <c r="D194" s="162" t="str">
        <f t="shared" si="40"/>
        <v xml:space="preserve"> </v>
      </c>
      <c r="E194" s="161" t="str">
        <f t="shared" si="45"/>
        <v xml:space="preserve"> </v>
      </c>
      <c r="F194" s="162" t="str">
        <f t="shared" si="41"/>
        <v xml:space="preserve"> </v>
      </c>
      <c r="G194" s="161" t="str">
        <f t="shared" si="46"/>
        <v xml:space="preserve"> </v>
      </c>
      <c r="H194" s="162" t="str">
        <f t="shared" si="42"/>
        <v xml:space="preserve"> </v>
      </c>
      <c r="I194" s="162" t="str">
        <f t="shared" si="47"/>
        <v xml:space="preserve"> </v>
      </c>
      <c r="J194" s="162" t="str">
        <f>IF(A194="N/A"," ",Inputs!$G$4)</f>
        <v xml:space="preserve"> </v>
      </c>
      <c r="K194" s="226" t="str">
        <f>IF(A194="N/A"," ",IF(ISERROR(#REF!),K182*Gasesc,#REF!))</f>
        <v xml:space="preserve"> </v>
      </c>
      <c r="L194" s="226" t="str">
        <f>IF(A194="N/A"," ",IF(ISERROR(#REF!),L182*Gasesc,IF(#REF!=0,L182*Gasesc,#REF!)))</f>
        <v xml:space="preserve"> </v>
      </c>
      <c r="M194" s="258"/>
      <c r="N194" s="194" t="str">
        <f t="shared" si="35"/>
        <v xml:space="preserve"> </v>
      </c>
      <c r="O194" s="194" t="str">
        <f t="shared" si="36"/>
        <v xml:space="preserve"> </v>
      </c>
      <c r="P194" s="194" t="str">
        <f t="shared" si="37"/>
        <v xml:space="preserve"> </v>
      </c>
      <c r="Q194" s="195" t="str">
        <f t="shared" si="38"/>
        <v xml:space="preserve"> </v>
      </c>
      <c r="R194" s="265" t="str">
        <f t="shared" si="43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">
      <c r="A195" s="141" t="str">
        <f>Option1!A162</f>
        <v>N/A</v>
      </c>
      <c r="B195" s="161" t="str">
        <f t="shared" si="44"/>
        <v xml:space="preserve"> </v>
      </c>
      <c r="C195" s="163" t="str">
        <f t="shared" si="39"/>
        <v xml:space="preserve"> </v>
      </c>
      <c r="D195" s="162" t="str">
        <f t="shared" si="40"/>
        <v xml:space="preserve"> </v>
      </c>
      <c r="E195" s="161" t="str">
        <f t="shared" si="45"/>
        <v xml:space="preserve"> </v>
      </c>
      <c r="F195" s="162" t="str">
        <f t="shared" si="41"/>
        <v xml:space="preserve"> </v>
      </c>
      <c r="G195" s="161" t="str">
        <f t="shared" si="46"/>
        <v xml:space="preserve"> </v>
      </c>
      <c r="H195" s="162" t="str">
        <f t="shared" si="42"/>
        <v xml:space="preserve"> </v>
      </c>
      <c r="I195" s="162" t="str">
        <f t="shared" si="47"/>
        <v xml:space="preserve"> </v>
      </c>
      <c r="J195" s="162" t="str">
        <f>IF(A195="N/A"," ",Inputs!$G$4)</f>
        <v xml:space="preserve"> </v>
      </c>
      <c r="K195" s="226" t="str">
        <f>IF(A195="N/A"," ",IF(ISERROR(#REF!),K183*Gasesc,#REF!))</f>
        <v xml:space="preserve"> </v>
      </c>
      <c r="L195" s="226" t="str">
        <f>IF(A195="N/A"," ",IF(ISERROR(#REF!),L183*Gasesc,IF(#REF!=0,L183*Gasesc,#REF!)))</f>
        <v xml:space="preserve"> </v>
      </c>
      <c r="M195" s="258"/>
      <c r="N195" s="194" t="str">
        <f t="shared" si="35"/>
        <v xml:space="preserve"> </v>
      </c>
      <c r="O195" s="194" t="str">
        <f t="shared" si="36"/>
        <v xml:space="preserve"> </v>
      </c>
      <c r="P195" s="194" t="str">
        <f t="shared" si="37"/>
        <v xml:space="preserve"> </v>
      </c>
      <c r="Q195" s="195" t="str">
        <f t="shared" si="38"/>
        <v xml:space="preserve"> </v>
      </c>
      <c r="R195" s="265" t="str">
        <f t="shared" si="43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">
      <c r="A196" s="141" t="str">
        <f>Option1!A163</f>
        <v>N/A</v>
      </c>
      <c r="B196" s="161" t="str">
        <f t="shared" si="44"/>
        <v xml:space="preserve"> </v>
      </c>
      <c r="C196" s="163" t="str">
        <f t="shared" si="39"/>
        <v xml:space="preserve"> </v>
      </c>
      <c r="D196" s="162" t="str">
        <f t="shared" si="40"/>
        <v xml:space="preserve"> </v>
      </c>
      <c r="E196" s="161" t="str">
        <f t="shared" si="45"/>
        <v xml:space="preserve"> </v>
      </c>
      <c r="F196" s="162" t="str">
        <f t="shared" si="41"/>
        <v xml:space="preserve"> </v>
      </c>
      <c r="G196" s="161" t="str">
        <f t="shared" si="46"/>
        <v xml:space="preserve"> </v>
      </c>
      <c r="H196" s="162" t="str">
        <f t="shared" si="42"/>
        <v xml:space="preserve"> </v>
      </c>
      <c r="I196" s="162" t="str">
        <f t="shared" si="47"/>
        <v xml:space="preserve"> </v>
      </c>
      <c r="J196" s="162" t="str">
        <f>IF(A196="N/A"," ",Inputs!$G$4)</f>
        <v xml:space="preserve"> </v>
      </c>
      <c r="K196" s="226" t="str">
        <f>IF(A196="N/A"," ",IF(ISERROR(#REF!),K184*Gasesc,#REF!))</f>
        <v xml:space="preserve"> </v>
      </c>
      <c r="L196" s="226" t="str">
        <f>IF(A196="N/A"," ",IF(ISERROR(#REF!),L184*Gasesc,IF(#REF!=0,L184*Gasesc,#REF!)))</f>
        <v xml:space="preserve"> </v>
      </c>
      <c r="M196" s="258"/>
      <c r="N196" s="194" t="str">
        <f t="shared" si="35"/>
        <v xml:space="preserve"> </v>
      </c>
      <c r="O196" s="194" t="str">
        <f t="shared" si="36"/>
        <v xml:space="preserve"> </v>
      </c>
      <c r="P196" s="194" t="str">
        <f t="shared" si="37"/>
        <v xml:space="preserve"> </v>
      </c>
      <c r="Q196" s="195" t="str">
        <f t="shared" si="38"/>
        <v xml:space="preserve"> </v>
      </c>
      <c r="R196" s="265" t="str">
        <f t="shared" si="43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">
      <c r="A197" s="141" t="str">
        <f>Option1!A164</f>
        <v>N/A</v>
      </c>
      <c r="B197" s="161" t="str">
        <f t="shared" si="44"/>
        <v xml:space="preserve"> </v>
      </c>
      <c r="C197" s="163" t="str">
        <f t="shared" si="39"/>
        <v xml:space="preserve"> </v>
      </c>
      <c r="D197" s="162" t="str">
        <f t="shared" si="40"/>
        <v xml:space="preserve"> </v>
      </c>
      <c r="E197" s="161" t="str">
        <f t="shared" si="45"/>
        <v xml:space="preserve"> </v>
      </c>
      <c r="F197" s="162" t="str">
        <f t="shared" si="41"/>
        <v xml:space="preserve"> </v>
      </c>
      <c r="G197" s="161" t="str">
        <f t="shared" si="46"/>
        <v xml:space="preserve"> </v>
      </c>
      <c r="H197" s="162" t="str">
        <f t="shared" si="42"/>
        <v xml:space="preserve"> </v>
      </c>
      <c r="I197" s="162" t="str">
        <f t="shared" si="47"/>
        <v xml:space="preserve"> </v>
      </c>
      <c r="J197" s="162" t="str">
        <f>IF(A197="N/A"," ",Inputs!$G$4)</f>
        <v xml:space="preserve"> </v>
      </c>
      <c r="K197" s="226" t="str">
        <f>IF(A197="N/A"," ",IF(ISERROR(#REF!),K185*Gasesc,#REF!))</f>
        <v xml:space="preserve"> </v>
      </c>
      <c r="L197" s="226" t="str">
        <f>IF(A197="N/A"," ",IF(ISERROR(#REF!),L185*Gasesc,IF(#REF!=0,L185*Gasesc,#REF!)))</f>
        <v xml:space="preserve"> </v>
      </c>
      <c r="M197" s="258"/>
      <c r="N197" s="194" t="str">
        <f t="shared" si="35"/>
        <v xml:space="preserve"> </v>
      </c>
      <c r="O197" s="194" t="str">
        <f t="shared" si="36"/>
        <v xml:space="preserve"> </v>
      </c>
      <c r="P197" s="194" t="str">
        <f t="shared" si="37"/>
        <v xml:space="preserve"> </v>
      </c>
      <c r="Q197" s="195" t="str">
        <f t="shared" si="38"/>
        <v xml:space="preserve"> </v>
      </c>
      <c r="R197" s="265" t="str">
        <f t="shared" si="43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">
      <c r="A198" s="141" t="str">
        <f>Option1!A165</f>
        <v>N/A</v>
      </c>
      <c r="B198" s="161" t="str">
        <f t="shared" si="44"/>
        <v xml:space="preserve"> </v>
      </c>
      <c r="C198" s="163" t="str">
        <f t="shared" si="39"/>
        <v xml:space="preserve"> </v>
      </c>
      <c r="D198" s="162" t="str">
        <f t="shared" si="40"/>
        <v xml:space="preserve"> </v>
      </c>
      <c r="E198" s="161" t="str">
        <f t="shared" si="45"/>
        <v xml:space="preserve"> </v>
      </c>
      <c r="F198" s="162" t="str">
        <f t="shared" si="41"/>
        <v xml:space="preserve"> </v>
      </c>
      <c r="G198" s="161" t="str">
        <f t="shared" si="46"/>
        <v xml:space="preserve"> </v>
      </c>
      <c r="H198" s="162" t="str">
        <f t="shared" si="42"/>
        <v xml:space="preserve"> </v>
      </c>
      <c r="I198" s="162" t="str">
        <f t="shared" si="47"/>
        <v xml:space="preserve"> </v>
      </c>
      <c r="J198" s="162" t="str">
        <f>IF(A198="N/A"," ",Inputs!$G$4)</f>
        <v xml:space="preserve"> </v>
      </c>
      <c r="K198" s="226" t="str">
        <f>IF(A198="N/A"," ",IF(ISERROR(#REF!),K186*Gasesc,#REF!))</f>
        <v xml:space="preserve"> </v>
      </c>
      <c r="L198" s="226" t="str">
        <f>IF(A198="N/A"," ",IF(ISERROR(#REF!),L186*Gasesc,IF(#REF!=0,L186*Gasesc,#REF!)))</f>
        <v xml:space="preserve"> </v>
      </c>
      <c r="M198" s="258"/>
      <c r="N198" s="194" t="str">
        <f t="shared" si="35"/>
        <v xml:space="preserve"> </v>
      </c>
      <c r="O198" s="194" t="str">
        <f t="shared" si="36"/>
        <v xml:space="preserve"> </v>
      </c>
      <c r="P198" s="194" t="str">
        <f t="shared" si="37"/>
        <v xml:space="preserve"> </v>
      </c>
      <c r="Q198" s="195" t="str">
        <f t="shared" si="38"/>
        <v xml:space="preserve"> </v>
      </c>
      <c r="R198" s="265" t="str">
        <f t="shared" si="43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">
      <c r="A199" s="141" t="str">
        <f>Option1!A166</f>
        <v>N/A</v>
      </c>
      <c r="B199" s="161" t="str">
        <f t="shared" si="44"/>
        <v xml:space="preserve"> </v>
      </c>
      <c r="C199" s="163" t="str">
        <f t="shared" si="39"/>
        <v xml:space="preserve"> </v>
      </c>
      <c r="D199" s="162" t="str">
        <f t="shared" si="40"/>
        <v xml:space="preserve"> </v>
      </c>
      <c r="E199" s="161" t="str">
        <f t="shared" si="45"/>
        <v xml:space="preserve"> </v>
      </c>
      <c r="F199" s="162" t="str">
        <f t="shared" si="41"/>
        <v xml:space="preserve"> </v>
      </c>
      <c r="G199" s="161" t="str">
        <f t="shared" si="46"/>
        <v xml:space="preserve"> </v>
      </c>
      <c r="H199" s="162" t="str">
        <f t="shared" si="42"/>
        <v xml:space="preserve"> </v>
      </c>
      <c r="I199" s="162" t="str">
        <f t="shared" si="47"/>
        <v xml:space="preserve"> </v>
      </c>
      <c r="J199" s="162" t="str">
        <f>IF(A199="N/A"," ",Inputs!$G$4)</f>
        <v xml:space="preserve"> </v>
      </c>
      <c r="K199" s="226" t="str">
        <f>IF(A199="N/A"," ",IF(ISERROR(#REF!),K187*Gasesc,#REF!))</f>
        <v xml:space="preserve"> </v>
      </c>
      <c r="L199" s="226" t="str">
        <f>IF(A199="N/A"," ",IF(ISERROR(#REF!),L187*Gasesc,IF(#REF!=0,L187*Gasesc,#REF!)))</f>
        <v xml:space="preserve"> </v>
      </c>
      <c r="M199" s="258"/>
      <c r="N199" s="194" t="str">
        <f t="shared" si="35"/>
        <v xml:space="preserve"> </v>
      </c>
      <c r="O199" s="194" t="str">
        <f t="shared" si="36"/>
        <v xml:space="preserve"> </v>
      </c>
      <c r="P199" s="194" t="str">
        <f t="shared" si="37"/>
        <v xml:space="preserve"> </v>
      </c>
      <c r="Q199" s="195" t="str">
        <f t="shared" si="38"/>
        <v xml:space="preserve"> </v>
      </c>
      <c r="R199" s="265" t="str">
        <f t="shared" si="43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">
      <c r="A200" s="141" t="str">
        <f>Option1!A167</f>
        <v>N/A</v>
      </c>
      <c r="B200" s="161" t="str">
        <f t="shared" si="44"/>
        <v xml:space="preserve"> </v>
      </c>
      <c r="C200" s="163" t="str">
        <f t="shared" si="39"/>
        <v xml:space="preserve"> </v>
      </c>
      <c r="D200" s="162" t="str">
        <f t="shared" si="40"/>
        <v xml:space="preserve"> </v>
      </c>
      <c r="E200" s="161" t="str">
        <f t="shared" si="45"/>
        <v xml:space="preserve"> </v>
      </c>
      <c r="F200" s="162" t="str">
        <f t="shared" si="41"/>
        <v xml:space="preserve"> </v>
      </c>
      <c r="G200" s="161" t="str">
        <f t="shared" si="46"/>
        <v xml:space="preserve"> </v>
      </c>
      <c r="H200" s="162" t="str">
        <f t="shared" si="42"/>
        <v xml:space="preserve"> </v>
      </c>
      <c r="I200" s="162" t="str">
        <f t="shared" si="47"/>
        <v xml:space="preserve"> </v>
      </c>
      <c r="J200" s="162" t="str">
        <f>IF(A200="N/A"," ",Inputs!$G$4)</f>
        <v xml:space="preserve"> </v>
      </c>
      <c r="K200" s="226" t="str">
        <f>IF(A200="N/A"," ",IF(ISERROR(#REF!),K188*Gasesc,#REF!))</f>
        <v xml:space="preserve"> </v>
      </c>
      <c r="L200" s="226" t="str">
        <f>IF(A200="N/A"," ",IF(ISERROR(#REF!),L188*Gasesc,IF(#REF!=0,L188*Gasesc,#REF!)))</f>
        <v xml:space="preserve"> </v>
      </c>
      <c r="M200" s="258"/>
      <c r="N200" s="194" t="str">
        <f t="shared" si="35"/>
        <v xml:space="preserve"> </v>
      </c>
      <c r="O200" s="194" t="str">
        <f t="shared" si="36"/>
        <v xml:space="preserve"> </v>
      </c>
      <c r="P200" s="194" t="str">
        <f t="shared" si="37"/>
        <v xml:space="preserve"> </v>
      </c>
      <c r="Q200" s="195" t="str">
        <f t="shared" si="38"/>
        <v xml:space="preserve"> </v>
      </c>
      <c r="R200" s="265" t="str">
        <f t="shared" si="43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">
      <c r="A201" s="141" t="str">
        <f>Option1!A168</f>
        <v>N/A</v>
      </c>
      <c r="B201" s="161" t="str">
        <f t="shared" si="44"/>
        <v xml:space="preserve"> </v>
      </c>
      <c r="C201" s="163" t="str">
        <f t="shared" si="39"/>
        <v xml:space="preserve"> </v>
      </c>
      <c r="D201" s="162" t="str">
        <f t="shared" si="40"/>
        <v xml:space="preserve"> </v>
      </c>
      <c r="E201" s="161" t="str">
        <f t="shared" si="45"/>
        <v xml:space="preserve"> </v>
      </c>
      <c r="F201" s="162" t="str">
        <f t="shared" si="41"/>
        <v xml:space="preserve"> </v>
      </c>
      <c r="G201" s="161" t="str">
        <f t="shared" si="46"/>
        <v xml:space="preserve"> </v>
      </c>
      <c r="H201" s="162" t="str">
        <f t="shared" si="42"/>
        <v xml:space="preserve"> </v>
      </c>
      <c r="I201" s="162" t="str">
        <f t="shared" si="47"/>
        <v xml:space="preserve"> </v>
      </c>
      <c r="J201" s="162" t="str">
        <f>IF(A201="N/A"," ",Inputs!$G$4)</f>
        <v xml:space="preserve"> </v>
      </c>
      <c r="K201" s="226" t="str">
        <f>IF(A201="N/A"," ",IF(ISERROR(#REF!),K189*Gasesc,#REF!))</f>
        <v xml:space="preserve"> </v>
      </c>
      <c r="L201" s="226" t="str">
        <f>IF(A201="N/A"," ",IF(ISERROR(#REF!),L189*Gasesc,IF(#REF!=0,L189*Gasesc,#REF!)))</f>
        <v xml:space="preserve"> </v>
      </c>
      <c r="M201" s="258"/>
      <c r="N201" s="194" t="str">
        <f t="shared" si="35"/>
        <v xml:space="preserve"> </v>
      </c>
      <c r="O201" s="194" t="str">
        <f t="shared" si="36"/>
        <v xml:space="preserve"> </v>
      </c>
      <c r="P201" s="194" t="str">
        <f t="shared" si="37"/>
        <v xml:space="preserve"> </v>
      </c>
      <c r="Q201" s="195" t="str">
        <f t="shared" si="38"/>
        <v xml:space="preserve"> </v>
      </c>
      <c r="R201" s="265" t="str">
        <f t="shared" si="43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">
      <c r="A202" s="141" t="str">
        <f>Option1!A169</f>
        <v>N/A</v>
      </c>
      <c r="B202" s="161" t="str">
        <f t="shared" si="44"/>
        <v xml:space="preserve"> </v>
      </c>
      <c r="C202" s="163" t="str">
        <f t="shared" si="39"/>
        <v xml:space="preserve"> </v>
      </c>
      <c r="D202" s="162" t="str">
        <f t="shared" si="40"/>
        <v xml:space="preserve"> </v>
      </c>
      <c r="E202" s="161" t="str">
        <f t="shared" si="45"/>
        <v xml:space="preserve"> </v>
      </c>
      <c r="F202" s="162" t="str">
        <f t="shared" si="41"/>
        <v xml:space="preserve"> </v>
      </c>
      <c r="G202" s="161" t="str">
        <f t="shared" si="46"/>
        <v xml:space="preserve"> </v>
      </c>
      <c r="H202" s="162" t="str">
        <f t="shared" si="42"/>
        <v xml:space="preserve"> </v>
      </c>
      <c r="I202" s="162" t="str">
        <f t="shared" si="47"/>
        <v xml:space="preserve"> </v>
      </c>
      <c r="J202" s="162" t="str">
        <f>IF(A202="N/A"," ",Inputs!$G$4)</f>
        <v xml:space="preserve"> </v>
      </c>
      <c r="K202" s="226" t="str">
        <f>IF(A202="N/A"," ",IF(ISERROR(#REF!),K190*Gasesc,#REF!))</f>
        <v xml:space="preserve"> </v>
      </c>
      <c r="L202" s="226" t="str">
        <f>IF(A202="N/A"," ",IF(ISERROR(#REF!),L190*Gasesc,IF(#REF!=0,L190*Gasesc,#REF!)))</f>
        <v xml:space="preserve"> </v>
      </c>
      <c r="M202" s="258"/>
      <c r="N202" s="194" t="str">
        <f t="shared" si="35"/>
        <v xml:space="preserve"> </v>
      </c>
      <c r="O202" s="194" t="str">
        <f t="shared" si="36"/>
        <v xml:space="preserve"> </v>
      </c>
      <c r="P202" s="194" t="str">
        <f t="shared" si="37"/>
        <v xml:space="preserve"> </v>
      </c>
      <c r="Q202" s="195" t="str">
        <f t="shared" si="38"/>
        <v xml:space="preserve"> </v>
      </c>
      <c r="R202" s="265" t="str">
        <f t="shared" si="43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">
      <c r="A203" s="141" t="str">
        <f>Option1!A170</f>
        <v>N/A</v>
      </c>
      <c r="B203" s="161" t="str">
        <f t="shared" si="44"/>
        <v xml:space="preserve"> </v>
      </c>
      <c r="C203" s="163" t="str">
        <f t="shared" si="39"/>
        <v xml:space="preserve"> </v>
      </c>
      <c r="D203" s="162" t="str">
        <f t="shared" si="40"/>
        <v xml:space="preserve"> </v>
      </c>
      <c r="E203" s="161" t="str">
        <f t="shared" si="45"/>
        <v xml:space="preserve"> </v>
      </c>
      <c r="F203" s="162" t="str">
        <f t="shared" si="41"/>
        <v xml:space="preserve"> </v>
      </c>
      <c r="G203" s="161" t="str">
        <f t="shared" si="46"/>
        <v xml:space="preserve"> </v>
      </c>
      <c r="H203" s="162" t="str">
        <f t="shared" si="42"/>
        <v xml:space="preserve"> </v>
      </c>
      <c r="I203" s="162" t="str">
        <f t="shared" si="47"/>
        <v xml:space="preserve"> </v>
      </c>
      <c r="J203" s="162" t="str">
        <f>IF(A203="N/A"," ",Inputs!$G$4)</f>
        <v xml:space="preserve"> </v>
      </c>
      <c r="K203" s="226" t="str">
        <f>IF(A203="N/A"," ",IF(ISERROR(#REF!),K191*Gasesc,#REF!))</f>
        <v xml:space="preserve"> </v>
      </c>
      <c r="L203" s="226" t="str">
        <f>IF(A203="N/A"," ",IF(ISERROR(#REF!),L191*Gasesc,IF(#REF!=0,L191*Gasesc,#REF!)))</f>
        <v xml:space="preserve"> </v>
      </c>
      <c r="M203" s="258"/>
      <c r="N203" s="194" t="str">
        <f t="shared" si="35"/>
        <v xml:space="preserve"> </v>
      </c>
      <c r="O203" s="194" t="str">
        <f t="shared" si="36"/>
        <v xml:space="preserve"> </v>
      </c>
      <c r="P203" s="194" t="str">
        <f t="shared" si="37"/>
        <v xml:space="preserve"> </v>
      </c>
      <c r="Q203" s="195" t="str">
        <f t="shared" si="38"/>
        <v xml:space="preserve"> </v>
      </c>
      <c r="R203" s="265" t="str">
        <f t="shared" si="43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">
      <c r="A204" s="141" t="str">
        <f>Option1!A171</f>
        <v>N/A</v>
      </c>
      <c r="B204" s="161" t="str">
        <f t="shared" si="44"/>
        <v xml:space="preserve"> </v>
      </c>
      <c r="C204" s="163" t="str">
        <f t="shared" si="39"/>
        <v xml:space="preserve"> </v>
      </c>
      <c r="D204" s="162" t="str">
        <f t="shared" si="40"/>
        <v xml:space="preserve"> </v>
      </c>
      <c r="E204" s="161" t="str">
        <f t="shared" si="45"/>
        <v xml:space="preserve"> </v>
      </c>
      <c r="F204" s="162" t="str">
        <f t="shared" si="41"/>
        <v xml:space="preserve"> </v>
      </c>
      <c r="G204" s="161" t="str">
        <f t="shared" si="46"/>
        <v xml:space="preserve"> </v>
      </c>
      <c r="H204" s="162" t="str">
        <f t="shared" si="42"/>
        <v xml:space="preserve"> </v>
      </c>
      <c r="I204" s="162" t="str">
        <f t="shared" si="47"/>
        <v xml:space="preserve"> </v>
      </c>
      <c r="J204" s="162" t="str">
        <f>IF(A204="N/A"," ",Inputs!$G$4)</f>
        <v xml:space="preserve"> </v>
      </c>
      <c r="K204" s="226" t="str">
        <f>IF(A204="N/A"," ",IF(ISERROR(#REF!),K192*Gasesc,#REF!))</f>
        <v xml:space="preserve"> </v>
      </c>
      <c r="L204" s="226" t="str">
        <f>IF(A204="N/A"," ",IF(ISERROR(#REF!),L192*Gasesc,IF(#REF!=0,L192*Gasesc,#REF!)))</f>
        <v xml:space="preserve"> </v>
      </c>
      <c r="M204" s="258"/>
      <c r="N204" s="194" t="str">
        <f t="shared" si="35"/>
        <v xml:space="preserve"> </v>
      </c>
      <c r="O204" s="194" t="str">
        <f t="shared" si="36"/>
        <v xml:space="preserve"> </v>
      </c>
      <c r="P204" s="194" t="str">
        <f t="shared" si="37"/>
        <v xml:space="preserve"> </v>
      </c>
      <c r="Q204" s="195" t="str">
        <f t="shared" si="38"/>
        <v xml:space="preserve"> </v>
      </c>
      <c r="R204" s="265" t="str">
        <f t="shared" si="43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">
      <c r="A205" s="141" t="str">
        <f>Option1!A172</f>
        <v>N/A</v>
      </c>
      <c r="B205" s="161" t="str">
        <f t="shared" si="44"/>
        <v xml:space="preserve"> </v>
      </c>
      <c r="C205" s="163" t="str">
        <f t="shared" si="39"/>
        <v xml:space="preserve"> </v>
      </c>
      <c r="D205" s="162" t="str">
        <f t="shared" si="40"/>
        <v xml:space="preserve"> </v>
      </c>
      <c r="E205" s="161" t="str">
        <f t="shared" si="45"/>
        <v xml:space="preserve"> </v>
      </c>
      <c r="F205" s="162" t="str">
        <f t="shared" si="41"/>
        <v xml:space="preserve"> </v>
      </c>
      <c r="G205" s="161" t="str">
        <f t="shared" si="46"/>
        <v xml:space="preserve"> </v>
      </c>
      <c r="H205" s="162" t="str">
        <f t="shared" si="42"/>
        <v xml:space="preserve"> </v>
      </c>
      <c r="I205" s="162" t="str">
        <f t="shared" si="47"/>
        <v xml:space="preserve"> </v>
      </c>
      <c r="J205" s="162" t="str">
        <f>IF(A205="N/A"," ",Inputs!$G$4)</f>
        <v xml:space="preserve"> </v>
      </c>
      <c r="K205" s="226" t="str">
        <f>IF(A205="N/A"," ",IF(ISERROR(#REF!),K193*Gasesc,#REF!))</f>
        <v xml:space="preserve"> </v>
      </c>
      <c r="L205" s="226" t="str">
        <f>IF(A205="N/A"," ",IF(ISERROR(#REF!),L193*Gasesc,IF(#REF!=0,L193*Gasesc,#REF!)))</f>
        <v xml:space="preserve"> </v>
      </c>
      <c r="M205" s="258"/>
      <c r="N205" s="194" t="str">
        <f t="shared" si="35"/>
        <v xml:space="preserve"> </v>
      </c>
      <c r="O205" s="194" t="str">
        <f t="shared" si="36"/>
        <v xml:space="preserve"> </v>
      </c>
      <c r="P205" s="194" t="str">
        <f t="shared" si="37"/>
        <v xml:space="preserve"> </v>
      </c>
      <c r="Q205" s="195" t="str">
        <f t="shared" si="38"/>
        <v xml:space="preserve"> </v>
      </c>
      <c r="R205" s="265" t="str">
        <f t="shared" si="43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">
      <c r="A206" s="141" t="str">
        <f>Option1!A173</f>
        <v>N/A</v>
      </c>
      <c r="B206" s="161" t="str">
        <f t="shared" si="44"/>
        <v xml:space="preserve"> </v>
      </c>
      <c r="C206" s="163" t="str">
        <f t="shared" si="39"/>
        <v xml:space="preserve"> </v>
      </c>
      <c r="D206" s="162" t="str">
        <f t="shared" si="40"/>
        <v xml:space="preserve"> </v>
      </c>
      <c r="E206" s="161" t="str">
        <f t="shared" si="45"/>
        <v xml:space="preserve"> </v>
      </c>
      <c r="F206" s="162" t="str">
        <f t="shared" si="41"/>
        <v xml:space="preserve"> </v>
      </c>
      <c r="G206" s="161" t="str">
        <f t="shared" si="46"/>
        <v xml:space="preserve"> </v>
      </c>
      <c r="H206" s="162" t="str">
        <f t="shared" si="42"/>
        <v xml:space="preserve"> </v>
      </c>
      <c r="I206" s="162" t="str">
        <f t="shared" si="47"/>
        <v xml:space="preserve"> </v>
      </c>
      <c r="J206" s="162" t="str">
        <f>IF(A206="N/A"," ",Inputs!$G$4)</f>
        <v xml:space="preserve"> </v>
      </c>
      <c r="K206" s="226" t="str">
        <f>IF(A206="N/A"," ",IF(ISERROR(#REF!),K194*Gasesc,#REF!))</f>
        <v xml:space="preserve"> </v>
      </c>
      <c r="L206" s="226" t="str">
        <f>IF(A206="N/A"," ",IF(ISERROR(#REF!),L194*Gasesc,IF(#REF!=0,L194*Gasesc,#REF!)))</f>
        <v xml:space="preserve"> </v>
      </c>
      <c r="M206" s="258"/>
      <c r="N206" s="194" t="str">
        <f t="shared" si="35"/>
        <v xml:space="preserve"> </v>
      </c>
      <c r="O206" s="194" t="str">
        <f t="shared" si="36"/>
        <v xml:space="preserve"> </v>
      </c>
      <c r="P206" s="194" t="str">
        <f t="shared" si="37"/>
        <v xml:space="preserve"> </v>
      </c>
      <c r="Q206" s="195" t="str">
        <f t="shared" si="38"/>
        <v xml:space="preserve"> </v>
      </c>
      <c r="R206" s="265" t="str">
        <f t="shared" si="43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">
      <c r="A207" s="141" t="str">
        <f>Option1!A174</f>
        <v>N/A</v>
      </c>
      <c r="B207" s="161" t="str">
        <f t="shared" si="44"/>
        <v xml:space="preserve"> </v>
      </c>
      <c r="C207" s="163" t="str">
        <f t="shared" si="39"/>
        <v xml:space="preserve"> </v>
      </c>
      <c r="D207" s="162" t="str">
        <f t="shared" si="40"/>
        <v xml:space="preserve"> </v>
      </c>
      <c r="E207" s="161" t="str">
        <f t="shared" si="45"/>
        <v xml:space="preserve"> </v>
      </c>
      <c r="F207" s="162" t="str">
        <f t="shared" si="41"/>
        <v xml:space="preserve"> </v>
      </c>
      <c r="G207" s="161" t="str">
        <f t="shared" si="46"/>
        <v xml:space="preserve"> </v>
      </c>
      <c r="H207" s="162" t="str">
        <f t="shared" si="42"/>
        <v xml:space="preserve"> </v>
      </c>
      <c r="I207" s="162" t="str">
        <f t="shared" si="47"/>
        <v xml:space="preserve"> </v>
      </c>
      <c r="J207" s="162" t="str">
        <f>IF(A207="N/A"," ",Inputs!$G$4)</f>
        <v xml:space="preserve"> </v>
      </c>
      <c r="K207" s="226" t="str">
        <f>IF(A207="N/A"," ",IF(ISERROR(#REF!),K195*Gasesc,#REF!))</f>
        <v xml:space="preserve"> </v>
      </c>
      <c r="L207" s="226" t="str">
        <f>IF(A207="N/A"," ",IF(ISERROR(#REF!),L195*Gasesc,IF(#REF!=0,L195*Gasesc,#REF!)))</f>
        <v xml:space="preserve"> </v>
      </c>
      <c r="M207" s="258"/>
      <c r="N207" s="194" t="str">
        <f t="shared" si="35"/>
        <v xml:space="preserve"> </v>
      </c>
      <c r="O207" s="194" t="str">
        <f t="shared" si="36"/>
        <v xml:space="preserve"> </v>
      </c>
      <c r="P207" s="194" t="str">
        <f t="shared" si="37"/>
        <v xml:space="preserve"> </v>
      </c>
      <c r="Q207" s="195" t="str">
        <f t="shared" si="38"/>
        <v xml:space="preserve"> </v>
      </c>
      <c r="R207" s="265" t="str">
        <f t="shared" si="43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">
      <c r="A208" s="141" t="str">
        <f>Option1!A175</f>
        <v>N/A</v>
      </c>
      <c r="B208" s="161" t="str">
        <f t="shared" si="44"/>
        <v xml:space="preserve"> </v>
      </c>
      <c r="C208" s="163" t="str">
        <f t="shared" si="39"/>
        <v xml:space="preserve"> </v>
      </c>
      <c r="D208" s="162" t="str">
        <f t="shared" si="40"/>
        <v xml:space="preserve"> </v>
      </c>
      <c r="E208" s="161" t="str">
        <f t="shared" si="45"/>
        <v xml:space="preserve"> </v>
      </c>
      <c r="F208" s="162" t="str">
        <f t="shared" si="41"/>
        <v xml:space="preserve"> </v>
      </c>
      <c r="G208" s="161" t="str">
        <f t="shared" si="46"/>
        <v xml:space="preserve"> </v>
      </c>
      <c r="H208" s="162" t="str">
        <f t="shared" si="42"/>
        <v xml:space="preserve"> </v>
      </c>
      <c r="I208" s="162" t="str">
        <f t="shared" si="47"/>
        <v xml:space="preserve"> </v>
      </c>
      <c r="J208" s="162" t="str">
        <f>IF(A208="N/A"," ",Inputs!$G$4)</f>
        <v xml:space="preserve"> </v>
      </c>
      <c r="K208" s="226" t="str">
        <f>IF(A208="N/A"," ",IF(ISERROR(#REF!),K196*Gasesc,#REF!))</f>
        <v xml:space="preserve"> </v>
      </c>
      <c r="L208" s="226" t="str">
        <f>IF(A208="N/A"," ",IF(ISERROR(#REF!),L196*Gasesc,IF(#REF!=0,L196*Gasesc,#REF!)))</f>
        <v xml:space="preserve"> </v>
      </c>
      <c r="M208" s="258"/>
      <c r="N208" s="194" t="str">
        <f t="shared" si="35"/>
        <v xml:space="preserve"> </v>
      </c>
      <c r="O208" s="194" t="str">
        <f t="shared" si="36"/>
        <v xml:space="preserve"> </v>
      </c>
      <c r="P208" s="194" t="str">
        <f t="shared" si="37"/>
        <v xml:space="preserve"> </v>
      </c>
      <c r="Q208" s="195" t="str">
        <f t="shared" si="38"/>
        <v xml:space="preserve"> </v>
      </c>
      <c r="R208" s="265" t="str">
        <f t="shared" si="43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">
      <c r="A209" s="141" t="str">
        <f>Option1!A176</f>
        <v>N/A</v>
      </c>
      <c r="B209" s="161" t="str">
        <f t="shared" si="44"/>
        <v xml:space="preserve"> </v>
      </c>
      <c r="C209" s="163" t="str">
        <f t="shared" si="39"/>
        <v xml:space="preserve"> </v>
      </c>
      <c r="D209" s="162" t="str">
        <f t="shared" si="40"/>
        <v xml:space="preserve"> </v>
      </c>
      <c r="E209" s="161" t="str">
        <f t="shared" si="45"/>
        <v xml:space="preserve"> </v>
      </c>
      <c r="F209" s="162" t="str">
        <f t="shared" si="41"/>
        <v xml:space="preserve"> </v>
      </c>
      <c r="G209" s="161" t="str">
        <f t="shared" si="46"/>
        <v xml:space="preserve"> </v>
      </c>
      <c r="H209" s="162" t="str">
        <f t="shared" si="42"/>
        <v xml:space="preserve"> </v>
      </c>
      <c r="I209" s="162" t="str">
        <f t="shared" si="47"/>
        <v xml:space="preserve"> </v>
      </c>
      <c r="J209" s="162" t="str">
        <f>IF(A209="N/A"," ",Inputs!$G$4)</f>
        <v xml:space="preserve"> </v>
      </c>
      <c r="K209" s="226" t="str">
        <f>IF(A209="N/A"," ",IF(ISERROR(#REF!),K197*Gasesc,#REF!))</f>
        <v xml:space="preserve"> </v>
      </c>
      <c r="L209" s="226" t="str">
        <f>IF(A209="N/A"," ",IF(ISERROR(#REF!),L197*Gasesc,IF(#REF!=0,L197*Gasesc,#REF!)))</f>
        <v xml:space="preserve"> </v>
      </c>
      <c r="M209" s="258"/>
      <c r="N209" s="194" t="str">
        <f t="shared" si="35"/>
        <v xml:space="preserve"> </v>
      </c>
      <c r="O209" s="194" t="str">
        <f t="shared" si="36"/>
        <v xml:space="preserve"> </v>
      </c>
      <c r="P209" s="194" t="str">
        <f t="shared" si="37"/>
        <v xml:space="preserve"> </v>
      </c>
      <c r="Q209" s="195" t="str">
        <f t="shared" si="38"/>
        <v xml:space="preserve"> </v>
      </c>
      <c r="R209" s="265" t="str">
        <f t="shared" si="43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">
      <c r="A210" s="141" t="str">
        <f>Option1!A177</f>
        <v>N/A</v>
      </c>
      <c r="B210" s="161" t="str">
        <f t="shared" si="44"/>
        <v xml:space="preserve"> </v>
      </c>
      <c r="C210" s="163" t="str">
        <f t="shared" si="39"/>
        <v xml:space="preserve"> </v>
      </c>
      <c r="D210" s="162" t="str">
        <f t="shared" si="40"/>
        <v xml:space="preserve"> </v>
      </c>
      <c r="E210" s="161" t="str">
        <f t="shared" si="45"/>
        <v xml:space="preserve"> </v>
      </c>
      <c r="F210" s="162" t="str">
        <f t="shared" si="41"/>
        <v xml:space="preserve"> </v>
      </c>
      <c r="G210" s="161" t="str">
        <f t="shared" si="46"/>
        <v xml:space="preserve"> </v>
      </c>
      <c r="H210" s="162" t="str">
        <f t="shared" si="42"/>
        <v xml:space="preserve"> </v>
      </c>
      <c r="I210" s="162" t="str">
        <f t="shared" si="47"/>
        <v xml:space="preserve"> </v>
      </c>
      <c r="J210" s="162" t="str">
        <f>IF(A210="N/A"," ",Inputs!$G$4)</f>
        <v xml:space="preserve"> </v>
      </c>
      <c r="K210" s="226" t="str">
        <f>IF(A210="N/A"," ",IF(ISERROR(#REF!),K198*Gasesc,#REF!))</f>
        <v xml:space="preserve"> </v>
      </c>
      <c r="L210" s="226" t="str">
        <f>IF(A210="N/A"," ",IF(ISERROR(#REF!),L198*Gasesc,IF(#REF!=0,L198*Gasesc,#REF!)))</f>
        <v xml:space="preserve"> </v>
      </c>
      <c r="M210" s="258"/>
      <c r="N210" s="194" t="str">
        <f t="shared" si="35"/>
        <v xml:space="preserve"> </v>
      </c>
      <c r="O210" s="194" t="str">
        <f t="shared" si="36"/>
        <v xml:space="preserve"> </v>
      </c>
      <c r="P210" s="194" t="str">
        <f t="shared" si="37"/>
        <v xml:space="preserve"> </v>
      </c>
      <c r="Q210" s="195" t="str">
        <f t="shared" si="38"/>
        <v xml:space="preserve"> </v>
      </c>
      <c r="R210" s="265" t="str">
        <f t="shared" si="43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">
      <c r="A211" s="141" t="str">
        <f>Option1!A178</f>
        <v>N/A</v>
      </c>
      <c r="B211" s="161" t="str">
        <f t="shared" si="44"/>
        <v xml:space="preserve"> </v>
      </c>
      <c r="C211" s="163" t="str">
        <f t="shared" si="39"/>
        <v xml:space="preserve"> </v>
      </c>
      <c r="D211" s="162" t="str">
        <f t="shared" si="40"/>
        <v xml:space="preserve"> </v>
      </c>
      <c r="E211" s="161" t="str">
        <f t="shared" si="45"/>
        <v xml:space="preserve"> </v>
      </c>
      <c r="F211" s="162" t="str">
        <f t="shared" si="41"/>
        <v xml:space="preserve"> </v>
      </c>
      <c r="G211" s="161" t="str">
        <f t="shared" si="46"/>
        <v xml:space="preserve"> </v>
      </c>
      <c r="H211" s="162" t="str">
        <f t="shared" si="42"/>
        <v xml:space="preserve"> </v>
      </c>
      <c r="I211" s="162" t="str">
        <f t="shared" si="47"/>
        <v xml:space="preserve"> </v>
      </c>
      <c r="J211" s="162" t="str">
        <f>IF(A211="N/A"," ",Inputs!$G$4)</f>
        <v xml:space="preserve"> </v>
      </c>
      <c r="K211" s="226" t="str">
        <f>IF(A211="N/A"," ",IF(ISERROR(#REF!),K199*Gasesc,#REF!))</f>
        <v xml:space="preserve"> </v>
      </c>
      <c r="L211" s="226" t="str">
        <f>IF(A211="N/A"," ",IF(ISERROR(#REF!),L199*Gasesc,IF(#REF!=0,L199*Gasesc,#REF!)))</f>
        <v xml:space="preserve"> </v>
      </c>
      <c r="M211" s="258"/>
      <c r="N211" s="194" t="str">
        <f t="shared" si="35"/>
        <v xml:space="preserve"> </v>
      </c>
      <c r="O211" s="194" t="str">
        <f t="shared" si="36"/>
        <v xml:space="preserve"> </v>
      </c>
      <c r="P211" s="194" t="str">
        <f t="shared" si="37"/>
        <v xml:space="preserve"> </v>
      </c>
      <c r="Q211" s="195" t="str">
        <f t="shared" si="38"/>
        <v xml:space="preserve"> </v>
      </c>
      <c r="R211" s="265" t="str">
        <f t="shared" si="43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">
      <c r="A212" s="141" t="str">
        <f>Option1!A179</f>
        <v>N/A</v>
      </c>
      <c r="B212" s="161" t="str">
        <f t="shared" si="44"/>
        <v xml:space="preserve"> </v>
      </c>
      <c r="C212" s="163" t="str">
        <f t="shared" si="39"/>
        <v xml:space="preserve"> </v>
      </c>
      <c r="D212" s="162" t="str">
        <f t="shared" si="40"/>
        <v xml:space="preserve"> </v>
      </c>
      <c r="E212" s="161" t="str">
        <f t="shared" si="45"/>
        <v xml:space="preserve"> </v>
      </c>
      <c r="F212" s="162" t="str">
        <f t="shared" si="41"/>
        <v xml:space="preserve"> </v>
      </c>
      <c r="G212" s="161" t="str">
        <f t="shared" si="46"/>
        <v xml:space="preserve"> </v>
      </c>
      <c r="H212" s="162" t="str">
        <f t="shared" si="42"/>
        <v xml:space="preserve"> </v>
      </c>
      <c r="I212" s="162" t="str">
        <f t="shared" si="47"/>
        <v xml:space="preserve"> </v>
      </c>
      <c r="J212" s="162" t="str">
        <f>IF(A212="N/A"," ",Inputs!$G$4)</f>
        <v xml:space="preserve"> </v>
      </c>
      <c r="K212" s="226" t="str">
        <f>IF(A212="N/A"," ",IF(ISERROR(#REF!),K200*Gasesc,#REF!))</f>
        <v xml:space="preserve"> </v>
      </c>
      <c r="L212" s="226" t="str">
        <f>IF(A212="N/A"," ",IF(ISERROR(#REF!),L200*Gasesc,IF(#REF!=0,L200*Gasesc,#REF!)))</f>
        <v xml:space="preserve"> </v>
      </c>
      <c r="M212" s="258"/>
      <c r="N212" s="194" t="str">
        <f t="shared" si="35"/>
        <v xml:space="preserve"> </v>
      </c>
      <c r="O212" s="194" t="str">
        <f t="shared" si="36"/>
        <v xml:space="preserve"> </v>
      </c>
      <c r="P212" s="194" t="str">
        <f t="shared" si="37"/>
        <v xml:space="preserve"> </v>
      </c>
      <c r="Q212" s="195" t="str">
        <f t="shared" si="38"/>
        <v xml:space="preserve"> </v>
      </c>
      <c r="R212" s="265" t="str">
        <f t="shared" si="43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">
      <c r="A213" s="141" t="str">
        <f>Option1!A180</f>
        <v>N/A</v>
      </c>
      <c r="B213" s="161" t="str">
        <f t="shared" si="44"/>
        <v xml:space="preserve"> </v>
      </c>
      <c r="C213" s="163" t="str">
        <f t="shared" si="39"/>
        <v xml:space="preserve"> </v>
      </c>
      <c r="D213" s="162" t="str">
        <f t="shared" si="40"/>
        <v xml:space="preserve"> </v>
      </c>
      <c r="E213" s="161" t="str">
        <f t="shared" si="45"/>
        <v xml:space="preserve"> </v>
      </c>
      <c r="F213" s="162" t="str">
        <f t="shared" si="41"/>
        <v xml:space="preserve"> </v>
      </c>
      <c r="G213" s="161" t="str">
        <f t="shared" si="46"/>
        <v xml:space="preserve"> </v>
      </c>
      <c r="H213" s="162" t="str">
        <f t="shared" si="42"/>
        <v xml:space="preserve"> </v>
      </c>
      <c r="I213" s="162" t="str">
        <f t="shared" si="47"/>
        <v xml:space="preserve"> </v>
      </c>
      <c r="J213" s="162" t="str">
        <f>IF(A213="N/A"," ",Inputs!$G$4)</f>
        <v xml:space="preserve"> </v>
      </c>
      <c r="K213" s="226" t="str">
        <f>IF(A213="N/A"," ",IF(ISERROR(#REF!),K201*Gasesc,#REF!))</f>
        <v xml:space="preserve"> </v>
      </c>
      <c r="L213" s="226" t="str">
        <f>IF(A213="N/A"," ",IF(ISERROR(#REF!),L201*Gasesc,IF(#REF!=0,L201*Gasesc,#REF!)))</f>
        <v xml:space="preserve"> </v>
      </c>
      <c r="M213" s="258"/>
      <c r="N213" s="194" t="str">
        <f t="shared" si="35"/>
        <v xml:space="preserve"> </v>
      </c>
      <c r="O213" s="194" t="str">
        <f t="shared" si="36"/>
        <v xml:space="preserve"> </v>
      </c>
      <c r="P213" s="194" t="str">
        <f t="shared" si="37"/>
        <v xml:space="preserve"> </v>
      </c>
      <c r="Q213" s="195" t="str">
        <f t="shared" si="38"/>
        <v xml:space="preserve"> </v>
      </c>
      <c r="R213" s="265" t="str">
        <f t="shared" si="43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">
      <c r="A214" s="141" t="str">
        <f>Option1!A181</f>
        <v>N/A</v>
      </c>
      <c r="B214" s="161" t="str">
        <f t="shared" si="44"/>
        <v xml:space="preserve"> </v>
      </c>
      <c r="C214" s="163" t="str">
        <f t="shared" si="39"/>
        <v xml:space="preserve"> </v>
      </c>
      <c r="D214" s="162" t="str">
        <f t="shared" si="40"/>
        <v xml:space="preserve"> </v>
      </c>
      <c r="E214" s="161" t="str">
        <f t="shared" si="45"/>
        <v xml:space="preserve"> </v>
      </c>
      <c r="F214" s="162" t="str">
        <f t="shared" si="41"/>
        <v xml:space="preserve"> </v>
      </c>
      <c r="G214" s="161" t="str">
        <f t="shared" si="46"/>
        <v xml:space="preserve"> </v>
      </c>
      <c r="H214" s="162" t="str">
        <f t="shared" si="42"/>
        <v xml:space="preserve"> </v>
      </c>
      <c r="I214" s="162" t="str">
        <f t="shared" si="47"/>
        <v xml:space="preserve"> </v>
      </c>
      <c r="J214" s="162" t="str">
        <f>IF(A214="N/A"," ",Inputs!$G$4)</f>
        <v xml:space="preserve"> </v>
      </c>
      <c r="K214" s="226" t="str">
        <f>IF(A214="N/A"," ",IF(ISERROR(#REF!),K202*Gasesc,#REF!))</f>
        <v xml:space="preserve"> </v>
      </c>
      <c r="L214" s="226" t="str">
        <f>IF(A214="N/A"," ",IF(ISERROR(#REF!),L202*Gasesc,IF(#REF!=0,L202*Gasesc,#REF!)))</f>
        <v xml:space="preserve"> </v>
      </c>
      <c r="M214" s="258"/>
      <c r="N214" s="194" t="str">
        <f t="shared" si="35"/>
        <v xml:space="preserve"> </v>
      </c>
      <c r="O214" s="194" t="str">
        <f t="shared" si="36"/>
        <v xml:space="preserve"> </v>
      </c>
      <c r="P214" s="194" t="str">
        <f t="shared" si="37"/>
        <v xml:space="preserve"> </v>
      </c>
      <c r="Q214" s="195" t="str">
        <f t="shared" si="38"/>
        <v xml:space="preserve"> </v>
      </c>
      <c r="R214" s="265" t="str">
        <f t="shared" si="43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">
      <c r="A215" s="141" t="str">
        <f>Option1!A182</f>
        <v>N/A</v>
      </c>
      <c r="B215" s="161" t="str">
        <f t="shared" si="44"/>
        <v xml:space="preserve"> </v>
      </c>
      <c r="C215" s="163" t="str">
        <f t="shared" si="39"/>
        <v xml:space="preserve"> </v>
      </c>
      <c r="D215" s="162" t="str">
        <f t="shared" si="40"/>
        <v xml:space="preserve"> </v>
      </c>
      <c r="E215" s="161" t="str">
        <f t="shared" si="45"/>
        <v xml:space="preserve"> </v>
      </c>
      <c r="F215" s="162" t="str">
        <f t="shared" si="41"/>
        <v xml:space="preserve"> </v>
      </c>
      <c r="G215" s="161" t="str">
        <f t="shared" si="46"/>
        <v xml:space="preserve"> </v>
      </c>
      <c r="H215" s="162" t="str">
        <f t="shared" si="42"/>
        <v xml:space="preserve"> </v>
      </c>
      <c r="I215" s="162" t="str">
        <f t="shared" si="47"/>
        <v xml:space="preserve"> </v>
      </c>
      <c r="J215" s="162" t="str">
        <f>IF(A215="N/A"," ",Inputs!$G$4)</f>
        <v xml:space="preserve"> </v>
      </c>
      <c r="K215" s="226" t="str">
        <f>IF(A215="N/A"," ",IF(ISERROR(#REF!),K203*Gasesc,#REF!))</f>
        <v xml:space="preserve"> </v>
      </c>
      <c r="L215" s="226" t="str">
        <f>IF(A215="N/A"," ",IF(ISERROR(#REF!),L203*Gasesc,IF(#REF!=0,L203*Gasesc,#REF!)))</f>
        <v xml:space="preserve"> </v>
      </c>
      <c r="M215" s="258"/>
      <c r="N215" s="194" t="str">
        <f t="shared" si="35"/>
        <v xml:space="preserve"> </v>
      </c>
      <c r="O215" s="194" t="str">
        <f t="shared" si="36"/>
        <v xml:space="preserve"> </v>
      </c>
      <c r="P215" s="194" t="str">
        <f t="shared" si="37"/>
        <v xml:space="preserve"> </v>
      </c>
      <c r="Q215" s="195" t="str">
        <f t="shared" si="38"/>
        <v xml:space="preserve"> </v>
      </c>
      <c r="R215" s="265" t="str">
        <f t="shared" si="43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">
      <c r="A216" s="141" t="str">
        <f>Option1!A183</f>
        <v>N/A</v>
      </c>
      <c r="B216" s="161" t="str">
        <f t="shared" si="44"/>
        <v xml:space="preserve"> </v>
      </c>
      <c r="C216" s="163" t="str">
        <f t="shared" si="39"/>
        <v xml:space="preserve"> </v>
      </c>
      <c r="D216" s="162" t="str">
        <f t="shared" si="40"/>
        <v xml:space="preserve"> </v>
      </c>
      <c r="E216" s="161" t="str">
        <f t="shared" si="45"/>
        <v xml:space="preserve"> </v>
      </c>
      <c r="F216" s="162" t="str">
        <f t="shared" si="41"/>
        <v xml:space="preserve"> </v>
      </c>
      <c r="G216" s="161" t="str">
        <f t="shared" si="46"/>
        <v xml:space="preserve"> </v>
      </c>
      <c r="H216" s="162" t="str">
        <f t="shared" si="42"/>
        <v xml:space="preserve"> </v>
      </c>
      <c r="I216" s="162" t="str">
        <f t="shared" si="47"/>
        <v xml:space="preserve"> </v>
      </c>
      <c r="J216" s="162" t="str">
        <f>IF(A216="N/A"," ",Inputs!$G$4)</f>
        <v xml:space="preserve"> </v>
      </c>
      <c r="K216" s="226" t="str">
        <f>IF(A216="N/A"," ",IF(ISERROR(#REF!),K204*Gasesc,#REF!))</f>
        <v xml:space="preserve"> </v>
      </c>
      <c r="L216" s="226" t="str">
        <f>IF(A216="N/A"," ",IF(ISERROR(#REF!),L204*Gasesc,IF(#REF!=0,L204*Gasesc,#REF!)))</f>
        <v xml:space="preserve"> </v>
      </c>
      <c r="M216" s="258"/>
      <c r="N216" s="194" t="str">
        <f t="shared" si="35"/>
        <v xml:space="preserve"> </v>
      </c>
      <c r="O216" s="194" t="str">
        <f t="shared" si="36"/>
        <v xml:space="preserve"> </v>
      </c>
      <c r="P216" s="194" t="str">
        <f t="shared" si="37"/>
        <v xml:space="preserve"> </v>
      </c>
      <c r="Q216" s="195" t="str">
        <f t="shared" si="38"/>
        <v xml:space="preserve"> </v>
      </c>
      <c r="R216" s="265" t="str">
        <f t="shared" si="43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">
      <c r="A217" s="141" t="str">
        <f>Option1!A184</f>
        <v>N/A</v>
      </c>
      <c r="B217" s="161" t="str">
        <f t="shared" si="44"/>
        <v xml:space="preserve"> </v>
      </c>
      <c r="C217" s="163" t="str">
        <f t="shared" si="39"/>
        <v xml:space="preserve"> </v>
      </c>
      <c r="D217" s="162" t="str">
        <f t="shared" si="40"/>
        <v xml:space="preserve"> </v>
      </c>
      <c r="E217" s="161" t="str">
        <f t="shared" si="45"/>
        <v xml:space="preserve"> </v>
      </c>
      <c r="F217" s="162" t="str">
        <f t="shared" si="41"/>
        <v xml:space="preserve"> </v>
      </c>
      <c r="G217" s="161" t="str">
        <f t="shared" si="46"/>
        <v xml:space="preserve"> </v>
      </c>
      <c r="H217" s="162" t="str">
        <f t="shared" si="42"/>
        <v xml:space="preserve"> </v>
      </c>
      <c r="I217" s="162" t="str">
        <f t="shared" si="47"/>
        <v xml:space="preserve"> </v>
      </c>
      <c r="J217" s="162" t="str">
        <f>IF(A217="N/A"," ",Inputs!$G$4)</f>
        <v xml:space="preserve"> </v>
      </c>
      <c r="K217" s="226" t="str">
        <f>IF(A217="N/A"," ",IF(ISERROR(#REF!),K205*Gasesc,#REF!))</f>
        <v xml:space="preserve"> </v>
      </c>
      <c r="L217" s="226" t="str">
        <f>IF(A217="N/A"," ",IF(ISERROR(#REF!),L205*Gasesc,IF(#REF!=0,L205*Gasesc,#REF!)))</f>
        <v xml:space="preserve"> </v>
      </c>
      <c r="M217" s="258"/>
      <c r="N217" s="194" t="str">
        <f t="shared" si="35"/>
        <v xml:space="preserve"> </v>
      </c>
      <c r="O217" s="194" t="str">
        <f t="shared" si="36"/>
        <v xml:space="preserve"> </v>
      </c>
      <c r="P217" s="194" t="str">
        <f t="shared" si="37"/>
        <v xml:space="preserve"> </v>
      </c>
      <c r="Q217" s="195" t="str">
        <f t="shared" si="38"/>
        <v xml:space="preserve"> </v>
      </c>
      <c r="R217" s="265" t="str">
        <f t="shared" si="43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">
      <c r="A218" s="141" t="str">
        <f>Option1!A185</f>
        <v>N/A</v>
      </c>
      <c r="B218" s="161" t="str">
        <f t="shared" si="44"/>
        <v xml:space="preserve"> </v>
      </c>
      <c r="C218" s="163" t="str">
        <f t="shared" si="39"/>
        <v xml:space="preserve"> </v>
      </c>
      <c r="D218" s="162" t="str">
        <f t="shared" si="40"/>
        <v xml:space="preserve"> </v>
      </c>
      <c r="E218" s="161" t="str">
        <f t="shared" si="45"/>
        <v xml:space="preserve"> </v>
      </c>
      <c r="F218" s="162" t="str">
        <f t="shared" si="41"/>
        <v xml:space="preserve"> </v>
      </c>
      <c r="G218" s="161" t="str">
        <f t="shared" si="46"/>
        <v xml:space="preserve"> </v>
      </c>
      <c r="H218" s="162" t="str">
        <f t="shared" si="42"/>
        <v xml:space="preserve"> </v>
      </c>
      <c r="I218" s="162" t="str">
        <f t="shared" si="47"/>
        <v xml:space="preserve"> </v>
      </c>
      <c r="J218" s="162" t="str">
        <f>IF(A218="N/A"," ",Inputs!$G$4)</f>
        <v xml:space="preserve"> </v>
      </c>
      <c r="K218" s="226" t="str">
        <f>IF(A218="N/A"," ",IF(ISERROR(#REF!),K206*Gasesc,#REF!))</f>
        <v xml:space="preserve"> </v>
      </c>
      <c r="L218" s="226" t="str">
        <f>IF(A218="N/A"," ",IF(ISERROR(#REF!),L206*Gasesc,IF(#REF!=0,L206*Gasesc,#REF!)))</f>
        <v xml:space="preserve"> </v>
      </c>
      <c r="M218" s="258"/>
      <c r="N218" s="194" t="str">
        <f t="shared" si="35"/>
        <v xml:space="preserve"> </v>
      </c>
      <c r="O218" s="194" t="str">
        <f t="shared" si="36"/>
        <v xml:space="preserve"> </v>
      </c>
      <c r="P218" s="194" t="str">
        <f t="shared" si="37"/>
        <v xml:space="preserve"> </v>
      </c>
      <c r="Q218" s="195" t="str">
        <f t="shared" si="38"/>
        <v xml:space="preserve"> </v>
      </c>
      <c r="R218" s="265" t="str">
        <f t="shared" si="43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">
      <c r="A219" s="141" t="str">
        <f>Option1!A186</f>
        <v>N/A</v>
      </c>
      <c r="B219" s="161" t="str">
        <f t="shared" si="44"/>
        <v xml:space="preserve"> </v>
      </c>
      <c r="C219" s="163" t="str">
        <f t="shared" si="39"/>
        <v xml:space="preserve"> </v>
      </c>
      <c r="D219" s="162" t="str">
        <f t="shared" si="40"/>
        <v xml:space="preserve"> </v>
      </c>
      <c r="E219" s="161" t="str">
        <f t="shared" si="45"/>
        <v xml:space="preserve"> </v>
      </c>
      <c r="F219" s="162" t="str">
        <f t="shared" si="41"/>
        <v xml:space="preserve"> </v>
      </c>
      <c r="G219" s="161" t="str">
        <f t="shared" si="46"/>
        <v xml:space="preserve"> </v>
      </c>
      <c r="H219" s="162" t="str">
        <f t="shared" si="42"/>
        <v xml:space="preserve"> </v>
      </c>
      <c r="I219" s="162" t="str">
        <f t="shared" si="47"/>
        <v xml:space="preserve"> </v>
      </c>
      <c r="J219" s="162" t="str">
        <f>IF(A219="N/A"," ",Inputs!$G$4)</f>
        <v xml:space="preserve"> </v>
      </c>
      <c r="K219" s="226" t="str">
        <f>IF(A219="N/A"," ",IF(ISERROR(#REF!),K207*Gasesc,#REF!))</f>
        <v xml:space="preserve"> </v>
      </c>
      <c r="L219" s="226" t="str">
        <f>IF(A219="N/A"," ",IF(ISERROR(#REF!),L207*Gasesc,IF(#REF!=0,L207*Gasesc,#REF!)))</f>
        <v xml:space="preserve"> </v>
      </c>
      <c r="M219" s="258"/>
      <c r="N219" s="194" t="str">
        <f t="shared" si="35"/>
        <v xml:space="preserve"> </v>
      </c>
      <c r="O219" s="194" t="str">
        <f t="shared" si="36"/>
        <v xml:space="preserve"> </v>
      </c>
      <c r="P219" s="194" t="str">
        <f t="shared" si="37"/>
        <v xml:space="preserve"> </v>
      </c>
      <c r="Q219" s="195" t="str">
        <f t="shared" si="38"/>
        <v xml:space="preserve"> </v>
      </c>
      <c r="R219" s="265" t="str">
        <f t="shared" si="43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">
      <c r="A220" s="141" t="str">
        <f>Option1!A187</f>
        <v>N/A</v>
      </c>
      <c r="B220" s="161" t="str">
        <f t="shared" si="44"/>
        <v xml:space="preserve"> </v>
      </c>
      <c r="C220" s="163" t="str">
        <f t="shared" si="39"/>
        <v xml:space="preserve"> </v>
      </c>
      <c r="D220" s="162" t="str">
        <f t="shared" si="40"/>
        <v xml:space="preserve"> </v>
      </c>
      <c r="E220" s="161" t="str">
        <f t="shared" si="45"/>
        <v xml:space="preserve"> </v>
      </c>
      <c r="F220" s="162" t="str">
        <f t="shared" si="41"/>
        <v xml:space="preserve"> </v>
      </c>
      <c r="G220" s="161" t="str">
        <f t="shared" si="46"/>
        <v xml:space="preserve"> </v>
      </c>
      <c r="H220" s="162" t="str">
        <f t="shared" si="42"/>
        <v xml:space="preserve"> </v>
      </c>
      <c r="I220" s="162" t="str">
        <f t="shared" si="47"/>
        <v xml:space="preserve"> </v>
      </c>
      <c r="J220" s="162" t="str">
        <f>IF(A220="N/A"," ",Inputs!$G$4)</f>
        <v xml:space="preserve"> </v>
      </c>
      <c r="K220" s="226" t="str">
        <f>IF(A220="N/A"," ",IF(ISERROR(#REF!),K208*Gasesc,#REF!))</f>
        <v xml:space="preserve"> </v>
      </c>
      <c r="L220" s="226" t="str">
        <f>IF(A220="N/A"," ",IF(ISERROR(#REF!),L208*Gasesc,IF(#REF!=0,L208*Gasesc,#REF!)))</f>
        <v xml:space="preserve"> </v>
      </c>
      <c r="M220" s="258"/>
      <c r="N220" s="194" t="str">
        <f t="shared" si="35"/>
        <v xml:space="preserve"> </v>
      </c>
      <c r="O220" s="194" t="str">
        <f t="shared" si="36"/>
        <v xml:space="preserve"> </v>
      </c>
      <c r="P220" s="194" t="str">
        <f t="shared" si="37"/>
        <v xml:space="preserve"> </v>
      </c>
      <c r="Q220" s="195" t="str">
        <f t="shared" si="38"/>
        <v xml:space="preserve"> </v>
      </c>
      <c r="R220" s="265" t="str">
        <f t="shared" si="43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">
      <c r="A221" s="141" t="str">
        <f>Option1!A188</f>
        <v>N/A</v>
      </c>
      <c r="B221" s="161" t="str">
        <f t="shared" si="44"/>
        <v xml:space="preserve"> </v>
      </c>
      <c r="C221" s="163" t="str">
        <f t="shared" si="39"/>
        <v xml:space="preserve"> </v>
      </c>
      <c r="D221" s="162" t="str">
        <f t="shared" si="40"/>
        <v xml:space="preserve"> </v>
      </c>
      <c r="E221" s="161" t="str">
        <f t="shared" si="45"/>
        <v xml:space="preserve"> </v>
      </c>
      <c r="F221" s="162" t="str">
        <f t="shared" si="41"/>
        <v xml:space="preserve"> </v>
      </c>
      <c r="G221" s="161" t="str">
        <f t="shared" si="46"/>
        <v xml:space="preserve"> </v>
      </c>
      <c r="H221" s="162" t="str">
        <f t="shared" si="42"/>
        <v xml:space="preserve"> </v>
      </c>
      <c r="I221" s="162" t="str">
        <f t="shared" si="47"/>
        <v xml:space="preserve"> </v>
      </c>
      <c r="J221" s="162" t="str">
        <f>IF(A221="N/A"," ",Inputs!$G$4)</f>
        <v xml:space="preserve"> </v>
      </c>
      <c r="K221" s="226" t="str">
        <f>IF(A221="N/A"," ",IF(ISERROR(#REF!),K209*Gasesc,#REF!))</f>
        <v xml:space="preserve"> </v>
      </c>
      <c r="L221" s="226" t="str">
        <f>IF(A221="N/A"," ",IF(ISERROR(#REF!),L209*Gasesc,IF(#REF!=0,L209*Gasesc,#REF!)))</f>
        <v xml:space="preserve"> </v>
      </c>
      <c r="M221" s="258"/>
      <c r="N221" s="194" t="str">
        <f t="shared" si="35"/>
        <v xml:space="preserve"> </v>
      </c>
      <c r="O221" s="194" t="str">
        <f t="shared" si="36"/>
        <v xml:space="preserve"> </v>
      </c>
      <c r="P221" s="194" t="str">
        <f t="shared" si="37"/>
        <v xml:space="preserve"> </v>
      </c>
      <c r="Q221" s="195" t="str">
        <f t="shared" si="38"/>
        <v xml:space="preserve"> </v>
      </c>
      <c r="R221" s="265" t="str">
        <f t="shared" si="43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">
      <c r="A222" s="141" t="str">
        <f>Option1!A189</f>
        <v>N/A</v>
      </c>
      <c r="B222" s="161" t="str">
        <f t="shared" si="44"/>
        <v xml:space="preserve"> </v>
      </c>
      <c r="C222" s="163" t="str">
        <f t="shared" si="39"/>
        <v xml:space="preserve"> </v>
      </c>
      <c r="D222" s="162" t="str">
        <f t="shared" si="40"/>
        <v xml:space="preserve"> </v>
      </c>
      <c r="E222" s="161" t="str">
        <f t="shared" si="45"/>
        <v xml:space="preserve"> </v>
      </c>
      <c r="F222" s="162" t="str">
        <f t="shared" si="41"/>
        <v xml:space="preserve"> </v>
      </c>
      <c r="G222" s="161" t="str">
        <f t="shared" si="46"/>
        <v xml:space="preserve"> </v>
      </c>
      <c r="H222" s="162" t="str">
        <f t="shared" si="42"/>
        <v xml:space="preserve"> </v>
      </c>
      <c r="I222" s="162" t="str">
        <f t="shared" si="47"/>
        <v xml:space="preserve"> </v>
      </c>
      <c r="J222" s="162" t="str">
        <f>IF(A222="N/A"," ",Inputs!$G$4)</f>
        <v xml:space="preserve"> </v>
      </c>
      <c r="K222" s="226" t="str">
        <f>IF(A222="N/A"," ",IF(ISERROR(#REF!),K210*Gasesc,#REF!))</f>
        <v xml:space="preserve"> </v>
      </c>
      <c r="L222" s="226" t="str">
        <f>IF(A222="N/A"," ",IF(ISERROR(#REF!),L210*Gasesc,IF(#REF!=0,L210*Gasesc,#REF!)))</f>
        <v xml:space="preserve"> </v>
      </c>
      <c r="M222" s="258"/>
      <c r="N222" s="194" t="str">
        <f t="shared" si="35"/>
        <v xml:space="preserve"> </v>
      </c>
      <c r="O222" s="194" t="str">
        <f t="shared" si="36"/>
        <v xml:space="preserve"> </v>
      </c>
      <c r="P222" s="194" t="str">
        <f t="shared" si="37"/>
        <v xml:space="preserve"> </v>
      </c>
      <c r="Q222" s="195" t="str">
        <f t="shared" si="38"/>
        <v xml:space="preserve"> </v>
      </c>
      <c r="R222" s="265" t="str">
        <f t="shared" si="43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">
      <c r="A223" s="141" t="str">
        <f>Option1!A190</f>
        <v>N/A</v>
      </c>
      <c r="B223" s="161" t="str">
        <f t="shared" si="44"/>
        <v xml:space="preserve"> </v>
      </c>
      <c r="C223" s="163" t="str">
        <f t="shared" si="39"/>
        <v xml:space="preserve"> </v>
      </c>
      <c r="D223" s="162" t="str">
        <f t="shared" si="40"/>
        <v xml:space="preserve"> </v>
      </c>
      <c r="E223" s="161" t="str">
        <f t="shared" si="45"/>
        <v xml:space="preserve"> </v>
      </c>
      <c r="F223" s="162" t="str">
        <f t="shared" si="41"/>
        <v xml:space="preserve"> </v>
      </c>
      <c r="G223" s="161" t="str">
        <f t="shared" si="46"/>
        <v xml:space="preserve"> </v>
      </c>
      <c r="H223" s="162" t="str">
        <f t="shared" si="42"/>
        <v xml:space="preserve"> </v>
      </c>
      <c r="I223" s="162" t="str">
        <f t="shared" si="47"/>
        <v xml:space="preserve"> </v>
      </c>
      <c r="J223" s="162" t="str">
        <f>IF(A223="N/A"," ",Inputs!$G$4)</f>
        <v xml:space="preserve"> </v>
      </c>
      <c r="K223" s="226" t="str">
        <f>IF(A223="N/A"," ",IF(ISERROR(#REF!),K211*Gasesc,#REF!))</f>
        <v xml:space="preserve"> </v>
      </c>
      <c r="L223" s="226" t="str">
        <f>IF(A223="N/A"," ",IF(ISERROR(#REF!),L211*Gasesc,IF(#REF!=0,L211*Gasesc,#REF!)))</f>
        <v xml:space="preserve"> </v>
      </c>
      <c r="M223" s="258"/>
      <c r="N223" s="194" t="str">
        <f t="shared" si="35"/>
        <v xml:space="preserve"> </v>
      </c>
      <c r="O223" s="194" t="str">
        <f t="shared" si="36"/>
        <v xml:space="preserve"> </v>
      </c>
      <c r="P223" s="194" t="str">
        <f t="shared" si="37"/>
        <v xml:space="preserve"> </v>
      </c>
      <c r="Q223" s="195" t="str">
        <f t="shared" si="38"/>
        <v xml:space="preserve"> </v>
      </c>
      <c r="R223" s="265" t="str">
        <f t="shared" si="43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">
      <c r="A224" s="141" t="str">
        <f>Option1!A191</f>
        <v>N/A</v>
      </c>
      <c r="B224" s="161" t="str">
        <f t="shared" si="44"/>
        <v xml:space="preserve"> </v>
      </c>
      <c r="C224" s="163" t="str">
        <f t="shared" si="39"/>
        <v xml:space="preserve"> </v>
      </c>
      <c r="D224" s="162" t="str">
        <f t="shared" si="40"/>
        <v xml:space="preserve"> </v>
      </c>
      <c r="E224" s="161" t="str">
        <f t="shared" si="45"/>
        <v xml:space="preserve"> </v>
      </c>
      <c r="F224" s="162" t="str">
        <f t="shared" si="41"/>
        <v xml:space="preserve"> </v>
      </c>
      <c r="G224" s="161" t="str">
        <f t="shared" si="46"/>
        <v xml:space="preserve"> </v>
      </c>
      <c r="H224" s="162" t="str">
        <f t="shared" si="42"/>
        <v xml:space="preserve"> </v>
      </c>
      <c r="I224" s="162" t="str">
        <f t="shared" si="47"/>
        <v xml:space="preserve"> </v>
      </c>
      <c r="J224" s="162" t="str">
        <f>IF(A224="N/A"," ",Inputs!$G$4)</f>
        <v xml:space="preserve"> </v>
      </c>
      <c r="K224" s="226" t="str">
        <f>IF(A224="N/A"," ",IF(ISERROR(#REF!),K212*Gasesc,#REF!))</f>
        <v xml:space="preserve"> </v>
      </c>
      <c r="L224" s="226" t="str">
        <f>IF(A224="N/A"," ",IF(ISERROR(#REF!),L212*Gasesc,IF(#REF!=0,L212*Gasesc,#REF!)))</f>
        <v xml:space="preserve"> </v>
      </c>
      <c r="M224" s="258"/>
      <c r="N224" s="194" t="str">
        <f t="shared" si="35"/>
        <v xml:space="preserve"> </v>
      </c>
      <c r="O224" s="194" t="str">
        <f t="shared" si="36"/>
        <v xml:space="preserve"> </v>
      </c>
      <c r="P224" s="194" t="str">
        <f t="shared" si="37"/>
        <v xml:space="preserve"> </v>
      </c>
      <c r="Q224" s="195" t="str">
        <f t="shared" si="38"/>
        <v xml:space="preserve"> </v>
      </c>
      <c r="R224" s="265" t="str">
        <f t="shared" si="43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">
      <c r="A225" s="141" t="str">
        <f>Option1!A192</f>
        <v>N/A</v>
      </c>
      <c r="B225" s="161" t="str">
        <f t="shared" si="44"/>
        <v xml:space="preserve"> </v>
      </c>
      <c r="C225" s="163" t="str">
        <f t="shared" si="39"/>
        <v xml:space="preserve"> </v>
      </c>
      <c r="D225" s="162" t="str">
        <f t="shared" si="40"/>
        <v xml:space="preserve"> </v>
      </c>
      <c r="E225" s="161" t="str">
        <f t="shared" si="45"/>
        <v xml:space="preserve"> </v>
      </c>
      <c r="F225" s="162" t="str">
        <f t="shared" si="41"/>
        <v xml:space="preserve"> </v>
      </c>
      <c r="G225" s="161" t="str">
        <f t="shared" si="46"/>
        <v xml:space="preserve"> </v>
      </c>
      <c r="H225" s="162" t="str">
        <f t="shared" si="42"/>
        <v xml:space="preserve"> </v>
      </c>
      <c r="I225" s="162" t="str">
        <f t="shared" si="47"/>
        <v xml:space="preserve"> </v>
      </c>
      <c r="J225" s="162" t="str">
        <f>IF(A225="N/A"," ",Inputs!$G$4)</f>
        <v xml:space="preserve"> </v>
      </c>
      <c r="K225" s="226" t="str">
        <f>IF(A225="N/A"," ",IF(ISERROR(#REF!),K213*Gasesc,#REF!))</f>
        <v xml:space="preserve"> </v>
      </c>
      <c r="L225" s="226" t="str">
        <f>IF(A225="N/A"," ",IF(ISERROR(#REF!),L213*Gasesc,IF(#REF!=0,L213*Gasesc,#REF!)))</f>
        <v xml:space="preserve"> </v>
      </c>
      <c r="M225" s="258"/>
      <c r="N225" s="194" t="str">
        <f t="shared" si="35"/>
        <v xml:space="preserve"> </v>
      </c>
      <c r="O225" s="194" t="str">
        <f t="shared" si="36"/>
        <v xml:space="preserve"> </v>
      </c>
      <c r="P225" s="194" t="str">
        <f t="shared" si="37"/>
        <v xml:space="preserve"> </v>
      </c>
      <c r="Q225" s="195" t="str">
        <f t="shared" si="38"/>
        <v xml:space="preserve"> </v>
      </c>
      <c r="R225" s="265" t="str">
        <f t="shared" si="43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">
      <c r="A226" s="141" t="str">
        <f>Option1!A193</f>
        <v>N/A</v>
      </c>
      <c r="B226" s="161" t="str">
        <f t="shared" si="44"/>
        <v xml:space="preserve"> </v>
      </c>
      <c r="C226" s="163" t="str">
        <f t="shared" si="39"/>
        <v xml:space="preserve"> </v>
      </c>
      <c r="D226" s="162" t="str">
        <f t="shared" si="40"/>
        <v xml:space="preserve"> </v>
      </c>
      <c r="E226" s="161" t="str">
        <f t="shared" si="45"/>
        <v xml:space="preserve"> </v>
      </c>
      <c r="F226" s="162" t="str">
        <f t="shared" si="41"/>
        <v xml:space="preserve"> </v>
      </c>
      <c r="G226" s="161" t="str">
        <f t="shared" si="46"/>
        <v xml:space="preserve"> </v>
      </c>
      <c r="H226" s="162" t="str">
        <f t="shared" si="42"/>
        <v xml:space="preserve"> </v>
      </c>
      <c r="I226" s="162" t="str">
        <f t="shared" si="47"/>
        <v xml:space="preserve"> </v>
      </c>
      <c r="J226" s="162" t="str">
        <f>IF(A226="N/A"," ",Inputs!$G$4)</f>
        <v xml:space="preserve"> </v>
      </c>
      <c r="K226" s="226" t="str">
        <f>IF(A226="N/A"," ",IF(ISERROR(#REF!),K214*Gasesc,#REF!))</f>
        <v xml:space="preserve"> </v>
      </c>
      <c r="L226" s="226" t="str">
        <f>IF(A226="N/A"," ",IF(ISERROR(#REF!),L214*Gasesc,IF(#REF!=0,L214*Gasesc,#REF!)))</f>
        <v xml:space="preserve"> </v>
      </c>
      <c r="M226" s="258"/>
      <c r="N226" s="194" t="str">
        <f t="shared" si="35"/>
        <v xml:space="preserve"> </v>
      </c>
      <c r="O226" s="194" t="str">
        <f t="shared" si="36"/>
        <v xml:space="preserve"> </v>
      </c>
      <c r="P226" s="194" t="str">
        <f t="shared" si="37"/>
        <v xml:space="preserve"> </v>
      </c>
      <c r="Q226" s="195" t="str">
        <f t="shared" si="38"/>
        <v xml:space="preserve"> </v>
      </c>
      <c r="R226" s="265" t="str">
        <f t="shared" si="43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">
      <c r="A227" s="141" t="str">
        <f>Option1!A194</f>
        <v>N/A</v>
      </c>
      <c r="B227" s="161" t="str">
        <f t="shared" si="44"/>
        <v xml:space="preserve"> </v>
      </c>
      <c r="C227" s="163" t="str">
        <f t="shared" si="39"/>
        <v xml:space="preserve"> </v>
      </c>
      <c r="D227" s="162" t="str">
        <f t="shared" si="40"/>
        <v xml:space="preserve"> </v>
      </c>
      <c r="E227" s="161" t="str">
        <f t="shared" si="45"/>
        <v xml:space="preserve"> </v>
      </c>
      <c r="F227" s="162" t="str">
        <f t="shared" si="41"/>
        <v xml:space="preserve"> </v>
      </c>
      <c r="G227" s="161" t="str">
        <f t="shared" si="46"/>
        <v xml:space="preserve"> </v>
      </c>
      <c r="H227" s="162" t="str">
        <f t="shared" si="42"/>
        <v xml:space="preserve"> </v>
      </c>
      <c r="I227" s="162" t="str">
        <f t="shared" si="47"/>
        <v xml:space="preserve"> </v>
      </c>
      <c r="J227" s="162" t="str">
        <f>IF(A227="N/A"," ",Inputs!$G$4)</f>
        <v xml:space="preserve"> </v>
      </c>
      <c r="K227" s="226" t="str">
        <f>IF(A227="N/A"," ",IF(ISERROR(#REF!),K215*Gasesc,#REF!))</f>
        <v xml:space="preserve"> </v>
      </c>
      <c r="L227" s="226" t="str">
        <f>IF(A227="N/A"," ",IF(ISERROR(#REF!),L215*Gasesc,IF(#REF!=0,L215*Gasesc,#REF!)))</f>
        <v xml:space="preserve"> </v>
      </c>
      <c r="M227" s="258"/>
      <c r="N227" s="194" t="str">
        <f t="shared" si="35"/>
        <v xml:space="preserve"> </v>
      </c>
      <c r="O227" s="194" t="str">
        <f t="shared" si="36"/>
        <v xml:space="preserve"> </v>
      </c>
      <c r="P227" s="194" t="str">
        <f t="shared" si="37"/>
        <v xml:space="preserve"> </v>
      </c>
      <c r="Q227" s="195" t="str">
        <f t="shared" si="38"/>
        <v xml:space="preserve"> </v>
      </c>
      <c r="R227" s="265" t="str">
        <f t="shared" si="43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">
      <c r="A228" s="141" t="str">
        <f>Option1!A195</f>
        <v>N/A</v>
      </c>
      <c r="B228" s="161" t="str">
        <f t="shared" si="44"/>
        <v xml:space="preserve"> </v>
      </c>
      <c r="C228" s="163" t="str">
        <f t="shared" si="39"/>
        <v xml:space="preserve"> </v>
      </c>
      <c r="D228" s="162" t="str">
        <f t="shared" si="40"/>
        <v xml:space="preserve"> </v>
      </c>
      <c r="E228" s="161" t="str">
        <f t="shared" si="45"/>
        <v xml:space="preserve"> </v>
      </c>
      <c r="F228" s="162" t="str">
        <f t="shared" si="41"/>
        <v xml:space="preserve"> </v>
      </c>
      <c r="G228" s="161" t="str">
        <f t="shared" si="46"/>
        <v xml:space="preserve"> </v>
      </c>
      <c r="H228" s="162" t="str">
        <f t="shared" si="42"/>
        <v xml:space="preserve"> </v>
      </c>
      <c r="I228" s="162" t="str">
        <f t="shared" si="47"/>
        <v xml:space="preserve"> </v>
      </c>
      <c r="J228" s="162" t="str">
        <f>IF(A228="N/A"," ",Inputs!$G$4)</f>
        <v xml:space="preserve"> </v>
      </c>
      <c r="K228" s="226" t="str">
        <f>IF(A228="N/A"," ",IF(ISERROR(#REF!),K216*Gasesc,#REF!))</f>
        <v xml:space="preserve"> </v>
      </c>
      <c r="L228" s="226" t="str">
        <f>IF(A228="N/A"," ",IF(ISERROR(#REF!),L216*Gasesc,IF(#REF!=0,L216*Gasesc,#REF!)))</f>
        <v xml:space="preserve"> </v>
      </c>
      <c r="M228" s="258"/>
      <c r="N228" s="194" t="str">
        <f t="shared" si="35"/>
        <v xml:space="preserve"> </v>
      </c>
      <c r="O228" s="194" t="str">
        <f t="shared" si="36"/>
        <v xml:space="preserve"> </v>
      </c>
      <c r="P228" s="194" t="str">
        <f t="shared" si="37"/>
        <v xml:space="preserve"> </v>
      </c>
      <c r="Q228" s="195" t="str">
        <f t="shared" si="38"/>
        <v xml:space="preserve"> </v>
      </c>
      <c r="R228" s="265" t="str">
        <f t="shared" si="43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">
      <c r="A229" s="141" t="str">
        <f>Option1!A196</f>
        <v>N/A</v>
      </c>
      <c r="B229" s="161" t="str">
        <f t="shared" si="44"/>
        <v xml:space="preserve"> </v>
      </c>
      <c r="C229" s="163" t="str">
        <f t="shared" si="39"/>
        <v xml:space="preserve"> </v>
      </c>
      <c r="D229" s="162" t="str">
        <f t="shared" si="40"/>
        <v xml:space="preserve"> </v>
      </c>
      <c r="E229" s="161" t="str">
        <f t="shared" si="45"/>
        <v xml:space="preserve"> </v>
      </c>
      <c r="F229" s="162" t="str">
        <f t="shared" si="41"/>
        <v xml:space="preserve"> </v>
      </c>
      <c r="G229" s="161" t="str">
        <f t="shared" si="46"/>
        <v xml:space="preserve"> </v>
      </c>
      <c r="H229" s="162" t="str">
        <f t="shared" si="42"/>
        <v xml:space="preserve"> </v>
      </c>
      <c r="I229" s="162" t="str">
        <f t="shared" si="47"/>
        <v xml:space="preserve"> </v>
      </c>
      <c r="J229" s="162" t="str">
        <f>IF(A229="N/A"," ",Inputs!$G$4)</f>
        <v xml:space="preserve"> </v>
      </c>
      <c r="K229" s="226" t="str">
        <f>IF(A229="N/A"," ",IF(ISERROR(#REF!),K217*Gasesc,#REF!))</f>
        <v xml:space="preserve"> </v>
      </c>
      <c r="L229" s="226" t="str">
        <f>IF(A229="N/A"," ",IF(ISERROR(#REF!),L217*Gasesc,IF(#REF!=0,L217*Gasesc,#REF!)))</f>
        <v xml:space="preserve"> </v>
      </c>
      <c r="M229" s="258"/>
      <c r="N229" s="194" t="str">
        <f t="shared" ref="N229:N288" si="48">IF(A229="N/A"," ",VLOOKUP(A229,PeakPowerCurves,(IF(_BMO1=2,3,IF(_BMO1=1,2,4))),FALSE))</f>
        <v xml:space="preserve"> </v>
      </c>
      <c r="O229" s="194" t="str">
        <f t="shared" ref="O229:O288" si="49">IF(A229="N/A"," ",VLOOKUP(A229,SatSunPeakPwr,(IF(_BMO1=2,3,IF(_BMO1=1,2,4))),FALSE))</f>
        <v xml:space="preserve"> </v>
      </c>
      <c r="P229" s="194" t="str">
        <f t="shared" ref="P229:P288" si="50">IF(A229="N/A"," ",VLOOKUP(A229,SatSunPeakPwr,(IF(_BMO1=2,7,IF(_BMO1=1,6,8))),FALSE))</f>
        <v xml:space="preserve"> </v>
      </c>
      <c r="Q229" s="195" t="str">
        <f t="shared" ref="Q229:Q288" si="51">IF(A229="N/A"," ",(VLOOKUP(A229,OPPowerPrices,(IF(_BMO1=2,7,IF(_BMO1=1,6,8))),FALSE)))</f>
        <v xml:space="preserve"> </v>
      </c>
      <c r="R229" s="265" t="str">
        <f t="shared" si="43"/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">
      <c r="A230" s="141" t="str">
        <f>Option1!A197</f>
        <v>N/A</v>
      </c>
      <c r="B230" s="161" t="str">
        <f t="shared" si="44"/>
        <v xml:space="preserve"> </v>
      </c>
      <c r="C230" s="163" t="str">
        <f t="shared" ref="C230:C288" si="52">IF(A230="N/A"," ",(IF(AND(Scaler1=1,MONTH(A230)&gt;=6,MONTH(A230)&lt;=8,OR($M$37="REGION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ref="D230:D288" si="53">IF(A230="N/A"," ",C230*B230)</f>
        <v xml:space="preserve"> </v>
      </c>
      <c r="E230" s="161" t="str">
        <f t="shared" si="45"/>
        <v xml:space="preserve"> </v>
      </c>
      <c r="F230" s="162" t="str">
        <f t="shared" ref="F230:F288" si="54">IF(A230="N/A"," ",E230*C230)</f>
        <v xml:space="preserve"> </v>
      </c>
      <c r="G230" s="161" t="str">
        <f t="shared" si="46"/>
        <v xml:space="preserve"> </v>
      </c>
      <c r="H230" s="162" t="str">
        <f t="shared" ref="H230:H288" si="55">IF(A230="N/A"," ",G230*C230)</f>
        <v xml:space="preserve"> </v>
      </c>
      <c r="I230" s="162" t="str">
        <f t="shared" si="47"/>
        <v xml:space="preserve"> </v>
      </c>
      <c r="J230" s="162" t="str">
        <f>IF(A230="N/A"," ",Inputs!$G$4)</f>
        <v xml:space="preserve"> </v>
      </c>
      <c r="K230" s="226" t="str">
        <f>IF(A230="N/A"," ",IF(ISERROR(#REF!),K218*Gasesc,#REF!))</f>
        <v xml:space="preserve"> </v>
      </c>
      <c r="L230" s="226" t="str">
        <f>IF(A230="N/A"," ",IF(ISERROR(#REF!),L218*Gasesc,IF(#REF!=0,L218*Gasesc,#REF!)))</f>
        <v xml:space="preserve"> </v>
      </c>
      <c r="M230" s="258"/>
      <c r="N230" s="194" t="str">
        <f t="shared" si="48"/>
        <v xml:space="preserve"> </v>
      </c>
      <c r="O230" s="194" t="str">
        <f t="shared" si="49"/>
        <v xml:space="preserve"> </v>
      </c>
      <c r="P230" s="194" t="str">
        <f t="shared" si="50"/>
        <v xml:space="preserve"> </v>
      </c>
      <c r="Q230" s="195" t="str">
        <f t="shared" si="51"/>
        <v xml:space="preserve"> </v>
      </c>
      <c r="R230" s="265" t="str">
        <f t="shared" ref="R230:R288" si="56">IF(A230="N/A"," ",(VLOOKUP($A230,IRTable,2)))</f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">
      <c r="A231" s="141" t="str">
        <f>Option1!A198</f>
        <v>N/A</v>
      </c>
      <c r="B231" s="161" t="str">
        <f t="shared" si="44"/>
        <v xml:space="preserve"> </v>
      </c>
      <c r="C231" s="163" t="str">
        <f t="shared" si="52"/>
        <v xml:space="preserve"> </v>
      </c>
      <c r="D231" s="162" t="str">
        <f t="shared" si="53"/>
        <v xml:space="preserve"> </v>
      </c>
      <c r="E231" s="161" t="str">
        <f t="shared" si="45"/>
        <v xml:space="preserve"> </v>
      </c>
      <c r="F231" s="162" t="str">
        <f t="shared" si="54"/>
        <v xml:space="preserve"> </v>
      </c>
      <c r="G231" s="161" t="str">
        <f t="shared" si="46"/>
        <v xml:space="preserve"> </v>
      </c>
      <c r="H231" s="162" t="str">
        <f t="shared" si="55"/>
        <v xml:space="preserve"> </v>
      </c>
      <c r="I231" s="162" t="str">
        <f t="shared" si="47"/>
        <v xml:space="preserve"> </v>
      </c>
      <c r="J231" s="162" t="str">
        <f>IF(A231="N/A"," ",Inputs!$G$4)</f>
        <v xml:space="preserve"> </v>
      </c>
      <c r="K231" s="226" t="str">
        <f>IF(A231="N/A"," ",IF(ISERROR(#REF!),K219*Gasesc,#REF!))</f>
        <v xml:space="preserve"> </v>
      </c>
      <c r="L231" s="226" t="str">
        <f>IF(A231="N/A"," ",IF(ISERROR(#REF!),L219*Gasesc,IF(#REF!=0,L219*Gasesc,#REF!)))</f>
        <v xml:space="preserve"> </v>
      </c>
      <c r="M231" s="258"/>
      <c r="N231" s="194" t="str">
        <f t="shared" si="48"/>
        <v xml:space="preserve"> </v>
      </c>
      <c r="O231" s="194" t="str">
        <f t="shared" si="49"/>
        <v xml:space="preserve"> </v>
      </c>
      <c r="P231" s="194" t="str">
        <f t="shared" si="50"/>
        <v xml:space="preserve"> </v>
      </c>
      <c r="Q231" s="195" t="str">
        <f t="shared" si="51"/>
        <v xml:space="preserve"> </v>
      </c>
      <c r="R231" s="265" t="str">
        <f t="shared" si="56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">
      <c r="A232" s="141" t="str">
        <f>Option1!A199</f>
        <v>N/A</v>
      </c>
      <c r="B232" s="161" t="str">
        <f t="shared" si="44"/>
        <v xml:space="preserve"> </v>
      </c>
      <c r="C232" s="163" t="str">
        <f t="shared" si="52"/>
        <v xml:space="preserve"> </v>
      </c>
      <c r="D232" s="162" t="str">
        <f t="shared" si="53"/>
        <v xml:space="preserve"> </v>
      </c>
      <c r="E232" s="161" t="str">
        <f t="shared" si="45"/>
        <v xml:space="preserve"> </v>
      </c>
      <c r="F232" s="162" t="str">
        <f t="shared" si="54"/>
        <v xml:space="preserve"> </v>
      </c>
      <c r="G232" s="161" t="str">
        <f t="shared" si="46"/>
        <v xml:space="preserve"> </v>
      </c>
      <c r="H232" s="162" t="str">
        <f t="shared" si="55"/>
        <v xml:space="preserve"> </v>
      </c>
      <c r="I232" s="162" t="str">
        <f t="shared" si="47"/>
        <v xml:space="preserve"> </v>
      </c>
      <c r="J232" s="162" t="str">
        <f>IF(A232="N/A"," ",Inputs!$G$4)</f>
        <v xml:space="preserve"> </v>
      </c>
      <c r="K232" s="226" t="str">
        <f>IF(A232="N/A"," ",IF(ISERROR(#REF!),K220*Gasesc,#REF!))</f>
        <v xml:space="preserve"> </v>
      </c>
      <c r="L232" s="226" t="str">
        <f>IF(A232="N/A"," ",IF(ISERROR(#REF!),L220*Gasesc,IF(#REF!=0,L220*Gasesc,#REF!)))</f>
        <v xml:space="preserve"> </v>
      </c>
      <c r="M232" s="258"/>
      <c r="N232" s="194" t="str">
        <f t="shared" si="48"/>
        <v xml:space="preserve"> </v>
      </c>
      <c r="O232" s="194" t="str">
        <f t="shared" si="49"/>
        <v xml:space="preserve"> </v>
      </c>
      <c r="P232" s="194" t="str">
        <f t="shared" si="50"/>
        <v xml:space="preserve"> </v>
      </c>
      <c r="Q232" s="195" t="str">
        <f t="shared" si="51"/>
        <v xml:space="preserve"> </v>
      </c>
      <c r="R232" s="265" t="str">
        <f t="shared" si="56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">
      <c r="A233" s="141" t="str">
        <f>Option1!A200</f>
        <v>N/A</v>
      </c>
      <c r="B233" s="161" t="str">
        <f t="shared" si="44"/>
        <v xml:space="preserve"> </v>
      </c>
      <c r="C233" s="163" t="str">
        <f t="shared" si="52"/>
        <v xml:space="preserve"> </v>
      </c>
      <c r="D233" s="162" t="str">
        <f t="shared" si="53"/>
        <v xml:space="preserve"> </v>
      </c>
      <c r="E233" s="161" t="str">
        <f t="shared" si="45"/>
        <v xml:space="preserve"> </v>
      </c>
      <c r="F233" s="162" t="str">
        <f t="shared" si="54"/>
        <v xml:space="preserve"> </v>
      </c>
      <c r="G233" s="161" t="str">
        <f t="shared" si="46"/>
        <v xml:space="preserve"> </v>
      </c>
      <c r="H233" s="162" t="str">
        <f t="shared" si="55"/>
        <v xml:space="preserve"> </v>
      </c>
      <c r="I233" s="162" t="str">
        <f t="shared" si="47"/>
        <v xml:space="preserve"> </v>
      </c>
      <c r="J233" s="162" t="str">
        <f>IF(A233="N/A"," ",Inputs!$G$4)</f>
        <v xml:space="preserve"> </v>
      </c>
      <c r="K233" s="226" t="str">
        <f>IF(A233="N/A"," ",IF(ISERROR(#REF!),K221*Gasesc,#REF!))</f>
        <v xml:space="preserve"> </v>
      </c>
      <c r="L233" s="226" t="str">
        <f>IF(A233="N/A"," ",IF(ISERROR(#REF!),L221*Gasesc,IF(#REF!=0,L221*Gasesc,#REF!)))</f>
        <v xml:space="preserve"> </v>
      </c>
      <c r="M233" s="258"/>
      <c r="N233" s="194" t="str">
        <f t="shared" si="48"/>
        <v xml:space="preserve"> </v>
      </c>
      <c r="O233" s="194" t="str">
        <f t="shared" si="49"/>
        <v xml:space="preserve"> </v>
      </c>
      <c r="P233" s="194" t="str">
        <f t="shared" si="50"/>
        <v xml:space="preserve"> </v>
      </c>
      <c r="Q233" s="195" t="str">
        <f t="shared" si="51"/>
        <v xml:space="preserve"> </v>
      </c>
      <c r="R233" s="265" t="str">
        <f t="shared" si="56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">
      <c r="A234" s="141" t="str">
        <f>Option1!A201</f>
        <v>N/A</v>
      </c>
      <c r="B234" s="161" t="str">
        <f t="shared" si="44"/>
        <v xml:space="preserve"> </v>
      </c>
      <c r="C234" s="163" t="str">
        <f t="shared" si="52"/>
        <v xml:space="preserve"> </v>
      </c>
      <c r="D234" s="162" t="str">
        <f t="shared" si="53"/>
        <v xml:space="preserve"> </v>
      </c>
      <c r="E234" s="161" t="str">
        <f t="shared" si="45"/>
        <v xml:space="preserve"> </v>
      </c>
      <c r="F234" s="162" t="str">
        <f t="shared" si="54"/>
        <v xml:space="preserve"> </v>
      </c>
      <c r="G234" s="161" t="str">
        <f t="shared" si="46"/>
        <v xml:space="preserve"> </v>
      </c>
      <c r="H234" s="162" t="str">
        <f t="shared" si="55"/>
        <v xml:space="preserve"> </v>
      </c>
      <c r="I234" s="162" t="str">
        <f t="shared" si="47"/>
        <v xml:space="preserve"> </v>
      </c>
      <c r="J234" s="162" t="str">
        <f>IF(A234="N/A"," ",Inputs!$G$4)</f>
        <v xml:space="preserve"> </v>
      </c>
      <c r="K234" s="226" t="str">
        <f>IF(A234="N/A"," ",IF(ISERROR(#REF!),K222*Gasesc,#REF!))</f>
        <v xml:space="preserve"> </v>
      </c>
      <c r="L234" s="226" t="str">
        <f>IF(A234="N/A"," ",IF(ISERROR(#REF!),L222*Gasesc,IF(#REF!=0,L222*Gasesc,#REF!)))</f>
        <v xml:space="preserve"> </v>
      </c>
      <c r="M234" s="258"/>
      <c r="N234" s="194" t="str">
        <f t="shared" si="48"/>
        <v xml:space="preserve"> </v>
      </c>
      <c r="O234" s="194" t="str">
        <f t="shared" si="49"/>
        <v xml:space="preserve"> </v>
      </c>
      <c r="P234" s="194" t="str">
        <f t="shared" si="50"/>
        <v xml:space="preserve"> </v>
      </c>
      <c r="Q234" s="195" t="str">
        <f t="shared" si="51"/>
        <v xml:space="preserve"> </v>
      </c>
      <c r="R234" s="265" t="str">
        <f t="shared" si="56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">
      <c r="A235" s="141" t="str">
        <f>Option1!A202</f>
        <v>N/A</v>
      </c>
      <c r="B235" s="161" t="str">
        <f t="shared" si="44"/>
        <v xml:space="preserve"> </v>
      </c>
      <c r="C235" s="163" t="str">
        <f t="shared" si="52"/>
        <v xml:space="preserve"> </v>
      </c>
      <c r="D235" s="162" t="str">
        <f t="shared" si="53"/>
        <v xml:space="preserve"> </v>
      </c>
      <c r="E235" s="161" t="str">
        <f t="shared" si="45"/>
        <v xml:space="preserve"> </v>
      </c>
      <c r="F235" s="162" t="str">
        <f t="shared" si="54"/>
        <v xml:space="preserve"> </v>
      </c>
      <c r="G235" s="161" t="str">
        <f t="shared" si="46"/>
        <v xml:space="preserve"> </v>
      </c>
      <c r="H235" s="162" t="str">
        <f t="shared" si="55"/>
        <v xml:space="preserve"> </v>
      </c>
      <c r="I235" s="162" t="str">
        <f t="shared" si="47"/>
        <v xml:space="preserve"> </v>
      </c>
      <c r="J235" s="162" t="str">
        <f>IF(A235="N/A"," ",Inputs!$G$4)</f>
        <v xml:space="preserve"> </v>
      </c>
      <c r="K235" s="226" t="str">
        <f>IF(A235="N/A"," ",IF(ISERROR(#REF!),K223*Gasesc,#REF!))</f>
        <v xml:space="preserve"> </v>
      </c>
      <c r="L235" s="226" t="str">
        <f>IF(A235="N/A"," ",IF(ISERROR(#REF!),L223*Gasesc,IF(#REF!=0,L223*Gasesc,#REF!)))</f>
        <v xml:space="preserve"> </v>
      </c>
      <c r="M235" s="258"/>
      <c r="N235" s="194" t="str">
        <f t="shared" si="48"/>
        <v xml:space="preserve"> </v>
      </c>
      <c r="O235" s="194" t="str">
        <f t="shared" si="49"/>
        <v xml:space="preserve"> </v>
      </c>
      <c r="P235" s="194" t="str">
        <f t="shared" si="50"/>
        <v xml:space="preserve"> </v>
      </c>
      <c r="Q235" s="195" t="str">
        <f t="shared" si="51"/>
        <v xml:space="preserve"> </v>
      </c>
      <c r="R235" s="265" t="str">
        <f t="shared" si="56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">
      <c r="A236" s="141" t="str">
        <f>Option1!A203</f>
        <v>N/A</v>
      </c>
      <c r="B236" s="161" t="str">
        <f t="shared" si="44"/>
        <v xml:space="preserve"> </v>
      </c>
      <c r="C236" s="163" t="str">
        <f t="shared" si="52"/>
        <v xml:space="preserve"> </v>
      </c>
      <c r="D236" s="162" t="str">
        <f t="shared" si="53"/>
        <v xml:space="preserve"> </v>
      </c>
      <c r="E236" s="161" t="str">
        <f t="shared" si="45"/>
        <v xml:space="preserve"> </v>
      </c>
      <c r="F236" s="162" t="str">
        <f t="shared" si="54"/>
        <v xml:space="preserve"> </v>
      </c>
      <c r="G236" s="161" t="str">
        <f t="shared" si="46"/>
        <v xml:space="preserve"> </v>
      </c>
      <c r="H236" s="162" t="str">
        <f t="shared" si="55"/>
        <v xml:space="preserve"> </v>
      </c>
      <c r="I236" s="162" t="str">
        <f t="shared" si="47"/>
        <v xml:space="preserve"> </v>
      </c>
      <c r="J236" s="162" t="str">
        <f>IF(A236="N/A"," ",Inputs!$G$4)</f>
        <v xml:space="preserve"> </v>
      </c>
      <c r="K236" s="226" t="str">
        <f>IF(A236="N/A"," ",IF(ISERROR(#REF!),K224*Gasesc,#REF!))</f>
        <v xml:space="preserve"> </v>
      </c>
      <c r="L236" s="226" t="str">
        <f>IF(A236="N/A"," ",IF(ISERROR(#REF!),L224*Gasesc,IF(#REF!=0,L224*Gasesc,#REF!)))</f>
        <v xml:space="preserve"> </v>
      </c>
      <c r="M236" s="258"/>
      <c r="N236" s="194" t="str">
        <f t="shared" si="48"/>
        <v xml:space="preserve"> </v>
      </c>
      <c r="O236" s="194" t="str">
        <f t="shared" si="49"/>
        <v xml:space="preserve"> </v>
      </c>
      <c r="P236" s="194" t="str">
        <f t="shared" si="50"/>
        <v xml:space="preserve"> </v>
      </c>
      <c r="Q236" s="195" t="str">
        <f t="shared" si="51"/>
        <v xml:space="preserve"> </v>
      </c>
      <c r="R236" s="265" t="str">
        <f t="shared" si="56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">
      <c r="A237" s="141" t="str">
        <f>Option1!A204</f>
        <v>N/A</v>
      </c>
      <c r="B237" s="161" t="str">
        <f t="shared" si="44"/>
        <v xml:space="preserve"> </v>
      </c>
      <c r="C237" s="163" t="str">
        <f t="shared" si="52"/>
        <v xml:space="preserve"> </v>
      </c>
      <c r="D237" s="162" t="str">
        <f t="shared" si="53"/>
        <v xml:space="preserve"> </v>
      </c>
      <c r="E237" s="161" t="str">
        <f t="shared" si="45"/>
        <v xml:space="preserve"> </v>
      </c>
      <c r="F237" s="162" t="str">
        <f t="shared" si="54"/>
        <v xml:space="preserve"> </v>
      </c>
      <c r="G237" s="161" t="str">
        <f t="shared" si="46"/>
        <v xml:space="preserve"> </v>
      </c>
      <c r="H237" s="162" t="str">
        <f t="shared" si="55"/>
        <v xml:space="preserve"> </v>
      </c>
      <c r="I237" s="162" t="str">
        <f t="shared" si="47"/>
        <v xml:space="preserve"> </v>
      </c>
      <c r="J237" s="162" t="str">
        <f>IF(A237="N/A"," ",Inputs!$G$4)</f>
        <v xml:space="preserve"> </v>
      </c>
      <c r="K237" s="226" t="str">
        <f>IF(A237="N/A"," ",IF(ISERROR(#REF!),K225*Gasesc,#REF!))</f>
        <v xml:space="preserve"> </v>
      </c>
      <c r="L237" s="226" t="str">
        <f>IF(A237="N/A"," ",IF(ISERROR(#REF!),L225*Gasesc,IF(#REF!=0,L225*Gasesc,#REF!)))</f>
        <v xml:space="preserve"> </v>
      </c>
      <c r="M237" s="258"/>
      <c r="N237" s="194" t="str">
        <f t="shared" si="48"/>
        <v xml:space="preserve"> </v>
      </c>
      <c r="O237" s="194" t="str">
        <f t="shared" si="49"/>
        <v xml:space="preserve"> </v>
      </c>
      <c r="P237" s="194" t="str">
        <f t="shared" si="50"/>
        <v xml:space="preserve"> </v>
      </c>
      <c r="Q237" s="195" t="str">
        <f t="shared" si="51"/>
        <v xml:space="preserve"> </v>
      </c>
      <c r="R237" s="265" t="str">
        <f t="shared" si="56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">
      <c r="A238" s="141" t="str">
        <f>Option1!A205</f>
        <v>N/A</v>
      </c>
      <c r="B238" s="161" t="str">
        <f t="shared" si="44"/>
        <v xml:space="preserve"> </v>
      </c>
      <c r="C238" s="163" t="str">
        <f t="shared" si="52"/>
        <v xml:space="preserve"> </v>
      </c>
      <c r="D238" s="162" t="str">
        <f t="shared" si="53"/>
        <v xml:space="preserve"> </v>
      </c>
      <c r="E238" s="161" t="str">
        <f t="shared" si="45"/>
        <v xml:space="preserve"> </v>
      </c>
      <c r="F238" s="162" t="str">
        <f t="shared" si="54"/>
        <v xml:space="preserve"> </v>
      </c>
      <c r="G238" s="161" t="str">
        <f t="shared" si="46"/>
        <v xml:space="preserve"> </v>
      </c>
      <c r="H238" s="162" t="str">
        <f t="shared" si="55"/>
        <v xml:space="preserve"> </v>
      </c>
      <c r="I238" s="162" t="str">
        <f t="shared" si="47"/>
        <v xml:space="preserve"> </v>
      </c>
      <c r="J238" s="162" t="str">
        <f>IF(A238="N/A"," ",Inputs!$G$4)</f>
        <v xml:space="preserve"> </v>
      </c>
      <c r="K238" s="226" t="str">
        <f>IF(A238="N/A"," ",IF(ISERROR(#REF!),K226*Gasesc,#REF!))</f>
        <v xml:space="preserve"> </v>
      </c>
      <c r="L238" s="226" t="str">
        <f>IF(A238="N/A"," ",IF(ISERROR(#REF!),L226*Gasesc,IF(#REF!=0,L226*Gasesc,#REF!)))</f>
        <v xml:space="preserve"> </v>
      </c>
      <c r="M238" s="258"/>
      <c r="N238" s="194" t="str">
        <f t="shared" si="48"/>
        <v xml:space="preserve"> </v>
      </c>
      <c r="O238" s="194" t="str">
        <f t="shared" si="49"/>
        <v xml:space="preserve"> </v>
      </c>
      <c r="P238" s="194" t="str">
        <f t="shared" si="50"/>
        <v xml:space="preserve"> </v>
      </c>
      <c r="Q238" s="195" t="str">
        <f t="shared" si="51"/>
        <v xml:space="preserve"> </v>
      </c>
      <c r="R238" s="265" t="str">
        <f t="shared" si="56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">
      <c r="A239" s="141" t="str">
        <f>Option1!A206</f>
        <v>N/A</v>
      </c>
      <c r="B239" s="161" t="str">
        <f t="shared" si="44"/>
        <v xml:space="preserve"> </v>
      </c>
      <c r="C239" s="163" t="str">
        <f t="shared" si="52"/>
        <v xml:space="preserve"> </v>
      </c>
      <c r="D239" s="162" t="str">
        <f t="shared" si="53"/>
        <v xml:space="preserve"> </v>
      </c>
      <c r="E239" s="161" t="str">
        <f t="shared" si="45"/>
        <v xml:space="preserve"> </v>
      </c>
      <c r="F239" s="162" t="str">
        <f t="shared" si="54"/>
        <v xml:space="preserve"> </v>
      </c>
      <c r="G239" s="161" t="str">
        <f t="shared" si="46"/>
        <v xml:space="preserve"> </v>
      </c>
      <c r="H239" s="162" t="str">
        <f t="shared" si="55"/>
        <v xml:space="preserve"> </v>
      </c>
      <c r="I239" s="162" t="str">
        <f t="shared" si="47"/>
        <v xml:space="preserve"> </v>
      </c>
      <c r="J239" s="162" t="str">
        <f>IF(A239="N/A"," ",Inputs!$G$4)</f>
        <v xml:space="preserve"> </v>
      </c>
      <c r="K239" s="226" t="str">
        <f>IF(A239="N/A"," ",IF(ISERROR(#REF!),K227*Gasesc,#REF!))</f>
        <v xml:space="preserve"> </v>
      </c>
      <c r="L239" s="226" t="str">
        <f>IF(A239="N/A"," ",IF(ISERROR(#REF!),L227*Gasesc,IF(#REF!=0,L227*Gasesc,#REF!)))</f>
        <v xml:space="preserve"> </v>
      </c>
      <c r="M239" s="258"/>
      <c r="N239" s="194" t="str">
        <f t="shared" si="48"/>
        <v xml:space="preserve"> </v>
      </c>
      <c r="O239" s="194" t="str">
        <f t="shared" si="49"/>
        <v xml:space="preserve"> </v>
      </c>
      <c r="P239" s="194" t="str">
        <f t="shared" si="50"/>
        <v xml:space="preserve"> </v>
      </c>
      <c r="Q239" s="195" t="str">
        <f t="shared" si="51"/>
        <v xml:space="preserve"> </v>
      </c>
      <c r="R239" s="265" t="str">
        <f t="shared" si="56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">
      <c r="A240" s="141" t="str">
        <f>Option1!A207</f>
        <v>N/A</v>
      </c>
      <c r="B240" s="161" t="str">
        <f t="shared" si="44"/>
        <v xml:space="preserve"> </v>
      </c>
      <c r="C240" s="163" t="str">
        <f t="shared" si="52"/>
        <v xml:space="preserve"> </v>
      </c>
      <c r="D240" s="162" t="str">
        <f t="shared" si="53"/>
        <v xml:space="preserve"> </v>
      </c>
      <c r="E240" s="161" t="str">
        <f t="shared" si="45"/>
        <v xml:space="preserve"> </v>
      </c>
      <c r="F240" s="162" t="str">
        <f t="shared" si="54"/>
        <v xml:space="preserve"> </v>
      </c>
      <c r="G240" s="161" t="str">
        <f t="shared" si="46"/>
        <v xml:space="preserve"> </v>
      </c>
      <c r="H240" s="162" t="str">
        <f t="shared" si="55"/>
        <v xml:space="preserve"> </v>
      </c>
      <c r="I240" s="162" t="str">
        <f t="shared" si="47"/>
        <v xml:space="preserve"> </v>
      </c>
      <c r="J240" s="162" t="str">
        <f>IF(A240="N/A"," ",Inputs!$G$4)</f>
        <v xml:space="preserve"> </v>
      </c>
      <c r="K240" s="226" t="str">
        <f>IF(A240="N/A"," ",IF(ISERROR(#REF!),K228*Gasesc,#REF!))</f>
        <v xml:space="preserve"> </v>
      </c>
      <c r="L240" s="226" t="str">
        <f>IF(A240="N/A"," ",IF(ISERROR(#REF!),L228*Gasesc,IF(#REF!=0,L228*Gasesc,#REF!)))</f>
        <v xml:space="preserve"> </v>
      </c>
      <c r="M240" s="258"/>
      <c r="N240" s="194" t="str">
        <f t="shared" si="48"/>
        <v xml:space="preserve"> </v>
      </c>
      <c r="O240" s="194" t="str">
        <f t="shared" si="49"/>
        <v xml:space="preserve"> </v>
      </c>
      <c r="P240" s="194" t="str">
        <f t="shared" si="50"/>
        <v xml:space="preserve"> </v>
      </c>
      <c r="Q240" s="195" t="str">
        <f t="shared" si="51"/>
        <v xml:space="preserve"> </v>
      </c>
      <c r="R240" s="265" t="str">
        <f t="shared" si="56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">
      <c r="A241" s="141" t="str">
        <f>Option1!A208</f>
        <v>N/A</v>
      </c>
      <c r="B241" s="161" t="str">
        <f t="shared" ref="B241:B288" si="57">IF(A241="N/A"," ",IF(ISERROR(N241),B229*Pwresc,N241)*VLOOKUP(MONTH(A241),Curveadj,3))</f>
        <v xml:space="preserve"> </v>
      </c>
      <c r="C241" s="163" t="str">
        <f t="shared" si="52"/>
        <v xml:space="preserve"> </v>
      </c>
      <c r="D241" s="162" t="str">
        <f t="shared" si="53"/>
        <v xml:space="preserve"> </v>
      </c>
      <c r="E241" s="161" t="str">
        <f t="shared" ref="E241:E288" si="58">IF(A241="N/A"," ",IF(ISERROR(O241),E229*Pwresc,O241)*VLOOKUP(MONTH(A241),Curveadj,3))</f>
        <v xml:space="preserve"> </v>
      </c>
      <c r="F241" s="162" t="str">
        <f t="shared" si="54"/>
        <v xml:space="preserve"> </v>
      </c>
      <c r="G241" s="161" t="str">
        <f t="shared" ref="G241:G288" si="59">IF(A241="N/A"," ",IF(ISERROR(P241),G229*Pwresc,P241)*VLOOKUP(MONTH(A241),Curveadj,3))</f>
        <v xml:space="preserve"> </v>
      </c>
      <c r="H241" s="162" t="str">
        <f t="shared" si="55"/>
        <v xml:space="preserve"> </v>
      </c>
      <c r="I241" s="162" t="str">
        <f t="shared" ref="I241:I288" si="60">IF(A241="N/A"," ",IF(ISERROR(Q241),I229*Pwresc,Q241))</f>
        <v xml:space="preserve"> </v>
      </c>
      <c r="J241" s="162" t="str">
        <f>IF(A241="N/A"," ",Inputs!$G$4)</f>
        <v xml:space="preserve"> </v>
      </c>
      <c r="K241" s="226" t="str">
        <f>IF(A241="N/A"," ",IF(ISERROR(#REF!),K229*Gasesc,#REF!))</f>
        <v xml:space="preserve"> </v>
      </c>
      <c r="L241" s="226" t="str">
        <f>IF(A241="N/A"," ",IF(ISERROR(#REF!),L229*Gasesc,IF(#REF!=0,L229*Gasesc,#REF!)))</f>
        <v xml:space="preserve"> </v>
      </c>
      <c r="M241" s="258"/>
      <c r="N241" s="194" t="str">
        <f t="shared" si="48"/>
        <v xml:space="preserve"> </v>
      </c>
      <c r="O241" s="194" t="str">
        <f t="shared" si="49"/>
        <v xml:space="preserve"> </v>
      </c>
      <c r="P241" s="194" t="str">
        <f t="shared" si="50"/>
        <v xml:space="preserve"> </v>
      </c>
      <c r="Q241" s="195" t="str">
        <f t="shared" si="51"/>
        <v xml:space="preserve"> </v>
      </c>
      <c r="R241" s="265" t="str">
        <f t="shared" si="56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">
      <c r="A242" s="141" t="str">
        <f>Option1!A209</f>
        <v>N/A</v>
      </c>
      <c r="B242" s="161" t="str">
        <f t="shared" si="57"/>
        <v xml:space="preserve"> </v>
      </c>
      <c r="C242" s="163" t="str">
        <f t="shared" si="52"/>
        <v xml:space="preserve"> </v>
      </c>
      <c r="D242" s="162" t="str">
        <f t="shared" si="53"/>
        <v xml:space="preserve"> </v>
      </c>
      <c r="E242" s="161" t="str">
        <f t="shared" si="58"/>
        <v xml:space="preserve"> </v>
      </c>
      <c r="F242" s="162" t="str">
        <f t="shared" si="54"/>
        <v xml:space="preserve"> </v>
      </c>
      <c r="G242" s="161" t="str">
        <f t="shared" si="59"/>
        <v xml:space="preserve"> </v>
      </c>
      <c r="H242" s="162" t="str">
        <f t="shared" si="55"/>
        <v xml:space="preserve"> </v>
      </c>
      <c r="I242" s="162" t="str">
        <f t="shared" si="60"/>
        <v xml:space="preserve"> </v>
      </c>
      <c r="J242" s="162" t="str">
        <f>IF(A242="N/A"," ",Inputs!$G$4)</f>
        <v xml:space="preserve"> </v>
      </c>
      <c r="K242" s="226" t="str">
        <f>IF(A242="N/A"," ",IF(ISERROR(#REF!),K230*Gasesc,#REF!))</f>
        <v xml:space="preserve"> </v>
      </c>
      <c r="L242" s="226" t="str">
        <f>IF(A242="N/A"," ",IF(ISERROR(#REF!),L230*Gasesc,IF(#REF!=0,L230*Gasesc,#REF!)))</f>
        <v xml:space="preserve"> </v>
      </c>
      <c r="M242" s="258"/>
      <c r="N242" s="194" t="str">
        <f t="shared" si="48"/>
        <v xml:space="preserve"> </v>
      </c>
      <c r="O242" s="194" t="str">
        <f t="shared" si="49"/>
        <v xml:space="preserve"> </v>
      </c>
      <c r="P242" s="194" t="str">
        <f t="shared" si="50"/>
        <v xml:space="preserve"> </v>
      </c>
      <c r="Q242" s="195" t="str">
        <f t="shared" si="51"/>
        <v xml:space="preserve"> </v>
      </c>
      <c r="R242" s="265" t="str">
        <f t="shared" si="56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">
      <c r="A243" s="141" t="str">
        <f>Option1!A210</f>
        <v>N/A</v>
      </c>
      <c r="B243" s="161" t="str">
        <f t="shared" si="57"/>
        <v xml:space="preserve"> </v>
      </c>
      <c r="C243" s="163" t="str">
        <f t="shared" si="52"/>
        <v xml:space="preserve"> </v>
      </c>
      <c r="D243" s="162" t="str">
        <f t="shared" si="53"/>
        <v xml:space="preserve"> </v>
      </c>
      <c r="E243" s="161" t="str">
        <f t="shared" si="58"/>
        <v xml:space="preserve"> </v>
      </c>
      <c r="F243" s="162" t="str">
        <f t="shared" si="54"/>
        <v xml:space="preserve"> </v>
      </c>
      <c r="G243" s="161" t="str">
        <f t="shared" si="59"/>
        <v xml:space="preserve"> </v>
      </c>
      <c r="H243" s="162" t="str">
        <f t="shared" si="55"/>
        <v xml:space="preserve"> </v>
      </c>
      <c r="I243" s="162" t="str">
        <f t="shared" si="60"/>
        <v xml:space="preserve"> </v>
      </c>
      <c r="J243" s="162" t="str">
        <f>IF(A243="N/A"," ",Inputs!$G$4)</f>
        <v xml:space="preserve"> </v>
      </c>
      <c r="K243" s="226" t="str">
        <f>IF(A243="N/A"," ",IF(ISERROR(#REF!),K231*Gasesc,#REF!))</f>
        <v xml:space="preserve"> </v>
      </c>
      <c r="L243" s="226" t="str">
        <f>IF(A243="N/A"," ",IF(ISERROR(#REF!),L231*Gasesc,IF(#REF!=0,L231*Gasesc,#REF!)))</f>
        <v xml:space="preserve"> </v>
      </c>
      <c r="M243" s="258"/>
      <c r="N243" s="194" t="str">
        <f t="shared" si="48"/>
        <v xml:space="preserve"> </v>
      </c>
      <c r="O243" s="194" t="str">
        <f t="shared" si="49"/>
        <v xml:space="preserve"> </v>
      </c>
      <c r="P243" s="194" t="str">
        <f t="shared" si="50"/>
        <v xml:space="preserve"> </v>
      </c>
      <c r="Q243" s="195" t="str">
        <f t="shared" si="51"/>
        <v xml:space="preserve"> </v>
      </c>
      <c r="R243" s="265" t="str">
        <f t="shared" si="56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">
      <c r="A244" s="141" t="str">
        <f>Option1!A211</f>
        <v>N/A</v>
      </c>
      <c r="B244" s="161" t="str">
        <f t="shared" si="57"/>
        <v xml:space="preserve"> </v>
      </c>
      <c r="C244" s="163" t="str">
        <f t="shared" si="52"/>
        <v xml:space="preserve"> </v>
      </c>
      <c r="D244" s="162" t="str">
        <f t="shared" si="53"/>
        <v xml:space="preserve"> </v>
      </c>
      <c r="E244" s="161" t="str">
        <f t="shared" si="58"/>
        <v xml:space="preserve"> </v>
      </c>
      <c r="F244" s="162" t="str">
        <f t="shared" si="54"/>
        <v xml:space="preserve"> </v>
      </c>
      <c r="G244" s="161" t="str">
        <f t="shared" si="59"/>
        <v xml:space="preserve"> </v>
      </c>
      <c r="H244" s="162" t="str">
        <f t="shared" si="55"/>
        <v xml:space="preserve"> </v>
      </c>
      <c r="I244" s="162" t="str">
        <f t="shared" si="60"/>
        <v xml:space="preserve"> </v>
      </c>
      <c r="J244" s="162" t="str">
        <f>IF(A244="N/A"," ",Inputs!$G$4)</f>
        <v xml:space="preserve"> </v>
      </c>
      <c r="K244" s="226" t="str">
        <f>IF(A244="N/A"," ",IF(ISERROR(#REF!),K232*Gasesc,#REF!))</f>
        <v xml:space="preserve"> </v>
      </c>
      <c r="L244" s="226" t="str">
        <f>IF(A244="N/A"," ",IF(ISERROR(#REF!),L232*Gasesc,IF(#REF!=0,L232*Gasesc,#REF!)))</f>
        <v xml:space="preserve"> </v>
      </c>
      <c r="M244" s="258"/>
      <c r="N244" s="194" t="str">
        <f t="shared" si="48"/>
        <v xml:space="preserve"> </v>
      </c>
      <c r="O244" s="194" t="str">
        <f t="shared" si="49"/>
        <v xml:space="preserve"> </v>
      </c>
      <c r="P244" s="194" t="str">
        <f t="shared" si="50"/>
        <v xml:space="preserve"> </v>
      </c>
      <c r="Q244" s="195" t="str">
        <f t="shared" si="51"/>
        <v xml:space="preserve"> </v>
      </c>
      <c r="R244" s="265" t="str">
        <f t="shared" si="56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">
      <c r="A245" s="141" t="str">
        <f>Option1!A212</f>
        <v>N/A</v>
      </c>
      <c r="B245" s="161" t="str">
        <f t="shared" si="57"/>
        <v xml:space="preserve"> </v>
      </c>
      <c r="C245" s="163" t="str">
        <f t="shared" si="52"/>
        <v xml:space="preserve"> </v>
      </c>
      <c r="D245" s="162" t="str">
        <f t="shared" si="53"/>
        <v xml:space="preserve"> </v>
      </c>
      <c r="E245" s="161" t="str">
        <f t="shared" si="58"/>
        <v xml:space="preserve"> </v>
      </c>
      <c r="F245" s="162" t="str">
        <f t="shared" si="54"/>
        <v xml:space="preserve"> </v>
      </c>
      <c r="G245" s="161" t="str">
        <f t="shared" si="59"/>
        <v xml:space="preserve"> </v>
      </c>
      <c r="H245" s="162" t="str">
        <f t="shared" si="55"/>
        <v xml:space="preserve"> </v>
      </c>
      <c r="I245" s="162" t="str">
        <f t="shared" si="60"/>
        <v xml:space="preserve"> </v>
      </c>
      <c r="J245" s="162" t="str">
        <f>IF(A245="N/A"," ",Inputs!$G$4)</f>
        <v xml:space="preserve"> </v>
      </c>
      <c r="K245" s="226" t="str">
        <f>IF(A245="N/A"," ",IF(ISERROR(#REF!),K233*Gasesc,#REF!))</f>
        <v xml:space="preserve"> </v>
      </c>
      <c r="L245" s="226" t="str">
        <f>IF(A245="N/A"," ",IF(ISERROR(#REF!),L233*Gasesc,IF(#REF!=0,L233*Gasesc,#REF!)))</f>
        <v xml:space="preserve"> </v>
      </c>
      <c r="M245" s="258"/>
      <c r="N245" s="194" t="str">
        <f t="shared" si="48"/>
        <v xml:space="preserve"> </v>
      </c>
      <c r="O245" s="194" t="str">
        <f t="shared" si="49"/>
        <v xml:space="preserve"> </v>
      </c>
      <c r="P245" s="194" t="str">
        <f t="shared" si="50"/>
        <v xml:space="preserve"> </v>
      </c>
      <c r="Q245" s="195" t="str">
        <f t="shared" si="51"/>
        <v xml:space="preserve"> </v>
      </c>
      <c r="R245" s="265" t="str">
        <f t="shared" si="56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">
      <c r="A246" s="141" t="str">
        <f>Option1!A213</f>
        <v>N/A</v>
      </c>
      <c r="B246" s="161" t="str">
        <f t="shared" si="57"/>
        <v xml:space="preserve"> </v>
      </c>
      <c r="C246" s="163" t="str">
        <f t="shared" si="52"/>
        <v xml:space="preserve"> </v>
      </c>
      <c r="D246" s="162" t="str">
        <f t="shared" si="53"/>
        <v xml:space="preserve"> </v>
      </c>
      <c r="E246" s="161" t="str">
        <f t="shared" si="58"/>
        <v xml:space="preserve"> </v>
      </c>
      <c r="F246" s="162" t="str">
        <f t="shared" si="54"/>
        <v xml:space="preserve"> </v>
      </c>
      <c r="G246" s="161" t="str">
        <f t="shared" si="59"/>
        <v xml:space="preserve"> </v>
      </c>
      <c r="H246" s="162" t="str">
        <f t="shared" si="55"/>
        <v xml:space="preserve"> </v>
      </c>
      <c r="I246" s="162" t="str">
        <f t="shared" si="60"/>
        <v xml:space="preserve"> </v>
      </c>
      <c r="J246" s="162" t="str">
        <f>IF(A246="N/A"," ",Inputs!$G$4)</f>
        <v xml:space="preserve"> </v>
      </c>
      <c r="K246" s="226" t="str">
        <f>IF(A246="N/A"," ",IF(ISERROR(#REF!),K234*Gasesc,#REF!))</f>
        <v xml:space="preserve"> </v>
      </c>
      <c r="L246" s="226" t="str">
        <f>IF(A246="N/A"," ",IF(ISERROR(#REF!),L234*Gasesc,IF(#REF!=0,L234*Gasesc,#REF!)))</f>
        <v xml:space="preserve"> </v>
      </c>
      <c r="M246" s="258"/>
      <c r="N246" s="194" t="str">
        <f t="shared" si="48"/>
        <v xml:space="preserve"> </v>
      </c>
      <c r="O246" s="194" t="str">
        <f t="shared" si="49"/>
        <v xml:space="preserve"> </v>
      </c>
      <c r="P246" s="194" t="str">
        <f t="shared" si="50"/>
        <v xml:space="preserve"> </v>
      </c>
      <c r="Q246" s="195" t="str">
        <f t="shared" si="51"/>
        <v xml:space="preserve"> </v>
      </c>
      <c r="R246" s="265" t="str">
        <f t="shared" si="56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">
      <c r="A247" s="141" t="str">
        <f>Option1!A214</f>
        <v>N/A</v>
      </c>
      <c r="B247" s="161" t="str">
        <f t="shared" si="57"/>
        <v xml:space="preserve"> </v>
      </c>
      <c r="C247" s="163" t="str">
        <f t="shared" si="52"/>
        <v xml:space="preserve"> </v>
      </c>
      <c r="D247" s="162" t="str">
        <f t="shared" si="53"/>
        <v xml:space="preserve"> </v>
      </c>
      <c r="E247" s="161" t="str">
        <f t="shared" si="58"/>
        <v xml:space="preserve"> </v>
      </c>
      <c r="F247" s="162" t="str">
        <f t="shared" si="54"/>
        <v xml:space="preserve"> </v>
      </c>
      <c r="G247" s="161" t="str">
        <f t="shared" si="59"/>
        <v xml:space="preserve"> </v>
      </c>
      <c r="H247" s="162" t="str">
        <f t="shared" si="55"/>
        <v xml:space="preserve"> </v>
      </c>
      <c r="I247" s="162" t="str">
        <f t="shared" si="60"/>
        <v xml:space="preserve"> </v>
      </c>
      <c r="J247" s="162" t="str">
        <f>IF(A247="N/A"," ",Inputs!$G$4)</f>
        <v xml:space="preserve"> </v>
      </c>
      <c r="K247" s="226" t="str">
        <f>IF(A247="N/A"," ",IF(ISERROR(#REF!),K235*Gasesc,#REF!))</f>
        <v xml:space="preserve"> </v>
      </c>
      <c r="L247" s="226" t="str">
        <f>IF(A247="N/A"," ",IF(ISERROR(#REF!),L235*Gasesc,IF(#REF!=0,L235*Gasesc,#REF!)))</f>
        <v xml:space="preserve"> </v>
      </c>
      <c r="M247" s="258"/>
      <c r="N247" s="194" t="str">
        <f t="shared" si="48"/>
        <v xml:space="preserve"> </v>
      </c>
      <c r="O247" s="194" t="str">
        <f t="shared" si="49"/>
        <v xml:space="preserve"> </v>
      </c>
      <c r="P247" s="194" t="str">
        <f t="shared" si="50"/>
        <v xml:space="preserve"> </v>
      </c>
      <c r="Q247" s="195" t="str">
        <f t="shared" si="51"/>
        <v xml:space="preserve"> </v>
      </c>
      <c r="R247" s="265" t="str">
        <f t="shared" si="56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">
      <c r="A248" s="141" t="str">
        <f>Option1!A215</f>
        <v>N/A</v>
      </c>
      <c r="B248" s="161" t="str">
        <f t="shared" si="57"/>
        <v xml:space="preserve"> </v>
      </c>
      <c r="C248" s="163" t="str">
        <f t="shared" si="52"/>
        <v xml:space="preserve"> </v>
      </c>
      <c r="D248" s="162" t="str">
        <f t="shared" si="53"/>
        <v xml:space="preserve"> </v>
      </c>
      <c r="E248" s="161" t="str">
        <f t="shared" si="58"/>
        <v xml:space="preserve"> </v>
      </c>
      <c r="F248" s="162" t="str">
        <f t="shared" si="54"/>
        <v xml:space="preserve"> </v>
      </c>
      <c r="G248" s="161" t="str">
        <f t="shared" si="59"/>
        <v xml:space="preserve"> </v>
      </c>
      <c r="H248" s="162" t="str">
        <f t="shared" si="55"/>
        <v xml:space="preserve"> </v>
      </c>
      <c r="I248" s="162" t="str">
        <f t="shared" si="60"/>
        <v xml:space="preserve"> </v>
      </c>
      <c r="J248" s="162" t="str">
        <f>IF(A248="N/A"," ",Inputs!$G$4)</f>
        <v xml:space="preserve"> </v>
      </c>
      <c r="K248" s="226" t="str">
        <f>IF(A248="N/A"," ",IF(ISERROR(#REF!),K236*Gasesc,#REF!))</f>
        <v xml:space="preserve"> </v>
      </c>
      <c r="L248" s="226" t="str">
        <f>IF(A248="N/A"," ",IF(ISERROR(#REF!),L236*Gasesc,IF(#REF!=0,L236*Gasesc,#REF!)))</f>
        <v xml:space="preserve"> </v>
      </c>
      <c r="M248" s="258"/>
      <c r="N248" s="194" t="str">
        <f t="shared" si="48"/>
        <v xml:space="preserve"> </v>
      </c>
      <c r="O248" s="194" t="str">
        <f t="shared" si="49"/>
        <v xml:space="preserve"> </v>
      </c>
      <c r="P248" s="194" t="str">
        <f t="shared" si="50"/>
        <v xml:space="preserve"> </v>
      </c>
      <c r="Q248" s="195" t="str">
        <f t="shared" si="51"/>
        <v xml:space="preserve"> </v>
      </c>
      <c r="R248" s="265" t="str">
        <f t="shared" si="56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">
      <c r="A249" s="141" t="str">
        <f>Option1!A216</f>
        <v>N/A</v>
      </c>
      <c r="B249" s="161" t="str">
        <f t="shared" si="57"/>
        <v xml:space="preserve"> </v>
      </c>
      <c r="C249" s="163" t="str">
        <f t="shared" si="52"/>
        <v xml:space="preserve"> </v>
      </c>
      <c r="D249" s="162" t="str">
        <f t="shared" si="53"/>
        <v xml:space="preserve"> </v>
      </c>
      <c r="E249" s="161" t="str">
        <f t="shared" si="58"/>
        <v xml:space="preserve"> </v>
      </c>
      <c r="F249" s="162" t="str">
        <f t="shared" si="54"/>
        <v xml:space="preserve"> </v>
      </c>
      <c r="G249" s="161" t="str">
        <f t="shared" si="59"/>
        <v xml:space="preserve"> </v>
      </c>
      <c r="H249" s="162" t="str">
        <f t="shared" si="55"/>
        <v xml:space="preserve"> </v>
      </c>
      <c r="I249" s="162" t="str">
        <f t="shared" si="60"/>
        <v xml:space="preserve"> </v>
      </c>
      <c r="J249" s="162" t="str">
        <f>IF(A249="N/A"," ",Inputs!$G$4)</f>
        <v xml:space="preserve"> </v>
      </c>
      <c r="K249" s="226" t="str">
        <f>IF(A249="N/A"," ",IF(ISERROR(#REF!),K237*Gasesc,#REF!))</f>
        <v xml:space="preserve"> </v>
      </c>
      <c r="L249" s="226" t="str">
        <f>IF(A249="N/A"," ",IF(ISERROR(#REF!),L237*Gasesc,IF(#REF!=0,L237*Gasesc,#REF!)))</f>
        <v xml:space="preserve"> </v>
      </c>
      <c r="M249" s="258"/>
      <c r="N249" s="194" t="str">
        <f t="shared" si="48"/>
        <v xml:space="preserve"> </v>
      </c>
      <c r="O249" s="194" t="str">
        <f t="shared" si="49"/>
        <v xml:space="preserve"> </v>
      </c>
      <c r="P249" s="194" t="str">
        <f t="shared" si="50"/>
        <v xml:space="preserve"> </v>
      </c>
      <c r="Q249" s="195" t="str">
        <f t="shared" si="51"/>
        <v xml:space="preserve"> </v>
      </c>
      <c r="R249" s="265" t="str">
        <f t="shared" si="56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">
      <c r="A250" s="141" t="str">
        <f>Option1!A217</f>
        <v>N/A</v>
      </c>
      <c r="B250" s="161" t="str">
        <f t="shared" si="57"/>
        <v xml:space="preserve"> </v>
      </c>
      <c r="C250" s="163" t="str">
        <f t="shared" si="52"/>
        <v xml:space="preserve"> </v>
      </c>
      <c r="D250" s="162" t="str">
        <f t="shared" si="53"/>
        <v xml:space="preserve"> </v>
      </c>
      <c r="E250" s="161" t="str">
        <f t="shared" si="58"/>
        <v xml:space="preserve"> </v>
      </c>
      <c r="F250" s="162" t="str">
        <f t="shared" si="54"/>
        <v xml:space="preserve"> </v>
      </c>
      <c r="G250" s="161" t="str">
        <f t="shared" si="59"/>
        <v xml:space="preserve"> </v>
      </c>
      <c r="H250" s="162" t="str">
        <f t="shared" si="55"/>
        <v xml:space="preserve"> </v>
      </c>
      <c r="I250" s="162" t="str">
        <f t="shared" si="60"/>
        <v xml:space="preserve"> </v>
      </c>
      <c r="J250" s="162" t="str">
        <f>IF(A250="N/A"," ",Inputs!$G$4)</f>
        <v xml:space="preserve"> </v>
      </c>
      <c r="K250" s="226" t="str">
        <f>IF(A250="N/A"," ",IF(ISERROR(#REF!),K238*Gasesc,#REF!))</f>
        <v xml:space="preserve"> </v>
      </c>
      <c r="L250" s="226" t="str">
        <f>IF(A250="N/A"," ",IF(ISERROR(#REF!),L238*Gasesc,IF(#REF!=0,L238*Gasesc,#REF!)))</f>
        <v xml:space="preserve"> </v>
      </c>
      <c r="M250" s="258"/>
      <c r="N250" s="194" t="str">
        <f t="shared" si="48"/>
        <v xml:space="preserve"> </v>
      </c>
      <c r="O250" s="194" t="str">
        <f t="shared" si="49"/>
        <v xml:space="preserve"> </v>
      </c>
      <c r="P250" s="194" t="str">
        <f t="shared" si="50"/>
        <v xml:space="preserve"> </v>
      </c>
      <c r="Q250" s="195" t="str">
        <f t="shared" si="51"/>
        <v xml:space="preserve"> </v>
      </c>
      <c r="R250" s="265" t="str">
        <f t="shared" si="56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">
      <c r="A251" s="141" t="str">
        <f>Option1!A218</f>
        <v>N/A</v>
      </c>
      <c r="B251" s="161" t="str">
        <f t="shared" si="57"/>
        <v xml:space="preserve"> </v>
      </c>
      <c r="C251" s="163" t="str">
        <f t="shared" si="52"/>
        <v xml:space="preserve"> </v>
      </c>
      <c r="D251" s="162" t="str">
        <f t="shared" si="53"/>
        <v xml:space="preserve"> </v>
      </c>
      <c r="E251" s="161" t="str">
        <f t="shared" si="58"/>
        <v xml:space="preserve"> </v>
      </c>
      <c r="F251" s="162" t="str">
        <f t="shared" si="54"/>
        <v xml:space="preserve"> </v>
      </c>
      <c r="G251" s="161" t="str">
        <f t="shared" si="59"/>
        <v xml:space="preserve"> </v>
      </c>
      <c r="H251" s="162" t="str">
        <f t="shared" si="55"/>
        <v xml:space="preserve"> </v>
      </c>
      <c r="I251" s="162" t="str">
        <f t="shared" si="60"/>
        <v xml:space="preserve"> </v>
      </c>
      <c r="J251" s="162" t="str">
        <f>IF(A251="N/A"," ",Inputs!$G$4)</f>
        <v xml:space="preserve"> </v>
      </c>
      <c r="K251" s="226" t="str">
        <f>IF(A251="N/A"," ",IF(ISERROR(#REF!),K239*Gasesc,#REF!))</f>
        <v xml:space="preserve"> </v>
      </c>
      <c r="L251" s="226" t="str">
        <f>IF(A251="N/A"," ",IF(ISERROR(#REF!),L239*Gasesc,IF(#REF!=0,L239*Gasesc,#REF!)))</f>
        <v xml:space="preserve"> </v>
      </c>
      <c r="M251" s="258"/>
      <c r="N251" s="194" t="str">
        <f t="shared" si="48"/>
        <v xml:space="preserve"> </v>
      </c>
      <c r="O251" s="194" t="str">
        <f t="shared" si="49"/>
        <v xml:space="preserve"> </v>
      </c>
      <c r="P251" s="194" t="str">
        <f t="shared" si="50"/>
        <v xml:space="preserve"> </v>
      </c>
      <c r="Q251" s="195" t="str">
        <f t="shared" si="51"/>
        <v xml:space="preserve"> </v>
      </c>
      <c r="R251" s="265" t="str">
        <f t="shared" si="56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">
      <c r="A252" s="141" t="str">
        <f>Option1!A219</f>
        <v>N/A</v>
      </c>
      <c r="B252" s="161" t="str">
        <f t="shared" si="57"/>
        <v xml:space="preserve"> </v>
      </c>
      <c r="C252" s="163" t="str">
        <f t="shared" si="52"/>
        <v xml:space="preserve"> </v>
      </c>
      <c r="D252" s="162" t="str">
        <f t="shared" si="53"/>
        <v xml:space="preserve"> </v>
      </c>
      <c r="E252" s="161" t="str">
        <f t="shared" si="58"/>
        <v xml:space="preserve"> </v>
      </c>
      <c r="F252" s="162" t="str">
        <f t="shared" si="54"/>
        <v xml:space="preserve"> </v>
      </c>
      <c r="G252" s="161" t="str">
        <f t="shared" si="59"/>
        <v xml:space="preserve"> </v>
      </c>
      <c r="H252" s="162" t="str">
        <f t="shared" si="55"/>
        <v xml:space="preserve"> </v>
      </c>
      <c r="I252" s="162" t="str">
        <f t="shared" si="60"/>
        <v xml:space="preserve"> </v>
      </c>
      <c r="J252" s="162" t="str">
        <f>IF(A252="N/A"," ",Inputs!$G$4)</f>
        <v xml:space="preserve"> </v>
      </c>
      <c r="K252" s="226" t="str">
        <f>IF(A252="N/A"," ",IF(ISERROR(#REF!),K240*Gasesc,#REF!))</f>
        <v xml:space="preserve"> </v>
      </c>
      <c r="L252" s="226" t="str">
        <f>IF(A252="N/A"," ",IF(ISERROR(#REF!),L240*Gasesc,IF(#REF!=0,L240*Gasesc,#REF!)))</f>
        <v xml:space="preserve"> </v>
      </c>
      <c r="M252" s="258"/>
      <c r="N252" s="194" t="str">
        <f t="shared" si="48"/>
        <v xml:space="preserve"> </v>
      </c>
      <c r="O252" s="194" t="str">
        <f t="shared" si="49"/>
        <v xml:space="preserve"> </v>
      </c>
      <c r="P252" s="194" t="str">
        <f t="shared" si="50"/>
        <v xml:space="preserve"> </v>
      </c>
      <c r="Q252" s="195" t="str">
        <f t="shared" si="51"/>
        <v xml:space="preserve"> </v>
      </c>
      <c r="R252" s="265" t="str">
        <f t="shared" si="56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">
      <c r="A253" s="141" t="str">
        <f>Option1!A220</f>
        <v>N/A</v>
      </c>
      <c r="B253" s="161" t="str">
        <f t="shared" si="57"/>
        <v xml:space="preserve"> </v>
      </c>
      <c r="C253" s="163" t="str">
        <f t="shared" si="52"/>
        <v xml:space="preserve"> </v>
      </c>
      <c r="D253" s="162" t="str">
        <f t="shared" si="53"/>
        <v xml:space="preserve"> </v>
      </c>
      <c r="E253" s="161" t="str">
        <f t="shared" si="58"/>
        <v xml:space="preserve"> </v>
      </c>
      <c r="F253" s="162" t="str">
        <f t="shared" si="54"/>
        <v xml:space="preserve"> </v>
      </c>
      <c r="G253" s="161" t="str">
        <f t="shared" si="59"/>
        <v xml:space="preserve"> </v>
      </c>
      <c r="H253" s="162" t="str">
        <f t="shared" si="55"/>
        <v xml:space="preserve"> </v>
      </c>
      <c r="I253" s="162" t="str">
        <f t="shared" si="60"/>
        <v xml:space="preserve"> </v>
      </c>
      <c r="J253" s="162" t="str">
        <f>IF(A253="N/A"," ",Inputs!$G$4)</f>
        <v xml:space="preserve"> </v>
      </c>
      <c r="K253" s="226" t="str">
        <f>IF(A253="N/A"," ",IF(ISERROR(#REF!),K241*Gasesc,#REF!))</f>
        <v xml:space="preserve"> </v>
      </c>
      <c r="L253" s="226" t="str">
        <f>IF(A253="N/A"," ",IF(ISERROR(#REF!),L241*Gasesc,IF(#REF!=0,L241*Gasesc,#REF!)))</f>
        <v xml:space="preserve"> </v>
      </c>
      <c r="M253" s="258"/>
      <c r="N253" s="194" t="str">
        <f t="shared" si="48"/>
        <v xml:space="preserve"> </v>
      </c>
      <c r="O253" s="194" t="str">
        <f t="shared" si="49"/>
        <v xml:space="preserve"> </v>
      </c>
      <c r="P253" s="194" t="str">
        <f t="shared" si="50"/>
        <v xml:space="preserve"> </v>
      </c>
      <c r="Q253" s="195" t="str">
        <f t="shared" si="51"/>
        <v xml:space="preserve"> </v>
      </c>
      <c r="R253" s="265" t="str">
        <f t="shared" si="56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">
      <c r="A254" s="141" t="str">
        <f>Option1!A221</f>
        <v>N/A</v>
      </c>
      <c r="B254" s="161" t="str">
        <f t="shared" si="57"/>
        <v xml:space="preserve"> </v>
      </c>
      <c r="C254" s="163" t="str">
        <f t="shared" si="52"/>
        <v xml:space="preserve"> </v>
      </c>
      <c r="D254" s="162" t="str">
        <f t="shared" si="53"/>
        <v xml:space="preserve"> </v>
      </c>
      <c r="E254" s="161" t="str">
        <f t="shared" si="58"/>
        <v xml:space="preserve"> </v>
      </c>
      <c r="F254" s="162" t="str">
        <f t="shared" si="54"/>
        <v xml:space="preserve"> </v>
      </c>
      <c r="G254" s="161" t="str">
        <f t="shared" si="59"/>
        <v xml:space="preserve"> </v>
      </c>
      <c r="H254" s="162" t="str">
        <f t="shared" si="55"/>
        <v xml:space="preserve"> </v>
      </c>
      <c r="I254" s="162" t="str">
        <f t="shared" si="60"/>
        <v xml:space="preserve"> </v>
      </c>
      <c r="J254" s="162" t="str">
        <f>IF(A254="N/A"," ",Inputs!$G$4)</f>
        <v xml:space="preserve"> </v>
      </c>
      <c r="K254" s="226" t="str">
        <f>IF(A254="N/A"," ",IF(ISERROR(#REF!),K242*Gasesc,#REF!))</f>
        <v xml:space="preserve"> </v>
      </c>
      <c r="L254" s="226" t="str">
        <f>IF(A254="N/A"," ",IF(ISERROR(#REF!),L242*Gasesc,IF(#REF!=0,L242*Gasesc,#REF!)))</f>
        <v xml:space="preserve"> </v>
      </c>
      <c r="M254" s="258"/>
      <c r="N254" s="194" t="str">
        <f t="shared" si="48"/>
        <v xml:space="preserve"> </v>
      </c>
      <c r="O254" s="194" t="str">
        <f t="shared" si="49"/>
        <v xml:space="preserve"> </v>
      </c>
      <c r="P254" s="194" t="str">
        <f t="shared" si="50"/>
        <v xml:space="preserve"> </v>
      </c>
      <c r="Q254" s="195" t="str">
        <f t="shared" si="51"/>
        <v xml:space="preserve"> </v>
      </c>
      <c r="R254" s="265" t="str">
        <f t="shared" si="56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">
      <c r="A255" s="141" t="str">
        <f>Option1!A222</f>
        <v>N/A</v>
      </c>
      <c r="B255" s="161" t="str">
        <f t="shared" si="57"/>
        <v xml:space="preserve"> </v>
      </c>
      <c r="C255" s="163" t="str">
        <f t="shared" si="52"/>
        <v xml:space="preserve"> </v>
      </c>
      <c r="D255" s="162" t="str">
        <f t="shared" si="53"/>
        <v xml:space="preserve"> </v>
      </c>
      <c r="E255" s="161" t="str">
        <f t="shared" si="58"/>
        <v xml:space="preserve"> </v>
      </c>
      <c r="F255" s="162" t="str">
        <f t="shared" si="54"/>
        <v xml:space="preserve"> </v>
      </c>
      <c r="G255" s="161" t="str">
        <f t="shared" si="59"/>
        <v xml:space="preserve"> </v>
      </c>
      <c r="H255" s="162" t="str">
        <f t="shared" si="55"/>
        <v xml:space="preserve"> </v>
      </c>
      <c r="I255" s="162" t="str">
        <f t="shared" si="60"/>
        <v xml:space="preserve"> </v>
      </c>
      <c r="J255" s="162" t="str">
        <f>IF(A255="N/A"," ",Inputs!$G$4)</f>
        <v xml:space="preserve"> </v>
      </c>
      <c r="K255" s="226" t="str">
        <f>IF(A255="N/A"," ",IF(ISERROR(#REF!),K243*Gasesc,#REF!))</f>
        <v xml:space="preserve"> </v>
      </c>
      <c r="L255" s="226" t="str">
        <f>IF(A255="N/A"," ",IF(ISERROR(#REF!),L243*Gasesc,IF(#REF!=0,L243*Gasesc,#REF!)))</f>
        <v xml:space="preserve"> </v>
      </c>
      <c r="M255" s="258"/>
      <c r="N255" s="194" t="str">
        <f t="shared" si="48"/>
        <v xml:space="preserve"> </v>
      </c>
      <c r="O255" s="194" t="str">
        <f t="shared" si="49"/>
        <v xml:space="preserve"> </v>
      </c>
      <c r="P255" s="194" t="str">
        <f t="shared" si="50"/>
        <v xml:space="preserve"> </v>
      </c>
      <c r="Q255" s="195" t="str">
        <f t="shared" si="51"/>
        <v xml:space="preserve"> </v>
      </c>
      <c r="R255" s="265" t="str">
        <f t="shared" si="56"/>
        <v xml:space="preserve"> </v>
      </c>
      <c r="AF255" s="165">
        <f t="shared" ref="AF255:AF286" si="61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">
      <c r="A256" s="141" t="str">
        <f>Option1!A223</f>
        <v>N/A</v>
      </c>
      <c r="B256" s="161" t="str">
        <f t="shared" si="57"/>
        <v xml:space="preserve"> </v>
      </c>
      <c r="C256" s="163" t="str">
        <f t="shared" si="52"/>
        <v xml:space="preserve"> </v>
      </c>
      <c r="D256" s="162" t="str">
        <f t="shared" si="53"/>
        <v xml:space="preserve"> </v>
      </c>
      <c r="E256" s="161" t="str">
        <f t="shared" si="58"/>
        <v xml:space="preserve"> </v>
      </c>
      <c r="F256" s="162" t="str">
        <f t="shared" si="54"/>
        <v xml:space="preserve"> </v>
      </c>
      <c r="G256" s="161" t="str">
        <f t="shared" si="59"/>
        <v xml:space="preserve"> </v>
      </c>
      <c r="H256" s="162" t="str">
        <f t="shared" si="55"/>
        <v xml:space="preserve"> </v>
      </c>
      <c r="I256" s="162" t="str">
        <f t="shared" si="60"/>
        <v xml:space="preserve"> </v>
      </c>
      <c r="J256" s="162" t="str">
        <f>IF(A256="N/A"," ",Inputs!$G$4)</f>
        <v xml:space="preserve"> </v>
      </c>
      <c r="K256" s="226" t="str">
        <f>IF(A256="N/A"," ",IF(ISERROR(#REF!),K244*Gasesc,#REF!))</f>
        <v xml:space="preserve"> </v>
      </c>
      <c r="L256" s="226" t="str">
        <f>IF(A256="N/A"," ",IF(ISERROR(#REF!),L244*Gasesc,IF(#REF!=0,L244*Gasesc,#REF!)))</f>
        <v xml:space="preserve"> </v>
      </c>
      <c r="M256" s="258"/>
      <c r="N256" s="194" t="str">
        <f t="shared" si="48"/>
        <v xml:space="preserve"> </v>
      </c>
      <c r="O256" s="194" t="str">
        <f t="shared" si="49"/>
        <v xml:space="preserve"> </v>
      </c>
      <c r="P256" s="194" t="str">
        <f t="shared" si="50"/>
        <v xml:space="preserve"> </v>
      </c>
      <c r="Q256" s="195" t="str">
        <f t="shared" si="51"/>
        <v xml:space="preserve"> </v>
      </c>
      <c r="R256" s="265" t="str">
        <f t="shared" si="56"/>
        <v xml:space="preserve"> </v>
      </c>
      <c r="AF256" s="165">
        <f t="shared" si="61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">
      <c r="A257" s="141" t="str">
        <f>Option1!A224</f>
        <v>N/A</v>
      </c>
      <c r="B257" s="161" t="str">
        <f t="shared" si="57"/>
        <v xml:space="preserve"> </v>
      </c>
      <c r="C257" s="163" t="str">
        <f t="shared" si="52"/>
        <v xml:space="preserve"> </v>
      </c>
      <c r="D257" s="162" t="str">
        <f t="shared" si="53"/>
        <v xml:space="preserve"> </v>
      </c>
      <c r="E257" s="161" t="str">
        <f t="shared" si="58"/>
        <v xml:space="preserve"> </v>
      </c>
      <c r="F257" s="162" t="str">
        <f t="shared" si="54"/>
        <v xml:space="preserve"> </v>
      </c>
      <c r="G257" s="161" t="str">
        <f t="shared" si="59"/>
        <v xml:space="preserve"> </v>
      </c>
      <c r="H257" s="162" t="str">
        <f t="shared" si="55"/>
        <v xml:space="preserve"> </v>
      </c>
      <c r="I257" s="162" t="str">
        <f t="shared" si="60"/>
        <v xml:space="preserve"> </v>
      </c>
      <c r="J257" s="162" t="str">
        <f>IF(A257="N/A"," ",Inputs!$G$4)</f>
        <v xml:space="preserve"> </v>
      </c>
      <c r="K257" s="226" t="str">
        <f>IF(A257="N/A"," ",IF(ISERROR(#REF!),K245*Gasesc,#REF!))</f>
        <v xml:space="preserve"> </v>
      </c>
      <c r="L257" s="226" t="str">
        <f>IF(A257="N/A"," ",IF(ISERROR(#REF!),L245*Gasesc,IF(#REF!=0,L245*Gasesc,#REF!)))</f>
        <v xml:space="preserve"> </v>
      </c>
      <c r="M257" s="258"/>
      <c r="N257" s="194" t="str">
        <f t="shared" si="48"/>
        <v xml:space="preserve"> </v>
      </c>
      <c r="O257" s="194" t="str">
        <f t="shared" si="49"/>
        <v xml:space="preserve"> </v>
      </c>
      <c r="P257" s="194" t="str">
        <f t="shared" si="50"/>
        <v xml:space="preserve"> </v>
      </c>
      <c r="Q257" s="195" t="str">
        <f t="shared" si="51"/>
        <v xml:space="preserve"> </v>
      </c>
      <c r="R257" s="265" t="str">
        <f t="shared" si="56"/>
        <v xml:space="preserve"> </v>
      </c>
      <c r="AF257" s="165">
        <f t="shared" si="61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">
      <c r="A258" s="141" t="str">
        <f>Option1!A225</f>
        <v>N/A</v>
      </c>
      <c r="B258" s="161" t="str">
        <f t="shared" si="57"/>
        <v xml:space="preserve"> </v>
      </c>
      <c r="C258" s="163" t="str">
        <f t="shared" si="52"/>
        <v xml:space="preserve"> </v>
      </c>
      <c r="D258" s="162" t="str">
        <f t="shared" si="53"/>
        <v xml:space="preserve"> </v>
      </c>
      <c r="E258" s="161" t="str">
        <f t="shared" si="58"/>
        <v xml:space="preserve"> </v>
      </c>
      <c r="F258" s="162" t="str">
        <f t="shared" si="54"/>
        <v xml:space="preserve"> </v>
      </c>
      <c r="G258" s="161" t="str">
        <f t="shared" si="59"/>
        <v xml:space="preserve"> </v>
      </c>
      <c r="H258" s="162" t="str">
        <f t="shared" si="55"/>
        <v xml:space="preserve"> </v>
      </c>
      <c r="I258" s="162" t="str">
        <f t="shared" si="60"/>
        <v xml:space="preserve"> </v>
      </c>
      <c r="J258" s="162" t="str">
        <f>IF(A258="N/A"," ",Inputs!$G$4)</f>
        <v xml:space="preserve"> </v>
      </c>
      <c r="K258" s="226" t="str">
        <f>IF(A258="N/A"," ",IF(ISERROR(#REF!),K246*Gasesc,#REF!))</f>
        <v xml:space="preserve"> </v>
      </c>
      <c r="L258" s="226" t="str">
        <f>IF(A258="N/A"," ",IF(ISERROR(#REF!),L246*Gasesc,IF(#REF!=0,L246*Gasesc,#REF!)))</f>
        <v xml:space="preserve"> </v>
      </c>
      <c r="M258" s="258"/>
      <c r="N258" s="194" t="str">
        <f t="shared" si="48"/>
        <v xml:space="preserve"> </v>
      </c>
      <c r="O258" s="194" t="str">
        <f t="shared" si="49"/>
        <v xml:space="preserve"> </v>
      </c>
      <c r="P258" s="194" t="str">
        <f t="shared" si="50"/>
        <v xml:space="preserve"> </v>
      </c>
      <c r="Q258" s="195" t="str">
        <f t="shared" si="51"/>
        <v xml:space="preserve"> </v>
      </c>
      <c r="R258" s="265" t="str">
        <f t="shared" si="56"/>
        <v xml:space="preserve"> </v>
      </c>
      <c r="AF258" s="165">
        <f t="shared" si="61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">
      <c r="A259" s="141" t="str">
        <f>Option1!A226</f>
        <v>N/A</v>
      </c>
      <c r="B259" s="161" t="str">
        <f t="shared" si="57"/>
        <v xml:space="preserve"> </v>
      </c>
      <c r="C259" s="163" t="str">
        <f t="shared" si="52"/>
        <v xml:space="preserve"> </v>
      </c>
      <c r="D259" s="162" t="str">
        <f t="shared" si="53"/>
        <v xml:space="preserve"> </v>
      </c>
      <c r="E259" s="161" t="str">
        <f t="shared" si="58"/>
        <v xml:space="preserve"> </v>
      </c>
      <c r="F259" s="162" t="str">
        <f t="shared" si="54"/>
        <v xml:space="preserve"> </v>
      </c>
      <c r="G259" s="161" t="str">
        <f t="shared" si="59"/>
        <v xml:space="preserve"> </v>
      </c>
      <c r="H259" s="162" t="str">
        <f t="shared" si="55"/>
        <v xml:space="preserve"> </v>
      </c>
      <c r="I259" s="162" t="str">
        <f t="shared" si="60"/>
        <v xml:space="preserve"> </v>
      </c>
      <c r="J259" s="162" t="str">
        <f>IF(A259="N/A"," ",Inputs!$G$4)</f>
        <v xml:space="preserve"> </v>
      </c>
      <c r="K259" s="226" t="str">
        <f>IF(A259="N/A"," ",IF(ISERROR(#REF!),K247*Gasesc,#REF!))</f>
        <v xml:space="preserve"> </v>
      </c>
      <c r="L259" s="226" t="str">
        <f>IF(A259="N/A"," ",IF(ISERROR(#REF!),L247*Gasesc,IF(#REF!=0,L247*Gasesc,#REF!)))</f>
        <v xml:space="preserve"> </v>
      </c>
      <c r="M259" s="258"/>
      <c r="N259" s="194" t="str">
        <f t="shared" si="48"/>
        <v xml:space="preserve"> </v>
      </c>
      <c r="O259" s="194" t="str">
        <f t="shared" si="49"/>
        <v xml:space="preserve"> </v>
      </c>
      <c r="P259" s="194" t="str">
        <f t="shared" si="50"/>
        <v xml:space="preserve"> </v>
      </c>
      <c r="Q259" s="195" t="str">
        <f t="shared" si="51"/>
        <v xml:space="preserve"> </v>
      </c>
      <c r="R259" s="265" t="str">
        <f t="shared" si="56"/>
        <v xml:space="preserve"> </v>
      </c>
      <c r="AF259" s="165">
        <f t="shared" si="61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">
      <c r="A260" s="141" t="str">
        <f>Option1!A227</f>
        <v>N/A</v>
      </c>
      <c r="B260" s="161" t="str">
        <f t="shared" si="57"/>
        <v xml:space="preserve"> </v>
      </c>
      <c r="C260" s="163" t="str">
        <f t="shared" si="52"/>
        <v xml:space="preserve"> </v>
      </c>
      <c r="D260" s="162" t="str">
        <f t="shared" si="53"/>
        <v xml:space="preserve"> </v>
      </c>
      <c r="E260" s="161" t="str">
        <f t="shared" si="58"/>
        <v xml:space="preserve"> </v>
      </c>
      <c r="F260" s="162" t="str">
        <f t="shared" si="54"/>
        <v xml:space="preserve"> </v>
      </c>
      <c r="G260" s="161" t="str">
        <f t="shared" si="59"/>
        <v xml:space="preserve"> </v>
      </c>
      <c r="H260" s="162" t="str">
        <f t="shared" si="55"/>
        <v xml:space="preserve"> </v>
      </c>
      <c r="I260" s="162" t="str">
        <f t="shared" si="60"/>
        <v xml:space="preserve"> </v>
      </c>
      <c r="J260" s="162" t="str">
        <f>IF(A260="N/A"," ",Inputs!$G$4)</f>
        <v xml:space="preserve"> </v>
      </c>
      <c r="K260" s="226" t="str">
        <f>IF(A260="N/A"," ",IF(ISERROR(#REF!),K248*Gasesc,#REF!))</f>
        <v xml:space="preserve"> </v>
      </c>
      <c r="L260" s="226" t="str">
        <f>IF(A260="N/A"," ",IF(ISERROR(#REF!),L248*Gasesc,IF(#REF!=0,L248*Gasesc,#REF!)))</f>
        <v xml:space="preserve"> </v>
      </c>
      <c r="M260" s="258"/>
      <c r="N260" s="194" t="str">
        <f t="shared" si="48"/>
        <v xml:space="preserve"> </v>
      </c>
      <c r="O260" s="194" t="str">
        <f t="shared" si="49"/>
        <v xml:space="preserve"> </v>
      </c>
      <c r="P260" s="194" t="str">
        <f t="shared" si="50"/>
        <v xml:space="preserve"> </v>
      </c>
      <c r="Q260" s="195" t="str">
        <f t="shared" si="51"/>
        <v xml:space="preserve"> </v>
      </c>
      <c r="R260" s="265" t="str">
        <f t="shared" si="56"/>
        <v xml:space="preserve"> </v>
      </c>
      <c r="AF260" s="165">
        <f t="shared" si="61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">
      <c r="A261" s="141" t="str">
        <f>Option1!A228</f>
        <v>N/A</v>
      </c>
      <c r="B261" s="161" t="str">
        <f t="shared" si="57"/>
        <v xml:space="preserve"> </v>
      </c>
      <c r="C261" s="163" t="str">
        <f t="shared" si="52"/>
        <v xml:space="preserve"> </v>
      </c>
      <c r="D261" s="162" t="str">
        <f t="shared" si="53"/>
        <v xml:space="preserve"> </v>
      </c>
      <c r="E261" s="161" t="str">
        <f t="shared" si="58"/>
        <v xml:space="preserve"> </v>
      </c>
      <c r="F261" s="162" t="str">
        <f t="shared" si="54"/>
        <v xml:space="preserve"> </v>
      </c>
      <c r="G261" s="161" t="str">
        <f t="shared" si="59"/>
        <v xml:space="preserve"> </v>
      </c>
      <c r="H261" s="162" t="str">
        <f t="shared" si="55"/>
        <v xml:space="preserve"> </v>
      </c>
      <c r="I261" s="162" t="str">
        <f t="shared" si="60"/>
        <v xml:space="preserve"> </v>
      </c>
      <c r="J261" s="162" t="str">
        <f>IF(A261="N/A"," ",Inputs!$G$4)</f>
        <v xml:space="preserve"> </v>
      </c>
      <c r="K261" s="226" t="str">
        <f>IF(A261="N/A"," ",IF(ISERROR(#REF!),K249*Gasesc,#REF!))</f>
        <v xml:space="preserve"> </v>
      </c>
      <c r="L261" s="226" t="str">
        <f>IF(A261="N/A"," ",IF(ISERROR(#REF!),L249*Gasesc,IF(#REF!=0,L249*Gasesc,#REF!)))</f>
        <v xml:space="preserve"> </v>
      </c>
      <c r="M261" s="258"/>
      <c r="N261" s="194" t="str">
        <f t="shared" si="48"/>
        <v xml:space="preserve"> </v>
      </c>
      <c r="O261" s="194" t="str">
        <f t="shared" si="49"/>
        <v xml:space="preserve"> </v>
      </c>
      <c r="P261" s="194" t="str">
        <f t="shared" si="50"/>
        <v xml:space="preserve"> </v>
      </c>
      <c r="Q261" s="195" t="str">
        <f t="shared" si="51"/>
        <v xml:space="preserve"> </v>
      </c>
      <c r="R261" s="265" t="str">
        <f t="shared" si="56"/>
        <v xml:space="preserve"> </v>
      </c>
      <c r="AF261" s="165">
        <f t="shared" si="61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">
      <c r="A262" s="141" t="str">
        <f>Option1!A229</f>
        <v>N/A</v>
      </c>
      <c r="B262" s="161" t="str">
        <f t="shared" si="57"/>
        <v xml:space="preserve"> </v>
      </c>
      <c r="C262" s="163" t="str">
        <f t="shared" si="52"/>
        <v xml:space="preserve"> </v>
      </c>
      <c r="D262" s="162" t="str">
        <f t="shared" si="53"/>
        <v xml:space="preserve"> </v>
      </c>
      <c r="E262" s="161" t="str">
        <f t="shared" si="58"/>
        <v xml:space="preserve"> </v>
      </c>
      <c r="F262" s="162" t="str">
        <f t="shared" si="54"/>
        <v xml:space="preserve"> </v>
      </c>
      <c r="G262" s="161" t="str">
        <f t="shared" si="59"/>
        <v xml:space="preserve"> </v>
      </c>
      <c r="H262" s="162" t="str">
        <f t="shared" si="55"/>
        <v xml:space="preserve"> </v>
      </c>
      <c r="I262" s="162" t="str">
        <f t="shared" si="60"/>
        <v xml:space="preserve"> </v>
      </c>
      <c r="J262" s="162" t="str">
        <f>IF(A262="N/A"," ",Inputs!$G$4)</f>
        <v xml:space="preserve"> </v>
      </c>
      <c r="K262" s="226" t="str">
        <f>IF(A262="N/A"," ",IF(ISERROR(#REF!),K250*Gasesc,#REF!))</f>
        <v xml:space="preserve"> </v>
      </c>
      <c r="L262" s="226" t="str">
        <f>IF(A262="N/A"," ",IF(ISERROR(#REF!),L250*Gasesc,IF(#REF!=0,L250*Gasesc,#REF!)))</f>
        <v xml:space="preserve"> </v>
      </c>
      <c r="M262" s="258"/>
      <c r="N262" s="194" t="str">
        <f t="shared" si="48"/>
        <v xml:space="preserve"> </v>
      </c>
      <c r="O262" s="194" t="str">
        <f t="shared" si="49"/>
        <v xml:space="preserve"> </v>
      </c>
      <c r="P262" s="194" t="str">
        <f t="shared" si="50"/>
        <v xml:space="preserve"> </v>
      </c>
      <c r="Q262" s="195" t="str">
        <f t="shared" si="51"/>
        <v xml:space="preserve"> </v>
      </c>
      <c r="R262" s="265" t="str">
        <f t="shared" si="56"/>
        <v xml:space="preserve"> </v>
      </c>
      <c r="AF262" s="165">
        <f t="shared" si="61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">
      <c r="A263" s="141" t="str">
        <f>Option1!A230</f>
        <v>N/A</v>
      </c>
      <c r="B263" s="161" t="str">
        <f t="shared" si="57"/>
        <v xml:space="preserve"> </v>
      </c>
      <c r="C263" s="163" t="str">
        <f t="shared" si="52"/>
        <v xml:space="preserve"> </v>
      </c>
      <c r="D263" s="162" t="str">
        <f t="shared" si="53"/>
        <v xml:space="preserve"> </v>
      </c>
      <c r="E263" s="161" t="str">
        <f t="shared" si="58"/>
        <v xml:space="preserve"> </v>
      </c>
      <c r="F263" s="162" t="str">
        <f t="shared" si="54"/>
        <v xml:space="preserve"> </v>
      </c>
      <c r="G263" s="161" t="str">
        <f t="shared" si="59"/>
        <v xml:space="preserve"> </v>
      </c>
      <c r="H263" s="162" t="str">
        <f t="shared" si="55"/>
        <v xml:space="preserve"> </v>
      </c>
      <c r="I263" s="162" t="str">
        <f t="shared" si="60"/>
        <v xml:space="preserve"> </v>
      </c>
      <c r="J263" s="162" t="str">
        <f>IF(A263="N/A"," ",Inputs!$G$4)</f>
        <v xml:space="preserve"> </v>
      </c>
      <c r="K263" s="226" t="str">
        <f>IF(A263="N/A"," ",IF(ISERROR(#REF!),K251*Gasesc,#REF!))</f>
        <v xml:space="preserve"> </v>
      </c>
      <c r="L263" s="226" t="str">
        <f>IF(A263="N/A"," ",IF(ISERROR(#REF!),L251*Gasesc,IF(#REF!=0,L251*Gasesc,#REF!)))</f>
        <v xml:space="preserve"> </v>
      </c>
      <c r="M263" s="258"/>
      <c r="N263" s="194" t="str">
        <f t="shared" si="48"/>
        <v xml:space="preserve"> </v>
      </c>
      <c r="O263" s="194" t="str">
        <f t="shared" si="49"/>
        <v xml:space="preserve"> </v>
      </c>
      <c r="P263" s="194" t="str">
        <f t="shared" si="50"/>
        <v xml:space="preserve"> </v>
      </c>
      <c r="Q263" s="195" t="str">
        <f t="shared" si="51"/>
        <v xml:space="preserve"> </v>
      </c>
      <c r="R263" s="265" t="str">
        <f t="shared" si="56"/>
        <v xml:space="preserve"> </v>
      </c>
      <c r="AF263" s="165">
        <f t="shared" si="61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">
      <c r="A264" s="141" t="str">
        <f>Option1!A231</f>
        <v>N/A</v>
      </c>
      <c r="B264" s="161" t="str">
        <f t="shared" si="57"/>
        <v xml:space="preserve"> </v>
      </c>
      <c r="C264" s="163" t="str">
        <f t="shared" si="52"/>
        <v xml:space="preserve"> </v>
      </c>
      <c r="D264" s="162" t="str">
        <f t="shared" si="53"/>
        <v xml:space="preserve"> </v>
      </c>
      <c r="E264" s="161" t="str">
        <f t="shared" si="58"/>
        <v xml:space="preserve"> </v>
      </c>
      <c r="F264" s="162" t="str">
        <f t="shared" si="54"/>
        <v xml:space="preserve"> </v>
      </c>
      <c r="G264" s="161" t="str">
        <f t="shared" si="59"/>
        <v xml:space="preserve"> </v>
      </c>
      <c r="H264" s="162" t="str">
        <f t="shared" si="55"/>
        <v xml:space="preserve"> </v>
      </c>
      <c r="I264" s="162" t="str">
        <f t="shared" si="60"/>
        <v xml:space="preserve"> </v>
      </c>
      <c r="J264" s="162" t="str">
        <f>IF(A264="N/A"," ",Inputs!$G$4)</f>
        <v xml:space="preserve"> </v>
      </c>
      <c r="K264" s="226" t="str">
        <f>IF(A264="N/A"," ",IF(ISERROR(#REF!),K252*Gasesc,#REF!))</f>
        <v xml:space="preserve"> </v>
      </c>
      <c r="L264" s="226" t="str">
        <f>IF(A264="N/A"," ",IF(ISERROR(#REF!),L252*Gasesc,IF(#REF!=0,L252*Gasesc,#REF!)))</f>
        <v xml:space="preserve"> </v>
      </c>
      <c r="M264" s="258"/>
      <c r="N264" s="194" t="str">
        <f t="shared" si="48"/>
        <v xml:space="preserve"> </v>
      </c>
      <c r="O264" s="194" t="str">
        <f t="shared" si="49"/>
        <v xml:space="preserve"> </v>
      </c>
      <c r="P264" s="194" t="str">
        <f t="shared" si="50"/>
        <v xml:space="preserve"> </v>
      </c>
      <c r="Q264" s="195" t="str">
        <f t="shared" si="51"/>
        <v xml:space="preserve"> </v>
      </c>
      <c r="R264" s="265" t="str">
        <f t="shared" si="56"/>
        <v xml:space="preserve"> </v>
      </c>
      <c r="AF264" s="165">
        <f t="shared" si="61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">
      <c r="A265" s="141" t="str">
        <f>Option1!A232</f>
        <v>N/A</v>
      </c>
      <c r="B265" s="161" t="str">
        <f t="shared" si="57"/>
        <v xml:space="preserve"> </v>
      </c>
      <c r="C265" s="163" t="str">
        <f t="shared" si="52"/>
        <v xml:space="preserve"> </v>
      </c>
      <c r="D265" s="162" t="str">
        <f t="shared" si="53"/>
        <v xml:space="preserve"> </v>
      </c>
      <c r="E265" s="161" t="str">
        <f t="shared" si="58"/>
        <v xml:space="preserve"> </v>
      </c>
      <c r="F265" s="162" t="str">
        <f t="shared" si="54"/>
        <v xml:space="preserve"> </v>
      </c>
      <c r="G265" s="161" t="str">
        <f t="shared" si="59"/>
        <v xml:space="preserve"> </v>
      </c>
      <c r="H265" s="162" t="str">
        <f t="shared" si="55"/>
        <v xml:space="preserve"> </v>
      </c>
      <c r="I265" s="162" t="str">
        <f t="shared" si="60"/>
        <v xml:space="preserve"> </v>
      </c>
      <c r="J265" s="162" t="str">
        <f>IF(A265="N/A"," ",Inputs!$G$4)</f>
        <v xml:space="preserve"> </v>
      </c>
      <c r="K265" s="226" t="str">
        <f>IF(A265="N/A"," ",IF(ISERROR(#REF!),K253*Gasesc,#REF!))</f>
        <v xml:space="preserve"> </v>
      </c>
      <c r="L265" s="226" t="str">
        <f>IF(A265="N/A"," ",IF(ISERROR(#REF!),L253*Gasesc,IF(#REF!=0,L253*Gasesc,#REF!)))</f>
        <v xml:space="preserve"> </v>
      </c>
      <c r="M265" s="258"/>
      <c r="N265" s="194" t="str">
        <f t="shared" si="48"/>
        <v xml:space="preserve"> </v>
      </c>
      <c r="O265" s="194" t="str">
        <f t="shared" si="49"/>
        <v xml:space="preserve"> </v>
      </c>
      <c r="P265" s="194" t="str">
        <f t="shared" si="50"/>
        <v xml:space="preserve"> </v>
      </c>
      <c r="Q265" s="195" t="str">
        <f t="shared" si="51"/>
        <v xml:space="preserve"> </v>
      </c>
      <c r="R265" s="265" t="str">
        <f t="shared" si="56"/>
        <v xml:space="preserve"> </v>
      </c>
      <c r="AF265" s="165">
        <f t="shared" si="61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">
      <c r="A266" s="141" t="str">
        <f>Option1!A233</f>
        <v>N/A</v>
      </c>
      <c r="B266" s="161" t="str">
        <f t="shared" si="57"/>
        <v xml:space="preserve"> </v>
      </c>
      <c r="C266" s="163" t="str">
        <f t="shared" si="52"/>
        <v xml:space="preserve"> </v>
      </c>
      <c r="D266" s="162" t="str">
        <f t="shared" si="53"/>
        <v xml:space="preserve"> </v>
      </c>
      <c r="E266" s="161" t="str">
        <f t="shared" si="58"/>
        <v xml:space="preserve"> </v>
      </c>
      <c r="F266" s="162" t="str">
        <f t="shared" si="54"/>
        <v xml:space="preserve"> </v>
      </c>
      <c r="G266" s="161" t="str">
        <f t="shared" si="59"/>
        <v xml:space="preserve"> </v>
      </c>
      <c r="H266" s="162" t="str">
        <f t="shared" si="55"/>
        <v xml:space="preserve"> </v>
      </c>
      <c r="I266" s="162" t="str">
        <f t="shared" si="60"/>
        <v xml:space="preserve"> </v>
      </c>
      <c r="J266" s="162" t="str">
        <f>IF(A266="N/A"," ",Inputs!$G$4)</f>
        <v xml:space="preserve"> </v>
      </c>
      <c r="K266" s="226" t="str">
        <f>IF(A266="N/A"," ",IF(ISERROR(#REF!),K254*Gasesc,#REF!))</f>
        <v xml:space="preserve"> </v>
      </c>
      <c r="L266" s="226" t="str">
        <f>IF(A266="N/A"," ",IF(ISERROR(#REF!),L254*Gasesc,IF(#REF!=0,L254*Gasesc,#REF!)))</f>
        <v xml:space="preserve"> </v>
      </c>
      <c r="M266" s="258"/>
      <c r="N266" s="194" t="str">
        <f t="shared" si="48"/>
        <v xml:space="preserve"> </v>
      </c>
      <c r="O266" s="194" t="str">
        <f t="shared" si="49"/>
        <v xml:space="preserve"> </v>
      </c>
      <c r="P266" s="194" t="str">
        <f t="shared" si="50"/>
        <v xml:space="preserve"> </v>
      </c>
      <c r="Q266" s="195" t="str">
        <f t="shared" si="51"/>
        <v xml:space="preserve"> </v>
      </c>
      <c r="R266" s="265" t="str">
        <f t="shared" si="56"/>
        <v xml:space="preserve"> </v>
      </c>
      <c r="AF266" s="165">
        <f t="shared" si="61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">
      <c r="A267" s="141" t="str">
        <f>Option1!A234</f>
        <v>N/A</v>
      </c>
      <c r="B267" s="161" t="str">
        <f t="shared" si="57"/>
        <v xml:space="preserve"> </v>
      </c>
      <c r="C267" s="163" t="str">
        <f t="shared" si="52"/>
        <v xml:space="preserve"> </v>
      </c>
      <c r="D267" s="162" t="str">
        <f t="shared" si="53"/>
        <v xml:space="preserve"> </v>
      </c>
      <c r="E267" s="161" t="str">
        <f t="shared" si="58"/>
        <v xml:space="preserve"> </v>
      </c>
      <c r="F267" s="162" t="str">
        <f t="shared" si="54"/>
        <v xml:space="preserve"> </v>
      </c>
      <c r="G267" s="161" t="str">
        <f t="shared" si="59"/>
        <v xml:space="preserve"> </v>
      </c>
      <c r="H267" s="162" t="str">
        <f t="shared" si="55"/>
        <v xml:space="preserve"> </v>
      </c>
      <c r="I267" s="162" t="str">
        <f t="shared" si="60"/>
        <v xml:space="preserve"> </v>
      </c>
      <c r="J267" s="162" t="str">
        <f>IF(A267="N/A"," ",Inputs!$G$4)</f>
        <v xml:space="preserve"> </v>
      </c>
      <c r="K267" s="226" t="str">
        <f>IF(A267="N/A"," ",IF(ISERROR(#REF!),K255*Gasesc,#REF!))</f>
        <v xml:space="preserve"> </v>
      </c>
      <c r="L267" s="226" t="str">
        <f>IF(A267="N/A"," ",IF(ISERROR(#REF!),L255*Gasesc,IF(#REF!=0,L255*Gasesc,#REF!)))</f>
        <v xml:space="preserve"> </v>
      </c>
      <c r="M267" s="258"/>
      <c r="N267" s="194" t="str">
        <f t="shared" si="48"/>
        <v xml:space="preserve"> </v>
      </c>
      <c r="O267" s="194" t="str">
        <f t="shared" si="49"/>
        <v xml:space="preserve"> </v>
      </c>
      <c r="P267" s="194" t="str">
        <f t="shared" si="50"/>
        <v xml:space="preserve"> </v>
      </c>
      <c r="Q267" s="195" t="str">
        <f t="shared" si="51"/>
        <v xml:space="preserve"> </v>
      </c>
      <c r="R267" s="265" t="str">
        <f t="shared" si="56"/>
        <v xml:space="preserve"> </v>
      </c>
      <c r="AF267" s="165">
        <f t="shared" si="61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">
      <c r="A268" s="141" t="str">
        <f>Option1!A235</f>
        <v>N/A</v>
      </c>
      <c r="B268" s="161" t="str">
        <f t="shared" si="57"/>
        <v xml:space="preserve"> </v>
      </c>
      <c r="C268" s="163" t="str">
        <f t="shared" si="52"/>
        <v xml:space="preserve"> </v>
      </c>
      <c r="D268" s="162" t="str">
        <f t="shared" si="53"/>
        <v xml:space="preserve"> </v>
      </c>
      <c r="E268" s="161" t="str">
        <f t="shared" si="58"/>
        <v xml:space="preserve"> </v>
      </c>
      <c r="F268" s="162" t="str">
        <f t="shared" si="54"/>
        <v xml:space="preserve"> </v>
      </c>
      <c r="G268" s="161" t="str">
        <f t="shared" si="59"/>
        <v xml:space="preserve"> </v>
      </c>
      <c r="H268" s="162" t="str">
        <f t="shared" si="55"/>
        <v xml:space="preserve"> </v>
      </c>
      <c r="I268" s="162" t="str">
        <f t="shared" si="60"/>
        <v xml:space="preserve"> </v>
      </c>
      <c r="J268" s="162" t="str">
        <f>IF(A268="N/A"," ",Inputs!$G$4)</f>
        <v xml:space="preserve"> </v>
      </c>
      <c r="K268" s="226" t="str">
        <f>IF(A268="N/A"," ",IF(ISERROR(#REF!),K256*Gasesc,#REF!))</f>
        <v xml:space="preserve"> </v>
      </c>
      <c r="L268" s="226" t="str">
        <f>IF(A268="N/A"," ",IF(ISERROR(#REF!),L256*Gasesc,IF(#REF!=0,L256*Gasesc,#REF!)))</f>
        <v xml:space="preserve"> </v>
      </c>
      <c r="M268" s="258"/>
      <c r="N268" s="194" t="str">
        <f t="shared" si="48"/>
        <v xml:space="preserve"> </v>
      </c>
      <c r="O268" s="194" t="str">
        <f t="shared" si="49"/>
        <v xml:space="preserve"> </v>
      </c>
      <c r="P268" s="194" t="str">
        <f t="shared" si="50"/>
        <v xml:space="preserve"> </v>
      </c>
      <c r="Q268" s="195" t="str">
        <f t="shared" si="51"/>
        <v xml:space="preserve"> </v>
      </c>
      <c r="R268" s="265" t="str">
        <f t="shared" si="56"/>
        <v xml:space="preserve"> </v>
      </c>
      <c r="AF268" s="165">
        <f t="shared" si="61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">
      <c r="A269" s="141" t="str">
        <f>Option1!A236</f>
        <v>N/A</v>
      </c>
      <c r="B269" s="161" t="str">
        <f t="shared" si="57"/>
        <v xml:space="preserve"> </v>
      </c>
      <c r="C269" s="163" t="str">
        <f t="shared" si="52"/>
        <v xml:space="preserve"> </v>
      </c>
      <c r="D269" s="162" t="str">
        <f t="shared" si="53"/>
        <v xml:space="preserve"> </v>
      </c>
      <c r="E269" s="161" t="str">
        <f t="shared" si="58"/>
        <v xml:space="preserve"> </v>
      </c>
      <c r="F269" s="162" t="str">
        <f t="shared" si="54"/>
        <v xml:space="preserve"> </v>
      </c>
      <c r="G269" s="161" t="str">
        <f t="shared" si="59"/>
        <v xml:space="preserve"> </v>
      </c>
      <c r="H269" s="162" t="str">
        <f t="shared" si="55"/>
        <v xml:space="preserve"> </v>
      </c>
      <c r="I269" s="162" t="str">
        <f t="shared" si="60"/>
        <v xml:space="preserve"> </v>
      </c>
      <c r="J269" s="162" t="str">
        <f>IF(A269="N/A"," ",Inputs!$G$4)</f>
        <v xml:space="preserve"> </v>
      </c>
      <c r="K269" s="226" t="str">
        <f>IF(A269="N/A"," ",IF(ISERROR(#REF!),K257*Gasesc,#REF!))</f>
        <v xml:space="preserve"> </v>
      </c>
      <c r="L269" s="226" t="str">
        <f>IF(A269="N/A"," ",IF(ISERROR(#REF!),L257*Gasesc,IF(#REF!=0,L257*Gasesc,#REF!)))</f>
        <v xml:space="preserve"> </v>
      </c>
      <c r="M269" s="258"/>
      <c r="N269" s="194" t="str">
        <f t="shared" si="48"/>
        <v xml:space="preserve"> </v>
      </c>
      <c r="O269" s="194" t="str">
        <f t="shared" si="49"/>
        <v xml:space="preserve"> </v>
      </c>
      <c r="P269" s="194" t="str">
        <f t="shared" si="50"/>
        <v xml:space="preserve"> </v>
      </c>
      <c r="Q269" s="195" t="str">
        <f t="shared" si="51"/>
        <v xml:space="preserve"> </v>
      </c>
      <c r="R269" s="265" t="str">
        <f t="shared" si="56"/>
        <v xml:space="preserve"> </v>
      </c>
      <c r="AF269" s="165">
        <f t="shared" si="61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">
      <c r="A270" s="141" t="str">
        <f>Option1!A237</f>
        <v>N/A</v>
      </c>
      <c r="B270" s="161" t="str">
        <f t="shared" si="57"/>
        <v xml:space="preserve"> </v>
      </c>
      <c r="C270" s="163" t="str">
        <f t="shared" si="52"/>
        <v xml:space="preserve"> </v>
      </c>
      <c r="D270" s="162" t="str">
        <f t="shared" si="53"/>
        <v xml:space="preserve"> </v>
      </c>
      <c r="E270" s="161" t="str">
        <f t="shared" si="58"/>
        <v xml:space="preserve"> </v>
      </c>
      <c r="F270" s="162" t="str">
        <f t="shared" si="54"/>
        <v xml:space="preserve"> </v>
      </c>
      <c r="G270" s="161" t="str">
        <f t="shared" si="59"/>
        <v xml:space="preserve"> </v>
      </c>
      <c r="H270" s="162" t="str">
        <f t="shared" si="55"/>
        <v xml:space="preserve"> </v>
      </c>
      <c r="I270" s="162" t="str">
        <f t="shared" si="60"/>
        <v xml:space="preserve"> </v>
      </c>
      <c r="J270" s="162" t="str">
        <f>IF(A270="N/A"," ",Inputs!$G$4)</f>
        <v xml:space="preserve"> </v>
      </c>
      <c r="K270" s="226" t="str">
        <f>IF(A270="N/A"," ",IF(ISERROR(#REF!),K258*Gasesc,#REF!))</f>
        <v xml:space="preserve"> </v>
      </c>
      <c r="L270" s="226" t="str">
        <f>IF(A270="N/A"," ",IF(ISERROR(#REF!),L258*Gasesc,IF(#REF!=0,L258*Gasesc,#REF!)))</f>
        <v xml:space="preserve"> </v>
      </c>
      <c r="M270" s="258"/>
      <c r="N270" s="194" t="str">
        <f t="shared" si="48"/>
        <v xml:space="preserve"> </v>
      </c>
      <c r="O270" s="194" t="str">
        <f t="shared" si="49"/>
        <v xml:space="preserve"> </v>
      </c>
      <c r="P270" s="194" t="str">
        <f t="shared" si="50"/>
        <v xml:space="preserve"> </v>
      </c>
      <c r="Q270" s="195" t="str">
        <f t="shared" si="51"/>
        <v xml:space="preserve"> </v>
      </c>
      <c r="R270" s="265" t="str">
        <f t="shared" si="56"/>
        <v xml:space="preserve"> </v>
      </c>
      <c r="AF270" s="165">
        <f t="shared" si="61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">
      <c r="A271" s="141" t="str">
        <f>Option1!A238</f>
        <v>N/A</v>
      </c>
      <c r="B271" s="161" t="str">
        <f t="shared" si="57"/>
        <v xml:space="preserve"> </v>
      </c>
      <c r="C271" s="163" t="str">
        <f t="shared" si="52"/>
        <v xml:space="preserve"> </v>
      </c>
      <c r="D271" s="162" t="str">
        <f t="shared" si="53"/>
        <v xml:space="preserve"> </v>
      </c>
      <c r="E271" s="161" t="str">
        <f t="shared" si="58"/>
        <v xml:space="preserve"> </v>
      </c>
      <c r="F271" s="162" t="str">
        <f t="shared" si="54"/>
        <v xml:space="preserve"> </v>
      </c>
      <c r="G271" s="161" t="str">
        <f t="shared" si="59"/>
        <v xml:space="preserve"> </v>
      </c>
      <c r="H271" s="162" t="str">
        <f t="shared" si="55"/>
        <v xml:space="preserve"> </v>
      </c>
      <c r="I271" s="162" t="str">
        <f t="shared" si="60"/>
        <v xml:space="preserve"> </v>
      </c>
      <c r="J271" s="162" t="str">
        <f>IF(A271="N/A"," ",Inputs!$G$4)</f>
        <v xml:space="preserve"> </v>
      </c>
      <c r="K271" s="226" t="str">
        <f>IF(A271="N/A"," ",IF(ISERROR(#REF!),K259*Gasesc,#REF!))</f>
        <v xml:space="preserve"> </v>
      </c>
      <c r="L271" s="226" t="str">
        <f>IF(A271="N/A"," ",IF(ISERROR(#REF!),L259*Gasesc,IF(#REF!=0,L259*Gasesc,#REF!)))</f>
        <v xml:space="preserve"> </v>
      </c>
      <c r="M271" s="258"/>
      <c r="N271" s="194" t="str">
        <f t="shared" si="48"/>
        <v xml:space="preserve"> </v>
      </c>
      <c r="O271" s="194" t="str">
        <f t="shared" si="49"/>
        <v xml:space="preserve"> </v>
      </c>
      <c r="P271" s="194" t="str">
        <f t="shared" si="50"/>
        <v xml:space="preserve"> </v>
      </c>
      <c r="Q271" s="195" t="str">
        <f t="shared" si="51"/>
        <v xml:space="preserve"> </v>
      </c>
      <c r="R271" s="265" t="str">
        <f t="shared" si="56"/>
        <v xml:space="preserve"> </v>
      </c>
      <c r="AF271" s="165">
        <f t="shared" si="61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">
      <c r="A272" s="141" t="str">
        <f>Option1!A239</f>
        <v>N/A</v>
      </c>
      <c r="B272" s="161" t="str">
        <f t="shared" si="57"/>
        <v xml:space="preserve"> </v>
      </c>
      <c r="C272" s="163" t="str">
        <f t="shared" si="52"/>
        <v xml:space="preserve"> </v>
      </c>
      <c r="D272" s="162" t="str">
        <f t="shared" si="53"/>
        <v xml:space="preserve"> </v>
      </c>
      <c r="E272" s="161" t="str">
        <f t="shared" si="58"/>
        <v xml:space="preserve"> </v>
      </c>
      <c r="F272" s="162" t="str">
        <f t="shared" si="54"/>
        <v xml:space="preserve"> </v>
      </c>
      <c r="G272" s="161" t="str">
        <f t="shared" si="59"/>
        <v xml:space="preserve"> </v>
      </c>
      <c r="H272" s="162" t="str">
        <f t="shared" si="55"/>
        <v xml:space="preserve"> </v>
      </c>
      <c r="I272" s="162" t="str">
        <f t="shared" si="60"/>
        <v xml:space="preserve"> </v>
      </c>
      <c r="J272" s="162" t="str">
        <f>IF(A272="N/A"," ",Inputs!$G$4)</f>
        <v xml:space="preserve"> </v>
      </c>
      <c r="K272" s="226" t="str">
        <f>IF(A272="N/A"," ",IF(ISERROR(#REF!),K260*Gasesc,#REF!))</f>
        <v xml:space="preserve"> </v>
      </c>
      <c r="L272" s="226" t="str">
        <f>IF(A272="N/A"," ",IF(ISERROR(#REF!),L260*Gasesc,IF(#REF!=0,L260*Gasesc,#REF!)))</f>
        <v xml:space="preserve"> </v>
      </c>
      <c r="M272" s="258"/>
      <c r="N272" s="194" t="str">
        <f t="shared" si="48"/>
        <v xml:space="preserve"> </v>
      </c>
      <c r="O272" s="194" t="str">
        <f t="shared" si="49"/>
        <v xml:space="preserve"> </v>
      </c>
      <c r="P272" s="194" t="str">
        <f t="shared" si="50"/>
        <v xml:space="preserve"> </v>
      </c>
      <c r="Q272" s="195" t="str">
        <f t="shared" si="51"/>
        <v xml:space="preserve"> </v>
      </c>
      <c r="R272" s="265" t="str">
        <f t="shared" si="56"/>
        <v xml:space="preserve"> </v>
      </c>
      <c r="AF272" s="165">
        <f t="shared" si="61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">
      <c r="A273" s="141" t="str">
        <f>Option1!A240</f>
        <v>N/A</v>
      </c>
      <c r="B273" s="161" t="str">
        <f t="shared" si="57"/>
        <v xml:space="preserve"> </v>
      </c>
      <c r="C273" s="163" t="str">
        <f t="shared" si="52"/>
        <v xml:space="preserve"> </v>
      </c>
      <c r="D273" s="162" t="str">
        <f t="shared" si="53"/>
        <v xml:space="preserve"> </v>
      </c>
      <c r="E273" s="161" t="str">
        <f t="shared" si="58"/>
        <v xml:space="preserve"> </v>
      </c>
      <c r="F273" s="162" t="str">
        <f t="shared" si="54"/>
        <v xml:space="preserve"> </v>
      </c>
      <c r="G273" s="161" t="str">
        <f t="shared" si="59"/>
        <v xml:space="preserve"> </v>
      </c>
      <c r="H273" s="162" t="str">
        <f t="shared" si="55"/>
        <v xml:space="preserve"> </v>
      </c>
      <c r="I273" s="162" t="str">
        <f t="shared" si="60"/>
        <v xml:space="preserve"> </v>
      </c>
      <c r="J273" s="162" t="str">
        <f>IF(A273="N/A"," ",Inputs!$G$4)</f>
        <v xml:space="preserve"> </v>
      </c>
      <c r="K273" s="226" t="str">
        <f>IF(A273="N/A"," ",IF(ISERROR(#REF!),K261*Gasesc,#REF!))</f>
        <v xml:space="preserve"> </v>
      </c>
      <c r="L273" s="226" t="str">
        <f>IF(A273="N/A"," ",IF(ISERROR(#REF!),L261*Gasesc,IF(#REF!=0,L261*Gasesc,#REF!)))</f>
        <v xml:space="preserve"> </v>
      </c>
      <c r="M273" s="258"/>
      <c r="N273" s="194" t="str">
        <f t="shared" si="48"/>
        <v xml:space="preserve"> </v>
      </c>
      <c r="O273" s="194" t="str">
        <f t="shared" si="49"/>
        <v xml:space="preserve"> </v>
      </c>
      <c r="P273" s="194" t="str">
        <f t="shared" si="50"/>
        <v xml:space="preserve"> </v>
      </c>
      <c r="Q273" s="195" t="str">
        <f t="shared" si="51"/>
        <v xml:space="preserve"> </v>
      </c>
      <c r="R273" s="265" t="str">
        <f t="shared" si="56"/>
        <v xml:space="preserve"> </v>
      </c>
      <c r="AF273" s="165">
        <f t="shared" si="61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">
      <c r="A274" s="141" t="str">
        <f>Option1!A241</f>
        <v>N/A</v>
      </c>
      <c r="B274" s="161" t="str">
        <f t="shared" si="57"/>
        <v xml:space="preserve"> </v>
      </c>
      <c r="C274" s="163" t="str">
        <f t="shared" si="52"/>
        <v xml:space="preserve"> </v>
      </c>
      <c r="D274" s="162" t="str">
        <f t="shared" si="53"/>
        <v xml:space="preserve"> </v>
      </c>
      <c r="E274" s="161" t="str">
        <f t="shared" si="58"/>
        <v xml:space="preserve"> </v>
      </c>
      <c r="F274" s="162" t="str">
        <f t="shared" si="54"/>
        <v xml:space="preserve"> </v>
      </c>
      <c r="G274" s="161" t="str">
        <f t="shared" si="59"/>
        <v xml:space="preserve"> </v>
      </c>
      <c r="H274" s="162" t="str">
        <f t="shared" si="55"/>
        <v xml:space="preserve"> </v>
      </c>
      <c r="I274" s="162" t="str">
        <f t="shared" si="60"/>
        <v xml:space="preserve"> </v>
      </c>
      <c r="J274" s="162" t="str">
        <f>IF(A274="N/A"," ",Inputs!$G$4)</f>
        <v xml:space="preserve"> </v>
      </c>
      <c r="K274" s="226" t="str">
        <f>IF(A274="N/A"," ",IF(ISERROR(#REF!),K262*Gasesc,#REF!))</f>
        <v xml:space="preserve"> </v>
      </c>
      <c r="L274" s="226" t="str">
        <f>IF(A274="N/A"," ",IF(ISERROR(#REF!),L262*Gasesc,IF(#REF!=0,L262*Gasesc,#REF!)))</f>
        <v xml:space="preserve"> </v>
      </c>
      <c r="M274" s="258"/>
      <c r="N274" s="194" t="str">
        <f t="shared" si="48"/>
        <v xml:space="preserve"> </v>
      </c>
      <c r="O274" s="194" t="str">
        <f t="shared" si="49"/>
        <v xml:space="preserve"> </v>
      </c>
      <c r="P274" s="194" t="str">
        <f t="shared" si="50"/>
        <v xml:space="preserve"> </v>
      </c>
      <c r="Q274" s="195" t="str">
        <f t="shared" si="51"/>
        <v xml:space="preserve"> </v>
      </c>
      <c r="R274" s="265" t="str">
        <f t="shared" si="56"/>
        <v xml:space="preserve"> </v>
      </c>
      <c r="AF274" s="165">
        <f t="shared" si="61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">
      <c r="A275" s="141" t="str">
        <f>Option1!A242</f>
        <v>N/A</v>
      </c>
      <c r="B275" s="161" t="str">
        <f t="shared" si="57"/>
        <v xml:space="preserve"> </v>
      </c>
      <c r="C275" s="163" t="str">
        <f t="shared" si="52"/>
        <v xml:space="preserve"> </v>
      </c>
      <c r="D275" s="162" t="str">
        <f t="shared" si="53"/>
        <v xml:space="preserve"> </v>
      </c>
      <c r="E275" s="161" t="str">
        <f t="shared" si="58"/>
        <v xml:space="preserve"> </v>
      </c>
      <c r="F275" s="162" t="str">
        <f t="shared" si="54"/>
        <v xml:space="preserve"> </v>
      </c>
      <c r="G275" s="161" t="str">
        <f t="shared" si="59"/>
        <v xml:space="preserve"> </v>
      </c>
      <c r="H275" s="162" t="str">
        <f t="shared" si="55"/>
        <v xml:space="preserve"> </v>
      </c>
      <c r="I275" s="162" t="str">
        <f t="shared" si="60"/>
        <v xml:space="preserve"> </v>
      </c>
      <c r="J275" s="162" t="str">
        <f>IF(A275="N/A"," ",Inputs!$G$4)</f>
        <v xml:space="preserve"> </v>
      </c>
      <c r="K275" s="226" t="str">
        <f>IF(A275="N/A"," ",IF(ISERROR(#REF!),K263*Gasesc,#REF!))</f>
        <v xml:space="preserve"> </v>
      </c>
      <c r="L275" s="226" t="str">
        <f>IF(A275="N/A"," ",IF(ISERROR(#REF!),L263*Gasesc,IF(#REF!=0,L263*Gasesc,#REF!)))</f>
        <v xml:space="preserve"> </v>
      </c>
      <c r="M275" s="258"/>
      <c r="N275" s="194" t="str">
        <f t="shared" si="48"/>
        <v xml:space="preserve"> </v>
      </c>
      <c r="O275" s="194" t="str">
        <f t="shared" si="49"/>
        <v xml:space="preserve"> </v>
      </c>
      <c r="P275" s="194" t="str">
        <f t="shared" si="50"/>
        <v xml:space="preserve"> </v>
      </c>
      <c r="Q275" s="195" t="str">
        <f t="shared" si="51"/>
        <v xml:space="preserve"> </v>
      </c>
      <c r="R275" s="265" t="str">
        <f t="shared" si="56"/>
        <v xml:space="preserve"> </v>
      </c>
      <c r="AF275" s="165">
        <f t="shared" si="61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">
      <c r="A276" s="141" t="str">
        <f>Option1!A243</f>
        <v>N/A</v>
      </c>
      <c r="B276" s="161" t="str">
        <f t="shared" si="57"/>
        <v xml:space="preserve"> </v>
      </c>
      <c r="C276" s="163" t="str">
        <f t="shared" si="52"/>
        <v xml:space="preserve"> </v>
      </c>
      <c r="D276" s="162" t="str">
        <f t="shared" si="53"/>
        <v xml:space="preserve"> </v>
      </c>
      <c r="E276" s="161" t="str">
        <f t="shared" si="58"/>
        <v xml:space="preserve"> </v>
      </c>
      <c r="F276" s="162" t="str">
        <f t="shared" si="54"/>
        <v xml:space="preserve"> </v>
      </c>
      <c r="G276" s="161" t="str">
        <f t="shared" si="59"/>
        <v xml:space="preserve"> </v>
      </c>
      <c r="H276" s="162" t="str">
        <f t="shared" si="55"/>
        <v xml:space="preserve"> </v>
      </c>
      <c r="I276" s="162" t="str">
        <f t="shared" si="60"/>
        <v xml:space="preserve"> </v>
      </c>
      <c r="J276" s="162" t="str">
        <f>IF(A276="N/A"," ",Inputs!$G$4)</f>
        <v xml:space="preserve"> </v>
      </c>
      <c r="K276" s="226" t="str">
        <f>IF(A276="N/A"," ",IF(ISERROR(#REF!),K264*Gasesc,#REF!))</f>
        <v xml:space="preserve"> </v>
      </c>
      <c r="L276" s="226" t="str">
        <f>IF(A276="N/A"," ",IF(ISERROR(#REF!),L264*Gasesc,IF(#REF!=0,L264*Gasesc,#REF!)))</f>
        <v xml:space="preserve"> </v>
      </c>
      <c r="M276" s="258"/>
      <c r="N276" s="194" t="str">
        <f t="shared" si="48"/>
        <v xml:space="preserve"> </v>
      </c>
      <c r="O276" s="194" t="str">
        <f t="shared" si="49"/>
        <v xml:space="preserve"> </v>
      </c>
      <c r="P276" s="194" t="str">
        <f t="shared" si="50"/>
        <v xml:space="preserve"> </v>
      </c>
      <c r="Q276" s="195" t="str">
        <f t="shared" si="51"/>
        <v xml:space="preserve"> </v>
      </c>
      <c r="R276" s="265" t="str">
        <f t="shared" si="56"/>
        <v xml:space="preserve"> </v>
      </c>
      <c r="AF276" s="165">
        <f t="shared" si="61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">
      <c r="A277" s="141" t="str">
        <f>Option1!A244</f>
        <v>N/A</v>
      </c>
      <c r="B277" s="161" t="str">
        <f t="shared" si="57"/>
        <v xml:space="preserve"> </v>
      </c>
      <c r="C277" s="163" t="str">
        <f t="shared" si="52"/>
        <v xml:space="preserve"> </v>
      </c>
      <c r="D277" s="162" t="str">
        <f t="shared" si="53"/>
        <v xml:space="preserve"> </v>
      </c>
      <c r="E277" s="161" t="str">
        <f t="shared" si="58"/>
        <v xml:space="preserve"> </v>
      </c>
      <c r="F277" s="162" t="str">
        <f t="shared" si="54"/>
        <v xml:space="preserve"> </v>
      </c>
      <c r="G277" s="161" t="str">
        <f t="shared" si="59"/>
        <v xml:space="preserve"> </v>
      </c>
      <c r="H277" s="162" t="str">
        <f t="shared" si="55"/>
        <v xml:space="preserve"> </v>
      </c>
      <c r="I277" s="162" t="str">
        <f t="shared" si="60"/>
        <v xml:space="preserve"> </v>
      </c>
      <c r="J277" s="162" t="str">
        <f>IF(A277="N/A"," ",Inputs!$G$4)</f>
        <v xml:space="preserve"> </v>
      </c>
      <c r="K277" s="226" t="str">
        <f>IF(A277="N/A"," ",IF(ISERROR(#REF!),K265*Gasesc,#REF!))</f>
        <v xml:space="preserve"> </v>
      </c>
      <c r="L277" s="226" t="str">
        <f>IF(A277="N/A"," ",IF(ISERROR(#REF!),L265*Gasesc,IF(#REF!=0,L265*Gasesc,#REF!)))</f>
        <v xml:space="preserve"> </v>
      </c>
      <c r="M277" s="258"/>
      <c r="N277" s="194" t="str">
        <f t="shared" si="48"/>
        <v xml:space="preserve"> </v>
      </c>
      <c r="O277" s="194" t="str">
        <f t="shared" si="49"/>
        <v xml:space="preserve"> </v>
      </c>
      <c r="P277" s="194" t="str">
        <f t="shared" si="50"/>
        <v xml:space="preserve"> </v>
      </c>
      <c r="Q277" s="195" t="str">
        <f t="shared" si="51"/>
        <v xml:space="preserve"> </v>
      </c>
      <c r="R277" s="265" t="str">
        <f t="shared" si="56"/>
        <v xml:space="preserve"> </v>
      </c>
      <c r="AF277" s="165">
        <f t="shared" si="61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">
      <c r="A278" s="141" t="str">
        <f>Option1!A245</f>
        <v>N/A</v>
      </c>
      <c r="B278" s="161" t="str">
        <f t="shared" si="57"/>
        <v xml:space="preserve"> </v>
      </c>
      <c r="C278" s="163" t="str">
        <f t="shared" si="52"/>
        <v xml:space="preserve"> </v>
      </c>
      <c r="D278" s="162" t="str">
        <f t="shared" si="53"/>
        <v xml:space="preserve"> </v>
      </c>
      <c r="E278" s="161" t="str">
        <f t="shared" si="58"/>
        <v xml:space="preserve"> </v>
      </c>
      <c r="F278" s="162" t="str">
        <f t="shared" si="54"/>
        <v xml:space="preserve"> </v>
      </c>
      <c r="G278" s="161" t="str">
        <f t="shared" si="59"/>
        <v xml:space="preserve"> </v>
      </c>
      <c r="H278" s="162" t="str">
        <f t="shared" si="55"/>
        <v xml:space="preserve"> </v>
      </c>
      <c r="I278" s="162" t="str">
        <f t="shared" si="60"/>
        <v xml:space="preserve"> </v>
      </c>
      <c r="J278" s="162" t="str">
        <f>IF(A278="N/A"," ",Inputs!$G$4)</f>
        <v xml:space="preserve"> </v>
      </c>
      <c r="K278" s="226" t="str">
        <f>IF(A278="N/A"," ",IF(ISERROR(#REF!),K266*Gasesc,#REF!))</f>
        <v xml:space="preserve"> </v>
      </c>
      <c r="L278" s="226" t="str">
        <f>IF(A278="N/A"," ",IF(ISERROR(#REF!),L266*Gasesc,IF(#REF!=0,L266*Gasesc,#REF!)))</f>
        <v xml:space="preserve"> </v>
      </c>
      <c r="M278" s="258"/>
      <c r="N278" s="194" t="str">
        <f t="shared" si="48"/>
        <v xml:space="preserve"> </v>
      </c>
      <c r="O278" s="194" t="str">
        <f t="shared" si="49"/>
        <v xml:space="preserve"> </v>
      </c>
      <c r="P278" s="194" t="str">
        <f t="shared" si="50"/>
        <v xml:space="preserve"> </v>
      </c>
      <c r="Q278" s="195" t="str">
        <f t="shared" si="51"/>
        <v xml:space="preserve"> </v>
      </c>
      <c r="R278" s="265" t="str">
        <f t="shared" si="56"/>
        <v xml:space="preserve"> </v>
      </c>
      <c r="AF278" s="165">
        <f t="shared" si="61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">
      <c r="A279" s="141" t="str">
        <f>Option1!A246</f>
        <v>N/A</v>
      </c>
      <c r="B279" s="161" t="str">
        <f t="shared" si="57"/>
        <v xml:space="preserve"> </v>
      </c>
      <c r="C279" s="163" t="str">
        <f t="shared" si="52"/>
        <v xml:space="preserve"> </v>
      </c>
      <c r="D279" s="162" t="str">
        <f t="shared" si="53"/>
        <v xml:space="preserve"> </v>
      </c>
      <c r="E279" s="161" t="str">
        <f t="shared" si="58"/>
        <v xml:space="preserve"> </v>
      </c>
      <c r="F279" s="162" t="str">
        <f t="shared" si="54"/>
        <v xml:space="preserve"> </v>
      </c>
      <c r="G279" s="161" t="str">
        <f t="shared" si="59"/>
        <v xml:space="preserve"> </v>
      </c>
      <c r="H279" s="162" t="str">
        <f t="shared" si="55"/>
        <v xml:space="preserve"> </v>
      </c>
      <c r="I279" s="162" t="str">
        <f t="shared" si="60"/>
        <v xml:space="preserve"> </v>
      </c>
      <c r="J279" s="162" t="str">
        <f>IF(A279="N/A"," ",Inputs!$G$4)</f>
        <v xml:space="preserve"> </v>
      </c>
      <c r="K279" s="226" t="str">
        <f>IF(A279="N/A"," ",IF(ISERROR(#REF!),K267*Gasesc,#REF!))</f>
        <v xml:space="preserve"> </v>
      </c>
      <c r="L279" s="226" t="str">
        <f>IF(A279="N/A"," ",IF(ISERROR(#REF!),L267*Gasesc,IF(#REF!=0,L267*Gasesc,#REF!)))</f>
        <v xml:space="preserve"> </v>
      </c>
      <c r="M279" s="258"/>
      <c r="N279" s="194" t="str">
        <f t="shared" si="48"/>
        <v xml:space="preserve"> </v>
      </c>
      <c r="O279" s="194" t="str">
        <f t="shared" si="49"/>
        <v xml:space="preserve"> </v>
      </c>
      <c r="P279" s="194" t="str">
        <f t="shared" si="50"/>
        <v xml:space="preserve"> </v>
      </c>
      <c r="Q279" s="195" t="str">
        <f t="shared" si="51"/>
        <v xml:space="preserve"> </v>
      </c>
      <c r="R279" s="265" t="str">
        <f t="shared" si="56"/>
        <v xml:space="preserve"> </v>
      </c>
      <c r="AF279" s="165">
        <f t="shared" si="61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">
      <c r="A280" s="141" t="str">
        <f>Option1!A247</f>
        <v>N/A</v>
      </c>
      <c r="B280" s="161" t="str">
        <f t="shared" si="57"/>
        <v xml:space="preserve"> </v>
      </c>
      <c r="C280" s="163" t="str">
        <f t="shared" si="52"/>
        <v xml:space="preserve"> </v>
      </c>
      <c r="D280" s="162" t="str">
        <f t="shared" si="53"/>
        <v xml:space="preserve"> </v>
      </c>
      <c r="E280" s="161" t="str">
        <f t="shared" si="58"/>
        <v xml:space="preserve"> </v>
      </c>
      <c r="F280" s="162" t="str">
        <f t="shared" si="54"/>
        <v xml:space="preserve"> </v>
      </c>
      <c r="G280" s="161" t="str">
        <f t="shared" si="59"/>
        <v xml:space="preserve"> </v>
      </c>
      <c r="H280" s="162" t="str">
        <f t="shared" si="55"/>
        <v xml:space="preserve"> </v>
      </c>
      <c r="I280" s="162" t="str">
        <f t="shared" si="60"/>
        <v xml:space="preserve"> </v>
      </c>
      <c r="J280" s="162" t="str">
        <f>IF(A280="N/A"," ",Inputs!$G$4)</f>
        <v xml:space="preserve"> </v>
      </c>
      <c r="K280" s="226" t="str">
        <f>IF(A280="N/A"," ",IF(ISERROR(#REF!),K268*Gasesc,#REF!))</f>
        <v xml:space="preserve"> </v>
      </c>
      <c r="L280" s="226" t="str">
        <f>IF(A280="N/A"," ",IF(ISERROR(#REF!),L268*Gasesc,IF(#REF!=0,L268*Gasesc,#REF!)))</f>
        <v xml:space="preserve"> </v>
      </c>
      <c r="M280" s="258"/>
      <c r="N280" s="194" t="str">
        <f t="shared" si="48"/>
        <v xml:space="preserve"> </v>
      </c>
      <c r="O280" s="194" t="str">
        <f t="shared" si="49"/>
        <v xml:space="preserve"> </v>
      </c>
      <c r="P280" s="194" t="str">
        <f t="shared" si="50"/>
        <v xml:space="preserve"> </v>
      </c>
      <c r="Q280" s="195" t="str">
        <f t="shared" si="51"/>
        <v xml:space="preserve"> </v>
      </c>
      <c r="R280" s="265" t="str">
        <f t="shared" si="56"/>
        <v xml:space="preserve"> </v>
      </c>
      <c r="AF280" s="165">
        <f t="shared" si="61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">
      <c r="A281" s="141" t="str">
        <f>Option1!A248</f>
        <v>N/A</v>
      </c>
      <c r="B281" s="161" t="str">
        <f t="shared" si="57"/>
        <v xml:space="preserve"> </v>
      </c>
      <c r="C281" s="163" t="str">
        <f t="shared" si="52"/>
        <v xml:space="preserve"> </v>
      </c>
      <c r="D281" s="162" t="str">
        <f t="shared" si="53"/>
        <v xml:space="preserve"> </v>
      </c>
      <c r="E281" s="161" t="str">
        <f t="shared" si="58"/>
        <v xml:space="preserve"> </v>
      </c>
      <c r="F281" s="162" t="str">
        <f t="shared" si="54"/>
        <v xml:space="preserve"> </v>
      </c>
      <c r="G281" s="161" t="str">
        <f t="shared" si="59"/>
        <v xml:space="preserve"> </v>
      </c>
      <c r="H281" s="162" t="str">
        <f t="shared" si="55"/>
        <v xml:space="preserve"> </v>
      </c>
      <c r="I281" s="162" t="str">
        <f t="shared" si="60"/>
        <v xml:space="preserve"> </v>
      </c>
      <c r="J281" s="162" t="str">
        <f>IF(A281="N/A"," ",Inputs!$G$4)</f>
        <v xml:space="preserve"> </v>
      </c>
      <c r="K281" s="226" t="str">
        <f>IF(A281="N/A"," ",IF(ISERROR(#REF!),K269*Gasesc,#REF!))</f>
        <v xml:space="preserve"> </v>
      </c>
      <c r="L281" s="226" t="str">
        <f>IF(A281="N/A"," ",IF(ISERROR(#REF!),L269*Gasesc,IF(#REF!=0,L269*Gasesc,#REF!)))</f>
        <v xml:space="preserve"> </v>
      </c>
      <c r="M281" s="258"/>
      <c r="N281" s="194" t="str">
        <f t="shared" si="48"/>
        <v xml:space="preserve"> </v>
      </c>
      <c r="O281" s="194" t="str">
        <f t="shared" si="49"/>
        <v xml:space="preserve"> </v>
      </c>
      <c r="P281" s="194" t="str">
        <f t="shared" si="50"/>
        <v xml:space="preserve"> </v>
      </c>
      <c r="Q281" s="195" t="str">
        <f t="shared" si="51"/>
        <v xml:space="preserve"> </v>
      </c>
      <c r="R281" s="265" t="str">
        <f t="shared" si="56"/>
        <v xml:space="preserve"> </v>
      </c>
      <c r="AF281" s="165">
        <f t="shared" si="61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">
      <c r="A282" s="141" t="str">
        <f>Option1!A249</f>
        <v>N/A</v>
      </c>
      <c r="B282" s="161" t="str">
        <f t="shared" si="57"/>
        <v xml:space="preserve"> </v>
      </c>
      <c r="C282" s="163" t="str">
        <f t="shared" si="52"/>
        <v xml:space="preserve"> </v>
      </c>
      <c r="D282" s="162" t="str">
        <f t="shared" si="53"/>
        <v xml:space="preserve"> </v>
      </c>
      <c r="E282" s="161" t="str">
        <f t="shared" si="58"/>
        <v xml:space="preserve"> </v>
      </c>
      <c r="F282" s="162" t="str">
        <f t="shared" si="54"/>
        <v xml:space="preserve"> </v>
      </c>
      <c r="G282" s="161" t="str">
        <f t="shared" si="59"/>
        <v xml:space="preserve"> </v>
      </c>
      <c r="H282" s="162" t="str">
        <f t="shared" si="55"/>
        <v xml:space="preserve"> </v>
      </c>
      <c r="I282" s="162" t="str">
        <f t="shared" si="60"/>
        <v xml:space="preserve"> </v>
      </c>
      <c r="J282" s="162" t="str">
        <f>IF(A282="N/A"," ",Inputs!$G$4)</f>
        <v xml:space="preserve"> </v>
      </c>
      <c r="K282" s="226" t="str">
        <f>IF(A282="N/A"," ",IF(ISERROR(#REF!),K270*Gasesc,#REF!))</f>
        <v xml:space="preserve"> </v>
      </c>
      <c r="L282" s="226" t="str">
        <f>IF(A282="N/A"," ",IF(ISERROR(#REF!),L270*Gasesc,IF(#REF!=0,L270*Gasesc,#REF!)))</f>
        <v xml:space="preserve"> </v>
      </c>
      <c r="M282" s="258"/>
      <c r="N282" s="194" t="str">
        <f t="shared" si="48"/>
        <v xml:space="preserve"> </v>
      </c>
      <c r="O282" s="194" t="str">
        <f t="shared" si="49"/>
        <v xml:space="preserve"> </v>
      </c>
      <c r="P282" s="194" t="str">
        <f t="shared" si="50"/>
        <v xml:space="preserve"> </v>
      </c>
      <c r="Q282" s="195" t="str">
        <f t="shared" si="51"/>
        <v xml:space="preserve"> </v>
      </c>
      <c r="R282" s="265" t="str">
        <f t="shared" si="56"/>
        <v xml:space="preserve"> </v>
      </c>
      <c r="AF282" s="165">
        <f t="shared" si="61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">
      <c r="A283" s="141" t="str">
        <f>Option1!A250</f>
        <v>N/A</v>
      </c>
      <c r="B283" s="161" t="str">
        <f t="shared" si="57"/>
        <v xml:space="preserve"> </v>
      </c>
      <c r="C283" s="163" t="str">
        <f t="shared" si="52"/>
        <v xml:space="preserve"> </v>
      </c>
      <c r="D283" s="162" t="str">
        <f t="shared" si="53"/>
        <v xml:space="preserve"> </v>
      </c>
      <c r="E283" s="161" t="str">
        <f t="shared" si="58"/>
        <v xml:space="preserve"> </v>
      </c>
      <c r="F283" s="162" t="str">
        <f t="shared" si="54"/>
        <v xml:space="preserve"> </v>
      </c>
      <c r="G283" s="161" t="str">
        <f t="shared" si="59"/>
        <v xml:space="preserve"> </v>
      </c>
      <c r="H283" s="162" t="str">
        <f t="shared" si="55"/>
        <v xml:space="preserve"> </v>
      </c>
      <c r="I283" s="162" t="str">
        <f t="shared" si="60"/>
        <v xml:space="preserve"> </v>
      </c>
      <c r="J283" s="162" t="str">
        <f>IF(A283="N/A"," ",Inputs!$G$4)</f>
        <v xml:space="preserve"> </v>
      </c>
      <c r="K283" s="226" t="str">
        <f>IF(A283="N/A"," ",IF(ISERROR(#REF!),K271*Gasesc,#REF!))</f>
        <v xml:space="preserve"> </v>
      </c>
      <c r="L283" s="226" t="str">
        <f>IF(A283="N/A"," ",IF(ISERROR(#REF!),L271*Gasesc,IF(#REF!=0,L271*Gasesc,#REF!)))</f>
        <v xml:space="preserve"> </v>
      </c>
      <c r="M283" s="258"/>
      <c r="N283" s="194" t="str">
        <f t="shared" si="48"/>
        <v xml:space="preserve"> </v>
      </c>
      <c r="O283" s="194" t="str">
        <f t="shared" si="49"/>
        <v xml:space="preserve"> </v>
      </c>
      <c r="P283" s="194" t="str">
        <f t="shared" si="50"/>
        <v xml:space="preserve"> </v>
      </c>
      <c r="Q283" s="195" t="str">
        <f t="shared" si="51"/>
        <v xml:space="preserve"> </v>
      </c>
      <c r="R283" s="265" t="str">
        <f t="shared" si="56"/>
        <v xml:space="preserve"> </v>
      </c>
      <c r="AF283" s="165">
        <f t="shared" si="61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">
      <c r="A284" s="141" t="str">
        <f>Option1!A251</f>
        <v>N/A</v>
      </c>
      <c r="B284" s="161" t="str">
        <f t="shared" si="57"/>
        <v xml:space="preserve"> </v>
      </c>
      <c r="C284" s="163" t="str">
        <f t="shared" si="52"/>
        <v xml:space="preserve"> </v>
      </c>
      <c r="D284" s="162" t="str">
        <f t="shared" si="53"/>
        <v xml:space="preserve"> </v>
      </c>
      <c r="E284" s="161" t="str">
        <f t="shared" si="58"/>
        <v xml:space="preserve"> </v>
      </c>
      <c r="F284" s="162" t="str">
        <f t="shared" si="54"/>
        <v xml:space="preserve"> </v>
      </c>
      <c r="G284" s="161" t="str">
        <f t="shared" si="59"/>
        <v xml:space="preserve"> </v>
      </c>
      <c r="H284" s="162" t="str">
        <f t="shared" si="55"/>
        <v xml:space="preserve"> </v>
      </c>
      <c r="I284" s="162" t="str">
        <f t="shared" si="60"/>
        <v xml:space="preserve"> </v>
      </c>
      <c r="J284" s="162" t="str">
        <f>IF(A284="N/A"," ",Inputs!$G$4)</f>
        <v xml:space="preserve"> </v>
      </c>
      <c r="K284" s="226" t="str">
        <f>IF(A284="N/A"," ",IF(ISERROR(#REF!),K272*Gasesc,#REF!))</f>
        <v xml:space="preserve"> </v>
      </c>
      <c r="L284" s="226" t="str">
        <f>IF(A284="N/A"," ",IF(ISERROR(#REF!),L272*Gasesc,IF(#REF!=0,L272*Gasesc,#REF!)))</f>
        <v xml:space="preserve"> </v>
      </c>
      <c r="M284" s="258"/>
      <c r="N284" s="194" t="str">
        <f t="shared" si="48"/>
        <v xml:space="preserve"> </v>
      </c>
      <c r="O284" s="194" t="str">
        <f t="shared" si="49"/>
        <v xml:space="preserve"> </v>
      </c>
      <c r="P284" s="194" t="str">
        <f t="shared" si="50"/>
        <v xml:space="preserve"> </v>
      </c>
      <c r="Q284" s="195" t="str">
        <f t="shared" si="51"/>
        <v xml:space="preserve"> </v>
      </c>
      <c r="R284" s="265" t="str">
        <f t="shared" si="56"/>
        <v xml:space="preserve"> </v>
      </c>
      <c r="AF284" s="165">
        <f t="shared" si="61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">
      <c r="A285" s="141" t="str">
        <f>Option1!A252</f>
        <v>N/A</v>
      </c>
      <c r="B285" s="161" t="str">
        <f t="shared" si="57"/>
        <v xml:space="preserve"> </v>
      </c>
      <c r="C285" s="163" t="str">
        <f t="shared" si="52"/>
        <v xml:space="preserve"> </v>
      </c>
      <c r="D285" s="162" t="str">
        <f t="shared" si="53"/>
        <v xml:space="preserve"> </v>
      </c>
      <c r="E285" s="161" t="str">
        <f t="shared" si="58"/>
        <v xml:space="preserve"> </v>
      </c>
      <c r="F285" s="162" t="str">
        <f t="shared" si="54"/>
        <v xml:space="preserve"> </v>
      </c>
      <c r="G285" s="161" t="str">
        <f t="shared" si="59"/>
        <v xml:space="preserve"> </v>
      </c>
      <c r="H285" s="162" t="str">
        <f t="shared" si="55"/>
        <v xml:space="preserve"> </v>
      </c>
      <c r="I285" s="162" t="str">
        <f t="shared" si="60"/>
        <v xml:space="preserve"> </v>
      </c>
      <c r="J285" s="162" t="str">
        <f>IF(A285="N/A"," ",Inputs!$G$4)</f>
        <v xml:space="preserve"> </v>
      </c>
      <c r="K285" s="226" t="str">
        <f>IF(A285="N/A"," ",IF(ISERROR(#REF!),K273*Gasesc,#REF!))</f>
        <v xml:space="preserve"> </v>
      </c>
      <c r="L285" s="226" t="str">
        <f>IF(A285="N/A"," ",IF(ISERROR(#REF!),L273*Gasesc,IF(#REF!=0,L273*Gasesc,#REF!)))</f>
        <v xml:space="preserve"> </v>
      </c>
      <c r="M285" s="258"/>
      <c r="N285" s="194" t="str">
        <f t="shared" si="48"/>
        <v xml:space="preserve"> </v>
      </c>
      <c r="O285" s="194" t="str">
        <f t="shared" si="49"/>
        <v xml:space="preserve"> </v>
      </c>
      <c r="P285" s="194" t="str">
        <f t="shared" si="50"/>
        <v xml:space="preserve"> </v>
      </c>
      <c r="Q285" s="195" t="str">
        <f t="shared" si="51"/>
        <v xml:space="preserve"> </v>
      </c>
      <c r="R285" s="265" t="str">
        <f t="shared" si="56"/>
        <v xml:space="preserve"> </v>
      </c>
      <c r="AF285" s="165">
        <f t="shared" si="61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">
      <c r="A286" s="141" t="str">
        <f>Option1!A253</f>
        <v>N/A</v>
      </c>
      <c r="B286" s="161" t="str">
        <f t="shared" si="57"/>
        <v xml:space="preserve"> </v>
      </c>
      <c r="C286" s="163" t="str">
        <f t="shared" si="52"/>
        <v xml:space="preserve"> </v>
      </c>
      <c r="D286" s="162" t="str">
        <f t="shared" si="53"/>
        <v xml:space="preserve"> </v>
      </c>
      <c r="E286" s="161" t="str">
        <f t="shared" si="58"/>
        <v xml:space="preserve"> </v>
      </c>
      <c r="F286" s="162" t="str">
        <f t="shared" si="54"/>
        <v xml:space="preserve"> </v>
      </c>
      <c r="G286" s="161" t="str">
        <f t="shared" si="59"/>
        <v xml:space="preserve"> </v>
      </c>
      <c r="H286" s="162" t="str">
        <f t="shared" si="55"/>
        <v xml:space="preserve"> </v>
      </c>
      <c r="I286" s="162" t="str">
        <f t="shared" si="60"/>
        <v xml:space="preserve"> </v>
      </c>
      <c r="J286" s="162" t="str">
        <f>IF(A286="N/A"," ",Inputs!$G$4)</f>
        <v xml:space="preserve"> </v>
      </c>
      <c r="K286" s="226" t="str">
        <f>IF(A286="N/A"," ",IF(ISERROR(#REF!),K274*Gasesc,#REF!))</f>
        <v xml:space="preserve"> </v>
      </c>
      <c r="L286" s="226" t="str">
        <f>IF(A286="N/A"," ",IF(ISERROR(#REF!),L274*Gasesc,IF(#REF!=0,L274*Gasesc,#REF!)))</f>
        <v xml:space="preserve"> </v>
      </c>
      <c r="M286" s="258"/>
      <c r="N286" s="194" t="str">
        <f t="shared" si="48"/>
        <v xml:space="preserve"> </v>
      </c>
      <c r="O286" s="194" t="str">
        <f t="shared" si="49"/>
        <v xml:space="preserve"> </v>
      </c>
      <c r="P286" s="194" t="str">
        <f t="shared" si="50"/>
        <v xml:space="preserve"> </v>
      </c>
      <c r="Q286" s="195" t="str">
        <f t="shared" si="51"/>
        <v xml:space="preserve"> </v>
      </c>
      <c r="R286" s="265" t="str">
        <f t="shared" si="56"/>
        <v xml:space="preserve"> </v>
      </c>
      <c r="AF286" s="165">
        <f t="shared" si="61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">
      <c r="A287" s="141" t="str">
        <f>Option1!A254</f>
        <v>N/A</v>
      </c>
      <c r="B287" s="161" t="str">
        <f t="shared" si="57"/>
        <v xml:space="preserve"> </v>
      </c>
      <c r="C287" s="163" t="str">
        <f t="shared" si="52"/>
        <v xml:space="preserve"> </v>
      </c>
      <c r="D287" s="162" t="str">
        <f t="shared" si="53"/>
        <v xml:space="preserve"> </v>
      </c>
      <c r="E287" s="161" t="str">
        <f t="shared" si="58"/>
        <v xml:space="preserve"> </v>
      </c>
      <c r="F287" s="162" t="str">
        <f t="shared" si="54"/>
        <v xml:space="preserve"> </v>
      </c>
      <c r="G287" s="161" t="str">
        <f t="shared" si="59"/>
        <v xml:space="preserve"> </v>
      </c>
      <c r="H287" s="162" t="str">
        <f t="shared" si="55"/>
        <v xml:space="preserve"> </v>
      </c>
      <c r="I287" s="162" t="str">
        <f t="shared" si="60"/>
        <v xml:space="preserve"> </v>
      </c>
      <c r="J287" s="162" t="str">
        <f>IF(A287="N/A"," ",Inputs!$G$4)</f>
        <v xml:space="preserve"> </v>
      </c>
      <c r="K287" s="226" t="str">
        <f>IF(A287="N/A"," ",IF(ISERROR(#REF!),K275*Gasesc,#REF!))</f>
        <v xml:space="preserve"> </v>
      </c>
      <c r="L287" s="226" t="str">
        <f>IF(A287="N/A"," ",IF(ISERROR(#REF!),L275*Gasesc,IF(#REF!=0,L275*Gasesc,#REF!)))</f>
        <v xml:space="preserve"> </v>
      </c>
      <c r="M287" s="258"/>
      <c r="N287" s="194" t="str">
        <f t="shared" si="48"/>
        <v xml:space="preserve"> </v>
      </c>
      <c r="O287" s="194" t="str">
        <f t="shared" si="49"/>
        <v xml:space="preserve"> </v>
      </c>
      <c r="P287" s="194" t="str">
        <f t="shared" si="50"/>
        <v xml:space="preserve"> </v>
      </c>
      <c r="Q287" s="195" t="str">
        <f t="shared" si="51"/>
        <v xml:space="preserve"> </v>
      </c>
      <c r="R287" s="265" t="str">
        <f t="shared" si="56"/>
        <v xml:space="preserve"> </v>
      </c>
      <c r="AF287" s="165">
        <f t="shared" ref="AF287:AF318" si="62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">
      <c r="A288" s="141" t="str">
        <f>Option1!A255</f>
        <v>N/A</v>
      </c>
      <c r="B288" s="161" t="str">
        <f t="shared" si="57"/>
        <v xml:space="preserve"> </v>
      </c>
      <c r="C288" s="163" t="str">
        <f t="shared" si="52"/>
        <v xml:space="preserve"> </v>
      </c>
      <c r="D288" s="162" t="str">
        <f t="shared" si="53"/>
        <v xml:space="preserve"> </v>
      </c>
      <c r="E288" s="161" t="str">
        <f t="shared" si="58"/>
        <v xml:space="preserve"> </v>
      </c>
      <c r="F288" s="162" t="str">
        <f t="shared" si="54"/>
        <v xml:space="preserve"> </v>
      </c>
      <c r="G288" s="161" t="str">
        <f t="shared" si="59"/>
        <v xml:space="preserve"> </v>
      </c>
      <c r="H288" s="162" t="str">
        <f t="shared" si="55"/>
        <v xml:space="preserve"> </v>
      </c>
      <c r="I288" s="162" t="str">
        <f t="shared" si="60"/>
        <v xml:space="preserve"> </v>
      </c>
      <c r="J288" s="162" t="str">
        <f>IF(A288="N/A"," ",Inputs!$G$4)</f>
        <v xml:space="preserve"> </v>
      </c>
      <c r="K288" s="226" t="str">
        <f>IF(A288="N/A"," ",IF(ISERROR(#REF!),K276*Gasesc,#REF!))</f>
        <v xml:space="preserve"> </v>
      </c>
      <c r="L288" s="226" t="str">
        <f>IF(A288="N/A"," ",IF(ISERROR(#REF!),L276*Gasesc,IF(#REF!=0,L276*Gasesc,#REF!)))</f>
        <v xml:space="preserve"> </v>
      </c>
      <c r="M288" s="258"/>
      <c r="N288" s="194" t="str">
        <f t="shared" si="48"/>
        <v xml:space="preserve"> </v>
      </c>
      <c r="O288" s="194" t="str">
        <f t="shared" si="49"/>
        <v xml:space="preserve"> </v>
      </c>
      <c r="P288" s="194" t="str">
        <f t="shared" si="50"/>
        <v xml:space="preserve"> </v>
      </c>
      <c r="Q288" s="195" t="str">
        <f t="shared" si="51"/>
        <v xml:space="preserve"> </v>
      </c>
      <c r="R288" s="265" t="str">
        <f t="shared" si="56"/>
        <v xml:space="preserve"> </v>
      </c>
      <c r="AF288" s="165">
        <f t="shared" si="62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55" x14ac:dyDescent="0.2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264"/>
      <c r="L289" s="264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62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M289"/>
      <c r="AN289" s="345"/>
      <c r="AU289"/>
      <c r="AV289" s="22"/>
      <c r="BC289"/>
    </row>
    <row r="290" spans="1:55" x14ac:dyDescent="0.2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264"/>
      <c r="L290" s="264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62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M290"/>
      <c r="AN290" s="345"/>
      <c r="AU290"/>
      <c r="AV290" s="22"/>
      <c r="BC290"/>
    </row>
    <row r="291" spans="1:55" x14ac:dyDescent="0.2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264"/>
      <c r="L291" s="264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62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M291"/>
      <c r="AN291" s="345"/>
      <c r="AU291"/>
      <c r="AV291" s="22"/>
      <c r="BC291"/>
    </row>
    <row r="292" spans="1:55" x14ac:dyDescent="0.2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264"/>
      <c r="L292" s="264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62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M292"/>
      <c r="AN292" s="345"/>
      <c r="AQ292"/>
      <c r="AU292"/>
      <c r="AV292" s="22"/>
      <c r="BC292"/>
    </row>
    <row r="293" spans="1:55" x14ac:dyDescent="0.2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264"/>
      <c r="L293" s="264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62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M293"/>
      <c r="AN293" s="345"/>
      <c r="AQ293"/>
      <c r="AU293"/>
      <c r="AV293" s="22"/>
      <c r="BC293"/>
    </row>
    <row r="294" spans="1:55" x14ac:dyDescent="0.2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264"/>
      <c r="L294" s="264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62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M294"/>
      <c r="AN294" s="345"/>
      <c r="AQ294"/>
      <c r="AU294"/>
      <c r="AV294" s="22"/>
      <c r="BC294"/>
    </row>
    <row r="295" spans="1:55" x14ac:dyDescent="0.2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264"/>
      <c r="L295" s="264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62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M295"/>
      <c r="AN295" s="345"/>
      <c r="AQ295"/>
      <c r="AU295"/>
      <c r="AV295" s="22"/>
      <c r="BC295"/>
    </row>
    <row r="296" spans="1:55" x14ac:dyDescent="0.2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264"/>
      <c r="L296" s="264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62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M296"/>
      <c r="AN296" s="345"/>
      <c r="AQ296"/>
      <c r="AU296"/>
      <c r="AV296" s="22"/>
      <c r="BC296"/>
    </row>
    <row r="297" spans="1:55" x14ac:dyDescent="0.2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264"/>
      <c r="L297" s="264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62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M297"/>
      <c r="AN297" s="345"/>
      <c r="AQ297"/>
      <c r="AU297"/>
      <c r="AV297" s="22"/>
      <c r="BC297"/>
    </row>
    <row r="298" spans="1:55" x14ac:dyDescent="0.2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264"/>
      <c r="L298" s="264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62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M298"/>
      <c r="AN298" s="345"/>
      <c r="AQ298"/>
      <c r="AR298" s="343"/>
      <c r="AU298"/>
      <c r="AV298" s="22"/>
      <c r="BC298"/>
    </row>
    <row r="299" spans="1:55" x14ac:dyDescent="0.2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264"/>
      <c r="L299" s="264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62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M299"/>
      <c r="AN299" s="345"/>
      <c r="AQ299"/>
      <c r="AR299" s="343"/>
      <c r="AU299"/>
      <c r="AV299" s="22"/>
      <c r="BC299"/>
    </row>
    <row r="300" spans="1:55" x14ac:dyDescent="0.2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264"/>
      <c r="L300" s="264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62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M300"/>
      <c r="AN300" s="345"/>
      <c r="AQ300"/>
      <c r="AR300" s="343"/>
      <c r="AU300"/>
      <c r="AV300" s="22"/>
      <c r="BC300"/>
    </row>
    <row r="301" spans="1:55" x14ac:dyDescent="0.2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264"/>
      <c r="L301" s="264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62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M301"/>
      <c r="AN301" s="345"/>
      <c r="AQ301"/>
      <c r="AR301" s="343"/>
      <c r="AU301"/>
      <c r="AV301" s="22"/>
      <c r="BC301"/>
    </row>
    <row r="302" spans="1:55" x14ac:dyDescent="0.2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264"/>
      <c r="L302" s="264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62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M302"/>
      <c r="AN302" s="345"/>
      <c r="AQ302"/>
      <c r="AR302" s="343"/>
      <c r="AU302"/>
      <c r="AV302" s="22"/>
      <c r="BC302"/>
    </row>
    <row r="303" spans="1:55" x14ac:dyDescent="0.2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264"/>
      <c r="L303" s="264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62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M303"/>
      <c r="AN303" s="345"/>
      <c r="AQ303"/>
      <c r="AR303" s="343"/>
      <c r="AU303"/>
      <c r="AV303" s="22"/>
      <c r="BC303"/>
    </row>
    <row r="304" spans="1:55" x14ac:dyDescent="0.2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264"/>
      <c r="L304" s="264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62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M304"/>
      <c r="AN304" s="345"/>
      <c r="AQ304"/>
      <c r="AR304" s="343"/>
      <c r="AU304"/>
      <c r="AV304" s="22"/>
      <c r="BC304"/>
    </row>
    <row r="305" spans="1:55" x14ac:dyDescent="0.2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264"/>
      <c r="L305" s="264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62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M305"/>
      <c r="AN305" s="345"/>
      <c r="AQ305"/>
      <c r="AR305" s="343"/>
      <c r="AU305"/>
      <c r="AV305" s="22"/>
      <c r="BC305"/>
    </row>
    <row r="306" spans="1:55" x14ac:dyDescent="0.2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264"/>
      <c r="L306" s="264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62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M306"/>
      <c r="AN306" s="345"/>
      <c r="AQ306"/>
      <c r="AR306" s="343"/>
      <c r="AU306"/>
      <c r="AV306" s="22"/>
      <c r="BC306"/>
    </row>
    <row r="307" spans="1:55" x14ac:dyDescent="0.2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264"/>
      <c r="L307" s="264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62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M307"/>
      <c r="AN307" s="345"/>
      <c r="AQ307"/>
      <c r="AR307" s="343"/>
      <c r="AU307"/>
      <c r="AV307" s="22"/>
      <c r="BC307"/>
    </row>
    <row r="308" spans="1:55" x14ac:dyDescent="0.2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264"/>
      <c r="L308" s="264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62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M308"/>
      <c r="AN308" s="345"/>
      <c r="AQ308"/>
      <c r="AR308" s="343"/>
      <c r="AU308"/>
      <c r="AV308" s="22"/>
      <c r="BC308"/>
    </row>
    <row r="309" spans="1:55" x14ac:dyDescent="0.2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264"/>
      <c r="L309" s="264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62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M309"/>
      <c r="AN309" s="345"/>
      <c r="AQ309"/>
      <c r="AR309" s="343"/>
      <c r="AU309"/>
      <c r="AV309" s="22"/>
      <c r="BC309"/>
    </row>
    <row r="310" spans="1:55" x14ac:dyDescent="0.2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264"/>
      <c r="L310" s="264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62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M310"/>
      <c r="AN310" s="345"/>
      <c r="AQ310"/>
      <c r="AR310" s="343"/>
      <c r="AU310"/>
      <c r="AV310" s="22"/>
      <c r="BC310"/>
    </row>
    <row r="311" spans="1:55" x14ac:dyDescent="0.2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264"/>
      <c r="L311" s="264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62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M311"/>
      <c r="AN311" s="345"/>
      <c r="AQ311"/>
      <c r="AR311" s="343"/>
      <c r="AU311"/>
      <c r="AV311" s="22"/>
      <c r="BC311"/>
    </row>
    <row r="312" spans="1:55" x14ac:dyDescent="0.2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264"/>
      <c r="L312" s="264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62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M312"/>
      <c r="AN312" s="345"/>
      <c r="AQ312"/>
      <c r="AR312" s="343"/>
      <c r="AU312"/>
      <c r="AV312" s="22"/>
      <c r="BC312"/>
    </row>
    <row r="313" spans="1:55" x14ac:dyDescent="0.2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264"/>
      <c r="L313" s="264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62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M313"/>
      <c r="AN313" s="345"/>
      <c r="AQ313"/>
      <c r="AR313" s="343"/>
      <c r="AU313"/>
      <c r="AV313" s="22"/>
      <c r="AY313"/>
      <c r="AZ313" s="343"/>
      <c r="BC313"/>
    </row>
    <row r="314" spans="1:55" x14ac:dyDescent="0.2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264"/>
      <c r="L314" s="264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62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M314"/>
      <c r="AN314" s="345"/>
      <c r="AQ314"/>
      <c r="AR314" s="343"/>
      <c r="AU314"/>
      <c r="AV314" s="22"/>
      <c r="AY314"/>
      <c r="AZ314" s="343"/>
      <c r="BC314"/>
    </row>
    <row r="315" spans="1:55" x14ac:dyDescent="0.2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264"/>
      <c r="L315" s="264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62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M315"/>
      <c r="AN315" s="345"/>
      <c r="AQ315"/>
      <c r="AR315" s="343"/>
      <c r="AU315"/>
      <c r="AV315" s="22"/>
      <c r="AY315"/>
      <c r="AZ315" s="343"/>
      <c r="BC315"/>
    </row>
    <row r="316" spans="1:55" x14ac:dyDescent="0.2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264"/>
      <c r="L316" s="264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62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M316"/>
      <c r="AN316" s="345"/>
      <c r="AQ316"/>
      <c r="AR316" s="343"/>
      <c r="AU316"/>
      <c r="AV316" s="22"/>
      <c r="AY316"/>
      <c r="AZ316" s="343"/>
      <c r="BC316"/>
    </row>
    <row r="317" spans="1:55" x14ac:dyDescent="0.2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264"/>
      <c r="L317" s="264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62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M317"/>
      <c r="AN317" s="345"/>
      <c r="AQ317"/>
      <c r="AR317" s="343"/>
      <c r="AU317"/>
      <c r="AV317" s="22"/>
      <c r="AY317"/>
      <c r="AZ317" s="343"/>
      <c r="BC317"/>
    </row>
    <row r="318" spans="1:55" x14ac:dyDescent="0.2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264"/>
      <c r="L318" s="264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62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M318"/>
      <c r="AN318" s="345"/>
      <c r="AQ318"/>
      <c r="AR318" s="343"/>
      <c r="AU318"/>
      <c r="AV318" s="22"/>
      <c r="AY318"/>
      <c r="AZ318" s="343"/>
      <c r="BC318"/>
    </row>
    <row r="319" spans="1:55" x14ac:dyDescent="0.2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264"/>
      <c r="L319" s="264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63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M319"/>
      <c r="AN319" s="345"/>
      <c r="AQ319"/>
      <c r="AR319" s="343"/>
      <c r="AU319"/>
      <c r="AV319" s="22"/>
      <c r="AY319"/>
      <c r="AZ319" s="343"/>
      <c r="BC319"/>
    </row>
    <row r="320" spans="1:55" x14ac:dyDescent="0.2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264"/>
      <c r="L320" s="264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63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M320"/>
      <c r="AN320" s="345"/>
      <c r="AQ320"/>
      <c r="AR320" s="343"/>
      <c r="AU320"/>
      <c r="AV320" s="22"/>
      <c r="AY320"/>
      <c r="AZ320" s="343"/>
      <c r="BC320"/>
    </row>
    <row r="321" spans="1:55" x14ac:dyDescent="0.2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264"/>
      <c r="L321" s="264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63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M321"/>
      <c r="AN321" s="345"/>
      <c r="AQ321"/>
      <c r="AR321" s="343"/>
      <c r="AU321"/>
      <c r="AV321" s="22"/>
      <c r="AY321"/>
      <c r="AZ321" s="343"/>
      <c r="BC321"/>
    </row>
    <row r="322" spans="1:55" x14ac:dyDescent="0.2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264"/>
      <c r="L322" s="264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63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M322"/>
      <c r="AN322" s="345"/>
      <c r="AQ322"/>
      <c r="AR322" s="343"/>
      <c r="AU322"/>
      <c r="AV322" s="22"/>
      <c r="AY322"/>
      <c r="AZ322" s="343"/>
      <c r="BC322"/>
    </row>
    <row r="323" spans="1:55" x14ac:dyDescent="0.2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264"/>
      <c r="L323" s="264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63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M323"/>
      <c r="AN323" s="345"/>
      <c r="AQ323"/>
      <c r="AR323" s="343"/>
      <c r="AU323"/>
      <c r="AV323" s="22"/>
      <c r="AY323"/>
      <c r="AZ323" s="343"/>
      <c r="BC323"/>
    </row>
    <row r="324" spans="1:55" x14ac:dyDescent="0.2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264"/>
      <c r="L324" s="264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63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M324"/>
      <c r="AN324" s="345"/>
      <c r="AQ324"/>
      <c r="AR324" s="343"/>
      <c r="AU324"/>
      <c r="AV324" s="22"/>
      <c r="AY324"/>
      <c r="AZ324" s="343"/>
      <c r="BC324"/>
    </row>
    <row r="325" spans="1:55" x14ac:dyDescent="0.2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264"/>
      <c r="L325" s="264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63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M325"/>
      <c r="AN325" s="345"/>
      <c r="AQ325"/>
      <c r="AR325" s="343"/>
      <c r="AU325"/>
      <c r="AV325" s="22"/>
      <c r="AY325"/>
      <c r="AZ325" s="343"/>
      <c r="BC325"/>
    </row>
    <row r="326" spans="1:55" x14ac:dyDescent="0.2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264"/>
      <c r="L326" s="264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63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M326"/>
      <c r="AN326" s="345"/>
      <c r="AQ326"/>
      <c r="AR326" s="343"/>
      <c r="AU326"/>
      <c r="AV326" s="22"/>
      <c r="AY326"/>
      <c r="AZ326" s="343"/>
      <c r="BC326"/>
    </row>
    <row r="327" spans="1:55" x14ac:dyDescent="0.2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264"/>
      <c r="L327" s="264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63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M327"/>
      <c r="AN327" s="345"/>
      <c r="AQ327"/>
      <c r="AR327" s="343"/>
      <c r="AU327"/>
      <c r="AV327" s="22"/>
      <c r="AY327"/>
      <c r="AZ327" s="343"/>
      <c r="BC327"/>
    </row>
    <row r="328" spans="1:55" x14ac:dyDescent="0.2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264"/>
      <c r="L328" s="264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63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M328"/>
      <c r="AN328" s="345"/>
      <c r="AQ328"/>
      <c r="AR328" s="343"/>
      <c r="AU328"/>
      <c r="AV328" s="22"/>
      <c r="AY328"/>
      <c r="AZ328" s="343"/>
      <c r="BC328"/>
    </row>
    <row r="329" spans="1:55" x14ac:dyDescent="0.2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264"/>
      <c r="L329" s="264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63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M329"/>
      <c r="AN329" s="345"/>
      <c r="AQ329"/>
      <c r="AR329" s="343"/>
      <c r="AU329"/>
      <c r="AV329" s="22"/>
      <c r="AY329"/>
      <c r="AZ329" s="343"/>
      <c r="BC329"/>
    </row>
    <row r="330" spans="1:55" x14ac:dyDescent="0.2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264"/>
      <c r="L330" s="264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63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M330"/>
      <c r="AN330" s="345"/>
      <c r="AQ330"/>
      <c r="AR330" s="343"/>
      <c r="AU330"/>
      <c r="AV330" s="22"/>
      <c r="AY330"/>
      <c r="AZ330" s="343"/>
      <c r="BC330"/>
    </row>
    <row r="331" spans="1:55" x14ac:dyDescent="0.2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264"/>
      <c r="L331" s="264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63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M331"/>
      <c r="AN331" s="345"/>
      <c r="AQ331"/>
      <c r="AR331" s="343"/>
      <c r="AU331"/>
      <c r="AV331" s="22"/>
      <c r="AY331"/>
      <c r="AZ331" s="343"/>
      <c r="BC331"/>
    </row>
    <row r="332" spans="1:55" x14ac:dyDescent="0.2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264"/>
      <c r="L332" s="264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63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M332"/>
      <c r="AN332" s="345"/>
      <c r="AQ332"/>
      <c r="AR332" s="343"/>
      <c r="AU332"/>
      <c r="AV332" s="22"/>
      <c r="AY332"/>
      <c r="AZ332" s="343"/>
      <c r="BC332"/>
    </row>
    <row r="333" spans="1:55" x14ac:dyDescent="0.2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264"/>
      <c r="L333" s="264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63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M333"/>
      <c r="AN333" s="345"/>
      <c r="AQ333"/>
      <c r="AR333" s="343"/>
      <c r="AU333"/>
      <c r="AV333" s="22"/>
      <c r="AY333"/>
      <c r="AZ333" s="343"/>
      <c r="BC333"/>
    </row>
    <row r="334" spans="1:55" x14ac:dyDescent="0.2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264"/>
      <c r="L334" s="264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63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M334"/>
      <c r="AN334" s="345"/>
      <c r="AQ334"/>
      <c r="AR334" s="343"/>
      <c r="AU334"/>
      <c r="AV334" s="22"/>
      <c r="AY334"/>
      <c r="AZ334" s="343"/>
      <c r="BC334"/>
    </row>
    <row r="335" spans="1:55" x14ac:dyDescent="0.2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264"/>
      <c r="L335" s="264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63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M335"/>
      <c r="AN335" s="345"/>
      <c r="AQ335"/>
      <c r="AR335" s="343"/>
      <c r="AU335"/>
      <c r="AV335" s="22"/>
      <c r="AY335"/>
      <c r="AZ335" s="343"/>
      <c r="BC335"/>
    </row>
    <row r="336" spans="1:55" x14ac:dyDescent="0.2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264"/>
      <c r="L336" s="264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63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M336"/>
      <c r="AN336" s="345"/>
      <c r="AQ336"/>
      <c r="AR336" s="343"/>
      <c r="AU336"/>
      <c r="AV336" s="22"/>
      <c r="AY336"/>
      <c r="AZ336" s="343"/>
      <c r="BC336"/>
    </row>
    <row r="337" spans="1:55" x14ac:dyDescent="0.2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264"/>
      <c r="L337" s="264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63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M337"/>
      <c r="AN337" s="345"/>
      <c r="AQ337"/>
      <c r="AR337" s="343"/>
      <c r="AU337"/>
      <c r="AV337" s="22"/>
      <c r="AY337"/>
      <c r="AZ337" s="343"/>
      <c r="BC337"/>
    </row>
    <row r="338" spans="1:55" x14ac:dyDescent="0.2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264"/>
      <c r="L338" s="264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63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M338"/>
      <c r="AN338" s="345"/>
      <c r="AQ338"/>
      <c r="AR338" s="343"/>
      <c r="AU338"/>
      <c r="AV338" s="22"/>
      <c r="AY338"/>
      <c r="AZ338" s="343"/>
      <c r="BC338"/>
    </row>
    <row r="339" spans="1:55" x14ac:dyDescent="0.2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264"/>
      <c r="L339" s="264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63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M339"/>
      <c r="AN339" s="345"/>
      <c r="AQ339"/>
      <c r="AR339" s="343"/>
      <c r="AU339"/>
      <c r="AV339" s="22"/>
      <c r="AY339"/>
      <c r="AZ339" s="343"/>
      <c r="BC339"/>
    </row>
    <row r="340" spans="1:55" x14ac:dyDescent="0.2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264"/>
      <c r="L340" s="264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63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M340"/>
      <c r="AN340" s="345"/>
      <c r="AQ340"/>
      <c r="AR340" s="343"/>
      <c r="AU340"/>
      <c r="AV340" s="22"/>
      <c r="AY340"/>
      <c r="AZ340" s="343"/>
      <c r="BC340"/>
    </row>
    <row r="341" spans="1:55" x14ac:dyDescent="0.2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264"/>
      <c r="L341" s="264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63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M341"/>
      <c r="AN341" s="345"/>
      <c r="AQ341"/>
      <c r="AR341" s="343"/>
      <c r="AU341"/>
      <c r="AV341" s="22"/>
      <c r="AY341"/>
      <c r="AZ341" s="343"/>
      <c r="BC341"/>
    </row>
    <row r="342" spans="1:55" x14ac:dyDescent="0.2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264"/>
      <c r="L342" s="264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63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M342"/>
      <c r="AN342" s="345"/>
      <c r="AQ342"/>
      <c r="AR342" s="343"/>
      <c r="AU342"/>
      <c r="AV342" s="22"/>
      <c r="AY342"/>
      <c r="AZ342" s="343"/>
      <c r="BC342"/>
    </row>
    <row r="343" spans="1:55" x14ac:dyDescent="0.2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264"/>
      <c r="L343" s="264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63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M343"/>
      <c r="AN343" s="345"/>
      <c r="AQ343"/>
      <c r="AR343" s="343"/>
      <c r="AU343"/>
      <c r="AV343" s="22"/>
      <c r="AY343"/>
      <c r="AZ343" s="343"/>
      <c r="BC343"/>
    </row>
    <row r="344" spans="1:55" x14ac:dyDescent="0.2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264"/>
      <c r="L344" s="264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63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M344"/>
      <c r="AN344" s="345"/>
      <c r="AQ344"/>
      <c r="AR344" s="343"/>
      <c r="AU344"/>
      <c r="AV344" s="22"/>
      <c r="AY344"/>
      <c r="AZ344" s="343"/>
      <c r="BC344"/>
    </row>
    <row r="345" spans="1:55" x14ac:dyDescent="0.2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264"/>
      <c r="L345" s="264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63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M345"/>
      <c r="AN345" s="345"/>
      <c r="AQ345"/>
      <c r="AR345" s="343"/>
      <c r="AU345"/>
      <c r="AV345" s="22"/>
      <c r="AY345"/>
      <c r="AZ345" s="343"/>
      <c r="BC345"/>
    </row>
    <row r="346" spans="1:55" x14ac:dyDescent="0.2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264"/>
      <c r="L346" s="264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63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M346"/>
      <c r="AN346" s="345"/>
      <c r="AQ346"/>
      <c r="AR346" s="343"/>
      <c r="AU346"/>
      <c r="AV346" s="22"/>
      <c r="AY346"/>
      <c r="AZ346" s="343"/>
      <c r="BC346"/>
    </row>
    <row r="347" spans="1:55" x14ac:dyDescent="0.2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264"/>
      <c r="L347" s="264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63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M347"/>
      <c r="AN347" s="345"/>
      <c r="AQ347"/>
      <c r="AR347" s="343"/>
      <c r="AU347"/>
      <c r="AV347" s="22"/>
      <c r="AY347"/>
      <c r="AZ347" s="343"/>
      <c r="BC347"/>
    </row>
    <row r="348" spans="1:55" x14ac:dyDescent="0.2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264"/>
      <c r="L348" s="264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63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M348"/>
      <c r="AN348" s="345"/>
      <c r="AQ348"/>
      <c r="AR348" s="343"/>
      <c r="AU348"/>
      <c r="AV348" s="22"/>
      <c r="AY348"/>
      <c r="AZ348" s="343"/>
      <c r="BC348"/>
    </row>
    <row r="349" spans="1:55" x14ac:dyDescent="0.2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264"/>
      <c r="L349" s="264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63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M349"/>
      <c r="AN349" s="345"/>
      <c r="AQ349"/>
      <c r="AR349" s="343"/>
      <c r="AU349"/>
      <c r="AV349" s="22"/>
      <c r="AY349"/>
      <c r="AZ349" s="343"/>
      <c r="BC349"/>
    </row>
    <row r="350" spans="1:55" x14ac:dyDescent="0.2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264"/>
      <c r="L350" s="264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63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M350"/>
      <c r="AN350" s="345"/>
      <c r="AQ350"/>
      <c r="AR350" s="343"/>
      <c r="AU350"/>
      <c r="AV350" s="22"/>
      <c r="AY350"/>
      <c r="AZ350" s="343"/>
      <c r="BC350"/>
    </row>
    <row r="351" spans="1:55" x14ac:dyDescent="0.2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264"/>
      <c r="L351" s="264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64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M351"/>
      <c r="AN351" s="345"/>
      <c r="AQ351"/>
      <c r="AR351" s="343"/>
      <c r="AU351"/>
      <c r="AV351" s="22"/>
      <c r="AY351"/>
      <c r="AZ351" s="343"/>
      <c r="BC351"/>
    </row>
    <row r="352" spans="1:55" x14ac:dyDescent="0.2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264"/>
      <c r="L352" s="264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64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M352"/>
      <c r="AN352" s="345"/>
      <c r="AQ352"/>
      <c r="AR352" s="343"/>
      <c r="AU352"/>
      <c r="AV352" s="22"/>
      <c r="AY352"/>
      <c r="AZ352" s="343"/>
      <c r="BC352"/>
    </row>
    <row r="353" spans="1:55" x14ac:dyDescent="0.2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264"/>
      <c r="L353" s="264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64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M353"/>
      <c r="AN353" s="345"/>
      <c r="AQ353"/>
      <c r="AR353" s="343"/>
      <c r="AU353"/>
      <c r="AV353" s="22"/>
      <c r="AY353"/>
      <c r="AZ353" s="343"/>
      <c r="BC353"/>
    </row>
    <row r="354" spans="1:55" x14ac:dyDescent="0.2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264"/>
      <c r="L354" s="264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64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M354"/>
      <c r="AN354" s="345"/>
      <c r="AQ354"/>
      <c r="AR354" s="343"/>
      <c r="AU354"/>
      <c r="AV354" s="22"/>
      <c r="AY354"/>
      <c r="AZ354" s="343"/>
      <c r="BC354"/>
    </row>
    <row r="355" spans="1:55" x14ac:dyDescent="0.2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264"/>
      <c r="L355" s="264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64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M355"/>
      <c r="AN355" s="345"/>
      <c r="AQ355"/>
      <c r="AR355" s="343"/>
      <c r="AU355"/>
      <c r="AV355" s="22"/>
      <c r="AY355"/>
      <c r="AZ355" s="343"/>
      <c r="BC355"/>
    </row>
    <row r="356" spans="1:55" x14ac:dyDescent="0.2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264"/>
      <c r="L356" s="264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64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M356"/>
      <c r="AN356" s="345"/>
      <c r="AQ356"/>
      <c r="AR356" s="343"/>
      <c r="AU356"/>
      <c r="AV356" s="22"/>
      <c r="AY356"/>
      <c r="AZ356" s="343"/>
      <c r="BC356"/>
    </row>
    <row r="357" spans="1:55" x14ac:dyDescent="0.2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264"/>
      <c r="L357" s="264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64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M357"/>
      <c r="AN357" s="345"/>
      <c r="AQ357"/>
      <c r="AR357" s="343"/>
      <c r="AU357"/>
      <c r="AV357" s="22"/>
      <c r="AY357"/>
      <c r="AZ357" s="343"/>
      <c r="BC357"/>
    </row>
    <row r="358" spans="1:55" x14ac:dyDescent="0.2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264"/>
      <c r="L358" s="264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64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M358"/>
      <c r="AN358" s="345"/>
      <c r="AQ358"/>
      <c r="AR358" s="343"/>
      <c r="AU358"/>
      <c r="AV358" s="22"/>
      <c r="AY358"/>
      <c r="AZ358" s="343"/>
      <c r="BC358"/>
    </row>
    <row r="359" spans="1:55" x14ac:dyDescent="0.2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264"/>
      <c r="L359" s="264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64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M359"/>
      <c r="AN359" s="345"/>
      <c r="AQ359"/>
      <c r="AR359" s="343"/>
      <c r="AU359"/>
      <c r="AV359" s="22"/>
      <c r="AY359"/>
      <c r="AZ359" s="343"/>
      <c r="BC359"/>
    </row>
    <row r="360" spans="1:55" x14ac:dyDescent="0.2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264"/>
      <c r="L360" s="264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64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M360"/>
      <c r="AN360" s="345"/>
      <c r="AQ360"/>
      <c r="AR360" s="343"/>
      <c r="AU360"/>
      <c r="AV360" s="22"/>
      <c r="AY360"/>
      <c r="AZ360" s="343"/>
      <c r="BC360"/>
    </row>
    <row r="361" spans="1:55" x14ac:dyDescent="0.2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264"/>
      <c r="L361" s="264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64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M361"/>
      <c r="AN361" s="345"/>
      <c r="AQ361"/>
      <c r="AR361" s="343"/>
      <c r="AU361"/>
      <c r="AV361" s="22"/>
      <c r="AY361"/>
      <c r="AZ361" s="343"/>
      <c r="BC361"/>
    </row>
    <row r="362" spans="1:55" x14ac:dyDescent="0.2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264"/>
      <c r="L362" s="264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64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M362"/>
      <c r="AN362" s="345"/>
      <c r="AQ362"/>
      <c r="AR362" s="343"/>
      <c r="AU362"/>
      <c r="AV362" s="22"/>
      <c r="AY362"/>
      <c r="AZ362" s="343"/>
      <c r="BC362"/>
    </row>
    <row r="363" spans="1:55" x14ac:dyDescent="0.2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264"/>
      <c r="L363" s="264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64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M363"/>
      <c r="AN363" s="345"/>
      <c r="AQ363"/>
      <c r="AR363" s="343"/>
      <c r="AU363"/>
      <c r="AV363" s="22"/>
      <c r="AY363"/>
      <c r="AZ363" s="343"/>
      <c r="BC363"/>
    </row>
    <row r="364" spans="1:55" x14ac:dyDescent="0.2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264"/>
      <c r="L364" s="264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64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M364"/>
      <c r="AN364" s="345"/>
      <c r="AQ364"/>
      <c r="AR364" s="343"/>
      <c r="AU364"/>
      <c r="AV364" s="22"/>
      <c r="AY364"/>
      <c r="AZ364" s="343"/>
      <c r="BC364"/>
    </row>
    <row r="365" spans="1:55" x14ac:dyDescent="0.2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264"/>
      <c r="L365" s="264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64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M365"/>
      <c r="AN365" s="345"/>
      <c r="AQ365"/>
      <c r="AR365" s="343"/>
      <c r="AU365"/>
      <c r="AV365" s="22"/>
      <c r="AY365"/>
      <c r="AZ365" s="343"/>
      <c r="BC365"/>
    </row>
    <row r="366" spans="1:55" x14ac:dyDescent="0.2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264"/>
      <c r="L366" s="264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64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M366"/>
      <c r="AN366" s="345"/>
      <c r="AQ366"/>
      <c r="AR366" s="343"/>
      <c r="AU366"/>
      <c r="AV366" s="22"/>
      <c r="AY366"/>
      <c r="AZ366" s="343"/>
      <c r="BC366"/>
    </row>
    <row r="367" spans="1:55" x14ac:dyDescent="0.2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264"/>
      <c r="L367" s="264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64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M367"/>
      <c r="AN367" s="345"/>
      <c r="AQ367"/>
      <c r="AR367" s="343"/>
      <c r="AU367"/>
      <c r="AV367" s="22"/>
      <c r="AY367"/>
      <c r="AZ367" s="343"/>
      <c r="BC367"/>
    </row>
    <row r="368" spans="1:55" x14ac:dyDescent="0.2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264"/>
      <c r="L368" s="264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64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M368"/>
      <c r="AN368" s="345"/>
      <c r="AQ368"/>
      <c r="AR368" s="343"/>
      <c r="AU368"/>
      <c r="AV368" s="22"/>
      <c r="AY368"/>
      <c r="AZ368" s="343"/>
      <c r="BC368"/>
    </row>
    <row r="369" spans="1:55" x14ac:dyDescent="0.2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264"/>
      <c r="L369" s="264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64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M369"/>
      <c r="AN369" s="345"/>
      <c r="AQ369"/>
      <c r="AR369" s="343"/>
      <c r="AU369"/>
      <c r="AV369" s="22"/>
      <c r="AY369"/>
      <c r="AZ369" s="343"/>
      <c r="BC369"/>
    </row>
    <row r="370" spans="1:55" x14ac:dyDescent="0.2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264"/>
      <c r="L370" s="264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64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M370"/>
      <c r="AN370" s="345"/>
      <c r="AQ370"/>
      <c r="AR370" s="343"/>
      <c r="AU370"/>
      <c r="AV370" s="22"/>
      <c r="AY370"/>
      <c r="AZ370" s="343"/>
      <c r="BC370"/>
    </row>
    <row r="371" spans="1:55" x14ac:dyDescent="0.2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264"/>
      <c r="L371" s="264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64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M371"/>
      <c r="AN371" s="345"/>
      <c r="AQ371"/>
      <c r="AR371" s="343"/>
      <c r="AU371"/>
      <c r="AV371" s="22"/>
      <c r="AY371"/>
      <c r="AZ371" s="343"/>
      <c r="BC371"/>
    </row>
    <row r="372" spans="1:55" x14ac:dyDescent="0.2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264"/>
      <c r="L372" s="264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64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M372"/>
      <c r="AN372" s="345"/>
      <c r="AQ372"/>
      <c r="AR372" s="343"/>
      <c r="AU372"/>
      <c r="AV372" s="22"/>
      <c r="AY372"/>
      <c r="AZ372" s="343"/>
      <c r="BC372"/>
    </row>
    <row r="373" spans="1:55" x14ac:dyDescent="0.2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264"/>
      <c r="L373" s="264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64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M373"/>
      <c r="AN373" s="345"/>
      <c r="AQ373"/>
      <c r="AR373" s="343"/>
      <c r="AU373"/>
      <c r="AV373" s="22"/>
      <c r="AY373"/>
      <c r="AZ373" s="343"/>
      <c r="BC373"/>
    </row>
    <row r="374" spans="1:55" x14ac:dyDescent="0.2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264"/>
      <c r="L374" s="264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64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M374"/>
      <c r="AN374" s="345"/>
      <c r="AQ374"/>
      <c r="AR374" s="343"/>
      <c r="AU374"/>
      <c r="AV374" s="22"/>
      <c r="AY374"/>
      <c r="AZ374" s="343"/>
      <c r="BC374"/>
    </row>
    <row r="375" spans="1:55" x14ac:dyDescent="0.2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264"/>
      <c r="L375" s="264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64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M375"/>
      <c r="AN375" s="345"/>
      <c r="AQ375"/>
      <c r="AR375" s="343"/>
      <c r="AU375"/>
      <c r="AV375" s="22"/>
      <c r="AY375"/>
      <c r="AZ375" s="343"/>
      <c r="BC375"/>
    </row>
    <row r="376" spans="1:55" x14ac:dyDescent="0.2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264"/>
      <c r="L376" s="264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64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M376"/>
      <c r="AN376" s="345"/>
      <c r="AQ376"/>
      <c r="AR376" s="343"/>
      <c r="AU376"/>
      <c r="AV376" s="22"/>
      <c r="AY376"/>
      <c r="AZ376" s="343"/>
      <c r="BC376"/>
    </row>
    <row r="377" spans="1:55" x14ac:dyDescent="0.2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264"/>
      <c r="L377" s="264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64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M377"/>
      <c r="AN377" s="345"/>
      <c r="AQ377"/>
      <c r="AR377" s="343"/>
      <c r="AU377"/>
      <c r="AV377" s="22"/>
      <c r="AY377"/>
      <c r="AZ377" s="343"/>
      <c r="BC377"/>
    </row>
    <row r="378" spans="1:55" x14ac:dyDescent="0.2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264"/>
      <c r="L378" s="264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64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M378"/>
      <c r="AN378" s="345"/>
      <c r="AQ378"/>
      <c r="AR378" s="343"/>
      <c r="AU378"/>
      <c r="AV378" s="22"/>
      <c r="AY378"/>
      <c r="AZ378" s="343"/>
      <c r="BC378"/>
    </row>
    <row r="379" spans="1:55" x14ac:dyDescent="0.2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264"/>
      <c r="L379" s="264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64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M379"/>
      <c r="AN379" s="345"/>
      <c r="AQ379"/>
      <c r="AR379" s="343"/>
      <c r="AU379"/>
      <c r="AV379" s="22"/>
      <c r="AY379"/>
      <c r="AZ379" s="343"/>
      <c r="BC379"/>
    </row>
    <row r="380" spans="1:55" x14ac:dyDescent="0.2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264"/>
      <c r="L380" s="264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64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M380"/>
      <c r="AN380" s="345"/>
      <c r="AQ380"/>
      <c r="AR380" s="343"/>
      <c r="AU380"/>
      <c r="AV380" s="22"/>
      <c r="AY380"/>
      <c r="AZ380" s="343"/>
      <c r="BC380"/>
    </row>
    <row r="381" spans="1:55" x14ac:dyDescent="0.2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264"/>
      <c r="L381" s="264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64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M381"/>
      <c r="AN381" s="345"/>
      <c r="AQ381"/>
      <c r="AR381" s="343"/>
      <c r="AU381"/>
      <c r="AV381" s="22"/>
      <c r="AY381"/>
      <c r="AZ381" s="343"/>
      <c r="BC381"/>
    </row>
    <row r="382" spans="1:55" x14ac:dyDescent="0.2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264"/>
      <c r="L382" s="264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64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M382"/>
      <c r="AN382" s="345"/>
      <c r="AQ382"/>
      <c r="AR382" s="343"/>
      <c r="AU382"/>
      <c r="AV382" s="22"/>
      <c r="AY382"/>
      <c r="AZ382" s="343"/>
      <c r="BC382"/>
    </row>
    <row r="383" spans="1:55" x14ac:dyDescent="0.2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264"/>
      <c r="L383" s="264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65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M383"/>
      <c r="AN383" s="345"/>
      <c r="AQ383"/>
      <c r="AR383" s="343"/>
      <c r="AU383"/>
      <c r="AV383" s="22"/>
      <c r="AY383"/>
      <c r="AZ383" s="343"/>
      <c r="BC383"/>
    </row>
    <row r="384" spans="1:55" x14ac:dyDescent="0.2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264"/>
      <c r="L384" s="264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65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M384"/>
      <c r="AN384" s="345"/>
      <c r="AQ384"/>
      <c r="AR384" s="343"/>
      <c r="AU384"/>
      <c r="AV384" s="22"/>
      <c r="AY384"/>
      <c r="AZ384" s="343"/>
      <c r="BC384"/>
    </row>
    <row r="385" spans="1:55" x14ac:dyDescent="0.2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264"/>
      <c r="L385" s="264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65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M385"/>
      <c r="AN385" s="345"/>
      <c r="AQ385"/>
      <c r="AR385" s="343"/>
      <c r="AU385"/>
      <c r="AV385" s="22"/>
      <c r="AY385"/>
      <c r="AZ385" s="343"/>
      <c r="BC385"/>
    </row>
    <row r="386" spans="1:55" x14ac:dyDescent="0.2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264"/>
      <c r="L386" s="264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65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M386"/>
      <c r="AN386" s="345"/>
      <c r="AQ386"/>
      <c r="AR386" s="343"/>
      <c r="AU386"/>
      <c r="AV386" s="22"/>
      <c r="AY386"/>
      <c r="AZ386" s="343"/>
      <c r="BC386"/>
    </row>
    <row r="387" spans="1:55" x14ac:dyDescent="0.2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264"/>
      <c r="L387" s="264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65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M387"/>
      <c r="AN387" s="345"/>
      <c r="AQ387"/>
      <c r="AR387" s="343"/>
      <c r="AU387"/>
      <c r="AV387" s="22"/>
      <c r="AY387"/>
      <c r="AZ387" s="343"/>
      <c r="BC387"/>
    </row>
    <row r="388" spans="1:55" x14ac:dyDescent="0.2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264"/>
      <c r="L388" s="264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65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M388"/>
      <c r="AN388" s="345"/>
      <c r="AQ388"/>
      <c r="AR388" s="343"/>
      <c r="AU388"/>
      <c r="AV388" s="22"/>
      <c r="AY388"/>
      <c r="AZ388" s="343"/>
      <c r="BC388"/>
    </row>
    <row r="389" spans="1:55" x14ac:dyDescent="0.2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264"/>
      <c r="L389" s="264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65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M389"/>
      <c r="AN389" s="345"/>
      <c r="AQ389"/>
      <c r="AR389" s="343"/>
      <c r="AU389"/>
      <c r="AV389" s="22"/>
      <c r="AY389"/>
      <c r="AZ389" s="343"/>
      <c r="BC389"/>
    </row>
    <row r="390" spans="1:55" x14ac:dyDescent="0.2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264"/>
      <c r="L390" s="264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65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M390"/>
      <c r="AN390" s="345"/>
      <c r="AQ390"/>
      <c r="AR390" s="343"/>
      <c r="AU390"/>
      <c r="AV390" s="22"/>
      <c r="AY390"/>
      <c r="AZ390" s="343"/>
      <c r="BC390"/>
    </row>
    <row r="391" spans="1:55" x14ac:dyDescent="0.2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264"/>
      <c r="L391" s="264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65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M391"/>
      <c r="AN391" s="345"/>
      <c r="AQ391"/>
      <c r="AR391" s="343"/>
      <c r="AU391"/>
      <c r="AV391" s="22"/>
      <c r="AY391"/>
      <c r="AZ391" s="343"/>
      <c r="BC391"/>
    </row>
    <row r="392" spans="1:55" x14ac:dyDescent="0.2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264"/>
      <c r="L392" s="264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65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M392"/>
      <c r="AN392" s="345"/>
      <c r="AQ392"/>
      <c r="AR392" s="343"/>
      <c r="AU392"/>
      <c r="AV392" s="22"/>
      <c r="AY392"/>
      <c r="AZ392" s="343"/>
      <c r="BC392"/>
    </row>
    <row r="393" spans="1:55" x14ac:dyDescent="0.2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264"/>
      <c r="L393" s="264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65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M393"/>
      <c r="AN393" s="345"/>
      <c r="AQ393"/>
      <c r="AR393" s="343"/>
      <c r="AU393"/>
      <c r="AV393" s="22"/>
      <c r="AY393"/>
      <c r="AZ393" s="343"/>
      <c r="BC393"/>
    </row>
    <row r="394" spans="1:55" x14ac:dyDescent="0.2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264"/>
      <c r="L394" s="264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65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M394"/>
      <c r="AN394" s="345"/>
      <c r="AQ394"/>
      <c r="AR394" s="343"/>
      <c r="AU394"/>
      <c r="AV394" s="22"/>
      <c r="AY394"/>
      <c r="AZ394" s="343"/>
      <c r="BC394"/>
    </row>
    <row r="395" spans="1:55" x14ac:dyDescent="0.2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264"/>
      <c r="L395" s="264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65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M395"/>
      <c r="AN395" s="345"/>
      <c r="AQ395"/>
      <c r="AR395" s="343"/>
      <c r="AU395"/>
      <c r="AV395" s="22"/>
      <c r="AY395"/>
      <c r="AZ395" s="343"/>
      <c r="BC395"/>
    </row>
    <row r="396" spans="1:55" x14ac:dyDescent="0.2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264"/>
      <c r="L396" s="264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65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M396"/>
      <c r="AN396" s="345"/>
      <c r="AQ396"/>
      <c r="AR396" s="343"/>
      <c r="AU396"/>
      <c r="AV396" s="22"/>
      <c r="AY396"/>
      <c r="AZ396" s="343"/>
      <c r="BC396"/>
    </row>
    <row r="397" spans="1:55" x14ac:dyDescent="0.2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264"/>
      <c r="L397" s="264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65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M397"/>
      <c r="AN397" s="345"/>
      <c r="AQ397"/>
      <c r="AR397" s="343"/>
      <c r="AU397"/>
      <c r="AV397" s="22"/>
      <c r="AY397"/>
      <c r="AZ397" s="343"/>
      <c r="BC397"/>
    </row>
    <row r="398" spans="1:55" x14ac:dyDescent="0.2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264"/>
      <c r="L398" s="264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65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M398"/>
      <c r="AN398" s="345"/>
      <c r="AQ398"/>
      <c r="AR398" s="343"/>
      <c r="AU398"/>
      <c r="AV398" s="22"/>
      <c r="AY398"/>
      <c r="AZ398" s="343"/>
      <c r="BC398"/>
    </row>
    <row r="399" spans="1:55" x14ac:dyDescent="0.2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264"/>
      <c r="L399" s="264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65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M399"/>
      <c r="AN399" s="345"/>
      <c r="AQ399"/>
      <c r="AR399" s="343"/>
      <c r="AU399"/>
      <c r="AV399" s="22"/>
      <c r="AY399"/>
      <c r="AZ399" s="343"/>
      <c r="BC399"/>
    </row>
    <row r="400" spans="1:55" x14ac:dyDescent="0.2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264"/>
      <c r="L400" s="264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65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M400"/>
      <c r="AN400" s="345"/>
      <c r="AQ400"/>
      <c r="AR400" s="343"/>
      <c r="AU400"/>
      <c r="AV400" s="22"/>
      <c r="AY400"/>
      <c r="AZ400" s="343"/>
      <c r="BC400"/>
    </row>
    <row r="401" spans="1:55" x14ac:dyDescent="0.2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264"/>
      <c r="L401" s="264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65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M401"/>
      <c r="AN401" s="345"/>
      <c r="AQ401"/>
      <c r="AR401" s="343"/>
      <c r="AU401"/>
      <c r="AV401" s="22"/>
      <c r="AY401"/>
      <c r="AZ401" s="343"/>
      <c r="BC401"/>
    </row>
    <row r="402" spans="1:55" x14ac:dyDescent="0.2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264"/>
      <c r="L402" s="264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65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M402"/>
      <c r="AN402" s="345"/>
      <c r="AQ402"/>
      <c r="AR402" s="343"/>
      <c r="AU402"/>
      <c r="AV402" s="22"/>
      <c r="AY402"/>
      <c r="AZ402" s="343"/>
      <c r="BC402"/>
    </row>
    <row r="403" spans="1:55" x14ac:dyDescent="0.2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264"/>
      <c r="L403" s="264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65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M403"/>
      <c r="AN403" s="345"/>
      <c r="AQ403"/>
      <c r="AR403" s="343"/>
      <c r="AU403"/>
      <c r="AV403" s="22"/>
      <c r="AY403"/>
      <c r="AZ403" s="343"/>
      <c r="BC403"/>
    </row>
    <row r="404" spans="1:55" x14ac:dyDescent="0.2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264"/>
      <c r="L404" s="264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65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M404"/>
      <c r="AN404" s="345"/>
      <c r="AQ404"/>
      <c r="AR404" s="343"/>
      <c r="AU404"/>
      <c r="AV404" s="22"/>
      <c r="AY404"/>
      <c r="AZ404" s="343"/>
      <c r="BC404"/>
    </row>
    <row r="405" spans="1:55" x14ac:dyDescent="0.2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264"/>
      <c r="L405" s="264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65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M405"/>
      <c r="AN405" s="345"/>
      <c r="AQ405"/>
      <c r="AR405" s="343"/>
      <c r="AU405"/>
      <c r="AV405" s="22"/>
      <c r="AY405"/>
      <c r="AZ405" s="343"/>
      <c r="BC405"/>
    </row>
    <row r="406" spans="1:55" x14ac:dyDescent="0.2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264"/>
      <c r="L406" s="264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65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M406"/>
      <c r="AN406" s="345"/>
      <c r="AQ406"/>
      <c r="AR406" s="343"/>
      <c r="AU406"/>
      <c r="AV406" s="22"/>
      <c r="AY406"/>
      <c r="AZ406" s="343"/>
      <c r="BC406"/>
    </row>
    <row r="407" spans="1:55" x14ac:dyDescent="0.2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264"/>
      <c r="L407" s="264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65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M407"/>
      <c r="AN407" s="345"/>
      <c r="AQ407"/>
      <c r="AR407" s="343"/>
      <c r="AU407"/>
      <c r="AV407" s="22"/>
      <c r="AY407"/>
      <c r="AZ407" s="343"/>
      <c r="BC407"/>
    </row>
    <row r="408" spans="1:55" x14ac:dyDescent="0.2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264"/>
      <c r="L408" s="264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65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M408"/>
      <c r="AN408" s="345"/>
      <c r="AQ408"/>
      <c r="AR408" s="343"/>
      <c r="AU408"/>
      <c r="AV408" s="22"/>
      <c r="AY408"/>
      <c r="AZ408" s="343"/>
      <c r="BC408"/>
    </row>
    <row r="409" spans="1:55" x14ac:dyDescent="0.2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264"/>
      <c r="L409" s="264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65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M409"/>
      <c r="AN409" s="345"/>
      <c r="AQ409"/>
      <c r="AR409" s="343"/>
      <c r="AU409"/>
      <c r="AV409" s="22"/>
      <c r="AY409"/>
      <c r="AZ409" s="343"/>
      <c r="BC409"/>
    </row>
    <row r="410" spans="1:55" x14ac:dyDescent="0.2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264"/>
      <c r="L410" s="264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65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M410"/>
      <c r="AN410" s="345"/>
      <c r="AQ410"/>
      <c r="AR410" s="343"/>
      <c r="AU410"/>
      <c r="AV410" s="22"/>
      <c r="AY410"/>
      <c r="AZ410" s="343"/>
      <c r="BC410"/>
    </row>
    <row r="411" spans="1:55" x14ac:dyDescent="0.2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264"/>
      <c r="L411" s="264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65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M411"/>
      <c r="AN411" s="345"/>
      <c r="AQ411"/>
      <c r="AR411" s="343"/>
      <c r="AU411"/>
      <c r="AV411" s="22"/>
      <c r="AY411"/>
      <c r="AZ411" s="343"/>
      <c r="BC411"/>
    </row>
    <row r="412" spans="1:55" x14ac:dyDescent="0.2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264"/>
      <c r="L412" s="264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65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M412"/>
      <c r="AN412" s="345"/>
      <c r="AQ412"/>
      <c r="AR412" s="343"/>
      <c r="AU412"/>
      <c r="AV412" s="22"/>
      <c r="AY412"/>
      <c r="AZ412" s="343"/>
      <c r="BC412"/>
    </row>
    <row r="413" spans="1:55" x14ac:dyDescent="0.2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264"/>
      <c r="L413" s="264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65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M413"/>
      <c r="AN413" s="345"/>
      <c r="AQ413"/>
      <c r="AR413" s="343"/>
      <c r="AU413"/>
      <c r="AV413" s="22"/>
      <c r="AY413"/>
      <c r="AZ413" s="343"/>
      <c r="BC413"/>
    </row>
    <row r="414" spans="1:55" x14ac:dyDescent="0.2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264"/>
      <c r="L414" s="264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65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M414"/>
      <c r="AN414" s="345"/>
      <c r="AQ414"/>
      <c r="AR414" s="343"/>
      <c r="AU414"/>
      <c r="AV414" s="22"/>
      <c r="AY414"/>
      <c r="AZ414" s="343"/>
      <c r="BC414"/>
    </row>
    <row r="415" spans="1:55" x14ac:dyDescent="0.2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264"/>
      <c r="L415" s="264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66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M415"/>
      <c r="AN415" s="345"/>
      <c r="AQ415"/>
      <c r="AR415" s="343"/>
      <c r="AU415"/>
      <c r="AV415" s="22"/>
      <c r="AY415"/>
      <c r="AZ415" s="343"/>
      <c r="BC415"/>
    </row>
    <row r="416" spans="1:55" x14ac:dyDescent="0.2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264"/>
      <c r="L416" s="264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66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M416"/>
      <c r="AN416" s="345"/>
      <c r="AQ416"/>
      <c r="AR416" s="343"/>
      <c r="AU416"/>
      <c r="AV416" s="22"/>
      <c r="AY416"/>
      <c r="AZ416" s="343"/>
      <c r="BC416"/>
    </row>
    <row r="417" spans="1:55" x14ac:dyDescent="0.2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264"/>
      <c r="L417" s="264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66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M417"/>
      <c r="AN417" s="345"/>
      <c r="AQ417"/>
      <c r="AR417" s="343"/>
      <c r="AU417"/>
      <c r="AV417" s="22"/>
      <c r="AY417"/>
      <c r="AZ417" s="343"/>
      <c r="BC417"/>
    </row>
    <row r="418" spans="1:55" x14ac:dyDescent="0.2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264"/>
      <c r="L418" s="264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66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M418"/>
      <c r="AN418" s="345"/>
      <c r="AQ418"/>
      <c r="AR418" s="343"/>
      <c r="AU418"/>
      <c r="AV418" s="22"/>
      <c r="AY418"/>
      <c r="AZ418" s="343"/>
      <c r="BC418"/>
    </row>
    <row r="419" spans="1:55" x14ac:dyDescent="0.2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264"/>
      <c r="L419" s="264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66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M419"/>
      <c r="AN419" s="345"/>
      <c r="AQ419"/>
      <c r="AR419" s="343"/>
      <c r="AU419"/>
      <c r="AV419" s="22"/>
      <c r="AY419"/>
      <c r="AZ419" s="343"/>
      <c r="BC419"/>
    </row>
    <row r="420" spans="1:55" x14ac:dyDescent="0.2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264"/>
      <c r="L420" s="264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66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M420"/>
      <c r="AN420" s="345"/>
      <c r="AQ420"/>
      <c r="AR420" s="343"/>
      <c r="AU420"/>
      <c r="AV420" s="22"/>
      <c r="AY420"/>
      <c r="AZ420" s="343"/>
      <c r="BC420"/>
    </row>
    <row r="421" spans="1:55" x14ac:dyDescent="0.2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66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M421"/>
      <c r="AN421" s="345"/>
      <c r="AQ421"/>
      <c r="AR421" s="343"/>
      <c r="AU421"/>
      <c r="AV421" s="22"/>
      <c r="AY421"/>
      <c r="AZ421" s="343"/>
      <c r="BC421"/>
    </row>
    <row r="422" spans="1:55" x14ac:dyDescent="0.2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66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M422"/>
      <c r="AN422" s="345"/>
      <c r="AQ422"/>
      <c r="AR422" s="343"/>
      <c r="AU422"/>
      <c r="AV422" s="22"/>
      <c r="AY422"/>
      <c r="AZ422" s="343"/>
      <c r="BC422"/>
    </row>
    <row r="423" spans="1:55" x14ac:dyDescent="0.2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66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M423"/>
      <c r="AN423" s="345"/>
      <c r="AQ423"/>
      <c r="AR423" s="343"/>
      <c r="AU423"/>
      <c r="AV423" s="22"/>
      <c r="AY423"/>
      <c r="AZ423" s="343"/>
      <c r="BC423"/>
    </row>
    <row r="424" spans="1:55" x14ac:dyDescent="0.2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66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M424"/>
      <c r="AN424" s="345"/>
      <c r="AQ424"/>
      <c r="AR424" s="343"/>
      <c r="AU424"/>
      <c r="AV424" s="22"/>
      <c r="AY424"/>
      <c r="AZ424" s="343"/>
      <c r="BC424"/>
    </row>
    <row r="425" spans="1:55" x14ac:dyDescent="0.2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66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M425"/>
      <c r="AN425" s="345"/>
      <c r="AQ425"/>
      <c r="AR425" s="343"/>
      <c r="AU425"/>
      <c r="AV425" s="22"/>
      <c r="AY425"/>
      <c r="AZ425" s="343"/>
      <c r="BC425"/>
    </row>
    <row r="426" spans="1:55" x14ac:dyDescent="0.2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66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M426"/>
      <c r="AN426" s="345"/>
      <c r="AQ426"/>
      <c r="AR426" s="343"/>
      <c r="AU426"/>
      <c r="AV426" s="22"/>
      <c r="AY426"/>
      <c r="AZ426" s="343"/>
      <c r="BC426"/>
    </row>
    <row r="427" spans="1:55" x14ac:dyDescent="0.2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66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M427"/>
      <c r="AN427" s="345"/>
      <c r="AQ427"/>
      <c r="AR427" s="343"/>
      <c r="AU427"/>
      <c r="AV427" s="22"/>
      <c r="AY427"/>
      <c r="AZ427" s="343"/>
      <c r="BC427"/>
    </row>
    <row r="428" spans="1:55" x14ac:dyDescent="0.2">
      <c r="A428" s="141"/>
      <c r="AF428" s="165">
        <f t="shared" si="66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M428"/>
      <c r="AN428" s="345"/>
      <c r="AQ428"/>
      <c r="AR428" s="343"/>
      <c r="AU428"/>
      <c r="AV428" s="22"/>
      <c r="AY428"/>
      <c r="AZ428" s="343"/>
      <c r="BC428"/>
    </row>
    <row r="429" spans="1:55" x14ac:dyDescent="0.2">
      <c r="A429" s="141"/>
      <c r="AF429" s="165">
        <f t="shared" si="66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M429"/>
      <c r="AN429" s="345"/>
      <c r="AQ429"/>
      <c r="AR429" s="343"/>
      <c r="AU429"/>
      <c r="AV429" s="22"/>
      <c r="AY429"/>
      <c r="AZ429" s="343"/>
      <c r="BC429"/>
    </row>
    <row r="430" spans="1:55" x14ac:dyDescent="0.2">
      <c r="A430" s="141"/>
      <c r="AF430" s="165">
        <f t="shared" si="66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M430"/>
      <c r="AN430" s="345"/>
      <c r="AQ430"/>
      <c r="AR430" s="343"/>
      <c r="AU430"/>
      <c r="AV430" s="22"/>
      <c r="AY430"/>
      <c r="AZ430" s="343"/>
      <c r="BC430"/>
    </row>
    <row r="431" spans="1:55" x14ac:dyDescent="0.2">
      <c r="A431" s="141"/>
      <c r="AF431" s="165">
        <f t="shared" si="66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M431"/>
      <c r="AN431" s="345"/>
      <c r="AQ431"/>
      <c r="AR431" s="343"/>
      <c r="AU431"/>
      <c r="AV431" s="22"/>
      <c r="AY431"/>
      <c r="AZ431" s="343"/>
      <c r="BC431"/>
    </row>
    <row r="432" spans="1:55" x14ac:dyDescent="0.2">
      <c r="A432" s="140"/>
      <c r="AF432" s="165">
        <f t="shared" si="66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M432"/>
      <c r="AN432" s="345"/>
      <c r="AQ432"/>
      <c r="AR432" s="343"/>
      <c r="AU432"/>
      <c r="AV432" s="22"/>
      <c r="AY432"/>
      <c r="AZ432" s="343"/>
      <c r="BC432"/>
    </row>
    <row r="433" spans="1:55" x14ac:dyDescent="0.2">
      <c r="A433" s="140"/>
      <c r="AF433" s="165">
        <f t="shared" si="66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M433"/>
      <c r="AN433" s="345"/>
      <c r="AQ433"/>
      <c r="AR433" s="343"/>
      <c r="AU433"/>
      <c r="AV433" s="22"/>
      <c r="AY433"/>
      <c r="AZ433" s="343"/>
      <c r="BC433"/>
    </row>
    <row r="434" spans="1:55" x14ac:dyDescent="0.2">
      <c r="A434" s="140"/>
      <c r="AF434" s="165">
        <f t="shared" si="66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M434"/>
      <c r="AN434" s="345"/>
      <c r="AQ434"/>
      <c r="AR434" s="343"/>
      <c r="AU434"/>
      <c r="AV434" s="22"/>
      <c r="AY434"/>
      <c r="AZ434" s="343"/>
      <c r="BC434"/>
    </row>
    <row r="435" spans="1:55" x14ac:dyDescent="0.2">
      <c r="A435" s="140"/>
      <c r="AF435" s="165">
        <f t="shared" si="66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M435"/>
      <c r="AN435" s="345"/>
      <c r="AQ435"/>
      <c r="AR435" s="343"/>
      <c r="AU435"/>
      <c r="AV435" s="22"/>
      <c r="AY435"/>
      <c r="AZ435" s="343"/>
      <c r="BC435"/>
    </row>
    <row r="436" spans="1:55" x14ac:dyDescent="0.2">
      <c r="A436" s="140"/>
      <c r="AF436" s="165">
        <f t="shared" si="66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M436"/>
      <c r="AN436" s="345"/>
      <c r="AQ436"/>
      <c r="AR436" s="343"/>
      <c r="AU436"/>
      <c r="AV436" s="22"/>
      <c r="AY436"/>
      <c r="AZ436" s="343"/>
      <c r="BC436"/>
    </row>
    <row r="437" spans="1:55" x14ac:dyDescent="0.2">
      <c r="A437" s="140"/>
      <c r="AF437" s="165">
        <f t="shared" si="66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M437"/>
      <c r="AN437" s="345"/>
      <c r="AQ437"/>
      <c r="AR437" s="343"/>
      <c r="AU437"/>
      <c r="AV437" s="22"/>
      <c r="AY437"/>
      <c r="AZ437" s="343"/>
      <c r="BC437"/>
    </row>
    <row r="438" spans="1:55" x14ac:dyDescent="0.2">
      <c r="A438" s="140"/>
      <c r="AF438" s="165">
        <f t="shared" si="66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M438"/>
      <c r="AN438" s="345"/>
      <c r="AQ438"/>
      <c r="AR438" s="343"/>
      <c r="AU438"/>
      <c r="AV438" s="22"/>
      <c r="AY438"/>
      <c r="AZ438" s="343"/>
      <c r="BC438"/>
    </row>
    <row r="439" spans="1:55" x14ac:dyDescent="0.2">
      <c r="A439" s="140"/>
      <c r="AF439" s="165">
        <f t="shared" si="66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M439"/>
      <c r="AN439" s="345"/>
      <c r="AQ439"/>
      <c r="AR439" s="343"/>
      <c r="AU439"/>
      <c r="AV439" s="22"/>
      <c r="AY439"/>
      <c r="AZ439" s="343"/>
      <c r="BC439"/>
    </row>
    <row r="440" spans="1:55" x14ac:dyDescent="0.2">
      <c r="A440" s="140"/>
      <c r="AF440" s="165">
        <f t="shared" si="66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M440"/>
      <c r="AN440" s="345"/>
      <c r="AQ440"/>
      <c r="AR440" s="343"/>
      <c r="AU440"/>
      <c r="AV440" s="22"/>
      <c r="AY440"/>
      <c r="AZ440" s="343"/>
      <c r="BC440"/>
    </row>
    <row r="441" spans="1:55" x14ac:dyDescent="0.2">
      <c r="A441" s="140"/>
      <c r="AF441" s="165">
        <f t="shared" si="66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M441"/>
      <c r="AN441" s="345"/>
      <c r="AQ441"/>
      <c r="AR441" s="343"/>
      <c r="AU441"/>
      <c r="AV441" s="22"/>
      <c r="AY441"/>
      <c r="AZ441" s="343"/>
      <c r="BC441"/>
    </row>
    <row r="442" spans="1:55" x14ac:dyDescent="0.2">
      <c r="A442" s="140"/>
      <c r="AF442" s="165">
        <f t="shared" si="66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M442"/>
      <c r="AN442" s="345"/>
      <c r="AQ442"/>
      <c r="AR442" s="343"/>
      <c r="AU442"/>
      <c r="AV442" s="22"/>
      <c r="AY442"/>
      <c r="AZ442" s="343"/>
      <c r="BC442"/>
    </row>
    <row r="443" spans="1:55" x14ac:dyDescent="0.2">
      <c r="A443" s="140"/>
      <c r="AF443" s="165">
        <f t="shared" si="66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M443"/>
      <c r="AN443" s="345"/>
      <c r="AQ443"/>
      <c r="AR443" s="343"/>
      <c r="AU443"/>
      <c r="AV443" s="22"/>
      <c r="AY443"/>
      <c r="AZ443" s="343"/>
      <c r="BC443"/>
    </row>
    <row r="444" spans="1:55" x14ac:dyDescent="0.2">
      <c r="A444" s="140"/>
      <c r="AF444" s="165">
        <f t="shared" si="66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M444"/>
      <c r="AN444" s="345"/>
      <c r="AQ444"/>
      <c r="AR444" s="343"/>
      <c r="AU444"/>
      <c r="AV444" s="22"/>
      <c r="AY444"/>
      <c r="AZ444" s="343"/>
      <c r="BC444"/>
    </row>
    <row r="445" spans="1:55" x14ac:dyDescent="0.2">
      <c r="A445" s="140"/>
      <c r="AF445" s="165">
        <f t="shared" si="66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M445"/>
      <c r="AN445" s="345"/>
      <c r="AQ445"/>
      <c r="AR445" s="343"/>
      <c r="AU445"/>
      <c r="AV445" s="22"/>
      <c r="AY445"/>
      <c r="AZ445" s="343"/>
      <c r="BC445"/>
    </row>
    <row r="446" spans="1:55" x14ac:dyDescent="0.2">
      <c r="A446" s="140"/>
      <c r="AF446" s="165">
        <f t="shared" si="66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M446"/>
      <c r="AN446" s="345"/>
      <c r="AQ446"/>
      <c r="AR446" s="343"/>
      <c r="AU446"/>
      <c r="AV446" s="22"/>
      <c r="AY446"/>
      <c r="AZ446" s="343"/>
      <c r="BC446"/>
    </row>
    <row r="447" spans="1:55" x14ac:dyDescent="0.2">
      <c r="A447" s="140"/>
      <c r="AJ447" s="343"/>
      <c r="AM447"/>
      <c r="AN447" s="345"/>
      <c r="AQ447"/>
      <c r="AR447" s="343"/>
      <c r="AU447"/>
      <c r="AV447" s="22"/>
      <c r="AY447"/>
      <c r="AZ447" s="343"/>
      <c r="BC447"/>
    </row>
    <row r="448" spans="1:55" x14ac:dyDescent="0.2">
      <c r="A448" s="140"/>
      <c r="AJ448" s="343"/>
      <c r="AM448"/>
      <c r="AN448" s="345"/>
      <c r="AQ448"/>
      <c r="AR448" s="343"/>
      <c r="AU448"/>
      <c r="AV448" s="22"/>
      <c r="AY448"/>
      <c r="AZ448" s="343"/>
      <c r="BC448"/>
    </row>
    <row r="449" spans="1:55" x14ac:dyDescent="0.2">
      <c r="A449" s="140"/>
      <c r="AJ449" s="343"/>
      <c r="AM449"/>
      <c r="AN449" s="345"/>
      <c r="AQ449"/>
      <c r="AR449" s="343"/>
      <c r="AU449"/>
      <c r="AV449" s="22"/>
      <c r="AY449"/>
      <c r="AZ449" s="343"/>
      <c r="BC449"/>
    </row>
    <row r="450" spans="1:55" x14ac:dyDescent="0.2">
      <c r="A450" s="140"/>
      <c r="AJ450" s="343"/>
      <c r="AM450"/>
      <c r="AN450" s="345"/>
      <c r="AQ450"/>
      <c r="AR450" s="343"/>
      <c r="AU450"/>
      <c r="AV450" s="22"/>
      <c r="AY450"/>
      <c r="AZ450" s="343"/>
      <c r="BC450"/>
    </row>
    <row r="451" spans="1:55" x14ac:dyDescent="0.2">
      <c r="A451" s="140"/>
      <c r="AJ451" s="343"/>
      <c r="AM451"/>
      <c r="AN451" s="345"/>
      <c r="AQ451"/>
      <c r="AR451" s="343"/>
      <c r="AU451"/>
      <c r="AV451" s="22"/>
      <c r="AY451"/>
      <c r="AZ451" s="343"/>
      <c r="BC451"/>
    </row>
    <row r="452" spans="1:55" x14ac:dyDescent="0.2">
      <c r="A452" s="140"/>
      <c r="AJ452" s="343"/>
      <c r="AM452"/>
      <c r="AN452" s="345"/>
      <c r="AQ452"/>
      <c r="AR452" s="343"/>
      <c r="AU452"/>
      <c r="AV452" s="22"/>
      <c r="AY452"/>
      <c r="AZ452" s="343"/>
      <c r="BC452"/>
    </row>
    <row r="453" spans="1:55" x14ac:dyDescent="0.2">
      <c r="A453" s="140"/>
      <c r="AJ453" s="343"/>
      <c r="AM453"/>
      <c r="AN453" s="345"/>
      <c r="AQ453"/>
      <c r="AR453" s="343"/>
      <c r="AU453"/>
      <c r="AV453" s="22"/>
      <c r="AY453"/>
      <c r="AZ453" s="343"/>
      <c r="BC453"/>
    </row>
    <row r="454" spans="1:55" x14ac:dyDescent="0.2">
      <c r="A454" s="140"/>
      <c r="AJ454" s="343"/>
      <c r="AM454"/>
      <c r="AN454" s="345"/>
      <c r="AQ454"/>
      <c r="AR454" s="343"/>
      <c r="AU454"/>
      <c r="AV454" s="22"/>
      <c r="AY454"/>
      <c r="AZ454" s="343"/>
      <c r="BC454"/>
    </row>
    <row r="455" spans="1:55" x14ac:dyDescent="0.2">
      <c r="A455" s="140"/>
      <c r="AJ455" s="343"/>
      <c r="AM455"/>
      <c r="AN455" s="345"/>
      <c r="AQ455"/>
      <c r="AR455" s="343"/>
      <c r="AU455"/>
      <c r="AV455" s="22"/>
      <c r="AY455"/>
      <c r="AZ455" s="343"/>
      <c r="BC455"/>
    </row>
    <row r="456" spans="1:55" x14ac:dyDescent="0.2">
      <c r="A456" s="140"/>
      <c r="AJ456" s="343"/>
      <c r="AM456"/>
      <c r="AN456" s="345"/>
      <c r="AQ456"/>
      <c r="AR456" s="343"/>
      <c r="AU456"/>
      <c r="AV456" s="22"/>
      <c r="AY456"/>
      <c r="AZ456" s="343"/>
      <c r="BC456"/>
    </row>
    <row r="457" spans="1:55" x14ac:dyDescent="0.2">
      <c r="A457" s="140"/>
      <c r="AJ457" s="343"/>
      <c r="AM457"/>
      <c r="AN457" s="345"/>
      <c r="AQ457"/>
      <c r="AR457" s="343"/>
      <c r="AU457"/>
      <c r="AV457" s="22"/>
      <c r="AY457"/>
      <c r="AZ457" s="343"/>
      <c r="BC457"/>
    </row>
    <row r="458" spans="1:55" x14ac:dyDescent="0.2">
      <c r="A458" s="140"/>
      <c r="AJ458" s="343"/>
      <c r="AM458"/>
      <c r="AN458" s="345"/>
      <c r="AQ458"/>
      <c r="AR458" s="343"/>
      <c r="AU458"/>
      <c r="AV458" s="22"/>
      <c r="AY458"/>
      <c r="AZ458" s="343"/>
      <c r="BC458"/>
    </row>
    <row r="459" spans="1:55" x14ac:dyDescent="0.2">
      <c r="A459" s="140"/>
      <c r="AJ459" s="343"/>
      <c r="AM459"/>
      <c r="AN459" s="345"/>
      <c r="AQ459"/>
      <c r="AR459" s="343"/>
      <c r="AU459"/>
      <c r="AV459" s="22"/>
      <c r="AY459"/>
      <c r="AZ459" s="343"/>
      <c r="BC459"/>
    </row>
    <row r="460" spans="1:55" x14ac:dyDescent="0.2">
      <c r="A460" s="140"/>
      <c r="AJ460" s="343"/>
      <c r="AM460"/>
      <c r="AN460" s="345"/>
      <c r="AQ460"/>
      <c r="AR460" s="343"/>
      <c r="AU460"/>
      <c r="AV460" s="22"/>
      <c r="AY460"/>
      <c r="AZ460" s="343"/>
      <c r="BC460"/>
    </row>
    <row r="461" spans="1:55" x14ac:dyDescent="0.2">
      <c r="A461" s="140"/>
      <c r="AJ461" s="343"/>
      <c r="AM461"/>
      <c r="AN461" s="345"/>
      <c r="AQ461"/>
      <c r="AR461" s="343"/>
      <c r="AU461"/>
      <c r="AV461" s="22"/>
      <c r="AY461"/>
      <c r="AZ461" s="343"/>
      <c r="BC461"/>
    </row>
    <row r="462" spans="1:55" x14ac:dyDescent="0.2">
      <c r="A462" s="140"/>
      <c r="AJ462" s="343"/>
      <c r="AM462"/>
      <c r="AN462" s="345"/>
      <c r="AQ462"/>
      <c r="AR462" s="343"/>
      <c r="AU462"/>
      <c r="AV462" s="22"/>
      <c r="AY462"/>
      <c r="AZ462" s="343"/>
      <c r="BC462"/>
    </row>
    <row r="463" spans="1:55" x14ac:dyDescent="0.2">
      <c r="A463" s="140"/>
      <c r="AJ463" s="343"/>
      <c r="AM463"/>
      <c r="AN463" s="345"/>
      <c r="AQ463"/>
      <c r="AR463" s="343"/>
      <c r="AU463"/>
      <c r="AV463" s="22"/>
      <c r="AY463"/>
      <c r="AZ463" s="343"/>
      <c r="BC463"/>
    </row>
    <row r="464" spans="1:55" x14ac:dyDescent="0.2">
      <c r="A464" s="140"/>
      <c r="AJ464" s="343"/>
      <c r="AM464"/>
      <c r="AN464" s="345"/>
      <c r="AQ464"/>
      <c r="AR464" s="343"/>
      <c r="AU464"/>
      <c r="AV464" s="22"/>
      <c r="AY464"/>
      <c r="AZ464" s="343"/>
      <c r="BC464"/>
    </row>
    <row r="465" spans="1:55" x14ac:dyDescent="0.2">
      <c r="A465" s="140"/>
      <c r="AJ465" s="343"/>
      <c r="AM465"/>
      <c r="AN465" s="345"/>
      <c r="AQ465"/>
      <c r="AR465" s="343"/>
      <c r="AU465"/>
      <c r="AV465" s="22"/>
      <c r="AY465"/>
      <c r="AZ465" s="343"/>
      <c r="BC465"/>
    </row>
    <row r="466" spans="1:55" x14ac:dyDescent="0.2">
      <c r="A466" s="140"/>
      <c r="AJ466" s="343"/>
      <c r="AM466"/>
      <c r="AN466" s="345"/>
      <c r="AQ466"/>
      <c r="AR466" s="343"/>
      <c r="AU466"/>
      <c r="AV466" s="22"/>
      <c r="AY466"/>
      <c r="AZ466" s="343"/>
      <c r="BC466"/>
    </row>
    <row r="467" spans="1:55" x14ac:dyDescent="0.2">
      <c r="A467" s="140"/>
      <c r="AJ467" s="343"/>
      <c r="AM467"/>
      <c r="AN467" s="345"/>
      <c r="AQ467"/>
      <c r="AR467" s="343"/>
      <c r="AU467"/>
      <c r="AV467" s="22"/>
      <c r="AY467"/>
      <c r="AZ467" s="343"/>
      <c r="BC467"/>
    </row>
    <row r="468" spans="1:55" x14ac:dyDescent="0.2">
      <c r="A468" s="140"/>
      <c r="AJ468" s="343"/>
      <c r="AM468"/>
      <c r="AN468" s="345"/>
      <c r="AQ468"/>
      <c r="AR468" s="343"/>
      <c r="AU468"/>
      <c r="AV468" s="22"/>
      <c r="AY468"/>
      <c r="AZ468" s="343"/>
      <c r="BC468"/>
    </row>
    <row r="469" spans="1:55" x14ac:dyDescent="0.2">
      <c r="A469" s="140"/>
      <c r="AJ469" s="343"/>
      <c r="AM469"/>
      <c r="AN469" s="345"/>
      <c r="AQ469"/>
      <c r="AR469" s="343"/>
      <c r="AU469"/>
      <c r="AV469" s="22"/>
      <c r="AY469"/>
      <c r="AZ469" s="343"/>
      <c r="BC469"/>
    </row>
    <row r="470" spans="1:55" x14ac:dyDescent="0.2">
      <c r="A470" s="140"/>
      <c r="AJ470" s="343"/>
      <c r="AM470"/>
      <c r="AN470" s="345"/>
      <c r="AQ470"/>
      <c r="AR470" s="343"/>
      <c r="AU470"/>
      <c r="AV470" s="22"/>
      <c r="AY470"/>
      <c r="AZ470" s="343"/>
      <c r="BC470"/>
    </row>
    <row r="471" spans="1:55" x14ac:dyDescent="0.2">
      <c r="A471" s="140"/>
      <c r="AJ471" s="343"/>
      <c r="AM471"/>
      <c r="AN471" s="345"/>
      <c r="AQ471"/>
      <c r="AR471" s="343"/>
      <c r="AU471"/>
      <c r="AV471" s="22"/>
      <c r="AY471"/>
      <c r="AZ471" s="343"/>
      <c r="BC471"/>
    </row>
    <row r="472" spans="1:55" x14ac:dyDescent="0.2">
      <c r="A472" s="140"/>
      <c r="AJ472" s="343"/>
      <c r="AM472"/>
      <c r="AN472" s="345"/>
      <c r="AQ472"/>
      <c r="AR472" s="343"/>
      <c r="AU472"/>
      <c r="AV472" s="22"/>
      <c r="AY472"/>
      <c r="AZ472" s="343"/>
      <c r="BC472"/>
    </row>
    <row r="473" spans="1:55" x14ac:dyDescent="0.2">
      <c r="A473" s="140"/>
      <c r="AJ473" s="343"/>
      <c r="AM473"/>
      <c r="AN473" s="345"/>
      <c r="AQ473"/>
      <c r="AR473" s="343"/>
      <c r="AU473"/>
      <c r="AV473" s="22"/>
      <c r="AY473"/>
      <c r="AZ473" s="343"/>
      <c r="BC473"/>
    </row>
    <row r="474" spans="1:55" x14ac:dyDescent="0.2">
      <c r="A474" s="140"/>
      <c r="AJ474" s="343"/>
      <c r="AM474"/>
      <c r="AN474" s="345"/>
      <c r="AQ474"/>
      <c r="AR474" s="343"/>
      <c r="AU474"/>
      <c r="AV474" s="22"/>
      <c r="AY474"/>
      <c r="AZ474" s="343"/>
      <c r="BC474"/>
    </row>
    <row r="475" spans="1:55" x14ac:dyDescent="0.2">
      <c r="A475" s="140"/>
      <c r="AJ475" s="343"/>
      <c r="AM475"/>
      <c r="AN475" s="345"/>
      <c r="AQ475"/>
      <c r="AR475" s="343"/>
      <c r="AU475"/>
      <c r="AV475" s="22"/>
      <c r="AY475"/>
      <c r="AZ475" s="343"/>
      <c r="BC475"/>
    </row>
    <row r="476" spans="1:55" x14ac:dyDescent="0.2">
      <c r="A476" s="140"/>
      <c r="AJ476" s="343"/>
      <c r="AM476"/>
      <c r="AN476" s="345"/>
      <c r="AQ476"/>
      <c r="AR476" s="343"/>
      <c r="AU476"/>
      <c r="AV476" s="22"/>
      <c r="AY476"/>
      <c r="AZ476" s="343"/>
      <c r="BC476"/>
    </row>
    <row r="477" spans="1:55" x14ac:dyDescent="0.2">
      <c r="A477" s="140"/>
      <c r="AJ477" s="343"/>
      <c r="AM477"/>
      <c r="AN477" s="345"/>
      <c r="AQ477"/>
      <c r="AR477" s="343"/>
      <c r="AU477"/>
      <c r="AV477" s="22"/>
      <c r="AY477"/>
      <c r="AZ477" s="343"/>
      <c r="BC477"/>
    </row>
    <row r="478" spans="1:55" x14ac:dyDescent="0.2">
      <c r="A478" s="140"/>
      <c r="AJ478" s="343"/>
      <c r="AM478"/>
      <c r="AN478" s="345"/>
      <c r="AQ478"/>
      <c r="AR478" s="343"/>
      <c r="AU478"/>
      <c r="AV478" s="22"/>
      <c r="AY478"/>
      <c r="AZ478" s="343"/>
      <c r="BC478"/>
    </row>
    <row r="479" spans="1:55" x14ac:dyDescent="0.2">
      <c r="A479" s="140"/>
      <c r="AJ479" s="343"/>
      <c r="AM479"/>
      <c r="AN479" s="345"/>
      <c r="AQ479"/>
      <c r="AR479" s="343"/>
      <c r="AU479"/>
      <c r="AV479" s="22"/>
      <c r="AY479"/>
      <c r="AZ479" s="343"/>
      <c r="BC479"/>
    </row>
    <row r="480" spans="1:55" x14ac:dyDescent="0.2">
      <c r="A480" s="140"/>
      <c r="AJ480" s="343"/>
      <c r="AM480"/>
      <c r="AN480" s="345"/>
      <c r="AQ480"/>
      <c r="AR480" s="343"/>
      <c r="AU480"/>
      <c r="AV480" s="22"/>
      <c r="AY480"/>
      <c r="AZ480" s="343"/>
      <c r="BC480"/>
    </row>
    <row r="481" spans="1:55" x14ac:dyDescent="0.2">
      <c r="A481" s="140"/>
      <c r="AJ481" s="343"/>
      <c r="AM481"/>
      <c r="AN481" s="345"/>
      <c r="AQ481"/>
      <c r="AR481" s="343"/>
      <c r="AU481"/>
      <c r="AV481" s="22"/>
      <c r="AY481"/>
      <c r="AZ481" s="343"/>
      <c r="BC481"/>
    </row>
    <row r="482" spans="1:55" x14ac:dyDescent="0.2">
      <c r="A482" s="140"/>
      <c r="AJ482" s="343"/>
      <c r="AM482"/>
      <c r="AN482" s="345"/>
      <c r="AQ482"/>
      <c r="AR482" s="343"/>
      <c r="AU482"/>
      <c r="AV482" s="22"/>
      <c r="AY482"/>
      <c r="AZ482" s="343"/>
      <c r="BC482"/>
    </row>
    <row r="483" spans="1:55" x14ac:dyDescent="0.2">
      <c r="A483" s="140"/>
      <c r="AJ483" s="343"/>
      <c r="AM483"/>
      <c r="AN483" s="345"/>
      <c r="AQ483"/>
      <c r="AR483" s="343"/>
      <c r="AU483"/>
      <c r="AV483" s="22"/>
      <c r="AY483"/>
      <c r="AZ483" s="343"/>
      <c r="BC483"/>
    </row>
    <row r="484" spans="1:55" x14ac:dyDescent="0.2">
      <c r="A484" s="140"/>
      <c r="AJ484" s="343"/>
      <c r="AM484"/>
      <c r="AN484" s="345"/>
      <c r="AQ484"/>
      <c r="AR484" s="343"/>
      <c r="AU484"/>
      <c r="AV484" s="22"/>
      <c r="AY484"/>
      <c r="AZ484" s="343"/>
      <c r="BC484"/>
    </row>
    <row r="485" spans="1:55" x14ac:dyDescent="0.2">
      <c r="A485" s="140"/>
      <c r="AJ485" s="343"/>
      <c r="AM485"/>
      <c r="AN485" s="345"/>
      <c r="AQ485"/>
      <c r="AR485" s="343"/>
      <c r="AU485"/>
      <c r="AV485" s="22"/>
      <c r="AY485"/>
      <c r="AZ485" s="343"/>
      <c r="BC485"/>
    </row>
    <row r="486" spans="1:55" x14ac:dyDescent="0.2">
      <c r="A486" s="140"/>
      <c r="AJ486" s="343"/>
      <c r="AM486"/>
      <c r="AN486" s="345"/>
      <c r="AQ486"/>
      <c r="AR486" s="343"/>
      <c r="AU486"/>
      <c r="AV486" s="22"/>
      <c r="AY486"/>
      <c r="AZ486" s="343"/>
      <c r="BC486"/>
    </row>
    <row r="487" spans="1:55" x14ac:dyDescent="0.2">
      <c r="A487" s="140"/>
      <c r="AJ487" s="343"/>
      <c r="AM487"/>
      <c r="AN487" s="345"/>
      <c r="AQ487"/>
      <c r="AR487" s="343"/>
      <c r="AU487"/>
      <c r="AV487" s="22"/>
      <c r="AY487"/>
      <c r="AZ487" s="343"/>
      <c r="BC487"/>
    </row>
    <row r="488" spans="1:55" x14ac:dyDescent="0.2">
      <c r="A488" s="140"/>
      <c r="AJ488" s="343"/>
      <c r="AM488"/>
      <c r="AN488" s="345"/>
      <c r="AQ488"/>
      <c r="AR488" s="343"/>
      <c r="AU488"/>
      <c r="AV488" s="22"/>
      <c r="AY488"/>
      <c r="AZ488" s="343"/>
      <c r="BC488"/>
    </row>
    <row r="489" spans="1:55" x14ac:dyDescent="0.2">
      <c r="A489" s="140"/>
      <c r="AJ489" s="343"/>
      <c r="AM489"/>
      <c r="AN489" s="345"/>
      <c r="AQ489"/>
      <c r="AR489" s="343"/>
      <c r="AU489"/>
      <c r="AV489" s="22"/>
      <c r="AY489"/>
      <c r="AZ489" s="343"/>
      <c r="BC489"/>
    </row>
    <row r="490" spans="1:55" x14ac:dyDescent="0.2">
      <c r="A490" s="140"/>
      <c r="AJ490" s="343"/>
      <c r="AM490"/>
      <c r="AN490" s="345"/>
      <c r="AQ490"/>
      <c r="AR490" s="343"/>
      <c r="AU490"/>
      <c r="AV490" s="22"/>
      <c r="AY490"/>
      <c r="AZ490" s="343"/>
      <c r="BC490"/>
    </row>
    <row r="491" spans="1:55" x14ac:dyDescent="0.2">
      <c r="A491" s="140"/>
      <c r="AJ491" s="343"/>
      <c r="AM491"/>
      <c r="AN491" s="345"/>
      <c r="AQ491"/>
      <c r="AR491" s="343"/>
      <c r="AU491"/>
      <c r="AV491" s="22"/>
      <c r="AY491"/>
      <c r="AZ491" s="343"/>
      <c r="BC491"/>
    </row>
    <row r="492" spans="1:55" x14ac:dyDescent="0.2">
      <c r="A492" s="140"/>
      <c r="AJ492" s="343"/>
      <c r="AM492"/>
      <c r="AN492" s="345"/>
      <c r="AQ492"/>
      <c r="AR492" s="343"/>
      <c r="AU492"/>
      <c r="AV492" s="22"/>
      <c r="AY492"/>
      <c r="AZ492" s="343"/>
      <c r="BC492"/>
    </row>
    <row r="493" spans="1:55" x14ac:dyDescent="0.2">
      <c r="A493" s="140"/>
      <c r="AJ493" s="343"/>
      <c r="AM493"/>
      <c r="AN493" s="345"/>
      <c r="AQ493"/>
      <c r="AR493" s="343"/>
      <c r="AU493"/>
      <c r="AV493" s="22"/>
      <c r="AY493"/>
      <c r="AZ493" s="343"/>
      <c r="BC493"/>
    </row>
    <row r="494" spans="1:55" x14ac:dyDescent="0.2">
      <c r="A494" s="140"/>
      <c r="AJ494" s="343"/>
      <c r="AM494"/>
      <c r="AN494" s="345"/>
      <c r="AQ494"/>
      <c r="AR494" s="343"/>
      <c r="AU494"/>
      <c r="AV494" s="22"/>
      <c r="AY494"/>
      <c r="AZ494" s="343"/>
      <c r="BC494"/>
    </row>
    <row r="495" spans="1:55" x14ac:dyDescent="0.2">
      <c r="A495" s="140"/>
      <c r="AJ495" s="343"/>
      <c r="AM495"/>
      <c r="AN495" s="345"/>
      <c r="AQ495"/>
      <c r="AR495" s="343"/>
      <c r="AU495"/>
      <c r="AV495" s="22"/>
      <c r="AY495"/>
      <c r="AZ495" s="343"/>
      <c r="BC495"/>
    </row>
    <row r="496" spans="1:55" x14ac:dyDescent="0.2">
      <c r="A496" s="140"/>
      <c r="AJ496" s="343"/>
      <c r="AM496"/>
      <c r="AN496" s="345"/>
      <c r="AQ496"/>
      <c r="AR496" s="343"/>
      <c r="AU496"/>
      <c r="AV496" s="22"/>
      <c r="AY496"/>
      <c r="AZ496" s="343"/>
      <c r="BC496"/>
    </row>
    <row r="497" spans="1:55" x14ac:dyDescent="0.2">
      <c r="A497" s="140"/>
      <c r="AJ497" s="343"/>
      <c r="AM497"/>
      <c r="AN497" s="345"/>
      <c r="AQ497"/>
      <c r="AR497" s="343"/>
      <c r="AU497"/>
      <c r="AV497" s="22"/>
      <c r="AY497"/>
      <c r="AZ497" s="343"/>
      <c r="BC497"/>
    </row>
    <row r="498" spans="1:55" x14ac:dyDescent="0.2">
      <c r="A498" s="140"/>
      <c r="AJ498" s="343"/>
      <c r="AM498"/>
      <c r="AN498" s="345"/>
      <c r="AQ498"/>
      <c r="AR498" s="343"/>
      <c r="AU498"/>
      <c r="AV498" s="22"/>
      <c r="AY498"/>
      <c r="AZ498" s="343"/>
      <c r="BC498"/>
    </row>
    <row r="499" spans="1:55" x14ac:dyDescent="0.2">
      <c r="A499" s="140"/>
      <c r="AJ499" s="343"/>
      <c r="AM499"/>
      <c r="AN499" s="345"/>
      <c r="AQ499"/>
      <c r="AR499" s="343"/>
      <c r="AU499"/>
      <c r="AV499" s="22"/>
      <c r="AY499"/>
      <c r="AZ499" s="343"/>
      <c r="BC499"/>
    </row>
    <row r="500" spans="1:55" x14ac:dyDescent="0.2">
      <c r="A500" s="140"/>
      <c r="AJ500" s="343"/>
      <c r="AM500"/>
      <c r="AN500" s="345"/>
      <c r="AQ500"/>
      <c r="AR500" s="343"/>
      <c r="AU500"/>
      <c r="AV500" s="22"/>
      <c r="AY500"/>
      <c r="AZ500" s="343"/>
      <c r="BC500"/>
    </row>
    <row r="501" spans="1:55" x14ac:dyDescent="0.2">
      <c r="A501" s="140"/>
      <c r="AJ501" s="343"/>
      <c r="AM501"/>
      <c r="AN501" s="345"/>
      <c r="AQ501"/>
      <c r="AR501" s="343"/>
      <c r="AU501"/>
      <c r="AV501" s="22"/>
      <c r="AY501"/>
      <c r="AZ501" s="343"/>
      <c r="BC501"/>
    </row>
    <row r="502" spans="1:55" x14ac:dyDescent="0.2">
      <c r="A502" s="140"/>
      <c r="AJ502" s="343"/>
      <c r="AM502"/>
      <c r="AN502" s="345"/>
      <c r="AQ502"/>
      <c r="AR502" s="343"/>
      <c r="AU502"/>
      <c r="AV502" s="22"/>
      <c r="AY502"/>
      <c r="AZ502" s="343"/>
      <c r="BC502"/>
    </row>
    <row r="503" spans="1:55" x14ac:dyDescent="0.2">
      <c r="A503" s="140"/>
      <c r="AJ503" s="343"/>
      <c r="AM503"/>
      <c r="AN503" s="345"/>
      <c r="AQ503"/>
      <c r="AR503" s="343"/>
      <c r="AU503"/>
      <c r="AV503" s="22"/>
      <c r="AY503"/>
      <c r="AZ503" s="343"/>
      <c r="BC503"/>
    </row>
    <row r="504" spans="1:55" x14ac:dyDescent="0.2">
      <c r="A504" s="140"/>
      <c r="AJ504" s="343"/>
      <c r="AM504"/>
      <c r="AN504" s="345"/>
      <c r="AQ504"/>
      <c r="AR504" s="343"/>
      <c r="AU504"/>
      <c r="AV504" s="22"/>
      <c r="AY504"/>
      <c r="AZ504" s="343"/>
      <c r="BC504"/>
    </row>
    <row r="505" spans="1:55" x14ac:dyDescent="0.2">
      <c r="A505" s="140"/>
      <c r="AJ505" s="343"/>
      <c r="AM505"/>
      <c r="AN505" s="345"/>
      <c r="AQ505"/>
      <c r="AR505" s="343"/>
      <c r="AU505"/>
      <c r="AV505" s="22"/>
      <c r="AY505"/>
      <c r="AZ505" s="343"/>
      <c r="BC505"/>
    </row>
    <row r="506" spans="1:55" x14ac:dyDescent="0.2">
      <c r="A506" s="140"/>
      <c r="AJ506" s="343"/>
      <c r="AM506"/>
      <c r="AN506" s="345"/>
      <c r="AQ506"/>
      <c r="AR506" s="343"/>
      <c r="AU506"/>
      <c r="AV506" s="22"/>
      <c r="AY506"/>
      <c r="AZ506" s="343"/>
      <c r="BC506"/>
    </row>
    <row r="507" spans="1:55" x14ac:dyDescent="0.2">
      <c r="A507" s="140"/>
      <c r="AJ507" s="343"/>
      <c r="AM507"/>
      <c r="AN507" s="345"/>
      <c r="AQ507"/>
      <c r="AR507" s="343"/>
      <c r="AU507"/>
      <c r="AV507" s="22"/>
      <c r="AY507"/>
      <c r="AZ507" s="343"/>
      <c r="BC507"/>
    </row>
    <row r="508" spans="1:55" x14ac:dyDescent="0.2">
      <c r="A508" s="140"/>
      <c r="AJ508" s="343"/>
      <c r="AM508"/>
      <c r="AN508" s="345"/>
      <c r="AQ508"/>
      <c r="AR508" s="343"/>
      <c r="AU508"/>
      <c r="AV508" s="22"/>
      <c r="AY508"/>
      <c r="AZ508" s="343"/>
      <c r="BC508"/>
    </row>
    <row r="509" spans="1:55" x14ac:dyDescent="0.2">
      <c r="A509" s="140"/>
      <c r="AJ509" s="343"/>
      <c r="AM509"/>
      <c r="AN509" s="345"/>
      <c r="AQ509"/>
      <c r="AR509" s="343"/>
      <c r="AU509"/>
      <c r="AV509" s="22"/>
      <c r="AY509"/>
      <c r="AZ509" s="343"/>
      <c r="BC509"/>
    </row>
    <row r="510" spans="1:55" x14ac:dyDescent="0.2">
      <c r="A510" s="140"/>
      <c r="AJ510" s="343"/>
      <c r="AM510"/>
      <c r="AN510" s="345"/>
      <c r="AQ510"/>
      <c r="AR510" s="343"/>
      <c r="AU510"/>
      <c r="AV510" s="22"/>
      <c r="AY510"/>
      <c r="AZ510" s="343"/>
      <c r="BC510"/>
    </row>
    <row r="511" spans="1:55" x14ac:dyDescent="0.2">
      <c r="A511" s="140"/>
      <c r="AJ511" s="343"/>
      <c r="AM511"/>
      <c r="AN511" s="345"/>
      <c r="AQ511"/>
      <c r="AR511" s="343"/>
      <c r="AU511"/>
      <c r="AV511" s="22"/>
      <c r="AY511"/>
      <c r="AZ511" s="343"/>
      <c r="BC511"/>
    </row>
    <row r="512" spans="1:55" x14ac:dyDescent="0.2">
      <c r="A512" s="140"/>
      <c r="AJ512" s="343"/>
      <c r="AM512"/>
      <c r="AN512" s="345"/>
      <c r="AQ512"/>
      <c r="AR512" s="343"/>
      <c r="AU512"/>
      <c r="AV512" s="22"/>
      <c r="AY512"/>
      <c r="AZ512" s="343"/>
      <c r="BC512"/>
    </row>
    <row r="513" spans="1:55" x14ac:dyDescent="0.2">
      <c r="A513" s="140"/>
      <c r="AJ513" s="343"/>
      <c r="AM513"/>
      <c r="AN513" s="345"/>
      <c r="AQ513"/>
      <c r="AR513" s="343"/>
      <c r="AU513"/>
      <c r="AV513" s="22"/>
      <c r="AY513"/>
      <c r="AZ513" s="343"/>
      <c r="BC513"/>
    </row>
    <row r="514" spans="1:55" x14ac:dyDescent="0.2">
      <c r="A514" s="140"/>
      <c r="AJ514" s="343"/>
      <c r="AM514"/>
      <c r="AN514" s="345"/>
      <c r="AQ514"/>
      <c r="AR514" s="343"/>
      <c r="AU514"/>
      <c r="AV514" s="22"/>
      <c r="AY514"/>
      <c r="AZ514" s="343"/>
      <c r="BC514"/>
    </row>
    <row r="515" spans="1:55" x14ac:dyDescent="0.2">
      <c r="A515" s="140"/>
      <c r="AJ515" s="343"/>
      <c r="AM515"/>
      <c r="AN515" s="345"/>
      <c r="AQ515"/>
      <c r="AR515" s="343"/>
      <c r="AU515"/>
      <c r="AV515" s="22"/>
      <c r="AY515"/>
      <c r="AZ515" s="343"/>
      <c r="BC515"/>
    </row>
    <row r="516" spans="1:55" x14ac:dyDescent="0.2">
      <c r="A516" s="140"/>
      <c r="AJ516" s="343"/>
      <c r="AM516"/>
      <c r="AN516" s="345"/>
      <c r="AQ516"/>
      <c r="AR516" s="343"/>
      <c r="AU516"/>
      <c r="AV516" s="22"/>
      <c r="AY516"/>
      <c r="AZ516" s="343"/>
      <c r="BC516"/>
    </row>
    <row r="517" spans="1:55" x14ac:dyDescent="0.2">
      <c r="A517" s="140"/>
      <c r="AJ517" s="343"/>
      <c r="AM517"/>
      <c r="AN517" s="345"/>
      <c r="AQ517"/>
      <c r="AR517" s="343"/>
      <c r="AU517"/>
      <c r="AV517" s="22"/>
      <c r="AY517"/>
      <c r="AZ517" s="343"/>
      <c r="BC517"/>
    </row>
    <row r="518" spans="1:55" x14ac:dyDescent="0.2">
      <c r="A518" s="140"/>
      <c r="AJ518" s="343"/>
      <c r="AM518"/>
      <c r="AN518" s="345"/>
      <c r="AQ518"/>
      <c r="AR518" s="343"/>
      <c r="AU518"/>
      <c r="AV518" s="22"/>
      <c r="AY518"/>
      <c r="AZ518" s="343"/>
      <c r="BC518"/>
    </row>
    <row r="519" spans="1:55" x14ac:dyDescent="0.2">
      <c r="A519" s="140"/>
      <c r="AJ519" s="343"/>
      <c r="AM519"/>
      <c r="AN519" s="345"/>
      <c r="AQ519"/>
      <c r="AR519" s="343"/>
      <c r="AU519"/>
      <c r="AV519" s="22"/>
      <c r="AY519"/>
      <c r="AZ519" s="343"/>
      <c r="BC519"/>
    </row>
    <row r="520" spans="1:55" x14ac:dyDescent="0.2">
      <c r="A520" s="140"/>
      <c r="AJ520" s="343"/>
      <c r="AM520"/>
      <c r="AN520" s="345"/>
      <c r="AQ520"/>
      <c r="AR520" s="343"/>
      <c r="AU520"/>
      <c r="AV520" s="22"/>
      <c r="AY520"/>
      <c r="AZ520" s="343"/>
      <c r="BC520"/>
    </row>
    <row r="521" spans="1:55" x14ac:dyDescent="0.2">
      <c r="A521" s="140"/>
      <c r="AJ521" s="343"/>
      <c r="AM521"/>
      <c r="AN521" s="345"/>
      <c r="AQ521"/>
      <c r="AR521" s="343"/>
      <c r="AU521"/>
      <c r="AV521" s="22"/>
      <c r="AY521"/>
      <c r="AZ521" s="343"/>
      <c r="BC521"/>
    </row>
    <row r="522" spans="1:55" x14ac:dyDescent="0.2">
      <c r="A522" s="140"/>
      <c r="AJ522" s="343"/>
      <c r="AM522"/>
      <c r="AN522" s="345"/>
      <c r="AQ522"/>
      <c r="AR522" s="343"/>
      <c r="AU522"/>
      <c r="AV522" s="22"/>
      <c r="AY522"/>
      <c r="AZ522" s="343"/>
      <c r="BC522"/>
    </row>
    <row r="523" spans="1:55" x14ac:dyDescent="0.2">
      <c r="A523" s="140"/>
      <c r="AJ523" s="343"/>
      <c r="AM523"/>
      <c r="AN523" s="345"/>
      <c r="AQ523"/>
      <c r="AR523" s="343"/>
      <c r="AU523"/>
      <c r="AV523" s="22"/>
      <c r="AY523"/>
      <c r="AZ523" s="343"/>
      <c r="BC523"/>
    </row>
    <row r="524" spans="1:55" x14ac:dyDescent="0.2">
      <c r="A524" s="140"/>
      <c r="AJ524" s="343"/>
      <c r="AM524"/>
      <c r="AN524" s="345"/>
      <c r="AQ524"/>
      <c r="AR524" s="343"/>
      <c r="AU524"/>
      <c r="AV524" s="22"/>
      <c r="AY524"/>
      <c r="AZ524" s="343"/>
      <c r="BC524"/>
    </row>
    <row r="525" spans="1:55" x14ac:dyDescent="0.2">
      <c r="A525" s="140"/>
      <c r="AJ525" s="343"/>
      <c r="AM525"/>
      <c r="AN525" s="345"/>
      <c r="AQ525"/>
      <c r="AR525" s="343"/>
      <c r="AU525"/>
      <c r="AV525" s="22"/>
      <c r="AY525"/>
      <c r="AZ525" s="343"/>
      <c r="BC525"/>
    </row>
    <row r="526" spans="1:55" x14ac:dyDescent="0.2">
      <c r="A526" s="140"/>
      <c r="AJ526" s="343"/>
      <c r="AM526"/>
      <c r="AN526" s="345"/>
      <c r="AQ526"/>
      <c r="AR526" s="343"/>
      <c r="AU526"/>
      <c r="AV526" s="22"/>
      <c r="AY526"/>
      <c r="AZ526" s="343"/>
      <c r="BC526"/>
    </row>
    <row r="527" spans="1:55" x14ac:dyDescent="0.2">
      <c r="A527" s="140"/>
      <c r="AJ527" s="343"/>
      <c r="AM527"/>
      <c r="AN527" s="345"/>
      <c r="AQ527"/>
      <c r="AR527" s="343"/>
      <c r="AU527"/>
      <c r="AV527" s="22"/>
      <c r="AY527"/>
      <c r="AZ527" s="343"/>
      <c r="BC527"/>
    </row>
    <row r="528" spans="1:55" x14ac:dyDescent="0.2">
      <c r="A528" s="140"/>
      <c r="AJ528" s="343"/>
      <c r="AM528"/>
      <c r="AN528" s="345"/>
      <c r="AQ528"/>
      <c r="AR528" s="343"/>
      <c r="AU528"/>
      <c r="AV528" s="22"/>
      <c r="AY528"/>
      <c r="AZ528" s="343"/>
      <c r="BC528"/>
    </row>
    <row r="529" spans="1:55" x14ac:dyDescent="0.2">
      <c r="A529" s="140"/>
      <c r="AJ529" s="343"/>
      <c r="AM529"/>
      <c r="AN529" s="345"/>
      <c r="AQ529"/>
      <c r="AR529" s="343"/>
      <c r="AU529"/>
      <c r="AV529" s="22"/>
      <c r="AY529"/>
      <c r="AZ529" s="343"/>
      <c r="BC529"/>
    </row>
    <row r="530" spans="1:55" x14ac:dyDescent="0.2">
      <c r="A530" s="140"/>
      <c r="AJ530" s="343"/>
      <c r="AM530"/>
      <c r="AN530" s="345"/>
      <c r="AQ530"/>
      <c r="AR530" s="343"/>
      <c r="AU530"/>
      <c r="AV530" s="22"/>
      <c r="AY530"/>
      <c r="AZ530" s="343"/>
      <c r="BC530"/>
    </row>
    <row r="531" spans="1:55" x14ac:dyDescent="0.2">
      <c r="A531" s="140"/>
      <c r="AJ531" s="343"/>
      <c r="AM531"/>
      <c r="AN531" s="345"/>
      <c r="AQ531"/>
      <c r="AR531" s="343"/>
      <c r="AU531"/>
      <c r="AV531" s="22"/>
      <c r="AY531"/>
      <c r="AZ531" s="343"/>
      <c r="BC531"/>
    </row>
    <row r="532" spans="1:55" x14ac:dyDescent="0.2">
      <c r="A532" s="140"/>
      <c r="AJ532" s="343"/>
      <c r="AM532"/>
      <c r="AN532" s="345"/>
      <c r="AQ532"/>
      <c r="AR532" s="343"/>
      <c r="AU532"/>
      <c r="AV532" s="22"/>
      <c r="AY532"/>
      <c r="AZ532" s="343"/>
      <c r="BC532"/>
    </row>
    <row r="533" spans="1:55" x14ac:dyDescent="0.2">
      <c r="A533" s="140"/>
      <c r="AJ533" s="343"/>
      <c r="AM533"/>
      <c r="AN533" s="345"/>
      <c r="AQ533"/>
      <c r="AR533" s="343"/>
      <c r="AU533"/>
      <c r="AV533" s="22"/>
      <c r="AY533"/>
      <c r="AZ533" s="343"/>
      <c r="BC533"/>
    </row>
    <row r="534" spans="1:55" x14ac:dyDescent="0.2">
      <c r="A534" s="140"/>
      <c r="AJ534" s="343"/>
      <c r="AM534"/>
      <c r="AN534" s="345"/>
      <c r="AQ534"/>
      <c r="AR534" s="343"/>
      <c r="AU534"/>
      <c r="AV534" s="22"/>
      <c r="AY534"/>
      <c r="AZ534" s="343"/>
      <c r="BC534"/>
    </row>
    <row r="535" spans="1:55" x14ac:dyDescent="0.2">
      <c r="A535" s="140"/>
      <c r="AJ535" s="343"/>
      <c r="AM535"/>
      <c r="AN535" s="345"/>
      <c r="AQ535"/>
      <c r="AR535" s="343"/>
      <c r="AU535"/>
      <c r="AV535" s="22"/>
      <c r="AY535"/>
      <c r="AZ535" s="343"/>
      <c r="BC535"/>
    </row>
    <row r="536" spans="1:55" x14ac:dyDescent="0.2">
      <c r="A536" s="140"/>
      <c r="AJ536" s="343"/>
      <c r="AM536"/>
      <c r="AN536" s="345"/>
      <c r="AQ536"/>
      <c r="AR536" s="343"/>
      <c r="AU536"/>
      <c r="AV536" s="22"/>
      <c r="AY536"/>
      <c r="AZ536" s="343"/>
      <c r="BC536"/>
    </row>
    <row r="537" spans="1:55" x14ac:dyDescent="0.2">
      <c r="A537" s="140"/>
      <c r="AJ537" s="343"/>
      <c r="AM537"/>
      <c r="AN537" s="345"/>
      <c r="AQ537"/>
      <c r="AR537" s="343"/>
      <c r="AU537"/>
      <c r="AV537" s="22"/>
      <c r="AY537"/>
      <c r="AZ537" s="343"/>
      <c r="BC537"/>
    </row>
    <row r="538" spans="1:55" x14ac:dyDescent="0.2">
      <c r="A538" s="140"/>
      <c r="AJ538" s="343"/>
      <c r="AM538"/>
      <c r="AN538" s="345"/>
      <c r="AQ538"/>
      <c r="AR538" s="343"/>
      <c r="AU538"/>
      <c r="AV538" s="22"/>
      <c r="AY538"/>
      <c r="AZ538" s="343"/>
      <c r="BC538"/>
    </row>
    <row r="539" spans="1:55" x14ac:dyDescent="0.2">
      <c r="A539" s="140"/>
      <c r="AJ539" s="343"/>
      <c r="AM539"/>
      <c r="AN539" s="345"/>
      <c r="AQ539"/>
      <c r="AR539" s="343"/>
      <c r="AU539"/>
      <c r="AV539" s="22"/>
      <c r="AY539"/>
      <c r="AZ539" s="343"/>
      <c r="BC539"/>
    </row>
    <row r="540" spans="1:55" x14ac:dyDescent="0.2">
      <c r="A540" s="140"/>
      <c r="AJ540" s="343"/>
      <c r="AM540"/>
      <c r="AN540" s="345"/>
      <c r="AQ540"/>
      <c r="AR540" s="343"/>
      <c r="AU540"/>
      <c r="AV540" s="22"/>
      <c r="AY540"/>
      <c r="AZ540" s="343"/>
      <c r="BC540"/>
    </row>
    <row r="541" spans="1:55" x14ac:dyDescent="0.2">
      <c r="A541" s="140"/>
      <c r="AJ541" s="343"/>
      <c r="AM541"/>
      <c r="AN541" s="345"/>
      <c r="AQ541"/>
      <c r="AR541" s="343"/>
      <c r="AU541"/>
      <c r="AV541" s="22"/>
      <c r="AY541"/>
      <c r="AZ541" s="343"/>
      <c r="BC541"/>
    </row>
    <row r="542" spans="1:55" x14ac:dyDescent="0.2">
      <c r="A542" s="140"/>
      <c r="AJ542" s="343"/>
      <c r="AM542"/>
      <c r="AN542" s="345"/>
      <c r="AQ542"/>
      <c r="AR542" s="343"/>
      <c r="AU542"/>
      <c r="AV542" s="22"/>
      <c r="AY542"/>
      <c r="AZ542" s="343"/>
      <c r="BC542"/>
    </row>
    <row r="543" spans="1:55" x14ac:dyDescent="0.2">
      <c r="A543" s="140"/>
      <c r="AJ543" s="343"/>
      <c r="AM543"/>
      <c r="AN543" s="345"/>
      <c r="AQ543"/>
      <c r="AR543" s="343"/>
      <c r="AU543"/>
      <c r="AV543" s="22"/>
      <c r="AY543"/>
      <c r="AZ543" s="343"/>
      <c r="BC543"/>
    </row>
    <row r="544" spans="1:55" x14ac:dyDescent="0.2">
      <c r="A544" s="140"/>
      <c r="AJ544" s="343"/>
      <c r="AM544"/>
      <c r="AN544" s="345"/>
      <c r="AQ544"/>
      <c r="AR544" s="343"/>
      <c r="AU544"/>
      <c r="AV544" s="22"/>
      <c r="AY544"/>
      <c r="AZ544" s="343"/>
      <c r="BC544"/>
    </row>
    <row r="545" spans="1:55" x14ac:dyDescent="0.2">
      <c r="A545" s="140"/>
      <c r="AJ545" s="343"/>
      <c r="AM545"/>
      <c r="AN545" s="345"/>
      <c r="AQ545"/>
      <c r="AR545" s="343"/>
      <c r="AU545"/>
      <c r="AV545" s="22"/>
      <c r="AY545"/>
      <c r="AZ545" s="343"/>
      <c r="BC545"/>
    </row>
    <row r="546" spans="1:55" x14ac:dyDescent="0.2">
      <c r="A546" s="140"/>
      <c r="AJ546" s="343"/>
      <c r="AM546"/>
      <c r="AN546" s="345"/>
      <c r="AQ546"/>
      <c r="AR546" s="343"/>
      <c r="AU546"/>
      <c r="AV546" s="22"/>
      <c r="AY546"/>
      <c r="AZ546" s="343"/>
      <c r="BC546"/>
    </row>
    <row r="547" spans="1:55" x14ac:dyDescent="0.2">
      <c r="A547" s="140"/>
      <c r="AJ547" s="343"/>
      <c r="AM547"/>
      <c r="AN547" s="345"/>
      <c r="AQ547"/>
      <c r="AR547" s="343"/>
      <c r="AU547"/>
      <c r="AV547" s="22"/>
      <c r="AY547"/>
      <c r="AZ547" s="343"/>
      <c r="BC547"/>
    </row>
    <row r="548" spans="1:55" x14ac:dyDescent="0.2">
      <c r="A548" s="140"/>
      <c r="AJ548" s="343"/>
      <c r="AM548"/>
      <c r="AN548" s="345"/>
      <c r="AQ548"/>
      <c r="AR548" s="343"/>
      <c r="AU548"/>
      <c r="AV548" s="22"/>
      <c r="AY548"/>
      <c r="AZ548" s="343"/>
      <c r="BC548"/>
    </row>
    <row r="549" spans="1:55" x14ac:dyDescent="0.2">
      <c r="A549" s="140"/>
      <c r="AJ549" s="343"/>
      <c r="AM549"/>
      <c r="AN549" s="345"/>
      <c r="AQ549"/>
      <c r="AR549" s="343"/>
      <c r="AU549"/>
      <c r="AV549" s="22"/>
      <c r="AY549"/>
      <c r="AZ549" s="343"/>
      <c r="BC549"/>
    </row>
    <row r="550" spans="1:55" x14ac:dyDescent="0.2">
      <c r="A550" s="140"/>
      <c r="AJ550" s="343"/>
      <c r="AM550"/>
      <c r="AN550" s="345"/>
      <c r="AQ550"/>
      <c r="AR550" s="343"/>
      <c r="AU550"/>
      <c r="AV550" s="22"/>
      <c r="AY550"/>
      <c r="AZ550" s="343"/>
      <c r="BC550"/>
    </row>
    <row r="551" spans="1:55" x14ac:dyDescent="0.2">
      <c r="A551" s="140"/>
      <c r="AJ551" s="343"/>
      <c r="AM551"/>
      <c r="AN551" s="345"/>
      <c r="AQ551"/>
      <c r="AR551" s="343"/>
      <c r="AU551"/>
      <c r="AV551" s="22"/>
      <c r="AY551"/>
      <c r="AZ551" s="343"/>
      <c r="BC551"/>
    </row>
    <row r="552" spans="1:55" x14ac:dyDescent="0.2">
      <c r="A552" s="140"/>
      <c r="AQ552"/>
      <c r="AR552" s="343"/>
      <c r="AY552"/>
      <c r="AZ552" s="343"/>
    </row>
    <row r="553" spans="1:55" x14ac:dyDescent="0.2">
      <c r="A553" s="140"/>
      <c r="AQ553"/>
      <c r="AR553" s="343"/>
      <c r="AY553"/>
      <c r="AZ553" s="343"/>
    </row>
    <row r="554" spans="1:55" x14ac:dyDescent="0.2">
      <c r="A554" s="140"/>
      <c r="AQ554"/>
      <c r="AR554" s="343"/>
      <c r="AY554"/>
      <c r="AZ554" s="343"/>
    </row>
    <row r="555" spans="1:55" x14ac:dyDescent="0.2">
      <c r="A555" s="140"/>
      <c r="AR555" s="343"/>
      <c r="AY555"/>
      <c r="AZ555" s="343"/>
    </row>
    <row r="556" spans="1:55" x14ac:dyDescent="0.2">
      <c r="A556" s="140"/>
      <c r="AR556" s="343"/>
      <c r="AY556"/>
      <c r="AZ556" s="343"/>
    </row>
    <row r="557" spans="1:55" x14ac:dyDescent="0.2">
      <c r="A557" s="140"/>
      <c r="AR557" s="343"/>
      <c r="AY557"/>
      <c r="AZ557" s="343"/>
    </row>
    <row r="558" spans="1:55" x14ac:dyDescent="0.2">
      <c r="A558" s="140"/>
      <c r="AR558" s="343"/>
      <c r="AY558"/>
      <c r="AZ558" s="343"/>
    </row>
    <row r="559" spans="1:55" x14ac:dyDescent="0.2">
      <c r="A559" s="140"/>
      <c r="AR559" s="343"/>
      <c r="AY559"/>
      <c r="AZ559" s="343"/>
    </row>
    <row r="560" spans="1:55" x14ac:dyDescent="0.2">
      <c r="A560" s="140"/>
      <c r="AR560" s="343"/>
      <c r="AY560"/>
      <c r="AZ560" s="343"/>
    </row>
    <row r="561" spans="1:52" x14ac:dyDescent="0.2">
      <c r="A561" s="140"/>
      <c r="AY561"/>
      <c r="AZ561" s="343"/>
    </row>
    <row r="562" spans="1:52" x14ac:dyDescent="0.2">
      <c r="A562" s="140"/>
      <c r="AY562"/>
      <c r="AZ562" s="343"/>
    </row>
    <row r="563" spans="1:52" x14ac:dyDescent="0.2">
      <c r="A563" s="140"/>
      <c r="AY563"/>
      <c r="AZ563" s="343"/>
    </row>
    <row r="564" spans="1:52" x14ac:dyDescent="0.2">
      <c r="A564" s="140"/>
      <c r="AY564"/>
      <c r="AZ564" s="343"/>
    </row>
    <row r="565" spans="1:52" x14ac:dyDescent="0.2">
      <c r="A565" s="140"/>
      <c r="AY565"/>
      <c r="AZ565" s="343"/>
    </row>
    <row r="566" spans="1:52" x14ac:dyDescent="0.2">
      <c r="A566" s="140"/>
      <c r="AY566"/>
      <c r="AZ566" s="343"/>
    </row>
    <row r="567" spans="1:52" x14ac:dyDescent="0.2">
      <c r="A567" s="140"/>
      <c r="AY567"/>
      <c r="AZ567" s="343"/>
    </row>
    <row r="568" spans="1:52" x14ac:dyDescent="0.2">
      <c r="A568" s="140"/>
      <c r="AY568"/>
      <c r="AZ568" s="343"/>
    </row>
    <row r="569" spans="1:52" x14ac:dyDescent="0.2">
      <c r="A569" s="140"/>
      <c r="AY569"/>
      <c r="AZ569" s="343"/>
    </row>
    <row r="570" spans="1:52" x14ac:dyDescent="0.2">
      <c r="A570" s="140"/>
      <c r="AY570"/>
      <c r="AZ570" s="343"/>
    </row>
    <row r="571" spans="1:52" x14ac:dyDescent="0.2">
      <c r="A571" s="140"/>
      <c r="AY571"/>
      <c r="AZ571" s="343"/>
    </row>
    <row r="572" spans="1:52" x14ac:dyDescent="0.2">
      <c r="A572" s="140"/>
      <c r="AY572"/>
      <c r="AZ572" s="343"/>
    </row>
    <row r="573" spans="1:52" x14ac:dyDescent="0.2">
      <c r="A573" s="140"/>
      <c r="AY573"/>
      <c r="AZ573" s="343"/>
    </row>
    <row r="574" spans="1:52" x14ac:dyDescent="0.2">
      <c r="A574" s="140"/>
      <c r="AY574"/>
      <c r="AZ574" s="343"/>
    </row>
    <row r="575" spans="1:52" x14ac:dyDescent="0.2">
      <c r="A575" s="140"/>
      <c r="AY575"/>
      <c r="AZ575" s="343"/>
    </row>
    <row r="576" spans="1:52" x14ac:dyDescent="0.2">
      <c r="A576" s="140"/>
    </row>
    <row r="577" spans="1:1" x14ac:dyDescent="0.2">
      <c r="A577" s="140"/>
    </row>
    <row r="578" spans="1:1" x14ac:dyDescent="0.2">
      <c r="A578" s="140"/>
    </row>
    <row r="579" spans="1:1" x14ac:dyDescent="0.2">
      <c r="A579" s="140"/>
    </row>
    <row r="580" spans="1:1" x14ac:dyDescent="0.2">
      <c r="A580" s="140"/>
    </row>
    <row r="581" spans="1:1" x14ac:dyDescent="0.2">
      <c r="A581" s="140"/>
    </row>
    <row r="582" spans="1:1" x14ac:dyDescent="0.2">
      <c r="A582" s="140"/>
    </row>
    <row r="583" spans="1:1" x14ac:dyDescent="0.2">
      <c r="A583" s="140"/>
    </row>
    <row r="584" spans="1:1" x14ac:dyDescent="0.2">
      <c r="A584" s="140"/>
    </row>
    <row r="585" spans="1:1" x14ac:dyDescent="0.2">
      <c r="A585" s="140"/>
    </row>
    <row r="586" spans="1:1" x14ac:dyDescent="0.2">
      <c r="A586" s="140"/>
    </row>
    <row r="587" spans="1:1" x14ac:dyDescent="0.2">
      <c r="A587" s="140"/>
    </row>
    <row r="588" spans="1:1" x14ac:dyDescent="0.2">
      <c r="A588" s="140"/>
    </row>
    <row r="589" spans="1:1" x14ac:dyDescent="0.2">
      <c r="A589" s="140"/>
    </row>
    <row r="590" spans="1:1" x14ac:dyDescent="0.2">
      <c r="A590" s="140"/>
    </row>
    <row r="591" spans="1:1" x14ac:dyDescent="0.2">
      <c r="A591" s="140"/>
    </row>
    <row r="592" spans="1:1" x14ac:dyDescent="0.2">
      <c r="A592" s="140"/>
    </row>
    <row r="593" spans="1:1" x14ac:dyDescent="0.2">
      <c r="A593" s="140"/>
    </row>
    <row r="594" spans="1:1" x14ac:dyDescent="0.2">
      <c r="A594" s="140"/>
    </row>
    <row r="595" spans="1:1" x14ac:dyDescent="0.2">
      <c r="A595" s="140"/>
    </row>
    <row r="596" spans="1:1" x14ac:dyDescent="0.2">
      <c r="A596" s="140"/>
    </row>
    <row r="597" spans="1:1" x14ac:dyDescent="0.2">
      <c r="A597" s="140"/>
    </row>
    <row r="598" spans="1:1" x14ac:dyDescent="0.2">
      <c r="A598" s="140"/>
    </row>
    <row r="599" spans="1:1" x14ac:dyDescent="0.2">
      <c r="A599" s="140"/>
    </row>
    <row r="600" spans="1:1" x14ac:dyDescent="0.2">
      <c r="A600" s="140"/>
    </row>
    <row r="601" spans="1:1" x14ac:dyDescent="0.2">
      <c r="A601" s="140"/>
    </row>
    <row r="602" spans="1:1" x14ac:dyDescent="0.2">
      <c r="A602" s="140"/>
    </row>
    <row r="603" spans="1:1" x14ac:dyDescent="0.2">
      <c r="A603" s="140"/>
    </row>
    <row r="604" spans="1:1" x14ac:dyDescent="0.2">
      <c r="A604" s="140"/>
    </row>
    <row r="605" spans="1:1" x14ac:dyDescent="0.2">
      <c r="A605" s="140"/>
    </row>
    <row r="606" spans="1:1" x14ac:dyDescent="0.2">
      <c r="A606" s="140"/>
    </row>
    <row r="607" spans="1:1" x14ac:dyDescent="0.2">
      <c r="A607" s="140"/>
    </row>
    <row r="608" spans="1:1" x14ac:dyDescent="0.2">
      <c r="A608" s="140"/>
    </row>
    <row r="609" spans="1:1" x14ac:dyDescent="0.2">
      <c r="A609" s="140"/>
    </row>
    <row r="610" spans="1:1" x14ac:dyDescent="0.2">
      <c r="A610" s="140"/>
    </row>
    <row r="611" spans="1:1" x14ac:dyDescent="0.2">
      <c r="A611" s="140"/>
    </row>
    <row r="612" spans="1:1" x14ac:dyDescent="0.2">
      <c r="A612" s="140"/>
    </row>
    <row r="613" spans="1:1" x14ac:dyDescent="0.2">
      <c r="A613" s="140"/>
    </row>
    <row r="614" spans="1:1" x14ac:dyDescent="0.2">
      <c r="A614" s="140"/>
    </row>
    <row r="615" spans="1:1" x14ac:dyDescent="0.2">
      <c r="A615" s="140"/>
    </row>
    <row r="616" spans="1:1" x14ac:dyDescent="0.2">
      <c r="A616" s="140"/>
    </row>
    <row r="617" spans="1:1" x14ac:dyDescent="0.2">
      <c r="A617" s="140"/>
    </row>
    <row r="618" spans="1:1" x14ac:dyDescent="0.2">
      <c r="A618" s="140"/>
    </row>
    <row r="619" spans="1:1" x14ac:dyDescent="0.2">
      <c r="A619" s="140"/>
    </row>
    <row r="620" spans="1:1" x14ac:dyDescent="0.2">
      <c r="A620" s="140"/>
    </row>
    <row r="621" spans="1:1" x14ac:dyDescent="0.2">
      <c r="A621" s="140"/>
    </row>
    <row r="622" spans="1:1" x14ac:dyDescent="0.2">
      <c r="A622" s="140"/>
    </row>
    <row r="623" spans="1:1" x14ac:dyDescent="0.2">
      <c r="A623" s="140"/>
    </row>
    <row r="624" spans="1:1" x14ac:dyDescent="0.2">
      <c r="A624" s="140"/>
    </row>
    <row r="625" spans="1:1" x14ac:dyDescent="0.2">
      <c r="A625" s="140"/>
    </row>
    <row r="626" spans="1:1" x14ac:dyDescent="0.2">
      <c r="A626" s="140"/>
    </row>
    <row r="627" spans="1:1" x14ac:dyDescent="0.2">
      <c r="A627" s="140"/>
    </row>
    <row r="628" spans="1:1" x14ac:dyDescent="0.2">
      <c r="A628" s="140"/>
    </row>
    <row r="629" spans="1:1" x14ac:dyDescent="0.2">
      <c r="A629" s="140"/>
    </row>
    <row r="630" spans="1:1" x14ac:dyDescent="0.2">
      <c r="A630" s="140"/>
    </row>
    <row r="631" spans="1:1" x14ac:dyDescent="0.2">
      <c r="A631" s="140"/>
    </row>
    <row r="632" spans="1:1" x14ac:dyDescent="0.2">
      <c r="A632" s="140"/>
    </row>
    <row r="633" spans="1:1" x14ac:dyDescent="0.2">
      <c r="A633" s="140"/>
    </row>
    <row r="634" spans="1:1" x14ac:dyDescent="0.2">
      <c r="A634" s="140"/>
    </row>
    <row r="635" spans="1:1" x14ac:dyDescent="0.2">
      <c r="A635" s="140"/>
    </row>
    <row r="636" spans="1:1" x14ac:dyDescent="0.2">
      <c r="A636" s="140"/>
    </row>
    <row r="637" spans="1:1" x14ac:dyDescent="0.2">
      <c r="A637" s="140"/>
    </row>
    <row r="638" spans="1:1" x14ac:dyDescent="0.2">
      <c r="A638" s="140"/>
    </row>
    <row r="639" spans="1:1" x14ac:dyDescent="0.2">
      <c r="A639" s="140"/>
    </row>
    <row r="640" spans="1:1" x14ac:dyDescent="0.2">
      <c r="A640" s="140"/>
    </row>
    <row r="641" spans="1:1" x14ac:dyDescent="0.2">
      <c r="A641" s="140"/>
    </row>
    <row r="642" spans="1:1" x14ac:dyDescent="0.2">
      <c r="A642" s="140"/>
    </row>
    <row r="643" spans="1:1" x14ac:dyDescent="0.2">
      <c r="A643" s="140"/>
    </row>
    <row r="644" spans="1:1" x14ac:dyDescent="0.2">
      <c r="A644" s="140"/>
    </row>
    <row r="645" spans="1:1" x14ac:dyDescent="0.2">
      <c r="A645" s="140"/>
    </row>
    <row r="646" spans="1:1" x14ac:dyDescent="0.2">
      <c r="A646" s="140"/>
    </row>
    <row r="647" spans="1:1" x14ac:dyDescent="0.2">
      <c r="A647" s="140"/>
    </row>
    <row r="648" spans="1:1" x14ac:dyDescent="0.2">
      <c r="A648" s="140"/>
    </row>
    <row r="649" spans="1:1" x14ac:dyDescent="0.2">
      <c r="A649" s="140"/>
    </row>
    <row r="650" spans="1:1" x14ac:dyDescent="0.2">
      <c r="A650" s="140"/>
    </row>
    <row r="651" spans="1:1" x14ac:dyDescent="0.2">
      <c r="A651" s="140"/>
    </row>
    <row r="652" spans="1:1" x14ac:dyDescent="0.2">
      <c r="A652" s="140"/>
    </row>
    <row r="653" spans="1:1" x14ac:dyDescent="0.2">
      <c r="A653" s="140"/>
    </row>
    <row r="654" spans="1:1" x14ac:dyDescent="0.2">
      <c r="A654" s="140"/>
    </row>
    <row r="655" spans="1:1" x14ac:dyDescent="0.2">
      <c r="A655" s="140"/>
    </row>
    <row r="656" spans="1:1" x14ac:dyDescent="0.2">
      <c r="A656" s="140"/>
    </row>
    <row r="657" spans="1:1" x14ac:dyDescent="0.2">
      <c r="A657" s="140"/>
    </row>
    <row r="658" spans="1:1" x14ac:dyDescent="0.2">
      <c r="A658" s="140"/>
    </row>
    <row r="659" spans="1:1" x14ac:dyDescent="0.2">
      <c r="A659" s="140"/>
    </row>
    <row r="660" spans="1:1" x14ac:dyDescent="0.2">
      <c r="A660" s="140"/>
    </row>
    <row r="661" spans="1:1" x14ac:dyDescent="0.2">
      <c r="A661" s="140"/>
    </row>
    <row r="662" spans="1:1" x14ac:dyDescent="0.2">
      <c r="A662" s="140"/>
    </row>
    <row r="663" spans="1:1" x14ac:dyDescent="0.2">
      <c r="A663" s="140"/>
    </row>
    <row r="664" spans="1:1" x14ac:dyDescent="0.2">
      <c r="A664" s="140"/>
    </row>
    <row r="665" spans="1:1" x14ac:dyDescent="0.2">
      <c r="A665" s="140"/>
    </row>
    <row r="666" spans="1:1" x14ac:dyDescent="0.2">
      <c r="A666" s="140"/>
    </row>
    <row r="667" spans="1:1" x14ac:dyDescent="0.2">
      <c r="A667" s="140"/>
    </row>
    <row r="668" spans="1:1" x14ac:dyDescent="0.2">
      <c r="A668" s="140"/>
    </row>
    <row r="669" spans="1:1" x14ac:dyDescent="0.2">
      <c r="A669" s="140"/>
    </row>
    <row r="670" spans="1:1" x14ac:dyDescent="0.2">
      <c r="A670" s="140"/>
    </row>
    <row r="671" spans="1:1" x14ac:dyDescent="0.2">
      <c r="A671" s="140"/>
    </row>
    <row r="672" spans="1:1" x14ac:dyDescent="0.2">
      <c r="A672" s="140"/>
    </row>
    <row r="673" spans="1:1" x14ac:dyDescent="0.2">
      <c r="A673" s="140"/>
    </row>
    <row r="674" spans="1:1" x14ac:dyDescent="0.2">
      <c r="A674" s="140"/>
    </row>
    <row r="675" spans="1:1" x14ac:dyDescent="0.2">
      <c r="A675" s="140"/>
    </row>
    <row r="676" spans="1:1" x14ac:dyDescent="0.2">
      <c r="A676" s="140"/>
    </row>
    <row r="677" spans="1:1" x14ac:dyDescent="0.2">
      <c r="A677" s="140"/>
    </row>
    <row r="678" spans="1:1" x14ac:dyDescent="0.2">
      <c r="A678" s="140"/>
    </row>
    <row r="679" spans="1:1" x14ac:dyDescent="0.2">
      <c r="A679" s="140"/>
    </row>
    <row r="680" spans="1:1" x14ac:dyDescent="0.2">
      <c r="A680" s="140"/>
    </row>
    <row r="681" spans="1:1" x14ac:dyDescent="0.2">
      <c r="A681" s="140"/>
    </row>
    <row r="682" spans="1:1" x14ac:dyDescent="0.2">
      <c r="A682" s="140"/>
    </row>
    <row r="683" spans="1:1" x14ac:dyDescent="0.2">
      <c r="A683" s="140"/>
    </row>
    <row r="684" spans="1:1" x14ac:dyDescent="0.2">
      <c r="A684" s="140"/>
    </row>
    <row r="685" spans="1:1" x14ac:dyDescent="0.2">
      <c r="A685" s="140"/>
    </row>
    <row r="686" spans="1:1" x14ac:dyDescent="0.2">
      <c r="A686" s="140"/>
    </row>
    <row r="687" spans="1:1" x14ac:dyDescent="0.2">
      <c r="A687" s="140"/>
    </row>
    <row r="688" spans="1:1" x14ac:dyDescent="0.2">
      <c r="A688" s="140"/>
    </row>
    <row r="689" spans="1:1" x14ac:dyDescent="0.2">
      <c r="A689" s="140"/>
    </row>
    <row r="690" spans="1:1" x14ac:dyDescent="0.2">
      <c r="A690" s="140"/>
    </row>
    <row r="691" spans="1:1" x14ac:dyDescent="0.2">
      <c r="A691" s="140"/>
    </row>
    <row r="692" spans="1:1" x14ac:dyDescent="0.2">
      <c r="A692" s="140"/>
    </row>
    <row r="693" spans="1:1" x14ac:dyDescent="0.2">
      <c r="A693" s="140"/>
    </row>
    <row r="694" spans="1:1" x14ac:dyDescent="0.2">
      <c r="A694" s="140"/>
    </row>
    <row r="695" spans="1:1" x14ac:dyDescent="0.2">
      <c r="A695" s="140"/>
    </row>
    <row r="696" spans="1:1" x14ac:dyDescent="0.2">
      <c r="A696" s="140"/>
    </row>
    <row r="697" spans="1:1" x14ac:dyDescent="0.2">
      <c r="A697" s="140"/>
    </row>
    <row r="698" spans="1:1" x14ac:dyDescent="0.2">
      <c r="A698" s="140"/>
    </row>
    <row r="699" spans="1:1" x14ac:dyDescent="0.2">
      <c r="A699" s="140"/>
    </row>
    <row r="700" spans="1:1" x14ac:dyDescent="0.2">
      <c r="A700" s="140"/>
    </row>
    <row r="701" spans="1:1" x14ac:dyDescent="0.2">
      <c r="A701" s="140"/>
    </row>
    <row r="702" spans="1:1" x14ac:dyDescent="0.2">
      <c r="A702" s="140"/>
    </row>
    <row r="703" spans="1:1" x14ac:dyDescent="0.2">
      <c r="A703" s="140"/>
    </row>
    <row r="704" spans="1:1" x14ac:dyDescent="0.2">
      <c r="A704" s="140"/>
    </row>
    <row r="705" spans="1:1" x14ac:dyDescent="0.2">
      <c r="A705" s="140"/>
    </row>
    <row r="706" spans="1:1" x14ac:dyDescent="0.2">
      <c r="A706" s="140"/>
    </row>
    <row r="707" spans="1:1" x14ac:dyDescent="0.2">
      <c r="A707" s="140"/>
    </row>
    <row r="708" spans="1:1" x14ac:dyDescent="0.2">
      <c r="A708" s="140"/>
    </row>
    <row r="709" spans="1:1" x14ac:dyDescent="0.2">
      <c r="A709" s="140"/>
    </row>
    <row r="710" spans="1:1" x14ac:dyDescent="0.2">
      <c r="A710" s="140"/>
    </row>
    <row r="711" spans="1:1" x14ac:dyDescent="0.2">
      <c r="A711" s="140"/>
    </row>
    <row r="712" spans="1:1" x14ac:dyDescent="0.2">
      <c r="A712" s="140"/>
    </row>
    <row r="713" spans="1:1" x14ac:dyDescent="0.2">
      <c r="A713" s="140"/>
    </row>
    <row r="714" spans="1:1" x14ac:dyDescent="0.2">
      <c r="A714" s="140"/>
    </row>
    <row r="715" spans="1:1" x14ac:dyDescent="0.2">
      <c r="A715" s="140"/>
    </row>
    <row r="716" spans="1:1" x14ac:dyDescent="0.2">
      <c r="A716" s="140"/>
    </row>
    <row r="717" spans="1:1" x14ac:dyDescent="0.2">
      <c r="A717" s="140"/>
    </row>
    <row r="718" spans="1:1" x14ac:dyDescent="0.2">
      <c r="A718" s="140"/>
    </row>
    <row r="719" spans="1:1" x14ac:dyDescent="0.2">
      <c r="A719" s="140"/>
    </row>
    <row r="720" spans="1:1" x14ac:dyDescent="0.2">
      <c r="A720" s="140"/>
    </row>
    <row r="721" spans="1:1" x14ac:dyDescent="0.2">
      <c r="A721" s="140"/>
    </row>
    <row r="722" spans="1:1" x14ac:dyDescent="0.2">
      <c r="A722" s="140"/>
    </row>
    <row r="723" spans="1:1" x14ac:dyDescent="0.2">
      <c r="A723" s="140"/>
    </row>
    <row r="724" spans="1:1" x14ac:dyDescent="0.2">
      <c r="A724" s="140"/>
    </row>
    <row r="725" spans="1:1" x14ac:dyDescent="0.2">
      <c r="A725" s="140"/>
    </row>
    <row r="726" spans="1:1" x14ac:dyDescent="0.2">
      <c r="A726" s="140"/>
    </row>
    <row r="727" spans="1:1" x14ac:dyDescent="0.2">
      <c r="A727" s="140"/>
    </row>
    <row r="728" spans="1:1" x14ac:dyDescent="0.2">
      <c r="A728" s="140"/>
    </row>
    <row r="729" spans="1:1" x14ac:dyDescent="0.2">
      <c r="A729" s="140"/>
    </row>
    <row r="730" spans="1:1" x14ac:dyDescent="0.2">
      <c r="A730" s="140"/>
    </row>
    <row r="731" spans="1:1" x14ac:dyDescent="0.2">
      <c r="A731" s="140"/>
    </row>
    <row r="732" spans="1:1" x14ac:dyDescent="0.2">
      <c r="A732" s="140"/>
    </row>
    <row r="733" spans="1:1" x14ac:dyDescent="0.2">
      <c r="A733" s="140"/>
    </row>
    <row r="734" spans="1:1" x14ac:dyDescent="0.2">
      <c r="A734" s="140"/>
    </row>
    <row r="735" spans="1:1" x14ac:dyDescent="0.2">
      <c r="A735" s="140"/>
    </row>
    <row r="736" spans="1:1" x14ac:dyDescent="0.2">
      <c r="A736" s="140"/>
    </row>
    <row r="737" spans="1:1" x14ac:dyDescent="0.2">
      <c r="A737" s="140"/>
    </row>
    <row r="738" spans="1:1" x14ac:dyDescent="0.2">
      <c r="A738" s="140"/>
    </row>
    <row r="739" spans="1:1" x14ac:dyDescent="0.2">
      <c r="A739" s="140"/>
    </row>
    <row r="740" spans="1:1" x14ac:dyDescent="0.2">
      <c r="A740" s="140"/>
    </row>
    <row r="741" spans="1:1" x14ac:dyDescent="0.2">
      <c r="A741" s="140"/>
    </row>
    <row r="742" spans="1:1" x14ac:dyDescent="0.2">
      <c r="A742" s="140"/>
    </row>
    <row r="743" spans="1:1" x14ac:dyDescent="0.2">
      <c r="A743" s="140"/>
    </row>
    <row r="744" spans="1:1" x14ac:dyDescent="0.2">
      <c r="A744" s="140"/>
    </row>
    <row r="745" spans="1:1" x14ac:dyDescent="0.2">
      <c r="A745" s="140"/>
    </row>
    <row r="746" spans="1:1" x14ac:dyDescent="0.2">
      <c r="A746" s="140"/>
    </row>
    <row r="747" spans="1:1" x14ac:dyDescent="0.2">
      <c r="A747" s="140"/>
    </row>
    <row r="748" spans="1:1" x14ac:dyDescent="0.2">
      <c r="A748" s="140"/>
    </row>
    <row r="749" spans="1:1" x14ac:dyDescent="0.2">
      <c r="A749" s="140"/>
    </row>
    <row r="750" spans="1:1" x14ac:dyDescent="0.2">
      <c r="A750" s="140"/>
    </row>
    <row r="751" spans="1:1" x14ac:dyDescent="0.2">
      <c r="A751" s="140"/>
    </row>
    <row r="752" spans="1:1" x14ac:dyDescent="0.2">
      <c r="A752" s="140"/>
    </row>
    <row r="753" spans="1:1" x14ac:dyDescent="0.2">
      <c r="A753" s="140"/>
    </row>
    <row r="754" spans="1:1" x14ac:dyDescent="0.2">
      <c r="A754" s="140"/>
    </row>
    <row r="755" spans="1:1" x14ac:dyDescent="0.2">
      <c r="A755" s="140"/>
    </row>
    <row r="756" spans="1:1" x14ac:dyDescent="0.2">
      <c r="A756" s="140"/>
    </row>
    <row r="757" spans="1:1" x14ac:dyDescent="0.2">
      <c r="A757" s="140"/>
    </row>
    <row r="758" spans="1:1" x14ac:dyDescent="0.2">
      <c r="A758" s="140"/>
    </row>
    <row r="759" spans="1:1" x14ac:dyDescent="0.2">
      <c r="A759" s="140"/>
    </row>
    <row r="760" spans="1:1" x14ac:dyDescent="0.2">
      <c r="A760" s="140"/>
    </row>
    <row r="761" spans="1:1" x14ac:dyDescent="0.2">
      <c r="A761" s="140"/>
    </row>
    <row r="762" spans="1:1" x14ac:dyDescent="0.2">
      <c r="A762" s="140"/>
    </row>
    <row r="763" spans="1:1" x14ac:dyDescent="0.2">
      <c r="A763" s="140"/>
    </row>
    <row r="764" spans="1:1" x14ac:dyDescent="0.2">
      <c r="A764" s="140"/>
    </row>
    <row r="765" spans="1:1" x14ac:dyDescent="0.2">
      <c r="A765" s="140"/>
    </row>
    <row r="766" spans="1:1" x14ac:dyDescent="0.2">
      <c r="A766" s="140"/>
    </row>
    <row r="767" spans="1:1" x14ac:dyDescent="0.2">
      <c r="A767" s="140"/>
    </row>
    <row r="768" spans="1:1" x14ac:dyDescent="0.2">
      <c r="A768" s="140"/>
    </row>
    <row r="769" spans="1:1" x14ac:dyDescent="0.2">
      <c r="A769" s="140"/>
    </row>
    <row r="770" spans="1:1" x14ac:dyDescent="0.2">
      <c r="A770" s="140"/>
    </row>
    <row r="771" spans="1:1" x14ac:dyDescent="0.2">
      <c r="A771" s="140"/>
    </row>
    <row r="772" spans="1:1" x14ac:dyDescent="0.2">
      <c r="A772" s="140"/>
    </row>
    <row r="773" spans="1:1" x14ac:dyDescent="0.2">
      <c r="A773" s="140"/>
    </row>
    <row r="774" spans="1:1" x14ac:dyDescent="0.2">
      <c r="A774" s="140"/>
    </row>
    <row r="775" spans="1:1" x14ac:dyDescent="0.2">
      <c r="A775" s="140"/>
    </row>
    <row r="776" spans="1:1" x14ac:dyDescent="0.2">
      <c r="A776" s="140"/>
    </row>
    <row r="777" spans="1:1" x14ac:dyDescent="0.2">
      <c r="A777" s="140"/>
    </row>
    <row r="778" spans="1:1" x14ac:dyDescent="0.2">
      <c r="A778" s="140"/>
    </row>
    <row r="779" spans="1:1" x14ac:dyDescent="0.2">
      <c r="A779" s="140"/>
    </row>
    <row r="780" spans="1:1" x14ac:dyDescent="0.2">
      <c r="A780" s="140"/>
    </row>
    <row r="781" spans="1:1" x14ac:dyDescent="0.2">
      <c r="A781" s="140"/>
    </row>
    <row r="782" spans="1:1" x14ac:dyDescent="0.2">
      <c r="A782" s="140"/>
    </row>
    <row r="783" spans="1:1" x14ac:dyDescent="0.2">
      <c r="A783" s="140"/>
    </row>
    <row r="784" spans="1:1" x14ac:dyDescent="0.2">
      <c r="A784" s="140"/>
    </row>
    <row r="785" spans="1:1" x14ac:dyDescent="0.2">
      <c r="A785" s="140"/>
    </row>
    <row r="786" spans="1:1" x14ac:dyDescent="0.2">
      <c r="A786" s="140"/>
    </row>
    <row r="787" spans="1:1" x14ac:dyDescent="0.2">
      <c r="A787" s="140"/>
    </row>
    <row r="788" spans="1:1" x14ac:dyDescent="0.2">
      <c r="A788" s="140"/>
    </row>
    <row r="789" spans="1:1" x14ac:dyDescent="0.2">
      <c r="A789" s="140"/>
    </row>
    <row r="790" spans="1:1" x14ac:dyDescent="0.2">
      <c r="A790" s="140"/>
    </row>
    <row r="791" spans="1:1" x14ac:dyDescent="0.2">
      <c r="A791" s="140"/>
    </row>
    <row r="792" spans="1:1" x14ac:dyDescent="0.2">
      <c r="A792" s="140"/>
    </row>
    <row r="793" spans="1:1" x14ac:dyDescent="0.2">
      <c r="A793" s="140"/>
    </row>
    <row r="794" spans="1:1" x14ac:dyDescent="0.2">
      <c r="A794" s="140"/>
    </row>
    <row r="795" spans="1:1" x14ac:dyDescent="0.2">
      <c r="A795" s="140"/>
    </row>
    <row r="796" spans="1:1" x14ac:dyDescent="0.2">
      <c r="A796" s="140"/>
    </row>
    <row r="797" spans="1:1" x14ac:dyDescent="0.2">
      <c r="A797" s="140"/>
    </row>
    <row r="798" spans="1:1" x14ac:dyDescent="0.2">
      <c r="A798" s="140"/>
    </row>
    <row r="799" spans="1:1" x14ac:dyDescent="0.2">
      <c r="A799" s="140"/>
    </row>
    <row r="800" spans="1:1" x14ac:dyDescent="0.2">
      <c r="A800" s="140"/>
    </row>
    <row r="801" spans="1:1" x14ac:dyDescent="0.2">
      <c r="A801" s="140"/>
    </row>
    <row r="802" spans="1:1" x14ac:dyDescent="0.2">
      <c r="A802" s="140"/>
    </row>
    <row r="803" spans="1:1" x14ac:dyDescent="0.2">
      <c r="A803" s="140"/>
    </row>
    <row r="804" spans="1:1" x14ac:dyDescent="0.2">
      <c r="A804" s="140"/>
    </row>
    <row r="805" spans="1:1" x14ac:dyDescent="0.2">
      <c r="A805" s="140"/>
    </row>
    <row r="806" spans="1:1" x14ac:dyDescent="0.2">
      <c r="A806" s="140"/>
    </row>
    <row r="807" spans="1:1" x14ac:dyDescent="0.2">
      <c r="A807" s="140"/>
    </row>
    <row r="808" spans="1:1" x14ac:dyDescent="0.2">
      <c r="A808" s="140"/>
    </row>
    <row r="809" spans="1:1" x14ac:dyDescent="0.2">
      <c r="A809" s="140"/>
    </row>
    <row r="810" spans="1:1" x14ac:dyDescent="0.2">
      <c r="A810" s="140"/>
    </row>
    <row r="811" spans="1:1" x14ac:dyDescent="0.2">
      <c r="A811" s="140"/>
    </row>
    <row r="812" spans="1:1" x14ac:dyDescent="0.2">
      <c r="A812" s="140"/>
    </row>
    <row r="813" spans="1:1" x14ac:dyDescent="0.2">
      <c r="A813" s="140"/>
    </row>
    <row r="814" spans="1:1" x14ac:dyDescent="0.2">
      <c r="A814" s="140"/>
    </row>
    <row r="815" spans="1:1" x14ac:dyDescent="0.2">
      <c r="A815" s="140"/>
    </row>
    <row r="816" spans="1:1" x14ac:dyDescent="0.2">
      <c r="A816" s="140"/>
    </row>
    <row r="817" spans="1:1" x14ac:dyDescent="0.2">
      <c r="A817" s="140"/>
    </row>
    <row r="818" spans="1:1" x14ac:dyDescent="0.2">
      <c r="A818" s="140"/>
    </row>
    <row r="819" spans="1:1" x14ac:dyDescent="0.2">
      <c r="A819" s="140"/>
    </row>
    <row r="820" spans="1:1" x14ac:dyDescent="0.2">
      <c r="A820" s="140"/>
    </row>
    <row r="821" spans="1:1" x14ac:dyDescent="0.2">
      <c r="A821" s="140"/>
    </row>
    <row r="822" spans="1:1" x14ac:dyDescent="0.2">
      <c r="A822" s="140"/>
    </row>
    <row r="823" spans="1:1" x14ac:dyDescent="0.2">
      <c r="A823" s="140"/>
    </row>
    <row r="824" spans="1:1" x14ac:dyDescent="0.2">
      <c r="A824" s="140"/>
    </row>
    <row r="825" spans="1:1" x14ac:dyDescent="0.2">
      <c r="A825" s="140"/>
    </row>
    <row r="826" spans="1:1" x14ac:dyDescent="0.2">
      <c r="A826" s="140"/>
    </row>
    <row r="827" spans="1:1" x14ac:dyDescent="0.2">
      <c r="A827" s="140"/>
    </row>
    <row r="828" spans="1:1" x14ac:dyDescent="0.2">
      <c r="A828" s="140"/>
    </row>
    <row r="829" spans="1:1" x14ac:dyDescent="0.2">
      <c r="A829" s="140"/>
    </row>
    <row r="830" spans="1:1" x14ac:dyDescent="0.2">
      <c r="A830" s="140"/>
    </row>
    <row r="831" spans="1:1" x14ac:dyDescent="0.2">
      <c r="A831" s="140"/>
    </row>
    <row r="832" spans="1:1" x14ac:dyDescent="0.2">
      <c r="A832" s="140"/>
    </row>
    <row r="833" spans="1:1" x14ac:dyDescent="0.2">
      <c r="A833" s="140"/>
    </row>
    <row r="834" spans="1:1" x14ac:dyDescent="0.2">
      <c r="A834" s="140"/>
    </row>
    <row r="835" spans="1:1" x14ac:dyDescent="0.2">
      <c r="A835" s="140"/>
    </row>
    <row r="836" spans="1:1" x14ac:dyDescent="0.2">
      <c r="A836" s="140"/>
    </row>
    <row r="837" spans="1:1" x14ac:dyDescent="0.2">
      <c r="A837" s="140"/>
    </row>
    <row r="838" spans="1:1" x14ac:dyDescent="0.2">
      <c r="A838" s="140"/>
    </row>
    <row r="839" spans="1:1" x14ac:dyDescent="0.2">
      <c r="A839" s="140"/>
    </row>
    <row r="840" spans="1:1" x14ac:dyDescent="0.2">
      <c r="A840" s="140"/>
    </row>
    <row r="841" spans="1:1" x14ac:dyDescent="0.2">
      <c r="A841" s="140"/>
    </row>
    <row r="842" spans="1:1" x14ac:dyDescent="0.2">
      <c r="A842" s="140"/>
    </row>
    <row r="843" spans="1:1" x14ac:dyDescent="0.2">
      <c r="A843" s="140"/>
    </row>
    <row r="844" spans="1:1" x14ac:dyDescent="0.2">
      <c r="A844" s="140"/>
    </row>
    <row r="845" spans="1:1" x14ac:dyDescent="0.2">
      <c r="A845" s="140"/>
    </row>
    <row r="846" spans="1:1" x14ac:dyDescent="0.2">
      <c r="A846" s="140"/>
    </row>
    <row r="847" spans="1:1" x14ac:dyDescent="0.2">
      <c r="A847" s="140"/>
    </row>
    <row r="848" spans="1:1" x14ac:dyDescent="0.2">
      <c r="A848" s="140"/>
    </row>
    <row r="849" spans="1:1" x14ac:dyDescent="0.2">
      <c r="A849" s="140"/>
    </row>
    <row r="850" spans="1:1" x14ac:dyDescent="0.2">
      <c r="A850" s="140"/>
    </row>
    <row r="851" spans="1:1" x14ac:dyDescent="0.2">
      <c r="A851" s="140"/>
    </row>
    <row r="852" spans="1:1" x14ac:dyDescent="0.2">
      <c r="A852" s="140"/>
    </row>
    <row r="853" spans="1:1" x14ac:dyDescent="0.2">
      <c r="A853" s="140"/>
    </row>
    <row r="854" spans="1:1" x14ac:dyDescent="0.2">
      <c r="A854" s="140"/>
    </row>
    <row r="855" spans="1:1" x14ac:dyDescent="0.2">
      <c r="A855" s="140"/>
    </row>
    <row r="856" spans="1:1" x14ac:dyDescent="0.2">
      <c r="A856" s="140"/>
    </row>
    <row r="857" spans="1:1" x14ac:dyDescent="0.2">
      <c r="A857" s="140"/>
    </row>
    <row r="858" spans="1:1" x14ac:dyDescent="0.2">
      <c r="A858" s="140"/>
    </row>
    <row r="859" spans="1:1" x14ac:dyDescent="0.2">
      <c r="A859" s="140"/>
    </row>
    <row r="860" spans="1:1" x14ac:dyDescent="0.2">
      <c r="A860" s="140"/>
    </row>
    <row r="861" spans="1:1" x14ac:dyDescent="0.2">
      <c r="A861" s="140"/>
    </row>
    <row r="862" spans="1:1" x14ac:dyDescent="0.2">
      <c r="A862" s="140"/>
    </row>
    <row r="863" spans="1:1" x14ac:dyDescent="0.2">
      <c r="A863" s="140"/>
    </row>
    <row r="864" spans="1:1" x14ac:dyDescent="0.2">
      <c r="A864" s="140"/>
    </row>
    <row r="865" spans="1:1" x14ac:dyDescent="0.2">
      <c r="A865" s="140"/>
    </row>
    <row r="866" spans="1:1" x14ac:dyDescent="0.2">
      <c r="A866" s="140"/>
    </row>
    <row r="867" spans="1:1" x14ac:dyDescent="0.2">
      <c r="A867" s="140"/>
    </row>
    <row r="868" spans="1:1" x14ac:dyDescent="0.2">
      <c r="A868" s="140"/>
    </row>
    <row r="869" spans="1:1" x14ac:dyDescent="0.2">
      <c r="A869" s="140"/>
    </row>
    <row r="870" spans="1:1" x14ac:dyDescent="0.2">
      <c r="A870" s="140"/>
    </row>
    <row r="871" spans="1:1" x14ac:dyDescent="0.2">
      <c r="A871" s="140"/>
    </row>
    <row r="872" spans="1:1" x14ac:dyDescent="0.2">
      <c r="A872" s="140"/>
    </row>
    <row r="873" spans="1:1" x14ac:dyDescent="0.2">
      <c r="A873" s="140"/>
    </row>
    <row r="874" spans="1:1" x14ac:dyDescent="0.2">
      <c r="A874" s="140"/>
    </row>
    <row r="875" spans="1:1" x14ac:dyDescent="0.2">
      <c r="A875" s="140"/>
    </row>
    <row r="876" spans="1:1" x14ac:dyDescent="0.2">
      <c r="A876" s="140"/>
    </row>
    <row r="877" spans="1:1" x14ac:dyDescent="0.2">
      <c r="A877" s="140"/>
    </row>
    <row r="878" spans="1:1" x14ac:dyDescent="0.2">
      <c r="A878" s="140"/>
    </row>
    <row r="879" spans="1:1" x14ac:dyDescent="0.2">
      <c r="A879" s="140"/>
    </row>
    <row r="880" spans="1:1" x14ac:dyDescent="0.2">
      <c r="A880" s="140"/>
    </row>
    <row r="881" spans="1:1" x14ac:dyDescent="0.2">
      <c r="A881" s="140"/>
    </row>
    <row r="882" spans="1:1" x14ac:dyDescent="0.2">
      <c r="A882" s="140"/>
    </row>
    <row r="883" spans="1:1" x14ac:dyDescent="0.2">
      <c r="A883" s="140"/>
    </row>
    <row r="884" spans="1:1" x14ac:dyDescent="0.2">
      <c r="A884" s="140"/>
    </row>
    <row r="885" spans="1:1" x14ac:dyDescent="0.2">
      <c r="A885" s="140"/>
    </row>
    <row r="886" spans="1:1" x14ac:dyDescent="0.2">
      <c r="A886" s="140"/>
    </row>
    <row r="887" spans="1:1" x14ac:dyDescent="0.2">
      <c r="A887" s="140"/>
    </row>
    <row r="888" spans="1:1" x14ac:dyDescent="0.2">
      <c r="A888" s="140"/>
    </row>
    <row r="889" spans="1:1" x14ac:dyDescent="0.2">
      <c r="A889" s="140"/>
    </row>
    <row r="890" spans="1:1" x14ac:dyDescent="0.2">
      <c r="A890" s="140"/>
    </row>
    <row r="891" spans="1:1" x14ac:dyDescent="0.2">
      <c r="A891" s="140"/>
    </row>
    <row r="892" spans="1:1" x14ac:dyDescent="0.2">
      <c r="A892" s="140"/>
    </row>
    <row r="893" spans="1:1" x14ac:dyDescent="0.2">
      <c r="A893" s="140"/>
    </row>
    <row r="894" spans="1:1" x14ac:dyDescent="0.2">
      <c r="A894" s="140"/>
    </row>
    <row r="895" spans="1:1" x14ac:dyDescent="0.2">
      <c r="A895" s="140"/>
    </row>
    <row r="896" spans="1:1" x14ac:dyDescent="0.2">
      <c r="A896" s="140"/>
    </row>
    <row r="897" spans="1:1" x14ac:dyDescent="0.2">
      <c r="A897" s="140"/>
    </row>
    <row r="898" spans="1:1" x14ac:dyDescent="0.2">
      <c r="A898" s="140"/>
    </row>
    <row r="899" spans="1:1" x14ac:dyDescent="0.2">
      <c r="A899" s="140"/>
    </row>
    <row r="900" spans="1:1" x14ac:dyDescent="0.2">
      <c r="A900" s="140"/>
    </row>
    <row r="901" spans="1:1" x14ac:dyDescent="0.2">
      <c r="A901" s="140"/>
    </row>
    <row r="902" spans="1:1" x14ac:dyDescent="0.2">
      <c r="A902" s="140"/>
    </row>
    <row r="903" spans="1:1" x14ac:dyDescent="0.2">
      <c r="A903" s="140"/>
    </row>
    <row r="904" spans="1:1" x14ac:dyDescent="0.2">
      <c r="A904" s="140"/>
    </row>
    <row r="905" spans="1:1" x14ac:dyDescent="0.2">
      <c r="A905" s="140"/>
    </row>
    <row r="906" spans="1:1" x14ac:dyDescent="0.2">
      <c r="A906" s="140"/>
    </row>
    <row r="907" spans="1:1" x14ac:dyDescent="0.2">
      <c r="A907" s="140"/>
    </row>
    <row r="908" spans="1:1" x14ac:dyDescent="0.2">
      <c r="A908" s="140"/>
    </row>
    <row r="909" spans="1:1" x14ac:dyDescent="0.2">
      <c r="A909" s="140"/>
    </row>
    <row r="910" spans="1:1" x14ac:dyDescent="0.2">
      <c r="A910" s="140"/>
    </row>
    <row r="911" spans="1:1" x14ac:dyDescent="0.2">
      <c r="A911" s="140"/>
    </row>
    <row r="912" spans="1:1" x14ac:dyDescent="0.2">
      <c r="A912" s="140"/>
    </row>
    <row r="913" spans="1:1" x14ac:dyDescent="0.2">
      <c r="A913" s="140"/>
    </row>
    <row r="914" spans="1:1" x14ac:dyDescent="0.2">
      <c r="A914" s="140"/>
    </row>
    <row r="915" spans="1:1" x14ac:dyDescent="0.2">
      <c r="A915" s="140"/>
    </row>
    <row r="916" spans="1:1" x14ac:dyDescent="0.2">
      <c r="A916" s="140"/>
    </row>
    <row r="917" spans="1:1" x14ac:dyDescent="0.2">
      <c r="A917" s="140"/>
    </row>
    <row r="918" spans="1:1" x14ac:dyDescent="0.2">
      <c r="A918" s="140"/>
    </row>
    <row r="919" spans="1:1" x14ac:dyDescent="0.2">
      <c r="A919" s="140"/>
    </row>
    <row r="920" spans="1:1" x14ac:dyDescent="0.2">
      <c r="A920" s="140"/>
    </row>
    <row r="921" spans="1:1" x14ac:dyDescent="0.2">
      <c r="A921" s="140"/>
    </row>
    <row r="922" spans="1:1" x14ac:dyDescent="0.2">
      <c r="A922" s="140"/>
    </row>
    <row r="923" spans="1:1" x14ac:dyDescent="0.2">
      <c r="A923" s="140"/>
    </row>
    <row r="924" spans="1:1" x14ac:dyDescent="0.2">
      <c r="A924" s="140"/>
    </row>
    <row r="925" spans="1:1" x14ac:dyDescent="0.2">
      <c r="A925" s="140"/>
    </row>
    <row r="926" spans="1:1" x14ac:dyDescent="0.2">
      <c r="A926" s="140"/>
    </row>
    <row r="927" spans="1:1" x14ac:dyDescent="0.2">
      <c r="A927" s="140"/>
    </row>
    <row r="928" spans="1:1" x14ac:dyDescent="0.2">
      <c r="A928" s="140"/>
    </row>
    <row r="929" spans="1:1" x14ac:dyDescent="0.2">
      <c r="A929" s="140"/>
    </row>
    <row r="930" spans="1:1" x14ac:dyDescent="0.2">
      <c r="A930" s="140"/>
    </row>
    <row r="931" spans="1:1" x14ac:dyDescent="0.2">
      <c r="A931" s="140"/>
    </row>
    <row r="932" spans="1:1" x14ac:dyDescent="0.2">
      <c r="A932" s="140"/>
    </row>
    <row r="933" spans="1:1" x14ac:dyDescent="0.2">
      <c r="A933" s="140"/>
    </row>
    <row r="934" spans="1:1" x14ac:dyDescent="0.2">
      <c r="A934" s="140"/>
    </row>
    <row r="935" spans="1:1" x14ac:dyDescent="0.2">
      <c r="A935" s="140"/>
    </row>
    <row r="936" spans="1:1" x14ac:dyDescent="0.2">
      <c r="A936" s="140"/>
    </row>
    <row r="937" spans="1:1" x14ac:dyDescent="0.2">
      <c r="A937" s="140"/>
    </row>
    <row r="938" spans="1:1" x14ac:dyDescent="0.2">
      <c r="A938" s="140"/>
    </row>
    <row r="939" spans="1:1" x14ac:dyDescent="0.2">
      <c r="A939" s="140"/>
    </row>
    <row r="940" spans="1:1" x14ac:dyDescent="0.2">
      <c r="A940" s="140"/>
    </row>
    <row r="941" spans="1:1" x14ac:dyDescent="0.2">
      <c r="A941" s="140"/>
    </row>
    <row r="942" spans="1:1" x14ac:dyDescent="0.2">
      <c r="A942" s="140"/>
    </row>
    <row r="943" spans="1:1" x14ac:dyDescent="0.2">
      <c r="A943" s="140"/>
    </row>
    <row r="944" spans="1:1" x14ac:dyDescent="0.2">
      <c r="A944" s="140"/>
    </row>
    <row r="945" spans="1:1" x14ac:dyDescent="0.2">
      <c r="A945" s="140"/>
    </row>
    <row r="946" spans="1:1" x14ac:dyDescent="0.2">
      <c r="A946" s="140"/>
    </row>
    <row r="947" spans="1:1" x14ac:dyDescent="0.2">
      <c r="A947" s="140"/>
    </row>
    <row r="948" spans="1:1" x14ac:dyDescent="0.2">
      <c r="A948" s="140"/>
    </row>
    <row r="949" spans="1:1" x14ac:dyDescent="0.2">
      <c r="A949" s="140"/>
    </row>
    <row r="950" spans="1:1" x14ac:dyDescent="0.2">
      <c r="A950" s="140"/>
    </row>
    <row r="951" spans="1:1" x14ac:dyDescent="0.2">
      <c r="A951" s="140"/>
    </row>
    <row r="952" spans="1:1" x14ac:dyDescent="0.2">
      <c r="A952" s="140"/>
    </row>
    <row r="953" spans="1:1" x14ac:dyDescent="0.2">
      <c r="A953" s="140"/>
    </row>
    <row r="954" spans="1:1" x14ac:dyDescent="0.2">
      <c r="A954" s="140"/>
    </row>
    <row r="955" spans="1:1" x14ac:dyDescent="0.2">
      <c r="A955" s="140"/>
    </row>
    <row r="956" spans="1:1" x14ac:dyDescent="0.2">
      <c r="A956" s="140"/>
    </row>
    <row r="957" spans="1:1" x14ac:dyDescent="0.2">
      <c r="A957" s="140"/>
    </row>
    <row r="958" spans="1:1" x14ac:dyDescent="0.2">
      <c r="A958" s="140"/>
    </row>
    <row r="959" spans="1:1" x14ac:dyDescent="0.2">
      <c r="A959" s="140"/>
    </row>
    <row r="960" spans="1:1" x14ac:dyDescent="0.2">
      <c r="A960" s="140"/>
    </row>
    <row r="961" spans="1:1" x14ac:dyDescent="0.2">
      <c r="A961" s="140"/>
    </row>
    <row r="962" spans="1:1" x14ac:dyDescent="0.2">
      <c r="A962" s="140"/>
    </row>
    <row r="963" spans="1:1" x14ac:dyDescent="0.2">
      <c r="A963" s="140"/>
    </row>
    <row r="964" spans="1:1" x14ac:dyDescent="0.2">
      <c r="A964" s="140"/>
    </row>
    <row r="965" spans="1:1" x14ac:dyDescent="0.2">
      <c r="A965" s="140"/>
    </row>
    <row r="966" spans="1:1" x14ac:dyDescent="0.2">
      <c r="A966" s="140"/>
    </row>
    <row r="967" spans="1:1" x14ac:dyDescent="0.2">
      <c r="A967" s="140"/>
    </row>
    <row r="968" spans="1:1" x14ac:dyDescent="0.2">
      <c r="A968" s="140"/>
    </row>
    <row r="969" spans="1:1" x14ac:dyDescent="0.2">
      <c r="A969" s="140"/>
    </row>
    <row r="970" spans="1:1" x14ac:dyDescent="0.2">
      <c r="A970" s="140"/>
    </row>
    <row r="971" spans="1:1" x14ac:dyDescent="0.2">
      <c r="A971" s="140"/>
    </row>
    <row r="972" spans="1:1" x14ac:dyDescent="0.2">
      <c r="A972" s="140"/>
    </row>
    <row r="973" spans="1:1" x14ac:dyDescent="0.2">
      <c r="A973" s="140"/>
    </row>
    <row r="974" spans="1:1" x14ac:dyDescent="0.2">
      <c r="A974" s="140"/>
    </row>
    <row r="975" spans="1:1" x14ac:dyDescent="0.2">
      <c r="A975" s="140"/>
    </row>
    <row r="976" spans="1:1" x14ac:dyDescent="0.2">
      <c r="A976" s="140"/>
    </row>
    <row r="977" spans="1:1" x14ac:dyDescent="0.2">
      <c r="A977" s="140"/>
    </row>
    <row r="978" spans="1:1" x14ac:dyDescent="0.2">
      <c r="A978" s="140"/>
    </row>
    <row r="979" spans="1:1" x14ac:dyDescent="0.2">
      <c r="A979" s="140"/>
    </row>
    <row r="980" spans="1:1" x14ac:dyDescent="0.2">
      <c r="A980" s="140"/>
    </row>
    <row r="981" spans="1:1" x14ac:dyDescent="0.2">
      <c r="A981" s="140"/>
    </row>
    <row r="982" spans="1:1" x14ac:dyDescent="0.2">
      <c r="A982" s="140"/>
    </row>
    <row r="983" spans="1:1" x14ac:dyDescent="0.2">
      <c r="A983" s="140"/>
    </row>
    <row r="984" spans="1:1" x14ac:dyDescent="0.2">
      <c r="A984" s="140"/>
    </row>
    <row r="985" spans="1:1" x14ac:dyDescent="0.2">
      <c r="A985" s="140"/>
    </row>
    <row r="986" spans="1:1" x14ac:dyDescent="0.2">
      <c r="A986" s="140"/>
    </row>
    <row r="987" spans="1:1" x14ac:dyDescent="0.2">
      <c r="A987" s="140"/>
    </row>
    <row r="988" spans="1:1" x14ac:dyDescent="0.2">
      <c r="A988" s="140"/>
    </row>
    <row r="989" spans="1:1" x14ac:dyDescent="0.2">
      <c r="A989" s="140"/>
    </row>
    <row r="990" spans="1:1" x14ac:dyDescent="0.2">
      <c r="A990" s="140"/>
    </row>
    <row r="991" spans="1:1" x14ac:dyDescent="0.2">
      <c r="A991" s="140"/>
    </row>
    <row r="992" spans="1:1" x14ac:dyDescent="0.2">
      <c r="A992" s="140"/>
    </row>
    <row r="993" spans="1:1" x14ac:dyDescent="0.2">
      <c r="A993" s="140"/>
    </row>
    <row r="994" spans="1:1" x14ac:dyDescent="0.2">
      <c r="A994" s="140"/>
    </row>
    <row r="995" spans="1:1" x14ac:dyDescent="0.2">
      <c r="A995" s="140"/>
    </row>
    <row r="996" spans="1:1" x14ac:dyDescent="0.2">
      <c r="A996" s="140"/>
    </row>
    <row r="997" spans="1:1" x14ac:dyDescent="0.2">
      <c r="A997" s="140"/>
    </row>
    <row r="998" spans="1:1" x14ac:dyDescent="0.2">
      <c r="A998" s="140"/>
    </row>
    <row r="999" spans="1:1" x14ac:dyDescent="0.2">
      <c r="A999" s="140"/>
    </row>
    <row r="1000" spans="1:1" x14ac:dyDescent="0.2">
      <c r="A1000" s="140"/>
    </row>
    <row r="1001" spans="1:1" x14ac:dyDescent="0.2">
      <c r="A1001" s="140"/>
    </row>
    <row r="1002" spans="1:1" x14ac:dyDescent="0.2">
      <c r="A1002" s="140"/>
    </row>
    <row r="1003" spans="1:1" x14ac:dyDescent="0.2">
      <c r="A1003" s="140"/>
    </row>
    <row r="1004" spans="1:1" x14ac:dyDescent="0.2">
      <c r="A1004" s="140"/>
    </row>
    <row r="1005" spans="1:1" x14ac:dyDescent="0.2">
      <c r="A1005" s="140"/>
    </row>
    <row r="1006" spans="1:1" x14ac:dyDescent="0.2">
      <c r="A1006" s="140"/>
    </row>
    <row r="1007" spans="1:1" x14ac:dyDescent="0.2">
      <c r="A1007" s="140"/>
    </row>
    <row r="1008" spans="1:1" x14ac:dyDescent="0.2">
      <c r="A1008" s="140"/>
    </row>
    <row r="1009" spans="1:1" x14ac:dyDescent="0.2">
      <c r="A1009" s="140"/>
    </row>
    <row r="1010" spans="1:1" x14ac:dyDescent="0.2">
      <c r="A1010" s="140"/>
    </row>
    <row r="1011" spans="1:1" x14ac:dyDescent="0.2">
      <c r="A1011" s="140"/>
    </row>
    <row r="1012" spans="1:1" x14ac:dyDescent="0.2">
      <c r="A1012" s="140"/>
    </row>
    <row r="1013" spans="1:1" x14ac:dyDescent="0.2">
      <c r="A1013" s="140"/>
    </row>
    <row r="1014" spans="1:1" x14ac:dyDescent="0.2">
      <c r="A1014" s="140"/>
    </row>
    <row r="1015" spans="1:1" x14ac:dyDescent="0.2">
      <c r="A1015" s="140"/>
    </row>
    <row r="1016" spans="1:1" x14ac:dyDescent="0.2">
      <c r="A1016" s="140"/>
    </row>
    <row r="1017" spans="1:1" x14ac:dyDescent="0.2">
      <c r="A1017" s="140"/>
    </row>
    <row r="1018" spans="1:1" x14ac:dyDescent="0.2">
      <c r="A1018" s="140"/>
    </row>
    <row r="1019" spans="1:1" x14ac:dyDescent="0.2">
      <c r="A1019" s="140"/>
    </row>
    <row r="1020" spans="1:1" x14ac:dyDescent="0.2">
      <c r="A1020" s="140"/>
    </row>
    <row r="1021" spans="1:1" x14ac:dyDescent="0.2">
      <c r="A1021" s="140"/>
    </row>
    <row r="1022" spans="1:1" x14ac:dyDescent="0.2">
      <c r="A1022" s="140"/>
    </row>
    <row r="1023" spans="1:1" x14ac:dyDescent="0.2">
      <c r="A1023" s="140"/>
    </row>
    <row r="1024" spans="1:1" x14ac:dyDescent="0.2">
      <c r="A1024" s="140"/>
    </row>
    <row r="1025" spans="1:1" x14ac:dyDescent="0.2">
      <c r="A1025" s="140"/>
    </row>
    <row r="1026" spans="1:1" x14ac:dyDescent="0.2">
      <c r="A1026" s="140"/>
    </row>
    <row r="1027" spans="1:1" x14ac:dyDescent="0.2">
      <c r="A1027" s="140"/>
    </row>
    <row r="1028" spans="1:1" x14ac:dyDescent="0.2">
      <c r="A1028" s="140"/>
    </row>
    <row r="1029" spans="1:1" x14ac:dyDescent="0.2">
      <c r="A1029" s="140"/>
    </row>
    <row r="1030" spans="1:1" x14ac:dyDescent="0.2">
      <c r="A1030" s="140"/>
    </row>
    <row r="1031" spans="1:1" x14ac:dyDescent="0.2">
      <c r="A1031" s="140"/>
    </row>
    <row r="1032" spans="1:1" x14ac:dyDescent="0.2">
      <c r="A1032" s="140"/>
    </row>
    <row r="1033" spans="1:1" x14ac:dyDescent="0.2">
      <c r="A1033" s="140"/>
    </row>
    <row r="1034" spans="1:1" x14ac:dyDescent="0.2">
      <c r="A1034" s="140"/>
    </row>
    <row r="1035" spans="1:1" x14ac:dyDescent="0.2">
      <c r="A1035" s="140"/>
    </row>
    <row r="1036" spans="1:1" x14ac:dyDescent="0.2">
      <c r="A1036" s="140"/>
    </row>
    <row r="1037" spans="1:1" x14ac:dyDescent="0.2">
      <c r="A1037" s="140"/>
    </row>
    <row r="1038" spans="1:1" x14ac:dyDescent="0.2">
      <c r="A1038" s="140"/>
    </row>
    <row r="1039" spans="1:1" x14ac:dyDescent="0.2">
      <c r="A1039" s="140"/>
    </row>
    <row r="1040" spans="1:1" x14ac:dyDescent="0.2">
      <c r="A1040" s="140"/>
    </row>
    <row r="1041" spans="1:1" x14ac:dyDescent="0.2">
      <c r="A1041" s="140"/>
    </row>
    <row r="1042" spans="1:1" x14ac:dyDescent="0.2">
      <c r="A1042" s="140"/>
    </row>
    <row r="1043" spans="1:1" x14ac:dyDescent="0.2">
      <c r="A1043" s="140"/>
    </row>
    <row r="1044" spans="1:1" x14ac:dyDescent="0.2">
      <c r="A1044" s="140"/>
    </row>
    <row r="1045" spans="1:1" x14ac:dyDescent="0.2">
      <c r="A1045" s="140"/>
    </row>
    <row r="1046" spans="1:1" x14ac:dyDescent="0.2">
      <c r="A1046" s="140"/>
    </row>
    <row r="1047" spans="1:1" x14ac:dyDescent="0.2">
      <c r="A1047" s="140"/>
    </row>
    <row r="1048" spans="1:1" x14ac:dyDescent="0.2">
      <c r="A1048" s="140"/>
    </row>
    <row r="1049" spans="1:1" x14ac:dyDescent="0.2">
      <c r="A1049" s="140"/>
    </row>
    <row r="1050" spans="1:1" x14ac:dyDescent="0.2">
      <c r="A1050" s="140"/>
    </row>
    <row r="1051" spans="1:1" x14ac:dyDescent="0.2">
      <c r="A1051" s="140"/>
    </row>
    <row r="1052" spans="1:1" x14ac:dyDescent="0.2">
      <c r="A1052" s="140"/>
    </row>
    <row r="1053" spans="1:1" x14ac:dyDescent="0.2">
      <c r="A1053" s="140"/>
    </row>
    <row r="1054" spans="1:1" x14ac:dyDescent="0.2">
      <c r="A1054" s="140"/>
    </row>
    <row r="1055" spans="1:1" x14ac:dyDescent="0.2">
      <c r="A1055" s="140"/>
    </row>
    <row r="1056" spans="1:1" x14ac:dyDescent="0.2">
      <c r="A1056" s="140"/>
    </row>
    <row r="1057" spans="1:1" x14ac:dyDescent="0.2">
      <c r="A1057" s="140"/>
    </row>
    <row r="1058" spans="1:1" x14ac:dyDescent="0.2">
      <c r="A1058" s="140"/>
    </row>
    <row r="1059" spans="1:1" x14ac:dyDescent="0.2">
      <c r="A1059" s="140"/>
    </row>
    <row r="1060" spans="1:1" x14ac:dyDescent="0.2">
      <c r="A1060" s="140"/>
    </row>
    <row r="1061" spans="1:1" x14ac:dyDescent="0.2">
      <c r="A1061" s="140"/>
    </row>
    <row r="1062" spans="1:1" x14ac:dyDescent="0.2">
      <c r="A1062" s="140"/>
    </row>
    <row r="1063" spans="1:1" x14ac:dyDescent="0.2">
      <c r="A1063" s="140"/>
    </row>
    <row r="1064" spans="1:1" x14ac:dyDescent="0.2">
      <c r="A1064" s="140"/>
    </row>
    <row r="1065" spans="1:1" x14ac:dyDescent="0.2">
      <c r="A1065" s="140"/>
    </row>
    <row r="1066" spans="1:1" x14ac:dyDescent="0.2">
      <c r="A1066" s="140"/>
    </row>
    <row r="1067" spans="1:1" x14ac:dyDescent="0.2">
      <c r="A1067" s="140"/>
    </row>
    <row r="1068" spans="1:1" x14ac:dyDescent="0.2">
      <c r="A1068" s="140"/>
    </row>
    <row r="1069" spans="1:1" x14ac:dyDescent="0.2">
      <c r="A1069" s="140"/>
    </row>
    <row r="1070" spans="1:1" x14ac:dyDescent="0.2">
      <c r="A1070" s="140"/>
    </row>
    <row r="1071" spans="1:1" x14ac:dyDescent="0.2">
      <c r="A1071" s="140"/>
    </row>
    <row r="1072" spans="1:1" x14ac:dyDescent="0.2">
      <c r="A1072" s="140"/>
    </row>
    <row r="1073" spans="1:1" x14ac:dyDescent="0.2">
      <c r="A1073" s="140"/>
    </row>
    <row r="1074" spans="1:1" x14ac:dyDescent="0.2">
      <c r="A1074" s="140"/>
    </row>
    <row r="1075" spans="1:1" x14ac:dyDescent="0.2">
      <c r="A1075" s="140"/>
    </row>
    <row r="1076" spans="1:1" x14ac:dyDescent="0.2">
      <c r="A1076" s="140"/>
    </row>
    <row r="1077" spans="1:1" x14ac:dyDescent="0.2">
      <c r="A1077" s="140"/>
    </row>
    <row r="1078" spans="1:1" x14ac:dyDescent="0.2">
      <c r="A1078" s="140"/>
    </row>
    <row r="1079" spans="1:1" x14ac:dyDescent="0.2">
      <c r="A1079" s="140"/>
    </row>
    <row r="1080" spans="1:1" x14ac:dyDescent="0.2">
      <c r="A1080" s="140"/>
    </row>
    <row r="1081" spans="1:1" x14ac:dyDescent="0.2">
      <c r="A1081" s="140"/>
    </row>
    <row r="1082" spans="1:1" x14ac:dyDescent="0.2">
      <c r="A1082" s="140"/>
    </row>
    <row r="1083" spans="1:1" x14ac:dyDescent="0.2">
      <c r="A1083" s="140"/>
    </row>
    <row r="1084" spans="1:1" x14ac:dyDescent="0.2">
      <c r="A1084" s="140"/>
    </row>
    <row r="1085" spans="1:1" x14ac:dyDescent="0.2">
      <c r="A1085" s="140"/>
    </row>
    <row r="1086" spans="1:1" x14ac:dyDescent="0.2">
      <c r="A1086" s="140"/>
    </row>
    <row r="1087" spans="1:1" x14ac:dyDescent="0.2">
      <c r="A1087" s="140"/>
    </row>
    <row r="1088" spans="1:1" x14ac:dyDescent="0.2">
      <c r="A1088" s="140"/>
    </row>
    <row r="1089" spans="1:1" x14ac:dyDescent="0.2">
      <c r="A1089" s="140"/>
    </row>
    <row r="1090" spans="1:1" x14ac:dyDescent="0.2">
      <c r="A1090" s="140"/>
    </row>
    <row r="1091" spans="1:1" x14ac:dyDescent="0.2">
      <c r="A1091" s="140"/>
    </row>
    <row r="1092" spans="1:1" x14ac:dyDescent="0.2">
      <c r="A1092" s="140"/>
    </row>
    <row r="1093" spans="1:1" x14ac:dyDescent="0.2">
      <c r="A1093" s="140"/>
    </row>
    <row r="1094" spans="1:1" x14ac:dyDescent="0.2">
      <c r="A1094" s="140"/>
    </row>
    <row r="1095" spans="1:1" x14ac:dyDescent="0.2">
      <c r="A1095" s="140"/>
    </row>
    <row r="1096" spans="1:1" x14ac:dyDescent="0.2">
      <c r="A1096" s="140"/>
    </row>
    <row r="1097" spans="1:1" x14ac:dyDescent="0.2">
      <c r="A1097" s="140"/>
    </row>
    <row r="1098" spans="1:1" x14ac:dyDescent="0.2">
      <c r="A1098" s="140"/>
    </row>
    <row r="1099" spans="1:1" x14ac:dyDescent="0.2">
      <c r="A1099" s="140"/>
    </row>
    <row r="1100" spans="1:1" x14ac:dyDescent="0.2">
      <c r="A1100" s="140"/>
    </row>
    <row r="1101" spans="1:1" x14ac:dyDescent="0.2">
      <c r="A1101" s="140"/>
    </row>
    <row r="1102" spans="1:1" x14ac:dyDescent="0.2">
      <c r="A1102" s="140"/>
    </row>
    <row r="1103" spans="1:1" x14ac:dyDescent="0.2">
      <c r="A1103" s="140"/>
    </row>
    <row r="1104" spans="1:1" x14ac:dyDescent="0.2">
      <c r="A1104" s="140"/>
    </row>
    <row r="1105" spans="1:1" x14ac:dyDescent="0.2">
      <c r="A1105" s="140"/>
    </row>
    <row r="1106" spans="1:1" x14ac:dyDescent="0.2">
      <c r="A1106" s="140"/>
    </row>
    <row r="1107" spans="1:1" x14ac:dyDescent="0.2">
      <c r="A1107" s="140"/>
    </row>
    <row r="1108" spans="1:1" x14ac:dyDescent="0.2">
      <c r="A1108" s="140"/>
    </row>
    <row r="1109" spans="1:1" x14ac:dyDescent="0.2">
      <c r="A1109" s="140"/>
    </row>
    <row r="1110" spans="1:1" x14ac:dyDescent="0.2">
      <c r="A1110" s="140"/>
    </row>
    <row r="1111" spans="1:1" x14ac:dyDescent="0.2">
      <c r="A1111" s="140"/>
    </row>
    <row r="1112" spans="1:1" x14ac:dyDescent="0.2">
      <c r="A1112" s="140"/>
    </row>
    <row r="1113" spans="1:1" x14ac:dyDescent="0.2">
      <c r="A1113" s="140"/>
    </row>
    <row r="1114" spans="1:1" x14ac:dyDescent="0.2">
      <c r="A1114" s="140"/>
    </row>
    <row r="1115" spans="1:1" x14ac:dyDescent="0.2">
      <c r="A1115" s="140"/>
    </row>
    <row r="1116" spans="1:1" x14ac:dyDescent="0.2">
      <c r="A1116" s="140"/>
    </row>
    <row r="1117" spans="1:1" x14ac:dyDescent="0.2">
      <c r="A1117" s="140"/>
    </row>
    <row r="1118" spans="1:1" x14ac:dyDescent="0.2">
      <c r="A1118" s="140"/>
    </row>
    <row r="1119" spans="1:1" x14ac:dyDescent="0.2">
      <c r="A1119" s="140"/>
    </row>
    <row r="1120" spans="1:1" x14ac:dyDescent="0.2">
      <c r="A1120" s="140"/>
    </row>
    <row r="1121" spans="1:1" x14ac:dyDescent="0.2">
      <c r="A1121" s="140"/>
    </row>
    <row r="1122" spans="1:1" x14ac:dyDescent="0.2">
      <c r="A1122" s="140"/>
    </row>
    <row r="1123" spans="1:1" x14ac:dyDescent="0.2">
      <c r="A1123" s="140"/>
    </row>
    <row r="1124" spans="1:1" x14ac:dyDescent="0.2">
      <c r="A1124" s="140"/>
    </row>
    <row r="1125" spans="1:1" x14ac:dyDescent="0.2">
      <c r="A1125" s="140"/>
    </row>
    <row r="1126" spans="1:1" x14ac:dyDescent="0.2">
      <c r="A1126" s="140"/>
    </row>
    <row r="1127" spans="1:1" x14ac:dyDescent="0.2">
      <c r="A1127" s="140"/>
    </row>
    <row r="1128" spans="1:1" x14ac:dyDescent="0.2">
      <c r="A1128" s="140"/>
    </row>
    <row r="1129" spans="1:1" x14ac:dyDescent="0.2">
      <c r="A1129" s="140"/>
    </row>
    <row r="1130" spans="1:1" x14ac:dyDescent="0.2">
      <c r="A1130" s="140"/>
    </row>
    <row r="1131" spans="1:1" x14ac:dyDescent="0.2">
      <c r="A1131" s="140"/>
    </row>
    <row r="1132" spans="1:1" x14ac:dyDescent="0.2">
      <c r="A1132" s="140"/>
    </row>
    <row r="1133" spans="1:1" x14ac:dyDescent="0.2">
      <c r="A1133" s="140"/>
    </row>
    <row r="1134" spans="1:1" x14ac:dyDescent="0.2">
      <c r="A1134" s="140"/>
    </row>
    <row r="1135" spans="1:1" x14ac:dyDescent="0.2">
      <c r="A1135" s="140"/>
    </row>
    <row r="1136" spans="1:1" x14ac:dyDescent="0.2">
      <c r="A1136" s="140"/>
    </row>
    <row r="1137" spans="1:1" x14ac:dyDescent="0.2">
      <c r="A1137" s="140"/>
    </row>
    <row r="1138" spans="1:1" x14ac:dyDescent="0.2">
      <c r="A1138" s="140"/>
    </row>
    <row r="1139" spans="1:1" x14ac:dyDescent="0.2">
      <c r="A1139" s="140"/>
    </row>
    <row r="1140" spans="1:1" x14ac:dyDescent="0.2">
      <c r="A1140" s="140"/>
    </row>
    <row r="1141" spans="1:1" x14ac:dyDescent="0.2">
      <c r="A1141" s="140"/>
    </row>
    <row r="1142" spans="1:1" x14ac:dyDescent="0.2">
      <c r="A1142" s="140"/>
    </row>
    <row r="1143" spans="1:1" x14ac:dyDescent="0.2">
      <c r="A1143" s="140"/>
    </row>
    <row r="1144" spans="1:1" x14ac:dyDescent="0.2">
      <c r="A1144" s="140"/>
    </row>
    <row r="1145" spans="1:1" x14ac:dyDescent="0.2">
      <c r="A1145" s="140"/>
    </row>
    <row r="1146" spans="1:1" x14ac:dyDescent="0.2">
      <c r="A1146" s="140"/>
    </row>
    <row r="1147" spans="1:1" x14ac:dyDescent="0.2">
      <c r="A1147" s="140"/>
    </row>
    <row r="1148" spans="1:1" x14ac:dyDescent="0.2">
      <c r="A1148" s="140"/>
    </row>
    <row r="1149" spans="1:1" x14ac:dyDescent="0.2">
      <c r="A1149" s="140"/>
    </row>
    <row r="1150" spans="1:1" x14ac:dyDescent="0.2">
      <c r="A1150" s="140"/>
    </row>
    <row r="1151" spans="1:1" x14ac:dyDescent="0.2">
      <c r="A1151" s="140"/>
    </row>
    <row r="1152" spans="1:1" x14ac:dyDescent="0.2">
      <c r="A1152" s="140"/>
    </row>
    <row r="1153" spans="1:1" x14ac:dyDescent="0.2">
      <c r="A1153" s="140"/>
    </row>
    <row r="1154" spans="1:1" x14ac:dyDescent="0.2">
      <c r="A1154" s="140"/>
    </row>
    <row r="1155" spans="1:1" x14ac:dyDescent="0.2">
      <c r="A1155" s="140"/>
    </row>
    <row r="1156" spans="1:1" x14ac:dyDescent="0.2">
      <c r="A1156" s="140"/>
    </row>
    <row r="1157" spans="1:1" x14ac:dyDescent="0.2">
      <c r="A1157" s="140"/>
    </row>
    <row r="1158" spans="1:1" x14ac:dyDescent="0.2">
      <c r="A1158" s="140"/>
    </row>
    <row r="1159" spans="1:1" x14ac:dyDescent="0.2">
      <c r="A1159" s="140"/>
    </row>
    <row r="1160" spans="1:1" x14ac:dyDescent="0.2">
      <c r="A1160" s="140"/>
    </row>
    <row r="1161" spans="1:1" x14ac:dyDescent="0.2">
      <c r="A1161" s="140"/>
    </row>
    <row r="1162" spans="1:1" x14ac:dyDescent="0.2">
      <c r="A1162" s="140"/>
    </row>
    <row r="1163" spans="1:1" x14ac:dyDescent="0.2">
      <c r="A1163" s="140"/>
    </row>
    <row r="1164" spans="1:1" x14ac:dyDescent="0.2">
      <c r="A1164" s="140"/>
    </row>
    <row r="1165" spans="1:1" x14ac:dyDescent="0.2">
      <c r="A1165" s="140"/>
    </row>
    <row r="1166" spans="1:1" x14ac:dyDescent="0.2">
      <c r="A1166" s="140"/>
    </row>
    <row r="1167" spans="1:1" x14ac:dyDescent="0.2">
      <c r="A1167" s="140"/>
    </row>
    <row r="1168" spans="1:1" x14ac:dyDescent="0.2">
      <c r="A1168" s="140"/>
    </row>
    <row r="1169" spans="1:1" x14ac:dyDescent="0.2">
      <c r="A1169" s="140"/>
    </row>
    <row r="1170" spans="1:1" x14ac:dyDescent="0.2">
      <c r="A1170" s="140"/>
    </row>
    <row r="1171" spans="1:1" x14ac:dyDescent="0.2">
      <c r="A1171" s="140"/>
    </row>
    <row r="1172" spans="1:1" x14ac:dyDescent="0.2">
      <c r="A1172" s="140"/>
    </row>
    <row r="1173" spans="1:1" x14ac:dyDescent="0.2">
      <c r="A1173" s="140"/>
    </row>
    <row r="1174" spans="1:1" x14ac:dyDescent="0.2">
      <c r="A1174" s="140"/>
    </row>
    <row r="1175" spans="1:1" x14ac:dyDescent="0.2">
      <c r="A1175" s="140"/>
    </row>
    <row r="1176" spans="1:1" x14ac:dyDescent="0.2">
      <c r="A1176" s="140"/>
    </row>
    <row r="1177" spans="1:1" x14ac:dyDescent="0.2">
      <c r="A1177" s="140"/>
    </row>
    <row r="1178" spans="1:1" x14ac:dyDescent="0.2">
      <c r="A1178" s="140"/>
    </row>
    <row r="1179" spans="1:1" x14ac:dyDescent="0.2">
      <c r="A1179" s="140"/>
    </row>
    <row r="1180" spans="1:1" x14ac:dyDescent="0.2">
      <c r="A1180" s="140"/>
    </row>
    <row r="1181" spans="1:1" x14ac:dyDescent="0.2">
      <c r="A1181" s="140"/>
    </row>
    <row r="1182" spans="1:1" x14ac:dyDescent="0.2">
      <c r="A1182" s="140"/>
    </row>
    <row r="1183" spans="1:1" x14ac:dyDescent="0.2">
      <c r="A1183" s="140"/>
    </row>
    <row r="1184" spans="1:1" x14ac:dyDescent="0.2">
      <c r="A1184" s="140"/>
    </row>
    <row r="1185" spans="1:1" x14ac:dyDescent="0.2">
      <c r="A1185" s="140"/>
    </row>
    <row r="1186" spans="1:1" x14ac:dyDescent="0.2">
      <c r="A1186" s="140"/>
    </row>
    <row r="1187" spans="1:1" x14ac:dyDescent="0.2">
      <c r="A1187" s="140"/>
    </row>
    <row r="1188" spans="1:1" x14ac:dyDescent="0.2">
      <c r="A1188" s="140"/>
    </row>
    <row r="1189" spans="1:1" x14ac:dyDescent="0.2">
      <c r="A1189" s="140"/>
    </row>
    <row r="1190" spans="1:1" x14ac:dyDescent="0.2">
      <c r="A1190" s="140"/>
    </row>
    <row r="1191" spans="1:1" x14ac:dyDescent="0.2">
      <c r="A1191" s="140"/>
    </row>
    <row r="1192" spans="1:1" x14ac:dyDescent="0.2">
      <c r="A1192" s="140"/>
    </row>
    <row r="1193" spans="1:1" x14ac:dyDescent="0.2">
      <c r="A1193" s="140"/>
    </row>
    <row r="1194" spans="1:1" x14ac:dyDescent="0.2">
      <c r="A1194" s="140"/>
    </row>
    <row r="1195" spans="1:1" x14ac:dyDescent="0.2">
      <c r="A1195" s="140"/>
    </row>
    <row r="1196" spans="1:1" x14ac:dyDescent="0.2">
      <c r="A1196" s="140"/>
    </row>
    <row r="1197" spans="1:1" x14ac:dyDescent="0.2">
      <c r="A1197" s="140"/>
    </row>
    <row r="1198" spans="1:1" x14ac:dyDescent="0.2">
      <c r="A1198" s="140"/>
    </row>
    <row r="1199" spans="1:1" x14ac:dyDescent="0.2">
      <c r="A1199" s="140"/>
    </row>
    <row r="1200" spans="1:1" x14ac:dyDescent="0.2">
      <c r="A1200" s="140"/>
    </row>
    <row r="1201" spans="1:1" x14ac:dyDescent="0.2">
      <c r="A1201" s="140"/>
    </row>
    <row r="1202" spans="1:1" x14ac:dyDescent="0.2">
      <c r="A1202" s="140"/>
    </row>
    <row r="1203" spans="1:1" x14ac:dyDescent="0.2">
      <c r="A1203" s="140"/>
    </row>
    <row r="1204" spans="1:1" x14ac:dyDescent="0.2">
      <c r="A1204" s="140"/>
    </row>
    <row r="1205" spans="1:1" x14ac:dyDescent="0.2">
      <c r="A1205" s="140"/>
    </row>
    <row r="1206" spans="1:1" x14ac:dyDescent="0.2">
      <c r="A1206" s="140"/>
    </row>
    <row r="1207" spans="1:1" x14ac:dyDescent="0.2">
      <c r="A1207" s="140"/>
    </row>
    <row r="1208" spans="1:1" x14ac:dyDescent="0.2">
      <c r="A1208" s="140"/>
    </row>
    <row r="1209" spans="1:1" x14ac:dyDescent="0.2">
      <c r="A1209" s="140"/>
    </row>
    <row r="1210" spans="1:1" x14ac:dyDescent="0.2">
      <c r="A1210" s="140"/>
    </row>
    <row r="1211" spans="1:1" x14ac:dyDescent="0.2">
      <c r="A1211" s="140"/>
    </row>
    <row r="1212" spans="1:1" x14ac:dyDescent="0.2">
      <c r="A1212" s="140"/>
    </row>
    <row r="1213" spans="1:1" x14ac:dyDescent="0.2">
      <c r="A1213" s="140"/>
    </row>
    <row r="1214" spans="1:1" x14ac:dyDescent="0.2">
      <c r="A1214" s="140"/>
    </row>
    <row r="1215" spans="1:1" x14ac:dyDescent="0.2">
      <c r="A1215" s="140"/>
    </row>
    <row r="1216" spans="1:1" x14ac:dyDescent="0.2">
      <c r="A1216" s="140"/>
    </row>
    <row r="1217" spans="1:1" x14ac:dyDescent="0.2">
      <c r="A1217" s="140"/>
    </row>
    <row r="1218" spans="1:1" x14ac:dyDescent="0.2">
      <c r="A1218" s="140"/>
    </row>
    <row r="1219" spans="1:1" x14ac:dyDescent="0.2">
      <c r="A1219" s="140"/>
    </row>
    <row r="1220" spans="1:1" x14ac:dyDescent="0.2">
      <c r="A1220" s="140"/>
    </row>
    <row r="1221" spans="1:1" x14ac:dyDescent="0.2">
      <c r="A1221" s="140"/>
    </row>
    <row r="1222" spans="1:1" x14ac:dyDescent="0.2">
      <c r="A1222" s="140"/>
    </row>
    <row r="1223" spans="1:1" x14ac:dyDescent="0.2">
      <c r="A1223" s="140"/>
    </row>
    <row r="1224" spans="1:1" x14ac:dyDescent="0.2">
      <c r="A1224" s="140"/>
    </row>
    <row r="1225" spans="1:1" x14ac:dyDescent="0.2">
      <c r="A1225" s="140"/>
    </row>
    <row r="1226" spans="1:1" x14ac:dyDescent="0.2">
      <c r="A1226" s="140"/>
    </row>
    <row r="1227" spans="1:1" x14ac:dyDescent="0.2">
      <c r="A1227" s="140"/>
    </row>
    <row r="1228" spans="1:1" x14ac:dyDescent="0.2">
      <c r="A1228" s="140"/>
    </row>
    <row r="1229" spans="1:1" x14ac:dyDescent="0.2">
      <c r="A1229" s="140"/>
    </row>
    <row r="1230" spans="1:1" x14ac:dyDescent="0.2">
      <c r="A1230" s="140"/>
    </row>
    <row r="1231" spans="1:1" x14ac:dyDescent="0.2">
      <c r="A1231" s="140"/>
    </row>
    <row r="1232" spans="1:1" x14ac:dyDescent="0.2">
      <c r="A1232" s="140"/>
    </row>
    <row r="1233" spans="1:1" x14ac:dyDescent="0.2">
      <c r="A1233" s="140"/>
    </row>
    <row r="1234" spans="1:1" x14ac:dyDescent="0.2">
      <c r="A1234" s="140"/>
    </row>
    <row r="1235" spans="1:1" x14ac:dyDescent="0.2">
      <c r="A1235" s="140"/>
    </row>
    <row r="1236" spans="1:1" x14ac:dyDescent="0.2">
      <c r="A1236" s="140"/>
    </row>
    <row r="1237" spans="1:1" x14ac:dyDescent="0.2">
      <c r="A1237" s="140"/>
    </row>
    <row r="1238" spans="1:1" x14ac:dyDescent="0.2">
      <c r="A1238" s="140"/>
    </row>
    <row r="1239" spans="1:1" x14ac:dyDescent="0.2">
      <c r="A1239" s="140"/>
    </row>
    <row r="1240" spans="1:1" x14ac:dyDescent="0.2">
      <c r="A1240" s="140"/>
    </row>
    <row r="1241" spans="1:1" x14ac:dyDescent="0.2">
      <c r="A1241" s="140"/>
    </row>
    <row r="1242" spans="1:1" x14ac:dyDescent="0.2">
      <c r="A1242" s="140"/>
    </row>
    <row r="1243" spans="1:1" x14ac:dyDescent="0.2">
      <c r="A1243" s="140"/>
    </row>
    <row r="1244" spans="1:1" x14ac:dyDescent="0.2">
      <c r="A1244" s="140"/>
    </row>
    <row r="1245" spans="1:1" x14ac:dyDescent="0.2">
      <c r="A1245" s="140"/>
    </row>
    <row r="1246" spans="1:1" x14ac:dyDescent="0.2">
      <c r="A1246" s="140"/>
    </row>
    <row r="1247" spans="1:1" x14ac:dyDescent="0.2">
      <c r="A1247" s="140"/>
    </row>
    <row r="1248" spans="1:1" x14ac:dyDescent="0.2">
      <c r="A1248" s="140"/>
    </row>
    <row r="1249" spans="1:1" x14ac:dyDescent="0.2">
      <c r="A1249" s="140"/>
    </row>
    <row r="1250" spans="1:1" x14ac:dyDescent="0.2">
      <c r="A1250" s="140"/>
    </row>
    <row r="1251" spans="1:1" x14ac:dyDescent="0.2">
      <c r="A1251" s="140"/>
    </row>
    <row r="1252" spans="1:1" x14ac:dyDescent="0.2">
      <c r="A1252" s="140"/>
    </row>
    <row r="1253" spans="1:1" x14ac:dyDescent="0.2">
      <c r="A1253" s="140"/>
    </row>
    <row r="1254" spans="1:1" x14ac:dyDescent="0.2">
      <c r="A1254" s="140"/>
    </row>
    <row r="1255" spans="1:1" x14ac:dyDescent="0.2">
      <c r="A1255" s="140"/>
    </row>
    <row r="1256" spans="1:1" x14ac:dyDescent="0.2">
      <c r="A1256" s="140"/>
    </row>
    <row r="1257" spans="1:1" x14ac:dyDescent="0.2">
      <c r="A1257" s="140"/>
    </row>
    <row r="1258" spans="1:1" x14ac:dyDescent="0.2">
      <c r="A1258" s="140"/>
    </row>
    <row r="1259" spans="1:1" x14ac:dyDescent="0.2">
      <c r="A1259" s="140"/>
    </row>
    <row r="1260" spans="1:1" x14ac:dyDescent="0.2">
      <c r="A1260" s="140"/>
    </row>
    <row r="1261" spans="1:1" x14ac:dyDescent="0.2">
      <c r="A1261" s="140"/>
    </row>
    <row r="1262" spans="1:1" x14ac:dyDescent="0.2">
      <c r="A1262" s="140"/>
    </row>
    <row r="1263" spans="1:1" x14ac:dyDescent="0.2">
      <c r="A1263" s="140"/>
    </row>
    <row r="1264" spans="1:1" x14ac:dyDescent="0.2">
      <c r="A1264" s="140"/>
    </row>
    <row r="1265" spans="1:1" x14ac:dyDescent="0.2">
      <c r="A1265" s="140"/>
    </row>
    <row r="1266" spans="1:1" x14ac:dyDescent="0.2">
      <c r="A1266" s="140"/>
    </row>
    <row r="1267" spans="1:1" x14ac:dyDescent="0.2">
      <c r="A1267" s="140"/>
    </row>
    <row r="1268" spans="1:1" x14ac:dyDescent="0.2">
      <c r="A1268" s="140"/>
    </row>
    <row r="1269" spans="1:1" x14ac:dyDescent="0.2">
      <c r="A1269" s="140"/>
    </row>
    <row r="1270" spans="1:1" x14ac:dyDescent="0.2">
      <c r="A1270" s="140"/>
    </row>
    <row r="1271" spans="1:1" x14ac:dyDescent="0.2">
      <c r="A1271" s="140"/>
    </row>
    <row r="1272" spans="1:1" x14ac:dyDescent="0.2">
      <c r="A1272" s="140"/>
    </row>
    <row r="1273" spans="1:1" x14ac:dyDescent="0.2">
      <c r="A1273" s="140"/>
    </row>
    <row r="1274" spans="1:1" x14ac:dyDescent="0.2">
      <c r="A1274" s="140"/>
    </row>
    <row r="1275" spans="1:1" x14ac:dyDescent="0.2">
      <c r="A1275" s="140"/>
    </row>
    <row r="1276" spans="1:1" x14ac:dyDescent="0.2">
      <c r="A1276" s="140"/>
    </row>
    <row r="1277" spans="1:1" x14ac:dyDescent="0.2">
      <c r="A1277" s="140"/>
    </row>
    <row r="1278" spans="1:1" x14ac:dyDescent="0.2">
      <c r="A1278" s="140"/>
    </row>
    <row r="1279" spans="1:1" x14ac:dyDescent="0.2">
      <c r="A1279" s="140"/>
    </row>
    <row r="1280" spans="1:1" x14ac:dyDescent="0.2">
      <c r="A1280" s="140"/>
    </row>
    <row r="1281" spans="1:1" x14ac:dyDescent="0.2">
      <c r="A1281" s="140"/>
    </row>
    <row r="1282" spans="1:1" x14ac:dyDescent="0.2">
      <c r="A1282" s="140"/>
    </row>
    <row r="1283" spans="1:1" x14ac:dyDescent="0.2">
      <c r="A1283" s="140"/>
    </row>
    <row r="1284" spans="1:1" x14ac:dyDescent="0.2">
      <c r="A1284" s="140"/>
    </row>
    <row r="1285" spans="1:1" x14ac:dyDescent="0.2">
      <c r="A1285" s="140"/>
    </row>
    <row r="1286" spans="1:1" x14ac:dyDescent="0.2">
      <c r="A1286" s="140"/>
    </row>
    <row r="1287" spans="1:1" x14ac:dyDescent="0.2">
      <c r="A1287" s="140"/>
    </row>
    <row r="1288" spans="1:1" x14ac:dyDescent="0.2">
      <c r="A1288" s="140"/>
    </row>
    <row r="1289" spans="1:1" x14ac:dyDescent="0.2">
      <c r="A1289" s="140"/>
    </row>
    <row r="1290" spans="1:1" x14ac:dyDescent="0.2">
      <c r="A1290" s="140"/>
    </row>
    <row r="1291" spans="1:1" x14ac:dyDescent="0.2">
      <c r="A1291" s="140"/>
    </row>
    <row r="1292" spans="1:1" x14ac:dyDescent="0.2">
      <c r="A1292" s="140"/>
    </row>
    <row r="1293" spans="1:1" x14ac:dyDescent="0.2">
      <c r="A1293" s="140"/>
    </row>
    <row r="1294" spans="1:1" x14ac:dyDescent="0.2">
      <c r="A1294" s="140"/>
    </row>
    <row r="1295" spans="1:1" x14ac:dyDescent="0.2">
      <c r="A1295" s="140"/>
    </row>
    <row r="1296" spans="1:1" x14ac:dyDescent="0.2">
      <c r="A1296" s="140"/>
    </row>
    <row r="1297" spans="1:1" x14ac:dyDescent="0.2">
      <c r="A1297" s="140"/>
    </row>
    <row r="1298" spans="1:1" x14ac:dyDescent="0.2">
      <c r="A1298" s="140"/>
    </row>
    <row r="1299" spans="1:1" x14ac:dyDescent="0.2">
      <c r="A1299" s="140"/>
    </row>
    <row r="1300" spans="1:1" x14ac:dyDescent="0.2">
      <c r="A1300" s="140"/>
    </row>
    <row r="1301" spans="1:1" x14ac:dyDescent="0.2">
      <c r="A1301" s="140"/>
    </row>
    <row r="1302" spans="1:1" x14ac:dyDescent="0.2">
      <c r="A1302" s="140"/>
    </row>
    <row r="1303" spans="1:1" x14ac:dyDescent="0.2">
      <c r="A1303" s="140"/>
    </row>
    <row r="1304" spans="1:1" x14ac:dyDescent="0.2">
      <c r="A1304" s="140"/>
    </row>
    <row r="1305" spans="1:1" x14ac:dyDescent="0.2">
      <c r="A1305" s="140"/>
    </row>
    <row r="1306" spans="1:1" x14ac:dyDescent="0.2">
      <c r="A1306" s="140"/>
    </row>
    <row r="1307" spans="1:1" x14ac:dyDescent="0.2">
      <c r="A1307" s="140"/>
    </row>
    <row r="1308" spans="1:1" x14ac:dyDescent="0.2">
      <c r="A1308" s="140"/>
    </row>
    <row r="1309" spans="1:1" x14ac:dyDescent="0.2">
      <c r="A1309" s="140"/>
    </row>
    <row r="1310" spans="1:1" x14ac:dyDescent="0.2">
      <c r="A1310" s="140"/>
    </row>
    <row r="1311" spans="1:1" x14ac:dyDescent="0.2">
      <c r="A1311" s="140"/>
    </row>
    <row r="1312" spans="1:1" x14ac:dyDescent="0.2">
      <c r="A1312" s="140"/>
    </row>
    <row r="1313" spans="1:1" x14ac:dyDescent="0.2">
      <c r="A1313" s="140"/>
    </row>
    <row r="1314" spans="1:1" x14ac:dyDescent="0.2">
      <c r="A1314" s="140"/>
    </row>
    <row r="1315" spans="1:1" x14ac:dyDescent="0.2">
      <c r="A1315" s="140"/>
    </row>
    <row r="1316" spans="1:1" x14ac:dyDescent="0.2">
      <c r="A1316" s="140"/>
    </row>
    <row r="1317" spans="1:1" x14ac:dyDescent="0.2">
      <c r="A1317" s="140"/>
    </row>
    <row r="1318" spans="1:1" x14ac:dyDescent="0.2">
      <c r="A1318" s="140"/>
    </row>
    <row r="1319" spans="1:1" x14ac:dyDescent="0.2">
      <c r="A1319" s="140"/>
    </row>
    <row r="1320" spans="1:1" x14ac:dyDescent="0.2">
      <c r="A1320" s="140"/>
    </row>
    <row r="1321" spans="1:1" x14ac:dyDescent="0.2">
      <c r="A1321" s="140"/>
    </row>
    <row r="1322" spans="1:1" x14ac:dyDescent="0.2">
      <c r="A1322" s="140"/>
    </row>
    <row r="1323" spans="1:1" x14ac:dyDescent="0.2">
      <c r="A1323" s="140"/>
    </row>
    <row r="1324" spans="1:1" x14ac:dyDescent="0.2">
      <c r="A1324" s="140"/>
    </row>
    <row r="1325" spans="1:1" x14ac:dyDescent="0.2">
      <c r="A1325" s="140"/>
    </row>
    <row r="1326" spans="1:1" x14ac:dyDescent="0.2">
      <c r="A1326" s="140"/>
    </row>
    <row r="1327" spans="1:1" x14ac:dyDescent="0.2">
      <c r="A1327" s="140"/>
    </row>
    <row r="1328" spans="1:1" x14ac:dyDescent="0.2">
      <c r="A1328" s="140"/>
    </row>
    <row r="1329" spans="1:1" x14ac:dyDescent="0.2">
      <c r="A1329" s="140"/>
    </row>
    <row r="1330" spans="1:1" x14ac:dyDescent="0.2">
      <c r="A1330" s="140"/>
    </row>
    <row r="1331" spans="1:1" x14ac:dyDescent="0.2">
      <c r="A1331" s="140"/>
    </row>
    <row r="1332" spans="1:1" x14ac:dyDescent="0.2">
      <c r="A1332" s="140"/>
    </row>
    <row r="1333" spans="1:1" x14ac:dyDescent="0.2">
      <c r="A1333" s="140"/>
    </row>
    <row r="1334" spans="1:1" x14ac:dyDescent="0.2">
      <c r="A1334" s="140"/>
    </row>
    <row r="1335" spans="1:1" x14ac:dyDescent="0.2">
      <c r="A1335" s="140"/>
    </row>
    <row r="1336" spans="1:1" x14ac:dyDescent="0.2">
      <c r="A1336" s="140"/>
    </row>
    <row r="1337" spans="1:1" x14ac:dyDescent="0.2">
      <c r="A1337" s="140"/>
    </row>
    <row r="1338" spans="1:1" x14ac:dyDescent="0.2">
      <c r="A1338" s="140"/>
    </row>
    <row r="1339" spans="1:1" x14ac:dyDescent="0.2">
      <c r="A1339" s="140"/>
    </row>
    <row r="1340" spans="1:1" x14ac:dyDescent="0.2">
      <c r="A1340" s="140"/>
    </row>
    <row r="1341" spans="1:1" x14ac:dyDescent="0.2">
      <c r="A1341" s="140"/>
    </row>
    <row r="1342" spans="1:1" x14ac:dyDescent="0.2">
      <c r="A1342" s="140"/>
    </row>
    <row r="1343" spans="1:1" x14ac:dyDescent="0.2">
      <c r="A1343" s="140"/>
    </row>
    <row r="1344" spans="1:1" x14ac:dyDescent="0.2">
      <c r="A1344" s="140"/>
    </row>
    <row r="1345" spans="1:1" x14ac:dyDescent="0.2">
      <c r="A1345" s="140"/>
    </row>
    <row r="1346" spans="1:1" x14ac:dyDescent="0.2">
      <c r="A1346" s="140"/>
    </row>
    <row r="1347" spans="1:1" x14ac:dyDescent="0.2">
      <c r="A1347" s="140"/>
    </row>
    <row r="1348" spans="1:1" x14ac:dyDescent="0.2">
      <c r="A1348" s="140"/>
    </row>
    <row r="1349" spans="1:1" x14ac:dyDescent="0.2">
      <c r="A1349" s="140"/>
    </row>
    <row r="1350" spans="1:1" x14ac:dyDescent="0.2">
      <c r="A1350" s="140"/>
    </row>
    <row r="1351" spans="1:1" x14ac:dyDescent="0.2">
      <c r="A1351" s="140"/>
    </row>
    <row r="1352" spans="1:1" x14ac:dyDescent="0.2">
      <c r="A1352" s="140"/>
    </row>
    <row r="1353" spans="1:1" x14ac:dyDescent="0.2">
      <c r="A1353" s="140"/>
    </row>
    <row r="1354" spans="1:1" x14ac:dyDescent="0.2">
      <c r="A1354" s="140"/>
    </row>
    <row r="1355" spans="1:1" x14ac:dyDescent="0.2">
      <c r="A1355" s="140"/>
    </row>
    <row r="1356" spans="1:1" x14ac:dyDescent="0.2">
      <c r="A1356" s="140"/>
    </row>
    <row r="1357" spans="1:1" x14ac:dyDescent="0.2">
      <c r="A1357" s="140"/>
    </row>
    <row r="1358" spans="1:1" x14ac:dyDescent="0.2">
      <c r="A1358" s="140"/>
    </row>
    <row r="1359" spans="1:1" x14ac:dyDescent="0.2">
      <c r="A1359" s="140"/>
    </row>
    <row r="1360" spans="1:1" x14ac:dyDescent="0.2">
      <c r="A1360" s="140"/>
    </row>
    <row r="1361" spans="1:1" x14ac:dyDescent="0.2">
      <c r="A1361" s="140"/>
    </row>
    <row r="1362" spans="1:1" x14ac:dyDescent="0.2">
      <c r="A1362" s="140"/>
    </row>
    <row r="1363" spans="1:1" x14ac:dyDescent="0.2">
      <c r="A1363" s="140"/>
    </row>
    <row r="1364" spans="1:1" x14ac:dyDescent="0.2">
      <c r="A1364" s="140"/>
    </row>
    <row r="1365" spans="1:1" x14ac:dyDescent="0.2">
      <c r="A1365" s="140"/>
    </row>
    <row r="1366" spans="1:1" x14ac:dyDescent="0.2">
      <c r="A1366" s="140"/>
    </row>
    <row r="1367" spans="1:1" x14ac:dyDescent="0.2">
      <c r="A1367" s="140"/>
    </row>
    <row r="1368" spans="1:1" x14ac:dyDescent="0.2">
      <c r="A1368" s="140"/>
    </row>
    <row r="1369" spans="1:1" x14ac:dyDescent="0.2">
      <c r="A1369" s="140"/>
    </row>
    <row r="1370" spans="1:1" x14ac:dyDescent="0.2">
      <c r="A1370" s="140"/>
    </row>
    <row r="1371" spans="1:1" x14ac:dyDescent="0.2">
      <c r="A1371" s="140"/>
    </row>
    <row r="1372" spans="1:1" x14ac:dyDescent="0.2">
      <c r="A1372" s="140"/>
    </row>
    <row r="1373" spans="1:1" x14ac:dyDescent="0.2">
      <c r="A1373" s="140"/>
    </row>
    <row r="1374" spans="1:1" x14ac:dyDescent="0.2">
      <c r="A1374" s="140"/>
    </row>
    <row r="1375" spans="1:1" x14ac:dyDescent="0.2">
      <c r="A1375" s="140"/>
    </row>
    <row r="1376" spans="1:1" x14ac:dyDescent="0.2">
      <c r="A1376" s="140"/>
    </row>
    <row r="1377" spans="1:1" x14ac:dyDescent="0.2">
      <c r="A1377" s="140"/>
    </row>
    <row r="1378" spans="1:1" x14ac:dyDescent="0.2">
      <c r="A1378" s="140"/>
    </row>
    <row r="1379" spans="1:1" x14ac:dyDescent="0.2">
      <c r="A1379" s="140"/>
    </row>
    <row r="1380" spans="1:1" x14ac:dyDescent="0.2">
      <c r="A1380" s="140"/>
    </row>
    <row r="1381" spans="1:1" x14ac:dyDescent="0.2">
      <c r="A1381" s="140"/>
    </row>
    <row r="1382" spans="1:1" x14ac:dyDescent="0.2">
      <c r="A1382" s="140"/>
    </row>
    <row r="1383" spans="1:1" x14ac:dyDescent="0.2">
      <c r="A1383" s="140"/>
    </row>
    <row r="1384" spans="1:1" x14ac:dyDescent="0.2">
      <c r="A1384" s="140"/>
    </row>
    <row r="1385" spans="1:1" x14ac:dyDescent="0.2">
      <c r="A1385" s="140"/>
    </row>
    <row r="1386" spans="1:1" x14ac:dyDescent="0.2">
      <c r="A1386" s="140"/>
    </row>
    <row r="1387" spans="1:1" x14ac:dyDescent="0.2">
      <c r="A1387" s="140"/>
    </row>
    <row r="1388" spans="1:1" x14ac:dyDescent="0.2">
      <c r="A1388" s="140"/>
    </row>
    <row r="1389" spans="1:1" x14ac:dyDescent="0.2">
      <c r="A1389" s="140"/>
    </row>
    <row r="1390" spans="1:1" x14ac:dyDescent="0.2">
      <c r="A1390" s="140"/>
    </row>
    <row r="1391" spans="1:1" x14ac:dyDescent="0.2">
      <c r="A1391" s="140"/>
    </row>
    <row r="1392" spans="1:1" x14ac:dyDescent="0.2">
      <c r="A1392" s="140"/>
    </row>
    <row r="1393" spans="1:1" x14ac:dyDescent="0.2">
      <c r="A1393" s="140"/>
    </row>
    <row r="1394" spans="1:1" x14ac:dyDescent="0.2">
      <c r="A1394" s="140"/>
    </row>
    <row r="1395" spans="1:1" x14ac:dyDescent="0.2">
      <c r="A1395" s="140"/>
    </row>
    <row r="1396" spans="1:1" x14ac:dyDescent="0.2">
      <c r="A1396" s="140"/>
    </row>
    <row r="1397" spans="1:1" x14ac:dyDescent="0.2">
      <c r="A1397" s="140"/>
    </row>
    <row r="1398" spans="1:1" x14ac:dyDescent="0.2">
      <c r="A1398" s="140"/>
    </row>
    <row r="1399" spans="1:1" x14ac:dyDescent="0.2">
      <c r="A1399" s="140"/>
    </row>
    <row r="1400" spans="1:1" x14ac:dyDescent="0.2">
      <c r="A1400" s="140"/>
    </row>
    <row r="1401" spans="1:1" x14ac:dyDescent="0.2">
      <c r="A1401" s="140"/>
    </row>
    <row r="1402" spans="1:1" x14ac:dyDescent="0.2">
      <c r="A1402" s="140"/>
    </row>
    <row r="1403" spans="1:1" x14ac:dyDescent="0.2">
      <c r="A1403" s="140"/>
    </row>
    <row r="1404" spans="1:1" x14ac:dyDescent="0.2">
      <c r="A1404" s="140"/>
    </row>
    <row r="1405" spans="1:1" x14ac:dyDescent="0.2">
      <c r="A1405" s="140"/>
    </row>
    <row r="1406" spans="1:1" x14ac:dyDescent="0.2">
      <c r="A1406" s="140"/>
    </row>
    <row r="1407" spans="1:1" x14ac:dyDescent="0.2">
      <c r="A1407" s="140"/>
    </row>
    <row r="1408" spans="1:1" x14ac:dyDescent="0.2">
      <c r="A1408" s="140"/>
    </row>
    <row r="1409" spans="1:1" x14ac:dyDescent="0.2">
      <c r="A1409" s="140"/>
    </row>
    <row r="1410" spans="1:1" x14ac:dyDescent="0.2">
      <c r="A1410" s="140"/>
    </row>
    <row r="1411" spans="1:1" x14ac:dyDescent="0.2">
      <c r="A1411" s="140"/>
    </row>
    <row r="1412" spans="1:1" x14ac:dyDescent="0.2">
      <c r="A1412" s="140"/>
    </row>
    <row r="1413" spans="1:1" x14ac:dyDescent="0.2">
      <c r="A1413" s="140"/>
    </row>
    <row r="1414" spans="1:1" x14ac:dyDescent="0.2">
      <c r="A1414" s="140"/>
    </row>
    <row r="1415" spans="1:1" x14ac:dyDescent="0.2">
      <c r="A1415" s="140"/>
    </row>
    <row r="1416" spans="1:1" x14ac:dyDescent="0.2">
      <c r="A1416" s="140"/>
    </row>
    <row r="1417" spans="1:1" x14ac:dyDescent="0.2">
      <c r="A1417" s="140"/>
    </row>
    <row r="1418" spans="1:1" x14ac:dyDescent="0.2">
      <c r="A1418" s="140"/>
    </row>
    <row r="1419" spans="1:1" x14ac:dyDescent="0.2">
      <c r="A1419" s="140"/>
    </row>
    <row r="1420" spans="1:1" x14ac:dyDescent="0.2">
      <c r="A1420" s="140"/>
    </row>
    <row r="1421" spans="1:1" x14ac:dyDescent="0.2">
      <c r="A1421" s="140"/>
    </row>
    <row r="1422" spans="1:1" x14ac:dyDescent="0.2">
      <c r="A1422" s="140"/>
    </row>
    <row r="1423" spans="1:1" x14ac:dyDescent="0.2">
      <c r="A1423" s="140"/>
    </row>
    <row r="1424" spans="1:1" x14ac:dyDescent="0.2">
      <c r="A1424" s="140"/>
    </row>
    <row r="1425" spans="1:1" x14ac:dyDescent="0.2">
      <c r="A1425" s="140"/>
    </row>
    <row r="1426" spans="1:1" x14ac:dyDescent="0.2">
      <c r="A1426" s="140"/>
    </row>
    <row r="1427" spans="1:1" x14ac:dyDescent="0.2">
      <c r="A1427" s="140"/>
    </row>
    <row r="1428" spans="1:1" x14ac:dyDescent="0.2">
      <c r="A1428" s="140"/>
    </row>
    <row r="1429" spans="1:1" x14ac:dyDescent="0.2">
      <c r="A1429" s="140"/>
    </row>
    <row r="1430" spans="1:1" x14ac:dyDescent="0.2">
      <c r="A1430" s="140"/>
    </row>
    <row r="1431" spans="1:1" x14ac:dyDescent="0.2">
      <c r="A1431" s="140"/>
    </row>
    <row r="1432" spans="1:1" x14ac:dyDescent="0.2">
      <c r="A1432" s="140"/>
    </row>
    <row r="1433" spans="1:1" x14ac:dyDescent="0.2">
      <c r="A1433" s="140"/>
    </row>
    <row r="1434" spans="1:1" x14ac:dyDescent="0.2">
      <c r="A1434" s="140"/>
    </row>
    <row r="1435" spans="1:1" x14ac:dyDescent="0.2">
      <c r="A1435" s="140"/>
    </row>
    <row r="1436" spans="1:1" x14ac:dyDescent="0.2">
      <c r="A1436" s="140"/>
    </row>
    <row r="1437" spans="1:1" x14ac:dyDescent="0.2">
      <c r="A1437" s="140"/>
    </row>
    <row r="1438" spans="1:1" x14ac:dyDescent="0.2">
      <c r="A1438" s="140"/>
    </row>
    <row r="1439" spans="1:1" x14ac:dyDescent="0.2">
      <c r="A1439" s="140"/>
    </row>
    <row r="1440" spans="1:1" x14ac:dyDescent="0.2">
      <c r="A1440" s="140"/>
    </row>
    <row r="1441" spans="1:1" x14ac:dyDescent="0.2">
      <c r="A1441" s="140"/>
    </row>
    <row r="1442" spans="1:1" x14ac:dyDescent="0.2">
      <c r="A1442" s="140"/>
    </row>
    <row r="1443" spans="1:1" x14ac:dyDescent="0.2">
      <c r="A1443" s="140"/>
    </row>
    <row r="1444" spans="1:1" x14ac:dyDescent="0.2">
      <c r="A1444" s="140"/>
    </row>
    <row r="1445" spans="1:1" x14ac:dyDescent="0.2">
      <c r="A1445" s="140"/>
    </row>
    <row r="1446" spans="1:1" x14ac:dyDescent="0.2">
      <c r="A1446" s="140"/>
    </row>
    <row r="1447" spans="1:1" x14ac:dyDescent="0.2">
      <c r="A1447" s="140"/>
    </row>
    <row r="1448" spans="1:1" x14ac:dyDescent="0.2">
      <c r="A1448" s="140"/>
    </row>
    <row r="1449" spans="1:1" x14ac:dyDescent="0.2">
      <c r="A1449" s="140"/>
    </row>
    <row r="1450" spans="1:1" x14ac:dyDescent="0.2">
      <c r="A1450" s="140"/>
    </row>
    <row r="1451" spans="1:1" x14ac:dyDescent="0.2">
      <c r="A1451" s="140"/>
    </row>
    <row r="1452" spans="1:1" x14ac:dyDescent="0.2">
      <c r="A1452" s="140"/>
    </row>
    <row r="1453" spans="1:1" x14ac:dyDescent="0.2">
      <c r="A1453" s="140"/>
    </row>
    <row r="1454" spans="1:1" x14ac:dyDescent="0.2">
      <c r="A1454" s="140"/>
    </row>
    <row r="1455" spans="1:1" x14ac:dyDescent="0.2">
      <c r="A1455" s="140"/>
    </row>
    <row r="1456" spans="1:1" x14ac:dyDescent="0.2">
      <c r="A1456" s="140"/>
    </row>
    <row r="1457" spans="1:1" x14ac:dyDescent="0.2">
      <c r="A1457" s="140"/>
    </row>
    <row r="1458" spans="1:1" x14ac:dyDescent="0.2">
      <c r="A1458" s="140"/>
    </row>
    <row r="1459" spans="1:1" x14ac:dyDescent="0.2">
      <c r="A1459" s="140"/>
    </row>
    <row r="1460" spans="1:1" x14ac:dyDescent="0.2">
      <c r="A1460" s="140"/>
    </row>
    <row r="1461" spans="1:1" x14ac:dyDescent="0.2">
      <c r="A1461" s="140"/>
    </row>
    <row r="1462" spans="1:1" x14ac:dyDescent="0.2">
      <c r="A1462" s="140"/>
    </row>
    <row r="1463" spans="1:1" x14ac:dyDescent="0.2">
      <c r="A1463" s="140"/>
    </row>
    <row r="1464" spans="1:1" x14ac:dyDescent="0.2">
      <c r="A1464" s="140"/>
    </row>
    <row r="1465" spans="1:1" x14ac:dyDescent="0.2">
      <c r="A1465" s="140"/>
    </row>
    <row r="1466" spans="1:1" x14ac:dyDescent="0.2">
      <c r="A1466" s="140"/>
    </row>
    <row r="1467" spans="1:1" x14ac:dyDescent="0.2">
      <c r="A1467" s="140"/>
    </row>
    <row r="1468" spans="1:1" x14ac:dyDescent="0.2">
      <c r="A1468" s="140"/>
    </row>
    <row r="1469" spans="1:1" x14ac:dyDescent="0.2">
      <c r="A1469" s="140"/>
    </row>
    <row r="1470" spans="1:1" x14ac:dyDescent="0.2">
      <c r="A1470" s="140"/>
    </row>
    <row r="1471" spans="1:1" x14ac:dyDescent="0.2">
      <c r="A1471" s="140"/>
    </row>
    <row r="1472" spans="1:1" x14ac:dyDescent="0.2">
      <c r="A1472" s="140"/>
    </row>
    <row r="1473" spans="1:1" x14ac:dyDescent="0.2">
      <c r="A1473" s="140"/>
    </row>
    <row r="1474" spans="1:1" x14ac:dyDescent="0.2">
      <c r="A1474" s="140"/>
    </row>
    <row r="1475" spans="1:1" x14ac:dyDescent="0.2">
      <c r="A1475" s="140"/>
    </row>
    <row r="1476" spans="1:1" x14ac:dyDescent="0.2">
      <c r="A1476" s="140"/>
    </row>
    <row r="1477" spans="1:1" x14ac:dyDescent="0.2">
      <c r="A1477" s="140"/>
    </row>
    <row r="1478" spans="1:1" x14ac:dyDescent="0.2">
      <c r="A1478" s="140"/>
    </row>
    <row r="1479" spans="1:1" x14ac:dyDescent="0.2">
      <c r="A1479" s="140"/>
    </row>
    <row r="1480" spans="1:1" x14ac:dyDescent="0.2">
      <c r="A1480" s="140"/>
    </row>
    <row r="1481" spans="1:1" x14ac:dyDescent="0.2">
      <c r="A1481" s="140"/>
    </row>
    <row r="1482" spans="1:1" x14ac:dyDescent="0.2">
      <c r="A1482" s="140"/>
    </row>
    <row r="1483" spans="1:1" x14ac:dyDescent="0.2">
      <c r="A1483" s="140"/>
    </row>
    <row r="1484" spans="1:1" x14ac:dyDescent="0.2">
      <c r="A1484" s="140"/>
    </row>
    <row r="1485" spans="1:1" x14ac:dyDescent="0.2">
      <c r="A1485" s="140"/>
    </row>
    <row r="1486" spans="1:1" x14ac:dyDescent="0.2">
      <c r="A1486" s="140"/>
    </row>
    <row r="1487" spans="1:1" x14ac:dyDescent="0.2">
      <c r="A1487" s="140"/>
    </row>
    <row r="1488" spans="1:1" x14ac:dyDescent="0.2">
      <c r="A1488" s="140"/>
    </row>
    <row r="1489" spans="1:1" x14ac:dyDescent="0.2">
      <c r="A1489" s="140"/>
    </row>
    <row r="1490" spans="1:1" x14ac:dyDescent="0.2">
      <c r="A1490" s="140"/>
    </row>
    <row r="1491" spans="1:1" x14ac:dyDescent="0.2">
      <c r="A1491" s="140"/>
    </row>
    <row r="1492" spans="1:1" x14ac:dyDescent="0.2">
      <c r="A1492" s="140"/>
    </row>
    <row r="1493" spans="1:1" x14ac:dyDescent="0.2">
      <c r="A1493" s="140"/>
    </row>
    <row r="1494" spans="1:1" x14ac:dyDescent="0.2">
      <c r="A1494" s="140"/>
    </row>
    <row r="1495" spans="1:1" x14ac:dyDescent="0.2">
      <c r="A1495" s="140"/>
    </row>
    <row r="1496" spans="1:1" x14ac:dyDescent="0.2">
      <c r="A1496" s="140"/>
    </row>
    <row r="1497" spans="1:1" x14ac:dyDescent="0.2">
      <c r="A1497" s="140"/>
    </row>
    <row r="1498" spans="1:1" x14ac:dyDescent="0.2">
      <c r="A1498" s="140"/>
    </row>
    <row r="1499" spans="1:1" x14ac:dyDescent="0.2">
      <c r="A1499" s="140"/>
    </row>
    <row r="1500" spans="1:1" x14ac:dyDescent="0.2">
      <c r="A1500" s="140"/>
    </row>
    <row r="1501" spans="1:1" x14ac:dyDescent="0.2">
      <c r="A1501" s="140"/>
    </row>
    <row r="1502" spans="1:1" x14ac:dyDescent="0.2">
      <c r="A1502" s="140"/>
    </row>
    <row r="1503" spans="1:1" x14ac:dyDescent="0.2">
      <c r="A1503" s="140"/>
    </row>
    <row r="1504" spans="1:1" x14ac:dyDescent="0.2">
      <c r="A1504" s="140"/>
    </row>
    <row r="1505" spans="1:1" x14ac:dyDescent="0.2">
      <c r="A1505" s="140"/>
    </row>
    <row r="1506" spans="1:1" x14ac:dyDescent="0.2">
      <c r="A1506" s="140"/>
    </row>
    <row r="1507" spans="1:1" x14ac:dyDescent="0.2">
      <c r="A1507" s="140"/>
    </row>
    <row r="1508" spans="1:1" x14ac:dyDescent="0.2">
      <c r="A1508" s="140"/>
    </row>
    <row r="1509" spans="1:1" x14ac:dyDescent="0.2">
      <c r="A1509" s="140"/>
    </row>
    <row r="1510" spans="1:1" x14ac:dyDescent="0.2">
      <c r="A1510" s="140"/>
    </row>
    <row r="1511" spans="1:1" x14ac:dyDescent="0.2">
      <c r="A1511" s="140"/>
    </row>
    <row r="1512" spans="1:1" x14ac:dyDescent="0.2">
      <c r="A1512" s="140"/>
    </row>
    <row r="1513" spans="1:1" x14ac:dyDescent="0.2">
      <c r="A1513" s="140"/>
    </row>
    <row r="1514" spans="1:1" x14ac:dyDescent="0.2">
      <c r="A1514" s="140"/>
    </row>
    <row r="1515" spans="1:1" x14ac:dyDescent="0.2">
      <c r="A1515" s="140"/>
    </row>
    <row r="1516" spans="1:1" x14ac:dyDescent="0.2">
      <c r="A1516" s="140"/>
    </row>
    <row r="1517" spans="1:1" x14ac:dyDescent="0.2">
      <c r="A1517" s="140"/>
    </row>
    <row r="1518" spans="1:1" x14ac:dyDescent="0.2">
      <c r="A1518" s="140"/>
    </row>
    <row r="1519" spans="1:1" x14ac:dyDescent="0.2">
      <c r="A1519" s="140"/>
    </row>
    <row r="1520" spans="1:1" x14ac:dyDescent="0.2">
      <c r="A1520" s="140"/>
    </row>
    <row r="1521" spans="1:1" x14ac:dyDescent="0.2">
      <c r="A1521" s="140"/>
    </row>
    <row r="1522" spans="1:1" x14ac:dyDescent="0.2">
      <c r="A1522" s="140"/>
    </row>
    <row r="1523" spans="1:1" x14ac:dyDescent="0.2">
      <c r="A1523" s="140"/>
    </row>
    <row r="1524" spans="1:1" x14ac:dyDescent="0.2">
      <c r="A1524" s="140"/>
    </row>
    <row r="1525" spans="1:1" x14ac:dyDescent="0.2">
      <c r="A1525" s="140"/>
    </row>
    <row r="1526" spans="1:1" x14ac:dyDescent="0.2">
      <c r="A1526" s="140"/>
    </row>
    <row r="1527" spans="1:1" x14ac:dyDescent="0.2">
      <c r="A1527" s="140"/>
    </row>
    <row r="1528" spans="1:1" x14ac:dyDescent="0.2">
      <c r="A1528" s="140"/>
    </row>
    <row r="1529" spans="1:1" x14ac:dyDescent="0.2">
      <c r="A1529" s="140"/>
    </row>
    <row r="1530" spans="1:1" x14ac:dyDescent="0.2">
      <c r="A1530" s="140"/>
    </row>
    <row r="1531" spans="1:1" x14ac:dyDescent="0.2">
      <c r="A1531" s="140"/>
    </row>
    <row r="1532" spans="1:1" x14ac:dyDescent="0.2">
      <c r="A1532" s="140"/>
    </row>
    <row r="1533" spans="1:1" x14ac:dyDescent="0.2">
      <c r="A1533" s="140"/>
    </row>
    <row r="1534" spans="1:1" x14ac:dyDescent="0.2">
      <c r="A1534" s="140"/>
    </row>
    <row r="1535" spans="1:1" x14ac:dyDescent="0.2">
      <c r="A1535" s="140"/>
    </row>
    <row r="1536" spans="1:1" x14ac:dyDescent="0.2">
      <c r="A1536" s="140"/>
    </row>
    <row r="1537" spans="1:1" x14ac:dyDescent="0.2">
      <c r="A1537" s="140"/>
    </row>
    <row r="1538" spans="1:1" x14ac:dyDescent="0.2">
      <c r="A1538" s="140"/>
    </row>
    <row r="1539" spans="1:1" x14ac:dyDescent="0.2">
      <c r="A1539" s="140"/>
    </row>
    <row r="1540" spans="1:1" x14ac:dyDescent="0.2">
      <c r="A1540" s="140"/>
    </row>
    <row r="1541" spans="1:1" x14ac:dyDescent="0.2">
      <c r="A1541" s="140"/>
    </row>
    <row r="1542" spans="1:1" x14ac:dyDescent="0.2">
      <c r="A1542" s="140"/>
    </row>
    <row r="1543" spans="1:1" x14ac:dyDescent="0.2">
      <c r="A1543" s="140"/>
    </row>
    <row r="1544" spans="1:1" x14ac:dyDescent="0.2">
      <c r="A1544" s="140"/>
    </row>
    <row r="1545" spans="1:1" x14ac:dyDescent="0.2">
      <c r="A1545" s="140"/>
    </row>
    <row r="1546" spans="1:1" x14ac:dyDescent="0.2">
      <c r="A1546" s="140"/>
    </row>
    <row r="1547" spans="1:1" x14ac:dyDescent="0.2">
      <c r="A1547" s="140"/>
    </row>
    <row r="1548" spans="1:1" x14ac:dyDescent="0.2">
      <c r="A1548" s="140"/>
    </row>
    <row r="1549" spans="1:1" x14ac:dyDescent="0.2">
      <c r="A1549" s="140"/>
    </row>
    <row r="1550" spans="1:1" x14ac:dyDescent="0.2">
      <c r="A1550" s="140"/>
    </row>
    <row r="1551" spans="1:1" x14ac:dyDescent="0.2">
      <c r="A1551" s="140"/>
    </row>
    <row r="1552" spans="1:1" x14ac:dyDescent="0.2">
      <c r="A1552" s="140"/>
    </row>
    <row r="1553" spans="1:1" x14ac:dyDescent="0.2">
      <c r="A1553" s="140"/>
    </row>
    <row r="1554" spans="1:1" x14ac:dyDescent="0.2">
      <c r="A1554" s="140"/>
    </row>
    <row r="1555" spans="1:1" x14ac:dyDescent="0.2">
      <c r="A1555" s="140"/>
    </row>
    <row r="1556" spans="1:1" x14ac:dyDescent="0.2">
      <c r="A1556" s="140"/>
    </row>
    <row r="1557" spans="1:1" x14ac:dyDescent="0.2">
      <c r="A1557" s="140"/>
    </row>
    <row r="1558" spans="1:1" x14ac:dyDescent="0.2">
      <c r="A1558" s="140"/>
    </row>
    <row r="1559" spans="1:1" x14ac:dyDescent="0.2">
      <c r="A1559" s="140"/>
    </row>
    <row r="1560" spans="1:1" x14ac:dyDescent="0.2">
      <c r="A1560" s="140"/>
    </row>
    <row r="1561" spans="1:1" x14ac:dyDescent="0.2">
      <c r="A1561" s="140"/>
    </row>
    <row r="1562" spans="1:1" x14ac:dyDescent="0.2">
      <c r="A1562" s="140"/>
    </row>
    <row r="1563" spans="1:1" x14ac:dyDescent="0.2">
      <c r="A1563" s="140"/>
    </row>
    <row r="1564" spans="1:1" x14ac:dyDescent="0.2">
      <c r="A1564" s="140"/>
    </row>
    <row r="1565" spans="1:1" x14ac:dyDescent="0.2">
      <c r="A1565" s="140"/>
    </row>
    <row r="1566" spans="1:1" x14ac:dyDescent="0.2">
      <c r="A1566" s="140"/>
    </row>
    <row r="1567" spans="1:1" x14ac:dyDescent="0.2">
      <c r="A1567" s="140"/>
    </row>
    <row r="1568" spans="1:1" x14ac:dyDescent="0.2">
      <c r="A1568" s="140"/>
    </row>
    <row r="1569" spans="1:1" x14ac:dyDescent="0.2">
      <c r="A1569" s="140"/>
    </row>
    <row r="1570" spans="1:1" x14ac:dyDescent="0.2">
      <c r="A1570" s="140"/>
    </row>
    <row r="1571" spans="1:1" x14ac:dyDescent="0.2">
      <c r="A1571" s="140"/>
    </row>
    <row r="1572" spans="1:1" x14ac:dyDescent="0.2">
      <c r="A1572" s="140"/>
    </row>
    <row r="1573" spans="1:1" x14ac:dyDescent="0.2">
      <c r="A1573" s="140"/>
    </row>
    <row r="1574" spans="1:1" x14ac:dyDescent="0.2">
      <c r="A1574" s="140"/>
    </row>
    <row r="1575" spans="1:1" x14ac:dyDescent="0.2">
      <c r="A1575" s="140"/>
    </row>
    <row r="1576" spans="1:1" x14ac:dyDescent="0.2">
      <c r="A1576" s="140"/>
    </row>
    <row r="1577" spans="1:1" x14ac:dyDescent="0.2">
      <c r="A1577" s="140"/>
    </row>
    <row r="1578" spans="1:1" x14ac:dyDescent="0.2">
      <c r="A1578" s="140"/>
    </row>
    <row r="1579" spans="1:1" x14ac:dyDescent="0.2">
      <c r="A1579" s="140"/>
    </row>
    <row r="1580" spans="1:1" x14ac:dyDescent="0.2">
      <c r="A1580" s="140"/>
    </row>
    <row r="1581" spans="1:1" x14ac:dyDescent="0.2">
      <c r="A1581" s="140"/>
    </row>
    <row r="1582" spans="1:1" x14ac:dyDescent="0.2">
      <c r="A1582" s="140"/>
    </row>
    <row r="1583" spans="1:1" x14ac:dyDescent="0.2">
      <c r="A1583" s="140"/>
    </row>
    <row r="1584" spans="1:1" x14ac:dyDescent="0.2">
      <c r="A1584" s="140"/>
    </row>
    <row r="1585" spans="1:1" x14ac:dyDescent="0.2">
      <c r="A1585" s="140"/>
    </row>
    <row r="1586" spans="1:1" x14ac:dyDescent="0.2">
      <c r="A1586" s="140"/>
    </row>
    <row r="1587" spans="1:1" x14ac:dyDescent="0.2">
      <c r="A1587" s="140"/>
    </row>
    <row r="1588" spans="1:1" x14ac:dyDescent="0.2">
      <c r="A1588" s="140"/>
    </row>
    <row r="1589" spans="1:1" x14ac:dyDescent="0.2">
      <c r="A1589" s="140"/>
    </row>
    <row r="1590" spans="1:1" x14ac:dyDescent="0.2">
      <c r="A1590" s="140"/>
    </row>
    <row r="1591" spans="1:1" x14ac:dyDescent="0.2">
      <c r="A1591" s="140"/>
    </row>
    <row r="1592" spans="1:1" x14ac:dyDescent="0.2">
      <c r="A1592" s="140"/>
    </row>
    <row r="1593" spans="1:1" x14ac:dyDescent="0.2">
      <c r="A1593" s="140"/>
    </row>
    <row r="1594" spans="1:1" x14ac:dyDescent="0.2">
      <c r="A1594" s="140"/>
    </row>
    <row r="1595" spans="1:1" x14ac:dyDescent="0.2">
      <c r="A1595" s="140"/>
    </row>
    <row r="1596" spans="1:1" x14ac:dyDescent="0.2">
      <c r="A1596" s="140"/>
    </row>
    <row r="1597" spans="1:1" x14ac:dyDescent="0.2">
      <c r="A1597" s="140"/>
    </row>
    <row r="1598" spans="1:1" x14ac:dyDescent="0.2">
      <c r="A1598" s="140"/>
    </row>
    <row r="1599" spans="1:1" x14ac:dyDescent="0.2">
      <c r="A1599" s="140"/>
    </row>
    <row r="1600" spans="1:1" x14ac:dyDescent="0.2">
      <c r="A1600" s="140"/>
    </row>
    <row r="1601" spans="1:1" x14ac:dyDescent="0.2">
      <c r="A1601" s="140"/>
    </row>
    <row r="1602" spans="1:1" x14ac:dyDescent="0.2">
      <c r="A1602" s="140"/>
    </row>
    <row r="1603" spans="1:1" x14ac:dyDescent="0.2">
      <c r="A1603" s="140"/>
    </row>
    <row r="1604" spans="1:1" x14ac:dyDescent="0.2">
      <c r="A1604" s="140"/>
    </row>
    <row r="1605" spans="1:1" x14ac:dyDescent="0.2">
      <c r="A1605" s="140"/>
    </row>
    <row r="1606" spans="1:1" x14ac:dyDescent="0.2">
      <c r="A1606" s="140"/>
    </row>
    <row r="1607" spans="1:1" x14ac:dyDescent="0.2">
      <c r="A1607" s="140"/>
    </row>
    <row r="1608" spans="1:1" x14ac:dyDescent="0.2">
      <c r="A1608" s="140"/>
    </row>
    <row r="1609" spans="1:1" x14ac:dyDescent="0.2">
      <c r="A1609" s="140"/>
    </row>
    <row r="1610" spans="1:1" x14ac:dyDescent="0.2">
      <c r="A1610" s="140"/>
    </row>
    <row r="1611" spans="1:1" x14ac:dyDescent="0.2">
      <c r="A1611" s="140"/>
    </row>
    <row r="1612" spans="1:1" x14ac:dyDescent="0.2">
      <c r="A1612" s="140"/>
    </row>
    <row r="1613" spans="1:1" x14ac:dyDescent="0.2">
      <c r="A1613" s="140"/>
    </row>
    <row r="1614" spans="1:1" x14ac:dyDescent="0.2">
      <c r="A1614" s="140"/>
    </row>
    <row r="1615" spans="1:1" x14ac:dyDescent="0.2">
      <c r="A1615" s="140"/>
    </row>
    <row r="1616" spans="1:1" x14ac:dyDescent="0.2">
      <c r="A1616" s="140"/>
    </row>
    <row r="1617" spans="1:1" x14ac:dyDescent="0.2">
      <c r="A1617" s="140"/>
    </row>
    <row r="1618" spans="1:1" x14ac:dyDescent="0.2">
      <c r="A1618" s="140"/>
    </row>
    <row r="1619" spans="1:1" x14ac:dyDescent="0.2">
      <c r="A1619" s="140"/>
    </row>
    <row r="1620" spans="1:1" x14ac:dyDescent="0.2">
      <c r="A1620" s="140"/>
    </row>
    <row r="1621" spans="1:1" x14ac:dyDescent="0.2">
      <c r="A1621" s="140"/>
    </row>
    <row r="1622" spans="1:1" x14ac:dyDescent="0.2">
      <c r="A1622" s="140"/>
    </row>
    <row r="1623" spans="1:1" x14ac:dyDescent="0.2">
      <c r="A1623" s="140"/>
    </row>
    <row r="1624" spans="1:1" x14ac:dyDescent="0.2">
      <c r="A1624" s="140"/>
    </row>
    <row r="1625" spans="1:1" x14ac:dyDescent="0.2">
      <c r="A1625" s="140"/>
    </row>
    <row r="1626" spans="1:1" x14ac:dyDescent="0.2">
      <c r="A1626" s="140"/>
    </row>
    <row r="1627" spans="1:1" x14ac:dyDescent="0.2">
      <c r="A1627" s="140"/>
    </row>
    <row r="1628" spans="1:1" x14ac:dyDescent="0.2">
      <c r="A1628" s="140"/>
    </row>
    <row r="1629" spans="1:1" x14ac:dyDescent="0.2">
      <c r="A1629" s="140"/>
    </row>
    <row r="1630" spans="1:1" x14ac:dyDescent="0.2">
      <c r="A1630" s="140"/>
    </row>
    <row r="1631" spans="1:1" x14ac:dyDescent="0.2">
      <c r="A1631" s="140"/>
    </row>
    <row r="1632" spans="1:1" x14ac:dyDescent="0.2">
      <c r="A1632" s="140"/>
    </row>
    <row r="1633" spans="1:1" x14ac:dyDescent="0.2">
      <c r="A1633" s="140"/>
    </row>
    <row r="1634" spans="1:1" x14ac:dyDescent="0.2">
      <c r="A1634" s="140"/>
    </row>
    <row r="1635" spans="1:1" x14ac:dyDescent="0.2">
      <c r="A1635" s="140"/>
    </row>
    <row r="1636" spans="1:1" x14ac:dyDescent="0.2">
      <c r="A1636" s="140"/>
    </row>
    <row r="1637" spans="1:1" x14ac:dyDescent="0.2">
      <c r="A1637" s="140"/>
    </row>
    <row r="1638" spans="1:1" x14ac:dyDescent="0.2">
      <c r="A1638" s="140"/>
    </row>
    <row r="1639" spans="1:1" x14ac:dyDescent="0.2">
      <c r="A1639" s="140"/>
    </row>
    <row r="1640" spans="1:1" x14ac:dyDescent="0.2">
      <c r="A1640" s="140"/>
    </row>
    <row r="1641" spans="1:1" x14ac:dyDescent="0.2">
      <c r="A1641" s="140"/>
    </row>
    <row r="1642" spans="1:1" x14ac:dyDescent="0.2">
      <c r="A1642" s="140"/>
    </row>
    <row r="1643" spans="1:1" x14ac:dyDescent="0.2">
      <c r="A1643" s="140"/>
    </row>
    <row r="1644" spans="1:1" x14ac:dyDescent="0.2">
      <c r="A1644" s="140"/>
    </row>
    <row r="1645" spans="1:1" x14ac:dyDescent="0.2">
      <c r="A1645" s="140"/>
    </row>
    <row r="1646" spans="1:1" x14ac:dyDescent="0.2">
      <c r="A1646" s="140"/>
    </row>
    <row r="1647" spans="1:1" x14ac:dyDescent="0.2">
      <c r="A1647" s="140"/>
    </row>
    <row r="1648" spans="1:1" x14ac:dyDescent="0.2">
      <c r="A1648" s="140"/>
    </row>
    <row r="1649" spans="1:1" x14ac:dyDescent="0.2">
      <c r="A1649" s="140"/>
    </row>
    <row r="1650" spans="1:1" x14ac:dyDescent="0.2">
      <c r="A1650" s="140"/>
    </row>
    <row r="1651" spans="1:1" x14ac:dyDescent="0.2">
      <c r="A1651" s="140"/>
    </row>
    <row r="1652" spans="1:1" x14ac:dyDescent="0.2">
      <c r="A1652" s="140"/>
    </row>
    <row r="1653" spans="1:1" x14ac:dyDescent="0.2">
      <c r="A1653" s="140"/>
    </row>
    <row r="1654" spans="1:1" x14ac:dyDescent="0.2">
      <c r="A1654" s="140"/>
    </row>
    <row r="1655" spans="1:1" x14ac:dyDescent="0.2">
      <c r="A1655" s="140"/>
    </row>
    <row r="1656" spans="1:1" x14ac:dyDescent="0.2">
      <c r="A1656" s="140"/>
    </row>
    <row r="1657" spans="1:1" x14ac:dyDescent="0.2">
      <c r="A1657" s="140"/>
    </row>
    <row r="1658" spans="1:1" x14ac:dyDescent="0.2">
      <c r="A1658" s="140"/>
    </row>
    <row r="1659" spans="1:1" x14ac:dyDescent="0.2">
      <c r="A1659" s="140"/>
    </row>
    <row r="1660" spans="1:1" x14ac:dyDescent="0.2">
      <c r="A1660" s="140"/>
    </row>
    <row r="1661" spans="1:1" x14ac:dyDescent="0.2">
      <c r="A1661" s="140"/>
    </row>
    <row r="1662" spans="1:1" x14ac:dyDescent="0.2">
      <c r="A1662" s="140"/>
    </row>
    <row r="1663" spans="1:1" x14ac:dyDescent="0.2">
      <c r="A1663" s="140"/>
    </row>
    <row r="1664" spans="1:1" x14ac:dyDescent="0.2">
      <c r="A1664" s="140"/>
    </row>
    <row r="1665" spans="1:1" x14ac:dyDescent="0.2">
      <c r="A1665" s="140"/>
    </row>
    <row r="1666" spans="1:1" x14ac:dyDescent="0.2">
      <c r="A1666" s="140"/>
    </row>
    <row r="1667" spans="1:1" x14ac:dyDescent="0.2">
      <c r="A1667" s="140"/>
    </row>
    <row r="1668" spans="1:1" x14ac:dyDescent="0.2">
      <c r="A1668" s="140"/>
    </row>
    <row r="1669" spans="1:1" x14ac:dyDescent="0.2">
      <c r="A1669" s="140"/>
    </row>
    <row r="1670" spans="1:1" x14ac:dyDescent="0.2">
      <c r="A1670" s="140"/>
    </row>
    <row r="1671" spans="1:1" x14ac:dyDescent="0.2">
      <c r="A1671" s="140"/>
    </row>
    <row r="1672" spans="1:1" x14ac:dyDescent="0.2">
      <c r="A1672" s="140"/>
    </row>
    <row r="1673" spans="1:1" x14ac:dyDescent="0.2">
      <c r="A1673" s="140"/>
    </row>
    <row r="1674" spans="1:1" x14ac:dyDescent="0.2">
      <c r="A1674" s="140"/>
    </row>
    <row r="1675" spans="1:1" x14ac:dyDescent="0.2">
      <c r="A1675" s="140"/>
    </row>
    <row r="1676" spans="1:1" x14ac:dyDescent="0.2">
      <c r="A1676" s="140"/>
    </row>
    <row r="1677" spans="1:1" x14ac:dyDescent="0.2">
      <c r="A1677" s="140"/>
    </row>
    <row r="1678" spans="1:1" x14ac:dyDescent="0.2">
      <c r="A1678" s="140"/>
    </row>
    <row r="1679" spans="1:1" x14ac:dyDescent="0.2">
      <c r="A1679" s="140"/>
    </row>
    <row r="1680" spans="1:1" x14ac:dyDescent="0.2">
      <c r="A1680" s="140"/>
    </row>
    <row r="1681" spans="1:1" x14ac:dyDescent="0.2">
      <c r="A1681" s="140"/>
    </row>
    <row r="1682" spans="1:1" x14ac:dyDescent="0.2">
      <c r="A1682" s="140"/>
    </row>
    <row r="1683" spans="1:1" x14ac:dyDescent="0.2">
      <c r="A1683" s="140"/>
    </row>
    <row r="1684" spans="1:1" x14ac:dyDescent="0.2">
      <c r="A1684" s="140"/>
    </row>
    <row r="1685" spans="1:1" x14ac:dyDescent="0.2">
      <c r="A1685" s="140"/>
    </row>
    <row r="1686" spans="1:1" x14ac:dyDescent="0.2">
      <c r="A1686" s="140"/>
    </row>
    <row r="1687" spans="1:1" x14ac:dyDescent="0.2">
      <c r="A1687" s="140"/>
    </row>
    <row r="1688" spans="1:1" x14ac:dyDescent="0.2">
      <c r="A1688" s="140"/>
    </row>
    <row r="1689" spans="1:1" x14ac:dyDescent="0.2">
      <c r="A1689" s="140"/>
    </row>
    <row r="1690" spans="1:1" x14ac:dyDescent="0.2">
      <c r="A1690" s="140"/>
    </row>
    <row r="1691" spans="1:1" x14ac:dyDescent="0.2">
      <c r="A1691" s="140"/>
    </row>
    <row r="1692" spans="1:1" x14ac:dyDescent="0.2">
      <c r="A1692" s="140"/>
    </row>
    <row r="1693" spans="1:1" x14ac:dyDescent="0.2">
      <c r="A1693" s="140"/>
    </row>
    <row r="1694" spans="1:1" x14ac:dyDescent="0.2">
      <c r="A1694" s="140"/>
    </row>
    <row r="1695" spans="1:1" x14ac:dyDescent="0.2">
      <c r="A1695" s="140"/>
    </row>
    <row r="1696" spans="1:1" x14ac:dyDescent="0.2">
      <c r="A1696" s="140"/>
    </row>
    <row r="1697" spans="1:1" x14ac:dyDescent="0.2">
      <c r="A1697" s="140"/>
    </row>
    <row r="1698" spans="1:1" x14ac:dyDescent="0.2">
      <c r="A1698" s="140"/>
    </row>
    <row r="1699" spans="1:1" x14ac:dyDescent="0.2">
      <c r="A1699" s="140"/>
    </row>
    <row r="1700" spans="1:1" x14ac:dyDescent="0.2">
      <c r="A1700" s="140"/>
    </row>
    <row r="1701" spans="1:1" x14ac:dyDescent="0.2">
      <c r="A1701" s="140"/>
    </row>
    <row r="1702" spans="1:1" x14ac:dyDescent="0.2">
      <c r="A1702" s="140"/>
    </row>
    <row r="1703" spans="1:1" x14ac:dyDescent="0.2">
      <c r="A1703" s="140"/>
    </row>
    <row r="1704" spans="1:1" x14ac:dyDescent="0.2">
      <c r="A1704" s="140"/>
    </row>
    <row r="1705" spans="1:1" x14ac:dyDescent="0.2">
      <c r="A1705" s="140"/>
    </row>
    <row r="1706" spans="1:1" x14ac:dyDescent="0.2">
      <c r="A1706" s="140"/>
    </row>
    <row r="1707" spans="1:1" x14ac:dyDescent="0.2">
      <c r="A1707" s="140"/>
    </row>
    <row r="1708" spans="1:1" x14ac:dyDescent="0.2">
      <c r="A1708" s="140"/>
    </row>
    <row r="1709" spans="1:1" x14ac:dyDescent="0.2">
      <c r="A1709" s="140"/>
    </row>
    <row r="1710" spans="1:1" x14ac:dyDescent="0.2">
      <c r="A1710" s="140"/>
    </row>
    <row r="1711" spans="1:1" x14ac:dyDescent="0.2">
      <c r="A1711" s="140"/>
    </row>
    <row r="1712" spans="1:1" x14ac:dyDescent="0.2">
      <c r="A1712" s="140"/>
    </row>
    <row r="1713" spans="1:1" x14ac:dyDescent="0.2">
      <c r="A1713" s="140"/>
    </row>
    <row r="1714" spans="1:1" x14ac:dyDescent="0.2">
      <c r="A1714" s="140"/>
    </row>
    <row r="1715" spans="1:1" x14ac:dyDescent="0.2">
      <c r="A1715" s="140"/>
    </row>
    <row r="1716" spans="1:1" x14ac:dyDescent="0.2">
      <c r="A1716" s="140"/>
    </row>
    <row r="1717" spans="1:1" x14ac:dyDescent="0.2">
      <c r="A1717" s="140"/>
    </row>
    <row r="1718" spans="1:1" x14ac:dyDescent="0.2">
      <c r="A1718" s="140"/>
    </row>
    <row r="1719" spans="1:1" x14ac:dyDescent="0.2">
      <c r="A1719" s="140"/>
    </row>
    <row r="1720" spans="1:1" x14ac:dyDescent="0.2">
      <c r="A1720" s="140"/>
    </row>
    <row r="1721" spans="1:1" x14ac:dyDescent="0.2">
      <c r="A1721" s="140"/>
    </row>
    <row r="1722" spans="1:1" x14ac:dyDescent="0.2">
      <c r="A1722" s="140"/>
    </row>
    <row r="1723" spans="1:1" x14ac:dyDescent="0.2">
      <c r="A1723" s="140"/>
    </row>
    <row r="1724" spans="1:1" x14ac:dyDescent="0.2">
      <c r="A1724" s="140"/>
    </row>
    <row r="1725" spans="1:1" x14ac:dyDescent="0.2">
      <c r="A1725" s="140"/>
    </row>
    <row r="1726" spans="1:1" x14ac:dyDescent="0.2">
      <c r="A1726" s="140"/>
    </row>
    <row r="1727" spans="1:1" x14ac:dyDescent="0.2">
      <c r="A1727" s="140"/>
    </row>
    <row r="1728" spans="1:1" x14ac:dyDescent="0.2">
      <c r="A1728" s="140"/>
    </row>
    <row r="1729" spans="1:1" x14ac:dyDescent="0.2">
      <c r="A1729" s="140"/>
    </row>
    <row r="1730" spans="1:1" x14ac:dyDescent="0.2">
      <c r="A1730" s="140"/>
    </row>
    <row r="1731" spans="1:1" x14ac:dyDescent="0.2">
      <c r="A1731" s="140"/>
    </row>
    <row r="1732" spans="1:1" x14ac:dyDescent="0.2">
      <c r="A1732" s="140"/>
    </row>
    <row r="1733" spans="1:1" x14ac:dyDescent="0.2">
      <c r="A1733" s="140"/>
    </row>
    <row r="1734" spans="1:1" x14ac:dyDescent="0.2">
      <c r="A1734" s="140"/>
    </row>
    <row r="1735" spans="1:1" x14ac:dyDescent="0.2">
      <c r="A1735" s="140"/>
    </row>
    <row r="1736" spans="1:1" x14ac:dyDescent="0.2">
      <c r="A1736" s="140"/>
    </row>
    <row r="1737" spans="1:1" x14ac:dyDescent="0.2">
      <c r="A1737" s="140"/>
    </row>
    <row r="1738" spans="1:1" x14ac:dyDescent="0.2">
      <c r="A1738" s="140"/>
    </row>
    <row r="1739" spans="1:1" x14ac:dyDescent="0.2">
      <c r="A1739" s="140"/>
    </row>
    <row r="1740" spans="1:1" x14ac:dyDescent="0.2">
      <c r="A1740" s="140"/>
    </row>
    <row r="1741" spans="1:1" x14ac:dyDescent="0.2">
      <c r="A1741" s="140"/>
    </row>
    <row r="1742" spans="1:1" x14ac:dyDescent="0.2">
      <c r="A1742" s="140"/>
    </row>
    <row r="1743" spans="1:1" x14ac:dyDescent="0.2">
      <c r="A1743" s="140"/>
    </row>
    <row r="1744" spans="1:1" x14ac:dyDescent="0.2">
      <c r="A1744" s="140"/>
    </row>
    <row r="1745" spans="1:1" x14ac:dyDescent="0.2">
      <c r="A1745" s="140"/>
    </row>
    <row r="1746" spans="1:1" x14ac:dyDescent="0.2">
      <c r="A1746" s="140"/>
    </row>
    <row r="1747" spans="1:1" x14ac:dyDescent="0.2">
      <c r="A1747" s="140"/>
    </row>
    <row r="1748" spans="1:1" x14ac:dyDescent="0.2">
      <c r="A1748" s="140"/>
    </row>
    <row r="1749" spans="1:1" x14ac:dyDescent="0.2">
      <c r="A1749" s="140"/>
    </row>
    <row r="1750" spans="1:1" x14ac:dyDescent="0.2">
      <c r="A1750" s="140"/>
    </row>
    <row r="1751" spans="1:1" x14ac:dyDescent="0.2">
      <c r="A1751" s="140"/>
    </row>
    <row r="1752" spans="1:1" x14ac:dyDescent="0.2">
      <c r="A1752" s="140"/>
    </row>
    <row r="1753" spans="1:1" x14ac:dyDescent="0.2">
      <c r="A1753" s="140"/>
    </row>
    <row r="1754" spans="1:1" x14ac:dyDescent="0.2">
      <c r="A1754" s="140"/>
    </row>
    <row r="1755" spans="1:1" x14ac:dyDescent="0.2">
      <c r="A1755" s="140"/>
    </row>
    <row r="1756" spans="1:1" x14ac:dyDescent="0.2">
      <c r="A1756" s="140"/>
    </row>
    <row r="1757" spans="1:1" x14ac:dyDescent="0.2">
      <c r="A1757" s="140"/>
    </row>
    <row r="1758" spans="1:1" x14ac:dyDescent="0.2">
      <c r="A1758" s="140"/>
    </row>
    <row r="1759" spans="1:1" x14ac:dyDescent="0.2">
      <c r="A1759" s="140"/>
    </row>
    <row r="1760" spans="1:1" x14ac:dyDescent="0.2">
      <c r="A1760" s="140"/>
    </row>
    <row r="1761" spans="1:1" x14ac:dyDescent="0.2">
      <c r="A1761" s="140"/>
    </row>
    <row r="1762" spans="1:1" x14ac:dyDescent="0.2">
      <c r="A1762" s="140"/>
    </row>
    <row r="1763" spans="1:1" x14ac:dyDescent="0.2">
      <c r="A1763" s="140"/>
    </row>
    <row r="1764" spans="1:1" x14ac:dyDescent="0.2">
      <c r="A1764" s="140"/>
    </row>
    <row r="1765" spans="1:1" x14ac:dyDescent="0.2">
      <c r="A1765" s="140"/>
    </row>
    <row r="1766" spans="1:1" x14ac:dyDescent="0.2">
      <c r="A1766" s="140"/>
    </row>
    <row r="1767" spans="1:1" x14ac:dyDescent="0.2">
      <c r="A1767" s="140"/>
    </row>
    <row r="1768" spans="1:1" x14ac:dyDescent="0.2">
      <c r="A1768" s="140"/>
    </row>
    <row r="1769" spans="1:1" x14ac:dyDescent="0.2">
      <c r="A1769" s="140"/>
    </row>
    <row r="1770" spans="1:1" x14ac:dyDescent="0.2">
      <c r="A1770" s="140"/>
    </row>
    <row r="1771" spans="1:1" x14ac:dyDescent="0.2">
      <c r="A1771" s="140"/>
    </row>
    <row r="1772" spans="1:1" x14ac:dyDescent="0.2">
      <c r="A1772" s="140"/>
    </row>
    <row r="1773" spans="1:1" x14ac:dyDescent="0.2">
      <c r="A1773" s="140"/>
    </row>
    <row r="1774" spans="1:1" x14ac:dyDescent="0.2">
      <c r="A1774" s="140"/>
    </row>
    <row r="1775" spans="1:1" x14ac:dyDescent="0.2">
      <c r="A1775" s="140"/>
    </row>
    <row r="1776" spans="1:1" x14ac:dyDescent="0.2">
      <c r="A1776" s="140"/>
    </row>
    <row r="1777" spans="1:1" x14ac:dyDescent="0.2">
      <c r="A1777" s="140"/>
    </row>
    <row r="1778" spans="1:1" x14ac:dyDescent="0.2">
      <c r="A1778" s="140"/>
    </row>
    <row r="1779" spans="1:1" x14ac:dyDescent="0.2">
      <c r="A1779" s="140"/>
    </row>
    <row r="1780" spans="1:1" x14ac:dyDescent="0.2">
      <c r="A1780" s="140"/>
    </row>
    <row r="1781" spans="1:1" x14ac:dyDescent="0.2">
      <c r="A1781" s="140"/>
    </row>
    <row r="1782" spans="1:1" x14ac:dyDescent="0.2">
      <c r="A1782" s="140"/>
    </row>
    <row r="1783" spans="1:1" x14ac:dyDescent="0.2">
      <c r="A1783" s="140"/>
    </row>
    <row r="1784" spans="1:1" x14ac:dyDescent="0.2">
      <c r="A1784" s="140"/>
    </row>
    <row r="1785" spans="1:1" x14ac:dyDescent="0.2">
      <c r="A1785" s="140"/>
    </row>
    <row r="1786" spans="1:1" x14ac:dyDescent="0.2">
      <c r="A1786" s="140"/>
    </row>
    <row r="1787" spans="1:1" x14ac:dyDescent="0.2">
      <c r="A1787" s="140"/>
    </row>
    <row r="1788" spans="1:1" x14ac:dyDescent="0.2">
      <c r="A1788" s="140"/>
    </row>
    <row r="1789" spans="1:1" x14ac:dyDescent="0.2">
      <c r="A1789" s="140"/>
    </row>
    <row r="1790" spans="1:1" x14ac:dyDescent="0.2">
      <c r="A1790" s="140"/>
    </row>
    <row r="1791" spans="1:1" x14ac:dyDescent="0.2">
      <c r="A1791" s="140"/>
    </row>
    <row r="1792" spans="1:1" x14ac:dyDescent="0.2">
      <c r="A1792" s="140"/>
    </row>
    <row r="1793" spans="1:1" x14ac:dyDescent="0.2">
      <c r="A1793" s="140"/>
    </row>
    <row r="1794" spans="1:1" x14ac:dyDescent="0.2">
      <c r="A1794" s="140"/>
    </row>
    <row r="1795" spans="1:1" x14ac:dyDescent="0.2">
      <c r="A1795" s="140"/>
    </row>
    <row r="1796" spans="1:1" x14ac:dyDescent="0.2">
      <c r="A1796" s="140"/>
    </row>
    <row r="1797" spans="1:1" x14ac:dyDescent="0.2">
      <c r="A1797" s="140"/>
    </row>
    <row r="1798" spans="1:1" x14ac:dyDescent="0.2">
      <c r="A1798" s="140"/>
    </row>
    <row r="1799" spans="1:1" x14ac:dyDescent="0.2">
      <c r="A1799" s="140"/>
    </row>
    <row r="1800" spans="1:1" x14ac:dyDescent="0.2">
      <c r="A1800" s="140"/>
    </row>
    <row r="1801" spans="1:1" x14ac:dyDescent="0.2">
      <c r="A1801" s="140"/>
    </row>
    <row r="1802" spans="1:1" x14ac:dyDescent="0.2">
      <c r="A1802" s="140"/>
    </row>
    <row r="1803" spans="1:1" x14ac:dyDescent="0.2">
      <c r="A1803" s="140"/>
    </row>
    <row r="1804" spans="1:1" x14ac:dyDescent="0.2">
      <c r="A1804" s="140"/>
    </row>
    <row r="1805" spans="1:1" x14ac:dyDescent="0.2">
      <c r="A1805" s="140"/>
    </row>
    <row r="1806" spans="1:1" x14ac:dyDescent="0.2">
      <c r="A1806" s="140"/>
    </row>
    <row r="1807" spans="1:1" x14ac:dyDescent="0.2">
      <c r="A1807" s="140"/>
    </row>
    <row r="1808" spans="1:1" x14ac:dyDescent="0.2">
      <c r="A1808" s="140"/>
    </row>
    <row r="1809" spans="1:1" x14ac:dyDescent="0.2">
      <c r="A1809" s="140"/>
    </row>
    <row r="1810" spans="1:1" x14ac:dyDescent="0.2">
      <c r="A1810" s="140"/>
    </row>
    <row r="1811" spans="1:1" x14ac:dyDescent="0.2">
      <c r="A1811" s="140"/>
    </row>
    <row r="1812" spans="1:1" x14ac:dyDescent="0.2">
      <c r="A1812" s="140"/>
    </row>
    <row r="1813" spans="1:1" x14ac:dyDescent="0.2">
      <c r="A1813" s="140"/>
    </row>
    <row r="1814" spans="1:1" x14ac:dyDescent="0.2">
      <c r="A1814" s="140"/>
    </row>
    <row r="1815" spans="1:1" x14ac:dyDescent="0.2">
      <c r="A1815" s="140"/>
    </row>
    <row r="1816" spans="1:1" x14ac:dyDescent="0.2">
      <c r="A1816" s="140"/>
    </row>
    <row r="1817" spans="1:1" x14ac:dyDescent="0.2">
      <c r="A1817" s="140"/>
    </row>
    <row r="1818" spans="1:1" x14ac:dyDescent="0.2">
      <c r="A1818" s="140"/>
    </row>
    <row r="1819" spans="1:1" x14ac:dyDescent="0.2">
      <c r="A1819" s="140"/>
    </row>
    <row r="1820" spans="1:1" x14ac:dyDescent="0.2">
      <c r="A1820" s="140"/>
    </row>
    <row r="1821" spans="1:1" x14ac:dyDescent="0.2">
      <c r="A1821" s="140"/>
    </row>
    <row r="1822" spans="1:1" x14ac:dyDescent="0.2">
      <c r="A1822" s="140"/>
    </row>
    <row r="1823" spans="1:1" x14ac:dyDescent="0.2">
      <c r="A1823" s="140"/>
    </row>
    <row r="1824" spans="1:1" x14ac:dyDescent="0.2">
      <c r="A1824" s="140"/>
    </row>
    <row r="1825" spans="1:1" x14ac:dyDescent="0.2">
      <c r="A1825" s="140"/>
    </row>
    <row r="1826" spans="1:1" x14ac:dyDescent="0.2">
      <c r="A1826" s="140"/>
    </row>
    <row r="1827" spans="1:1" x14ac:dyDescent="0.2">
      <c r="A1827" s="140"/>
    </row>
    <row r="1828" spans="1:1" x14ac:dyDescent="0.2">
      <c r="A1828" s="140"/>
    </row>
    <row r="1829" spans="1:1" x14ac:dyDescent="0.2">
      <c r="A1829" s="140"/>
    </row>
    <row r="1830" spans="1:1" x14ac:dyDescent="0.2">
      <c r="A1830" s="140"/>
    </row>
    <row r="1831" spans="1:1" x14ac:dyDescent="0.2">
      <c r="A1831" s="140"/>
    </row>
    <row r="1832" spans="1:1" x14ac:dyDescent="0.2">
      <c r="A1832" s="140"/>
    </row>
    <row r="1833" spans="1:1" x14ac:dyDescent="0.2">
      <c r="A1833" s="140"/>
    </row>
    <row r="1834" spans="1:1" x14ac:dyDescent="0.2">
      <c r="A1834" s="140"/>
    </row>
    <row r="1835" spans="1:1" x14ac:dyDescent="0.2">
      <c r="A1835" s="140"/>
    </row>
    <row r="1836" spans="1:1" x14ac:dyDescent="0.2">
      <c r="A1836" s="140"/>
    </row>
    <row r="1837" spans="1:1" x14ac:dyDescent="0.2">
      <c r="A1837" s="140"/>
    </row>
    <row r="1838" spans="1:1" x14ac:dyDescent="0.2">
      <c r="A1838" s="140"/>
    </row>
    <row r="1839" spans="1:1" x14ac:dyDescent="0.2">
      <c r="A1839" s="140"/>
    </row>
    <row r="1840" spans="1:1" x14ac:dyDescent="0.2">
      <c r="A1840" s="140"/>
    </row>
    <row r="1841" spans="1:1" x14ac:dyDescent="0.2">
      <c r="A1841" s="140"/>
    </row>
    <row r="1842" spans="1:1" x14ac:dyDescent="0.2">
      <c r="A1842" s="140"/>
    </row>
    <row r="1843" spans="1:1" x14ac:dyDescent="0.2">
      <c r="A1843" s="140"/>
    </row>
    <row r="1844" spans="1:1" x14ac:dyDescent="0.2">
      <c r="A1844" s="140"/>
    </row>
    <row r="1845" spans="1:1" x14ac:dyDescent="0.2">
      <c r="A1845" s="140"/>
    </row>
    <row r="1846" spans="1:1" x14ac:dyDescent="0.2">
      <c r="A1846" s="140"/>
    </row>
    <row r="1847" spans="1:1" x14ac:dyDescent="0.2">
      <c r="A1847" s="140"/>
    </row>
    <row r="1848" spans="1:1" x14ac:dyDescent="0.2">
      <c r="A1848" s="140"/>
    </row>
    <row r="1849" spans="1:1" x14ac:dyDescent="0.2">
      <c r="A1849" s="140"/>
    </row>
    <row r="1850" spans="1:1" x14ac:dyDescent="0.2">
      <c r="A1850" s="140"/>
    </row>
    <row r="1851" spans="1:1" x14ac:dyDescent="0.2">
      <c r="A1851" s="140"/>
    </row>
    <row r="1852" spans="1:1" x14ac:dyDescent="0.2">
      <c r="A1852" s="140"/>
    </row>
    <row r="1853" spans="1:1" x14ac:dyDescent="0.2">
      <c r="A1853" s="140"/>
    </row>
    <row r="1854" spans="1:1" x14ac:dyDescent="0.2">
      <c r="A1854" s="140"/>
    </row>
    <row r="1855" spans="1:1" x14ac:dyDescent="0.2">
      <c r="A1855" s="140"/>
    </row>
    <row r="1856" spans="1:1" x14ac:dyDescent="0.2">
      <c r="A1856" s="140"/>
    </row>
    <row r="1857" spans="1:1" x14ac:dyDescent="0.2">
      <c r="A1857" s="140"/>
    </row>
    <row r="1858" spans="1:1" x14ac:dyDescent="0.2">
      <c r="A1858" s="140"/>
    </row>
    <row r="1859" spans="1:1" x14ac:dyDescent="0.2">
      <c r="A1859" s="140"/>
    </row>
    <row r="1860" spans="1:1" x14ac:dyDescent="0.2">
      <c r="A1860" s="140"/>
    </row>
    <row r="1861" spans="1:1" x14ac:dyDescent="0.2">
      <c r="A1861" s="140"/>
    </row>
    <row r="1862" spans="1:1" x14ac:dyDescent="0.2">
      <c r="A1862" s="140"/>
    </row>
    <row r="1863" spans="1:1" x14ac:dyDescent="0.2">
      <c r="A1863" s="140"/>
    </row>
    <row r="1864" spans="1:1" x14ac:dyDescent="0.2">
      <c r="A1864" s="140"/>
    </row>
    <row r="1865" spans="1:1" x14ac:dyDescent="0.2">
      <c r="A1865" s="140"/>
    </row>
    <row r="1866" spans="1:1" x14ac:dyDescent="0.2">
      <c r="A1866" s="140"/>
    </row>
    <row r="1867" spans="1:1" x14ac:dyDescent="0.2">
      <c r="A1867" s="140"/>
    </row>
    <row r="1868" spans="1:1" x14ac:dyDescent="0.2">
      <c r="A1868" s="140"/>
    </row>
    <row r="1869" spans="1:1" x14ac:dyDescent="0.2">
      <c r="A1869" s="140"/>
    </row>
    <row r="1870" spans="1:1" x14ac:dyDescent="0.2">
      <c r="A1870" s="140"/>
    </row>
    <row r="1871" spans="1:1" x14ac:dyDescent="0.2">
      <c r="A1871" s="140"/>
    </row>
    <row r="1872" spans="1:1" x14ac:dyDescent="0.2">
      <c r="A1872" s="140"/>
    </row>
    <row r="1873" spans="1:1" x14ac:dyDescent="0.2">
      <c r="A1873" s="140"/>
    </row>
    <row r="1874" spans="1:1" x14ac:dyDescent="0.2">
      <c r="A1874" s="140"/>
    </row>
    <row r="1875" spans="1:1" x14ac:dyDescent="0.2">
      <c r="A1875" s="140"/>
    </row>
    <row r="1876" spans="1:1" x14ac:dyDescent="0.2">
      <c r="A1876" s="140"/>
    </row>
    <row r="1877" spans="1:1" x14ac:dyDescent="0.2">
      <c r="A1877" s="140"/>
    </row>
    <row r="1878" spans="1:1" x14ac:dyDescent="0.2">
      <c r="A1878" s="140"/>
    </row>
    <row r="1879" spans="1:1" x14ac:dyDescent="0.2">
      <c r="A1879" s="140"/>
    </row>
    <row r="1880" spans="1:1" x14ac:dyDescent="0.2">
      <c r="A1880" s="140"/>
    </row>
    <row r="1881" spans="1:1" x14ac:dyDescent="0.2">
      <c r="A1881" s="140"/>
    </row>
    <row r="1882" spans="1:1" x14ac:dyDescent="0.2">
      <c r="A1882" s="140"/>
    </row>
    <row r="1883" spans="1:1" x14ac:dyDescent="0.2">
      <c r="A1883" s="140"/>
    </row>
    <row r="1884" spans="1:1" x14ac:dyDescent="0.2">
      <c r="A1884" s="140"/>
    </row>
    <row r="1885" spans="1:1" x14ac:dyDescent="0.2">
      <c r="A1885" s="140"/>
    </row>
    <row r="1886" spans="1:1" x14ac:dyDescent="0.2">
      <c r="A1886" s="140"/>
    </row>
    <row r="1887" spans="1:1" x14ac:dyDescent="0.2">
      <c r="A1887" s="140"/>
    </row>
    <row r="1888" spans="1:1" x14ac:dyDescent="0.2">
      <c r="A1888" s="140"/>
    </row>
    <row r="1889" spans="1:1" x14ac:dyDescent="0.2">
      <c r="A1889" s="140"/>
    </row>
    <row r="1890" spans="1:1" x14ac:dyDescent="0.2">
      <c r="A1890" s="140"/>
    </row>
    <row r="1891" spans="1:1" x14ac:dyDescent="0.2">
      <c r="A1891" s="140"/>
    </row>
    <row r="1892" spans="1:1" x14ac:dyDescent="0.2">
      <c r="A1892" s="140"/>
    </row>
    <row r="1893" spans="1:1" x14ac:dyDescent="0.2">
      <c r="A1893" s="140"/>
    </row>
    <row r="1894" spans="1:1" x14ac:dyDescent="0.2">
      <c r="A1894" s="140"/>
    </row>
    <row r="1895" spans="1:1" x14ac:dyDescent="0.2">
      <c r="A1895" s="140"/>
    </row>
    <row r="1896" spans="1:1" x14ac:dyDescent="0.2">
      <c r="A1896" s="140"/>
    </row>
    <row r="1897" spans="1:1" x14ac:dyDescent="0.2">
      <c r="A1897" s="140"/>
    </row>
    <row r="1898" spans="1:1" x14ac:dyDescent="0.2">
      <c r="A1898" s="140"/>
    </row>
    <row r="1899" spans="1:1" x14ac:dyDescent="0.2">
      <c r="A1899" s="140"/>
    </row>
    <row r="1900" spans="1:1" x14ac:dyDescent="0.2">
      <c r="A1900" s="140"/>
    </row>
    <row r="1901" spans="1:1" x14ac:dyDescent="0.2">
      <c r="A1901" s="140"/>
    </row>
    <row r="1902" spans="1:1" x14ac:dyDescent="0.2">
      <c r="A1902" s="140"/>
    </row>
    <row r="1903" spans="1:1" x14ac:dyDescent="0.2">
      <c r="A1903" s="140"/>
    </row>
    <row r="1904" spans="1:1" x14ac:dyDescent="0.2">
      <c r="A1904" s="140"/>
    </row>
    <row r="1905" spans="1:1" x14ac:dyDescent="0.2">
      <c r="A1905" s="140"/>
    </row>
    <row r="1906" spans="1:1" x14ac:dyDescent="0.2">
      <c r="A1906" s="140"/>
    </row>
    <row r="1907" spans="1:1" x14ac:dyDescent="0.2">
      <c r="A1907" s="140"/>
    </row>
    <row r="1908" spans="1:1" x14ac:dyDescent="0.2">
      <c r="A1908" s="140"/>
    </row>
    <row r="1909" spans="1:1" x14ac:dyDescent="0.2">
      <c r="A1909" s="140"/>
    </row>
    <row r="1910" spans="1:1" x14ac:dyDescent="0.2">
      <c r="A1910" s="140"/>
    </row>
    <row r="1911" spans="1:1" x14ac:dyDescent="0.2">
      <c r="A1911" s="140"/>
    </row>
    <row r="1912" spans="1:1" x14ac:dyDescent="0.2">
      <c r="A1912" s="140"/>
    </row>
    <row r="1913" spans="1:1" x14ac:dyDescent="0.2">
      <c r="A1913" s="140"/>
    </row>
    <row r="1914" spans="1:1" x14ac:dyDescent="0.2">
      <c r="A1914" s="140"/>
    </row>
    <row r="1915" spans="1:1" x14ac:dyDescent="0.2">
      <c r="A1915" s="140"/>
    </row>
    <row r="1916" spans="1:1" x14ac:dyDescent="0.2">
      <c r="A1916" s="140"/>
    </row>
    <row r="1917" spans="1:1" x14ac:dyDescent="0.2">
      <c r="A1917" s="140"/>
    </row>
    <row r="1918" spans="1:1" x14ac:dyDescent="0.2">
      <c r="A1918" s="140"/>
    </row>
    <row r="1919" spans="1:1" x14ac:dyDescent="0.2">
      <c r="A1919" s="140"/>
    </row>
    <row r="1920" spans="1:1" x14ac:dyDescent="0.2">
      <c r="A1920" s="140"/>
    </row>
    <row r="1921" spans="1:1" x14ac:dyDescent="0.2">
      <c r="A1921" s="140"/>
    </row>
    <row r="1922" spans="1:1" x14ac:dyDescent="0.2">
      <c r="A1922" s="140"/>
    </row>
    <row r="1923" spans="1:1" x14ac:dyDescent="0.2">
      <c r="A1923" s="140"/>
    </row>
    <row r="1924" spans="1:1" x14ac:dyDescent="0.2">
      <c r="A1924" s="140"/>
    </row>
    <row r="1925" spans="1:1" x14ac:dyDescent="0.2">
      <c r="A1925" s="140"/>
    </row>
    <row r="1926" spans="1:1" x14ac:dyDescent="0.2">
      <c r="A1926" s="140"/>
    </row>
    <row r="1927" spans="1:1" x14ac:dyDescent="0.2">
      <c r="A1927" s="140"/>
    </row>
    <row r="1928" spans="1:1" x14ac:dyDescent="0.2">
      <c r="A1928" s="140"/>
    </row>
    <row r="1929" spans="1:1" x14ac:dyDescent="0.2">
      <c r="A1929" s="140"/>
    </row>
    <row r="1930" spans="1:1" x14ac:dyDescent="0.2">
      <c r="A1930" s="140"/>
    </row>
    <row r="1931" spans="1:1" x14ac:dyDescent="0.2">
      <c r="A1931" s="140"/>
    </row>
    <row r="1932" spans="1:1" x14ac:dyDescent="0.2">
      <c r="A1932" s="140"/>
    </row>
    <row r="1933" spans="1:1" x14ac:dyDescent="0.2">
      <c r="A1933" s="140"/>
    </row>
    <row r="1934" spans="1:1" x14ac:dyDescent="0.2">
      <c r="A1934" s="140"/>
    </row>
    <row r="1935" spans="1:1" x14ac:dyDescent="0.2">
      <c r="A1935" s="140"/>
    </row>
    <row r="1936" spans="1:1" x14ac:dyDescent="0.2">
      <c r="A1936" s="140"/>
    </row>
    <row r="1937" spans="1:1" x14ac:dyDescent="0.2">
      <c r="A1937" s="140"/>
    </row>
    <row r="1938" spans="1:1" x14ac:dyDescent="0.2">
      <c r="A1938" s="140"/>
    </row>
    <row r="1939" spans="1:1" x14ac:dyDescent="0.2">
      <c r="A1939" s="140"/>
    </row>
    <row r="1940" spans="1:1" x14ac:dyDescent="0.2">
      <c r="A1940" s="140"/>
    </row>
    <row r="1941" spans="1:1" x14ac:dyDescent="0.2">
      <c r="A1941" s="140"/>
    </row>
    <row r="1942" spans="1:1" x14ac:dyDescent="0.2">
      <c r="A1942" s="140"/>
    </row>
    <row r="1943" spans="1:1" x14ac:dyDescent="0.2">
      <c r="A1943" s="140"/>
    </row>
    <row r="1944" spans="1:1" x14ac:dyDescent="0.2">
      <c r="A1944" s="140"/>
    </row>
    <row r="1945" spans="1:1" x14ac:dyDescent="0.2">
      <c r="A1945" s="140"/>
    </row>
    <row r="1946" spans="1:1" x14ac:dyDescent="0.2">
      <c r="A1946" s="140"/>
    </row>
    <row r="1947" spans="1:1" x14ac:dyDescent="0.2">
      <c r="A1947" s="140"/>
    </row>
    <row r="1948" spans="1:1" x14ac:dyDescent="0.2">
      <c r="A1948" s="140"/>
    </row>
    <row r="1949" spans="1:1" x14ac:dyDescent="0.2">
      <c r="A1949" s="140"/>
    </row>
    <row r="1950" spans="1:1" x14ac:dyDescent="0.2">
      <c r="A1950" s="140"/>
    </row>
    <row r="1951" spans="1:1" x14ac:dyDescent="0.2">
      <c r="A1951" s="140"/>
    </row>
    <row r="1952" spans="1:1" x14ac:dyDescent="0.2">
      <c r="A1952" s="140"/>
    </row>
    <row r="1953" spans="1:1" x14ac:dyDescent="0.2">
      <c r="A1953" s="140"/>
    </row>
    <row r="1954" spans="1:1" x14ac:dyDescent="0.2">
      <c r="A1954" s="140"/>
    </row>
    <row r="1955" spans="1:1" x14ac:dyDescent="0.2">
      <c r="A1955" s="140"/>
    </row>
    <row r="1956" spans="1:1" x14ac:dyDescent="0.2">
      <c r="A1956" s="140"/>
    </row>
    <row r="1957" spans="1:1" x14ac:dyDescent="0.2">
      <c r="A1957" s="140"/>
    </row>
    <row r="1958" spans="1:1" x14ac:dyDescent="0.2">
      <c r="A1958" s="140"/>
    </row>
    <row r="1959" spans="1:1" x14ac:dyDescent="0.2">
      <c r="A1959" s="140"/>
    </row>
    <row r="1960" spans="1:1" x14ac:dyDescent="0.2">
      <c r="A1960" s="140"/>
    </row>
    <row r="1961" spans="1:1" x14ac:dyDescent="0.2">
      <c r="A1961" s="140"/>
    </row>
    <row r="1962" spans="1:1" x14ac:dyDescent="0.2">
      <c r="A1962" s="140"/>
    </row>
    <row r="1963" spans="1:1" x14ac:dyDescent="0.2">
      <c r="A1963" s="140"/>
    </row>
    <row r="1964" spans="1:1" x14ac:dyDescent="0.2">
      <c r="A1964" s="140"/>
    </row>
    <row r="1965" spans="1:1" x14ac:dyDescent="0.2">
      <c r="A1965" s="140"/>
    </row>
    <row r="1966" spans="1:1" x14ac:dyDescent="0.2">
      <c r="A1966" s="140"/>
    </row>
    <row r="1967" spans="1:1" x14ac:dyDescent="0.2">
      <c r="A1967" s="140"/>
    </row>
    <row r="1968" spans="1:1" x14ac:dyDescent="0.2">
      <c r="A1968" s="140"/>
    </row>
    <row r="1969" spans="1:1" x14ac:dyDescent="0.2">
      <c r="A1969" s="140"/>
    </row>
    <row r="1970" spans="1:1" x14ac:dyDescent="0.2">
      <c r="A1970" s="140"/>
    </row>
    <row r="1971" spans="1:1" x14ac:dyDescent="0.2">
      <c r="A1971" s="140"/>
    </row>
    <row r="1972" spans="1:1" x14ac:dyDescent="0.2">
      <c r="A1972" s="140"/>
    </row>
    <row r="1973" spans="1:1" x14ac:dyDescent="0.2">
      <c r="A1973" s="140"/>
    </row>
    <row r="1974" spans="1:1" x14ac:dyDescent="0.2">
      <c r="A1974" s="140"/>
    </row>
    <row r="1975" spans="1:1" x14ac:dyDescent="0.2">
      <c r="A1975" s="140"/>
    </row>
    <row r="1976" spans="1:1" x14ac:dyDescent="0.2">
      <c r="A1976" s="140"/>
    </row>
    <row r="1977" spans="1:1" x14ac:dyDescent="0.2">
      <c r="A1977" s="140"/>
    </row>
    <row r="1978" spans="1:1" x14ac:dyDescent="0.2">
      <c r="A1978" s="140"/>
    </row>
    <row r="1979" spans="1:1" x14ac:dyDescent="0.2">
      <c r="A1979" s="140"/>
    </row>
    <row r="1980" spans="1:1" x14ac:dyDescent="0.2">
      <c r="A1980" s="140"/>
    </row>
    <row r="1981" spans="1:1" x14ac:dyDescent="0.2">
      <c r="A1981" s="140"/>
    </row>
    <row r="1982" spans="1:1" x14ac:dyDescent="0.2">
      <c r="A1982" s="140"/>
    </row>
    <row r="1983" spans="1:1" x14ac:dyDescent="0.2">
      <c r="A1983" s="140"/>
    </row>
    <row r="1984" spans="1:1" x14ac:dyDescent="0.2">
      <c r="A1984" s="140"/>
    </row>
    <row r="1985" spans="1:1" x14ac:dyDescent="0.2">
      <c r="A1985" s="140"/>
    </row>
    <row r="1986" spans="1:1" x14ac:dyDescent="0.2">
      <c r="A1986" s="140"/>
    </row>
    <row r="1987" spans="1:1" x14ac:dyDescent="0.2">
      <c r="A1987" s="140"/>
    </row>
    <row r="1988" spans="1:1" x14ac:dyDescent="0.2">
      <c r="A1988" s="140"/>
    </row>
    <row r="1989" spans="1:1" x14ac:dyDescent="0.2">
      <c r="A1989" s="140"/>
    </row>
    <row r="1990" spans="1:1" x14ac:dyDescent="0.2">
      <c r="A1990" s="140"/>
    </row>
    <row r="1991" spans="1:1" x14ac:dyDescent="0.2">
      <c r="A1991" s="140"/>
    </row>
    <row r="1992" spans="1:1" x14ac:dyDescent="0.2">
      <c r="A1992" s="140"/>
    </row>
    <row r="1993" spans="1:1" x14ac:dyDescent="0.2">
      <c r="A1993" s="140"/>
    </row>
    <row r="1994" spans="1:1" x14ac:dyDescent="0.2">
      <c r="A1994" s="140"/>
    </row>
    <row r="1995" spans="1:1" x14ac:dyDescent="0.2">
      <c r="A1995" s="140"/>
    </row>
    <row r="1996" spans="1:1" x14ac:dyDescent="0.2">
      <c r="A1996" s="140"/>
    </row>
    <row r="1997" spans="1:1" x14ac:dyDescent="0.2">
      <c r="A1997" s="140"/>
    </row>
    <row r="1998" spans="1:1" x14ac:dyDescent="0.2">
      <c r="A1998" s="140"/>
    </row>
    <row r="1999" spans="1:1" x14ac:dyDescent="0.2">
      <c r="A1999" s="140"/>
    </row>
    <row r="2000" spans="1:1" x14ac:dyDescent="0.2">
      <c r="A2000" s="140"/>
    </row>
    <row r="2001" spans="1:1" x14ac:dyDescent="0.2">
      <c r="A2001" s="140"/>
    </row>
    <row r="2002" spans="1:1" x14ac:dyDescent="0.2">
      <c r="A2002" s="140"/>
    </row>
    <row r="2003" spans="1:1" x14ac:dyDescent="0.2">
      <c r="A2003" s="140"/>
    </row>
    <row r="2004" spans="1:1" x14ac:dyDescent="0.2">
      <c r="A2004" s="140"/>
    </row>
    <row r="2005" spans="1:1" x14ac:dyDescent="0.2">
      <c r="A2005" s="140"/>
    </row>
    <row r="2006" spans="1:1" x14ac:dyDescent="0.2">
      <c r="A2006" s="140"/>
    </row>
    <row r="2007" spans="1:1" x14ac:dyDescent="0.2">
      <c r="A2007" s="140"/>
    </row>
    <row r="2008" spans="1:1" x14ac:dyDescent="0.2">
      <c r="A2008" s="140"/>
    </row>
    <row r="2009" spans="1:1" x14ac:dyDescent="0.2">
      <c r="A2009" s="140"/>
    </row>
    <row r="2010" spans="1:1" x14ac:dyDescent="0.2">
      <c r="A2010" s="140"/>
    </row>
    <row r="2011" spans="1:1" x14ac:dyDescent="0.2">
      <c r="A2011" s="140"/>
    </row>
    <row r="2012" spans="1:1" x14ac:dyDescent="0.2">
      <c r="A2012" s="140"/>
    </row>
    <row r="2013" spans="1:1" x14ac:dyDescent="0.2">
      <c r="A2013" s="140"/>
    </row>
    <row r="2014" spans="1:1" x14ac:dyDescent="0.2">
      <c r="A2014" s="140"/>
    </row>
    <row r="2015" spans="1:1" x14ac:dyDescent="0.2">
      <c r="A2015" s="140"/>
    </row>
    <row r="2016" spans="1:1" x14ac:dyDescent="0.2">
      <c r="A2016" s="140"/>
    </row>
    <row r="2017" spans="1:1" x14ac:dyDescent="0.2">
      <c r="A2017" s="140"/>
    </row>
    <row r="2018" spans="1:1" x14ac:dyDescent="0.2">
      <c r="A2018" s="140"/>
    </row>
    <row r="2019" spans="1:1" x14ac:dyDescent="0.2">
      <c r="A2019" s="140"/>
    </row>
    <row r="2020" spans="1:1" x14ac:dyDescent="0.2">
      <c r="A2020" s="140"/>
    </row>
    <row r="2021" spans="1:1" x14ac:dyDescent="0.2">
      <c r="A2021" s="140"/>
    </row>
    <row r="2022" spans="1:1" x14ac:dyDescent="0.2">
      <c r="A2022" s="140"/>
    </row>
    <row r="2023" spans="1:1" x14ac:dyDescent="0.2">
      <c r="A2023" s="140"/>
    </row>
    <row r="2024" spans="1:1" x14ac:dyDescent="0.2">
      <c r="A2024" s="140"/>
    </row>
    <row r="2025" spans="1:1" x14ac:dyDescent="0.2">
      <c r="A2025" s="140"/>
    </row>
    <row r="2026" spans="1:1" x14ac:dyDescent="0.2">
      <c r="A2026" s="140"/>
    </row>
    <row r="2027" spans="1:1" x14ac:dyDescent="0.2">
      <c r="A2027" s="140"/>
    </row>
    <row r="2028" spans="1:1" x14ac:dyDescent="0.2">
      <c r="A2028" s="140"/>
    </row>
    <row r="2029" spans="1:1" x14ac:dyDescent="0.2">
      <c r="A2029" s="140"/>
    </row>
    <row r="2030" spans="1:1" x14ac:dyDescent="0.2">
      <c r="A2030" s="140"/>
    </row>
    <row r="2031" spans="1:1" x14ac:dyDescent="0.2">
      <c r="A2031" s="140"/>
    </row>
    <row r="2032" spans="1:1" x14ac:dyDescent="0.2">
      <c r="A2032" s="140"/>
    </row>
    <row r="2033" spans="1:1" x14ac:dyDescent="0.2">
      <c r="A2033" s="140"/>
    </row>
    <row r="2034" spans="1:1" x14ac:dyDescent="0.2">
      <c r="A2034" s="140"/>
    </row>
    <row r="2035" spans="1:1" x14ac:dyDescent="0.2">
      <c r="A2035" s="140"/>
    </row>
    <row r="2036" spans="1:1" x14ac:dyDescent="0.2">
      <c r="A2036" s="140"/>
    </row>
    <row r="2037" spans="1:1" x14ac:dyDescent="0.2">
      <c r="A2037" s="140"/>
    </row>
    <row r="2038" spans="1:1" x14ac:dyDescent="0.2">
      <c r="A2038" s="140"/>
    </row>
    <row r="2039" spans="1:1" x14ac:dyDescent="0.2">
      <c r="A2039" s="140"/>
    </row>
    <row r="2040" spans="1:1" x14ac:dyDescent="0.2">
      <c r="A2040" s="140"/>
    </row>
    <row r="2041" spans="1:1" x14ac:dyDescent="0.2">
      <c r="A2041" s="140"/>
    </row>
    <row r="2042" spans="1:1" x14ac:dyDescent="0.2">
      <c r="A2042" s="140"/>
    </row>
    <row r="2043" spans="1:1" x14ac:dyDescent="0.2">
      <c r="A2043" s="140"/>
    </row>
    <row r="2044" spans="1:1" x14ac:dyDescent="0.2">
      <c r="A2044" s="140"/>
    </row>
    <row r="2045" spans="1:1" x14ac:dyDescent="0.2">
      <c r="A2045" s="140"/>
    </row>
    <row r="2046" spans="1:1" x14ac:dyDescent="0.2">
      <c r="A2046" s="140"/>
    </row>
    <row r="2047" spans="1:1" x14ac:dyDescent="0.2">
      <c r="A2047" s="140"/>
    </row>
    <row r="2048" spans="1:1" x14ac:dyDescent="0.2">
      <c r="A2048" s="140"/>
    </row>
    <row r="2049" spans="1:1" x14ac:dyDescent="0.2">
      <c r="A2049" s="140"/>
    </row>
    <row r="2050" spans="1:1" x14ac:dyDescent="0.2">
      <c r="A2050" s="140"/>
    </row>
    <row r="2051" spans="1:1" x14ac:dyDescent="0.2">
      <c r="A2051" s="140"/>
    </row>
    <row r="2052" spans="1:1" x14ac:dyDescent="0.2">
      <c r="A2052" s="140"/>
    </row>
    <row r="2053" spans="1:1" x14ac:dyDescent="0.2">
      <c r="A2053" s="140"/>
    </row>
    <row r="2054" spans="1:1" x14ac:dyDescent="0.2">
      <c r="A2054" s="140"/>
    </row>
    <row r="2055" spans="1:1" x14ac:dyDescent="0.2">
      <c r="A2055" s="140"/>
    </row>
    <row r="2056" spans="1:1" x14ac:dyDescent="0.2">
      <c r="A2056" s="140"/>
    </row>
    <row r="2057" spans="1:1" x14ac:dyDescent="0.2">
      <c r="A2057" s="140"/>
    </row>
    <row r="2058" spans="1:1" x14ac:dyDescent="0.2">
      <c r="A2058" s="140"/>
    </row>
    <row r="2059" spans="1:1" x14ac:dyDescent="0.2">
      <c r="A2059" s="140"/>
    </row>
    <row r="2060" spans="1:1" x14ac:dyDescent="0.2">
      <c r="A2060" s="140"/>
    </row>
    <row r="2061" spans="1:1" x14ac:dyDescent="0.2">
      <c r="A2061" s="140"/>
    </row>
    <row r="2062" spans="1:1" x14ac:dyDescent="0.2">
      <c r="A2062" s="140"/>
    </row>
    <row r="2063" spans="1:1" x14ac:dyDescent="0.2">
      <c r="A2063" s="140"/>
    </row>
    <row r="2064" spans="1:1" x14ac:dyDescent="0.2">
      <c r="A2064" s="140"/>
    </row>
    <row r="2065" spans="1:1" x14ac:dyDescent="0.2">
      <c r="A2065" s="140"/>
    </row>
    <row r="2066" spans="1:1" x14ac:dyDescent="0.2">
      <c r="A2066" s="140"/>
    </row>
    <row r="2067" spans="1:1" x14ac:dyDescent="0.2">
      <c r="A2067" s="140"/>
    </row>
    <row r="2068" spans="1:1" x14ac:dyDescent="0.2">
      <c r="A2068" s="140"/>
    </row>
    <row r="2069" spans="1:1" x14ac:dyDescent="0.2">
      <c r="A2069" s="140"/>
    </row>
    <row r="2070" spans="1:1" x14ac:dyDescent="0.2">
      <c r="A2070" s="140"/>
    </row>
    <row r="2071" spans="1:1" x14ac:dyDescent="0.2">
      <c r="A2071" s="140"/>
    </row>
    <row r="2072" spans="1:1" x14ac:dyDescent="0.2">
      <c r="A2072" s="140"/>
    </row>
    <row r="2073" spans="1:1" x14ac:dyDescent="0.2">
      <c r="A2073" s="140"/>
    </row>
    <row r="2074" spans="1:1" x14ac:dyDescent="0.2">
      <c r="A2074" s="140"/>
    </row>
    <row r="2075" spans="1:1" x14ac:dyDescent="0.2">
      <c r="A2075" s="140"/>
    </row>
    <row r="2076" spans="1:1" x14ac:dyDescent="0.2">
      <c r="A2076" s="140"/>
    </row>
    <row r="2077" spans="1:1" x14ac:dyDescent="0.2">
      <c r="A2077" s="140"/>
    </row>
    <row r="2078" spans="1:1" x14ac:dyDescent="0.2">
      <c r="A2078" s="140"/>
    </row>
    <row r="2079" spans="1:1" x14ac:dyDescent="0.2">
      <c r="A2079" s="140"/>
    </row>
    <row r="2080" spans="1:1" x14ac:dyDescent="0.2">
      <c r="A2080" s="140"/>
    </row>
    <row r="2081" spans="1:1" x14ac:dyDescent="0.2">
      <c r="A2081" s="140"/>
    </row>
    <row r="2082" spans="1:1" x14ac:dyDescent="0.2">
      <c r="A2082" s="140"/>
    </row>
    <row r="2083" spans="1:1" x14ac:dyDescent="0.2">
      <c r="A2083" s="140"/>
    </row>
    <row r="2084" spans="1:1" x14ac:dyDescent="0.2">
      <c r="A2084" s="140"/>
    </row>
    <row r="2085" spans="1:1" x14ac:dyDescent="0.2">
      <c r="A2085" s="140"/>
    </row>
    <row r="2086" spans="1:1" x14ac:dyDescent="0.2">
      <c r="A2086" s="140"/>
    </row>
    <row r="2087" spans="1:1" x14ac:dyDescent="0.2">
      <c r="A2087" s="140"/>
    </row>
    <row r="2088" spans="1:1" x14ac:dyDescent="0.2">
      <c r="A2088" s="140"/>
    </row>
    <row r="2089" spans="1:1" x14ac:dyDescent="0.2">
      <c r="A2089" s="140"/>
    </row>
    <row r="2090" spans="1:1" x14ac:dyDescent="0.2">
      <c r="A2090" s="140"/>
    </row>
    <row r="2091" spans="1:1" x14ac:dyDescent="0.2">
      <c r="A2091" s="140"/>
    </row>
    <row r="2092" spans="1:1" x14ac:dyDescent="0.2">
      <c r="A2092" s="140"/>
    </row>
    <row r="2093" spans="1:1" x14ac:dyDescent="0.2">
      <c r="A2093" s="140"/>
    </row>
    <row r="2094" spans="1:1" x14ac:dyDescent="0.2">
      <c r="A2094" s="140"/>
    </row>
    <row r="2095" spans="1:1" x14ac:dyDescent="0.2">
      <c r="A2095" s="140"/>
    </row>
    <row r="2096" spans="1:1" x14ac:dyDescent="0.2">
      <c r="A2096" s="140"/>
    </row>
    <row r="2097" spans="1:1" x14ac:dyDescent="0.2">
      <c r="A2097" s="140"/>
    </row>
    <row r="2098" spans="1:1" x14ac:dyDescent="0.2">
      <c r="A2098" s="140"/>
    </row>
    <row r="2099" spans="1:1" x14ac:dyDescent="0.2">
      <c r="A2099" s="140"/>
    </row>
    <row r="2100" spans="1:1" x14ac:dyDescent="0.2">
      <c r="A2100" s="140"/>
    </row>
    <row r="2101" spans="1:1" x14ac:dyDescent="0.2">
      <c r="A2101" s="140"/>
    </row>
    <row r="2102" spans="1:1" x14ac:dyDescent="0.2">
      <c r="A2102" s="140"/>
    </row>
    <row r="2103" spans="1:1" x14ac:dyDescent="0.2">
      <c r="A2103" s="140"/>
    </row>
    <row r="2104" spans="1:1" x14ac:dyDescent="0.2">
      <c r="A2104" s="140"/>
    </row>
    <row r="2105" spans="1:1" x14ac:dyDescent="0.2">
      <c r="A2105" s="140"/>
    </row>
    <row r="2106" spans="1:1" x14ac:dyDescent="0.2">
      <c r="A2106" s="140"/>
    </row>
    <row r="2107" spans="1:1" x14ac:dyDescent="0.2">
      <c r="A2107" s="140"/>
    </row>
    <row r="2108" spans="1:1" x14ac:dyDescent="0.2">
      <c r="A2108" s="140"/>
    </row>
    <row r="2109" spans="1:1" x14ac:dyDescent="0.2">
      <c r="A2109" s="140"/>
    </row>
    <row r="2110" spans="1:1" x14ac:dyDescent="0.2">
      <c r="A2110" s="140"/>
    </row>
    <row r="2111" spans="1:1" x14ac:dyDescent="0.2">
      <c r="A2111" s="140"/>
    </row>
    <row r="2112" spans="1:1" x14ac:dyDescent="0.2">
      <c r="A2112" s="140"/>
    </row>
    <row r="2113" spans="1:1" x14ac:dyDescent="0.2">
      <c r="A2113" s="140"/>
    </row>
    <row r="2114" spans="1:1" x14ac:dyDescent="0.2">
      <c r="A2114" s="140"/>
    </row>
    <row r="2115" spans="1:1" x14ac:dyDescent="0.2">
      <c r="A2115" s="140"/>
    </row>
    <row r="2116" spans="1:1" x14ac:dyDescent="0.2">
      <c r="A2116" s="140"/>
    </row>
    <row r="2117" spans="1:1" x14ac:dyDescent="0.2">
      <c r="A2117" s="140"/>
    </row>
    <row r="2118" spans="1:1" x14ac:dyDescent="0.2">
      <c r="A2118" s="140"/>
    </row>
    <row r="2119" spans="1:1" x14ac:dyDescent="0.2">
      <c r="A2119" s="140"/>
    </row>
    <row r="2120" spans="1:1" x14ac:dyDescent="0.2">
      <c r="A2120" s="140"/>
    </row>
    <row r="2121" spans="1:1" x14ac:dyDescent="0.2">
      <c r="A2121" s="140"/>
    </row>
    <row r="2122" spans="1:1" x14ac:dyDescent="0.2">
      <c r="A2122" s="140"/>
    </row>
    <row r="2123" spans="1:1" x14ac:dyDescent="0.2">
      <c r="A2123" s="140"/>
    </row>
    <row r="2124" spans="1:1" x14ac:dyDescent="0.2">
      <c r="A2124" s="140"/>
    </row>
    <row r="2125" spans="1:1" x14ac:dyDescent="0.2">
      <c r="A2125" s="140"/>
    </row>
    <row r="2126" spans="1:1" x14ac:dyDescent="0.2">
      <c r="A2126" s="140"/>
    </row>
    <row r="2127" spans="1:1" x14ac:dyDescent="0.2">
      <c r="A2127" s="140"/>
    </row>
    <row r="2128" spans="1:1" x14ac:dyDescent="0.2">
      <c r="A2128" s="140"/>
    </row>
    <row r="2129" spans="1:1" x14ac:dyDescent="0.2">
      <c r="A2129" s="140"/>
    </row>
    <row r="2130" spans="1:1" x14ac:dyDescent="0.2">
      <c r="A2130" s="140"/>
    </row>
    <row r="2131" spans="1:1" x14ac:dyDescent="0.2">
      <c r="A2131" s="140"/>
    </row>
    <row r="2132" spans="1:1" x14ac:dyDescent="0.2">
      <c r="A2132" s="140"/>
    </row>
    <row r="2133" spans="1:1" x14ac:dyDescent="0.2">
      <c r="A2133" s="140"/>
    </row>
    <row r="2134" spans="1:1" x14ac:dyDescent="0.2">
      <c r="A2134" s="140"/>
    </row>
    <row r="2135" spans="1:1" x14ac:dyDescent="0.2">
      <c r="A2135" s="140"/>
    </row>
    <row r="2136" spans="1:1" x14ac:dyDescent="0.2">
      <c r="A2136" s="140"/>
    </row>
    <row r="2137" spans="1:1" x14ac:dyDescent="0.2">
      <c r="A2137" s="140"/>
    </row>
    <row r="2138" spans="1:1" x14ac:dyDescent="0.2">
      <c r="A2138" s="140"/>
    </row>
    <row r="2139" spans="1:1" x14ac:dyDescent="0.2">
      <c r="A2139" s="140"/>
    </row>
    <row r="2140" spans="1:1" x14ac:dyDescent="0.2">
      <c r="A2140" s="140"/>
    </row>
    <row r="2141" spans="1:1" x14ac:dyDescent="0.2">
      <c r="A2141" s="140"/>
    </row>
    <row r="2142" spans="1:1" x14ac:dyDescent="0.2">
      <c r="A2142" s="140"/>
    </row>
    <row r="2143" spans="1:1" x14ac:dyDescent="0.2">
      <c r="A2143" s="140"/>
    </row>
    <row r="2144" spans="1:1" x14ac:dyDescent="0.2">
      <c r="A2144" s="140"/>
    </row>
    <row r="2145" spans="1:1" x14ac:dyDescent="0.2">
      <c r="A2145" s="140"/>
    </row>
    <row r="2146" spans="1:1" x14ac:dyDescent="0.2">
      <c r="A2146" s="140"/>
    </row>
    <row r="2147" spans="1:1" x14ac:dyDescent="0.2">
      <c r="A2147" s="140"/>
    </row>
    <row r="2148" spans="1:1" x14ac:dyDescent="0.2">
      <c r="A2148" s="140"/>
    </row>
    <row r="2149" spans="1:1" x14ac:dyDescent="0.2">
      <c r="A2149" s="140"/>
    </row>
    <row r="2150" spans="1:1" x14ac:dyDescent="0.2">
      <c r="A2150" s="140"/>
    </row>
    <row r="2151" spans="1:1" x14ac:dyDescent="0.2">
      <c r="A2151" s="140"/>
    </row>
    <row r="2152" spans="1:1" x14ac:dyDescent="0.2">
      <c r="A2152" s="140"/>
    </row>
    <row r="2153" spans="1:1" x14ac:dyDescent="0.2">
      <c r="A2153" s="140"/>
    </row>
    <row r="2154" spans="1:1" x14ac:dyDescent="0.2">
      <c r="A2154" s="140"/>
    </row>
    <row r="2155" spans="1:1" x14ac:dyDescent="0.2">
      <c r="A2155" s="140"/>
    </row>
    <row r="2156" spans="1:1" x14ac:dyDescent="0.2">
      <c r="A2156" s="140"/>
    </row>
    <row r="2157" spans="1:1" x14ac:dyDescent="0.2">
      <c r="A2157" s="140"/>
    </row>
    <row r="2158" spans="1:1" x14ac:dyDescent="0.2">
      <c r="A2158" s="140"/>
    </row>
    <row r="2159" spans="1:1" x14ac:dyDescent="0.2">
      <c r="A2159" s="140"/>
    </row>
    <row r="2160" spans="1:1" x14ac:dyDescent="0.2">
      <c r="A2160" s="140"/>
    </row>
    <row r="2161" spans="1:1" x14ac:dyDescent="0.2">
      <c r="A2161" s="140"/>
    </row>
    <row r="2162" spans="1:1" x14ac:dyDescent="0.2">
      <c r="A2162" s="140"/>
    </row>
    <row r="2163" spans="1:1" x14ac:dyDescent="0.2">
      <c r="A2163" s="140"/>
    </row>
    <row r="2164" spans="1:1" x14ac:dyDescent="0.2">
      <c r="A2164" s="140"/>
    </row>
    <row r="2165" spans="1:1" x14ac:dyDescent="0.2">
      <c r="A2165" s="140"/>
    </row>
    <row r="2166" spans="1:1" x14ac:dyDescent="0.2">
      <c r="A2166" s="140"/>
    </row>
    <row r="2167" spans="1:1" x14ac:dyDescent="0.2">
      <c r="A2167" s="140"/>
    </row>
    <row r="2168" spans="1:1" x14ac:dyDescent="0.2">
      <c r="A2168" s="140"/>
    </row>
    <row r="2169" spans="1:1" x14ac:dyDescent="0.2">
      <c r="A2169" s="140"/>
    </row>
    <row r="2170" spans="1:1" x14ac:dyDescent="0.2">
      <c r="A2170" s="140"/>
    </row>
    <row r="2171" spans="1:1" x14ac:dyDescent="0.2">
      <c r="A2171" s="140"/>
    </row>
    <row r="2172" spans="1:1" x14ac:dyDescent="0.2">
      <c r="A2172" s="140"/>
    </row>
    <row r="2173" spans="1:1" x14ac:dyDescent="0.2">
      <c r="A2173" s="140"/>
    </row>
    <row r="2174" spans="1:1" x14ac:dyDescent="0.2">
      <c r="A2174" s="140"/>
    </row>
    <row r="2175" spans="1:1" x14ac:dyDescent="0.2">
      <c r="A2175" s="140"/>
    </row>
    <row r="2176" spans="1:1" x14ac:dyDescent="0.2">
      <c r="A2176" s="140"/>
    </row>
    <row r="2177" spans="1:1" x14ac:dyDescent="0.2">
      <c r="A2177" s="140"/>
    </row>
    <row r="2178" spans="1:1" x14ac:dyDescent="0.2">
      <c r="A2178" s="140"/>
    </row>
    <row r="2179" spans="1:1" x14ac:dyDescent="0.2">
      <c r="A2179" s="140"/>
    </row>
    <row r="2180" spans="1:1" x14ac:dyDescent="0.2">
      <c r="A2180" s="140"/>
    </row>
    <row r="2181" spans="1:1" x14ac:dyDescent="0.2">
      <c r="A2181" s="140"/>
    </row>
    <row r="2182" spans="1:1" x14ac:dyDescent="0.2">
      <c r="A2182" s="140"/>
    </row>
    <row r="2183" spans="1:1" x14ac:dyDescent="0.2">
      <c r="A2183" s="140"/>
    </row>
    <row r="2184" spans="1:1" x14ac:dyDescent="0.2">
      <c r="A2184" s="140"/>
    </row>
    <row r="2185" spans="1:1" x14ac:dyDescent="0.2">
      <c r="A2185" s="140"/>
    </row>
    <row r="2186" spans="1:1" x14ac:dyDescent="0.2">
      <c r="A2186" s="140"/>
    </row>
    <row r="2187" spans="1:1" x14ac:dyDescent="0.2">
      <c r="A2187" s="140"/>
    </row>
    <row r="2188" spans="1:1" x14ac:dyDescent="0.2">
      <c r="A2188" s="140"/>
    </row>
    <row r="2189" spans="1:1" x14ac:dyDescent="0.2">
      <c r="A2189" s="140"/>
    </row>
    <row r="2190" spans="1:1" x14ac:dyDescent="0.2">
      <c r="A2190" s="140"/>
    </row>
    <row r="2191" spans="1:1" x14ac:dyDescent="0.2">
      <c r="A2191" s="140"/>
    </row>
    <row r="2192" spans="1:1" x14ac:dyDescent="0.2">
      <c r="A2192" s="140"/>
    </row>
    <row r="2193" spans="1:1" x14ac:dyDescent="0.2">
      <c r="A2193" s="140"/>
    </row>
    <row r="2194" spans="1:1" x14ac:dyDescent="0.2">
      <c r="A2194" s="140"/>
    </row>
    <row r="2195" spans="1:1" x14ac:dyDescent="0.2">
      <c r="A2195" s="140"/>
    </row>
    <row r="2196" spans="1:1" x14ac:dyDescent="0.2">
      <c r="A2196" s="140"/>
    </row>
    <row r="2197" spans="1:1" x14ac:dyDescent="0.2">
      <c r="A2197" s="140"/>
    </row>
    <row r="2198" spans="1:1" x14ac:dyDescent="0.2">
      <c r="A2198" s="140"/>
    </row>
    <row r="2199" spans="1:1" x14ac:dyDescent="0.2">
      <c r="A2199" s="140"/>
    </row>
    <row r="2200" spans="1:1" x14ac:dyDescent="0.2">
      <c r="A2200" s="140"/>
    </row>
    <row r="2201" spans="1:1" x14ac:dyDescent="0.2">
      <c r="A2201" s="140"/>
    </row>
    <row r="2202" spans="1:1" x14ac:dyDescent="0.2">
      <c r="A2202" s="140"/>
    </row>
    <row r="2203" spans="1:1" x14ac:dyDescent="0.2">
      <c r="A2203" s="140"/>
    </row>
    <row r="2204" spans="1:1" x14ac:dyDescent="0.2">
      <c r="A2204" s="140"/>
    </row>
    <row r="2205" spans="1:1" x14ac:dyDescent="0.2">
      <c r="A2205" s="140"/>
    </row>
    <row r="2206" spans="1:1" x14ac:dyDescent="0.2">
      <c r="A2206" s="140"/>
    </row>
    <row r="2207" spans="1:1" x14ac:dyDescent="0.2">
      <c r="A2207" s="140"/>
    </row>
    <row r="2208" spans="1:1" x14ac:dyDescent="0.2">
      <c r="A2208" s="140"/>
    </row>
    <row r="2209" spans="1:1" x14ac:dyDescent="0.2">
      <c r="A2209" s="140"/>
    </row>
    <row r="2210" spans="1:1" x14ac:dyDescent="0.2">
      <c r="A2210" s="140"/>
    </row>
    <row r="2211" spans="1:1" x14ac:dyDescent="0.2">
      <c r="A2211" s="140"/>
    </row>
    <row r="2212" spans="1:1" x14ac:dyDescent="0.2">
      <c r="A2212" s="140"/>
    </row>
    <row r="2213" spans="1:1" x14ac:dyDescent="0.2">
      <c r="A2213" s="140"/>
    </row>
    <row r="2214" spans="1:1" x14ac:dyDescent="0.2">
      <c r="A2214" s="140"/>
    </row>
    <row r="2215" spans="1:1" x14ac:dyDescent="0.2">
      <c r="A2215" s="140"/>
    </row>
    <row r="2216" spans="1:1" x14ac:dyDescent="0.2">
      <c r="A2216" s="140"/>
    </row>
    <row r="2217" spans="1:1" x14ac:dyDescent="0.2">
      <c r="A2217" s="140"/>
    </row>
    <row r="2218" spans="1:1" x14ac:dyDescent="0.2">
      <c r="A2218" s="140"/>
    </row>
    <row r="2219" spans="1:1" x14ac:dyDescent="0.2">
      <c r="A2219" s="140"/>
    </row>
    <row r="2220" spans="1:1" x14ac:dyDescent="0.2">
      <c r="A2220" s="140"/>
    </row>
    <row r="2221" spans="1:1" x14ac:dyDescent="0.2">
      <c r="A2221" s="140"/>
    </row>
    <row r="2222" spans="1:1" x14ac:dyDescent="0.2">
      <c r="A2222" s="140"/>
    </row>
    <row r="2223" spans="1:1" x14ac:dyDescent="0.2">
      <c r="A2223" s="140"/>
    </row>
    <row r="2224" spans="1:1" x14ac:dyDescent="0.2">
      <c r="A2224" s="140"/>
    </row>
    <row r="2225" spans="1:1" x14ac:dyDescent="0.2">
      <c r="A2225" s="140"/>
    </row>
    <row r="2226" spans="1:1" x14ac:dyDescent="0.2">
      <c r="A2226" s="140"/>
    </row>
    <row r="2227" spans="1:1" x14ac:dyDescent="0.2">
      <c r="A2227" s="140"/>
    </row>
    <row r="2228" spans="1:1" x14ac:dyDescent="0.2">
      <c r="A2228" s="140"/>
    </row>
    <row r="2229" spans="1:1" x14ac:dyDescent="0.2">
      <c r="A2229" s="140"/>
    </row>
    <row r="2230" spans="1:1" x14ac:dyDescent="0.2">
      <c r="A2230" s="140"/>
    </row>
    <row r="2231" spans="1:1" x14ac:dyDescent="0.2">
      <c r="A2231" s="140"/>
    </row>
    <row r="2232" spans="1:1" x14ac:dyDescent="0.2">
      <c r="A2232" s="140"/>
    </row>
    <row r="2233" spans="1:1" x14ac:dyDescent="0.2">
      <c r="A2233" s="140"/>
    </row>
    <row r="2234" spans="1:1" x14ac:dyDescent="0.2">
      <c r="A2234" s="140"/>
    </row>
    <row r="2235" spans="1:1" x14ac:dyDescent="0.2">
      <c r="A2235" s="140"/>
    </row>
    <row r="2236" spans="1:1" x14ac:dyDescent="0.2">
      <c r="A2236" s="140"/>
    </row>
    <row r="2237" spans="1:1" x14ac:dyDescent="0.2">
      <c r="A2237" s="140"/>
    </row>
    <row r="2238" spans="1:1" x14ac:dyDescent="0.2">
      <c r="A2238" s="140"/>
    </row>
    <row r="2239" spans="1:1" x14ac:dyDescent="0.2">
      <c r="A2239" s="140"/>
    </row>
    <row r="2240" spans="1:1" x14ac:dyDescent="0.2">
      <c r="A2240" s="140"/>
    </row>
    <row r="2241" spans="1:1" x14ac:dyDescent="0.2">
      <c r="A2241" s="140"/>
    </row>
    <row r="2242" spans="1:1" x14ac:dyDescent="0.2">
      <c r="A2242" s="140"/>
    </row>
    <row r="2243" spans="1:1" x14ac:dyDescent="0.2">
      <c r="A2243" s="140"/>
    </row>
    <row r="2244" spans="1:1" x14ac:dyDescent="0.2">
      <c r="A2244" s="140"/>
    </row>
    <row r="2245" spans="1:1" x14ac:dyDescent="0.2">
      <c r="A2245" s="140"/>
    </row>
    <row r="2246" spans="1:1" x14ac:dyDescent="0.2">
      <c r="A2246" s="140"/>
    </row>
    <row r="2247" spans="1:1" x14ac:dyDescent="0.2">
      <c r="A2247" s="140"/>
    </row>
    <row r="2248" spans="1:1" x14ac:dyDescent="0.2">
      <c r="A2248" s="140"/>
    </row>
    <row r="2249" spans="1:1" x14ac:dyDescent="0.2">
      <c r="A2249" s="140"/>
    </row>
    <row r="2250" spans="1:1" x14ac:dyDescent="0.2">
      <c r="A2250" s="140"/>
    </row>
    <row r="2251" spans="1:1" x14ac:dyDescent="0.2">
      <c r="A2251" s="140"/>
    </row>
    <row r="2252" spans="1:1" x14ac:dyDescent="0.2">
      <c r="A2252" s="140"/>
    </row>
    <row r="2253" spans="1:1" x14ac:dyDescent="0.2">
      <c r="A2253" s="140"/>
    </row>
    <row r="2254" spans="1:1" x14ac:dyDescent="0.2">
      <c r="A2254" s="140"/>
    </row>
    <row r="2255" spans="1:1" x14ac:dyDescent="0.2">
      <c r="A2255" s="140"/>
    </row>
    <row r="2256" spans="1:1" x14ac:dyDescent="0.2">
      <c r="A2256" s="140"/>
    </row>
    <row r="2257" spans="1:1" x14ac:dyDescent="0.2">
      <c r="A2257" s="140"/>
    </row>
    <row r="2258" spans="1:1" x14ac:dyDescent="0.2">
      <c r="A2258" s="140"/>
    </row>
    <row r="2259" spans="1:1" x14ac:dyDescent="0.2">
      <c r="A2259" s="140"/>
    </row>
    <row r="2260" spans="1:1" x14ac:dyDescent="0.2">
      <c r="A2260" s="140"/>
    </row>
    <row r="2261" spans="1:1" x14ac:dyDescent="0.2">
      <c r="A2261" s="140"/>
    </row>
    <row r="2262" spans="1:1" x14ac:dyDescent="0.2">
      <c r="A2262" s="140"/>
    </row>
    <row r="2263" spans="1:1" x14ac:dyDescent="0.2">
      <c r="A2263" s="140"/>
    </row>
    <row r="2264" spans="1:1" x14ac:dyDescent="0.2">
      <c r="A2264" s="140"/>
    </row>
    <row r="2265" spans="1:1" x14ac:dyDescent="0.2">
      <c r="A2265" s="140"/>
    </row>
    <row r="2266" spans="1:1" x14ac:dyDescent="0.2">
      <c r="A2266" s="140"/>
    </row>
    <row r="2267" spans="1:1" x14ac:dyDescent="0.2">
      <c r="A2267" s="140"/>
    </row>
    <row r="2268" spans="1:1" x14ac:dyDescent="0.2">
      <c r="A2268" s="140"/>
    </row>
    <row r="2269" spans="1:1" x14ac:dyDescent="0.2">
      <c r="A2269" s="140"/>
    </row>
    <row r="2270" spans="1:1" x14ac:dyDescent="0.2">
      <c r="A2270" s="140"/>
    </row>
    <row r="2271" spans="1:1" x14ac:dyDescent="0.2">
      <c r="A2271" s="140"/>
    </row>
    <row r="2272" spans="1:1" x14ac:dyDescent="0.2">
      <c r="A2272" s="140"/>
    </row>
    <row r="2273" spans="1:1" x14ac:dyDescent="0.2">
      <c r="A2273" s="140"/>
    </row>
    <row r="2274" spans="1:1" x14ac:dyDescent="0.2">
      <c r="A2274" s="140"/>
    </row>
    <row r="2275" spans="1:1" x14ac:dyDescent="0.2">
      <c r="A2275" s="140"/>
    </row>
    <row r="2276" spans="1:1" x14ac:dyDescent="0.2">
      <c r="A2276" s="140"/>
    </row>
    <row r="2277" spans="1:1" x14ac:dyDescent="0.2">
      <c r="A2277" s="140"/>
    </row>
    <row r="2278" spans="1:1" x14ac:dyDescent="0.2">
      <c r="A2278" s="140"/>
    </row>
    <row r="2279" spans="1:1" x14ac:dyDescent="0.2">
      <c r="A2279" s="140"/>
    </row>
    <row r="2280" spans="1:1" x14ac:dyDescent="0.2">
      <c r="A2280" s="140"/>
    </row>
    <row r="2281" spans="1:1" x14ac:dyDescent="0.2">
      <c r="A2281" s="140"/>
    </row>
    <row r="2282" spans="1:1" x14ac:dyDescent="0.2">
      <c r="A2282" s="140"/>
    </row>
    <row r="2283" spans="1:1" x14ac:dyDescent="0.2">
      <c r="A2283" s="140"/>
    </row>
    <row r="2284" spans="1:1" x14ac:dyDescent="0.2">
      <c r="A2284" s="140"/>
    </row>
    <row r="2285" spans="1:1" x14ac:dyDescent="0.2">
      <c r="A2285" s="140"/>
    </row>
    <row r="2286" spans="1:1" x14ac:dyDescent="0.2">
      <c r="A2286" s="140"/>
    </row>
    <row r="2287" spans="1:1" x14ac:dyDescent="0.2">
      <c r="A2287" s="140"/>
    </row>
    <row r="2288" spans="1:1" x14ac:dyDescent="0.2">
      <c r="A2288" s="140"/>
    </row>
    <row r="2289" spans="1:1" x14ac:dyDescent="0.2">
      <c r="A2289" s="140"/>
    </row>
    <row r="2290" spans="1:1" x14ac:dyDescent="0.2">
      <c r="A2290" s="140"/>
    </row>
    <row r="2291" spans="1:1" x14ac:dyDescent="0.2">
      <c r="A2291" s="140"/>
    </row>
    <row r="2292" spans="1:1" x14ac:dyDescent="0.2">
      <c r="A2292" s="140"/>
    </row>
    <row r="2293" spans="1:1" x14ac:dyDescent="0.2">
      <c r="A2293" s="140"/>
    </row>
    <row r="2294" spans="1:1" x14ac:dyDescent="0.2">
      <c r="A2294" s="140"/>
    </row>
    <row r="2295" spans="1:1" x14ac:dyDescent="0.2">
      <c r="A2295" s="140"/>
    </row>
    <row r="2296" spans="1:1" x14ac:dyDescent="0.2">
      <c r="A2296" s="140"/>
    </row>
    <row r="2297" spans="1:1" x14ac:dyDescent="0.2">
      <c r="A2297" s="140"/>
    </row>
    <row r="2298" spans="1:1" x14ac:dyDescent="0.2">
      <c r="A2298" s="140"/>
    </row>
    <row r="2299" spans="1:1" x14ac:dyDescent="0.2">
      <c r="A2299" s="140"/>
    </row>
    <row r="2300" spans="1:1" x14ac:dyDescent="0.2">
      <c r="A2300" s="140"/>
    </row>
    <row r="2301" spans="1:1" x14ac:dyDescent="0.2">
      <c r="A2301" s="140"/>
    </row>
    <row r="2302" spans="1:1" x14ac:dyDescent="0.2">
      <c r="A2302" s="140"/>
    </row>
    <row r="2303" spans="1:1" x14ac:dyDescent="0.2">
      <c r="A2303" s="140"/>
    </row>
    <row r="2304" spans="1:1" x14ac:dyDescent="0.2">
      <c r="A2304" s="140"/>
    </row>
    <row r="2305" spans="1:1" x14ac:dyDescent="0.2">
      <c r="A2305" s="140"/>
    </row>
    <row r="2306" spans="1:1" x14ac:dyDescent="0.2">
      <c r="A2306" s="140"/>
    </row>
    <row r="2307" spans="1:1" x14ac:dyDescent="0.2">
      <c r="A2307" s="140"/>
    </row>
    <row r="2308" spans="1:1" x14ac:dyDescent="0.2">
      <c r="A2308" s="140"/>
    </row>
    <row r="2309" spans="1:1" x14ac:dyDescent="0.2">
      <c r="A2309" s="140"/>
    </row>
    <row r="2310" spans="1:1" x14ac:dyDescent="0.2">
      <c r="A2310" s="140"/>
    </row>
    <row r="2311" spans="1:1" x14ac:dyDescent="0.2">
      <c r="A2311" s="140"/>
    </row>
    <row r="2312" spans="1:1" x14ac:dyDescent="0.2">
      <c r="A2312" s="140"/>
    </row>
    <row r="2313" spans="1:1" x14ac:dyDescent="0.2">
      <c r="A2313" s="140"/>
    </row>
    <row r="2314" spans="1:1" x14ac:dyDescent="0.2">
      <c r="A2314" s="140"/>
    </row>
    <row r="2315" spans="1:1" x14ac:dyDescent="0.2">
      <c r="A2315" s="140"/>
    </row>
    <row r="2316" spans="1:1" x14ac:dyDescent="0.2">
      <c r="A2316" s="140"/>
    </row>
    <row r="2317" spans="1:1" x14ac:dyDescent="0.2">
      <c r="A2317" s="140"/>
    </row>
    <row r="2318" spans="1:1" x14ac:dyDescent="0.2">
      <c r="A2318" s="140"/>
    </row>
    <row r="2319" spans="1:1" x14ac:dyDescent="0.2">
      <c r="A2319" s="140"/>
    </row>
    <row r="2320" spans="1:1" x14ac:dyDescent="0.2">
      <c r="A2320" s="140"/>
    </row>
    <row r="2321" spans="1:1" x14ac:dyDescent="0.2">
      <c r="A2321" s="140"/>
    </row>
    <row r="2322" spans="1:1" x14ac:dyDescent="0.2">
      <c r="A2322" s="140"/>
    </row>
    <row r="2323" spans="1:1" x14ac:dyDescent="0.2">
      <c r="A2323" s="140"/>
    </row>
    <row r="2324" spans="1:1" x14ac:dyDescent="0.2">
      <c r="A2324" s="140"/>
    </row>
    <row r="2325" spans="1:1" x14ac:dyDescent="0.2">
      <c r="A2325" s="140"/>
    </row>
    <row r="2326" spans="1:1" x14ac:dyDescent="0.2">
      <c r="A2326" s="140"/>
    </row>
    <row r="2327" spans="1:1" x14ac:dyDescent="0.2">
      <c r="A2327" s="140"/>
    </row>
    <row r="2328" spans="1:1" x14ac:dyDescent="0.2">
      <c r="A2328" s="140"/>
    </row>
    <row r="2329" spans="1:1" x14ac:dyDescent="0.2">
      <c r="A2329" s="140"/>
    </row>
    <row r="2330" spans="1:1" x14ac:dyDescent="0.2">
      <c r="A2330" s="140"/>
    </row>
    <row r="2331" spans="1:1" x14ac:dyDescent="0.2">
      <c r="A2331" s="140"/>
    </row>
    <row r="2332" spans="1:1" x14ac:dyDescent="0.2">
      <c r="A2332" s="140"/>
    </row>
    <row r="2333" spans="1:1" x14ac:dyDescent="0.2">
      <c r="A2333" s="140"/>
    </row>
    <row r="2334" spans="1:1" x14ac:dyDescent="0.2">
      <c r="A2334" s="140"/>
    </row>
    <row r="2335" spans="1:1" x14ac:dyDescent="0.2">
      <c r="A2335" s="140"/>
    </row>
    <row r="2336" spans="1:1" x14ac:dyDescent="0.2">
      <c r="A2336" s="140"/>
    </row>
    <row r="2337" spans="1:1" x14ac:dyDescent="0.2">
      <c r="A2337" s="140"/>
    </row>
    <row r="2338" spans="1:1" x14ac:dyDescent="0.2">
      <c r="A2338" s="140"/>
    </row>
    <row r="2339" spans="1:1" x14ac:dyDescent="0.2">
      <c r="A2339" s="140"/>
    </row>
    <row r="2340" spans="1:1" x14ac:dyDescent="0.2">
      <c r="A2340" s="140"/>
    </row>
    <row r="2341" spans="1:1" x14ac:dyDescent="0.2">
      <c r="A2341" s="140"/>
    </row>
    <row r="2342" spans="1:1" x14ac:dyDescent="0.2">
      <c r="A2342" s="140"/>
    </row>
    <row r="2343" spans="1:1" x14ac:dyDescent="0.2">
      <c r="A2343" s="140"/>
    </row>
    <row r="2344" spans="1:1" x14ac:dyDescent="0.2">
      <c r="A2344" s="140"/>
    </row>
    <row r="2345" spans="1:1" x14ac:dyDescent="0.2">
      <c r="A2345" s="140"/>
    </row>
    <row r="2346" spans="1:1" x14ac:dyDescent="0.2">
      <c r="A2346" s="140"/>
    </row>
    <row r="2347" spans="1:1" x14ac:dyDescent="0.2">
      <c r="A2347" s="140"/>
    </row>
    <row r="2348" spans="1:1" x14ac:dyDescent="0.2">
      <c r="A2348" s="140"/>
    </row>
    <row r="2349" spans="1:1" x14ac:dyDescent="0.2">
      <c r="A2349" s="140"/>
    </row>
    <row r="2350" spans="1:1" x14ac:dyDescent="0.2">
      <c r="A2350" s="140"/>
    </row>
    <row r="2351" spans="1:1" x14ac:dyDescent="0.2">
      <c r="A2351" s="140"/>
    </row>
    <row r="2352" spans="1:1" x14ac:dyDescent="0.2">
      <c r="A2352" s="140"/>
    </row>
    <row r="2353" spans="1:1" x14ac:dyDescent="0.2">
      <c r="A2353" s="140"/>
    </row>
    <row r="2354" spans="1:1" x14ac:dyDescent="0.2">
      <c r="A2354" s="140"/>
    </row>
    <row r="2355" spans="1:1" x14ac:dyDescent="0.2">
      <c r="A2355" s="140"/>
    </row>
    <row r="2356" spans="1:1" x14ac:dyDescent="0.2">
      <c r="A2356" s="140"/>
    </row>
    <row r="2357" spans="1:1" x14ac:dyDescent="0.2">
      <c r="A2357" s="140"/>
    </row>
    <row r="2358" spans="1:1" x14ac:dyDescent="0.2">
      <c r="A2358" s="140"/>
    </row>
    <row r="2359" spans="1:1" x14ac:dyDescent="0.2">
      <c r="A2359" s="140"/>
    </row>
    <row r="2360" spans="1:1" x14ac:dyDescent="0.2">
      <c r="A2360" s="140"/>
    </row>
    <row r="2361" spans="1:1" x14ac:dyDescent="0.2">
      <c r="A2361" s="140"/>
    </row>
    <row r="2362" spans="1:1" x14ac:dyDescent="0.2">
      <c r="A2362" s="140"/>
    </row>
    <row r="2363" spans="1:1" x14ac:dyDescent="0.2">
      <c r="A2363" s="140"/>
    </row>
    <row r="2364" spans="1:1" x14ac:dyDescent="0.2">
      <c r="A2364" s="140"/>
    </row>
    <row r="2365" spans="1:1" x14ac:dyDescent="0.2">
      <c r="A2365" s="140"/>
    </row>
    <row r="2366" spans="1:1" x14ac:dyDescent="0.2">
      <c r="A2366" s="140"/>
    </row>
    <row r="2367" spans="1:1" x14ac:dyDescent="0.2">
      <c r="A2367" s="140"/>
    </row>
    <row r="2368" spans="1:1" x14ac:dyDescent="0.2">
      <c r="A2368" s="140"/>
    </row>
    <row r="2369" spans="1:1" x14ac:dyDescent="0.2">
      <c r="A2369" s="140"/>
    </row>
    <row r="2370" spans="1:1" x14ac:dyDescent="0.2">
      <c r="A2370" s="140"/>
    </row>
    <row r="2371" spans="1:1" x14ac:dyDescent="0.2">
      <c r="A2371" s="140"/>
    </row>
    <row r="2372" spans="1:1" x14ac:dyDescent="0.2">
      <c r="A2372" s="140"/>
    </row>
    <row r="2373" spans="1:1" x14ac:dyDescent="0.2">
      <c r="A2373" s="140"/>
    </row>
    <row r="2374" spans="1:1" x14ac:dyDescent="0.2">
      <c r="A2374" s="140"/>
    </row>
    <row r="2375" spans="1:1" x14ac:dyDescent="0.2">
      <c r="A2375" s="140"/>
    </row>
    <row r="2376" spans="1:1" x14ac:dyDescent="0.2">
      <c r="A2376" s="140"/>
    </row>
    <row r="2377" spans="1:1" x14ac:dyDescent="0.2">
      <c r="A2377" s="140"/>
    </row>
    <row r="2378" spans="1:1" x14ac:dyDescent="0.2">
      <c r="A2378" s="140"/>
    </row>
    <row r="2379" spans="1:1" x14ac:dyDescent="0.2">
      <c r="A2379" s="140"/>
    </row>
    <row r="2380" spans="1:1" x14ac:dyDescent="0.2">
      <c r="A2380" s="140"/>
    </row>
    <row r="2381" spans="1:1" x14ac:dyDescent="0.2">
      <c r="A2381" s="140"/>
    </row>
    <row r="2382" spans="1:1" x14ac:dyDescent="0.2">
      <c r="A2382" s="140"/>
    </row>
    <row r="2383" spans="1:1" x14ac:dyDescent="0.2">
      <c r="A2383" s="140"/>
    </row>
    <row r="2384" spans="1:1" x14ac:dyDescent="0.2">
      <c r="A2384" s="140"/>
    </row>
    <row r="2385" spans="1:1" x14ac:dyDescent="0.2">
      <c r="A2385" s="140"/>
    </row>
    <row r="2386" spans="1:1" x14ac:dyDescent="0.2">
      <c r="A2386" s="140"/>
    </row>
    <row r="2387" spans="1:1" x14ac:dyDescent="0.2">
      <c r="A2387" s="140"/>
    </row>
    <row r="2388" spans="1:1" x14ac:dyDescent="0.2">
      <c r="A2388" s="140"/>
    </row>
    <row r="2389" spans="1:1" x14ac:dyDescent="0.2">
      <c r="A2389" s="140"/>
    </row>
    <row r="2390" spans="1:1" x14ac:dyDescent="0.2">
      <c r="A2390" s="140"/>
    </row>
    <row r="2391" spans="1:1" x14ac:dyDescent="0.2">
      <c r="A2391" s="140"/>
    </row>
    <row r="2392" spans="1:1" x14ac:dyDescent="0.2">
      <c r="A2392" s="140"/>
    </row>
    <row r="2393" spans="1:1" x14ac:dyDescent="0.2">
      <c r="A2393" s="140"/>
    </row>
    <row r="2394" spans="1:1" x14ac:dyDescent="0.2">
      <c r="A2394" s="140"/>
    </row>
    <row r="2395" spans="1:1" x14ac:dyDescent="0.2">
      <c r="A2395" s="140"/>
    </row>
    <row r="2396" spans="1:1" x14ac:dyDescent="0.2">
      <c r="A2396" s="140"/>
    </row>
    <row r="2397" spans="1:1" x14ac:dyDescent="0.2">
      <c r="A2397" s="140"/>
    </row>
    <row r="2398" spans="1:1" x14ac:dyDescent="0.2">
      <c r="A2398" s="140"/>
    </row>
    <row r="2399" spans="1:1" x14ac:dyDescent="0.2">
      <c r="A2399" s="140"/>
    </row>
    <row r="2400" spans="1:1" x14ac:dyDescent="0.2">
      <c r="A2400" s="140"/>
    </row>
    <row r="2401" spans="1:1" x14ac:dyDescent="0.2">
      <c r="A2401" s="140"/>
    </row>
    <row r="2402" spans="1:1" x14ac:dyDescent="0.2">
      <c r="A2402" s="140"/>
    </row>
    <row r="2403" spans="1:1" x14ac:dyDescent="0.2">
      <c r="A2403" s="140"/>
    </row>
    <row r="2404" spans="1:1" x14ac:dyDescent="0.2">
      <c r="A2404" s="140"/>
    </row>
    <row r="2405" spans="1:1" x14ac:dyDescent="0.2">
      <c r="A2405" s="140"/>
    </row>
    <row r="2406" spans="1:1" x14ac:dyDescent="0.2">
      <c r="A2406" s="140"/>
    </row>
    <row r="2407" spans="1:1" x14ac:dyDescent="0.2">
      <c r="A2407" s="140"/>
    </row>
    <row r="2408" spans="1:1" x14ac:dyDescent="0.2">
      <c r="A2408" s="140"/>
    </row>
    <row r="2409" spans="1:1" x14ac:dyDescent="0.2">
      <c r="A2409" s="140"/>
    </row>
    <row r="2410" spans="1:1" x14ac:dyDescent="0.2">
      <c r="A2410" s="140"/>
    </row>
    <row r="2411" spans="1:1" x14ac:dyDescent="0.2">
      <c r="A2411" s="140"/>
    </row>
    <row r="2412" spans="1:1" x14ac:dyDescent="0.2">
      <c r="A2412" s="140"/>
    </row>
    <row r="2413" spans="1:1" x14ac:dyDescent="0.2">
      <c r="A2413" s="140"/>
    </row>
    <row r="2414" spans="1:1" x14ac:dyDescent="0.2">
      <c r="A2414" s="140"/>
    </row>
    <row r="2415" spans="1:1" x14ac:dyDescent="0.2">
      <c r="A2415" s="140"/>
    </row>
    <row r="2416" spans="1:1" x14ac:dyDescent="0.2">
      <c r="A2416" s="140"/>
    </row>
    <row r="2417" spans="1:1" x14ac:dyDescent="0.2">
      <c r="A2417" s="140"/>
    </row>
    <row r="2418" spans="1:1" x14ac:dyDescent="0.2">
      <c r="A2418" s="140"/>
    </row>
    <row r="2419" spans="1:1" x14ac:dyDescent="0.2">
      <c r="A2419" s="140"/>
    </row>
    <row r="2420" spans="1:1" x14ac:dyDescent="0.2">
      <c r="A2420" s="140"/>
    </row>
    <row r="2421" spans="1:1" x14ac:dyDescent="0.2">
      <c r="A2421" s="140"/>
    </row>
    <row r="2422" spans="1:1" x14ac:dyDescent="0.2">
      <c r="A2422" s="140"/>
    </row>
    <row r="2423" spans="1:1" x14ac:dyDescent="0.2">
      <c r="A2423" s="140"/>
    </row>
    <row r="2424" spans="1:1" x14ac:dyDescent="0.2">
      <c r="A2424" s="140"/>
    </row>
    <row r="2425" spans="1:1" x14ac:dyDescent="0.2">
      <c r="A2425" s="140"/>
    </row>
    <row r="2426" spans="1:1" x14ac:dyDescent="0.2">
      <c r="A2426" s="140"/>
    </row>
    <row r="2427" spans="1:1" x14ac:dyDescent="0.2">
      <c r="A2427" s="140"/>
    </row>
    <row r="2428" spans="1:1" x14ac:dyDescent="0.2">
      <c r="A2428" s="140"/>
    </row>
    <row r="2429" spans="1:1" x14ac:dyDescent="0.2">
      <c r="A2429" s="140"/>
    </row>
    <row r="2430" spans="1:1" x14ac:dyDescent="0.2">
      <c r="A2430" s="140"/>
    </row>
    <row r="2431" spans="1:1" x14ac:dyDescent="0.2">
      <c r="A2431" s="140"/>
    </row>
    <row r="2432" spans="1:1" x14ac:dyDescent="0.2">
      <c r="A2432" s="140"/>
    </row>
    <row r="2433" spans="1:1" x14ac:dyDescent="0.2">
      <c r="A2433" s="140"/>
    </row>
    <row r="2434" spans="1:1" x14ac:dyDescent="0.2">
      <c r="A2434" s="140"/>
    </row>
    <row r="2435" spans="1:1" x14ac:dyDescent="0.2">
      <c r="A2435" s="140"/>
    </row>
    <row r="2436" spans="1:1" x14ac:dyDescent="0.2">
      <c r="A2436" s="140"/>
    </row>
    <row r="2437" spans="1:1" x14ac:dyDescent="0.2">
      <c r="A2437" s="140"/>
    </row>
    <row r="2438" spans="1:1" x14ac:dyDescent="0.2">
      <c r="A2438" s="140"/>
    </row>
    <row r="2439" spans="1:1" x14ac:dyDescent="0.2">
      <c r="A2439" s="140"/>
    </row>
    <row r="2440" spans="1:1" x14ac:dyDescent="0.2">
      <c r="A2440" s="140"/>
    </row>
    <row r="2441" spans="1:1" x14ac:dyDescent="0.2">
      <c r="A2441" s="140"/>
    </row>
    <row r="2442" spans="1:1" x14ac:dyDescent="0.2">
      <c r="A2442" s="140"/>
    </row>
    <row r="2443" spans="1:1" x14ac:dyDescent="0.2">
      <c r="A2443" s="140"/>
    </row>
    <row r="2444" spans="1:1" x14ac:dyDescent="0.2">
      <c r="A2444" s="140"/>
    </row>
    <row r="2445" spans="1:1" x14ac:dyDescent="0.2">
      <c r="A2445" s="140"/>
    </row>
    <row r="2446" spans="1:1" x14ac:dyDescent="0.2">
      <c r="A2446" s="140"/>
    </row>
    <row r="2447" spans="1:1" x14ac:dyDescent="0.2">
      <c r="A2447" s="140"/>
    </row>
    <row r="2448" spans="1:1" x14ac:dyDescent="0.2">
      <c r="A2448" s="140"/>
    </row>
    <row r="2449" spans="1:1" x14ac:dyDescent="0.2">
      <c r="A2449" s="140"/>
    </row>
    <row r="2450" spans="1:1" x14ac:dyDescent="0.2">
      <c r="A2450" s="140"/>
    </row>
    <row r="2451" spans="1:1" x14ac:dyDescent="0.2">
      <c r="A2451" s="140"/>
    </row>
    <row r="2452" spans="1:1" x14ac:dyDescent="0.2">
      <c r="A2452" s="140"/>
    </row>
    <row r="2453" spans="1:1" x14ac:dyDescent="0.2">
      <c r="A2453" s="140"/>
    </row>
    <row r="2454" spans="1:1" x14ac:dyDescent="0.2">
      <c r="A2454" s="140"/>
    </row>
    <row r="2455" spans="1:1" x14ac:dyDescent="0.2">
      <c r="A2455" s="140"/>
    </row>
    <row r="2456" spans="1:1" x14ac:dyDescent="0.2">
      <c r="A2456" s="140"/>
    </row>
    <row r="2457" spans="1:1" x14ac:dyDescent="0.2">
      <c r="A2457" s="140"/>
    </row>
    <row r="2458" spans="1:1" x14ac:dyDescent="0.2">
      <c r="A2458" s="140"/>
    </row>
    <row r="2459" spans="1:1" x14ac:dyDescent="0.2">
      <c r="A2459" s="140"/>
    </row>
    <row r="2460" spans="1:1" x14ac:dyDescent="0.2">
      <c r="A2460" s="140"/>
    </row>
    <row r="2461" spans="1:1" x14ac:dyDescent="0.2">
      <c r="A2461" s="140"/>
    </row>
    <row r="2462" spans="1:1" x14ac:dyDescent="0.2">
      <c r="A2462" s="140"/>
    </row>
    <row r="2463" spans="1:1" x14ac:dyDescent="0.2">
      <c r="A2463" s="140"/>
    </row>
    <row r="2464" spans="1:1" x14ac:dyDescent="0.2">
      <c r="A2464" s="140"/>
    </row>
    <row r="2465" spans="1:1" x14ac:dyDescent="0.2">
      <c r="A2465" s="140"/>
    </row>
    <row r="2466" spans="1:1" x14ac:dyDescent="0.2">
      <c r="A2466" s="140"/>
    </row>
    <row r="2467" spans="1:1" x14ac:dyDescent="0.2">
      <c r="A2467" s="140"/>
    </row>
    <row r="2468" spans="1:1" x14ac:dyDescent="0.2">
      <c r="A2468" s="140"/>
    </row>
    <row r="2469" spans="1:1" x14ac:dyDescent="0.2">
      <c r="A2469" s="140"/>
    </row>
    <row r="2470" spans="1:1" x14ac:dyDescent="0.2">
      <c r="A2470" s="140"/>
    </row>
    <row r="2471" spans="1:1" x14ac:dyDescent="0.2">
      <c r="A2471" s="140"/>
    </row>
    <row r="2472" spans="1:1" x14ac:dyDescent="0.2">
      <c r="A2472" s="140"/>
    </row>
    <row r="2473" spans="1:1" x14ac:dyDescent="0.2">
      <c r="A2473" s="140"/>
    </row>
    <row r="2474" spans="1:1" x14ac:dyDescent="0.2">
      <c r="A2474" s="140"/>
    </row>
    <row r="2475" spans="1:1" x14ac:dyDescent="0.2">
      <c r="A2475" s="140"/>
    </row>
    <row r="2476" spans="1:1" x14ac:dyDescent="0.2">
      <c r="A2476" s="140"/>
    </row>
    <row r="2477" spans="1:1" x14ac:dyDescent="0.2">
      <c r="A2477" s="140"/>
    </row>
    <row r="2478" spans="1:1" x14ac:dyDescent="0.2">
      <c r="A2478" s="140"/>
    </row>
    <row r="2479" spans="1:1" x14ac:dyDescent="0.2">
      <c r="A2479" s="140"/>
    </row>
    <row r="2480" spans="1:1" x14ac:dyDescent="0.2">
      <c r="A2480" s="140"/>
    </row>
    <row r="2481" spans="1:1" x14ac:dyDescent="0.2">
      <c r="A2481" s="140"/>
    </row>
    <row r="2482" spans="1:1" x14ac:dyDescent="0.2">
      <c r="A2482" s="140"/>
    </row>
    <row r="2483" spans="1:1" x14ac:dyDescent="0.2">
      <c r="A2483" s="140"/>
    </row>
    <row r="2484" spans="1:1" x14ac:dyDescent="0.2">
      <c r="A2484" s="140"/>
    </row>
    <row r="2485" spans="1:1" x14ac:dyDescent="0.2">
      <c r="A2485" s="140"/>
    </row>
    <row r="2486" spans="1:1" x14ac:dyDescent="0.2">
      <c r="A2486" s="140"/>
    </row>
    <row r="2487" spans="1:1" x14ac:dyDescent="0.2">
      <c r="A2487" s="140"/>
    </row>
    <row r="2488" spans="1:1" x14ac:dyDescent="0.2">
      <c r="A2488" s="140"/>
    </row>
    <row r="2489" spans="1:1" x14ac:dyDescent="0.2">
      <c r="A2489" s="140"/>
    </row>
    <row r="2490" spans="1:1" x14ac:dyDescent="0.2">
      <c r="A2490" s="140"/>
    </row>
    <row r="2491" spans="1:1" x14ac:dyDescent="0.2">
      <c r="A2491" s="140"/>
    </row>
    <row r="2492" spans="1:1" x14ac:dyDescent="0.2">
      <c r="A2492" s="140"/>
    </row>
    <row r="2493" spans="1:1" x14ac:dyDescent="0.2">
      <c r="A2493" s="140"/>
    </row>
    <row r="2494" spans="1:1" x14ac:dyDescent="0.2">
      <c r="A2494" s="140"/>
    </row>
    <row r="2495" spans="1:1" x14ac:dyDescent="0.2">
      <c r="A2495" s="140"/>
    </row>
    <row r="2496" spans="1:1" x14ac:dyDescent="0.2">
      <c r="A2496" s="140"/>
    </row>
    <row r="2497" spans="1:1" x14ac:dyDescent="0.2">
      <c r="A2497" s="140"/>
    </row>
    <row r="2498" spans="1:1" x14ac:dyDescent="0.2">
      <c r="A2498" s="140"/>
    </row>
    <row r="2499" spans="1:1" x14ac:dyDescent="0.2">
      <c r="A2499" s="140"/>
    </row>
    <row r="2500" spans="1:1" x14ac:dyDescent="0.2">
      <c r="A2500" s="140"/>
    </row>
    <row r="2501" spans="1:1" x14ac:dyDescent="0.2">
      <c r="A2501" s="140"/>
    </row>
    <row r="2502" spans="1:1" x14ac:dyDescent="0.2">
      <c r="A2502" s="140"/>
    </row>
    <row r="2503" spans="1:1" x14ac:dyDescent="0.2">
      <c r="A2503" s="140"/>
    </row>
    <row r="2504" spans="1:1" x14ac:dyDescent="0.2">
      <c r="A2504" s="140"/>
    </row>
    <row r="2505" spans="1:1" x14ac:dyDescent="0.2">
      <c r="A2505" s="140"/>
    </row>
    <row r="2506" spans="1:1" x14ac:dyDescent="0.2">
      <c r="A2506" s="140"/>
    </row>
    <row r="2507" spans="1:1" x14ac:dyDescent="0.2">
      <c r="A2507" s="140"/>
    </row>
    <row r="2508" spans="1:1" x14ac:dyDescent="0.2">
      <c r="A2508" s="140"/>
    </row>
    <row r="2509" spans="1:1" x14ac:dyDescent="0.2">
      <c r="A2509" s="140"/>
    </row>
    <row r="2510" spans="1:1" x14ac:dyDescent="0.2">
      <c r="A2510" s="140"/>
    </row>
    <row r="2511" spans="1:1" x14ac:dyDescent="0.2">
      <c r="A2511" s="140"/>
    </row>
    <row r="2512" spans="1:1" x14ac:dyDescent="0.2">
      <c r="A2512" s="140"/>
    </row>
    <row r="2513" spans="1:1" x14ac:dyDescent="0.2">
      <c r="A2513" s="140"/>
    </row>
    <row r="2514" spans="1:1" x14ac:dyDescent="0.2">
      <c r="A2514" s="140"/>
    </row>
    <row r="2515" spans="1:1" x14ac:dyDescent="0.2">
      <c r="A2515" s="140"/>
    </row>
    <row r="2516" spans="1:1" x14ac:dyDescent="0.2">
      <c r="A2516" s="140"/>
    </row>
    <row r="2517" spans="1:1" x14ac:dyDescent="0.2">
      <c r="A2517" s="140"/>
    </row>
    <row r="2518" spans="1:1" x14ac:dyDescent="0.2">
      <c r="A2518" s="140"/>
    </row>
    <row r="2519" spans="1:1" x14ac:dyDescent="0.2">
      <c r="A2519" s="140"/>
    </row>
    <row r="2520" spans="1:1" x14ac:dyDescent="0.2">
      <c r="A2520" s="140"/>
    </row>
    <row r="2521" spans="1:1" x14ac:dyDescent="0.2">
      <c r="A2521" s="140"/>
    </row>
    <row r="2522" spans="1:1" x14ac:dyDescent="0.2">
      <c r="A2522" s="140"/>
    </row>
    <row r="2523" spans="1:1" x14ac:dyDescent="0.2">
      <c r="A2523" s="140"/>
    </row>
    <row r="2524" spans="1:1" x14ac:dyDescent="0.2">
      <c r="A2524" s="140"/>
    </row>
    <row r="2525" spans="1:1" x14ac:dyDescent="0.2">
      <c r="A2525" s="140"/>
    </row>
    <row r="2526" spans="1:1" x14ac:dyDescent="0.2">
      <c r="A2526" s="140"/>
    </row>
    <row r="2527" spans="1:1" x14ac:dyDescent="0.2">
      <c r="A2527" s="140"/>
    </row>
    <row r="2528" spans="1:1" x14ac:dyDescent="0.2">
      <c r="A2528" s="140"/>
    </row>
    <row r="2529" spans="1:1" x14ac:dyDescent="0.2">
      <c r="A2529" s="140"/>
    </row>
    <row r="2530" spans="1:1" x14ac:dyDescent="0.2">
      <c r="A2530" s="140"/>
    </row>
    <row r="2531" spans="1:1" x14ac:dyDescent="0.2">
      <c r="A2531" s="140"/>
    </row>
    <row r="2532" spans="1:1" x14ac:dyDescent="0.2">
      <c r="A2532" s="140"/>
    </row>
    <row r="2533" spans="1:1" x14ac:dyDescent="0.2">
      <c r="A2533" s="140"/>
    </row>
    <row r="2534" spans="1:1" x14ac:dyDescent="0.2">
      <c r="A2534" s="140"/>
    </row>
    <row r="2535" spans="1:1" x14ac:dyDescent="0.2">
      <c r="A2535" s="140"/>
    </row>
    <row r="2536" spans="1:1" x14ac:dyDescent="0.2">
      <c r="A2536" s="140"/>
    </row>
    <row r="2537" spans="1:1" x14ac:dyDescent="0.2">
      <c r="A2537" s="140"/>
    </row>
    <row r="2538" spans="1:1" x14ac:dyDescent="0.2">
      <c r="A2538" s="140"/>
    </row>
    <row r="2539" spans="1:1" x14ac:dyDescent="0.2">
      <c r="A2539" s="140"/>
    </row>
    <row r="2540" spans="1:1" x14ac:dyDescent="0.2">
      <c r="A2540" s="140"/>
    </row>
    <row r="2541" spans="1:1" x14ac:dyDescent="0.2">
      <c r="A2541" s="140"/>
    </row>
    <row r="2542" spans="1:1" x14ac:dyDescent="0.2">
      <c r="A2542" s="140"/>
    </row>
    <row r="2543" spans="1:1" x14ac:dyDescent="0.2">
      <c r="A2543" s="140"/>
    </row>
    <row r="2544" spans="1:1" x14ac:dyDescent="0.2">
      <c r="A2544" s="140"/>
    </row>
    <row r="2545" spans="1:1" x14ac:dyDescent="0.2">
      <c r="A2545" s="140"/>
    </row>
    <row r="2546" spans="1:1" x14ac:dyDescent="0.2">
      <c r="A2546" s="140"/>
    </row>
    <row r="2547" spans="1:1" x14ac:dyDescent="0.2">
      <c r="A2547" s="140"/>
    </row>
    <row r="2548" spans="1:1" x14ac:dyDescent="0.2">
      <c r="A2548" s="140"/>
    </row>
    <row r="2549" spans="1:1" x14ac:dyDescent="0.2">
      <c r="A2549" s="140"/>
    </row>
    <row r="2550" spans="1:1" x14ac:dyDescent="0.2">
      <c r="A2550" s="140"/>
    </row>
    <row r="2551" spans="1:1" x14ac:dyDescent="0.2">
      <c r="A2551" s="140"/>
    </row>
    <row r="2552" spans="1:1" x14ac:dyDescent="0.2">
      <c r="A2552" s="140"/>
    </row>
    <row r="2553" spans="1:1" x14ac:dyDescent="0.2">
      <c r="A2553" s="140"/>
    </row>
    <row r="2554" spans="1:1" x14ac:dyDescent="0.2">
      <c r="A2554" s="140"/>
    </row>
    <row r="2555" spans="1:1" x14ac:dyDescent="0.2">
      <c r="A2555" s="140"/>
    </row>
    <row r="2556" spans="1:1" x14ac:dyDescent="0.2">
      <c r="A2556" s="140"/>
    </row>
    <row r="2557" spans="1:1" x14ac:dyDescent="0.2">
      <c r="A2557" s="140"/>
    </row>
    <row r="2558" spans="1:1" x14ac:dyDescent="0.2">
      <c r="A2558" s="140"/>
    </row>
    <row r="2559" spans="1:1" x14ac:dyDescent="0.2">
      <c r="A2559" s="140"/>
    </row>
    <row r="2560" spans="1:1" x14ac:dyDescent="0.2">
      <c r="A2560" s="140"/>
    </row>
    <row r="2561" spans="1:1" x14ac:dyDescent="0.2">
      <c r="A2561" s="140"/>
    </row>
    <row r="2562" spans="1:1" x14ac:dyDescent="0.2">
      <c r="A2562" s="140"/>
    </row>
    <row r="2563" spans="1:1" x14ac:dyDescent="0.2">
      <c r="A2563" s="140"/>
    </row>
    <row r="2564" spans="1:1" x14ac:dyDescent="0.2">
      <c r="A2564" s="140"/>
    </row>
    <row r="2565" spans="1:1" x14ac:dyDescent="0.2">
      <c r="A2565" s="140"/>
    </row>
    <row r="2566" spans="1:1" x14ac:dyDescent="0.2">
      <c r="A2566" s="140"/>
    </row>
    <row r="2567" spans="1:1" x14ac:dyDescent="0.2">
      <c r="A2567" s="140"/>
    </row>
    <row r="2568" spans="1:1" x14ac:dyDescent="0.2">
      <c r="A2568" s="140"/>
    </row>
    <row r="2569" spans="1:1" x14ac:dyDescent="0.2">
      <c r="A2569" s="140"/>
    </row>
    <row r="2570" spans="1:1" x14ac:dyDescent="0.2">
      <c r="A2570" s="140"/>
    </row>
    <row r="2571" spans="1:1" x14ac:dyDescent="0.2">
      <c r="A2571" s="140"/>
    </row>
    <row r="2572" spans="1:1" x14ac:dyDescent="0.2">
      <c r="A2572" s="140"/>
    </row>
    <row r="2573" spans="1:1" x14ac:dyDescent="0.2">
      <c r="A2573" s="140"/>
    </row>
    <row r="2574" spans="1:1" x14ac:dyDescent="0.2">
      <c r="A2574" s="140"/>
    </row>
    <row r="2575" spans="1:1" x14ac:dyDescent="0.2">
      <c r="A2575" s="140"/>
    </row>
    <row r="2576" spans="1:1" x14ac:dyDescent="0.2">
      <c r="A2576" s="140"/>
    </row>
    <row r="2577" spans="1:1" x14ac:dyDescent="0.2">
      <c r="A2577" s="140"/>
    </row>
    <row r="2578" spans="1:1" x14ac:dyDescent="0.2">
      <c r="A2578" s="140"/>
    </row>
    <row r="2579" spans="1:1" x14ac:dyDescent="0.2">
      <c r="A2579" s="140"/>
    </row>
    <row r="2580" spans="1:1" x14ac:dyDescent="0.2">
      <c r="A2580" s="140"/>
    </row>
    <row r="2581" spans="1:1" x14ac:dyDescent="0.2">
      <c r="A2581" s="140"/>
    </row>
    <row r="2582" spans="1:1" x14ac:dyDescent="0.2">
      <c r="A2582" s="140"/>
    </row>
    <row r="2583" spans="1:1" x14ac:dyDescent="0.2">
      <c r="A2583" s="140"/>
    </row>
    <row r="2584" spans="1:1" x14ac:dyDescent="0.2">
      <c r="A2584" s="140"/>
    </row>
    <row r="2585" spans="1:1" x14ac:dyDescent="0.2">
      <c r="A2585" s="140"/>
    </row>
    <row r="2586" spans="1:1" x14ac:dyDescent="0.2">
      <c r="A2586" s="140"/>
    </row>
    <row r="2587" spans="1:1" x14ac:dyDescent="0.2">
      <c r="A2587" s="140"/>
    </row>
    <row r="2588" spans="1:1" x14ac:dyDescent="0.2">
      <c r="A2588" s="140"/>
    </row>
    <row r="2589" spans="1:1" x14ac:dyDescent="0.2">
      <c r="A2589" s="140"/>
    </row>
    <row r="2590" spans="1:1" x14ac:dyDescent="0.2">
      <c r="A2590" s="140"/>
    </row>
    <row r="2591" spans="1:1" x14ac:dyDescent="0.2">
      <c r="A2591" s="140"/>
    </row>
    <row r="2592" spans="1:1" x14ac:dyDescent="0.2">
      <c r="A2592" s="140"/>
    </row>
    <row r="2593" spans="1:1" x14ac:dyDescent="0.2">
      <c r="A2593" s="140"/>
    </row>
    <row r="2594" spans="1:1" x14ac:dyDescent="0.2">
      <c r="A2594" s="140"/>
    </row>
    <row r="2595" spans="1:1" x14ac:dyDescent="0.2">
      <c r="A2595" s="140"/>
    </row>
    <row r="2596" spans="1:1" x14ac:dyDescent="0.2">
      <c r="A2596" s="140"/>
    </row>
    <row r="2597" spans="1:1" x14ac:dyDescent="0.2">
      <c r="A2597" s="140"/>
    </row>
    <row r="2598" spans="1:1" x14ac:dyDescent="0.2">
      <c r="A2598" s="140"/>
    </row>
    <row r="2599" spans="1:1" x14ac:dyDescent="0.2">
      <c r="A2599" s="140"/>
    </row>
    <row r="2600" spans="1:1" x14ac:dyDescent="0.2">
      <c r="A2600" s="140"/>
    </row>
    <row r="2601" spans="1:1" x14ac:dyDescent="0.2">
      <c r="A2601" s="140"/>
    </row>
    <row r="2602" spans="1:1" x14ac:dyDescent="0.2">
      <c r="A2602" s="140"/>
    </row>
    <row r="2603" spans="1:1" x14ac:dyDescent="0.2">
      <c r="A2603" s="140"/>
    </row>
    <row r="2604" spans="1:1" x14ac:dyDescent="0.2">
      <c r="A2604" s="140"/>
    </row>
    <row r="2605" spans="1:1" x14ac:dyDescent="0.2">
      <c r="A2605" s="140"/>
    </row>
    <row r="2606" spans="1:1" x14ac:dyDescent="0.2">
      <c r="A2606" s="140"/>
    </row>
    <row r="2607" spans="1:1" x14ac:dyDescent="0.2">
      <c r="A2607" s="140"/>
    </row>
    <row r="2608" spans="1:1" x14ac:dyDescent="0.2">
      <c r="A2608" s="140"/>
    </row>
    <row r="2609" spans="1:1" x14ac:dyDescent="0.2">
      <c r="A2609" s="140"/>
    </row>
    <row r="2610" spans="1:1" x14ac:dyDescent="0.2">
      <c r="A2610" s="140"/>
    </row>
    <row r="2611" spans="1:1" x14ac:dyDescent="0.2">
      <c r="A2611" s="140"/>
    </row>
    <row r="2612" spans="1:1" x14ac:dyDescent="0.2">
      <c r="A2612" s="140"/>
    </row>
    <row r="2613" spans="1:1" x14ac:dyDescent="0.2">
      <c r="A2613" s="140"/>
    </row>
    <row r="2614" spans="1:1" x14ac:dyDescent="0.2">
      <c r="A2614" s="140"/>
    </row>
    <row r="2615" spans="1:1" x14ac:dyDescent="0.2">
      <c r="A2615" s="140"/>
    </row>
    <row r="2616" spans="1:1" x14ac:dyDescent="0.2">
      <c r="A2616" s="140"/>
    </row>
    <row r="2617" spans="1:1" x14ac:dyDescent="0.2">
      <c r="A2617" s="140"/>
    </row>
    <row r="2618" spans="1:1" x14ac:dyDescent="0.2">
      <c r="A2618" s="140"/>
    </row>
    <row r="2619" spans="1:1" x14ac:dyDescent="0.2">
      <c r="A2619" s="140"/>
    </row>
    <row r="2620" spans="1:1" x14ac:dyDescent="0.2">
      <c r="A2620" s="140"/>
    </row>
    <row r="2621" spans="1:1" x14ac:dyDescent="0.2">
      <c r="A2621" s="140"/>
    </row>
    <row r="2622" spans="1:1" x14ac:dyDescent="0.2">
      <c r="A2622" s="140"/>
    </row>
    <row r="2623" spans="1:1" x14ac:dyDescent="0.2">
      <c r="A2623" s="140"/>
    </row>
    <row r="2624" spans="1:1" x14ac:dyDescent="0.2">
      <c r="A2624" s="140"/>
    </row>
    <row r="2625" spans="1:1" x14ac:dyDescent="0.2">
      <c r="A2625" s="140"/>
    </row>
    <row r="2626" spans="1:1" x14ac:dyDescent="0.2">
      <c r="A2626" s="140"/>
    </row>
    <row r="2627" spans="1:1" x14ac:dyDescent="0.2">
      <c r="A2627" s="140"/>
    </row>
    <row r="2628" spans="1:1" x14ac:dyDescent="0.2">
      <c r="A2628" s="140"/>
    </row>
    <row r="2629" spans="1:1" x14ac:dyDescent="0.2">
      <c r="A2629" s="140"/>
    </row>
    <row r="2630" spans="1:1" x14ac:dyDescent="0.2">
      <c r="A2630" s="140"/>
    </row>
    <row r="2631" spans="1:1" x14ac:dyDescent="0.2">
      <c r="A2631" s="140"/>
    </row>
    <row r="2632" spans="1:1" x14ac:dyDescent="0.2">
      <c r="A2632" s="140"/>
    </row>
    <row r="2633" spans="1:1" x14ac:dyDescent="0.2">
      <c r="A2633" s="140"/>
    </row>
    <row r="2634" spans="1:1" x14ac:dyDescent="0.2">
      <c r="A2634" s="140"/>
    </row>
    <row r="2635" spans="1:1" x14ac:dyDescent="0.2">
      <c r="A2635" s="140"/>
    </row>
    <row r="2636" spans="1:1" x14ac:dyDescent="0.2">
      <c r="A2636" s="140"/>
    </row>
    <row r="2637" spans="1:1" x14ac:dyDescent="0.2">
      <c r="A2637" s="140"/>
    </row>
    <row r="2638" spans="1:1" x14ac:dyDescent="0.2">
      <c r="A2638" s="140"/>
    </row>
    <row r="2639" spans="1:1" x14ac:dyDescent="0.2">
      <c r="A2639" s="140"/>
    </row>
    <row r="2640" spans="1:1" x14ac:dyDescent="0.2">
      <c r="A2640" s="140"/>
    </row>
    <row r="2641" spans="1:1" x14ac:dyDescent="0.2">
      <c r="A2641" s="140"/>
    </row>
    <row r="2642" spans="1:1" x14ac:dyDescent="0.2">
      <c r="A2642" s="140"/>
    </row>
    <row r="2643" spans="1:1" x14ac:dyDescent="0.2">
      <c r="A2643" s="140"/>
    </row>
    <row r="2644" spans="1:1" x14ac:dyDescent="0.2">
      <c r="A2644" s="140"/>
    </row>
    <row r="2645" spans="1:1" x14ac:dyDescent="0.2">
      <c r="A2645" s="140"/>
    </row>
    <row r="2646" spans="1:1" x14ac:dyDescent="0.2">
      <c r="A2646" s="140"/>
    </row>
    <row r="2647" spans="1:1" x14ac:dyDescent="0.2">
      <c r="A2647" s="140"/>
    </row>
    <row r="2648" spans="1:1" x14ac:dyDescent="0.2">
      <c r="A2648" s="140"/>
    </row>
    <row r="2649" spans="1:1" x14ac:dyDescent="0.2">
      <c r="A2649" s="140"/>
    </row>
    <row r="2650" spans="1:1" x14ac:dyDescent="0.2">
      <c r="A2650" s="140"/>
    </row>
    <row r="2651" spans="1:1" x14ac:dyDescent="0.2">
      <c r="A2651" s="140"/>
    </row>
    <row r="2652" spans="1:1" x14ac:dyDescent="0.2">
      <c r="A2652" s="140"/>
    </row>
    <row r="2653" spans="1:1" x14ac:dyDescent="0.2">
      <c r="A2653" s="140"/>
    </row>
    <row r="2654" spans="1:1" x14ac:dyDescent="0.2">
      <c r="A2654" s="140"/>
    </row>
    <row r="2655" spans="1:1" x14ac:dyDescent="0.2">
      <c r="A2655" s="140"/>
    </row>
    <row r="2656" spans="1:1" x14ac:dyDescent="0.2">
      <c r="A2656" s="140"/>
    </row>
    <row r="2657" spans="1:1" x14ac:dyDescent="0.2">
      <c r="A2657" s="140"/>
    </row>
    <row r="2658" spans="1:1" x14ac:dyDescent="0.2">
      <c r="A2658" s="140"/>
    </row>
    <row r="2659" spans="1:1" x14ac:dyDescent="0.2">
      <c r="A2659" s="140"/>
    </row>
    <row r="2660" spans="1:1" x14ac:dyDescent="0.2">
      <c r="A2660" s="140"/>
    </row>
    <row r="2661" spans="1:1" x14ac:dyDescent="0.2">
      <c r="A2661" s="140"/>
    </row>
    <row r="2662" spans="1:1" x14ac:dyDescent="0.2">
      <c r="A2662" s="140"/>
    </row>
    <row r="2663" spans="1:1" x14ac:dyDescent="0.2">
      <c r="A2663" s="140"/>
    </row>
    <row r="2664" spans="1:1" x14ac:dyDescent="0.2">
      <c r="A2664" s="140"/>
    </row>
    <row r="2665" spans="1:1" x14ac:dyDescent="0.2">
      <c r="A2665" s="140"/>
    </row>
    <row r="2666" spans="1:1" x14ac:dyDescent="0.2">
      <c r="A2666" s="140"/>
    </row>
    <row r="2667" spans="1:1" x14ac:dyDescent="0.2">
      <c r="A2667" s="140"/>
    </row>
    <row r="2668" spans="1:1" x14ac:dyDescent="0.2">
      <c r="A2668" s="140"/>
    </row>
    <row r="2669" spans="1:1" x14ac:dyDescent="0.2">
      <c r="A2669" s="140"/>
    </row>
    <row r="2670" spans="1:1" x14ac:dyDescent="0.2">
      <c r="A2670" s="140"/>
    </row>
    <row r="2671" spans="1:1" x14ac:dyDescent="0.2">
      <c r="A2671" s="140"/>
    </row>
    <row r="2672" spans="1:1" x14ac:dyDescent="0.2">
      <c r="A2672" s="140"/>
    </row>
    <row r="2673" spans="1:1" x14ac:dyDescent="0.2">
      <c r="A2673" s="140"/>
    </row>
    <row r="2674" spans="1:1" x14ac:dyDescent="0.2">
      <c r="A2674" s="140"/>
    </row>
    <row r="2675" spans="1:1" x14ac:dyDescent="0.2">
      <c r="A2675" s="140"/>
    </row>
    <row r="2676" spans="1:1" x14ac:dyDescent="0.2">
      <c r="A2676" s="140"/>
    </row>
    <row r="2677" spans="1:1" x14ac:dyDescent="0.2">
      <c r="A2677" s="140"/>
    </row>
    <row r="2678" spans="1:1" x14ac:dyDescent="0.2">
      <c r="A2678" s="140"/>
    </row>
    <row r="2679" spans="1:1" x14ac:dyDescent="0.2">
      <c r="A2679" s="140"/>
    </row>
    <row r="2680" spans="1:1" x14ac:dyDescent="0.2">
      <c r="A2680" s="140"/>
    </row>
    <row r="2681" spans="1:1" x14ac:dyDescent="0.2">
      <c r="A2681" s="140"/>
    </row>
    <row r="2682" spans="1:1" x14ac:dyDescent="0.2">
      <c r="A2682" s="140"/>
    </row>
    <row r="2683" spans="1:1" x14ac:dyDescent="0.2">
      <c r="A2683" s="140"/>
    </row>
    <row r="2684" spans="1:1" x14ac:dyDescent="0.2">
      <c r="A2684" s="140"/>
    </row>
    <row r="2685" spans="1:1" x14ac:dyDescent="0.2">
      <c r="A2685" s="140"/>
    </row>
    <row r="2686" spans="1:1" x14ac:dyDescent="0.2">
      <c r="A2686" s="140"/>
    </row>
    <row r="2687" spans="1:1" x14ac:dyDescent="0.2">
      <c r="A2687" s="140"/>
    </row>
    <row r="2688" spans="1:1" x14ac:dyDescent="0.2">
      <c r="A2688" s="140"/>
    </row>
    <row r="2689" spans="1:1" x14ac:dyDescent="0.2">
      <c r="A2689" s="140"/>
    </row>
    <row r="2690" spans="1:1" x14ac:dyDescent="0.2">
      <c r="A2690" s="140"/>
    </row>
    <row r="2691" spans="1:1" x14ac:dyDescent="0.2">
      <c r="A2691" s="140"/>
    </row>
    <row r="2692" spans="1:1" x14ac:dyDescent="0.2">
      <c r="A2692" s="140"/>
    </row>
    <row r="2693" spans="1:1" x14ac:dyDescent="0.2">
      <c r="A2693" s="140"/>
    </row>
    <row r="2694" spans="1:1" x14ac:dyDescent="0.2">
      <c r="A2694" s="140"/>
    </row>
    <row r="2695" spans="1:1" x14ac:dyDescent="0.2">
      <c r="A2695" s="140"/>
    </row>
    <row r="2696" spans="1:1" x14ac:dyDescent="0.2">
      <c r="A2696" s="140"/>
    </row>
    <row r="2697" spans="1:1" x14ac:dyDescent="0.2">
      <c r="A2697" s="140"/>
    </row>
    <row r="2698" spans="1:1" x14ac:dyDescent="0.2">
      <c r="A2698" s="140"/>
    </row>
    <row r="2699" spans="1:1" x14ac:dyDescent="0.2">
      <c r="A2699" s="140"/>
    </row>
    <row r="2700" spans="1:1" x14ac:dyDescent="0.2">
      <c r="A2700" s="140"/>
    </row>
    <row r="2701" spans="1:1" x14ac:dyDescent="0.2">
      <c r="A2701" s="140"/>
    </row>
    <row r="2702" spans="1:1" x14ac:dyDescent="0.2">
      <c r="A2702" s="140"/>
    </row>
    <row r="2703" spans="1:1" x14ac:dyDescent="0.2">
      <c r="A2703" s="140"/>
    </row>
    <row r="2704" spans="1:1" x14ac:dyDescent="0.2">
      <c r="A2704" s="140"/>
    </row>
    <row r="2705" spans="1:1" x14ac:dyDescent="0.2">
      <c r="A2705" s="140"/>
    </row>
    <row r="2706" spans="1:1" x14ac:dyDescent="0.2">
      <c r="A2706" s="140"/>
    </row>
    <row r="2707" spans="1:1" x14ac:dyDescent="0.2">
      <c r="A2707" s="140"/>
    </row>
    <row r="2708" spans="1:1" x14ac:dyDescent="0.2">
      <c r="A2708" s="140"/>
    </row>
    <row r="2709" spans="1:1" x14ac:dyDescent="0.2">
      <c r="A2709" s="140"/>
    </row>
    <row r="2710" spans="1:1" x14ac:dyDescent="0.2">
      <c r="A2710" s="140"/>
    </row>
    <row r="2711" spans="1:1" x14ac:dyDescent="0.2">
      <c r="A2711" s="140"/>
    </row>
    <row r="2712" spans="1:1" x14ac:dyDescent="0.2">
      <c r="A2712" s="140"/>
    </row>
    <row r="2713" spans="1:1" x14ac:dyDescent="0.2">
      <c r="A2713" s="140"/>
    </row>
    <row r="2714" spans="1:1" x14ac:dyDescent="0.2">
      <c r="A2714" s="140"/>
    </row>
    <row r="2715" spans="1:1" x14ac:dyDescent="0.2">
      <c r="A2715" s="140"/>
    </row>
    <row r="2716" spans="1:1" x14ac:dyDescent="0.2">
      <c r="A2716" s="140"/>
    </row>
    <row r="2717" spans="1:1" x14ac:dyDescent="0.2">
      <c r="A2717" s="140"/>
    </row>
    <row r="2718" spans="1:1" x14ac:dyDescent="0.2">
      <c r="A2718" s="140"/>
    </row>
    <row r="2719" spans="1:1" x14ac:dyDescent="0.2">
      <c r="A2719" s="140"/>
    </row>
    <row r="2720" spans="1:1" x14ac:dyDescent="0.2">
      <c r="A2720" s="140"/>
    </row>
    <row r="2721" spans="1:1" x14ac:dyDescent="0.2">
      <c r="A2721" s="140"/>
    </row>
    <row r="2722" spans="1:1" x14ac:dyDescent="0.2">
      <c r="A2722" s="140"/>
    </row>
    <row r="2723" spans="1:1" x14ac:dyDescent="0.2">
      <c r="A2723" s="140"/>
    </row>
    <row r="2724" spans="1:1" x14ac:dyDescent="0.2">
      <c r="A2724" s="140"/>
    </row>
    <row r="2725" spans="1:1" x14ac:dyDescent="0.2">
      <c r="A2725" s="140"/>
    </row>
    <row r="2726" spans="1:1" x14ac:dyDescent="0.2">
      <c r="A2726" s="140"/>
    </row>
    <row r="2727" spans="1:1" x14ac:dyDescent="0.2">
      <c r="A2727" s="140"/>
    </row>
    <row r="2728" spans="1:1" x14ac:dyDescent="0.2">
      <c r="A2728" s="140"/>
    </row>
    <row r="2729" spans="1:1" x14ac:dyDescent="0.2">
      <c r="A2729" s="140"/>
    </row>
    <row r="2730" spans="1:1" x14ac:dyDescent="0.2">
      <c r="A2730" s="140"/>
    </row>
    <row r="2731" spans="1:1" x14ac:dyDescent="0.2">
      <c r="A2731" s="140"/>
    </row>
    <row r="2732" spans="1:1" x14ac:dyDescent="0.2">
      <c r="A2732" s="140"/>
    </row>
    <row r="2733" spans="1:1" x14ac:dyDescent="0.2">
      <c r="A2733" s="140"/>
    </row>
    <row r="2734" spans="1:1" x14ac:dyDescent="0.2">
      <c r="A2734" s="140"/>
    </row>
    <row r="2735" spans="1:1" x14ac:dyDescent="0.2">
      <c r="A2735" s="140"/>
    </row>
    <row r="2736" spans="1:1" x14ac:dyDescent="0.2">
      <c r="A2736" s="140"/>
    </row>
    <row r="2737" spans="1:1" x14ac:dyDescent="0.2">
      <c r="A2737" s="140"/>
    </row>
    <row r="2738" spans="1:1" x14ac:dyDescent="0.2">
      <c r="A2738" s="140"/>
    </row>
    <row r="2739" spans="1:1" x14ac:dyDescent="0.2">
      <c r="A2739" s="140"/>
    </row>
    <row r="2740" spans="1:1" x14ac:dyDescent="0.2">
      <c r="A2740" s="140"/>
    </row>
    <row r="2741" spans="1:1" x14ac:dyDescent="0.2">
      <c r="A2741" s="140"/>
    </row>
    <row r="2742" spans="1:1" x14ac:dyDescent="0.2">
      <c r="A2742" s="140"/>
    </row>
    <row r="2743" spans="1:1" x14ac:dyDescent="0.2">
      <c r="A2743" s="140"/>
    </row>
    <row r="2744" spans="1:1" x14ac:dyDescent="0.2">
      <c r="A2744" s="140"/>
    </row>
    <row r="2745" spans="1:1" x14ac:dyDescent="0.2">
      <c r="A2745" s="140"/>
    </row>
    <row r="2746" spans="1:1" x14ac:dyDescent="0.2">
      <c r="A2746" s="140"/>
    </row>
    <row r="2747" spans="1:1" x14ac:dyDescent="0.2">
      <c r="A2747" s="140"/>
    </row>
    <row r="2748" spans="1:1" x14ac:dyDescent="0.2">
      <c r="A2748" s="140"/>
    </row>
    <row r="2749" spans="1:1" x14ac:dyDescent="0.2">
      <c r="A2749" s="140"/>
    </row>
    <row r="2750" spans="1:1" x14ac:dyDescent="0.2">
      <c r="A2750" s="140"/>
    </row>
    <row r="2751" spans="1:1" x14ac:dyDescent="0.2">
      <c r="A2751" s="140"/>
    </row>
    <row r="2752" spans="1:1" x14ac:dyDescent="0.2">
      <c r="A2752" s="140"/>
    </row>
    <row r="2753" spans="1:1" x14ac:dyDescent="0.2">
      <c r="A2753" s="140"/>
    </row>
    <row r="2754" spans="1:1" x14ac:dyDescent="0.2">
      <c r="A2754" s="140"/>
    </row>
    <row r="2755" spans="1:1" x14ac:dyDescent="0.2">
      <c r="A2755" s="140"/>
    </row>
    <row r="2756" spans="1:1" x14ac:dyDescent="0.2">
      <c r="A2756" s="140"/>
    </row>
    <row r="2757" spans="1:1" x14ac:dyDescent="0.2">
      <c r="A2757" s="140"/>
    </row>
    <row r="2758" spans="1:1" x14ac:dyDescent="0.2">
      <c r="A2758" s="140"/>
    </row>
    <row r="2759" spans="1:1" x14ac:dyDescent="0.2">
      <c r="A2759" s="140"/>
    </row>
    <row r="2760" spans="1:1" x14ac:dyDescent="0.2">
      <c r="A2760" s="140"/>
    </row>
    <row r="2761" spans="1:1" x14ac:dyDescent="0.2">
      <c r="A2761" s="140"/>
    </row>
    <row r="2762" spans="1:1" x14ac:dyDescent="0.2">
      <c r="A2762" s="140"/>
    </row>
    <row r="2763" spans="1:1" x14ac:dyDescent="0.2">
      <c r="A2763" s="140"/>
    </row>
    <row r="2764" spans="1:1" x14ac:dyDescent="0.2">
      <c r="A2764" s="140"/>
    </row>
    <row r="2765" spans="1:1" x14ac:dyDescent="0.2">
      <c r="A2765" s="140"/>
    </row>
    <row r="2766" spans="1:1" x14ac:dyDescent="0.2">
      <c r="A2766" s="140"/>
    </row>
    <row r="2767" spans="1:1" x14ac:dyDescent="0.2">
      <c r="A2767" s="140"/>
    </row>
    <row r="2768" spans="1:1" x14ac:dyDescent="0.2">
      <c r="A2768" s="140"/>
    </row>
    <row r="2769" spans="1:1" x14ac:dyDescent="0.2">
      <c r="A2769" s="140"/>
    </row>
    <row r="2770" spans="1:1" x14ac:dyDescent="0.2">
      <c r="A2770" s="140"/>
    </row>
    <row r="2771" spans="1:1" x14ac:dyDescent="0.2">
      <c r="A2771" s="140"/>
    </row>
    <row r="2772" spans="1:1" x14ac:dyDescent="0.2">
      <c r="A2772" s="140"/>
    </row>
    <row r="2773" spans="1:1" x14ac:dyDescent="0.2">
      <c r="A2773" s="140"/>
    </row>
    <row r="2774" spans="1:1" x14ac:dyDescent="0.2">
      <c r="A2774" s="140"/>
    </row>
    <row r="2775" spans="1:1" x14ac:dyDescent="0.2">
      <c r="A2775" s="140"/>
    </row>
    <row r="2776" spans="1:1" x14ac:dyDescent="0.2">
      <c r="A2776" s="140"/>
    </row>
    <row r="2777" spans="1:1" x14ac:dyDescent="0.2">
      <c r="A2777" s="140"/>
    </row>
    <row r="2778" spans="1:1" x14ac:dyDescent="0.2">
      <c r="A2778" s="140"/>
    </row>
    <row r="2779" spans="1:1" x14ac:dyDescent="0.2">
      <c r="A2779" s="140"/>
    </row>
    <row r="2780" spans="1:1" x14ac:dyDescent="0.2">
      <c r="A2780" s="140"/>
    </row>
    <row r="2781" spans="1:1" x14ac:dyDescent="0.2">
      <c r="A2781" s="140"/>
    </row>
    <row r="2782" spans="1:1" x14ac:dyDescent="0.2">
      <c r="A2782" s="140"/>
    </row>
    <row r="2783" spans="1:1" x14ac:dyDescent="0.2">
      <c r="A2783" s="140"/>
    </row>
    <row r="2784" spans="1:1" x14ac:dyDescent="0.2">
      <c r="A2784" s="140"/>
    </row>
    <row r="2785" spans="1:1" x14ac:dyDescent="0.2">
      <c r="A2785" s="140"/>
    </row>
    <row r="2786" spans="1:1" x14ac:dyDescent="0.2">
      <c r="A2786" s="140"/>
    </row>
    <row r="2787" spans="1:1" x14ac:dyDescent="0.2">
      <c r="A2787" s="140"/>
    </row>
    <row r="2788" spans="1:1" x14ac:dyDescent="0.2">
      <c r="A2788" s="140"/>
    </row>
    <row r="2789" spans="1:1" x14ac:dyDescent="0.2">
      <c r="A2789" s="140"/>
    </row>
    <row r="2790" spans="1:1" x14ac:dyDescent="0.2">
      <c r="A2790" s="140"/>
    </row>
    <row r="2791" spans="1:1" x14ac:dyDescent="0.2">
      <c r="A2791" s="140"/>
    </row>
    <row r="2792" spans="1:1" x14ac:dyDescent="0.2">
      <c r="A2792" s="140"/>
    </row>
    <row r="2793" spans="1:1" x14ac:dyDescent="0.2">
      <c r="A2793" s="140"/>
    </row>
    <row r="2794" spans="1:1" x14ac:dyDescent="0.2">
      <c r="A2794" s="140"/>
    </row>
    <row r="2795" spans="1:1" x14ac:dyDescent="0.2">
      <c r="A2795" s="140"/>
    </row>
    <row r="2796" spans="1:1" x14ac:dyDescent="0.2">
      <c r="A2796" s="140"/>
    </row>
    <row r="2797" spans="1:1" x14ac:dyDescent="0.2">
      <c r="A2797" s="140"/>
    </row>
    <row r="2798" spans="1:1" x14ac:dyDescent="0.2">
      <c r="A2798" s="140"/>
    </row>
    <row r="2799" spans="1:1" x14ac:dyDescent="0.2">
      <c r="A2799" s="140"/>
    </row>
    <row r="2800" spans="1:1" x14ac:dyDescent="0.2">
      <c r="A2800" s="140"/>
    </row>
    <row r="2801" spans="1:1" x14ac:dyDescent="0.2">
      <c r="A2801" s="140"/>
    </row>
    <row r="2802" spans="1:1" x14ac:dyDescent="0.2">
      <c r="A2802" s="140"/>
    </row>
    <row r="2803" spans="1:1" x14ac:dyDescent="0.2">
      <c r="A2803" s="140"/>
    </row>
    <row r="2804" spans="1:1" x14ac:dyDescent="0.2">
      <c r="A2804" s="140"/>
    </row>
    <row r="2805" spans="1:1" x14ac:dyDescent="0.2">
      <c r="A2805" s="140"/>
    </row>
    <row r="2806" spans="1:1" x14ac:dyDescent="0.2">
      <c r="A2806" s="140"/>
    </row>
    <row r="2807" spans="1:1" x14ac:dyDescent="0.2">
      <c r="A2807" s="140"/>
    </row>
    <row r="2808" spans="1:1" x14ac:dyDescent="0.2">
      <c r="A2808" s="140"/>
    </row>
    <row r="2809" spans="1:1" x14ac:dyDescent="0.2">
      <c r="A2809" s="140"/>
    </row>
    <row r="2810" spans="1:1" x14ac:dyDescent="0.2">
      <c r="A2810" s="140"/>
    </row>
    <row r="2811" spans="1:1" x14ac:dyDescent="0.2">
      <c r="A2811" s="140"/>
    </row>
    <row r="2812" spans="1:1" x14ac:dyDescent="0.2">
      <c r="A2812" s="140"/>
    </row>
    <row r="2813" spans="1:1" x14ac:dyDescent="0.2">
      <c r="A2813" s="140"/>
    </row>
    <row r="2814" spans="1:1" x14ac:dyDescent="0.2">
      <c r="A2814" s="140"/>
    </row>
    <row r="2815" spans="1:1" x14ac:dyDescent="0.2">
      <c r="A2815" s="140"/>
    </row>
    <row r="2816" spans="1:1" x14ac:dyDescent="0.2">
      <c r="A2816" s="140"/>
    </row>
    <row r="2817" spans="1:1" x14ac:dyDescent="0.2">
      <c r="A2817" s="140"/>
    </row>
    <row r="2818" spans="1:1" x14ac:dyDescent="0.2">
      <c r="A2818" s="140"/>
    </row>
    <row r="2819" spans="1:1" x14ac:dyDescent="0.2">
      <c r="A2819" s="140"/>
    </row>
    <row r="2820" spans="1:1" x14ac:dyDescent="0.2">
      <c r="A2820" s="140"/>
    </row>
    <row r="2821" spans="1:1" x14ac:dyDescent="0.2">
      <c r="A2821" s="140"/>
    </row>
    <row r="2822" spans="1:1" x14ac:dyDescent="0.2">
      <c r="A2822" s="140"/>
    </row>
    <row r="2823" spans="1:1" x14ac:dyDescent="0.2">
      <c r="A2823" s="140"/>
    </row>
    <row r="2824" spans="1:1" x14ac:dyDescent="0.2">
      <c r="A2824" s="140"/>
    </row>
    <row r="2825" spans="1:1" x14ac:dyDescent="0.2">
      <c r="A2825" s="140"/>
    </row>
    <row r="2826" spans="1:1" x14ac:dyDescent="0.2">
      <c r="A2826" s="140"/>
    </row>
    <row r="2827" spans="1:1" x14ac:dyDescent="0.2">
      <c r="A2827" s="140"/>
    </row>
    <row r="2828" spans="1:1" x14ac:dyDescent="0.2">
      <c r="A2828" s="140"/>
    </row>
    <row r="2829" spans="1:1" x14ac:dyDescent="0.2">
      <c r="A2829" s="140"/>
    </row>
    <row r="2830" spans="1:1" x14ac:dyDescent="0.2">
      <c r="A2830" s="140"/>
    </row>
    <row r="2831" spans="1:1" x14ac:dyDescent="0.2">
      <c r="A2831" s="140"/>
    </row>
    <row r="2832" spans="1:1" x14ac:dyDescent="0.2">
      <c r="A2832" s="140"/>
    </row>
    <row r="2833" spans="1:1" x14ac:dyDescent="0.2">
      <c r="A2833" s="140"/>
    </row>
    <row r="2834" spans="1:1" x14ac:dyDescent="0.2">
      <c r="A2834" s="140"/>
    </row>
    <row r="2835" spans="1:1" x14ac:dyDescent="0.2">
      <c r="A2835" s="140"/>
    </row>
    <row r="2836" spans="1:1" x14ac:dyDescent="0.2">
      <c r="A2836" s="140"/>
    </row>
    <row r="2837" spans="1:1" x14ac:dyDescent="0.2">
      <c r="A2837" s="140"/>
    </row>
    <row r="2838" spans="1:1" x14ac:dyDescent="0.2">
      <c r="A2838" s="140"/>
    </row>
    <row r="2839" spans="1:1" x14ac:dyDescent="0.2">
      <c r="A2839" s="140"/>
    </row>
    <row r="2840" spans="1:1" x14ac:dyDescent="0.2">
      <c r="A2840" s="140"/>
    </row>
    <row r="2841" spans="1:1" x14ac:dyDescent="0.2">
      <c r="A2841" s="140"/>
    </row>
    <row r="2842" spans="1:1" x14ac:dyDescent="0.2">
      <c r="A2842" s="140"/>
    </row>
    <row r="2843" spans="1:1" x14ac:dyDescent="0.2">
      <c r="A2843" s="140"/>
    </row>
    <row r="2844" spans="1:1" x14ac:dyDescent="0.2">
      <c r="A2844" s="140"/>
    </row>
    <row r="2845" spans="1:1" x14ac:dyDescent="0.2">
      <c r="A2845" s="140"/>
    </row>
    <row r="2846" spans="1:1" x14ac:dyDescent="0.2">
      <c r="A2846" s="140"/>
    </row>
    <row r="2847" spans="1:1" x14ac:dyDescent="0.2">
      <c r="A2847" s="140"/>
    </row>
    <row r="2848" spans="1:1" x14ac:dyDescent="0.2">
      <c r="A2848" s="140"/>
    </row>
    <row r="2849" spans="1:1" x14ac:dyDescent="0.2">
      <c r="A2849" s="140"/>
    </row>
    <row r="2850" spans="1:1" x14ac:dyDescent="0.2">
      <c r="A2850" s="140"/>
    </row>
    <row r="2851" spans="1:1" x14ac:dyDescent="0.2">
      <c r="A2851" s="140"/>
    </row>
    <row r="2852" spans="1:1" x14ac:dyDescent="0.2">
      <c r="A2852" s="140"/>
    </row>
    <row r="2853" spans="1:1" x14ac:dyDescent="0.2">
      <c r="A2853" s="140"/>
    </row>
    <row r="2854" spans="1:1" x14ac:dyDescent="0.2">
      <c r="A2854" s="140"/>
    </row>
    <row r="2855" spans="1:1" x14ac:dyDescent="0.2">
      <c r="A2855" s="140"/>
    </row>
    <row r="2856" spans="1:1" x14ac:dyDescent="0.2">
      <c r="A2856" s="140"/>
    </row>
    <row r="2857" spans="1:1" x14ac:dyDescent="0.2">
      <c r="A2857" s="140"/>
    </row>
    <row r="2858" spans="1:1" x14ac:dyDescent="0.2">
      <c r="A2858" s="140"/>
    </row>
    <row r="2859" spans="1:1" x14ac:dyDescent="0.2">
      <c r="A2859" s="140"/>
    </row>
    <row r="2860" spans="1:1" x14ac:dyDescent="0.2">
      <c r="A2860" s="140"/>
    </row>
    <row r="2861" spans="1:1" x14ac:dyDescent="0.2">
      <c r="A2861" s="140"/>
    </row>
    <row r="2862" spans="1:1" x14ac:dyDescent="0.2">
      <c r="A2862" s="140"/>
    </row>
    <row r="2863" spans="1:1" x14ac:dyDescent="0.2">
      <c r="A2863" s="140"/>
    </row>
    <row r="2864" spans="1:1" x14ac:dyDescent="0.2">
      <c r="A2864" s="140"/>
    </row>
    <row r="2865" spans="1:1" x14ac:dyDescent="0.2">
      <c r="A2865" s="140"/>
    </row>
    <row r="2866" spans="1:1" x14ac:dyDescent="0.2">
      <c r="A2866" s="140"/>
    </row>
    <row r="2867" spans="1:1" x14ac:dyDescent="0.2">
      <c r="A2867" s="140"/>
    </row>
    <row r="2868" spans="1:1" x14ac:dyDescent="0.2">
      <c r="A2868" s="140"/>
    </row>
    <row r="2869" spans="1:1" x14ac:dyDescent="0.2">
      <c r="A2869" s="140"/>
    </row>
    <row r="2870" spans="1:1" x14ac:dyDescent="0.2">
      <c r="A2870" s="140"/>
    </row>
    <row r="2871" spans="1:1" x14ac:dyDescent="0.2">
      <c r="A2871" s="140"/>
    </row>
    <row r="2872" spans="1:1" x14ac:dyDescent="0.2">
      <c r="A2872" s="140"/>
    </row>
    <row r="2873" spans="1:1" x14ac:dyDescent="0.2">
      <c r="A2873" s="140"/>
    </row>
    <row r="2874" spans="1:1" x14ac:dyDescent="0.2">
      <c r="A2874" s="140"/>
    </row>
    <row r="2875" spans="1:1" x14ac:dyDescent="0.2">
      <c r="A2875" s="140"/>
    </row>
    <row r="2876" spans="1:1" x14ac:dyDescent="0.2">
      <c r="A2876" s="140"/>
    </row>
    <row r="2877" spans="1:1" x14ac:dyDescent="0.2">
      <c r="A2877" s="140"/>
    </row>
    <row r="2878" spans="1:1" x14ac:dyDescent="0.2">
      <c r="A2878" s="140"/>
    </row>
    <row r="2879" spans="1:1" x14ac:dyDescent="0.2">
      <c r="A2879" s="140"/>
    </row>
    <row r="2880" spans="1:1" x14ac:dyDescent="0.2">
      <c r="A2880" s="140"/>
    </row>
    <row r="2881" spans="1:1" x14ac:dyDescent="0.2">
      <c r="A2881" s="140"/>
    </row>
    <row r="2882" spans="1:1" x14ac:dyDescent="0.2">
      <c r="A2882" s="140"/>
    </row>
    <row r="2883" spans="1:1" x14ac:dyDescent="0.2">
      <c r="A2883" s="140"/>
    </row>
    <row r="2884" spans="1:1" x14ac:dyDescent="0.2">
      <c r="A2884" s="140"/>
    </row>
    <row r="2885" spans="1:1" x14ac:dyDescent="0.2">
      <c r="A2885" s="140"/>
    </row>
    <row r="2886" spans="1:1" x14ac:dyDescent="0.2">
      <c r="A2886" s="140"/>
    </row>
    <row r="2887" spans="1:1" x14ac:dyDescent="0.2">
      <c r="A2887" s="140"/>
    </row>
    <row r="2888" spans="1:1" x14ac:dyDescent="0.2">
      <c r="A2888" s="140"/>
    </row>
    <row r="2889" spans="1:1" x14ac:dyDescent="0.2">
      <c r="A2889" s="140"/>
    </row>
    <row r="2890" spans="1:1" x14ac:dyDescent="0.2">
      <c r="A2890" s="140"/>
    </row>
    <row r="2891" spans="1:1" x14ac:dyDescent="0.2">
      <c r="A2891" s="140"/>
    </row>
    <row r="2892" spans="1:1" x14ac:dyDescent="0.2">
      <c r="A2892" s="140"/>
    </row>
    <row r="2893" spans="1:1" x14ac:dyDescent="0.2">
      <c r="A2893" s="140"/>
    </row>
    <row r="2894" spans="1:1" x14ac:dyDescent="0.2">
      <c r="A2894" s="140"/>
    </row>
    <row r="2895" spans="1:1" x14ac:dyDescent="0.2">
      <c r="A2895" s="140"/>
    </row>
    <row r="2896" spans="1:1" x14ac:dyDescent="0.2">
      <c r="A2896" s="140"/>
    </row>
    <row r="2897" spans="1:1" x14ac:dyDescent="0.2">
      <c r="A2897" s="140"/>
    </row>
    <row r="2898" spans="1:1" x14ac:dyDescent="0.2">
      <c r="A2898" s="140"/>
    </row>
    <row r="2899" spans="1:1" x14ac:dyDescent="0.2">
      <c r="A2899" s="140"/>
    </row>
    <row r="2900" spans="1:1" x14ac:dyDescent="0.2">
      <c r="A2900" s="140"/>
    </row>
    <row r="2901" spans="1:1" x14ac:dyDescent="0.2">
      <c r="A2901" s="140"/>
    </row>
    <row r="2902" spans="1:1" x14ac:dyDescent="0.2">
      <c r="A2902" s="140"/>
    </row>
    <row r="2903" spans="1:1" x14ac:dyDescent="0.2">
      <c r="A2903" s="140"/>
    </row>
    <row r="2904" spans="1:1" x14ac:dyDescent="0.2">
      <c r="A2904" s="140"/>
    </row>
    <row r="2905" spans="1:1" x14ac:dyDescent="0.2">
      <c r="A2905" s="140"/>
    </row>
    <row r="2906" spans="1:1" x14ac:dyDescent="0.2">
      <c r="A2906" s="140"/>
    </row>
    <row r="2907" spans="1:1" x14ac:dyDescent="0.2">
      <c r="A2907" s="140"/>
    </row>
    <row r="2908" spans="1:1" x14ac:dyDescent="0.2">
      <c r="A2908" s="140"/>
    </row>
    <row r="2909" spans="1:1" x14ac:dyDescent="0.2">
      <c r="A2909" s="140"/>
    </row>
    <row r="2910" spans="1:1" x14ac:dyDescent="0.2">
      <c r="A2910" s="140"/>
    </row>
    <row r="2911" spans="1:1" x14ac:dyDescent="0.2">
      <c r="A2911" s="140"/>
    </row>
    <row r="2912" spans="1:1" x14ac:dyDescent="0.2">
      <c r="A2912" s="140"/>
    </row>
    <row r="2913" spans="1:1" x14ac:dyDescent="0.2">
      <c r="A2913" s="140"/>
    </row>
    <row r="2914" spans="1:1" x14ac:dyDescent="0.2">
      <c r="A2914" s="140"/>
    </row>
    <row r="2915" spans="1:1" x14ac:dyDescent="0.2">
      <c r="A2915" s="140"/>
    </row>
    <row r="2916" spans="1:1" x14ac:dyDescent="0.2">
      <c r="A2916" s="140"/>
    </row>
    <row r="2917" spans="1:1" x14ac:dyDescent="0.2">
      <c r="A2917" s="140"/>
    </row>
    <row r="2918" spans="1:1" x14ac:dyDescent="0.2">
      <c r="A2918" s="140"/>
    </row>
    <row r="2919" spans="1:1" x14ac:dyDescent="0.2">
      <c r="A2919" s="140"/>
    </row>
    <row r="2920" spans="1:1" x14ac:dyDescent="0.2">
      <c r="A2920" s="140"/>
    </row>
    <row r="2921" spans="1:1" x14ac:dyDescent="0.2">
      <c r="A2921" s="140"/>
    </row>
    <row r="2922" spans="1:1" x14ac:dyDescent="0.2">
      <c r="A2922" s="140"/>
    </row>
    <row r="2923" spans="1:1" x14ac:dyDescent="0.2">
      <c r="A2923" s="140"/>
    </row>
    <row r="2924" spans="1:1" x14ac:dyDescent="0.2">
      <c r="A2924" s="140"/>
    </row>
    <row r="2925" spans="1:1" x14ac:dyDescent="0.2">
      <c r="A2925" s="140"/>
    </row>
    <row r="2926" spans="1:1" x14ac:dyDescent="0.2">
      <c r="A2926" s="140"/>
    </row>
    <row r="2927" spans="1:1" x14ac:dyDescent="0.2">
      <c r="A2927" s="140"/>
    </row>
    <row r="2928" spans="1:1" x14ac:dyDescent="0.2">
      <c r="A2928" s="140"/>
    </row>
    <row r="2929" spans="1:1" x14ac:dyDescent="0.2">
      <c r="A2929" s="140"/>
    </row>
    <row r="2930" spans="1:1" x14ac:dyDescent="0.2">
      <c r="A2930" s="140"/>
    </row>
    <row r="2931" spans="1:1" x14ac:dyDescent="0.2">
      <c r="A2931" s="140"/>
    </row>
    <row r="2932" spans="1:1" x14ac:dyDescent="0.2">
      <c r="A2932" s="140"/>
    </row>
    <row r="2933" spans="1:1" x14ac:dyDescent="0.2">
      <c r="A2933" s="140"/>
    </row>
    <row r="2934" spans="1:1" x14ac:dyDescent="0.2">
      <c r="A2934" s="140"/>
    </row>
    <row r="2935" spans="1:1" x14ac:dyDescent="0.2">
      <c r="A2935" s="140"/>
    </row>
    <row r="2936" spans="1:1" x14ac:dyDescent="0.2">
      <c r="A2936" s="140"/>
    </row>
    <row r="2937" spans="1:1" x14ac:dyDescent="0.2">
      <c r="A2937" s="140"/>
    </row>
    <row r="2938" spans="1:1" x14ac:dyDescent="0.2">
      <c r="A2938" s="140"/>
    </row>
    <row r="2939" spans="1:1" x14ac:dyDescent="0.2">
      <c r="A2939" s="140"/>
    </row>
    <row r="2940" spans="1:1" x14ac:dyDescent="0.2">
      <c r="A2940" s="140"/>
    </row>
    <row r="2941" spans="1:1" x14ac:dyDescent="0.2">
      <c r="A2941" s="140"/>
    </row>
    <row r="2942" spans="1:1" x14ac:dyDescent="0.2">
      <c r="A2942" s="140"/>
    </row>
    <row r="2943" spans="1:1" x14ac:dyDescent="0.2">
      <c r="A2943" s="140"/>
    </row>
    <row r="2944" spans="1:1" x14ac:dyDescent="0.2">
      <c r="A2944" s="140"/>
    </row>
    <row r="2945" spans="1:1" x14ac:dyDescent="0.2">
      <c r="A2945" s="140"/>
    </row>
    <row r="2946" spans="1:1" x14ac:dyDescent="0.2">
      <c r="A2946" s="140"/>
    </row>
    <row r="2947" spans="1:1" x14ac:dyDescent="0.2">
      <c r="A2947" s="140"/>
    </row>
    <row r="2948" spans="1:1" x14ac:dyDescent="0.2">
      <c r="A2948" s="140"/>
    </row>
    <row r="2949" spans="1:1" x14ac:dyDescent="0.2">
      <c r="A2949" s="140"/>
    </row>
    <row r="2950" spans="1:1" x14ac:dyDescent="0.2">
      <c r="A2950" s="140"/>
    </row>
    <row r="2951" spans="1:1" x14ac:dyDescent="0.2">
      <c r="A2951" s="140"/>
    </row>
    <row r="2952" spans="1:1" x14ac:dyDescent="0.2">
      <c r="A2952" s="140"/>
    </row>
    <row r="2953" spans="1:1" x14ac:dyDescent="0.2">
      <c r="A2953" s="140"/>
    </row>
    <row r="2954" spans="1:1" x14ac:dyDescent="0.2">
      <c r="A2954" s="140"/>
    </row>
    <row r="2955" spans="1:1" x14ac:dyDescent="0.2">
      <c r="A2955" s="140"/>
    </row>
    <row r="2956" spans="1:1" x14ac:dyDescent="0.2">
      <c r="A2956" s="140"/>
    </row>
    <row r="2957" spans="1:1" x14ac:dyDescent="0.2">
      <c r="A2957" s="140"/>
    </row>
    <row r="2958" spans="1:1" x14ac:dyDescent="0.2">
      <c r="A2958" s="140"/>
    </row>
    <row r="2959" spans="1:1" x14ac:dyDescent="0.2">
      <c r="A2959" s="140"/>
    </row>
    <row r="2960" spans="1:1" x14ac:dyDescent="0.2">
      <c r="A2960" s="140"/>
    </row>
    <row r="2961" spans="1:1" x14ac:dyDescent="0.2">
      <c r="A2961" s="140"/>
    </row>
    <row r="2962" spans="1:1" x14ac:dyDescent="0.2">
      <c r="A2962" s="140"/>
    </row>
    <row r="2963" spans="1:1" x14ac:dyDescent="0.2">
      <c r="A2963" s="140"/>
    </row>
    <row r="2964" spans="1:1" x14ac:dyDescent="0.2">
      <c r="A2964" s="140"/>
    </row>
    <row r="2965" spans="1:1" x14ac:dyDescent="0.2">
      <c r="A2965" s="140"/>
    </row>
    <row r="2966" spans="1:1" x14ac:dyDescent="0.2">
      <c r="A2966" s="140"/>
    </row>
    <row r="2967" spans="1:1" x14ac:dyDescent="0.2">
      <c r="A2967" s="140"/>
    </row>
    <row r="2968" spans="1:1" x14ac:dyDescent="0.2">
      <c r="A2968" s="140"/>
    </row>
    <row r="2969" spans="1:1" x14ac:dyDescent="0.2">
      <c r="A2969" s="140"/>
    </row>
    <row r="2970" spans="1:1" x14ac:dyDescent="0.2">
      <c r="A2970" s="140"/>
    </row>
    <row r="2971" spans="1:1" x14ac:dyDescent="0.2">
      <c r="A2971" s="140"/>
    </row>
    <row r="2972" spans="1:1" x14ac:dyDescent="0.2">
      <c r="A2972" s="140"/>
    </row>
    <row r="2973" spans="1:1" x14ac:dyDescent="0.2">
      <c r="A2973" s="140"/>
    </row>
    <row r="2974" spans="1:1" x14ac:dyDescent="0.2">
      <c r="A2974" s="140"/>
    </row>
    <row r="2975" spans="1:1" x14ac:dyDescent="0.2">
      <c r="A2975" s="140"/>
    </row>
    <row r="2976" spans="1:1" x14ac:dyDescent="0.2">
      <c r="A2976" s="140"/>
    </row>
    <row r="2977" spans="1:1" x14ac:dyDescent="0.2">
      <c r="A2977" s="140"/>
    </row>
    <row r="2978" spans="1:1" x14ac:dyDescent="0.2">
      <c r="A2978" s="140"/>
    </row>
    <row r="2979" spans="1:1" x14ac:dyDescent="0.2">
      <c r="A2979" s="140"/>
    </row>
    <row r="2980" spans="1:1" x14ac:dyDescent="0.2">
      <c r="A2980" s="140"/>
    </row>
    <row r="2981" spans="1:1" x14ac:dyDescent="0.2">
      <c r="A2981" s="140"/>
    </row>
    <row r="2982" spans="1:1" x14ac:dyDescent="0.2">
      <c r="A2982" s="140"/>
    </row>
    <row r="2983" spans="1:1" x14ac:dyDescent="0.2">
      <c r="A2983" s="140"/>
    </row>
    <row r="2984" spans="1:1" x14ac:dyDescent="0.2">
      <c r="A2984" s="140"/>
    </row>
    <row r="2985" spans="1:1" x14ac:dyDescent="0.2">
      <c r="A2985" s="140"/>
    </row>
    <row r="2986" spans="1:1" x14ac:dyDescent="0.2">
      <c r="A2986" s="140"/>
    </row>
    <row r="2987" spans="1:1" x14ac:dyDescent="0.2">
      <c r="A2987" s="140"/>
    </row>
    <row r="2988" spans="1:1" x14ac:dyDescent="0.2">
      <c r="A2988" s="140"/>
    </row>
    <row r="2989" spans="1:1" x14ac:dyDescent="0.2">
      <c r="A2989" s="140"/>
    </row>
    <row r="2990" spans="1:1" x14ac:dyDescent="0.2">
      <c r="A2990" s="140"/>
    </row>
    <row r="2991" spans="1:1" x14ac:dyDescent="0.2">
      <c r="A2991" s="140"/>
    </row>
    <row r="2992" spans="1:1" x14ac:dyDescent="0.2">
      <c r="A2992" s="140"/>
    </row>
    <row r="2993" spans="1:1" x14ac:dyDescent="0.2">
      <c r="A2993" s="140"/>
    </row>
    <row r="2994" spans="1:1" x14ac:dyDescent="0.2">
      <c r="A2994" s="140"/>
    </row>
    <row r="2995" spans="1:1" x14ac:dyDescent="0.2">
      <c r="A2995" s="140"/>
    </row>
    <row r="2996" spans="1:1" x14ac:dyDescent="0.2">
      <c r="A2996" s="140"/>
    </row>
    <row r="2997" spans="1:1" x14ac:dyDescent="0.2">
      <c r="A2997" s="140"/>
    </row>
    <row r="2998" spans="1:1" x14ac:dyDescent="0.2">
      <c r="A2998" s="140"/>
    </row>
    <row r="2999" spans="1:1" x14ac:dyDescent="0.2">
      <c r="A2999" s="140"/>
    </row>
    <row r="3000" spans="1:1" x14ac:dyDescent="0.2">
      <c r="A3000" s="140"/>
    </row>
    <row r="3001" spans="1:1" x14ac:dyDescent="0.2">
      <c r="A3001" s="140"/>
    </row>
    <row r="3002" spans="1:1" x14ac:dyDescent="0.2">
      <c r="A3002" s="140"/>
    </row>
    <row r="3003" spans="1:1" x14ac:dyDescent="0.2">
      <c r="A3003" s="140"/>
    </row>
    <row r="3004" spans="1:1" x14ac:dyDescent="0.2">
      <c r="A3004" s="140"/>
    </row>
    <row r="3005" spans="1:1" x14ac:dyDescent="0.2">
      <c r="A3005" s="140"/>
    </row>
    <row r="3006" spans="1:1" x14ac:dyDescent="0.2">
      <c r="A3006" s="140"/>
    </row>
    <row r="3007" spans="1:1" x14ac:dyDescent="0.2">
      <c r="A3007" s="140"/>
    </row>
    <row r="3008" spans="1:1" x14ac:dyDescent="0.2">
      <c r="A3008" s="140"/>
    </row>
    <row r="3009" spans="1:1" x14ac:dyDescent="0.2">
      <c r="A3009" s="140"/>
    </row>
    <row r="3010" spans="1:1" x14ac:dyDescent="0.2">
      <c r="A3010" s="140"/>
    </row>
    <row r="3011" spans="1:1" x14ac:dyDescent="0.2">
      <c r="A3011" s="140"/>
    </row>
    <row r="3012" spans="1:1" x14ac:dyDescent="0.2">
      <c r="A3012" s="140"/>
    </row>
    <row r="3013" spans="1:1" x14ac:dyDescent="0.2">
      <c r="A3013" s="140"/>
    </row>
    <row r="3014" spans="1:1" x14ac:dyDescent="0.2">
      <c r="A3014" s="140"/>
    </row>
    <row r="3015" spans="1:1" x14ac:dyDescent="0.2">
      <c r="A3015" s="140"/>
    </row>
    <row r="3016" spans="1:1" x14ac:dyDescent="0.2">
      <c r="A3016" s="140"/>
    </row>
    <row r="3017" spans="1:1" x14ac:dyDescent="0.2">
      <c r="A3017" s="140"/>
    </row>
    <row r="3018" spans="1:1" x14ac:dyDescent="0.2">
      <c r="A3018" s="140"/>
    </row>
    <row r="3019" spans="1:1" x14ac:dyDescent="0.2">
      <c r="A3019" s="140"/>
    </row>
    <row r="3020" spans="1:1" x14ac:dyDescent="0.2">
      <c r="A3020" s="140"/>
    </row>
    <row r="3021" spans="1:1" x14ac:dyDescent="0.2">
      <c r="A3021" s="140"/>
    </row>
    <row r="3022" spans="1:1" x14ac:dyDescent="0.2">
      <c r="A3022" s="140"/>
    </row>
    <row r="3023" spans="1:1" x14ac:dyDescent="0.2">
      <c r="A3023" s="140"/>
    </row>
    <row r="3024" spans="1:1" x14ac:dyDescent="0.2">
      <c r="A3024" s="140"/>
    </row>
    <row r="3025" spans="1:1" x14ac:dyDescent="0.2">
      <c r="A3025" s="140"/>
    </row>
    <row r="3026" spans="1:1" x14ac:dyDescent="0.2">
      <c r="A3026" s="140"/>
    </row>
    <row r="3027" spans="1:1" x14ac:dyDescent="0.2">
      <c r="A3027" s="140"/>
    </row>
    <row r="3028" spans="1:1" x14ac:dyDescent="0.2">
      <c r="A3028" s="140"/>
    </row>
    <row r="3029" spans="1:1" x14ac:dyDescent="0.2">
      <c r="A3029" s="140"/>
    </row>
    <row r="3030" spans="1:1" x14ac:dyDescent="0.2">
      <c r="A3030" s="140"/>
    </row>
    <row r="3031" spans="1:1" x14ac:dyDescent="0.2">
      <c r="A3031" s="140"/>
    </row>
    <row r="3032" spans="1:1" x14ac:dyDescent="0.2">
      <c r="A3032" s="140"/>
    </row>
    <row r="3033" spans="1:1" x14ac:dyDescent="0.2">
      <c r="A3033" s="140"/>
    </row>
    <row r="3034" spans="1:1" x14ac:dyDescent="0.2">
      <c r="A3034" s="140"/>
    </row>
    <row r="3035" spans="1:1" x14ac:dyDescent="0.2">
      <c r="A3035" s="140"/>
    </row>
    <row r="3036" spans="1:1" x14ac:dyDescent="0.2">
      <c r="A3036" s="140"/>
    </row>
    <row r="3037" spans="1:1" x14ac:dyDescent="0.2">
      <c r="A3037" s="140"/>
    </row>
    <row r="3038" spans="1:1" x14ac:dyDescent="0.2">
      <c r="A3038" s="140"/>
    </row>
    <row r="3039" spans="1:1" x14ac:dyDescent="0.2">
      <c r="A3039" s="140"/>
    </row>
    <row r="3040" spans="1:1" x14ac:dyDescent="0.2">
      <c r="A3040" s="140"/>
    </row>
    <row r="3041" spans="1:1" x14ac:dyDescent="0.2">
      <c r="A3041" s="140"/>
    </row>
    <row r="3042" spans="1:1" x14ac:dyDescent="0.2">
      <c r="A3042" s="140"/>
    </row>
    <row r="3043" spans="1:1" x14ac:dyDescent="0.2">
      <c r="A3043" s="140"/>
    </row>
    <row r="3044" spans="1:1" x14ac:dyDescent="0.2">
      <c r="A3044" s="140"/>
    </row>
    <row r="3045" spans="1:1" x14ac:dyDescent="0.2">
      <c r="A3045" s="140"/>
    </row>
    <row r="3046" spans="1:1" x14ac:dyDescent="0.2">
      <c r="A3046" s="140"/>
    </row>
    <row r="3047" spans="1:1" x14ac:dyDescent="0.2">
      <c r="A3047" s="140"/>
    </row>
    <row r="3048" spans="1:1" x14ac:dyDescent="0.2">
      <c r="A3048" s="140"/>
    </row>
    <row r="3049" spans="1:1" x14ac:dyDescent="0.2">
      <c r="A3049" s="140"/>
    </row>
    <row r="3050" spans="1:1" x14ac:dyDescent="0.2">
      <c r="A3050" s="140"/>
    </row>
    <row r="3051" spans="1:1" x14ac:dyDescent="0.2">
      <c r="A3051" s="140"/>
    </row>
    <row r="3052" spans="1:1" x14ac:dyDescent="0.2">
      <c r="A3052" s="140"/>
    </row>
    <row r="3053" spans="1:1" x14ac:dyDescent="0.2">
      <c r="A3053" s="140"/>
    </row>
    <row r="3054" spans="1:1" x14ac:dyDescent="0.2">
      <c r="A3054" s="140"/>
    </row>
    <row r="3055" spans="1:1" x14ac:dyDescent="0.2">
      <c r="A3055" s="140"/>
    </row>
    <row r="3056" spans="1:1" x14ac:dyDescent="0.2">
      <c r="A3056" s="140"/>
    </row>
    <row r="3057" spans="1:1" x14ac:dyDescent="0.2">
      <c r="A3057" s="140"/>
    </row>
    <row r="3058" spans="1:1" x14ac:dyDescent="0.2">
      <c r="A3058" s="140"/>
    </row>
    <row r="3059" spans="1:1" x14ac:dyDescent="0.2">
      <c r="A3059" s="140"/>
    </row>
    <row r="3060" spans="1:1" x14ac:dyDescent="0.2">
      <c r="A3060" s="140"/>
    </row>
    <row r="3061" spans="1:1" x14ac:dyDescent="0.2">
      <c r="A3061" s="140"/>
    </row>
    <row r="3062" spans="1:1" x14ac:dyDescent="0.2">
      <c r="A3062" s="140"/>
    </row>
    <row r="3063" spans="1:1" x14ac:dyDescent="0.2">
      <c r="A3063" s="140"/>
    </row>
    <row r="3064" spans="1:1" x14ac:dyDescent="0.2">
      <c r="A3064" s="140"/>
    </row>
    <row r="3065" spans="1:1" x14ac:dyDescent="0.2">
      <c r="A3065" s="140"/>
    </row>
    <row r="3066" spans="1:1" x14ac:dyDescent="0.2">
      <c r="A3066" s="140"/>
    </row>
    <row r="3067" spans="1:1" x14ac:dyDescent="0.2">
      <c r="A3067" s="140"/>
    </row>
    <row r="3068" spans="1:1" x14ac:dyDescent="0.2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0681"/>
  <sheetViews>
    <sheetView zoomScale="75" workbookViewId="0">
      <pane xSplit="1" ySplit="3" topLeftCell="AA4" activePane="bottomRight" state="frozen"/>
      <selection pane="topRight" activeCell="B1" sqref="B1"/>
      <selection pane="bottomLeft" activeCell="A4" sqref="A4"/>
      <selection pane="bottomRight" activeCell="AH4" sqref="AH4"/>
    </sheetView>
  </sheetViews>
  <sheetFormatPr defaultRowHeight="12.75" x14ac:dyDescent="0.2"/>
  <cols>
    <col min="1" max="1" width="7.140625" bestFit="1" customWidth="1"/>
    <col min="2" max="2" width="5" style="225" bestFit="1" customWidth="1"/>
    <col min="3" max="3" width="10" bestFit="1" customWidth="1"/>
    <col min="4" max="4" width="12.42578125" bestFit="1" customWidth="1"/>
    <col min="5" max="5" width="9.5703125" customWidth="1"/>
    <col min="6" max="6" width="10" customWidth="1"/>
    <col min="7" max="7" width="12.42578125" bestFit="1" customWidth="1"/>
    <col min="8" max="8" width="9.5703125" customWidth="1"/>
    <col min="9" max="9" width="10" customWidth="1"/>
    <col min="10" max="10" width="12.42578125" bestFit="1" customWidth="1"/>
    <col min="11" max="11" width="9.5703125" customWidth="1"/>
    <col min="12" max="12" width="11.140625" bestFit="1" customWidth="1"/>
    <col min="13" max="13" width="12.42578125" bestFit="1" customWidth="1"/>
    <col min="14" max="14" width="9.5703125" customWidth="1"/>
    <col min="15" max="15" width="10" bestFit="1" customWidth="1"/>
    <col min="16" max="16" width="12.42578125" bestFit="1" customWidth="1"/>
    <col min="17" max="17" width="9.28515625" customWidth="1"/>
    <col min="18" max="18" width="10" bestFit="1" customWidth="1"/>
    <col min="19" max="19" width="12.42578125" bestFit="1" customWidth="1"/>
    <col min="20" max="20" width="9.5703125" customWidth="1"/>
    <col min="21" max="21" width="8.28515625" style="4" customWidth="1"/>
    <col min="22" max="22" width="12" style="4" customWidth="1"/>
    <col min="23" max="24" width="12.42578125" style="4" customWidth="1"/>
    <col min="25" max="25" width="11.140625" style="4" customWidth="1"/>
    <col min="26" max="27" width="12.42578125" style="4" customWidth="1"/>
    <col min="28" max="28" width="11.140625" style="4" customWidth="1"/>
    <col min="29" max="29" width="12.42578125" customWidth="1"/>
    <col min="30" max="31" width="12.28515625" customWidth="1"/>
    <col min="33" max="33" width="9.28515625" customWidth="1"/>
    <col min="35" max="35" width="8.7109375" bestFit="1" customWidth="1"/>
    <col min="36" max="36" width="8" bestFit="1" customWidth="1"/>
    <col min="39" max="39" width="9.140625" style="225"/>
    <col min="69" max="69" width="6.28515625" customWidth="1"/>
    <col min="70" max="70" width="5.5703125" customWidth="1"/>
    <col min="71" max="71" width="7.42578125" customWidth="1"/>
  </cols>
  <sheetData>
    <row r="1" spans="1:71" x14ac:dyDescent="0.2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">
      <c r="A4" s="253">
        <f>Inputs!P4</f>
        <v>37257</v>
      </c>
      <c r="B4" s="324">
        <f t="shared" ref="B4:B67" si="0">IF(A4="N/A"," ",YEAR(A4))</f>
        <v>2002</v>
      </c>
      <c r="C4" s="172">
        <f>IF($A4="N/A"," ",IF(Dayrun2=10,0,IF(Scaler2=1,(VLOOKUP(A4,ScaledPrice2,4)),(VLOOKUP(A4,ScaledPrice2,2)))))</f>
        <v>32.416667756580168</v>
      </c>
      <c r="D4" s="172">
        <f>IF(A4="N/A"," ",IF(Dayrun2&gt;=7,0,IF(Scaler2=2,VLOOKUP(A4,ScaledPrice2,2),(VLOOKUP(A4,ScaledPrice2,2))*(2-(VLOOKUP(A4,ScaledPrice2,3))))))</f>
        <v>32.416667756580168</v>
      </c>
      <c r="E4" s="172">
        <f>IF($A4="N/A"," ",IF(AND(Dayrun2&gt;=4,Dayrun2&lt;=9),0,VLOOKUP($A4,ScaledPrice2,9)))</f>
        <v>0</v>
      </c>
      <c r="F4" s="172">
        <f>IF(A4="N/A"," ",IF(OR(Dayrun2=2,Dayrun2=3,Dayrun2=5,Dayrun2=6,Dayrun2=8,Dayrun2=9),VLOOKUP(A4,ScaledPrice2,IF(Scaler2=1,6,5)),0))</f>
        <v>0</v>
      </c>
      <c r="G4" s="172">
        <f>IF(A4="N/A"," ",IF(OR(Dayrun2=2,Dayrun2=3,Dayrun2=5,Dayrun2=6),IF(Scaler2=2,F4,(VLOOKUP(A4,ScaledPrice2,5))*(2-(VLOOKUP(A4,ScaledPrice2,3)))),0))</f>
        <v>0</v>
      </c>
      <c r="H4" s="172">
        <f>IF($A4="N/A"," ",IF(OR(Dayrun2=2,Dayrun2=3,Dayrun2=10),VLOOKUP($A4,ScaledPrice2,9),0))</f>
        <v>0</v>
      </c>
      <c r="I4" s="172">
        <f>IF(A4="N/A"," ",IF(OR(Dayrun2=3,Dayrun2=6,Dayrun2=9),(VLOOKUP(A4,ScaledPrice2,IF(Scaler2=2,7,8))),0))</f>
        <v>0</v>
      </c>
      <c r="J4" s="172">
        <f>IF(A4="N/A"," ",IF(OR(Dayrun2=3,Dayrun2=6),IF(Scaler2=2,I4,(VLOOKUP(A4,ScaledPrice2,7))*(2-(VLOOKUP(A4,ScaledPrice2,3)))),0))</f>
        <v>0</v>
      </c>
      <c r="K4" s="172">
        <f>IF($A4="N/A"," ",IF(OR(Dayrun2=3,Dayrun2=10),VLOOKUP($A4,ScaledPrice2,9),0))</f>
        <v>0</v>
      </c>
      <c r="L4" s="250">
        <f ca="1">IF($A4="N/A"," ",IF(Pricetype2=2,MAX(C4,0),IF(OR(Pricetype2=1,Pricetype2=4),IF(C4=0,0,(_xll.EURO(C4,Strikeprice2,0,0,($AH4+IF(Smile=TRUE,VLOOKUP(MAX(-5,Strikeprice2-C4),Volsmile,2),0)),($A4-DateToday)+15,IF(Pricetype2=1,1,0),0))),C4)))</f>
        <v>1.9426739243786768E-10</v>
      </c>
      <c r="M4" s="250">
        <f ca="1">IF($A4="N/A"," ",IF(Pricetype2=2,MAX(D4,0),IF(OR(Pricetype2=1,Pricetype2=4),IF(D4=0,0,(_xll.EURO(D4,Strikeprice2,0,0,($AH4+IF(Smile=TRUE,VLOOKUP(MAX(-5,Strikeprice2-D4),Volsmile,2),0)),($A4-DateToday)+15,IF(Pricetype2=1,1,0),0))),D4)))</f>
        <v>1.9426739243786768E-10</v>
      </c>
      <c r="N4" s="250">
        <f>IF($A4="N/A"," ",IF(Pricetype2=2,MAX(E4,0),IF(OR(Pricetype2=1,Pricetype2=4),IF(E4=0,0,(_xll.EURO(E4,Strikeprice2,0,0,($AK4+IF(Smile=TRUE,VLOOKUP(MAX(-5,Strikeprice2-E4),Volsmile,2),0)),($A4-DateToday)+15,IF(Pricetype2=1,1,0),0))),E4)))</f>
        <v>0</v>
      </c>
      <c r="O4" s="250">
        <f>IF($A4="N/A"," ",IF(Pricetype2=2,MAX(F4,0),IF(OR(Pricetype2=1,Pricetype2=4),IF(F4=0,0,(_xll.EURO(F4,Strikeprice2,0,0,($AK4+IF(Smile=TRUE,VLOOKUP(MAX(-5,Strikeprice2-F4),Volsmile,2),0)),($A4-DateToday)+15,IF(Pricetype2=1,1,0),0))),F4)))</f>
        <v>0</v>
      </c>
      <c r="P4" s="250">
        <f>IF($A4="N/A"," ",IF(Pricetype2=2,MAX(G4,0),IF(OR(Pricetype2=1,Pricetype2=4),IF(G4=0,0,(_xll.EURO(G4,Strikeprice2,0,0,($AK4+IF(Smile=TRUE,VLOOKUP(MAX(-5,Strikeprice2-G4),Volsmile,2),0)),($A4-DateToday)+15,IF(Pricetype2=1,1,0),0))),G4)))</f>
        <v>0</v>
      </c>
      <c r="Q4" s="250">
        <f>IF($A4="N/A"," ",IF(Pricetype2=2,MAX(H4,0),IF(OR(Pricetype2=1,Pricetype2=4),IF(H4=0,0,(_xll.EURO(H4,Strikeprice2,0,0,($AK4+IF(Smile=TRUE,VLOOKUP(MAX(-5,Strikeprice2-H4),Volsmile,2),0)),($A4-DateToday)+15,IF(Pricetype2=1,1,0),0))),H4)))</f>
        <v>0</v>
      </c>
      <c r="R4" s="250">
        <f>IF($A4="N/A"," ",IF(Pricetype2=2,MAX(I4,0),IF(OR(Pricetype2=1,Pricetype2=4),IF(I4=0,0,(_xll.EURO(I4,Strikeprice2,0,0,($AK4+IF(Smile=TRUE,VLOOKUP(MAX(-5,Strikeprice2-I4),Volsmile,2),0)),($A4-DateToday)+15,IF(Pricetype2=1,1,0),0))),I4)))</f>
        <v>0</v>
      </c>
      <c r="S4" s="250">
        <f>IF($A4="N/A"," ",IF(Pricetype2=2,MAX(J4,0),IF(OR(Pricetype2=1,Pricetype2=4),IF(J4=0,0,(_xll.EURO(J4,Strikeprice2,0,0,($AK4+IF(Smile=TRUE,VLOOKUP(MAX(-5,Strikeprice2-J4),Volsmile,2),0)),($A4-DateToday)+15,IF(Pricetype2=1,1,0),0))),J4)))</f>
        <v>0</v>
      </c>
      <c r="T4" s="250">
        <f>IF($A4="N/A"," ",IF(Pricetype2=2,MAX(K4,0),IF(OR(Pricetype2=1,Pricetype2=4),IF(K4=0,0,(_xll.EURO(K4,Strikeprice2,0,0,($AK4+IF(Smile=TRUE,VLOOKUP(MAX(-5,Strikeprice2-K4),Volsmile,2),0)),($A4-DateToday)+15,IF(Pricetype2=1,1,0),0))),K4)))</f>
        <v>0</v>
      </c>
      <c r="U4" s="177">
        <f t="shared" ref="U4:U67" ca="1" si="1">IF($A4="N/A"," ",Volume2*$AM4)</f>
        <v>292.1078765131366</v>
      </c>
      <c r="V4" s="178">
        <f ca="1">IF($A4="N/A"," ",$U4*(8*($BQ4))*L4)</f>
        <v>9.9874782446154668E-6</v>
      </c>
      <c r="W4" s="178">
        <f ca="1">IF($A4="N/A"," ",$U4*(8*($BQ4))*M4)</f>
        <v>9.9874782446154668E-6</v>
      </c>
      <c r="X4" s="178">
        <f ca="1">IF($A4="N/A"," ",$U4*(8*($BQ4))*N4)</f>
        <v>0</v>
      </c>
      <c r="Y4" s="178">
        <f ca="1">IF($A4="N/A"," ",$U4*(8*($BR4))*O4)</f>
        <v>0</v>
      </c>
      <c r="Z4" s="178">
        <f ca="1">IF($A4="N/A"," ",$U4*(8*($BR4))*P4)</f>
        <v>0</v>
      </c>
      <c r="AA4" s="178">
        <f ca="1">IF($A4="N/A"," ",$U4*(8*($BR4))*Q4)</f>
        <v>0</v>
      </c>
      <c r="AB4" s="178">
        <f ca="1">IF($A4="N/A"," ",$U4*(8*($BS4))*R4)</f>
        <v>0</v>
      </c>
      <c r="AC4" s="178">
        <f ca="1">IF($A4="N/A"," ",$U4*(8*($BS4))*S4)</f>
        <v>0</v>
      </c>
      <c r="AD4" s="178">
        <f ca="1">IF($A4="N/A"," ",$U4*(8*($BS4))*T4)</f>
        <v>0</v>
      </c>
      <c r="AE4" s="178">
        <f ca="1">IF($A4="N/A"," ",SUM(V4:AD4))</f>
        <v>1.9974956489230934E-5</v>
      </c>
      <c r="AF4" s="224">
        <f>IF($A4="N/A"," ",(VLOOKUP($A4,PowerVolTable,(IF(VolBMO2=2,7,IF(VolBMO2=1,6,8))),FALSE)))</f>
        <v>0.28000000000000003</v>
      </c>
      <c r="AG4" s="224">
        <f>IF($A4="N/A"," ",(VLOOKUP($A4,IntraPowerVol,(IF(VolBMO2=2,3,IF(VolBMO2=1,2,4))),FALSE)*VLOOKUP(MONTH($A4),Volscale,2)))</f>
        <v>0.6</v>
      </c>
      <c r="AH4" s="224">
        <f>IF($A4="N/A"," ",IF(VolType2=1,AG4,AF4))</f>
        <v>0.28000000000000003</v>
      </c>
      <c r="AI4" s="224">
        <f t="shared" ref="AI4:AI67" si="2">IF($A4="N/A"," ",(VLOOKUP($A4,OffPwrVolTable,(IF(VolBMO2=2,7,IF(VolBMO2=1,6,8))),FALSE)))</f>
        <v>0.14000000000000001</v>
      </c>
      <c r="AJ4" s="224">
        <f t="shared" ref="AJ4:AJ67" si="3">IF($A4="N/A"," ",(VLOOKUP($A4,OffPwrVolTable,(IF(VolBMO2=2,3,IF(VolBMO2=1,2,4))),FALSE)*VLOOKUP(MONTH($A4),Volscale,2)))</f>
        <v>0.36</v>
      </c>
      <c r="AK4" s="224">
        <f>IF($A4="N/A"," ",IF(VolType2=1,AJ4,AI4))</f>
        <v>0.14000000000000001</v>
      </c>
      <c r="AL4" s="224">
        <f ca="1">IF($A4="N/A"," ",IF(PV=1,0,'Pricing Inputs2'!R37))</f>
        <v>4.8067603071989304E-2</v>
      </c>
      <c r="AM4" s="312">
        <f t="shared" ref="AM4:AM67" ca="1" si="4">IF($A4="N/A"," ",(1+AL4/2)^(-2*((EOMONTH(A4,0)+20)-DateToday)/365.25))</f>
        <v>0.97369292171045529</v>
      </c>
      <c r="BQ4">
        <f t="shared" ref="BQ4:BQ67" si="5">IF($A4="N/A"," ",(VLOOKUP($A4,NumberofDaysTable,2)))</f>
        <v>22</v>
      </c>
      <c r="BR4">
        <f t="shared" ref="BR4:BR67" si="6">IF($A4="N/A"," ",(VLOOKUP($A4,NumberofDaysTable,3)))</f>
        <v>4</v>
      </c>
      <c r="BS4">
        <f t="shared" ref="BS4:BS67" si="7">IF($A4="N/A"," ",(VLOOKUP($A4,NumberofDaysTable,4)))</f>
        <v>5</v>
      </c>
    </row>
    <row r="5" spans="1:71" x14ac:dyDescent="0.2">
      <c r="A5" s="253">
        <f>IF(A4="N/A","N/A",IF(EDATE(A4,1)&gt;Inputs!$P$5,"N/A",EDATE(A4,1)))</f>
        <v>37288</v>
      </c>
      <c r="B5" s="324">
        <f t="shared" si="0"/>
        <v>2002</v>
      </c>
      <c r="C5" s="172">
        <f t="shared" ref="C5:C68" si="8">IF($A5="N/A"," ",IF(Dayrun2=10,0,IF(Scaler2=1,(VLOOKUP(A5,ScaledPrice2,4)),(VLOOKUP(A5,ScaledPrice2,2)))))</f>
        <v>32.066665467761808</v>
      </c>
      <c r="D5" s="172">
        <f t="shared" ref="D5:D68" si="9">IF(A5="N/A"," ",IF(Dayrun2&gt;=7,0,IF(Scaler2=2,VLOOKUP(A5,ScaledPrice2,2),(VLOOKUP(A5,ScaledPrice2,2))*(2-(VLOOKUP(A5,ScaledPrice2,3))))))</f>
        <v>32.066665467761808</v>
      </c>
      <c r="E5" s="172">
        <f t="shared" ref="E5:E68" si="10">IF($A5="N/A"," ",IF(AND(Dayrun2&gt;=4,Dayrun2&lt;=9),0,VLOOKUP($A5,ScaledPrice2,9)))</f>
        <v>0</v>
      </c>
      <c r="F5" s="172">
        <f t="shared" ref="F5:F68" si="11">IF(A5="N/A"," ",IF(OR(Dayrun2=2,Dayrun2=3,Dayrun2=5,Dayrun2=6,Dayrun2=8,Dayrun2=9),VLOOKUP(A5,ScaledPrice2,IF(Scaler2=1,6,5)),0))</f>
        <v>0</v>
      </c>
      <c r="G5" s="172">
        <f t="shared" ref="G5:G68" si="12">IF(A5="N/A"," ",IF(OR(Dayrun2=2,Dayrun2=3,Dayrun2=5,Dayrun2=6),IF(Scaler2=2,F5,(VLOOKUP(A5,ScaledPrice2,5))*(2-(VLOOKUP(A5,ScaledPrice2,3)))),0))</f>
        <v>0</v>
      </c>
      <c r="H5" s="172">
        <f t="shared" ref="H5:H68" si="13">IF($A5="N/A"," ",IF(OR(Dayrun2=2,Dayrun2=3,Dayrun2=10),VLOOKUP($A5,ScaledPrice2,9),0))</f>
        <v>0</v>
      </c>
      <c r="I5" s="172">
        <f t="shared" ref="I5:I68" si="14">IF(A5="N/A"," ",IF(OR(Dayrun2=3,Dayrun2=6,Dayrun2=9),(VLOOKUP(A5,ScaledPrice2,IF(Scaler2=2,7,8))),0))</f>
        <v>0</v>
      </c>
      <c r="J5" s="172">
        <f t="shared" ref="J5:J68" si="15">IF(A5="N/A"," ",IF(OR(Dayrun2=3,Dayrun2=6),IF(Scaler2=2,I5,(VLOOKUP(A5,ScaledPrice2,7))*(2-(VLOOKUP(A5,ScaledPrice2,3)))),0))</f>
        <v>0</v>
      </c>
      <c r="K5" s="172">
        <f t="shared" ref="K5:K68" si="16">IF($A5="N/A"," ",IF(OR(Dayrun2=3,Dayrun2=10),VLOOKUP($A5,ScaledPrice2,9),0))</f>
        <v>0</v>
      </c>
      <c r="L5" s="250">
        <f ca="1">IF($A5="N/A"," ",IF(Pricetype2=2,MAX(C5,0),IF(OR(Pricetype2=1,Pricetype2=4),IF(C5=0,0,(_xll.EURO(C5,Strikeprice2,0,0,($AH5+IF(Smile=TRUE,VLOOKUP(MAX(-5,Strikeprice2-C5),Volsmile,2),0)),($A5-DateToday)+15,IF(Pricetype2=1,1,0),0))),C5)))</f>
        <v>6.2479416259667863E-9</v>
      </c>
      <c r="M5" s="250">
        <f ca="1">IF($A5="N/A"," ",IF(Pricetype2=2,MAX(D5,0),IF(OR(Pricetype2=1,Pricetype2=4),IF(D5=0,0,(_xll.EURO(D5,Strikeprice2,0,0,($AH5+IF(Smile=TRUE,VLOOKUP(MAX(-5,Strikeprice2-D5),Volsmile,2),0)),($A5-DateToday)+15,IF(Pricetype2=1,1,0),0))),D5)))</f>
        <v>6.2479416259667863E-9</v>
      </c>
      <c r="N5" s="250">
        <f>IF($A5="N/A"," ",IF(Pricetype2=2,MAX(E5,0),IF(OR(Pricetype2=1,Pricetype2=4),IF(E5=0,0,(_xll.EURO(E5,Strikeprice2,0,0,($AK5+IF(Smile=TRUE,VLOOKUP(MAX(-5,Strikeprice2-E5),Volsmile,2),0)),($A5-DateToday)+15,IF(Pricetype2=1,1,0),0))),E5)))</f>
        <v>0</v>
      </c>
      <c r="O5" s="250">
        <f>IF($A5="N/A"," ",IF(Pricetype2=2,MAX(F5,0),IF(OR(Pricetype2=1,Pricetype2=4),IF(F5=0,0,(_xll.EURO(F5,Strikeprice2,0,0,($AK5+IF(Smile=TRUE,VLOOKUP(MAX(-5,Strikeprice2-F5),Volsmile,2),0)),($A5-DateToday)+15,IF(Pricetype2=1,1,0),0))),F5)))</f>
        <v>0</v>
      </c>
      <c r="P5" s="250">
        <f>IF($A5="N/A"," ",IF(Pricetype2=2,MAX(G5,0),IF(OR(Pricetype2=1,Pricetype2=4),IF(G5=0,0,(_xll.EURO(G5,Strikeprice2,0,0,($AK5+IF(Smile=TRUE,VLOOKUP(MAX(-5,Strikeprice2-G5),Volsmile,2),0)),($A5-DateToday)+15,IF(Pricetype2=1,1,0),0))),G5)))</f>
        <v>0</v>
      </c>
      <c r="Q5" s="250">
        <f>IF($A5="N/A"," ",IF(Pricetype2=2,MAX(H5,0),IF(OR(Pricetype2=1,Pricetype2=4),IF(H5=0,0,(_xll.EURO(H5,Strikeprice2,0,0,($AK5+IF(Smile=TRUE,VLOOKUP(MAX(-5,Strikeprice2-H5),Volsmile,2),0)),($A5-DateToday)+15,IF(Pricetype2=1,1,0),0))),H5)))</f>
        <v>0</v>
      </c>
      <c r="R5" s="250">
        <f>IF($A5="N/A"," ",IF(Pricetype2=2,MAX(I5,0),IF(OR(Pricetype2=1,Pricetype2=4),IF(I5=0,0,(_xll.EURO(I5,Strikeprice2,0,0,($AK5+IF(Smile=TRUE,VLOOKUP(MAX(-5,Strikeprice2-I5),Volsmile,2),0)),($A5-DateToday)+15,IF(Pricetype2=1,1,0),0))),I5)))</f>
        <v>0</v>
      </c>
      <c r="S5" s="250">
        <f>IF($A5="N/A"," ",IF(Pricetype2=2,MAX(J5,0),IF(OR(Pricetype2=1,Pricetype2=4),IF(J5=0,0,(_xll.EURO(J5,Strikeprice2,0,0,($AK5+IF(Smile=TRUE,VLOOKUP(MAX(-5,Strikeprice2-J5),Volsmile,2),0)),($A5-DateToday)+15,IF(Pricetype2=1,1,0),0))),J5)))</f>
        <v>0</v>
      </c>
      <c r="T5" s="250">
        <f>IF($A5="N/A"," ",IF(Pricetype2=2,MAX(K5,0),IF(OR(Pricetype2=1,Pricetype2=4),IF(K5=0,0,(_xll.EURO(K5,Strikeprice2,0,0,($AK5+IF(Smile=TRUE,VLOOKUP(MAX(-5,Strikeprice2-K5),Volsmile,2),0)),($A5-DateToday)+15,IF(Pricetype2=1,1,0),0))),K5)))</f>
        <v>0</v>
      </c>
      <c r="U5" s="177">
        <f t="shared" ca="1" si="1"/>
        <v>291.08525692849577</v>
      </c>
      <c r="V5" s="178">
        <f t="shared" ref="V5:V68" ca="1" si="17">IF($A5="N/A"," ",$U5*(8*($BQ5))*L5)</f>
        <v>2.9098939095500569E-4</v>
      </c>
      <c r="W5" s="178">
        <f t="shared" ref="W5:W68" ca="1" si="18">IF($A5="N/A"," ",$U5*(8*($BQ5))*M5)</f>
        <v>2.9098939095500569E-4</v>
      </c>
      <c r="X5" s="178">
        <f t="shared" ref="X5:X68" ca="1" si="19">IF($A5="N/A"," ",$U5*(8*($BQ5))*N5)</f>
        <v>0</v>
      </c>
      <c r="Y5" s="178">
        <f t="shared" ref="Y5:Y68" ca="1" si="20">IF($A5="N/A"," ",$U5*(8*($BR5))*O5)</f>
        <v>0</v>
      </c>
      <c r="Z5" s="178">
        <f t="shared" ref="Z5:Z68" ca="1" si="21">IF($A5="N/A"," ",$U5*(8*($BR5))*P5)</f>
        <v>0</v>
      </c>
      <c r="AA5" s="178">
        <f t="shared" ref="AA5:AA68" ca="1" si="22">IF($A5="N/A"," ",$U5*(8*($BR5))*Q5)</f>
        <v>0</v>
      </c>
      <c r="AB5" s="178">
        <f t="shared" ref="AB5:AB68" ca="1" si="23">IF($A5="N/A"," ",$U5*(8*($BS5))*R5)</f>
        <v>0</v>
      </c>
      <c r="AC5" s="178">
        <f t="shared" ref="AC5:AC68" ca="1" si="24">IF($A5="N/A"," ",$U5*(8*($BS5))*S5)</f>
        <v>0</v>
      </c>
      <c r="AD5" s="178">
        <f t="shared" ref="AD5:AD68" ca="1" si="25">IF($A5="N/A"," ",$U5*(8*($BS5))*T5)</f>
        <v>0</v>
      </c>
      <c r="AE5" s="178">
        <f t="shared" ref="AE5:AE68" ca="1" si="26">IF($A5="N/A"," ",SUM(V5:AD5))</f>
        <v>5.8197878191001138E-4</v>
      </c>
      <c r="AF5" s="224">
        <f t="shared" ref="AF5:AF68" si="27">IF(A5="N/A"," ",(VLOOKUP(A5,PowerVolTable,(IF(VolBMO2=2,7,IF(VolBMO2=1,6,8))),FALSE)))</f>
        <v>0.28000000000000003</v>
      </c>
      <c r="AG5" s="224">
        <f t="shared" ref="AG5:AG68" si="28">IF(A5="N/A"," ",(VLOOKUP(A5,IntraPowerVol,(IF(VolBMO2=2,3,IF(VolBMO2=1,2,4))),FALSE)*VLOOKUP(MONTH($A5),Volscale,2)))</f>
        <v>0.6</v>
      </c>
      <c r="AH5" s="224">
        <f t="shared" ref="AH5:AH68" si="29">IF($A5="N/A"," ",IF(VolType2=1,AG5,AF5))</f>
        <v>0.28000000000000003</v>
      </c>
      <c r="AI5" s="224">
        <f t="shared" si="2"/>
        <v>0.14000000000000001</v>
      </c>
      <c r="AJ5" s="224">
        <f t="shared" si="3"/>
        <v>0.36</v>
      </c>
      <c r="AK5" s="224">
        <f t="shared" ref="AK5:AK68" si="30">IF($A5="N/A"," ",IF(VolType2=1,AJ5,AI5))</f>
        <v>0.14000000000000001</v>
      </c>
      <c r="AL5" s="224">
        <f ca="1">IF($A5="N/A"," ",IF(PV=1,0,'Pricing Inputs2'!R38))</f>
        <v>4.78520271221132E-2</v>
      </c>
      <c r="AM5" s="313">
        <f t="shared" ca="1" si="4"/>
        <v>0.97028418976165265</v>
      </c>
      <c r="BQ5">
        <f t="shared" si="5"/>
        <v>20</v>
      </c>
      <c r="BR5">
        <f t="shared" si="6"/>
        <v>4</v>
      </c>
      <c r="BS5">
        <f t="shared" si="7"/>
        <v>4</v>
      </c>
    </row>
    <row r="6" spans="1:71" x14ac:dyDescent="0.2">
      <c r="A6" s="253">
        <f>IF(A5="N/A","N/A",IF(EDATE(A5,1)&gt;Inputs!$P$5,"N/A",EDATE(A5,1)))</f>
        <v>37316</v>
      </c>
      <c r="B6" s="324">
        <f t="shared" si="0"/>
        <v>2002</v>
      </c>
      <c r="C6" s="172">
        <f t="shared" si="8"/>
        <v>31.019767051519349</v>
      </c>
      <c r="D6" s="172">
        <f t="shared" si="9"/>
        <v>31.019767051519349</v>
      </c>
      <c r="E6" s="172">
        <f t="shared" si="10"/>
        <v>0</v>
      </c>
      <c r="F6" s="172">
        <f t="shared" si="11"/>
        <v>0</v>
      </c>
      <c r="G6" s="172">
        <f t="shared" si="12"/>
        <v>0</v>
      </c>
      <c r="H6" s="172">
        <f t="shared" si="13"/>
        <v>0</v>
      </c>
      <c r="I6" s="172">
        <f t="shared" si="14"/>
        <v>0</v>
      </c>
      <c r="J6" s="172">
        <f t="shared" si="15"/>
        <v>0</v>
      </c>
      <c r="K6" s="172">
        <f t="shared" si="16"/>
        <v>0</v>
      </c>
      <c r="L6" s="250">
        <f ca="1">IF($A6="N/A"," ",IF(Pricetype2=2,MAX(C6,0),IF(OR(Pricetype2=1,Pricetype2=4),IF(C6=0,0,(_xll.EURO(C6,Strikeprice2,0,0,($AH6+IF(Smile=TRUE,VLOOKUP(MAX(-5,Strikeprice2-C6),Volsmile,2),0)),($A6-DateToday)+15,IF(Pricetype2=1,1,0),0))),C6)))</f>
        <v>1.1611138841543435E-7</v>
      </c>
      <c r="M6" s="250">
        <f ca="1">IF($A6="N/A"," ",IF(Pricetype2=2,MAX(D6,0),IF(OR(Pricetype2=1,Pricetype2=4),IF(D6=0,0,(_xll.EURO(D6,Strikeprice2,0,0,($AH6+IF(Smile=TRUE,VLOOKUP(MAX(-5,Strikeprice2-D6),Volsmile,2),0)),($A6-DateToday)+15,IF(Pricetype2=1,1,0),0))),D6)))</f>
        <v>1.1611138841543435E-7</v>
      </c>
      <c r="N6" s="250">
        <f>IF($A6="N/A"," ",IF(Pricetype2=2,MAX(E6,0),IF(OR(Pricetype2=1,Pricetype2=4),IF(E6=0,0,(_xll.EURO(E6,Strikeprice2,0,0,($AK6+IF(Smile=TRUE,VLOOKUP(MAX(-5,Strikeprice2-E6),Volsmile,2),0)),($A6-DateToday)+15,IF(Pricetype2=1,1,0),0))),E6)))</f>
        <v>0</v>
      </c>
      <c r="O6" s="250">
        <f>IF($A6="N/A"," ",IF(Pricetype2=2,MAX(F6,0),IF(OR(Pricetype2=1,Pricetype2=4),IF(F6=0,0,(_xll.EURO(F6,Strikeprice2,0,0,($AK6+IF(Smile=TRUE,VLOOKUP(MAX(-5,Strikeprice2-F6),Volsmile,2),0)),($A6-DateToday)+15,IF(Pricetype2=1,1,0),0))),F6)))</f>
        <v>0</v>
      </c>
      <c r="P6" s="250">
        <f>IF($A6="N/A"," ",IF(Pricetype2=2,MAX(G6,0),IF(OR(Pricetype2=1,Pricetype2=4),IF(G6=0,0,(_xll.EURO(G6,Strikeprice2,0,0,($AK6+IF(Smile=TRUE,VLOOKUP(MAX(-5,Strikeprice2-G6),Volsmile,2),0)),($A6-DateToday)+15,IF(Pricetype2=1,1,0),0))),G6)))</f>
        <v>0</v>
      </c>
      <c r="Q6" s="250">
        <f>IF($A6="N/A"," ",IF(Pricetype2=2,MAX(H6,0),IF(OR(Pricetype2=1,Pricetype2=4),IF(H6=0,0,(_xll.EURO(H6,Strikeprice2,0,0,($AK6+IF(Smile=TRUE,VLOOKUP(MAX(-5,Strikeprice2-H6),Volsmile,2),0)),($A6-DateToday)+15,IF(Pricetype2=1,1,0),0))),H6)))</f>
        <v>0</v>
      </c>
      <c r="R6" s="250">
        <f>IF($A6="N/A"," ",IF(Pricetype2=2,MAX(I6,0),IF(OR(Pricetype2=1,Pricetype2=4),IF(I6=0,0,(_xll.EURO(I6,Strikeprice2,0,0,($AK6+IF(Smile=TRUE,VLOOKUP(MAX(-5,Strikeprice2-I6),Volsmile,2),0)),($A6-DateToday)+15,IF(Pricetype2=1,1,0),0))),I6)))</f>
        <v>0</v>
      </c>
      <c r="S6" s="250">
        <f>IF($A6="N/A"," ",IF(Pricetype2=2,MAX(J6,0),IF(OR(Pricetype2=1,Pricetype2=4),IF(J6=0,0,(_xll.EURO(J6,Strikeprice2,0,0,($AK6+IF(Smile=TRUE,VLOOKUP(MAX(-5,Strikeprice2-J6),Volsmile,2),0)),($A6-DateToday)+15,IF(Pricetype2=1,1,0),0))),J6)))</f>
        <v>0</v>
      </c>
      <c r="T6" s="250">
        <f>IF($A6="N/A"," ",IF(Pricetype2=2,MAX(K6,0),IF(OR(Pricetype2=1,Pricetype2=4),IF(K6=0,0,(_xll.EURO(K6,Strikeprice2,0,0,($AK6+IF(Smile=TRUE,VLOOKUP(MAX(-5,Strikeprice2-K6),Volsmile,2),0)),($A6-DateToday)+15,IF(Pricetype2=1,1,0),0))),K6)))</f>
        <v>0</v>
      </c>
      <c r="U6" s="177">
        <f t="shared" ca="1" si="1"/>
        <v>289.9620172786943</v>
      </c>
      <c r="V6" s="178">
        <f t="shared" ca="1" si="17"/>
        <v>5.6562059255468528E-3</v>
      </c>
      <c r="W6" s="178">
        <f t="shared" ca="1" si="18"/>
        <v>5.6562059255468528E-3</v>
      </c>
      <c r="X6" s="178">
        <f t="shared" ca="1" si="19"/>
        <v>0</v>
      </c>
      <c r="Y6" s="178">
        <f t="shared" ca="1" si="20"/>
        <v>0</v>
      </c>
      <c r="Z6" s="178">
        <f t="shared" ca="1" si="21"/>
        <v>0</v>
      </c>
      <c r="AA6" s="178">
        <f t="shared" ca="1" si="22"/>
        <v>0</v>
      </c>
      <c r="AB6" s="178">
        <f t="shared" ca="1" si="23"/>
        <v>0</v>
      </c>
      <c r="AC6" s="178">
        <f t="shared" ca="1" si="24"/>
        <v>0</v>
      </c>
      <c r="AD6" s="178">
        <f t="shared" ca="1" si="25"/>
        <v>0</v>
      </c>
      <c r="AE6" s="178">
        <f t="shared" ca="1" si="26"/>
        <v>1.1312411851093706E-2</v>
      </c>
      <c r="AF6" s="224">
        <f t="shared" si="27"/>
        <v>0.28000000000000003</v>
      </c>
      <c r="AG6" s="224">
        <f t="shared" si="28"/>
        <v>0.56000000000000005</v>
      </c>
      <c r="AH6" s="224">
        <f t="shared" si="29"/>
        <v>0.28000000000000003</v>
      </c>
      <c r="AI6" s="224">
        <f t="shared" si="2"/>
        <v>0.14000000000000001</v>
      </c>
      <c r="AJ6" s="224">
        <f t="shared" si="3"/>
        <v>0.33600000000000002</v>
      </c>
      <c r="AK6" s="224">
        <f t="shared" si="30"/>
        <v>0.14000000000000001</v>
      </c>
      <c r="AL6" s="224">
        <f ca="1">IF($A6="N/A"," ",IF(PV=1,0,'Pricing Inputs2'!R39))</f>
        <v>4.7643405249926406E-2</v>
      </c>
      <c r="AM6" s="313">
        <f t="shared" ca="1" si="4"/>
        <v>0.96654005759564776</v>
      </c>
      <c r="BQ6">
        <f t="shared" si="5"/>
        <v>21</v>
      </c>
      <c r="BR6">
        <f t="shared" si="6"/>
        <v>5</v>
      </c>
      <c r="BS6">
        <f t="shared" si="7"/>
        <v>5</v>
      </c>
    </row>
    <row r="7" spans="1:71" x14ac:dyDescent="0.2">
      <c r="A7" s="253">
        <f>IF(A6="N/A","N/A",IF(EDATE(A6,1)&gt;Inputs!$P$5,"N/A",EDATE(A6,1)))</f>
        <v>37347</v>
      </c>
      <c r="B7" s="324">
        <f t="shared" si="0"/>
        <v>2002</v>
      </c>
      <c r="C7" s="172">
        <f t="shared" si="8"/>
        <v>31.469767814458802</v>
      </c>
      <c r="D7" s="172">
        <f t="shared" si="9"/>
        <v>31.469767814458802</v>
      </c>
      <c r="E7" s="172">
        <f t="shared" si="10"/>
        <v>0</v>
      </c>
      <c r="F7" s="172">
        <f t="shared" si="11"/>
        <v>0</v>
      </c>
      <c r="G7" s="172">
        <f t="shared" si="12"/>
        <v>0</v>
      </c>
      <c r="H7" s="172">
        <f t="shared" si="13"/>
        <v>0</v>
      </c>
      <c r="I7" s="172">
        <f t="shared" si="14"/>
        <v>0</v>
      </c>
      <c r="J7" s="172">
        <f t="shared" si="15"/>
        <v>0</v>
      </c>
      <c r="K7" s="172">
        <f t="shared" si="16"/>
        <v>0</v>
      </c>
      <c r="L7" s="250">
        <f ca="1">IF($A7="N/A"," ",IF(Pricetype2=2,MAX(C7,0),IF(OR(Pricetype2=1,Pricetype2=4),IF(C7=0,0,(_xll.EURO(C7,Strikeprice2,0,0,($AH7+IF(Smile=TRUE,VLOOKUP(MAX(-5,Strikeprice2-C7),Volsmile,2),0)),($A7-DateToday)+15,IF(Pricetype2=1,1,0),0))),C7)))</f>
        <v>4.8194061109431588E-7</v>
      </c>
      <c r="M7" s="250">
        <f ca="1">IF($A7="N/A"," ",IF(Pricetype2=2,MAX(D7,0),IF(OR(Pricetype2=1,Pricetype2=4),IF(D7=0,0,(_xll.EURO(D7,Strikeprice2,0,0,($AH7+IF(Smile=TRUE,VLOOKUP(MAX(-5,Strikeprice2-D7),Volsmile,2),0)),($A7-DateToday)+15,IF(Pricetype2=1,1,0),0))),D7)))</f>
        <v>4.8194061109431588E-7</v>
      </c>
      <c r="N7" s="250">
        <f>IF($A7="N/A"," ",IF(Pricetype2=2,MAX(E7,0),IF(OR(Pricetype2=1,Pricetype2=4),IF(E7=0,0,(_xll.EURO(E7,Strikeprice2,0,0,($AK7+IF(Smile=TRUE,VLOOKUP(MAX(-5,Strikeprice2-E7),Volsmile,2),0)),($A7-DateToday)+15,IF(Pricetype2=1,1,0),0))),E7)))</f>
        <v>0</v>
      </c>
      <c r="O7" s="250">
        <f>IF($A7="N/A"," ",IF(Pricetype2=2,MAX(F7,0),IF(OR(Pricetype2=1,Pricetype2=4),IF(F7=0,0,(_xll.EURO(F7,Strikeprice2,0,0,($AK7+IF(Smile=TRUE,VLOOKUP(MAX(-5,Strikeprice2-F7),Volsmile,2),0)),($A7-DateToday)+15,IF(Pricetype2=1,1,0),0))),F7)))</f>
        <v>0</v>
      </c>
      <c r="P7" s="250">
        <f>IF($A7="N/A"," ",IF(Pricetype2=2,MAX(G7,0),IF(OR(Pricetype2=1,Pricetype2=4),IF(G7=0,0,(_xll.EURO(G7,Strikeprice2,0,0,($AK7+IF(Smile=TRUE,VLOOKUP(MAX(-5,Strikeprice2-G7),Volsmile,2),0)),($A7-DateToday)+15,IF(Pricetype2=1,1,0),0))),G7)))</f>
        <v>0</v>
      </c>
      <c r="Q7" s="250">
        <f>IF($A7="N/A"," ",IF(Pricetype2=2,MAX(H7,0),IF(OR(Pricetype2=1,Pricetype2=4),IF(H7=0,0,(_xll.EURO(H7,Strikeprice2,0,0,($AK7+IF(Smile=TRUE,VLOOKUP(MAX(-5,Strikeprice2-H7),Volsmile,2),0)),($A7-DateToday)+15,IF(Pricetype2=1,1,0),0))),H7)))</f>
        <v>0</v>
      </c>
      <c r="R7" s="250">
        <f>IF($A7="N/A"," ",IF(Pricetype2=2,MAX(I7,0),IF(OR(Pricetype2=1,Pricetype2=4),IF(I7=0,0,(_xll.EURO(I7,Strikeprice2,0,0,($AK7+IF(Smile=TRUE,VLOOKUP(MAX(-5,Strikeprice2-I7),Volsmile,2),0)),($A7-DateToday)+15,IF(Pricetype2=1,1,0),0))),I7)))</f>
        <v>0</v>
      </c>
      <c r="S7" s="250">
        <f>IF($A7="N/A"," ",IF(Pricetype2=2,MAX(J7,0),IF(OR(Pricetype2=1,Pricetype2=4),IF(J7=0,0,(_xll.EURO(J7,Strikeprice2,0,0,($AK7+IF(Smile=TRUE,VLOOKUP(MAX(-5,Strikeprice2-J7),Volsmile,2),0)),($A7-DateToday)+15,IF(Pricetype2=1,1,0),0))),J7)))</f>
        <v>0</v>
      </c>
      <c r="T7" s="250">
        <f>IF($A7="N/A"," ",IF(Pricetype2=2,MAX(K7,0),IF(OR(Pricetype2=1,Pricetype2=4),IF(K7=0,0,(_xll.EURO(K7,Strikeprice2,0,0,($AK7+IF(Smile=TRUE,VLOOKUP(MAX(-5,Strikeprice2-K7),Volsmile,2),0)),($A7-DateToday)+15,IF(Pricetype2=1,1,0),0))),K7)))</f>
        <v>0</v>
      </c>
      <c r="U7" s="177">
        <f t="shared" ca="1" si="1"/>
        <v>288.86211282145229</v>
      </c>
      <c r="V7" s="178">
        <f t="shared" ca="1" si="17"/>
        <v>2.4501731438829204E-2</v>
      </c>
      <c r="W7" s="178">
        <f t="shared" ca="1" si="18"/>
        <v>2.4501731438829204E-2</v>
      </c>
      <c r="X7" s="178">
        <f t="shared" ca="1" si="19"/>
        <v>0</v>
      </c>
      <c r="Y7" s="178">
        <f t="shared" ca="1" si="20"/>
        <v>0</v>
      </c>
      <c r="Z7" s="178">
        <f t="shared" ca="1" si="21"/>
        <v>0</v>
      </c>
      <c r="AA7" s="178">
        <f t="shared" ca="1" si="22"/>
        <v>0</v>
      </c>
      <c r="AB7" s="178">
        <f t="shared" ca="1" si="23"/>
        <v>0</v>
      </c>
      <c r="AC7" s="178">
        <f t="shared" ca="1" si="24"/>
        <v>0</v>
      </c>
      <c r="AD7" s="178">
        <f t="shared" ca="1" si="25"/>
        <v>0</v>
      </c>
      <c r="AE7" s="178">
        <f t="shared" ca="1" si="26"/>
        <v>4.9003462877658409E-2</v>
      </c>
      <c r="AF7" s="224">
        <f t="shared" si="27"/>
        <v>0.28000000000000003</v>
      </c>
      <c r="AG7" s="224">
        <f t="shared" si="28"/>
        <v>0.56000000000000005</v>
      </c>
      <c r="AH7" s="224">
        <f t="shared" si="29"/>
        <v>0.28000000000000003</v>
      </c>
      <c r="AI7" s="224">
        <f t="shared" si="2"/>
        <v>0.14000000000000001</v>
      </c>
      <c r="AJ7" s="224">
        <f t="shared" si="3"/>
        <v>0.33600000000000002</v>
      </c>
      <c r="AK7" s="224">
        <f t="shared" si="30"/>
        <v>0.14000000000000001</v>
      </c>
      <c r="AL7" s="224">
        <f ca="1">IF($A7="N/A"," ",IF(PV=1,0,'Pricing Inputs2'!R40))</f>
        <v>4.7558377671638806E-2</v>
      </c>
      <c r="AM7" s="313">
        <f t="shared" ca="1" si="4"/>
        <v>0.96287370940484096</v>
      </c>
      <c r="BQ7">
        <f t="shared" si="5"/>
        <v>22</v>
      </c>
      <c r="BR7">
        <f t="shared" si="6"/>
        <v>4</v>
      </c>
      <c r="BS7">
        <f t="shared" si="7"/>
        <v>4</v>
      </c>
    </row>
    <row r="8" spans="1:71" x14ac:dyDescent="0.2">
      <c r="A8" s="253">
        <f>IF(A7="N/A","N/A",IF(EDATE(A7,1)&gt;Inputs!$P$5,"N/A",EDATE(A7,1)))</f>
        <v>37377</v>
      </c>
      <c r="B8" s="324">
        <f t="shared" si="0"/>
        <v>2002</v>
      </c>
      <c r="C8" s="172">
        <f t="shared" si="8"/>
        <v>34.625</v>
      </c>
      <c r="D8" s="172">
        <f t="shared" si="9"/>
        <v>34.625</v>
      </c>
      <c r="E8" s="172">
        <f t="shared" si="10"/>
        <v>0</v>
      </c>
      <c r="F8" s="172">
        <f t="shared" si="11"/>
        <v>0</v>
      </c>
      <c r="G8" s="172">
        <f t="shared" si="12"/>
        <v>0</v>
      </c>
      <c r="H8" s="172">
        <f t="shared" si="13"/>
        <v>0</v>
      </c>
      <c r="I8" s="172">
        <f t="shared" si="14"/>
        <v>0</v>
      </c>
      <c r="J8" s="172">
        <f t="shared" si="15"/>
        <v>0</v>
      </c>
      <c r="K8" s="172">
        <f t="shared" si="16"/>
        <v>0</v>
      </c>
      <c r="L8" s="250">
        <f ca="1">IF($A8="N/A"," ",IF(Pricetype2=2,MAX(C8,0),IF(OR(Pricetype2=1,Pricetype2=4),IF(C8=0,0,(_xll.EURO(C8,Strikeprice2,0,0,($AH8+IF(Smile=TRUE,VLOOKUP(MAX(-5,Strikeprice2-C8),Volsmile,2),0)),($A8-DateToday)+15,IF(Pricetype2=1,1,0),0))),C8)))</f>
        <v>2.7533462411735552E-7</v>
      </c>
      <c r="M8" s="250">
        <f ca="1">IF($A8="N/A"," ",IF(Pricetype2=2,MAX(D8,0),IF(OR(Pricetype2=1,Pricetype2=4),IF(D8=0,0,(_xll.EURO(D8,Strikeprice2,0,0,($AH8+IF(Smile=TRUE,VLOOKUP(MAX(-5,Strikeprice2-D8),Volsmile,2),0)),($A8-DateToday)+15,IF(Pricetype2=1,1,0),0))),D8)))</f>
        <v>2.7533462411735552E-7</v>
      </c>
      <c r="N8" s="250">
        <f>IF($A8="N/A"," ",IF(Pricetype2=2,MAX(E8,0),IF(OR(Pricetype2=1,Pricetype2=4),IF(E8=0,0,(_xll.EURO(E8,Strikeprice2,0,0,($AK8+IF(Smile=TRUE,VLOOKUP(MAX(-5,Strikeprice2-E8),Volsmile,2),0)),($A8-DateToday)+15,IF(Pricetype2=1,1,0),0))),E8)))</f>
        <v>0</v>
      </c>
      <c r="O8" s="250">
        <f>IF($A8="N/A"," ",IF(Pricetype2=2,MAX(F8,0),IF(OR(Pricetype2=1,Pricetype2=4),IF(F8=0,0,(_xll.EURO(F8,Strikeprice2,0,0,($AK8+IF(Smile=TRUE,VLOOKUP(MAX(-5,Strikeprice2-F8),Volsmile,2),0)),($A8-DateToday)+15,IF(Pricetype2=1,1,0),0))),F8)))</f>
        <v>0</v>
      </c>
      <c r="P8" s="250">
        <f>IF($A8="N/A"," ",IF(Pricetype2=2,MAX(G8,0),IF(OR(Pricetype2=1,Pricetype2=4),IF(G8=0,0,(_xll.EURO(G8,Strikeprice2,0,0,($AK8+IF(Smile=TRUE,VLOOKUP(MAX(-5,Strikeprice2-G8),Volsmile,2),0)),($A8-DateToday)+15,IF(Pricetype2=1,1,0),0))),G8)))</f>
        <v>0</v>
      </c>
      <c r="Q8" s="250">
        <f>IF($A8="N/A"," ",IF(Pricetype2=2,MAX(H8,0),IF(OR(Pricetype2=1,Pricetype2=4),IF(H8=0,0,(_xll.EURO(H8,Strikeprice2,0,0,($AK8+IF(Smile=TRUE,VLOOKUP(MAX(-5,Strikeprice2-H8),Volsmile,2),0)),($A8-DateToday)+15,IF(Pricetype2=1,1,0),0))),H8)))</f>
        <v>0</v>
      </c>
      <c r="R8" s="250">
        <f>IF($A8="N/A"," ",IF(Pricetype2=2,MAX(I8,0),IF(OR(Pricetype2=1,Pricetype2=4),IF(I8=0,0,(_xll.EURO(I8,Strikeprice2,0,0,($AK8+IF(Smile=TRUE,VLOOKUP(MAX(-5,Strikeprice2-I8),Volsmile,2),0)),($A8-DateToday)+15,IF(Pricetype2=1,1,0),0))),I8)))</f>
        <v>0</v>
      </c>
      <c r="S8" s="250">
        <f>IF($A8="N/A"," ",IF(Pricetype2=2,MAX(J8,0),IF(OR(Pricetype2=1,Pricetype2=4),IF(J8=0,0,(_xll.EURO(J8,Strikeprice2,0,0,($AK8+IF(Smile=TRUE,VLOOKUP(MAX(-5,Strikeprice2-J8),Volsmile,2),0)),($A8-DateToday)+15,IF(Pricetype2=1,1,0),0))),J8)))</f>
        <v>0</v>
      </c>
      <c r="T8" s="250">
        <f>IF($A8="N/A"," ",IF(Pricetype2=2,MAX(K8,0),IF(OR(Pricetype2=1,Pricetype2=4),IF(K8=0,0,(_xll.EURO(K8,Strikeprice2,0,0,($AK8+IF(Smile=TRUE,VLOOKUP(MAX(-5,Strikeprice2-K8),Volsmile,2),0)),($A8-DateToday)+15,IF(Pricetype2=1,1,0),0))),K8)))</f>
        <v>0</v>
      </c>
      <c r="U8" s="177">
        <f t="shared" ca="1" si="1"/>
        <v>287.68814351278735</v>
      </c>
      <c r="V8" s="178">
        <f t="shared" ca="1" si="17"/>
        <v>1.3941049206851913E-2</v>
      </c>
      <c r="W8" s="178">
        <f t="shared" ca="1" si="18"/>
        <v>1.3941049206851913E-2</v>
      </c>
      <c r="X8" s="178">
        <f t="shared" ca="1" si="19"/>
        <v>0</v>
      </c>
      <c r="Y8" s="178">
        <f t="shared" ca="1" si="20"/>
        <v>0</v>
      </c>
      <c r="Z8" s="178">
        <f t="shared" ca="1" si="21"/>
        <v>0</v>
      </c>
      <c r="AA8" s="178">
        <f t="shared" ca="1" si="22"/>
        <v>0</v>
      </c>
      <c r="AB8" s="178">
        <f t="shared" ca="1" si="23"/>
        <v>0</v>
      </c>
      <c r="AC8" s="178">
        <f t="shared" ca="1" si="24"/>
        <v>0</v>
      </c>
      <c r="AD8" s="178">
        <f t="shared" ca="1" si="25"/>
        <v>0</v>
      </c>
      <c r="AE8" s="178">
        <f t="shared" ca="1" si="26"/>
        <v>2.7882098413703826E-2</v>
      </c>
      <c r="AF8" s="224">
        <f t="shared" si="27"/>
        <v>0.28000000000000003</v>
      </c>
      <c r="AG8" s="224">
        <f t="shared" si="28"/>
        <v>0.56000000000000005</v>
      </c>
      <c r="AH8" s="224">
        <f t="shared" si="29"/>
        <v>0.28000000000000003</v>
      </c>
      <c r="AI8" s="224">
        <f t="shared" si="2"/>
        <v>0.14000000000000001</v>
      </c>
      <c r="AJ8" s="224">
        <f t="shared" si="3"/>
        <v>0.33600000000000002</v>
      </c>
      <c r="AK8" s="224">
        <f t="shared" si="30"/>
        <v>0.14000000000000001</v>
      </c>
      <c r="AL8" s="224">
        <f ca="1">IF($A8="N/A"," ",IF(PV=1,0,'Pricing Inputs2'!R41))</f>
        <v>4.7654109341451097E-2</v>
      </c>
      <c r="AM8" s="313">
        <f t="shared" ca="1" si="4"/>
        <v>0.95896047837595777</v>
      </c>
      <c r="BQ8">
        <f t="shared" si="5"/>
        <v>22</v>
      </c>
      <c r="BR8">
        <f t="shared" si="6"/>
        <v>4</v>
      </c>
      <c r="BS8">
        <f t="shared" si="7"/>
        <v>5</v>
      </c>
    </row>
    <row r="9" spans="1:71" x14ac:dyDescent="0.2">
      <c r="A9" s="253">
        <f>IF(A8="N/A","N/A",IF(EDATE(A8,1)&gt;Inputs!$P$5,"N/A",EDATE(A8,1)))</f>
        <v>37408</v>
      </c>
      <c r="B9" s="324">
        <f t="shared" si="0"/>
        <v>2002</v>
      </c>
      <c r="C9" s="172">
        <f t="shared" si="8"/>
        <v>44.75</v>
      </c>
      <c r="D9" s="172">
        <f t="shared" si="9"/>
        <v>44.75</v>
      </c>
      <c r="E9" s="172">
        <f t="shared" si="10"/>
        <v>0</v>
      </c>
      <c r="F9" s="172">
        <f t="shared" si="11"/>
        <v>0</v>
      </c>
      <c r="G9" s="172">
        <f t="shared" si="12"/>
        <v>0</v>
      </c>
      <c r="H9" s="172">
        <f t="shared" si="13"/>
        <v>0</v>
      </c>
      <c r="I9" s="172">
        <f t="shared" si="14"/>
        <v>0</v>
      </c>
      <c r="J9" s="172">
        <f t="shared" si="15"/>
        <v>0</v>
      </c>
      <c r="K9" s="172">
        <f t="shared" si="16"/>
        <v>0</v>
      </c>
      <c r="L9" s="250">
        <f ca="1">IF($A9="N/A"," ",IF(Pricetype2=2,MAX(C9,0),IF(OR(Pricetype2=1,Pricetype2=4),IF(C9=0,0,(_xll.EURO(C9,Strikeprice2,0,0,($AH9+IF(Smile=TRUE,VLOOKUP(MAX(-5,Strikeprice2-C9),Volsmile,2),0)),($A9-DateToday)+15,IF(Pricetype2=1,1,0),0))),C9)))</f>
        <v>5.1410662436026992E-9</v>
      </c>
      <c r="M9" s="250">
        <f ca="1">IF($A9="N/A"," ",IF(Pricetype2=2,MAX(D9,0),IF(OR(Pricetype2=1,Pricetype2=4),IF(D9=0,0,(_xll.EURO(D9,Strikeprice2,0,0,($AH9+IF(Smile=TRUE,VLOOKUP(MAX(-5,Strikeprice2-D9),Volsmile,2),0)),($A9-DateToday)+15,IF(Pricetype2=1,1,0),0))),D9)))</f>
        <v>5.1410662436026992E-9</v>
      </c>
      <c r="N9" s="250">
        <f>IF($A9="N/A"," ",IF(Pricetype2=2,MAX(E9,0),IF(OR(Pricetype2=1,Pricetype2=4),IF(E9=0,0,(_xll.EURO(E9,Strikeprice2,0,0,($AK9+IF(Smile=TRUE,VLOOKUP(MAX(-5,Strikeprice2-E9),Volsmile,2),0)),($A9-DateToday)+15,IF(Pricetype2=1,1,0),0))),E9)))</f>
        <v>0</v>
      </c>
      <c r="O9" s="250">
        <f>IF($A9="N/A"," ",IF(Pricetype2=2,MAX(F9,0),IF(OR(Pricetype2=1,Pricetype2=4),IF(F9=0,0,(_xll.EURO(F9,Strikeprice2,0,0,($AK9+IF(Smile=TRUE,VLOOKUP(MAX(-5,Strikeprice2-F9),Volsmile,2),0)),($A9-DateToday)+15,IF(Pricetype2=1,1,0),0))),F9)))</f>
        <v>0</v>
      </c>
      <c r="P9" s="250">
        <f>IF($A9="N/A"," ",IF(Pricetype2=2,MAX(G9,0),IF(OR(Pricetype2=1,Pricetype2=4),IF(G9=0,0,(_xll.EURO(G9,Strikeprice2,0,0,($AK9+IF(Smile=TRUE,VLOOKUP(MAX(-5,Strikeprice2-G9),Volsmile,2),0)),($A9-DateToday)+15,IF(Pricetype2=1,1,0),0))),G9)))</f>
        <v>0</v>
      </c>
      <c r="Q9" s="250">
        <f>IF($A9="N/A"," ",IF(Pricetype2=2,MAX(H9,0),IF(OR(Pricetype2=1,Pricetype2=4),IF(H9=0,0,(_xll.EURO(H9,Strikeprice2,0,0,($AK9+IF(Smile=TRUE,VLOOKUP(MAX(-5,Strikeprice2-H9),Volsmile,2),0)),($A9-DateToday)+15,IF(Pricetype2=1,1,0),0))),H9)))</f>
        <v>0</v>
      </c>
      <c r="R9" s="250">
        <f>IF($A9="N/A"," ",IF(Pricetype2=2,MAX(I9,0),IF(OR(Pricetype2=1,Pricetype2=4),IF(I9=0,0,(_xll.EURO(I9,Strikeprice2,0,0,($AK9+IF(Smile=TRUE,VLOOKUP(MAX(-5,Strikeprice2-I9),Volsmile,2),0)),($A9-DateToday)+15,IF(Pricetype2=1,1,0),0))),I9)))</f>
        <v>0</v>
      </c>
      <c r="S9" s="250">
        <f>IF($A9="N/A"," ",IF(Pricetype2=2,MAX(J9,0),IF(OR(Pricetype2=1,Pricetype2=4),IF(J9=0,0,(_xll.EURO(J9,Strikeprice2,0,0,($AK9+IF(Smile=TRUE,VLOOKUP(MAX(-5,Strikeprice2-J9),Volsmile,2),0)),($A9-DateToday)+15,IF(Pricetype2=1,1,0),0))),J9)))</f>
        <v>0</v>
      </c>
      <c r="T9" s="250">
        <f>IF($A9="N/A"," ",IF(Pricetype2=2,MAX(K9,0),IF(OR(Pricetype2=1,Pricetype2=4),IF(K9=0,0,(_xll.EURO(K9,Strikeprice2,0,0,($AK9+IF(Smile=TRUE,VLOOKUP(MAX(-5,Strikeprice2-K9),Volsmile,2),0)),($A9-DateToday)+15,IF(Pricetype2=1,1,0),0))),K9)))</f>
        <v>0</v>
      </c>
      <c r="U9" s="177">
        <f t="shared" ca="1" si="1"/>
        <v>286.5539377810955</v>
      </c>
      <c r="V9" s="178">
        <f t="shared" ca="1" si="17"/>
        <v>2.3571084423965093E-4</v>
      </c>
      <c r="W9" s="178">
        <f t="shared" ca="1" si="18"/>
        <v>2.3571084423965093E-4</v>
      </c>
      <c r="X9" s="178">
        <f t="shared" ca="1" si="19"/>
        <v>0</v>
      </c>
      <c r="Y9" s="178">
        <f t="shared" ca="1" si="20"/>
        <v>0</v>
      </c>
      <c r="Z9" s="178">
        <f t="shared" ca="1" si="21"/>
        <v>0</v>
      </c>
      <c r="AA9" s="178">
        <f t="shared" ca="1" si="22"/>
        <v>0</v>
      </c>
      <c r="AB9" s="178">
        <f t="shared" ca="1" si="23"/>
        <v>0</v>
      </c>
      <c r="AC9" s="178">
        <f t="shared" ca="1" si="24"/>
        <v>0</v>
      </c>
      <c r="AD9" s="178">
        <f t="shared" ca="1" si="25"/>
        <v>0</v>
      </c>
      <c r="AE9" s="178">
        <f t="shared" ca="1" si="26"/>
        <v>4.7142168847930186E-4</v>
      </c>
      <c r="AF9" s="224">
        <f t="shared" si="27"/>
        <v>0.28000000000000003</v>
      </c>
      <c r="AG9" s="224">
        <f t="shared" si="28"/>
        <v>0.6</v>
      </c>
      <c r="AH9" s="224">
        <f t="shared" si="29"/>
        <v>0.28000000000000003</v>
      </c>
      <c r="AI9" s="224">
        <f t="shared" si="2"/>
        <v>0.14000000000000001</v>
      </c>
      <c r="AJ9" s="224">
        <f t="shared" si="3"/>
        <v>0.36</v>
      </c>
      <c r="AK9" s="224">
        <f t="shared" si="30"/>
        <v>0.14000000000000001</v>
      </c>
      <c r="AL9" s="224">
        <f ca="1">IF($A9="N/A"," ",IF(PV=1,0,'Pricing Inputs2'!R42))</f>
        <v>4.7740576658753302E-2</v>
      </c>
      <c r="AM9" s="313">
        <f t="shared" ca="1" si="4"/>
        <v>0.95517979260365171</v>
      </c>
      <c r="BQ9">
        <f t="shared" si="5"/>
        <v>20</v>
      </c>
      <c r="BR9">
        <f t="shared" si="6"/>
        <v>5</v>
      </c>
      <c r="BS9">
        <f t="shared" si="7"/>
        <v>5</v>
      </c>
    </row>
    <row r="10" spans="1:71" x14ac:dyDescent="0.2">
      <c r="A10" s="253">
        <f>IF(A9="N/A","N/A",IF(EDATE(A9,1)&gt;Inputs!$P$5,"N/A",EDATE(A9,1)))</f>
        <v>37438</v>
      </c>
      <c r="B10" s="324">
        <f t="shared" si="0"/>
        <v>2002</v>
      </c>
      <c r="C10" s="172">
        <f t="shared" si="8"/>
        <v>62.25</v>
      </c>
      <c r="D10" s="172">
        <f t="shared" si="9"/>
        <v>62.25</v>
      </c>
      <c r="E10" s="172">
        <f t="shared" si="10"/>
        <v>0</v>
      </c>
      <c r="F10" s="172">
        <f t="shared" si="11"/>
        <v>0</v>
      </c>
      <c r="G10" s="172">
        <f t="shared" si="12"/>
        <v>0</v>
      </c>
      <c r="H10" s="172">
        <f t="shared" si="13"/>
        <v>0</v>
      </c>
      <c r="I10" s="172">
        <f t="shared" si="14"/>
        <v>0</v>
      </c>
      <c r="J10" s="172">
        <f t="shared" si="15"/>
        <v>0</v>
      </c>
      <c r="K10" s="172">
        <f t="shared" si="16"/>
        <v>0</v>
      </c>
      <c r="L10" s="250">
        <f ca="1">IF($A10="N/A"," ",IF(Pricetype2=2,MAX(C10,0),IF(OR(Pricetype2=1,Pricetype2=4),IF(C10=0,0,(_xll.EURO(C10,Strikeprice2,0,0,($AH10+IF(Smile=TRUE,VLOOKUP(MAX(-5,Strikeprice2-C10),Volsmile,2),0)),($A10-DateToday)+15,IF(Pricetype2=1,1,0),0))),C10)))</f>
        <v>1.7134391136155485E-7</v>
      </c>
      <c r="M10" s="250">
        <f ca="1">IF($A10="N/A"," ",IF(Pricetype2=2,MAX(D10,0),IF(OR(Pricetype2=1,Pricetype2=4),IF(D10=0,0,(_xll.EURO(D10,Strikeprice2,0,0,($AH10+IF(Smile=TRUE,VLOOKUP(MAX(-5,Strikeprice2-D10),Volsmile,2),0)),($A10-DateToday)+15,IF(Pricetype2=1,1,0),0))),D10)))</f>
        <v>1.7134391136155485E-7</v>
      </c>
      <c r="N10" s="250">
        <f>IF($A10="N/A"," ",IF(Pricetype2=2,MAX(E10,0),IF(OR(Pricetype2=1,Pricetype2=4),IF(E10=0,0,(_xll.EURO(E10,Strikeprice2,0,0,($AK10+IF(Smile=TRUE,VLOOKUP(MAX(-5,Strikeprice2-E10),Volsmile,2),0)),($A10-DateToday)+15,IF(Pricetype2=1,1,0),0))),E10)))</f>
        <v>0</v>
      </c>
      <c r="O10" s="250">
        <f>IF($A10="N/A"," ",IF(Pricetype2=2,MAX(F10,0),IF(OR(Pricetype2=1,Pricetype2=4),IF(F10=0,0,(_xll.EURO(F10,Strikeprice2,0,0,($AK10+IF(Smile=TRUE,VLOOKUP(MAX(-5,Strikeprice2-F10),Volsmile,2),0)),($A10-DateToday)+15,IF(Pricetype2=1,1,0),0))),F10)))</f>
        <v>0</v>
      </c>
      <c r="P10" s="250">
        <f>IF($A10="N/A"," ",IF(Pricetype2=2,MAX(G10,0),IF(OR(Pricetype2=1,Pricetype2=4),IF(G10=0,0,(_xll.EURO(G10,Strikeprice2,0,0,($AK10+IF(Smile=TRUE,VLOOKUP(MAX(-5,Strikeprice2-G10),Volsmile,2),0)),($A10-DateToday)+15,IF(Pricetype2=1,1,0),0))),G10)))</f>
        <v>0</v>
      </c>
      <c r="Q10" s="250">
        <f>IF($A10="N/A"," ",IF(Pricetype2=2,MAX(H10,0),IF(OR(Pricetype2=1,Pricetype2=4),IF(H10=0,0,(_xll.EURO(H10,Strikeprice2,0,0,($AK10+IF(Smile=TRUE,VLOOKUP(MAX(-5,Strikeprice2-H10),Volsmile,2),0)),($A10-DateToday)+15,IF(Pricetype2=1,1,0),0))),H10)))</f>
        <v>0</v>
      </c>
      <c r="R10" s="250">
        <f>IF($A10="N/A"," ",IF(Pricetype2=2,MAX(I10,0),IF(OR(Pricetype2=1,Pricetype2=4),IF(I10=0,0,(_xll.EURO(I10,Strikeprice2,0,0,($AK10+IF(Smile=TRUE,VLOOKUP(MAX(-5,Strikeprice2-I10),Volsmile,2),0)),($A10-DateToday)+15,IF(Pricetype2=1,1,0),0))),I10)))</f>
        <v>0</v>
      </c>
      <c r="S10" s="250">
        <f>IF($A10="N/A"," ",IF(Pricetype2=2,MAX(J10,0),IF(OR(Pricetype2=1,Pricetype2=4),IF(J10=0,0,(_xll.EURO(J10,Strikeprice2,0,0,($AK10+IF(Smile=TRUE,VLOOKUP(MAX(-5,Strikeprice2-J10),Volsmile,2),0)),($A10-DateToday)+15,IF(Pricetype2=1,1,0),0))),J10)))</f>
        <v>0</v>
      </c>
      <c r="T10" s="250">
        <f>IF($A10="N/A"," ",IF(Pricetype2=2,MAX(K10,0),IF(OR(Pricetype2=1,Pricetype2=4),IF(K10=0,0,(_xll.EURO(K10,Strikeprice2,0,0,($AK10+IF(Smile=TRUE,VLOOKUP(MAX(-5,Strikeprice2-K10),Volsmile,2),0)),($A10-DateToday)+15,IF(Pricetype2=1,1,0),0))),K10)))</f>
        <v>0</v>
      </c>
      <c r="U10" s="177">
        <f t="shared" ca="1" si="1"/>
        <v>285.3773733076967</v>
      </c>
      <c r="V10" s="178">
        <f t="shared" ca="1" si="17"/>
        <v>8.6059908627664113E-3</v>
      </c>
      <c r="W10" s="178">
        <f t="shared" ca="1" si="18"/>
        <v>8.6059908627664113E-3</v>
      </c>
      <c r="X10" s="178">
        <f t="shared" ca="1" si="19"/>
        <v>0</v>
      </c>
      <c r="Y10" s="178">
        <f t="shared" ca="1" si="20"/>
        <v>0</v>
      </c>
      <c r="Z10" s="178">
        <f t="shared" ca="1" si="21"/>
        <v>0</v>
      </c>
      <c r="AA10" s="178">
        <f t="shared" ca="1" si="22"/>
        <v>0</v>
      </c>
      <c r="AB10" s="178">
        <f t="shared" ca="1" si="23"/>
        <v>0</v>
      </c>
      <c r="AC10" s="178">
        <f t="shared" ca="1" si="24"/>
        <v>0</v>
      </c>
      <c r="AD10" s="178">
        <f t="shared" ca="1" si="25"/>
        <v>0</v>
      </c>
      <c r="AE10" s="178">
        <f t="shared" ca="1" si="26"/>
        <v>1.7211981725532823E-2</v>
      </c>
      <c r="AF10" s="224">
        <f t="shared" si="27"/>
        <v>0.36</v>
      </c>
      <c r="AG10" s="224">
        <f t="shared" si="28"/>
        <v>0.72</v>
      </c>
      <c r="AH10" s="224">
        <f t="shared" si="29"/>
        <v>0.36</v>
      </c>
      <c r="AI10" s="224">
        <f t="shared" si="2"/>
        <v>0.18</v>
      </c>
      <c r="AJ10" s="224">
        <f t="shared" si="3"/>
        <v>0.43200000000000005</v>
      </c>
      <c r="AK10" s="224">
        <f t="shared" si="30"/>
        <v>0.18</v>
      </c>
      <c r="AL10" s="224">
        <f ca="1">IF($A10="N/A"," ",IF(PV=1,0,'Pricing Inputs2'!R43))</f>
        <v>4.78472107107E-2</v>
      </c>
      <c r="AM10" s="313">
        <f t="shared" ca="1" si="4"/>
        <v>0.9512579110256556</v>
      </c>
      <c r="BQ10">
        <f t="shared" si="5"/>
        <v>22</v>
      </c>
      <c r="BR10">
        <f t="shared" si="6"/>
        <v>4</v>
      </c>
      <c r="BS10">
        <f t="shared" si="7"/>
        <v>5</v>
      </c>
    </row>
    <row r="11" spans="1:71" x14ac:dyDescent="0.2">
      <c r="A11" s="253">
        <f>IF(A10="N/A","N/A",IF(EDATE(A10,1)&gt;Inputs!$P$5,"N/A",EDATE(A10,1)))</f>
        <v>37469</v>
      </c>
      <c r="B11" s="324">
        <f t="shared" si="0"/>
        <v>2002</v>
      </c>
      <c r="C11" s="172">
        <f t="shared" si="8"/>
        <v>62.25</v>
      </c>
      <c r="D11" s="172">
        <f t="shared" si="9"/>
        <v>62.25</v>
      </c>
      <c r="E11" s="172">
        <f t="shared" si="10"/>
        <v>0</v>
      </c>
      <c r="F11" s="172">
        <f t="shared" si="11"/>
        <v>0</v>
      </c>
      <c r="G11" s="172">
        <f t="shared" si="12"/>
        <v>0</v>
      </c>
      <c r="H11" s="172">
        <f t="shared" si="13"/>
        <v>0</v>
      </c>
      <c r="I11" s="172">
        <f t="shared" si="14"/>
        <v>0</v>
      </c>
      <c r="J11" s="172">
        <f t="shared" si="15"/>
        <v>0</v>
      </c>
      <c r="K11" s="172">
        <f t="shared" si="16"/>
        <v>0</v>
      </c>
      <c r="L11" s="250">
        <f ca="1">IF($A11="N/A"," ",IF(Pricetype2=2,MAX(C11,0),IF(OR(Pricetype2=1,Pricetype2=4),IF(C11=0,0,(_xll.EURO(C11,Strikeprice2,0,0,($AH11+IF(Smile=TRUE,VLOOKUP(MAX(-5,Strikeprice2-C11),Volsmile,2),0)),($A11-DateToday)+15,IF(Pricetype2=1,1,0),0))),C11)))</f>
        <v>5.735898053211018E-7</v>
      </c>
      <c r="M11" s="250">
        <f ca="1">IF($A11="N/A"," ",IF(Pricetype2=2,MAX(D11,0),IF(OR(Pricetype2=1,Pricetype2=4),IF(D11=0,0,(_xll.EURO(D11,Strikeprice2,0,0,($AH11+IF(Smile=TRUE,VLOOKUP(MAX(-5,Strikeprice2-D11),Volsmile,2),0)),($A11-DateToday)+15,IF(Pricetype2=1,1,0),0))),D11)))</f>
        <v>5.735898053211018E-7</v>
      </c>
      <c r="N11" s="250">
        <f>IF($A11="N/A"," ",IF(Pricetype2=2,MAX(E11,0),IF(OR(Pricetype2=1,Pricetype2=4),IF(E11=0,0,(_xll.EURO(E11,Strikeprice2,0,0,($AK11+IF(Smile=TRUE,VLOOKUP(MAX(-5,Strikeprice2-E11),Volsmile,2),0)),($A11-DateToday)+15,IF(Pricetype2=1,1,0),0))),E11)))</f>
        <v>0</v>
      </c>
      <c r="O11" s="250">
        <f>IF($A11="N/A"," ",IF(Pricetype2=2,MAX(F11,0),IF(OR(Pricetype2=1,Pricetype2=4),IF(F11=0,0,(_xll.EURO(F11,Strikeprice2,0,0,($AK11+IF(Smile=TRUE,VLOOKUP(MAX(-5,Strikeprice2-F11),Volsmile,2),0)),($A11-DateToday)+15,IF(Pricetype2=1,1,0),0))),F11)))</f>
        <v>0</v>
      </c>
      <c r="P11" s="250">
        <f>IF($A11="N/A"," ",IF(Pricetype2=2,MAX(G11,0),IF(OR(Pricetype2=1,Pricetype2=4),IF(G11=0,0,(_xll.EURO(G11,Strikeprice2,0,0,($AK11+IF(Smile=TRUE,VLOOKUP(MAX(-5,Strikeprice2-G11),Volsmile,2),0)),($A11-DateToday)+15,IF(Pricetype2=1,1,0),0))),G11)))</f>
        <v>0</v>
      </c>
      <c r="Q11" s="250">
        <f>IF($A11="N/A"," ",IF(Pricetype2=2,MAX(H11,0),IF(OR(Pricetype2=1,Pricetype2=4),IF(H11=0,0,(_xll.EURO(H11,Strikeprice2,0,0,($AK11+IF(Smile=TRUE,VLOOKUP(MAX(-5,Strikeprice2-H11),Volsmile,2),0)),($A11-DateToday)+15,IF(Pricetype2=1,1,0),0))),H11)))</f>
        <v>0</v>
      </c>
      <c r="R11" s="250">
        <f>IF($A11="N/A"," ",IF(Pricetype2=2,MAX(I11,0),IF(OR(Pricetype2=1,Pricetype2=4),IF(I11=0,0,(_xll.EURO(I11,Strikeprice2,0,0,($AK11+IF(Smile=TRUE,VLOOKUP(MAX(-5,Strikeprice2-I11),Volsmile,2),0)),($A11-DateToday)+15,IF(Pricetype2=1,1,0),0))),I11)))</f>
        <v>0</v>
      </c>
      <c r="S11" s="250">
        <f>IF($A11="N/A"," ",IF(Pricetype2=2,MAX(J11,0),IF(OR(Pricetype2=1,Pricetype2=4),IF(J11=0,0,(_xll.EURO(J11,Strikeprice2,0,0,($AK11+IF(Smile=TRUE,VLOOKUP(MAX(-5,Strikeprice2-J11),Volsmile,2),0)),($A11-DateToday)+15,IF(Pricetype2=1,1,0),0))),J11)))</f>
        <v>0</v>
      </c>
      <c r="T11" s="250">
        <f>IF($A11="N/A"," ",IF(Pricetype2=2,MAX(K11,0),IF(OR(Pricetype2=1,Pricetype2=4),IF(K11=0,0,(_xll.EURO(K11,Strikeprice2,0,0,($AK11+IF(Smile=TRUE,VLOOKUP(MAX(-5,Strikeprice2-K11),Volsmile,2),0)),($A11-DateToday)+15,IF(Pricetype2=1,1,0),0))),K11)))</f>
        <v>0</v>
      </c>
      <c r="U11" s="177">
        <f t="shared" ca="1" si="1"/>
        <v>284.19848721241419</v>
      </c>
      <c r="V11" s="178">
        <f t="shared" ca="1" si="17"/>
        <v>2.8690350471678776E-2</v>
      </c>
      <c r="W11" s="178">
        <f t="shared" ca="1" si="18"/>
        <v>2.8690350471678776E-2</v>
      </c>
      <c r="X11" s="178">
        <f t="shared" ca="1" si="19"/>
        <v>0</v>
      </c>
      <c r="Y11" s="178">
        <f t="shared" ca="1" si="20"/>
        <v>0</v>
      </c>
      <c r="Z11" s="178">
        <f t="shared" ca="1" si="21"/>
        <v>0</v>
      </c>
      <c r="AA11" s="178">
        <f t="shared" ca="1" si="22"/>
        <v>0</v>
      </c>
      <c r="AB11" s="178">
        <f t="shared" ca="1" si="23"/>
        <v>0</v>
      </c>
      <c r="AC11" s="178">
        <f t="shared" ca="1" si="24"/>
        <v>0</v>
      </c>
      <c r="AD11" s="178">
        <f t="shared" ca="1" si="25"/>
        <v>0</v>
      </c>
      <c r="AE11" s="178">
        <f t="shared" ca="1" si="26"/>
        <v>5.7380700943357552E-2</v>
      </c>
      <c r="AF11" s="224">
        <f t="shared" si="27"/>
        <v>0.36</v>
      </c>
      <c r="AG11" s="224">
        <f t="shared" si="28"/>
        <v>0.72</v>
      </c>
      <c r="AH11" s="224">
        <f t="shared" si="29"/>
        <v>0.36</v>
      </c>
      <c r="AI11" s="224">
        <f t="shared" si="2"/>
        <v>0.18</v>
      </c>
      <c r="AJ11" s="224">
        <f t="shared" si="3"/>
        <v>0.43200000000000005</v>
      </c>
      <c r="AK11" s="224">
        <f t="shared" si="30"/>
        <v>0.18</v>
      </c>
      <c r="AL11" s="224">
        <f ca="1">IF($A11="N/A"," ",IF(PV=1,0,'Pricing Inputs2'!R44))</f>
        <v>4.7960566846282096E-2</v>
      </c>
      <c r="AM11" s="313">
        <f t="shared" ca="1" si="4"/>
        <v>0.94732829070804725</v>
      </c>
      <c r="BQ11">
        <f t="shared" si="5"/>
        <v>22</v>
      </c>
      <c r="BR11">
        <f t="shared" si="6"/>
        <v>5</v>
      </c>
      <c r="BS11">
        <f t="shared" si="7"/>
        <v>4</v>
      </c>
    </row>
    <row r="12" spans="1:71" x14ac:dyDescent="0.2">
      <c r="A12" s="253">
        <f>IF(A11="N/A","N/A",IF(EDATE(A11,1)&gt;Inputs!$P$5,"N/A",EDATE(A11,1)))</f>
        <v>37500</v>
      </c>
      <c r="B12" s="324">
        <f t="shared" si="0"/>
        <v>2002</v>
      </c>
      <c r="C12" s="172">
        <f t="shared" si="8"/>
        <v>29.25</v>
      </c>
      <c r="D12" s="172">
        <f t="shared" si="9"/>
        <v>29.25</v>
      </c>
      <c r="E12" s="172">
        <f t="shared" si="10"/>
        <v>0</v>
      </c>
      <c r="F12" s="172">
        <f t="shared" si="11"/>
        <v>0</v>
      </c>
      <c r="G12" s="172">
        <f t="shared" si="12"/>
        <v>0</v>
      </c>
      <c r="H12" s="172">
        <f t="shared" si="13"/>
        <v>0</v>
      </c>
      <c r="I12" s="172">
        <f t="shared" si="14"/>
        <v>0</v>
      </c>
      <c r="J12" s="172">
        <f t="shared" si="15"/>
        <v>0</v>
      </c>
      <c r="K12" s="172">
        <f t="shared" si="16"/>
        <v>0</v>
      </c>
      <c r="L12" s="250">
        <f ca="1">IF($A12="N/A"," ",IF(Pricetype2=2,MAX(C12,0),IF(OR(Pricetype2=1,Pricetype2=4),IF(C12=0,0,(_xll.EURO(C12,Strikeprice2,0,0,($AH12+IF(Smile=TRUE,VLOOKUP(MAX(-5,Strikeprice2-C12),Volsmile,2),0)),($A12-DateToday)+15,IF(Pricetype2=1,1,0),0))),C12)))</f>
        <v>1.2163091281447772E-5</v>
      </c>
      <c r="M12" s="250">
        <f ca="1">IF($A12="N/A"," ",IF(Pricetype2=2,MAX(D12,0),IF(OR(Pricetype2=1,Pricetype2=4),IF(D12=0,0,(_xll.EURO(D12,Strikeprice2,0,0,($AH12+IF(Smile=TRUE,VLOOKUP(MAX(-5,Strikeprice2-D12),Volsmile,2),0)),($A12-DateToday)+15,IF(Pricetype2=1,1,0),0))),D12)))</f>
        <v>1.2163091281447772E-5</v>
      </c>
      <c r="N12" s="250">
        <f>IF($A12="N/A"," ",IF(Pricetype2=2,MAX(E12,0),IF(OR(Pricetype2=1,Pricetype2=4),IF(E12=0,0,(_xll.EURO(E12,Strikeprice2,0,0,($AK12+IF(Smile=TRUE,VLOOKUP(MAX(-5,Strikeprice2-E12),Volsmile,2),0)),($A12-DateToday)+15,IF(Pricetype2=1,1,0),0))),E12)))</f>
        <v>0</v>
      </c>
      <c r="O12" s="250">
        <f>IF($A12="N/A"," ",IF(Pricetype2=2,MAX(F12,0),IF(OR(Pricetype2=1,Pricetype2=4),IF(F12=0,0,(_xll.EURO(F12,Strikeprice2,0,0,($AK12+IF(Smile=TRUE,VLOOKUP(MAX(-5,Strikeprice2-F12),Volsmile,2),0)),($A12-DateToday)+15,IF(Pricetype2=1,1,0),0))),F12)))</f>
        <v>0</v>
      </c>
      <c r="P12" s="250">
        <f>IF($A12="N/A"," ",IF(Pricetype2=2,MAX(G12,0),IF(OR(Pricetype2=1,Pricetype2=4),IF(G12=0,0,(_xll.EURO(G12,Strikeprice2,0,0,($AK12+IF(Smile=TRUE,VLOOKUP(MAX(-5,Strikeprice2-G12),Volsmile,2),0)),($A12-DateToday)+15,IF(Pricetype2=1,1,0),0))),G12)))</f>
        <v>0</v>
      </c>
      <c r="Q12" s="250">
        <f>IF($A12="N/A"," ",IF(Pricetype2=2,MAX(H12,0),IF(OR(Pricetype2=1,Pricetype2=4),IF(H12=0,0,(_xll.EURO(H12,Strikeprice2,0,0,($AK12+IF(Smile=TRUE,VLOOKUP(MAX(-5,Strikeprice2-H12),Volsmile,2),0)),($A12-DateToday)+15,IF(Pricetype2=1,1,0),0))),H12)))</f>
        <v>0</v>
      </c>
      <c r="R12" s="250">
        <f>IF($A12="N/A"," ",IF(Pricetype2=2,MAX(I12,0),IF(OR(Pricetype2=1,Pricetype2=4),IF(I12=0,0,(_xll.EURO(I12,Strikeprice2,0,0,($AK12+IF(Smile=TRUE,VLOOKUP(MAX(-5,Strikeprice2-I12),Volsmile,2),0)),($A12-DateToday)+15,IF(Pricetype2=1,1,0),0))),I12)))</f>
        <v>0</v>
      </c>
      <c r="S12" s="250">
        <f>IF($A12="N/A"," ",IF(Pricetype2=2,MAX(J12,0),IF(OR(Pricetype2=1,Pricetype2=4),IF(J12=0,0,(_xll.EURO(J12,Strikeprice2,0,0,($AK12+IF(Smile=TRUE,VLOOKUP(MAX(-5,Strikeprice2-J12),Volsmile,2),0)),($A12-DateToday)+15,IF(Pricetype2=1,1,0),0))),J12)))</f>
        <v>0</v>
      </c>
      <c r="T12" s="250">
        <f>IF($A12="N/A"," ",IF(Pricetype2=2,MAX(K12,0),IF(OR(Pricetype2=1,Pricetype2=4),IF(K12=0,0,(_xll.EURO(K12,Strikeprice2,0,0,($AK12+IF(Smile=TRUE,VLOOKUP(MAX(-5,Strikeprice2-K12),Volsmile,2),0)),($A12-DateToday)+15,IF(Pricetype2=1,1,0),0))),K12)))</f>
        <v>0</v>
      </c>
      <c r="U12" s="177">
        <f t="shared" ca="1" si="1"/>
        <v>283.05468903077792</v>
      </c>
      <c r="V12" s="178">
        <f t="shared" ca="1" si="17"/>
        <v>0.55085120325170633</v>
      </c>
      <c r="W12" s="178">
        <f t="shared" ca="1" si="18"/>
        <v>0.55085120325170633</v>
      </c>
      <c r="X12" s="178">
        <f t="shared" ca="1" si="19"/>
        <v>0</v>
      </c>
      <c r="Y12" s="178">
        <f t="shared" ca="1" si="20"/>
        <v>0</v>
      </c>
      <c r="Z12" s="178">
        <f t="shared" ca="1" si="21"/>
        <v>0</v>
      </c>
      <c r="AA12" s="178">
        <f t="shared" ca="1" si="22"/>
        <v>0</v>
      </c>
      <c r="AB12" s="178">
        <f t="shared" ca="1" si="23"/>
        <v>0</v>
      </c>
      <c r="AC12" s="178">
        <f t="shared" ca="1" si="24"/>
        <v>0</v>
      </c>
      <c r="AD12" s="178">
        <f t="shared" ca="1" si="25"/>
        <v>0</v>
      </c>
      <c r="AE12" s="178">
        <f t="shared" ca="1" si="26"/>
        <v>1.1017024065034127</v>
      </c>
      <c r="AF12" s="224">
        <f t="shared" si="27"/>
        <v>0.24</v>
      </c>
      <c r="AG12" s="224">
        <f t="shared" si="28"/>
        <v>0.4</v>
      </c>
      <c r="AH12" s="224">
        <f t="shared" si="29"/>
        <v>0.24</v>
      </c>
      <c r="AI12" s="224">
        <f t="shared" si="2"/>
        <v>0.12</v>
      </c>
      <c r="AJ12" s="224">
        <f t="shared" si="3"/>
        <v>0.24</v>
      </c>
      <c r="AK12" s="224">
        <f t="shared" si="30"/>
        <v>0.12</v>
      </c>
      <c r="AL12" s="224">
        <f ca="1">IF($A12="N/A"," ",IF(PV=1,0,'Pricing Inputs2'!R45))</f>
        <v>4.8077701524229098E-2</v>
      </c>
      <c r="AM12" s="313">
        <f t="shared" ca="1" si="4"/>
        <v>0.94351563010259309</v>
      </c>
      <c r="BQ12">
        <f t="shared" si="5"/>
        <v>20</v>
      </c>
      <c r="BR12">
        <f t="shared" si="6"/>
        <v>4</v>
      </c>
      <c r="BS12">
        <f t="shared" si="7"/>
        <v>6</v>
      </c>
    </row>
    <row r="13" spans="1:71" x14ac:dyDescent="0.2">
      <c r="A13" s="253">
        <f>IF(A12="N/A","N/A",IF(EDATE(A12,1)&gt;Inputs!$P$5,"N/A",EDATE(A12,1)))</f>
        <v>37530</v>
      </c>
      <c r="B13" s="324">
        <f t="shared" si="0"/>
        <v>2002</v>
      </c>
      <c r="C13" s="172">
        <f t="shared" si="8"/>
        <v>29.556249290704727</v>
      </c>
      <c r="D13" s="172">
        <f t="shared" si="9"/>
        <v>29.556249290704727</v>
      </c>
      <c r="E13" s="172">
        <f t="shared" si="10"/>
        <v>0</v>
      </c>
      <c r="F13" s="172">
        <f t="shared" si="11"/>
        <v>0</v>
      </c>
      <c r="G13" s="172">
        <f t="shared" si="12"/>
        <v>0</v>
      </c>
      <c r="H13" s="172">
        <f t="shared" si="13"/>
        <v>0</v>
      </c>
      <c r="I13" s="172">
        <f t="shared" si="14"/>
        <v>0</v>
      </c>
      <c r="J13" s="172">
        <f t="shared" si="15"/>
        <v>0</v>
      </c>
      <c r="K13" s="172">
        <f t="shared" si="16"/>
        <v>0</v>
      </c>
      <c r="L13" s="250">
        <f ca="1">IF($A13="N/A"," ",IF(Pricetype2=2,MAX(C13,0),IF(OR(Pricetype2=1,Pricetype2=4),IF(C13=0,0,(_xll.EURO(C13,Strikeprice2,0,0,($AH13+IF(Smile=TRUE,VLOOKUP(MAX(-5,Strikeprice2-C13),Volsmile,2),0)),($A13-DateToday)+15,IF(Pricetype2=1,1,0),0))),C13)))</f>
        <v>2.0510353433737089E-5</v>
      </c>
      <c r="M13" s="250">
        <f ca="1">IF($A13="N/A"," ",IF(Pricetype2=2,MAX(D13,0),IF(OR(Pricetype2=1,Pricetype2=4),IF(D13=0,0,(_xll.EURO(D13,Strikeprice2,0,0,($AH13+IF(Smile=TRUE,VLOOKUP(MAX(-5,Strikeprice2-D13),Volsmile,2),0)),($A13-DateToday)+15,IF(Pricetype2=1,1,0),0))),D13)))</f>
        <v>2.0510353433737089E-5</v>
      </c>
      <c r="N13" s="250">
        <f>IF($A13="N/A"," ",IF(Pricetype2=2,MAX(E13,0),IF(OR(Pricetype2=1,Pricetype2=4),IF(E13=0,0,(_xll.EURO(E13,Strikeprice2,0,0,($AK13+IF(Smile=TRUE,VLOOKUP(MAX(-5,Strikeprice2-E13),Volsmile,2),0)),($A13-DateToday)+15,IF(Pricetype2=1,1,0),0))),E13)))</f>
        <v>0</v>
      </c>
      <c r="O13" s="250">
        <f>IF($A13="N/A"," ",IF(Pricetype2=2,MAX(F13,0),IF(OR(Pricetype2=1,Pricetype2=4),IF(F13=0,0,(_xll.EURO(F13,Strikeprice2,0,0,($AK13+IF(Smile=TRUE,VLOOKUP(MAX(-5,Strikeprice2-F13),Volsmile,2),0)),($A13-DateToday)+15,IF(Pricetype2=1,1,0),0))),F13)))</f>
        <v>0</v>
      </c>
      <c r="P13" s="250">
        <f>IF($A13="N/A"," ",IF(Pricetype2=2,MAX(G13,0),IF(OR(Pricetype2=1,Pricetype2=4),IF(G13=0,0,(_xll.EURO(G13,Strikeprice2,0,0,($AK13+IF(Smile=TRUE,VLOOKUP(MAX(-5,Strikeprice2-G13),Volsmile,2),0)),($A13-DateToday)+15,IF(Pricetype2=1,1,0),0))),G13)))</f>
        <v>0</v>
      </c>
      <c r="Q13" s="250">
        <f>IF($A13="N/A"," ",IF(Pricetype2=2,MAX(H13,0),IF(OR(Pricetype2=1,Pricetype2=4),IF(H13=0,0,(_xll.EURO(H13,Strikeprice2,0,0,($AK13+IF(Smile=TRUE,VLOOKUP(MAX(-5,Strikeprice2-H13),Volsmile,2),0)),($A13-DateToday)+15,IF(Pricetype2=1,1,0),0))),H13)))</f>
        <v>0</v>
      </c>
      <c r="R13" s="250">
        <f>IF($A13="N/A"," ",IF(Pricetype2=2,MAX(I13,0),IF(OR(Pricetype2=1,Pricetype2=4),IF(I13=0,0,(_xll.EURO(I13,Strikeprice2,0,0,($AK13+IF(Smile=TRUE,VLOOKUP(MAX(-5,Strikeprice2-I13),Volsmile,2),0)),($A13-DateToday)+15,IF(Pricetype2=1,1,0),0))),I13)))</f>
        <v>0</v>
      </c>
      <c r="S13" s="250">
        <f>IF($A13="N/A"," ",IF(Pricetype2=2,MAX(J13,0),IF(OR(Pricetype2=1,Pricetype2=4),IF(J13=0,0,(_xll.EURO(J13,Strikeprice2,0,0,($AK13+IF(Smile=TRUE,VLOOKUP(MAX(-5,Strikeprice2-J13),Volsmile,2),0)),($A13-DateToday)+15,IF(Pricetype2=1,1,0),0))),J13)))</f>
        <v>0</v>
      </c>
      <c r="T13" s="250">
        <f>IF($A13="N/A"," ",IF(Pricetype2=2,MAX(K13,0),IF(OR(Pricetype2=1,Pricetype2=4),IF(K13=0,0,(_xll.EURO(K13,Strikeprice2,0,0,($AK13+IF(Smile=TRUE,VLOOKUP(MAX(-5,Strikeprice2-K13),Volsmile,2),0)),($A13-DateToday)+15,IF(Pricetype2=1,1,0),0))),K13)))</f>
        <v>0</v>
      </c>
      <c r="U13" s="177">
        <f t="shared" ca="1" si="1"/>
        <v>281.86212454200728</v>
      </c>
      <c r="V13" s="178">
        <f t="shared" ca="1" si="17"/>
        <v>1.0637208900850685</v>
      </c>
      <c r="W13" s="178">
        <f t="shared" ca="1" si="18"/>
        <v>1.0637208900850685</v>
      </c>
      <c r="X13" s="178">
        <f t="shared" ca="1" si="19"/>
        <v>0</v>
      </c>
      <c r="Y13" s="178">
        <f t="shared" ca="1" si="20"/>
        <v>0</v>
      </c>
      <c r="Z13" s="178">
        <f t="shared" ca="1" si="21"/>
        <v>0</v>
      </c>
      <c r="AA13" s="178">
        <f t="shared" ca="1" si="22"/>
        <v>0</v>
      </c>
      <c r="AB13" s="178">
        <f t="shared" ca="1" si="23"/>
        <v>0</v>
      </c>
      <c r="AC13" s="178">
        <f t="shared" ca="1" si="24"/>
        <v>0</v>
      </c>
      <c r="AD13" s="178">
        <f t="shared" ca="1" si="25"/>
        <v>0</v>
      </c>
      <c r="AE13" s="178">
        <f t="shared" ca="1" si="26"/>
        <v>2.1274417801701371</v>
      </c>
      <c r="AF13" s="224">
        <f t="shared" si="27"/>
        <v>0.24</v>
      </c>
      <c r="AG13" s="224">
        <f t="shared" si="28"/>
        <v>0.4</v>
      </c>
      <c r="AH13" s="224">
        <f t="shared" si="29"/>
        <v>0.24</v>
      </c>
      <c r="AI13" s="224">
        <f t="shared" si="2"/>
        <v>0.12</v>
      </c>
      <c r="AJ13" s="224">
        <f t="shared" si="3"/>
        <v>0.24</v>
      </c>
      <c r="AK13" s="224">
        <f t="shared" si="30"/>
        <v>0.12</v>
      </c>
      <c r="AL13" s="224">
        <f ca="1">IF($A13="N/A"," ",IF(PV=1,0,'Pricing Inputs2'!R46))</f>
        <v>4.8226263979634698E-2</v>
      </c>
      <c r="AM13" s="313">
        <f t="shared" ca="1" si="4"/>
        <v>0.93954041514002418</v>
      </c>
      <c r="BQ13">
        <f t="shared" si="5"/>
        <v>23</v>
      </c>
      <c r="BR13">
        <f t="shared" si="6"/>
        <v>4</v>
      </c>
      <c r="BS13">
        <f t="shared" si="7"/>
        <v>4</v>
      </c>
    </row>
    <row r="14" spans="1:71" x14ac:dyDescent="0.2">
      <c r="A14" s="253">
        <f>IF(A13="N/A","N/A",IF(EDATE(A13,1)&gt;Inputs!$P$5,"N/A",EDATE(A13,1)))</f>
        <v>37561</v>
      </c>
      <c r="B14" s="324">
        <f t="shared" si="0"/>
        <v>2002</v>
      </c>
      <c r="C14" s="172">
        <f t="shared" si="8"/>
        <v>29.756251960992813</v>
      </c>
      <c r="D14" s="172">
        <f t="shared" si="9"/>
        <v>29.756251960992813</v>
      </c>
      <c r="E14" s="172">
        <f t="shared" si="10"/>
        <v>0</v>
      </c>
      <c r="F14" s="172">
        <f t="shared" si="11"/>
        <v>0</v>
      </c>
      <c r="G14" s="172">
        <f t="shared" si="12"/>
        <v>0</v>
      </c>
      <c r="H14" s="172">
        <f t="shared" si="13"/>
        <v>0</v>
      </c>
      <c r="I14" s="172">
        <f t="shared" si="14"/>
        <v>0</v>
      </c>
      <c r="J14" s="172">
        <f t="shared" si="15"/>
        <v>0</v>
      </c>
      <c r="K14" s="172">
        <f t="shared" si="16"/>
        <v>0</v>
      </c>
      <c r="L14" s="250">
        <f ca="1">IF($A14="N/A"," ",IF(Pricetype2=2,MAX(C14,0),IF(OR(Pricetype2=1,Pricetype2=4),IF(C14=0,0,(_xll.EURO(C14,Strikeprice2,0,0,($AH14+IF(Smile=TRUE,VLOOKUP(MAX(-5,Strikeprice2-C14),Volsmile,2),0)),($A14-DateToday)+15,IF(Pricetype2=1,1,0),0))),C14)))</f>
        <v>3.5075029638615644E-5</v>
      </c>
      <c r="M14" s="250">
        <f ca="1">IF($A14="N/A"," ",IF(Pricetype2=2,MAX(D14,0),IF(OR(Pricetype2=1,Pricetype2=4),IF(D14=0,0,(_xll.EURO(D14,Strikeprice2,0,0,($AH14+IF(Smile=TRUE,VLOOKUP(MAX(-5,Strikeprice2-D14),Volsmile,2),0)),($A14-DateToday)+15,IF(Pricetype2=1,1,0),0))),D14)))</f>
        <v>3.5075029638615644E-5</v>
      </c>
      <c r="N14" s="250">
        <f>IF($A14="N/A"," ",IF(Pricetype2=2,MAX(E14,0),IF(OR(Pricetype2=1,Pricetype2=4),IF(E14=0,0,(_xll.EURO(E14,Strikeprice2,0,0,($AK14+IF(Smile=TRUE,VLOOKUP(MAX(-5,Strikeprice2-E14),Volsmile,2),0)),($A14-DateToday)+15,IF(Pricetype2=1,1,0),0))),E14)))</f>
        <v>0</v>
      </c>
      <c r="O14" s="250">
        <f>IF($A14="N/A"," ",IF(Pricetype2=2,MAX(F14,0),IF(OR(Pricetype2=1,Pricetype2=4),IF(F14=0,0,(_xll.EURO(F14,Strikeprice2,0,0,($AK14+IF(Smile=TRUE,VLOOKUP(MAX(-5,Strikeprice2-F14),Volsmile,2),0)),($A14-DateToday)+15,IF(Pricetype2=1,1,0),0))),F14)))</f>
        <v>0</v>
      </c>
      <c r="P14" s="250">
        <f>IF($A14="N/A"," ",IF(Pricetype2=2,MAX(G14,0),IF(OR(Pricetype2=1,Pricetype2=4),IF(G14=0,0,(_xll.EURO(G14,Strikeprice2,0,0,($AK14+IF(Smile=TRUE,VLOOKUP(MAX(-5,Strikeprice2-G14),Volsmile,2),0)),($A14-DateToday)+15,IF(Pricetype2=1,1,0),0))),G14)))</f>
        <v>0</v>
      </c>
      <c r="Q14" s="250">
        <f>IF($A14="N/A"," ",IF(Pricetype2=2,MAX(H14,0),IF(OR(Pricetype2=1,Pricetype2=4),IF(H14=0,0,(_xll.EURO(H14,Strikeprice2,0,0,($AK14+IF(Smile=TRUE,VLOOKUP(MAX(-5,Strikeprice2-H14),Volsmile,2),0)),($A14-DateToday)+15,IF(Pricetype2=1,1,0),0))),H14)))</f>
        <v>0</v>
      </c>
      <c r="R14" s="250">
        <f>IF($A14="N/A"," ",IF(Pricetype2=2,MAX(I14,0),IF(OR(Pricetype2=1,Pricetype2=4),IF(I14=0,0,(_xll.EURO(I14,Strikeprice2,0,0,($AK14+IF(Smile=TRUE,VLOOKUP(MAX(-5,Strikeprice2-I14),Volsmile,2),0)),($A14-DateToday)+15,IF(Pricetype2=1,1,0),0))),I14)))</f>
        <v>0</v>
      </c>
      <c r="S14" s="250">
        <f>IF($A14="N/A"," ",IF(Pricetype2=2,MAX(J14,0),IF(OR(Pricetype2=1,Pricetype2=4),IF(J14=0,0,(_xll.EURO(J14,Strikeprice2,0,0,($AK14+IF(Smile=TRUE,VLOOKUP(MAX(-5,Strikeprice2-J14),Volsmile,2),0)),($A14-DateToday)+15,IF(Pricetype2=1,1,0),0))),J14)))</f>
        <v>0</v>
      </c>
      <c r="T14" s="250">
        <f>IF($A14="N/A"," ",IF(Pricetype2=2,MAX(K14,0),IF(OR(Pricetype2=1,Pricetype2=4),IF(K14=0,0,(_xll.EURO(K14,Strikeprice2,0,0,($AK14+IF(Smile=TRUE,VLOOKUP(MAX(-5,Strikeprice2-K14),Volsmile,2),0)),($A14-DateToday)+15,IF(Pricetype2=1,1,0),0))),K14)))</f>
        <v>0</v>
      </c>
      <c r="U14" s="177">
        <f t="shared" ca="1" si="1"/>
        <v>280.68055238453451</v>
      </c>
      <c r="V14" s="178">
        <f t="shared" ca="1" si="17"/>
        <v>1.5751805910192895</v>
      </c>
      <c r="W14" s="178">
        <f t="shared" ca="1" si="18"/>
        <v>1.5751805910192895</v>
      </c>
      <c r="X14" s="178">
        <f t="shared" ca="1" si="19"/>
        <v>0</v>
      </c>
      <c r="Y14" s="178">
        <f t="shared" ca="1" si="20"/>
        <v>0</v>
      </c>
      <c r="Z14" s="178">
        <f t="shared" ca="1" si="21"/>
        <v>0</v>
      </c>
      <c r="AA14" s="178">
        <f t="shared" ca="1" si="22"/>
        <v>0</v>
      </c>
      <c r="AB14" s="178">
        <f t="shared" ca="1" si="23"/>
        <v>0</v>
      </c>
      <c r="AC14" s="178">
        <f t="shared" ca="1" si="24"/>
        <v>0</v>
      </c>
      <c r="AD14" s="178">
        <f t="shared" ca="1" si="25"/>
        <v>0</v>
      </c>
      <c r="AE14" s="178">
        <f t="shared" ca="1" si="26"/>
        <v>3.1503611820385791</v>
      </c>
      <c r="AF14" s="224">
        <f t="shared" si="27"/>
        <v>0.24</v>
      </c>
      <c r="AG14" s="224">
        <f t="shared" si="28"/>
        <v>0.4</v>
      </c>
      <c r="AH14" s="224">
        <f t="shared" si="29"/>
        <v>0.24</v>
      </c>
      <c r="AI14" s="224">
        <f t="shared" si="2"/>
        <v>0.12</v>
      </c>
      <c r="AJ14" s="224">
        <f t="shared" si="3"/>
        <v>0.24</v>
      </c>
      <c r="AK14" s="224">
        <f t="shared" si="30"/>
        <v>0.12</v>
      </c>
      <c r="AL14" s="224">
        <f ca="1">IF($A14="N/A"," ",IF(PV=1,0,'Pricing Inputs2'!R47))</f>
        <v>4.8437415867423401E-2</v>
      </c>
      <c r="AM14" s="313">
        <f t="shared" ca="1" si="4"/>
        <v>0.9356018412817817</v>
      </c>
      <c r="BQ14">
        <f t="shared" si="5"/>
        <v>20</v>
      </c>
      <c r="BR14">
        <f t="shared" si="6"/>
        <v>5</v>
      </c>
      <c r="BS14">
        <f t="shared" si="7"/>
        <v>5</v>
      </c>
    </row>
    <row r="15" spans="1:71" x14ac:dyDescent="0.2">
      <c r="A15" s="253">
        <f>IF(A14="N/A","N/A",IF(EDATE(A14,1)&gt;Inputs!$P$5,"N/A",EDATE(A14,1)))</f>
        <v>37591</v>
      </c>
      <c r="B15" s="324">
        <f t="shared" si="0"/>
        <v>2002</v>
      </c>
      <c r="C15" s="172">
        <f t="shared" si="8"/>
        <v>29.956248909235001</v>
      </c>
      <c r="D15" s="172">
        <f t="shared" si="9"/>
        <v>29.956248909235001</v>
      </c>
      <c r="E15" s="172">
        <f t="shared" si="10"/>
        <v>0</v>
      </c>
      <c r="F15" s="172">
        <f t="shared" si="11"/>
        <v>0</v>
      </c>
      <c r="G15" s="172">
        <f t="shared" si="12"/>
        <v>0</v>
      </c>
      <c r="H15" s="172">
        <f t="shared" si="13"/>
        <v>0</v>
      </c>
      <c r="I15" s="172">
        <f t="shared" si="14"/>
        <v>0</v>
      </c>
      <c r="J15" s="172">
        <f t="shared" si="15"/>
        <v>0</v>
      </c>
      <c r="K15" s="172">
        <f t="shared" si="16"/>
        <v>0</v>
      </c>
      <c r="L15" s="250">
        <f ca="1">IF($A15="N/A"," ",IF(Pricetype2=2,MAX(C15,0),IF(OR(Pricetype2=1,Pricetype2=4),IF(C15=0,0,(_xll.EURO(C15,Strikeprice2,0,0,($AH15+IF(Smile=TRUE,VLOOKUP(MAX(-5,Strikeprice2-C15),Volsmile,2),0)),($A15-DateToday)+15,IF(Pricetype2=1,1,0),0))),C15)))</f>
        <v>5.54176858890761E-5</v>
      </c>
      <c r="M15" s="250">
        <f ca="1">IF($A15="N/A"," ",IF(Pricetype2=2,MAX(D15,0),IF(OR(Pricetype2=1,Pricetype2=4),IF(D15=0,0,(_xll.EURO(D15,Strikeprice2,0,0,($AH15+IF(Smile=TRUE,VLOOKUP(MAX(-5,Strikeprice2-D15),Volsmile,2),0)),($A15-DateToday)+15,IF(Pricetype2=1,1,0),0))),D15)))</f>
        <v>5.54176858890761E-5</v>
      </c>
      <c r="N15" s="250">
        <f>IF($A15="N/A"," ",IF(Pricetype2=2,MAX(E15,0),IF(OR(Pricetype2=1,Pricetype2=4),IF(E15=0,0,(_xll.EURO(E15,Strikeprice2,0,0,($AK15+IF(Smile=TRUE,VLOOKUP(MAX(-5,Strikeprice2-E15),Volsmile,2),0)),($A15-DateToday)+15,IF(Pricetype2=1,1,0),0))),E15)))</f>
        <v>0</v>
      </c>
      <c r="O15" s="250">
        <f>IF($A15="N/A"," ",IF(Pricetype2=2,MAX(F15,0),IF(OR(Pricetype2=1,Pricetype2=4),IF(F15=0,0,(_xll.EURO(F15,Strikeprice2,0,0,($AK15+IF(Smile=TRUE,VLOOKUP(MAX(-5,Strikeprice2-F15),Volsmile,2),0)),($A15-DateToday)+15,IF(Pricetype2=1,1,0),0))),F15)))</f>
        <v>0</v>
      </c>
      <c r="P15" s="250">
        <f>IF($A15="N/A"," ",IF(Pricetype2=2,MAX(G15,0),IF(OR(Pricetype2=1,Pricetype2=4),IF(G15=0,0,(_xll.EURO(G15,Strikeprice2,0,0,($AK15+IF(Smile=TRUE,VLOOKUP(MAX(-5,Strikeprice2-G15),Volsmile,2),0)),($A15-DateToday)+15,IF(Pricetype2=1,1,0),0))),G15)))</f>
        <v>0</v>
      </c>
      <c r="Q15" s="250">
        <f>IF($A15="N/A"," ",IF(Pricetype2=2,MAX(H15,0),IF(OR(Pricetype2=1,Pricetype2=4),IF(H15=0,0,(_xll.EURO(H15,Strikeprice2,0,0,($AK15+IF(Smile=TRUE,VLOOKUP(MAX(-5,Strikeprice2-H15),Volsmile,2),0)),($A15-DateToday)+15,IF(Pricetype2=1,1,0),0))),H15)))</f>
        <v>0</v>
      </c>
      <c r="R15" s="250">
        <f>IF($A15="N/A"," ",IF(Pricetype2=2,MAX(I15,0),IF(OR(Pricetype2=1,Pricetype2=4),IF(I15=0,0,(_xll.EURO(I15,Strikeprice2,0,0,($AK15+IF(Smile=TRUE,VLOOKUP(MAX(-5,Strikeprice2-I15),Volsmile,2),0)),($A15-DateToday)+15,IF(Pricetype2=1,1,0),0))),I15)))</f>
        <v>0</v>
      </c>
      <c r="S15" s="250">
        <f>IF($A15="N/A"," ",IF(Pricetype2=2,MAX(J15,0),IF(OR(Pricetype2=1,Pricetype2=4),IF(J15=0,0,(_xll.EURO(J15,Strikeprice2,0,0,($AK15+IF(Smile=TRUE,VLOOKUP(MAX(-5,Strikeprice2-J15),Volsmile,2),0)),($A15-DateToday)+15,IF(Pricetype2=1,1,0),0))),J15)))</f>
        <v>0</v>
      </c>
      <c r="T15" s="250">
        <f>IF($A15="N/A"," ",IF(Pricetype2=2,MAX(K15,0),IF(OR(Pricetype2=1,Pricetype2=4),IF(K15=0,0,(_xll.EURO(K15,Strikeprice2,0,0,($AK15+IF(Smile=TRUE,VLOOKUP(MAX(-5,Strikeprice2-K15),Volsmile,2),0)),($A15-DateToday)+15,IF(Pricetype2=1,1,0),0))),K15)))</f>
        <v>0</v>
      </c>
      <c r="U15" s="177">
        <f t="shared" ca="1" si="1"/>
        <v>279.45769754233555</v>
      </c>
      <c r="V15" s="178">
        <f t="shared" ca="1" si="17"/>
        <v>2.6017990154831785</v>
      </c>
      <c r="W15" s="178">
        <f t="shared" ca="1" si="18"/>
        <v>2.6017990154831785</v>
      </c>
      <c r="X15" s="178">
        <f t="shared" ca="1" si="19"/>
        <v>0</v>
      </c>
      <c r="Y15" s="178">
        <f t="shared" ca="1" si="20"/>
        <v>0</v>
      </c>
      <c r="Z15" s="178">
        <f t="shared" ca="1" si="21"/>
        <v>0</v>
      </c>
      <c r="AA15" s="178">
        <f t="shared" ca="1" si="22"/>
        <v>0</v>
      </c>
      <c r="AB15" s="178">
        <f t="shared" ca="1" si="23"/>
        <v>0</v>
      </c>
      <c r="AC15" s="178">
        <f t="shared" ca="1" si="24"/>
        <v>0</v>
      </c>
      <c r="AD15" s="178">
        <f t="shared" ca="1" si="25"/>
        <v>0</v>
      </c>
      <c r="AE15" s="178">
        <f t="shared" ca="1" si="26"/>
        <v>5.203598030966357</v>
      </c>
      <c r="AF15" s="224">
        <f t="shared" si="27"/>
        <v>0.24</v>
      </c>
      <c r="AG15" s="224">
        <f t="shared" si="28"/>
        <v>0.4</v>
      </c>
      <c r="AH15" s="224">
        <f t="shared" si="29"/>
        <v>0.24</v>
      </c>
      <c r="AI15" s="224">
        <f t="shared" si="2"/>
        <v>0.12</v>
      </c>
      <c r="AJ15" s="224">
        <f t="shared" si="3"/>
        <v>0.24</v>
      </c>
      <c r="AK15" s="224">
        <f t="shared" si="30"/>
        <v>0.12</v>
      </c>
      <c r="AL15" s="224">
        <f ca="1">IF($A15="N/A"," ",IF(PV=1,0,'Pricing Inputs2'!R48))</f>
        <v>4.8648567770110097E-2</v>
      </c>
      <c r="AM15" s="313">
        <f t="shared" ca="1" si="4"/>
        <v>0.9315256584744519</v>
      </c>
      <c r="BQ15">
        <f t="shared" si="5"/>
        <v>21</v>
      </c>
      <c r="BR15">
        <f t="shared" si="6"/>
        <v>4</v>
      </c>
      <c r="BS15">
        <f t="shared" si="7"/>
        <v>6</v>
      </c>
    </row>
    <row r="16" spans="1:71" x14ac:dyDescent="0.2">
      <c r="A16" s="253">
        <f>IF(A15="N/A","N/A",IF(EDATE(A15,1)&gt;Inputs!$P$5,"N/A",EDATE(A15,1)))</f>
        <v>37622</v>
      </c>
      <c r="B16" s="324">
        <f t="shared" si="0"/>
        <v>2003</v>
      </c>
      <c r="C16" s="172">
        <f t="shared" si="8"/>
        <v>33.285715375627788</v>
      </c>
      <c r="D16" s="172">
        <f t="shared" si="9"/>
        <v>33.285715375627788</v>
      </c>
      <c r="E16" s="172">
        <f t="shared" si="10"/>
        <v>0</v>
      </c>
      <c r="F16" s="172">
        <f t="shared" si="11"/>
        <v>0</v>
      </c>
      <c r="G16" s="172">
        <f t="shared" si="12"/>
        <v>0</v>
      </c>
      <c r="H16" s="172">
        <f t="shared" si="13"/>
        <v>0</v>
      </c>
      <c r="I16" s="172">
        <f t="shared" si="14"/>
        <v>0</v>
      </c>
      <c r="J16" s="172">
        <f t="shared" si="15"/>
        <v>0</v>
      </c>
      <c r="K16" s="172">
        <f t="shared" si="16"/>
        <v>0</v>
      </c>
      <c r="L16" s="250">
        <f ca="1">IF($A16="N/A"," ",IF(Pricetype2=2,MAX(C16,0),IF(OR(Pricetype2=1,Pricetype2=4),IF(C16=0,0,(_xll.EURO(C16,Strikeprice2,0,0,($AH16+IF(Smile=TRUE,VLOOKUP(MAX(-5,Strikeprice2-C16),Volsmile,2),0)),($A16-DateToday)+15,IF(Pricetype2=1,1,0),0))),C16)))</f>
        <v>1.9912475198436449E-5</v>
      </c>
      <c r="M16" s="250">
        <f ca="1">IF($A16="N/A"," ",IF(Pricetype2=2,MAX(D16,0),IF(OR(Pricetype2=1,Pricetype2=4),IF(D16=0,0,(_xll.EURO(D16,Strikeprice2,0,0,($AH16+IF(Smile=TRUE,VLOOKUP(MAX(-5,Strikeprice2-D16),Volsmile,2),0)),($A16-DateToday)+15,IF(Pricetype2=1,1,0),0))),D16)))</f>
        <v>1.9912475198436449E-5</v>
      </c>
      <c r="N16" s="250">
        <f>IF($A16="N/A"," ",IF(Pricetype2=2,MAX(E16,0),IF(OR(Pricetype2=1,Pricetype2=4),IF(E16=0,0,(_xll.EURO(E16,Strikeprice2,0,0,($AK16+IF(Smile=TRUE,VLOOKUP(MAX(-5,Strikeprice2-E16),Volsmile,2),0)),($A16-DateToday)+15,IF(Pricetype2=1,1,0),0))),E16)))</f>
        <v>0</v>
      </c>
      <c r="O16" s="250">
        <f>IF($A16="N/A"," ",IF(Pricetype2=2,MAX(F16,0),IF(OR(Pricetype2=1,Pricetype2=4),IF(F16=0,0,(_xll.EURO(F16,Strikeprice2,0,0,($AK16+IF(Smile=TRUE,VLOOKUP(MAX(-5,Strikeprice2-F16),Volsmile,2),0)),($A16-DateToday)+15,IF(Pricetype2=1,1,0),0))),F16)))</f>
        <v>0</v>
      </c>
      <c r="P16" s="250">
        <f>IF($A16="N/A"," ",IF(Pricetype2=2,MAX(G16,0),IF(OR(Pricetype2=1,Pricetype2=4),IF(G16=0,0,(_xll.EURO(G16,Strikeprice2,0,0,($AK16+IF(Smile=TRUE,VLOOKUP(MAX(-5,Strikeprice2-G16),Volsmile,2),0)),($A16-DateToday)+15,IF(Pricetype2=1,1,0),0))),G16)))</f>
        <v>0</v>
      </c>
      <c r="Q16" s="250">
        <f>IF($A16="N/A"," ",IF(Pricetype2=2,MAX(H16,0),IF(OR(Pricetype2=1,Pricetype2=4),IF(H16=0,0,(_xll.EURO(H16,Strikeprice2,0,0,($AK16+IF(Smile=TRUE,VLOOKUP(MAX(-5,Strikeprice2-H16),Volsmile,2),0)),($A16-DateToday)+15,IF(Pricetype2=1,1,0),0))),H16)))</f>
        <v>0</v>
      </c>
      <c r="R16" s="250">
        <f>IF($A16="N/A"," ",IF(Pricetype2=2,MAX(I16,0),IF(OR(Pricetype2=1,Pricetype2=4),IF(I16=0,0,(_xll.EURO(I16,Strikeprice2,0,0,($AK16+IF(Smile=TRUE,VLOOKUP(MAX(-5,Strikeprice2-I16),Volsmile,2),0)),($A16-DateToday)+15,IF(Pricetype2=1,1,0),0))),I16)))</f>
        <v>0</v>
      </c>
      <c r="S16" s="250">
        <f>IF($A16="N/A"," ",IF(Pricetype2=2,MAX(J16,0),IF(OR(Pricetype2=1,Pricetype2=4),IF(J16=0,0,(_xll.EURO(J16,Strikeprice2,0,0,($AK16+IF(Smile=TRUE,VLOOKUP(MAX(-5,Strikeprice2-J16),Volsmile,2),0)),($A16-DateToday)+15,IF(Pricetype2=1,1,0),0))),J16)))</f>
        <v>0</v>
      </c>
      <c r="T16" s="250">
        <f>IF($A16="N/A"," ",IF(Pricetype2=2,MAX(K16,0),IF(OR(Pricetype2=1,Pricetype2=4),IF(K16=0,0,(_xll.EURO(K16,Strikeprice2,0,0,($AK16+IF(Smile=TRUE,VLOOKUP(MAX(-5,Strikeprice2-K16),Volsmile,2),0)),($A16-DateToday)+15,IF(Pricetype2=1,1,0),0))),K16)))</f>
        <v>0</v>
      </c>
      <c r="U16" s="177">
        <f t="shared" ca="1" si="1"/>
        <v>278.2245739550022</v>
      </c>
      <c r="V16" s="178">
        <f t="shared" ca="1" si="17"/>
        <v>0.975064627411517</v>
      </c>
      <c r="W16" s="178">
        <f t="shared" ca="1" si="18"/>
        <v>0.975064627411517</v>
      </c>
      <c r="X16" s="178">
        <f t="shared" ca="1" si="19"/>
        <v>0</v>
      </c>
      <c r="Y16" s="178">
        <f t="shared" ca="1" si="20"/>
        <v>0</v>
      </c>
      <c r="Z16" s="178">
        <f t="shared" ca="1" si="21"/>
        <v>0</v>
      </c>
      <c r="AA16" s="178">
        <f t="shared" ca="1" si="22"/>
        <v>0</v>
      </c>
      <c r="AB16" s="178">
        <f t="shared" ca="1" si="23"/>
        <v>0</v>
      </c>
      <c r="AC16" s="178">
        <f t="shared" ca="1" si="24"/>
        <v>0</v>
      </c>
      <c r="AD16" s="178">
        <f t="shared" ca="1" si="25"/>
        <v>0</v>
      </c>
      <c r="AE16" s="178">
        <f t="shared" ca="1" si="26"/>
        <v>1.950129254823034</v>
      </c>
      <c r="AF16" s="224">
        <f t="shared" si="27"/>
        <v>0.24</v>
      </c>
      <c r="AG16" s="224">
        <f t="shared" si="28"/>
        <v>0.36</v>
      </c>
      <c r="AH16" s="224">
        <f t="shared" si="29"/>
        <v>0.24</v>
      </c>
      <c r="AI16" s="224">
        <f t="shared" si="2"/>
        <v>0.12</v>
      </c>
      <c r="AJ16" s="224">
        <f t="shared" si="3"/>
        <v>0.21600000000000003</v>
      </c>
      <c r="AK16" s="224">
        <f t="shared" si="30"/>
        <v>0.12</v>
      </c>
      <c r="AL16" s="224">
        <f ca="1">IF($A16="N/A"," ",IF(PV=1,0,'Pricing Inputs2'!R49))</f>
        <v>4.88735677351122E-2</v>
      </c>
      <c r="AM16" s="313">
        <f t="shared" ca="1" si="4"/>
        <v>0.92741524651667395</v>
      </c>
      <c r="BQ16">
        <f t="shared" si="5"/>
        <v>22</v>
      </c>
      <c r="BR16">
        <f t="shared" si="6"/>
        <v>4</v>
      </c>
      <c r="BS16">
        <f t="shared" si="7"/>
        <v>5</v>
      </c>
    </row>
    <row r="17" spans="1:71" x14ac:dyDescent="0.2">
      <c r="A17" s="253">
        <f>IF(A16="N/A","N/A",IF(EDATE(A16,1)&gt;Inputs!$P$5,"N/A",EDATE(A16,1)))</f>
        <v>37653</v>
      </c>
      <c r="B17" s="324">
        <f t="shared" si="0"/>
        <v>2003</v>
      </c>
      <c r="C17" s="172">
        <f t="shared" si="8"/>
        <v>32.685713086809429</v>
      </c>
      <c r="D17" s="172">
        <f t="shared" si="9"/>
        <v>32.685713086809429</v>
      </c>
      <c r="E17" s="172">
        <f t="shared" si="10"/>
        <v>0</v>
      </c>
      <c r="F17" s="172">
        <f t="shared" si="11"/>
        <v>0</v>
      </c>
      <c r="G17" s="172">
        <f t="shared" si="12"/>
        <v>0</v>
      </c>
      <c r="H17" s="172">
        <f t="shared" si="13"/>
        <v>0</v>
      </c>
      <c r="I17" s="172">
        <f t="shared" si="14"/>
        <v>0</v>
      </c>
      <c r="J17" s="172">
        <f t="shared" si="15"/>
        <v>0</v>
      </c>
      <c r="K17" s="172">
        <f t="shared" si="16"/>
        <v>0</v>
      </c>
      <c r="L17" s="250">
        <f ca="1">IF($A17="N/A"," ",IF(Pricetype2=2,MAX(C17,0),IF(OR(Pricetype2=1,Pricetype2=4),IF(C17=0,0,(_xll.EURO(C17,Strikeprice2,0,0,($AH17+IF(Smile=TRUE,VLOOKUP(MAX(-5,Strikeprice2-C17),Volsmile,2),0)),($A17-DateToday)+15,IF(Pricetype2=1,1,0),0))),C17)))</f>
        <v>4.462949705607319E-5</v>
      </c>
      <c r="M17" s="250">
        <f ca="1">IF($A17="N/A"," ",IF(Pricetype2=2,MAX(D17,0),IF(OR(Pricetype2=1,Pricetype2=4),IF(D17=0,0,(_xll.EURO(D17,Strikeprice2,0,0,($AH17+IF(Smile=TRUE,VLOOKUP(MAX(-5,Strikeprice2-D17),Volsmile,2),0)),($A17-DateToday)+15,IF(Pricetype2=1,1,0),0))),D17)))</f>
        <v>4.462949705607319E-5</v>
      </c>
      <c r="N17" s="250">
        <f>IF($A17="N/A"," ",IF(Pricetype2=2,MAX(E17,0),IF(OR(Pricetype2=1,Pricetype2=4),IF(E17=0,0,(_xll.EURO(E17,Strikeprice2,0,0,($AK17+IF(Smile=TRUE,VLOOKUP(MAX(-5,Strikeprice2-E17),Volsmile,2),0)),($A17-DateToday)+15,IF(Pricetype2=1,1,0),0))),E17)))</f>
        <v>0</v>
      </c>
      <c r="O17" s="250">
        <f>IF($A17="N/A"," ",IF(Pricetype2=2,MAX(F17,0),IF(OR(Pricetype2=1,Pricetype2=4),IF(F17=0,0,(_xll.EURO(F17,Strikeprice2,0,0,($AK17+IF(Smile=TRUE,VLOOKUP(MAX(-5,Strikeprice2-F17),Volsmile,2),0)),($A17-DateToday)+15,IF(Pricetype2=1,1,0),0))),F17)))</f>
        <v>0</v>
      </c>
      <c r="P17" s="250">
        <f>IF($A17="N/A"," ",IF(Pricetype2=2,MAX(G17,0),IF(OR(Pricetype2=1,Pricetype2=4),IF(G17=0,0,(_xll.EURO(G17,Strikeprice2,0,0,($AK17+IF(Smile=TRUE,VLOOKUP(MAX(-5,Strikeprice2-G17),Volsmile,2),0)),($A17-DateToday)+15,IF(Pricetype2=1,1,0),0))),G17)))</f>
        <v>0</v>
      </c>
      <c r="Q17" s="250">
        <f>IF($A17="N/A"," ",IF(Pricetype2=2,MAX(H17,0),IF(OR(Pricetype2=1,Pricetype2=4),IF(H17=0,0,(_xll.EURO(H17,Strikeprice2,0,0,($AK17+IF(Smile=TRUE,VLOOKUP(MAX(-5,Strikeprice2-H17),Volsmile,2),0)),($A17-DateToday)+15,IF(Pricetype2=1,1,0),0))),H17)))</f>
        <v>0</v>
      </c>
      <c r="R17" s="250">
        <f>IF($A17="N/A"," ",IF(Pricetype2=2,MAX(I17,0),IF(OR(Pricetype2=1,Pricetype2=4),IF(I17=0,0,(_xll.EURO(I17,Strikeprice2,0,0,($AK17+IF(Smile=TRUE,VLOOKUP(MAX(-5,Strikeprice2-I17),Volsmile,2),0)),($A17-DateToday)+15,IF(Pricetype2=1,1,0),0))),I17)))</f>
        <v>0</v>
      </c>
      <c r="S17" s="250">
        <f>IF($A17="N/A"," ",IF(Pricetype2=2,MAX(J17,0),IF(OR(Pricetype2=1,Pricetype2=4),IF(J17=0,0,(_xll.EURO(J17,Strikeprice2,0,0,($AK17+IF(Smile=TRUE,VLOOKUP(MAX(-5,Strikeprice2-J17),Volsmile,2),0)),($A17-DateToday)+15,IF(Pricetype2=1,1,0),0))),J17)))</f>
        <v>0</v>
      </c>
      <c r="T17" s="250">
        <f>IF($A17="N/A"," ",IF(Pricetype2=2,MAX(K17,0),IF(OR(Pricetype2=1,Pricetype2=4),IF(K17=0,0,(_xll.EURO(K17,Strikeprice2,0,0,($AK17+IF(Smile=TRUE,VLOOKUP(MAX(-5,Strikeprice2-K17),Volsmile,2),0)),($A17-DateToday)+15,IF(Pricetype2=1,1,0),0))),K17)))</f>
        <v>0</v>
      </c>
      <c r="U17" s="177">
        <f t="shared" ca="1" si="1"/>
        <v>277.08055114845325</v>
      </c>
      <c r="V17" s="178">
        <f t="shared" ca="1" si="17"/>
        <v>1.978554502684005</v>
      </c>
      <c r="W17" s="178">
        <f t="shared" ca="1" si="18"/>
        <v>1.978554502684005</v>
      </c>
      <c r="X17" s="178">
        <f t="shared" ca="1" si="19"/>
        <v>0</v>
      </c>
      <c r="Y17" s="178">
        <f t="shared" ca="1" si="20"/>
        <v>0</v>
      </c>
      <c r="Z17" s="178">
        <f t="shared" ca="1" si="21"/>
        <v>0</v>
      </c>
      <c r="AA17" s="178">
        <f t="shared" ca="1" si="22"/>
        <v>0</v>
      </c>
      <c r="AB17" s="178">
        <f t="shared" ca="1" si="23"/>
        <v>0</v>
      </c>
      <c r="AC17" s="178">
        <f t="shared" ca="1" si="24"/>
        <v>0</v>
      </c>
      <c r="AD17" s="178">
        <f t="shared" ca="1" si="25"/>
        <v>0</v>
      </c>
      <c r="AE17" s="178">
        <f t="shared" ca="1" si="26"/>
        <v>3.95710900536801</v>
      </c>
      <c r="AF17" s="224">
        <f t="shared" si="27"/>
        <v>0.24</v>
      </c>
      <c r="AG17" s="224">
        <f t="shared" si="28"/>
        <v>0.36</v>
      </c>
      <c r="AH17" s="224">
        <f t="shared" si="29"/>
        <v>0.24</v>
      </c>
      <c r="AI17" s="224">
        <f t="shared" si="2"/>
        <v>0.12</v>
      </c>
      <c r="AJ17" s="224">
        <f t="shared" si="3"/>
        <v>0.21600000000000003</v>
      </c>
      <c r="AK17" s="224">
        <f t="shared" si="30"/>
        <v>0.12</v>
      </c>
      <c r="AL17" s="224">
        <f ca="1">IF($A17="N/A"," ",IF(PV=1,0,'Pricing Inputs2'!R50))</f>
        <v>4.9135602351775304E-2</v>
      </c>
      <c r="AM17" s="313">
        <f t="shared" ca="1" si="4"/>
        <v>0.9236018371615109</v>
      </c>
      <c r="BQ17">
        <f t="shared" si="5"/>
        <v>20</v>
      </c>
      <c r="BR17">
        <f t="shared" si="6"/>
        <v>4</v>
      </c>
      <c r="BS17">
        <f t="shared" si="7"/>
        <v>4</v>
      </c>
    </row>
    <row r="18" spans="1:71" x14ac:dyDescent="0.2">
      <c r="A18" s="253">
        <f>IF(A17="N/A","N/A",IF(EDATE(A17,1)&gt;Inputs!$P$5,"N/A",EDATE(A17,1)))</f>
        <v>37681</v>
      </c>
      <c r="B18" s="324">
        <f t="shared" si="0"/>
        <v>2003</v>
      </c>
      <c r="C18" s="172">
        <f t="shared" si="8"/>
        <v>31.647677931674693</v>
      </c>
      <c r="D18" s="172">
        <f t="shared" si="9"/>
        <v>31.647677931674693</v>
      </c>
      <c r="E18" s="172">
        <f t="shared" si="10"/>
        <v>0</v>
      </c>
      <c r="F18" s="172">
        <f t="shared" si="11"/>
        <v>0</v>
      </c>
      <c r="G18" s="172">
        <f t="shared" si="12"/>
        <v>0</v>
      </c>
      <c r="H18" s="172">
        <f t="shared" si="13"/>
        <v>0</v>
      </c>
      <c r="I18" s="172">
        <f t="shared" si="14"/>
        <v>0</v>
      </c>
      <c r="J18" s="172">
        <f t="shared" si="15"/>
        <v>0</v>
      </c>
      <c r="K18" s="172">
        <f t="shared" si="16"/>
        <v>0</v>
      </c>
      <c r="L18" s="250">
        <f ca="1">IF($A18="N/A"," ",IF(Pricetype2=2,MAX(C18,0),IF(OR(Pricetype2=1,Pricetype2=4),IF(C18=0,0,(_xll.EURO(C18,Strikeprice2,0,0,($AH18+IF(Smile=TRUE,VLOOKUP(MAX(-5,Strikeprice2-C18),Volsmile,2),0)),($A18-DateToday)+15,IF(Pricetype2=1,1,0),0))),C18)))</f>
        <v>1.0651038933402984E-4</v>
      </c>
      <c r="M18" s="250">
        <f ca="1">IF($A18="N/A"," ",IF(Pricetype2=2,MAX(D18,0),IF(OR(Pricetype2=1,Pricetype2=4),IF(D18=0,0,(_xll.EURO(D18,Strikeprice2,0,0,($AH18+IF(Smile=TRUE,VLOOKUP(MAX(-5,Strikeprice2-D18),Volsmile,2),0)),($A18-DateToday)+15,IF(Pricetype2=1,1,0),0))),D18)))</f>
        <v>1.0651038933402984E-4</v>
      </c>
      <c r="N18" s="250">
        <f>IF($A18="N/A"," ",IF(Pricetype2=2,MAX(E18,0),IF(OR(Pricetype2=1,Pricetype2=4),IF(E18=0,0,(_xll.EURO(E18,Strikeprice2,0,0,($AK18+IF(Smile=TRUE,VLOOKUP(MAX(-5,Strikeprice2-E18),Volsmile,2),0)),($A18-DateToday)+15,IF(Pricetype2=1,1,0),0))),E18)))</f>
        <v>0</v>
      </c>
      <c r="O18" s="250">
        <f>IF($A18="N/A"," ",IF(Pricetype2=2,MAX(F18,0),IF(OR(Pricetype2=1,Pricetype2=4),IF(F18=0,0,(_xll.EURO(F18,Strikeprice2,0,0,($AK18+IF(Smile=TRUE,VLOOKUP(MAX(-5,Strikeprice2-F18),Volsmile,2),0)),($A18-DateToday)+15,IF(Pricetype2=1,1,0),0))),F18)))</f>
        <v>0</v>
      </c>
      <c r="P18" s="250">
        <f>IF($A18="N/A"," ",IF(Pricetype2=2,MAX(G18,0),IF(OR(Pricetype2=1,Pricetype2=4),IF(G18=0,0,(_xll.EURO(G18,Strikeprice2,0,0,($AK18+IF(Smile=TRUE,VLOOKUP(MAX(-5,Strikeprice2-G18),Volsmile,2),0)),($A18-DateToday)+15,IF(Pricetype2=1,1,0),0))),G18)))</f>
        <v>0</v>
      </c>
      <c r="Q18" s="250">
        <f>IF($A18="N/A"," ",IF(Pricetype2=2,MAX(H18,0),IF(OR(Pricetype2=1,Pricetype2=4),IF(H18=0,0,(_xll.EURO(H18,Strikeprice2,0,0,($AK18+IF(Smile=TRUE,VLOOKUP(MAX(-5,Strikeprice2-H18),Volsmile,2),0)),($A18-DateToday)+15,IF(Pricetype2=1,1,0),0))),H18)))</f>
        <v>0</v>
      </c>
      <c r="R18" s="250">
        <f>IF($A18="N/A"," ",IF(Pricetype2=2,MAX(I18,0),IF(OR(Pricetype2=1,Pricetype2=4),IF(I18=0,0,(_xll.EURO(I18,Strikeprice2,0,0,($AK18+IF(Smile=TRUE,VLOOKUP(MAX(-5,Strikeprice2-I18),Volsmile,2),0)),($A18-DateToday)+15,IF(Pricetype2=1,1,0),0))),I18)))</f>
        <v>0</v>
      </c>
      <c r="S18" s="250">
        <f>IF($A18="N/A"," ",IF(Pricetype2=2,MAX(J18,0),IF(OR(Pricetype2=1,Pricetype2=4),IF(J18=0,0,(_xll.EURO(J18,Strikeprice2,0,0,($AK18+IF(Smile=TRUE,VLOOKUP(MAX(-5,Strikeprice2-J18),Volsmile,2),0)),($A18-DateToday)+15,IF(Pricetype2=1,1,0),0))),J18)))</f>
        <v>0</v>
      </c>
      <c r="T18" s="250">
        <f>IF($A18="N/A"," ",IF(Pricetype2=2,MAX(K18,0),IF(OR(Pricetype2=1,Pricetype2=4),IF(K18=0,0,(_xll.EURO(K18,Strikeprice2,0,0,($AK18+IF(Smile=TRUE,VLOOKUP(MAX(-5,Strikeprice2-K18),Volsmile,2),0)),($A18-DateToday)+15,IF(Pricetype2=1,1,0),0))),K18)))</f>
        <v>0</v>
      </c>
      <c r="U18" s="177">
        <f t="shared" ca="1" si="1"/>
        <v>275.82377459059973</v>
      </c>
      <c r="V18" s="178">
        <f t="shared" ca="1" si="17"/>
        <v>4.9355204000300459</v>
      </c>
      <c r="W18" s="178">
        <f t="shared" ca="1" si="18"/>
        <v>4.9355204000300459</v>
      </c>
      <c r="X18" s="178">
        <f t="shared" ca="1" si="19"/>
        <v>0</v>
      </c>
      <c r="Y18" s="178">
        <f t="shared" ca="1" si="20"/>
        <v>0</v>
      </c>
      <c r="Z18" s="178">
        <f t="shared" ca="1" si="21"/>
        <v>0</v>
      </c>
      <c r="AA18" s="178">
        <f t="shared" ca="1" si="22"/>
        <v>0</v>
      </c>
      <c r="AB18" s="178">
        <f t="shared" ca="1" si="23"/>
        <v>0</v>
      </c>
      <c r="AC18" s="178">
        <f t="shared" ca="1" si="24"/>
        <v>0</v>
      </c>
      <c r="AD18" s="178">
        <f t="shared" ca="1" si="25"/>
        <v>0</v>
      </c>
      <c r="AE18" s="178">
        <f t="shared" ca="1" si="26"/>
        <v>9.8710408000600918</v>
      </c>
      <c r="AF18" s="224">
        <f t="shared" si="27"/>
        <v>0.24</v>
      </c>
      <c r="AG18" s="224">
        <f t="shared" si="28"/>
        <v>0.36</v>
      </c>
      <c r="AH18" s="224">
        <f t="shared" si="29"/>
        <v>0.24</v>
      </c>
      <c r="AI18" s="224">
        <f t="shared" si="2"/>
        <v>0.12</v>
      </c>
      <c r="AJ18" s="224">
        <f t="shared" si="3"/>
        <v>0.21600000000000003</v>
      </c>
      <c r="AK18" s="224">
        <f t="shared" si="30"/>
        <v>0.12</v>
      </c>
      <c r="AL18" s="224">
        <f ca="1">IF($A18="N/A"," ",IF(PV=1,0,'Pricing Inputs2'!R51))</f>
        <v>4.9389184260705897E-2</v>
      </c>
      <c r="AM18" s="313">
        <f t="shared" ca="1" si="4"/>
        <v>0.91941258196866571</v>
      </c>
      <c r="BQ18">
        <f t="shared" si="5"/>
        <v>21</v>
      </c>
      <c r="BR18">
        <f t="shared" si="6"/>
        <v>5</v>
      </c>
      <c r="BS18">
        <f t="shared" si="7"/>
        <v>5</v>
      </c>
    </row>
    <row r="19" spans="1:71" x14ac:dyDescent="0.2">
      <c r="A19" s="253">
        <f>IF(A18="N/A","N/A",IF(EDATE(A18,1)&gt;Inputs!$P$5,"N/A",EDATE(A18,1)))</f>
        <v>37712</v>
      </c>
      <c r="B19" s="324">
        <f t="shared" si="0"/>
        <v>2003</v>
      </c>
      <c r="C19" s="172">
        <f t="shared" si="8"/>
        <v>31.847671065219615</v>
      </c>
      <c r="D19" s="172">
        <f t="shared" si="9"/>
        <v>31.847671065219615</v>
      </c>
      <c r="E19" s="172">
        <f t="shared" si="10"/>
        <v>0</v>
      </c>
      <c r="F19" s="172">
        <f t="shared" si="11"/>
        <v>0</v>
      </c>
      <c r="G19" s="172">
        <f t="shared" si="12"/>
        <v>0</v>
      </c>
      <c r="H19" s="172">
        <f t="shared" si="13"/>
        <v>0</v>
      </c>
      <c r="I19" s="172">
        <f t="shared" si="14"/>
        <v>0</v>
      </c>
      <c r="J19" s="172">
        <f t="shared" si="15"/>
        <v>0</v>
      </c>
      <c r="K19" s="172">
        <f t="shared" si="16"/>
        <v>0</v>
      </c>
      <c r="L19" s="250">
        <f ca="1">IF($A19="N/A"," ",IF(Pricetype2=2,MAX(C19,0),IF(OR(Pricetype2=1,Pricetype2=4),IF(C19=0,0,(_xll.EURO(C19,Strikeprice2,0,0,($AH19+IF(Smile=TRUE,VLOOKUP(MAX(-5,Strikeprice2-C19),Volsmile,2),0)),($A19-DateToday)+15,IF(Pricetype2=1,1,0),0))),C19)))</f>
        <v>1.4961248916314958E-4</v>
      </c>
      <c r="M19" s="250">
        <f ca="1">IF($A19="N/A"," ",IF(Pricetype2=2,MAX(D19,0),IF(OR(Pricetype2=1,Pricetype2=4),IF(D19=0,0,(_xll.EURO(D19,Strikeprice2,0,0,($AH19+IF(Smile=TRUE,VLOOKUP(MAX(-5,Strikeprice2-D19),Volsmile,2),0)),($A19-DateToday)+15,IF(Pricetype2=1,1,0),0))),D19)))</f>
        <v>1.4961248916314958E-4</v>
      </c>
      <c r="N19" s="250">
        <f>IF($A19="N/A"," ",IF(Pricetype2=2,MAX(E19,0),IF(OR(Pricetype2=1,Pricetype2=4),IF(E19=0,0,(_xll.EURO(E19,Strikeprice2,0,0,($AK19+IF(Smile=TRUE,VLOOKUP(MAX(-5,Strikeprice2-E19),Volsmile,2),0)),($A19-DateToday)+15,IF(Pricetype2=1,1,0),0))),E19)))</f>
        <v>0</v>
      </c>
      <c r="O19" s="250">
        <f>IF($A19="N/A"," ",IF(Pricetype2=2,MAX(F19,0),IF(OR(Pricetype2=1,Pricetype2=4),IF(F19=0,0,(_xll.EURO(F19,Strikeprice2,0,0,($AK19+IF(Smile=TRUE,VLOOKUP(MAX(-5,Strikeprice2-F19),Volsmile,2),0)),($A19-DateToday)+15,IF(Pricetype2=1,1,0),0))),F19)))</f>
        <v>0</v>
      </c>
      <c r="P19" s="250">
        <f>IF($A19="N/A"," ",IF(Pricetype2=2,MAX(G19,0),IF(OR(Pricetype2=1,Pricetype2=4),IF(G19=0,0,(_xll.EURO(G19,Strikeprice2,0,0,($AK19+IF(Smile=TRUE,VLOOKUP(MAX(-5,Strikeprice2-G19),Volsmile,2),0)),($A19-DateToday)+15,IF(Pricetype2=1,1,0),0))),G19)))</f>
        <v>0</v>
      </c>
      <c r="Q19" s="250">
        <f>IF($A19="N/A"," ",IF(Pricetype2=2,MAX(H19,0),IF(OR(Pricetype2=1,Pricetype2=4),IF(H19=0,0,(_xll.EURO(H19,Strikeprice2,0,0,($AK19+IF(Smile=TRUE,VLOOKUP(MAX(-5,Strikeprice2-H19),Volsmile,2),0)),($A19-DateToday)+15,IF(Pricetype2=1,1,0),0))),H19)))</f>
        <v>0</v>
      </c>
      <c r="R19" s="250">
        <f>IF($A19="N/A"," ",IF(Pricetype2=2,MAX(I19,0),IF(OR(Pricetype2=1,Pricetype2=4),IF(I19=0,0,(_xll.EURO(I19,Strikeprice2,0,0,($AK19+IF(Smile=TRUE,VLOOKUP(MAX(-5,Strikeprice2-I19),Volsmile,2),0)),($A19-DateToday)+15,IF(Pricetype2=1,1,0),0))),I19)))</f>
        <v>0</v>
      </c>
      <c r="S19" s="250">
        <f>IF($A19="N/A"," ",IF(Pricetype2=2,MAX(J19,0),IF(OR(Pricetype2=1,Pricetype2=4),IF(J19=0,0,(_xll.EURO(J19,Strikeprice2,0,0,($AK19+IF(Smile=TRUE,VLOOKUP(MAX(-5,Strikeprice2-J19),Volsmile,2),0)),($A19-DateToday)+15,IF(Pricetype2=1,1,0),0))),J19)))</f>
        <v>0</v>
      </c>
      <c r="T19" s="250">
        <f>IF($A19="N/A"," ",IF(Pricetype2=2,MAX(K19,0),IF(OR(Pricetype2=1,Pricetype2=4),IF(K19=0,0,(_xll.EURO(K19,Strikeprice2,0,0,($AK19+IF(Smile=TRUE,VLOOKUP(MAX(-5,Strikeprice2-K19),Volsmile,2),0)),($A19-DateToday)+15,IF(Pricetype2=1,1,0),0))),K19)))</f>
        <v>0</v>
      </c>
      <c r="U19" s="177">
        <f t="shared" ca="1" si="1"/>
        <v>274.58176458300289</v>
      </c>
      <c r="V19" s="178">
        <f t="shared" ca="1" si="17"/>
        <v>7.2302315849408503</v>
      </c>
      <c r="W19" s="178">
        <f t="shared" ca="1" si="18"/>
        <v>7.2302315849408503</v>
      </c>
      <c r="X19" s="178">
        <f t="shared" ca="1" si="19"/>
        <v>0</v>
      </c>
      <c r="Y19" s="178">
        <f t="shared" ca="1" si="20"/>
        <v>0</v>
      </c>
      <c r="Z19" s="178">
        <f t="shared" ca="1" si="21"/>
        <v>0</v>
      </c>
      <c r="AA19" s="178">
        <f t="shared" ca="1" si="22"/>
        <v>0</v>
      </c>
      <c r="AB19" s="178">
        <f t="shared" ca="1" si="23"/>
        <v>0</v>
      </c>
      <c r="AC19" s="178">
        <f t="shared" ca="1" si="24"/>
        <v>0</v>
      </c>
      <c r="AD19" s="178">
        <f t="shared" ca="1" si="25"/>
        <v>0</v>
      </c>
      <c r="AE19" s="178">
        <f t="shared" ca="1" si="26"/>
        <v>14.460463169881701</v>
      </c>
      <c r="AF19" s="224">
        <f t="shared" si="27"/>
        <v>0.24</v>
      </c>
      <c r="AG19" s="224">
        <f t="shared" si="28"/>
        <v>0.36</v>
      </c>
      <c r="AH19" s="224">
        <f t="shared" si="29"/>
        <v>0.24</v>
      </c>
      <c r="AI19" s="224">
        <f t="shared" si="2"/>
        <v>0.12</v>
      </c>
      <c r="AJ19" s="224">
        <f t="shared" si="3"/>
        <v>0.21600000000000003</v>
      </c>
      <c r="AK19" s="224">
        <f t="shared" si="30"/>
        <v>0.12</v>
      </c>
      <c r="AL19" s="224">
        <f ca="1">IF($A19="N/A"," ",IF(PV=1,0,'Pricing Inputs2'!R52))</f>
        <v>4.9676439054888298E-2</v>
      </c>
      <c r="AM19" s="313">
        <f t="shared" ca="1" si="4"/>
        <v>0.91527254861000962</v>
      </c>
      <c r="BQ19">
        <f t="shared" si="5"/>
        <v>22</v>
      </c>
      <c r="BR19">
        <f t="shared" si="6"/>
        <v>4</v>
      </c>
      <c r="BS19">
        <f t="shared" si="7"/>
        <v>4</v>
      </c>
    </row>
    <row r="20" spans="1:71" x14ac:dyDescent="0.2">
      <c r="A20" s="253">
        <f>IF(A19="N/A","N/A",IF(EDATE(A19,1)&gt;Inputs!$P$5,"N/A",EDATE(A19,1)))</f>
        <v>37742</v>
      </c>
      <c r="B20" s="324">
        <f t="shared" si="0"/>
        <v>2003</v>
      </c>
      <c r="C20" s="172">
        <f t="shared" si="8"/>
        <v>35.125</v>
      </c>
      <c r="D20" s="172">
        <f t="shared" si="9"/>
        <v>35.125</v>
      </c>
      <c r="E20" s="172">
        <f t="shared" si="10"/>
        <v>0</v>
      </c>
      <c r="F20" s="172">
        <f t="shared" si="11"/>
        <v>0</v>
      </c>
      <c r="G20" s="172">
        <f t="shared" si="12"/>
        <v>0</v>
      </c>
      <c r="H20" s="172">
        <f t="shared" si="13"/>
        <v>0</v>
      </c>
      <c r="I20" s="172">
        <f t="shared" si="14"/>
        <v>0</v>
      </c>
      <c r="J20" s="172">
        <f t="shared" si="15"/>
        <v>0</v>
      </c>
      <c r="K20" s="172">
        <f t="shared" si="16"/>
        <v>0</v>
      </c>
      <c r="L20" s="250">
        <f ca="1">IF($A20="N/A"," ",IF(Pricetype2=2,MAX(C20,0),IF(OR(Pricetype2=1,Pricetype2=4),IF(C20=0,0,(_xll.EURO(C20,Strikeprice2,0,0,($AH20+IF(Smile=TRUE,VLOOKUP(MAX(-5,Strikeprice2-C20),Volsmile,2),0)),($A20-DateToday)+15,IF(Pricetype2=1,1,0),0))),C20)))</f>
        <v>7.2503755561496332E-4</v>
      </c>
      <c r="M20" s="250">
        <f ca="1">IF($A20="N/A"," ",IF(Pricetype2=2,MAX(D20,0),IF(OR(Pricetype2=1,Pricetype2=4),IF(D20=0,0,(_xll.EURO(D20,Strikeprice2,0,0,($AH20+IF(Smile=TRUE,VLOOKUP(MAX(-5,Strikeprice2-D20),Volsmile,2),0)),($A20-DateToday)+15,IF(Pricetype2=1,1,0),0))),D20)))</f>
        <v>7.2503755561496332E-4</v>
      </c>
      <c r="N20" s="250">
        <f>IF($A20="N/A"," ",IF(Pricetype2=2,MAX(E20,0),IF(OR(Pricetype2=1,Pricetype2=4),IF(E20=0,0,(_xll.EURO(E20,Strikeprice2,0,0,($AK20+IF(Smile=TRUE,VLOOKUP(MAX(-5,Strikeprice2-E20),Volsmile,2),0)),($A20-DateToday)+15,IF(Pricetype2=1,1,0),0))),E20)))</f>
        <v>0</v>
      </c>
      <c r="O20" s="250">
        <f>IF($A20="N/A"," ",IF(Pricetype2=2,MAX(F20,0),IF(OR(Pricetype2=1,Pricetype2=4),IF(F20=0,0,(_xll.EURO(F20,Strikeprice2,0,0,($AK20+IF(Smile=TRUE,VLOOKUP(MAX(-5,Strikeprice2-F20),Volsmile,2),0)),($A20-DateToday)+15,IF(Pricetype2=1,1,0),0))),F20)))</f>
        <v>0</v>
      </c>
      <c r="P20" s="250">
        <f>IF($A20="N/A"," ",IF(Pricetype2=2,MAX(G20,0),IF(OR(Pricetype2=1,Pricetype2=4),IF(G20=0,0,(_xll.EURO(G20,Strikeprice2,0,0,($AK20+IF(Smile=TRUE,VLOOKUP(MAX(-5,Strikeprice2-G20),Volsmile,2),0)),($A20-DateToday)+15,IF(Pricetype2=1,1,0),0))),G20)))</f>
        <v>0</v>
      </c>
      <c r="Q20" s="250">
        <f>IF($A20="N/A"," ",IF(Pricetype2=2,MAX(H20,0),IF(OR(Pricetype2=1,Pricetype2=4),IF(H20=0,0,(_xll.EURO(H20,Strikeprice2,0,0,($AK20+IF(Smile=TRUE,VLOOKUP(MAX(-5,Strikeprice2-H20),Volsmile,2),0)),($A20-DateToday)+15,IF(Pricetype2=1,1,0),0))),H20)))</f>
        <v>0</v>
      </c>
      <c r="R20" s="250">
        <f>IF($A20="N/A"," ",IF(Pricetype2=2,MAX(I20,0),IF(OR(Pricetype2=1,Pricetype2=4),IF(I20=0,0,(_xll.EURO(I20,Strikeprice2,0,0,($AK20+IF(Smile=TRUE,VLOOKUP(MAX(-5,Strikeprice2-I20),Volsmile,2),0)),($A20-DateToday)+15,IF(Pricetype2=1,1,0),0))),I20)))</f>
        <v>0</v>
      </c>
      <c r="S20" s="250">
        <f>IF($A20="N/A"," ",IF(Pricetype2=2,MAX(J20,0),IF(OR(Pricetype2=1,Pricetype2=4),IF(J20=0,0,(_xll.EURO(J20,Strikeprice2,0,0,($AK20+IF(Smile=TRUE,VLOOKUP(MAX(-5,Strikeprice2-J20),Volsmile,2),0)),($A20-DateToday)+15,IF(Pricetype2=1,1,0),0))),J20)))</f>
        <v>0</v>
      </c>
      <c r="T20" s="250">
        <f>IF($A20="N/A"," ",IF(Pricetype2=2,MAX(K20,0),IF(OR(Pricetype2=1,Pricetype2=4),IF(K20=0,0,(_xll.EURO(K20,Strikeprice2,0,0,($AK20+IF(Smile=TRUE,VLOOKUP(MAX(-5,Strikeprice2-K20),Volsmile,2),0)),($A20-DateToday)+15,IF(Pricetype2=1,1,0),0))),K20)))</f>
        <v>0</v>
      </c>
      <c r="U20" s="177">
        <f t="shared" ca="1" si="1"/>
        <v>273.28042770015605</v>
      </c>
      <c r="V20" s="178">
        <f t="shared" ca="1" si="17"/>
        <v>33.287280313918316</v>
      </c>
      <c r="W20" s="178">
        <f t="shared" ca="1" si="18"/>
        <v>33.287280313918316</v>
      </c>
      <c r="X20" s="178">
        <f t="shared" ca="1" si="19"/>
        <v>0</v>
      </c>
      <c r="Y20" s="178">
        <f t="shared" ca="1" si="20"/>
        <v>0</v>
      </c>
      <c r="Z20" s="178">
        <f t="shared" ca="1" si="21"/>
        <v>0</v>
      </c>
      <c r="AA20" s="178">
        <f t="shared" ca="1" si="22"/>
        <v>0</v>
      </c>
      <c r="AB20" s="178">
        <f t="shared" ca="1" si="23"/>
        <v>0</v>
      </c>
      <c r="AC20" s="178">
        <f t="shared" ca="1" si="24"/>
        <v>0</v>
      </c>
      <c r="AD20" s="178">
        <f t="shared" ca="1" si="25"/>
        <v>0</v>
      </c>
      <c r="AE20" s="178">
        <f t="shared" ca="1" si="26"/>
        <v>66.574560627836632</v>
      </c>
      <c r="AF20" s="224">
        <f t="shared" si="27"/>
        <v>0.28000000000000003</v>
      </c>
      <c r="AG20" s="224">
        <f t="shared" si="28"/>
        <v>0.36</v>
      </c>
      <c r="AH20" s="224">
        <f t="shared" si="29"/>
        <v>0.28000000000000003</v>
      </c>
      <c r="AI20" s="224">
        <f t="shared" si="2"/>
        <v>0.14000000000000001</v>
      </c>
      <c r="AJ20" s="224">
        <f t="shared" si="3"/>
        <v>0.21600000000000003</v>
      </c>
      <c r="AK20" s="224">
        <f t="shared" si="30"/>
        <v>0.14000000000000001</v>
      </c>
      <c r="AL20" s="224">
        <f ca="1">IF($A20="N/A"," ",IF(PV=1,0,'Pricing Inputs2'!R53))</f>
        <v>4.9994318326325199E-2</v>
      </c>
      <c r="AM20" s="313">
        <f t="shared" ca="1" si="4"/>
        <v>0.91093475900052012</v>
      </c>
      <c r="BQ20">
        <f t="shared" si="5"/>
        <v>21</v>
      </c>
      <c r="BR20">
        <f t="shared" si="6"/>
        <v>5</v>
      </c>
      <c r="BS20">
        <f t="shared" si="7"/>
        <v>5</v>
      </c>
    </row>
    <row r="21" spans="1:71" x14ac:dyDescent="0.2">
      <c r="A21" s="253">
        <f>IF(A20="N/A","N/A",IF(EDATE(A20,1)&gt;Inputs!$P$5,"N/A",EDATE(A20,1)))</f>
        <v>37773</v>
      </c>
      <c r="B21" s="324">
        <f t="shared" si="0"/>
        <v>2003</v>
      </c>
      <c r="C21" s="172">
        <f t="shared" si="8"/>
        <v>43.5</v>
      </c>
      <c r="D21" s="172">
        <f t="shared" si="9"/>
        <v>43.5</v>
      </c>
      <c r="E21" s="172">
        <f t="shared" si="10"/>
        <v>0</v>
      </c>
      <c r="F21" s="172">
        <f t="shared" si="11"/>
        <v>0</v>
      </c>
      <c r="G21" s="172">
        <f t="shared" si="12"/>
        <v>0</v>
      </c>
      <c r="H21" s="172">
        <f t="shared" si="13"/>
        <v>0</v>
      </c>
      <c r="I21" s="172">
        <f t="shared" si="14"/>
        <v>0</v>
      </c>
      <c r="J21" s="172">
        <f t="shared" si="15"/>
        <v>0</v>
      </c>
      <c r="K21" s="172">
        <f t="shared" si="16"/>
        <v>0</v>
      </c>
      <c r="L21" s="250">
        <f ca="1">IF($A21="N/A"," ",IF(Pricetype2=2,MAX(C21,0),IF(OR(Pricetype2=1,Pricetype2=4),IF(C21=0,0,(_xll.EURO(C21,Strikeprice2,0,0,($AH21+IF(Smile=TRUE,VLOOKUP(MAX(-5,Strikeprice2-C21),Volsmile,2),0)),($A21-DateToday)+15,IF(Pricetype2=1,1,0),0))),C21)))</f>
        <v>1.1700856941376835E-4</v>
      </c>
      <c r="M21" s="250">
        <f ca="1">IF($A21="N/A"," ",IF(Pricetype2=2,MAX(D21,0),IF(OR(Pricetype2=1,Pricetype2=4),IF(D21=0,0,(_xll.EURO(D21,Strikeprice2,0,0,($AH21+IF(Smile=TRUE,VLOOKUP(MAX(-5,Strikeprice2-D21),Volsmile,2),0)),($A21-DateToday)+15,IF(Pricetype2=1,1,0),0))),D21)))</f>
        <v>1.1700856941376835E-4</v>
      </c>
      <c r="N21" s="250">
        <f>IF($A21="N/A"," ",IF(Pricetype2=2,MAX(E21,0),IF(OR(Pricetype2=1,Pricetype2=4),IF(E21=0,0,(_xll.EURO(E21,Strikeprice2,0,0,($AK21+IF(Smile=TRUE,VLOOKUP(MAX(-5,Strikeprice2-E21),Volsmile,2),0)),($A21-DateToday)+15,IF(Pricetype2=1,1,0),0))),E21)))</f>
        <v>0</v>
      </c>
      <c r="O21" s="250">
        <f>IF($A21="N/A"," ",IF(Pricetype2=2,MAX(F21,0),IF(OR(Pricetype2=1,Pricetype2=4),IF(F21=0,0,(_xll.EURO(F21,Strikeprice2,0,0,($AK21+IF(Smile=TRUE,VLOOKUP(MAX(-5,Strikeprice2-F21),Volsmile,2),0)),($A21-DateToday)+15,IF(Pricetype2=1,1,0),0))),F21)))</f>
        <v>0</v>
      </c>
      <c r="P21" s="250">
        <f>IF($A21="N/A"," ",IF(Pricetype2=2,MAX(G21,0),IF(OR(Pricetype2=1,Pricetype2=4),IF(G21=0,0,(_xll.EURO(G21,Strikeprice2,0,0,($AK21+IF(Smile=TRUE,VLOOKUP(MAX(-5,Strikeprice2-G21),Volsmile,2),0)),($A21-DateToday)+15,IF(Pricetype2=1,1,0),0))),G21)))</f>
        <v>0</v>
      </c>
      <c r="Q21" s="250">
        <f>IF($A21="N/A"," ",IF(Pricetype2=2,MAX(H21,0),IF(OR(Pricetype2=1,Pricetype2=4),IF(H21=0,0,(_xll.EURO(H21,Strikeprice2,0,0,($AK21+IF(Smile=TRUE,VLOOKUP(MAX(-5,Strikeprice2-H21),Volsmile,2),0)),($A21-DateToday)+15,IF(Pricetype2=1,1,0),0))),H21)))</f>
        <v>0</v>
      </c>
      <c r="R21" s="250">
        <f>IF($A21="N/A"," ",IF(Pricetype2=2,MAX(I21,0),IF(OR(Pricetype2=1,Pricetype2=4),IF(I21=0,0,(_xll.EURO(I21,Strikeprice2,0,0,($AK21+IF(Smile=TRUE,VLOOKUP(MAX(-5,Strikeprice2-I21),Volsmile,2),0)),($A21-DateToday)+15,IF(Pricetype2=1,1,0),0))),I21)))</f>
        <v>0</v>
      </c>
      <c r="S21" s="250">
        <f>IF($A21="N/A"," ",IF(Pricetype2=2,MAX(J21,0),IF(OR(Pricetype2=1,Pricetype2=4),IF(J21=0,0,(_xll.EURO(J21,Strikeprice2,0,0,($AK21+IF(Smile=TRUE,VLOOKUP(MAX(-5,Strikeprice2-J21),Volsmile,2),0)),($A21-DateToday)+15,IF(Pricetype2=1,1,0),0))),J21)))</f>
        <v>0</v>
      </c>
      <c r="T21" s="250">
        <f>IF($A21="N/A"," ",IF(Pricetype2=2,MAX(K21,0),IF(OR(Pricetype2=1,Pricetype2=4),IF(K21=0,0,(_xll.EURO(K21,Strikeprice2,0,0,($AK21+IF(Smile=TRUE,VLOOKUP(MAX(-5,Strikeprice2-K21),Volsmile,2),0)),($A21-DateToday)+15,IF(Pricetype2=1,1,0),0))),K21)))</f>
        <v>0</v>
      </c>
      <c r="U21" s="177">
        <f t="shared" ca="1" si="1"/>
        <v>272.02405813907296</v>
      </c>
      <c r="V21" s="178">
        <f t="shared" ca="1" si="17"/>
        <v>5.3472965093487534</v>
      </c>
      <c r="W21" s="178">
        <f t="shared" ca="1" si="18"/>
        <v>5.3472965093487534</v>
      </c>
      <c r="X21" s="178">
        <f t="shared" ca="1" si="19"/>
        <v>0</v>
      </c>
      <c r="Y21" s="178">
        <f t="shared" ca="1" si="20"/>
        <v>0</v>
      </c>
      <c r="Z21" s="178">
        <f t="shared" ca="1" si="21"/>
        <v>0</v>
      </c>
      <c r="AA21" s="178">
        <f t="shared" ca="1" si="22"/>
        <v>0</v>
      </c>
      <c r="AB21" s="178">
        <f t="shared" ca="1" si="23"/>
        <v>0</v>
      </c>
      <c r="AC21" s="178">
        <f t="shared" ca="1" si="24"/>
        <v>0</v>
      </c>
      <c r="AD21" s="178">
        <f t="shared" ca="1" si="25"/>
        <v>0</v>
      </c>
      <c r="AE21" s="178">
        <f t="shared" ca="1" si="26"/>
        <v>10.694593018697507</v>
      </c>
      <c r="AF21" s="224">
        <f t="shared" si="27"/>
        <v>0.28000000000000003</v>
      </c>
      <c r="AG21" s="224">
        <f t="shared" si="28"/>
        <v>0.44</v>
      </c>
      <c r="AH21" s="224">
        <f t="shared" si="29"/>
        <v>0.28000000000000003</v>
      </c>
      <c r="AI21" s="224">
        <f t="shared" si="2"/>
        <v>0.14000000000000001</v>
      </c>
      <c r="AJ21" s="224">
        <f t="shared" si="3"/>
        <v>0.26400000000000001</v>
      </c>
      <c r="AK21" s="224">
        <f t="shared" si="30"/>
        <v>0.14000000000000001</v>
      </c>
      <c r="AL21" s="224">
        <f ca="1">IF($A21="N/A"," ",IF(PV=1,0,'Pricing Inputs2'!R54))</f>
        <v>5.0281435116621899E-2</v>
      </c>
      <c r="AM21" s="313">
        <f t="shared" ca="1" si="4"/>
        <v>0.90674686046357655</v>
      </c>
      <c r="BQ21">
        <f t="shared" si="5"/>
        <v>21</v>
      </c>
      <c r="BR21">
        <f t="shared" si="6"/>
        <v>4</v>
      </c>
      <c r="BS21">
        <f t="shared" si="7"/>
        <v>5</v>
      </c>
    </row>
    <row r="22" spans="1:71" x14ac:dyDescent="0.2">
      <c r="A22" s="253">
        <f>IF(A21="N/A","N/A",IF(EDATE(A21,1)&gt;Inputs!$P$5,"N/A",EDATE(A21,1)))</f>
        <v>37803</v>
      </c>
      <c r="B22" s="324">
        <f t="shared" si="0"/>
        <v>2003</v>
      </c>
      <c r="C22" s="172">
        <f t="shared" si="8"/>
        <v>54.5</v>
      </c>
      <c r="D22" s="172">
        <f t="shared" si="9"/>
        <v>54.5</v>
      </c>
      <c r="E22" s="172">
        <f t="shared" si="10"/>
        <v>0</v>
      </c>
      <c r="F22" s="172">
        <f t="shared" si="11"/>
        <v>0</v>
      </c>
      <c r="G22" s="172">
        <f t="shared" si="12"/>
        <v>0</v>
      </c>
      <c r="H22" s="172">
        <f t="shared" si="13"/>
        <v>0</v>
      </c>
      <c r="I22" s="172">
        <f t="shared" si="14"/>
        <v>0</v>
      </c>
      <c r="J22" s="172">
        <f t="shared" si="15"/>
        <v>0</v>
      </c>
      <c r="K22" s="172">
        <f t="shared" si="16"/>
        <v>0</v>
      </c>
      <c r="L22" s="250">
        <f ca="1">IF($A22="N/A"," ",IF(Pricetype2=2,MAX(C22,0),IF(OR(Pricetype2=1,Pricetype2=4),IF(C22=0,0,(_xll.EURO(C22,Strikeprice2,0,0,($AH22+IF(Smile=TRUE,VLOOKUP(MAX(-5,Strikeprice2-C22),Volsmile,2),0)),($A22-DateToday)+15,IF(Pricetype2=1,1,0),0))),C22)))</f>
        <v>1.1946589739961645E-4</v>
      </c>
      <c r="M22" s="250">
        <f ca="1">IF($A22="N/A"," ",IF(Pricetype2=2,MAX(D22,0),IF(OR(Pricetype2=1,Pricetype2=4),IF(D22=0,0,(_xll.EURO(D22,Strikeprice2,0,0,($AH22+IF(Smile=TRUE,VLOOKUP(MAX(-5,Strikeprice2-D22),Volsmile,2),0)),($A22-DateToday)+15,IF(Pricetype2=1,1,0),0))),D22)))</f>
        <v>1.1946589739961645E-4</v>
      </c>
      <c r="N22" s="250">
        <f>IF($A22="N/A"," ",IF(Pricetype2=2,MAX(E22,0),IF(OR(Pricetype2=1,Pricetype2=4),IF(E22=0,0,(_xll.EURO(E22,Strikeprice2,0,0,($AK22+IF(Smile=TRUE,VLOOKUP(MAX(-5,Strikeprice2-E22),Volsmile,2),0)),($A22-DateToday)+15,IF(Pricetype2=1,1,0),0))),E22)))</f>
        <v>0</v>
      </c>
      <c r="O22" s="250">
        <f>IF($A22="N/A"," ",IF(Pricetype2=2,MAX(F22,0),IF(OR(Pricetype2=1,Pricetype2=4),IF(F22=0,0,(_xll.EURO(F22,Strikeprice2,0,0,($AK22+IF(Smile=TRUE,VLOOKUP(MAX(-5,Strikeprice2-F22),Volsmile,2),0)),($A22-DateToday)+15,IF(Pricetype2=1,1,0),0))),F22)))</f>
        <v>0</v>
      </c>
      <c r="P22" s="250">
        <f>IF($A22="N/A"," ",IF(Pricetype2=2,MAX(G22,0),IF(OR(Pricetype2=1,Pricetype2=4),IF(G22=0,0,(_xll.EURO(G22,Strikeprice2,0,0,($AK22+IF(Smile=TRUE,VLOOKUP(MAX(-5,Strikeprice2-G22),Volsmile,2),0)),($A22-DateToday)+15,IF(Pricetype2=1,1,0),0))),G22)))</f>
        <v>0</v>
      </c>
      <c r="Q22" s="250">
        <f>IF($A22="N/A"," ",IF(Pricetype2=2,MAX(H22,0),IF(OR(Pricetype2=1,Pricetype2=4),IF(H22=0,0,(_xll.EURO(H22,Strikeprice2,0,0,($AK22+IF(Smile=TRUE,VLOOKUP(MAX(-5,Strikeprice2-H22),Volsmile,2),0)),($A22-DateToday)+15,IF(Pricetype2=1,1,0),0))),H22)))</f>
        <v>0</v>
      </c>
      <c r="R22" s="250">
        <f>IF($A22="N/A"," ",IF(Pricetype2=2,MAX(I22,0),IF(OR(Pricetype2=1,Pricetype2=4),IF(I22=0,0,(_xll.EURO(I22,Strikeprice2,0,0,($AK22+IF(Smile=TRUE,VLOOKUP(MAX(-5,Strikeprice2-I22),Volsmile,2),0)),($A22-DateToday)+15,IF(Pricetype2=1,1,0),0))),I22)))</f>
        <v>0</v>
      </c>
      <c r="S22" s="250">
        <f>IF($A22="N/A"," ",IF(Pricetype2=2,MAX(J22,0),IF(OR(Pricetype2=1,Pricetype2=4),IF(J22=0,0,(_xll.EURO(J22,Strikeprice2,0,0,($AK22+IF(Smile=TRUE,VLOOKUP(MAX(-5,Strikeprice2-J22),Volsmile,2),0)),($A22-DateToday)+15,IF(Pricetype2=1,1,0),0))),J22)))</f>
        <v>0</v>
      </c>
      <c r="T22" s="250">
        <f>IF($A22="N/A"," ",IF(Pricetype2=2,MAX(K22,0),IF(OR(Pricetype2=1,Pricetype2=4),IF(K22=0,0,(_xll.EURO(K22,Strikeprice2,0,0,($AK22+IF(Smile=TRUE,VLOOKUP(MAX(-5,Strikeprice2-K22),Volsmile,2),0)),($A22-DateToday)+15,IF(Pricetype2=1,1,0),0))),K22)))</f>
        <v>0</v>
      </c>
      <c r="U22" s="177">
        <f t="shared" ca="1" si="1"/>
        <v>270.71433412448698</v>
      </c>
      <c r="V22" s="178">
        <f t="shared" ca="1" si="17"/>
        <v>5.6920390322613752</v>
      </c>
      <c r="W22" s="178">
        <f t="shared" ca="1" si="18"/>
        <v>5.6920390322613752</v>
      </c>
      <c r="X22" s="178">
        <f t="shared" ca="1" si="19"/>
        <v>0</v>
      </c>
      <c r="Y22" s="178">
        <f t="shared" ca="1" si="20"/>
        <v>0</v>
      </c>
      <c r="Z22" s="178">
        <f t="shared" ca="1" si="21"/>
        <v>0</v>
      </c>
      <c r="AA22" s="178">
        <f t="shared" ca="1" si="22"/>
        <v>0</v>
      </c>
      <c r="AB22" s="178">
        <f t="shared" ca="1" si="23"/>
        <v>0</v>
      </c>
      <c r="AC22" s="178">
        <f t="shared" ca="1" si="24"/>
        <v>0</v>
      </c>
      <c r="AD22" s="178">
        <f t="shared" ca="1" si="25"/>
        <v>0</v>
      </c>
      <c r="AE22" s="178">
        <f t="shared" ca="1" si="26"/>
        <v>11.38407806452275</v>
      </c>
      <c r="AF22" s="224">
        <f t="shared" si="27"/>
        <v>0.31200000000000006</v>
      </c>
      <c r="AG22" s="224">
        <f t="shared" si="28"/>
        <v>0.56000000000000005</v>
      </c>
      <c r="AH22" s="224">
        <f t="shared" si="29"/>
        <v>0.31200000000000006</v>
      </c>
      <c r="AI22" s="224">
        <f t="shared" si="2"/>
        <v>0.15600000000000003</v>
      </c>
      <c r="AJ22" s="224">
        <f t="shared" si="3"/>
        <v>0.33600000000000002</v>
      </c>
      <c r="AK22" s="224">
        <f t="shared" si="30"/>
        <v>0.15600000000000003</v>
      </c>
      <c r="AL22" s="224">
        <f ca="1">IF($A22="N/A"," ",IF(PV=1,0,'Pricing Inputs2'!R55))</f>
        <v>5.0586374239718297E-2</v>
      </c>
      <c r="AM22" s="313">
        <f t="shared" ca="1" si="4"/>
        <v>0.90238111374829</v>
      </c>
      <c r="BQ22">
        <f t="shared" si="5"/>
        <v>22</v>
      </c>
      <c r="BR22">
        <f t="shared" si="6"/>
        <v>4</v>
      </c>
      <c r="BS22">
        <f t="shared" si="7"/>
        <v>5</v>
      </c>
    </row>
    <row r="23" spans="1:71" x14ac:dyDescent="0.2">
      <c r="A23" s="253">
        <f>IF(A22="N/A","N/A",IF(EDATE(A22,1)&gt;Inputs!$P$5,"N/A",EDATE(A22,1)))</f>
        <v>37834</v>
      </c>
      <c r="B23" s="324">
        <f t="shared" si="0"/>
        <v>2003</v>
      </c>
      <c r="C23" s="172">
        <f t="shared" si="8"/>
        <v>54.5</v>
      </c>
      <c r="D23" s="172">
        <f t="shared" si="9"/>
        <v>54.5</v>
      </c>
      <c r="E23" s="172">
        <f t="shared" si="10"/>
        <v>0</v>
      </c>
      <c r="F23" s="172">
        <f t="shared" si="11"/>
        <v>0</v>
      </c>
      <c r="G23" s="172">
        <f t="shared" si="12"/>
        <v>0</v>
      </c>
      <c r="H23" s="172">
        <f t="shared" si="13"/>
        <v>0</v>
      </c>
      <c r="I23" s="172">
        <f t="shared" si="14"/>
        <v>0</v>
      </c>
      <c r="J23" s="172">
        <f t="shared" si="15"/>
        <v>0</v>
      </c>
      <c r="K23" s="172">
        <f t="shared" si="16"/>
        <v>0</v>
      </c>
      <c r="L23" s="250">
        <f ca="1">IF($A23="N/A"," ",IF(Pricetype2=2,MAX(C23,0),IF(OR(Pricetype2=1,Pricetype2=4),IF(C23=0,0,(_xll.EURO(C23,Strikeprice2,0,0,($AH23+IF(Smile=TRUE,VLOOKUP(MAX(-5,Strikeprice2-C23),Volsmile,2),0)),($A23-DateToday)+15,IF(Pricetype2=1,1,0),0))),C23)))</f>
        <v>1.7286838721990638E-4</v>
      </c>
      <c r="M23" s="250">
        <f ca="1">IF($A23="N/A"," ",IF(Pricetype2=2,MAX(D23,0),IF(OR(Pricetype2=1,Pricetype2=4),IF(D23=0,0,(_xll.EURO(D23,Strikeprice2,0,0,($AH23+IF(Smile=TRUE,VLOOKUP(MAX(-5,Strikeprice2-D23),Volsmile,2),0)),($A23-DateToday)+15,IF(Pricetype2=1,1,0),0))),D23)))</f>
        <v>1.7286838721990638E-4</v>
      </c>
      <c r="N23" s="250">
        <f>IF($A23="N/A"," ",IF(Pricetype2=2,MAX(E23,0),IF(OR(Pricetype2=1,Pricetype2=4),IF(E23=0,0,(_xll.EURO(E23,Strikeprice2,0,0,($AK23+IF(Smile=TRUE,VLOOKUP(MAX(-5,Strikeprice2-E23),Volsmile,2),0)),($A23-DateToday)+15,IF(Pricetype2=1,1,0),0))),E23)))</f>
        <v>0</v>
      </c>
      <c r="O23" s="250">
        <f>IF($A23="N/A"," ",IF(Pricetype2=2,MAX(F23,0),IF(OR(Pricetype2=1,Pricetype2=4),IF(F23=0,0,(_xll.EURO(F23,Strikeprice2,0,0,($AK23+IF(Smile=TRUE,VLOOKUP(MAX(-5,Strikeprice2-F23),Volsmile,2),0)),($A23-DateToday)+15,IF(Pricetype2=1,1,0),0))),F23)))</f>
        <v>0</v>
      </c>
      <c r="P23" s="250">
        <f>IF($A23="N/A"," ",IF(Pricetype2=2,MAX(G23,0),IF(OR(Pricetype2=1,Pricetype2=4),IF(G23=0,0,(_xll.EURO(G23,Strikeprice2,0,0,($AK23+IF(Smile=TRUE,VLOOKUP(MAX(-5,Strikeprice2-G23),Volsmile,2),0)),($A23-DateToday)+15,IF(Pricetype2=1,1,0),0))),G23)))</f>
        <v>0</v>
      </c>
      <c r="Q23" s="250">
        <f>IF($A23="N/A"," ",IF(Pricetype2=2,MAX(H23,0),IF(OR(Pricetype2=1,Pricetype2=4),IF(H23=0,0,(_xll.EURO(H23,Strikeprice2,0,0,($AK23+IF(Smile=TRUE,VLOOKUP(MAX(-5,Strikeprice2-H23),Volsmile,2),0)),($A23-DateToday)+15,IF(Pricetype2=1,1,0),0))),H23)))</f>
        <v>0</v>
      </c>
      <c r="R23" s="250">
        <f>IF($A23="N/A"," ",IF(Pricetype2=2,MAX(I23,0),IF(OR(Pricetype2=1,Pricetype2=4),IF(I23=0,0,(_xll.EURO(I23,Strikeprice2,0,0,($AK23+IF(Smile=TRUE,VLOOKUP(MAX(-5,Strikeprice2-I23),Volsmile,2),0)),($A23-DateToday)+15,IF(Pricetype2=1,1,0),0))),I23)))</f>
        <v>0</v>
      </c>
      <c r="S23" s="250">
        <f>IF($A23="N/A"," ",IF(Pricetype2=2,MAX(J23,0),IF(OR(Pricetype2=1,Pricetype2=4),IF(J23=0,0,(_xll.EURO(J23,Strikeprice2,0,0,($AK23+IF(Smile=TRUE,VLOOKUP(MAX(-5,Strikeprice2-J23),Volsmile,2),0)),($A23-DateToday)+15,IF(Pricetype2=1,1,0),0))),J23)))</f>
        <v>0</v>
      </c>
      <c r="T23" s="250">
        <f>IF($A23="N/A"," ",IF(Pricetype2=2,MAX(K23,0),IF(OR(Pricetype2=1,Pricetype2=4),IF(K23=0,0,(_xll.EURO(K23,Strikeprice2,0,0,($AK23+IF(Smile=TRUE,VLOOKUP(MAX(-5,Strikeprice2-K23),Volsmile,2),0)),($A23-DateToday)+15,IF(Pricetype2=1,1,0),0))),K23)))</f>
        <v>0</v>
      </c>
      <c r="U23" s="177">
        <f t="shared" ca="1" si="1"/>
        <v>269.41358681874357</v>
      </c>
      <c r="V23" s="178">
        <f t="shared" ca="1" si="17"/>
        <v>7.82427949774572</v>
      </c>
      <c r="W23" s="178">
        <f t="shared" ca="1" si="18"/>
        <v>7.82427949774572</v>
      </c>
      <c r="X23" s="178">
        <f t="shared" ca="1" si="19"/>
        <v>0</v>
      </c>
      <c r="Y23" s="178">
        <f t="shared" ca="1" si="20"/>
        <v>0</v>
      </c>
      <c r="Z23" s="178">
        <f t="shared" ca="1" si="21"/>
        <v>0</v>
      </c>
      <c r="AA23" s="178">
        <f t="shared" ca="1" si="22"/>
        <v>0</v>
      </c>
      <c r="AB23" s="178">
        <f t="shared" ca="1" si="23"/>
        <v>0</v>
      </c>
      <c r="AC23" s="178">
        <f t="shared" ca="1" si="24"/>
        <v>0</v>
      </c>
      <c r="AD23" s="178">
        <f t="shared" ca="1" si="25"/>
        <v>0</v>
      </c>
      <c r="AE23" s="178">
        <f t="shared" ca="1" si="26"/>
        <v>15.64855899549144</v>
      </c>
      <c r="AF23" s="224">
        <f t="shared" si="27"/>
        <v>0.31200000000000006</v>
      </c>
      <c r="AG23" s="224">
        <f t="shared" si="28"/>
        <v>0.56000000000000005</v>
      </c>
      <c r="AH23" s="224">
        <f t="shared" si="29"/>
        <v>0.31200000000000006</v>
      </c>
      <c r="AI23" s="224">
        <f t="shared" si="2"/>
        <v>0.15600000000000003</v>
      </c>
      <c r="AJ23" s="224">
        <f t="shared" si="3"/>
        <v>0.33600000000000002</v>
      </c>
      <c r="AK23" s="224">
        <f t="shared" si="30"/>
        <v>0.15600000000000003</v>
      </c>
      <c r="AL23" s="224">
        <f ca="1">IF($A23="N/A"," ",IF(PV=1,0,'Pricing Inputs2'!R56))</f>
        <v>5.0862428782425098E-2</v>
      </c>
      <c r="AM23" s="313">
        <f t="shared" ca="1" si="4"/>
        <v>0.89804528939581196</v>
      </c>
      <c r="BQ23">
        <f t="shared" si="5"/>
        <v>21</v>
      </c>
      <c r="BR23">
        <f t="shared" si="6"/>
        <v>5</v>
      </c>
      <c r="BS23">
        <f t="shared" si="7"/>
        <v>5</v>
      </c>
    </row>
    <row r="24" spans="1:71" x14ac:dyDescent="0.2">
      <c r="A24" s="253">
        <f>IF(A23="N/A","N/A",IF(EDATE(A23,1)&gt;Inputs!$P$5,"N/A",EDATE(A23,1)))</f>
        <v>37865</v>
      </c>
      <c r="B24" s="324">
        <f t="shared" si="0"/>
        <v>2003</v>
      </c>
      <c r="C24" s="172">
        <f t="shared" si="8"/>
        <v>30</v>
      </c>
      <c r="D24" s="172">
        <f t="shared" si="9"/>
        <v>30</v>
      </c>
      <c r="E24" s="172">
        <f t="shared" si="10"/>
        <v>0</v>
      </c>
      <c r="F24" s="172">
        <f t="shared" si="11"/>
        <v>0</v>
      </c>
      <c r="G24" s="172">
        <f t="shared" si="12"/>
        <v>0</v>
      </c>
      <c r="H24" s="172">
        <f t="shared" si="13"/>
        <v>0</v>
      </c>
      <c r="I24" s="172">
        <f t="shared" si="14"/>
        <v>0</v>
      </c>
      <c r="J24" s="172">
        <f t="shared" si="15"/>
        <v>0</v>
      </c>
      <c r="K24" s="172">
        <f t="shared" si="16"/>
        <v>0</v>
      </c>
      <c r="L24" s="250">
        <f ca="1">IF($A24="N/A"," ",IF(Pricetype2=2,MAX(C24,0),IF(OR(Pricetype2=1,Pricetype2=4),IF(C24=0,0,(_xll.EURO(C24,Strikeprice2,0,0,($AH24+IF(Smile=TRUE,VLOOKUP(MAX(-5,Strikeprice2-C24),Volsmile,2),0)),($A24-DateToday)+15,IF(Pricetype2=1,1,0),0))),C24)))</f>
        <v>9.9188124432926907E-5</v>
      </c>
      <c r="M24" s="250">
        <f ca="1">IF($A24="N/A"," ",IF(Pricetype2=2,MAX(D24,0),IF(OR(Pricetype2=1,Pricetype2=4),IF(D24=0,0,(_xll.EURO(D24,Strikeprice2,0,0,($AH24+IF(Smile=TRUE,VLOOKUP(MAX(-5,Strikeprice2-D24),Volsmile,2),0)),($A24-DateToday)+15,IF(Pricetype2=1,1,0),0))),D24)))</f>
        <v>9.9188124432926907E-5</v>
      </c>
      <c r="N24" s="250">
        <f>IF($A24="N/A"," ",IF(Pricetype2=2,MAX(E24,0),IF(OR(Pricetype2=1,Pricetype2=4),IF(E24=0,0,(_xll.EURO(E24,Strikeprice2,0,0,($AK24+IF(Smile=TRUE,VLOOKUP(MAX(-5,Strikeprice2-E24),Volsmile,2),0)),($A24-DateToday)+15,IF(Pricetype2=1,1,0),0))),E24)))</f>
        <v>0</v>
      </c>
      <c r="O24" s="250">
        <f>IF($A24="N/A"," ",IF(Pricetype2=2,MAX(F24,0),IF(OR(Pricetype2=1,Pricetype2=4),IF(F24=0,0,(_xll.EURO(F24,Strikeprice2,0,0,($AK24+IF(Smile=TRUE,VLOOKUP(MAX(-5,Strikeprice2-F24),Volsmile,2),0)),($A24-DateToday)+15,IF(Pricetype2=1,1,0),0))),F24)))</f>
        <v>0</v>
      </c>
      <c r="P24" s="250">
        <f>IF($A24="N/A"," ",IF(Pricetype2=2,MAX(G24,0),IF(OR(Pricetype2=1,Pricetype2=4),IF(G24=0,0,(_xll.EURO(G24,Strikeprice2,0,0,($AK24+IF(Smile=TRUE,VLOOKUP(MAX(-5,Strikeprice2-G24),Volsmile,2),0)),($A24-DateToday)+15,IF(Pricetype2=1,1,0),0))),G24)))</f>
        <v>0</v>
      </c>
      <c r="Q24" s="250">
        <f>IF($A24="N/A"," ",IF(Pricetype2=2,MAX(H24,0),IF(OR(Pricetype2=1,Pricetype2=4),IF(H24=0,0,(_xll.EURO(H24,Strikeprice2,0,0,($AK24+IF(Smile=TRUE,VLOOKUP(MAX(-5,Strikeprice2-H24),Volsmile,2),0)),($A24-DateToday)+15,IF(Pricetype2=1,1,0),0))),H24)))</f>
        <v>0</v>
      </c>
      <c r="R24" s="250">
        <f>IF($A24="N/A"," ",IF(Pricetype2=2,MAX(I24,0),IF(OR(Pricetype2=1,Pricetype2=4),IF(I24=0,0,(_xll.EURO(I24,Strikeprice2,0,0,($AK24+IF(Smile=TRUE,VLOOKUP(MAX(-5,Strikeprice2-I24),Volsmile,2),0)),($A24-DateToday)+15,IF(Pricetype2=1,1,0),0))),I24)))</f>
        <v>0</v>
      </c>
      <c r="S24" s="250">
        <f>IF($A24="N/A"," ",IF(Pricetype2=2,MAX(J24,0),IF(OR(Pricetype2=1,Pricetype2=4),IF(J24=0,0,(_xll.EURO(J24,Strikeprice2,0,0,($AK24+IF(Smile=TRUE,VLOOKUP(MAX(-5,Strikeprice2-J24),Volsmile,2),0)),($A24-DateToday)+15,IF(Pricetype2=1,1,0),0))),J24)))</f>
        <v>0</v>
      </c>
      <c r="T24" s="250">
        <f>IF($A24="N/A"," ",IF(Pricetype2=2,MAX(K24,0),IF(OR(Pricetype2=1,Pricetype2=4),IF(K24=0,0,(_xll.EURO(K24,Strikeprice2,0,0,($AK24+IF(Smile=TRUE,VLOOKUP(MAX(-5,Strikeprice2-K24),Volsmile,2),0)),($A24-DateToday)+15,IF(Pricetype2=1,1,0),0))),K24)))</f>
        <v>0</v>
      </c>
      <c r="U24" s="177">
        <f t="shared" ca="1" si="1"/>
        <v>268.13857784171142</v>
      </c>
      <c r="V24" s="178">
        <f t="shared" ca="1" si="17"/>
        <v>4.468155320870931</v>
      </c>
      <c r="W24" s="178">
        <f t="shared" ca="1" si="18"/>
        <v>4.468155320870931</v>
      </c>
      <c r="X24" s="178">
        <f t="shared" ca="1" si="19"/>
        <v>0</v>
      </c>
      <c r="Y24" s="178">
        <f t="shared" ca="1" si="20"/>
        <v>0</v>
      </c>
      <c r="Z24" s="178">
        <f t="shared" ca="1" si="21"/>
        <v>0</v>
      </c>
      <c r="AA24" s="178">
        <f t="shared" ca="1" si="22"/>
        <v>0</v>
      </c>
      <c r="AB24" s="178">
        <f t="shared" ca="1" si="23"/>
        <v>0</v>
      </c>
      <c r="AC24" s="178">
        <f t="shared" ca="1" si="24"/>
        <v>0</v>
      </c>
      <c r="AD24" s="178">
        <f t="shared" ca="1" si="25"/>
        <v>0</v>
      </c>
      <c r="AE24" s="178">
        <f t="shared" ca="1" si="26"/>
        <v>8.9363106417418621</v>
      </c>
      <c r="AF24" s="224">
        <f t="shared" si="27"/>
        <v>0.2</v>
      </c>
      <c r="AG24" s="224">
        <f t="shared" si="28"/>
        <v>0.28000000000000003</v>
      </c>
      <c r="AH24" s="224">
        <f t="shared" si="29"/>
        <v>0.2</v>
      </c>
      <c r="AI24" s="224">
        <f t="shared" si="2"/>
        <v>0.1</v>
      </c>
      <c r="AJ24" s="224">
        <f t="shared" si="3"/>
        <v>0.16800000000000001</v>
      </c>
      <c r="AK24" s="224">
        <f t="shared" si="30"/>
        <v>0.1</v>
      </c>
      <c r="AL24" s="224">
        <f ca="1">IF($A24="N/A"," ",IF(PV=1,0,'Pricing Inputs2'!R57))</f>
        <v>5.1147685169941504E-2</v>
      </c>
      <c r="AM24" s="313">
        <f t="shared" ca="1" si="4"/>
        <v>0.89379525947237137</v>
      </c>
      <c r="BQ24">
        <f t="shared" si="5"/>
        <v>21</v>
      </c>
      <c r="BR24">
        <f t="shared" si="6"/>
        <v>4</v>
      </c>
      <c r="BS24">
        <f t="shared" si="7"/>
        <v>5</v>
      </c>
    </row>
    <row r="25" spans="1:71" x14ac:dyDescent="0.2">
      <c r="A25" s="253">
        <f>IF(A24="N/A","N/A",IF(EDATE(A24,1)&gt;Inputs!$P$5,"N/A",EDATE(A24,1)))</f>
        <v>37895</v>
      </c>
      <c r="B25" s="324">
        <f t="shared" si="0"/>
        <v>2003</v>
      </c>
      <c r="C25" s="172">
        <f t="shared" si="8"/>
        <v>30.401564002037048</v>
      </c>
      <c r="D25" s="172">
        <f t="shared" si="9"/>
        <v>30.401564002037048</v>
      </c>
      <c r="E25" s="172">
        <f t="shared" si="10"/>
        <v>0</v>
      </c>
      <c r="F25" s="172">
        <f t="shared" si="11"/>
        <v>0</v>
      </c>
      <c r="G25" s="172">
        <f t="shared" si="12"/>
        <v>0</v>
      </c>
      <c r="H25" s="172">
        <f t="shared" si="13"/>
        <v>0</v>
      </c>
      <c r="I25" s="172">
        <f t="shared" si="14"/>
        <v>0</v>
      </c>
      <c r="J25" s="172">
        <f t="shared" si="15"/>
        <v>0</v>
      </c>
      <c r="K25" s="172">
        <f t="shared" si="16"/>
        <v>0</v>
      </c>
      <c r="L25" s="250">
        <f ca="1">IF($A25="N/A"," ",IF(Pricetype2=2,MAX(C25,0),IF(OR(Pricetype2=1,Pricetype2=4),IF(C25=0,0,(_xll.EURO(C25,Strikeprice2,0,0,($AH25+IF(Smile=TRUE,VLOOKUP(MAX(-5,Strikeprice2-C25),Volsmile,2),0)),($A25-DateToday)+15,IF(Pricetype2=1,1,0),0))),C25)))</f>
        <v>1.1339964544172343E-4</v>
      </c>
      <c r="M25" s="250">
        <f ca="1">IF($A25="N/A"," ",IF(Pricetype2=2,MAX(D25,0),IF(OR(Pricetype2=1,Pricetype2=4),IF(D25=0,0,(_xll.EURO(D25,Strikeprice2,0,0,($AH25+IF(Smile=TRUE,VLOOKUP(MAX(-5,Strikeprice2-D25),Volsmile,2),0)),($A25-DateToday)+15,IF(Pricetype2=1,1,0),0))),D25)))</f>
        <v>1.1339964544172343E-4</v>
      </c>
      <c r="N25" s="250">
        <f>IF($A25="N/A"," ",IF(Pricetype2=2,MAX(E25,0),IF(OR(Pricetype2=1,Pricetype2=4),IF(E25=0,0,(_xll.EURO(E25,Strikeprice2,0,0,($AK25+IF(Smile=TRUE,VLOOKUP(MAX(-5,Strikeprice2-E25),Volsmile,2),0)),($A25-DateToday)+15,IF(Pricetype2=1,1,0),0))),E25)))</f>
        <v>0</v>
      </c>
      <c r="O25" s="250">
        <f>IF($A25="N/A"," ",IF(Pricetype2=2,MAX(F25,0),IF(OR(Pricetype2=1,Pricetype2=4),IF(F25=0,0,(_xll.EURO(F25,Strikeprice2,0,0,($AK25+IF(Smile=TRUE,VLOOKUP(MAX(-5,Strikeprice2-F25),Volsmile,2),0)),($A25-DateToday)+15,IF(Pricetype2=1,1,0),0))),F25)))</f>
        <v>0</v>
      </c>
      <c r="P25" s="250">
        <f>IF($A25="N/A"," ",IF(Pricetype2=2,MAX(G25,0),IF(OR(Pricetype2=1,Pricetype2=4),IF(G25=0,0,(_xll.EURO(G25,Strikeprice2,0,0,($AK25+IF(Smile=TRUE,VLOOKUP(MAX(-5,Strikeprice2-G25),Volsmile,2),0)),($A25-DateToday)+15,IF(Pricetype2=1,1,0),0))),G25)))</f>
        <v>0</v>
      </c>
      <c r="Q25" s="250">
        <f>IF($A25="N/A"," ",IF(Pricetype2=2,MAX(H25,0),IF(OR(Pricetype2=1,Pricetype2=4),IF(H25=0,0,(_xll.EURO(H25,Strikeprice2,0,0,($AK25+IF(Smile=TRUE,VLOOKUP(MAX(-5,Strikeprice2-H25),Volsmile,2),0)),($A25-DateToday)+15,IF(Pricetype2=1,1,0),0))),H25)))</f>
        <v>0</v>
      </c>
      <c r="R25" s="250">
        <f>IF($A25="N/A"," ",IF(Pricetype2=2,MAX(I25,0),IF(OR(Pricetype2=1,Pricetype2=4),IF(I25=0,0,(_xll.EURO(I25,Strikeprice2,0,0,($AK25+IF(Smile=TRUE,VLOOKUP(MAX(-5,Strikeprice2-I25),Volsmile,2),0)),($A25-DateToday)+15,IF(Pricetype2=1,1,0),0))),I25)))</f>
        <v>0</v>
      </c>
      <c r="S25" s="250">
        <f>IF($A25="N/A"," ",IF(Pricetype2=2,MAX(J25,0),IF(OR(Pricetype2=1,Pricetype2=4),IF(J25=0,0,(_xll.EURO(J25,Strikeprice2,0,0,($AK25+IF(Smile=TRUE,VLOOKUP(MAX(-5,Strikeprice2-J25),Volsmile,2),0)),($A25-DateToday)+15,IF(Pricetype2=1,1,0),0))),J25)))</f>
        <v>0</v>
      </c>
      <c r="T25" s="250">
        <f>IF($A25="N/A"," ",IF(Pricetype2=2,MAX(K25,0),IF(OR(Pricetype2=1,Pricetype2=4),IF(K25=0,0,(_xll.EURO(K25,Strikeprice2,0,0,($AK25+IF(Smile=TRUE,VLOOKUP(MAX(-5,Strikeprice2-K25),Volsmile,2),0)),($A25-DateToday)+15,IF(Pricetype2=1,1,0),0))),K25)))</f>
        <v>0</v>
      </c>
      <c r="U25" s="177">
        <f t="shared" ca="1" si="1"/>
        <v>266.82812099139551</v>
      </c>
      <c r="V25" s="178">
        <f t="shared" ca="1" si="17"/>
        <v>5.5675114338322178</v>
      </c>
      <c r="W25" s="178">
        <f t="shared" ca="1" si="18"/>
        <v>5.5675114338322178</v>
      </c>
      <c r="X25" s="178">
        <f t="shared" ca="1" si="19"/>
        <v>0</v>
      </c>
      <c r="Y25" s="178">
        <f t="shared" ca="1" si="20"/>
        <v>0</v>
      </c>
      <c r="Z25" s="178">
        <f t="shared" ca="1" si="21"/>
        <v>0</v>
      </c>
      <c r="AA25" s="178">
        <f t="shared" ca="1" si="22"/>
        <v>0</v>
      </c>
      <c r="AB25" s="178">
        <f t="shared" ca="1" si="23"/>
        <v>0</v>
      </c>
      <c r="AC25" s="178">
        <f t="shared" ca="1" si="24"/>
        <v>0</v>
      </c>
      <c r="AD25" s="178">
        <f t="shared" ca="1" si="25"/>
        <v>0</v>
      </c>
      <c r="AE25" s="178">
        <f t="shared" ca="1" si="26"/>
        <v>11.135022867664436</v>
      </c>
      <c r="AF25" s="224">
        <f t="shared" si="27"/>
        <v>0.2</v>
      </c>
      <c r="AG25" s="224">
        <f t="shared" si="28"/>
        <v>0.28000000000000003</v>
      </c>
      <c r="AH25" s="224">
        <f t="shared" si="29"/>
        <v>0.2</v>
      </c>
      <c r="AI25" s="224">
        <f t="shared" si="2"/>
        <v>0.1</v>
      </c>
      <c r="AJ25" s="224">
        <f t="shared" si="3"/>
        <v>0.16800000000000001</v>
      </c>
      <c r="AK25" s="224">
        <f t="shared" si="30"/>
        <v>0.1</v>
      </c>
      <c r="AL25" s="224">
        <f ca="1">IF($A25="N/A"," ",IF(PV=1,0,'Pricing Inputs2'!R58))</f>
        <v>5.1419969304786803E-2</v>
      </c>
      <c r="AM25" s="313">
        <f t="shared" ca="1" si="4"/>
        <v>0.88942706997131837</v>
      </c>
      <c r="BQ25">
        <f t="shared" si="5"/>
        <v>23</v>
      </c>
      <c r="BR25">
        <f t="shared" si="6"/>
        <v>4</v>
      </c>
      <c r="BS25">
        <f t="shared" si="7"/>
        <v>4</v>
      </c>
    </row>
    <row r="26" spans="1:71" x14ac:dyDescent="0.2">
      <c r="A26" s="253">
        <f>IF(A25="N/A","N/A",IF(EDATE(A25,1)&gt;Inputs!$P$5,"N/A",EDATE(A25,1)))</f>
        <v>37926</v>
      </c>
      <c r="B26" s="324">
        <f t="shared" si="0"/>
        <v>2003</v>
      </c>
      <c r="C26" s="172">
        <f t="shared" si="8"/>
        <v>30.501562476158142</v>
      </c>
      <c r="D26" s="172">
        <f t="shared" si="9"/>
        <v>30.501562476158142</v>
      </c>
      <c r="E26" s="172">
        <f t="shared" si="10"/>
        <v>0</v>
      </c>
      <c r="F26" s="172">
        <f t="shared" si="11"/>
        <v>0</v>
      </c>
      <c r="G26" s="172">
        <f t="shared" si="12"/>
        <v>0</v>
      </c>
      <c r="H26" s="172">
        <f t="shared" si="13"/>
        <v>0</v>
      </c>
      <c r="I26" s="172">
        <f t="shared" si="14"/>
        <v>0</v>
      </c>
      <c r="J26" s="172">
        <f t="shared" si="15"/>
        <v>0</v>
      </c>
      <c r="K26" s="172">
        <f t="shared" si="16"/>
        <v>0</v>
      </c>
      <c r="L26" s="250">
        <f ca="1">IF($A26="N/A"," ",IF(Pricetype2=2,MAX(C26,0),IF(OR(Pricetype2=1,Pricetype2=4),IF(C26=0,0,(_xll.EURO(C26,Strikeprice2,0,0,($AH26+IF(Smile=TRUE,VLOOKUP(MAX(-5,Strikeprice2-C26),Volsmile,2),0)),($A26-DateToday)+15,IF(Pricetype2=1,1,0),0))),C26)))</f>
        <v>1.4788952016072375E-4</v>
      </c>
      <c r="M26" s="250">
        <f ca="1">IF($A26="N/A"," ",IF(Pricetype2=2,MAX(D26,0),IF(OR(Pricetype2=1,Pricetype2=4),IF(D26=0,0,(_xll.EURO(D26,Strikeprice2,0,0,($AH26+IF(Smile=TRUE,VLOOKUP(MAX(-5,Strikeprice2-D26),Volsmile,2),0)),($A26-DateToday)+15,IF(Pricetype2=1,1,0),0))),D26)))</f>
        <v>1.4788952016072375E-4</v>
      </c>
      <c r="N26" s="250">
        <f>IF($A26="N/A"," ",IF(Pricetype2=2,MAX(E26,0),IF(OR(Pricetype2=1,Pricetype2=4),IF(E26=0,0,(_xll.EURO(E26,Strikeprice2,0,0,($AK26+IF(Smile=TRUE,VLOOKUP(MAX(-5,Strikeprice2-E26),Volsmile,2),0)),($A26-DateToday)+15,IF(Pricetype2=1,1,0),0))),E26)))</f>
        <v>0</v>
      </c>
      <c r="O26" s="250">
        <f>IF($A26="N/A"," ",IF(Pricetype2=2,MAX(F26,0),IF(OR(Pricetype2=1,Pricetype2=4),IF(F26=0,0,(_xll.EURO(F26,Strikeprice2,0,0,($AK26+IF(Smile=TRUE,VLOOKUP(MAX(-5,Strikeprice2-F26),Volsmile,2),0)),($A26-DateToday)+15,IF(Pricetype2=1,1,0),0))),F26)))</f>
        <v>0</v>
      </c>
      <c r="P26" s="250">
        <f>IF($A26="N/A"," ",IF(Pricetype2=2,MAX(G26,0),IF(OR(Pricetype2=1,Pricetype2=4),IF(G26=0,0,(_xll.EURO(G26,Strikeprice2,0,0,($AK26+IF(Smile=TRUE,VLOOKUP(MAX(-5,Strikeprice2-G26),Volsmile,2),0)),($A26-DateToday)+15,IF(Pricetype2=1,1,0),0))),G26)))</f>
        <v>0</v>
      </c>
      <c r="Q26" s="250">
        <f>IF($A26="N/A"," ",IF(Pricetype2=2,MAX(H26,0),IF(OR(Pricetype2=1,Pricetype2=4),IF(H26=0,0,(_xll.EURO(H26,Strikeprice2,0,0,($AK26+IF(Smile=TRUE,VLOOKUP(MAX(-5,Strikeprice2-H26),Volsmile,2),0)),($A26-DateToday)+15,IF(Pricetype2=1,1,0),0))),H26)))</f>
        <v>0</v>
      </c>
      <c r="R26" s="250">
        <f>IF($A26="N/A"," ",IF(Pricetype2=2,MAX(I26,0),IF(OR(Pricetype2=1,Pricetype2=4),IF(I26=0,0,(_xll.EURO(I26,Strikeprice2,0,0,($AK26+IF(Smile=TRUE,VLOOKUP(MAX(-5,Strikeprice2-I26),Volsmile,2),0)),($A26-DateToday)+15,IF(Pricetype2=1,1,0),0))),I26)))</f>
        <v>0</v>
      </c>
      <c r="S26" s="250">
        <f>IF($A26="N/A"," ",IF(Pricetype2=2,MAX(J26,0),IF(OR(Pricetype2=1,Pricetype2=4),IF(J26=0,0,(_xll.EURO(J26,Strikeprice2,0,0,($AK26+IF(Smile=TRUE,VLOOKUP(MAX(-5,Strikeprice2-J26),Volsmile,2),0)),($A26-DateToday)+15,IF(Pricetype2=1,1,0),0))),J26)))</f>
        <v>0</v>
      </c>
      <c r="T26" s="250">
        <f>IF($A26="N/A"," ",IF(Pricetype2=2,MAX(K26,0),IF(OR(Pricetype2=1,Pricetype2=4),IF(K26=0,0,(_xll.EURO(K26,Strikeprice2,0,0,($AK26+IF(Smile=TRUE,VLOOKUP(MAX(-5,Strikeprice2-K26),Volsmile,2),0)),($A26-DateToday)+15,IF(Pricetype2=1,1,0),0))),K26)))</f>
        <v>0</v>
      </c>
      <c r="U26" s="177">
        <f t="shared" ca="1" si="1"/>
        <v>265.54695642911463</v>
      </c>
      <c r="V26" s="178">
        <f t="shared" ca="1" si="17"/>
        <v>5.9692850188992415</v>
      </c>
      <c r="W26" s="178">
        <f t="shared" ca="1" si="18"/>
        <v>5.9692850188992415</v>
      </c>
      <c r="X26" s="178">
        <f t="shared" ca="1" si="19"/>
        <v>0</v>
      </c>
      <c r="Y26" s="178">
        <f t="shared" ca="1" si="20"/>
        <v>0</v>
      </c>
      <c r="Z26" s="178">
        <f t="shared" ca="1" si="21"/>
        <v>0</v>
      </c>
      <c r="AA26" s="178">
        <f t="shared" ca="1" si="22"/>
        <v>0</v>
      </c>
      <c r="AB26" s="178">
        <f t="shared" ca="1" si="23"/>
        <v>0</v>
      </c>
      <c r="AC26" s="178">
        <f t="shared" ca="1" si="24"/>
        <v>0</v>
      </c>
      <c r="AD26" s="178">
        <f t="shared" ca="1" si="25"/>
        <v>0</v>
      </c>
      <c r="AE26" s="178">
        <f t="shared" ca="1" si="26"/>
        <v>11.938570037798483</v>
      </c>
      <c r="AF26" s="224">
        <f t="shared" si="27"/>
        <v>0.2</v>
      </c>
      <c r="AG26" s="224">
        <f t="shared" si="28"/>
        <v>0.28000000000000003</v>
      </c>
      <c r="AH26" s="224">
        <f t="shared" si="29"/>
        <v>0.2</v>
      </c>
      <c r="AI26" s="224">
        <f t="shared" si="2"/>
        <v>0.1</v>
      </c>
      <c r="AJ26" s="224">
        <f t="shared" si="3"/>
        <v>0.16800000000000001</v>
      </c>
      <c r="AK26" s="224">
        <f t="shared" si="30"/>
        <v>0.1</v>
      </c>
      <c r="AL26" s="224">
        <f ca="1">IF($A26="N/A"," ",IF(PV=1,0,'Pricing Inputs2'!R59))</f>
        <v>5.1695924530872801E-2</v>
      </c>
      <c r="AM26" s="313">
        <f t="shared" ca="1" si="4"/>
        <v>0.88515652143038204</v>
      </c>
      <c r="BQ26">
        <f t="shared" si="5"/>
        <v>19</v>
      </c>
      <c r="BR26">
        <f t="shared" si="6"/>
        <v>5</v>
      </c>
      <c r="BS26">
        <f t="shared" si="7"/>
        <v>6</v>
      </c>
    </row>
    <row r="27" spans="1:71" x14ac:dyDescent="0.2">
      <c r="A27" s="253">
        <f>IF(A26="N/A","N/A",IF(EDATE(A26,1)&gt;Inputs!$P$5,"N/A",EDATE(A26,1)))</f>
        <v>37956</v>
      </c>
      <c r="B27" s="324">
        <f t="shared" si="0"/>
        <v>2003</v>
      </c>
      <c r="C27" s="172">
        <f t="shared" si="8"/>
        <v>30.601560950279236</v>
      </c>
      <c r="D27" s="172">
        <f t="shared" si="9"/>
        <v>30.601560950279236</v>
      </c>
      <c r="E27" s="172">
        <f t="shared" si="10"/>
        <v>0</v>
      </c>
      <c r="F27" s="172">
        <f t="shared" si="11"/>
        <v>0</v>
      </c>
      <c r="G27" s="172">
        <f t="shared" si="12"/>
        <v>0</v>
      </c>
      <c r="H27" s="172">
        <f t="shared" si="13"/>
        <v>0</v>
      </c>
      <c r="I27" s="172">
        <f t="shared" si="14"/>
        <v>0</v>
      </c>
      <c r="J27" s="172">
        <f t="shared" si="15"/>
        <v>0</v>
      </c>
      <c r="K27" s="172">
        <f t="shared" si="16"/>
        <v>0</v>
      </c>
      <c r="L27" s="250">
        <f ca="1">IF($A27="N/A"," ",IF(Pricetype2=2,MAX(C27,0),IF(OR(Pricetype2=1,Pricetype2=4),IF(C27=0,0,(_xll.EURO(C27,Strikeprice2,0,0,($AH27+IF(Smile=TRUE,VLOOKUP(MAX(-5,Strikeprice2-C27),Volsmile,2),0)),($A27-DateToday)+15,IF(Pricetype2=1,1,0),0))),C27)))</f>
        <v>1.8781146490137735E-4</v>
      </c>
      <c r="M27" s="250">
        <f ca="1">IF($A27="N/A"," ",IF(Pricetype2=2,MAX(D27,0),IF(OR(Pricetype2=1,Pricetype2=4),IF(D27=0,0,(_xll.EURO(D27,Strikeprice2,0,0,($AH27+IF(Smile=TRUE,VLOOKUP(MAX(-5,Strikeprice2-D27),Volsmile,2),0)),($A27-DateToday)+15,IF(Pricetype2=1,1,0),0))),D27)))</f>
        <v>1.8781146490137735E-4</v>
      </c>
      <c r="N27" s="250">
        <f>IF($A27="N/A"," ",IF(Pricetype2=2,MAX(E27,0),IF(OR(Pricetype2=1,Pricetype2=4),IF(E27=0,0,(_xll.EURO(E27,Strikeprice2,0,0,($AK27+IF(Smile=TRUE,VLOOKUP(MAX(-5,Strikeprice2-E27),Volsmile,2),0)),($A27-DateToday)+15,IF(Pricetype2=1,1,0),0))),E27)))</f>
        <v>0</v>
      </c>
      <c r="O27" s="250">
        <f>IF($A27="N/A"," ",IF(Pricetype2=2,MAX(F27,0),IF(OR(Pricetype2=1,Pricetype2=4),IF(F27=0,0,(_xll.EURO(F27,Strikeprice2,0,0,($AK27+IF(Smile=TRUE,VLOOKUP(MAX(-5,Strikeprice2-F27),Volsmile,2),0)),($A27-DateToday)+15,IF(Pricetype2=1,1,0),0))),F27)))</f>
        <v>0</v>
      </c>
      <c r="P27" s="250">
        <f>IF($A27="N/A"," ",IF(Pricetype2=2,MAX(G27,0),IF(OR(Pricetype2=1,Pricetype2=4),IF(G27=0,0,(_xll.EURO(G27,Strikeprice2,0,0,($AK27+IF(Smile=TRUE,VLOOKUP(MAX(-5,Strikeprice2-G27),Volsmile,2),0)),($A27-DateToday)+15,IF(Pricetype2=1,1,0),0))),G27)))</f>
        <v>0</v>
      </c>
      <c r="Q27" s="250">
        <f>IF($A27="N/A"," ",IF(Pricetype2=2,MAX(H27,0),IF(OR(Pricetype2=1,Pricetype2=4),IF(H27=0,0,(_xll.EURO(H27,Strikeprice2,0,0,($AK27+IF(Smile=TRUE,VLOOKUP(MAX(-5,Strikeprice2-H27),Volsmile,2),0)),($A27-DateToday)+15,IF(Pricetype2=1,1,0),0))),H27)))</f>
        <v>0</v>
      </c>
      <c r="R27" s="250">
        <f>IF($A27="N/A"," ",IF(Pricetype2=2,MAX(I27,0),IF(OR(Pricetype2=1,Pricetype2=4),IF(I27=0,0,(_xll.EURO(I27,Strikeprice2,0,0,($AK27+IF(Smile=TRUE,VLOOKUP(MAX(-5,Strikeprice2-I27),Volsmile,2),0)),($A27-DateToday)+15,IF(Pricetype2=1,1,0),0))),I27)))</f>
        <v>0</v>
      </c>
      <c r="S27" s="250">
        <f>IF($A27="N/A"," ",IF(Pricetype2=2,MAX(J27,0),IF(OR(Pricetype2=1,Pricetype2=4),IF(J27=0,0,(_xll.EURO(J27,Strikeprice2,0,0,($AK27+IF(Smile=TRUE,VLOOKUP(MAX(-5,Strikeprice2-J27),Volsmile,2),0)),($A27-DateToday)+15,IF(Pricetype2=1,1,0),0))),J27)))</f>
        <v>0</v>
      </c>
      <c r="T27" s="250">
        <f>IF($A27="N/A"," ",IF(Pricetype2=2,MAX(K27,0),IF(OR(Pricetype2=1,Pricetype2=4),IF(K27=0,0,(_xll.EURO(K27,Strikeprice2,0,0,($AK27+IF(Smile=TRUE,VLOOKUP(MAX(-5,Strikeprice2-K27),Volsmile,2),0)),($A27-DateToday)+15,IF(Pricetype2=1,1,0),0))),K27)))</f>
        <v>0</v>
      </c>
      <c r="U27" s="177">
        <f t="shared" ca="1" si="1"/>
        <v>264.22316938068417</v>
      </c>
      <c r="V27" s="178">
        <f t="shared" ca="1" si="17"/>
        <v>8.7338487283997051</v>
      </c>
      <c r="W27" s="178">
        <f t="shared" ca="1" si="18"/>
        <v>8.7338487283997051</v>
      </c>
      <c r="X27" s="178">
        <f t="shared" ca="1" si="19"/>
        <v>0</v>
      </c>
      <c r="Y27" s="178">
        <f t="shared" ca="1" si="20"/>
        <v>0</v>
      </c>
      <c r="Z27" s="178">
        <f t="shared" ca="1" si="21"/>
        <v>0</v>
      </c>
      <c r="AA27" s="178">
        <f t="shared" ca="1" si="22"/>
        <v>0</v>
      </c>
      <c r="AB27" s="178">
        <f t="shared" ca="1" si="23"/>
        <v>0</v>
      </c>
      <c r="AC27" s="178">
        <f t="shared" ca="1" si="24"/>
        <v>0</v>
      </c>
      <c r="AD27" s="178">
        <f t="shared" ca="1" si="25"/>
        <v>0</v>
      </c>
      <c r="AE27" s="178">
        <f t="shared" ca="1" si="26"/>
        <v>17.46769745679941</v>
      </c>
      <c r="AF27" s="224">
        <f t="shared" si="27"/>
        <v>0.2</v>
      </c>
      <c r="AG27" s="224">
        <f t="shared" si="28"/>
        <v>0.28000000000000003</v>
      </c>
      <c r="AH27" s="224">
        <f t="shared" si="29"/>
        <v>0.2</v>
      </c>
      <c r="AI27" s="224">
        <f t="shared" si="2"/>
        <v>0.1</v>
      </c>
      <c r="AJ27" s="224">
        <f t="shared" si="3"/>
        <v>0.16800000000000001</v>
      </c>
      <c r="AK27" s="224">
        <f t="shared" si="30"/>
        <v>0.1</v>
      </c>
      <c r="AL27" s="224">
        <f ca="1">IF($A27="N/A"," ",IF(PV=1,0,'Pricing Inputs2'!R60))</f>
        <v>5.1971879782363804E-2</v>
      </c>
      <c r="AM27" s="313">
        <f t="shared" ca="1" si="4"/>
        <v>0.88074389793561381</v>
      </c>
      <c r="BQ27">
        <f t="shared" si="5"/>
        <v>22</v>
      </c>
      <c r="BR27">
        <f t="shared" si="6"/>
        <v>4</v>
      </c>
      <c r="BS27">
        <f t="shared" si="7"/>
        <v>5</v>
      </c>
    </row>
    <row r="28" spans="1:71" x14ac:dyDescent="0.2">
      <c r="A28" s="253">
        <f>IF(A27="N/A","N/A",IF(EDATE(A27,1)&gt;Inputs!$P$5,"N/A",EDATE(A27,1)))</f>
        <v>37987</v>
      </c>
      <c r="B28" s="324">
        <f t="shared" si="0"/>
        <v>2004</v>
      </c>
      <c r="C28" s="172">
        <f t="shared" si="8"/>
        <v>34.335714612688335</v>
      </c>
      <c r="D28" s="172">
        <f t="shared" si="9"/>
        <v>34.335714612688335</v>
      </c>
      <c r="E28" s="172">
        <f t="shared" si="10"/>
        <v>0</v>
      </c>
      <c r="F28" s="172">
        <f t="shared" si="11"/>
        <v>0</v>
      </c>
      <c r="G28" s="172">
        <f t="shared" si="12"/>
        <v>0</v>
      </c>
      <c r="H28" s="172">
        <f t="shared" si="13"/>
        <v>0</v>
      </c>
      <c r="I28" s="172">
        <f t="shared" si="14"/>
        <v>0</v>
      </c>
      <c r="J28" s="172">
        <f t="shared" si="15"/>
        <v>0</v>
      </c>
      <c r="K28" s="172">
        <f t="shared" si="16"/>
        <v>0</v>
      </c>
      <c r="L28" s="250">
        <f ca="1">IF($A28="N/A"," ",IF(Pricetype2=2,MAX(C28,0),IF(OR(Pricetype2=1,Pricetype2=4),IF(C28=0,0,(_xll.EURO(C28,Strikeprice2,0,0,($AH28+IF(Smile=TRUE,VLOOKUP(MAX(-5,Strikeprice2-C28),Volsmile,2),0)),($A28-DateToday)+15,IF(Pricetype2=1,1,0),0))),C28)))</f>
        <v>3.9268330173947411E-7</v>
      </c>
      <c r="M28" s="250">
        <f ca="1">IF($A28="N/A"," ",IF(Pricetype2=2,MAX(D28,0),IF(OR(Pricetype2=1,Pricetype2=4),IF(D28=0,0,(_xll.EURO(D28,Strikeprice2,0,0,($AH28+IF(Smile=TRUE,VLOOKUP(MAX(-5,Strikeprice2-D28),Volsmile,2),0)),($A28-DateToday)+15,IF(Pricetype2=1,1,0),0))),D28)))</f>
        <v>3.9268330173947411E-7</v>
      </c>
      <c r="N28" s="250">
        <f>IF($A28="N/A"," ",IF(Pricetype2=2,MAX(E28,0),IF(OR(Pricetype2=1,Pricetype2=4),IF(E28=0,0,(_xll.EURO(E28,Strikeprice2,0,0,($AK28+IF(Smile=TRUE,VLOOKUP(MAX(-5,Strikeprice2-E28),Volsmile,2),0)),($A28-DateToday)+15,IF(Pricetype2=1,1,0),0))),E28)))</f>
        <v>0</v>
      </c>
      <c r="O28" s="250">
        <f>IF($A28="N/A"," ",IF(Pricetype2=2,MAX(F28,0),IF(OR(Pricetype2=1,Pricetype2=4),IF(F28=0,0,(_xll.EURO(F28,Strikeprice2,0,0,($AK28+IF(Smile=TRUE,VLOOKUP(MAX(-5,Strikeprice2-F28),Volsmile,2),0)),($A28-DateToday)+15,IF(Pricetype2=1,1,0),0))),F28)))</f>
        <v>0</v>
      </c>
      <c r="P28" s="250">
        <f>IF($A28="N/A"," ",IF(Pricetype2=2,MAX(G28,0),IF(OR(Pricetype2=1,Pricetype2=4),IF(G28=0,0,(_xll.EURO(G28,Strikeprice2,0,0,($AK28+IF(Smile=TRUE,VLOOKUP(MAX(-5,Strikeprice2-G28),Volsmile,2),0)),($A28-DateToday)+15,IF(Pricetype2=1,1,0),0))),G28)))</f>
        <v>0</v>
      </c>
      <c r="Q28" s="250">
        <f>IF($A28="N/A"," ",IF(Pricetype2=2,MAX(H28,0),IF(OR(Pricetype2=1,Pricetype2=4),IF(H28=0,0,(_xll.EURO(H28,Strikeprice2,0,0,($AK28+IF(Smile=TRUE,VLOOKUP(MAX(-5,Strikeprice2-H28),Volsmile,2),0)),($A28-DateToday)+15,IF(Pricetype2=1,1,0),0))),H28)))</f>
        <v>0</v>
      </c>
      <c r="R28" s="250">
        <f>IF($A28="N/A"," ",IF(Pricetype2=2,MAX(I28,0),IF(OR(Pricetype2=1,Pricetype2=4),IF(I28=0,0,(_xll.EURO(I28,Strikeprice2,0,0,($AK28+IF(Smile=TRUE,VLOOKUP(MAX(-5,Strikeprice2-I28),Volsmile,2),0)),($A28-DateToday)+15,IF(Pricetype2=1,1,0),0))),I28)))</f>
        <v>0</v>
      </c>
      <c r="S28" s="250">
        <f>IF($A28="N/A"," ",IF(Pricetype2=2,MAX(J28,0),IF(OR(Pricetype2=1,Pricetype2=4),IF(J28=0,0,(_xll.EURO(J28,Strikeprice2,0,0,($AK28+IF(Smile=TRUE,VLOOKUP(MAX(-5,Strikeprice2-J28),Volsmile,2),0)),($A28-DateToday)+15,IF(Pricetype2=1,1,0),0))),J28)))</f>
        <v>0</v>
      </c>
      <c r="T28" s="250">
        <f>IF($A28="N/A"," ",IF(Pricetype2=2,MAX(K28,0),IF(OR(Pricetype2=1,Pricetype2=4),IF(K28=0,0,(_xll.EURO(K28,Strikeprice2,0,0,($AK28+IF(Smile=TRUE,VLOOKUP(MAX(-5,Strikeprice2-K28),Volsmile,2),0)),($A28-DateToday)+15,IF(Pricetype2=1,1,0),0))),K28)))</f>
        <v>0</v>
      </c>
      <c r="U28" s="177">
        <f t="shared" ca="1" si="1"/>
        <v>262.90647497027987</v>
      </c>
      <c r="V28" s="178">
        <f t="shared" ca="1" si="17"/>
        <v>1.7344149083522671E-2</v>
      </c>
      <c r="W28" s="178">
        <f t="shared" ca="1" si="18"/>
        <v>1.7344149083522671E-2</v>
      </c>
      <c r="X28" s="178">
        <f t="shared" ca="1" si="19"/>
        <v>0</v>
      </c>
      <c r="Y28" s="178">
        <f t="shared" ca="1" si="20"/>
        <v>0</v>
      </c>
      <c r="Z28" s="178">
        <f t="shared" ca="1" si="21"/>
        <v>0</v>
      </c>
      <c r="AA28" s="178">
        <f t="shared" ca="1" si="22"/>
        <v>0</v>
      </c>
      <c r="AB28" s="178">
        <f t="shared" ca="1" si="23"/>
        <v>0</v>
      </c>
      <c r="AC28" s="178">
        <f t="shared" ca="1" si="24"/>
        <v>0</v>
      </c>
      <c r="AD28" s="178">
        <f t="shared" ca="1" si="25"/>
        <v>0</v>
      </c>
      <c r="AE28" s="178">
        <f t="shared" ca="1" si="26"/>
        <v>3.4688298167045342E-2</v>
      </c>
      <c r="AF28" s="224">
        <f t="shared" si="27"/>
        <v>0.16</v>
      </c>
      <c r="AG28" s="224">
        <f t="shared" si="28"/>
        <v>0.28000000000000003</v>
      </c>
      <c r="AH28" s="224">
        <f t="shared" si="29"/>
        <v>0.16</v>
      </c>
      <c r="AI28" s="224">
        <f t="shared" si="2"/>
        <v>0.08</v>
      </c>
      <c r="AJ28" s="224">
        <f t="shared" si="3"/>
        <v>0.16800000000000001</v>
      </c>
      <c r="AK28" s="224">
        <f t="shared" si="30"/>
        <v>0.08</v>
      </c>
      <c r="AL28" s="224">
        <f ca="1">IF($A28="N/A"," ",IF(PV=1,0,'Pricing Inputs2'!R61))</f>
        <v>5.2228817660849601E-2</v>
      </c>
      <c r="AM28" s="313">
        <f t="shared" ca="1" si="4"/>
        <v>0.87635491656759967</v>
      </c>
      <c r="BQ28">
        <f t="shared" si="5"/>
        <v>21</v>
      </c>
      <c r="BR28">
        <f t="shared" si="6"/>
        <v>5</v>
      </c>
      <c r="BS28">
        <f t="shared" si="7"/>
        <v>5</v>
      </c>
    </row>
    <row r="29" spans="1:71" x14ac:dyDescent="0.2">
      <c r="A29" s="253">
        <f>IF(A28="N/A","N/A",IF(EDATE(A28,1)&gt;Inputs!$P$5,"N/A",EDATE(A28,1)))</f>
        <v>38018</v>
      </c>
      <c r="B29" s="324">
        <f t="shared" si="0"/>
        <v>2004</v>
      </c>
      <c r="C29" s="172">
        <f t="shared" si="8"/>
        <v>33.73570850917271</v>
      </c>
      <c r="D29" s="172">
        <f t="shared" si="9"/>
        <v>33.73570850917271</v>
      </c>
      <c r="E29" s="172">
        <f t="shared" si="10"/>
        <v>0</v>
      </c>
      <c r="F29" s="172">
        <f t="shared" si="11"/>
        <v>0</v>
      </c>
      <c r="G29" s="172">
        <f t="shared" si="12"/>
        <v>0</v>
      </c>
      <c r="H29" s="172">
        <f t="shared" si="13"/>
        <v>0</v>
      </c>
      <c r="I29" s="172">
        <f t="shared" si="14"/>
        <v>0</v>
      </c>
      <c r="J29" s="172">
        <f t="shared" si="15"/>
        <v>0</v>
      </c>
      <c r="K29" s="172">
        <f t="shared" si="16"/>
        <v>0</v>
      </c>
      <c r="L29" s="250">
        <f ca="1">IF($A29="N/A"," ",IF(Pricetype2=2,MAX(C29,0),IF(OR(Pricetype2=1,Pricetype2=4),IF(C29=0,0,(_xll.EURO(C29,Strikeprice2,0,0,($AH29+IF(Smile=TRUE,VLOOKUP(MAX(-5,Strikeprice2-C29),Volsmile,2),0)),($A29-DateToday)+15,IF(Pricetype2=1,1,0),0))),C29)))</f>
        <v>8.7171256308727615E-7</v>
      </c>
      <c r="M29" s="250">
        <f ca="1">IF($A29="N/A"," ",IF(Pricetype2=2,MAX(D29,0),IF(OR(Pricetype2=1,Pricetype2=4),IF(D29=0,0,(_xll.EURO(D29,Strikeprice2,0,0,($AH29+IF(Smile=TRUE,VLOOKUP(MAX(-5,Strikeprice2-D29),Volsmile,2),0)),($A29-DateToday)+15,IF(Pricetype2=1,1,0),0))),D29)))</f>
        <v>8.7171256308727615E-7</v>
      </c>
      <c r="N29" s="250">
        <f>IF($A29="N/A"," ",IF(Pricetype2=2,MAX(E29,0),IF(OR(Pricetype2=1,Pricetype2=4),IF(E29=0,0,(_xll.EURO(E29,Strikeprice2,0,0,($AK29+IF(Smile=TRUE,VLOOKUP(MAX(-5,Strikeprice2-E29),Volsmile,2),0)),($A29-DateToday)+15,IF(Pricetype2=1,1,0),0))),E29)))</f>
        <v>0</v>
      </c>
      <c r="O29" s="250">
        <f>IF($A29="N/A"," ",IF(Pricetype2=2,MAX(F29,0),IF(OR(Pricetype2=1,Pricetype2=4),IF(F29=0,0,(_xll.EURO(F29,Strikeprice2,0,0,($AK29+IF(Smile=TRUE,VLOOKUP(MAX(-5,Strikeprice2-F29),Volsmile,2),0)),($A29-DateToday)+15,IF(Pricetype2=1,1,0),0))),F29)))</f>
        <v>0</v>
      </c>
      <c r="P29" s="250">
        <f>IF($A29="N/A"," ",IF(Pricetype2=2,MAX(G29,0),IF(OR(Pricetype2=1,Pricetype2=4),IF(G29=0,0,(_xll.EURO(G29,Strikeprice2,0,0,($AK29+IF(Smile=TRUE,VLOOKUP(MAX(-5,Strikeprice2-G29),Volsmile,2),0)),($A29-DateToday)+15,IF(Pricetype2=1,1,0),0))),G29)))</f>
        <v>0</v>
      </c>
      <c r="Q29" s="250">
        <f>IF($A29="N/A"," ",IF(Pricetype2=2,MAX(H29,0),IF(OR(Pricetype2=1,Pricetype2=4),IF(H29=0,0,(_xll.EURO(H29,Strikeprice2,0,0,($AK29+IF(Smile=TRUE,VLOOKUP(MAX(-5,Strikeprice2-H29),Volsmile,2),0)),($A29-DateToday)+15,IF(Pricetype2=1,1,0),0))),H29)))</f>
        <v>0</v>
      </c>
      <c r="R29" s="250">
        <f>IF($A29="N/A"," ",IF(Pricetype2=2,MAX(I29,0),IF(OR(Pricetype2=1,Pricetype2=4),IF(I29=0,0,(_xll.EURO(I29,Strikeprice2,0,0,($AK29+IF(Smile=TRUE,VLOOKUP(MAX(-5,Strikeprice2-I29),Volsmile,2),0)),($A29-DateToday)+15,IF(Pricetype2=1,1,0),0))),I29)))</f>
        <v>0</v>
      </c>
      <c r="S29" s="250">
        <f>IF($A29="N/A"," ",IF(Pricetype2=2,MAX(J29,0),IF(OR(Pricetype2=1,Pricetype2=4),IF(J29=0,0,(_xll.EURO(J29,Strikeprice2,0,0,($AK29+IF(Smile=TRUE,VLOOKUP(MAX(-5,Strikeprice2-J29),Volsmile,2),0)),($A29-DateToday)+15,IF(Pricetype2=1,1,0),0))),J29)))</f>
        <v>0</v>
      </c>
      <c r="T29" s="250">
        <f>IF($A29="N/A"," ",IF(Pricetype2=2,MAX(K29,0),IF(OR(Pricetype2=1,Pricetype2=4),IF(K29=0,0,(_xll.EURO(K29,Strikeprice2,0,0,($AK29+IF(Smile=TRUE,VLOOKUP(MAX(-5,Strikeprice2-K29),Volsmile,2),0)),($A29-DateToday)+15,IF(Pricetype2=1,1,0),0))),K29)))</f>
        <v>0</v>
      </c>
      <c r="U29" s="177">
        <f t="shared" ca="1" si="1"/>
        <v>261.66223859197635</v>
      </c>
      <c r="V29" s="178">
        <f t="shared" ca="1" si="17"/>
        <v>3.6495081706586573E-2</v>
      </c>
      <c r="W29" s="178">
        <f t="shared" ca="1" si="18"/>
        <v>3.6495081706586573E-2</v>
      </c>
      <c r="X29" s="178">
        <f t="shared" ca="1" si="19"/>
        <v>0</v>
      </c>
      <c r="Y29" s="178">
        <f t="shared" ca="1" si="20"/>
        <v>0</v>
      </c>
      <c r="Z29" s="178">
        <f t="shared" ca="1" si="21"/>
        <v>0</v>
      </c>
      <c r="AA29" s="178">
        <f t="shared" ca="1" si="22"/>
        <v>0</v>
      </c>
      <c r="AB29" s="178">
        <f t="shared" ca="1" si="23"/>
        <v>0</v>
      </c>
      <c r="AC29" s="178">
        <f t="shared" ca="1" si="24"/>
        <v>0</v>
      </c>
      <c r="AD29" s="178">
        <f t="shared" ca="1" si="25"/>
        <v>0</v>
      </c>
      <c r="AE29" s="178">
        <f t="shared" ca="1" si="26"/>
        <v>7.2990163413173145E-2</v>
      </c>
      <c r="AF29" s="224">
        <f t="shared" si="27"/>
        <v>0.16</v>
      </c>
      <c r="AG29" s="224">
        <f t="shared" si="28"/>
        <v>0.28000000000000003</v>
      </c>
      <c r="AH29" s="224">
        <f t="shared" si="29"/>
        <v>0.16</v>
      </c>
      <c r="AI29" s="224">
        <f t="shared" si="2"/>
        <v>0.08</v>
      </c>
      <c r="AJ29" s="224">
        <f t="shared" si="3"/>
        <v>0.16800000000000001</v>
      </c>
      <c r="AK29" s="224">
        <f t="shared" si="30"/>
        <v>0.08</v>
      </c>
      <c r="AL29" s="224">
        <f ca="1">IF($A29="N/A"," ",IF(PV=1,0,'Pricing Inputs2'!R62))</f>
        <v>5.24816322594042E-2</v>
      </c>
      <c r="AM29" s="313">
        <f t="shared" ca="1" si="4"/>
        <v>0.87220746197325449</v>
      </c>
      <c r="BQ29">
        <f t="shared" si="5"/>
        <v>20</v>
      </c>
      <c r="BR29">
        <f t="shared" si="6"/>
        <v>4</v>
      </c>
      <c r="BS29">
        <f t="shared" si="7"/>
        <v>5</v>
      </c>
    </row>
    <row r="30" spans="1:71" x14ac:dyDescent="0.2">
      <c r="A30" s="253">
        <f>IF(A29="N/A","N/A",IF(EDATE(A29,1)&gt;Inputs!$P$5,"N/A",EDATE(A29,1)))</f>
        <v>38047</v>
      </c>
      <c r="B30" s="324">
        <f t="shared" si="0"/>
        <v>2004</v>
      </c>
      <c r="C30" s="172">
        <f t="shared" si="8"/>
        <v>32.44767716873524</v>
      </c>
      <c r="D30" s="172">
        <f t="shared" si="9"/>
        <v>32.44767716873524</v>
      </c>
      <c r="E30" s="172">
        <f t="shared" si="10"/>
        <v>0</v>
      </c>
      <c r="F30" s="172">
        <f t="shared" si="11"/>
        <v>0</v>
      </c>
      <c r="G30" s="172">
        <f t="shared" si="12"/>
        <v>0</v>
      </c>
      <c r="H30" s="172">
        <f t="shared" si="13"/>
        <v>0</v>
      </c>
      <c r="I30" s="172">
        <f t="shared" si="14"/>
        <v>0</v>
      </c>
      <c r="J30" s="172">
        <f t="shared" si="15"/>
        <v>0</v>
      </c>
      <c r="K30" s="172">
        <f t="shared" si="16"/>
        <v>0</v>
      </c>
      <c r="L30" s="250">
        <f ca="1">IF($A30="N/A"," ",IF(Pricetype2=2,MAX(C30,0),IF(OR(Pricetype2=1,Pricetype2=4),IF(C30=0,0,(_xll.EURO(C30,Strikeprice2,0,0,($AH30+IF(Smile=TRUE,VLOOKUP(MAX(-5,Strikeprice2-C30),Volsmile,2),0)),($A30-DateToday)+15,IF(Pricetype2=1,1,0),0))),C30)))</f>
        <v>2.6625799919388578E-6</v>
      </c>
      <c r="M30" s="250">
        <f ca="1">IF($A30="N/A"," ",IF(Pricetype2=2,MAX(D30,0),IF(OR(Pricetype2=1,Pricetype2=4),IF(D30=0,0,(_xll.EURO(D30,Strikeprice2,0,0,($AH30+IF(Smile=TRUE,VLOOKUP(MAX(-5,Strikeprice2-D30),Volsmile,2),0)),($A30-DateToday)+15,IF(Pricetype2=1,1,0),0))),D30)))</f>
        <v>2.6625799919388578E-6</v>
      </c>
      <c r="N30" s="250">
        <f>IF($A30="N/A"," ",IF(Pricetype2=2,MAX(E30,0),IF(OR(Pricetype2=1,Pricetype2=4),IF(E30=0,0,(_xll.EURO(E30,Strikeprice2,0,0,($AK30+IF(Smile=TRUE,VLOOKUP(MAX(-5,Strikeprice2-E30),Volsmile,2),0)),($A30-DateToday)+15,IF(Pricetype2=1,1,0),0))),E30)))</f>
        <v>0</v>
      </c>
      <c r="O30" s="250">
        <f>IF($A30="N/A"," ",IF(Pricetype2=2,MAX(F30,0),IF(OR(Pricetype2=1,Pricetype2=4),IF(F30=0,0,(_xll.EURO(F30,Strikeprice2,0,0,($AK30+IF(Smile=TRUE,VLOOKUP(MAX(-5,Strikeprice2-F30),Volsmile,2),0)),($A30-DateToday)+15,IF(Pricetype2=1,1,0),0))),F30)))</f>
        <v>0</v>
      </c>
      <c r="P30" s="250">
        <f>IF($A30="N/A"," ",IF(Pricetype2=2,MAX(G30,0),IF(OR(Pricetype2=1,Pricetype2=4),IF(G30=0,0,(_xll.EURO(G30,Strikeprice2,0,0,($AK30+IF(Smile=TRUE,VLOOKUP(MAX(-5,Strikeprice2-G30),Volsmile,2),0)),($A30-DateToday)+15,IF(Pricetype2=1,1,0),0))),G30)))</f>
        <v>0</v>
      </c>
      <c r="Q30" s="250">
        <f>IF($A30="N/A"," ",IF(Pricetype2=2,MAX(H30,0),IF(OR(Pricetype2=1,Pricetype2=4),IF(H30=0,0,(_xll.EURO(H30,Strikeprice2,0,0,($AK30+IF(Smile=TRUE,VLOOKUP(MAX(-5,Strikeprice2-H30),Volsmile,2),0)),($A30-DateToday)+15,IF(Pricetype2=1,1,0),0))),H30)))</f>
        <v>0</v>
      </c>
      <c r="R30" s="250">
        <f>IF($A30="N/A"," ",IF(Pricetype2=2,MAX(I30,0),IF(OR(Pricetype2=1,Pricetype2=4),IF(I30=0,0,(_xll.EURO(I30,Strikeprice2,0,0,($AK30+IF(Smile=TRUE,VLOOKUP(MAX(-5,Strikeprice2-I30),Volsmile,2),0)),($A30-DateToday)+15,IF(Pricetype2=1,1,0),0))),I30)))</f>
        <v>0</v>
      </c>
      <c r="S30" s="250">
        <f>IF($A30="N/A"," ",IF(Pricetype2=2,MAX(J30,0),IF(OR(Pricetype2=1,Pricetype2=4),IF(J30=0,0,(_xll.EURO(J30,Strikeprice2,0,0,($AK30+IF(Smile=TRUE,VLOOKUP(MAX(-5,Strikeprice2-J30),Volsmile,2),0)),($A30-DateToday)+15,IF(Pricetype2=1,1,0),0))),J30)))</f>
        <v>0</v>
      </c>
      <c r="T30" s="250">
        <f>IF($A30="N/A"," ",IF(Pricetype2=2,MAX(K30,0),IF(OR(Pricetype2=1,Pricetype2=4),IF(K30=0,0,(_xll.EURO(K30,Strikeprice2,0,0,($AK30+IF(Smile=TRUE,VLOOKUP(MAX(-5,Strikeprice2-K30),Volsmile,2),0)),($A30-DateToday)+15,IF(Pricetype2=1,1,0),0))),K30)))</f>
        <v>0</v>
      </c>
      <c r="U30" s="177">
        <f t="shared" ca="1" si="1"/>
        <v>260.34514773056924</v>
      </c>
      <c r="V30" s="178">
        <f t="shared" ca="1" si="17"/>
        <v>0.12754691976762347</v>
      </c>
      <c r="W30" s="178">
        <f t="shared" ca="1" si="18"/>
        <v>0.12754691976762347</v>
      </c>
      <c r="X30" s="178">
        <f t="shared" ca="1" si="19"/>
        <v>0</v>
      </c>
      <c r="Y30" s="178">
        <f t="shared" ca="1" si="20"/>
        <v>0</v>
      </c>
      <c r="Z30" s="178">
        <f t="shared" ca="1" si="21"/>
        <v>0</v>
      </c>
      <c r="AA30" s="178">
        <f t="shared" ca="1" si="22"/>
        <v>0</v>
      </c>
      <c r="AB30" s="178">
        <f t="shared" ca="1" si="23"/>
        <v>0</v>
      </c>
      <c r="AC30" s="178">
        <f t="shared" ca="1" si="24"/>
        <v>0</v>
      </c>
      <c r="AD30" s="178">
        <f t="shared" ca="1" si="25"/>
        <v>0</v>
      </c>
      <c r="AE30" s="178">
        <f t="shared" ca="1" si="26"/>
        <v>0.25509383953524695</v>
      </c>
      <c r="AF30" s="224">
        <f t="shared" si="27"/>
        <v>0.16</v>
      </c>
      <c r="AG30" s="224">
        <f t="shared" si="28"/>
        <v>0.28000000000000003</v>
      </c>
      <c r="AH30" s="224">
        <f t="shared" si="29"/>
        <v>0.16</v>
      </c>
      <c r="AI30" s="224">
        <f t="shared" si="2"/>
        <v>0.08</v>
      </c>
      <c r="AJ30" s="224">
        <f t="shared" si="3"/>
        <v>0.16800000000000001</v>
      </c>
      <c r="AK30" s="224">
        <f t="shared" si="30"/>
        <v>0.08</v>
      </c>
      <c r="AL30" s="224">
        <f ca="1">IF($A30="N/A"," ",IF(PV=1,0,'Pricing Inputs2'!R63))</f>
        <v>5.2726291568622803E-2</v>
      </c>
      <c r="AM30" s="313">
        <f t="shared" ca="1" si="4"/>
        <v>0.8678171591018975</v>
      </c>
      <c r="BQ30">
        <f t="shared" si="5"/>
        <v>23</v>
      </c>
      <c r="BR30">
        <f t="shared" si="6"/>
        <v>4</v>
      </c>
      <c r="BS30">
        <f t="shared" si="7"/>
        <v>4</v>
      </c>
    </row>
    <row r="31" spans="1:71" x14ac:dyDescent="0.2">
      <c r="A31" s="253">
        <f>IF(A30="N/A","N/A",IF(EDATE(A30,1)&gt;Inputs!$P$5,"N/A",EDATE(A30,1)))</f>
        <v>38078</v>
      </c>
      <c r="B31" s="324">
        <f t="shared" si="0"/>
        <v>2004</v>
      </c>
      <c r="C31" s="172">
        <f t="shared" si="8"/>
        <v>32.647677931674693</v>
      </c>
      <c r="D31" s="172">
        <f t="shared" si="9"/>
        <v>32.647677931674693</v>
      </c>
      <c r="E31" s="172">
        <f t="shared" si="10"/>
        <v>0</v>
      </c>
      <c r="F31" s="172">
        <f t="shared" si="11"/>
        <v>0</v>
      </c>
      <c r="G31" s="172">
        <f t="shared" si="12"/>
        <v>0</v>
      </c>
      <c r="H31" s="172">
        <f t="shared" si="13"/>
        <v>0</v>
      </c>
      <c r="I31" s="172">
        <f t="shared" si="14"/>
        <v>0</v>
      </c>
      <c r="J31" s="172">
        <f t="shared" si="15"/>
        <v>0</v>
      </c>
      <c r="K31" s="172">
        <f t="shared" si="16"/>
        <v>0</v>
      </c>
      <c r="L31" s="250">
        <f ca="1">IF($A31="N/A"," ",IF(Pricetype2=2,MAX(C31,0),IF(OR(Pricetype2=1,Pricetype2=4),IF(C31=0,0,(_xll.EURO(C31,Strikeprice2,0,0,($AH31+IF(Smile=TRUE,VLOOKUP(MAX(-5,Strikeprice2-C31),Volsmile,2),0)),($A31-DateToday)+15,IF(Pricetype2=1,1,0),0))),C31)))</f>
        <v>3.4377769581925001E-6</v>
      </c>
      <c r="M31" s="250">
        <f ca="1">IF($A31="N/A"," ",IF(Pricetype2=2,MAX(D31,0),IF(OR(Pricetype2=1,Pricetype2=4),IF(D31=0,0,(_xll.EURO(D31,Strikeprice2,0,0,($AH31+IF(Smile=TRUE,VLOOKUP(MAX(-5,Strikeprice2-D31),Volsmile,2),0)),($A31-DateToday)+15,IF(Pricetype2=1,1,0),0))),D31)))</f>
        <v>3.4377769581925001E-6</v>
      </c>
      <c r="N31" s="250">
        <f>IF($A31="N/A"," ",IF(Pricetype2=2,MAX(E31,0),IF(OR(Pricetype2=1,Pricetype2=4),IF(E31=0,0,(_xll.EURO(E31,Strikeprice2,0,0,($AK31+IF(Smile=TRUE,VLOOKUP(MAX(-5,Strikeprice2-E31),Volsmile,2),0)),($A31-DateToday)+15,IF(Pricetype2=1,1,0),0))),E31)))</f>
        <v>0</v>
      </c>
      <c r="O31" s="250">
        <f>IF($A31="N/A"," ",IF(Pricetype2=2,MAX(F31,0),IF(OR(Pricetype2=1,Pricetype2=4),IF(F31=0,0,(_xll.EURO(F31,Strikeprice2,0,0,($AK31+IF(Smile=TRUE,VLOOKUP(MAX(-5,Strikeprice2-F31),Volsmile,2),0)),($A31-DateToday)+15,IF(Pricetype2=1,1,0),0))),F31)))</f>
        <v>0</v>
      </c>
      <c r="P31" s="250">
        <f>IF($A31="N/A"," ",IF(Pricetype2=2,MAX(G31,0),IF(OR(Pricetype2=1,Pricetype2=4),IF(G31=0,0,(_xll.EURO(G31,Strikeprice2,0,0,($AK31+IF(Smile=TRUE,VLOOKUP(MAX(-5,Strikeprice2-G31),Volsmile,2),0)),($A31-DateToday)+15,IF(Pricetype2=1,1,0),0))),G31)))</f>
        <v>0</v>
      </c>
      <c r="Q31" s="250">
        <f>IF($A31="N/A"," ",IF(Pricetype2=2,MAX(H31,0),IF(OR(Pricetype2=1,Pricetype2=4),IF(H31=0,0,(_xll.EURO(H31,Strikeprice2,0,0,($AK31+IF(Smile=TRUE,VLOOKUP(MAX(-5,Strikeprice2-H31),Volsmile,2),0)),($A31-DateToday)+15,IF(Pricetype2=1,1,0),0))),H31)))</f>
        <v>0</v>
      </c>
      <c r="R31" s="250">
        <f>IF($A31="N/A"," ",IF(Pricetype2=2,MAX(I31,0),IF(OR(Pricetype2=1,Pricetype2=4),IF(I31=0,0,(_xll.EURO(I31,Strikeprice2,0,0,($AK31+IF(Smile=TRUE,VLOOKUP(MAX(-5,Strikeprice2-I31),Volsmile,2),0)),($A31-DateToday)+15,IF(Pricetype2=1,1,0),0))),I31)))</f>
        <v>0</v>
      </c>
      <c r="S31" s="250">
        <f>IF($A31="N/A"," ",IF(Pricetype2=2,MAX(J31,0),IF(OR(Pricetype2=1,Pricetype2=4),IF(J31=0,0,(_xll.EURO(J31,Strikeprice2,0,0,($AK31+IF(Smile=TRUE,VLOOKUP(MAX(-5,Strikeprice2-J31),Volsmile,2),0)),($A31-DateToday)+15,IF(Pricetype2=1,1,0),0))),J31)))</f>
        <v>0</v>
      </c>
      <c r="T31" s="250">
        <f>IF($A31="N/A"," ",IF(Pricetype2=2,MAX(K31,0),IF(OR(Pricetype2=1,Pricetype2=4),IF(K31=0,0,(_xll.EURO(K31,Strikeprice2,0,0,($AK31+IF(Smile=TRUE,VLOOKUP(MAX(-5,Strikeprice2-K31),Volsmile,2),0)),($A31-DateToday)+15,IF(Pricetype2=1,1,0),0))),K31)))</f>
        <v>0</v>
      </c>
      <c r="U31" s="177">
        <f t="shared" ca="1" si="1"/>
        <v>259.05635420983862</v>
      </c>
      <c r="V31" s="178">
        <f t="shared" ca="1" si="17"/>
        <v>0.15674172190616506</v>
      </c>
      <c r="W31" s="178">
        <f t="shared" ca="1" si="18"/>
        <v>0.15674172190616506</v>
      </c>
      <c r="X31" s="178">
        <f t="shared" ca="1" si="19"/>
        <v>0</v>
      </c>
      <c r="Y31" s="178">
        <f t="shared" ca="1" si="20"/>
        <v>0</v>
      </c>
      <c r="Z31" s="178">
        <f t="shared" ca="1" si="21"/>
        <v>0</v>
      </c>
      <c r="AA31" s="178">
        <f t="shared" ca="1" si="22"/>
        <v>0</v>
      </c>
      <c r="AB31" s="178">
        <f t="shared" ca="1" si="23"/>
        <v>0</v>
      </c>
      <c r="AC31" s="178">
        <f t="shared" ca="1" si="24"/>
        <v>0</v>
      </c>
      <c r="AD31" s="178">
        <f t="shared" ca="1" si="25"/>
        <v>0</v>
      </c>
      <c r="AE31" s="178">
        <f t="shared" ca="1" si="26"/>
        <v>0.31348344381233012</v>
      </c>
      <c r="AF31" s="224">
        <f t="shared" si="27"/>
        <v>0.16</v>
      </c>
      <c r="AG31" s="224">
        <f t="shared" si="28"/>
        <v>0.28000000000000003</v>
      </c>
      <c r="AH31" s="224">
        <f t="shared" si="29"/>
        <v>0.16</v>
      </c>
      <c r="AI31" s="224">
        <f t="shared" si="2"/>
        <v>0.08</v>
      </c>
      <c r="AJ31" s="224">
        <f t="shared" si="3"/>
        <v>0.16800000000000001</v>
      </c>
      <c r="AK31" s="224">
        <f t="shared" si="30"/>
        <v>0.08</v>
      </c>
      <c r="AL31" s="224">
        <f ca="1">IF($A31="N/A"," ",IF(PV=1,0,'Pricing Inputs2'!R64))</f>
        <v>5.2977940542066303E-2</v>
      </c>
      <c r="AM31" s="313">
        <f t="shared" ca="1" si="4"/>
        <v>0.86352118069946204</v>
      </c>
      <c r="BQ31">
        <f t="shared" si="5"/>
        <v>22</v>
      </c>
      <c r="BR31">
        <f t="shared" si="6"/>
        <v>4</v>
      </c>
      <c r="BS31">
        <f t="shared" si="7"/>
        <v>4</v>
      </c>
    </row>
    <row r="32" spans="1:71" x14ac:dyDescent="0.2">
      <c r="A32" s="253">
        <f>IF(A31="N/A","N/A",IF(EDATE(A31,1)&gt;Inputs!$P$5,"N/A",EDATE(A31,1)))</f>
        <v>38108</v>
      </c>
      <c r="B32" s="324">
        <f t="shared" si="0"/>
        <v>2004</v>
      </c>
      <c r="C32" s="172">
        <f t="shared" si="8"/>
        <v>35.425003051757813</v>
      </c>
      <c r="D32" s="172">
        <f t="shared" si="9"/>
        <v>35.425003051757813</v>
      </c>
      <c r="E32" s="172">
        <f t="shared" si="10"/>
        <v>0</v>
      </c>
      <c r="F32" s="172">
        <f t="shared" si="11"/>
        <v>0</v>
      </c>
      <c r="G32" s="172">
        <f t="shared" si="12"/>
        <v>0</v>
      </c>
      <c r="H32" s="172">
        <f t="shared" si="13"/>
        <v>0</v>
      </c>
      <c r="I32" s="172">
        <f t="shared" si="14"/>
        <v>0</v>
      </c>
      <c r="J32" s="172">
        <f t="shared" si="15"/>
        <v>0</v>
      </c>
      <c r="K32" s="172">
        <f t="shared" si="16"/>
        <v>0</v>
      </c>
      <c r="L32" s="250">
        <f ca="1">IF($A32="N/A"," ",IF(Pricetype2=2,MAX(C32,0),IF(OR(Pricetype2=1,Pricetype2=4),IF(C32=0,0,(_xll.EURO(C32,Strikeprice2,0,0,($AH32+IF(Smile=TRUE,VLOOKUP(MAX(-5,Strikeprice2-C32),Volsmile,2),0)),($A32-DateToday)+15,IF(Pricetype2=1,1,0),0))),C32)))</f>
        <v>1.1013510595452357E-6</v>
      </c>
      <c r="M32" s="250">
        <f ca="1">IF($A32="N/A"," ",IF(Pricetype2=2,MAX(D32,0),IF(OR(Pricetype2=1,Pricetype2=4),IF(D32=0,0,(_xll.EURO(D32,Strikeprice2,0,0,($AH32+IF(Smile=TRUE,VLOOKUP(MAX(-5,Strikeprice2-D32),Volsmile,2),0)),($A32-DateToday)+15,IF(Pricetype2=1,1,0),0))),D32)))</f>
        <v>1.1013510595452357E-6</v>
      </c>
      <c r="N32" s="250">
        <f>IF($A32="N/A"," ",IF(Pricetype2=2,MAX(E32,0),IF(OR(Pricetype2=1,Pricetype2=4),IF(E32=0,0,(_xll.EURO(E32,Strikeprice2,0,0,($AK32+IF(Smile=TRUE,VLOOKUP(MAX(-5,Strikeprice2-E32),Volsmile,2),0)),($A32-DateToday)+15,IF(Pricetype2=1,1,0),0))),E32)))</f>
        <v>0</v>
      </c>
      <c r="O32" s="250">
        <f>IF($A32="N/A"," ",IF(Pricetype2=2,MAX(F32,0),IF(OR(Pricetype2=1,Pricetype2=4),IF(F32=0,0,(_xll.EURO(F32,Strikeprice2,0,0,($AK32+IF(Smile=TRUE,VLOOKUP(MAX(-5,Strikeprice2-F32),Volsmile,2),0)),($A32-DateToday)+15,IF(Pricetype2=1,1,0),0))),F32)))</f>
        <v>0</v>
      </c>
      <c r="P32" s="250">
        <f>IF($A32="N/A"," ",IF(Pricetype2=2,MAX(G32,0),IF(OR(Pricetype2=1,Pricetype2=4),IF(G32=0,0,(_xll.EURO(G32,Strikeprice2,0,0,($AK32+IF(Smile=TRUE,VLOOKUP(MAX(-5,Strikeprice2-G32),Volsmile,2),0)),($A32-DateToday)+15,IF(Pricetype2=1,1,0),0))),G32)))</f>
        <v>0</v>
      </c>
      <c r="Q32" s="250">
        <f>IF($A32="N/A"," ",IF(Pricetype2=2,MAX(H32,0),IF(OR(Pricetype2=1,Pricetype2=4),IF(H32=0,0,(_xll.EURO(H32,Strikeprice2,0,0,($AK32+IF(Smile=TRUE,VLOOKUP(MAX(-5,Strikeprice2-H32),Volsmile,2),0)),($A32-DateToday)+15,IF(Pricetype2=1,1,0),0))),H32)))</f>
        <v>0</v>
      </c>
      <c r="R32" s="250">
        <f>IF($A32="N/A"," ",IF(Pricetype2=2,MAX(I32,0),IF(OR(Pricetype2=1,Pricetype2=4),IF(I32=0,0,(_xll.EURO(I32,Strikeprice2,0,0,($AK32+IF(Smile=TRUE,VLOOKUP(MAX(-5,Strikeprice2-I32),Volsmile,2),0)),($A32-DateToday)+15,IF(Pricetype2=1,1,0),0))),I32)))</f>
        <v>0</v>
      </c>
      <c r="S32" s="250">
        <f>IF($A32="N/A"," ",IF(Pricetype2=2,MAX(J32,0),IF(OR(Pricetype2=1,Pricetype2=4),IF(J32=0,0,(_xll.EURO(J32,Strikeprice2,0,0,($AK32+IF(Smile=TRUE,VLOOKUP(MAX(-5,Strikeprice2-J32),Volsmile,2),0)),($A32-DateToday)+15,IF(Pricetype2=1,1,0),0))),J32)))</f>
        <v>0</v>
      </c>
      <c r="T32" s="250">
        <f>IF($A32="N/A"," ",IF(Pricetype2=2,MAX(K32,0),IF(OR(Pricetype2=1,Pricetype2=4),IF(K32=0,0,(_xll.EURO(K32,Strikeprice2,0,0,($AK32+IF(Smile=TRUE,VLOOKUP(MAX(-5,Strikeprice2-K32),Volsmile,2),0)),($A32-DateToday)+15,IF(Pricetype2=1,1,0),0))),K32)))</f>
        <v>0</v>
      </c>
      <c r="U32" s="177">
        <f t="shared" ca="1" si="1"/>
        <v>257.72741276281732</v>
      </c>
      <c r="V32" s="178">
        <f t="shared" ca="1" si="17"/>
        <v>4.5415737459228986E-2</v>
      </c>
      <c r="W32" s="178">
        <f t="shared" ca="1" si="18"/>
        <v>4.5415737459228986E-2</v>
      </c>
      <c r="X32" s="178">
        <f t="shared" ca="1" si="19"/>
        <v>0</v>
      </c>
      <c r="Y32" s="178">
        <f t="shared" ca="1" si="20"/>
        <v>0</v>
      </c>
      <c r="Z32" s="178">
        <f t="shared" ca="1" si="21"/>
        <v>0</v>
      </c>
      <c r="AA32" s="178">
        <f t="shared" ca="1" si="22"/>
        <v>0</v>
      </c>
      <c r="AB32" s="178">
        <f t="shared" ca="1" si="23"/>
        <v>0</v>
      </c>
      <c r="AC32" s="178">
        <f t="shared" ca="1" si="24"/>
        <v>0</v>
      </c>
      <c r="AD32" s="178">
        <f t="shared" ca="1" si="25"/>
        <v>0</v>
      </c>
      <c r="AE32" s="178">
        <f t="shared" ca="1" si="26"/>
        <v>9.0831474918457972E-2</v>
      </c>
      <c r="AF32" s="224">
        <f t="shared" si="27"/>
        <v>0.16</v>
      </c>
      <c r="AG32" s="224">
        <f t="shared" si="28"/>
        <v>0.36</v>
      </c>
      <c r="AH32" s="224">
        <f t="shared" si="29"/>
        <v>0.16</v>
      </c>
      <c r="AI32" s="224">
        <f t="shared" si="2"/>
        <v>0.08</v>
      </c>
      <c r="AJ32" s="224">
        <f t="shared" si="3"/>
        <v>0.21600000000000003</v>
      </c>
      <c r="AK32" s="224">
        <f t="shared" si="30"/>
        <v>0.08</v>
      </c>
      <c r="AL32" s="224">
        <f ca="1">IF($A32="N/A"," ",IF(PV=1,0,'Pricing Inputs2'!R65))</f>
        <v>5.32283461583338E-2</v>
      </c>
      <c r="AM32" s="313">
        <f t="shared" ca="1" si="4"/>
        <v>0.85909137587605777</v>
      </c>
      <c r="BQ32">
        <f t="shared" si="5"/>
        <v>20</v>
      </c>
      <c r="BR32">
        <f t="shared" si="6"/>
        <v>5</v>
      </c>
      <c r="BS32">
        <f t="shared" si="7"/>
        <v>6</v>
      </c>
    </row>
    <row r="33" spans="1:71" x14ac:dyDescent="0.2">
      <c r="A33" s="253">
        <f>IF(A32="N/A","N/A",IF(EDATE(A32,1)&gt;Inputs!$P$5,"N/A",EDATE(A32,1)))</f>
        <v>38139</v>
      </c>
      <c r="B33" s="324">
        <f t="shared" si="0"/>
        <v>2004</v>
      </c>
      <c r="C33" s="172">
        <f t="shared" si="8"/>
        <v>42.625003814697266</v>
      </c>
      <c r="D33" s="172">
        <f t="shared" si="9"/>
        <v>42.625003814697266</v>
      </c>
      <c r="E33" s="172">
        <f t="shared" si="10"/>
        <v>0</v>
      </c>
      <c r="F33" s="172">
        <f t="shared" si="11"/>
        <v>0</v>
      </c>
      <c r="G33" s="172">
        <f t="shared" si="12"/>
        <v>0</v>
      </c>
      <c r="H33" s="172">
        <f t="shared" si="13"/>
        <v>0</v>
      </c>
      <c r="I33" s="172">
        <f t="shared" si="14"/>
        <v>0</v>
      </c>
      <c r="J33" s="172">
        <f t="shared" si="15"/>
        <v>0</v>
      </c>
      <c r="K33" s="172">
        <f t="shared" si="16"/>
        <v>0</v>
      </c>
      <c r="L33" s="250">
        <f ca="1">IF($A33="N/A"," ",IF(Pricetype2=2,MAX(C33,0),IF(OR(Pricetype2=1,Pricetype2=4),IF(C33=0,0,(_xll.EURO(C33,Strikeprice2,0,0,($AH33+IF(Smile=TRUE,VLOOKUP(MAX(-5,Strikeprice2-C33),Volsmile,2),0)),($A33-DateToday)+15,IF(Pricetype2=1,1,0),0))),C33)))</f>
        <v>4.5228204507013526E-8</v>
      </c>
      <c r="M33" s="250">
        <f ca="1">IF($A33="N/A"," ",IF(Pricetype2=2,MAX(D33,0),IF(OR(Pricetype2=1,Pricetype2=4),IF(D33=0,0,(_xll.EURO(D33,Strikeprice2,0,0,($AH33+IF(Smile=TRUE,VLOOKUP(MAX(-5,Strikeprice2-D33),Volsmile,2),0)),($A33-DateToday)+15,IF(Pricetype2=1,1,0),0))),D33)))</f>
        <v>4.5228204507013526E-8</v>
      </c>
      <c r="N33" s="250">
        <f>IF($A33="N/A"," ",IF(Pricetype2=2,MAX(E33,0),IF(OR(Pricetype2=1,Pricetype2=4),IF(E33=0,0,(_xll.EURO(E33,Strikeprice2,0,0,($AK33+IF(Smile=TRUE,VLOOKUP(MAX(-5,Strikeprice2-E33),Volsmile,2),0)),($A33-DateToday)+15,IF(Pricetype2=1,1,0),0))),E33)))</f>
        <v>0</v>
      </c>
      <c r="O33" s="250">
        <f>IF($A33="N/A"," ",IF(Pricetype2=2,MAX(F33,0),IF(OR(Pricetype2=1,Pricetype2=4),IF(F33=0,0,(_xll.EURO(F33,Strikeprice2,0,0,($AK33+IF(Smile=TRUE,VLOOKUP(MAX(-5,Strikeprice2-F33),Volsmile,2),0)),($A33-DateToday)+15,IF(Pricetype2=1,1,0),0))),F33)))</f>
        <v>0</v>
      </c>
      <c r="P33" s="250">
        <f>IF($A33="N/A"," ",IF(Pricetype2=2,MAX(G33,0),IF(OR(Pricetype2=1,Pricetype2=4),IF(G33=0,0,(_xll.EURO(G33,Strikeprice2,0,0,($AK33+IF(Smile=TRUE,VLOOKUP(MAX(-5,Strikeprice2-G33),Volsmile,2),0)),($A33-DateToday)+15,IF(Pricetype2=1,1,0),0))),G33)))</f>
        <v>0</v>
      </c>
      <c r="Q33" s="250">
        <f>IF($A33="N/A"," ",IF(Pricetype2=2,MAX(H33,0),IF(OR(Pricetype2=1,Pricetype2=4),IF(H33=0,0,(_xll.EURO(H33,Strikeprice2,0,0,($AK33+IF(Smile=TRUE,VLOOKUP(MAX(-5,Strikeprice2-H33),Volsmile,2),0)),($A33-DateToday)+15,IF(Pricetype2=1,1,0),0))),H33)))</f>
        <v>0</v>
      </c>
      <c r="R33" s="250">
        <f>IF($A33="N/A"," ",IF(Pricetype2=2,MAX(I33,0),IF(OR(Pricetype2=1,Pricetype2=4),IF(I33=0,0,(_xll.EURO(I33,Strikeprice2,0,0,($AK33+IF(Smile=TRUE,VLOOKUP(MAX(-5,Strikeprice2-I33),Volsmile,2),0)),($A33-DateToday)+15,IF(Pricetype2=1,1,0),0))),I33)))</f>
        <v>0</v>
      </c>
      <c r="S33" s="250">
        <f>IF($A33="N/A"," ",IF(Pricetype2=2,MAX(J33,0),IF(OR(Pricetype2=1,Pricetype2=4),IF(J33=0,0,(_xll.EURO(J33,Strikeprice2,0,0,($AK33+IF(Smile=TRUE,VLOOKUP(MAX(-5,Strikeprice2-J33),Volsmile,2),0)),($A33-DateToday)+15,IF(Pricetype2=1,1,0),0))),J33)))</f>
        <v>0</v>
      </c>
      <c r="T33" s="250">
        <f>IF($A33="N/A"," ",IF(Pricetype2=2,MAX(K33,0),IF(OR(Pricetype2=1,Pricetype2=4),IF(K33=0,0,(_xll.EURO(K33,Strikeprice2,0,0,($AK33+IF(Smile=TRUE,VLOOKUP(MAX(-5,Strikeprice2-K33),Volsmile,2),0)),($A33-DateToday)+15,IF(Pricetype2=1,1,0),0))),K33)))</f>
        <v>0</v>
      </c>
      <c r="U33" s="177">
        <f t="shared" ca="1" si="1"/>
        <v>256.44374196611062</v>
      </c>
      <c r="V33" s="178">
        <f t="shared" ca="1" si="17"/>
        <v>2.0413342410889224E-3</v>
      </c>
      <c r="W33" s="178">
        <f t="shared" ca="1" si="18"/>
        <v>2.0413342410889224E-3</v>
      </c>
      <c r="X33" s="178">
        <f t="shared" ca="1" si="19"/>
        <v>0</v>
      </c>
      <c r="Y33" s="178">
        <f t="shared" ca="1" si="20"/>
        <v>0</v>
      </c>
      <c r="Z33" s="178">
        <f t="shared" ca="1" si="21"/>
        <v>0</v>
      </c>
      <c r="AA33" s="178">
        <f t="shared" ca="1" si="22"/>
        <v>0</v>
      </c>
      <c r="AB33" s="178">
        <f t="shared" ca="1" si="23"/>
        <v>0</v>
      </c>
      <c r="AC33" s="178">
        <f t="shared" ca="1" si="24"/>
        <v>0</v>
      </c>
      <c r="AD33" s="178">
        <f t="shared" ca="1" si="25"/>
        <v>0</v>
      </c>
      <c r="AE33" s="178">
        <f t="shared" ca="1" si="26"/>
        <v>4.0826684821778448E-3</v>
      </c>
      <c r="AF33" s="224">
        <f t="shared" si="27"/>
        <v>0.16</v>
      </c>
      <c r="AG33" s="224">
        <f t="shared" si="28"/>
        <v>0.36</v>
      </c>
      <c r="AH33" s="224">
        <f t="shared" si="29"/>
        <v>0.16</v>
      </c>
      <c r="AI33" s="224">
        <f t="shared" si="2"/>
        <v>0.08</v>
      </c>
      <c r="AJ33" s="224">
        <f t="shared" si="3"/>
        <v>0.21600000000000003</v>
      </c>
      <c r="AK33" s="224">
        <f t="shared" si="30"/>
        <v>0.08</v>
      </c>
      <c r="AL33" s="224">
        <f ca="1">IF($A33="N/A"," ",IF(PV=1,0,'Pricing Inputs2'!R66))</f>
        <v>5.3462596592474203E-2</v>
      </c>
      <c r="AM33" s="313">
        <f t="shared" ca="1" si="4"/>
        <v>0.85481247322036868</v>
      </c>
      <c r="BQ33">
        <f t="shared" si="5"/>
        <v>22</v>
      </c>
      <c r="BR33">
        <f t="shared" si="6"/>
        <v>4</v>
      </c>
      <c r="BS33">
        <f t="shared" si="7"/>
        <v>4</v>
      </c>
    </row>
    <row r="34" spans="1:71" x14ac:dyDescent="0.2">
      <c r="A34" s="253">
        <f>IF(A33="N/A","N/A",IF(EDATE(A33,1)&gt;Inputs!$P$5,"N/A",EDATE(A33,1)))</f>
        <v>38169</v>
      </c>
      <c r="B34" s="324">
        <f t="shared" si="0"/>
        <v>2004</v>
      </c>
      <c r="C34" s="172">
        <f t="shared" si="8"/>
        <v>52.5</v>
      </c>
      <c r="D34" s="172">
        <f t="shared" si="9"/>
        <v>52.5</v>
      </c>
      <c r="E34" s="172">
        <f t="shared" si="10"/>
        <v>0</v>
      </c>
      <c r="F34" s="172">
        <f t="shared" si="11"/>
        <v>0</v>
      </c>
      <c r="G34" s="172">
        <f t="shared" si="12"/>
        <v>0</v>
      </c>
      <c r="H34" s="172">
        <f t="shared" si="13"/>
        <v>0</v>
      </c>
      <c r="I34" s="172">
        <f t="shared" si="14"/>
        <v>0</v>
      </c>
      <c r="J34" s="172">
        <f t="shared" si="15"/>
        <v>0</v>
      </c>
      <c r="K34" s="172">
        <f t="shared" si="16"/>
        <v>0</v>
      </c>
      <c r="L34" s="250">
        <f ca="1">IF($A34="N/A"," ",IF(Pricetype2=2,MAX(C34,0),IF(OR(Pricetype2=1,Pricetype2=4),IF(C34=0,0,(_xll.EURO(C34,Strikeprice2,0,0,($AH34+IF(Smile=TRUE,VLOOKUP(MAX(-5,Strikeprice2-C34),Volsmile,2),0)),($A34-DateToday)+15,IF(Pricetype2=1,1,0),0))),C34)))</f>
        <v>6.2064396837389359E-5</v>
      </c>
      <c r="M34" s="250">
        <f ca="1">IF($A34="N/A"," ",IF(Pricetype2=2,MAX(D34,0),IF(OR(Pricetype2=1,Pricetype2=4),IF(D34=0,0,(_xll.EURO(D34,Strikeprice2,0,0,($AH34+IF(Smile=TRUE,VLOOKUP(MAX(-5,Strikeprice2-D34),Volsmile,2),0)),($A34-DateToday)+15,IF(Pricetype2=1,1,0),0))),D34)))</f>
        <v>6.2064396837389359E-5</v>
      </c>
      <c r="N34" s="250">
        <f>IF($A34="N/A"," ",IF(Pricetype2=2,MAX(E34,0),IF(OR(Pricetype2=1,Pricetype2=4),IF(E34=0,0,(_xll.EURO(E34,Strikeprice2,0,0,($AK34+IF(Smile=TRUE,VLOOKUP(MAX(-5,Strikeprice2-E34),Volsmile,2),0)),($A34-DateToday)+15,IF(Pricetype2=1,1,0),0))),E34)))</f>
        <v>0</v>
      </c>
      <c r="O34" s="250">
        <f>IF($A34="N/A"," ",IF(Pricetype2=2,MAX(F34,0),IF(OR(Pricetype2=1,Pricetype2=4),IF(F34=0,0,(_xll.EURO(F34,Strikeprice2,0,0,($AK34+IF(Smile=TRUE,VLOOKUP(MAX(-5,Strikeprice2-F34),Volsmile,2),0)),($A34-DateToday)+15,IF(Pricetype2=1,1,0),0))),F34)))</f>
        <v>0</v>
      </c>
      <c r="P34" s="250">
        <f>IF($A34="N/A"," ",IF(Pricetype2=2,MAX(G34,0),IF(OR(Pricetype2=1,Pricetype2=4),IF(G34=0,0,(_xll.EURO(G34,Strikeprice2,0,0,($AK34+IF(Smile=TRUE,VLOOKUP(MAX(-5,Strikeprice2-G34),Volsmile,2),0)),($A34-DateToday)+15,IF(Pricetype2=1,1,0),0))),G34)))</f>
        <v>0</v>
      </c>
      <c r="Q34" s="250">
        <f>IF($A34="N/A"," ",IF(Pricetype2=2,MAX(H34,0),IF(OR(Pricetype2=1,Pricetype2=4),IF(H34=0,0,(_xll.EURO(H34,Strikeprice2,0,0,($AK34+IF(Smile=TRUE,VLOOKUP(MAX(-5,Strikeprice2-H34),Volsmile,2),0)),($A34-DateToday)+15,IF(Pricetype2=1,1,0),0))),H34)))</f>
        <v>0</v>
      </c>
      <c r="R34" s="250">
        <f>IF($A34="N/A"," ",IF(Pricetype2=2,MAX(I34,0),IF(OR(Pricetype2=1,Pricetype2=4),IF(I34=0,0,(_xll.EURO(I34,Strikeprice2,0,0,($AK34+IF(Smile=TRUE,VLOOKUP(MAX(-5,Strikeprice2-I34),Volsmile,2),0)),($A34-DateToday)+15,IF(Pricetype2=1,1,0),0))),I34)))</f>
        <v>0</v>
      </c>
      <c r="S34" s="250">
        <f>IF($A34="N/A"," ",IF(Pricetype2=2,MAX(J34,0),IF(OR(Pricetype2=1,Pricetype2=4),IF(J34=0,0,(_xll.EURO(J34,Strikeprice2,0,0,($AK34+IF(Smile=TRUE,VLOOKUP(MAX(-5,Strikeprice2-J34),Volsmile,2),0)),($A34-DateToday)+15,IF(Pricetype2=1,1,0),0))),J34)))</f>
        <v>0</v>
      </c>
      <c r="T34" s="250">
        <f>IF($A34="N/A"," ",IF(Pricetype2=2,MAX(K34,0),IF(OR(Pricetype2=1,Pricetype2=4),IF(K34=0,0,(_xll.EURO(K34,Strikeprice2,0,0,($AK34+IF(Smile=TRUE,VLOOKUP(MAX(-5,Strikeprice2-K34),Volsmile,2),0)),($A34-DateToday)+15,IF(Pricetype2=1,1,0),0))),K34)))</f>
        <v>0</v>
      </c>
      <c r="U34" s="177">
        <f t="shared" ca="1" si="1"/>
        <v>255.12267988294565</v>
      </c>
      <c r="V34" s="178">
        <f t="shared" ca="1" si="17"/>
        <v>2.6601179214075295</v>
      </c>
      <c r="W34" s="178">
        <f t="shared" ca="1" si="18"/>
        <v>2.6601179214075295</v>
      </c>
      <c r="X34" s="178">
        <f t="shared" ca="1" si="19"/>
        <v>0</v>
      </c>
      <c r="Y34" s="178">
        <f t="shared" ca="1" si="20"/>
        <v>0</v>
      </c>
      <c r="Z34" s="178">
        <f t="shared" ca="1" si="21"/>
        <v>0</v>
      </c>
      <c r="AA34" s="178">
        <f t="shared" ca="1" si="22"/>
        <v>0</v>
      </c>
      <c r="AB34" s="178">
        <f t="shared" ca="1" si="23"/>
        <v>0</v>
      </c>
      <c r="AC34" s="178">
        <f t="shared" ca="1" si="24"/>
        <v>0</v>
      </c>
      <c r="AD34" s="178">
        <f t="shared" ca="1" si="25"/>
        <v>0</v>
      </c>
      <c r="AE34" s="178">
        <f t="shared" ca="1" si="26"/>
        <v>5.3202358428150589</v>
      </c>
      <c r="AF34" s="224">
        <f t="shared" si="27"/>
        <v>0.24</v>
      </c>
      <c r="AG34" s="224">
        <f t="shared" si="28"/>
        <v>0.48</v>
      </c>
      <c r="AH34" s="224">
        <f t="shared" si="29"/>
        <v>0.24</v>
      </c>
      <c r="AI34" s="224">
        <f t="shared" si="2"/>
        <v>0.12</v>
      </c>
      <c r="AJ34" s="224">
        <f t="shared" si="3"/>
        <v>0.28799999999999998</v>
      </c>
      <c r="AK34" s="224">
        <f t="shared" si="30"/>
        <v>0.12</v>
      </c>
      <c r="AL34" s="224">
        <f ca="1">IF($A34="N/A"," ",IF(PV=1,0,'Pricing Inputs2'!R67))</f>
        <v>5.3693197820164199E-2</v>
      </c>
      <c r="AM34" s="313">
        <f t="shared" ca="1" si="4"/>
        <v>0.85040893294315212</v>
      </c>
      <c r="BQ34">
        <f t="shared" si="5"/>
        <v>21</v>
      </c>
      <c r="BR34">
        <f t="shared" si="6"/>
        <v>5</v>
      </c>
      <c r="BS34">
        <f t="shared" si="7"/>
        <v>5</v>
      </c>
    </row>
    <row r="35" spans="1:71" x14ac:dyDescent="0.2">
      <c r="A35" s="253">
        <f>IF(A34="N/A","N/A",IF(EDATE(A34,1)&gt;Inputs!$P$5,"N/A",EDATE(A34,1)))</f>
        <v>38200</v>
      </c>
      <c r="B35" s="324">
        <f t="shared" si="0"/>
        <v>2004</v>
      </c>
      <c r="C35" s="172">
        <f t="shared" si="8"/>
        <v>52.5</v>
      </c>
      <c r="D35" s="172">
        <f t="shared" si="9"/>
        <v>52.5</v>
      </c>
      <c r="E35" s="172">
        <f t="shared" si="10"/>
        <v>0</v>
      </c>
      <c r="F35" s="172">
        <f t="shared" si="11"/>
        <v>0</v>
      </c>
      <c r="G35" s="172">
        <f t="shared" si="12"/>
        <v>0</v>
      </c>
      <c r="H35" s="172">
        <f t="shared" si="13"/>
        <v>0</v>
      </c>
      <c r="I35" s="172">
        <f t="shared" si="14"/>
        <v>0</v>
      </c>
      <c r="J35" s="172">
        <f t="shared" si="15"/>
        <v>0</v>
      </c>
      <c r="K35" s="172">
        <f t="shared" si="16"/>
        <v>0</v>
      </c>
      <c r="L35" s="250">
        <f ca="1">IF($A35="N/A"," ",IF(Pricetype2=2,MAX(C35,0),IF(OR(Pricetype2=1,Pricetype2=4),IF(C35=0,0,(_xll.EURO(C35,Strikeprice2,0,0,($AH35+IF(Smile=TRUE,VLOOKUP(MAX(-5,Strikeprice2-C35),Volsmile,2),0)),($A35-DateToday)+15,IF(Pricetype2=1,1,0),0))),C35)))</f>
        <v>8.0704225245544674E-5</v>
      </c>
      <c r="M35" s="250">
        <f ca="1">IF($A35="N/A"," ",IF(Pricetype2=2,MAX(D35,0),IF(OR(Pricetype2=1,Pricetype2=4),IF(D35=0,0,(_xll.EURO(D35,Strikeprice2,0,0,($AH35+IF(Smile=TRUE,VLOOKUP(MAX(-5,Strikeprice2-D35),Volsmile,2),0)),($A35-DateToday)+15,IF(Pricetype2=1,1,0),0))),D35)))</f>
        <v>8.0704225245544674E-5</v>
      </c>
      <c r="N35" s="250">
        <f>IF($A35="N/A"," ",IF(Pricetype2=2,MAX(E35,0),IF(OR(Pricetype2=1,Pricetype2=4),IF(E35=0,0,(_xll.EURO(E35,Strikeprice2,0,0,($AK35+IF(Smile=TRUE,VLOOKUP(MAX(-5,Strikeprice2-E35),Volsmile,2),0)),($A35-DateToday)+15,IF(Pricetype2=1,1,0),0))),E35)))</f>
        <v>0</v>
      </c>
      <c r="O35" s="250">
        <f>IF($A35="N/A"," ",IF(Pricetype2=2,MAX(F35,0),IF(OR(Pricetype2=1,Pricetype2=4),IF(F35=0,0,(_xll.EURO(F35,Strikeprice2,0,0,($AK35+IF(Smile=TRUE,VLOOKUP(MAX(-5,Strikeprice2-F35),Volsmile,2),0)),($A35-DateToday)+15,IF(Pricetype2=1,1,0),0))),F35)))</f>
        <v>0</v>
      </c>
      <c r="P35" s="250">
        <f>IF($A35="N/A"," ",IF(Pricetype2=2,MAX(G35,0),IF(OR(Pricetype2=1,Pricetype2=4),IF(G35=0,0,(_xll.EURO(G35,Strikeprice2,0,0,($AK35+IF(Smile=TRUE,VLOOKUP(MAX(-5,Strikeprice2-G35),Volsmile,2),0)),($A35-DateToday)+15,IF(Pricetype2=1,1,0),0))),G35)))</f>
        <v>0</v>
      </c>
      <c r="Q35" s="250">
        <f>IF($A35="N/A"," ",IF(Pricetype2=2,MAX(H35,0),IF(OR(Pricetype2=1,Pricetype2=4),IF(H35=0,0,(_xll.EURO(H35,Strikeprice2,0,0,($AK35+IF(Smile=TRUE,VLOOKUP(MAX(-5,Strikeprice2-H35),Volsmile,2),0)),($A35-DateToday)+15,IF(Pricetype2=1,1,0),0))),H35)))</f>
        <v>0</v>
      </c>
      <c r="R35" s="250">
        <f>IF($A35="N/A"," ",IF(Pricetype2=2,MAX(I35,0),IF(OR(Pricetype2=1,Pricetype2=4),IF(I35=0,0,(_xll.EURO(I35,Strikeprice2,0,0,($AK35+IF(Smile=TRUE,VLOOKUP(MAX(-5,Strikeprice2-I35),Volsmile,2),0)),($A35-DateToday)+15,IF(Pricetype2=1,1,0),0))),I35)))</f>
        <v>0</v>
      </c>
      <c r="S35" s="250">
        <f>IF($A35="N/A"," ",IF(Pricetype2=2,MAX(J35,0),IF(OR(Pricetype2=1,Pricetype2=4),IF(J35=0,0,(_xll.EURO(J35,Strikeprice2,0,0,($AK35+IF(Smile=TRUE,VLOOKUP(MAX(-5,Strikeprice2-J35),Volsmile,2),0)),($A35-DateToday)+15,IF(Pricetype2=1,1,0),0))),J35)))</f>
        <v>0</v>
      </c>
      <c r="T35" s="250">
        <f>IF($A35="N/A"," ",IF(Pricetype2=2,MAX(K35,0),IF(OR(Pricetype2=1,Pricetype2=4),IF(K35=0,0,(_xll.EURO(K35,Strikeprice2,0,0,($AK35+IF(Smile=TRUE,VLOOKUP(MAX(-5,Strikeprice2-K35),Volsmile,2),0)),($A35-DateToday)+15,IF(Pricetype2=1,1,0),0))),K35)))</f>
        <v>0</v>
      </c>
      <c r="U35" s="177">
        <f t="shared" ca="1" si="1"/>
        <v>253.82042639175245</v>
      </c>
      <c r="V35" s="178">
        <f t="shared" ca="1" si="17"/>
        <v>3.605251031965472</v>
      </c>
      <c r="W35" s="178">
        <f t="shared" ca="1" si="18"/>
        <v>3.605251031965472</v>
      </c>
      <c r="X35" s="178">
        <f t="shared" ca="1" si="19"/>
        <v>0</v>
      </c>
      <c r="Y35" s="178">
        <f t="shared" ca="1" si="20"/>
        <v>0</v>
      </c>
      <c r="Z35" s="178">
        <f t="shared" ca="1" si="21"/>
        <v>0</v>
      </c>
      <c r="AA35" s="178">
        <f t="shared" ca="1" si="22"/>
        <v>0</v>
      </c>
      <c r="AB35" s="178">
        <f t="shared" ca="1" si="23"/>
        <v>0</v>
      </c>
      <c r="AC35" s="178">
        <f t="shared" ca="1" si="24"/>
        <v>0</v>
      </c>
      <c r="AD35" s="178">
        <f t="shared" ca="1" si="25"/>
        <v>0</v>
      </c>
      <c r="AE35" s="178">
        <f t="shared" ca="1" si="26"/>
        <v>7.2105020639309441</v>
      </c>
      <c r="AF35" s="224">
        <f t="shared" si="27"/>
        <v>0.24</v>
      </c>
      <c r="AG35" s="224">
        <f t="shared" si="28"/>
        <v>0.48</v>
      </c>
      <c r="AH35" s="224">
        <f t="shared" si="29"/>
        <v>0.24</v>
      </c>
      <c r="AI35" s="224">
        <f t="shared" si="2"/>
        <v>0.12</v>
      </c>
      <c r="AJ35" s="224">
        <f t="shared" si="3"/>
        <v>0.28799999999999998</v>
      </c>
      <c r="AK35" s="224">
        <f t="shared" si="30"/>
        <v>0.12</v>
      </c>
      <c r="AL35" s="224">
        <f ca="1">IF($A35="N/A"," ",IF(PV=1,0,'Pricing Inputs2'!R68))</f>
        <v>5.3895917032485301E-2</v>
      </c>
      <c r="AM35" s="313">
        <f t="shared" ca="1" si="4"/>
        <v>0.84606808797250821</v>
      </c>
      <c r="BQ35">
        <f t="shared" si="5"/>
        <v>22</v>
      </c>
      <c r="BR35">
        <f t="shared" si="6"/>
        <v>4</v>
      </c>
      <c r="BS35">
        <f t="shared" si="7"/>
        <v>5</v>
      </c>
    </row>
    <row r="36" spans="1:71" x14ac:dyDescent="0.2">
      <c r="A36" s="253">
        <f>IF(A35="N/A","N/A",IF(EDATE(A35,1)&gt;Inputs!$P$5,"N/A",EDATE(A35,1)))</f>
        <v>38231</v>
      </c>
      <c r="B36" s="324">
        <f t="shared" si="0"/>
        <v>2004</v>
      </c>
      <c r="C36" s="172">
        <f t="shared" si="8"/>
        <v>30.30000114440918</v>
      </c>
      <c r="D36" s="172">
        <f t="shared" si="9"/>
        <v>30.30000114440918</v>
      </c>
      <c r="E36" s="172">
        <f t="shared" si="10"/>
        <v>0</v>
      </c>
      <c r="F36" s="172">
        <f t="shared" si="11"/>
        <v>0</v>
      </c>
      <c r="G36" s="172">
        <f t="shared" si="12"/>
        <v>0</v>
      </c>
      <c r="H36" s="172">
        <f t="shared" si="13"/>
        <v>0</v>
      </c>
      <c r="I36" s="172">
        <f t="shared" si="14"/>
        <v>0</v>
      </c>
      <c r="J36" s="172">
        <f t="shared" si="15"/>
        <v>0</v>
      </c>
      <c r="K36" s="172">
        <f t="shared" si="16"/>
        <v>0</v>
      </c>
      <c r="L36" s="250">
        <f ca="1">IF($A36="N/A"," ",IF(Pricetype2=2,MAX(C36,0),IF(OR(Pricetype2=1,Pricetype2=4),IF(C36=0,0,(_xll.EURO(C36,Strikeprice2,0,0,($AH36+IF(Smile=TRUE,VLOOKUP(MAX(-5,Strikeprice2-C36),Volsmile,2),0)),($A36-DateToday)+15,IF(Pricetype2=1,1,0),0))),C36)))</f>
        <v>5.0594944989248688E-5</v>
      </c>
      <c r="M36" s="250">
        <f ca="1">IF($A36="N/A"," ",IF(Pricetype2=2,MAX(D36,0),IF(OR(Pricetype2=1,Pricetype2=4),IF(D36=0,0,(_xll.EURO(D36,Strikeprice2,0,0,($AH36+IF(Smile=TRUE,VLOOKUP(MAX(-5,Strikeprice2-D36),Volsmile,2),0)),($A36-DateToday)+15,IF(Pricetype2=1,1,0),0))),D36)))</f>
        <v>5.0594944989248688E-5</v>
      </c>
      <c r="N36" s="250">
        <f>IF($A36="N/A"," ",IF(Pricetype2=2,MAX(E36,0),IF(OR(Pricetype2=1,Pricetype2=4),IF(E36=0,0,(_xll.EURO(E36,Strikeprice2,0,0,($AK36+IF(Smile=TRUE,VLOOKUP(MAX(-5,Strikeprice2-E36),Volsmile,2),0)),($A36-DateToday)+15,IF(Pricetype2=1,1,0),0))),E36)))</f>
        <v>0</v>
      </c>
      <c r="O36" s="250">
        <f>IF($A36="N/A"," ",IF(Pricetype2=2,MAX(F36,0),IF(OR(Pricetype2=1,Pricetype2=4),IF(F36=0,0,(_xll.EURO(F36,Strikeprice2,0,0,($AK36+IF(Smile=TRUE,VLOOKUP(MAX(-5,Strikeprice2-F36),Volsmile,2),0)),($A36-DateToday)+15,IF(Pricetype2=1,1,0),0))),F36)))</f>
        <v>0</v>
      </c>
      <c r="P36" s="250">
        <f>IF($A36="N/A"," ",IF(Pricetype2=2,MAX(G36,0),IF(OR(Pricetype2=1,Pricetype2=4),IF(G36=0,0,(_xll.EURO(G36,Strikeprice2,0,0,($AK36+IF(Smile=TRUE,VLOOKUP(MAX(-5,Strikeprice2-G36),Volsmile,2),0)),($A36-DateToday)+15,IF(Pricetype2=1,1,0),0))),G36)))</f>
        <v>0</v>
      </c>
      <c r="Q36" s="250">
        <f>IF($A36="N/A"," ",IF(Pricetype2=2,MAX(H36,0),IF(OR(Pricetype2=1,Pricetype2=4),IF(H36=0,0,(_xll.EURO(H36,Strikeprice2,0,0,($AK36+IF(Smile=TRUE,VLOOKUP(MAX(-5,Strikeprice2-H36),Volsmile,2),0)),($A36-DateToday)+15,IF(Pricetype2=1,1,0),0))),H36)))</f>
        <v>0</v>
      </c>
      <c r="R36" s="250">
        <f>IF($A36="N/A"," ",IF(Pricetype2=2,MAX(I36,0),IF(OR(Pricetype2=1,Pricetype2=4),IF(I36=0,0,(_xll.EURO(I36,Strikeprice2,0,0,($AK36+IF(Smile=TRUE,VLOOKUP(MAX(-5,Strikeprice2-I36),Volsmile,2),0)),($A36-DateToday)+15,IF(Pricetype2=1,1,0),0))),I36)))</f>
        <v>0</v>
      </c>
      <c r="S36" s="250">
        <f>IF($A36="N/A"," ",IF(Pricetype2=2,MAX(J36,0),IF(OR(Pricetype2=1,Pricetype2=4),IF(J36=0,0,(_xll.EURO(J36,Strikeprice2,0,0,($AK36+IF(Smile=TRUE,VLOOKUP(MAX(-5,Strikeprice2-J36),Volsmile,2),0)),($A36-DateToday)+15,IF(Pricetype2=1,1,0),0))),J36)))</f>
        <v>0</v>
      </c>
      <c r="T36" s="250">
        <f>IF($A36="N/A"," ",IF(Pricetype2=2,MAX(K36,0),IF(OR(Pricetype2=1,Pricetype2=4),IF(K36=0,0,(_xll.EURO(K36,Strikeprice2,0,0,($AK36+IF(Smile=TRUE,VLOOKUP(MAX(-5,Strikeprice2-K36),Volsmile,2),0)),($A36-DateToday)+15,IF(Pricetype2=1,1,0),0))),K36)))</f>
        <v>0</v>
      </c>
      <c r="U36" s="177">
        <f t="shared" ca="1" si="1"/>
        <v>252.5479221440913</v>
      </c>
      <c r="V36" s="178">
        <f t="shared" ca="1" si="17"/>
        <v>2.1466449023089322</v>
      </c>
      <c r="W36" s="178">
        <f t="shared" ca="1" si="18"/>
        <v>2.1466449023089322</v>
      </c>
      <c r="X36" s="178">
        <f t="shared" ca="1" si="19"/>
        <v>0</v>
      </c>
      <c r="Y36" s="178">
        <f t="shared" ca="1" si="20"/>
        <v>0</v>
      </c>
      <c r="Z36" s="178">
        <f t="shared" ca="1" si="21"/>
        <v>0</v>
      </c>
      <c r="AA36" s="178">
        <f t="shared" ca="1" si="22"/>
        <v>0</v>
      </c>
      <c r="AB36" s="178">
        <f t="shared" ca="1" si="23"/>
        <v>0</v>
      </c>
      <c r="AC36" s="178">
        <f t="shared" ca="1" si="24"/>
        <v>0</v>
      </c>
      <c r="AD36" s="178">
        <f t="shared" ca="1" si="25"/>
        <v>0</v>
      </c>
      <c r="AE36" s="178">
        <f t="shared" ca="1" si="26"/>
        <v>4.2932898046178645</v>
      </c>
      <c r="AF36" s="224">
        <f t="shared" si="27"/>
        <v>0.16</v>
      </c>
      <c r="AG36" s="224">
        <f t="shared" si="28"/>
        <v>0.32</v>
      </c>
      <c r="AH36" s="224">
        <f t="shared" si="29"/>
        <v>0.16</v>
      </c>
      <c r="AI36" s="224">
        <f t="shared" si="2"/>
        <v>0.08</v>
      </c>
      <c r="AJ36" s="224">
        <f t="shared" si="3"/>
        <v>0.192</v>
      </c>
      <c r="AK36" s="224">
        <f t="shared" si="30"/>
        <v>0.08</v>
      </c>
      <c r="AL36" s="224">
        <f ca="1">IF($A36="N/A"," ",IF(PV=1,0,'Pricing Inputs2'!R69))</f>
        <v>5.4105393566271406E-2</v>
      </c>
      <c r="AM36" s="313">
        <f t="shared" ca="1" si="4"/>
        <v>0.84182640714697099</v>
      </c>
      <c r="BQ36">
        <f t="shared" si="5"/>
        <v>21</v>
      </c>
      <c r="BR36">
        <f t="shared" si="6"/>
        <v>4</v>
      </c>
      <c r="BS36">
        <f t="shared" si="7"/>
        <v>5</v>
      </c>
    </row>
    <row r="37" spans="1:71" x14ac:dyDescent="0.2">
      <c r="A37" s="253">
        <f>IF(A36="N/A","N/A",IF(EDATE(A36,1)&gt;Inputs!$P$5,"N/A",EDATE(A36,1)))</f>
        <v>38261</v>
      </c>
      <c r="B37" s="324">
        <f t="shared" si="0"/>
        <v>2004</v>
      </c>
      <c r="C37" s="172">
        <f t="shared" si="8"/>
        <v>30.951563239097595</v>
      </c>
      <c r="D37" s="172">
        <f t="shared" si="9"/>
        <v>30.951563239097595</v>
      </c>
      <c r="E37" s="172">
        <f t="shared" si="10"/>
        <v>0</v>
      </c>
      <c r="F37" s="172">
        <f t="shared" si="11"/>
        <v>0</v>
      </c>
      <c r="G37" s="172">
        <f t="shared" si="12"/>
        <v>0</v>
      </c>
      <c r="H37" s="172">
        <f t="shared" si="13"/>
        <v>0</v>
      </c>
      <c r="I37" s="172">
        <f t="shared" si="14"/>
        <v>0</v>
      </c>
      <c r="J37" s="172">
        <f t="shared" si="15"/>
        <v>0</v>
      </c>
      <c r="K37" s="172">
        <f t="shared" si="16"/>
        <v>0</v>
      </c>
      <c r="L37" s="250">
        <f ca="1">IF($A37="N/A"," ",IF(Pricetype2=2,MAX(C37,0),IF(OR(Pricetype2=1,Pricetype2=4),IF(C37=0,0,(_xll.EURO(C37,Strikeprice2,0,0,($AH37+IF(Smile=TRUE,VLOOKUP(MAX(-5,Strikeprice2-C37),Volsmile,2),0)),($A37-DateToday)+15,IF(Pricetype2=1,1,0),0))),C37)))</f>
        <v>4.6670138729857096E-5</v>
      </c>
      <c r="M37" s="250">
        <f ca="1">IF($A37="N/A"," ",IF(Pricetype2=2,MAX(D37,0),IF(OR(Pricetype2=1,Pricetype2=4),IF(D37=0,0,(_xll.EURO(D37,Strikeprice2,0,0,($AH37+IF(Smile=TRUE,VLOOKUP(MAX(-5,Strikeprice2-D37),Volsmile,2),0)),($A37-DateToday)+15,IF(Pricetype2=1,1,0),0))),D37)))</f>
        <v>4.6670138729857096E-5</v>
      </c>
      <c r="N37" s="250">
        <f>IF($A37="N/A"," ",IF(Pricetype2=2,MAX(E37,0),IF(OR(Pricetype2=1,Pricetype2=4),IF(E37=0,0,(_xll.EURO(E37,Strikeprice2,0,0,($AK37+IF(Smile=TRUE,VLOOKUP(MAX(-5,Strikeprice2-E37),Volsmile,2),0)),($A37-DateToday)+15,IF(Pricetype2=1,1,0),0))),E37)))</f>
        <v>0</v>
      </c>
      <c r="O37" s="250">
        <f>IF($A37="N/A"," ",IF(Pricetype2=2,MAX(F37,0),IF(OR(Pricetype2=1,Pricetype2=4),IF(F37=0,0,(_xll.EURO(F37,Strikeprice2,0,0,($AK37+IF(Smile=TRUE,VLOOKUP(MAX(-5,Strikeprice2-F37),Volsmile,2),0)),($A37-DateToday)+15,IF(Pricetype2=1,1,0),0))),F37)))</f>
        <v>0</v>
      </c>
      <c r="P37" s="250">
        <f>IF($A37="N/A"," ",IF(Pricetype2=2,MAX(G37,0),IF(OR(Pricetype2=1,Pricetype2=4),IF(G37=0,0,(_xll.EURO(G37,Strikeprice2,0,0,($AK37+IF(Smile=TRUE,VLOOKUP(MAX(-5,Strikeprice2-G37),Volsmile,2),0)),($A37-DateToday)+15,IF(Pricetype2=1,1,0),0))),G37)))</f>
        <v>0</v>
      </c>
      <c r="Q37" s="250">
        <f>IF($A37="N/A"," ",IF(Pricetype2=2,MAX(H37,0),IF(OR(Pricetype2=1,Pricetype2=4),IF(H37=0,0,(_xll.EURO(H37,Strikeprice2,0,0,($AK37+IF(Smile=TRUE,VLOOKUP(MAX(-5,Strikeprice2-H37),Volsmile,2),0)),($A37-DateToday)+15,IF(Pricetype2=1,1,0),0))),H37)))</f>
        <v>0</v>
      </c>
      <c r="R37" s="250">
        <f>IF($A37="N/A"," ",IF(Pricetype2=2,MAX(I37,0),IF(OR(Pricetype2=1,Pricetype2=4),IF(I37=0,0,(_xll.EURO(I37,Strikeprice2,0,0,($AK37+IF(Smile=TRUE,VLOOKUP(MAX(-5,Strikeprice2-I37),Volsmile,2),0)),($A37-DateToday)+15,IF(Pricetype2=1,1,0),0))),I37)))</f>
        <v>0</v>
      </c>
      <c r="S37" s="250">
        <f>IF($A37="N/A"," ",IF(Pricetype2=2,MAX(J37,0),IF(OR(Pricetype2=1,Pricetype2=4),IF(J37=0,0,(_xll.EURO(J37,Strikeprice2,0,0,($AK37+IF(Smile=TRUE,VLOOKUP(MAX(-5,Strikeprice2-J37),Volsmile,2),0)),($A37-DateToday)+15,IF(Pricetype2=1,1,0),0))),J37)))</f>
        <v>0</v>
      </c>
      <c r="T37" s="250">
        <f>IF($A37="N/A"," ",IF(Pricetype2=2,MAX(K37,0),IF(OR(Pricetype2=1,Pricetype2=4),IF(K37=0,0,(_xll.EURO(K37,Strikeprice2,0,0,($AK37+IF(Smile=TRUE,VLOOKUP(MAX(-5,Strikeprice2-K37),Volsmile,2),0)),($A37-DateToday)+15,IF(Pricetype2=1,1,0),0))),K37)))</f>
        <v>0</v>
      </c>
      <c r="U37" s="177">
        <f t="shared" ca="1" si="1"/>
        <v>251.24741024247544</v>
      </c>
      <c r="V37" s="178">
        <f t="shared" ca="1" si="17"/>
        <v>1.9699262505776527</v>
      </c>
      <c r="W37" s="178">
        <f t="shared" ca="1" si="18"/>
        <v>1.9699262505776527</v>
      </c>
      <c r="X37" s="178">
        <f t="shared" ca="1" si="19"/>
        <v>0</v>
      </c>
      <c r="Y37" s="178">
        <f t="shared" ca="1" si="20"/>
        <v>0</v>
      </c>
      <c r="Z37" s="178">
        <f t="shared" ca="1" si="21"/>
        <v>0</v>
      </c>
      <c r="AA37" s="178">
        <f t="shared" ca="1" si="22"/>
        <v>0</v>
      </c>
      <c r="AB37" s="178">
        <f t="shared" ca="1" si="23"/>
        <v>0</v>
      </c>
      <c r="AC37" s="178">
        <f t="shared" ca="1" si="24"/>
        <v>0</v>
      </c>
      <c r="AD37" s="178">
        <f t="shared" ca="1" si="25"/>
        <v>0</v>
      </c>
      <c r="AE37" s="178">
        <f t="shared" ca="1" si="26"/>
        <v>3.9398525011553054</v>
      </c>
      <c r="AF37" s="224">
        <f t="shared" si="27"/>
        <v>0.16</v>
      </c>
      <c r="AG37" s="224">
        <f t="shared" si="28"/>
        <v>0.32</v>
      </c>
      <c r="AH37" s="224">
        <f t="shared" si="29"/>
        <v>0.16</v>
      </c>
      <c r="AI37" s="224">
        <f t="shared" si="2"/>
        <v>0.08</v>
      </c>
      <c r="AJ37" s="224">
        <f t="shared" si="3"/>
        <v>0.192</v>
      </c>
      <c r="AK37" s="224">
        <f t="shared" si="30"/>
        <v>0.08</v>
      </c>
      <c r="AL37" s="224">
        <f ca="1">IF($A37="N/A"," ",IF(PV=1,0,'Pricing Inputs2'!R70))</f>
        <v>5.4301432501983694E-2</v>
      </c>
      <c r="AM37" s="313">
        <f t="shared" ca="1" si="4"/>
        <v>0.83749136747491815</v>
      </c>
      <c r="BQ37">
        <f t="shared" si="5"/>
        <v>21</v>
      </c>
      <c r="BR37">
        <f t="shared" si="6"/>
        <v>5</v>
      </c>
      <c r="BS37">
        <f t="shared" si="7"/>
        <v>5</v>
      </c>
    </row>
    <row r="38" spans="1:71" x14ac:dyDescent="0.2">
      <c r="A38" s="253">
        <f>IF(A37="N/A","N/A",IF(EDATE(A37,1)&gt;Inputs!$P$5,"N/A",EDATE(A37,1)))</f>
        <v>38292</v>
      </c>
      <c r="B38" s="324">
        <f t="shared" si="0"/>
        <v>2004</v>
      </c>
      <c r="C38" s="172">
        <f t="shared" si="8"/>
        <v>31.051561713218689</v>
      </c>
      <c r="D38" s="172">
        <f t="shared" si="9"/>
        <v>31.051561713218689</v>
      </c>
      <c r="E38" s="172">
        <f t="shared" si="10"/>
        <v>0</v>
      </c>
      <c r="F38" s="172">
        <f t="shared" si="11"/>
        <v>0</v>
      </c>
      <c r="G38" s="172">
        <f t="shared" si="12"/>
        <v>0</v>
      </c>
      <c r="H38" s="172">
        <f t="shared" si="13"/>
        <v>0</v>
      </c>
      <c r="I38" s="172">
        <f t="shared" si="14"/>
        <v>0</v>
      </c>
      <c r="J38" s="172">
        <f t="shared" si="15"/>
        <v>0</v>
      </c>
      <c r="K38" s="172">
        <f t="shared" si="16"/>
        <v>0</v>
      </c>
      <c r="L38" s="250">
        <f ca="1">IF($A38="N/A"," ",IF(Pricetype2=2,MAX(C38,0),IF(OR(Pricetype2=1,Pricetype2=4),IF(C38=0,0,(_xll.EURO(C38,Strikeprice2,0,0,($AH38+IF(Smile=TRUE,VLOOKUP(MAX(-5,Strikeprice2-C38),Volsmile,2),0)),($A38-DateToday)+15,IF(Pricetype2=1,1,0),0))),C38)))</f>
        <v>5.6345524476302954E-5</v>
      </c>
      <c r="M38" s="250">
        <f ca="1">IF($A38="N/A"," ",IF(Pricetype2=2,MAX(D38,0),IF(OR(Pricetype2=1,Pricetype2=4),IF(D38=0,0,(_xll.EURO(D38,Strikeprice2,0,0,($AH38+IF(Smile=TRUE,VLOOKUP(MAX(-5,Strikeprice2-D38),Volsmile,2),0)),($A38-DateToday)+15,IF(Pricetype2=1,1,0),0))),D38)))</f>
        <v>5.6345524476302954E-5</v>
      </c>
      <c r="N38" s="250">
        <f>IF($A38="N/A"," ",IF(Pricetype2=2,MAX(E38,0),IF(OR(Pricetype2=1,Pricetype2=4),IF(E38=0,0,(_xll.EURO(E38,Strikeprice2,0,0,($AK38+IF(Smile=TRUE,VLOOKUP(MAX(-5,Strikeprice2-E38),Volsmile,2),0)),($A38-DateToday)+15,IF(Pricetype2=1,1,0),0))),E38)))</f>
        <v>0</v>
      </c>
      <c r="O38" s="250">
        <f>IF($A38="N/A"," ",IF(Pricetype2=2,MAX(F38,0),IF(OR(Pricetype2=1,Pricetype2=4),IF(F38=0,0,(_xll.EURO(F38,Strikeprice2,0,0,($AK38+IF(Smile=TRUE,VLOOKUP(MAX(-5,Strikeprice2-F38),Volsmile,2),0)),($A38-DateToday)+15,IF(Pricetype2=1,1,0),0))),F38)))</f>
        <v>0</v>
      </c>
      <c r="P38" s="250">
        <f>IF($A38="N/A"," ",IF(Pricetype2=2,MAX(G38,0),IF(OR(Pricetype2=1,Pricetype2=4),IF(G38=0,0,(_xll.EURO(G38,Strikeprice2,0,0,($AK38+IF(Smile=TRUE,VLOOKUP(MAX(-5,Strikeprice2-G38),Volsmile,2),0)),($A38-DateToday)+15,IF(Pricetype2=1,1,0),0))),G38)))</f>
        <v>0</v>
      </c>
      <c r="Q38" s="250">
        <f>IF($A38="N/A"," ",IF(Pricetype2=2,MAX(H38,0),IF(OR(Pricetype2=1,Pricetype2=4),IF(H38=0,0,(_xll.EURO(H38,Strikeprice2,0,0,($AK38+IF(Smile=TRUE,VLOOKUP(MAX(-5,Strikeprice2-H38),Volsmile,2),0)),($A38-DateToday)+15,IF(Pricetype2=1,1,0),0))),H38)))</f>
        <v>0</v>
      </c>
      <c r="R38" s="250">
        <f>IF($A38="N/A"," ",IF(Pricetype2=2,MAX(I38,0),IF(OR(Pricetype2=1,Pricetype2=4),IF(I38=0,0,(_xll.EURO(I38,Strikeprice2,0,0,($AK38+IF(Smile=TRUE,VLOOKUP(MAX(-5,Strikeprice2-I38),Volsmile,2),0)),($A38-DateToday)+15,IF(Pricetype2=1,1,0),0))),I38)))</f>
        <v>0</v>
      </c>
      <c r="S38" s="250">
        <f>IF($A38="N/A"," ",IF(Pricetype2=2,MAX(J38,0),IF(OR(Pricetype2=1,Pricetype2=4),IF(J38=0,0,(_xll.EURO(J38,Strikeprice2,0,0,($AK38+IF(Smile=TRUE,VLOOKUP(MAX(-5,Strikeprice2-J38),Volsmile,2),0)),($A38-DateToday)+15,IF(Pricetype2=1,1,0),0))),J38)))</f>
        <v>0</v>
      </c>
      <c r="T38" s="250">
        <f>IF($A38="N/A"," ",IF(Pricetype2=2,MAX(K38,0),IF(OR(Pricetype2=1,Pricetype2=4),IF(K38=0,0,(_xll.EURO(K38,Strikeprice2,0,0,($AK38+IF(Smile=TRUE,VLOOKUP(MAX(-5,Strikeprice2-K38),Volsmile,2),0)),($A38-DateToday)+15,IF(Pricetype2=1,1,0),0))),K38)))</f>
        <v>0</v>
      </c>
      <c r="U38" s="177">
        <f t="shared" ca="1" si="1"/>
        <v>249.98297238705976</v>
      </c>
      <c r="V38" s="178">
        <f t="shared" ca="1" si="17"/>
        <v>2.3663508438013992</v>
      </c>
      <c r="W38" s="178">
        <f t="shared" ca="1" si="18"/>
        <v>2.3663508438013992</v>
      </c>
      <c r="X38" s="178">
        <f t="shared" ca="1" si="19"/>
        <v>0</v>
      </c>
      <c r="Y38" s="178">
        <f t="shared" ca="1" si="20"/>
        <v>0</v>
      </c>
      <c r="Z38" s="178">
        <f t="shared" ca="1" si="21"/>
        <v>0</v>
      </c>
      <c r="AA38" s="178">
        <f t="shared" ca="1" si="22"/>
        <v>0</v>
      </c>
      <c r="AB38" s="178">
        <f t="shared" ca="1" si="23"/>
        <v>0</v>
      </c>
      <c r="AC38" s="178">
        <f t="shared" ca="1" si="24"/>
        <v>0</v>
      </c>
      <c r="AD38" s="178">
        <f t="shared" ca="1" si="25"/>
        <v>0</v>
      </c>
      <c r="AE38" s="178">
        <f t="shared" ca="1" si="26"/>
        <v>4.7327016876027983</v>
      </c>
      <c r="AF38" s="224">
        <f t="shared" si="27"/>
        <v>0.16</v>
      </c>
      <c r="AG38" s="224">
        <f t="shared" si="28"/>
        <v>0.32</v>
      </c>
      <c r="AH38" s="224">
        <f t="shared" si="29"/>
        <v>0.16</v>
      </c>
      <c r="AI38" s="224">
        <f t="shared" si="2"/>
        <v>0.08</v>
      </c>
      <c r="AJ38" s="224">
        <f t="shared" si="3"/>
        <v>0.192</v>
      </c>
      <c r="AK38" s="224">
        <f t="shared" si="30"/>
        <v>0.08</v>
      </c>
      <c r="AL38" s="224">
        <f ca="1">IF($A38="N/A"," ",IF(PV=1,0,'Pricing Inputs2'!R71))</f>
        <v>5.4496668768145205E-2</v>
      </c>
      <c r="AM38" s="313">
        <f t="shared" ca="1" si="4"/>
        <v>0.83327657462353255</v>
      </c>
      <c r="BQ38">
        <f t="shared" si="5"/>
        <v>21</v>
      </c>
      <c r="BR38">
        <f t="shared" si="6"/>
        <v>4</v>
      </c>
      <c r="BS38">
        <f t="shared" si="7"/>
        <v>5</v>
      </c>
    </row>
    <row r="39" spans="1:71" x14ac:dyDescent="0.2">
      <c r="A39" s="253">
        <f>IF(A38="N/A","N/A",IF(EDATE(A38,1)&gt;Inputs!$P$5,"N/A",EDATE(A38,1)))</f>
        <v>38322</v>
      </c>
      <c r="B39" s="324">
        <f t="shared" si="0"/>
        <v>2004</v>
      </c>
      <c r="C39" s="172">
        <f t="shared" si="8"/>
        <v>31.151560187339783</v>
      </c>
      <c r="D39" s="172">
        <f t="shared" si="9"/>
        <v>31.151560187339783</v>
      </c>
      <c r="E39" s="172">
        <f t="shared" si="10"/>
        <v>0</v>
      </c>
      <c r="F39" s="172">
        <f t="shared" si="11"/>
        <v>0</v>
      </c>
      <c r="G39" s="172">
        <f t="shared" si="12"/>
        <v>0</v>
      </c>
      <c r="H39" s="172">
        <f t="shared" si="13"/>
        <v>0</v>
      </c>
      <c r="I39" s="172">
        <f t="shared" si="14"/>
        <v>0</v>
      </c>
      <c r="J39" s="172">
        <f t="shared" si="15"/>
        <v>0</v>
      </c>
      <c r="K39" s="172">
        <f t="shared" si="16"/>
        <v>0</v>
      </c>
      <c r="L39" s="250">
        <f ca="1">IF($A39="N/A"," ",IF(Pricetype2=2,MAX(C39,0),IF(OR(Pricetype2=1,Pricetype2=4),IF(C39=0,0,(_xll.EURO(C39,Strikeprice2,0,0,($AH39+IF(Smile=TRUE,VLOOKUP(MAX(-5,Strikeprice2-C39),Volsmile,2),0)),($A39-DateToday)+15,IF(Pricetype2=1,1,0),0))),C39)))</f>
        <v>6.6954963088899791E-5</v>
      </c>
      <c r="M39" s="250">
        <f ca="1">IF($A39="N/A"," ",IF(Pricetype2=2,MAX(D39,0),IF(OR(Pricetype2=1,Pricetype2=4),IF(D39=0,0,(_xll.EURO(D39,Strikeprice2,0,0,($AH39+IF(Smile=TRUE,VLOOKUP(MAX(-5,Strikeprice2-D39),Volsmile,2),0)),($A39-DateToday)+15,IF(Pricetype2=1,1,0),0))),D39)))</f>
        <v>6.6954963088899791E-5</v>
      </c>
      <c r="N39" s="250">
        <f>IF($A39="N/A"," ",IF(Pricetype2=2,MAX(E39,0),IF(OR(Pricetype2=1,Pricetype2=4),IF(E39=0,0,(_xll.EURO(E39,Strikeprice2,0,0,($AK39+IF(Smile=TRUE,VLOOKUP(MAX(-5,Strikeprice2-E39),Volsmile,2),0)),($A39-DateToday)+15,IF(Pricetype2=1,1,0),0))),E39)))</f>
        <v>0</v>
      </c>
      <c r="O39" s="250">
        <f>IF($A39="N/A"," ",IF(Pricetype2=2,MAX(F39,0),IF(OR(Pricetype2=1,Pricetype2=4),IF(F39=0,0,(_xll.EURO(F39,Strikeprice2,0,0,($AK39+IF(Smile=TRUE,VLOOKUP(MAX(-5,Strikeprice2-F39),Volsmile,2),0)),($A39-DateToday)+15,IF(Pricetype2=1,1,0),0))),F39)))</f>
        <v>0</v>
      </c>
      <c r="P39" s="250">
        <f>IF($A39="N/A"," ",IF(Pricetype2=2,MAX(G39,0),IF(OR(Pricetype2=1,Pricetype2=4),IF(G39=0,0,(_xll.EURO(G39,Strikeprice2,0,0,($AK39+IF(Smile=TRUE,VLOOKUP(MAX(-5,Strikeprice2-G39),Volsmile,2),0)),($A39-DateToday)+15,IF(Pricetype2=1,1,0),0))),G39)))</f>
        <v>0</v>
      </c>
      <c r="Q39" s="250">
        <f>IF($A39="N/A"," ",IF(Pricetype2=2,MAX(H39,0),IF(OR(Pricetype2=1,Pricetype2=4),IF(H39=0,0,(_xll.EURO(H39,Strikeprice2,0,0,($AK39+IF(Smile=TRUE,VLOOKUP(MAX(-5,Strikeprice2-H39),Volsmile,2),0)),($A39-DateToday)+15,IF(Pricetype2=1,1,0),0))),H39)))</f>
        <v>0</v>
      </c>
      <c r="R39" s="250">
        <f>IF($A39="N/A"," ",IF(Pricetype2=2,MAX(I39,0),IF(OR(Pricetype2=1,Pricetype2=4),IF(I39=0,0,(_xll.EURO(I39,Strikeprice2,0,0,($AK39+IF(Smile=TRUE,VLOOKUP(MAX(-5,Strikeprice2-I39),Volsmile,2),0)),($A39-DateToday)+15,IF(Pricetype2=1,1,0),0))),I39)))</f>
        <v>0</v>
      </c>
      <c r="S39" s="250">
        <f>IF($A39="N/A"," ",IF(Pricetype2=2,MAX(J39,0),IF(OR(Pricetype2=1,Pricetype2=4),IF(J39=0,0,(_xll.EURO(J39,Strikeprice2,0,0,($AK39+IF(Smile=TRUE,VLOOKUP(MAX(-5,Strikeprice2-J39),Volsmile,2),0)),($A39-DateToday)+15,IF(Pricetype2=1,1,0),0))),J39)))</f>
        <v>0</v>
      </c>
      <c r="T39" s="250">
        <f>IF($A39="N/A"," ",IF(Pricetype2=2,MAX(K39,0),IF(OR(Pricetype2=1,Pricetype2=4),IF(K39=0,0,(_xll.EURO(K39,Strikeprice2,0,0,($AK39+IF(Smile=TRUE,VLOOKUP(MAX(-5,Strikeprice2-K39),Volsmile,2),0)),($A39-DateToday)+15,IF(Pricetype2=1,1,0),0))),K39)))</f>
        <v>0</v>
      </c>
      <c r="U39" s="177">
        <f t="shared" ca="1" si="1"/>
        <v>248.68040826975093</v>
      </c>
      <c r="V39" s="178">
        <f t="shared" ca="1" si="17"/>
        <v>3.0636713104206015</v>
      </c>
      <c r="W39" s="178">
        <f t="shared" ca="1" si="18"/>
        <v>3.0636713104206015</v>
      </c>
      <c r="X39" s="178">
        <f t="shared" ca="1" si="19"/>
        <v>0</v>
      </c>
      <c r="Y39" s="178">
        <f t="shared" ca="1" si="20"/>
        <v>0</v>
      </c>
      <c r="Z39" s="178">
        <f t="shared" ca="1" si="21"/>
        <v>0</v>
      </c>
      <c r="AA39" s="178">
        <f t="shared" ca="1" si="22"/>
        <v>0</v>
      </c>
      <c r="AB39" s="178">
        <f t="shared" ca="1" si="23"/>
        <v>0</v>
      </c>
      <c r="AC39" s="178">
        <f t="shared" ca="1" si="24"/>
        <v>0</v>
      </c>
      <c r="AD39" s="178">
        <f t="shared" ca="1" si="25"/>
        <v>0</v>
      </c>
      <c r="AE39" s="178">
        <f t="shared" ca="1" si="26"/>
        <v>6.127342620841203</v>
      </c>
      <c r="AF39" s="224">
        <f t="shared" si="27"/>
        <v>0.16</v>
      </c>
      <c r="AG39" s="224">
        <f t="shared" si="28"/>
        <v>0.32</v>
      </c>
      <c r="AH39" s="224">
        <f t="shared" si="29"/>
        <v>0.16</v>
      </c>
      <c r="AI39" s="224">
        <f t="shared" si="2"/>
        <v>0.08</v>
      </c>
      <c r="AJ39" s="224">
        <f t="shared" si="3"/>
        <v>0.192</v>
      </c>
      <c r="AK39" s="224">
        <f t="shared" si="30"/>
        <v>0.08</v>
      </c>
      <c r="AL39" s="224">
        <f ca="1">IF($A39="N/A"," ",IF(PV=1,0,'Pricing Inputs2'!R72))</f>
        <v>5.4691905047006301E-2</v>
      </c>
      <c r="AM39" s="313">
        <f t="shared" ca="1" si="4"/>
        <v>0.8289346942325031</v>
      </c>
      <c r="BQ39">
        <f t="shared" si="5"/>
        <v>23</v>
      </c>
      <c r="BR39">
        <f t="shared" si="6"/>
        <v>3</v>
      </c>
      <c r="BS39">
        <f t="shared" si="7"/>
        <v>5</v>
      </c>
    </row>
    <row r="40" spans="1:71" x14ac:dyDescent="0.2">
      <c r="A40" s="253">
        <f>IF(A39="N/A","N/A",IF(EDATE(A39,1)&gt;Inputs!$P$5,"N/A",EDATE(A39,1)))</f>
        <v>38353</v>
      </c>
      <c r="B40" s="324">
        <f t="shared" si="0"/>
        <v>2005</v>
      </c>
      <c r="C40" s="172">
        <f t="shared" si="8"/>
        <v>35.175714765276226</v>
      </c>
      <c r="D40" s="172">
        <f t="shared" si="9"/>
        <v>35.175714765276226</v>
      </c>
      <c r="E40" s="172">
        <f t="shared" si="10"/>
        <v>0</v>
      </c>
      <c r="F40" s="172">
        <f t="shared" si="11"/>
        <v>0</v>
      </c>
      <c r="G40" s="172">
        <f t="shared" si="12"/>
        <v>0</v>
      </c>
      <c r="H40" s="172">
        <f t="shared" si="13"/>
        <v>0</v>
      </c>
      <c r="I40" s="172">
        <f t="shared" si="14"/>
        <v>0</v>
      </c>
      <c r="J40" s="172">
        <f t="shared" si="15"/>
        <v>0</v>
      </c>
      <c r="K40" s="172">
        <f t="shared" si="16"/>
        <v>0</v>
      </c>
      <c r="L40" s="250">
        <f ca="1">IF($A40="N/A"," ",IF(Pricetype2=2,MAX(C40,0),IF(OR(Pricetype2=1,Pricetype2=4),IF(C40=0,0,(_xll.EURO(C40,Strikeprice2,0,0,($AH40+IF(Smile=TRUE,VLOOKUP(MAX(-5,Strikeprice2-C40),Volsmile,2),0)),($A40-DateToday)+15,IF(Pricetype2=1,1,0),0))),C40)))</f>
        <v>1.4363565824768886E-5</v>
      </c>
      <c r="M40" s="250">
        <f ca="1">IF($A40="N/A"," ",IF(Pricetype2=2,MAX(D40,0),IF(OR(Pricetype2=1,Pricetype2=4),IF(D40=0,0,(_xll.EURO(D40,Strikeprice2,0,0,($AH40+IF(Smile=TRUE,VLOOKUP(MAX(-5,Strikeprice2-D40),Volsmile,2),0)),($A40-DateToday)+15,IF(Pricetype2=1,1,0),0))),D40)))</f>
        <v>1.4363565824768886E-5</v>
      </c>
      <c r="N40" s="250">
        <f>IF($A40="N/A"," ",IF(Pricetype2=2,MAX(E40,0),IF(OR(Pricetype2=1,Pricetype2=4),IF(E40=0,0,(_xll.EURO(E40,Strikeprice2,0,0,($AK40+IF(Smile=TRUE,VLOOKUP(MAX(-5,Strikeprice2-E40),Volsmile,2),0)),($A40-DateToday)+15,IF(Pricetype2=1,1,0),0))),E40)))</f>
        <v>0</v>
      </c>
      <c r="O40" s="250">
        <f>IF($A40="N/A"," ",IF(Pricetype2=2,MAX(F40,0),IF(OR(Pricetype2=1,Pricetype2=4),IF(F40=0,0,(_xll.EURO(F40,Strikeprice2,0,0,($AK40+IF(Smile=TRUE,VLOOKUP(MAX(-5,Strikeprice2-F40),Volsmile,2),0)),($A40-DateToday)+15,IF(Pricetype2=1,1,0),0))),F40)))</f>
        <v>0</v>
      </c>
      <c r="P40" s="250">
        <f>IF($A40="N/A"," ",IF(Pricetype2=2,MAX(G40,0),IF(OR(Pricetype2=1,Pricetype2=4),IF(G40=0,0,(_xll.EURO(G40,Strikeprice2,0,0,($AK40+IF(Smile=TRUE,VLOOKUP(MAX(-5,Strikeprice2-G40),Volsmile,2),0)),($A40-DateToday)+15,IF(Pricetype2=1,1,0),0))),G40)))</f>
        <v>0</v>
      </c>
      <c r="Q40" s="250">
        <f>IF($A40="N/A"," ",IF(Pricetype2=2,MAX(H40,0),IF(OR(Pricetype2=1,Pricetype2=4),IF(H40=0,0,(_xll.EURO(H40,Strikeprice2,0,0,($AK40+IF(Smile=TRUE,VLOOKUP(MAX(-5,Strikeprice2-H40),Volsmile,2),0)),($A40-DateToday)+15,IF(Pricetype2=1,1,0),0))),H40)))</f>
        <v>0</v>
      </c>
      <c r="R40" s="250">
        <f>IF($A40="N/A"," ",IF(Pricetype2=2,MAX(I40,0),IF(OR(Pricetype2=1,Pricetype2=4),IF(I40=0,0,(_xll.EURO(I40,Strikeprice2,0,0,($AK40+IF(Smile=TRUE,VLOOKUP(MAX(-5,Strikeprice2-I40),Volsmile,2),0)),($A40-DateToday)+15,IF(Pricetype2=1,1,0),0))),I40)))</f>
        <v>0</v>
      </c>
      <c r="S40" s="250">
        <f>IF($A40="N/A"," ",IF(Pricetype2=2,MAX(J40,0),IF(OR(Pricetype2=1,Pricetype2=4),IF(J40=0,0,(_xll.EURO(J40,Strikeprice2,0,0,($AK40+IF(Smile=TRUE,VLOOKUP(MAX(-5,Strikeprice2-J40),Volsmile,2),0)),($A40-DateToday)+15,IF(Pricetype2=1,1,0),0))),J40)))</f>
        <v>0</v>
      </c>
      <c r="T40" s="250">
        <f>IF($A40="N/A"," ",IF(Pricetype2=2,MAX(K40,0),IF(OR(Pricetype2=1,Pricetype2=4),IF(K40=0,0,(_xll.EURO(K40,Strikeprice2,0,0,($AK40+IF(Smile=TRUE,VLOOKUP(MAX(-5,Strikeprice2-K40),Volsmile,2),0)),($A40-DateToday)+15,IF(Pricetype2=1,1,0),0))),K40)))</f>
        <v>0</v>
      </c>
      <c r="U40" s="177">
        <f t="shared" ca="1" si="1"/>
        <v>247.38775441418076</v>
      </c>
      <c r="V40" s="178">
        <f t="shared" ca="1" si="17"/>
        <v>0.59696620952133395</v>
      </c>
      <c r="W40" s="178">
        <f t="shared" ca="1" si="18"/>
        <v>0.59696620952133395</v>
      </c>
      <c r="X40" s="178">
        <f t="shared" ca="1" si="19"/>
        <v>0</v>
      </c>
      <c r="Y40" s="178">
        <f t="shared" ca="1" si="20"/>
        <v>0</v>
      </c>
      <c r="Z40" s="178">
        <f t="shared" ca="1" si="21"/>
        <v>0</v>
      </c>
      <c r="AA40" s="178">
        <f t="shared" ca="1" si="22"/>
        <v>0</v>
      </c>
      <c r="AB40" s="178">
        <f t="shared" ca="1" si="23"/>
        <v>0</v>
      </c>
      <c r="AC40" s="178">
        <f t="shared" ca="1" si="24"/>
        <v>0</v>
      </c>
      <c r="AD40" s="178">
        <f t="shared" ca="1" si="25"/>
        <v>0</v>
      </c>
      <c r="AE40" s="178">
        <f t="shared" ca="1" si="26"/>
        <v>1.1939324190426679</v>
      </c>
      <c r="AF40" s="224">
        <f t="shared" si="27"/>
        <v>0.16</v>
      </c>
      <c r="AG40" s="224">
        <f t="shared" si="28"/>
        <v>0.28000000000000003</v>
      </c>
      <c r="AH40" s="224">
        <f t="shared" si="29"/>
        <v>0.16</v>
      </c>
      <c r="AI40" s="224">
        <f t="shared" si="2"/>
        <v>0.08</v>
      </c>
      <c r="AJ40" s="224">
        <f t="shared" si="3"/>
        <v>0.16800000000000001</v>
      </c>
      <c r="AK40" s="224">
        <f t="shared" si="30"/>
        <v>0.08</v>
      </c>
      <c r="AL40" s="224">
        <f ca="1">IF($A40="N/A"," ",IF(PV=1,0,'Pricing Inputs2'!R73))</f>
        <v>5.4874212965744497E-2</v>
      </c>
      <c r="AM40" s="313">
        <f t="shared" ca="1" si="4"/>
        <v>0.82462584804726924</v>
      </c>
      <c r="BQ40">
        <f t="shared" si="5"/>
        <v>21</v>
      </c>
      <c r="BR40">
        <f t="shared" si="6"/>
        <v>4</v>
      </c>
      <c r="BS40">
        <f t="shared" si="7"/>
        <v>6</v>
      </c>
    </row>
    <row r="41" spans="1:71" x14ac:dyDescent="0.2">
      <c r="A41" s="253">
        <f>IF(A40="N/A","N/A",IF(EDATE(A40,1)&gt;Inputs!$P$5,"N/A",EDATE(A40,1)))</f>
        <v>38384</v>
      </c>
      <c r="B41" s="324">
        <f t="shared" si="0"/>
        <v>2005</v>
      </c>
      <c r="C41" s="172">
        <f t="shared" si="8"/>
        <v>34.575712476457866</v>
      </c>
      <c r="D41" s="172">
        <f t="shared" si="9"/>
        <v>34.575712476457866</v>
      </c>
      <c r="E41" s="172">
        <f t="shared" si="10"/>
        <v>0</v>
      </c>
      <c r="F41" s="172">
        <f t="shared" si="11"/>
        <v>0</v>
      </c>
      <c r="G41" s="172">
        <f t="shared" si="12"/>
        <v>0</v>
      </c>
      <c r="H41" s="172">
        <f t="shared" si="13"/>
        <v>0</v>
      </c>
      <c r="I41" s="172">
        <f t="shared" si="14"/>
        <v>0</v>
      </c>
      <c r="J41" s="172">
        <f t="shared" si="15"/>
        <v>0</v>
      </c>
      <c r="K41" s="172">
        <f t="shared" si="16"/>
        <v>0</v>
      </c>
      <c r="L41" s="250">
        <f ca="1">IF($A41="N/A"," ",IF(Pricetype2=2,MAX(C41,0),IF(OR(Pricetype2=1,Pricetype2=4),IF(C41=0,0,(_xll.EURO(C41,Strikeprice2,0,0,($AH41+IF(Smile=TRUE,VLOOKUP(MAX(-5,Strikeprice2-C41),Volsmile,2),0)),($A41-DateToday)+15,IF(Pricetype2=1,1,0),0))),C41)))</f>
        <v>2.3641243834489735E-5</v>
      </c>
      <c r="M41" s="250">
        <f ca="1">IF($A41="N/A"," ",IF(Pricetype2=2,MAX(D41,0),IF(OR(Pricetype2=1,Pricetype2=4),IF(D41=0,0,(_xll.EURO(D41,Strikeprice2,0,0,($AH41+IF(Smile=TRUE,VLOOKUP(MAX(-5,Strikeprice2-D41),Volsmile,2),0)),($A41-DateToday)+15,IF(Pricetype2=1,1,0),0))),D41)))</f>
        <v>2.3641243834489735E-5</v>
      </c>
      <c r="N41" s="250">
        <f>IF($A41="N/A"," ",IF(Pricetype2=2,MAX(E41,0),IF(OR(Pricetype2=1,Pricetype2=4),IF(E41=0,0,(_xll.EURO(E41,Strikeprice2,0,0,($AK41+IF(Smile=TRUE,VLOOKUP(MAX(-5,Strikeprice2-E41),Volsmile,2),0)),($A41-DateToday)+15,IF(Pricetype2=1,1,0),0))),E41)))</f>
        <v>0</v>
      </c>
      <c r="O41" s="250">
        <f>IF($A41="N/A"," ",IF(Pricetype2=2,MAX(F41,0),IF(OR(Pricetype2=1,Pricetype2=4),IF(F41=0,0,(_xll.EURO(F41,Strikeprice2,0,0,($AK41+IF(Smile=TRUE,VLOOKUP(MAX(-5,Strikeprice2-F41),Volsmile,2),0)),($A41-DateToday)+15,IF(Pricetype2=1,1,0),0))),F41)))</f>
        <v>0</v>
      </c>
      <c r="P41" s="250">
        <f>IF($A41="N/A"," ",IF(Pricetype2=2,MAX(G41,0),IF(OR(Pricetype2=1,Pricetype2=4),IF(G41=0,0,(_xll.EURO(G41,Strikeprice2,0,0,($AK41+IF(Smile=TRUE,VLOOKUP(MAX(-5,Strikeprice2-G41),Volsmile,2),0)),($A41-DateToday)+15,IF(Pricetype2=1,1,0),0))),G41)))</f>
        <v>0</v>
      </c>
      <c r="Q41" s="250">
        <f>IF($A41="N/A"," ",IF(Pricetype2=2,MAX(H41,0),IF(OR(Pricetype2=1,Pricetype2=4),IF(H41=0,0,(_xll.EURO(H41,Strikeprice2,0,0,($AK41+IF(Smile=TRUE,VLOOKUP(MAX(-5,Strikeprice2-H41),Volsmile,2),0)),($A41-DateToday)+15,IF(Pricetype2=1,1,0),0))),H41)))</f>
        <v>0</v>
      </c>
      <c r="R41" s="250">
        <f>IF($A41="N/A"," ",IF(Pricetype2=2,MAX(I41,0),IF(OR(Pricetype2=1,Pricetype2=4),IF(I41=0,0,(_xll.EURO(I41,Strikeprice2,0,0,($AK41+IF(Smile=TRUE,VLOOKUP(MAX(-5,Strikeprice2-I41),Volsmile,2),0)),($A41-DateToday)+15,IF(Pricetype2=1,1,0),0))),I41)))</f>
        <v>0</v>
      </c>
      <c r="S41" s="250">
        <f>IF($A41="N/A"," ",IF(Pricetype2=2,MAX(J41,0),IF(OR(Pricetype2=1,Pricetype2=4),IF(J41=0,0,(_xll.EURO(J41,Strikeprice2,0,0,($AK41+IF(Smile=TRUE,VLOOKUP(MAX(-5,Strikeprice2-J41),Volsmile,2),0)),($A41-DateToday)+15,IF(Pricetype2=1,1,0),0))),J41)))</f>
        <v>0</v>
      </c>
      <c r="T41" s="250">
        <f>IF($A41="N/A"," ",IF(Pricetype2=2,MAX(K41,0),IF(OR(Pricetype2=1,Pricetype2=4),IF(K41=0,0,(_xll.EURO(K41,Strikeprice2,0,0,($AK41+IF(Smile=TRUE,VLOOKUP(MAX(-5,Strikeprice2-K41),Volsmile,2),0)),($A41-DateToday)+15,IF(Pricetype2=1,1,0),0))),K41)))</f>
        <v>0</v>
      </c>
      <c r="U41" s="177">
        <f t="shared" ca="1" si="1"/>
        <v>246.20449064697485</v>
      </c>
      <c r="V41" s="178">
        <f t="shared" ca="1" si="17"/>
        <v>0.93129286344503681</v>
      </c>
      <c r="W41" s="178">
        <f t="shared" ca="1" si="18"/>
        <v>0.93129286344503681</v>
      </c>
      <c r="X41" s="178">
        <f t="shared" ca="1" si="19"/>
        <v>0</v>
      </c>
      <c r="Y41" s="178">
        <f t="shared" ca="1" si="20"/>
        <v>0</v>
      </c>
      <c r="Z41" s="178">
        <f t="shared" ca="1" si="21"/>
        <v>0</v>
      </c>
      <c r="AA41" s="178">
        <f t="shared" ca="1" si="22"/>
        <v>0</v>
      </c>
      <c r="AB41" s="178">
        <f t="shared" ca="1" si="23"/>
        <v>0</v>
      </c>
      <c r="AC41" s="178">
        <f t="shared" ca="1" si="24"/>
        <v>0</v>
      </c>
      <c r="AD41" s="178">
        <f t="shared" ca="1" si="25"/>
        <v>0</v>
      </c>
      <c r="AE41" s="178">
        <f t="shared" ca="1" si="26"/>
        <v>1.8625857268900736</v>
      </c>
      <c r="AF41" s="224">
        <f t="shared" si="27"/>
        <v>0.16</v>
      </c>
      <c r="AG41" s="224">
        <f t="shared" si="28"/>
        <v>0.28000000000000003</v>
      </c>
      <c r="AH41" s="224">
        <f t="shared" si="29"/>
        <v>0.16</v>
      </c>
      <c r="AI41" s="224">
        <f t="shared" si="2"/>
        <v>0.08</v>
      </c>
      <c r="AJ41" s="224">
        <f t="shared" si="3"/>
        <v>0.16800000000000001</v>
      </c>
      <c r="AK41" s="224">
        <f t="shared" si="30"/>
        <v>0.08</v>
      </c>
      <c r="AL41" s="224">
        <f ca="1">IF($A41="N/A"," ",IF(PV=1,0,'Pricing Inputs2'!R74))</f>
        <v>5.50562193525828E-2</v>
      </c>
      <c r="AM41" s="313">
        <f t="shared" ca="1" si="4"/>
        <v>0.82068163548991613</v>
      </c>
      <c r="BQ41">
        <f t="shared" si="5"/>
        <v>20</v>
      </c>
      <c r="BR41">
        <f t="shared" si="6"/>
        <v>4</v>
      </c>
      <c r="BS41">
        <f t="shared" si="7"/>
        <v>4</v>
      </c>
    </row>
    <row r="42" spans="1:71" x14ac:dyDescent="0.2">
      <c r="A42" s="253">
        <f>IF(A41="N/A","N/A",IF(EDATE(A41,1)&gt;Inputs!$P$5,"N/A",EDATE(A41,1)))</f>
        <v>38412</v>
      </c>
      <c r="B42" s="324">
        <f t="shared" si="0"/>
        <v>2005</v>
      </c>
      <c r="C42" s="172">
        <f t="shared" si="8"/>
        <v>33.28767732132313</v>
      </c>
      <c r="D42" s="172">
        <f t="shared" si="9"/>
        <v>33.28767732132313</v>
      </c>
      <c r="E42" s="172">
        <f t="shared" si="10"/>
        <v>0</v>
      </c>
      <c r="F42" s="172">
        <f t="shared" si="11"/>
        <v>0</v>
      </c>
      <c r="G42" s="172">
        <f t="shared" si="12"/>
        <v>0</v>
      </c>
      <c r="H42" s="172">
        <f t="shared" si="13"/>
        <v>0</v>
      </c>
      <c r="I42" s="172">
        <f t="shared" si="14"/>
        <v>0</v>
      </c>
      <c r="J42" s="172">
        <f t="shared" si="15"/>
        <v>0</v>
      </c>
      <c r="K42" s="172">
        <f t="shared" si="16"/>
        <v>0</v>
      </c>
      <c r="L42" s="250">
        <f ca="1">IF($A42="N/A"," ",IF(Pricetype2=2,MAX(C42,0),IF(OR(Pricetype2=1,Pricetype2=4),IF(C42=0,0,(_xll.EURO(C42,Strikeprice2,0,0,($AH42+IF(Smile=TRUE,VLOOKUP(MAX(-5,Strikeprice2-C42),Volsmile,2),0)),($A42-DateToday)+15,IF(Pricetype2=1,1,0),0))),C42)))</f>
        <v>4.968421080230967E-5</v>
      </c>
      <c r="M42" s="250">
        <f ca="1">IF($A42="N/A"," ",IF(Pricetype2=2,MAX(D42,0),IF(OR(Pricetype2=1,Pricetype2=4),IF(D42=0,0,(_xll.EURO(D42,Strikeprice2,0,0,($AH42+IF(Smile=TRUE,VLOOKUP(MAX(-5,Strikeprice2-D42),Volsmile,2),0)),($A42-DateToday)+15,IF(Pricetype2=1,1,0),0))),D42)))</f>
        <v>4.968421080230967E-5</v>
      </c>
      <c r="N42" s="250">
        <f>IF($A42="N/A"," ",IF(Pricetype2=2,MAX(E42,0),IF(OR(Pricetype2=1,Pricetype2=4),IF(E42=0,0,(_xll.EURO(E42,Strikeprice2,0,0,($AK42+IF(Smile=TRUE,VLOOKUP(MAX(-5,Strikeprice2-E42),Volsmile,2),0)),($A42-DateToday)+15,IF(Pricetype2=1,1,0),0))),E42)))</f>
        <v>0</v>
      </c>
      <c r="O42" s="250">
        <f>IF($A42="N/A"," ",IF(Pricetype2=2,MAX(F42,0),IF(OR(Pricetype2=1,Pricetype2=4),IF(F42=0,0,(_xll.EURO(F42,Strikeprice2,0,0,($AK42+IF(Smile=TRUE,VLOOKUP(MAX(-5,Strikeprice2-F42),Volsmile,2),0)),($A42-DateToday)+15,IF(Pricetype2=1,1,0),0))),F42)))</f>
        <v>0</v>
      </c>
      <c r="P42" s="250">
        <f>IF($A42="N/A"," ",IF(Pricetype2=2,MAX(G42,0),IF(OR(Pricetype2=1,Pricetype2=4),IF(G42=0,0,(_xll.EURO(G42,Strikeprice2,0,0,($AK42+IF(Smile=TRUE,VLOOKUP(MAX(-5,Strikeprice2-G42),Volsmile,2),0)),($A42-DateToday)+15,IF(Pricetype2=1,1,0),0))),G42)))</f>
        <v>0</v>
      </c>
      <c r="Q42" s="250">
        <f>IF($A42="N/A"," ",IF(Pricetype2=2,MAX(H42,0),IF(OR(Pricetype2=1,Pricetype2=4),IF(H42=0,0,(_xll.EURO(H42,Strikeprice2,0,0,($AK42+IF(Smile=TRUE,VLOOKUP(MAX(-5,Strikeprice2-H42),Volsmile,2),0)),($A42-DateToday)+15,IF(Pricetype2=1,1,0),0))),H42)))</f>
        <v>0</v>
      </c>
      <c r="R42" s="250">
        <f>IF($A42="N/A"," ",IF(Pricetype2=2,MAX(I42,0),IF(OR(Pricetype2=1,Pricetype2=4),IF(I42=0,0,(_xll.EURO(I42,Strikeprice2,0,0,($AK42+IF(Smile=TRUE,VLOOKUP(MAX(-5,Strikeprice2-I42),Volsmile,2),0)),($A42-DateToday)+15,IF(Pricetype2=1,1,0),0))),I42)))</f>
        <v>0</v>
      </c>
      <c r="S42" s="250">
        <f>IF($A42="N/A"," ",IF(Pricetype2=2,MAX(J42,0),IF(OR(Pricetype2=1,Pricetype2=4),IF(J42=0,0,(_xll.EURO(J42,Strikeprice2,0,0,($AK42+IF(Smile=TRUE,VLOOKUP(MAX(-5,Strikeprice2-J42),Volsmile,2),0)),($A42-DateToday)+15,IF(Pricetype2=1,1,0),0))),J42)))</f>
        <v>0</v>
      </c>
      <c r="T42" s="250">
        <f>IF($A42="N/A"," ",IF(Pricetype2=2,MAX(K42,0),IF(OR(Pricetype2=1,Pricetype2=4),IF(K42=0,0,(_xll.EURO(K42,Strikeprice2,0,0,($AK42+IF(Smile=TRUE,VLOOKUP(MAX(-5,Strikeprice2-K42),Volsmile,2),0)),($A42-DateToday)+15,IF(Pricetype2=1,1,0),0))),K42)))</f>
        <v>0</v>
      </c>
      <c r="U42" s="177">
        <f t="shared" ca="1" si="1"/>
        <v>244.91582221018254</v>
      </c>
      <c r="V42" s="178">
        <f t="shared" ca="1" si="17"/>
        <v>2.2389946784701538</v>
      </c>
      <c r="W42" s="178">
        <f t="shared" ca="1" si="18"/>
        <v>2.2389946784701538</v>
      </c>
      <c r="X42" s="178">
        <f t="shared" ca="1" si="19"/>
        <v>0</v>
      </c>
      <c r="Y42" s="178">
        <f t="shared" ca="1" si="20"/>
        <v>0</v>
      </c>
      <c r="Z42" s="178">
        <f t="shared" ca="1" si="21"/>
        <v>0</v>
      </c>
      <c r="AA42" s="178">
        <f t="shared" ca="1" si="22"/>
        <v>0</v>
      </c>
      <c r="AB42" s="178">
        <f t="shared" ca="1" si="23"/>
        <v>0</v>
      </c>
      <c r="AC42" s="178">
        <f t="shared" ca="1" si="24"/>
        <v>0</v>
      </c>
      <c r="AD42" s="178">
        <f t="shared" ca="1" si="25"/>
        <v>0</v>
      </c>
      <c r="AE42" s="178">
        <f t="shared" ca="1" si="26"/>
        <v>4.4779893569403075</v>
      </c>
      <c r="AF42" s="224">
        <f t="shared" si="27"/>
        <v>0.16</v>
      </c>
      <c r="AG42" s="224">
        <f t="shared" si="28"/>
        <v>0.28000000000000003</v>
      </c>
      <c r="AH42" s="224">
        <f t="shared" si="29"/>
        <v>0.16</v>
      </c>
      <c r="AI42" s="224">
        <f t="shared" si="2"/>
        <v>0.08</v>
      </c>
      <c r="AJ42" s="224">
        <f t="shared" si="3"/>
        <v>0.16800000000000001</v>
      </c>
      <c r="AK42" s="224">
        <f t="shared" si="30"/>
        <v>0.08</v>
      </c>
      <c r="AL42" s="224">
        <f ca="1">IF($A42="N/A"," ",IF(PV=1,0,'Pricing Inputs2'!R75))</f>
        <v>5.5232354576157001E-2</v>
      </c>
      <c r="AM42" s="313">
        <f t="shared" ca="1" si="4"/>
        <v>0.81638607403394181</v>
      </c>
      <c r="BQ42">
        <f t="shared" si="5"/>
        <v>23</v>
      </c>
      <c r="BR42">
        <f t="shared" si="6"/>
        <v>4</v>
      </c>
      <c r="BS42">
        <f t="shared" si="7"/>
        <v>4</v>
      </c>
    </row>
    <row r="43" spans="1:71" x14ac:dyDescent="0.2">
      <c r="A43" s="253">
        <f>IF(A42="N/A","N/A",IF(EDATE(A42,1)&gt;Inputs!$P$5,"N/A",EDATE(A42,1)))</f>
        <v>38443</v>
      </c>
      <c r="B43" s="324">
        <f t="shared" si="0"/>
        <v>2005</v>
      </c>
      <c r="C43" s="172">
        <f t="shared" si="8"/>
        <v>33.487678084262583</v>
      </c>
      <c r="D43" s="172">
        <f t="shared" si="9"/>
        <v>33.487678084262583</v>
      </c>
      <c r="E43" s="172">
        <f t="shared" si="10"/>
        <v>0</v>
      </c>
      <c r="F43" s="172">
        <f t="shared" si="11"/>
        <v>0</v>
      </c>
      <c r="G43" s="172">
        <f t="shared" si="12"/>
        <v>0</v>
      </c>
      <c r="H43" s="172">
        <f t="shared" si="13"/>
        <v>0</v>
      </c>
      <c r="I43" s="172">
        <f t="shared" si="14"/>
        <v>0</v>
      </c>
      <c r="J43" s="172">
        <f t="shared" si="15"/>
        <v>0</v>
      </c>
      <c r="K43" s="172">
        <f t="shared" si="16"/>
        <v>0</v>
      </c>
      <c r="L43" s="250">
        <f ca="1">IF($A43="N/A"," ",IF(Pricetype2=2,MAX(C43,0),IF(OR(Pricetype2=1,Pricetype2=4),IF(C43=0,0,(_xll.EURO(C43,Strikeprice2,0,0,($AH43+IF(Smile=TRUE,VLOOKUP(MAX(-5,Strikeprice2-C43),Volsmile,2),0)),($A43-DateToday)+15,IF(Pricetype2=1,1,0),0))),C43)))</f>
        <v>5.6456808931946902E-5</v>
      </c>
      <c r="M43" s="250">
        <f ca="1">IF($A43="N/A"," ",IF(Pricetype2=2,MAX(D43,0),IF(OR(Pricetype2=1,Pricetype2=4),IF(D43=0,0,(_xll.EURO(D43,Strikeprice2,0,0,($AH43+IF(Smile=TRUE,VLOOKUP(MAX(-5,Strikeprice2-D43),Volsmile,2),0)),($A43-DateToday)+15,IF(Pricetype2=1,1,0),0))),D43)))</f>
        <v>5.6456808931946902E-5</v>
      </c>
      <c r="N43" s="250">
        <f>IF($A43="N/A"," ",IF(Pricetype2=2,MAX(E43,0),IF(OR(Pricetype2=1,Pricetype2=4),IF(E43=0,0,(_xll.EURO(E43,Strikeprice2,0,0,($AK43+IF(Smile=TRUE,VLOOKUP(MAX(-5,Strikeprice2-E43),Volsmile,2),0)),($A43-DateToday)+15,IF(Pricetype2=1,1,0),0))),E43)))</f>
        <v>0</v>
      </c>
      <c r="O43" s="250">
        <f>IF($A43="N/A"," ",IF(Pricetype2=2,MAX(F43,0),IF(OR(Pricetype2=1,Pricetype2=4),IF(F43=0,0,(_xll.EURO(F43,Strikeprice2,0,0,($AK43+IF(Smile=TRUE,VLOOKUP(MAX(-5,Strikeprice2-F43),Volsmile,2),0)),($A43-DateToday)+15,IF(Pricetype2=1,1,0),0))),F43)))</f>
        <v>0</v>
      </c>
      <c r="P43" s="250">
        <f>IF($A43="N/A"," ",IF(Pricetype2=2,MAX(G43,0),IF(OR(Pricetype2=1,Pricetype2=4),IF(G43=0,0,(_xll.EURO(G43,Strikeprice2,0,0,($AK43+IF(Smile=TRUE,VLOOKUP(MAX(-5,Strikeprice2-G43),Volsmile,2),0)),($A43-DateToday)+15,IF(Pricetype2=1,1,0),0))),G43)))</f>
        <v>0</v>
      </c>
      <c r="Q43" s="250">
        <f>IF($A43="N/A"," ",IF(Pricetype2=2,MAX(H43,0),IF(OR(Pricetype2=1,Pricetype2=4),IF(H43=0,0,(_xll.EURO(H43,Strikeprice2,0,0,($AK43+IF(Smile=TRUE,VLOOKUP(MAX(-5,Strikeprice2-H43),Volsmile,2),0)),($A43-DateToday)+15,IF(Pricetype2=1,1,0),0))),H43)))</f>
        <v>0</v>
      </c>
      <c r="R43" s="250">
        <f>IF($A43="N/A"," ",IF(Pricetype2=2,MAX(I43,0),IF(OR(Pricetype2=1,Pricetype2=4),IF(I43=0,0,(_xll.EURO(I43,Strikeprice2,0,0,($AK43+IF(Smile=TRUE,VLOOKUP(MAX(-5,Strikeprice2-I43),Volsmile,2),0)),($A43-DateToday)+15,IF(Pricetype2=1,1,0),0))),I43)))</f>
        <v>0</v>
      </c>
      <c r="S43" s="250">
        <f>IF($A43="N/A"," ",IF(Pricetype2=2,MAX(J43,0),IF(OR(Pricetype2=1,Pricetype2=4),IF(J43=0,0,(_xll.EURO(J43,Strikeprice2,0,0,($AK43+IF(Smile=TRUE,VLOOKUP(MAX(-5,Strikeprice2-J43),Volsmile,2),0)),($A43-DateToday)+15,IF(Pricetype2=1,1,0),0))),J43)))</f>
        <v>0</v>
      </c>
      <c r="T43" s="250">
        <f>IF($A43="N/A"," ",IF(Pricetype2=2,MAX(K43,0),IF(OR(Pricetype2=1,Pricetype2=4),IF(K43=0,0,(_xll.EURO(K43,Strikeprice2,0,0,($AK43+IF(Smile=TRUE,VLOOKUP(MAX(-5,Strikeprice2-K43),Volsmile,2),0)),($A43-DateToday)+15,IF(Pricetype2=1,1,0),0))),K43)))</f>
        <v>0</v>
      </c>
      <c r="U43" s="177">
        <f t="shared" ca="1" si="1"/>
        <v>243.65738004747018</v>
      </c>
      <c r="V43" s="178">
        <f t="shared" ca="1" si="17"/>
        <v>2.311027849233398</v>
      </c>
      <c r="W43" s="178">
        <f t="shared" ca="1" si="18"/>
        <v>2.311027849233398</v>
      </c>
      <c r="X43" s="178">
        <f t="shared" ca="1" si="19"/>
        <v>0</v>
      </c>
      <c r="Y43" s="178">
        <f t="shared" ca="1" si="20"/>
        <v>0</v>
      </c>
      <c r="Z43" s="178">
        <f t="shared" ca="1" si="21"/>
        <v>0</v>
      </c>
      <c r="AA43" s="178">
        <f t="shared" ca="1" si="22"/>
        <v>0</v>
      </c>
      <c r="AB43" s="178">
        <f t="shared" ca="1" si="23"/>
        <v>0</v>
      </c>
      <c r="AC43" s="178">
        <f t="shared" ca="1" si="24"/>
        <v>0</v>
      </c>
      <c r="AD43" s="178">
        <f t="shared" ca="1" si="25"/>
        <v>0</v>
      </c>
      <c r="AE43" s="178">
        <f t="shared" ca="1" si="26"/>
        <v>4.622055698466796</v>
      </c>
      <c r="AF43" s="224">
        <f t="shared" si="27"/>
        <v>0.16</v>
      </c>
      <c r="AG43" s="224">
        <f t="shared" si="28"/>
        <v>0.28000000000000003</v>
      </c>
      <c r="AH43" s="224">
        <f t="shared" si="29"/>
        <v>0.16</v>
      </c>
      <c r="AI43" s="224">
        <f t="shared" si="2"/>
        <v>0.08</v>
      </c>
      <c r="AJ43" s="224">
        <f t="shared" si="3"/>
        <v>0.16800000000000001</v>
      </c>
      <c r="AK43" s="224">
        <f t="shared" si="30"/>
        <v>0.08</v>
      </c>
      <c r="AL43" s="224">
        <f ca="1">IF($A43="N/A"," ",IF(PV=1,0,'Pricing Inputs2'!R76))</f>
        <v>5.5415031012359804E-2</v>
      </c>
      <c r="AM43" s="313">
        <f t="shared" ca="1" si="4"/>
        <v>0.81219126682490062</v>
      </c>
      <c r="BQ43">
        <f t="shared" si="5"/>
        <v>21</v>
      </c>
      <c r="BR43">
        <f t="shared" si="6"/>
        <v>5</v>
      </c>
      <c r="BS43">
        <f t="shared" si="7"/>
        <v>4</v>
      </c>
    </row>
    <row r="44" spans="1:71" x14ac:dyDescent="0.2">
      <c r="A44" s="253">
        <f>IF(A43="N/A","N/A",IF(EDATE(A43,1)&gt;Inputs!$P$5,"N/A",EDATE(A43,1)))</f>
        <v>38473</v>
      </c>
      <c r="B44" s="324">
        <f t="shared" si="0"/>
        <v>2005</v>
      </c>
      <c r="C44" s="172">
        <f t="shared" si="8"/>
        <v>36.265003204345703</v>
      </c>
      <c r="D44" s="172">
        <f t="shared" si="9"/>
        <v>36.265003204345703</v>
      </c>
      <c r="E44" s="172">
        <f t="shared" si="10"/>
        <v>0</v>
      </c>
      <c r="F44" s="172">
        <f t="shared" si="11"/>
        <v>0</v>
      </c>
      <c r="G44" s="172">
        <f t="shared" si="12"/>
        <v>0</v>
      </c>
      <c r="H44" s="172">
        <f t="shared" si="13"/>
        <v>0</v>
      </c>
      <c r="I44" s="172">
        <f t="shared" si="14"/>
        <v>0</v>
      </c>
      <c r="J44" s="172">
        <f t="shared" si="15"/>
        <v>0</v>
      </c>
      <c r="K44" s="172">
        <f t="shared" si="16"/>
        <v>0</v>
      </c>
      <c r="L44" s="250">
        <f ca="1">IF($A44="N/A"," ",IF(Pricetype2=2,MAX(C44,0),IF(OR(Pricetype2=1,Pricetype2=4),IF(C44=0,0,(_xll.EURO(C44,Strikeprice2,0,0,($AH44+IF(Smile=TRUE,VLOOKUP(MAX(-5,Strikeprice2-C44),Volsmile,2),0)),($A44-DateToday)+15,IF(Pricetype2=1,1,0),0))),C44)))</f>
        <v>2.296565618794237E-5</v>
      </c>
      <c r="M44" s="250">
        <f ca="1">IF($A44="N/A"," ",IF(Pricetype2=2,MAX(D44,0),IF(OR(Pricetype2=1,Pricetype2=4),IF(D44=0,0,(_xll.EURO(D44,Strikeprice2,0,0,($AH44+IF(Smile=TRUE,VLOOKUP(MAX(-5,Strikeprice2-D44),Volsmile,2),0)),($A44-DateToday)+15,IF(Pricetype2=1,1,0),0))),D44)))</f>
        <v>2.296565618794237E-5</v>
      </c>
      <c r="N44" s="250">
        <f>IF($A44="N/A"," ",IF(Pricetype2=2,MAX(E44,0),IF(OR(Pricetype2=1,Pricetype2=4),IF(E44=0,0,(_xll.EURO(E44,Strikeprice2,0,0,($AK44+IF(Smile=TRUE,VLOOKUP(MAX(-5,Strikeprice2-E44),Volsmile,2),0)),($A44-DateToday)+15,IF(Pricetype2=1,1,0),0))),E44)))</f>
        <v>0</v>
      </c>
      <c r="O44" s="250">
        <f>IF($A44="N/A"," ",IF(Pricetype2=2,MAX(F44,0),IF(OR(Pricetype2=1,Pricetype2=4),IF(F44=0,0,(_xll.EURO(F44,Strikeprice2,0,0,($AK44+IF(Smile=TRUE,VLOOKUP(MAX(-5,Strikeprice2-F44),Volsmile,2),0)),($A44-DateToday)+15,IF(Pricetype2=1,1,0),0))),F44)))</f>
        <v>0</v>
      </c>
      <c r="P44" s="250">
        <f>IF($A44="N/A"," ",IF(Pricetype2=2,MAX(G44,0),IF(OR(Pricetype2=1,Pricetype2=4),IF(G44=0,0,(_xll.EURO(G44,Strikeprice2,0,0,($AK44+IF(Smile=TRUE,VLOOKUP(MAX(-5,Strikeprice2-G44),Volsmile,2),0)),($A44-DateToday)+15,IF(Pricetype2=1,1,0),0))),G44)))</f>
        <v>0</v>
      </c>
      <c r="Q44" s="250">
        <f>IF($A44="N/A"," ",IF(Pricetype2=2,MAX(H44,0),IF(OR(Pricetype2=1,Pricetype2=4),IF(H44=0,0,(_xll.EURO(H44,Strikeprice2,0,0,($AK44+IF(Smile=TRUE,VLOOKUP(MAX(-5,Strikeprice2-H44),Volsmile,2),0)),($A44-DateToday)+15,IF(Pricetype2=1,1,0),0))),H44)))</f>
        <v>0</v>
      </c>
      <c r="R44" s="250">
        <f>IF($A44="N/A"," ",IF(Pricetype2=2,MAX(I44,0),IF(OR(Pricetype2=1,Pricetype2=4),IF(I44=0,0,(_xll.EURO(I44,Strikeprice2,0,0,($AK44+IF(Smile=TRUE,VLOOKUP(MAX(-5,Strikeprice2-I44),Volsmile,2),0)),($A44-DateToday)+15,IF(Pricetype2=1,1,0),0))),I44)))</f>
        <v>0</v>
      </c>
      <c r="S44" s="250">
        <f>IF($A44="N/A"," ",IF(Pricetype2=2,MAX(J44,0),IF(OR(Pricetype2=1,Pricetype2=4),IF(J44=0,0,(_xll.EURO(J44,Strikeprice2,0,0,($AK44+IF(Smile=TRUE,VLOOKUP(MAX(-5,Strikeprice2-J44),Volsmile,2),0)),($A44-DateToday)+15,IF(Pricetype2=1,1,0),0))),J44)))</f>
        <v>0</v>
      </c>
      <c r="T44" s="250">
        <f>IF($A44="N/A"," ",IF(Pricetype2=2,MAX(K44,0),IF(OR(Pricetype2=1,Pricetype2=4),IF(K44=0,0,(_xll.EURO(K44,Strikeprice2,0,0,($AK44+IF(Smile=TRUE,VLOOKUP(MAX(-5,Strikeprice2-K44),Volsmile,2),0)),($A44-DateToday)+15,IF(Pricetype2=1,1,0),0))),K44)))</f>
        <v>0</v>
      </c>
      <c r="U44" s="177">
        <f t="shared" ca="1" si="1"/>
        <v>242.36144328319205</v>
      </c>
      <c r="V44" s="178">
        <f t="shared" ca="1" si="17"/>
        <v>0.93508624938208762</v>
      </c>
      <c r="W44" s="178">
        <f t="shared" ca="1" si="18"/>
        <v>0.93508624938208762</v>
      </c>
      <c r="X44" s="178">
        <f t="shared" ca="1" si="19"/>
        <v>0</v>
      </c>
      <c r="Y44" s="178">
        <f t="shared" ca="1" si="20"/>
        <v>0</v>
      </c>
      <c r="Z44" s="178">
        <f t="shared" ca="1" si="21"/>
        <v>0</v>
      </c>
      <c r="AA44" s="178">
        <f t="shared" ca="1" si="22"/>
        <v>0</v>
      </c>
      <c r="AB44" s="178">
        <f t="shared" ca="1" si="23"/>
        <v>0</v>
      </c>
      <c r="AC44" s="178">
        <f t="shared" ca="1" si="24"/>
        <v>0</v>
      </c>
      <c r="AD44" s="178">
        <f t="shared" ca="1" si="25"/>
        <v>0</v>
      </c>
      <c r="AE44" s="178">
        <f t="shared" ca="1" si="26"/>
        <v>1.8701724987641752</v>
      </c>
      <c r="AF44" s="224">
        <f t="shared" si="27"/>
        <v>0.16</v>
      </c>
      <c r="AG44" s="224">
        <f t="shared" si="28"/>
        <v>0.36</v>
      </c>
      <c r="AH44" s="224">
        <f t="shared" si="29"/>
        <v>0.16</v>
      </c>
      <c r="AI44" s="224">
        <f t="shared" si="2"/>
        <v>0.08</v>
      </c>
      <c r="AJ44" s="224">
        <f t="shared" si="3"/>
        <v>0.21600000000000003</v>
      </c>
      <c r="AK44" s="224">
        <f t="shared" si="30"/>
        <v>0.08</v>
      </c>
      <c r="AL44" s="224">
        <f ca="1">IF($A44="N/A"," ",IF(PV=1,0,'Pricing Inputs2'!R77))</f>
        <v>5.55982592471898E-2</v>
      </c>
      <c r="AM44" s="313">
        <f t="shared" ca="1" si="4"/>
        <v>0.80787147761064015</v>
      </c>
      <c r="BQ44">
        <f t="shared" si="5"/>
        <v>21</v>
      </c>
      <c r="BR44">
        <f t="shared" si="6"/>
        <v>4</v>
      </c>
      <c r="BS44">
        <f t="shared" si="7"/>
        <v>6</v>
      </c>
    </row>
    <row r="45" spans="1:71" x14ac:dyDescent="0.2">
      <c r="A45" s="253">
        <f>IF(A44="N/A","N/A",IF(EDATE(A44,1)&gt;Inputs!$P$5,"N/A",EDATE(A44,1)))</f>
        <v>38504</v>
      </c>
      <c r="B45" s="324">
        <f t="shared" si="0"/>
        <v>2005</v>
      </c>
      <c r="C45" s="172">
        <f t="shared" si="8"/>
        <v>42.375003814697266</v>
      </c>
      <c r="D45" s="172">
        <f t="shared" si="9"/>
        <v>42.375003814697266</v>
      </c>
      <c r="E45" s="172">
        <f t="shared" si="10"/>
        <v>0</v>
      </c>
      <c r="F45" s="172">
        <f t="shared" si="11"/>
        <v>0</v>
      </c>
      <c r="G45" s="172">
        <f t="shared" si="12"/>
        <v>0</v>
      </c>
      <c r="H45" s="172">
        <f t="shared" si="13"/>
        <v>0</v>
      </c>
      <c r="I45" s="172">
        <f t="shared" si="14"/>
        <v>0</v>
      </c>
      <c r="J45" s="172">
        <f t="shared" si="15"/>
        <v>0</v>
      </c>
      <c r="K45" s="172">
        <f t="shared" si="16"/>
        <v>0</v>
      </c>
      <c r="L45" s="250">
        <f ca="1">IF($A45="N/A"," ",IF(Pricetype2=2,MAX(C45,0),IF(OR(Pricetype2=1,Pricetype2=4),IF(C45=0,0,(_xll.EURO(C45,Strikeprice2,0,0,($AH45+IF(Smile=TRUE,VLOOKUP(MAX(-5,Strikeprice2-C45),Volsmile,2),0)),($A45-DateToday)+15,IF(Pricetype2=1,1,0),0))),C45)))</f>
        <v>2.9575654820457095E-6</v>
      </c>
      <c r="M45" s="250">
        <f ca="1">IF($A45="N/A"," ",IF(Pricetype2=2,MAX(D45,0),IF(OR(Pricetype2=1,Pricetype2=4),IF(D45=0,0,(_xll.EURO(D45,Strikeprice2,0,0,($AH45+IF(Smile=TRUE,VLOOKUP(MAX(-5,Strikeprice2-D45),Volsmile,2),0)),($A45-DateToday)+15,IF(Pricetype2=1,1,0),0))),D45)))</f>
        <v>2.9575654820457095E-6</v>
      </c>
      <c r="N45" s="250">
        <f>IF($A45="N/A"," ",IF(Pricetype2=2,MAX(E45,0),IF(OR(Pricetype2=1,Pricetype2=4),IF(E45=0,0,(_xll.EURO(E45,Strikeprice2,0,0,($AK45+IF(Smile=TRUE,VLOOKUP(MAX(-5,Strikeprice2-E45),Volsmile,2),0)),($A45-DateToday)+15,IF(Pricetype2=1,1,0),0))),E45)))</f>
        <v>0</v>
      </c>
      <c r="O45" s="250">
        <f>IF($A45="N/A"," ",IF(Pricetype2=2,MAX(F45,0),IF(OR(Pricetype2=1,Pricetype2=4),IF(F45=0,0,(_xll.EURO(F45,Strikeprice2,0,0,($AK45+IF(Smile=TRUE,VLOOKUP(MAX(-5,Strikeprice2-F45),Volsmile,2),0)),($A45-DateToday)+15,IF(Pricetype2=1,1,0),0))),F45)))</f>
        <v>0</v>
      </c>
      <c r="P45" s="250">
        <f>IF($A45="N/A"," ",IF(Pricetype2=2,MAX(G45,0),IF(OR(Pricetype2=1,Pricetype2=4),IF(G45=0,0,(_xll.EURO(G45,Strikeprice2,0,0,($AK45+IF(Smile=TRUE,VLOOKUP(MAX(-5,Strikeprice2-G45),Volsmile,2),0)),($A45-DateToday)+15,IF(Pricetype2=1,1,0),0))),G45)))</f>
        <v>0</v>
      </c>
      <c r="Q45" s="250">
        <f>IF($A45="N/A"," ",IF(Pricetype2=2,MAX(H45,0),IF(OR(Pricetype2=1,Pricetype2=4),IF(H45=0,0,(_xll.EURO(H45,Strikeprice2,0,0,($AK45+IF(Smile=TRUE,VLOOKUP(MAX(-5,Strikeprice2-H45),Volsmile,2),0)),($A45-DateToday)+15,IF(Pricetype2=1,1,0),0))),H45)))</f>
        <v>0</v>
      </c>
      <c r="R45" s="250">
        <f>IF($A45="N/A"," ",IF(Pricetype2=2,MAX(I45,0),IF(OR(Pricetype2=1,Pricetype2=4),IF(I45=0,0,(_xll.EURO(I45,Strikeprice2,0,0,($AK45+IF(Smile=TRUE,VLOOKUP(MAX(-5,Strikeprice2-I45),Volsmile,2),0)),($A45-DateToday)+15,IF(Pricetype2=1,1,0),0))),I45)))</f>
        <v>0</v>
      </c>
      <c r="S45" s="250">
        <f>IF($A45="N/A"," ",IF(Pricetype2=2,MAX(J45,0),IF(OR(Pricetype2=1,Pricetype2=4),IF(J45=0,0,(_xll.EURO(J45,Strikeprice2,0,0,($AK45+IF(Smile=TRUE,VLOOKUP(MAX(-5,Strikeprice2-J45),Volsmile,2),0)),($A45-DateToday)+15,IF(Pricetype2=1,1,0),0))),J45)))</f>
        <v>0</v>
      </c>
      <c r="T45" s="250">
        <f>IF($A45="N/A"," ",IF(Pricetype2=2,MAX(K45,0),IF(OR(Pricetype2=1,Pricetype2=4),IF(K45=0,0,(_xll.EURO(K45,Strikeprice2,0,0,($AK45+IF(Smile=TRUE,VLOOKUP(MAX(-5,Strikeprice2-K45),Volsmile,2),0)),($A45-DateToday)+15,IF(Pricetype2=1,1,0),0))),K45)))</f>
        <v>0</v>
      </c>
      <c r="U45" s="177">
        <f t="shared" ca="1" si="1"/>
        <v>241.11795692115808</v>
      </c>
      <c r="V45" s="178">
        <f t="shared" ca="1" si="17"/>
        <v>0.12550949778248666</v>
      </c>
      <c r="W45" s="178">
        <f t="shared" ca="1" si="18"/>
        <v>0.12550949778248666</v>
      </c>
      <c r="X45" s="178">
        <f t="shared" ca="1" si="19"/>
        <v>0</v>
      </c>
      <c r="Y45" s="178">
        <f t="shared" ca="1" si="20"/>
        <v>0</v>
      </c>
      <c r="Z45" s="178">
        <f t="shared" ca="1" si="21"/>
        <v>0</v>
      </c>
      <c r="AA45" s="178">
        <f t="shared" ca="1" si="22"/>
        <v>0</v>
      </c>
      <c r="AB45" s="178">
        <f t="shared" ca="1" si="23"/>
        <v>0</v>
      </c>
      <c r="AC45" s="178">
        <f t="shared" ca="1" si="24"/>
        <v>0</v>
      </c>
      <c r="AD45" s="178">
        <f t="shared" ca="1" si="25"/>
        <v>0</v>
      </c>
      <c r="AE45" s="178">
        <f t="shared" ca="1" si="26"/>
        <v>0.25101899556497331</v>
      </c>
      <c r="AF45" s="224">
        <f t="shared" si="27"/>
        <v>0.16</v>
      </c>
      <c r="AG45" s="224">
        <f t="shared" si="28"/>
        <v>0.36</v>
      </c>
      <c r="AH45" s="224">
        <f t="shared" si="29"/>
        <v>0.16</v>
      </c>
      <c r="AI45" s="224">
        <f t="shared" si="2"/>
        <v>0.08</v>
      </c>
      <c r="AJ45" s="224">
        <f t="shared" si="3"/>
        <v>0.21600000000000003</v>
      </c>
      <c r="AK45" s="224">
        <f t="shared" si="30"/>
        <v>0.08</v>
      </c>
      <c r="AL45" s="224">
        <f ca="1">IF($A45="N/A"," ",IF(PV=1,0,'Pricing Inputs2'!R78))</f>
        <v>5.5763755726966603E-2</v>
      </c>
      <c r="AM45" s="313">
        <f t="shared" ca="1" si="4"/>
        <v>0.80372652307052694</v>
      </c>
      <c r="BQ45">
        <f t="shared" si="5"/>
        <v>22</v>
      </c>
      <c r="BR45">
        <f t="shared" si="6"/>
        <v>4</v>
      </c>
      <c r="BS45">
        <f t="shared" si="7"/>
        <v>4</v>
      </c>
    </row>
    <row r="46" spans="1:71" x14ac:dyDescent="0.2">
      <c r="A46" s="253">
        <f>IF(A45="N/A","N/A",IF(EDATE(A45,1)&gt;Inputs!$P$5,"N/A",EDATE(A45,1)))</f>
        <v>38534</v>
      </c>
      <c r="B46" s="324">
        <f t="shared" si="0"/>
        <v>2005</v>
      </c>
      <c r="C46" s="172">
        <f t="shared" si="8"/>
        <v>50.5</v>
      </c>
      <c r="D46" s="172">
        <f t="shared" si="9"/>
        <v>50.5</v>
      </c>
      <c r="E46" s="172">
        <f t="shared" si="10"/>
        <v>0</v>
      </c>
      <c r="F46" s="172">
        <f t="shared" si="11"/>
        <v>0</v>
      </c>
      <c r="G46" s="172">
        <f t="shared" si="12"/>
        <v>0</v>
      </c>
      <c r="H46" s="172">
        <f t="shared" si="13"/>
        <v>0</v>
      </c>
      <c r="I46" s="172">
        <f t="shared" si="14"/>
        <v>0</v>
      </c>
      <c r="J46" s="172">
        <f t="shared" si="15"/>
        <v>0</v>
      </c>
      <c r="K46" s="172">
        <f t="shared" si="16"/>
        <v>0</v>
      </c>
      <c r="L46" s="250">
        <f ca="1">IF($A46="N/A"," ",IF(Pricetype2=2,MAX(C46,0),IF(OR(Pricetype2=1,Pricetype2=4),IF(C46=0,0,(_xll.EURO(C46,Strikeprice2,0,0,($AH46+IF(Smile=TRUE,VLOOKUP(MAX(-5,Strikeprice2-C46),Volsmile,2),0)),($A46-DateToday)+15,IF(Pricetype2=1,1,0),0))),C46)))</f>
        <v>9.4185182232460907E-4</v>
      </c>
      <c r="M46" s="250">
        <f ca="1">IF($A46="N/A"," ",IF(Pricetype2=2,MAX(D46,0),IF(OR(Pricetype2=1,Pricetype2=4),IF(D46=0,0,(_xll.EURO(D46,Strikeprice2,0,0,($AH46+IF(Smile=TRUE,VLOOKUP(MAX(-5,Strikeprice2-D46),Volsmile,2),0)),($A46-DateToday)+15,IF(Pricetype2=1,1,0),0))),D46)))</f>
        <v>9.4185182232460907E-4</v>
      </c>
      <c r="N46" s="250">
        <f>IF($A46="N/A"," ",IF(Pricetype2=2,MAX(E46,0),IF(OR(Pricetype2=1,Pricetype2=4),IF(E46=0,0,(_xll.EURO(E46,Strikeprice2,0,0,($AK46+IF(Smile=TRUE,VLOOKUP(MAX(-5,Strikeprice2-E46),Volsmile,2),0)),($A46-DateToday)+15,IF(Pricetype2=1,1,0),0))),E46)))</f>
        <v>0</v>
      </c>
      <c r="O46" s="250">
        <f>IF($A46="N/A"," ",IF(Pricetype2=2,MAX(F46,0),IF(OR(Pricetype2=1,Pricetype2=4),IF(F46=0,0,(_xll.EURO(F46,Strikeprice2,0,0,($AK46+IF(Smile=TRUE,VLOOKUP(MAX(-5,Strikeprice2-F46),Volsmile,2),0)),($A46-DateToday)+15,IF(Pricetype2=1,1,0),0))),F46)))</f>
        <v>0</v>
      </c>
      <c r="P46" s="250">
        <f>IF($A46="N/A"," ",IF(Pricetype2=2,MAX(G46,0),IF(OR(Pricetype2=1,Pricetype2=4),IF(G46=0,0,(_xll.EURO(G46,Strikeprice2,0,0,($AK46+IF(Smile=TRUE,VLOOKUP(MAX(-5,Strikeprice2-G46),Volsmile,2),0)),($A46-DateToday)+15,IF(Pricetype2=1,1,0),0))),G46)))</f>
        <v>0</v>
      </c>
      <c r="Q46" s="250">
        <f>IF($A46="N/A"," ",IF(Pricetype2=2,MAX(H46,0),IF(OR(Pricetype2=1,Pricetype2=4),IF(H46=0,0,(_xll.EURO(H46,Strikeprice2,0,0,($AK46+IF(Smile=TRUE,VLOOKUP(MAX(-5,Strikeprice2-H46),Volsmile,2),0)),($A46-DateToday)+15,IF(Pricetype2=1,1,0),0))),H46)))</f>
        <v>0</v>
      </c>
      <c r="R46" s="250">
        <f>IF($A46="N/A"," ",IF(Pricetype2=2,MAX(I46,0),IF(OR(Pricetype2=1,Pricetype2=4),IF(I46=0,0,(_xll.EURO(I46,Strikeprice2,0,0,($AK46+IF(Smile=TRUE,VLOOKUP(MAX(-5,Strikeprice2-I46),Volsmile,2),0)),($A46-DateToday)+15,IF(Pricetype2=1,1,0),0))),I46)))</f>
        <v>0</v>
      </c>
      <c r="S46" s="250">
        <f>IF($A46="N/A"," ",IF(Pricetype2=2,MAX(J46,0),IF(OR(Pricetype2=1,Pricetype2=4),IF(J46=0,0,(_xll.EURO(J46,Strikeprice2,0,0,($AK46+IF(Smile=TRUE,VLOOKUP(MAX(-5,Strikeprice2-J46),Volsmile,2),0)),($A46-DateToday)+15,IF(Pricetype2=1,1,0),0))),J46)))</f>
        <v>0</v>
      </c>
      <c r="T46" s="250">
        <f>IF($A46="N/A"," ",IF(Pricetype2=2,MAX(K46,0),IF(OR(Pricetype2=1,Pricetype2=4),IF(K46=0,0,(_xll.EURO(K46,Strikeprice2,0,0,($AK46+IF(Smile=TRUE,VLOOKUP(MAX(-5,Strikeprice2-K46),Volsmile,2),0)),($A46-DateToday)+15,IF(Pricetype2=1,1,0),0))),K46)))</f>
        <v>0</v>
      </c>
      <c r="U46" s="177">
        <f t="shared" ca="1" si="1"/>
        <v>239.83539177134699</v>
      </c>
      <c r="V46" s="178">
        <f t="shared" ca="1" si="17"/>
        <v>36.142304127644756</v>
      </c>
      <c r="W46" s="178">
        <f t="shared" ca="1" si="18"/>
        <v>36.142304127644756</v>
      </c>
      <c r="X46" s="178">
        <f t="shared" ca="1" si="19"/>
        <v>0</v>
      </c>
      <c r="Y46" s="178">
        <f t="shared" ca="1" si="20"/>
        <v>0</v>
      </c>
      <c r="Z46" s="178">
        <f t="shared" ca="1" si="21"/>
        <v>0</v>
      </c>
      <c r="AA46" s="178">
        <f t="shared" ca="1" si="22"/>
        <v>0</v>
      </c>
      <c r="AB46" s="178">
        <f t="shared" ca="1" si="23"/>
        <v>0</v>
      </c>
      <c r="AC46" s="178">
        <f t="shared" ca="1" si="24"/>
        <v>0</v>
      </c>
      <c r="AD46" s="178">
        <f t="shared" ca="1" si="25"/>
        <v>0</v>
      </c>
      <c r="AE46" s="178">
        <f t="shared" ca="1" si="26"/>
        <v>72.284608255289513</v>
      </c>
      <c r="AF46" s="224">
        <f t="shared" si="27"/>
        <v>0.24</v>
      </c>
      <c r="AG46" s="224">
        <f t="shared" si="28"/>
        <v>0.48</v>
      </c>
      <c r="AH46" s="224">
        <f t="shared" si="29"/>
        <v>0.24</v>
      </c>
      <c r="AI46" s="224">
        <f t="shared" si="2"/>
        <v>0.12</v>
      </c>
      <c r="AJ46" s="224">
        <f t="shared" si="3"/>
        <v>0.28799999999999998</v>
      </c>
      <c r="AK46" s="224">
        <f t="shared" si="30"/>
        <v>0.12</v>
      </c>
      <c r="AL46" s="224">
        <f ca="1">IF($A46="N/A"," ",IF(PV=1,0,'Pricing Inputs2'!R79))</f>
        <v>5.59323182935842E-2</v>
      </c>
      <c r="AM46" s="313">
        <f t="shared" ca="1" si="4"/>
        <v>0.79945130590448998</v>
      </c>
      <c r="BQ46">
        <f t="shared" si="5"/>
        <v>20</v>
      </c>
      <c r="BR46">
        <f t="shared" si="6"/>
        <v>5</v>
      </c>
      <c r="BS46">
        <f t="shared" si="7"/>
        <v>6</v>
      </c>
    </row>
    <row r="47" spans="1:71" x14ac:dyDescent="0.2">
      <c r="A47" s="253">
        <f>IF(A46="N/A","N/A",IF(EDATE(A46,1)&gt;Inputs!$P$5,"N/A",EDATE(A46,1)))</f>
        <v>38565</v>
      </c>
      <c r="B47" s="324">
        <f t="shared" si="0"/>
        <v>2005</v>
      </c>
      <c r="C47" s="172">
        <f t="shared" si="8"/>
        <v>50.5</v>
      </c>
      <c r="D47" s="172">
        <f t="shared" si="9"/>
        <v>50.5</v>
      </c>
      <c r="E47" s="172">
        <f t="shared" si="10"/>
        <v>0</v>
      </c>
      <c r="F47" s="172">
        <f t="shared" si="11"/>
        <v>0</v>
      </c>
      <c r="G47" s="172">
        <f t="shared" si="12"/>
        <v>0</v>
      </c>
      <c r="H47" s="172">
        <f t="shared" si="13"/>
        <v>0</v>
      </c>
      <c r="I47" s="172">
        <f t="shared" si="14"/>
        <v>0</v>
      </c>
      <c r="J47" s="172">
        <f t="shared" si="15"/>
        <v>0</v>
      </c>
      <c r="K47" s="172">
        <f t="shared" si="16"/>
        <v>0</v>
      </c>
      <c r="L47" s="250">
        <f ca="1">IF($A47="N/A"," ",IF(Pricetype2=2,MAX(C47,0),IF(OR(Pricetype2=1,Pricetype2=4),IF(C47=0,0,(_xll.EURO(C47,Strikeprice2,0,0,($AH47+IF(Smile=TRUE,VLOOKUP(MAX(-5,Strikeprice2-C47),Volsmile,2),0)),($A47-DateToday)+15,IF(Pricetype2=1,1,0),0))),C47)))</f>
        <v>1.0923482398195582E-3</v>
      </c>
      <c r="M47" s="250">
        <f ca="1">IF($A47="N/A"," ",IF(Pricetype2=2,MAX(D47,0),IF(OR(Pricetype2=1,Pricetype2=4),IF(D47=0,0,(_xll.EURO(D47,Strikeprice2,0,0,($AH47+IF(Smile=TRUE,VLOOKUP(MAX(-5,Strikeprice2-D47),Volsmile,2),0)),($A47-DateToday)+15,IF(Pricetype2=1,1,0),0))),D47)))</f>
        <v>1.0923482398195582E-3</v>
      </c>
      <c r="N47" s="250">
        <f>IF($A47="N/A"," ",IF(Pricetype2=2,MAX(E47,0),IF(OR(Pricetype2=1,Pricetype2=4),IF(E47=0,0,(_xll.EURO(E47,Strikeprice2,0,0,($AK47+IF(Smile=TRUE,VLOOKUP(MAX(-5,Strikeprice2-E47),Volsmile,2),0)),($A47-DateToday)+15,IF(Pricetype2=1,1,0),0))),E47)))</f>
        <v>0</v>
      </c>
      <c r="O47" s="250">
        <f>IF($A47="N/A"," ",IF(Pricetype2=2,MAX(F47,0),IF(OR(Pricetype2=1,Pricetype2=4),IF(F47=0,0,(_xll.EURO(F47,Strikeprice2,0,0,($AK47+IF(Smile=TRUE,VLOOKUP(MAX(-5,Strikeprice2-F47),Volsmile,2),0)),($A47-DateToday)+15,IF(Pricetype2=1,1,0),0))),F47)))</f>
        <v>0</v>
      </c>
      <c r="P47" s="250">
        <f>IF($A47="N/A"," ",IF(Pricetype2=2,MAX(G47,0),IF(OR(Pricetype2=1,Pricetype2=4),IF(G47=0,0,(_xll.EURO(G47,Strikeprice2,0,0,($AK47+IF(Smile=TRUE,VLOOKUP(MAX(-5,Strikeprice2-G47),Volsmile,2),0)),($A47-DateToday)+15,IF(Pricetype2=1,1,0),0))),G47)))</f>
        <v>0</v>
      </c>
      <c r="Q47" s="250">
        <f>IF($A47="N/A"," ",IF(Pricetype2=2,MAX(H47,0),IF(OR(Pricetype2=1,Pricetype2=4),IF(H47=0,0,(_xll.EURO(H47,Strikeprice2,0,0,($AK47+IF(Smile=TRUE,VLOOKUP(MAX(-5,Strikeprice2-H47),Volsmile,2),0)),($A47-DateToday)+15,IF(Pricetype2=1,1,0),0))),H47)))</f>
        <v>0</v>
      </c>
      <c r="R47" s="250">
        <f>IF($A47="N/A"," ",IF(Pricetype2=2,MAX(I47,0),IF(OR(Pricetype2=1,Pricetype2=4),IF(I47=0,0,(_xll.EURO(I47,Strikeprice2,0,0,($AK47+IF(Smile=TRUE,VLOOKUP(MAX(-5,Strikeprice2-I47),Volsmile,2),0)),($A47-DateToday)+15,IF(Pricetype2=1,1,0),0))),I47)))</f>
        <v>0</v>
      </c>
      <c r="S47" s="250">
        <f>IF($A47="N/A"," ",IF(Pricetype2=2,MAX(J47,0),IF(OR(Pricetype2=1,Pricetype2=4),IF(J47=0,0,(_xll.EURO(J47,Strikeprice2,0,0,($AK47+IF(Smile=TRUE,VLOOKUP(MAX(-5,Strikeprice2-J47),Volsmile,2),0)),($A47-DateToday)+15,IF(Pricetype2=1,1,0),0))),J47)))</f>
        <v>0</v>
      </c>
      <c r="T47" s="250">
        <f>IF($A47="N/A"," ",IF(Pricetype2=2,MAX(K47,0),IF(OR(Pricetype2=1,Pricetype2=4),IF(K47=0,0,(_xll.EURO(K47,Strikeprice2,0,0,($AK47+IF(Smile=TRUE,VLOOKUP(MAX(-5,Strikeprice2-K47),Volsmile,2),0)),($A47-DateToday)+15,IF(Pricetype2=1,1,0),0))),K47)))</f>
        <v>0</v>
      </c>
      <c r="U47" s="177">
        <f t="shared" ca="1" si="1"/>
        <v>238.57063244901204</v>
      </c>
      <c r="V47" s="178">
        <f t="shared" ca="1" si="17"/>
        <v>47.950806718810348</v>
      </c>
      <c r="W47" s="178">
        <f t="shared" ca="1" si="18"/>
        <v>47.950806718810348</v>
      </c>
      <c r="X47" s="178">
        <f t="shared" ca="1" si="19"/>
        <v>0</v>
      </c>
      <c r="Y47" s="178">
        <f t="shared" ca="1" si="20"/>
        <v>0</v>
      </c>
      <c r="Z47" s="178">
        <f t="shared" ca="1" si="21"/>
        <v>0</v>
      </c>
      <c r="AA47" s="178">
        <f t="shared" ca="1" si="22"/>
        <v>0</v>
      </c>
      <c r="AB47" s="178">
        <f t="shared" ca="1" si="23"/>
        <v>0</v>
      </c>
      <c r="AC47" s="178">
        <f t="shared" ca="1" si="24"/>
        <v>0</v>
      </c>
      <c r="AD47" s="178">
        <f t="shared" ca="1" si="25"/>
        <v>0</v>
      </c>
      <c r="AE47" s="178">
        <f t="shared" ca="1" si="26"/>
        <v>95.901613437620696</v>
      </c>
      <c r="AF47" s="224">
        <f t="shared" si="27"/>
        <v>0.24</v>
      </c>
      <c r="AG47" s="224">
        <f t="shared" si="28"/>
        <v>0.48</v>
      </c>
      <c r="AH47" s="224">
        <f t="shared" si="29"/>
        <v>0.24</v>
      </c>
      <c r="AI47" s="224">
        <f t="shared" si="2"/>
        <v>0.12</v>
      </c>
      <c r="AJ47" s="224">
        <f t="shared" si="3"/>
        <v>0.28799999999999998</v>
      </c>
      <c r="AK47" s="224">
        <f t="shared" si="30"/>
        <v>0.12</v>
      </c>
      <c r="AL47" s="224">
        <f ca="1">IF($A47="N/A"," ",IF(PV=1,0,'Pricing Inputs2'!R80))</f>
        <v>5.6082560333162106E-2</v>
      </c>
      <c r="AM47" s="313">
        <f t="shared" ca="1" si="4"/>
        <v>0.79523544149670677</v>
      </c>
      <c r="BQ47">
        <f t="shared" si="5"/>
        <v>23</v>
      </c>
      <c r="BR47">
        <f t="shared" si="6"/>
        <v>4</v>
      </c>
      <c r="BS47">
        <f t="shared" si="7"/>
        <v>4</v>
      </c>
    </row>
    <row r="48" spans="1:71" x14ac:dyDescent="0.2">
      <c r="A48" s="253">
        <f>IF(A47="N/A","N/A",IF(EDATE(A47,1)&gt;Inputs!$P$5,"N/A",EDATE(A47,1)))</f>
        <v>38596</v>
      </c>
      <c r="B48" s="324">
        <f t="shared" si="0"/>
        <v>2005</v>
      </c>
      <c r="C48" s="172">
        <f t="shared" si="8"/>
        <v>31.139999389648438</v>
      </c>
      <c r="D48" s="172">
        <f t="shared" si="9"/>
        <v>31.139999389648438</v>
      </c>
      <c r="E48" s="172">
        <f t="shared" si="10"/>
        <v>0</v>
      </c>
      <c r="F48" s="172">
        <f t="shared" si="11"/>
        <v>0</v>
      </c>
      <c r="G48" s="172">
        <f t="shared" si="12"/>
        <v>0</v>
      </c>
      <c r="H48" s="172">
        <f t="shared" si="13"/>
        <v>0</v>
      </c>
      <c r="I48" s="172">
        <f t="shared" si="14"/>
        <v>0</v>
      </c>
      <c r="J48" s="172">
        <f t="shared" si="15"/>
        <v>0</v>
      </c>
      <c r="K48" s="172">
        <f t="shared" si="16"/>
        <v>0</v>
      </c>
      <c r="L48" s="250">
        <f ca="1">IF($A48="N/A"," ",IF(Pricetype2=2,MAX(C48,0),IF(OR(Pricetype2=1,Pricetype2=4),IF(C48=0,0,(_xll.EURO(C48,Strikeprice2,0,0,($AH48+IF(Smile=TRUE,VLOOKUP(MAX(-5,Strikeprice2-C48),Volsmile,2),0)),($A48-DateToday)+15,IF(Pricetype2=1,1,0),0))),C48)))</f>
        <v>3.4084404261008547E-4</v>
      </c>
      <c r="M48" s="250">
        <f ca="1">IF($A48="N/A"," ",IF(Pricetype2=2,MAX(D48,0),IF(OR(Pricetype2=1,Pricetype2=4),IF(D48=0,0,(_xll.EURO(D48,Strikeprice2,0,0,($AH48+IF(Smile=TRUE,VLOOKUP(MAX(-5,Strikeprice2-D48),Volsmile,2),0)),($A48-DateToday)+15,IF(Pricetype2=1,1,0),0))),D48)))</f>
        <v>3.4084404261008547E-4</v>
      </c>
      <c r="N48" s="250">
        <f>IF($A48="N/A"," ",IF(Pricetype2=2,MAX(E48,0),IF(OR(Pricetype2=1,Pricetype2=4),IF(E48=0,0,(_xll.EURO(E48,Strikeprice2,0,0,($AK48+IF(Smile=TRUE,VLOOKUP(MAX(-5,Strikeprice2-E48),Volsmile,2),0)),($A48-DateToday)+15,IF(Pricetype2=1,1,0),0))),E48)))</f>
        <v>0</v>
      </c>
      <c r="O48" s="250">
        <f>IF($A48="N/A"," ",IF(Pricetype2=2,MAX(F48,0),IF(OR(Pricetype2=1,Pricetype2=4),IF(F48=0,0,(_xll.EURO(F48,Strikeprice2,0,0,($AK48+IF(Smile=TRUE,VLOOKUP(MAX(-5,Strikeprice2-F48),Volsmile,2),0)),($A48-DateToday)+15,IF(Pricetype2=1,1,0),0))),F48)))</f>
        <v>0</v>
      </c>
      <c r="P48" s="250">
        <f>IF($A48="N/A"," ",IF(Pricetype2=2,MAX(G48,0),IF(OR(Pricetype2=1,Pricetype2=4),IF(G48=0,0,(_xll.EURO(G48,Strikeprice2,0,0,($AK48+IF(Smile=TRUE,VLOOKUP(MAX(-5,Strikeprice2-G48),Volsmile,2),0)),($A48-DateToday)+15,IF(Pricetype2=1,1,0),0))),G48)))</f>
        <v>0</v>
      </c>
      <c r="Q48" s="250">
        <f>IF($A48="N/A"," ",IF(Pricetype2=2,MAX(H48,0),IF(OR(Pricetype2=1,Pricetype2=4),IF(H48=0,0,(_xll.EURO(H48,Strikeprice2,0,0,($AK48+IF(Smile=TRUE,VLOOKUP(MAX(-5,Strikeprice2-H48),Volsmile,2),0)),($A48-DateToday)+15,IF(Pricetype2=1,1,0),0))),H48)))</f>
        <v>0</v>
      </c>
      <c r="R48" s="250">
        <f>IF($A48="N/A"," ",IF(Pricetype2=2,MAX(I48,0),IF(OR(Pricetype2=1,Pricetype2=4),IF(I48=0,0,(_xll.EURO(I48,Strikeprice2,0,0,($AK48+IF(Smile=TRUE,VLOOKUP(MAX(-5,Strikeprice2-I48),Volsmile,2),0)),($A48-DateToday)+15,IF(Pricetype2=1,1,0),0))),I48)))</f>
        <v>0</v>
      </c>
      <c r="S48" s="250">
        <f>IF($A48="N/A"," ",IF(Pricetype2=2,MAX(J48,0),IF(OR(Pricetype2=1,Pricetype2=4),IF(J48=0,0,(_xll.EURO(J48,Strikeprice2,0,0,($AK48+IF(Smile=TRUE,VLOOKUP(MAX(-5,Strikeprice2-J48),Volsmile,2),0)),($A48-DateToday)+15,IF(Pricetype2=1,1,0),0))),J48)))</f>
        <v>0</v>
      </c>
      <c r="T48" s="250">
        <f>IF($A48="N/A"," ",IF(Pricetype2=2,MAX(K48,0),IF(OR(Pricetype2=1,Pricetype2=4),IF(K48=0,0,(_xll.EURO(K48,Strikeprice2,0,0,($AK48+IF(Smile=TRUE,VLOOKUP(MAX(-5,Strikeprice2-K48),Volsmile,2),0)),($A48-DateToday)+15,IF(Pricetype2=1,1,0),0))),K48)))</f>
        <v>0</v>
      </c>
      <c r="U48" s="177">
        <f t="shared" ca="1" si="1"/>
        <v>237.33781579692177</v>
      </c>
      <c r="V48" s="178">
        <f t="shared" ca="1" si="17"/>
        <v>13.590390340879065</v>
      </c>
      <c r="W48" s="178">
        <f t="shared" ca="1" si="18"/>
        <v>13.590390340879065</v>
      </c>
      <c r="X48" s="178">
        <f t="shared" ca="1" si="19"/>
        <v>0</v>
      </c>
      <c r="Y48" s="178">
        <f t="shared" ca="1" si="20"/>
        <v>0</v>
      </c>
      <c r="Z48" s="178">
        <f t="shared" ca="1" si="21"/>
        <v>0</v>
      </c>
      <c r="AA48" s="178">
        <f t="shared" ca="1" si="22"/>
        <v>0</v>
      </c>
      <c r="AB48" s="178">
        <f t="shared" ca="1" si="23"/>
        <v>0</v>
      </c>
      <c r="AC48" s="178">
        <f t="shared" ca="1" si="24"/>
        <v>0</v>
      </c>
      <c r="AD48" s="178">
        <f t="shared" ca="1" si="25"/>
        <v>0</v>
      </c>
      <c r="AE48" s="178">
        <f t="shared" ca="1" si="26"/>
        <v>27.180780681758129</v>
      </c>
      <c r="AF48" s="224">
        <f t="shared" si="27"/>
        <v>0.16</v>
      </c>
      <c r="AG48" s="224">
        <f t="shared" si="28"/>
        <v>0.28000000000000003</v>
      </c>
      <c r="AH48" s="224">
        <f t="shared" si="29"/>
        <v>0.16</v>
      </c>
      <c r="AI48" s="224">
        <f t="shared" si="2"/>
        <v>0.08</v>
      </c>
      <c r="AJ48" s="224">
        <f t="shared" si="3"/>
        <v>0.16800000000000001</v>
      </c>
      <c r="AK48" s="224">
        <f t="shared" si="30"/>
        <v>0.08</v>
      </c>
      <c r="AL48" s="224">
        <f ca="1">IF($A48="N/A"," ",IF(PV=1,0,'Pricing Inputs2'!R81))</f>
        <v>5.6237810448619599E-2</v>
      </c>
      <c r="AM48" s="313">
        <f t="shared" ca="1" si="4"/>
        <v>0.7911260526564059</v>
      </c>
      <c r="BQ48">
        <f t="shared" si="5"/>
        <v>21</v>
      </c>
      <c r="BR48">
        <f t="shared" si="6"/>
        <v>4</v>
      </c>
      <c r="BS48">
        <f t="shared" si="7"/>
        <v>5</v>
      </c>
    </row>
    <row r="49" spans="1:71" x14ac:dyDescent="0.2">
      <c r="A49" s="253">
        <f>IF(A48="N/A","N/A",IF(EDATE(A48,1)&gt;Inputs!$P$5,"N/A",EDATE(A48,1)))</f>
        <v>38626</v>
      </c>
      <c r="B49" s="324">
        <f t="shared" si="0"/>
        <v>2005</v>
      </c>
      <c r="C49" s="172">
        <f t="shared" si="8"/>
        <v>32.041561484336853</v>
      </c>
      <c r="D49" s="172">
        <f t="shared" si="9"/>
        <v>32.041561484336853</v>
      </c>
      <c r="E49" s="172">
        <f t="shared" si="10"/>
        <v>0</v>
      </c>
      <c r="F49" s="172">
        <f t="shared" si="11"/>
        <v>0</v>
      </c>
      <c r="G49" s="172">
        <f t="shared" si="12"/>
        <v>0</v>
      </c>
      <c r="H49" s="172">
        <f t="shared" si="13"/>
        <v>0</v>
      </c>
      <c r="I49" s="172">
        <f t="shared" si="14"/>
        <v>0</v>
      </c>
      <c r="J49" s="172">
        <f t="shared" si="15"/>
        <v>0</v>
      </c>
      <c r="K49" s="172">
        <f t="shared" si="16"/>
        <v>0</v>
      </c>
      <c r="L49" s="250">
        <f ca="1">IF($A49="N/A"," ",IF(Pricetype2=2,MAX(C49,0),IF(OR(Pricetype2=1,Pricetype2=4),IF(C49=0,0,(_xll.EURO(C49,Strikeprice2,0,0,($AH49+IF(Smile=TRUE,VLOOKUP(MAX(-5,Strikeprice2-C49),Volsmile,2),0)),($A49-DateToday)+15,IF(Pricetype2=1,1,0),0))),C49)))</f>
        <v>2.8277628869741167E-4</v>
      </c>
      <c r="M49" s="250">
        <f ca="1">IF($A49="N/A"," ",IF(Pricetype2=2,MAX(D49,0),IF(OR(Pricetype2=1,Pricetype2=4),IF(D49=0,0,(_xll.EURO(D49,Strikeprice2,0,0,($AH49+IF(Smile=TRUE,VLOOKUP(MAX(-5,Strikeprice2-D49),Volsmile,2),0)),($A49-DateToday)+15,IF(Pricetype2=1,1,0),0))),D49)))</f>
        <v>2.8277628869741167E-4</v>
      </c>
      <c r="N49" s="250">
        <f>IF($A49="N/A"," ",IF(Pricetype2=2,MAX(E49,0),IF(OR(Pricetype2=1,Pricetype2=4),IF(E49=0,0,(_xll.EURO(E49,Strikeprice2,0,0,($AK49+IF(Smile=TRUE,VLOOKUP(MAX(-5,Strikeprice2-E49),Volsmile,2),0)),($A49-DateToday)+15,IF(Pricetype2=1,1,0),0))),E49)))</f>
        <v>0</v>
      </c>
      <c r="O49" s="250">
        <f>IF($A49="N/A"," ",IF(Pricetype2=2,MAX(F49,0),IF(OR(Pricetype2=1,Pricetype2=4),IF(F49=0,0,(_xll.EURO(F49,Strikeprice2,0,0,($AK49+IF(Smile=TRUE,VLOOKUP(MAX(-5,Strikeprice2-F49),Volsmile,2),0)),($A49-DateToday)+15,IF(Pricetype2=1,1,0),0))),F49)))</f>
        <v>0</v>
      </c>
      <c r="P49" s="250">
        <f>IF($A49="N/A"," ",IF(Pricetype2=2,MAX(G49,0),IF(OR(Pricetype2=1,Pricetype2=4),IF(G49=0,0,(_xll.EURO(G49,Strikeprice2,0,0,($AK49+IF(Smile=TRUE,VLOOKUP(MAX(-5,Strikeprice2-G49),Volsmile,2),0)),($A49-DateToday)+15,IF(Pricetype2=1,1,0),0))),G49)))</f>
        <v>0</v>
      </c>
      <c r="Q49" s="250">
        <f>IF($A49="N/A"," ",IF(Pricetype2=2,MAX(H49,0),IF(OR(Pricetype2=1,Pricetype2=4),IF(H49=0,0,(_xll.EURO(H49,Strikeprice2,0,0,($AK49+IF(Smile=TRUE,VLOOKUP(MAX(-5,Strikeprice2-H49),Volsmile,2),0)),($A49-DateToday)+15,IF(Pricetype2=1,1,0),0))),H49)))</f>
        <v>0</v>
      </c>
      <c r="R49" s="250">
        <f>IF($A49="N/A"," ",IF(Pricetype2=2,MAX(I49,0),IF(OR(Pricetype2=1,Pricetype2=4),IF(I49=0,0,(_xll.EURO(I49,Strikeprice2,0,0,($AK49+IF(Smile=TRUE,VLOOKUP(MAX(-5,Strikeprice2-I49),Volsmile,2),0)),($A49-DateToday)+15,IF(Pricetype2=1,1,0),0))),I49)))</f>
        <v>0</v>
      </c>
      <c r="S49" s="250">
        <f>IF($A49="N/A"," ",IF(Pricetype2=2,MAX(J49,0),IF(OR(Pricetype2=1,Pricetype2=4),IF(J49=0,0,(_xll.EURO(J49,Strikeprice2,0,0,($AK49+IF(Smile=TRUE,VLOOKUP(MAX(-5,Strikeprice2-J49),Volsmile,2),0)),($A49-DateToday)+15,IF(Pricetype2=1,1,0),0))),J49)))</f>
        <v>0</v>
      </c>
      <c r="T49" s="250">
        <f>IF($A49="N/A"," ",IF(Pricetype2=2,MAX(K49,0),IF(OR(Pricetype2=1,Pricetype2=4),IF(K49=0,0,(_xll.EURO(K49,Strikeprice2,0,0,($AK49+IF(Smile=TRUE,VLOOKUP(MAX(-5,Strikeprice2-K49),Volsmile,2),0)),($A49-DateToday)+15,IF(Pricetype2=1,1,0),0))),K49)))</f>
        <v>0</v>
      </c>
      <c r="U49" s="177">
        <f t="shared" ca="1" si="1"/>
        <v>236.08710856347238</v>
      </c>
      <c r="V49" s="178">
        <f t="shared" ca="1" si="17"/>
        <v>11.215652509972116</v>
      </c>
      <c r="W49" s="178">
        <f t="shared" ca="1" si="18"/>
        <v>11.215652509972116</v>
      </c>
      <c r="X49" s="178">
        <f t="shared" ca="1" si="19"/>
        <v>0</v>
      </c>
      <c r="Y49" s="178">
        <f t="shared" ca="1" si="20"/>
        <v>0</v>
      </c>
      <c r="Z49" s="178">
        <f t="shared" ca="1" si="21"/>
        <v>0</v>
      </c>
      <c r="AA49" s="178">
        <f t="shared" ca="1" si="22"/>
        <v>0</v>
      </c>
      <c r="AB49" s="178">
        <f t="shared" ca="1" si="23"/>
        <v>0</v>
      </c>
      <c r="AC49" s="178">
        <f t="shared" ca="1" si="24"/>
        <v>0</v>
      </c>
      <c r="AD49" s="178">
        <f t="shared" ca="1" si="25"/>
        <v>0</v>
      </c>
      <c r="AE49" s="178">
        <f t="shared" ca="1" si="26"/>
        <v>22.431305019944233</v>
      </c>
      <c r="AF49" s="224">
        <f t="shared" si="27"/>
        <v>0.16</v>
      </c>
      <c r="AG49" s="224">
        <f t="shared" si="28"/>
        <v>0.28000000000000003</v>
      </c>
      <c r="AH49" s="224">
        <f t="shared" si="29"/>
        <v>0.16</v>
      </c>
      <c r="AI49" s="224">
        <f t="shared" si="2"/>
        <v>0.08</v>
      </c>
      <c r="AJ49" s="224">
        <f t="shared" si="3"/>
        <v>0.16800000000000001</v>
      </c>
      <c r="AK49" s="224">
        <f t="shared" si="30"/>
        <v>0.08</v>
      </c>
      <c r="AL49" s="224">
        <f ca="1">IF($A49="N/A"," ",IF(PV=1,0,'Pricing Inputs2'!R82))</f>
        <v>5.6375342996200804E-2</v>
      </c>
      <c r="AM49" s="313">
        <f t="shared" ca="1" si="4"/>
        <v>0.7869570285449079</v>
      </c>
      <c r="BQ49">
        <f t="shared" si="5"/>
        <v>21</v>
      </c>
      <c r="BR49">
        <f t="shared" si="6"/>
        <v>5</v>
      </c>
      <c r="BS49">
        <f t="shared" si="7"/>
        <v>5</v>
      </c>
    </row>
    <row r="50" spans="1:71" x14ac:dyDescent="0.2">
      <c r="A50" s="253">
        <f>IF(A49="N/A","N/A",IF(EDATE(A49,1)&gt;Inputs!$P$5,"N/A",EDATE(A49,1)))</f>
        <v>38657</v>
      </c>
      <c r="B50" s="324">
        <f t="shared" si="0"/>
        <v>2005</v>
      </c>
      <c r="C50" s="172">
        <f t="shared" si="8"/>
        <v>32.141563773155212</v>
      </c>
      <c r="D50" s="172">
        <f t="shared" si="9"/>
        <v>32.141563773155212</v>
      </c>
      <c r="E50" s="172">
        <f t="shared" si="10"/>
        <v>0</v>
      </c>
      <c r="F50" s="172">
        <f t="shared" si="11"/>
        <v>0</v>
      </c>
      <c r="G50" s="172">
        <f t="shared" si="12"/>
        <v>0</v>
      </c>
      <c r="H50" s="172">
        <f t="shared" si="13"/>
        <v>0</v>
      </c>
      <c r="I50" s="172">
        <f t="shared" si="14"/>
        <v>0</v>
      </c>
      <c r="J50" s="172">
        <f t="shared" si="15"/>
        <v>0</v>
      </c>
      <c r="K50" s="172">
        <f t="shared" si="16"/>
        <v>0</v>
      </c>
      <c r="L50" s="250">
        <f ca="1">IF($A50="N/A"," ",IF(Pricetype2=2,MAX(C50,0),IF(OR(Pricetype2=1,Pricetype2=4),IF(C50=0,0,(_xll.EURO(C50,Strikeprice2,0,0,($AH50+IF(Smile=TRUE,VLOOKUP(MAX(-5,Strikeprice2-C50),Volsmile,2),0)),($A50-DateToday)+15,IF(Pricetype2=1,1,0),0))),C50)))</f>
        <v>3.1713830178277218E-4</v>
      </c>
      <c r="M50" s="250">
        <f ca="1">IF($A50="N/A"," ",IF(Pricetype2=2,MAX(D50,0),IF(OR(Pricetype2=1,Pricetype2=4),IF(D50=0,0,(_xll.EURO(D50,Strikeprice2,0,0,($AH50+IF(Smile=TRUE,VLOOKUP(MAX(-5,Strikeprice2-D50),Volsmile,2),0)),($A50-DateToday)+15,IF(Pricetype2=1,1,0),0))),D50)))</f>
        <v>3.1713830178277218E-4</v>
      </c>
      <c r="N50" s="250">
        <f>IF($A50="N/A"," ",IF(Pricetype2=2,MAX(E50,0),IF(OR(Pricetype2=1,Pricetype2=4),IF(E50=0,0,(_xll.EURO(E50,Strikeprice2,0,0,($AK50+IF(Smile=TRUE,VLOOKUP(MAX(-5,Strikeprice2-E50),Volsmile,2),0)),($A50-DateToday)+15,IF(Pricetype2=1,1,0),0))),E50)))</f>
        <v>0</v>
      </c>
      <c r="O50" s="250">
        <f>IF($A50="N/A"," ",IF(Pricetype2=2,MAX(F50,0),IF(OR(Pricetype2=1,Pricetype2=4),IF(F50=0,0,(_xll.EURO(F50,Strikeprice2,0,0,($AK50+IF(Smile=TRUE,VLOOKUP(MAX(-5,Strikeprice2-F50),Volsmile,2),0)),($A50-DateToday)+15,IF(Pricetype2=1,1,0),0))),F50)))</f>
        <v>0</v>
      </c>
      <c r="P50" s="250">
        <f>IF($A50="N/A"," ",IF(Pricetype2=2,MAX(G50,0),IF(OR(Pricetype2=1,Pricetype2=4),IF(G50=0,0,(_xll.EURO(G50,Strikeprice2,0,0,($AK50+IF(Smile=TRUE,VLOOKUP(MAX(-5,Strikeprice2-G50),Volsmile,2),0)),($A50-DateToday)+15,IF(Pricetype2=1,1,0),0))),G50)))</f>
        <v>0</v>
      </c>
      <c r="Q50" s="250">
        <f>IF($A50="N/A"," ",IF(Pricetype2=2,MAX(H50,0),IF(OR(Pricetype2=1,Pricetype2=4),IF(H50=0,0,(_xll.EURO(H50,Strikeprice2,0,0,($AK50+IF(Smile=TRUE,VLOOKUP(MAX(-5,Strikeprice2-H50),Volsmile,2),0)),($A50-DateToday)+15,IF(Pricetype2=1,1,0),0))),H50)))</f>
        <v>0</v>
      </c>
      <c r="R50" s="250">
        <f>IF($A50="N/A"," ",IF(Pricetype2=2,MAX(I50,0),IF(OR(Pricetype2=1,Pricetype2=4),IF(I50=0,0,(_xll.EURO(I50,Strikeprice2,0,0,($AK50+IF(Smile=TRUE,VLOOKUP(MAX(-5,Strikeprice2-I50),Volsmile,2),0)),($A50-DateToday)+15,IF(Pricetype2=1,1,0),0))),I50)))</f>
        <v>0</v>
      </c>
      <c r="S50" s="250">
        <f>IF($A50="N/A"," ",IF(Pricetype2=2,MAX(J50,0),IF(OR(Pricetype2=1,Pricetype2=4),IF(J50=0,0,(_xll.EURO(J50,Strikeprice2,0,0,($AK50+IF(Smile=TRUE,VLOOKUP(MAX(-5,Strikeprice2-J50),Volsmile,2),0)),($A50-DateToday)+15,IF(Pricetype2=1,1,0),0))),J50)))</f>
        <v>0</v>
      </c>
      <c r="T50" s="250">
        <f>IF($A50="N/A"," ",IF(Pricetype2=2,MAX(K50,0),IF(OR(Pricetype2=1,Pricetype2=4),IF(K50=0,0,(_xll.EURO(K50,Strikeprice2,0,0,($AK50+IF(Smile=TRUE,VLOOKUP(MAX(-5,Strikeprice2-K50),Volsmile,2),0)),($A50-DateToday)+15,IF(Pricetype2=1,1,0),0))),K50)))</f>
        <v>0</v>
      </c>
      <c r="U50" s="177">
        <f t="shared" ca="1" si="1"/>
        <v>234.88207836283397</v>
      </c>
      <c r="V50" s="178">
        <f t="shared" ca="1" si="17"/>
        <v>12.514337379801127</v>
      </c>
      <c r="W50" s="178">
        <f t="shared" ca="1" si="18"/>
        <v>12.514337379801127</v>
      </c>
      <c r="X50" s="178">
        <f t="shared" ca="1" si="19"/>
        <v>0</v>
      </c>
      <c r="Y50" s="178">
        <f t="shared" ca="1" si="20"/>
        <v>0</v>
      </c>
      <c r="Z50" s="178">
        <f t="shared" ca="1" si="21"/>
        <v>0</v>
      </c>
      <c r="AA50" s="178">
        <f t="shared" ca="1" si="22"/>
        <v>0</v>
      </c>
      <c r="AB50" s="178">
        <f t="shared" ca="1" si="23"/>
        <v>0</v>
      </c>
      <c r="AC50" s="178">
        <f t="shared" ca="1" si="24"/>
        <v>0</v>
      </c>
      <c r="AD50" s="178">
        <f t="shared" ca="1" si="25"/>
        <v>0</v>
      </c>
      <c r="AE50" s="178">
        <f t="shared" ca="1" si="26"/>
        <v>25.028674759602254</v>
      </c>
      <c r="AF50" s="224">
        <f t="shared" si="27"/>
        <v>0.16</v>
      </c>
      <c r="AG50" s="224">
        <f t="shared" si="28"/>
        <v>0.28000000000000003</v>
      </c>
      <c r="AH50" s="224">
        <f t="shared" si="29"/>
        <v>0.16</v>
      </c>
      <c r="AI50" s="224">
        <f t="shared" si="2"/>
        <v>0.08</v>
      </c>
      <c r="AJ50" s="224">
        <f t="shared" si="3"/>
        <v>0.16800000000000001</v>
      </c>
      <c r="AK50" s="224">
        <f t="shared" si="30"/>
        <v>0.08</v>
      </c>
      <c r="AL50" s="224">
        <f ca="1">IF($A50="N/A"," ",IF(PV=1,0,'Pricing Inputs2'!R83))</f>
        <v>5.6504326810566906E-2</v>
      </c>
      <c r="AM50" s="313">
        <f t="shared" ca="1" si="4"/>
        <v>0.7829402612094466</v>
      </c>
      <c r="BQ50">
        <f t="shared" si="5"/>
        <v>21</v>
      </c>
      <c r="BR50">
        <f t="shared" si="6"/>
        <v>4</v>
      </c>
      <c r="BS50">
        <f t="shared" si="7"/>
        <v>5</v>
      </c>
    </row>
    <row r="51" spans="1:71" x14ac:dyDescent="0.2">
      <c r="A51" s="253">
        <f>IF(A50="N/A","N/A",IF(EDATE(A50,1)&gt;Inputs!$P$5,"N/A",EDATE(A50,1)))</f>
        <v>38687</v>
      </c>
      <c r="B51" s="324">
        <f t="shared" si="0"/>
        <v>2005</v>
      </c>
      <c r="C51" s="172">
        <f t="shared" si="8"/>
        <v>32.241562247276306</v>
      </c>
      <c r="D51" s="172">
        <f t="shared" si="9"/>
        <v>32.241562247276306</v>
      </c>
      <c r="E51" s="172">
        <f t="shared" si="10"/>
        <v>0</v>
      </c>
      <c r="F51" s="172">
        <f t="shared" si="11"/>
        <v>0</v>
      </c>
      <c r="G51" s="172">
        <f t="shared" si="12"/>
        <v>0</v>
      </c>
      <c r="H51" s="172">
        <f t="shared" si="13"/>
        <v>0</v>
      </c>
      <c r="I51" s="172">
        <f t="shared" si="14"/>
        <v>0</v>
      </c>
      <c r="J51" s="172">
        <f t="shared" si="15"/>
        <v>0</v>
      </c>
      <c r="K51" s="172">
        <f t="shared" si="16"/>
        <v>0</v>
      </c>
      <c r="L51" s="250">
        <f ca="1">IF($A51="N/A"," ",IF(Pricetype2=2,MAX(C51,0),IF(OR(Pricetype2=1,Pricetype2=4),IF(C51=0,0,(_xll.EURO(C51,Strikeprice2,0,0,($AH51+IF(Smile=TRUE,VLOOKUP(MAX(-5,Strikeprice2-C51),Volsmile,2),0)),($A51-DateToday)+15,IF(Pricetype2=1,1,0),0))),C51)))</f>
        <v>3.5260017764374152E-4</v>
      </c>
      <c r="M51" s="250">
        <f ca="1">IF($A51="N/A"," ",IF(Pricetype2=2,MAX(D51,0),IF(OR(Pricetype2=1,Pricetype2=4),IF(D51=0,0,(_xll.EURO(D51,Strikeprice2,0,0,($AH51+IF(Smile=TRUE,VLOOKUP(MAX(-5,Strikeprice2-D51),Volsmile,2),0)),($A51-DateToday)+15,IF(Pricetype2=1,1,0),0))),D51)))</f>
        <v>3.5260017764374152E-4</v>
      </c>
      <c r="N51" s="250">
        <f>IF($A51="N/A"," ",IF(Pricetype2=2,MAX(E51,0),IF(OR(Pricetype2=1,Pricetype2=4),IF(E51=0,0,(_xll.EURO(E51,Strikeprice2,0,0,($AK51+IF(Smile=TRUE,VLOOKUP(MAX(-5,Strikeprice2-E51),Volsmile,2),0)),($A51-DateToday)+15,IF(Pricetype2=1,1,0),0))),E51)))</f>
        <v>0</v>
      </c>
      <c r="O51" s="250">
        <f>IF($A51="N/A"," ",IF(Pricetype2=2,MAX(F51,0),IF(OR(Pricetype2=1,Pricetype2=4),IF(F51=0,0,(_xll.EURO(F51,Strikeprice2,0,0,($AK51+IF(Smile=TRUE,VLOOKUP(MAX(-5,Strikeprice2-F51),Volsmile,2),0)),($A51-DateToday)+15,IF(Pricetype2=1,1,0),0))),F51)))</f>
        <v>0</v>
      </c>
      <c r="P51" s="250">
        <f>IF($A51="N/A"," ",IF(Pricetype2=2,MAX(G51,0),IF(OR(Pricetype2=1,Pricetype2=4),IF(G51=0,0,(_xll.EURO(G51,Strikeprice2,0,0,($AK51+IF(Smile=TRUE,VLOOKUP(MAX(-5,Strikeprice2-G51),Volsmile,2),0)),($A51-DateToday)+15,IF(Pricetype2=1,1,0),0))),G51)))</f>
        <v>0</v>
      </c>
      <c r="Q51" s="250">
        <f>IF($A51="N/A"," ",IF(Pricetype2=2,MAX(H51,0),IF(OR(Pricetype2=1,Pricetype2=4),IF(H51=0,0,(_xll.EURO(H51,Strikeprice2,0,0,($AK51+IF(Smile=TRUE,VLOOKUP(MAX(-5,Strikeprice2-H51),Volsmile,2),0)),($A51-DateToday)+15,IF(Pricetype2=1,1,0),0))),H51)))</f>
        <v>0</v>
      </c>
      <c r="R51" s="250">
        <f>IF($A51="N/A"," ",IF(Pricetype2=2,MAX(I51,0),IF(OR(Pricetype2=1,Pricetype2=4),IF(I51=0,0,(_xll.EURO(I51,Strikeprice2,0,0,($AK51+IF(Smile=TRUE,VLOOKUP(MAX(-5,Strikeprice2-I51),Volsmile,2),0)),($A51-DateToday)+15,IF(Pricetype2=1,1,0),0))),I51)))</f>
        <v>0</v>
      </c>
      <c r="S51" s="250">
        <f>IF($A51="N/A"," ",IF(Pricetype2=2,MAX(J51,0),IF(OR(Pricetype2=1,Pricetype2=4),IF(J51=0,0,(_xll.EURO(J51,Strikeprice2,0,0,($AK51+IF(Smile=TRUE,VLOOKUP(MAX(-5,Strikeprice2-J51),Volsmile,2),0)),($A51-DateToday)+15,IF(Pricetype2=1,1,0),0))),J51)))</f>
        <v>0</v>
      </c>
      <c r="T51" s="250">
        <f>IF($A51="N/A"," ",IF(Pricetype2=2,MAX(K51,0),IF(OR(Pricetype2=1,Pricetype2=4),IF(K51=0,0,(_xll.EURO(K51,Strikeprice2,0,0,($AK51+IF(Smile=TRUE,VLOOKUP(MAX(-5,Strikeprice2-K51),Volsmile,2),0)),($A51-DateToday)+15,IF(Pricetype2=1,1,0),0))),K51)))</f>
        <v>0</v>
      </c>
      <c r="U51" s="177">
        <f t="shared" ca="1" si="1"/>
        <v>233.64266523513001</v>
      </c>
      <c r="V51" s="178">
        <f t="shared" ca="1" si="17"/>
        <v>13.840250804866765</v>
      </c>
      <c r="W51" s="178">
        <f t="shared" ca="1" si="18"/>
        <v>13.840250804866765</v>
      </c>
      <c r="X51" s="178">
        <f t="shared" ca="1" si="19"/>
        <v>0</v>
      </c>
      <c r="Y51" s="178">
        <f t="shared" ca="1" si="20"/>
        <v>0</v>
      </c>
      <c r="Z51" s="178">
        <f t="shared" ca="1" si="21"/>
        <v>0</v>
      </c>
      <c r="AA51" s="178">
        <f t="shared" ca="1" si="22"/>
        <v>0</v>
      </c>
      <c r="AB51" s="178">
        <f t="shared" ca="1" si="23"/>
        <v>0</v>
      </c>
      <c r="AC51" s="178">
        <f t="shared" ca="1" si="24"/>
        <v>0</v>
      </c>
      <c r="AD51" s="178">
        <f t="shared" ca="1" si="25"/>
        <v>0</v>
      </c>
      <c r="AE51" s="178">
        <f t="shared" ca="1" si="26"/>
        <v>27.680501609733529</v>
      </c>
      <c r="AF51" s="224">
        <f t="shared" si="27"/>
        <v>0.16</v>
      </c>
      <c r="AG51" s="224">
        <f t="shared" si="28"/>
        <v>0.28000000000000003</v>
      </c>
      <c r="AH51" s="224">
        <f t="shared" si="29"/>
        <v>0.16</v>
      </c>
      <c r="AI51" s="224">
        <f t="shared" si="2"/>
        <v>0.08</v>
      </c>
      <c r="AJ51" s="224">
        <f t="shared" si="3"/>
        <v>0.16800000000000001</v>
      </c>
      <c r="AK51" s="224">
        <f t="shared" si="30"/>
        <v>0.08</v>
      </c>
      <c r="AL51" s="224">
        <f ca="1">IF($A51="N/A"," ",IF(PV=1,0,'Pricing Inputs2'!R84))</f>
        <v>5.66333106304708E-2</v>
      </c>
      <c r="AM51" s="313">
        <f t="shared" ca="1" si="4"/>
        <v>0.77880888411710003</v>
      </c>
      <c r="BQ51">
        <f t="shared" si="5"/>
        <v>21</v>
      </c>
      <c r="BR51">
        <f t="shared" si="6"/>
        <v>5</v>
      </c>
      <c r="BS51">
        <f t="shared" si="7"/>
        <v>5</v>
      </c>
    </row>
    <row r="52" spans="1:71" x14ac:dyDescent="0.2">
      <c r="A52" s="253">
        <f>IF(A51="N/A","N/A",IF(EDATE(A51,1)&gt;Inputs!$P$5,"N/A",EDATE(A51,1)))</f>
        <v>38718</v>
      </c>
      <c r="B52" s="324">
        <f t="shared" si="0"/>
        <v>2006</v>
      </c>
      <c r="C52" s="172">
        <f t="shared" si="8"/>
        <v>35.115717206682476</v>
      </c>
      <c r="D52" s="172">
        <f t="shared" si="9"/>
        <v>35.115717206682476</v>
      </c>
      <c r="E52" s="172">
        <f t="shared" si="10"/>
        <v>0</v>
      </c>
      <c r="F52" s="172">
        <f t="shared" si="11"/>
        <v>0</v>
      </c>
      <c r="G52" s="172">
        <f t="shared" si="12"/>
        <v>0</v>
      </c>
      <c r="H52" s="172">
        <f t="shared" si="13"/>
        <v>0</v>
      </c>
      <c r="I52" s="172">
        <f t="shared" si="14"/>
        <v>0</v>
      </c>
      <c r="J52" s="172">
        <f t="shared" si="15"/>
        <v>0</v>
      </c>
      <c r="K52" s="172">
        <f t="shared" si="16"/>
        <v>0</v>
      </c>
      <c r="L52" s="250">
        <f ca="1">IF($A52="N/A"," ",IF(Pricetype2=2,MAX(C52,0),IF(OR(Pricetype2=1,Pricetype2=4),IF(C52=0,0,(_xll.EURO(C52,Strikeprice2,0,0,($AH52+IF(Smile=TRUE,VLOOKUP(MAX(-5,Strikeprice2-C52),Volsmile,2),0)),($A52-DateToday)+15,IF(Pricetype2=1,1,0),0))),C52)))</f>
        <v>1.5201750433025871E-4</v>
      </c>
      <c r="M52" s="250">
        <f ca="1">IF($A52="N/A"," ",IF(Pricetype2=2,MAX(D52,0),IF(OR(Pricetype2=1,Pricetype2=4),IF(D52=0,0,(_xll.EURO(D52,Strikeprice2,0,0,($AH52+IF(Smile=TRUE,VLOOKUP(MAX(-5,Strikeprice2-D52),Volsmile,2),0)),($A52-DateToday)+15,IF(Pricetype2=1,1,0),0))),D52)))</f>
        <v>1.5201750433025871E-4</v>
      </c>
      <c r="N52" s="250">
        <f>IF($A52="N/A"," ",IF(Pricetype2=2,MAX(E52,0),IF(OR(Pricetype2=1,Pricetype2=4),IF(E52=0,0,(_xll.EURO(E52,Strikeprice2,0,0,($AK52+IF(Smile=TRUE,VLOOKUP(MAX(-5,Strikeprice2-E52),Volsmile,2),0)),($A52-DateToday)+15,IF(Pricetype2=1,1,0),0))),E52)))</f>
        <v>0</v>
      </c>
      <c r="O52" s="250">
        <f>IF($A52="N/A"," ",IF(Pricetype2=2,MAX(F52,0),IF(OR(Pricetype2=1,Pricetype2=4),IF(F52=0,0,(_xll.EURO(F52,Strikeprice2,0,0,($AK52+IF(Smile=TRUE,VLOOKUP(MAX(-5,Strikeprice2-F52),Volsmile,2),0)),($A52-DateToday)+15,IF(Pricetype2=1,1,0),0))),F52)))</f>
        <v>0</v>
      </c>
      <c r="P52" s="250">
        <f>IF($A52="N/A"," ",IF(Pricetype2=2,MAX(G52,0),IF(OR(Pricetype2=1,Pricetype2=4),IF(G52=0,0,(_xll.EURO(G52,Strikeprice2,0,0,($AK52+IF(Smile=TRUE,VLOOKUP(MAX(-5,Strikeprice2-G52),Volsmile,2),0)),($A52-DateToday)+15,IF(Pricetype2=1,1,0),0))),G52)))</f>
        <v>0</v>
      </c>
      <c r="Q52" s="250">
        <f>IF($A52="N/A"," ",IF(Pricetype2=2,MAX(H52,0),IF(OR(Pricetype2=1,Pricetype2=4),IF(H52=0,0,(_xll.EURO(H52,Strikeprice2,0,0,($AK52+IF(Smile=TRUE,VLOOKUP(MAX(-5,Strikeprice2-H52),Volsmile,2),0)),($A52-DateToday)+15,IF(Pricetype2=1,1,0),0))),H52)))</f>
        <v>0</v>
      </c>
      <c r="R52" s="250">
        <f>IF($A52="N/A"," ",IF(Pricetype2=2,MAX(I52,0),IF(OR(Pricetype2=1,Pricetype2=4),IF(I52=0,0,(_xll.EURO(I52,Strikeprice2,0,0,($AK52+IF(Smile=TRUE,VLOOKUP(MAX(-5,Strikeprice2-I52),Volsmile,2),0)),($A52-DateToday)+15,IF(Pricetype2=1,1,0),0))),I52)))</f>
        <v>0</v>
      </c>
      <c r="S52" s="250">
        <f>IF($A52="N/A"," ",IF(Pricetype2=2,MAX(J52,0),IF(OR(Pricetype2=1,Pricetype2=4),IF(J52=0,0,(_xll.EURO(J52,Strikeprice2,0,0,($AK52+IF(Smile=TRUE,VLOOKUP(MAX(-5,Strikeprice2-J52),Volsmile,2),0)),($A52-DateToday)+15,IF(Pricetype2=1,1,0),0))),J52)))</f>
        <v>0</v>
      </c>
      <c r="T52" s="250">
        <f>IF($A52="N/A"," ",IF(Pricetype2=2,MAX(K52,0),IF(OR(Pricetype2=1,Pricetype2=4),IF(K52=0,0,(_xll.EURO(K52,Strikeprice2,0,0,($AK52+IF(Smile=TRUE,VLOOKUP(MAX(-5,Strikeprice2-K52),Volsmile,2),0)),($A52-DateToday)+15,IF(Pricetype2=1,1,0),0))),K52)))</f>
        <v>0</v>
      </c>
      <c r="U52" s="177">
        <f t="shared" ca="1" si="1"/>
        <v>232.40914099161006</v>
      </c>
      <c r="V52" s="178">
        <f t="shared" ca="1" si="17"/>
        <v>5.9354832763100767</v>
      </c>
      <c r="W52" s="178">
        <f t="shared" ca="1" si="18"/>
        <v>5.9354832763100767</v>
      </c>
      <c r="X52" s="178">
        <f t="shared" ca="1" si="19"/>
        <v>0</v>
      </c>
      <c r="Y52" s="178">
        <f t="shared" ca="1" si="20"/>
        <v>0</v>
      </c>
      <c r="Z52" s="178">
        <f t="shared" ca="1" si="21"/>
        <v>0</v>
      </c>
      <c r="AA52" s="178">
        <f t="shared" ca="1" si="22"/>
        <v>0</v>
      </c>
      <c r="AB52" s="178">
        <f t="shared" ca="1" si="23"/>
        <v>0</v>
      </c>
      <c r="AC52" s="178">
        <f t="shared" ca="1" si="24"/>
        <v>0</v>
      </c>
      <c r="AD52" s="178">
        <f t="shared" ca="1" si="25"/>
        <v>0</v>
      </c>
      <c r="AE52" s="178">
        <f t="shared" ca="1" si="26"/>
        <v>11.870966552620153</v>
      </c>
      <c r="AF52" s="224">
        <f t="shared" si="27"/>
        <v>0.16</v>
      </c>
      <c r="AG52" s="224">
        <f t="shared" si="28"/>
        <v>0.28000000000000003</v>
      </c>
      <c r="AH52" s="224">
        <f t="shared" si="29"/>
        <v>0.16</v>
      </c>
      <c r="AI52" s="224">
        <f t="shared" si="2"/>
        <v>0.08</v>
      </c>
      <c r="AJ52" s="224">
        <f t="shared" si="3"/>
        <v>0.16800000000000001</v>
      </c>
      <c r="AK52" s="224">
        <f t="shared" si="30"/>
        <v>0.08</v>
      </c>
      <c r="AL52" s="224">
        <f ca="1">IF($A52="N/A"," ",IF(PV=1,0,'Pricing Inputs2'!R85))</f>
        <v>5.6758133687262506E-2</v>
      </c>
      <c r="AM52" s="313">
        <f t="shared" ca="1" si="4"/>
        <v>0.77469713663870021</v>
      </c>
      <c r="BQ52">
        <f t="shared" si="5"/>
        <v>21</v>
      </c>
      <c r="BR52">
        <f t="shared" si="6"/>
        <v>4</v>
      </c>
      <c r="BS52">
        <f t="shared" si="7"/>
        <v>6</v>
      </c>
    </row>
    <row r="53" spans="1:71" x14ac:dyDescent="0.2">
      <c r="A53" s="253">
        <f>IF(A52="N/A","N/A",IF(EDATE(A52,1)&gt;Inputs!$P$5,"N/A",EDATE(A52,1)))</f>
        <v>38749</v>
      </c>
      <c r="B53" s="324">
        <f t="shared" si="0"/>
        <v>2006</v>
      </c>
      <c r="C53" s="172">
        <f t="shared" si="8"/>
        <v>34.515714917864116</v>
      </c>
      <c r="D53" s="172">
        <f t="shared" si="9"/>
        <v>34.515714917864116</v>
      </c>
      <c r="E53" s="172">
        <f t="shared" si="10"/>
        <v>0</v>
      </c>
      <c r="F53" s="172">
        <f t="shared" si="11"/>
        <v>0</v>
      </c>
      <c r="G53" s="172">
        <f t="shared" si="12"/>
        <v>0</v>
      </c>
      <c r="H53" s="172">
        <f t="shared" si="13"/>
        <v>0</v>
      </c>
      <c r="I53" s="172">
        <f t="shared" si="14"/>
        <v>0</v>
      </c>
      <c r="J53" s="172">
        <f t="shared" si="15"/>
        <v>0</v>
      </c>
      <c r="K53" s="172">
        <f t="shared" si="16"/>
        <v>0</v>
      </c>
      <c r="L53" s="250">
        <f ca="1">IF($A53="N/A"," ",IF(Pricetype2=2,MAX(C53,0),IF(OR(Pricetype2=1,Pricetype2=4),IF(C53=0,0,(_xll.EURO(C53,Strikeprice2,0,0,($AH53+IF(Smile=TRUE,VLOOKUP(MAX(-5,Strikeprice2-C53),Volsmile,2),0)),($A53-DateToday)+15,IF(Pricetype2=1,1,0),0))),C53)))</f>
        <v>2.1646541359886771E-4</v>
      </c>
      <c r="M53" s="250">
        <f ca="1">IF($A53="N/A"," ",IF(Pricetype2=2,MAX(D53,0),IF(OR(Pricetype2=1,Pricetype2=4),IF(D53=0,0,(_xll.EURO(D53,Strikeprice2,0,0,($AH53+IF(Smile=TRUE,VLOOKUP(MAX(-5,Strikeprice2-D53),Volsmile,2),0)),($A53-DateToday)+15,IF(Pricetype2=1,1,0),0))),D53)))</f>
        <v>2.1646541359886771E-4</v>
      </c>
      <c r="N53" s="250">
        <f>IF($A53="N/A"," ",IF(Pricetype2=2,MAX(E53,0),IF(OR(Pricetype2=1,Pricetype2=4),IF(E53=0,0,(_xll.EURO(E53,Strikeprice2,0,0,($AK53+IF(Smile=TRUE,VLOOKUP(MAX(-5,Strikeprice2-E53),Volsmile,2),0)),($A53-DateToday)+15,IF(Pricetype2=1,1,0),0))),E53)))</f>
        <v>0</v>
      </c>
      <c r="O53" s="250">
        <f>IF($A53="N/A"," ",IF(Pricetype2=2,MAX(F53,0),IF(OR(Pricetype2=1,Pricetype2=4),IF(F53=0,0,(_xll.EURO(F53,Strikeprice2,0,0,($AK53+IF(Smile=TRUE,VLOOKUP(MAX(-5,Strikeprice2-F53),Volsmile,2),0)),($A53-DateToday)+15,IF(Pricetype2=1,1,0),0))),F53)))</f>
        <v>0</v>
      </c>
      <c r="P53" s="250">
        <f>IF($A53="N/A"," ",IF(Pricetype2=2,MAX(G53,0),IF(OR(Pricetype2=1,Pricetype2=4),IF(G53=0,0,(_xll.EURO(G53,Strikeprice2,0,0,($AK53+IF(Smile=TRUE,VLOOKUP(MAX(-5,Strikeprice2-G53),Volsmile,2),0)),($A53-DateToday)+15,IF(Pricetype2=1,1,0),0))),G53)))</f>
        <v>0</v>
      </c>
      <c r="Q53" s="250">
        <f>IF($A53="N/A"," ",IF(Pricetype2=2,MAX(H53,0),IF(OR(Pricetype2=1,Pricetype2=4),IF(H53=0,0,(_xll.EURO(H53,Strikeprice2,0,0,($AK53+IF(Smile=TRUE,VLOOKUP(MAX(-5,Strikeprice2-H53),Volsmile,2),0)),($A53-DateToday)+15,IF(Pricetype2=1,1,0),0))),H53)))</f>
        <v>0</v>
      </c>
      <c r="R53" s="250">
        <f>IF($A53="N/A"," ",IF(Pricetype2=2,MAX(I53,0),IF(OR(Pricetype2=1,Pricetype2=4),IF(I53=0,0,(_xll.EURO(I53,Strikeprice2,0,0,($AK53+IF(Smile=TRUE,VLOOKUP(MAX(-5,Strikeprice2-I53),Volsmile,2),0)),($A53-DateToday)+15,IF(Pricetype2=1,1,0),0))),I53)))</f>
        <v>0</v>
      </c>
      <c r="S53" s="250">
        <f>IF($A53="N/A"," ",IF(Pricetype2=2,MAX(J53,0),IF(OR(Pricetype2=1,Pricetype2=4),IF(J53=0,0,(_xll.EURO(J53,Strikeprice2,0,0,($AK53+IF(Smile=TRUE,VLOOKUP(MAX(-5,Strikeprice2-J53),Volsmile,2),0)),($A53-DateToday)+15,IF(Pricetype2=1,1,0),0))),J53)))</f>
        <v>0</v>
      </c>
      <c r="T53" s="250">
        <f>IF($A53="N/A"," ",IF(Pricetype2=2,MAX(K53,0),IF(OR(Pricetype2=1,Pricetype2=4),IF(K53=0,0,(_xll.EURO(K53,Strikeprice2,0,0,($AK53+IF(Smile=TRUE,VLOOKUP(MAX(-5,Strikeprice2-K53),Volsmile,2),0)),($A53-DateToday)+15,IF(Pricetype2=1,1,0),0))),K53)))</f>
        <v>0</v>
      </c>
      <c r="U53" s="177">
        <f t="shared" ca="1" si="1"/>
        <v>231.27955985874249</v>
      </c>
      <c r="V53" s="178">
        <f t="shared" ca="1" si="17"/>
        <v>8.010244093085884</v>
      </c>
      <c r="W53" s="178">
        <f t="shared" ca="1" si="18"/>
        <v>8.010244093085884</v>
      </c>
      <c r="X53" s="178">
        <f t="shared" ca="1" si="19"/>
        <v>0</v>
      </c>
      <c r="Y53" s="178">
        <f t="shared" ca="1" si="20"/>
        <v>0</v>
      </c>
      <c r="Z53" s="178">
        <f t="shared" ca="1" si="21"/>
        <v>0</v>
      </c>
      <c r="AA53" s="178">
        <f t="shared" ca="1" si="22"/>
        <v>0</v>
      </c>
      <c r="AB53" s="178">
        <f t="shared" ca="1" si="23"/>
        <v>0</v>
      </c>
      <c r="AC53" s="178">
        <f t="shared" ca="1" si="24"/>
        <v>0</v>
      </c>
      <c r="AD53" s="178">
        <f t="shared" ca="1" si="25"/>
        <v>0</v>
      </c>
      <c r="AE53" s="178">
        <f t="shared" ca="1" si="26"/>
        <v>16.020488186171768</v>
      </c>
      <c r="AF53" s="224">
        <f t="shared" si="27"/>
        <v>0.16</v>
      </c>
      <c r="AG53" s="224">
        <f t="shared" si="28"/>
        <v>0.28000000000000003</v>
      </c>
      <c r="AH53" s="224">
        <f t="shared" si="29"/>
        <v>0.16</v>
      </c>
      <c r="AI53" s="224">
        <f t="shared" si="2"/>
        <v>0.08</v>
      </c>
      <c r="AJ53" s="224">
        <f t="shared" si="3"/>
        <v>0.16800000000000001</v>
      </c>
      <c r="AK53" s="224">
        <f t="shared" si="30"/>
        <v>0.08</v>
      </c>
      <c r="AL53" s="224">
        <f ca="1">IF($A53="N/A"," ",IF(PV=1,0,'Pricing Inputs2'!R86))</f>
        <v>5.6887117518060804E-2</v>
      </c>
      <c r="AM53" s="313">
        <f t="shared" ca="1" si="4"/>
        <v>0.77093186619580834</v>
      </c>
      <c r="BQ53">
        <f t="shared" si="5"/>
        <v>20</v>
      </c>
      <c r="BR53">
        <f t="shared" si="6"/>
        <v>4</v>
      </c>
      <c r="BS53">
        <f t="shared" si="7"/>
        <v>4</v>
      </c>
    </row>
    <row r="54" spans="1:71" x14ac:dyDescent="0.2">
      <c r="A54" s="253">
        <f>IF(A53="N/A","N/A",IF(EDATE(A53,1)&gt;Inputs!$P$5,"N/A",EDATE(A53,1)))</f>
        <v>38777</v>
      </c>
      <c r="B54" s="324">
        <f t="shared" si="0"/>
        <v>2006</v>
      </c>
      <c r="C54" s="172">
        <f t="shared" si="8"/>
        <v>33.22767976272938</v>
      </c>
      <c r="D54" s="172">
        <f t="shared" si="9"/>
        <v>33.22767976272938</v>
      </c>
      <c r="E54" s="172">
        <f t="shared" si="10"/>
        <v>0</v>
      </c>
      <c r="F54" s="172">
        <f t="shared" si="11"/>
        <v>0</v>
      </c>
      <c r="G54" s="172">
        <f t="shared" si="12"/>
        <v>0</v>
      </c>
      <c r="H54" s="172">
        <f t="shared" si="13"/>
        <v>0</v>
      </c>
      <c r="I54" s="172">
        <f t="shared" si="14"/>
        <v>0</v>
      </c>
      <c r="J54" s="172">
        <f t="shared" si="15"/>
        <v>0</v>
      </c>
      <c r="K54" s="172">
        <f t="shared" si="16"/>
        <v>0</v>
      </c>
      <c r="L54" s="250">
        <f ca="1">IF($A54="N/A"," ",IF(Pricetype2=2,MAX(C54,0),IF(OR(Pricetype2=1,Pricetype2=4),IF(C54=0,0,(_xll.EURO(C54,Strikeprice2,0,0,($AH54+IF(Smile=TRUE,VLOOKUP(MAX(-5,Strikeprice2-C54),Volsmile,2),0)),($A54-DateToday)+15,IF(Pricetype2=1,1,0),0))),C54)))</f>
        <v>3.777252151560195E-4</v>
      </c>
      <c r="M54" s="250">
        <f ca="1">IF($A54="N/A"," ",IF(Pricetype2=2,MAX(D54,0),IF(OR(Pricetype2=1,Pricetype2=4),IF(D54=0,0,(_xll.EURO(D54,Strikeprice2,0,0,($AH54+IF(Smile=TRUE,VLOOKUP(MAX(-5,Strikeprice2-D54),Volsmile,2),0)),($A54-DateToday)+15,IF(Pricetype2=1,1,0),0))),D54)))</f>
        <v>3.777252151560195E-4</v>
      </c>
      <c r="N54" s="250">
        <f>IF($A54="N/A"," ",IF(Pricetype2=2,MAX(E54,0),IF(OR(Pricetype2=1,Pricetype2=4),IF(E54=0,0,(_xll.EURO(E54,Strikeprice2,0,0,($AK54+IF(Smile=TRUE,VLOOKUP(MAX(-5,Strikeprice2-E54),Volsmile,2),0)),($A54-DateToday)+15,IF(Pricetype2=1,1,0),0))),E54)))</f>
        <v>0</v>
      </c>
      <c r="O54" s="250">
        <f>IF($A54="N/A"," ",IF(Pricetype2=2,MAX(F54,0),IF(OR(Pricetype2=1,Pricetype2=4),IF(F54=0,0,(_xll.EURO(F54,Strikeprice2,0,0,($AK54+IF(Smile=TRUE,VLOOKUP(MAX(-5,Strikeprice2-F54),Volsmile,2),0)),($A54-DateToday)+15,IF(Pricetype2=1,1,0),0))),F54)))</f>
        <v>0</v>
      </c>
      <c r="P54" s="250">
        <f>IF($A54="N/A"," ",IF(Pricetype2=2,MAX(G54,0),IF(OR(Pricetype2=1,Pricetype2=4),IF(G54=0,0,(_xll.EURO(G54,Strikeprice2,0,0,($AK54+IF(Smile=TRUE,VLOOKUP(MAX(-5,Strikeprice2-G54),Volsmile,2),0)),($A54-DateToday)+15,IF(Pricetype2=1,1,0),0))),G54)))</f>
        <v>0</v>
      </c>
      <c r="Q54" s="250">
        <f>IF($A54="N/A"," ",IF(Pricetype2=2,MAX(H54,0),IF(OR(Pricetype2=1,Pricetype2=4),IF(H54=0,0,(_xll.EURO(H54,Strikeprice2,0,0,($AK54+IF(Smile=TRUE,VLOOKUP(MAX(-5,Strikeprice2-H54),Volsmile,2),0)),($A54-DateToday)+15,IF(Pricetype2=1,1,0),0))),H54)))</f>
        <v>0</v>
      </c>
      <c r="R54" s="250">
        <f>IF($A54="N/A"," ",IF(Pricetype2=2,MAX(I54,0),IF(OR(Pricetype2=1,Pricetype2=4),IF(I54=0,0,(_xll.EURO(I54,Strikeprice2,0,0,($AK54+IF(Smile=TRUE,VLOOKUP(MAX(-5,Strikeprice2-I54),Volsmile,2),0)),($A54-DateToday)+15,IF(Pricetype2=1,1,0),0))),I54)))</f>
        <v>0</v>
      </c>
      <c r="S54" s="250">
        <f>IF($A54="N/A"," ",IF(Pricetype2=2,MAX(J54,0),IF(OR(Pricetype2=1,Pricetype2=4),IF(J54=0,0,(_xll.EURO(J54,Strikeprice2,0,0,($AK54+IF(Smile=TRUE,VLOOKUP(MAX(-5,Strikeprice2-J54),Volsmile,2),0)),($A54-DateToday)+15,IF(Pricetype2=1,1,0),0))),J54)))</f>
        <v>0</v>
      </c>
      <c r="T54" s="250">
        <f>IF($A54="N/A"," ",IF(Pricetype2=2,MAX(K54,0),IF(OR(Pricetype2=1,Pricetype2=4),IF(K54=0,0,(_xll.EURO(K54,Strikeprice2,0,0,($AK54+IF(Smile=TRUE,VLOOKUP(MAX(-5,Strikeprice2-K54),Volsmile,2),0)),($A54-DateToday)+15,IF(Pricetype2=1,1,0),0))),K54)))</f>
        <v>0</v>
      </c>
      <c r="U54" s="177">
        <f t="shared" ca="1" si="1"/>
        <v>230.04919831735836</v>
      </c>
      <c r="V54" s="178">
        <f t="shared" ca="1" si="17"/>
        <v>15.988750459284493</v>
      </c>
      <c r="W54" s="178">
        <f t="shared" ca="1" si="18"/>
        <v>15.988750459284493</v>
      </c>
      <c r="X54" s="178">
        <f t="shared" ca="1" si="19"/>
        <v>0</v>
      </c>
      <c r="Y54" s="178">
        <f t="shared" ca="1" si="20"/>
        <v>0</v>
      </c>
      <c r="Z54" s="178">
        <f t="shared" ca="1" si="21"/>
        <v>0</v>
      </c>
      <c r="AA54" s="178">
        <f t="shared" ca="1" si="22"/>
        <v>0</v>
      </c>
      <c r="AB54" s="178">
        <f t="shared" ca="1" si="23"/>
        <v>0</v>
      </c>
      <c r="AC54" s="178">
        <f t="shared" ca="1" si="24"/>
        <v>0</v>
      </c>
      <c r="AD54" s="178">
        <f t="shared" ca="1" si="25"/>
        <v>0</v>
      </c>
      <c r="AE54" s="178">
        <f t="shared" ca="1" si="26"/>
        <v>31.977500918568985</v>
      </c>
      <c r="AF54" s="224">
        <f t="shared" si="27"/>
        <v>0.16</v>
      </c>
      <c r="AG54" s="224">
        <f t="shared" si="28"/>
        <v>0.28000000000000003</v>
      </c>
      <c r="AH54" s="224">
        <f t="shared" si="29"/>
        <v>0.16</v>
      </c>
      <c r="AI54" s="224">
        <f t="shared" si="2"/>
        <v>0.08</v>
      </c>
      <c r="AJ54" s="224">
        <f t="shared" si="3"/>
        <v>0.16800000000000001</v>
      </c>
      <c r="AK54" s="224">
        <f t="shared" si="30"/>
        <v>0.08</v>
      </c>
      <c r="AL54" s="224">
        <f ca="1">IF($A54="N/A"," ",IF(PV=1,0,'Pricing Inputs2'!R87))</f>
        <v>5.7011940585394605E-2</v>
      </c>
      <c r="AM54" s="313">
        <f t="shared" ca="1" si="4"/>
        <v>0.76683066105786124</v>
      </c>
      <c r="BQ54">
        <f t="shared" si="5"/>
        <v>23</v>
      </c>
      <c r="BR54">
        <f t="shared" si="6"/>
        <v>4</v>
      </c>
      <c r="BS54">
        <f t="shared" si="7"/>
        <v>4</v>
      </c>
    </row>
    <row r="55" spans="1:71" x14ac:dyDescent="0.2">
      <c r="A55" s="253">
        <f>IF(A54="N/A","N/A",IF(EDATE(A54,1)&gt;Inputs!$P$5,"N/A",EDATE(A54,1)))</f>
        <v>38808</v>
      </c>
      <c r="B55" s="324">
        <f t="shared" si="0"/>
        <v>2006</v>
      </c>
      <c r="C55" s="172">
        <f t="shared" si="8"/>
        <v>33.427680525668833</v>
      </c>
      <c r="D55" s="172">
        <f t="shared" si="9"/>
        <v>33.427680525668833</v>
      </c>
      <c r="E55" s="172">
        <f t="shared" si="10"/>
        <v>0</v>
      </c>
      <c r="F55" s="172">
        <f t="shared" si="11"/>
        <v>0</v>
      </c>
      <c r="G55" s="172">
        <f t="shared" si="12"/>
        <v>0</v>
      </c>
      <c r="H55" s="172">
        <f t="shared" si="13"/>
        <v>0</v>
      </c>
      <c r="I55" s="172">
        <f t="shared" si="14"/>
        <v>0</v>
      </c>
      <c r="J55" s="172">
        <f t="shared" si="15"/>
        <v>0</v>
      </c>
      <c r="K55" s="172">
        <f t="shared" si="16"/>
        <v>0</v>
      </c>
      <c r="L55" s="250">
        <f ca="1">IF($A55="N/A"," ",IF(Pricetype2=2,MAX(C55,0),IF(OR(Pricetype2=1,Pricetype2=4),IF(C55=0,0,(_xll.EURO(C55,Strikeprice2,0,0,($AH55+IF(Smile=TRUE,VLOOKUP(MAX(-5,Strikeprice2-C55),Volsmile,2),0)),($A55-DateToday)+15,IF(Pricetype2=1,1,0),0))),C55)))</f>
        <v>4.0450091488419652E-4</v>
      </c>
      <c r="M55" s="250">
        <f ca="1">IF($A55="N/A"," ",IF(Pricetype2=2,MAX(D55,0),IF(OR(Pricetype2=1,Pricetype2=4),IF(D55=0,0,(_xll.EURO(D55,Strikeprice2,0,0,($AH55+IF(Smile=TRUE,VLOOKUP(MAX(-5,Strikeprice2-D55),Volsmile,2),0)),($A55-DateToday)+15,IF(Pricetype2=1,1,0),0))),D55)))</f>
        <v>4.0450091488419652E-4</v>
      </c>
      <c r="N55" s="250">
        <f>IF($A55="N/A"," ",IF(Pricetype2=2,MAX(E55,0),IF(OR(Pricetype2=1,Pricetype2=4),IF(E55=0,0,(_xll.EURO(E55,Strikeprice2,0,0,($AK55+IF(Smile=TRUE,VLOOKUP(MAX(-5,Strikeprice2-E55),Volsmile,2),0)),($A55-DateToday)+15,IF(Pricetype2=1,1,0),0))),E55)))</f>
        <v>0</v>
      </c>
      <c r="O55" s="250">
        <f>IF($A55="N/A"," ",IF(Pricetype2=2,MAX(F55,0),IF(OR(Pricetype2=1,Pricetype2=4),IF(F55=0,0,(_xll.EURO(F55,Strikeprice2,0,0,($AK55+IF(Smile=TRUE,VLOOKUP(MAX(-5,Strikeprice2-F55),Volsmile,2),0)),($A55-DateToday)+15,IF(Pricetype2=1,1,0),0))),F55)))</f>
        <v>0</v>
      </c>
      <c r="P55" s="250">
        <f>IF($A55="N/A"," ",IF(Pricetype2=2,MAX(G55,0),IF(OR(Pricetype2=1,Pricetype2=4),IF(G55=0,0,(_xll.EURO(G55,Strikeprice2,0,0,($AK55+IF(Smile=TRUE,VLOOKUP(MAX(-5,Strikeprice2-G55),Volsmile,2),0)),($A55-DateToday)+15,IF(Pricetype2=1,1,0),0))),G55)))</f>
        <v>0</v>
      </c>
      <c r="Q55" s="250">
        <f>IF($A55="N/A"," ",IF(Pricetype2=2,MAX(H55,0),IF(OR(Pricetype2=1,Pricetype2=4),IF(H55=0,0,(_xll.EURO(H55,Strikeprice2,0,0,($AK55+IF(Smile=TRUE,VLOOKUP(MAX(-5,Strikeprice2-H55),Volsmile,2),0)),($A55-DateToday)+15,IF(Pricetype2=1,1,0),0))),H55)))</f>
        <v>0</v>
      </c>
      <c r="R55" s="250">
        <f>IF($A55="N/A"," ",IF(Pricetype2=2,MAX(I55,0),IF(OR(Pricetype2=1,Pricetype2=4),IF(I55=0,0,(_xll.EURO(I55,Strikeprice2,0,0,($AK55+IF(Smile=TRUE,VLOOKUP(MAX(-5,Strikeprice2-I55),Volsmile,2),0)),($A55-DateToday)+15,IF(Pricetype2=1,1,0),0))),I55)))</f>
        <v>0</v>
      </c>
      <c r="S55" s="250">
        <f>IF($A55="N/A"," ",IF(Pricetype2=2,MAX(J55,0),IF(OR(Pricetype2=1,Pricetype2=4),IF(J55=0,0,(_xll.EURO(J55,Strikeprice2,0,0,($AK55+IF(Smile=TRUE,VLOOKUP(MAX(-5,Strikeprice2-J55),Volsmile,2),0)),($A55-DateToday)+15,IF(Pricetype2=1,1,0),0))),J55)))</f>
        <v>0</v>
      </c>
      <c r="T55" s="250">
        <f>IF($A55="N/A"," ",IF(Pricetype2=2,MAX(K55,0),IF(OR(Pricetype2=1,Pricetype2=4),IF(K55=0,0,(_xll.EURO(K55,Strikeprice2,0,0,($AK55+IF(Smile=TRUE,VLOOKUP(MAX(-5,Strikeprice2-K55),Volsmile,2),0)),($A55-DateToday)+15,IF(Pricetype2=1,1,0),0))),K55)))</f>
        <v>0</v>
      </c>
      <c r="U55" s="177">
        <f t="shared" ca="1" si="1"/>
        <v>228.8515236227455</v>
      </c>
      <c r="V55" s="178">
        <f t="shared" ca="1" si="17"/>
        <v>14.811304108486858</v>
      </c>
      <c r="W55" s="178">
        <f t="shared" ca="1" si="18"/>
        <v>14.811304108486858</v>
      </c>
      <c r="X55" s="178">
        <f t="shared" ca="1" si="19"/>
        <v>0</v>
      </c>
      <c r="Y55" s="178">
        <f t="shared" ca="1" si="20"/>
        <v>0</v>
      </c>
      <c r="Z55" s="178">
        <f t="shared" ca="1" si="21"/>
        <v>0</v>
      </c>
      <c r="AA55" s="178">
        <f t="shared" ca="1" si="22"/>
        <v>0</v>
      </c>
      <c r="AB55" s="178">
        <f t="shared" ca="1" si="23"/>
        <v>0</v>
      </c>
      <c r="AC55" s="178">
        <f t="shared" ca="1" si="24"/>
        <v>0</v>
      </c>
      <c r="AD55" s="178">
        <f t="shared" ca="1" si="25"/>
        <v>0</v>
      </c>
      <c r="AE55" s="178">
        <f t="shared" ca="1" si="26"/>
        <v>29.622608216973717</v>
      </c>
      <c r="AF55" s="224">
        <f t="shared" si="27"/>
        <v>0.16</v>
      </c>
      <c r="AG55" s="224">
        <f t="shared" si="28"/>
        <v>0.28000000000000003</v>
      </c>
      <c r="AH55" s="224">
        <f t="shared" si="29"/>
        <v>0.16</v>
      </c>
      <c r="AI55" s="224">
        <f t="shared" si="2"/>
        <v>0.08</v>
      </c>
      <c r="AJ55" s="224">
        <f t="shared" si="3"/>
        <v>0.16800000000000001</v>
      </c>
      <c r="AK55" s="224">
        <f t="shared" si="30"/>
        <v>0.08</v>
      </c>
      <c r="AL55" s="224">
        <f ca="1">IF($A55="N/A"," ",IF(PV=1,0,'Pricing Inputs2'!R88))</f>
        <v>5.7140924427086397E-2</v>
      </c>
      <c r="AM55" s="313">
        <f t="shared" ca="1" si="4"/>
        <v>0.76283841207581837</v>
      </c>
      <c r="BQ55">
        <f t="shared" si="5"/>
        <v>20</v>
      </c>
      <c r="BR55">
        <f t="shared" si="6"/>
        <v>5</v>
      </c>
      <c r="BS55">
        <f t="shared" si="7"/>
        <v>5</v>
      </c>
    </row>
    <row r="56" spans="1:71" x14ac:dyDescent="0.2">
      <c r="A56" s="253">
        <f>IF(A55="N/A","N/A",IF(EDATE(A55,1)&gt;Inputs!$P$5,"N/A",EDATE(A55,1)))</f>
        <v>38838</v>
      </c>
      <c r="B56" s="324">
        <f t="shared" si="0"/>
        <v>2006</v>
      </c>
      <c r="C56" s="172">
        <f t="shared" si="8"/>
        <v>36.705001831054688</v>
      </c>
      <c r="D56" s="172">
        <f t="shared" si="9"/>
        <v>36.705001831054688</v>
      </c>
      <c r="E56" s="172">
        <f t="shared" si="10"/>
        <v>0</v>
      </c>
      <c r="F56" s="172">
        <f t="shared" si="11"/>
        <v>0</v>
      </c>
      <c r="G56" s="172">
        <f t="shared" si="12"/>
        <v>0</v>
      </c>
      <c r="H56" s="172">
        <f t="shared" si="13"/>
        <v>0</v>
      </c>
      <c r="I56" s="172">
        <f t="shared" si="14"/>
        <v>0</v>
      </c>
      <c r="J56" s="172">
        <f t="shared" si="15"/>
        <v>0</v>
      </c>
      <c r="K56" s="172">
        <f t="shared" si="16"/>
        <v>0</v>
      </c>
      <c r="L56" s="250">
        <f ca="1">IF($A56="N/A"," ",IF(Pricetype2=2,MAX(C56,0),IF(OR(Pricetype2=1,Pricetype2=4),IF(C56=0,0,(_xll.EURO(C56,Strikeprice2,0,0,($AH56+IF(Smile=TRUE,VLOOKUP(MAX(-5,Strikeprice2-C56),Volsmile,2),0)),($A56-DateToday)+15,IF(Pricetype2=1,1,0),0))),C56)))</f>
        <v>1.6305020623023567E-4</v>
      </c>
      <c r="M56" s="250">
        <f ca="1">IF($A56="N/A"," ",IF(Pricetype2=2,MAX(D56,0),IF(OR(Pricetype2=1,Pricetype2=4),IF(D56=0,0,(_xll.EURO(D56,Strikeprice2,0,0,($AH56+IF(Smile=TRUE,VLOOKUP(MAX(-5,Strikeprice2-D56),Volsmile,2),0)),($A56-DateToday)+15,IF(Pricetype2=1,1,0),0))),D56)))</f>
        <v>1.6305020623023567E-4</v>
      </c>
      <c r="N56" s="250">
        <f>IF($A56="N/A"," ",IF(Pricetype2=2,MAX(E56,0),IF(OR(Pricetype2=1,Pricetype2=4),IF(E56=0,0,(_xll.EURO(E56,Strikeprice2,0,0,($AK56+IF(Smile=TRUE,VLOOKUP(MAX(-5,Strikeprice2-E56),Volsmile,2),0)),($A56-DateToday)+15,IF(Pricetype2=1,1,0),0))),E56)))</f>
        <v>0</v>
      </c>
      <c r="O56" s="250">
        <f>IF($A56="N/A"," ",IF(Pricetype2=2,MAX(F56,0),IF(OR(Pricetype2=1,Pricetype2=4),IF(F56=0,0,(_xll.EURO(F56,Strikeprice2,0,0,($AK56+IF(Smile=TRUE,VLOOKUP(MAX(-5,Strikeprice2-F56),Volsmile,2),0)),($A56-DateToday)+15,IF(Pricetype2=1,1,0),0))),F56)))</f>
        <v>0</v>
      </c>
      <c r="P56" s="250">
        <f>IF($A56="N/A"," ",IF(Pricetype2=2,MAX(G56,0),IF(OR(Pricetype2=1,Pricetype2=4),IF(G56=0,0,(_xll.EURO(G56,Strikeprice2,0,0,($AK56+IF(Smile=TRUE,VLOOKUP(MAX(-5,Strikeprice2-G56),Volsmile,2),0)),($A56-DateToday)+15,IF(Pricetype2=1,1,0),0))),G56)))</f>
        <v>0</v>
      </c>
      <c r="Q56" s="250">
        <f>IF($A56="N/A"," ",IF(Pricetype2=2,MAX(H56,0),IF(OR(Pricetype2=1,Pricetype2=4),IF(H56=0,0,(_xll.EURO(H56,Strikeprice2,0,0,($AK56+IF(Smile=TRUE,VLOOKUP(MAX(-5,Strikeprice2-H56),Volsmile,2),0)),($A56-DateToday)+15,IF(Pricetype2=1,1,0),0))),H56)))</f>
        <v>0</v>
      </c>
      <c r="R56" s="250">
        <f>IF($A56="N/A"," ",IF(Pricetype2=2,MAX(I56,0),IF(OR(Pricetype2=1,Pricetype2=4),IF(I56=0,0,(_xll.EURO(I56,Strikeprice2,0,0,($AK56+IF(Smile=TRUE,VLOOKUP(MAX(-5,Strikeprice2-I56),Volsmile,2),0)),($A56-DateToday)+15,IF(Pricetype2=1,1,0),0))),I56)))</f>
        <v>0</v>
      </c>
      <c r="S56" s="250">
        <f>IF($A56="N/A"," ",IF(Pricetype2=2,MAX(J56,0),IF(OR(Pricetype2=1,Pricetype2=4),IF(J56=0,0,(_xll.EURO(J56,Strikeprice2,0,0,($AK56+IF(Smile=TRUE,VLOOKUP(MAX(-5,Strikeprice2-J56),Volsmile,2),0)),($A56-DateToday)+15,IF(Pricetype2=1,1,0),0))),J56)))</f>
        <v>0</v>
      </c>
      <c r="T56" s="250">
        <f>IF($A56="N/A"," ",IF(Pricetype2=2,MAX(K56,0),IF(OR(Pricetype2=1,Pricetype2=4),IF(K56=0,0,(_xll.EURO(K56,Strikeprice2,0,0,($AK56+IF(Smile=TRUE,VLOOKUP(MAX(-5,Strikeprice2-K56),Volsmile,2),0)),($A56-DateToday)+15,IF(Pricetype2=1,1,0),0))),K56)))</f>
        <v>0</v>
      </c>
      <c r="U56" s="177">
        <f t="shared" ca="1" si="1"/>
        <v>227.62021179908737</v>
      </c>
      <c r="V56" s="178">
        <f t="shared" ca="1" si="17"/>
        <v>6.531979955777957</v>
      </c>
      <c r="W56" s="178">
        <f t="shared" ca="1" si="18"/>
        <v>6.531979955777957</v>
      </c>
      <c r="X56" s="178">
        <f t="shared" ca="1" si="19"/>
        <v>0</v>
      </c>
      <c r="Y56" s="178">
        <f t="shared" ca="1" si="20"/>
        <v>0</v>
      </c>
      <c r="Z56" s="178">
        <f t="shared" ca="1" si="21"/>
        <v>0</v>
      </c>
      <c r="AA56" s="178">
        <f t="shared" ca="1" si="22"/>
        <v>0</v>
      </c>
      <c r="AB56" s="178">
        <f t="shared" ca="1" si="23"/>
        <v>0</v>
      </c>
      <c r="AC56" s="178">
        <f t="shared" ca="1" si="24"/>
        <v>0</v>
      </c>
      <c r="AD56" s="178">
        <f t="shared" ca="1" si="25"/>
        <v>0</v>
      </c>
      <c r="AE56" s="178">
        <f t="shared" ca="1" si="26"/>
        <v>13.063959911555914</v>
      </c>
      <c r="AF56" s="224">
        <f t="shared" si="27"/>
        <v>0.16</v>
      </c>
      <c r="AG56" s="224">
        <f t="shared" si="28"/>
        <v>0.36</v>
      </c>
      <c r="AH56" s="224">
        <f t="shared" si="29"/>
        <v>0.16</v>
      </c>
      <c r="AI56" s="224">
        <f t="shared" si="2"/>
        <v>0.08</v>
      </c>
      <c r="AJ56" s="224">
        <f t="shared" si="3"/>
        <v>0.21600000000000003</v>
      </c>
      <c r="AK56" s="224">
        <f t="shared" si="30"/>
        <v>0.08</v>
      </c>
      <c r="AL56" s="224">
        <f ca="1">IF($A56="N/A"," ",IF(PV=1,0,'Pricing Inputs2'!R89))</f>
        <v>5.7269908274313795E-2</v>
      </c>
      <c r="AM56" s="313">
        <f t="shared" ca="1" si="4"/>
        <v>0.75873403933029127</v>
      </c>
      <c r="BQ56">
        <f t="shared" si="5"/>
        <v>22</v>
      </c>
      <c r="BR56">
        <f t="shared" si="6"/>
        <v>4</v>
      </c>
      <c r="BS56">
        <f t="shared" si="7"/>
        <v>5</v>
      </c>
    </row>
    <row r="57" spans="1:71" x14ac:dyDescent="0.2">
      <c r="A57" s="253">
        <f>IF(A56="N/A","N/A",IF(EDATE(A56,1)&gt;Inputs!$P$5,"N/A",EDATE(A56,1)))</f>
        <v>38869</v>
      </c>
      <c r="B57" s="324">
        <f t="shared" si="0"/>
        <v>2006</v>
      </c>
      <c r="C57" s="172">
        <f t="shared" si="8"/>
        <v>42.625003814697266</v>
      </c>
      <c r="D57" s="172">
        <f t="shared" si="9"/>
        <v>42.625003814697266</v>
      </c>
      <c r="E57" s="172">
        <f t="shared" si="10"/>
        <v>0</v>
      </c>
      <c r="F57" s="172">
        <f t="shared" si="11"/>
        <v>0</v>
      </c>
      <c r="G57" s="172">
        <f t="shared" si="12"/>
        <v>0</v>
      </c>
      <c r="H57" s="172">
        <f t="shared" si="13"/>
        <v>0</v>
      </c>
      <c r="I57" s="172">
        <f t="shared" si="14"/>
        <v>0</v>
      </c>
      <c r="J57" s="172">
        <f t="shared" si="15"/>
        <v>0</v>
      </c>
      <c r="K57" s="172">
        <f t="shared" si="16"/>
        <v>0</v>
      </c>
      <c r="L57" s="250">
        <f ca="1">IF($A57="N/A"," ",IF(Pricetype2=2,MAX(C57,0),IF(OR(Pricetype2=1,Pricetype2=4),IF(C57=0,0,(_xll.EURO(C57,Strikeprice2,0,0,($AH57+IF(Smile=TRUE,VLOOKUP(MAX(-5,Strikeprice2-C57),Volsmile,2),0)),($A57-DateToday)+15,IF(Pricetype2=1,1,0),0))),C57)))</f>
        <v>3.2378109479538507E-5</v>
      </c>
      <c r="M57" s="250">
        <f ca="1">IF($A57="N/A"," ",IF(Pricetype2=2,MAX(D57,0),IF(OR(Pricetype2=1,Pricetype2=4),IF(D57=0,0,(_xll.EURO(D57,Strikeprice2,0,0,($AH57+IF(Smile=TRUE,VLOOKUP(MAX(-5,Strikeprice2-D57),Volsmile,2),0)),($A57-DateToday)+15,IF(Pricetype2=1,1,0),0))),D57)))</f>
        <v>3.2378109479538507E-5</v>
      </c>
      <c r="N57" s="250">
        <f>IF($A57="N/A"," ",IF(Pricetype2=2,MAX(E57,0),IF(OR(Pricetype2=1,Pricetype2=4),IF(E57=0,0,(_xll.EURO(E57,Strikeprice2,0,0,($AK57+IF(Smile=TRUE,VLOOKUP(MAX(-5,Strikeprice2-E57),Volsmile,2),0)),($A57-DateToday)+15,IF(Pricetype2=1,1,0),0))),E57)))</f>
        <v>0</v>
      </c>
      <c r="O57" s="250">
        <f>IF($A57="N/A"," ",IF(Pricetype2=2,MAX(F57,0),IF(OR(Pricetype2=1,Pricetype2=4),IF(F57=0,0,(_xll.EURO(F57,Strikeprice2,0,0,($AK57+IF(Smile=TRUE,VLOOKUP(MAX(-5,Strikeprice2-F57),Volsmile,2),0)),($A57-DateToday)+15,IF(Pricetype2=1,1,0),0))),F57)))</f>
        <v>0</v>
      </c>
      <c r="P57" s="250">
        <f>IF($A57="N/A"," ",IF(Pricetype2=2,MAX(G57,0),IF(OR(Pricetype2=1,Pricetype2=4),IF(G57=0,0,(_xll.EURO(G57,Strikeprice2,0,0,($AK57+IF(Smile=TRUE,VLOOKUP(MAX(-5,Strikeprice2-G57),Volsmile,2),0)),($A57-DateToday)+15,IF(Pricetype2=1,1,0),0))),G57)))</f>
        <v>0</v>
      </c>
      <c r="Q57" s="250">
        <f>IF($A57="N/A"," ",IF(Pricetype2=2,MAX(H57,0),IF(OR(Pricetype2=1,Pricetype2=4),IF(H57=0,0,(_xll.EURO(H57,Strikeprice2,0,0,($AK57+IF(Smile=TRUE,VLOOKUP(MAX(-5,Strikeprice2-H57),Volsmile,2),0)),($A57-DateToday)+15,IF(Pricetype2=1,1,0),0))),H57)))</f>
        <v>0</v>
      </c>
      <c r="R57" s="250">
        <f>IF($A57="N/A"," ",IF(Pricetype2=2,MAX(I57,0),IF(OR(Pricetype2=1,Pricetype2=4),IF(I57=0,0,(_xll.EURO(I57,Strikeprice2,0,0,($AK57+IF(Smile=TRUE,VLOOKUP(MAX(-5,Strikeprice2-I57),Volsmile,2),0)),($A57-DateToday)+15,IF(Pricetype2=1,1,0),0))),I57)))</f>
        <v>0</v>
      </c>
      <c r="S57" s="250">
        <f>IF($A57="N/A"," ",IF(Pricetype2=2,MAX(J57,0),IF(OR(Pricetype2=1,Pricetype2=4),IF(J57=0,0,(_xll.EURO(J57,Strikeprice2,0,0,($AK57+IF(Smile=TRUE,VLOOKUP(MAX(-5,Strikeprice2-J57),Volsmile,2),0)),($A57-DateToday)+15,IF(Pricetype2=1,1,0),0))),J57)))</f>
        <v>0</v>
      </c>
      <c r="T57" s="250">
        <f>IF($A57="N/A"," ",IF(Pricetype2=2,MAX(K57,0),IF(OR(Pricetype2=1,Pricetype2=4),IF(K57=0,0,(_xll.EURO(K57,Strikeprice2,0,0,($AK57+IF(Smile=TRUE,VLOOKUP(MAX(-5,Strikeprice2-K57),Volsmile,2),0)),($A57-DateToday)+15,IF(Pricetype2=1,1,0),0))),K57)))</f>
        <v>0</v>
      </c>
      <c r="U57" s="177">
        <f t="shared" ca="1" si="1"/>
        <v>226.43945446765287</v>
      </c>
      <c r="V57" s="178">
        <f t="shared" ca="1" si="17"/>
        <v>1.2903759347143526</v>
      </c>
      <c r="W57" s="178">
        <f t="shared" ca="1" si="18"/>
        <v>1.2903759347143526</v>
      </c>
      <c r="X57" s="178">
        <f t="shared" ca="1" si="19"/>
        <v>0</v>
      </c>
      <c r="Y57" s="178">
        <f t="shared" ca="1" si="20"/>
        <v>0</v>
      </c>
      <c r="Z57" s="178">
        <f t="shared" ca="1" si="21"/>
        <v>0</v>
      </c>
      <c r="AA57" s="178">
        <f t="shared" ca="1" si="22"/>
        <v>0</v>
      </c>
      <c r="AB57" s="178">
        <f t="shared" ca="1" si="23"/>
        <v>0</v>
      </c>
      <c r="AC57" s="178">
        <f t="shared" ca="1" si="24"/>
        <v>0</v>
      </c>
      <c r="AD57" s="178">
        <f t="shared" ca="1" si="25"/>
        <v>0</v>
      </c>
      <c r="AE57" s="178">
        <f t="shared" ca="1" si="26"/>
        <v>2.5807518694287053</v>
      </c>
      <c r="AF57" s="224">
        <f t="shared" si="27"/>
        <v>0.16</v>
      </c>
      <c r="AG57" s="224">
        <f t="shared" si="28"/>
        <v>0.36</v>
      </c>
      <c r="AH57" s="224">
        <f t="shared" si="29"/>
        <v>0.16</v>
      </c>
      <c r="AI57" s="224">
        <f t="shared" si="2"/>
        <v>0.08</v>
      </c>
      <c r="AJ57" s="224">
        <f t="shared" si="3"/>
        <v>0.21600000000000003</v>
      </c>
      <c r="AK57" s="224">
        <f t="shared" si="30"/>
        <v>0.08</v>
      </c>
      <c r="AL57" s="224">
        <f ca="1">IF($A57="N/A"," ",IF(PV=1,0,'Pricing Inputs2'!R90))</f>
        <v>5.7386409818502404E-2</v>
      </c>
      <c r="AM57" s="313">
        <f t="shared" ca="1" si="4"/>
        <v>0.75479818155884293</v>
      </c>
      <c r="BQ57">
        <f t="shared" si="5"/>
        <v>22</v>
      </c>
      <c r="BR57">
        <f t="shared" si="6"/>
        <v>4</v>
      </c>
      <c r="BS57">
        <f t="shared" si="7"/>
        <v>4</v>
      </c>
    </row>
    <row r="58" spans="1:71" x14ac:dyDescent="0.2">
      <c r="A58" s="253">
        <f>IF(A57="N/A","N/A",IF(EDATE(A57,1)&gt;Inputs!$P$5,"N/A",EDATE(A57,1)))</f>
        <v>38899</v>
      </c>
      <c r="B58" s="324">
        <f t="shared" si="0"/>
        <v>2006</v>
      </c>
      <c r="C58" s="172">
        <f t="shared" si="8"/>
        <v>51.75</v>
      </c>
      <c r="D58" s="172">
        <f t="shared" si="9"/>
        <v>51.75</v>
      </c>
      <c r="E58" s="172">
        <f t="shared" si="10"/>
        <v>0</v>
      </c>
      <c r="F58" s="172">
        <f t="shared" si="11"/>
        <v>0</v>
      </c>
      <c r="G58" s="172">
        <f t="shared" si="12"/>
        <v>0</v>
      </c>
      <c r="H58" s="172">
        <f t="shared" si="13"/>
        <v>0</v>
      </c>
      <c r="I58" s="172">
        <f t="shared" si="14"/>
        <v>0</v>
      </c>
      <c r="J58" s="172">
        <f t="shared" si="15"/>
        <v>0</v>
      </c>
      <c r="K58" s="172">
        <f t="shared" si="16"/>
        <v>0</v>
      </c>
      <c r="L58" s="250">
        <f ca="1">IF($A58="N/A"," ",IF(Pricetype2=2,MAX(C58,0),IF(OR(Pricetype2=1,Pricetype2=4),IF(C58=0,0,(_xll.EURO(C58,Strikeprice2,0,0,($AH58+IF(Smile=TRUE,VLOOKUP(MAX(-5,Strikeprice2-C58),Volsmile,2),0)),($A58-DateToday)+15,IF(Pricetype2=1,1,0),0))),C58)))</f>
        <v>3.4440455651762458E-3</v>
      </c>
      <c r="M58" s="250">
        <f ca="1">IF($A58="N/A"," ",IF(Pricetype2=2,MAX(D58,0),IF(OR(Pricetype2=1,Pricetype2=4),IF(D58=0,0,(_xll.EURO(D58,Strikeprice2,0,0,($AH58+IF(Smile=TRUE,VLOOKUP(MAX(-5,Strikeprice2-D58),Volsmile,2),0)),($A58-DateToday)+15,IF(Pricetype2=1,1,0),0))),D58)))</f>
        <v>3.4440455651762458E-3</v>
      </c>
      <c r="N58" s="250">
        <f>IF($A58="N/A"," ",IF(Pricetype2=2,MAX(E58,0),IF(OR(Pricetype2=1,Pricetype2=4),IF(E58=0,0,(_xll.EURO(E58,Strikeprice2,0,0,($AK58+IF(Smile=TRUE,VLOOKUP(MAX(-5,Strikeprice2-E58),Volsmile,2),0)),($A58-DateToday)+15,IF(Pricetype2=1,1,0),0))),E58)))</f>
        <v>0</v>
      </c>
      <c r="O58" s="250">
        <f>IF($A58="N/A"," ",IF(Pricetype2=2,MAX(F58,0),IF(OR(Pricetype2=1,Pricetype2=4),IF(F58=0,0,(_xll.EURO(F58,Strikeprice2,0,0,($AK58+IF(Smile=TRUE,VLOOKUP(MAX(-5,Strikeprice2-F58),Volsmile,2),0)),($A58-DateToday)+15,IF(Pricetype2=1,1,0),0))),F58)))</f>
        <v>0</v>
      </c>
      <c r="P58" s="250">
        <f>IF($A58="N/A"," ",IF(Pricetype2=2,MAX(G58,0),IF(OR(Pricetype2=1,Pricetype2=4),IF(G58=0,0,(_xll.EURO(G58,Strikeprice2,0,0,($AK58+IF(Smile=TRUE,VLOOKUP(MAX(-5,Strikeprice2-G58),Volsmile,2),0)),($A58-DateToday)+15,IF(Pricetype2=1,1,0),0))),G58)))</f>
        <v>0</v>
      </c>
      <c r="Q58" s="250">
        <f>IF($A58="N/A"," ",IF(Pricetype2=2,MAX(H58,0),IF(OR(Pricetype2=1,Pricetype2=4),IF(H58=0,0,(_xll.EURO(H58,Strikeprice2,0,0,($AK58+IF(Smile=TRUE,VLOOKUP(MAX(-5,Strikeprice2-H58),Volsmile,2),0)),($A58-DateToday)+15,IF(Pricetype2=1,1,0),0))),H58)))</f>
        <v>0</v>
      </c>
      <c r="R58" s="250">
        <f>IF($A58="N/A"," ",IF(Pricetype2=2,MAX(I58,0),IF(OR(Pricetype2=1,Pricetype2=4),IF(I58=0,0,(_xll.EURO(I58,Strikeprice2,0,0,($AK58+IF(Smile=TRUE,VLOOKUP(MAX(-5,Strikeprice2-I58),Volsmile,2),0)),($A58-DateToday)+15,IF(Pricetype2=1,1,0),0))),I58)))</f>
        <v>0</v>
      </c>
      <c r="S58" s="250">
        <f>IF($A58="N/A"," ",IF(Pricetype2=2,MAX(J58,0),IF(OR(Pricetype2=1,Pricetype2=4),IF(J58=0,0,(_xll.EURO(J58,Strikeprice2,0,0,($AK58+IF(Smile=TRUE,VLOOKUP(MAX(-5,Strikeprice2-J58),Volsmile,2),0)),($A58-DateToday)+15,IF(Pricetype2=1,1,0),0))),J58)))</f>
        <v>0</v>
      </c>
      <c r="T58" s="250">
        <f>IF($A58="N/A"," ",IF(Pricetype2=2,MAX(K58,0),IF(OR(Pricetype2=1,Pricetype2=4),IF(K58=0,0,(_xll.EURO(K58,Strikeprice2,0,0,($AK58+IF(Smile=TRUE,VLOOKUP(MAX(-5,Strikeprice2-K58),Volsmile,2),0)),($A58-DateToday)+15,IF(Pricetype2=1,1,0),0))),K58)))</f>
        <v>0</v>
      </c>
      <c r="U58" s="177">
        <f t="shared" ca="1" si="1"/>
        <v>225.21185916485052</v>
      </c>
      <c r="V58" s="178">
        <f t="shared" ca="1" si="17"/>
        <v>124.1023847650881</v>
      </c>
      <c r="W58" s="178">
        <f t="shared" ca="1" si="18"/>
        <v>124.1023847650881</v>
      </c>
      <c r="X58" s="178">
        <f t="shared" ca="1" si="19"/>
        <v>0</v>
      </c>
      <c r="Y58" s="178">
        <f t="shared" ca="1" si="20"/>
        <v>0</v>
      </c>
      <c r="Z58" s="178">
        <f t="shared" ca="1" si="21"/>
        <v>0</v>
      </c>
      <c r="AA58" s="178">
        <f t="shared" ca="1" si="22"/>
        <v>0</v>
      </c>
      <c r="AB58" s="178">
        <f t="shared" ca="1" si="23"/>
        <v>0</v>
      </c>
      <c r="AC58" s="178">
        <f t="shared" ca="1" si="24"/>
        <v>0</v>
      </c>
      <c r="AD58" s="178">
        <f t="shared" ca="1" si="25"/>
        <v>0</v>
      </c>
      <c r="AE58" s="178">
        <f t="shared" ca="1" si="26"/>
        <v>248.20476953017621</v>
      </c>
      <c r="AF58" s="224">
        <f t="shared" si="27"/>
        <v>0.24</v>
      </c>
      <c r="AG58" s="224">
        <f t="shared" si="28"/>
        <v>0.48</v>
      </c>
      <c r="AH58" s="224">
        <f t="shared" si="29"/>
        <v>0.24</v>
      </c>
      <c r="AI58" s="224">
        <f t="shared" si="2"/>
        <v>0.12</v>
      </c>
      <c r="AJ58" s="224">
        <f t="shared" si="3"/>
        <v>0.28799999999999998</v>
      </c>
      <c r="AK58" s="224">
        <f t="shared" si="30"/>
        <v>0.12</v>
      </c>
      <c r="AL58" s="224">
        <f ca="1">IF($A58="N/A"," ",IF(PV=1,0,'Pricing Inputs2'!R91))</f>
        <v>5.7515393676264501E-2</v>
      </c>
      <c r="AM58" s="313">
        <f t="shared" ca="1" si="4"/>
        <v>0.75070619721616838</v>
      </c>
      <c r="BQ58">
        <f t="shared" si="5"/>
        <v>20</v>
      </c>
      <c r="BR58">
        <f t="shared" si="6"/>
        <v>5</v>
      </c>
      <c r="BS58">
        <f t="shared" si="7"/>
        <v>6</v>
      </c>
    </row>
    <row r="59" spans="1:71" x14ac:dyDescent="0.2">
      <c r="A59" s="253">
        <f>IF(A58="N/A","N/A",IF(EDATE(A58,1)&gt;Inputs!$P$5,"N/A",EDATE(A58,1)))</f>
        <v>38930</v>
      </c>
      <c r="B59" s="324">
        <f t="shared" si="0"/>
        <v>2006</v>
      </c>
      <c r="C59" s="172">
        <f t="shared" si="8"/>
        <v>51.75</v>
      </c>
      <c r="D59" s="172">
        <f t="shared" si="9"/>
        <v>51.75</v>
      </c>
      <c r="E59" s="172">
        <f t="shared" si="10"/>
        <v>0</v>
      </c>
      <c r="F59" s="172">
        <f t="shared" si="11"/>
        <v>0</v>
      </c>
      <c r="G59" s="172">
        <f t="shared" si="12"/>
        <v>0</v>
      </c>
      <c r="H59" s="172">
        <f t="shared" si="13"/>
        <v>0</v>
      </c>
      <c r="I59" s="172">
        <f t="shared" si="14"/>
        <v>0</v>
      </c>
      <c r="J59" s="172">
        <f t="shared" si="15"/>
        <v>0</v>
      </c>
      <c r="K59" s="172">
        <f t="shared" si="16"/>
        <v>0</v>
      </c>
      <c r="L59" s="250">
        <f ca="1">IF($A59="N/A"," ",IF(Pricetype2=2,MAX(C59,0),IF(OR(Pricetype2=1,Pricetype2=4),IF(C59=0,0,(_xll.EURO(C59,Strikeprice2,0,0,($AH59+IF(Smile=TRUE,VLOOKUP(MAX(-5,Strikeprice2-C59),Volsmile,2),0)),($A59-DateToday)+15,IF(Pricetype2=1,1,0),0))),C59)))</f>
        <v>3.8108448840742208E-3</v>
      </c>
      <c r="M59" s="250">
        <f ca="1">IF($A59="N/A"," ",IF(Pricetype2=2,MAX(D59,0),IF(OR(Pricetype2=1,Pricetype2=4),IF(D59=0,0,(_xll.EURO(D59,Strikeprice2,0,0,($AH59+IF(Smile=TRUE,VLOOKUP(MAX(-5,Strikeprice2-D59),Volsmile,2),0)),($A59-DateToday)+15,IF(Pricetype2=1,1,0),0))),D59)))</f>
        <v>3.8108448840742208E-3</v>
      </c>
      <c r="N59" s="250">
        <f>IF($A59="N/A"," ",IF(Pricetype2=2,MAX(E59,0),IF(OR(Pricetype2=1,Pricetype2=4),IF(E59=0,0,(_xll.EURO(E59,Strikeprice2,0,0,($AK59+IF(Smile=TRUE,VLOOKUP(MAX(-5,Strikeprice2-E59),Volsmile,2),0)),($A59-DateToday)+15,IF(Pricetype2=1,1,0),0))),E59)))</f>
        <v>0</v>
      </c>
      <c r="O59" s="250">
        <f>IF($A59="N/A"," ",IF(Pricetype2=2,MAX(F59,0),IF(OR(Pricetype2=1,Pricetype2=4),IF(F59=0,0,(_xll.EURO(F59,Strikeprice2,0,0,($AK59+IF(Smile=TRUE,VLOOKUP(MAX(-5,Strikeprice2-F59),Volsmile,2),0)),($A59-DateToday)+15,IF(Pricetype2=1,1,0),0))),F59)))</f>
        <v>0</v>
      </c>
      <c r="P59" s="250">
        <f>IF($A59="N/A"," ",IF(Pricetype2=2,MAX(G59,0),IF(OR(Pricetype2=1,Pricetype2=4),IF(G59=0,0,(_xll.EURO(G59,Strikeprice2,0,0,($AK59+IF(Smile=TRUE,VLOOKUP(MAX(-5,Strikeprice2-G59),Volsmile,2),0)),($A59-DateToday)+15,IF(Pricetype2=1,1,0),0))),G59)))</f>
        <v>0</v>
      </c>
      <c r="Q59" s="250">
        <f>IF($A59="N/A"," ",IF(Pricetype2=2,MAX(H59,0),IF(OR(Pricetype2=1,Pricetype2=4),IF(H59=0,0,(_xll.EURO(H59,Strikeprice2,0,0,($AK59+IF(Smile=TRUE,VLOOKUP(MAX(-5,Strikeprice2-H59),Volsmile,2),0)),($A59-DateToday)+15,IF(Pricetype2=1,1,0),0))),H59)))</f>
        <v>0</v>
      </c>
      <c r="R59" s="250">
        <f>IF($A59="N/A"," ",IF(Pricetype2=2,MAX(I59,0),IF(OR(Pricetype2=1,Pricetype2=4),IF(I59=0,0,(_xll.EURO(I59,Strikeprice2,0,0,($AK59+IF(Smile=TRUE,VLOOKUP(MAX(-5,Strikeprice2-I59),Volsmile,2),0)),($A59-DateToday)+15,IF(Pricetype2=1,1,0),0))),I59)))</f>
        <v>0</v>
      </c>
      <c r="S59" s="250">
        <f>IF($A59="N/A"," ",IF(Pricetype2=2,MAX(J59,0),IF(OR(Pricetype2=1,Pricetype2=4),IF(J59=0,0,(_xll.EURO(J59,Strikeprice2,0,0,($AK59+IF(Smile=TRUE,VLOOKUP(MAX(-5,Strikeprice2-J59),Volsmile,2),0)),($A59-DateToday)+15,IF(Pricetype2=1,1,0),0))),J59)))</f>
        <v>0</v>
      </c>
      <c r="T59" s="250">
        <f>IF($A59="N/A"," ",IF(Pricetype2=2,MAX(K59,0),IF(OR(Pricetype2=1,Pricetype2=4),IF(K59=0,0,(_xll.EURO(K59,Strikeprice2,0,0,($AK59+IF(Smile=TRUE,VLOOKUP(MAX(-5,Strikeprice2-K59),Volsmile,2),0)),($A59-DateToday)+15,IF(Pricetype2=1,1,0),0))),K59)))</f>
        <v>0</v>
      </c>
      <c r="U59" s="177">
        <f t="shared" ca="1" si="1"/>
        <v>223.99802469565284</v>
      </c>
      <c r="V59" s="178">
        <f t="shared" ca="1" si="17"/>
        <v>157.06639766756538</v>
      </c>
      <c r="W59" s="178">
        <f t="shared" ca="1" si="18"/>
        <v>157.06639766756538</v>
      </c>
      <c r="X59" s="178">
        <f t="shared" ca="1" si="19"/>
        <v>0</v>
      </c>
      <c r="Y59" s="178">
        <f t="shared" ca="1" si="20"/>
        <v>0</v>
      </c>
      <c r="Z59" s="178">
        <f t="shared" ca="1" si="21"/>
        <v>0</v>
      </c>
      <c r="AA59" s="178">
        <f t="shared" ca="1" si="22"/>
        <v>0</v>
      </c>
      <c r="AB59" s="178">
        <f t="shared" ca="1" si="23"/>
        <v>0</v>
      </c>
      <c r="AC59" s="178">
        <f t="shared" ca="1" si="24"/>
        <v>0</v>
      </c>
      <c r="AD59" s="178">
        <f t="shared" ca="1" si="25"/>
        <v>0</v>
      </c>
      <c r="AE59" s="178">
        <f t="shared" ca="1" si="26"/>
        <v>314.13279533513077</v>
      </c>
      <c r="AF59" s="224">
        <f t="shared" si="27"/>
        <v>0.24</v>
      </c>
      <c r="AG59" s="224">
        <f t="shared" si="28"/>
        <v>0.48</v>
      </c>
      <c r="AH59" s="224">
        <f t="shared" si="29"/>
        <v>0.24</v>
      </c>
      <c r="AI59" s="224">
        <f t="shared" si="2"/>
        <v>0.12</v>
      </c>
      <c r="AJ59" s="224">
        <f t="shared" si="3"/>
        <v>0.28799999999999998</v>
      </c>
      <c r="AK59" s="224">
        <f t="shared" si="30"/>
        <v>0.12</v>
      </c>
      <c r="AL59" s="224">
        <f ca="1">IF($A59="N/A"," ",IF(PV=1,0,'Pricing Inputs2'!R92))</f>
        <v>5.7633779489019203E-2</v>
      </c>
      <c r="AM59" s="313">
        <f t="shared" ca="1" si="4"/>
        <v>0.74666008231884284</v>
      </c>
      <c r="BQ59">
        <f t="shared" si="5"/>
        <v>23</v>
      </c>
      <c r="BR59">
        <f t="shared" si="6"/>
        <v>4</v>
      </c>
      <c r="BS59">
        <f t="shared" si="7"/>
        <v>4</v>
      </c>
    </row>
    <row r="60" spans="1:71" x14ac:dyDescent="0.2">
      <c r="A60" s="253">
        <f>IF(A59="N/A","N/A",IF(EDATE(A59,1)&gt;Inputs!$P$5,"N/A",EDATE(A59,1)))</f>
        <v>38961</v>
      </c>
      <c r="B60" s="324">
        <f t="shared" si="0"/>
        <v>2006</v>
      </c>
      <c r="C60" s="172">
        <f t="shared" si="8"/>
        <v>30.829999923706055</v>
      </c>
      <c r="D60" s="172">
        <f t="shared" si="9"/>
        <v>30.829999923706055</v>
      </c>
      <c r="E60" s="172">
        <f t="shared" si="10"/>
        <v>0</v>
      </c>
      <c r="F60" s="172">
        <f t="shared" si="11"/>
        <v>0</v>
      </c>
      <c r="G60" s="172">
        <f t="shared" si="12"/>
        <v>0</v>
      </c>
      <c r="H60" s="172">
        <f t="shared" si="13"/>
        <v>0</v>
      </c>
      <c r="I60" s="172">
        <f t="shared" si="14"/>
        <v>0</v>
      </c>
      <c r="J60" s="172">
        <f t="shared" si="15"/>
        <v>0</v>
      </c>
      <c r="K60" s="172">
        <f t="shared" si="16"/>
        <v>0</v>
      </c>
      <c r="L60" s="250">
        <f ca="1">IF($A60="N/A"," ",IF(Pricetype2=2,MAX(C60,0),IF(OR(Pricetype2=1,Pricetype2=4),IF(C60=0,0,(_xll.EURO(C60,Strikeprice2,0,0,($AH60+IF(Smile=TRUE,VLOOKUP(MAX(-5,Strikeprice2-C60),Volsmile,2),0)),($A60-DateToday)+15,IF(Pricetype2=1,1,0),0))),C60)))</f>
        <v>1.6354590141805948E-3</v>
      </c>
      <c r="M60" s="250">
        <f ca="1">IF($A60="N/A"," ",IF(Pricetype2=2,MAX(D60,0),IF(OR(Pricetype2=1,Pricetype2=4),IF(D60=0,0,(_xll.EURO(D60,Strikeprice2,0,0,($AH60+IF(Smile=TRUE,VLOOKUP(MAX(-5,Strikeprice2-D60),Volsmile,2),0)),($A60-DateToday)+15,IF(Pricetype2=1,1,0),0))),D60)))</f>
        <v>1.6354590141805948E-3</v>
      </c>
      <c r="N60" s="250">
        <f>IF($A60="N/A"," ",IF(Pricetype2=2,MAX(E60,0),IF(OR(Pricetype2=1,Pricetype2=4),IF(E60=0,0,(_xll.EURO(E60,Strikeprice2,0,0,($AK60+IF(Smile=TRUE,VLOOKUP(MAX(-5,Strikeprice2-E60),Volsmile,2),0)),($A60-DateToday)+15,IF(Pricetype2=1,1,0),0))),E60)))</f>
        <v>0</v>
      </c>
      <c r="O60" s="250">
        <f>IF($A60="N/A"," ",IF(Pricetype2=2,MAX(F60,0),IF(OR(Pricetype2=1,Pricetype2=4),IF(F60=0,0,(_xll.EURO(F60,Strikeprice2,0,0,($AK60+IF(Smile=TRUE,VLOOKUP(MAX(-5,Strikeprice2-F60),Volsmile,2),0)),($A60-DateToday)+15,IF(Pricetype2=1,1,0),0))),F60)))</f>
        <v>0</v>
      </c>
      <c r="P60" s="250">
        <f>IF($A60="N/A"," ",IF(Pricetype2=2,MAX(G60,0),IF(OR(Pricetype2=1,Pricetype2=4),IF(G60=0,0,(_xll.EURO(G60,Strikeprice2,0,0,($AK60+IF(Smile=TRUE,VLOOKUP(MAX(-5,Strikeprice2-G60),Volsmile,2),0)),($A60-DateToday)+15,IF(Pricetype2=1,1,0),0))),G60)))</f>
        <v>0</v>
      </c>
      <c r="Q60" s="250">
        <f>IF($A60="N/A"," ",IF(Pricetype2=2,MAX(H60,0),IF(OR(Pricetype2=1,Pricetype2=4),IF(H60=0,0,(_xll.EURO(H60,Strikeprice2,0,0,($AK60+IF(Smile=TRUE,VLOOKUP(MAX(-5,Strikeprice2-H60),Volsmile,2),0)),($A60-DateToday)+15,IF(Pricetype2=1,1,0),0))),H60)))</f>
        <v>0</v>
      </c>
      <c r="R60" s="250">
        <f>IF($A60="N/A"," ",IF(Pricetype2=2,MAX(I60,0),IF(OR(Pricetype2=1,Pricetype2=4),IF(I60=0,0,(_xll.EURO(I60,Strikeprice2,0,0,($AK60+IF(Smile=TRUE,VLOOKUP(MAX(-5,Strikeprice2-I60),Volsmile,2),0)),($A60-DateToday)+15,IF(Pricetype2=1,1,0),0))),I60)))</f>
        <v>0</v>
      </c>
      <c r="S60" s="250">
        <f>IF($A60="N/A"," ",IF(Pricetype2=2,MAX(J60,0),IF(OR(Pricetype2=1,Pricetype2=4),IF(J60=0,0,(_xll.EURO(J60,Strikeprice2,0,0,($AK60+IF(Smile=TRUE,VLOOKUP(MAX(-5,Strikeprice2-J60),Volsmile,2),0)),($A60-DateToday)+15,IF(Pricetype2=1,1,0),0))),J60)))</f>
        <v>0</v>
      </c>
      <c r="T60" s="250">
        <f>IF($A60="N/A"," ",IF(Pricetype2=2,MAX(K60,0),IF(OR(Pricetype2=1,Pricetype2=4),IF(K60=0,0,(_xll.EURO(K60,Strikeprice2,0,0,($AK60+IF(Smile=TRUE,VLOOKUP(MAX(-5,Strikeprice2-K60),Volsmile,2),0)),($A60-DateToday)+15,IF(Pricetype2=1,1,0),0))),K60)))</f>
        <v>0</v>
      </c>
      <c r="U60" s="177">
        <f t="shared" ca="1" si="1"/>
        <v>222.82649485157901</v>
      </c>
      <c r="V60" s="178">
        <f t="shared" ca="1" si="17"/>
        <v>58.307775936524919</v>
      </c>
      <c r="W60" s="178">
        <f t="shared" ca="1" si="18"/>
        <v>58.307775936524919</v>
      </c>
      <c r="X60" s="178">
        <f t="shared" ca="1" si="19"/>
        <v>0</v>
      </c>
      <c r="Y60" s="178">
        <f t="shared" ca="1" si="20"/>
        <v>0</v>
      </c>
      <c r="Z60" s="178">
        <f t="shared" ca="1" si="21"/>
        <v>0</v>
      </c>
      <c r="AA60" s="178">
        <f t="shared" ca="1" si="22"/>
        <v>0</v>
      </c>
      <c r="AB60" s="178">
        <f t="shared" ca="1" si="23"/>
        <v>0</v>
      </c>
      <c r="AC60" s="178">
        <f t="shared" ca="1" si="24"/>
        <v>0</v>
      </c>
      <c r="AD60" s="178">
        <f t="shared" ca="1" si="25"/>
        <v>0</v>
      </c>
      <c r="AE60" s="178">
        <f t="shared" ca="1" si="26"/>
        <v>116.61555187304984</v>
      </c>
      <c r="AF60" s="224">
        <f t="shared" si="27"/>
        <v>0.16</v>
      </c>
      <c r="AG60" s="224">
        <f t="shared" si="28"/>
        <v>0.36</v>
      </c>
      <c r="AH60" s="224">
        <f t="shared" si="29"/>
        <v>0.16</v>
      </c>
      <c r="AI60" s="224">
        <f t="shared" si="2"/>
        <v>0.08</v>
      </c>
      <c r="AJ60" s="224">
        <f t="shared" si="3"/>
        <v>0.21600000000000003</v>
      </c>
      <c r="AK60" s="224">
        <f t="shared" si="30"/>
        <v>0.08</v>
      </c>
      <c r="AL60" s="224">
        <f ca="1">IF($A60="N/A"," ",IF(PV=1,0,'Pricing Inputs2'!R93))</f>
        <v>5.7747412918268896E-2</v>
      </c>
      <c r="AM60" s="313">
        <f t="shared" ca="1" si="4"/>
        <v>0.74275498283859676</v>
      </c>
      <c r="BQ60">
        <f t="shared" si="5"/>
        <v>20</v>
      </c>
      <c r="BR60">
        <f t="shared" si="6"/>
        <v>5</v>
      </c>
      <c r="BS60">
        <f t="shared" si="7"/>
        <v>5</v>
      </c>
    </row>
    <row r="61" spans="1:71" x14ac:dyDescent="0.2">
      <c r="A61" s="253">
        <f>IF(A60="N/A","N/A",IF(EDATE(A60,1)&gt;Inputs!$P$5,"N/A",EDATE(A60,1)))</f>
        <v>38991</v>
      </c>
      <c r="B61" s="324">
        <f t="shared" si="0"/>
        <v>2006</v>
      </c>
      <c r="C61" s="172">
        <f t="shared" si="8"/>
        <v>31.981563925743103</v>
      </c>
      <c r="D61" s="172">
        <f t="shared" si="9"/>
        <v>31.981563925743103</v>
      </c>
      <c r="E61" s="172">
        <f t="shared" si="10"/>
        <v>0</v>
      </c>
      <c r="F61" s="172">
        <f t="shared" si="11"/>
        <v>0</v>
      </c>
      <c r="G61" s="172">
        <f t="shared" si="12"/>
        <v>0</v>
      </c>
      <c r="H61" s="172">
        <f t="shared" si="13"/>
        <v>0</v>
      </c>
      <c r="I61" s="172">
        <f t="shared" si="14"/>
        <v>0</v>
      </c>
      <c r="J61" s="172">
        <f t="shared" si="15"/>
        <v>0</v>
      </c>
      <c r="K61" s="172">
        <f t="shared" si="16"/>
        <v>0</v>
      </c>
      <c r="L61" s="250">
        <f ca="1">IF($A61="N/A"," ",IF(Pricetype2=2,MAX(C61,0),IF(OR(Pricetype2=1,Pricetype2=4),IF(C61=0,0,(_xll.EURO(C61,Strikeprice2,0,0,($AH61+IF(Smile=TRUE,VLOOKUP(MAX(-5,Strikeprice2-C61),Volsmile,2),0)),($A61-DateToday)+15,IF(Pricetype2=1,1,0),0))),C61)))</f>
        <v>1.2716400201813697E-3</v>
      </c>
      <c r="M61" s="250">
        <f ca="1">IF($A61="N/A"," ",IF(Pricetype2=2,MAX(D61,0),IF(OR(Pricetype2=1,Pricetype2=4),IF(D61=0,0,(_xll.EURO(D61,Strikeprice2,0,0,($AH61+IF(Smile=TRUE,VLOOKUP(MAX(-5,Strikeprice2-D61),Volsmile,2),0)),($A61-DateToday)+15,IF(Pricetype2=1,1,0),0))),D61)))</f>
        <v>1.2716400201813697E-3</v>
      </c>
      <c r="N61" s="250">
        <f>IF($A61="N/A"," ",IF(Pricetype2=2,MAX(E61,0),IF(OR(Pricetype2=1,Pricetype2=4),IF(E61=0,0,(_xll.EURO(E61,Strikeprice2,0,0,($AK61+IF(Smile=TRUE,VLOOKUP(MAX(-5,Strikeprice2-E61),Volsmile,2),0)),($A61-DateToday)+15,IF(Pricetype2=1,1,0),0))),E61)))</f>
        <v>0</v>
      </c>
      <c r="O61" s="250">
        <f>IF($A61="N/A"," ",IF(Pricetype2=2,MAX(F61,0),IF(OR(Pricetype2=1,Pricetype2=4),IF(F61=0,0,(_xll.EURO(F61,Strikeprice2,0,0,($AK61+IF(Smile=TRUE,VLOOKUP(MAX(-5,Strikeprice2-F61),Volsmile,2),0)),($A61-DateToday)+15,IF(Pricetype2=1,1,0),0))),F61)))</f>
        <v>0</v>
      </c>
      <c r="P61" s="250">
        <f>IF($A61="N/A"," ",IF(Pricetype2=2,MAX(G61,0),IF(OR(Pricetype2=1,Pricetype2=4),IF(G61=0,0,(_xll.EURO(G61,Strikeprice2,0,0,($AK61+IF(Smile=TRUE,VLOOKUP(MAX(-5,Strikeprice2-G61),Volsmile,2),0)),($A61-DateToday)+15,IF(Pricetype2=1,1,0),0))),G61)))</f>
        <v>0</v>
      </c>
      <c r="Q61" s="250">
        <f>IF($A61="N/A"," ",IF(Pricetype2=2,MAX(H61,0),IF(OR(Pricetype2=1,Pricetype2=4),IF(H61=0,0,(_xll.EURO(H61,Strikeprice2,0,0,($AK61+IF(Smile=TRUE,VLOOKUP(MAX(-5,Strikeprice2-H61),Volsmile,2),0)),($A61-DateToday)+15,IF(Pricetype2=1,1,0),0))),H61)))</f>
        <v>0</v>
      </c>
      <c r="R61" s="250">
        <f>IF($A61="N/A"," ",IF(Pricetype2=2,MAX(I61,0),IF(OR(Pricetype2=1,Pricetype2=4),IF(I61=0,0,(_xll.EURO(I61,Strikeprice2,0,0,($AK61+IF(Smile=TRUE,VLOOKUP(MAX(-5,Strikeprice2-I61),Volsmile,2),0)),($A61-DateToday)+15,IF(Pricetype2=1,1,0),0))),I61)))</f>
        <v>0</v>
      </c>
      <c r="S61" s="250">
        <f>IF($A61="N/A"," ",IF(Pricetype2=2,MAX(J61,0),IF(OR(Pricetype2=1,Pricetype2=4),IF(J61=0,0,(_xll.EURO(J61,Strikeprice2,0,0,($AK61+IF(Smile=TRUE,VLOOKUP(MAX(-5,Strikeprice2-J61),Volsmile,2),0)),($A61-DateToday)+15,IF(Pricetype2=1,1,0),0))),J61)))</f>
        <v>0</v>
      </c>
      <c r="T61" s="250">
        <f>IF($A61="N/A"," ",IF(Pricetype2=2,MAX(K61,0),IF(OR(Pricetype2=1,Pricetype2=4),IF(K61=0,0,(_xll.EURO(K61,Strikeprice2,0,0,($AK61+IF(Smile=TRUE,VLOOKUP(MAX(-5,Strikeprice2-K61),Volsmile,2),0)),($A61-DateToday)+15,IF(Pricetype2=1,1,0),0))),K61)))</f>
        <v>0</v>
      </c>
      <c r="U61" s="177">
        <f t="shared" ca="1" si="1"/>
        <v>221.62665645528179</v>
      </c>
      <c r="V61" s="178">
        <f t="shared" ca="1" si="17"/>
        <v>49.601961356204228</v>
      </c>
      <c r="W61" s="178">
        <f t="shared" ca="1" si="18"/>
        <v>49.601961356204228</v>
      </c>
      <c r="X61" s="178">
        <f t="shared" ca="1" si="19"/>
        <v>0</v>
      </c>
      <c r="Y61" s="178">
        <f t="shared" ca="1" si="20"/>
        <v>0</v>
      </c>
      <c r="Z61" s="178">
        <f t="shared" ca="1" si="21"/>
        <v>0</v>
      </c>
      <c r="AA61" s="178">
        <f t="shared" ca="1" si="22"/>
        <v>0</v>
      </c>
      <c r="AB61" s="178">
        <f t="shared" ca="1" si="23"/>
        <v>0</v>
      </c>
      <c r="AC61" s="178">
        <f t="shared" ca="1" si="24"/>
        <v>0</v>
      </c>
      <c r="AD61" s="178">
        <f t="shared" ca="1" si="25"/>
        <v>0</v>
      </c>
      <c r="AE61" s="178">
        <f t="shared" ca="1" si="26"/>
        <v>99.203922712408456</v>
      </c>
      <c r="AF61" s="224">
        <f t="shared" si="27"/>
        <v>0.16</v>
      </c>
      <c r="AG61" s="224">
        <f t="shared" si="28"/>
        <v>0.36</v>
      </c>
      <c r="AH61" s="224">
        <f t="shared" si="29"/>
        <v>0.16</v>
      </c>
      <c r="AI61" s="224">
        <f t="shared" si="2"/>
        <v>0.08</v>
      </c>
      <c r="AJ61" s="224">
        <f t="shared" si="3"/>
        <v>0.21600000000000003</v>
      </c>
      <c r="AK61" s="224">
        <f t="shared" si="30"/>
        <v>0.08</v>
      </c>
      <c r="AL61" s="224">
        <f ca="1">IF($A61="N/A"," ",IF(PV=1,0,'Pricing Inputs2'!R94))</f>
        <v>5.7857380757115898E-2</v>
      </c>
      <c r="AM61" s="313">
        <f t="shared" ca="1" si="4"/>
        <v>0.73875552151760593</v>
      </c>
      <c r="BQ61">
        <f t="shared" si="5"/>
        <v>22</v>
      </c>
      <c r="BR61">
        <f t="shared" si="6"/>
        <v>4</v>
      </c>
      <c r="BS61">
        <f t="shared" si="7"/>
        <v>5</v>
      </c>
    </row>
    <row r="62" spans="1:71" x14ac:dyDescent="0.2">
      <c r="A62" s="253">
        <f>IF(A61="N/A","N/A",IF(EDATE(A61,1)&gt;Inputs!$P$5,"N/A",EDATE(A61,1)))</f>
        <v>39022</v>
      </c>
      <c r="B62" s="324">
        <f t="shared" si="0"/>
        <v>2006</v>
      </c>
      <c r="C62" s="172">
        <f t="shared" si="8"/>
        <v>32.081562399864197</v>
      </c>
      <c r="D62" s="172">
        <f t="shared" si="9"/>
        <v>32.081562399864197</v>
      </c>
      <c r="E62" s="172">
        <f t="shared" si="10"/>
        <v>0</v>
      </c>
      <c r="F62" s="172">
        <f t="shared" si="11"/>
        <v>0</v>
      </c>
      <c r="G62" s="172">
        <f t="shared" si="12"/>
        <v>0</v>
      </c>
      <c r="H62" s="172">
        <f t="shared" si="13"/>
        <v>0</v>
      </c>
      <c r="I62" s="172">
        <f t="shared" si="14"/>
        <v>0</v>
      </c>
      <c r="J62" s="172">
        <f t="shared" si="15"/>
        <v>0</v>
      </c>
      <c r="K62" s="172">
        <f t="shared" si="16"/>
        <v>0</v>
      </c>
      <c r="L62" s="250">
        <f ca="1">IF($A62="N/A"," ",IF(Pricetype2=2,MAX(C62,0),IF(OR(Pricetype2=1,Pricetype2=4),IF(C62=0,0,(_xll.EURO(C62,Strikeprice2,0,0,($AH62+IF(Smile=TRUE,VLOOKUP(MAX(-5,Strikeprice2-C62),Volsmile,2),0)),($A62-DateToday)+15,IF(Pricetype2=1,1,0),0))),C62)))</f>
        <v>1.3673131570172796E-3</v>
      </c>
      <c r="M62" s="250">
        <f ca="1">IF($A62="N/A"," ",IF(Pricetype2=2,MAX(D62,0),IF(OR(Pricetype2=1,Pricetype2=4),IF(D62=0,0,(_xll.EURO(D62,Strikeprice2,0,0,($AH62+IF(Smile=TRUE,VLOOKUP(MAX(-5,Strikeprice2-D62),Volsmile,2),0)),($A62-DateToday)+15,IF(Pricetype2=1,1,0),0))),D62)))</f>
        <v>1.3673131570172796E-3</v>
      </c>
      <c r="N62" s="250">
        <f>IF($A62="N/A"," ",IF(Pricetype2=2,MAX(E62,0),IF(OR(Pricetype2=1,Pricetype2=4),IF(E62=0,0,(_xll.EURO(E62,Strikeprice2,0,0,($AK62+IF(Smile=TRUE,VLOOKUP(MAX(-5,Strikeprice2-E62),Volsmile,2),0)),($A62-DateToday)+15,IF(Pricetype2=1,1,0),0))),E62)))</f>
        <v>0</v>
      </c>
      <c r="O62" s="250">
        <f>IF($A62="N/A"," ",IF(Pricetype2=2,MAX(F62,0),IF(OR(Pricetype2=1,Pricetype2=4),IF(F62=0,0,(_xll.EURO(F62,Strikeprice2,0,0,($AK62+IF(Smile=TRUE,VLOOKUP(MAX(-5,Strikeprice2-F62),Volsmile,2),0)),($A62-DateToday)+15,IF(Pricetype2=1,1,0),0))),F62)))</f>
        <v>0</v>
      </c>
      <c r="P62" s="250">
        <f>IF($A62="N/A"," ",IF(Pricetype2=2,MAX(G62,0),IF(OR(Pricetype2=1,Pricetype2=4),IF(G62=0,0,(_xll.EURO(G62,Strikeprice2,0,0,($AK62+IF(Smile=TRUE,VLOOKUP(MAX(-5,Strikeprice2-G62),Volsmile,2),0)),($A62-DateToday)+15,IF(Pricetype2=1,1,0),0))),G62)))</f>
        <v>0</v>
      </c>
      <c r="Q62" s="250">
        <f>IF($A62="N/A"," ",IF(Pricetype2=2,MAX(H62,0),IF(OR(Pricetype2=1,Pricetype2=4),IF(H62=0,0,(_xll.EURO(H62,Strikeprice2,0,0,($AK62+IF(Smile=TRUE,VLOOKUP(MAX(-5,Strikeprice2-H62),Volsmile,2),0)),($A62-DateToday)+15,IF(Pricetype2=1,1,0),0))),H62)))</f>
        <v>0</v>
      </c>
      <c r="R62" s="250">
        <f>IF($A62="N/A"," ",IF(Pricetype2=2,MAX(I62,0),IF(OR(Pricetype2=1,Pricetype2=4),IF(I62=0,0,(_xll.EURO(I62,Strikeprice2,0,0,($AK62+IF(Smile=TRUE,VLOOKUP(MAX(-5,Strikeprice2-I62),Volsmile,2),0)),($A62-DateToday)+15,IF(Pricetype2=1,1,0),0))),I62)))</f>
        <v>0</v>
      </c>
      <c r="S62" s="250">
        <f>IF($A62="N/A"," ",IF(Pricetype2=2,MAX(J62,0),IF(OR(Pricetype2=1,Pricetype2=4),IF(J62=0,0,(_xll.EURO(J62,Strikeprice2,0,0,($AK62+IF(Smile=TRUE,VLOOKUP(MAX(-5,Strikeprice2-J62),Volsmile,2),0)),($A62-DateToday)+15,IF(Pricetype2=1,1,0),0))),J62)))</f>
        <v>0</v>
      </c>
      <c r="T62" s="250">
        <f>IF($A62="N/A"," ",IF(Pricetype2=2,MAX(K62,0),IF(OR(Pricetype2=1,Pricetype2=4),IF(K62=0,0,(_xll.EURO(K62,Strikeprice2,0,0,($AK62+IF(Smile=TRUE,VLOOKUP(MAX(-5,Strikeprice2-K62),Volsmile,2),0)),($A62-DateToday)+15,IF(Pricetype2=1,1,0),0))),K62)))</f>
        <v>0</v>
      </c>
      <c r="U62" s="177">
        <f t="shared" ca="1" si="1"/>
        <v>220.45954140150209</v>
      </c>
      <c r="V62" s="178">
        <f t="shared" ca="1" si="17"/>
        <v>50.641454900109274</v>
      </c>
      <c r="W62" s="178">
        <f t="shared" ca="1" si="18"/>
        <v>50.641454900109274</v>
      </c>
      <c r="X62" s="178">
        <f t="shared" ca="1" si="19"/>
        <v>0</v>
      </c>
      <c r="Y62" s="178">
        <f t="shared" ca="1" si="20"/>
        <v>0</v>
      </c>
      <c r="Z62" s="178">
        <f t="shared" ca="1" si="21"/>
        <v>0</v>
      </c>
      <c r="AA62" s="178">
        <f t="shared" ca="1" si="22"/>
        <v>0</v>
      </c>
      <c r="AB62" s="178">
        <f t="shared" ca="1" si="23"/>
        <v>0</v>
      </c>
      <c r="AC62" s="178">
        <f t="shared" ca="1" si="24"/>
        <v>0</v>
      </c>
      <c r="AD62" s="178">
        <f t="shared" ca="1" si="25"/>
        <v>0</v>
      </c>
      <c r="AE62" s="178">
        <f t="shared" ca="1" si="26"/>
        <v>101.28290980021855</v>
      </c>
      <c r="AF62" s="224">
        <f t="shared" si="27"/>
        <v>0.16</v>
      </c>
      <c r="AG62" s="224">
        <f t="shared" si="28"/>
        <v>0.28000000000000003</v>
      </c>
      <c r="AH62" s="224">
        <f t="shared" si="29"/>
        <v>0.16</v>
      </c>
      <c r="AI62" s="224">
        <f t="shared" si="2"/>
        <v>0.08</v>
      </c>
      <c r="AJ62" s="224">
        <f t="shared" si="3"/>
        <v>0.16800000000000001</v>
      </c>
      <c r="AK62" s="224">
        <f t="shared" si="30"/>
        <v>0.08</v>
      </c>
      <c r="AL62" s="224">
        <f ca="1">IF($A62="N/A"," ",IF(PV=1,0,'Pricing Inputs2'!R95))</f>
        <v>5.7971014194817101E-2</v>
      </c>
      <c r="AM62" s="313">
        <f t="shared" ca="1" si="4"/>
        <v>0.73486513800500697</v>
      </c>
      <c r="BQ62">
        <f t="shared" si="5"/>
        <v>21</v>
      </c>
      <c r="BR62">
        <f t="shared" si="6"/>
        <v>4</v>
      </c>
      <c r="BS62">
        <f t="shared" si="7"/>
        <v>5</v>
      </c>
    </row>
    <row r="63" spans="1:71" x14ac:dyDescent="0.2">
      <c r="A63" s="253">
        <f>IF(A62="N/A","N/A",IF(EDATE(A62,1)&gt;Inputs!$P$5,"N/A",EDATE(A62,1)))</f>
        <v>39052</v>
      </c>
      <c r="B63" s="324">
        <f t="shared" si="0"/>
        <v>2006</v>
      </c>
      <c r="C63" s="172">
        <f t="shared" si="8"/>
        <v>32.181560873985291</v>
      </c>
      <c r="D63" s="172">
        <f t="shared" si="9"/>
        <v>32.181560873985291</v>
      </c>
      <c r="E63" s="172">
        <f t="shared" si="10"/>
        <v>0</v>
      </c>
      <c r="F63" s="172">
        <f t="shared" si="11"/>
        <v>0</v>
      </c>
      <c r="G63" s="172">
        <f t="shared" si="12"/>
        <v>0</v>
      </c>
      <c r="H63" s="172">
        <f t="shared" si="13"/>
        <v>0</v>
      </c>
      <c r="I63" s="172">
        <f t="shared" si="14"/>
        <v>0</v>
      </c>
      <c r="J63" s="172">
        <f t="shared" si="15"/>
        <v>0</v>
      </c>
      <c r="K63" s="172">
        <f t="shared" si="16"/>
        <v>0</v>
      </c>
      <c r="L63" s="250">
        <f ca="1">IF($A63="N/A"," ",IF(Pricetype2=2,MAX(C63,0),IF(OR(Pricetype2=1,Pricetype2=4),IF(C63=0,0,(_xll.EURO(C63,Strikeprice2,0,0,($AH63+IF(Smile=TRUE,VLOOKUP(MAX(-5,Strikeprice2-C63),Volsmile,2),0)),($A63-DateToday)+15,IF(Pricetype2=1,1,0),0))),C63)))</f>
        <v>1.4625338289357675E-3</v>
      </c>
      <c r="M63" s="250">
        <f ca="1">IF($A63="N/A"," ",IF(Pricetype2=2,MAX(D63,0),IF(OR(Pricetype2=1,Pricetype2=4),IF(D63=0,0,(_xll.EURO(D63,Strikeprice2,0,0,($AH63+IF(Smile=TRUE,VLOOKUP(MAX(-5,Strikeprice2-D63),Volsmile,2),0)),($A63-DateToday)+15,IF(Pricetype2=1,1,0),0))),D63)))</f>
        <v>1.4625338289357675E-3</v>
      </c>
      <c r="N63" s="250">
        <f>IF($A63="N/A"," ",IF(Pricetype2=2,MAX(E63,0),IF(OR(Pricetype2=1,Pricetype2=4),IF(E63=0,0,(_xll.EURO(E63,Strikeprice2,0,0,($AK63+IF(Smile=TRUE,VLOOKUP(MAX(-5,Strikeprice2-E63),Volsmile,2),0)),($A63-DateToday)+15,IF(Pricetype2=1,1,0),0))),E63)))</f>
        <v>0</v>
      </c>
      <c r="O63" s="250">
        <f>IF($A63="N/A"," ",IF(Pricetype2=2,MAX(F63,0),IF(OR(Pricetype2=1,Pricetype2=4),IF(F63=0,0,(_xll.EURO(F63,Strikeprice2,0,0,($AK63+IF(Smile=TRUE,VLOOKUP(MAX(-5,Strikeprice2-F63),Volsmile,2),0)),($A63-DateToday)+15,IF(Pricetype2=1,1,0),0))),F63)))</f>
        <v>0</v>
      </c>
      <c r="P63" s="250">
        <f>IF($A63="N/A"," ",IF(Pricetype2=2,MAX(G63,0),IF(OR(Pricetype2=1,Pricetype2=4),IF(G63=0,0,(_xll.EURO(G63,Strikeprice2,0,0,($AK63+IF(Smile=TRUE,VLOOKUP(MAX(-5,Strikeprice2-G63),Volsmile,2),0)),($A63-DateToday)+15,IF(Pricetype2=1,1,0),0))),G63)))</f>
        <v>0</v>
      </c>
      <c r="Q63" s="250">
        <f>IF($A63="N/A"," ",IF(Pricetype2=2,MAX(H63,0),IF(OR(Pricetype2=1,Pricetype2=4),IF(H63=0,0,(_xll.EURO(H63,Strikeprice2,0,0,($AK63+IF(Smile=TRUE,VLOOKUP(MAX(-5,Strikeprice2-H63),Volsmile,2),0)),($A63-DateToday)+15,IF(Pricetype2=1,1,0),0))),H63)))</f>
        <v>0</v>
      </c>
      <c r="R63" s="250">
        <f>IF($A63="N/A"," ",IF(Pricetype2=2,MAX(I63,0),IF(OR(Pricetype2=1,Pricetype2=4),IF(I63=0,0,(_xll.EURO(I63,Strikeprice2,0,0,($AK63+IF(Smile=TRUE,VLOOKUP(MAX(-5,Strikeprice2-I63),Volsmile,2),0)),($A63-DateToday)+15,IF(Pricetype2=1,1,0),0))),I63)))</f>
        <v>0</v>
      </c>
      <c r="S63" s="250">
        <f>IF($A63="N/A"," ",IF(Pricetype2=2,MAX(J63,0),IF(OR(Pricetype2=1,Pricetype2=4),IF(J63=0,0,(_xll.EURO(J63,Strikeprice2,0,0,($AK63+IF(Smile=TRUE,VLOOKUP(MAX(-5,Strikeprice2-J63),Volsmile,2),0)),($A63-DateToday)+15,IF(Pricetype2=1,1,0),0))),J63)))</f>
        <v>0</v>
      </c>
      <c r="T63" s="250">
        <f>IF($A63="N/A"," ",IF(Pricetype2=2,MAX(K63,0),IF(OR(Pricetype2=1,Pricetype2=4),IF(K63=0,0,(_xll.EURO(K63,Strikeprice2,0,0,($AK63+IF(Smile=TRUE,VLOOKUP(MAX(-5,Strikeprice2-K63),Volsmile,2),0)),($A63-DateToday)+15,IF(Pricetype2=1,1,0),0))),K63)))</f>
        <v>0</v>
      </c>
      <c r="U63" s="177">
        <f t="shared" ca="1" si="1"/>
        <v>219.26022722522742</v>
      </c>
      <c r="V63" s="178">
        <f t="shared" ca="1" si="17"/>
        <v>51.308079945126124</v>
      </c>
      <c r="W63" s="178">
        <f t="shared" ca="1" si="18"/>
        <v>51.308079945126124</v>
      </c>
      <c r="X63" s="178">
        <f t="shared" ca="1" si="19"/>
        <v>0</v>
      </c>
      <c r="Y63" s="178">
        <f t="shared" ca="1" si="20"/>
        <v>0</v>
      </c>
      <c r="Z63" s="178">
        <f t="shared" ca="1" si="21"/>
        <v>0</v>
      </c>
      <c r="AA63" s="178">
        <f t="shared" ca="1" si="22"/>
        <v>0</v>
      </c>
      <c r="AB63" s="178">
        <f t="shared" ca="1" si="23"/>
        <v>0</v>
      </c>
      <c r="AC63" s="178">
        <f t="shared" ca="1" si="24"/>
        <v>0</v>
      </c>
      <c r="AD63" s="178">
        <f t="shared" ca="1" si="25"/>
        <v>0</v>
      </c>
      <c r="AE63" s="178">
        <f t="shared" ca="1" si="26"/>
        <v>102.61615989025225</v>
      </c>
      <c r="AF63" s="224">
        <f t="shared" si="27"/>
        <v>0.16</v>
      </c>
      <c r="AG63" s="224">
        <f t="shared" si="28"/>
        <v>0.28000000000000003</v>
      </c>
      <c r="AH63" s="224">
        <f t="shared" si="29"/>
        <v>0.16</v>
      </c>
      <c r="AI63" s="224">
        <f t="shared" si="2"/>
        <v>0.08</v>
      </c>
      <c r="AJ63" s="224">
        <f t="shared" si="3"/>
        <v>0.16800000000000001</v>
      </c>
      <c r="AK63" s="224">
        <f t="shared" si="30"/>
        <v>0.08</v>
      </c>
      <c r="AL63" s="224">
        <f ca="1">IF($A63="N/A"," ",IF(PV=1,0,'Pricing Inputs2'!R96))</f>
        <v>5.8084647636812599E-2</v>
      </c>
      <c r="AM63" s="313">
        <f t="shared" ca="1" si="4"/>
        <v>0.73086742408409144</v>
      </c>
      <c r="BQ63">
        <f t="shared" si="5"/>
        <v>20</v>
      </c>
      <c r="BR63">
        <f t="shared" si="6"/>
        <v>5</v>
      </c>
      <c r="BS63">
        <f t="shared" si="7"/>
        <v>6</v>
      </c>
    </row>
    <row r="64" spans="1:71" x14ac:dyDescent="0.2">
      <c r="A64" s="253" t="str">
        <f>IF(A63="N/A","N/A",IF(EDATE(A63,1)&gt;Inputs!$P$5,"N/A",EDATE(A63,1)))</f>
        <v>N/A</v>
      </c>
      <c r="B64" s="324" t="str">
        <f t="shared" si="0"/>
        <v xml:space="preserve"> </v>
      </c>
      <c r="C64" s="172" t="str">
        <f t="shared" si="8"/>
        <v xml:space="preserve"> </v>
      </c>
      <c r="D64" s="172" t="str">
        <f t="shared" si="9"/>
        <v xml:space="preserve"> </v>
      </c>
      <c r="E64" s="172" t="str">
        <f t="shared" si="10"/>
        <v xml:space="preserve"> </v>
      </c>
      <c r="F64" s="172" t="str">
        <f t="shared" si="11"/>
        <v xml:space="preserve"> </v>
      </c>
      <c r="G64" s="172" t="str">
        <f t="shared" si="12"/>
        <v xml:space="preserve"> </v>
      </c>
      <c r="H64" s="172" t="str">
        <f t="shared" si="13"/>
        <v xml:space="preserve"> </v>
      </c>
      <c r="I64" s="172" t="str">
        <f t="shared" si="14"/>
        <v xml:space="preserve"> </v>
      </c>
      <c r="J64" s="172" t="str">
        <f t="shared" si="15"/>
        <v xml:space="preserve"> </v>
      </c>
      <c r="K64" s="172" t="str">
        <f t="shared" si="16"/>
        <v xml:space="preserve"> </v>
      </c>
      <c r="L64" s="250" t="str">
        <f>IF($A64="N/A"," ",IF(Pricetype2=2,MAX(C64,0),IF(OR(Pricetype2=1,Pricetype2=4),IF(C64=0,0,(_xll.EURO(C64,Strikeprice2,0,0,($AH64+IF(Smile=TRUE,VLOOKUP(MAX(-5,Strikeprice2-C64),Volsmile,2),0)),($A64-DateToday)+15,IF(Pricetype2=1,1,0),0))),C64)))</f>
        <v xml:space="preserve"> </v>
      </c>
      <c r="M64" s="250" t="str">
        <f>IF($A64="N/A"," ",IF(Pricetype2=2,MAX(D64,0),IF(OR(Pricetype2=1,Pricetype2=4),IF(D64=0,0,(_xll.EURO(D64,Strikeprice2,0,0,($AH64+IF(Smile=TRUE,VLOOKUP(MAX(-5,Strikeprice2-D64),Volsmile,2),0)),($A64-DateToday)+15,IF(Pricetype2=1,1,0),0))),D64)))</f>
        <v xml:space="preserve"> </v>
      </c>
      <c r="N64" s="250" t="str">
        <f>IF($A64="N/A"," ",IF(Pricetype2=2,MAX(E64,0),IF(OR(Pricetype2=1,Pricetype2=4),IF(E64=0,0,(_xll.EURO(E64,Strikeprice2,0,0,($AK64+IF(Smile=TRUE,VLOOKUP(MAX(-5,Strikeprice2-E64),Volsmile,2),0)),($A64-DateToday)+15,IF(Pricetype2=1,1,0),0))),E64)))</f>
        <v xml:space="preserve"> </v>
      </c>
      <c r="O64" s="250" t="str">
        <f>IF($A64="N/A"," ",IF(Pricetype2=2,MAX(F64,0),IF(OR(Pricetype2=1,Pricetype2=4),IF(F64=0,0,(_xll.EURO(F64,Strikeprice2,0,0,($AK64+IF(Smile=TRUE,VLOOKUP(MAX(-5,Strikeprice2-F64),Volsmile,2),0)),($A64-DateToday)+15,IF(Pricetype2=1,1,0),0))),F64)))</f>
        <v xml:space="preserve"> </v>
      </c>
      <c r="P64" s="250" t="str">
        <f>IF($A64="N/A"," ",IF(Pricetype2=2,MAX(G64,0),IF(OR(Pricetype2=1,Pricetype2=4),IF(G64=0,0,(_xll.EURO(G64,Strikeprice2,0,0,($AK64+IF(Smile=TRUE,VLOOKUP(MAX(-5,Strikeprice2-G64),Volsmile,2),0)),($A64-DateToday)+15,IF(Pricetype2=1,1,0),0))),G64)))</f>
        <v xml:space="preserve"> </v>
      </c>
      <c r="Q64" s="250" t="str">
        <f>IF($A64="N/A"," ",IF(Pricetype2=2,MAX(H64,0),IF(OR(Pricetype2=1,Pricetype2=4),IF(H64=0,0,(_xll.EURO(H64,Strikeprice2,0,0,($AK64+IF(Smile=TRUE,VLOOKUP(MAX(-5,Strikeprice2-H64),Volsmile,2),0)),($A64-DateToday)+15,IF(Pricetype2=1,1,0),0))),H64)))</f>
        <v xml:space="preserve"> </v>
      </c>
      <c r="R64" s="250" t="str">
        <f>IF($A64="N/A"," ",IF(Pricetype2=2,MAX(I64,0),IF(OR(Pricetype2=1,Pricetype2=4),IF(I64=0,0,(_xll.EURO(I64,Strikeprice2,0,0,($AK64+IF(Smile=TRUE,VLOOKUP(MAX(-5,Strikeprice2-I64),Volsmile,2),0)),($A64-DateToday)+15,IF(Pricetype2=1,1,0),0))),I64)))</f>
        <v xml:space="preserve"> </v>
      </c>
      <c r="S64" s="250" t="str">
        <f>IF($A64="N/A"," ",IF(Pricetype2=2,MAX(J64,0),IF(OR(Pricetype2=1,Pricetype2=4),IF(J64=0,0,(_xll.EURO(J64,Strikeprice2,0,0,($AK64+IF(Smile=TRUE,VLOOKUP(MAX(-5,Strikeprice2-J64),Volsmile,2),0)),($A64-DateToday)+15,IF(Pricetype2=1,1,0),0))),J64)))</f>
        <v xml:space="preserve"> </v>
      </c>
      <c r="T64" s="250" t="str">
        <f>IF($A64="N/A"," ",IF(Pricetype2=2,MAX(K64,0),IF(OR(Pricetype2=1,Pricetype2=4),IF(K64=0,0,(_xll.EURO(K64,Strikeprice2,0,0,($AK64+IF(Smile=TRUE,VLOOKUP(MAX(-5,Strikeprice2-K64),Volsmile,2),0)),($A64-DateToday)+15,IF(Pricetype2=1,1,0),0))),K64)))</f>
        <v xml:space="preserve"> </v>
      </c>
      <c r="U64" s="177" t="str">
        <f t="shared" si="1"/>
        <v xml:space="preserve"> </v>
      </c>
      <c r="V64" s="178" t="str">
        <f t="shared" si="17"/>
        <v xml:space="preserve"> </v>
      </c>
      <c r="W64" s="178" t="str">
        <f t="shared" si="18"/>
        <v xml:space="preserve"> </v>
      </c>
      <c r="X64" s="178" t="str">
        <f t="shared" si="19"/>
        <v xml:space="preserve"> </v>
      </c>
      <c r="Y64" s="178" t="str">
        <f t="shared" si="20"/>
        <v xml:space="preserve"> </v>
      </c>
      <c r="Z64" s="178" t="str">
        <f t="shared" si="21"/>
        <v xml:space="preserve"> </v>
      </c>
      <c r="AA64" s="178" t="str">
        <f t="shared" si="22"/>
        <v xml:space="preserve"> </v>
      </c>
      <c r="AB64" s="178" t="str">
        <f t="shared" si="23"/>
        <v xml:space="preserve"> </v>
      </c>
      <c r="AC64" s="178" t="str">
        <f t="shared" si="24"/>
        <v xml:space="preserve"> </v>
      </c>
      <c r="AD64" s="178" t="str">
        <f t="shared" si="25"/>
        <v xml:space="preserve"> </v>
      </c>
      <c r="AE64" s="178" t="str">
        <f t="shared" si="26"/>
        <v xml:space="preserve"> </v>
      </c>
      <c r="AF64" s="224" t="str">
        <f t="shared" si="27"/>
        <v xml:space="preserve"> </v>
      </c>
      <c r="AG64" s="224" t="str">
        <f t="shared" si="28"/>
        <v xml:space="preserve"> </v>
      </c>
      <c r="AH64" s="224" t="str">
        <f t="shared" si="29"/>
        <v xml:space="preserve"> </v>
      </c>
      <c r="AI64" s="224" t="str">
        <f t="shared" si="2"/>
        <v xml:space="preserve"> </v>
      </c>
      <c r="AJ64" s="224" t="str">
        <f t="shared" si="3"/>
        <v xml:space="preserve"> </v>
      </c>
      <c r="AK64" s="224" t="str">
        <f t="shared" si="30"/>
        <v xml:space="preserve"> </v>
      </c>
      <c r="AL64" s="224" t="str">
        <f>IF($A64="N/A"," ",IF(PV=1,0,'Pricing Inputs2'!R97))</f>
        <v xml:space="preserve"> </v>
      </c>
      <c r="AM64" s="313" t="str">
        <f t="shared" si="4"/>
        <v xml:space="preserve"> </v>
      </c>
      <c r="BQ64" t="str">
        <f t="shared" si="5"/>
        <v xml:space="preserve"> </v>
      </c>
      <c r="BR64" t="str">
        <f t="shared" si="6"/>
        <v xml:space="preserve"> </v>
      </c>
      <c r="BS64" t="str">
        <f t="shared" si="7"/>
        <v xml:space="preserve"> </v>
      </c>
    </row>
    <row r="65" spans="1:71" x14ac:dyDescent="0.2">
      <c r="A65" s="253" t="str">
        <f>IF(A64="N/A","N/A",IF(EDATE(A64,1)&gt;Inputs!$P$5,"N/A",EDATE(A64,1)))</f>
        <v>N/A</v>
      </c>
      <c r="B65" s="324" t="str">
        <f t="shared" si="0"/>
        <v xml:space="preserve"> </v>
      </c>
      <c r="C65" s="172" t="str">
        <f t="shared" si="8"/>
        <v xml:space="preserve"> </v>
      </c>
      <c r="D65" s="172" t="str">
        <f t="shared" si="9"/>
        <v xml:space="preserve"> </v>
      </c>
      <c r="E65" s="172" t="str">
        <f t="shared" si="10"/>
        <v xml:space="preserve"> </v>
      </c>
      <c r="F65" s="172" t="str">
        <f t="shared" si="11"/>
        <v xml:space="preserve"> </v>
      </c>
      <c r="G65" s="172" t="str">
        <f t="shared" si="12"/>
        <v xml:space="preserve"> </v>
      </c>
      <c r="H65" s="172" t="str">
        <f t="shared" si="13"/>
        <v xml:space="preserve"> </v>
      </c>
      <c r="I65" s="172" t="str">
        <f t="shared" si="14"/>
        <v xml:space="preserve"> </v>
      </c>
      <c r="J65" s="172" t="str">
        <f t="shared" si="15"/>
        <v xml:space="preserve"> </v>
      </c>
      <c r="K65" s="172" t="str">
        <f t="shared" si="16"/>
        <v xml:space="preserve"> </v>
      </c>
      <c r="L65" s="250" t="str">
        <f>IF($A65="N/A"," ",IF(Pricetype2=2,MAX(C65,0),IF(OR(Pricetype2=1,Pricetype2=4),IF(C65=0,0,(_xll.EURO(C65,Strikeprice2,0,0,($AH65+IF(Smile=TRUE,VLOOKUP(MAX(-5,Strikeprice2-C65),Volsmile,2),0)),($A65-DateToday)+15,IF(Pricetype2=1,1,0),0))),C65)))</f>
        <v xml:space="preserve"> </v>
      </c>
      <c r="M65" s="250" t="str">
        <f>IF($A65="N/A"," ",IF(Pricetype2=2,MAX(D65,0),IF(OR(Pricetype2=1,Pricetype2=4),IF(D65=0,0,(_xll.EURO(D65,Strikeprice2,0,0,($AH65+IF(Smile=TRUE,VLOOKUP(MAX(-5,Strikeprice2-D65),Volsmile,2),0)),($A65-DateToday)+15,IF(Pricetype2=1,1,0),0))),D65)))</f>
        <v xml:space="preserve"> </v>
      </c>
      <c r="N65" s="250" t="str">
        <f>IF($A65="N/A"," ",IF(Pricetype2=2,MAX(E65,0),IF(OR(Pricetype2=1,Pricetype2=4),IF(E65=0,0,(_xll.EURO(E65,Strikeprice2,0,0,($AK65+IF(Smile=TRUE,VLOOKUP(MAX(-5,Strikeprice2-E65),Volsmile,2),0)),($A65-DateToday)+15,IF(Pricetype2=1,1,0),0))),E65)))</f>
        <v xml:space="preserve"> </v>
      </c>
      <c r="O65" s="250" t="str">
        <f>IF($A65="N/A"," ",IF(Pricetype2=2,MAX(F65,0),IF(OR(Pricetype2=1,Pricetype2=4),IF(F65=0,0,(_xll.EURO(F65,Strikeprice2,0,0,($AK65+IF(Smile=TRUE,VLOOKUP(MAX(-5,Strikeprice2-F65),Volsmile,2),0)),($A65-DateToday)+15,IF(Pricetype2=1,1,0),0))),F65)))</f>
        <v xml:space="preserve"> </v>
      </c>
      <c r="P65" s="250" t="str">
        <f>IF($A65="N/A"," ",IF(Pricetype2=2,MAX(G65,0),IF(OR(Pricetype2=1,Pricetype2=4),IF(G65=0,0,(_xll.EURO(G65,Strikeprice2,0,0,($AK65+IF(Smile=TRUE,VLOOKUP(MAX(-5,Strikeprice2-G65),Volsmile,2),0)),($A65-DateToday)+15,IF(Pricetype2=1,1,0),0))),G65)))</f>
        <v xml:space="preserve"> </v>
      </c>
      <c r="Q65" s="250" t="str">
        <f>IF($A65="N/A"," ",IF(Pricetype2=2,MAX(H65,0),IF(OR(Pricetype2=1,Pricetype2=4),IF(H65=0,0,(_xll.EURO(H65,Strikeprice2,0,0,($AK65+IF(Smile=TRUE,VLOOKUP(MAX(-5,Strikeprice2-H65),Volsmile,2),0)),($A65-DateToday)+15,IF(Pricetype2=1,1,0),0))),H65)))</f>
        <v xml:space="preserve"> </v>
      </c>
      <c r="R65" s="250" t="str">
        <f>IF($A65="N/A"," ",IF(Pricetype2=2,MAX(I65,0),IF(OR(Pricetype2=1,Pricetype2=4),IF(I65=0,0,(_xll.EURO(I65,Strikeprice2,0,0,($AK65+IF(Smile=TRUE,VLOOKUP(MAX(-5,Strikeprice2-I65),Volsmile,2),0)),($A65-DateToday)+15,IF(Pricetype2=1,1,0),0))),I65)))</f>
        <v xml:space="preserve"> </v>
      </c>
      <c r="S65" s="250" t="str">
        <f>IF($A65="N/A"," ",IF(Pricetype2=2,MAX(J65,0),IF(OR(Pricetype2=1,Pricetype2=4),IF(J65=0,0,(_xll.EURO(J65,Strikeprice2,0,0,($AK65+IF(Smile=TRUE,VLOOKUP(MAX(-5,Strikeprice2-J65),Volsmile,2),0)),($A65-DateToday)+15,IF(Pricetype2=1,1,0),0))),J65)))</f>
        <v xml:space="preserve"> </v>
      </c>
      <c r="T65" s="250" t="str">
        <f>IF($A65="N/A"," ",IF(Pricetype2=2,MAX(K65,0),IF(OR(Pricetype2=1,Pricetype2=4),IF(K65=0,0,(_xll.EURO(K65,Strikeprice2,0,0,($AK65+IF(Smile=TRUE,VLOOKUP(MAX(-5,Strikeprice2-K65),Volsmile,2),0)),($A65-DateToday)+15,IF(Pricetype2=1,1,0),0))),K65)))</f>
        <v xml:space="preserve"> </v>
      </c>
      <c r="U65" s="177" t="str">
        <f t="shared" si="1"/>
        <v xml:space="preserve"> </v>
      </c>
      <c r="V65" s="178" t="str">
        <f t="shared" si="17"/>
        <v xml:space="preserve"> </v>
      </c>
      <c r="W65" s="178" t="str">
        <f t="shared" si="18"/>
        <v xml:space="preserve"> </v>
      </c>
      <c r="X65" s="178" t="str">
        <f t="shared" si="19"/>
        <v xml:space="preserve"> </v>
      </c>
      <c r="Y65" s="178" t="str">
        <f t="shared" si="20"/>
        <v xml:space="preserve"> </v>
      </c>
      <c r="Z65" s="178" t="str">
        <f t="shared" si="21"/>
        <v xml:space="preserve"> </v>
      </c>
      <c r="AA65" s="178" t="str">
        <f t="shared" si="22"/>
        <v xml:space="preserve"> </v>
      </c>
      <c r="AB65" s="178" t="str">
        <f t="shared" si="23"/>
        <v xml:space="preserve"> </v>
      </c>
      <c r="AC65" s="178" t="str">
        <f t="shared" si="24"/>
        <v xml:space="preserve"> </v>
      </c>
      <c r="AD65" s="178" t="str">
        <f t="shared" si="25"/>
        <v xml:space="preserve"> </v>
      </c>
      <c r="AE65" s="178" t="str">
        <f t="shared" si="26"/>
        <v xml:space="preserve"> </v>
      </c>
      <c r="AF65" s="224" t="str">
        <f t="shared" si="27"/>
        <v xml:space="preserve"> </v>
      </c>
      <c r="AG65" s="224" t="str">
        <f t="shared" si="28"/>
        <v xml:space="preserve"> </v>
      </c>
      <c r="AH65" s="224" t="str">
        <f t="shared" si="29"/>
        <v xml:space="preserve"> </v>
      </c>
      <c r="AI65" s="224" t="str">
        <f t="shared" si="2"/>
        <v xml:space="preserve"> </v>
      </c>
      <c r="AJ65" s="224" t="str">
        <f t="shared" si="3"/>
        <v xml:space="preserve"> </v>
      </c>
      <c r="AK65" s="224" t="str">
        <f t="shared" si="30"/>
        <v xml:space="preserve"> </v>
      </c>
      <c r="AL65" s="224" t="str">
        <f>IF($A65="N/A"," ",IF(PV=1,0,'Pricing Inputs2'!R98))</f>
        <v xml:space="preserve"> </v>
      </c>
      <c r="AM65" s="313" t="str">
        <f t="shared" si="4"/>
        <v xml:space="preserve"> </v>
      </c>
      <c r="BQ65" t="str">
        <f t="shared" si="5"/>
        <v xml:space="preserve"> </v>
      </c>
      <c r="BR65" t="str">
        <f t="shared" si="6"/>
        <v xml:space="preserve"> </v>
      </c>
      <c r="BS65" t="str">
        <f t="shared" si="7"/>
        <v xml:space="preserve"> </v>
      </c>
    </row>
    <row r="66" spans="1:71" x14ac:dyDescent="0.2">
      <c r="A66" s="253" t="str">
        <f>IF(A65="N/A","N/A",IF(EDATE(A65,1)&gt;Inputs!$P$5,"N/A",EDATE(A65,1)))</f>
        <v>N/A</v>
      </c>
      <c r="B66" s="324" t="str">
        <f t="shared" si="0"/>
        <v xml:space="preserve"> </v>
      </c>
      <c r="C66" s="172" t="str">
        <f t="shared" si="8"/>
        <v xml:space="preserve"> </v>
      </c>
      <c r="D66" s="172" t="str">
        <f t="shared" si="9"/>
        <v xml:space="preserve"> </v>
      </c>
      <c r="E66" s="172" t="str">
        <f t="shared" si="10"/>
        <v xml:space="preserve"> </v>
      </c>
      <c r="F66" s="172" t="str">
        <f t="shared" si="11"/>
        <v xml:space="preserve"> </v>
      </c>
      <c r="G66" s="172" t="str">
        <f t="shared" si="12"/>
        <v xml:space="preserve"> </v>
      </c>
      <c r="H66" s="172" t="str">
        <f t="shared" si="13"/>
        <v xml:space="preserve"> </v>
      </c>
      <c r="I66" s="172" t="str">
        <f t="shared" si="14"/>
        <v xml:space="preserve"> </v>
      </c>
      <c r="J66" s="172" t="str">
        <f t="shared" si="15"/>
        <v xml:space="preserve"> </v>
      </c>
      <c r="K66" s="172" t="str">
        <f t="shared" si="16"/>
        <v xml:space="preserve"> </v>
      </c>
      <c r="L66" s="250" t="str">
        <f>IF($A66="N/A"," ",IF(Pricetype2=2,MAX(C66,0),IF(OR(Pricetype2=1,Pricetype2=4),IF(C66=0,0,(_xll.EURO(C66,Strikeprice2,0,0,($AH66+IF(Smile=TRUE,VLOOKUP(MAX(-5,Strikeprice2-C66),Volsmile,2),0)),($A66-DateToday)+15,IF(Pricetype2=1,1,0),0))),C66)))</f>
        <v xml:space="preserve"> </v>
      </c>
      <c r="M66" s="250" t="str">
        <f>IF($A66="N/A"," ",IF(Pricetype2=2,MAX(D66,0),IF(OR(Pricetype2=1,Pricetype2=4),IF(D66=0,0,(_xll.EURO(D66,Strikeprice2,0,0,($AH66+IF(Smile=TRUE,VLOOKUP(MAX(-5,Strikeprice2-D66),Volsmile,2),0)),($A66-DateToday)+15,IF(Pricetype2=1,1,0),0))),D66)))</f>
        <v xml:space="preserve"> </v>
      </c>
      <c r="N66" s="250" t="str">
        <f>IF($A66="N/A"," ",IF(Pricetype2=2,MAX(E66,0),IF(OR(Pricetype2=1,Pricetype2=4),IF(E66=0,0,(_xll.EURO(E66,Strikeprice2,0,0,($AK66+IF(Smile=TRUE,VLOOKUP(MAX(-5,Strikeprice2-E66),Volsmile,2),0)),($A66-DateToday)+15,IF(Pricetype2=1,1,0),0))),E66)))</f>
        <v xml:space="preserve"> </v>
      </c>
      <c r="O66" s="250" t="str">
        <f>IF($A66="N/A"," ",IF(Pricetype2=2,MAX(F66,0),IF(OR(Pricetype2=1,Pricetype2=4),IF(F66=0,0,(_xll.EURO(F66,Strikeprice2,0,0,($AK66+IF(Smile=TRUE,VLOOKUP(MAX(-5,Strikeprice2-F66),Volsmile,2),0)),($A66-DateToday)+15,IF(Pricetype2=1,1,0),0))),F66)))</f>
        <v xml:space="preserve"> </v>
      </c>
      <c r="P66" s="250" t="str">
        <f>IF($A66="N/A"," ",IF(Pricetype2=2,MAX(G66,0),IF(OR(Pricetype2=1,Pricetype2=4),IF(G66=0,0,(_xll.EURO(G66,Strikeprice2,0,0,($AK66+IF(Smile=TRUE,VLOOKUP(MAX(-5,Strikeprice2-G66),Volsmile,2),0)),($A66-DateToday)+15,IF(Pricetype2=1,1,0),0))),G66)))</f>
        <v xml:space="preserve"> </v>
      </c>
      <c r="Q66" s="250" t="str">
        <f>IF($A66="N/A"," ",IF(Pricetype2=2,MAX(H66,0),IF(OR(Pricetype2=1,Pricetype2=4),IF(H66=0,0,(_xll.EURO(H66,Strikeprice2,0,0,($AK66+IF(Smile=TRUE,VLOOKUP(MAX(-5,Strikeprice2-H66),Volsmile,2),0)),($A66-DateToday)+15,IF(Pricetype2=1,1,0),0))),H66)))</f>
        <v xml:space="preserve"> </v>
      </c>
      <c r="R66" s="250" t="str">
        <f>IF($A66="N/A"," ",IF(Pricetype2=2,MAX(I66,0),IF(OR(Pricetype2=1,Pricetype2=4),IF(I66=0,0,(_xll.EURO(I66,Strikeprice2,0,0,($AK66+IF(Smile=TRUE,VLOOKUP(MAX(-5,Strikeprice2-I66),Volsmile,2),0)),($A66-DateToday)+15,IF(Pricetype2=1,1,0),0))),I66)))</f>
        <v xml:space="preserve"> </v>
      </c>
      <c r="S66" s="250" t="str">
        <f>IF($A66="N/A"," ",IF(Pricetype2=2,MAX(J66,0),IF(OR(Pricetype2=1,Pricetype2=4),IF(J66=0,0,(_xll.EURO(J66,Strikeprice2,0,0,($AK66+IF(Smile=TRUE,VLOOKUP(MAX(-5,Strikeprice2-J66),Volsmile,2),0)),($A66-DateToday)+15,IF(Pricetype2=1,1,0),0))),J66)))</f>
        <v xml:space="preserve"> </v>
      </c>
      <c r="T66" s="250" t="str">
        <f>IF($A66="N/A"," ",IF(Pricetype2=2,MAX(K66,0),IF(OR(Pricetype2=1,Pricetype2=4),IF(K66=0,0,(_xll.EURO(K66,Strikeprice2,0,0,($AK66+IF(Smile=TRUE,VLOOKUP(MAX(-5,Strikeprice2-K66),Volsmile,2),0)),($A66-DateToday)+15,IF(Pricetype2=1,1,0),0))),K66)))</f>
        <v xml:space="preserve"> </v>
      </c>
      <c r="U66" s="177" t="str">
        <f t="shared" si="1"/>
        <v xml:space="preserve"> </v>
      </c>
      <c r="V66" s="178" t="str">
        <f t="shared" si="17"/>
        <v xml:space="preserve"> </v>
      </c>
      <c r="W66" s="178" t="str">
        <f t="shared" si="18"/>
        <v xml:space="preserve"> </v>
      </c>
      <c r="X66" s="178" t="str">
        <f t="shared" si="19"/>
        <v xml:space="preserve"> </v>
      </c>
      <c r="Y66" s="178" t="str">
        <f t="shared" si="20"/>
        <v xml:space="preserve"> </v>
      </c>
      <c r="Z66" s="178" t="str">
        <f t="shared" si="21"/>
        <v xml:space="preserve"> </v>
      </c>
      <c r="AA66" s="178" t="str">
        <f t="shared" si="22"/>
        <v xml:space="preserve"> </v>
      </c>
      <c r="AB66" s="178" t="str">
        <f t="shared" si="23"/>
        <v xml:space="preserve"> </v>
      </c>
      <c r="AC66" s="178" t="str">
        <f t="shared" si="24"/>
        <v xml:space="preserve"> </v>
      </c>
      <c r="AD66" s="178" t="str">
        <f t="shared" si="25"/>
        <v xml:space="preserve"> </v>
      </c>
      <c r="AE66" s="178" t="str">
        <f t="shared" si="26"/>
        <v xml:space="preserve"> </v>
      </c>
      <c r="AF66" s="224" t="str">
        <f t="shared" si="27"/>
        <v xml:space="preserve"> </v>
      </c>
      <c r="AG66" s="224" t="str">
        <f t="shared" si="28"/>
        <v xml:space="preserve"> </v>
      </c>
      <c r="AH66" s="224" t="str">
        <f t="shared" si="29"/>
        <v xml:space="preserve"> </v>
      </c>
      <c r="AI66" s="224" t="str">
        <f t="shared" si="2"/>
        <v xml:space="preserve"> </v>
      </c>
      <c r="AJ66" s="224" t="str">
        <f t="shared" si="3"/>
        <v xml:space="preserve"> </v>
      </c>
      <c r="AK66" s="224" t="str">
        <f t="shared" si="30"/>
        <v xml:space="preserve"> </v>
      </c>
      <c r="AL66" s="224" t="str">
        <f>IF($A66="N/A"," ",IF(PV=1,0,'Pricing Inputs2'!R99))</f>
        <v xml:space="preserve"> </v>
      </c>
      <c r="AM66" s="313" t="str">
        <f t="shared" si="4"/>
        <v xml:space="preserve"> </v>
      </c>
      <c r="BQ66" t="str">
        <f t="shared" si="5"/>
        <v xml:space="preserve"> </v>
      </c>
      <c r="BR66" t="str">
        <f t="shared" si="6"/>
        <v xml:space="preserve"> </v>
      </c>
      <c r="BS66" t="str">
        <f t="shared" si="7"/>
        <v xml:space="preserve"> </v>
      </c>
    </row>
    <row r="67" spans="1:71" x14ac:dyDescent="0.2">
      <c r="A67" s="253" t="str">
        <f>IF(A66="N/A","N/A",IF(EDATE(A66,1)&gt;Inputs!$P$5,"N/A",EDATE(A66,1)))</f>
        <v>N/A</v>
      </c>
      <c r="B67" s="324" t="str">
        <f t="shared" si="0"/>
        <v xml:space="preserve"> </v>
      </c>
      <c r="C67" s="172" t="str">
        <f t="shared" si="8"/>
        <v xml:space="preserve"> </v>
      </c>
      <c r="D67" s="172" t="str">
        <f t="shared" si="9"/>
        <v xml:space="preserve"> </v>
      </c>
      <c r="E67" s="172" t="str">
        <f t="shared" si="10"/>
        <v xml:space="preserve"> </v>
      </c>
      <c r="F67" s="172" t="str">
        <f t="shared" si="11"/>
        <v xml:space="preserve"> </v>
      </c>
      <c r="G67" s="172" t="str">
        <f t="shared" si="12"/>
        <v xml:space="preserve"> </v>
      </c>
      <c r="H67" s="172" t="str">
        <f t="shared" si="13"/>
        <v xml:space="preserve"> </v>
      </c>
      <c r="I67" s="172" t="str">
        <f t="shared" si="14"/>
        <v xml:space="preserve"> </v>
      </c>
      <c r="J67" s="172" t="str">
        <f t="shared" si="15"/>
        <v xml:space="preserve"> </v>
      </c>
      <c r="K67" s="172" t="str">
        <f t="shared" si="16"/>
        <v xml:space="preserve"> </v>
      </c>
      <c r="L67" s="250" t="str">
        <f>IF($A67="N/A"," ",IF(Pricetype2=2,MAX(C67,0),IF(OR(Pricetype2=1,Pricetype2=4),IF(C67=0,0,(_xll.EURO(C67,Strikeprice2,0,0,($AH67+IF(Smile=TRUE,VLOOKUP(MAX(-5,Strikeprice2-C67),Volsmile,2),0)),($A67-DateToday)+15,IF(Pricetype2=1,1,0),0))),C67)))</f>
        <v xml:space="preserve"> </v>
      </c>
      <c r="M67" s="250" t="str">
        <f>IF($A67="N/A"," ",IF(Pricetype2=2,MAX(D67,0),IF(OR(Pricetype2=1,Pricetype2=4),IF(D67=0,0,(_xll.EURO(D67,Strikeprice2,0,0,($AH67+IF(Smile=TRUE,VLOOKUP(MAX(-5,Strikeprice2-D67),Volsmile,2),0)),($A67-DateToday)+15,IF(Pricetype2=1,1,0),0))),D67)))</f>
        <v xml:space="preserve"> </v>
      </c>
      <c r="N67" s="250" t="str">
        <f>IF($A67="N/A"," ",IF(Pricetype2=2,MAX(E67,0),IF(OR(Pricetype2=1,Pricetype2=4),IF(E67=0,0,(_xll.EURO(E67,Strikeprice2,0,0,($AK67+IF(Smile=TRUE,VLOOKUP(MAX(-5,Strikeprice2-E67),Volsmile,2),0)),($A67-DateToday)+15,IF(Pricetype2=1,1,0),0))),E67)))</f>
        <v xml:space="preserve"> </v>
      </c>
      <c r="O67" s="250" t="str">
        <f>IF($A67="N/A"," ",IF(Pricetype2=2,MAX(F67,0),IF(OR(Pricetype2=1,Pricetype2=4),IF(F67=0,0,(_xll.EURO(F67,Strikeprice2,0,0,($AK67+IF(Smile=TRUE,VLOOKUP(MAX(-5,Strikeprice2-F67),Volsmile,2),0)),($A67-DateToday)+15,IF(Pricetype2=1,1,0),0))),F67)))</f>
        <v xml:space="preserve"> </v>
      </c>
      <c r="P67" s="250" t="str">
        <f>IF($A67="N/A"," ",IF(Pricetype2=2,MAX(G67,0),IF(OR(Pricetype2=1,Pricetype2=4),IF(G67=0,0,(_xll.EURO(G67,Strikeprice2,0,0,($AK67+IF(Smile=TRUE,VLOOKUP(MAX(-5,Strikeprice2-G67),Volsmile,2),0)),($A67-DateToday)+15,IF(Pricetype2=1,1,0),0))),G67)))</f>
        <v xml:space="preserve"> </v>
      </c>
      <c r="Q67" s="250" t="str">
        <f>IF($A67="N/A"," ",IF(Pricetype2=2,MAX(H67,0),IF(OR(Pricetype2=1,Pricetype2=4),IF(H67=0,0,(_xll.EURO(H67,Strikeprice2,0,0,($AK67+IF(Smile=TRUE,VLOOKUP(MAX(-5,Strikeprice2-H67),Volsmile,2),0)),($A67-DateToday)+15,IF(Pricetype2=1,1,0),0))),H67)))</f>
        <v xml:space="preserve"> </v>
      </c>
      <c r="R67" s="250" t="str">
        <f>IF($A67="N/A"," ",IF(Pricetype2=2,MAX(I67,0),IF(OR(Pricetype2=1,Pricetype2=4),IF(I67=0,0,(_xll.EURO(I67,Strikeprice2,0,0,($AK67+IF(Smile=TRUE,VLOOKUP(MAX(-5,Strikeprice2-I67),Volsmile,2),0)),($A67-DateToday)+15,IF(Pricetype2=1,1,0),0))),I67)))</f>
        <v xml:space="preserve"> </v>
      </c>
      <c r="S67" s="250" t="str">
        <f>IF($A67="N/A"," ",IF(Pricetype2=2,MAX(J67,0),IF(OR(Pricetype2=1,Pricetype2=4),IF(J67=0,0,(_xll.EURO(J67,Strikeprice2,0,0,($AK67+IF(Smile=TRUE,VLOOKUP(MAX(-5,Strikeprice2-J67),Volsmile,2),0)),($A67-DateToday)+15,IF(Pricetype2=1,1,0),0))),J67)))</f>
        <v xml:space="preserve"> </v>
      </c>
      <c r="T67" s="250" t="str">
        <f>IF($A67="N/A"," ",IF(Pricetype2=2,MAX(K67,0),IF(OR(Pricetype2=1,Pricetype2=4),IF(K67=0,0,(_xll.EURO(K67,Strikeprice2,0,0,($AK67+IF(Smile=TRUE,VLOOKUP(MAX(-5,Strikeprice2-K67),Volsmile,2),0)),($A67-DateToday)+15,IF(Pricetype2=1,1,0),0))),K67)))</f>
        <v xml:space="preserve"> </v>
      </c>
      <c r="U67" s="177" t="str">
        <f t="shared" si="1"/>
        <v xml:space="preserve"> </v>
      </c>
      <c r="V67" s="178" t="str">
        <f t="shared" si="17"/>
        <v xml:space="preserve"> </v>
      </c>
      <c r="W67" s="178" t="str">
        <f t="shared" si="18"/>
        <v xml:space="preserve"> </v>
      </c>
      <c r="X67" s="178" t="str">
        <f t="shared" si="19"/>
        <v xml:space="preserve"> </v>
      </c>
      <c r="Y67" s="178" t="str">
        <f t="shared" si="20"/>
        <v xml:space="preserve"> </v>
      </c>
      <c r="Z67" s="178" t="str">
        <f t="shared" si="21"/>
        <v xml:space="preserve"> </v>
      </c>
      <c r="AA67" s="178" t="str">
        <f t="shared" si="22"/>
        <v xml:space="preserve"> </v>
      </c>
      <c r="AB67" s="178" t="str">
        <f t="shared" si="23"/>
        <v xml:space="preserve"> </v>
      </c>
      <c r="AC67" s="178" t="str">
        <f t="shared" si="24"/>
        <v xml:space="preserve"> </v>
      </c>
      <c r="AD67" s="178" t="str">
        <f t="shared" si="25"/>
        <v xml:space="preserve"> </v>
      </c>
      <c r="AE67" s="178" t="str">
        <f t="shared" si="26"/>
        <v xml:space="preserve"> </v>
      </c>
      <c r="AF67" s="224" t="str">
        <f t="shared" si="27"/>
        <v xml:space="preserve"> </v>
      </c>
      <c r="AG67" s="224" t="str">
        <f t="shared" si="28"/>
        <v xml:space="preserve"> </v>
      </c>
      <c r="AH67" s="224" t="str">
        <f t="shared" si="29"/>
        <v xml:space="preserve"> </v>
      </c>
      <c r="AI67" s="224" t="str">
        <f t="shared" si="2"/>
        <v xml:space="preserve"> </v>
      </c>
      <c r="AJ67" s="224" t="str">
        <f t="shared" si="3"/>
        <v xml:space="preserve"> </v>
      </c>
      <c r="AK67" s="224" t="str">
        <f t="shared" si="30"/>
        <v xml:space="preserve"> </v>
      </c>
      <c r="AL67" s="224" t="str">
        <f>IF($A67="N/A"," ",IF(PV=1,0,'Pricing Inputs2'!R100))</f>
        <v xml:space="preserve"> </v>
      </c>
      <c r="AM67" s="313" t="str">
        <f t="shared" si="4"/>
        <v xml:space="preserve"> </v>
      </c>
      <c r="BQ67" t="str">
        <f t="shared" si="5"/>
        <v xml:space="preserve"> </v>
      </c>
      <c r="BR67" t="str">
        <f t="shared" si="6"/>
        <v xml:space="preserve"> </v>
      </c>
      <c r="BS67" t="str">
        <f t="shared" si="7"/>
        <v xml:space="preserve"> </v>
      </c>
    </row>
    <row r="68" spans="1:71" x14ac:dyDescent="0.2">
      <c r="A68" s="253" t="str">
        <f>IF(A67="N/A","N/A",IF(EDATE(A67,1)&gt;Inputs!$P$5,"N/A",EDATE(A67,1)))</f>
        <v>N/A</v>
      </c>
      <c r="B68" s="324" t="str">
        <f t="shared" ref="B68:B131" si="31">IF(A68="N/A"," ",YEAR(A68))</f>
        <v xml:space="preserve"> </v>
      </c>
      <c r="C68" s="172" t="str">
        <f t="shared" si="8"/>
        <v xml:space="preserve"> </v>
      </c>
      <c r="D68" s="172" t="str">
        <f t="shared" si="9"/>
        <v xml:space="preserve"> </v>
      </c>
      <c r="E68" s="172" t="str">
        <f t="shared" si="10"/>
        <v xml:space="preserve"> </v>
      </c>
      <c r="F68" s="172" t="str">
        <f t="shared" si="11"/>
        <v xml:space="preserve"> </v>
      </c>
      <c r="G68" s="172" t="str">
        <f t="shared" si="12"/>
        <v xml:space="preserve"> </v>
      </c>
      <c r="H68" s="172" t="str">
        <f t="shared" si="13"/>
        <v xml:space="preserve"> </v>
      </c>
      <c r="I68" s="172" t="str">
        <f t="shared" si="14"/>
        <v xml:space="preserve"> </v>
      </c>
      <c r="J68" s="172" t="str">
        <f t="shared" si="15"/>
        <v xml:space="preserve"> </v>
      </c>
      <c r="K68" s="172" t="str">
        <f t="shared" si="16"/>
        <v xml:space="preserve"> </v>
      </c>
      <c r="L68" s="250" t="str">
        <f>IF($A68="N/A"," ",IF(Pricetype2=2,MAX(C68,0),IF(OR(Pricetype2=1,Pricetype2=4),IF(C68=0,0,(_xll.EURO(C68,Strikeprice2,0,0,($AH68+IF(Smile=TRUE,VLOOKUP(MAX(-5,Strikeprice2-C68),Volsmile,2),0)),($A68-DateToday)+15,IF(Pricetype2=1,1,0),0))),C68)))</f>
        <v xml:space="preserve"> </v>
      </c>
      <c r="M68" s="250" t="str">
        <f>IF($A68="N/A"," ",IF(Pricetype2=2,MAX(D68,0),IF(OR(Pricetype2=1,Pricetype2=4),IF(D68=0,0,(_xll.EURO(D68,Strikeprice2,0,0,($AH68+IF(Smile=TRUE,VLOOKUP(MAX(-5,Strikeprice2-D68),Volsmile,2),0)),($A68-DateToday)+15,IF(Pricetype2=1,1,0),0))),D68)))</f>
        <v xml:space="preserve"> </v>
      </c>
      <c r="N68" s="250" t="str">
        <f>IF($A68="N/A"," ",IF(Pricetype2=2,MAX(E68,0),IF(OR(Pricetype2=1,Pricetype2=4),IF(E68=0,0,(_xll.EURO(E68,Strikeprice2,0,0,($AK68+IF(Smile=TRUE,VLOOKUP(MAX(-5,Strikeprice2-E68),Volsmile,2),0)),($A68-DateToday)+15,IF(Pricetype2=1,1,0),0))),E68)))</f>
        <v xml:space="preserve"> </v>
      </c>
      <c r="O68" s="250" t="str">
        <f>IF($A68="N/A"," ",IF(Pricetype2=2,MAX(F68,0),IF(OR(Pricetype2=1,Pricetype2=4),IF(F68=0,0,(_xll.EURO(F68,Strikeprice2,0,0,($AK68+IF(Smile=TRUE,VLOOKUP(MAX(-5,Strikeprice2-F68),Volsmile,2),0)),($A68-DateToday)+15,IF(Pricetype2=1,1,0),0))),F68)))</f>
        <v xml:space="preserve"> </v>
      </c>
      <c r="P68" s="250" t="str">
        <f>IF($A68="N/A"," ",IF(Pricetype2=2,MAX(G68,0),IF(OR(Pricetype2=1,Pricetype2=4),IF(G68=0,0,(_xll.EURO(G68,Strikeprice2,0,0,($AK68+IF(Smile=TRUE,VLOOKUP(MAX(-5,Strikeprice2-G68),Volsmile,2),0)),($A68-DateToday)+15,IF(Pricetype2=1,1,0),0))),G68)))</f>
        <v xml:space="preserve"> </v>
      </c>
      <c r="Q68" s="250" t="str">
        <f>IF($A68="N/A"," ",IF(Pricetype2=2,MAX(H68,0),IF(OR(Pricetype2=1,Pricetype2=4),IF(H68=0,0,(_xll.EURO(H68,Strikeprice2,0,0,($AK68+IF(Smile=TRUE,VLOOKUP(MAX(-5,Strikeprice2-H68),Volsmile,2),0)),($A68-DateToday)+15,IF(Pricetype2=1,1,0),0))),H68)))</f>
        <v xml:space="preserve"> </v>
      </c>
      <c r="R68" s="250" t="str">
        <f>IF($A68="N/A"," ",IF(Pricetype2=2,MAX(I68,0),IF(OR(Pricetype2=1,Pricetype2=4),IF(I68=0,0,(_xll.EURO(I68,Strikeprice2,0,0,($AK68+IF(Smile=TRUE,VLOOKUP(MAX(-5,Strikeprice2-I68),Volsmile,2),0)),($A68-DateToday)+15,IF(Pricetype2=1,1,0),0))),I68)))</f>
        <v xml:space="preserve"> </v>
      </c>
      <c r="S68" s="250" t="str">
        <f>IF($A68="N/A"," ",IF(Pricetype2=2,MAX(J68,0),IF(OR(Pricetype2=1,Pricetype2=4),IF(J68=0,0,(_xll.EURO(J68,Strikeprice2,0,0,($AK68+IF(Smile=TRUE,VLOOKUP(MAX(-5,Strikeprice2-J68),Volsmile,2),0)),($A68-DateToday)+15,IF(Pricetype2=1,1,0),0))),J68)))</f>
        <v xml:space="preserve"> </v>
      </c>
      <c r="T68" s="250" t="str">
        <f>IF($A68="N/A"," ",IF(Pricetype2=2,MAX(K68,0),IF(OR(Pricetype2=1,Pricetype2=4),IF(K68=0,0,(_xll.EURO(K68,Strikeprice2,0,0,($AK68+IF(Smile=TRUE,VLOOKUP(MAX(-5,Strikeprice2-K68),Volsmile,2),0)),($A68-DateToday)+15,IF(Pricetype2=1,1,0),0))),K68)))</f>
        <v xml:space="preserve"> </v>
      </c>
      <c r="U68" s="177" t="str">
        <f t="shared" ref="U68:U131" si="32">IF($A68="N/A"," ",Volume2*$AM68)</f>
        <v xml:space="preserve"> </v>
      </c>
      <c r="V68" s="178" t="str">
        <f t="shared" si="17"/>
        <v xml:space="preserve"> </v>
      </c>
      <c r="W68" s="178" t="str">
        <f t="shared" si="18"/>
        <v xml:space="preserve"> </v>
      </c>
      <c r="X68" s="178" t="str">
        <f t="shared" si="19"/>
        <v xml:space="preserve"> </v>
      </c>
      <c r="Y68" s="178" t="str">
        <f t="shared" si="20"/>
        <v xml:space="preserve"> </v>
      </c>
      <c r="Z68" s="178" t="str">
        <f t="shared" si="21"/>
        <v xml:space="preserve"> </v>
      </c>
      <c r="AA68" s="178" t="str">
        <f t="shared" si="22"/>
        <v xml:space="preserve"> </v>
      </c>
      <c r="AB68" s="178" t="str">
        <f t="shared" si="23"/>
        <v xml:space="preserve"> </v>
      </c>
      <c r="AC68" s="178" t="str">
        <f t="shared" si="24"/>
        <v xml:space="preserve"> </v>
      </c>
      <c r="AD68" s="178" t="str">
        <f t="shared" si="25"/>
        <v xml:space="preserve"> </v>
      </c>
      <c r="AE68" s="178" t="str">
        <f t="shared" si="26"/>
        <v xml:space="preserve"> </v>
      </c>
      <c r="AF68" s="224" t="str">
        <f t="shared" si="27"/>
        <v xml:space="preserve"> </v>
      </c>
      <c r="AG68" s="224" t="str">
        <f t="shared" si="28"/>
        <v xml:space="preserve"> </v>
      </c>
      <c r="AH68" s="224" t="str">
        <f t="shared" si="29"/>
        <v xml:space="preserve"> </v>
      </c>
      <c r="AI68" s="224" t="str">
        <f t="shared" ref="AI68:AI131" si="33">IF($A68="N/A"," ",(VLOOKUP($A68,OffPwrVolTable,(IF(VolBMO2=2,7,IF(VolBMO2=1,6,8))),FALSE)))</f>
        <v xml:space="preserve"> </v>
      </c>
      <c r="AJ68" s="224" t="str">
        <f t="shared" ref="AJ68:AJ131" si="34">IF($A68="N/A"," ",(VLOOKUP($A68,OffPwrVolTable,(IF(VolBMO2=2,3,IF(VolBMO2=1,2,4))),FALSE)*VLOOKUP(MONTH($A68),Volscale,2)))</f>
        <v xml:space="preserve"> </v>
      </c>
      <c r="AK68" s="224" t="str">
        <f t="shared" si="30"/>
        <v xml:space="preserve"> </v>
      </c>
      <c r="AL68" s="224" t="str">
        <f>IF($A68="N/A"," ",IF(PV=1,0,'Pricing Inputs2'!R101))</f>
        <v xml:space="preserve"> </v>
      </c>
      <c r="AM68" s="313" t="str">
        <f t="shared" ref="AM68:AM131" si="35">IF($A68="N/A"," ",(1+AL68/2)^(-2*((EOMONTH(A68,0)+20)-DateToday)/365.25))</f>
        <v xml:space="preserve"> </v>
      </c>
      <c r="BQ68" t="str">
        <f t="shared" ref="BQ68:BQ131" si="36">IF($A68="N/A"," ",(VLOOKUP($A68,NumberofDaysTable,2)))</f>
        <v xml:space="preserve"> </v>
      </c>
      <c r="BR68" t="str">
        <f t="shared" ref="BR68:BR131" si="37">IF($A68="N/A"," ",(VLOOKUP($A68,NumberofDaysTable,3)))</f>
        <v xml:space="preserve"> </v>
      </c>
      <c r="BS68" t="str">
        <f t="shared" ref="BS68:BS131" si="38">IF($A68="N/A"," ",(VLOOKUP($A68,NumberofDaysTable,4)))</f>
        <v xml:space="preserve"> </v>
      </c>
    </row>
    <row r="69" spans="1:71" x14ac:dyDescent="0.2">
      <c r="A69" s="253" t="str">
        <f>IF(A68="N/A","N/A",IF(EDATE(A68,1)&gt;Inputs!$P$5,"N/A",EDATE(A68,1)))</f>
        <v>N/A</v>
      </c>
      <c r="B69" s="324" t="str">
        <f t="shared" si="31"/>
        <v xml:space="preserve"> </v>
      </c>
      <c r="C69" s="172" t="str">
        <f t="shared" ref="C69:C132" si="39">IF($A69="N/A"," ",IF(Dayrun2=10,0,IF(Scaler2=1,(VLOOKUP(A69,ScaledPrice2,4)),(VLOOKUP(A69,ScaledPrice2,2)))))</f>
        <v xml:space="preserve"> </v>
      </c>
      <c r="D69" s="172" t="str">
        <f t="shared" ref="D69:D132" si="40">IF(A69="N/A"," ",IF(Dayrun2&gt;=7,0,IF(Scaler2=2,VLOOKUP(A69,ScaledPrice2,2),(VLOOKUP(A69,ScaledPrice2,2))*(2-(VLOOKUP(A69,ScaledPrice2,3))))))</f>
        <v xml:space="preserve"> </v>
      </c>
      <c r="E69" s="172" t="str">
        <f t="shared" ref="E69:E132" si="41">IF($A69="N/A"," ",IF(AND(Dayrun2&gt;=4,Dayrun2&lt;=9),0,VLOOKUP($A69,ScaledPrice2,9)))</f>
        <v xml:space="preserve"> </v>
      </c>
      <c r="F69" s="172" t="str">
        <f t="shared" ref="F69:F132" si="42">IF(A69="N/A"," ",IF(OR(Dayrun2=2,Dayrun2=3,Dayrun2=5,Dayrun2=6,Dayrun2=8,Dayrun2=9),VLOOKUP(A69,ScaledPrice2,IF(Scaler2=1,6,5)),0))</f>
        <v xml:space="preserve"> </v>
      </c>
      <c r="G69" s="172" t="str">
        <f t="shared" ref="G69:G132" si="43">IF(A69="N/A"," ",IF(OR(Dayrun2=2,Dayrun2=3,Dayrun2=5,Dayrun2=6),IF(Scaler2=2,F69,(VLOOKUP(A69,ScaledPrice2,5))*(2-(VLOOKUP(A69,ScaledPrice2,3)))),0))</f>
        <v xml:space="preserve"> </v>
      </c>
      <c r="H69" s="172" t="str">
        <f t="shared" ref="H69:H132" si="44">IF($A69="N/A"," ",IF(OR(Dayrun2=2,Dayrun2=3,Dayrun2=10),VLOOKUP($A69,ScaledPrice2,9),0))</f>
        <v xml:space="preserve"> </v>
      </c>
      <c r="I69" s="172" t="str">
        <f t="shared" ref="I69:I132" si="45">IF(A69="N/A"," ",IF(OR(Dayrun2=3,Dayrun2=6,Dayrun2=9),(VLOOKUP(A69,ScaledPrice2,IF(Scaler2=2,7,8))),0))</f>
        <v xml:space="preserve"> </v>
      </c>
      <c r="J69" s="172" t="str">
        <f t="shared" ref="J69:J132" si="46">IF(A69="N/A"," ",IF(OR(Dayrun2=3,Dayrun2=6),IF(Scaler2=2,I69,(VLOOKUP(A69,ScaledPrice2,7))*(2-(VLOOKUP(A69,ScaledPrice2,3)))),0))</f>
        <v xml:space="preserve"> </v>
      </c>
      <c r="K69" s="172" t="str">
        <f t="shared" ref="K69:K132" si="47">IF($A69="N/A"," ",IF(OR(Dayrun2=3,Dayrun2=10),VLOOKUP($A69,ScaledPrice2,9),0))</f>
        <v xml:space="preserve"> </v>
      </c>
      <c r="L69" s="250" t="str">
        <f>IF($A69="N/A"," ",IF(Pricetype2=2,MAX(C69,0),IF(OR(Pricetype2=1,Pricetype2=4),IF(C69=0,0,(_xll.EURO(C69,Strikeprice2,0,0,($AH69+IF(Smile=TRUE,VLOOKUP(MAX(-5,Strikeprice2-C69),Volsmile,2),0)),($A69-DateToday)+15,IF(Pricetype2=1,1,0),0))),C69)))</f>
        <v xml:space="preserve"> </v>
      </c>
      <c r="M69" s="250" t="str">
        <f>IF($A69="N/A"," ",IF(Pricetype2=2,MAX(D69,0),IF(OR(Pricetype2=1,Pricetype2=4),IF(D69=0,0,(_xll.EURO(D69,Strikeprice2,0,0,($AH69+IF(Smile=TRUE,VLOOKUP(MAX(-5,Strikeprice2-D69),Volsmile,2),0)),($A69-DateToday)+15,IF(Pricetype2=1,1,0),0))),D69)))</f>
        <v xml:space="preserve"> </v>
      </c>
      <c r="N69" s="250" t="str">
        <f>IF($A69="N/A"," ",IF(Pricetype2=2,MAX(E69,0),IF(OR(Pricetype2=1,Pricetype2=4),IF(E69=0,0,(_xll.EURO(E69,Strikeprice2,0,0,($AK69+IF(Smile=TRUE,VLOOKUP(MAX(-5,Strikeprice2-E69),Volsmile,2),0)),($A69-DateToday)+15,IF(Pricetype2=1,1,0),0))),E69)))</f>
        <v xml:space="preserve"> </v>
      </c>
      <c r="O69" s="250" t="str">
        <f>IF($A69="N/A"," ",IF(Pricetype2=2,MAX(F69,0),IF(OR(Pricetype2=1,Pricetype2=4),IF(F69=0,0,(_xll.EURO(F69,Strikeprice2,0,0,($AK69+IF(Smile=TRUE,VLOOKUP(MAX(-5,Strikeprice2-F69),Volsmile,2),0)),($A69-DateToday)+15,IF(Pricetype2=1,1,0),0))),F69)))</f>
        <v xml:space="preserve"> </v>
      </c>
      <c r="P69" s="250" t="str">
        <f>IF($A69="N/A"," ",IF(Pricetype2=2,MAX(G69,0),IF(OR(Pricetype2=1,Pricetype2=4),IF(G69=0,0,(_xll.EURO(G69,Strikeprice2,0,0,($AK69+IF(Smile=TRUE,VLOOKUP(MAX(-5,Strikeprice2-G69),Volsmile,2),0)),($A69-DateToday)+15,IF(Pricetype2=1,1,0),0))),G69)))</f>
        <v xml:space="preserve"> </v>
      </c>
      <c r="Q69" s="250" t="str">
        <f>IF($A69="N/A"," ",IF(Pricetype2=2,MAX(H69,0),IF(OR(Pricetype2=1,Pricetype2=4),IF(H69=0,0,(_xll.EURO(H69,Strikeprice2,0,0,($AK69+IF(Smile=TRUE,VLOOKUP(MAX(-5,Strikeprice2-H69),Volsmile,2),0)),($A69-DateToday)+15,IF(Pricetype2=1,1,0),0))),H69)))</f>
        <v xml:space="preserve"> </v>
      </c>
      <c r="R69" s="250" t="str">
        <f>IF($A69="N/A"," ",IF(Pricetype2=2,MAX(I69,0),IF(OR(Pricetype2=1,Pricetype2=4),IF(I69=0,0,(_xll.EURO(I69,Strikeprice2,0,0,($AK69+IF(Smile=TRUE,VLOOKUP(MAX(-5,Strikeprice2-I69),Volsmile,2),0)),($A69-DateToday)+15,IF(Pricetype2=1,1,0),0))),I69)))</f>
        <v xml:space="preserve"> </v>
      </c>
      <c r="S69" s="250" t="str">
        <f>IF($A69="N/A"," ",IF(Pricetype2=2,MAX(J69,0),IF(OR(Pricetype2=1,Pricetype2=4),IF(J69=0,0,(_xll.EURO(J69,Strikeprice2,0,0,($AK69+IF(Smile=TRUE,VLOOKUP(MAX(-5,Strikeprice2-J69),Volsmile,2),0)),($A69-DateToday)+15,IF(Pricetype2=1,1,0),0))),J69)))</f>
        <v xml:space="preserve"> </v>
      </c>
      <c r="T69" s="250" t="str">
        <f>IF($A69="N/A"," ",IF(Pricetype2=2,MAX(K69,0),IF(OR(Pricetype2=1,Pricetype2=4),IF(K69=0,0,(_xll.EURO(K69,Strikeprice2,0,0,($AK69+IF(Smile=TRUE,VLOOKUP(MAX(-5,Strikeprice2-K69),Volsmile,2),0)),($A69-DateToday)+15,IF(Pricetype2=1,1,0),0))),K69)))</f>
        <v xml:space="preserve"> </v>
      </c>
      <c r="U69" s="177" t="str">
        <f t="shared" si="32"/>
        <v xml:space="preserve"> </v>
      </c>
      <c r="V69" s="178" t="str">
        <f t="shared" ref="V69:V132" si="48">IF($A69="N/A"," ",$U69*(8*($BQ69))*L69)</f>
        <v xml:space="preserve"> </v>
      </c>
      <c r="W69" s="178" t="str">
        <f t="shared" ref="W69:W132" si="49">IF($A69="N/A"," ",$U69*(8*($BQ69))*M69)</f>
        <v xml:space="preserve"> </v>
      </c>
      <c r="X69" s="178" t="str">
        <f t="shared" ref="X69:X132" si="50">IF($A69="N/A"," ",$U69*(8*($BQ69))*N69)</f>
        <v xml:space="preserve"> </v>
      </c>
      <c r="Y69" s="178" t="str">
        <f t="shared" ref="Y69:Y132" si="51">IF($A69="N/A"," ",$U69*(8*($BR69))*O69)</f>
        <v xml:space="preserve"> </v>
      </c>
      <c r="Z69" s="178" t="str">
        <f t="shared" ref="Z69:Z132" si="52">IF($A69="N/A"," ",$U69*(8*($BR69))*P69)</f>
        <v xml:space="preserve"> </v>
      </c>
      <c r="AA69" s="178" t="str">
        <f t="shared" ref="AA69:AA132" si="53">IF($A69="N/A"," ",$U69*(8*($BR69))*Q69)</f>
        <v xml:space="preserve"> </v>
      </c>
      <c r="AB69" s="178" t="str">
        <f t="shared" ref="AB69:AB132" si="54">IF($A69="N/A"," ",$U69*(8*($BS69))*R69)</f>
        <v xml:space="preserve"> </v>
      </c>
      <c r="AC69" s="178" t="str">
        <f t="shared" ref="AC69:AC132" si="55">IF($A69="N/A"," ",$U69*(8*($BS69))*S69)</f>
        <v xml:space="preserve"> </v>
      </c>
      <c r="AD69" s="178" t="str">
        <f t="shared" ref="AD69:AD132" si="56">IF($A69="N/A"," ",$U69*(8*($BS69))*T69)</f>
        <v xml:space="preserve"> </v>
      </c>
      <c r="AE69" s="178" t="str">
        <f t="shared" ref="AE69:AE132" si="57">IF($A69="N/A"," ",SUM(V69:AD69))</f>
        <v xml:space="preserve"> </v>
      </c>
      <c r="AF69" s="224" t="str">
        <f t="shared" ref="AF69:AF132" si="58">IF(A69="N/A"," ",(VLOOKUP(A69,PowerVolTable,(IF(VolBMO2=2,7,IF(VolBMO2=1,6,8))),FALSE)))</f>
        <v xml:space="preserve"> </v>
      </c>
      <c r="AG69" s="224" t="str">
        <f t="shared" ref="AG69:AG132" si="59">IF(A69="N/A"," ",(VLOOKUP(A69,IntraPowerVol,(IF(VolBMO2=2,3,IF(VolBMO2=1,2,4))),FALSE)*VLOOKUP(MONTH($A69),Volscale,2)))</f>
        <v xml:space="preserve"> </v>
      </c>
      <c r="AH69" s="224" t="str">
        <f t="shared" ref="AH69:AH132" si="60">IF($A69="N/A"," ",IF(VolType2=1,AG69,AF69))</f>
        <v xml:space="preserve"> </v>
      </c>
      <c r="AI69" s="224" t="str">
        <f t="shared" si="33"/>
        <v xml:space="preserve"> </v>
      </c>
      <c r="AJ69" s="224" t="str">
        <f t="shared" si="34"/>
        <v xml:space="preserve"> </v>
      </c>
      <c r="AK69" s="224" t="str">
        <f t="shared" ref="AK69:AK132" si="61">IF($A69="N/A"," ",IF(VolType2=1,AJ69,AI69))</f>
        <v xml:space="preserve"> </v>
      </c>
      <c r="AL69" s="224" t="str">
        <f>IF($A69="N/A"," ",IF(PV=1,0,'Pricing Inputs2'!R102))</f>
        <v xml:space="preserve"> </v>
      </c>
      <c r="AM69" s="313" t="str">
        <f t="shared" si="35"/>
        <v xml:space="preserve"> </v>
      </c>
      <c r="BQ69" t="str">
        <f t="shared" si="36"/>
        <v xml:space="preserve"> </v>
      </c>
      <c r="BR69" t="str">
        <f t="shared" si="37"/>
        <v xml:space="preserve"> </v>
      </c>
      <c r="BS69" t="str">
        <f t="shared" si="38"/>
        <v xml:space="preserve"> </v>
      </c>
    </row>
    <row r="70" spans="1:71" x14ac:dyDescent="0.2">
      <c r="A70" s="253" t="str">
        <f>IF(A69="N/A","N/A",IF(EDATE(A69,1)&gt;Inputs!$P$5,"N/A",EDATE(A69,1)))</f>
        <v>N/A</v>
      </c>
      <c r="B70" s="324" t="str">
        <f t="shared" si="31"/>
        <v xml:space="preserve"> </v>
      </c>
      <c r="C70" s="172" t="str">
        <f t="shared" si="39"/>
        <v xml:space="preserve"> </v>
      </c>
      <c r="D70" s="172" t="str">
        <f t="shared" si="40"/>
        <v xml:space="preserve"> </v>
      </c>
      <c r="E70" s="172" t="str">
        <f t="shared" si="41"/>
        <v xml:space="preserve"> </v>
      </c>
      <c r="F70" s="172" t="str">
        <f t="shared" si="42"/>
        <v xml:space="preserve"> </v>
      </c>
      <c r="G70" s="172" t="str">
        <f t="shared" si="43"/>
        <v xml:space="preserve"> </v>
      </c>
      <c r="H70" s="172" t="str">
        <f t="shared" si="44"/>
        <v xml:space="preserve"> </v>
      </c>
      <c r="I70" s="172" t="str">
        <f t="shared" si="45"/>
        <v xml:space="preserve"> </v>
      </c>
      <c r="J70" s="172" t="str">
        <f t="shared" si="46"/>
        <v xml:space="preserve"> </v>
      </c>
      <c r="K70" s="172" t="str">
        <f t="shared" si="47"/>
        <v xml:space="preserve"> </v>
      </c>
      <c r="L70" s="250" t="str">
        <f>IF($A70="N/A"," ",IF(Pricetype2=2,MAX(C70,0),IF(OR(Pricetype2=1,Pricetype2=4),IF(C70=0,0,(_xll.EURO(C70,Strikeprice2,0,0,($AH70+IF(Smile=TRUE,VLOOKUP(MAX(-5,Strikeprice2-C70),Volsmile,2),0)),($A70-DateToday)+15,IF(Pricetype2=1,1,0),0))),C70)))</f>
        <v xml:space="preserve"> </v>
      </c>
      <c r="M70" s="250" t="str">
        <f>IF($A70="N/A"," ",IF(Pricetype2=2,MAX(D70,0),IF(OR(Pricetype2=1,Pricetype2=4),IF(D70=0,0,(_xll.EURO(D70,Strikeprice2,0,0,($AH70+IF(Smile=TRUE,VLOOKUP(MAX(-5,Strikeprice2-D70),Volsmile,2),0)),($A70-DateToday)+15,IF(Pricetype2=1,1,0),0))),D70)))</f>
        <v xml:space="preserve"> </v>
      </c>
      <c r="N70" s="250" t="str">
        <f>IF($A70="N/A"," ",IF(Pricetype2=2,MAX(E70,0),IF(OR(Pricetype2=1,Pricetype2=4),IF(E70=0,0,(_xll.EURO(E70,Strikeprice2,0,0,($AK70+IF(Smile=TRUE,VLOOKUP(MAX(-5,Strikeprice2-E70),Volsmile,2),0)),($A70-DateToday)+15,IF(Pricetype2=1,1,0),0))),E70)))</f>
        <v xml:space="preserve"> </v>
      </c>
      <c r="O70" s="250" t="str">
        <f>IF($A70="N/A"," ",IF(Pricetype2=2,MAX(F70,0),IF(OR(Pricetype2=1,Pricetype2=4),IF(F70=0,0,(_xll.EURO(F70,Strikeprice2,0,0,($AK70+IF(Smile=TRUE,VLOOKUP(MAX(-5,Strikeprice2-F70),Volsmile,2),0)),($A70-DateToday)+15,IF(Pricetype2=1,1,0),0))),F70)))</f>
        <v xml:space="preserve"> </v>
      </c>
      <c r="P70" s="250" t="str">
        <f>IF($A70="N/A"," ",IF(Pricetype2=2,MAX(G70,0),IF(OR(Pricetype2=1,Pricetype2=4),IF(G70=0,0,(_xll.EURO(G70,Strikeprice2,0,0,($AK70+IF(Smile=TRUE,VLOOKUP(MAX(-5,Strikeprice2-G70),Volsmile,2),0)),($A70-DateToday)+15,IF(Pricetype2=1,1,0),0))),G70)))</f>
        <v xml:space="preserve"> </v>
      </c>
      <c r="Q70" s="250" t="str">
        <f>IF($A70="N/A"," ",IF(Pricetype2=2,MAX(H70,0),IF(OR(Pricetype2=1,Pricetype2=4),IF(H70=0,0,(_xll.EURO(H70,Strikeprice2,0,0,($AK70+IF(Smile=TRUE,VLOOKUP(MAX(-5,Strikeprice2-H70),Volsmile,2),0)),($A70-DateToday)+15,IF(Pricetype2=1,1,0),0))),H70)))</f>
        <v xml:space="preserve"> </v>
      </c>
      <c r="R70" s="250" t="str">
        <f>IF($A70="N/A"," ",IF(Pricetype2=2,MAX(I70,0),IF(OR(Pricetype2=1,Pricetype2=4),IF(I70=0,0,(_xll.EURO(I70,Strikeprice2,0,0,($AK70+IF(Smile=TRUE,VLOOKUP(MAX(-5,Strikeprice2-I70),Volsmile,2),0)),($A70-DateToday)+15,IF(Pricetype2=1,1,0),0))),I70)))</f>
        <v xml:space="preserve"> </v>
      </c>
      <c r="S70" s="250" t="str">
        <f>IF($A70="N/A"," ",IF(Pricetype2=2,MAX(J70,0),IF(OR(Pricetype2=1,Pricetype2=4),IF(J70=0,0,(_xll.EURO(J70,Strikeprice2,0,0,($AK70+IF(Smile=TRUE,VLOOKUP(MAX(-5,Strikeprice2-J70),Volsmile,2),0)),($A70-DateToday)+15,IF(Pricetype2=1,1,0),0))),J70)))</f>
        <v xml:space="preserve"> </v>
      </c>
      <c r="T70" s="250" t="str">
        <f>IF($A70="N/A"," ",IF(Pricetype2=2,MAX(K70,0),IF(OR(Pricetype2=1,Pricetype2=4),IF(K70=0,0,(_xll.EURO(K70,Strikeprice2,0,0,($AK70+IF(Smile=TRUE,VLOOKUP(MAX(-5,Strikeprice2-K70),Volsmile,2),0)),($A70-DateToday)+15,IF(Pricetype2=1,1,0),0))),K70)))</f>
        <v xml:space="preserve"> </v>
      </c>
      <c r="U70" s="177" t="str">
        <f t="shared" si="32"/>
        <v xml:space="preserve"> </v>
      </c>
      <c r="V70" s="178" t="str">
        <f t="shared" si="48"/>
        <v xml:space="preserve"> </v>
      </c>
      <c r="W70" s="178" t="str">
        <f t="shared" si="49"/>
        <v xml:space="preserve"> </v>
      </c>
      <c r="X70" s="178" t="str">
        <f t="shared" si="50"/>
        <v xml:space="preserve"> </v>
      </c>
      <c r="Y70" s="178" t="str">
        <f t="shared" si="51"/>
        <v xml:space="preserve"> </v>
      </c>
      <c r="Z70" s="178" t="str">
        <f t="shared" si="52"/>
        <v xml:space="preserve"> </v>
      </c>
      <c r="AA70" s="178" t="str">
        <f t="shared" si="53"/>
        <v xml:space="preserve"> </v>
      </c>
      <c r="AB70" s="178" t="str">
        <f t="shared" si="54"/>
        <v xml:space="preserve"> </v>
      </c>
      <c r="AC70" s="178" t="str">
        <f t="shared" si="55"/>
        <v xml:space="preserve"> </v>
      </c>
      <c r="AD70" s="178" t="str">
        <f t="shared" si="56"/>
        <v xml:space="preserve"> </v>
      </c>
      <c r="AE70" s="178" t="str">
        <f t="shared" si="57"/>
        <v xml:space="preserve"> </v>
      </c>
      <c r="AF70" s="224" t="str">
        <f t="shared" si="58"/>
        <v xml:space="preserve"> </v>
      </c>
      <c r="AG70" s="224" t="str">
        <f t="shared" si="59"/>
        <v xml:space="preserve"> </v>
      </c>
      <c r="AH70" s="224" t="str">
        <f t="shared" si="60"/>
        <v xml:space="preserve"> </v>
      </c>
      <c r="AI70" s="224" t="str">
        <f t="shared" si="33"/>
        <v xml:space="preserve"> </v>
      </c>
      <c r="AJ70" s="224" t="str">
        <f t="shared" si="34"/>
        <v xml:space="preserve"> </v>
      </c>
      <c r="AK70" s="224" t="str">
        <f t="shared" si="61"/>
        <v xml:space="preserve"> </v>
      </c>
      <c r="AL70" s="224" t="str">
        <f>IF($A70="N/A"," ",IF(PV=1,0,'Pricing Inputs2'!R103))</f>
        <v xml:space="preserve"> </v>
      </c>
      <c r="AM70" s="313" t="str">
        <f t="shared" si="35"/>
        <v xml:space="preserve"> </v>
      </c>
      <c r="BQ70" t="str">
        <f t="shared" si="36"/>
        <v xml:space="preserve"> </v>
      </c>
      <c r="BR70" t="str">
        <f t="shared" si="37"/>
        <v xml:space="preserve"> </v>
      </c>
      <c r="BS70" t="str">
        <f t="shared" si="38"/>
        <v xml:space="preserve"> </v>
      </c>
    </row>
    <row r="71" spans="1:71" x14ac:dyDescent="0.2">
      <c r="A71" s="253" t="str">
        <f>IF(A70="N/A","N/A",IF(EDATE(A70,1)&gt;Inputs!$P$5,"N/A",EDATE(A70,1)))</f>
        <v>N/A</v>
      </c>
      <c r="B71" s="324" t="str">
        <f t="shared" si="31"/>
        <v xml:space="preserve"> </v>
      </c>
      <c r="C71" s="172" t="str">
        <f t="shared" si="39"/>
        <v xml:space="preserve"> </v>
      </c>
      <c r="D71" s="172" t="str">
        <f t="shared" si="40"/>
        <v xml:space="preserve"> </v>
      </c>
      <c r="E71" s="172" t="str">
        <f t="shared" si="41"/>
        <v xml:space="preserve"> </v>
      </c>
      <c r="F71" s="172" t="str">
        <f t="shared" si="42"/>
        <v xml:space="preserve"> </v>
      </c>
      <c r="G71" s="172" t="str">
        <f t="shared" si="43"/>
        <v xml:space="preserve"> </v>
      </c>
      <c r="H71" s="172" t="str">
        <f t="shared" si="44"/>
        <v xml:space="preserve"> </v>
      </c>
      <c r="I71" s="172" t="str">
        <f t="shared" si="45"/>
        <v xml:space="preserve"> </v>
      </c>
      <c r="J71" s="172" t="str">
        <f t="shared" si="46"/>
        <v xml:space="preserve"> </v>
      </c>
      <c r="K71" s="172" t="str">
        <f t="shared" si="47"/>
        <v xml:space="preserve"> </v>
      </c>
      <c r="L71" s="250" t="str">
        <f>IF($A71="N/A"," ",IF(Pricetype2=2,MAX(C71,0),IF(OR(Pricetype2=1,Pricetype2=4),IF(C71=0,0,(_xll.EURO(C71,Strikeprice2,0,0,($AH71+IF(Smile=TRUE,VLOOKUP(MAX(-5,Strikeprice2-C71),Volsmile,2),0)),($A71-DateToday)+15,IF(Pricetype2=1,1,0),0))),C71)))</f>
        <v xml:space="preserve"> </v>
      </c>
      <c r="M71" s="250" t="str">
        <f>IF($A71="N/A"," ",IF(Pricetype2=2,MAX(D71,0),IF(OR(Pricetype2=1,Pricetype2=4),IF(D71=0,0,(_xll.EURO(D71,Strikeprice2,0,0,($AH71+IF(Smile=TRUE,VLOOKUP(MAX(-5,Strikeprice2-D71),Volsmile,2),0)),($A71-DateToday)+15,IF(Pricetype2=1,1,0),0))),D71)))</f>
        <v xml:space="preserve"> </v>
      </c>
      <c r="N71" s="250" t="str">
        <f>IF($A71="N/A"," ",IF(Pricetype2=2,MAX(E71,0),IF(OR(Pricetype2=1,Pricetype2=4),IF(E71=0,0,(_xll.EURO(E71,Strikeprice2,0,0,($AK71+IF(Smile=TRUE,VLOOKUP(MAX(-5,Strikeprice2-E71),Volsmile,2),0)),($A71-DateToday)+15,IF(Pricetype2=1,1,0),0))),E71)))</f>
        <v xml:space="preserve"> </v>
      </c>
      <c r="O71" s="250" t="str">
        <f>IF($A71="N/A"," ",IF(Pricetype2=2,MAX(F71,0),IF(OR(Pricetype2=1,Pricetype2=4),IF(F71=0,0,(_xll.EURO(F71,Strikeprice2,0,0,($AK71+IF(Smile=TRUE,VLOOKUP(MAX(-5,Strikeprice2-F71),Volsmile,2),0)),($A71-DateToday)+15,IF(Pricetype2=1,1,0),0))),F71)))</f>
        <v xml:space="preserve"> </v>
      </c>
      <c r="P71" s="250" t="str">
        <f>IF($A71="N/A"," ",IF(Pricetype2=2,MAX(G71,0),IF(OR(Pricetype2=1,Pricetype2=4),IF(G71=0,0,(_xll.EURO(G71,Strikeprice2,0,0,($AK71+IF(Smile=TRUE,VLOOKUP(MAX(-5,Strikeprice2-G71),Volsmile,2),0)),($A71-DateToday)+15,IF(Pricetype2=1,1,0),0))),G71)))</f>
        <v xml:space="preserve"> </v>
      </c>
      <c r="Q71" s="250" t="str">
        <f>IF($A71="N/A"," ",IF(Pricetype2=2,MAX(H71,0),IF(OR(Pricetype2=1,Pricetype2=4),IF(H71=0,0,(_xll.EURO(H71,Strikeprice2,0,0,($AK71+IF(Smile=TRUE,VLOOKUP(MAX(-5,Strikeprice2-H71),Volsmile,2),0)),($A71-DateToday)+15,IF(Pricetype2=1,1,0),0))),H71)))</f>
        <v xml:space="preserve"> </v>
      </c>
      <c r="R71" s="250" t="str">
        <f>IF($A71="N/A"," ",IF(Pricetype2=2,MAX(I71,0),IF(OR(Pricetype2=1,Pricetype2=4),IF(I71=0,0,(_xll.EURO(I71,Strikeprice2,0,0,($AK71+IF(Smile=TRUE,VLOOKUP(MAX(-5,Strikeprice2-I71),Volsmile,2),0)),($A71-DateToday)+15,IF(Pricetype2=1,1,0),0))),I71)))</f>
        <v xml:space="preserve"> </v>
      </c>
      <c r="S71" s="250" t="str">
        <f>IF($A71="N/A"," ",IF(Pricetype2=2,MAX(J71,0),IF(OR(Pricetype2=1,Pricetype2=4),IF(J71=0,0,(_xll.EURO(J71,Strikeprice2,0,0,($AK71+IF(Smile=TRUE,VLOOKUP(MAX(-5,Strikeprice2-J71),Volsmile,2),0)),($A71-DateToday)+15,IF(Pricetype2=1,1,0),0))),J71)))</f>
        <v xml:space="preserve"> </v>
      </c>
      <c r="T71" s="250" t="str">
        <f>IF($A71="N/A"," ",IF(Pricetype2=2,MAX(K71,0),IF(OR(Pricetype2=1,Pricetype2=4),IF(K71=0,0,(_xll.EURO(K71,Strikeprice2,0,0,($AK71+IF(Smile=TRUE,VLOOKUP(MAX(-5,Strikeprice2-K71),Volsmile,2),0)),($A71-DateToday)+15,IF(Pricetype2=1,1,0),0))),K71)))</f>
        <v xml:space="preserve"> </v>
      </c>
      <c r="U71" s="177" t="str">
        <f t="shared" si="32"/>
        <v xml:space="preserve"> </v>
      </c>
      <c r="V71" s="178" t="str">
        <f t="shared" si="48"/>
        <v xml:space="preserve"> </v>
      </c>
      <c r="W71" s="178" t="str">
        <f t="shared" si="49"/>
        <v xml:space="preserve"> </v>
      </c>
      <c r="X71" s="178" t="str">
        <f t="shared" si="50"/>
        <v xml:space="preserve"> </v>
      </c>
      <c r="Y71" s="178" t="str">
        <f t="shared" si="51"/>
        <v xml:space="preserve"> </v>
      </c>
      <c r="Z71" s="178" t="str">
        <f t="shared" si="52"/>
        <v xml:space="preserve"> </v>
      </c>
      <c r="AA71" s="178" t="str">
        <f t="shared" si="53"/>
        <v xml:space="preserve"> </v>
      </c>
      <c r="AB71" s="178" t="str">
        <f t="shared" si="54"/>
        <v xml:space="preserve"> </v>
      </c>
      <c r="AC71" s="178" t="str">
        <f t="shared" si="55"/>
        <v xml:space="preserve"> </v>
      </c>
      <c r="AD71" s="178" t="str">
        <f t="shared" si="56"/>
        <v xml:space="preserve"> </v>
      </c>
      <c r="AE71" s="178" t="str">
        <f t="shared" si="57"/>
        <v xml:space="preserve"> </v>
      </c>
      <c r="AF71" s="224" t="str">
        <f t="shared" si="58"/>
        <v xml:space="preserve"> </v>
      </c>
      <c r="AG71" s="224" t="str">
        <f t="shared" si="59"/>
        <v xml:space="preserve"> </v>
      </c>
      <c r="AH71" s="224" t="str">
        <f t="shared" si="60"/>
        <v xml:space="preserve"> </v>
      </c>
      <c r="AI71" s="224" t="str">
        <f t="shared" si="33"/>
        <v xml:space="preserve"> </v>
      </c>
      <c r="AJ71" s="224" t="str">
        <f t="shared" si="34"/>
        <v xml:space="preserve"> </v>
      </c>
      <c r="AK71" s="224" t="str">
        <f t="shared" si="61"/>
        <v xml:space="preserve"> </v>
      </c>
      <c r="AL71" s="224" t="str">
        <f>IF($A71="N/A"," ",IF(PV=1,0,'Pricing Inputs2'!R104))</f>
        <v xml:space="preserve"> </v>
      </c>
      <c r="AM71" s="313" t="str">
        <f t="shared" si="35"/>
        <v xml:space="preserve"> </v>
      </c>
      <c r="BQ71" t="str">
        <f t="shared" si="36"/>
        <v xml:space="preserve"> </v>
      </c>
      <c r="BR71" t="str">
        <f t="shared" si="37"/>
        <v xml:space="preserve"> </v>
      </c>
      <c r="BS71" t="str">
        <f t="shared" si="38"/>
        <v xml:space="preserve"> </v>
      </c>
    </row>
    <row r="72" spans="1:71" x14ac:dyDescent="0.2">
      <c r="A72" s="253" t="str">
        <f>IF(A71="N/A","N/A",IF(EDATE(A71,1)&gt;Inputs!$P$5,"N/A",EDATE(A71,1)))</f>
        <v>N/A</v>
      </c>
      <c r="B72" s="324" t="str">
        <f t="shared" si="31"/>
        <v xml:space="preserve"> </v>
      </c>
      <c r="C72" s="172" t="str">
        <f t="shared" si="39"/>
        <v xml:space="preserve"> </v>
      </c>
      <c r="D72" s="172" t="str">
        <f t="shared" si="40"/>
        <v xml:space="preserve"> </v>
      </c>
      <c r="E72" s="172" t="str">
        <f t="shared" si="41"/>
        <v xml:space="preserve"> </v>
      </c>
      <c r="F72" s="172" t="str">
        <f t="shared" si="42"/>
        <v xml:space="preserve"> </v>
      </c>
      <c r="G72" s="172" t="str">
        <f t="shared" si="43"/>
        <v xml:space="preserve"> </v>
      </c>
      <c r="H72" s="172" t="str">
        <f t="shared" si="44"/>
        <v xml:space="preserve"> </v>
      </c>
      <c r="I72" s="172" t="str">
        <f t="shared" si="45"/>
        <v xml:space="preserve"> </v>
      </c>
      <c r="J72" s="172" t="str">
        <f t="shared" si="46"/>
        <v xml:space="preserve"> </v>
      </c>
      <c r="K72" s="172" t="str">
        <f t="shared" si="47"/>
        <v xml:space="preserve"> </v>
      </c>
      <c r="L72" s="250" t="str">
        <f>IF($A72="N/A"," ",IF(Pricetype2=2,MAX(C72,0),IF(OR(Pricetype2=1,Pricetype2=4),IF(C72=0,0,(_xll.EURO(C72,Strikeprice2,0,0,($AH72+IF(Smile=TRUE,VLOOKUP(MAX(-5,Strikeprice2-C72),Volsmile,2),0)),($A72-DateToday)+15,IF(Pricetype2=1,1,0),0))),C72)))</f>
        <v xml:space="preserve"> </v>
      </c>
      <c r="M72" s="250" t="str">
        <f>IF($A72="N/A"," ",IF(Pricetype2=2,MAX(D72,0),IF(OR(Pricetype2=1,Pricetype2=4),IF(D72=0,0,(_xll.EURO(D72,Strikeprice2,0,0,($AH72+IF(Smile=TRUE,VLOOKUP(MAX(-5,Strikeprice2-D72),Volsmile,2),0)),($A72-DateToday)+15,IF(Pricetype2=1,1,0),0))),D72)))</f>
        <v xml:space="preserve"> </v>
      </c>
      <c r="N72" s="250" t="str">
        <f>IF($A72="N/A"," ",IF(Pricetype2=2,MAX(E72,0),IF(OR(Pricetype2=1,Pricetype2=4),IF(E72=0,0,(_xll.EURO(E72,Strikeprice2,0,0,($AK72+IF(Smile=TRUE,VLOOKUP(MAX(-5,Strikeprice2-E72),Volsmile,2),0)),($A72-DateToday)+15,IF(Pricetype2=1,1,0),0))),E72)))</f>
        <v xml:space="preserve"> </v>
      </c>
      <c r="O72" s="250" t="str">
        <f>IF($A72="N/A"," ",IF(Pricetype2=2,MAX(F72,0),IF(OR(Pricetype2=1,Pricetype2=4),IF(F72=0,0,(_xll.EURO(F72,Strikeprice2,0,0,($AK72+IF(Smile=TRUE,VLOOKUP(MAX(-5,Strikeprice2-F72),Volsmile,2),0)),($A72-DateToday)+15,IF(Pricetype2=1,1,0),0))),F72)))</f>
        <v xml:space="preserve"> </v>
      </c>
      <c r="P72" s="250" t="str">
        <f>IF($A72="N/A"," ",IF(Pricetype2=2,MAX(G72,0),IF(OR(Pricetype2=1,Pricetype2=4),IF(G72=0,0,(_xll.EURO(G72,Strikeprice2,0,0,($AK72+IF(Smile=TRUE,VLOOKUP(MAX(-5,Strikeprice2-G72),Volsmile,2),0)),($A72-DateToday)+15,IF(Pricetype2=1,1,0),0))),G72)))</f>
        <v xml:space="preserve"> </v>
      </c>
      <c r="Q72" s="250" t="str">
        <f>IF($A72="N/A"," ",IF(Pricetype2=2,MAX(H72,0),IF(OR(Pricetype2=1,Pricetype2=4),IF(H72=0,0,(_xll.EURO(H72,Strikeprice2,0,0,($AK72+IF(Smile=TRUE,VLOOKUP(MAX(-5,Strikeprice2-H72),Volsmile,2),0)),($A72-DateToday)+15,IF(Pricetype2=1,1,0),0))),H72)))</f>
        <v xml:space="preserve"> </v>
      </c>
      <c r="R72" s="250" t="str">
        <f>IF($A72="N/A"," ",IF(Pricetype2=2,MAX(I72,0),IF(OR(Pricetype2=1,Pricetype2=4),IF(I72=0,0,(_xll.EURO(I72,Strikeprice2,0,0,($AK72+IF(Smile=TRUE,VLOOKUP(MAX(-5,Strikeprice2-I72),Volsmile,2),0)),($A72-DateToday)+15,IF(Pricetype2=1,1,0),0))),I72)))</f>
        <v xml:space="preserve"> </v>
      </c>
      <c r="S72" s="250" t="str">
        <f>IF($A72="N/A"," ",IF(Pricetype2=2,MAX(J72,0),IF(OR(Pricetype2=1,Pricetype2=4),IF(J72=0,0,(_xll.EURO(J72,Strikeprice2,0,0,($AK72+IF(Smile=TRUE,VLOOKUP(MAX(-5,Strikeprice2-J72),Volsmile,2),0)),($A72-DateToday)+15,IF(Pricetype2=1,1,0),0))),J72)))</f>
        <v xml:space="preserve"> </v>
      </c>
      <c r="T72" s="250" t="str">
        <f>IF($A72="N/A"," ",IF(Pricetype2=2,MAX(K72,0),IF(OR(Pricetype2=1,Pricetype2=4),IF(K72=0,0,(_xll.EURO(K72,Strikeprice2,0,0,($AK72+IF(Smile=TRUE,VLOOKUP(MAX(-5,Strikeprice2-K72),Volsmile,2),0)),($A72-DateToday)+15,IF(Pricetype2=1,1,0),0))),K72)))</f>
        <v xml:space="preserve"> </v>
      </c>
      <c r="U72" s="177" t="str">
        <f t="shared" si="32"/>
        <v xml:space="preserve"> </v>
      </c>
      <c r="V72" s="178" t="str">
        <f t="shared" si="48"/>
        <v xml:space="preserve"> </v>
      </c>
      <c r="W72" s="178" t="str">
        <f t="shared" si="49"/>
        <v xml:space="preserve"> </v>
      </c>
      <c r="X72" s="178" t="str">
        <f t="shared" si="50"/>
        <v xml:space="preserve"> </v>
      </c>
      <c r="Y72" s="178" t="str">
        <f t="shared" si="51"/>
        <v xml:space="preserve"> </v>
      </c>
      <c r="Z72" s="178" t="str">
        <f t="shared" si="52"/>
        <v xml:space="preserve"> </v>
      </c>
      <c r="AA72" s="178" t="str">
        <f t="shared" si="53"/>
        <v xml:space="preserve"> </v>
      </c>
      <c r="AB72" s="178" t="str">
        <f t="shared" si="54"/>
        <v xml:space="preserve"> </v>
      </c>
      <c r="AC72" s="178" t="str">
        <f t="shared" si="55"/>
        <v xml:space="preserve"> </v>
      </c>
      <c r="AD72" s="178" t="str">
        <f t="shared" si="56"/>
        <v xml:space="preserve"> </v>
      </c>
      <c r="AE72" s="178" t="str">
        <f t="shared" si="57"/>
        <v xml:space="preserve"> </v>
      </c>
      <c r="AF72" s="224" t="str">
        <f t="shared" si="58"/>
        <v xml:space="preserve"> </v>
      </c>
      <c r="AG72" s="224" t="str">
        <f t="shared" si="59"/>
        <v xml:space="preserve"> </v>
      </c>
      <c r="AH72" s="224" t="str">
        <f t="shared" si="60"/>
        <v xml:space="preserve"> </v>
      </c>
      <c r="AI72" s="224" t="str">
        <f t="shared" si="33"/>
        <v xml:space="preserve"> </v>
      </c>
      <c r="AJ72" s="224" t="str">
        <f t="shared" si="34"/>
        <v xml:space="preserve"> </v>
      </c>
      <c r="AK72" s="224" t="str">
        <f t="shared" si="61"/>
        <v xml:space="preserve"> </v>
      </c>
      <c r="AL72" s="224" t="str">
        <f>IF($A72="N/A"," ",IF(PV=1,0,'Pricing Inputs2'!R105))</f>
        <v xml:space="preserve"> </v>
      </c>
      <c r="AM72" s="313" t="str">
        <f t="shared" si="35"/>
        <v xml:space="preserve"> </v>
      </c>
      <c r="BQ72" t="str">
        <f t="shared" si="36"/>
        <v xml:space="preserve"> </v>
      </c>
      <c r="BR72" t="str">
        <f t="shared" si="37"/>
        <v xml:space="preserve"> </v>
      </c>
      <c r="BS72" t="str">
        <f t="shared" si="38"/>
        <v xml:space="preserve"> </v>
      </c>
    </row>
    <row r="73" spans="1:71" x14ac:dyDescent="0.2">
      <c r="A73" s="253" t="str">
        <f>IF(A72="N/A","N/A",IF(EDATE(A72,1)&gt;Inputs!$P$5,"N/A",EDATE(A72,1)))</f>
        <v>N/A</v>
      </c>
      <c r="B73" s="324" t="str">
        <f t="shared" si="31"/>
        <v xml:space="preserve"> </v>
      </c>
      <c r="C73" s="172" t="str">
        <f t="shared" si="39"/>
        <v xml:space="preserve"> </v>
      </c>
      <c r="D73" s="172" t="str">
        <f t="shared" si="40"/>
        <v xml:space="preserve"> </v>
      </c>
      <c r="E73" s="172" t="str">
        <f t="shared" si="41"/>
        <v xml:space="preserve"> </v>
      </c>
      <c r="F73" s="172" t="str">
        <f t="shared" si="42"/>
        <v xml:space="preserve"> </v>
      </c>
      <c r="G73" s="172" t="str">
        <f t="shared" si="43"/>
        <v xml:space="preserve"> </v>
      </c>
      <c r="H73" s="172" t="str">
        <f t="shared" si="44"/>
        <v xml:space="preserve"> </v>
      </c>
      <c r="I73" s="172" t="str">
        <f t="shared" si="45"/>
        <v xml:space="preserve"> </v>
      </c>
      <c r="J73" s="172" t="str">
        <f t="shared" si="46"/>
        <v xml:space="preserve"> </v>
      </c>
      <c r="K73" s="172" t="str">
        <f t="shared" si="47"/>
        <v xml:space="preserve"> </v>
      </c>
      <c r="L73" s="250" t="str">
        <f>IF($A73="N/A"," ",IF(Pricetype2=2,MAX(C73,0),IF(OR(Pricetype2=1,Pricetype2=4),IF(C73=0,0,(_xll.EURO(C73,Strikeprice2,0,0,($AH73+IF(Smile=TRUE,VLOOKUP(MAX(-5,Strikeprice2-C73),Volsmile,2),0)),($A73-DateToday)+15,IF(Pricetype2=1,1,0),0))),C73)))</f>
        <v xml:space="preserve"> </v>
      </c>
      <c r="M73" s="250" t="str">
        <f>IF($A73="N/A"," ",IF(Pricetype2=2,MAX(D73,0),IF(OR(Pricetype2=1,Pricetype2=4),IF(D73=0,0,(_xll.EURO(D73,Strikeprice2,0,0,($AH73+IF(Smile=TRUE,VLOOKUP(MAX(-5,Strikeprice2-D73),Volsmile,2),0)),($A73-DateToday)+15,IF(Pricetype2=1,1,0),0))),D73)))</f>
        <v xml:space="preserve"> </v>
      </c>
      <c r="N73" s="250" t="str">
        <f>IF($A73="N/A"," ",IF(Pricetype2=2,MAX(E73,0),IF(OR(Pricetype2=1,Pricetype2=4),IF(E73=0,0,(_xll.EURO(E73,Strikeprice2,0,0,($AK73+IF(Smile=TRUE,VLOOKUP(MAX(-5,Strikeprice2-E73),Volsmile,2),0)),($A73-DateToday)+15,IF(Pricetype2=1,1,0),0))),E73)))</f>
        <v xml:space="preserve"> </v>
      </c>
      <c r="O73" s="250" t="str">
        <f>IF($A73="N/A"," ",IF(Pricetype2=2,MAX(F73,0),IF(OR(Pricetype2=1,Pricetype2=4),IF(F73=0,0,(_xll.EURO(F73,Strikeprice2,0,0,($AK73+IF(Smile=TRUE,VLOOKUP(MAX(-5,Strikeprice2-F73),Volsmile,2),0)),($A73-DateToday)+15,IF(Pricetype2=1,1,0),0))),F73)))</f>
        <v xml:space="preserve"> </v>
      </c>
      <c r="P73" s="250" t="str">
        <f>IF($A73="N/A"," ",IF(Pricetype2=2,MAX(G73,0),IF(OR(Pricetype2=1,Pricetype2=4),IF(G73=0,0,(_xll.EURO(G73,Strikeprice2,0,0,($AK73+IF(Smile=TRUE,VLOOKUP(MAX(-5,Strikeprice2-G73),Volsmile,2),0)),($A73-DateToday)+15,IF(Pricetype2=1,1,0),0))),G73)))</f>
        <v xml:space="preserve"> </v>
      </c>
      <c r="Q73" s="250" t="str">
        <f>IF($A73="N/A"," ",IF(Pricetype2=2,MAX(H73,0),IF(OR(Pricetype2=1,Pricetype2=4),IF(H73=0,0,(_xll.EURO(H73,Strikeprice2,0,0,($AK73+IF(Smile=TRUE,VLOOKUP(MAX(-5,Strikeprice2-H73),Volsmile,2),0)),($A73-DateToday)+15,IF(Pricetype2=1,1,0),0))),H73)))</f>
        <v xml:space="preserve"> </v>
      </c>
      <c r="R73" s="250" t="str">
        <f>IF($A73="N/A"," ",IF(Pricetype2=2,MAX(I73,0),IF(OR(Pricetype2=1,Pricetype2=4),IF(I73=0,0,(_xll.EURO(I73,Strikeprice2,0,0,($AK73+IF(Smile=TRUE,VLOOKUP(MAX(-5,Strikeprice2-I73),Volsmile,2),0)),($A73-DateToday)+15,IF(Pricetype2=1,1,0),0))),I73)))</f>
        <v xml:space="preserve"> </v>
      </c>
      <c r="S73" s="250" t="str">
        <f>IF($A73="N/A"," ",IF(Pricetype2=2,MAX(J73,0),IF(OR(Pricetype2=1,Pricetype2=4),IF(J73=0,0,(_xll.EURO(J73,Strikeprice2,0,0,($AK73+IF(Smile=TRUE,VLOOKUP(MAX(-5,Strikeprice2-J73),Volsmile,2),0)),($A73-DateToday)+15,IF(Pricetype2=1,1,0),0))),J73)))</f>
        <v xml:space="preserve"> </v>
      </c>
      <c r="T73" s="250" t="str">
        <f>IF($A73="N/A"," ",IF(Pricetype2=2,MAX(K73,0),IF(OR(Pricetype2=1,Pricetype2=4),IF(K73=0,0,(_xll.EURO(K73,Strikeprice2,0,0,($AK73+IF(Smile=TRUE,VLOOKUP(MAX(-5,Strikeprice2-K73),Volsmile,2),0)),($A73-DateToday)+15,IF(Pricetype2=1,1,0),0))),K73)))</f>
        <v xml:space="preserve"> </v>
      </c>
      <c r="U73" s="177" t="str">
        <f t="shared" si="32"/>
        <v xml:space="preserve"> </v>
      </c>
      <c r="V73" s="178" t="str">
        <f t="shared" si="48"/>
        <v xml:space="preserve"> </v>
      </c>
      <c r="W73" s="178" t="str">
        <f t="shared" si="49"/>
        <v xml:space="preserve"> </v>
      </c>
      <c r="X73" s="178" t="str">
        <f t="shared" si="50"/>
        <v xml:space="preserve"> </v>
      </c>
      <c r="Y73" s="178" t="str">
        <f t="shared" si="51"/>
        <v xml:space="preserve"> </v>
      </c>
      <c r="Z73" s="178" t="str">
        <f t="shared" si="52"/>
        <v xml:space="preserve"> </v>
      </c>
      <c r="AA73" s="178" t="str">
        <f t="shared" si="53"/>
        <v xml:space="preserve"> </v>
      </c>
      <c r="AB73" s="178" t="str">
        <f t="shared" si="54"/>
        <v xml:space="preserve"> </v>
      </c>
      <c r="AC73" s="178" t="str">
        <f t="shared" si="55"/>
        <v xml:space="preserve"> </v>
      </c>
      <c r="AD73" s="178" t="str">
        <f t="shared" si="56"/>
        <v xml:space="preserve"> </v>
      </c>
      <c r="AE73" s="178" t="str">
        <f t="shared" si="57"/>
        <v xml:space="preserve"> </v>
      </c>
      <c r="AF73" s="224" t="str">
        <f t="shared" si="58"/>
        <v xml:space="preserve"> </v>
      </c>
      <c r="AG73" s="224" t="str">
        <f t="shared" si="59"/>
        <v xml:space="preserve"> </v>
      </c>
      <c r="AH73" s="224" t="str">
        <f t="shared" si="60"/>
        <v xml:space="preserve"> </v>
      </c>
      <c r="AI73" s="224" t="str">
        <f t="shared" si="33"/>
        <v xml:space="preserve"> </v>
      </c>
      <c r="AJ73" s="224" t="str">
        <f t="shared" si="34"/>
        <v xml:space="preserve"> </v>
      </c>
      <c r="AK73" s="224" t="str">
        <f t="shared" si="61"/>
        <v xml:space="preserve"> </v>
      </c>
      <c r="AL73" s="224" t="str">
        <f>IF($A73="N/A"," ",IF(PV=1,0,'Pricing Inputs2'!R106))</f>
        <v xml:space="preserve"> </v>
      </c>
      <c r="AM73" s="313" t="str">
        <f t="shared" si="35"/>
        <v xml:space="preserve"> </v>
      </c>
      <c r="BQ73" t="str">
        <f t="shared" si="36"/>
        <v xml:space="preserve"> </v>
      </c>
      <c r="BR73" t="str">
        <f t="shared" si="37"/>
        <v xml:space="preserve"> </v>
      </c>
      <c r="BS73" t="str">
        <f t="shared" si="38"/>
        <v xml:space="preserve"> </v>
      </c>
    </row>
    <row r="74" spans="1:71" x14ac:dyDescent="0.2">
      <c r="A74" s="253" t="str">
        <f>IF(A73="N/A","N/A",IF(EDATE(A73,1)&gt;Inputs!$P$5,"N/A",EDATE(A73,1)))</f>
        <v>N/A</v>
      </c>
      <c r="B74" s="324" t="str">
        <f t="shared" si="31"/>
        <v xml:space="preserve"> </v>
      </c>
      <c r="C74" s="172" t="str">
        <f t="shared" si="39"/>
        <v xml:space="preserve"> </v>
      </c>
      <c r="D74" s="172" t="str">
        <f t="shared" si="40"/>
        <v xml:space="preserve"> </v>
      </c>
      <c r="E74" s="172" t="str">
        <f t="shared" si="41"/>
        <v xml:space="preserve"> </v>
      </c>
      <c r="F74" s="172" t="str">
        <f t="shared" si="42"/>
        <v xml:space="preserve"> </v>
      </c>
      <c r="G74" s="172" t="str">
        <f t="shared" si="43"/>
        <v xml:space="preserve"> </v>
      </c>
      <c r="H74" s="172" t="str">
        <f t="shared" si="44"/>
        <v xml:space="preserve"> </v>
      </c>
      <c r="I74" s="172" t="str">
        <f t="shared" si="45"/>
        <v xml:space="preserve"> </v>
      </c>
      <c r="J74" s="172" t="str">
        <f t="shared" si="46"/>
        <v xml:space="preserve"> </v>
      </c>
      <c r="K74" s="172" t="str">
        <f t="shared" si="47"/>
        <v xml:space="preserve"> </v>
      </c>
      <c r="L74" s="250" t="str">
        <f>IF($A74="N/A"," ",IF(Pricetype2=2,MAX(C74,0),IF(OR(Pricetype2=1,Pricetype2=4),IF(C74=0,0,(_xll.EURO(C74,Strikeprice2,0,0,($AH74+IF(Smile=TRUE,VLOOKUP(MAX(-5,Strikeprice2-C74),Volsmile,2),0)),($A74-DateToday)+15,IF(Pricetype2=1,1,0),0))),C74)))</f>
        <v xml:space="preserve"> </v>
      </c>
      <c r="M74" s="250" t="str">
        <f>IF($A74="N/A"," ",IF(Pricetype2=2,MAX(D74,0),IF(OR(Pricetype2=1,Pricetype2=4),IF(D74=0,0,(_xll.EURO(D74,Strikeprice2,0,0,($AH74+IF(Smile=TRUE,VLOOKUP(MAX(-5,Strikeprice2-D74),Volsmile,2),0)),($A74-DateToday)+15,IF(Pricetype2=1,1,0),0))),D74)))</f>
        <v xml:space="preserve"> </v>
      </c>
      <c r="N74" s="250" t="str">
        <f>IF($A74="N/A"," ",IF(Pricetype2=2,MAX(E74,0),IF(OR(Pricetype2=1,Pricetype2=4),IF(E74=0,0,(_xll.EURO(E74,Strikeprice2,0,0,($AK74+IF(Smile=TRUE,VLOOKUP(MAX(-5,Strikeprice2-E74),Volsmile,2),0)),($A74-DateToday)+15,IF(Pricetype2=1,1,0),0))),E74)))</f>
        <v xml:space="preserve"> </v>
      </c>
      <c r="O74" s="250" t="str">
        <f>IF($A74="N/A"," ",IF(Pricetype2=2,MAX(F74,0),IF(OR(Pricetype2=1,Pricetype2=4),IF(F74=0,0,(_xll.EURO(F74,Strikeprice2,0,0,($AK74+IF(Smile=TRUE,VLOOKUP(MAX(-5,Strikeprice2-F74),Volsmile,2),0)),($A74-DateToday)+15,IF(Pricetype2=1,1,0),0))),F74)))</f>
        <v xml:space="preserve"> </v>
      </c>
      <c r="P74" s="250" t="str">
        <f>IF($A74="N/A"," ",IF(Pricetype2=2,MAX(G74,0),IF(OR(Pricetype2=1,Pricetype2=4),IF(G74=0,0,(_xll.EURO(G74,Strikeprice2,0,0,($AK74+IF(Smile=TRUE,VLOOKUP(MAX(-5,Strikeprice2-G74),Volsmile,2),0)),($A74-DateToday)+15,IF(Pricetype2=1,1,0),0))),G74)))</f>
        <v xml:space="preserve"> </v>
      </c>
      <c r="Q74" s="250" t="str">
        <f>IF($A74="N/A"," ",IF(Pricetype2=2,MAX(H74,0),IF(OR(Pricetype2=1,Pricetype2=4),IF(H74=0,0,(_xll.EURO(H74,Strikeprice2,0,0,($AK74+IF(Smile=TRUE,VLOOKUP(MAX(-5,Strikeprice2-H74),Volsmile,2),0)),($A74-DateToday)+15,IF(Pricetype2=1,1,0),0))),H74)))</f>
        <v xml:space="preserve"> </v>
      </c>
      <c r="R74" s="250" t="str">
        <f>IF($A74="N/A"," ",IF(Pricetype2=2,MAX(I74,0),IF(OR(Pricetype2=1,Pricetype2=4),IF(I74=0,0,(_xll.EURO(I74,Strikeprice2,0,0,($AK74+IF(Smile=TRUE,VLOOKUP(MAX(-5,Strikeprice2-I74),Volsmile,2),0)),($A74-DateToday)+15,IF(Pricetype2=1,1,0),0))),I74)))</f>
        <v xml:space="preserve"> </v>
      </c>
      <c r="S74" s="250" t="str">
        <f>IF($A74="N/A"," ",IF(Pricetype2=2,MAX(J74,0),IF(OR(Pricetype2=1,Pricetype2=4),IF(J74=0,0,(_xll.EURO(J74,Strikeprice2,0,0,($AK74+IF(Smile=TRUE,VLOOKUP(MAX(-5,Strikeprice2-J74),Volsmile,2),0)),($A74-DateToday)+15,IF(Pricetype2=1,1,0),0))),J74)))</f>
        <v xml:space="preserve"> </v>
      </c>
      <c r="T74" s="250" t="str">
        <f>IF($A74="N/A"," ",IF(Pricetype2=2,MAX(K74,0),IF(OR(Pricetype2=1,Pricetype2=4),IF(K74=0,0,(_xll.EURO(K74,Strikeprice2,0,0,($AK74+IF(Smile=TRUE,VLOOKUP(MAX(-5,Strikeprice2-K74),Volsmile,2),0)),($A74-DateToday)+15,IF(Pricetype2=1,1,0),0))),K74)))</f>
        <v xml:space="preserve"> </v>
      </c>
      <c r="U74" s="177" t="str">
        <f t="shared" si="32"/>
        <v xml:space="preserve"> </v>
      </c>
      <c r="V74" s="178" t="str">
        <f t="shared" si="48"/>
        <v xml:space="preserve"> </v>
      </c>
      <c r="W74" s="178" t="str">
        <f t="shared" si="49"/>
        <v xml:space="preserve"> </v>
      </c>
      <c r="X74" s="178" t="str">
        <f t="shared" si="50"/>
        <v xml:space="preserve"> </v>
      </c>
      <c r="Y74" s="178" t="str">
        <f t="shared" si="51"/>
        <v xml:space="preserve"> </v>
      </c>
      <c r="Z74" s="178" t="str">
        <f t="shared" si="52"/>
        <v xml:space="preserve"> </v>
      </c>
      <c r="AA74" s="178" t="str">
        <f t="shared" si="53"/>
        <v xml:space="preserve"> </v>
      </c>
      <c r="AB74" s="178" t="str">
        <f t="shared" si="54"/>
        <v xml:space="preserve"> </v>
      </c>
      <c r="AC74" s="178" t="str">
        <f t="shared" si="55"/>
        <v xml:space="preserve"> </v>
      </c>
      <c r="AD74" s="178" t="str">
        <f t="shared" si="56"/>
        <v xml:space="preserve"> </v>
      </c>
      <c r="AE74" s="178" t="str">
        <f t="shared" si="57"/>
        <v xml:space="preserve"> </v>
      </c>
      <c r="AF74" s="224" t="str">
        <f t="shared" si="58"/>
        <v xml:space="preserve"> </v>
      </c>
      <c r="AG74" s="224" t="str">
        <f t="shared" si="59"/>
        <v xml:space="preserve"> </v>
      </c>
      <c r="AH74" s="224" t="str">
        <f t="shared" si="60"/>
        <v xml:space="preserve"> </v>
      </c>
      <c r="AI74" s="224" t="str">
        <f t="shared" si="33"/>
        <v xml:space="preserve"> </v>
      </c>
      <c r="AJ74" s="224" t="str">
        <f t="shared" si="34"/>
        <v xml:space="preserve"> </v>
      </c>
      <c r="AK74" s="224" t="str">
        <f t="shared" si="61"/>
        <v xml:space="preserve"> </v>
      </c>
      <c r="AL74" s="224" t="str">
        <f>IF($A74="N/A"," ",IF(PV=1,0,'Pricing Inputs2'!R107))</f>
        <v xml:space="preserve"> </v>
      </c>
      <c r="AM74" s="313" t="str">
        <f t="shared" si="35"/>
        <v xml:space="preserve"> </v>
      </c>
      <c r="BQ74" t="str">
        <f t="shared" si="36"/>
        <v xml:space="preserve"> </v>
      </c>
      <c r="BR74" t="str">
        <f t="shared" si="37"/>
        <v xml:space="preserve"> </v>
      </c>
      <c r="BS74" t="str">
        <f t="shared" si="38"/>
        <v xml:space="preserve"> </v>
      </c>
    </row>
    <row r="75" spans="1:71" x14ac:dyDescent="0.2">
      <c r="A75" s="253" t="str">
        <f>IF(A74="N/A","N/A",IF(EDATE(A74,1)&gt;Inputs!$P$5,"N/A",EDATE(A74,1)))</f>
        <v>N/A</v>
      </c>
      <c r="B75" s="324" t="str">
        <f t="shared" si="31"/>
        <v xml:space="preserve"> </v>
      </c>
      <c r="C75" s="172" t="str">
        <f t="shared" si="39"/>
        <v xml:space="preserve"> </v>
      </c>
      <c r="D75" s="172" t="str">
        <f t="shared" si="40"/>
        <v xml:space="preserve"> </v>
      </c>
      <c r="E75" s="172" t="str">
        <f t="shared" si="41"/>
        <v xml:space="preserve"> </v>
      </c>
      <c r="F75" s="172" t="str">
        <f t="shared" si="42"/>
        <v xml:space="preserve"> </v>
      </c>
      <c r="G75" s="172" t="str">
        <f t="shared" si="43"/>
        <v xml:space="preserve"> </v>
      </c>
      <c r="H75" s="172" t="str">
        <f t="shared" si="44"/>
        <v xml:space="preserve"> </v>
      </c>
      <c r="I75" s="172" t="str">
        <f t="shared" si="45"/>
        <v xml:space="preserve"> </v>
      </c>
      <c r="J75" s="172" t="str">
        <f t="shared" si="46"/>
        <v xml:space="preserve"> </v>
      </c>
      <c r="K75" s="172" t="str">
        <f t="shared" si="47"/>
        <v xml:space="preserve"> </v>
      </c>
      <c r="L75" s="250" t="str">
        <f>IF($A75="N/A"," ",IF(Pricetype2=2,MAX(C75,0),IF(OR(Pricetype2=1,Pricetype2=4),IF(C75=0,0,(_xll.EURO(C75,Strikeprice2,0,0,($AH75+IF(Smile=TRUE,VLOOKUP(MAX(-5,Strikeprice2-C75),Volsmile,2),0)),($A75-DateToday)+15,IF(Pricetype2=1,1,0),0))),C75)))</f>
        <v xml:space="preserve"> </v>
      </c>
      <c r="M75" s="250" t="str">
        <f>IF($A75="N/A"," ",IF(Pricetype2=2,MAX(D75,0),IF(OR(Pricetype2=1,Pricetype2=4),IF(D75=0,0,(_xll.EURO(D75,Strikeprice2,0,0,($AH75+IF(Smile=TRUE,VLOOKUP(MAX(-5,Strikeprice2-D75),Volsmile,2),0)),($A75-DateToday)+15,IF(Pricetype2=1,1,0),0))),D75)))</f>
        <v xml:space="preserve"> </v>
      </c>
      <c r="N75" s="250" t="str">
        <f>IF($A75="N/A"," ",IF(Pricetype2=2,MAX(E75,0),IF(OR(Pricetype2=1,Pricetype2=4),IF(E75=0,0,(_xll.EURO(E75,Strikeprice2,0,0,($AK75+IF(Smile=TRUE,VLOOKUP(MAX(-5,Strikeprice2-E75),Volsmile,2),0)),($A75-DateToday)+15,IF(Pricetype2=1,1,0),0))),E75)))</f>
        <v xml:space="preserve"> </v>
      </c>
      <c r="O75" s="250" t="str">
        <f>IF($A75="N/A"," ",IF(Pricetype2=2,MAX(F75,0),IF(OR(Pricetype2=1,Pricetype2=4),IF(F75=0,0,(_xll.EURO(F75,Strikeprice2,0,0,($AK75+IF(Smile=TRUE,VLOOKUP(MAX(-5,Strikeprice2-F75),Volsmile,2),0)),($A75-DateToday)+15,IF(Pricetype2=1,1,0),0))),F75)))</f>
        <v xml:space="preserve"> </v>
      </c>
      <c r="P75" s="250" t="str">
        <f>IF($A75="N/A"," ",IF(Pricetype2=2,MAX(G75,0),IF(OR(Pricetype2=1,Pricetype2=4),IF(G75=0,0,(_xll.EURO(G75,Strikeprice2,0,0,($AK75+IF(Smile=TRUE,VLOOKUP(MAX(-5,Strikeprice2-G75),Volsmile,2),0)),($A75-DateToday)+15,IF(Pricetype2=1,1,0),0))),G75)))</f>
        <v xml:space="preserve"> </v>
      </c>
      <c r="Q75" s="250" t="str">
        <f>IF($A75="N/A"," ",IF(Pricetype2=2,MAX(H75,0),IF(OR(Pricetype2=1,Pricetype2=4),IF(H75=0,0,(_xll.EURO(H75,Strikeprice2,0,0,($AK75+IF(Smile=TRUE,VLOOKUP(MAX(-5,Strikeprice2-H75),Volsmile,2),0)),($A75-DateToday)+15,IF(Pricetype2=1,1,0),0))),H75)))</f>
        <v xml:space="preserve"> </v>
      </c>
      <c r="R75" s="250" t="str">
        <f>IF($A75="N/A"," ",IF(Pricetype2=2,MAX(I75,0),IF(OR(Pricetype2=1,Pricetype2=4),IF(I75=0,0,(_xll.EURO(I75,Strikeprice2,0,0,($AK75+IF(Smile=TRUE,VLOOKUP(MAX(-5,Strikeprice2-I75),Volsmile,2),0)),($A75-DateToday)+15,IF(Pricetype2=1,1,0),0))),I75)))</f>
        <v xml:space="preserve"> </v>
      </c>
      <c r="S75" s="250" t="str">
        <f>IF($A75="N/A"," ",IF(Pricetype2=2,MAX(J75,0),IF(OR(Pricetype2=1,Pricetype2=4),IF(J75=0,0,(_xll.EURO(J75,Strikeprice2,0,0,($AK75+IF(Smile=TRUE,VLOOKUP(MAX(-5,Strikeprice2-J75),Volsmile,2),0)),($A75-DateToday)+15,IF(Pricetype2=1,1,0),0))),J75)))</f>
        <v xml:space="preserve"> </v>
      </c>
      <c r="T75" s="250" t="str">
        <f>IF($A75="N/A"," ",IF(Pricetype2=2,MAX(K75,0),IF(OR(Pricetype2=1,Pricetype2=4),IF(K75=0,0,(_xll.EURO(K75,Strikeprice2,0,0,($AK75+IF(Smile=TRUE,VLOOKUP(MAX(-5,Strikeprice2-K75),Volsmile,2),0)),($A75-DateToday)+15,IF(Pricetype2=1,1,0),0))),K75)))</f>
        <v xml:space="preserve"> </v>
      </c>
      <c r="U75" s="177" t="str">
        <f t="shared" si="32"/>
        <v xml:space="preserve"> </v>
      </c>
      <c r="V75" s="178" t="str">
        <f t="shared" si="48"/>
        <v xml:space="preserve"> </v>
      </c>
      <c r="W75" s="178" t="str">
        <f t="shared" si="49"/>
        <v xml:space="preserve"> </v>
      </c>
      <c r="X75" s="178" t="str">
        <f t="shared" si="50"/>
        <v xml:space="preserve"> </v>
      </c>
      <c r="Y75" s="178" t="str">
        <f t="shared" si="51"/>
        <v xml:space="preserve"> </v>
      </c>
      <c r="Z75" s="178" t="str">
        <f t="shared" si="52"/>
        <v xml:space="preserve"> </v>
      </c>
      <c r="AA75" s="178" t="str">
        <f t="shared" si="53"/>
        <v xml:space="preserve"> </v>
      </c>
      <c r="AB75" s="178" t="str">
        <f t="shared" si="54"/>
        <v xml:space="preserve"> </v>
      </c>
      <c r="AC75" s="178" t="str">
        <f t="shared" si="55"/>
        <v xml:space="preserve"> </v>
      </c>
      <c r="AD75" s="178" t="str">
        <f t="shared" si="56"/>
        <v xml:space="preserve"> </v>
      </c>
      <c r="AE75" s="178" t="str">
        <f t="shared" si="57"/>
        <v xml:space="preserve"> </v>
      </c>
      <c r="AF75" s="224" t="str">
        <f t="shared" si="58"/>
        <v xml:space="preserve"> </v>
      </c>
      <c r="AG75" s="224" t="str">
        <f t="shared" si="59"/>
        <v xml:space="preserve"> </v>
      </c>
      <c r="AH75" s="224" t="str">
        <f t="shared" si="60"/>
        <v xml:space="preserve"> </v>
      </c>
      <c r="AI75" s="224" t="str">
        <f t="shared" si="33"/>
        <v xml:space="preserve"> </v>
      </c>
      <c r="AJ75" s="224" t="str">
        <f t="shared" si="34"/>
        <v xml:space="preserve"> </v>
      </c>
      <c r="AK75" s="224" t="str">
        <f t="shared" si="61"/>
        <v xml:space="preserve"> </v>
      </c>
      <c r="AL75" s="224" t="str">
        <f>IF($A75="N/A"," ",IF(PV=1,0,'Pricing Inputs2'!R108))</f>
        <v xml:space="preserve"> </v>
      </c>
      <c r="AM75" s="313" t="str">
        <f t="shared" si="35"/>
        <v xml:space="preserve"> </v>
      </c>
      <c r="BQ75" t="str">
        <f t="shared" si="36"/>
        <v xml:space="preserve"> </v>
      </c>
      <c r="BR75" t="str">
        <f t="shared" si="37"/>
        <v xml:space="preserve"> </v>
      </c>
      <c r="BS75" t="str">
        <f t="shared" si="38"/>
        <v xml:space="preserve"> </v>
      </c>
    </row>
    <row r="76" spans="1:71" x14ac:dyDescent="0.2">
      <c r="A76" s="253" t="str">
        <f>IF(A75="N/A","N/A",IF(EDATE(A75,1)&gt;Inputs!$P$5,"N/A",EDATE(A75,1)))</f>
        <v>N/A</v>
      </c>
      <c r="B76" s="324" t="str">
        <f t="shared" si="31"/>
        <v xml:space="preserve"> </v>
      </c>
      <c r="C76" s="172" t="str">
        <f t="shared" si="39"/>
        <v xml:space="preserve"> </v>
      </c>
      <c r="D76" s="172" t="str">
        <f t="shared" si="40"/>
        <v xml:space="preserve"> </v>
      </c>
      <c r="E76" s="172" t="str">
        <f t="shared" si="41"/>
        <v xml:space="preserve"> </v>
      </c>
      <c r="F76" s="172" t="str">
        <f t="shared" si="42"/>
        <v xml:space="preserve"> </v>
      </c>
      <c r="G76" s="172" t="str">
        <f t="shared" si="43"/>
        <v xml:space="preserve"> </v>
      </c>
      <c r="H76" s="172" t="str">
        <f t="shared" si="44"/>
        <v xml:space="preserve"> </v>
      </c>
      <c r="I76" s="172" t="str">
        <f t="shared" si="45"/>
        <v xml:space="preserve"> </v>
      </c>
      <c r="J76" s="172" t="str">
        <f t="shared" si="46"/>
        <v xml:space="preserve"> </v>
      </c>
      <c r="K76" s="172" t="str">
        <f t="shared" si="47"/>
        <v xml:space="preserve"> </v>
      </c>
      <c r="L76" s="250" t="str">
        <f>IF($A76="N/A"," ",IF(Pricetype2=2,MAX(C76,0),IF(OR(Pricetype2=1,Pricetype2=4),IF(C76=0,0,(_xll.EURO(C76,Strikeprice2,0,0,($AH76+IF(Smile=TRUE,VLOOKUP(MAX(-5,Strikeprice2-C76),Volsmile,2),0)),($A76-DateToday)+15,IF(Pricetype2=1,1,0),0))),C76)))</f>
        <v xml:space="preserve"> </v>
      </c>
      <c r="M76" s="250" t="str">
        <f>IF($A76="N/A"," ",IF(Pricetype2=2,MAX(D76,0),IF(OR(Pricetype2=1,Pricetype2=4),IF(D76=0,0,(_xll.EURO(D76,Strikeprice2,0,0,($AH76+IF(Smile=TRUE,VLOOKUP(MAX(-5,Strikeprice2-D76),Volsmile,2),0)),($A76-DateToday)+15,IF(Pricetype2=1,1,0),0))),D76)))</f>
        <v xml:space="preserve"> </v>
      </c>
      <c r="N76" s="250" t="str">
        <f>IF($A76="N/A"," ",IF(Pricetype2=2,MAX(E76,0),IF(OR(Pricetype2=1,Pricetype2=4),IF(E76=0,0,(_xll.EURO(E76,Strikeprice2,0,0,($AK76+IF(Smile=TRUE,VLOOKUP(MAX(-5,Strikeprice2-E76),Volsmile,2),0)),($A76-DateToday)+15,IF(Pricetype2=1,1,0),0))),E76)))</f>
        <v xml:space="preserve"> </v>
      </c>
      <c r="O76" s="250" t="str">
        <f>IF($A76="N/A"," ",IF(Pricetype2=2,MAX(F76,0),IF(OR(Pricetype2=1,Pricetype2=4),IF(F76=0,0,(_xll.EURO(F76,Strikeprice2,0,0,($AK76+IF(Smile=TRUE,VLOOKUP(MAX(-5,Strikeprice2-F76),Volsmile,2),0)),($A76-DateToday)+15,IF(Pricetype2=1,1,0),0))),F76)))</f>
        <v xml:space="preserve"> </v>
      </c>
      <c r="P76" s="250" t="str">
        <f>IF($A76="N/A"," ",IF(Pricetype2=2,MAX(G76,0),IF(OR(Pricetype2=1,Pricetype2=4),IF(G76=0,0,(_xll.EURO(G76,Strikeprice2,0,0,($AK76+IF(Smile=TRUE,VLOOKUP(MAX(-5,Strikeprice2-G76),Volsmile,2),0)),($A76-DateToday)+15,IF(Pricetype2=1,1,0),0))),G76)))</f>
        <v xml:space="preserve"> </v>
      </c>
      <c r="Q76" s="250" t="str">
        <f>IF($A76="N/A"," ",IF(Pricetype2=2,MAX(H76,0),IF(OR(Pricetype2=1,Pricetype2=4),IF(H76=0,0,(_xll.EURO(H76,Strikeprice2,0,0,($AK76+IF(Smile=TRUE,VLOOKUP(MAX(-5,Strikeprice2-H76),Volsmile,2),0)),($A76-DateToday)+15,IF(Pricetype2=1,1,0),0))),H76)))</f>
        <v xml:space="preserve"> </v>
      </c>
      <c r="R76" s="250" t="str">
        <f>IF($A76="N/A"," ",IF(Pricetype2=2,MAX(I76,0),IF(OR(Pricetype2=1,Pricetype2=4),IF(I76=0,0,(_xll.EURO(I76,Strikeprice2,0,0,($AK76+IF(Smile=TRUE,VLOOKUP(MAX(-5,Strikeprice2-I76),Volsmile,2),0)),($A76-DateToday)+15,IF(Pricetype2=1,1,0),0))),I76)))</f>
        <v xml:space="preserve"> </v>
      </c>
      <c r="S76" s="250" t="str">
        <f>IF($A76="N/A"," ",IF(Pricetype2=2,MAX(J76,0),IF(OR(Pricetype2=1,Pricetype2=4),IF(J76=0,0,(_xll.EURO(J76,Strikeprice2,0,0,($AK76+IF(Smile=TRUE,VLOOKUP(MAX(-5,Strikeprice2-J76),Volsmile,2),0)),($A76-DateToday)+15,IF(Pricetype2=1,1,0),0))),J76)))</f>
        <v xml:space="preserve"> </v>
      </c>
      <c r="T76" s="250" t="str">
        <f>IF($A76="N/A"," ",IF(Pricetype2=2,MAX(K76,0),IF(OR(Pricetype2=1,Pricetype2=4),IF(K76=0,0,(_xll.EURO(K76,Strikeprice2,0,0,($AK76+IF(Smile=TRUE,VLOOKUP(MAX(-5,Strikeprice2-K76),Volsmile,2),0)),($A76-DateToday)+15,IF(Pricetype2=1,1,0),0))),K76)))</f>
        <v xml:space="preserve"> </v>
      </c>
      <c r="U76" s="177" t="str">
        <f t="shared" si="32"/>
        <v xml:space="preserve"> </v>
      </c>
      <c r="V76" s="178" t="str">
        <f t="shared" si="48"/>
        <v xml:space="preserve"> </v>
      </c>
      <c r="W76" s="178" t="str">
        <f t="shared" si="49"/>
        <v xml:space="preserve"> </v>
      </c>
      <c r="X76" s="178" t="str">
        <f t="shared" si="50"/>
        <v xml:space="preserve"> </v>
      </c>
      <c r="Y76" s="178" t="str">
        <f t="shared" si="51"/>
        <v xml:space="preserve"> </v>
      </c>
      <c r="Z76" s="178" t="str">
        <f t="shared" si="52"/>
        <v xml:space="preserve"> </v>
      </c>
      <c r="AA76" s="178" t="str">
        <f t="shared" si="53"/>
        <v xml:space="preserve"> </v>
      </c>
      <c r="AB76" s="178" t="str">
        <f t="shared" si="54"/>
        <v xml:space="preserve"> </v>
      </c>
      <c r="AC76" s="178" t="str">
        <f t="shared" si="55"/>
        <v xml:space="preserve"> </v>
      </c>
      <c r="AD76" s="178" t="str">
        <f t="shared" si="56"/>
        <v xml:space="preserve"> </v>
      </c>
      <c r="AE76" s="178" t="str">
        <f t="shared" si="57"/>
        <v xml:space="preserve"> </v>
      </c>
      <c r="AF76" s="224" t="str">
        <f t="shared" si="58"/>
        <v xml:space="preserve"> </v>
      </c>
      <c r="AG76" s="224" t="str">
        <f t="shared" si="59"/>
        <v xml:space="preserve"> </v>
      </c>
      <c r="AH76" s="224" t="str">
        <f t="shared" si="60"/>
        <v xml:space="preserve"> </v>
      </c>
      <c r="AI76" s="224" t="str">
        <f t="shared" si="33"/>
        <v xml:space="preserve"> </v>
      </c>
      <c r="AJ76" s="224" t="str">
        <f t="shared" si="34"/>
        <v xml:space="preserve"> </v>
      </c>
      <c r="AK76" s="224" t="str">
        <f t="shared" si="61"/>
        <v xml:space="preserve"> </v>
      </c>
      <c r="AL76" s="224" t="str">
        <f>IF($A76="N/A"," ",IF(PV=1,0,'Pricing Inputs2'!R109))</f>
        <v xml:space="preserve"> </v>
      </c>
      <c r="AM76" s="313" t="str">
        <f t="shared" si="35"/>
        <v xml:space="preserve"> </v>
      </c>
      <c r="BQ76" t="str">
        <f t="shared" si="36"/>
        <v xml:space="preserve"> </v>
      </c>
      <c r="BR76" t="str">
        <f t="shared" si="37"/>
        <v xml:space="preserve"> </v>
      </c>
      <c r="BS76" t="str">
        <f t="shared" si="38"/>
        <v xml:space="preserve"> </v>
      </c>
    </row>
    <row r="77" spans="1:71" x14ac:dyDescent="0.2">
      <c r="A77" s="253" t="str">
        <f>IF(A76="N/A","N/A",IF(EDATE(A76,1)&gt;Inputs!$P$5,"N/A",EDATE(A76,1)))</f>
        <v>N/A</v>
      </c>
      <c r="B77" s="324" t="str">
        <f t="shared" si="31"/>
        <v xml:space="preserve"> </v>
      </c>
      <c r="C77" s="172" t="str">
        <f t="shared" si="39"/>
        <v xml:space="preserve"> </v>
      </c>
      <c r="D77" s="172" t="str">
        <f t="shared" si="40"/>
        <v xml:space="preserve"> </v>
      </c>
      <c r="E77" s="172" t="str">
        <f t="shared" si="41"/>
        <v xml:space="preserve"> </v>
      </c>
      <c r="F77" s="172" t="str">
        <f t="shared" si="42"/>
        <v xml:space="preserve"> </v>
      </c>
      <c r="G77" s="172" t="str">
        <f t="shared" si="43"/>
        <v xml:space="preserve"> </v>
      </c>
      <c r="H77" s="172" t="str">
        <f t="shared" si="44"/>
        <v xml:space="preserve"> </v>
      </c>
      <c r="I77" s="172" t="str">
        <f t="shared" si="45"/>
        <v xml:space="preserve"> </v>
      </c>
      <c r="J77" s="172" t="str">
        <f t="shared" si="46"/>
        <v xml:space="preserve"> </v>
      </c>
      <c r="K77" s="172" t="str">
        <f t="shared" si="47"/>
        <v xml:space="preserve"> </v>
      </c>
      <c r="L77" s="250" t="str">
        <f>IF($A77="N/A"," ",IF(Pricetype2=2,MAX(C77,0),IF(OR(Pricetype2=1,Pricetype2=4),IF(C77=0,0,(_xll.EURO(C77,Strikeprice2,0,0,($AH77+IF(Smile=TRUE,VLOOKUP(MAX(-5,Strikeprice2-C77),Volsmile,2),0)),($A77-DateToday)+15,IF(Pricetype2=1,1,0),0))),C77)))</f>
        <v xml:space="preserve"> </v>
      </c>
      <c r="M77" s="250" t="str">
        <f>IF($A77="N/A"," ",IF(Pricetype2=2,MAX(D77,0),IF(OR(Pricetype2=1,Pricetype2=4),IF(D77=0,0,(_xll.EURO(D77,Strikeprice2,0,0,($AH77+IF(Smile=TRUE,VLOOKUP(MAX(-5,Strikeprice2-D77),Volsmile,2),0)),($A77-DateToday)+15,IF(Pricetype2=1,1,0),0))),D77)))</f>
        <v xml:space="preserve"> </v>
      </c>
      <c r="N77" s="250" t="str">
        <f>IF($A77="N/A"," ",IF(Pricetype2=2,MAX(E77,0),IF(OR(Pricetype2=1,Pricetype2=4),IF(E77=0,0,(_xll.EURO(E77,Strikeprice2,0,0,($AK77+IF(Smile=TRUE,VLOOKUP(MAX(-5,Strikeprice2-E77),Volsmile,2),0)),($A77-DateToday)+15,IF(Pricetype2=1,1,0),0))),E77)))</f>
        <v xml:space="preserve"> </v>
      </c>
      <c r="O77" s="250" t="str">
        <f>IF($A77="N/A"," ",IF(Pricetype2=2,MAX(F77,0),IF(OR(Pricetype2=1,Pricetype2=4),IF(F77=0,0,(_xll.EURO(F77,Strikeprice2,0,0,($AK77+IF(Smile=TRUE,VLOOKUP(MAX(-5,Strikeprice2-F77),Volsmile,2),0)),($A77-DateToday)+15,IF(Pricetype2=1,1,0),0))),F77)))</f>
        <v xml:space="preserve"> </v>
      </c>
      <c r="P77" s="250" t="str">
        <f>IF($A77="N/A"," ",IF(Pricetype2=2,MAX(G77,0),IF(OR(Pricetype2=1,Pricetype2=4),IF(G77=0,0,(_xll.EURO(G77,Strikeprice2,0,0,($AK77+IF(Smile=TRUE,VLOOKUP(MAX(-5,Strikeprice2-G77),Volsmile,2),0)),($A77-DateToday)+15,IF(Pricetype2=1,1,0),0))),G77)))</f>
        <v xml:space="preserve"> </v>
      </c>
      <c r="Q77" s="250" t="str">
        <f>IF($A77="N/A"," ",IF(Pricetype2=2,MAX(H77,0),IF(OR(Pricetype2=1,Pricetype2=4),IF(H77=0,0,(_xll.EURO(H77,Strikeprice2,0,0,($AK77+IF(Smile=TRUE,VLOOKUP(MAX(-5,Strikeprice2-H77),Volsmile,2),0)),($A77-DateToday)+15,IF(Pricetype2=1,1,0),0))),H77)))</f>
        <v xml:space="preserve"> </v>
      </c>
      <c r="R77" s="250" t="str">
        <f>IF($A77="N/A"," ",IF(Pricetype2=2,MAX(I77,0),IF(OR(Pricetype2=1,Pricetype2=4),IF(I77=0,0,(_xll.EURO(I77,Strikeprice2,0,0,($AK77+IF(Smile=TRUE,VLOOKUP(MAX(-5,Strikeprice2-I77),Volsmile,2),0)),($A77-DateToday)+15,IF(Pricetype2=1,1,0),0))),I77)))</f>
        <v xml:space="preserve"> </v>
      </c>
      <c r="S77" s="250" t="str">
        <f>IF($A77="N/A"," ",IF(Pricetype2=2,MAX(J77,0),IF(OR(Pricetype2=1,Pricetype2=4),IF(J77=0,0,(_xll.EURO(J77,Strikeprice2,0,0,($AK77+IF(Smile=TRUE,VLOOKUP(MAX(-5,Strikeprice2-J77),Volsmile,2),0)),($A77-DateToday)+15,IF(Pricetype2=1,1,0),0))),J77)))</f>
        <v xml:space="preserve"> </v>
      </c>
      <c r="T77" s="250" t="str">
        <f>IF($A77="N/A"," ",IF(Pricetype2=2,MAX(K77,0),IF(OR(Pricetype2=1,Pricetype2=4),IF(K77=0,0,(_xll.EURO(K77,Strikeprice2,0,0,($AK77+IF(Smile=TRUE,VLOOKUP(MAX(-5,Strikeprice2-K77),Volsmile,2),0)),($A77-DateToday)+15,IF(Pricetype2=1,1,0),0))),K77)))</f>
        <v xml:space="preserve"> </v>
      </c>
      <c r="U77" s="177" t="str">
        <f t="shared" si="32"/>
        <v xml:space="preserve"> </v>
      </c>
      <c r="V77" s="178" t="str">
        <f t="shared" si="48"/>
        <v xml:space="preserve"> </v>
      </c>
      <c r="W77" s="178" t="str">
        <f t="shared" si="49"/>
        <v xml:space="preserve"> </v>
      </c>
      <c r="X77" s="178" t="str">
        <f t="shared" si="50"/>
        <v xml:space="preserve"> </v>
      </c>
      <c r="Y77" s="178" t="str">
        <f t="shared" si="51"/>
        <v xml:space="preserve"> </v>
      </c>
      <c r="Z77" s="178" t="str">
        <f t="shared" si="52"/>
        <v xml:space="preserve"> </v>
      </c>
      <c r="AA77" s="178" t="str">
        <f t="shared" si="53"/>
        <v xml:space="preserve"> </v>
      </c>
      <c r="AB77" s="178" t="str">
        <f t="shared" si="54"/>
        <v xml:space="preserve"> </v>
      </c>
      <c r="AC77" s="178" t="str">
        <f t="shared" si="55"/>
        <v xml:space="preserve"> </v>
      </c>
      <c r="AD77" s="178" t="str">
        <f t="shared" si="56"/>
        <v xml:space="preserve"> </v>
      </c>
      <c r="AE77" s="178" t="str">
        <f t="shared" si="57"/>
        <v xml:space="preserve"> </v>
      </c>
      <c r="AF77" s="224" t="str">
        <f t="shared" si="58"/>
        <v xml:space="preserve"> </v>
      </c>
      <c r="AG77" s="224" t="str">
        <f t="shared" si="59"/>
        <v xml:space="preserve"> </v>
      </c>
      <c r="AH77" s="224" t="str">
        <f t="shared" si="60"/>
        <v xml:space="preserve"> </v>
      </c>
      <c r="AI77" s="224" t="str">
        <f t="shared" si="33"/>
        <v xml:space="preserve"> </v>
      </c>
      <c r="AJ77" s="224" t="str">
        <f t="shared" si="34"/>
        <v xml:space="preserve"> </v>
      </c>
      <c r="AK77" s="224" t="str">
        <f t="shared" si="61"/>
        <v xml:space="preserve"> </v>
      </c>
      <c r="AL77" s="224" t="str">
        <f>IF($A77="N/A"," ",IF(PV=1,0,'Pricing Inputs2'!R110))</f>
        <v xml:space="preserve"> </v>
      </c>
      <c r="AM77" s="313" t="str">
        <f t="shared" si="35"/>
        <v xml:space="preserve"> </v>
      </c>
      <c r="BQ77" t="str">
        <f t="shared" si="36"/>
        <v xml:space="preserve"> </v>
      </c>
      <c r="BR77" t="str">
        <f t="shared" si="37"/>
        <v xml:space="preserve"> </v>
      </c>
      <c r="BS77" t="str">
        <f t="shared" si="38"/>
        <v xml:space="preserve"> </v>
      </c>
    </row>
    <row r="78" spans="1:71" x14ac:dyDescent="0.2">
      <c r="A78" s="253" t="str">
        <f>IF(A77="N/A","N/A",IF(EDATE(A77,1)&gt;Inputs!$P$5,"N/A",EDATE(A77,1)))</f>
        <v>N/A</v>
      </c>
      <c r="B78" s="324" t="str">
        <f t="shared" si="31"/>
        <v xml:space="preserve"> </v>
      </c>
      <c r="C78" s="172" t="str">
        <f t="shared" si="39"/>
        <v xml:space="preserve"> </v>
      </c>
      <c r="D78" s="172" t="str">
        <f t="shared" si="40"/>
        <v xml:space="preserve"> </v>
      </c>
      <c r="E78" s="172" t="str">
        <f t="shared" si="41"/>
        <v xml:space="preserve"> </v>
      </c>
      <c r="F78" s="172" t="str">
        <f t="shared" si="42"/>
        <v xml:space="preserve"> </v>
      </c>
      <c r="G78" s="172" t="str">
        <f t="shared" si="43"/>
        <v xml:space="preserve"> </v>
      </c>
      <c r="H78" s="172" t="str">
        <f t="shared" si="44"/>
        <v xml:space="preserve"> </v>
      </c>
      <c r="I78" s="172" t="str">
        <f t="shared" si="45"/>
        <v xml:space="preserve"> </v>
      </c>
      <c r="J78" s="172" t="str">
        <f t="shared" si="46"/>
        <v xml:space="preserve"> </v>
      </c>
      <c r="K78" s="172" t="str">
        <f t="shared" si="47"/>
        <v xml:space="preserve"> </v>
      </c>
      <c r="L78" s="250" t="str">
        <f>IF($A78="N/A"," ",IF(Pricetype2=2,MAX(C78,0),IF(OR(Pricetype2=1,Pricetype2=4),IF(C78=0,0,(_xll.EURO(C78,Strikeprice2,0,0,($AH78+IF(Smile=TRUE,VLOOKUP(MAX(-5,Strikeprice2-C78),Volsmile,2),0)),($A78-DateToday)+15,IF(Pricetype2=1,1,0),0))),C78)))</f>
        <v xml:space="preserve"> </v>
      </c>
      <c r="M78" s="250" t="str">
        <f>IF($A78="N/A"," ",IF(Pricetype2=2,MAX(D78,0),IF(OR(Pricetype2=1,Pricetype2=4),IF(D78=0,0,(_xll.EURO(D78,Strikeprice2,0,0,($AH78+IF(Smile=TRUE,VLOOKUP(MAX(-5,Strikeprice2-D78),Volsmile,2),0)),($A78-DateToday)+15,IF(Pricetype2=1,1,0),0))),D78)))</f>
        <v xml:space="preserve"> </v>
      </c>
      <c r="N78" s="250" t="str">
        <f>IF($A78="N/A"," ",IF(Pricetype2=2,MAX(E78,0),IF(OR(Pricetype2=1,Pricetype2=4),IF(E78=0,0,(_xll.EURO(E78,Strikeprice2,0,0,($AK78+IF(Smile=TRUE,VLOOKUP(MAX(-5,Strikeprice2-E78),Volsmile,2),0)),($A78-DateToday)+15,IF(Pricetype2=1,1,0),0))),E78)))</f>
        <v xml:space="preserve"> </v>
      </c>
      <c r="O78" s="250" t="str">
        <f>IF($A78="N/A"," ",IF(Pricetype2=2,MAX(F78,0),IF(OR(Pricetype2=1,Pricetype2=4),IF(F78=0,0,(_xll.EURO(F78,Strikeprice2,0,0,($AK78+IF(Smile=TRUE,VLOOKUP(MAX(-5,Strikeprice2-F78),Volsmile,2),0)),($A78-DateToday)+15,IF(Pricetype2=1,1,0),0))),F78)))</f>
        <v xml:space="preserve"> </v>
      </c>
      <c r="P78" s="250" t="str">
        <f>IF($A78="N/A"," ",IF(Pricetype2=2,MAX(G78,0),IF(OR(Pricetype2=1,Pricetype2=4),IF(G78=0,0,(_xll.EURO(G78,Strikeprice2,0,0,($AK78+IF(Smile=TRUE,VLOOKUP(MAX(-5,Strikeprice2-G78),Volsmile,2),0)),($A78-DateToday)+15,IF(Pricetype2=1,1,0),0))),G78)))</f>
        <v xml:space="preserve"> </v>
      </c>
      <c r="Q78" s="250" t="str">
        <f>IF($A78="N/A"," ",IF(Pricetype2=2,MAX(H78,0),IF(OR(Pricetype2=1,Pricetype2=4),IF(H78=0,0,(_xll.EURO(H78,Strikeprice2,0,0,($AK78+IF(Smile=TRUE,VLOOKUP(MAX(-5,Strikeprice2-H78),Volsmile,2),0)),($A78-DateToday)+15,IF(Pricetype2=1,1,0),0))),H78)))</f>
        <v xml:space="preserve"> </v>
      </c>
      <c r="R78" s="250" t="str">
        <f>IF($A78="N/A"," ",IF(Pricetype2=2,MAX(I78,0),IF(OR(Pricetype2=1,Pricetype2=4),IF(I78=0,0,(_xll.EURO(I78,Strikeprice2,0,0,($AK78+IF(Smile=TRUE,VLOOKUP(MAX(-5,Strikeprice2-I78),Volsmile,2),0)),($A78-DateToday)+15,IF(Pricetype2=1,1,0),0))),I78)))</f>
        <v xml:space="preserve"> </v>
      </c>
      <c r="S78" s="250" t="str">
        <f>IF($A78="N/A"," ",IF(Pricetype2=2,MAX(J78,0),IF(OR(Pricetype2=1,Pricetype2=4),IF(J78=0,0,(_xll.EURO(J78,Strikeprice2,0,0,($AK78+IF(Smile=TRUE,VLOOKUP(MAX(-5,Strikeprice2-J78),Volsmile,2),0)),($A78-DateToday)+15,IF(Pricetype2=1,1,0),0))),J78)))</f>
        <v xml:space="preserve"> </v>
      </c>
      <c r="T78" s="250" t="str">
        <f>IF($A78="N/A"," ",IF(Pricetype2=2,MAX(K78,0),IF(OR(Pricetype2=1,Pricetype2=4),IF(K78=0,0,(_xll.EURO(K78,Strikeprice2,0,0,($AK78+IF(Smile=TRUE,VLOOKUP(MAX(-5,Strikeprice2-K78),Volsmile,2),0)),($A78-DateToday)+15,IF(Pricetype2=1,1,0),0))),K78)))</f>
        <v xml:space="preserve"> </v>
      </c>
      <c r="U78" s="177" t="str">
        <f t="shared" si="32"/>
        <v xml:space="preserve"> </v>
      </c>
      <c r="V78" s="178" t="str">
        <f t="shared" si="48"/>
        <v xml:space="preserve"> </v>
      </c>
      <c r="W78" s="178" t="str">
        <f t="shared" si="49"/>
        <v xml:space="preserve"> </v>
      </c>
      <c r="X78" s="178" t="str">
        <f t="shared" si="50"/>
        <v xml:space="preserve"> </v>
      </c>
      <c r="Y78" s="178" t="str">
        <f t="shared" si="51"/>
        <v xml:space="preserve"> </v>
      </c>
      <c r="Z78" s="178" t="str">
        <f t="shared" si="52"/>
        <v xml:space="preserve"> </v>
      </c>
      <c r="AA78" s="178" t="str">
        <f t="shared" si="53"/>
        <v xml:space="preserve"> </v>
      </c>
      <c r="AB78" s="178" t="str">
        <f t="shared" si="54"/>
        <v xml:space="preserve"> </v>
      </c>
      <c r="AC78" s="178" t="str">
        <f t="shared" si="55"/>
        <v xml:space="preserve"> </v>
      </c>
      <c r="AD78" s="178" t="str">
        <f t="shared" si="56"/>
        <v xml:space="preserve"> </v>
      </c>
      <c r="AE78" s="178" t="str">
        <f t="shared" si="57"/>
        <v xml:space="preserve"> </v>
      </c>
      <c r="AF78" s="224" t="str">
        <f t="shared" si="58"/>
        <v xml:space="preserve"> </v>
      </c>
      <c r="AG78" s="224" t="str">
        <f t="shared" si="59"/>
        <v xml:space="preserve"> </v>
      </c>
      <c r="AH78" s="224" t="str">
        <f t="shared" si="60"/>
        <v xml:space="preserve"> </v>
      </c>
      <c r="AI78" s="224" t="str">
        <f t="shared" si="33"/>
        <v xml:space="preserve"> </v>
      </c>
      <c r="AJ78" s="224" t="str">
        <f t="shared" si="34"/>
        <v xml:space="preserve"> </v>
      </c>
      <c r="AK78" s="224" t="str">
        <f t="shared" si="61"/>
        <v xml:space="preserve"> </v>
      </c>
      <c r="AL78" s="224" t="str">
        <f>IF($A78="N/A"," ",IF(PV=1,0,'Pricing Inputs2'!R111))</f>
        <v xml:space="preserve"> </v>
      </c>
      <c r="AM78" s="313" t="str">
        <f t="shared" si="35"/>
        <v xml:space="preserve"> </v>
      </c>
      <c r="BQ78" t="str">
        <f t="shared" si="36"/>
        <v xml:space="preserve"> </v>
      </c>
      <c r="BR78" t="str">
        <f t="shared" si="37"/>
        <v xml:space="preserve"> </v>
      </c>
      <c r="BS78" t="str">
        <f t="shared" si="38"/>
        <v xml:space="preserve"> </v>
      </c>
    </row>
    <row r="79" spans="1:71" x14ac:dyDescent="0.2">
      <c r="A79" s="253" t="str">
        <f>IF(A78="N/A","N/A",IF(EDATE(A78,1)&gt;Inputs!$P$5,"N/A",EDATE(A78,1)))</f>
        <v>N/A</v>
      </c>
      <c r="B79" s="324" t="str">
        <f t="shared" si="31"/>
        <v xml:space="preserve"> </v>
      </c>
      <c r="C79" s="172" t="str">
        <f t="shared" si="39"/>
        <v xml:space="preserve"> </v>
      </c>
      <c r="D79" s="172" t="str">
        <f t="shared" si="40"/>
        <v xml:space="preserve"> </v>
      </c>
      <c r="E79" s="172" t="str">
        <f t="shared" si="41"/>
        <v xml:space="preserve"> </v>
      </c>
      <c r="F79" s="172" t="str">
        <f t="shared" si="42"/>
        <v xml:space="preserve"> </v>
      </c>
      <c r="G79" s="172" t="str">
        <f t="shared" si="43"/>
        <v xml:space="preserve"> </v>
      </c>
      <c r="H79" s="172" t="str">
        <f t="shared" si="44"/>
        <v xml:space="preserve"> </v>
      </c>
      <c r="I79" s="172" t="str">
        <f t="shared" si="45"/>
        <v xml:space="preserve"> </v>
      </c>
      <c r="J79" s="172" t="str">
        <f t="shared" si="46"/>
        <v xml:space="preserve"> </v>
      </c>
      <c r="K79" s="172" t="str">
        <f t="shared" si="47"/>
        <v xml:space="preserve"> </v>
      </c>
      <c r="L79" s="250" t="str">
        <f>IF($A79="N/A"," ",IF(Pricetype2=2,MAX(C79,0),IF(OR(Pricetype2=1,Pricetype2=4),IF(C79=0,0,(_xll.EURO(C79,Strikeprice2,0,0,($AH79+IF(Smile=TRUE,VLOOKUP(MAX(-5,Strikeprice2-C79),Volsmile,2),0)),($A79-DateToday)+15,IF(Pricetype2=1,1,0),0))),C79)))</f>
        <v xml:space="preserve"> </v>
      </c>
      <c r="M79" s="250" t="str">
        <f>IF($A79="N/A"," ",IF(Pricetype2=2,MAX(D79,0),IF(OR(Pricetype2=1,Pricetype2=4),IF(D79=0,0,(_xll.EURO(D79,Strikeprice2,0,0,($AH79+IF(Smile=TRUE,VLOOKUP(MAX(-5,Strikeprice2-D79),Volsmile,2),0)),($A79-DateToday)+15,IF(Pricetype2=1,1,0),0))),D79)))</f>
        <v xml:space="preserve"> </v>
      </c>
      <c r="N79" s="250" t="str">
        <f>IF($A79="N/A"," ",IF(Pricetype2=2,MAX(E79,0),IF(OR(Pricetype2=1,Pricetype2=4),IF(E79=0,0,(_xll.EURO(E79,Strikeprice2,0,0,($AK79+IF(Smile=TRUE,VLOOKUP(MAX(-5,Strikeprice2-E79),Volsmile,2),0)),($A79-DateToday)+15,IF(Pricetype2=1,1,0),0))),E79)))</f>
        <v xml:space="preserve"> </v>
      </c>
      <c r="O79" s="250" t="str">
        <f>IF($A79="N/A"," ",IF(Pricetype2=2,MAX(F79,0),IF(OR(Pricetype2=1,Pricetype2=4),IF(F79=0,0,(_xll.EURO(F79,Strikeprice2,0,0,($AK79+IF(Smile=TRUE,VLOOKUP(MAX(-5,Strikeprice2-F79),Volsmile,2),0)),($A79-DateToday)+15,IF(Pricetype2=1,1,0),0))),F79)))</f>
        <v xml:space="preserve"> </v>
      </c>
      <c r="P79" s="250" t="str">
        <f>IF($A79="N/A"," ",IF(Pricetype2=2,MAX(G79,0),IF(OR(Pricetype2=1,Pricetype2=4),IF(G79=0,0,(_xll.EURO(G79,Strikeprice2,0,0,($AK79+IF(Smile=TRUE,VLOOKUP(MAX(-5,Strikeprice2-G79),Volsmile,2),0)),($A79-DateToday)+15,IF(Pricetype2=1,1,0),0))),G79)))</f>
        <v xml:space="preserve"> </v>
      </c>
      <c r="Q79" s="250" t="str">
        <f>IF($A79="N/A"," ",IF(Pricetype2=2,MAX(H79,0),IF(OR(Pricetype2=1,Pricetype2=4),IF(H79=0,0,(_xll.EURO(H79,Strikeprice2,0,0,($AK79+IF(Smile=TRUE,VLOOKUP(MAX(-5,Strikeprice2-H79),Volsmile,2),0)),($A79-DateToday)+15,IF(Pricetype2=1,1,0),0))),H79)))</f>
        <v xml:space="preserve"> </v>
      </c>
      <c r="R79" s="250" t="str">
        <f>IF($A79="N/A"," ",IF(Pricetype2=2,MAX(I79,0),IF(OR(Pricetype2=1,Pricetype2=4),IF(I79=0,0,(_xll.EURO(I79,Strikeprice2,0,0,($AK79+IF(Smile=TRUE,VLOOKUP(MAX(-5,Strikeprice2-I79),Volsmile,2),0)),($A79-DateToday)+15,IF(Pricetype2=1,1,0),0))),I79)))</f>
        <v xml:space="preserve"> </v>
      </c>
      <c r="S79" s="250" t="str">
        <f>IF($A79="N/A"," ",IF(Pricetype2=2,MAX(J79,0),IF(OR(Pricetype2=1,Pricetype2=4),IF(J79=0,0,(_xll.EURO(J79,Strikeprice2,0,0,($AK79+IF(Smile=TRUE,VLOOKUP(MAX(-5,Strikeprice2-J79),Volsmile,2),0)),($A79-DateToday)+15,IF(Pricetype2=1,1,0),0))),J79)))</f>
        <v xml:space="preserve"> </v>
      </c>
      <c r="T79" s="250" t="str">
        <f>IF($A79="N/A"," ",IF(Pricetype2=2,MAX(K79,0),IF(OR(Pricetype2=1,Pricetype2=4),IF(K79=0,0,(_xll.EURO(K79,Strikeprice2,0,0,($AK79+IF(Smile=TRUE,VLOOKUP(MAX(-5,Strikeprice2-K79),Volsmile,2),0)),($A79-DateToday)+15,IF(Pricetype2=1,1,0),0))),K79)))</f>
        <v xml:space="preserve"> </v>
      </c>
      <c r="U79" s="177" t="str">
        <f t="shared" si="32"/>
        <v xml:space="preserve"> </v>
      </c>
      <c r="V79" s="178" t="str">
        <f t="shared" si="48"/>
        <v xml:space="preserve"> </v>
      </c>
      <c r="W79" s="178" t="str">
        <f t="shared" si="49"/>
        <v xml:space="preserve"> </v>
      </c>
      <c r="X79" s="178" t="str">
        <f t="shared" si="50"/>
        <v xml:space="preserve"> </v>
      </c>
      <c r="Y79" s="178" t="str">
        <f t="shared" si="51"/>
        <v xml:space="preserve"> </v>
      </c>
      <c r="Z79" s="178" t="str">
        <f t="shared" si="52"/>
        <v xml:space="preserve"> </v>
      </c>
      <c r="AA79" s="178" t="str">
        <f t="shared" si="53"/>
        <v xml:space="preserve"> </v>
      </c>
      <c r="AB79" s="178" t="str">
        <f t="shared" si="54"/>
        <v xml:space="preserve"> </v>
      </c>
      <c r="AC79" s="178" t="str">
        <f t="shared" si="55"/>
        <v xml:space="preserve"> </v>
      </c>
      <c r="AD79" s="178" t="str">
        <f t="shared" si="56"/>
        <v xml:space="preserve"> </v>
      </c>
      <c r="AE79" s="178" t="str">
        <f t="shared" si="57"/>
        <v xml:space="preserve"> </v>
      </c>
      <c r="AF79" s="224" t="str">
        <f t="shared" si="58"/>
        <v xml:space="preserve"> </v>
      </c>
      <c r="AG79" s="224" t="str">
        <f t="shared" si="59"/>
        <v xml:space="preserve"> </v>
      </c>
      <c r="AH79" s="224" t="str">
        <f t="shared" si="60"/>
        <v xml:space="preserve"> </v>
      </c>
      <c r="AI79" s="224" t="str">
        <f t="shared" si="33"/>
        <v xml:space="preserve"> </v>
      </c>
      <c r="AJ79" s="224" t="str">
        <f t="shared" si="34"/>
        <v xml:space="preserve"> </v>
      </c>
      <c r="AK79" s="224" t="str">
        <f t="shared" si="61"/>
        <v xml:space="preserve"> </v>
      </c>
      <c r="AL79" s="224" t="str">
        <f>IF($A79="N/A"," ",IF(PV=1,0,'Pricing Inputs2'!R112))</f>
        <v xml:space="preserve"> </v>
      </c>
      <c r="AM79" s="313" t="str">
        <f t="shared" si="35"/>
        <v xml:space="preserve"> </v>
      </c>
      <c r="BQ79" t="str">
        <f t="shared" si="36"/>
        <v xml:space="preserve"> </v>
      </c>
      <c r="BR79" t="str">
        <f t="shared" si="37"/>
        <v xml:space="preserve"> </v>
      </c>
      <c r="BS79" t="str">
        <f t="shared" si="38"/>
        <v xml:space="preserve"> </v>
      </c>
    </row>
    <row r="80" spans="1:71" x14ac:dyDescent="0.2">
      <c r="A80" s="253" t="str">
        <f>IF(A79="N/A","N/A",IF(EDATE(A79,1)&gt;Inputs!$P$5,"N/A",EDATE(A79,1)))</f>
        <v>N/A</v>
      </c>
      <c r="B80" s="324" t="str">
        <f t="shared" si="31"/>
        <v xml:space="preserve"> </v>
      </c>
      <c r="C80" s="172" t="str">
        <f t="shared" si="39"/>
        <v xml:space="preserve"> </v>
      </c>
      <c r="D80" s="172" t="str">
        <f t="shared" si="40"/>
        <v xml:space="preserve"> </v>
      </c>
      <c r="E80" s="172" t="str">
        <f t="shared" si="41"/>
        <v xml:space="preserve"> </v>
      </c>
      <c r="F80" s="172" t="str">
        <f t="shared" si="42"/>
        <v xml:space="preserve"> </v>
      </c>
      <c r="G80" s="172" t="str">
        <f t="shared" si="43"/>
        <v xml:space="preserve"> </v>
      </c>
      <c r="H80" s="172" t="str">
        <f t="shared" si="44"/>
        <v xml:space="preserve"> </v>
      </c>
      <c r="I80" s="172" t="str">
        <f t="shared" si="45"/>
        <v xml:space="preserve"> </v>
      </c>
      <c r="J80" s="172" t="str">
        <f t="shared" si="46"/>
        <v xml:space="preserve"> </v>
      </c>
      <c r="K80" s="172" t="str">
        <f t="shared" si="47"/>
        <v xml:space="preserve"> </v>
      </c>
      <c r="L80" s="250" t="str">
        <f>IF($A80="N/A"," ",IF(Pricetype2=2,MAX(C80,0),IF(OR(Pricetype2=1,Pricetype2=4),IF(C80=0,0,(_xll.EURO(C80,Strikeprice2,0,0,($AH80+IF(Smile=TRUE,VLOOKUP(MAX(-5,Strikeprice2-C80),Volsmile,2),0)),($A80-DateToday)+15,IF(Pricetype2=1,1,0),0))),C80)))</f>
        <v xml:space="preserve"> </v>
      </c>
      <c r="M80" s="250" t="str">
        <f>IF($A80="N/A"," ",IF(Pricetype2=2,MAX(D80,0),IF(OR(Pricetype2=1,Pricetype2=4),IF(D80=0,0,(_xll.EURO(D80,Strikeprice2,0,0,($AH80+IF(Smile=TRUE,VLOOKUP(MAX(-5,Strikeprice2-D80),Volsmile,2),0)),($A80-DateToday)+15,IF(Pricetype2=1,1,0),0))),D80)))</f>
        <v xml:space="preserve"> </v>
      </c>
      <c r="N80" s="250" t="str">
        <f>IF($A80="N/A"," ",IF(Pricetype2=2,MAX(E80,0),IF(OR(Pricetype2=1,Pricetype2=4),IF(E80=0,0,(_xll.EURO(E80,Strikeprice2,0,0,($AK80+IF(Smile=TRUE,VLOOKUP(MAX(-5,Strikeprice2-E80),Volsmile,2),0)),($A80-DateToday)+15,IF(Pricetype2=1,1,0),0))),E80)))</f>
        <v xml:space="preserve"> </v>
      </c>
      <c r="O80" s="250" t="str">
        <f>IF($A80="N/A"," ",IF(Pricetype2=2,MAX(F80,0),IF(OR(Pricetype2=1,Pricetype2=4),IF(F80=0,0,(_xll.EURO(F80,Strikeprice2,0,0,($AK80+IF(Smile=TRUE,VLOOKUP(MAX(-5,Strikeprice2-F80),Volsmile,2),0)),($A80-DateToday)+15,IF(Pricetype2=1,1,0),0))),F80)))</f>
        <v xml:space="preserve"> </v>
      </c>
      <c r="P80" s="250" t="str">
        <f>IF($A80="N/A"," ",IF(Pricetype2=2,MAX(G80,0),IF(OR(Pricetype2=1,Pricetype2=4),IF(G80=0,0,(_xll.EURO(G80,Strikeprice2,0,0,($AK80+IF(Smile=TRUE,VLOOKUP(MAX(-5,Strikeprice2-G80),Volsmile,2),0)),($A80-DateToday)+15,IF(Pricetype2=1,1,0),0))),G80)))</f>
        <v xml:space="preserve"> </v>
      </c>
      <c r="Q80" s="250" t="str">
        <f>IF($A80="N/A"," ",IF(Pricetype2=2,MAX(H80,0),IF(OR(Pricetype2=1,Pricetype2=4),IF(H80=0,0,(_xll.EURO(H80,Strikeprice2,0,0,($AK80+IF(Smile=TRUE,VLOOKUP(MAX(-5,Strikeprice2-H80),Volsmile,2),0)),($A80-DateToday)+15,IF(Pricetype2=1,1,0),0))),H80)))</f>
        <v xml:space="preserve"> </v>
      </c>
      <c r="R80" s="250" t="str">
        <f>IF($A80="N/A"," ",IF(Pricetype2=2,MAX(I80,0),IF(OR(Pricetype2=1,Pricetype2=4),IF(I80=0,0,(_xll.EURO(I80,Strikeprice2,0,0,($AK80+IF(Smile=TRUE,VLOOKUP(MAX(-5,Strikeprice2-I80),Volsmile,2),0)),($A80-DateToday)+15,IF(Pricetype2=1,1,0),0))),I80)))</f>
        <v xml:space="preserve"> </v>
      </c>
      <c r="S80" s="250" t="str">
        <f>IF($A80="N/A"," ",IF(Pricetype2=2,MAX(J80,0),IF(OR(Pricetype2=1,Pricetype2=4),IF(J80=0,0,(_xll.EURO(J80,Strikeprice2,0,0,($AK80+IF(Smile=TRUE,VLOOKUP(MAX(-5,Strikeprice2-J80),Volsmile,2),0)),($A80-DateToday)+15,IF(Pricetype2=1,1,0),0))),J80)))</f>
        <v xml:space="preserve"> </v>
      </c>
      <c r="T80" s="250" t="str">
        <f>IF($A80="N/A"," ",IF(Pricetype2=2,MAX(K80,0),IF(OR(Pricetype2=1,Pricetype2=4),IF(K80=0,0,(_xll.EURO(K80,Strikeprice2,0,0,($AK80+IF(Smile=TRUE,VLOOKUP(MAX(-5,Strikeprice2-K80),Volsmile,2),0)),($A80-DateToday)+15,IF(Pricetype2=1,1,0),0))),K80)))</f>
        <v xml:space="preserve"> </v>
      </c>
      <c r="U80" s="177" t="str">
        <f t="shared" si="32"/>
        <v xml:space="preserve"> </v>
      </c>
      <c r="V80" s="178" t="str">
        <f t="shared" si="48"/>
        <v xml:space="preserve"> </v>
      </c>
      <c r="W80" s="178" t="str">
        <f t="shared" si="49"/>
        <v xml:space="preserve"> </v>
      </c>
      <c r="X80" s="178" t="str">
        <f t="shared" si="50"/>
        <v xml:space="preserve"> </v>
      </c>
      <c r="Y80" s="178" t="str">
        <f t="shared" si="51"/>
        <v xml:space="preserve"> </v>
      </c>
      <c r="Z80" s="178" t="str">
        <f t="shared" si="52"/>
        <v xml:space="preserve"> </v>
      </c>
      <c r="AA80" s="178" t="str">
        <f t="shared" si="53"/>
        <v xml:space="preserve"> </v>
      </c>
      <c r="AB80" s="178" t="str">
        <f t="shared" si="54"/>
        <v xml:space="preserve"> </v>
      </c>
      <c r="AC80" s="178" t="str">
        <f t="shared" si="55"/>
        <v xml:space="preserve"> </v>
      </c>
      <c r="AD80" s="178" t="str">
        <f t="shared" si="56"/>
        <v xml:space="preserve"> </v>
      </c>
      <c r="AE80" s="178" t="str">
        <f t="shared" si="57"/>
        <v xml:space="preserve"> </v>
      </c>
      <c r="AF80" s="224" t="str">
        <f t="shared" si="58"/>
        <v xml:space="preserve"> </v>
      </c>
      <c r="AG80" s="224" t="str">
        <f t="shared" si="59"/>
        <v xml:space="preserve"> </v>
      </c>
      <c r="AH80" s="224" t="str">
        <f t="shared" si="60"/>
        <v xml:space="preserve"> </v>
      </c>
      <c r="AI80" s="224" t="str">
        <f t="shared" si="33"/>
        <v xml:space="preserve"> </v>
      </c>
      <c r="AJ80" s="224" t="str">
        <f t="shared" si="34"/>
        <v xml:space="preserve"> </v>
      </c>
      <c r="AK80" s="224" t="str">
        <f t="shared" si="61"/>
        <v xml:space="preserve"> </v>
      </c>
      <c r="AL80" s="224" t="str">
        <f>IF($A80="N/A"," ",IF(PV=1,0,'Pricing Inputs2'!R113))</f>
        <v xml:space="preserve"> </v>
      </c>
      <c r="AM80" s="313" t="str">
        <f t="shared" si="35"/>
        <v xml:space="preserve"> </v>
      </c>
      <c r="BQ80" t="str">
        <f t="shared" si="36"/>
        <v xml:space="preserve"> </v>
      </c>
      <c r="BR80" t="str">
        <f t="shared" si="37"/>
        <v xml:space="preserve"> </v>
      </c>
      <c r="BS80" t="str">
        <f t="shared" si="38"/>
        <v xml:space="preserve"> </v>
      </c>
    </row>
    <row r="81" spans="1:71" x14ac:dyDescent="0.2">
      <c r="A81" s="253" t="str">
        <f>IF(A80="N/A","N/A",IF(EDATE(A80,1)&gt;Inputs!$P$5,"N/A",EDATE(A80,1)))</f>
        <v>N/A</v>
      </c>
      <c r="B81" s="324" t="str">
        <f t="shared" si="31"/>
        <v xml:space="preserve"> </v>
      </c>
      <c r="C81" s="172" t="str">
        <f t="shared" si="39"/>
        <v xml:space="preserve"> </v>
      </c>
      <c r="D81" s="172" t="str">
        <f t="shared" si="40"/>
        <v xml:space="preserve"> </v>
      </c>
      <c r="E81" s="172" t="str">
        <f t="shared" si="41"/>
        <v xml:space="preserve"> </v>
      </c>
      <c r="F81" s="172" t="str">
        <f t="shared" si="42"/>
        <v xml:space="preserve"> </v>
      </c>
      <c r="G81" s="172" t="str">
        <f t="shared" si="43"/>
        <v xml:space="preserve"> </v>
      </c>
      <c r="H81" s="172" t="str">
        <f t="shared" si="44"/>
        <v xml:space="preserve"> </v>
      </c>
      <c r="I81" s="172" t="str">
        <f t="shared" si="45"/>
        <v xml:space="preserve"> </v>
      </c>
      <c r="J81" s="172" t="str">
        <f t="shared" si="46"/>
        <v xml:space="preserve"> </v>
      </c>
      <c r="K81" s="172" t="str">
        <f t="shared" si="47"/>
        <v xml:space="preserve"> </v>
      </c>
      <c r="L81" s="250" t="str">
        <f>IF($A81="N/A"," ",IF(Pricetype2=2,MAX(C81,0),IF(OR(Pricetype2=1,Pricetype2=4),IF(C81=0,0,(_xll.EURO(C81,Strikeprice2,0,0,($AH81+IF(Smile=TRUE,VLOOKUP(MAX(-5,Strikeprice2-C81),Volsmile,2),0)),($A81-DateToday)+15,IF(Pricetype2=1,1,0),0))),C81)))</f>
        <v xml:space="preserve"> </v>
      </c>
      <c r="M81" s="250" t="str">
        <f>IF($A81="N/A"," ",IF(Pricetype2=2,MAX(D81,0),IF(OR(Pricetype2=1,Pricetype2=4),IF(D81=0,0,(_xll.EURO(D81,Strikeprice2,0,0,($AH81+IF(Smile=TRUE,VLOOKUP(MAX(-5,Strikeprice2-D81),Volsmile,2),0)),($A81-DateToday)+15,IF(Pricetype2=1,1,0),0))),D81)))</f>
        <v xml:space="preserve"> </v>
      </c>
      <c r="N81" s="250" t="str">
        <f>IF($A81="N/A"," ",IF(Pricetype2=2,MAX(E81,0),IF(OR(Pricetype2=1,Pricetype2=4),IF(E81=0,0,(_xll.EURO(E81,Strikeprice2,0,0,($AK81+IF(Smile=TRUE,VLOOKUP(MAX(-5,Strikeprice2-E81),Volsmile,2),0)),($A81-DateToday)+15,IF(Pricetype2=1,1,0),0))),E81)))</f>
        <v xml:space="preserve"> </v>
      </c>
      <c r="O81" s="250" t="str">
        <f>IF($A81="N/A"," ",IF(Pricetype2=2,MAX(F81,0),IF(OR(Pricetype2=1,Pricetype2=4),IF(F81=0,0,(_xll.EURO(F81,Strikeprice2,0,0,($AK81+IF(Smile=TRUE,VLOOKUP(MAX(-5,Strikeprice2-F81),Volsmile,2),0)),($A81-DateToday)+15,IF(Pricetype2=1,1,0),0))),F81)))</f>
        <v xml:space="preserve"> </v>
      </c>
      <c r="P81" s="250" t="str">
        <f>IF($A81="N/A"," ",IF(Pricetype2=2,MAX(G81,0),IF(OR(Pricetype2=1,Pricetype2=4),IF(G81=0,0,(_xll.EURO(G81,Strikeprice2,0,0,($AK81+IF(Smile=TRUE,VLOOKUP(MAX(-5,Strikeprice2-G81),Volsmile,2),0)),($A81-DateToday)+15,IF(Pricetype2=1,1,0),0))),G81)))</f>
        <v xml:space="preserve"> </v>
      </c>
      <c r="Q81" s="250" t="str">
        <f>IF($A81="N/A"," ",IF(Pricetype2=2,MAX(H81,0),IF(OR(Pricetype2=1,Pricetype2=4),IF(H81=0,0,(_xll.EURO(H81,Strikeprice2,0,0,($AK81+IF(Smile=TRUE,VLOOKUP(MAX(-5,Strikeprice2-H81),Volsmile,2),0)),($A81-DateToday)+15,IF(Pricetype2=1,1,0),0))),H81)))</f>
        <v xml:space="preserve"> </v>
      </c>
      <c r="R81" s="250" t="str">
        <f>IF($A81="N/A"," ",IF(Pricetype2=2,MAX(I81,0),IF(OR(Pricetype2=1,Pricetype2=4),IF(I81=0,0,(_xll.EURO(I81,Strikeprice2,0,0,($AK81+IF(Smile=TRUE,VLOOKUP(MAX(-5,Strikeprice2-I81),Volsmile,2),0)),($A81-DateToday)+15,IF(Pricetype2=1,1,0),0))),I81)))</f>
        <v xml:space="preserve"> </v>
      </c>
      <c r="S81" s="250" t="str">
        <f>IF($A81="N/A"," ",IF(Pricetype2=2,MAX(J81,0),IF(OR(Pricetype2=1,Pricetype2=4),IF(J81=0,0,(_xll.EURO(J81,Strikeprice2,0,0,($AK81+IF(Smile=TRUE,VLOOKUP(MAX(-5,Strikeprice2-J81),Volsmile,2),0)),($A81-DateToday)+15,IF(Pricetype2=1,1,0),0))),J81)))</f>
        <v xml:space="preserve"> </v>
      </c>
      <c r="T81" s="250" t="str">
        <f>IF($A81="N/A"," ",IF(Pricetype2=2,MAX(K81,0),IF(OR(Pricetype2=1,Pricetype2=4),IF(K81=0,0,(_xll.EURO(K81,Strikeprice2,0,0,($AK81+IF(Smile=TRUE,VLOOKUP(MAX(-5,Strikeprice2-K81),Volsmile,2),0)),($A81-DateToday)+15,IF(Pricetype2=1,1,0),0))),K81)))</f>
        <v xml:space="preserve"> </v>
      </c>
      <c r="U81" s="177" t="str">
        <f t="shared" si="32"/>
        <v xml:space="preserve"> </v>
      </c>
      <c r="V81" s="178" t="str">
        <f t="shared" si="48"/>
        <v xml:space="preserve"> </v>
      </c>
      <c r="W81" s="178" t="str">
        <f t="shared" si="49"/>
        <v xml:space="preserve"> </v>
      </c>
      <c r="X81" s="178" t="str">
        <f t="shared" si="50"/>
        <v xml:space="preserve"> </v>
      </c>
      <c r="Y81" s="178" t="str">
        <f t="shared" si="51"/>
        <v xml:space="preserve"> </v>
      </c>
      <c r="Z81" s="178" t="str">
        <f t="shared" si="52"/>
        <v xml:space="preserve"> </v>
      </c>
      <c r="AA81" s="178" t="str">
        <f t="shared" si="53"/>
        <v xml:space="preserve"> </v>
      </c>
      <c r="AB81" s="178" t="str">
        <f t="shared" si="54"/>
        <v xml:space="preserve"> </v>
      </c>
      <c r="AC81" s="178" t="str">
        <f t="shared" si="55"/>
        <v xml:space="preserve"> </v>
      </c>
      <c r="AD81" s="178" t="str">
        <f t="shared" si="56"/>
        <v xml:space="preserve"> </v>
      </c>
      <c r="AE81" s="178" t="str">
        <f t="shared" si="57"/>
        <v xml:space="preserve"> </v>
      </c>
      <c r="AF81" s="224" t="str">
        <f t="shared" si="58"/>
        <v xml:space="preserve"> </v>
      </c>
      <c r="AG81" s="224" t="str">
        <f t="shared" si="59"/>
        <v xml:space="preserve"> </v>
      </c>
      <c r="AH81" s="224" t="str">
        <f t="shared" si="60"/>
        <v xml:space="preserve"> </v>
      </c>
      <c r="AI81" s="224" t="str">
        <f t="shared" si="33"/>
        <v xml:space="preserve"> </v>
      </c>
      <c r="AJ81" s="224" t="str">
        <f t="shared" si="34"/>
        <v xml:space="preserve"> </v>
      </c>
      <c r="AK81" s="224" t="str">
        <f t="shared" si="61"/>
        <v xml:space="preserve"> </v>
      </c>
      <c r="AL81" s="224" t="str">
        <f>IF($A81="N/A"," ",IF(PV=1,0,'Pricing Inputs2'!R114))</f>
        <v xml:space="preserve"> </v>
      </c>
      <c r="AM81" s="313" t="str">
        <f t="shared" si="35"/>
        <v xml:space="preserve"> </v>
      </c>
      <c r="BQ81" t="str">
        <f t="shared" si="36"/>
        <v xml:space="preserve"> </v>
      </c>
      <c r="BR81" t="str">
        <f t="shared" si="37"/>
        <v xml:space="preserve"> </v>
      </c>
      <c r="BS81" t="str">
        <f t="shared" si="38"/>
        <v xml:space="preserve"> </v>
      </c>
    </row>
    <row r="82" spans="1:71" x14ac:dyDescent="0.2">
      <c r="A82" s="253" t="str">
        <f>IF(A81="N/A","N/A",IF(EDATE(A81,1)&gt;Inputs!$P$5,"N/A",EDATE(A81,1)))</f>
        <v>N/A</v>
      </c>
      <c r="B82" s="324" t="str">
        <f t="shared" si="31"/>
        <v xml:space="preserve"> </v>
      </c>
      <c r="C82" s="172" t="str">
        <f t="shared" si="39"/>
        <v xml:space="preserve"> </v>
      </c>
      <c r="D82" s="172" t="str">
        <f t="shared" si="40"/>
        <v xml:space="preserve"> </v>
      </c>
      <c r="E82" s="172" t="str">
        <f t="shared" si="41"/>
        <v xml:space="preserve"> </v>
      </c>
      <c r="F82" s="172" t="str">
        <f t="shared" si="42"/>
        <v xml:space="preserve"> </v>
      </c>
      <c r="G82" s="172" t="str">
        <f t="shared" si="43"/>
        <v xml:space="preserve"> </v>
      </c>
      <c r="H82" s="172" t="str">
        <f t="shared" si="44"/>
        <v xml:space="preserve"> </v>
      </c>
      <c r="I82" s="172" t="str">
        <f t="shared" si="45"/>
        <v xml:space="preserve"> </v>
      </c>
      <c r="J82" s="172" t="str">
        <f t="shared" si="46"/>
        <v xml:space="preserve"> </v>
      </c>
      <c r="K82" s="172" t="str">
        <f t="shared" si="47"/>
        <v xml:space="preserve"> </v>
      </c>
      <c r="L82" s="250" t="str">
        <f>IF($A82="N/A"," ",IF(Pricetype2=2,MAX(C82,0),IF(OR(Pricetype2=1,Pricetype2=4),IF(C82=0,0,(_xll.EURO(C82,Strikeprice2,0,0,($AH82+IF(Smile=TRUE,VLOOKUP(MAX(-5,Strikeprice2-C82),Volsmile,2),0)),($A82-DateToday)+15,IF(Pricetype2=1,1,0),0))),C82)))</f>
        <v xml:space="preserve"> </v>
      </c>
      <c r="M82" s="250" t="str">
        <f>IF($A82="N/A"," ",IF(Pricetype2=2,MAX(D82,0),IF(OR(Pricetype2=1,Pricetype2=4),IF(D82=0,0,(_xll.EURO(D82,Strikeprice2,0,0,($AH82+IF(Smile=TRUE,VLOOKUP(MAX(-5,Strikeprice2-D82),Volsmile,2),0)),($A82-DateToday)+15,IF(Pricetype2=1,1,0),0))),D82)))</f>
        <v xml:space="preserve"> </v>
      </c>
      <c r="N82" s="250" t="str">
        <f>IF($A82="N/A"," ",IF(Pricetype2=2,MAX(E82,0),IF(OR(Pricetype2=1,Pricetype2=4),IF(E82=0,0,(_xll.EURO(E82,Strikeprice2,0,0,($AK82+IF(Smile=TRUE,VLOOKUP(MAX(-5,Strikeprice2-E82),Volsmile,2),0)),($A82-DateToday)+15,IF(Pricetype2=1,1,0),0))),E82)))</f>
        <v xml:space="preserve"> </v>
      </c>
      <c r="O82" s="250" t="str">
        <f>IF($A82="N/A"," ",IF(Pricetype2=2,MAX(F82,0),IF(OR(Pricetype2=1,Pricetype2=4),IF(F82=0,0,(_xll.EURO(F82,Strikeprice2,0,0,($AK82+IF(Smile=TRUE,VLOOKUP(MAX(-5,Strikeprice2-F82),Volsmile,2),0)),($A82-DateToday)+15,IF(Pricetype2=1,1,0),0))),F82)))</f>
        <v xml:space="preserve"> </v>
      </c>
      <c r="P82" s="250" t="str">
        <f>IF($A82="N/A"," ",IF(Pricetype2=2,MAX(G82,0),IF(OR(Pricetype2=1,Pricetype2=4),IF(G82=0,0,(_xll.EURO(G82,Strikeprice2,0,0,($AK82+IF(Smile=TRUE,VLOOKUP(MAX(-5,Strikeprice2-G82),Volsmile,2),0)),($A82-DateToday)+15,IF(Pricetype2=1,1,0),0))),G82)))</f>
        <v xml:space="preserve"> </v>
      </c>
      <c r="Q82" s="250" t="str">
        <f>IF($A82="N/A"," ",IF(Pricetype2=2,MAX(H82,0),IF(OR(Pricetype2=1,Pricetype2=4),IF(H82=0,0,(_xll.EURO(H82,Strikeprice2,0,0,($AK82+IF(Smile=TRUE,VLOOKUP(MAX(-5,Strikeprice2-H82),Volsmile,2),0)),($A82-DateToday)+15,IF(Pricetype2=1,1,0),0))),H82)))</f>
        <v xml:space="preserve"> </v>
      </c>
      <c r="R82" s="250" t="str">
        <f>IF($A82="N/A"," ",IF(Pricetype2=2,MAX(I82,0),IF(OR(Pricetype2=1,Pricetype2=4),IF(I82=0,0,(_xll.EURO(I82,Strikeprice2,0,0,($AK82+IF(Smile=TRUE,VLOOKUP(MAX(-5,Strikeprice2-I82),Volsmile,2),0)),($A82-DateToday)+15,IF(Pricetype2=1,1,0),0))),I82)))</f>
        <v xml:space="preserve"> </v>
      </c>
      <c r="S82" s="250" t="str">
        <f>IF($A82="N/A"," ",IF(Pricetype2=2,MAX(J82,0),IF(OR(Pricetype2=1,Pricetype2=4),IF(J82=0,0,(_xll.EURO(J82,Strikeprice2,0,0,($AK82+IF(Smile=TRUE,VLOOKUP(MAX(-5,Strikeprice2-J82),Volsmile,2),0)),($A82-DateToday)+15,IF(Pricetype2=1,1,0),0))),J82)))</f>
        <v xml:space="preserve"> </v>
      </c>
      <c r="T82" s="250" t="str">
        <f>IF($A82="N/A"," ",IF(Pricetype2=2,MAX(K82,0),IF(OR(Pricetype2=1,Pricetype2=4),IF(K82=0,0,(_xll.EURO(K82,Strikeprice2,0,0,($AK82+IF(Smile=TRUE,VLOOKUP(MAX(-5,Strikeprice2-K82),Volsmile,2),0)),($A82-DateToday)+15,IF(Pricetype2=1,1,0),0))),K82)))</f>
        <v xml:space="preserve"> </v>
      </c>
      <c r="U82" s="177" t="str">
        <f t="shared" si="32"/>
        <v xml:space="preserve"> </v>
      </c>
      <c r="V82" s="178" t="str">
        <f t="shared" si="48"/>
        <v xml:space="preserve"> </v>
      </c>
      <c r="W82" s="178" t="str">
        <f t="shared" si="49"/>
        <v xml:space="preserve"> </v>
      </c>
      <c r="X82" s="178" t="str">
        <f t="shared" si="50"/>
        <v xml:space="preserve"> </v>
      </c>
      <c r="Y82" s="178" t="str">
        <f t="shared" si="51"/>
        <v xml:space="preserve"> </v>
      </c>
      <c r="Z82" s="178" t="str">
        <f t="shared" si="52"/>
        <v xml:space="preserve"> </v>
      </c>
      <c r="AA82" s="178" t="str">
        <f t="shared" si="53"/>
        <v xml:space="preserve"> </v>
      </c>
      <c r="AB82" s="178" t="str">
        <f t="shared" si="54"/>
        <v xml:space="preserve"> </v>
      </c>
      <c r="AC82" s="178" t="str">
        <f t="shared" si="55"/>
        <v xml:space="preserve"> </v>
      </c>
      <c r="AD82" s="178" t="str">
        <f t="shared" si="56"/>
        <v xml:space="preserve"> </v>
      </c>
      <c r="AE82" s="178" t="str">
        <f t="shared" si="57"/>
        <v xml:space="preserve"> </v>
      </c>
      <c r="AF82" s="224" t="str">
        <f t="shared" si="58"/>
        <v xml:space="preserve"> </v>
      </c>
      <c r="AG82" s="224" t="str">
        <f t="shared" si="59"/>
        <v xml:space="preserve"> </v>
      </c>
      <c r="AH82" s="224" t="str">
        <f t="shared" si="60"/>
        <v xml:space="preserve"> </v>
      </c>
      <c r="AI82" s="224" t="str">
        <f t="shared" si="33"/>
        <v xml:space="preserve"> </v>
      </c>
      <c r="AJ82" s="224" t="str">
        <f t="shared" si="34"/>
        <v xml:space="preserve"> </v>
      </c>
      <c r="AK82" s="224" t="str">
        <f t="shared" si="61"/>
        <v xml:space="preserve"> </v>
      </c>
      <c r="AL82" s="224" t="str">
        <f>IF($A82="N/A"," ",IF(PV=1,0,'Pricing Inputs2'!R115))</f>
        <v xml:space="preserve"> </v>
      </c>
      <c r="AM82" s="313" t="str">
        <f t="shared" si="35"/>
        <v xml:space="preserve"> </v>
      </c>
      <c r="BQ82" t="str">
        <f t="shared" si="36"/>
        <v xml:space="preserve"> </v>
      </c>
      <c r="BR82" t="str">
        <f t="shared" si="37"/>
        <v xml:space="preserve"> </v>
      </c>
      <c r="BS82" t="str">
        <f t="shared" si="38"/>
        <v xml:space="preserve"> </v>
      </c>
    </row>
    <row r="83" spans="1:71" x14ac:dyDescent="0.2">
      <c r="A83" s="253" t="str">
        <f>IF(A82="N/A","N/A",IF(EDATE(A82,1)&gt;Inputs!$P$5,"N/A",EDATE(A82,1)))</f>
        <v>N/A</v>
      </c>
      <c r="B83" s="324" t="str">
        <f t="shared" si="31"/>
        <v xml:space="preserve"> </v>
      </c>
      <c r="C83" s="172" t="str">
        <f t="shared" si="39"/>
        <v xml:space="preserve"> </v>
      </c>
      <c r="D83" s="172" t="str">
        <f t="shared" si="40"/>
        <v xml:space="preserve"> </v>
      </c>
      <c r="E83" s="172" t="str">
        <f t="shared" si="41"/>
        <v xml:space="preserve"> </v>
      </c>
      <c r="F83" s="172" t="str">
        <f t="shared" si="42"/>
        <v xml:space="preserve"> </v>
      </c>
      <c r="G83" s="172" t="str">
        <f t="shared" si="43"/>
        <v xml:space="preserve"> </v>
      </c>
      <c r="H83" s="172" t="str">
        <f t="shared" si="44"/>
        <v xml:space="preserve"> </v>
      </c>
      <c r="I83" s="172" t="str">
        <f t="shared" si="45"/>
        <v xml:space="preserve"> </v>
      </c>
      <c r="J83" s="172" t="str">
        <f t="shared" si="46"/>
        <v xml:space="preserve"> </v>
      </c>
      <c r="K83" s="172" t="str">
        <f t="shared" si="47"/>
        <v xml:space="preserve"> </v>
      </c>
      <c r="L83" s="250" t="str">
        <f>IF($A83="N/A"," ",IF(Pricetype2=2,MAX(C83,0),IF(OR(Pricetype2=1,Pricetype2=4),IF(C83=0,0,(_xll.EURO(C83,Strikeprice2,0,0,($AH83+IF(Smile=TRUE,VLOOKUP(MAX(-5,Strikeprice2-C83),Volsmile,2),0)),($A83-DateToday)+15,IF(Pricetype2=1,1,0),0))),C83)))</f>
        <v xml:space="preserve"> </v>
      </c>
      <c r="M83" s="250" t="str">
        <f>IF($A83="N/A"," ",IF(Pricetype2=2,MAX(D83,0),IF(OR(Pricetype2=1,Pricetype2=4),IF(D83=0,0,(_xll.EURO(D83,Strikeprice2,0,0,($AH83+IF(Smile=TRUE,VLOOKUP(MAX(-5,Strikeprice2-D83),Volsmile,2),0)),($A83-DateToday)+15,IF(Pricetype2=1,1,0),0))),D83)))</f>
        <v xml:space="preserve"> </v>
      </c>
      <c r="N83" s="250" t="str">
        <f>IF($A83="N/A"," ",IF(Pricetype2=2,MAX(E83,0),IF(OR(Pricetype2=1,Pricetype2=4),IF(E83=0,0,(_xll.EURO(E83,Strikeprice2,0,0,($AK83+IF(Smile=TRUE,VLOOKUP(MAX(-5,Strikeprice2-E83),Volsmile,2),0)),($A83-DateToday)+15,IF(Pricetype2=1,1,0),0))),E83)))</f>
        <v xml:space="preserve"> </v>
      </c>
      <c r="O83" s="250" t="str">
        <f>IF($A83="N/A"," ",IF(Pricetype2=2,MAX(F83,0),IF(OR(Pricetype2=1,Pricetype2=4),IF(F83=0,0,(_xll.EURO(F83,Strikeprice2,0,0,($AK83+IF(Smile=TRUE,VLOOKUP(MAX(-5,Strikeprice2-F83),Volsmile,2),0)),($A83-DateToday)+15,IF(Pricetype2=1,1,0),0))),F83)))</f>
        <v xml:space="preserve"> </v>
      </c>
      <c r="P83" s="250" t="str">
        <f>IF($A83="N/A"," ",IF(Pricetype2=2,MAX(G83,0),IF(OR(Pricetype2=1,Pricetype2=4),IF(G83=0,0,(_xll.EURO(G83,Strikeprice2,0,0,($AK83+IF(Smile=TRUE,VLOOKUP(MAX(-5,Strikeprice2-G83),Volsmile,2),0)),($A83-DateToday)+15,IF(Pricetype2=1,1,0),0))),G83)))</f>
        <v xml:space="preserve"> </v>
      </c>
      <c r="Q83" s="250" t="str">
        <f>IF($A83="N/A"," ",IF(Pricetype2=2,MAX(H83,0),IF(OR(Pricetype2=1,Pricetype2=4),IF(H83=0,0,(_xll.EURO(H83,Strikeprice2,0,0,($AK83+IF(Smile=TRUE,VLOOKUP(MAX(-5,Strikeprice2-H83),Volsmile,2),0)),($A83-DateToday)+15,IF(Pricetype2=1,1,0),0))),H83)))</f>
        <v xml:space="preserve"> </v>
      </c>
      <c r="R83" s="250" t="str">
        <f>IF($A83="N/A"," ",IF(Pricetype2=2,MAX(I83,0),IF(OR(Pricetype2=1,Pricetype2=4),IF(I83=0,0,(_xll.EURO(I83,Strikeprice2,0,0,($AK83+IF(Smile=TRUE,VLOOKUP(MAX(-5,Strikeprice2-I83),Volsmile,2),0)),($A83-DateToday)+15,IF(Pricetype2=1,1,0),0))),I83)))</f>
        <v xml:space="preserve"> </v>
      </c>
      <c r="S83" s="250" t="str">
        <f>IF($A83="N/A"," ",IF(Pricetype2=2,MAX(J83,0),IF(OR(Pricetype2=1,Pricetype2=4),IF(J83=0,0,(_xll.EURO(J83,Strikeprice2,0,0,($AK83+IF(Smile=TRUE,VLOOKUP(MAX(-5,Strikeprice2-J83),Volsmile,2),0)),($A83-DateToday)+15,IF(Pricetype2=1,1,0),0))),J83)))</f>
        <v xml:space="preserve"> </v>
      </c>
      <c r="T83" s="250" t="str">
        <f>IF($A83="N/A"," ",IF(Pricetype2=2,MAX(K83,0),IF(OR(Pricetype2=1,Pricetype2=4),IF(K83=0,0,(_xll.EURO(K83,Strikeprice2,0,0,($AK83+IF(Smile=TRUE,VLOOKUP(MAX(-5,Strikeprice2-K83),Volsmile,2),0)),($A83-DateToday)+15,IF(Pricetype2=1,1,0),0))),K83)))</f>
        <v xml:space="preserve"> </v>
      </c>
      <c r="U83" s="177" t="str">
        <f t="shared" si="32"/>
        <v xml:space="preserve"> </v>
      </c>
      <c r="V83" s="178" t="str">
        <f t="shared" si="48"/>
        <v xml:space="preserve"> </v>
      </c>
      <c r="W83" s="178" t="str">
        <f t="shared" si="49"/>
        <v xml:space="preserve"> </v>
      </c>
      <c r="X83" s="178" t="str">
        <f t="shared" si="50"/>
        <v xml:space="preserve"> </v>
      </c>
      <c r="Y83" s="178" t="str">
        <f t="shared" si="51"/>
        <v xml:space="preserve"> </v>
      </c>
      <c r="Z83" s="178" t="str">
        <f t="shared" si="52"/>
        <v xml:space="preserve"> </v>
      </c>
      <c r="AA83" s="178" t="str">
        <f t="shared" si="53"/>
        <v xml:space="preserve"> </v>
      </c>
      <c r="AB83" s="178" t="str">
        <f t="shared" si="54"/>
        <v xml:space="preserve"> </v>
      </c>
      <c r="AC83" s="178" t="str">
        <f t="shared" si="55"/>
        <v xml:space="preserve"> </v>
      </c>
      <c r="AD83" s="178" t="str">
        <f t="shared" si="56"/>
        <v xml:space="preserve"> </v>
      </c>
      <c r="AE83" s="178" t="str">
        <f t="shared" si="57"/>
        <v xml:space="preserve"> </v>
      </c>
      <c r="AF83" s="224" t="str">
        <f t="shared" si="58"/>
        <v xml:space="preserve"> </v>
      </c>
      <c r="AG83" s="224" t="str">
        <f t="shared" si="59"/>
        <v xml:space="preserve"> </v>
      </c>
      <c r="AH83" s="224" t="str">
        <f t="shared" si="60"/>
        <v xml:space="preserve"> </v>
      </c>
      <c r="AI83" s="224" t="str">
        <f t="shared" si="33"/>
        <v xml:space="preserve"> </v>
      </c>
      <c r="AJ83" s="224" t="str">
        <f t="shared" si="34"/>
        <v xml:space="preserve"> </v>
      </c>
      <c r="AK83" s="224" t="str">
        <f t="shared" si="61"/>
        <v xml:space="preserve"> </v>
      </c>
      <c r="AL83" s="224" t="str">
        <f>IF($A83="N/A"," ",IF(PV=1,0,'Pricing Inputs2'!R116))</f>
        <v xml:space="preserve"> </v>
      </c>
      <c r="AM83" s="313" t="str">
        <f t="shared" si="35"/>
        <v xml:space="preserve"> </v>
      </c>
      <c r="BQ83" t="str">
        <f t="shared" si="36"/>
        <v xml:space="preserve"> </v>
      </c>
      <c r="BR83" t="str">
        <f t="shared" si="37"/>
        <v xml:space="preserve"> </v>
      </c>
      <c r="BS83" t="str">
        <f t="shared" si="38"/>
        <v xml:space="preserve"> </v>
      </c>
    </row>
    <row r="84" spans="1:71" x14ac:dyDescent="0.2">
      <c r="A84" s="253" t="str">
        <f>IF(A83="N/A","N/A",IF(EDATE(A83,1)&gt;Inputs!$P$5,"N/A",EDATE(A83,1)))</f>
        <v>N/A</v>
      </c>
      <c r="B84" s="324" t="str">
        <f t="shared" si="31"/>
        <v xml:space="preserve"> </v>
      </c>
      <c r="C84" s="172" t="str">
        <f t="shared" si="39"/>
        <v xml:space="preserve"> </v>
      </c>
      <c r="D84" s="172" t="str">
        <f t="shared" si="40"/>
        <v xml:space="preserve"> </v>
      </c>
      <c r="E84" s="172" t="str">
        <f t="shared" si="41"/>
        <v xml:space="preserve"> </v>
      </c>
      <c r="F84" s="172" t="str">
        <f t="shared" si="42"/>
        <v xml:space="preserve"> </v>
      </c>
      <c r="G84" s="172" t="str">
        <f t="shared" si="43"/>
        <v xml:space="preserve"> </v>
      </c>
      <c r="H84" s="172" t="str">
        <f t="shared" si="44"/>
        <v xml:space="preserve"> </v>
      </c>
      <c r="I84" s="172" t="str">
        <f t="shared" si="45"/>
        <v xml:space="preserve"> </v>
      </c>
      <c r="J84" s="172" t="str">
        <f t="shared" si="46"/>
        <v xml:space="preserve"> </v>
      </c>
      <c r="K84" s="172" t="str">
        <f t="shared" si="47"/>
        <v xml:space="preserve"> </v>
      </c>
      <c r="L84" s="250" t="str">
        <f>IF($A84="N/A"," ",IF(Pricetype2=2,MAX(C84,0),IF(OR(Pricetype2=1,Pricetype2=4),IF(C84=0,0,(_xll.EURO(C84,Strikeprice2,0,0,($AH84+IF(Smile=TRUE,VLOOKUP(MAX(-5,Strikeprice2-C84),Volsmile,2),0)),($A84-DateToday)+15,IF(Pricetype2=1,1,0),0))),C84)))</f>
        <v xml:space="preserve"> </v>
      </c>
      <c r="M84" s="250" t="str">
        <f>IF($A84="N/A"," ",IF(Pricetype2=2,MAX(D84,0),IF(OR(Pricetype2=1,Pricetype2=4),IF(D84=0,0,(_xll.EURO(D84,Strikeprice2,0,0,($AH84+IF(Smile=TRUE,VLOOKUP(MAX(-5,Strikeprice2-D84),Volsmile,2),0)),($A84-DateToday)+15,IF(Pricetype2=1,1,0),0))),D84)))</f>
        <v xml:space="preserve"> </v>
      </c>
      <c r="N84" s="250" t="str">
        <f>IF($A84="N/A"," ",IF(Pricetype2=2,MAX(E84,0),IF(OR(Pricetype2=1,Pricetype2=4),IF(E84=0,0,(_xll.EURO(E84,Strikeprice2,0,0,($AK84+IF(Smile=TRUE,VLOOKUP(MAX(-5,Strikeprice2-E84),Volsmile,2),0)),($A84-DateToday)+15,IF(Pricetype2=1,1,0),0))),E84)))</f>
        <v xml:space="preserve"> </v>
      </c>
      <c r="O84" s="250" t="str">
        <f>IF($A84="N/A"," ",IF(Pricetype2=2,MAX(F84,0),IF(OR(Pricetype2=1,Pricetype2=4),IF(F84=0,0,(_xll.EURO(F84,Strikeprice2,0,0,($AK84+IF(Smile=TRUE,VLOOKUP(MAX(-5,Strikeprice2-F84),Volsmile,2),0)),($A84-DateToday)+15,IF(Pricetype2=1,1,0),0))),F84)))</f>
        <v xml:space="preserve"> </v>
      </c>
      <c r="P84" s="250" t="str">
        <f>IF($A84="N/A"," ",IF(Pricetype2=2,MAX(G84,0),IF(OR(Pricetype2=1,Pricetype2=4),IF(G84=0,0,(_xll.EURO(G84,Strikeprice2,0,0,($AK84+IF(Smile=TRUE,VLOOKUP(MAX(-5,Strikeprice2-G84),Volsmile,2),0)),($A84-DateToday)+15,IF(Pricetype2=1,1,0),0))),G84)))</f>
        <v xml:space="preserve"> </v>
      </c>
      <c r="Q84" s="250" t="str">
        <f>IF($A84="N/A"," ",IF(Pricetype2=2,MAX(H84,0),IF(OR(Pricetype2=1,Pricetype2=4),IF(H84=0,0,(_xll.EURO(H84,Strikeprice2,0,0,($AK84+IF(Smile=TRUE,VLOOKUP(MAX(-5,Strikeprice2-H84),Volsmile,2),0)),($A84-DateToday)+15,IF(Pricetype2=1,1,0),0))),H84)))</f>
        <v xml:space="preserve"> </v>
      </c>
      <c r="R84" s="250" t="str">
        <f>IF($A84="N/A"," ",IF(Pricetype2=2,MAX(I84,0),IF(OR(Pricetype2=1,Pricetype2=4),IF(I84=0,0,(_xll.EURO(I84,Strikeprice2,0,0,($AK84+IF(Smile=TRUE,VLOOKUP(MAX(-5,Strikeprice2-I84),Volsmile,2),0)),($A84-DateToday)+15,IF(Pricetype2=1,1,0),0))),I84)))</f>
        <v xml:space="preserve"> </v>
      </c>
      <c r="S84" s="250" t="str">
        <f>IF($A84="N/A"," ",IF(Pricetype2=2,MAX(J84,0),IF(OR(Pricetype2=1,Pricetype2=4),IF(J84=0,0,(_xll.EURO(J84,Strikeprice2,0,0,($AK84+IF(Smile=TRUE,VLOOKUP(MAX(-5,Strikeprice2-J84),Volsmile,2),0)),($A84-DateToday)+15,IF(Pricetype2=1,1,0),0))),J84)))</f>
        <v xml:space="preserve"> </v>
      </c>
      <c r="T84" s="250" t="str">
        <f>IF($A84="N/A"," ",IF(Pricetype2=2,MAX(K84,0),IF(OR(Pricetype2=1,Pricetype2=4),IF(K84=0,0,(_xll.EURO(K84,Strikeprice2,0,0,($AK84+IF(Smile=TRUE,VLOOKUP(MAX(-5,Strikeprice2-K84),Volsmile,2),0)),($A84-DateToday)+15,IF(Pricetype2=1,1,0),0))),K84)))</f>
        <v xml:space="preserve"> </v>
      </c>
      <c r="U84" s="177" t="str">
        <f t="shared" si="32"/>
        <v xml:space="preserve"> </v>
      </c>
      <c r="V84" s="178" t="str">
        <f t="shared" si="48"/>
        <v xml:space="preserve"> </v>
      </c>
      <c r="W84" s="178" t="str">
        <f t="shared" si="49"/>
        <v xml:space="preserve"> </v>
      </c>
      <c r="X84" s="178" t="str">
        <f t="shared" si="50"/>
        <v xml:space="preserve"> </v>
      </c>
      <c r="Y84" s="178" t="str">
        <f t="shared" si="51"/>
        <v xml:space="preserve"> </v>
      </c>
      <c r="Z84" s="178" t="str">
        <f t="shared" si="52"/>
        <v xml:space="preserve"> </v>
      </c>
      <c r="AA84" s="178" t="str">
        <f t="shared" si="53"/>
        <v xml:space="preserve"> </v>
      </c>
      <c r="AB84" s="178" t="str">
        <f t="shared" si="54"/>
        <v xml:space="preserve"> </v>
      </c>
      <c r="AC84" s="178" t="str">
        <f t="shared" si="55"/>
        <v xml:space="preserve"> </v>
      </c>
      <c r="AD84" s="178" t="str">
        <f t="shared" si="56"/>
        <v xml:space="preserve"> </v>
      </c>
      <c r="AE84" s="178" t="str">
        <f t="shared" si="57"/>
        <v xml:space="preserve"> </v>
      </c>
      <c r="AF84" s="224" t="str">
        <f t="shared" si="58"/>
        <v xml:space="preserve"> </v>
      </c>
      <c r="AG84" s="224" t="str">
        <f t="shared" si="59"/>
        <v xml:space="preserve"> </v>
      </c>
      <c r="AH84" s="224" t="str">
        <f t="shared" si="60"/>
        <v xml:space="preserve"> </v>
      </c>
      <c r="AI84" s="224" t="str">
        <f t="shared" si="33"/>
        <v xml:space="preserve"> </v>
      </c>
      <c r="AJ84" s="224" t="str">
        <f t="shared" si="34"/>
        <v xml:space="preserve"> </v>
      </c>
      <c r="AK84" s="224" t="str">
        <f t="shared" si="61"/>
        <v xml:space="preserve"> </v>
      </c>
      <c r="AL84" s="224" t="str">
        <f>IF($A84="N/A"," ",IF(PV=1,0,'Pricing Inputs2'!R117))</f>
        <v xml:space="preserve"> </v>
      </c>
      <c r="AM84" s="313" t="str">
        <f t="shared" si="35"/>
        <v xml:space="preserve"> </v>
      </c>
      <c r="BQ84" t="str">
        <f t="shared" si="36"/>
        <v xml:space="preserve"> </v>
      </c>
      <c r="BR84" t="str">
        <f t="shared" si="37"/>
        <v xml:space="preserve"> </v>
      </c>
      <c r="BS84" t="str">
        <f t="shared" si="38"/>
        <v xml:space="preserve"> </v>
      </c>
    </row>
    <row r="85" spans="1:71" x14ac:dyDescent="0.2">
      <c r="A85" s="253" t="str">
        <f>IF(A84="N/A","N/A",IF(EDATE(A84,1)&gt;Inputs!$P$5,"N/A",EDATE(A84,1)))</f>
        <v>N/A</v>
      </c>
      <c r="B85" s="324" t="str">
        <f t="shared" si="31"/>
        <v xml:space="preserve"> </v>
      </c>
      <c r="C85" s="172" t="str">
        <f t="shared" si="39"/>
        <v xml:space="preserve"> </v>
      </c>
      <c r="D85" s="172" t="str">
        <f t="shared" si="40"/>
        <v xml:space="preserve"> </v>
      </c>
      <c r="E85" s="172" t="str">
        <f t="shared" si="41"/>
        <v xml:space="preserve"> </v>
      </c>
      <c r="F85" s="172" t="str">
        <f t="shared" si="42"/>
        <v xml:space="preserve"> </v>
      </c>
      <c r="G85" s="172" t="str">
        <f t="shared" si="43"/>
        <v xml:space="preserve"> </v>
      </c>
      <c r="H85" s="172" t="str">
        <f t="shared" si="44"/>
        <v xml:space="preserve"> </v>
      </c>
      <c r="I85" s="172" t="str">
        <f t="shared" si="45"/>
        <v xml:space="preserve"> </v>
      </c>
      <c r="J85" s="172" t="str">
        <f t="shared" si="46"/>
        <v xml:space="preserve"> </v>
      </c>
      <c r="K85" s="172" t="str">
        <f t="shared" si="47"/>
        <v xml:space="preserve"> </v>
      </c>
      <c r="L85" s="250" t="str">
        <f>IF($A85="N/A"," ",IF(Pricetype2=2,MAX(C85,0),IF(OR(Pricetype2=1,Pricetype2=4),IF(C85=0,0,(_xll.EURO(C85,Strikeprice2,0,0,($AH85+IF(Smile=TRUE,VLOOKUP(MAX(-5,Strikeprice2-C85),Volsmile,2),0)),($A85-DateToday)+15,IF(Pricetype2=1,1,0),0))),C85)))</f>
        <v xml:space="preserve"> </v>
      </c>
      <c r="M85" s="250" t="str">
        <f>IF($A85="N/A"," ",IF(Pricetype2=2,MAX(D85,0),IF(OR(Pricetype2=1,Pricetype2=4),IF(D85=0,0,(_xll.EURO(D85,Strikeprice2,0,0,($AH85+IF(Smile=TRUE,VLOOKUP(MAX(-5,Strikeprice2-D85),Volsmile,2),0)),($A85-DateToday)+15,IF(Pricetype2=1,1,0),0))),D85)))</f>
        <v xml:space="preserve"> </v>
      </c>
      <c r="N85" s="250" t="str">
        <f>IF($A85="N/A"," ",IF(Pricetype2=2,MAX(E85,0),IF(OR(Pricetype2=1,Pricetype2=4),IF(E85=0,0,(_xll.EURO(E85,Strikeprice2,0,0,($AK85+IF(Smile=TRUE,VLOOKUP(MAX(-5,Strikeprice2-E85),Volsmile,2),0)),($A85-DateToday)+15,IF(Pricetype2=1,1,0),0))),E85)))</f>
        <v xml:space="preserve"> </v>
      </c>
      <c r="O85" s="250" t="str">
        <f>IF($A85="N/A"," ",IF(Pricetype2=2,MAX(F85,0),IF(OR(Pricetype2=1,Pricetype2=4),IF(F85=0,0,(_xll.EURO(F85,Strikeprice2,0,0,($AK85+IF(Smile=TRUE,VLOOKUP(MAX(-5,Strikeprice2-F85),Volsmile,2),0)),($A85-DateToday)+15,IF(Pricetype2=1,1,0),0))),F85)))</f>
        <v xml:space="preserve"> </v>
      </c>
      <c r="P85" s="250" t="str">
        <f>IF($A85="N/A"," ",IF(Pricetype2=2,MAX(G85,0),IF(OR(Pricetype2=1,Pricetype2=4),IF(G85=0,0,(_xll.EURO(G85,Strikeprice2,0,0,($AK85+IF(Smile=TRUE,VLOOKUP(MAX(-5,Strikeprice2-G85),Volsmile,2),0)),($A85-DateToday)+15,IF(Pricetype2=1,1,0),0))),G85)))</f>
        <v xml:space="preserve"> </v>
      </c>
      <c r="Q85" s="250" t="str">
        <f>IF($A85="N/A"," ",IF(Pricetype2=2,MAX(H85,0),IF(OR(Pricetype2=1,Pricetype2=4),IF(H85=0,0,(_xll.EURO(H85,Strikeprice2,0,0,($AK85+IF(Smile=TRUE,VLOOKUP(MAX(-5,Strikeprice2-H85),Volsmile,2),0)),($A85-DateToday)+15,IF(Pricetype2=1,1,0),0))),H85)))</f>
        <v xml:space="preserve"> </v>
      </c>
      <c r="R85" s="250" t="str">
        <f>IF($A85="N/A"," ",IF(Pricetype2=2,MAX(I85,0),IF(OR(Pricetype2=1,Pricetype2=4),IF(I85=0,0,(_xll.EURO(I85,Strikeprice2,0,0,($AK85+IF(Smile=TRUE,VLOOKUP(MAX(-5,Strikeprice2-I85),Volsmile,2),0)),($A85-DateToday)+15,IF(Pricetype2=1,1,0),0))),I85)))</f>
        <v xml:space="preserve"> </v>
      </c>
      <c r="S85" s="250" t="str">
        <f>IF($A85="N/A"," ",IF(Pricetype2=2,MAX(J85,0),IF(OR(Pricetype2=1,Pricetype2=4),IF(J85=0,0,(_xll.EURO(J85,Strikeprice2,0,0,($AK85+IF(Smile=TRUE,VLOOKUP(MAX(-5,Strikeprice2-J85),Volsmile,2),0)),($A85-DateToday)+15,IF(Pricetype2=1,1,0),0))),J85)))</f>
        <v xml:space="preserve"> </v>
      </c>
      <c r="T85" s="250" t="str">
        <f>IF($A85="N/A"," ",IF(Pricetype2=2,MAX(K85,0),IF(OR(Pricetype2=1,Pricetype2=4),IF(K85=0,0,(_xll.EURO(K85,Strikeprice2,0,0,($AK85+IF(Smile=TRUE,VLOOKUP(MAX(-5,Strikeprice2-K85),Volsmile,2),0)),($A85-DateToday)+15,IF(Pricetype2=1,1,0),0))),K85)))</f>
        <v xml:space="preserve"> </v>
      </c>
      <c r="U85" s="177" t="str">
        <f t="shared" si="32"/>
        <v xml:space="preserve"> </v>
      </c>
      <c r="V85" s="178" t="str">
        <f t="shared" si="48"/>
        <v xml:space="preserve"> </v>
      </c>
      <c r="W85" s="178" t="str">
        <f t="shared" si="49"/>
        <v xml:space="preserve"> </v>
      </c>
      <c r="X85" s="178" t="str">
        <f t="shared" si="50"/>
        <v xml:space="preserve"> </v>
      </c>
      <c r="Y85" s="178" t="str">
        <f t="shared" si="51"/>
        <v xml:space="preserve"> </v>
      </c>
      <c r="Z85" s="178" t="str">
        <f t="shared" si="52"/>
        <v xml:space="preserve"> </v>
      </c>
      <c r="AA85" s="178" t="str">
        <f t="shared" si="53"/>
        <v xml:space="preserve"> </v>
      </c>
      <c r="AB85" s="178" t="str">
        <f t="shared" si="54"/>
        <v xml:space="preserve"> </v>
      </c>
      <c r="AC85" s="178" t="str">
        <f t="shared" si="55"/>
        <v xml:space="preserve"> </v>
      </c>
      <c r="AD85" s="178" t="str">
        <f t="shared" si="56"/>
        <v xml:space="preserve"> </v>
      </c>
      <c r="AE85" s="178" t="str">
        <f t="shared" si="57"/>
        <v xml:space="preserve"> </v>
      </c>
      <c r="AF85" s="224" t="str">
        <f t="shared" si="58"/>
        <v xml:space="preserve"> </v>
      </c>
      <c r="AG85" s="224" t="str">
        <f t="shared" si="59"/>
        <v xml:space="preserve"> </v>
      </c>
      <c r="AH85" s="224" t="str">
        <f t="shared" si="60"/>
        <v xml:space="preserve"> </v>
      </c>
      <c r="AI85" s="224" t="str">
        <f t="shared" si="33"/>
        <v xml:space="preserve"> </v>
      </c>
      <c r="AJ85" s="224" t="str">
        <f t="shared" si="34"/>
        <v xml:space="preserve"> </v>
      </c>
      <c r="AK85" s="224" t="str">
        <f t="shared" si="61"/>
        <v xml:space="preserve"> </v>
      </c>
      <c r="AL85" s="224" t="str">
        <f>IF($A85="N/A"," ",IF(PV=1,0,'Pricing Inputs2'!R118))</f>
        <v xml:space="preserve"> </v>
      </c>
      <c r="AM85" s="313" t="str">
        <f t="shared" si="35"/>
        <v xml:space="preserve"> </v>
      </c>
      <c r="BQ85" t="str">
        <f t="shared" si="36"/>
        <v xml:space="preserve"> </v>
      </c>
      <c r="BR85" t="str">
        <f t="shared" si="37"/>
        <v xml:space="preserve"> </v>
      </c>
      <c r="BS85" t="str">
        <f t="shared" si="38"/>
        <v xml:space="preserve"> </v>
      </c>
    </row>
    <row r="86" spans="1:71" x14ac:dyDescent="0.2">
      <c r="A86" s="253" t="str">
        <f>IF(A85="N/A","N/A",IF(EDATE(A85,1)&gt;Inputs!$P$5,"N/A",EDATE(A85,1)))</f>
        <v>N/A</v>
      </c>
      <c r="B86" s="324" t="str">
        <f t="shared" si="31"/>
        <v xml:space="preserve"> </v>
      </c>
      <c r="C86" s="172" t="str">
        <f t="shared" si="39"/>
        <v xml:space="preserve"> </v>
      </c>
      <c r="D86" s="172" t="str">
        <f t="shared" si="40"/>
        <v xml:space="preserve"> </v>
      </c>
      <c r="E86" s="172" t="str">
        <f t="shared" si="41"/>
        <v xml:space="preserve"> </v>
      </c>
      <c r="F86" s="172" t="str">
        <f t="shared" si="42"/>
        <v xml:space="preserve"> </v>
      </c>
      <c r="G86" s="172" t="str">
        <f t="shared" si="43"/>
        <v xml:space="preserve"> </v>
      </c>
      <c r="H86" s="172" t="str">
        <f t="shared" si="44"/>
        <v xml:space="preserve"> </v>
      </c>
      <c r="I86" s="172" t="str">
        <f t="shared" si="45"/>
        <v xml:space="preserve"> </v>
      </c>
      <c r="J86" s="172" t="str">
        <f t="shared" si="46"/>
        <v xml:space="preserve"> </v>
      </c>
      <c r="K86" s="172" t="str">
        <f t="shared" si="47"/>
        <v xml:space="preserve"> </v>
      </c>
      <c r="L86" s="250" t="str">
        <f>IF($A86="N/A"," ",IF(Pricetype2=2,MAX(C86,0),IF(OR(Pricetype2=1,Pricetype2=4),IF(C86=0,0,(_xll.EURO(C86,Strikeprice2,0,0,($AH86+IF(Smile=TRUE,VLOOKUP(MAX(-5,Strikeprice2-C86),Volsmile,2),0)),($A86-DateToday)+15,IF(Pricetype2=1,1,0),0))),C86)))</f>
        <v xml:space="preserve"> </v>
      </c>
      <c r="M86" s="250" t="str">
        <f>IF($A86="N/A"," ",IF(Pricetype2=2,MAX(D86,0),IF(OR(Pricetype2=1,Pricetype2=4),IF(D86=0,0,(_xll.EURO(D86,Strikeprice2,0,0,($AH86+IF(Smile=TRUE,VLOOKUP(MAX(-5,Strikeprice2-D86),Volsmile,2),0)),($A86-DateToday)+15,IF(Pricetype2=1,1,0),0))),D86)))</f>
        <v xml:space="preserve"> </v>
      </c>
      <c r="N86" s="250" t="str">
        <f>IF($A86="N/A"," ",IF(Pricetype2=2,MAX(E86,0),IF(OR(Pricetype2=1,Pricetype2=4),IF(E86=0,0,(_xll.EURO(E86,Strikeprice2,0,0,($AK86+IF(Smile=TRUE,VLOOKUP(MAX(-5,Strikeprice2-E86),Volsmile,2),0)),($A86-DateToday)+15,IF(Pricetype2=1,1,0),0))),E86)))</f>
        <v xml:space="preserve"> </v>
      </c>
      <c r="O86" s="250" t="str">
        <f>IF($A86="N/A"," ",IF(Pricetype2=2,MAX(F86,0),IF(OR(Pricetype2=1,Pricetype2=4),IF(F86=0,0,(_xll.EURO(F86,Strikeprice2,0,0,($AK86+IF(Smile=TRUE,VLOOKUP(MAX(-5,Strikeprice2-F86),Volsmile,2),0)),($A86-DateToday)+15,IF(Pricetype2=1,1,0),0))),F86)))</f>
        <v xml:space="preserve"> </v>
      </c>
      <c r="P86" s="250" t="str">
        <f>IF($A86="N/A"," ",IF(Pricetype2=2,MAX(G86,0),IF(OR(Pricetype2=1,Pricetype2=4),IF(G86=0,0,(_xll.EURO(G86,Strikeprice2,0,0,($AK86+IF(Smile=TRUE,VLOOKUP(MAX(-5,Strikeprice2-G86),Volsmile,2),0)),($A86-DateToday)+15,IF(Pricetype2=1,1,0),0))),G86)))</f>
        <v xml:space="preserve"> </v>
      </c>
      <c r="Q86" s="250" t="str">
        <f>IF($A86="N/A"," ",IF(Pricetype2=2,MAX(H86,0),IF(OR(Pricetype2=1,Pricetype2=4),IF(H86=0,0,(_xll.EURO(H86,Strikeprice2,0,0,($AK86+IF(Smile=TRUE,VLOOKUP(MAX(-5,Strikeprice2-H86),Volsmile,2),0)),($A86-DateToday)+15,IF(Pricetype2=1,1,0),0))),H86)))</f>
        <v xml:space="preserve"> </v>
      </c>
      <c r="R86" s="250" t="str">
        <f>IF($A86="N/A"," ",IF(Pricetype2=2,MAX(I86,0),IF(OR(Pricetype2=1,Pricetype2=4),IF(I86=0,0,(_xll.EURO(I86,Strikeprice2,0,0,($AK86+IF(Smile=TRUE,VLOOKUP(MAX(-5,Strikeprice2-I86),Volsmile,2),0)),($A86-DateToday)+15,IF(Pricetype2=1,1,0),0))),I86)))</f>
        <v xml:space="preserve"> </v>
      </c>
      <c r="S86" s="250" t="str">
        <f>IF($A86="N/A"," ",IF(Pricetype2=2,MAX(J86,0),IF(OR(Pricetype2=1,Pricetype2=4),IF(J86=0,0,(_xll.EURO(J86,Strikeprice2,0,0,($AK86+IF(Smile=TRUE,VLOOKUP(MAX(-5,Strikeprice2-J86),Volsmile,2),0)),($A86-DateToday)+15,IF(Pricetype2=1,1,0),0))),J86)))</f>
        <v xml:space="preserve"> </v>
      </c>
      <c r="T86" s="250" t="str">
        <f>IF($A86="N/A"," ",IF(Pricetype2=2,MAX(K86,0),IF(OR(Pricetype2=1,Pricetype2=4),IF(K86=0,0,(_xll.EURO(K86,Strikeprice2,0,0,($AK86+IF(Smile=TRUE,VLOOKUP(MAX(-5,Strikeprice2-K86),Volsmile,2),0)),($A86-DateToday)+15,IF(Pricetype2=1,1,0),0))),K86)))</f>
        <v xml:space="preserve"> </v>
      </c>
      <c r="U86" s="177" t="str">
        <f t="shared" si="32"/>
        <v xml:space="preserve"> </v>
      </c>
      <c r="V86" s="178" t="str">
        <f t="shared" si="48"/>
        <v xml:space="preserve"> </v>
      </c>
      <c r="W86" s="178" t="str">
        <f t="shared" si="49"/>
        <v xml:space="preserve"> </v>
      </c>
      <c r="X86" s="178" t="str">
        <f t="shared" si="50"/>
        <v xml:space="preserve"> </v>
      </c>
      <c r="Y86" s="178" t="str">
        <f t="shared" si="51"/>
        <v xml:space="preserve"> </v>
      </c>
      <c r="Z86" s="178" t="str">
        <f t="shared" si="52"/>
        <v xml:space="preserve"> </v>
      </c>
      <c r="AA86" s="178" t="str">
        <f t="shared" si="53"/>
        <v xml:space="preserve"> </v>
      </c>
      <c r="AB86" s="178" t="str">
        <f t="shared" si="54"/>
        <v xml:space="preserve"> </v>
      </c>
      <c r="AC86" s="178" t="str">
        <f t="shared" si="55"/>
        <v xml:space="preserve"> </v>
      </c>
      <c r="AD86" s="178" t="str">
        <f t="shared" si="56"/>
        <v xml:space="preserve"> </v>
      </c>
      <c r="AE86" s="178" t="str">
        <f t="shared" si="57"/>
        <v xml:space="preserve"> </v>
      </c>
      <c r="AF86" s="224" t="str">
        <f t="shared" si="58"/>
        <v xml:space="preserve"> </v>
      </c>
      <c r="AG86" s="224" t="str">
        <f t="shared" si="59"/>
        <v xml:space="preserve"> </v>
      </c>
      <c r="AH86" s="224" t="str">
        <f t="shared" si="60"/>
        <v xml:space="preserve"> </v>
      </c>
      <c r="AI86" s="224" t="str">
        <f t="shared" si="33"/>
        <v xml:space="preserve"> </v>
      </c>
      <c r="AJ86" s="224" t="str">
        <f t="shared" si="34"/>
        <v xml:space="preserve"> </v>
      </c>
      <c r="AK86" s="224" t="str">
        <f t="shared" si="61"/>
        <v xml:space="preserve"> </v>
      </c>
      <c r="AL86" s="224" t="str">
        <f>IF($A86="N/A"," ",IF(PV=1,0,'Pricing Inputs2'!R119))</f>
        <v xml:space="preserve"> </v>
      </c>
      <c r="AM86" s="313" t="str">
        <f t="shared" si="35"/>
        <v xml:space="preserve"> </v>
      </c>
      <c r="BQ86" t="str">
        <f t="shared" si="36"/>
        <v xml:space="preserve"> </v>
      </c>
      <c r="BR86" t="str">
        <f t="shared" si="37"/>
        <v xml:space="preserve"> </v>
      </c>
      <c r="BS86" t="str">
        <f t="shared" si="38"/>
        <v xml:space="preserve"> </v>
      </c>
    </row>
    <row r="87" spans="1:71" x14ac:dyDescent="0.2">
      <c r="A87" s="253" t="str">
        <f>IF(A86="N/A","N/A",IF(EDATE(A86,1)&gt;Inputs!$P$5,"N/A",EDATE(A86,1)))</f>
        <v>N/A</v>
      </c>
      <c r="B87" s="324" t="str">
        <f t="shared" si="31"/>
        <v xml:space="preserve"> </v>
      </c>
      <c r="C87" s="172" t="str">
        <f t="shared" si="39"/>
        <v xml:space="preserve"> </v>
      </c>
      <c r="D87" s="172" t="str">
        <f t="shared" si="40"/>
        <v xml:space="preserve"> </v>
      </c>
      <c r="E87" s="172" t="str">
        <f t="shared" si="41"/>
        <v xml:space="preserve"> </v>
      </c>
      <c r="F87" s="172" t="str">
        <f t="shared" si="42"/>
        <v xml:space="preserve"> </v>
      </c>
      <c r="G87" s="172" t="str">
        <f t="shared" si="43"/>
        <v xml:space="preserve"> </v>
      </c>
      <c r="H87" s="172" t="str">
        <f t="shared" si="44"/>
        <v xml:space="preserve"> </v>
      </c>
      <c r="I87" s="172" t="str">
        <f t="shared" si="45"/>
        <v xml:space="preserve"> </v>
      </c>
      <c r="J87" s="172" t="str">
        <f t="shared" si="46"/>
        <v xml:space="preserve"> </v>
      </c>
      <c r="K87" s="172" t="str">
        <f t="shared" si="47"/>
        <v xml:space="preserve"> </v>
      </c>
      <c r="L87" s="250" t="str">
        <f>IF($A87="N/A"," ",IF(Pricetype2=2,MAX(C87,0),IF(OR(Pricetype2=1,Pricetype2=4),IF(C87=0,0,(_xll.EURO(C87,Strikeprice2,0,0,($AH87+IF(Smile=TRUE,VLOOKUP(MAX(-5,Strikeprice2-C87),Volsmile,2),0)),($A87-DateToday)+15,IF(Pricetype2=1,1,0),0))),C87)))</f>
        <v xml:space="preserve"> </v>
      </c>
      <c r="M87" s="250" t="str">
        <f>IF($A87="N/A"," ",IF(Pricetype2=2,MAX(D87,0),IF(OR(Pricetype2=1,Pricetype2=4),IF(D87=0,0,(_xll.EURO(D87,Strikeprice2,0,0,($AH87+IF(Smile=TRUE,VLOOKUP(MAX(-5,Strikeprice2-D87),Volsmile,2),0)),($A87-DateToday)+15,IF(Pricetype2=1,1,0),0))),D87)))</f>
        <v xml:space="preserve"> </v>
      </c>
      <c r="N87" s="250" t="str">
        <f>IF($A87="N/A"," ",IF(Pricetype2=2,MAX(E87,0),IF(OR(Pricetype2=1,Pricetype2=4),IF(E87=0,0,(_xll.EURO(E87,Strikeprice2,0,0,($AK87+IF(Smile=TRUE,VLOOKUP(MAX(-5,Strikeprice2-E87),Volsmile,2),0)),($A87-DateToday)+15,IF(Pricetype2=1,1,0),0))),E87)))</f>
        <v xml:space="preserve"> </v>
      </c>
      <c r="O87" s="250" t="str">
        <f>IF($A87="N/A"," ",IF(Pricetype2=2,MAX(F87,0),IF(OR(Pricetype2=1,Pricetype2=4),IF(F87=0,0,(_xll.EURO(F87,Strikeprice2,0,0,($AK87+IF(Smile=TRUE,VLOOKUP(MAX(-5,Strikeprice2-F87),Volsmile,2),0)),($A87-DateToday)+15,IF(Pricetype2=1,1,0),0))),F87)))</f>
        <v xml:space="preserve"> </v>
      </c>
      <c r="P87" s="250" t="str">
        <f>IF($A87="N/A"," ",IF(Pricetype2=2,MAX(G87,0),IF(OR(Pricetype2=1,Pricetype2=4),IF(G87=0,0,(_xll.EURO(G87,Strikeprice2,0,0,($AK87+IF(Smile=TRUE,VLOOKUP(MAX(-5,Strikeprice2-G87),Volsmile,2),0)),($A87-DateToday)+15,IF(Pricetype2=1,1,0),0))),G87)))</f>
        <v xml:space="preserve"> </v>
      </c>
      <c r="Q87" s="250" t="str">
        <f>IF($A87="N/A"," ",IF(Pricetype2=2,MAX(H87,0),IF(OR(Pricetype2=1,Pricetype2=4),IF(H87=0,0,(_xll.EURO(H87,Strikeprice2,0,0,($AK87+IF(Smile=TRUE,VLOOKUP(MAX(-5,Strikeprice2-H87),Volsmile,2),0)),($A87-DateToday)+15,IF(Pricetype2=1,1,0),0))),H87)))</f>
        <v xml:space="preserve"> </v>
      </c>
      <c r="R87" s="250" t="str">
        <f>IF($A87="N/A"," ",IF(Pricetype2=2,MAX(I87,0),IF(OR(Pricetype2=1,Pricetype2=4),IF(I87=0,0,(_xll.EURO(I87,Strikeprice2,0,0,($AK87+IF(Smile=TRUE,VLOOKUP(MAX(-5,Strikeprice2-I87),Volsmile,2),0)),($A87-DateToday)+15,IF(Pricetype2=1,1,0),0))),I87)))</f>
        <v xml:space="preserve"> </v>
      </c>
      <c r="S87" s="250" t="str">
        <f>IF($A87="N/A"," ",IF(Pricetype2=2,MAX(J87,0),IF(OR(Pricetype2=1,Pricetype2=4),IF(J87=0,0,(_xll.EURO(J87,Strikeprice2,0,0,($AK87+IF(Smile=TRUE,VLOOKUP(MAX(-5,Strikeprice2-J87),Volsmile,2),0)),($A87-DateToday)+15,IF(Pricetype2=1,1,0),0))),J87)))</f>
        <v xml:space="preserve"> </v>
      </c>
      <c r="T87" s="250" t="str">
        <f>IF($A87="N/A"," ",IF(Pricetype2=2,MAX(K87,0),IF(OR(Pricetype2=1,Pricetype2=4),IF(K87=0,0,(_xll.EURO(K87,Strikeprice2,0,0,($AK87+IF(Smile=TRUE,VLOOKUP(MAX(-5,Strikeprice2-K87),Volsmile,2),0)),($A87-DateToday)+15,IF(Pricetype2=1,1,0),0))),K87)))</f>
        <v xml:space="preserve"> </v>
      </c>
      <c r="U87" s="177" t="str">
        <f t="shared" si="32"/>
        <v xml:space="preserve"> </v>
      </c>
      <c r="V87" s="178" t="str">
        <f t="shared" si="48"/>
        <v xml:space="preserve"> </v>
      </c>
      <c r="W87" s="178" t="str">
        <f t="shared" si="49"/>
        <v xml:space="preserve"> </v>
      </c>
      <c r="X87" s="178" t="str">
        <f t="shared" si="50"/>
        <v xml:space="preserve"> </v>
      </c>
      <c r="Y87" s="178" t="str">
        <f t="shared" si="51"/>
        <v xml:space="preserve"> </v>
      </c>
      <c r="Z87" s="178" t="str">
        <f t="shared" si="52"/>
        <v xml:space="preserve"> </v>
      </c>
      <c r="AA87" s="178" t="str">
        <f t="shared" si="53"/>
        <v xml:space="preserve"> </v>
      </c>
      <c r="AB87" s="178" t="str">
        <f t="shared" si="54"/>
        <v xml:space="preserve"> </v>
      </c>
      <c r="AC87" s="178" t="str">
        <f t="shared" si="55"/>
        <v xml:space="preserve"> </v>
      </c>
      <c r="AD87" s="178" t="str">
        <f t="shared" si="56"/>
        <v xml:space="preserve"> </v>
      </c>
      <c r="AE87" s="178" t="str">
        <f t="shared" si="57"/>
        <v xml:space="preserve"> </v>
      </c>
      <c r="AF87" s="224" t="str">
        <f t="shared" si="58"/>
        <v xml:space="preserve"> </v>
      </c>
      <c r="AG87" s="224" t="str">
        <f t="shared" si="59"/>
        <v xml:space="preserve"> </v>
      </c>
      <c r="AH87" s="224" t="str">
        <f t="shared" si="60"/>
        <v xml:space="preserve"> </v>
      </c>
      <c r="AI87" s="224" t="str">
        <f t="shared" si="33"/>
        <v xml:space="preserve"> </v>
      </c>
      <c r="AJ87" s="224" t="str">
        <f t="shared" si="34"/>
        <v xml:space="preserve"> </v>
      </c>
      <c r="AK87" s="224" t="str">
        <f t="shared" si="61"/>
        <v xml:space="preserve"> </v>
      </c>
      <c r="AL87" s="224" t="str">
        <f>IF($A87="N/A"," ",IF(PV=1,0,'Pricing Inputs2'!R120))</f>
        <v xml:space="preserve"> </v>
      </c>
      <c r="AM87" s="313" t="str">
        <f t="shared" si="35"/>
        <v xml:space="preserve"> </v>
      </c>
      <c r="BQ87" t="str">
        <f t="shared" si="36"/>
        <v xml:space="preserve"> </v>
      </c>
      <c r="BR87" t="str">
        <f t="shared" si="37"/>
        <v xml:space="preserve"> </v>
      </c>
      <c r="BS87" t="str">
        <f t="shared" si="38"/>
        <v xml:space="preserve"> </v>
      </c>
    </row>
    <row r="88" spans="1:71" x14ac:dyDescent="0.2">
      <c r="A88" s="253" t="str">
        <f>IF(A87="N/A","N/A",IF(EDATE(A87,1)&gt;Inputs!$P$5,"N/A",EDATE(A87,1)))</f>
        <v>N/A</v>
      </c>
      <c r="B88" s="324" t="str">
        <f t="shared" si="31"/>
        <v xml:space="preserve"> </v>
      </c>
      <c r="C88" s="172" t="str">
        <f t="shared" si="39"/>
        <v xml:space="preserve"> </v>
      </c>
      <c r="D88" s="172" t="str">
        <f t="shared" si="40"/>
        <v xml:space="preserve"> </v>
      </c>
      <c r="E88" s="172" t="str">
        <f t="shared" si="41"/>
        <v xml:space="preserve"> </v>
      </c>
      <c r="F88" s="172" t="str">
        <f t="shared" si="42"/>
        <v xml:space="preserve"> </v>
      </c>
      <c r="G88" s="172" t="str">
        <f t="shared" si="43"/>
        <v xml:space="preserve"> </v>
      </c>
      <c r="H88" s="172" t="str">
        <f t="shared" si="44"/>
        <v xml:space="preserve"> </v>
      </c>
      <c r="I88" s="172" t="str">
        <f t="shared" si="45"/>
        <v xml:space="preserve"> </v>
      </c>
      <c r="J88" s="172" t="str">
        <f t="shared" si="46"/>
        <v xml:space="preserve"> </v>
      </c>
      <c r="K88" s="172" t="str">
        <f t="shared" si="47"/>
        <v xml:space="preserve"> </v>
      </c>
      <c r="L88" s="250" t="str">
        <f>IF($A88="N/A"," ",IF(Pricetype2=2,MAX(C88,0),IF(OR(Pricetype2=1,Pricetype2=4),IF(C88=0,0,(_xll.EURO(C88,Strikeprice2,0,0,($AH88+IF(Smile=TRUE,VLOOKUP(MAX(-5,Strikeprice2-C88),Volsmile,2),0)),($A88-DateToday)+15,IF(Pricetype2=1,1,0),0))),C88)))</f>
        <v xml:space="preserve"> </v>
      </c>
      <c r="M88" s="250" t="str">
        <f>IF($A88="N/A"," ",IF(Pricetype2=2,MAX(D88,0),IF(OR(Pricetype2=1,Pricetype2=4),IF(D88=0,0,(_xll.EURO(D88,Strikeprice2,0,0,($AH88+IF(Smile=TRUE,VLOOKUP(MAX(-5,Strikeprice2-D88),Volsmile,2),0)),($A88-DateToday)+15,IF(Pricetype2=1,1,0),0))),D88)))</f>
        <v xml:space="preserve"> </v>
      </c>
      <c r="N88" s="250" t="str">
        <f>IF($A88="N/A"," ",IF(Pricetype2=2,MAX(E88,0),IF(OR(Pricetype2=1,Pricetype2=4),IF(E88=0,0,(_xll.EURO(E88,Strikeprice2,0,0,($AK88+IF(Smile=TRUE,VLOOKUP(MAX(-5,Strikeprice2-E88),Volsmile,2),0)),($A88-DateToday)+15,IF(Pricetype2=1,1,0),0))),E88)))</f>
        <v xml:space="preserve"> </v>
      </c>
      <c r="O88" s="250" t="str">
        <f>IF($A88="N/A"," ",IF(Pricetype2=2,MAX(F88,0),IF(OR(Pricetype2=1,Pricetype2=4),IF(F88=0,0,(_xll.EURO(F88,Strikeprice2,0,0,($AK88+IF(Smile=TRUE,VLOOKUP(MAX(-5,Strikeprice2-F88),Volsmile,2),0)),($A88-DateToday)+15,IF(Pricetype2=1,1,0),0))),F88)))</f>
        <v xml:space="preserve"> </v>
      </c>
      <c r="P88" s="250" t="str">
        <f>IF($A88="N/A"," ",IF(Pricetype2=2,MAX(G88,0),IF(OR(Pricetype2=1,Pricetype2=4),IF(G88=0,0,(_xll.EURO(G88,Strikeprice2,0,0,($AK88+IF(Smile=TRUE,VLOOKUP(MAX(-5,Strikeprice2-G88),Volsmile,2),0)),($A88-DateToday)+15,IF(Pricetype2=1,1,0),0))),G88)))</f>
        <v xml:space="preserve"> </v>
      </c>
      <c r="Q88" s="250" t="str">
        <f>IF($A88="N/A"," ",IF(Pricetype2=2,MAX(H88,0),IF(OR(Pricetype2=1,Pricetype2=4),IF(H88=0,0,(_xll.EURO(H88,Strikeprice2,0,0,($AK88+IF(Smile=TRUE,VLOOKUP(MAX(-5,Strikeprice2-H88),Volsmile,2),0)),($A88-DateToday)+15,IF(Pricetype2=1,1,0),0))),H88)))</f>
        <v xml:space="preserve"> </v>
      </c>
      <c r="R88" s="250" t="str">
        <f>IF($A88="N/A"," ",IF(Pricetype2=2,MAX(I88,0),IF(OR(Pricetype2=1,Pricetype2=4),IF(I88=0,0,(_xll.EURO(I88,Strikeprice2,0,0,($AK88+IF(Smile=TRUE,VLOOKUP(MAX(-5,Strikeprice2-I88),Volsmile,2),0)),($A88-DateToday)+15,IF(Pricetype2=1,1,0),0))),I88)))</f>
        <v xml:space="preserve"> </v>
      </c>
      <c r="S88" s="250" t="str">
        <f>IF($A88="N/A"," ",IF(Pricetype2=2,MAX(J88,0),IF(OR(Pricetype2=1,Pricetype2=4),IF(J88=0,0,(_xll.EURO(J88,Strikeprice2,0,0,($AK88+IF(Smile=TRUE,VLOOKUP(MAX(-5,Strikeprice2-J88),Volsmile,2),0)),($A88-DateToday)+15,IF(Pricetype2=1,1,0),0))),J88)))</f>
        <v xml:space="preserve"> </v>
      </c>
      <c r="T88" s="250" t="str">
        <f>IF($A88="N/A"," ",IF(Pricetype2=2,MAX(K88,0),IF(OR(Pricetype2=1,Pricetype2=4),IF(K88=0,0,(_xll.EURO(K88,Strikeprice2,0,0,($AK88+IF(Smile=TRUE,VLOOKUP(MAX(-5,Strikeprice2-K88),Volsmile,2),0)),($A88-DateToday)+15,IF(Pricetype2=1,1,0),0))),K88)))</f>
        <v xml:space="preserve"> </v>
      </c>
      <c r="U88" s="177" t="str">
        <f t="shared" si="32"/>
        <v xml:space="preserve"> </v>
      </c>
      <c r="V88" s="178" t="str">
        <f t="shared" si="48"/>
        <v xml:space="preserve"> </v>
      </c>
      <c r="W88" s="178" t="str">
        <f t="shared" si="49"/>
        <v xml:space="preserve"> </v>
      </c>
      <c r="X88" s="178" t="str">
        <f t="shared" si="50"/>
        <v xml:space="preserve"> </v>
      </c>
      <c r="Y88" s="178" t="str">
        <f t="shared" si="51"/>
        <v xml:space="preserve"> </v>
      </c>
      <c r="Z88" s="178" t="str">
        <f t="shared" si="52"/>
        <v xml:space="preserve"> </v>
      </c>
      <c r="AA88" s="178" t="str">
        <f t="shared" si="53"/>
        <v xml:space="preserve"> </v>
      </c>
      <c r="AB88" s="178" t="str">
        <f t="shared" si="54"/>
        <v xml:space="preserve"> </v>
      </c>
      <c r="AC88" s="178" t="str">
        <f t="shared" si="55"/>
        <v xml:space="preserve"> </v>
      </c>
      <c r="AD88" s="178" t="str">
        <f t="shared" si="56"/>
        <v xml:space="preserve"> </v>
      </c>
      <c r="AE88" s="178" t="str">
        <f t="shared" si="57"/>
        <v xml:space="preserve"> </v>
      </c>
      <c r="AF88" s="224" t="str">
        <f t="shared" si="58"/>
        <v xml:space="preserve"> </v>
      </c>
      <c r="AG88" s="224" t="str">
        <f t="shared" si="59"/>
        <v xml:space="preserve"> </v>
      </c>
      <c r="AH88" s="224" t="str">
        <f t="shared" si="60"/>
        <v xml:space="preserve"> </v>
      </c>
      <c r="AI88" s="224" t="str">
        <f t="shared" si="33"/>
        <v xml:space="preserve"> </v>
      </c>
      <c r="AJ88" s="224" t="str">
        <f t="shared" si="34"/>
        <v xml:space="preserve"> </v>
      </c>
      <c r="AK88" s="224" t="str">
        <f t="shared" si="61"/>
        <v xml:space="preserve"> </v>
      </c>
      <c r="AL88" s="224" t="str">
        <f>IF($A88="N/A"," ",IF(PV=1,0,'Pricing Inputs2'!R121))</f>
        <v xml:space="preserve"> </v>
      </c>
      <c r="AM88" s="313" t="str">
        <f t="shared" si="35"/>
        <v xml:space="preserve"> </v>
      </c>
      <c r="BQ88" t="str">
        <f t="shared" si="36"/>
        <v xml:space="preserve"> </v>
      </c>
      <c r="BR88" t="str">
        <f t="shared" si="37"/>
        <v xml:space="preserve"> </v>
      </c>
      <c r="BS88" t="str">
        <f t="shared" si="38"/>
        <v xml:space="preserve"> </v>
      </c>
    </row>
    <row r="89" spans="1:71" x14ac:dyDescent="0.2">
      <c r="A89" s="253" t="str">
        <f>IF(A88="N/A","N/A",IF(EDATE(A88,1)&gt;Inputs!$P$5,"N/A",EDATE(A88,1)))</f>
        <v>N/A</v>
      </c>
      <c r="B89" s="324" t="str">
        <f t="shared" si="31"/>
        <v xml:space="preserve"> </v>
      </c>
      <c r="C89" s="172" t="str">
        <f t="shared" si="39"/>
        <v xml:space="preserve"> </v>
      </c>
      <c r="D89" s="172" t="str">
        <f t="shared" si="40"/>
        <v xml:space="preserve"> </v>
      </c>
      <c r="E89" s="172" t="str">
        <f t="shared" si="41"/>
        <v xml:space="preserve"> </v>
      </c>
      <c r="F89" s="172" t="str">
        <f t="shared" si="42"/>
        <v xml:space="preserve"> </v>
      </c>
      <c r="G89" s="172" t="str">
        <f t="shared" si="43"/>
        <v xml:space="preserve"> </v>
      </c>
      <c r="H89" s="172" t="str">
        <f t="shared" si="44"/>
        <v xml:space="preserve"> </v>
      </c>
      <c r="I89" s="172" t="str">
        <f t="shared" si="45"/>
        <v xml:space="preserve"> </v>
      </c>
      <c r="J89" s="172" t="str">
        <f t="shared" si="46"/>
        <v xml:space="preserve"> </v>
      </c>
      <c r="K89" s="172" t="str">
        <f t="shared" si="47"/>
        <v xml:space="preserve"> </v>
      </c>
      <c r="L89" s="250" t="str">
        <f>IF($A89="N/A"," ",IF(Pricetype2=2,MAX(C89,0),IF(OR(Pricetype2=1,Pricetype2=4),IF(C89=0,0,(_xll.EURO(C89,Strikeprice2,0,0,($AH89+IF(Smile=TRUE,VLOOKUP(MAX(-5,Strikeprice2-C89),Volsmile,2),0)),($A89-DateToday)+15,IF(Pricetype2=1,1,0),0))),C89)))</f>
        <v xml:space="preserve"> </v>
      </c>
      <c r="M89" s="250" t="str">
        <f>IF($A89="N/A"," ",IF(Pricetype2=2,MAX(D89,0),IF(OR(Pricetype2=1,Pricetype2=4),IF(D89=0,0,(_xll.EURO(D89,Strikeprice2,0,0,($AH89+IF(Smile=TRUE,VLOOKUP(MAX(-5,Strikeprice2-D89),Volsmile,2),0)),($A89-DateToday)+15,IF(Pricetype2=1,1,0),0))),D89)))</f>
        <v xml:space="preserve"> </v>
      </c>
      <c r="N89" s="250" t="str">
        <f>IF($A89="N/A"," ",IF(Pricetype2=2,MAX(E89,0),IF(OR(Pricetype2=1,Pricetype2=4),IF(E89=0,0,(_xll.EURO(E89,Strikeprice2,0,0,($AK89+IF(Smile=TRUE,VLOOKUP(MAX(-5,Strikeprice2-E89),Volsmile,2),0)),($A89-DateToday)+15,IF(Pricetype2=1,1,0),0))),E89)))</f>
        <v xml:space="preserve"> </v>
      </c>
      <c r="O89" s="250" t="str">
        <f>IF($A89="N/A"," ",IF(Pricetype2=2,MAX(F89,0),IF(OR(Pricetype2=1,Pricetype2=4),IF(F89=0,0,(_xll.EURO(F89,Strikeprice2,0,0,($AK89+IF(Smile=TRUE,VLOOKUP(MAX(-5,Strikeprice2-F89),Volsmile,2),0)),($A89-DateToday)+15,IF(Pricetype2=1,1,0),0))),F89)))</f>
        <v xml:space="preserve"> </v>
      </c>
      <c r="P89" s="250" t="str">
        <f>IF($A89="N/A"," ",IF(Pricetype2=2,MAX(G89,0),IF(OR(Pricetype2=1,Pricetype2=4),IF(G89=0,0,(_xll.EURO(G89,Strikeprice2,0,0,($AK89+IF(Smile=TRUE,VLOOKUP(MAX(-5,Strikeprice2-G89),Volsmile,2),0)),($A89-DateToday)+15,IF(Pricetype2=1,1,0),0))),G89)))</f>
        <v xml:space="preserve"> </v>
      </c>
      <c r="Q89" s="250" t="str">
        <f>IF($A89="N/A"," ",IF(Pricetype2=2,MAX(H89,0),IF(OR(Pricetype2=1,Pricetype2=4),IF(H89=0,0,(_xll.EURO(H89,Strikeprice2,0,0,($AK89+IF(Smile=TRUE,VLOOKUP(MAX(-5,Strikeprice2-H89),Volsmile,2),0)),($A89-DateToday)+15,IF(Pricetype2=1,1,0),0))),H89)))</f>
        <v xml:space="preserve"> </v>
      </c>
      <c r="R89" s="250" t="str">
        <f>IF($A89="N/A"," ",IF(Pricetype2=2,MAX(I89,0),IF(OR(Pricetype2=1,Pricetype2=4),IF(I89=0,0,(_xll.EURO(I89,Strikeprice2,0,0,($AK89+IF(Smile=TRUE,VLOOKUP(MAX(-5,Strikeprice2-I89),Volsmile,2),0)),($A89-DateToday)+15,IF(Pricetype2=1,1,0),0))),I89)))</f>
        <v xml:space="preserve"> </v>
      </c>
      <c r="S89" s="250" t="str">
        <f>IF($A89="N/A"," ",IF(Pricetype2=2,MAX(J89,0),IF(OR(Pricetype2=1,Pricetype2=4),IF(J89=0,0,(_xll.EURO(J89,Strikeprice2,0,0,($AK89+IF(Smile=TRUE,VLOOKUP(MAX(-5,Strikeprice2-J89),Volsmile,2),0)),($A89-DateToday)+15,IF(Pricetype2=1,1,0),0))),J89)))</f>
        <v xml:space="preserve"> </v>
      </c>
      <c r="T89" s="250" t="str">
        <f>IF($A89="N/A"," ",IF(Pricetype2=2,MAX(K89,0),IF(OR(Pricetype2=1,Pricetype2=4),IF(K89=0,0,(_xll.EURO(K89,Strikeprice2,0,0,($AK89+IF(Smile=TRUE,VLOOKUP(MAX(-5,Strikeprice2-K89),Volsmile,2),0)),($A89-DateToday)+15,IF(Pricetype2=1,1,0),0))),K89)))</f>
        <v xml:space="preserve"> </v>
      </c>
      <c r="U89" s="177" t="str">
        <f t="shared" si="32"/>
        <v xml:space="preserve"> </v>
      </c>
      <c r="V89" s="178" t="str">
        <f t="shared" si="48"/>
        <v xml:space="preserve"> </v>
      </c>
      <c r="W89" s="178" t="str">
        <f t="shared" si="49"/>
        <v xml:space="preserve"> </v>
      </c>
      <c r="X89" s="178" t="str">
        <f t="shared" si="50"/>
        <v xml:space="preserve"> </v>
      </c>
      <c r="Y89" s="178" t="str">
        <f t="shared" si="51"/>
        <v xml:space="preserve"> </v>
      </c>
      <c r="Z89" s="178" t="str">
        <f t="shared" si="52"/>
        <v xml:space="preserve"> </v>
      </c>
      <c r="AA89" s="178" t="str">
        <f t="shared" si="53"/>
        <v xml:space="preserve"> </v>
      </c>
      <c r="AB89" s="178" t="str">
        <f t="shared" si="54"/>
        <v xml:space="preserve"> </v>
      </c>
      <c r="AC89" s="178" t="str">
        <f t="shared" si="55"/>
        <v xml:space="preserve"> </v>
      </c>
      <c r="AD89" s="178" t="str">
        <f t="shared" si="56"/>
        <v xml:space="preserve"> </v>
      </c>
      <c r="AE89" s="178" t="str">
        <f t="shared" si="57"/>
        <v xml:space="preserve"> </v>
      </c>
      <c r="AF89" s="224" t="str">
        <f t="shared" si="58"/>
        <v xml:space="preserve"> </v>
      </c>
      <c r="AG89" s="224" t="str">
        <f t="shared" si="59"/>
        <v xml:space="preserve"> </v>
      </c>
      <c r="AH89" s="224" t="str">
        <f t="shared" si="60"/>
        <v xml:space="preserve"> </v>
      </c>
      <c r="AI89" s="224" t="str">
        <f t="shared" si="33"/>
        <v xml:space="preserve"> </v>
      </c>
      <c r="AJ89" s="224" t="str">
        <f t="shared" si="34"/>
        <v xml:space="preserve"> </v>
      </c>
      <c r="AK89" s="224" t="str">
        <f t="shared" si="61"/>
        <v xml:space="preserve"> </v>
      </c>
      <c r="AL89" s="224" t="str">
        <f>IF($A89="N/A"," ",IF(PV=1,0,'Pricing Inputs2'!R122))</f>
        <v xml:space="preserve"> </v>
      </c>
      <c r="AM89" s="313" t="str">
        <f t="shared" si="35"/>
        <v xml:space="preserve"> </v>
      </c>
      <c r="BQ89" t="str">
        <f t="shared" si="36"/>
        <v xml:space="preserve"> </v>
      </c>
      <c r="BR89" t="str">
        <f t="shared" si="37"/>
        <v xml:space="preserve"> </v>
      </c>
      <c r="BS89" t="str">
        <f t="shared" si="38"/>
        <v xml:space="preserve"> </v>
      </c>
    </row>
    <row r="90" spans="1:71" x14ac:dyDescent="0.2">
      <c r="A90" s="253" t="str">
        <f>IF(A89="N/A","N/A",IF(EDATE(A89,1)&gt;Inputs!$P$5,"N/A",EDATE(A89,1)))</f>
        <v>N/A</v>
      </c>
      <c r="B90" s="324" t="str">
        <f t="shared" si="31"/>
        <v xml:space="preserve"> </v>
      </c>
      <c r="C90" s="172" t="str">
        <f t="shared" si="39"/>
        <v xml:space="preserve"> </v>
      </c>
      <c r="D90" s="172" t="str">
        <f t="shared" si="40"/>
        <v xml:space="preserve"> </v>
      </c>
      <c r="E90" s="172" t="str">
        <f t="shared" si="41"/>
        <v xml:space="preserve"> </v>
      </c>
      <c r="F90" s="172" t="str">
        <f t="shared" si="42"/>
        <v xml:space="preserve"> </v>
      </c>
      <c r="G90" s="172" t="str">
        <f t="shared" si="43"/>
        <v xml:space="preserve"> </v>
      </c>
      <c r="H90" s="172" t="str">
        <f t="shared" si="44"/>
        <v xml:space="preserve"> </v>
      </c>
      <c r="I90" s="172" t="str">
        <f t="shared" si="45"/>
        <v xml:space="preserve"> </v>
      </c>
      <c r="J90" s="172" t="str">
        <f t="shared" si="46"/>
        <v xml:space="preserve"> </v>
      </c>
      <c r="K90" s="172" t="str">
        <f t="shared" si="47"/>
        <v xml:space="preserve"> </v>
      </c>
      <c r="L90" s="250" t="str">
        <f>IF($A90="N/A"," ",IF(Pricetype2=2,MAX(C90,0),IF(OR(Pricetype2=1,Pricetype2=4),IF(C90=0,0,(_xll.EURO(C90,Strikeprice2,0,0,($AH90+IF(Smile=TRUE,VLOOKUP(MAX(-5,Strikeprice2-C90),Volsmile,2),0)),($A90-DateToday)+15,IF(Pricetype2=1,1,0),0))),C90)))</f>
        <v xml:space="preserve"> </v>
      </c>
      <c r="M90" s="250" t="str">
        <f>IF($A90="N/A"," ",IF(Pricetype2=2,MAX(D90,0),IF(OR(Pricetype2=1,Pricetype2=4),IF(D90=0,0,(_xll.EURO(D90,Strikeprice2,0,0,($AH90+IF(Smile=TRUE,VLOOKUP(MAX(-5,Strikeprice2-D90),Volsmile,2),0)),($A90-DateToday)+15,IF(Pricetype2=1,1,0),0))),D90)))</f>
        <v xml:space="preserve"> </v>
      </c>
      <c r="N90" s="250" t="str">
        <f>IF($A90="N/A"," ",IF(Pricetype2=2,MAX(E90,0),IF(OR(Pricetype2=1,Pricetype2=4),IF(E90=0,0,(_xll.EURO(E90,Strikeprice2,0,0,($AK90+IF(Smile=TRUE,VLOOKUP(MAX(-5,Strikeprice2-E90),Volsmile,2),0)),($A90-DateToday)+15,IF(Pricetype2=1,1,0),0))),E90)))</f>
        <v xml:space="preserve"> </v>
      </c>
      <c r="O90" s="250" t="str">
        <f>IF($A90="N/A"," ",IF(Pricetype2=2,MAX(F90,0),IF(OR(Pricetype2=1,Pricetype2=4),IF(F90=0,0,(_xll.EURO(F90,Strikeprice2,0,0,($AK90+IF(Smile=TRUE,VLOOKUP(MAX(-5,Strikeprice2-F90),Volsmile,2),0)),($A90-DateToday)+15,IF(Pricetype2=1,1,0),0))),F90)))</f>
        <v xml:space="preserve"> </v>
      </c>
      <c r="P90" s="250" t="str">
        <f>IF($A90="N/A"," ",IF(Pricetype2=2,MAX(G90,0),IF(OR(Pricetype2=1,Pricetype2=4),IF(G90=0,0,(_xll.EURO(G90,Strikeprice2,0,0,($AK90+IF(Smile=TRUE,VLOOKUP(MAX(-5,Strikeprice2-G90),Volsmile,2),0)),($A90-DateToday)+15,IF(Pricetype2=1,1,0),0))),G90)))</f>
        <v xml:space="preserve"> </v>
      </c>
      <c r="Q90" s="250" t="str">
        <f>IF($A90="N/A"," ",IF(Pricetype2=2,MAX(H90,0),IF(OR(Pricetype2=1,Pricetype2=4),IF(H90=0,0,(_xll.EURO(H90,Strikeprice2,0,0,($AK90+IF(Smile=TRUE,VLOOKUP(MAX(-5,Strikeprice2-H90),Volsmile,2),0)),($A90-DateToday)+15,IF(Pricetype2=1,1,0),0))),H90)))</f>
        <v xml:space="preserve"> </v>
      </c>
      <c r="R90" s="250" t="str">
        <f>IF($A90="N/A"," ",IF(Pricetype2=2,MAX(I90,0),IF(OR(Pricetype2=1,Pricetype2=4),IF(I90=0,0,(_xll.EURO(I90,Strikeprice2,0,0,($AK90+IF(Smile=TRUE,VLOOKUP(MAX(-5,Strikeprice2-I90),Volsmile,2),0)),($A90-DateToday)+15,IF(Pricetype2=1,1,0),0))),I90)))</f>
        <v xml:space="preserve"> </v>
      </c>
      <c r="S90" s="250" t="str">
        <f>IF($A90="N/A"," ",IF(Pricetype2=2,MAX(J90,0),IF(OR(Pricetype2=1,Pricetype2=4),IF(J90=0,0,(_xll.EURO(J90,Strikeprice2,0,0,($AK90+IF(Smile=TRUE,VLOOKUP(MAX(-5,Strikeprice2-J90),Volsmile,2),0)),($A90-DateToday)+15,IF(Pricetype2=1,1,0),0))),J90)))</f>
        <v xml:space="preserve"> </v>
      </c>
      <c r="T90" s="250" t="str">
        <f>IF($A90="N/A"," ",IF(Pricetype2=2,MAX(K90,0),IF(OR(Pricetype2=1,Pricetype2=4),IF(K90=0,0,(_xll.EURO(K90,Strikeprice2,0,0,($AK90+IF(Smile=TRUE,VLOOKUP(MAX(-5,Strikeprice2-K90),Volsmile,2),0)),($A90-DateToday)+15,IF(Pricetype2=1,1,0),0))),K90)))</f>
        <v xml:space="preserve"> </v>
      </c>
      <c r="U90" s="177" t="str">
        <f t="shared" si="32"/>
        <v xml:space="preserve"> </v>
      </c>
      <c r="V90" s="178" t="str">
        <f t="shared" si="48"/>
        <v xml:space="preserve"> </v>
      </c>
      <c r="W90" s="178" t="str">
        <f t="shared" si="49"/>
        <v xml:space="preserve"> </v>
      </c>
      <c r="X90" s="178" t="str">
        <f t="shared" si="50"/>
        <v xml:space="preserve"> </v>
      </c>
      <c r="Y90" s="178" t="str">
        <f t="shared" si="51"/>
        <v xml:space="preserve"> </v>
      </c>
      <c r="Z90" s="178" t="str">
        <f t="shared" si="52"/>
        <v xml:space="preserve"> </v>
      </c>
      <c r="AA90" s="178" t="str">
        <f t="shared" si="53"/>
        <v xml:space="preserve"> </v>
      </c>
      <c r="AB90" s="178" t="str">
        <f t="shared" si="54"/>
        <v xml:space="preserve"> </v>
      </c>
      <c r="AC90" s="178" t="str">
        <f t="shared" si="55"/>
        <v xml:space="preserve"> </v>
      </c>
      <c r="AD90" s="178" t="str">
        <f t="shared" si="56"/>
        <v xml:space="preserve"> </v>
      </c>
      <c r="AE90" s="178" t="str">
        <f t="shared" si="57"/>
        <v xml:space="preserve"> </v>
      </c>
      <c r="AF90" s="224" t="str">
        <f t="shared" si="58"/>
        <v xml:space="preserve"> </v>
      </c>
      <c r="AG90" s="224" t="str">
        <f t="shared" si="59"/>
        <v xml:space="preserve"> </v>
      </c>
      <c r="AH90" s="224" t="str">
        <f t="shared" si="60"/>
        <v xml:space="preserve"> </v>
      </c>
      <c r="AI90" s="224" t="str">
        <f t="shared" si="33"/>
        <v xml:space="preserve"> </v>
      </c>
      <c r="AJ90" s="224" t="str">
        <f t="shared" si="34"/>
        <v xml:space="preserve"> </v>
      </c>
      <c r="AK90" s="224" t="str">
        <f t="shared" si="61"/>
        <v xml:space="preserve"> </v>
      </c>
      <c r="AL90" s="224" t="str">
        <f>IF($A90="N/A"," ",IF(PV=1,0,'Pricing Inputs2'!R123))</f>
        <v xml:space="preserve"> </v>
      </c>
      <c r="AM90" s="313" t="str">
        <f t="shared" si="35"/>
        <v xml:space="preserve"> </v>
      </c>
      <c r="BQ90" t="str">
        <f t="shared" si="36"/>
        <v xml:space="preserve"> </v>
      </c>
      <c r="BR90" t="str">
        <f t="shared" si="37"/>
        <v xml:space="preserve"> </v>
      </c>
      <c r="BS90" t="str">
        <f t="shared" si="38"/>
        <v xml:space="preserve"> </v>
      </c>
    </row>
    <row r="91" spans="1:71" x14ac:dyDescent="0.2">
      <c r="A91" s="253" t="str">
        <f>IF(A90="N/A","N/A",IF(EDATE(A90,1)&gt;Inputs!$P$5,"N/A",EDATE(A90,1)))</f>
        <v>N/A</v>
      </c>
      <c r="B91" s="324" t="str">
        <f t="shared" si="31"/>
        <v xml:space="preserve"> </v>
      </c>
      <c r="C91" s="172" t="str">
        <f t="shared" si="39"/>
        <v xml:space="preserve"> </v>
      </c>
      <c r="D91" s="172" t="str">
        <f t="shared" si="40"/>
        <v xml:space="preserve"> </v>
      </c>
      <c r="E91" s="172" t="str">
        <f t="shared" si="41"/>
        <v xml:space="preserve"> </v>
      </c>
      <c r="F91" s="172" t="str">
        <f t="shared" si="42"/>
        <v xml:space="preserve"> </v>
      </c>
      <c r="G91" s="172" t="str">
        <f t="shared" si="43"/>
        <v xml:space="preserve"> </v>
      </c>
      <c r="H91" s="172" t="str">
        <f t="shared" si="44"/>
        <v xml:space="preserve"> </v>
      </c>
      <c r="I91" s="172" t="str">
        <f t="shared" si="45"/>
        <v xml:space="preserve"> </v>
      </c>
      <c r="J91" s="172" t="str">
        <f t="shared" si="46"/>
        <v xml:space="preserve"> </v>
      </c>
      <c r="K91" s="172" t="str">
        <f t="shared" si="47"/>
        <v xml:space="preserve"> </v>
      </c>
      <c r="L91" s="250" t="str">
        <f>IF($A91="N/A"," ",IF(Pricetype2=2,MAX(C91,0),IF(OR(Pricetype2=1,Pricetype2=4),IF(C91=0,0,(_xll.EURO(C91,Strikeprice2,0,0,($AH91+IF(Smile=TRUE,VLOOKUP(MAX(-5,Strikeprice2-C91),Volsmile,2),0)),($A91-DateToday)+15,IF(Pricetype2=1,1,0),0))),C91)))</f>
        <v xml:space="preserve"> </v>
      </c>
      <c r="M91" s="250" t="str">
        <f>IF($A91="N/A"," ",IF(Pricetype2=2,MAX(D91,0),IF(OR(Pricetype2=1,Pricetype2=4),IF(D91=0,0,(_xll.EURO(D91,Strikeprice2,0,0,($AH91+IF(Smile=TRUE,VLOOKUP(MAX(-5,Strikeprice2-D91),Volsmile,2),0)),($A91-DateToday)+15,IF(Pricetype2=1,1,0),0))),D91)))</f>
        <v xml:space="preserve"> </v>
      </c>
      <c r="N91" s="250" t="str">
        <f>IF($A91="N/A"," ",IF(Pricetype2=2,MAX(E91,0),IF(OR(Pricetype2=1,Pricetype2=4),IF(E91=0,0,(_xll.EURO(E91,Strikeprice2,0,0,($AK91+IF(Smile=TRUE,VLOOKUP(MAX(-5,Strikeprice2-E91),Volsmile,2),0)),($A91-DateToday)+15,IF(Pricetype2=1,1,0),0))),E91)))</f>
        <v xml:space="preserve"> </v>
      </c>
      <c r="O91" s="250" t="str">
        <f>IF($A91="N/A"," ",IF(Pricetype2=2,MAX(F91,0),IF(OR(Pricetype2=1,Pricetype2=4),IF(F91=0,0,(_xll.EURO(F91,Strikeprice2,0,0,($AK91+IF(Smile=TRUE,VLOOKUP(MAX(-5,Strikeprice2-F91),Volsmile,2),0)),($A91-DateToday)+15,IF(Pricetype2=1,1,0),0))),F91)))</f>
        <v xml:space="preserve"> </v>
      </c>
      <c r="P91" s="250" t="str">
        <f>IF($A91="N/A"," ",IF(Pricetype2=2,MAX(G91,0),IF(OR(Pricetype2=1,Pricetype2=4),IF(G91=0,0,(_xll.EURO(G91,Strikeprice2,0,0,($AK91+IF(Smile=TRUE,VLOOKUP(MAX(-5,Strikeprice2-G91),Volsmile,2),0)),($A91-DateToday)+15,IF(Pricetype2=1,1,0),0))),G91)))</f>
        <v xml:space="preserve"> </v>
      </c>
      <c r="Q91" s="250" t="str">
        <f>IF($A91="N/A"," ",IF(Pricetype2=2,MAX(H91,0),IF(OR(Pricetype2=1,Pricetype2=4),IF(H91=0,0,(_xll.EURO(H91,Strikeprice2,0,0,($AK91+IF(Smile=TRUE,VLOOKUP(MAX(-5,Strikeprice2-H91),Volsmile,2),0)),($A91-DateToday)+15,IF(Pricetype2=1,1,0),0))),H91)))</f>
        <v xml:space="preserve"> </v>
      </c>
      <c r="R91" s="250" t="str">
        <f>IF($A91="N/A"," ",IF(Pricetype2=2,MAX(I91,0),IF(OR(Pricetype2=1,Pricetype2=4),IF(I91=0,0,(_xll.EURO(I91,Strikeprice2,0,0,($AK91+IF(Smile=TRUE,VLOOKUP(MAX(-5,Strikeprice2-I91),Volsmile,2),0)),($A91-DateToday)+15,IF(Pricetype2=1,1,0),0))),I91)))</f>
        <v xml:space="preserve"> </v>
      </c>
      <c r="S91" s="250" t="str">
        <f>IF($A91="N/A"," ",IF(Pricetype2=2,MAX(J91,0),IF(OR(Pricetype2=1,Pricetype2=4),IF(J91=0,0,(_xll.EURO(J91,Strikeprice2,0,0,($AK91+IF(Smile=TRUE,VLOOKUP(MAX(-5,Strikeprice2-J91),Volsmile,2),0)),($A91-DateToday)+15,IF(Pricetype2=1,1,0),0))),J91)))</f>
        <v xml:space="preserve"> </v>
      </c>
      <c r="T91" s="250" t="str">
        <f>IF($A91="N/A"," ",IF(Pricetype2=2,MAX(K91,0),IF(OR(Pricetype2=1,Pricetype2=4),IF(K91=0,0,(_xll.EURO(K91,Strikeprice2,0,0,($AK91+IF(Smile=TRUE,VLOOKUP(MAX(-5,Strikeprice2-K91),Volsmile,2),0)),($A91-DateToday)+15,IF(Pricetype2=1,1,0),0))),K91)))</f>
        <v xml:space="preserve"> </v>
      </c>
      <c r="U91" s="177" t="str">
        <f t="shared" si="32"/>
        <v xml:space="preserve"> </v>
      </c>
      <c r="V91" s="178" t="str">
        <f t="shared" si="48"/>
        <v xml:space="preserve"> </v>
      </c>
      <c r="W91" s="178" t="str">
        <f t="shared" si="49"/>
        <v xml:space="preserve"> </v>
      </c>
      <c r="X91" s="178" t="str">
        <f t="shared" si="50"/>
        <v xml:space="preserve"> </v>
      </c>
      <c r="Y91" s="178" t="str">
        <f t="shared" si="51"/>
        <v xml:space="preserve"> </v>
      </c>
      <c r="Z91" s="178" t="str">
        <f t="shared" si="52"/>
        <v xml:space="preserve"> </v>
      </c>
      <c r="AA91" s="178" t="str">
        <f t="shared" si="53"/>
        <v xml:space="preserve"> </v>
      </c>
      <c r="AB91" s="178" t="str">
        <f t="shared" si="54"/>
        <v xml:space="preserve"> </v>
      </c>
      <c r="AC91" s="178" t="str">
        <f t="shared" si="55"/>
        <v xml:space="preserve"> </v>
      </c>
      <c r="AD91" s="178" t="str">
        <f t="shared" si="56"/>
        <v xml:space="preserve"> </v>
      </c>
      <c r="AE91" s="178" t="str">
        <f t="shared" si="57"/>
        <v xml:space="preserve"> </v>
      </c>
      <c r="AF91" s="224" t="str">
        <f t="shared" si="58"/>
        <v xml:space="preserve"> </v>
      </c>
      <c r="AG91" s="224" t="str">
        <f t="shared" si="59"/>
        <v xml:space="preserve"> </v>
      </c>
      <c r="AH91" s="224" t="str">
        <f t="shared" si="60"/>
        <v xml:space="preserve"> </v>
      </c>
      <c r="AI91" s="224" t="str">
        <f t="shared" si="33"/>
        <v xml:space="preserve"> </v>
      </c>
      <c r="AJ91" s="224" t="str">
        <f t="shared" si="34"/>
        <v xml:space="preserve"> </v>
      </c>
      <c r="AK91" s="224" t="str">
        <f t="shared" si="61"/>
        <v xml:space="preserve"> </v>
      </c>
      <c r="AL91" s="224" t="str">
        <f>IF($A91="N/A"," ",IF(PV=1,0,'Pricing Inputs2'!R124))</f>
        <v xml:space="preserve"> </v>
      </c>
      <c r="AM91" s="313" t="str">
        <f t="shared" si="35"/>
        <v xml:space="preserve"> </v>
      </c>
      <c r="BQ91" t="str">
        <f t="shared" si="36"/>
        <v xml:space="preserve"> </v>
      </c>
      <c r="BR91" t="str">
        <f t="shared" si="37"/>
        <v xml:space="preserve"> </v>
      </c>
      <c r="BS91" t="str">
        <f t="shared" si="38"/>
        <v xml:space="preserve"> </v>
      </c>
    </row>
    <row r="92" spans="1:71" x14ac:dyDescent="0.2">
      <c r="A92" s="253" t="str">
        <f>IF(A91="N/A","N/A",IF(EDATE(A91,1)&gt;Inputs!$P$5,"N/A",EDATE(A91,1)))</f>
        <v>N/A</v>
      </c>
      <c r="B92" s="324" t="str">
        <f t="shared" si="31"/>
        <v xml:space="preserve"> </v>
      </c>
      <c r="C92" s="172" t="str">
        <f t="shared" si="39"/>
        <v xml:space="preserve"> </v>
      </c>
      <c r="D92" s="172" t="str">
        <f t="shared" si="40"/>
        <v xml:space="preserve"> </v>
      </c>
      <c r="E92" s="172" t="str">
        <f t="shared" si="41"/>
        <v xml:space="preserve"> </v>
      </c>
      <c r="F92" s="172" t="str">
        <f t="shared" si="42"/>
        <v xml:space="preserve"> </v>
      </c>
      <c r="G92" s="172" t="str">
        <f t="shared" si="43"/>
        <v xml:space="preserve"> </v>
      </c>
      <c r="H92" s="172" t="str">
        <f t="shared" si="44"/>
        <v xml:space="preserve"> </v>
      </c>
      <c r="I92" s="172" t="str">
        <f t="shared" si="45"/>
        <v xml:space="preserve"> </v>
      </c>
      <c r="J92" s="172" t="str">
        <f t="shared" si="46"/>
        <v xml:space="preserve"> </v>
      </c>
      <c r="K92" s="172" t="str">
        <f t="shared" si="47"/>
        <v xml:space="preserve"> </v>
      </c>
      <c r="L92" s="250" t="str">
        <f>IF($A92="N/A"," ",IF(Pricetype2=2,MAX(C92,0),IF(OR(Pricetype2=1,Pricetype2=4),IF(C92=0,0,(_xll.EURO(C92,Strikeprice2,0,0,($AH92+IF(Smile=TRUE,VLOOKUP(MAX(-5,Strikeprice2-C92),Volsmile,2),0)),($A92-DateToday)+15,IF(Pricetype2=1,1,0),0))),C92)))</f>
        <v xml:space="preserve"> </v>
      </c>
      <c r="M92" s="250" t="str">
        <f>IF($A92="N/A"," ",IF(Pricetype2=2,MAX(D92,0),IF(OR(Pricetype2=1,Pricetype2=4),IF(D92=0,0,(_xll.EURO(D92,Strikeprice2,0,0,($AH92+IF(Smile=TRUE,VLOOKUP(MAX(-5,Strikeprice2-D92),Volsmile,2),0)),($A92-DateToday)+15,IF(Pricetype2=1,1,0),0))),D92)))</f>
        <v xml:space="preserve"> </v>
      </c>
      <c r="N92" s="250" t="str">
        <f>IF($A92="N/A"," ",IF(Pricetype2=2,MAX(E92,0),IF(OR(Pricetype2=1,Pricetype2=4),IF(E92=0,0,(_xll.EURO(E92,Strikeprice2,0,0,($AK92+IF(Smile=TRUE,VLOOKUP(MAX(-5,Strikeprice2-E92),Volsmile,2),0)),($A92-DateToday)+15,IF(Pricetype2=1,1,0),0))),E92)))</f>
        <v xml:space="preserve"> </v>
      </c>
      <c r="O92" s="250" t="str">
        <f>IF($A92="N/A"," ",IF(Pricetype2=2,MAX(F92,0),IF(OR(Pricetype2=1,Pricetype2=4),IF(F92=0,0,(_xll.EURO(F92,Strikeprice2,0,0,($AK92+IF(Smile=TRUE,VLOOKUP(MAX(-5,Strikeprice2-F92),Volsmile,2),0)),($A92-DateToday)+15,IF(Pricetype2=1,1,0),0))),F92)))</f>
        <v xml:space="preserve"> </v>
      </c>
      <c r="P92" s="250" t="str">
        <f>IF($A92="N/A"," ",IF(Pricetype2=2,MAX(G92,0),IF(OR(Pricetype2=1,Pricetype2=4),IF(G92=0,0,(_xll.EURO(G92,Strikeprice2,0,0,($AK92+IF(Smile=TRUE,VLOOKUP(MAX(-5,Strikeprice2-G92),Volsmile,2),0)),($A92-DateToday)+15,IF(Pricetype2=1,1,0),0))),G92)))</f>
        <v xml:space="preserve"> </v>
      </c>
      <c r="Q92" s="250" t="str">
        <f>IF($A92="N/A"," ",IF(Pricetype2=2,MAX(H92,0),IF(OR(Pricetype2=1,Pricetype2=4),IF(H92=0,0,(_xll.EURO(H92,Strikeprice2,0,0,($AK92+IF(Smile=TRUE,VLOOKUP(MAX(-5,Strikeprice2-H92),Volsmile,2),0)),($A92-DateToday)+15,IF(Pricetype2=1,1,0),0))),H92)))</f>
        <v xml:space="preserve"> </v>
      </c>
      <c r="R92" s="250" t="str">
        <f>IF($A92="N/A"," ",IF(Pricetype2=2,MAX(I92,0),IF(OR(Pricetype2=1,Pricetype2=4),IF(I92=0,0,(_xll.EURO(I92,Strikeprice2,0,0,($AK92+IF(Smile=TRUE,VLOOKUP(MAX(-5,Strikeprice2-I92),Volsmile,2),0)),($A92-DateToday)+15,IF(Pricetype2=1,1,0),0))),I92)))</f>
        <v xml:space="preserve"> </v>
      </c>
      <c r="S92" s="250" t="str">
        <f>IF($A92="N/A"," ",IF(Pricetype2=2,MAX(J92,0),IF(OR(Pricetype2=1,Pricetype2=4),IF(J92=0,0,(_xll.EURO(J92,Strikeprice2,0,0,($AK92+IF(Smile=TRUE,VLOOKUP(MAX(-5,Strikeprice2-J92),Volsmile,2),0)),($A92-DateToday)+15,IF(Pricetype2=1,1,0),0))),J92)))</f>
        <v xml:space="preserve"> </v>
      </c>
      <c r="T92" s="250" t="str">
        <f>IF($A92="N/A"," ",IF(Pricetype2=2,MAX(K92,0),IF(OR(Pricetype2=1,Pricetype2=4),IF(K92=0,0,(_xll.EURO(K92,Strikeprice2,0,0,($AK92+IF(Smile=TRUE,VLOOKUP(MAX(-5,Strikeprice2-K92),Volsmile,2),0)),($A92-DateToday)+15,IF(Pricetype2=1,1,0),0))),K92)))</f>
        <v xml:space="preserve"> </v>
      </c>
      <c r="U92" s="177" t="str">
        <f t="shared" si="32"/>
        <v xml:space="preserve"> </v>
      </c>
      <c r="V92" s="178" t="str">
        <f t="shared" si="48"/>
        <v xml:space="preserve"> </v>
      </c>
      <c r="W92" s="178" t="str">
        <f t="shared" si="49"/>
        <v xml:space="preserve"> </v>
      </c>
      <c r="X92" s="178" t="str">
        <f t="shared" si="50"/>
        <v xml:space="preserve"> </v>
      </c>
      <c r="Y92" s="178" t="str">
        <f t="shared" si="51"/>
        <v xml:space="preserve"> </v>
      </c>
      <c r="Z92" s="178" t="str">
        <f t="shared" si="52"/>
        <v xml:space="preserve"> </v>
      </c>
      <c r="AA92" s="178" t="str">
        <f t="shared" si="53"/>
        <v xml:space="preserve"> </v>
      </c>
      <c r="AB92" s="178" t="str">
        <f t="shared" si="54"/>
        <v xml:space="preserve"> </v>
      </c>
      <c r="AC92" s="178" t="str">
        <f t="shared" si="55"/>
        <v xml:space="preserve"> </v>
      </c>
      <c r="AD92" s="178" t="str">
        <f t="shared" si="56"/>
        <v xml:space="preserve"> </v>
      </c>
      <c r="AE92" s="178" t="str">
        <f t="shared" si="57"/>
        <v xml:space="preserve"> </v>
      </c>
      <c r="AF92" s="224" t="str">
        <f t="shared" si="58"/>
        <v xml:space="preserve"> </v>
      </c>
      <c r="AG92" s="224" t="str">
        <f t="shared" si="59"/>
        <v xml:space="preserve"> </v>
      </c>
      <c r="AH92" s="224" t="str">
        <f t="shared" si="60"/>
        <v xml:space="preserve"> </v>
      </c>
      <c r="AI92" s="224" t="str">
        <f t="shared" si="33"/>
        <v xml:space="preserve"> </v>
      </c>
      <c r="AJ92" s="224" t="str">
        <f t="shared" si="34"/>
        <v xml:space="preserve"> </v>
      </c>
      <c r="AK92" s="224" t="str">
        <f t="shared" si="61"/>
        <v xml:space="preserve"> </v>
      </c>
      <c r="AL92" s="224" t="str">
        <f>IF($A92="N/A"," ",IF(PV=1,0,'Pricing Inputs2'!R125))</f>
        <v xml:space="preserve"> </v>
      </c>
      <c r="AM92" s="313" t="str">
        <f t="shared" si="35"/>
        <v xml:space="preserve"> </v>
      </c>
      <c r="BQ92" t="str">
        <f t="shared" si="36"/>
        <v xml:space="preserve"> </v>
      </c>
      <c r="BR92" t="str">
        <f t="shared" si="37"/>
        <v xml:space="preserve"> </v>
      </c>
      <c r="BS92" t="str">
        <f t="shared" si="38"/>
        <v xml:space="preserve"> </v>
      </c>
    </row>
    <row r="93" spans="1:71" x14ac:dyDescent="0.2">
      <c r="A93" s="253" t="str">
        <f>IF(A92="N/A","N/A",IF(EDATE(A92,1)&gt;Inputs!$P$5,"N/A",EDATE(A92,1)))</f>
        <v>N/A</v>
      </c>
      <c r="B93" s="324" t="str">
        <f t="shared" si="31"/>
        <v xml:space="preserve"> </v>
      </c>
      <c r="C93" s="172" t="str">
        <f t="shared" si="39"/>
        <v xml:space="preserve"> </v>
      </c>
      <c r="D93" s="172" t="str">
        <f t="shared" si="40"/>
        <v xml:space="preserve"> </v>
      </c>
      <c r="E93" s="172" t="str">
        <f t="shared" si="41"/>
        <v xml:space="preserve"> </v>
      </c>
      <c r="F93" s="172" t="str">
        <f t="shared" si="42"/>
        <v xml:space="preserve"> </v>
      </c>
      <c r="G93" s="172" t="str">
        <f t="shared" si="43"/>
        <v xml:space="preserve"> </v>
      </c>
      <c r="H93" s="172" t="str">
        <f t="shared" si="44"/>
        <v xml:space="preserve"> </v>
      </c>
      <c r="I93" s="172" t="str">
        <f t="shared" si="45"/>
        <v xml:space="preserve"> </v>
      </c>
      <c r="J93" s="172" t="str">
        <f t="shared" si="46"/>
        <v xml:space="preserve"> </v>
      </c>
      <c r="K93" s="172" t="str">
        <f t="shared" si="47"/>
        <v xml:space="preserve"> </v>
      </c>
      <c r="L93" s="250" t="str">
        <f>IF($A93="N/A"," ",IF(Pricetype2=2,MAX(C93,0),IF(OR(Pricetype2=1,Pricetype2=4),IF(C93=0,0,(_xll.EURO(C93,Strikeprice2,0,0,($AH93+IF(Smile=TRUE,VLOOKUP(MAX(-5,Strikeprice2-C93),Volsmile,2),0)),($A93-DateToday)+15,IF(Pricetype2=1,1,0),0))),C93)))</f>
        <v xml:space="preserve"> </v>
      </c>
      <c r="M93" s="250" t="str">
        <f>IF($A93="N/A"," ",IF(Pricetype2=2,MAX(D93,0),IF(OR(Pricetype2=1,Pricetype2=4),IF(D93=0,0,(_xll.EURO(D93,Strikeprice2,0,0,($AH93+IF(Smile=TRUE,VLOOKUP(MAX(-5,Strikeprice2-D93),Volsmile,2),0)),($A93-DateToday)+15,IF(Pricetype2=1,1,0),0))),D93)))</f>
        <v xml:space="preserve"> </v>
      </c>
      <c r="N93" s="250" t="str">
        <f>IF($A93="N/A"," ",IF(Pricetype2=2,MAX(E93,0),IF(OR(Pricetype2=1,Pricetype2=4),IF(E93=0,0,(_xll.EURO(E93,Strikeprice2,0,0,($AK93+IF(Smile=TRUE,VLOOKUP(MAX(-5,Strikeprice2-E93),Volsmile,2),0)),($A93-DateToday)+15,IF(Pricetype2=1,1,0),0))),E93)))</f>
        <v xml:space="preserve"> </v>
      </c>
      <c r="O93" s="250" t="str">
        <f>IF($A93="N/A"," ",IF(Pricetype2=2,MAX(F93,0),IF(OR(Pricetype2=1,Pricetype2=4),IF(F93=0,0,(_xll.EURO(F93,Strikeprice2,0,0,($AK93+IF(Smile=TRUE,VLOOKUP(MAX(-5,Strikeprice2-F93),Volsmile,2),0)),($A93-DateToday)+15,IF(Pricetype2=1,1,0),0))),F93)))</f>
        <v xml:space="preserve"> </v>
      </c>
      <c r="P93" s="250" t="str">
        <f>IF($A93="N/A"," ",IF(Pricetype2=2,MAX(G93,0),IF(OR(Pricetype2=1,Pricetype2=4),IF(G93=0,0,(_xll.EURO(G93,Strikeprice2,0,0,($AK93+IF(Smile=TRUE,VLOOKUP(MAX(-5,Strikeprice2-G93),Volsmile,2),0)),($A93-DateToday)+15,IF(Pricetype2=1,1,0),0))),G93)))</f>
        <v xml:space="preserve"> </v>
      </c>
      <c r="Q93" s="250" t="str">
        <f>IF($A93="N/A"," ",IF(Pricetype2=2,MAX(H93,0),IF(OR(Pricetype2=1,Pricetype2=4),IF(H93=0,0,(_xll.EURO(H93,Strikeprice2,0,0,($AK93+IF(Smile=TRUE,VLOOKUP(MAX(-5,Strikeprice2-H93),Volsmile,2),0)),($A93-DateToday)+15,IF(Pricetype2=1,1,0),0))),H93)))</f>
        <v xml:space="preserve"> </v>
      </c>
      <c r="R93" s="250" t="str">
        <f>IF($A93="N/A"," ",IF(Pricetype2=2,MAX(I93,0),IF(OR(Pricetype2=1,Pricetype2=4),IF(I93=0,0,(_xll.EURO(I93,Strikeprice2,0,0,($AK93+IF(Smile=TRUE,VLOOKUP(MAX(-5,Strikeprice2-I93),Volsmile,2),0)),($A93-DateToday)+15,IF(Pricetype2=1,1,0),0))),I93)))</f>
        <v xml:space="preserve"> </v>
      </c>
      <c r="S93" s="250" t="str">
        <f>IF($A93="N/A"," ",IF(Pricetype2=2,MAX(J93,0),IF(OR(Pricetype2=1,Pricetype2=4),IF(J93=0,0,(_xll.EURO(J93,Strikeprice2,0,0,($AK93+IF(Smile=TRUE,VLOOKUP(MAX(-5,Strikeprice2-J93),Volsmile,2),0)),($A93-DateToday)+15,IF(Pricetype2=1,1,0),0))),J93)))</f>
        <v xml:space="preserve"> </v>
      </c>
      <c r="T93" s="250" t="str">
        <f>IF($A93="N/A"," ",IF(Pricetype2=2,MAX(K93,0),IF(OR(Pricetype2=1,Pricetype2=4),IF(K93=0,0,(_xll.EURO(K93,Strikeprice2,0,0,($AK93+IF(Smile=TRUE,VLOOKUP(MAX(-5,Strikeprice2-K93),Volsmile,2),0)),($A93-DateToday)+15,IF(Pricetype2=1,1,0),0))),K93)))</f>
        <v xml:space="preserve"> </v>
      </c>
      <c r="U93" s="177" t="str">
        <f t="shared" si="32"/>
        <v xml:space="preserve"> </v>
      </c>
      <c r="V93" s="178" t="str">
        <f t="shared" si="48"/>
        <v xml:space="preserve"> </v>
      </c>
      <c r="W93" s="178" t="str">
        <f t="shared" si="49"/>
        <v xml:space="preserve"> </v>
      </c>
      <c r="X93" s="178" t="str">
        <f t="shared" si="50"/>
        <v xml:space="preserve"> </v>
      </c>
      <c r="Y93" s="178" t="str">
        <f t="shared" si="51"/>
        <v xml:space="preserve"> </v>
      </c>
      <c r="Z93" s="178" t="str">
        <f t="shared" si="52"/>
        <v xml:space="preserve"> </v>
      </c>
      <c r="AA93" s="178" t="str">
        <f t="shared" si="53"/>
        <v xml:space="preserve"> </v>
      </c>
      <c r="AB93" s="178" t="str">
        <f t="shared" si="54"/>
        <v xml:space="preserve"> </v>
      </c>
      <c r="AC93" s="178" t="str">
        <f t="shared" si="55"/>
        <v xml:space="preserve"> </v>
      </c>
      <c r="AD93" s="178" t="str">
        <f t="shared" si="56"/>
        <v xml:space="preserve"> </v>
      </c>
      <c r="AE93" s="178" t="str">
        <f t="shared" si="57"/>
        <v xml:space="preserve"> </v>
      </c>
      <c r="AF93" s="224" t="str">
        <f t="shared" si="58"/>
        <v xml:space="preserve"> </v>
      </c>
      <c r="AG93" s="224" t="str">
        <f t="shared" si="59"/>
        <v xml:space="preserve"> </v>
      </c>
      <c r="AH93" s="224" t="str">
        <f t="shared" si="60"/>
        <v xml:space="preserve"> </v>
      </c>
      <c r="AI93" s="224" t="str">
        <f t="shared" si="33"/>
        <v xml:space="preserve"> </v>
      </c>
      <c r="AJ93" s="224" t="str">
        <f t="shared" si="34"/>
        <v xml:space="preserve"> </v>
      </c>
      <c r="AK93" s="224" t="str">
        <f t="shared" si="61"/>
        <v xml:space="preserve"> </v>
      </c>
      <c r="AL93" s="224" t="str">
        <f>IF($A93="N/A"," ",IF(PV=1,0,'Pricing Inputs2'!R126))</f>
        <v xml:space="preserve"> </v>
      </c>
      <c r="AM93" s="313" t="str">
        <f t="shared" si="35"/>
        <v xml:space="preserve"> </v>
      </c>
      <c r="BQ93" t="str">
        <f t="shared" si="36"/>
        <v xml:space="preserve"> </v>
      </c>
      <c r="BR93" t="str">
        <f t="shared" si="37"/>
        <v xml:space="preserve"> </v>
      </c>
      <c r="BS93" t="str">
        <f t="shared" si="38"/>
        <v xml:space="preserve"> </v>
      </c>
    </row>
    <row r="94" spans="1:71" x14ac:dyDescent="0.2">
      <c r="A94" s="253" t="str">
        <f>IF(A93="N/A","N/A",IF(EDATE(A93,1)&gt;Inputs!$P$5,"N/A",EDATE(A93,1)))</f>
        <v>N/A</v>
      </c>
      <c r="B94" s="324" t="str">
        <f t="shared" si="31"/>
        <v xml:space="preserve"> </v>
      </c>
      <c r="C94" s="172" t="str">
        <f t="shared" si="39"/>
        <v xml:space="preserve"> </v>
      </c>
      <c r="D94" s="172" t="str">
        <f t="shared" si="40"/>
        <v xml:space="preserve"> </v>
      </c>
      <c r="E94" s="172" t="str">
        <f t="shared" si="41"/>
        <v xml:space="preserve"> </v>
      </c>
      <c r="F94" s="172" t="str">
        <f t="shared" si="42"/>
        <v xml:space="preserve"> </v>
      </c>
      <c r="G94" s="172" t="str">
        <f t="shared" si="43"/>
        <v xml:space="preserve"> </v>
      </c>
      <c r="H94" s="172" t="str">
        <f t="shared" si="44"/>
        <v xml:space="preserve"> </v>
      </c>
      <c r="I94" s="172" t="str">
        <f t="shared" si="45"/>
        <v xml:space="preserve"> </v>
      </c>
      <c r="J94" s="172" t="str">
        <f t="shared" si="46"/>
        <v xml:space="preserve"> </v>
      </c>
      <c r="K94" s="172" t="str">
        <f t="shared" si="47"/>
        <v xml:space="preserve"> </v>
      </c>
      <c r="L94" s="250" t="str">
        <f>IF($A94="N/A"," ",IF(Pricetype2=2,MAX(C94,0),IF(OR(Pricetype2=1,Pricetype2=4),IF(C94=0,0,(_xll.EURO(C94,Strikeprice2,0,0,($AH94+IF(Smile=TRUE,VLOOKUP(MAX(-5,Strikeprice2-C94),Volsmile,2),0)),($A94-DateToday)+15,IF(Pricetype2=1,1,0),0))),C94)))</f>
        <v xml:space="preserve"> </v>
      </c>
      <c r="M94" s="250" t="str">
        <f>IF($A94="N/A"," ",IF(Pricetype2=2,MAX(D94,0),IF(OR(Pricetype2=1,Pricetype2=4),IF(D94=0,0,(_xll.EURO(D94,Strikeprice2,0,0,($AH94+IF(Smile=TRUE,VLOOKUP(MAX(-5,Strikeprice2-D94),Volsmile,2),0)),($A94-DateToday)+15,IF(Pricetype2=1,1,0),0))),D94)))</f>
        <v xml:space="preserve"> </v>
      </c>
      <c r="N94" s="250" t="str">
        <f>IF($A94="N/A"," ",IF(Pricetype2=2,MAX(E94,0),IF(OR(Pricetype2=1,Pricetype2=4),IF(E94=0,0,(_xll.EURO(E94,Strikeprice2,0,0,($AK94+IF(Smile=TRUE,VLOOKUP(MAX(-5,Strikeprice2-E94),Volsmile,2),0)),($A94-DateToday)+15,IF(Pricetype2=1,1,0),0))),E94)))</f>
        <v xml:space="preserve"> </v>
      </c>
      <c r="O94" s="250" t="str">
        <f>IF($A94="N/A"," ",IF(Pricetype2=2,MAX(F94,0),IF(OR(Pricetype2=1,Pricetype2=4),IF(F94=0,0,(_xll.EURO(F94,Strikeprice2,0,0,($AK94+IF(Smile=TRUE,VLOOKUP(MAX(-5,Strikeprice2-F94),Volsmile,2),0)),($A94-DateToday)+15,IF(Pricetype2=1,1,0),0))),F94)))</f>
        <v xml:space="preserve"> </v>
      </c>
      <c r="P94" s="250" t="str">
        <f>IF($A94="N/A"," ",IF(Pricetype2=2,MAX(G94,0),IF(OR(Pricetype2=1,Pricetype2=4),IF(G94=0,0,(_xll.EURO(G94,Strikeprice2,0,0,($AK94+IF(Smile=TRUE,VLOOKUP(MAX(-5,Strikeprice2-G94),Volsmile,2),0)),($A94-DateToday)+15,IF(Pricetype2=1,1,0),0))),G94)))</f>
        <v xml:space="preserve"> </v>
      </c>
      <c r="Q94" s="250" t="str">
        <f>IF($A94="N/A"," ",IF(Pricetype2=2,MAX(H94,0),IF(OR(Pricetype2=1,Pricetype2=4),IF(H94=0,0,(_xll.EURO(H94,Strikeprice2,0,0,($AK94+IF(Smile=TRUE,VLOOKUP(MAX(-5,Strikeprice2-H94),Volsmile,2),0)),($A94-DateToday)+15,IF(Pricetype2=1,1,0),0))),H94)))</f>
        <v xml:space="preserve"> </v>
      </c>
      <c r="R94" s="250" t="str">
        <f>IF($A94="N/A"," ",IF(Pricetype2=2,MAX(I94,0),IF(OR(Pricetype2=1,Pricetype2=4),IF(I94=0,0,(_xll.EURO(I94,Strikeprice2,0,0,($AK94+IF(Smile=TRUE,VLOOKUP(MAX(-5,Strikeprice2-I94),Volsmile,2),0)),($A94-DateToday)+15,IF(Pricetype2=1,1,0),0))),I94)))</f>
        <v xml:space="preserve"> </v>
      </c>
      <c r="S94" s="250" t="str">
        <f>IF($A94="N/A"," ",IF(Pricetype2=2,MAX(J94,0),IF(OR(Pricetype2=1,Pricetype2=4),IF(J94=0,0,(_xll.EURO(J94,Strikeprice2,0,0,($AK94+IF(Smile=TRUE,VLOOKUP(MAX(-5,Strikeprice2-J94),Volsmile,2),0)),($A94-DateToday)+15,IF(Pricetype2=1,1,0),0))),J94)))</f>
        <v xml:space="preserve"> </v>
      </c>
      <c r="T94" s="250" t="str">
        <f>IF($A94="N/A"," ",IF(Pricetype2=2,MAX(K94,0),IF(OR(Pricetype2=1,Pricetype2=4),IF(K94=0,0,(_xll.EURO(K94,Strikeprice2,0,0,($AK94+IF(Smile=TRUE,VLOOKUP(MAX(-5,Strikeprice2-K94),Volsmile,2),0)),($A94-DateToday)+15,IF(Pricetype2=1,1,0),0))),K94)))</f>
        <v xml:space="preserve"> </v>
      </c>
      <c r="U94" s="177" t="str">
        <f t="shared" si="32"/>
        <v xml:space="preserve"> </v>
      </c>
      <c r="V94" s="178" t="str">
        <f t="shared" si="48"/>
        <v xml:space="preserve"> </v>
      </c>
      <c r="W94" s="178" t="str">
        <f t="shared" si="49"/>
        <v xml:space="preserve"> </v>
      </c>
      <c r="X94" s="178" t="str">
        <f t="shared" si="50"/>
        <v xml:space="preserve"> </v>
      </c>
      <c r="Y94" s="178" t="str">
        <f t="shared" si="51"/>
        <v xml:space="preserve"> </v>
      </c>
      <c r="Z94" s="178" t="str">
        <f t="shared" si="52"/>
        <v xml:space="preserve"> </v>
      </c>
      <c r="AA94" s="178" t="str">
        <f t="shared" si="53"/>
        <v xml:space="preserve"> </v>
      </c>
      <c r="AB94" s="178" t="str">
        <f t="shared" si="54"/>
        <v xml:space="preserve"> </v>
      </c>
      <c r="AC94" s="178" t="str">
        <f t="shared" si="55"/>
        <v xml:space="preserve"> </v>
      </c>
      <c r="AD94" s="178" t="str">
        <f t="shared" si="56"/>
        <v xml:space="preserve"> </v>
      </c>
      <c r="AE94" s="178" t="str">
        <f t="shared" si="57"/>
        <v xml:space="preserve"> </v>
      </c>
      <c r="AF94" s="224" t="str">
        <f t="shared" si="58"/>
        <v xml:space="preserve"> </v>
      </c>
      <c r="AG94" s="224" t="str">
        <f t="shared" si="59"/>
        <v xml:space="preserve"> </v>
      </c>
      <c r="AH94" s="224" t="str">
        <f t="shared" si="60"/>
        <v xml:space="preserve"> </v>
      </c>
      <c r="AI94" s="224" t="str">
        <f t="shared" si="33"/>
        <v xml:space="preserve"> </v>
      </c>
      <c r="AJ94" s="224" t="str">
        <f t="shared" si="34"/>
        <v xml:space="preserve"> </v>
      </c>
      <c r="AK94" s="224" t="str">
        <f t="shared" si="61"/>
        <v xml:space="preserve"> </v>
      </c>
      <c r="AL94" s="224" t="str">
        <f>IF($A94="N/A"," ",IF(PV=1,0,'Pricing Inputs2'!R127))</f>
        <v xml:space="preserve"> </v>
      </c>
      <c r="AM94" s="313" t="str">
        <f t="shared" si="35"/>
        <v xml:space="preserve"> </v>
      </c>
      <c r="BQ94" t="str">
        <f t="shared" si="36"/>
        <v xml:space="preserve"> </v>
      </c>
      <c r="BR94" t="str">
        <f t="shared" si="37"/>
        <v xml:space="preserve"> </v>
      </c>
      <c r="BS94" t="str">
        <f t="shared" si="38"/>
        <v xml:space="preserve"> </v>
      </c>
    </row>
    <row r="95" spans="1:71" x14ac:dyDescent="0.2">
      <c r="A95" s="253" t="str">
        <f>IF(A94="N/A","N/A",IF(EDATE(A94,1)&gt;Inputs!$P$5,"N/A",EDATE(A94,1)))</f>
        <v>N/A</v>
      </c>
      <c r="B95" s="324" t="str">
        <f t="shared" si="31"/>
        <v xml:space="preserve"> </v>
      </c>
      <c r="C95" s="172" t="str">
        <f t="shared" si="39"/>
        <v xml:space="preserve"> </v>
      </c>
      <c r="D95" s="172" t="str">
        <f t="shared" si="40"/>
        <v xml:space="preserve"> </v>
      </c>
      <c r="E95" s="172" t="str">
        <f t="shared" si="41"/>
        <v xml:space="preserve"> </v>
      </c>
      <c r="F95" s="172" t="str">
        <f t="shared" si="42"/>
        <v xml:space="preserve"> </v>
      </c>
      <c r="G95" s="172" t="str">
        <f t="shared" si="43"/>
        <v xml:space="preserve"> </v>
      </c>
      <c r="H95" s="172" t="str">
        <f t="shared" si="44"/>
        <v xml:space="preserve"> </v>
      </c>
      <c r="I95" s="172" t="str">
        <f t="shared" si="45"/>
        <v xml:space="preserve"> </v>
      </c>
      <c r="J95" s="172" t="str">
        <f t="shared" si="46"/>
        <v xml:space="preserve"> </v>
      </c>
      <c r="K95" s="172" t="str">
        <f t="shared" si="47"/>
        <v xml:space="preserve"> </v>
      </c>
      <c r="L95" s="250" t="str">
        <f>IF($A95="N/A"," ",IF(Pricetype2=2,MAX(C95,0),IF(OR(Pricetype2=1,Pricetype2=4),IF(C95=0,0,(_xll.EURO(C95,Strikeprice2,0,0,($AH95+IF(Smile=TRUE,VLOOKUP(MAX(-5,Strikeprice2-C95),Volsmile,2),0)),($A95-DateToday)+15,IF(Pricetype2=1,1,0),0))),C95)))</f>
        <v xml:space="preserve"> </v>
      </c>
      <c r="M95" s="250" t="str">
        <f>IF($A95="N/A"," ",IF(Pricetype2=2,MAX(D95,0),IF(OR(Pricetype2=1,Pricetype2=4),IF(D95=0,0,(_xll.EURO(D95,Strikeprice2,0,0,($AH95+IF(Smile=TRUE,VLOOKUP(MAX(-5,Strikeprice2-D95),Volsmile,2),0)),($A95-DateToday)+15,IF(Pricetype2=1,1,0),0))),D95)))</f>
        <v xml:space="preserve"> </v>
      </c>
      <c r="N95" s="250" t="str">
        <f>IF($A95="N/A"," ",IF(Pricetype2=2,MAX(E95,0),IF(OR(Pricetype2=1,Pricetype2=4),IF(E95=0,0,(_xll.EURO(E95,Strikeprice2,0,0,($AK95+IF(Smile=TRUE,VLOOKUP(MAX(-5,Strikeprice2-E95),Volsmile,2),0)),($A95-DateToday)+15,IF(Pricetype2=1,1,0),0))),E95)))</f>
        <v xml:space="preserve"> </v>
      </c>
      <c r="O95" s="250" t="str">
        <f>IF($A95="N/A"," ",IF(Pricetype2=2,MAX(F95,0),IF(OR(Pricetype2=1,Pricetype2=4),IF(F95=0,0,(_xll.EURO(F95,Strikeprice2,0,0,($AK95+IF(Smile=TRUE,VLOOKUP(MAX(-5,Strikeprice2-F95),Volsmile,2),0)),($A95-DateToday)+15,IF(Pricetype2=1,1,0),0))),F95)))</f>
        <v xml:space="preserve"> </v>
      </c>
      <c r="P95" s="250" t="str">
        <f>IF($A95="N/A"," ",IF(Pricetype2=2,MAX(G95,0),IF(OR(Pricetype2=1,Pricetype2=4),IF(G95=0,0,(_xll.EURO(G95,Strikeprice2,0,0,($AK95+IF(Smile=TRUE,VLOOKUP(MAX(-5,Strikeprice2-G95),Volsmile,2),0)),($A95-DateToday)+15,IF(Pricetype2=1,1,0),0))),G95)))</f>
        <v xml:space="preserve"> </v>
      </c>
      <c r="Q95" s="250" t="str">
        <f>IF($A95="N/A"," ",IF(Pricetype2=2,MAX(H95,0),IF(OR(Pricetype2=1,Pricetype2=4),IF(H95=0,0,(_xll.EURO(H95,Strikeprice2,0,0,($AK95+IF(Smile=TRUE,VLOOKUP(MAX(-5,Strikeprice2-H95),Volsmile,2),0)),($A95-DateToday)+15,IF(Pricetype2=1,1,0),0))),H95)))</f>
        <v xml:space="preserve"> </v>
      </c>
      <c r="R95" s="250" t="str">
        <f>IF($A95="N/A"," ",IF(Pricetype2=2,MAX(I95,0),IF(OR(Pricetype2=1,Pricetype2=4),IF(I95=0,0,(_xll.EURO(I95,Strikeprice2,0,0,($AK95+IF(Smile=TRUE,VLOOKUP(MAX(-5,Strikeprice2-I95),Volsmile,2),0)),($A95-DateToday)+15,IF(Pricetype2=1,1,0),0))),I95)))</f>
        <v xml:space="preserve"> </v>
      </c>
      <c r="S95" s="250" t="str">
        <f>IF($A95="N/A"," ",IF(Pricetype2=2,MAX(J95,0),IF(OR(Pricetype2=1,Pricetype2=4),IF(J95=0,0,(_xll.EURO(J95,Strikeprice2,0,0,($AK95+IF(Smile=TRUE,VLOOKUP(MAX(-5,Strikeprice2-J95),Volsmile,2),0)),($A95-DateToday)+15,IF(Pricetype2=1,1,0),0))),J95)))</f>
        <v xml:space="preserve"> </v>
      </c>
      <c r="T95" s="250" t="str">
        <f>IF($A95="N/A"," ",IF(Pricetype2=2,MAX(K95,0),IF(OR(Pricetype2=1,Pricetype2=4),IF(K95=0,0,(_xll.EURO(K95,Strikeprice2,0,0,($AK95+IF(Smile=TRUE,VLOOKUP(MAX(-5,Strikeprice2-K95),Volsmile,2),0)),($A95-DateToday)+15,IF(Pricetype2=1,1,0),0))),K95)))</f>
        <v xml:space="preserve"> </v>
      </c>
      <c r="U95" s="177" t="str">
        <f t="shared" si="32"/>
        <v xml:space="preserve"> </v>
      </c>
      <c r="V95" s="178" t="str">
        <f t="shared" si="48"/>
        <v xml:space="preserve"> </v>
      </c>
      <c r="W95" s="178" t="str">
        <f t="shared" si="49"/>
        <v xml:space="preserve"> </v>
      </c>
      <c r="X95" s="178" t="str">
        <f t="shared" si="50"/>
        <v xml:space="preserve"> </v>
      </c>
      <c r="Y95" s="178" t="str">
        <f t="shared" si="51"/>
        <v xml:space="preserve"> </v>
      </c>
      <c r="Z95" s="178" t="str">
        <f t="shared" si="52"/>
        <v xml:space="preserve"> </v>
      </c>
      <c r="AA95" s="178" t="str">
        <f t="shared" si="53"/>
        <v xml:space="preserve"> </v>
      </c>
      <c r="AB95" s="178" t="str">
        <f t="shared" si="54"/>
        <v xml:space="preserve"> </v>
      </c>
      <c r="AC95" s="178" t="str">
        <f t="shared" si="55"/>
        <v xml:space="preserve"> </v>
      </c>
      <c r="AD95" s="178" t="str">
        <f t="shared" si="56"/>
        <v xml:space="preserve"> </v>
      </c>
      <c r="AE95" s="178" t="str">
        <f t="shared" si="57"/>
        <v xml:space="preserve"> </v>
      </c>
      <c r="AF95" s="224" t="str">
        <f t="shared" si="58"/>
        <v xml:space="preserve"> </v>
      </c>
      <c r="AG95" s="224" t="str">
        <f t="shared" si="59"/>
        <v xml:space="preserve"> </v>
      </c>
      <c r="AH95" s="224" t="str">
        <f t="shared" si="60"/>
        <v xml:space="preserve"> </v>
      </c>
      <c r="AI95" s="224" t="str">
        <f t="shared" si="33"/>
        <v xml:space="preserve"> </v>
      </c>
      <c r="AJ95" s="224" t="str">
        <f t="shared" si="34"/>
        <v xml:space="preserve"> </v>
      </c>
      <c r="AK95" s="224" t="str">
        <f t="shared" si="61"/>
        <v xml:space="preserve"> </v>
      </c>
      <c r="AL95" s="224" t="str">
        <f>IF($A95="N/A"," ",IF(PV=1,0,'Pricing Inputs2'!R128))</f>
        <v xml:space="preserve"> </v>
      </c>
      <c r="AM95" s="313" t="str">
        <f t="shared" si="35"/>
        <v xml:space="preserve"> </v>
      </c>
      <c r="BQ95" t="str">
        <f t="shared" si="36"/>
        <v xml:space="preserve"> </v>
      </c>
      <c r="BR95" t="str">
        <f t="shared" si="37"/>
        <v xml:space="preserve"> </v>
      </c>
      <c r="BS95" t="str">
        <f t="shared" si="38"/>
        <v xml:space="preserve"> </v>
      </c>
    </row>
    <row r="96" spans="1:71" x14ac:dyDescent="0.2">
      <c r="A96" s="253" t="str">
        <f>IF(A95="N/A","N/A",IF(EDATE(A95,1)&gt;Inputs!$P$5,"N/A",EDATE(A95,1)))</f>
        <v>N/A</v>
      </c>
      <c r="B96" s="324" t="str">
        <f t="shared" si="31"/>
        <v xml:space="preserve"> </v>
      </c>
      <c r="C96" s="172" t="str">
        <f t="shared" si="39"/>
        <v xml:space="preserve"> </v>
      </c>
      <c r="D96" s="172" t="str">
        <f t="shared" si="40"/>
        <v xml:space="preserve"> </v>
      </c>
      <c r="E96" s="172" t="str">
        <f t="shared" si="41"/>
        <v xml:space="preserve"> </v>
      </c>
      <c r="F96" s="172" t="str">
        <f t="shared" si="42"/>
        <v xml:space="preserve"> </v>
      </c>
      <c r="G96" s="172" t="str">
        <f t="shared" si="43"/>
        <v xml:space="preserve"> </v>
      </c>
      <c r="H96" s="172" t="str">
        <f t="shared" si="44"/>
        <v xml:space="preserve"> </v>
      </c>
      <c r="I96" s="172" t="str">
        <f t="shared" si="45"/>
        <v xml:space="preserve"> </v>
      </c>
      <c r="J96" s="172" t="str">
        <f t="shared" si="46"/>
        <v xml:space="preserve"> </v>
      </c>
      <c r="K96" s="172" t="str">
        <f t="shared" si="47"/>
        <v xml:space="preserve"> </v>
      </c>
      <c r="L96" s="250" t="str">
        <f>IF($A96="N/A"," ",IF(Pricetype2=2,MAX(C96,0),IF(OR(Pricetype2=1,Pricetype2=4),IF(C96=0,0,(_xll.EURO(C96,Strikeprice2,0,0,($AH96+IF(Smile=TRUE,VLOOKUP(MAX(-5,Strikeprice2-C96),Volsmile,2),0)),($A96-DateToday)+15,IF(Pricetype2=1,1,0),0))),C96)))</f>
        <v xml:space="preserve"> </v>
      </c>
      <c r="M96" s="250" t="str">
        <f>IF($A96="N/A"," ",IF(Pricetype2=2,MAX(D96,0),IF(OR(Pricetype2=1,Pricetype2=4),IF(D96=0,0,(_xll.EURO(D96,Strikeprice2,0,0,($AH96+IF(Smile=TRUE,VLOOKUP(MAX(-5,Strikeprice2-D96),Volsmile,2),0)),($A96-DateToday)+15,IF(Pricetype2=1,1,0),0))),D96)))</f>
        <v xml:space="preserve"> </v>
      </c>
      <c r="N96" s="250" t="str">
        <f>IF($A96="N/A"," ",IF(Pricetype2=2,MAX(E96,0),IF(OR(Pricetype2=1,Pricetype2=4),IF(E96=0,0,(_xll.EURO(E96,Strikeprice2,0,0,($AK96+IF(Smile=TRUE,VLOOKUP(MAX(-5,Strikeprice2-E96),Volsmile,2),0)),($A96-DateToday)+15,IF(Pricetype2=1,1,0),0))),E96)))</f>
        <v xml:space="preserve"> </v>
      </c>
      <c r="O96" s="250" t="str">
        <f>IF($A96="N/A"," ",IF(Pricetype2=2,MAX(F96,0),IF(OR(Pricetype2=1,Pricetype2=4),IF(F96=0,0,(_xll.EURO(F96,Strikeprice2,0,0,($AK96+IF(Smile=TRUE,VLOOKUP(MAX(-5,Strikeprice2-F96),Volsmile,2),0)),($A96-DateToday)+15,IF(Pricetype2=1,1,0),0))),F96)))</f>
        <v xml:space="preserve"> </v>
      </c>
      <c r="P96" s="250" t="str">
        <f>IF($A96="N/A"," ",IF(Pricetype2=2,MAX(G96,0),IF(OR(Pricetype2=1,Pricetype2=4),IF(G96=0,0,(_xll.EURO(G96,Strikeprice2,0,0,($AK96+IF(Smile=TRUE,VLOOKUP(MAX(-5,Strikeprice2-G96),Volsmile,2),0)),($A96-DateToday)+15,IF(Pricetype2=1,1,0),0))),G96)))</f>
        <v xml:space="preserve"> </v>
      </c>
      <c r="Q96" s="250" t="str">
        <f>IF($A96="N/A"," ",IF(Pricetype2=2,MAX(H96,0),IF(OR(Pricetype2=1,Pricetype2=4),IF(H96=0,0,(_xll.EURO(H96,Strikeprice2,0,0,($AK96+IF(Smile=TRUE,VLOOKUP(MAX(-5,Strikeprice2-H96),Volsmile,2),0)),($A96-DateToday)+15,IF(Pricetype2=1,1,0),0))),H96)))</f>
        <v xml:space="preserve"> </v>
      </c>
      <c r="R96" s="250" t="str">
        <f>IF($A96="N/A"," ",IF(Pricetype2=2,MAX(I96,0),IF(OR(Pricetype2=1,Pricetype2=4),IF(I96=0,0,(_xll.EURO(I96,Strikeprice2,0,0,($AK96+IF(Smile=TRUE,VLOOKUP(MAX(-5,Strikeprice2-I96),Volsmile,2),0)),($A96-DateToday)+15,IF(Pricetype2=1,1,0),0))),I96)))</f>
        <v xml:space="preserve"> </v>
      </c>
      <c r="S96" s="250" t="str">
        <f>IF($A96="N/A"," ",IF(Pricetype2=2,MAX(J96,0),IF(OR(Pricetype2=1,Pricetype2=4),IF(J96=0,0,(_xll.EURO(J96,Strikeprice2,0,0,($AK96+IF(Smile=TRUE,VLOOKUP(MAX(-5,Strikeprice2-J96),Volsmile,2),0)),($A96-DateToday)+15,IF(Pricetype2=1,1,0),0))),J96)))</f>
        <v xml:space="preserve"> </v>
      </c>
      <c r="T96" s="250" t="str">
        <f>IF($A96="N/A"," ",IF(Pricetype2=2,MAX(K96,0),IF(OR(Pricetype2=1,Pricetype2=4),IF(K96=0,0,(_xll.EURO(K96,Strikeprice2,0,0,($AK96+IF(Smile=TRUE,VLOOKUP(MAX(-5,Strikeprice2-K96),Volsmile,2),0)),($A96-DateToday)+15,IF(Pricetype2=1,1,0),0))),K96)))</f>
        <v xml:space="preserve"> </v>
      </c>
      <c r="U96" s="177" t="str">
        <f t="shared" si="32"/>
        <v xml:space="preserve"> </v>
      </c>
      <c r="V96" s="178" t="str">
        <f t="shared" si="48"/>
        <v xml:space="preserve"> </v>
      </c>
      <c r="W96" s="178" t="str">
        <f t="shared" si="49"/>
        <v xml:space="preserve"> </v>
      </c>
      <c r="X96" s="178" t="str">
        <f t="shared" si="50"/>
        <v xml:space="preserve"> </v>
      </c>
      <c r="Y96" s="178" t="str">
        <f t="shared" si="51"/>
        <v xml:space="preserve"> </v>
      </c>
      <c r="Z96" s="178" t="str">
        <f t="shared" si="52"/>
        <v xml:space="preserve"> </v>
      </c>
      <c r="AA96" s="178" t="str">
        <f t="shared" si="53"/>
        <v xml:space="preserve"> </v>
      </c>
      <c r="AB96" s="178" t="str">
        <f t="shared" si="54"/>
        <v xml:space="preserve"> </v>
      </c>
      <c r="AC96" s="178" t="str">
        <f t="shared" si="55"/>
        <v xml:space="preserve"> </v>
      </c>
      <c r="AD96" s="178" t="str">
        <f t="shared" si="56"/>
        <v xml:space="preserve"> </v>
      </c>
      <c r="AE96" s="178" t="str">
        <f t="shared" si="57"/>
        <v xml:space="preserve"> </v>
      </c>
      <c r="AF96" s="224" t="str">
        <f t="shared" si="58"/>
        <v xml:space="preserve"> </v>
      </c>
      <c r="AG96" s="224" t="str">
        <f t="shared" si="59"/>
        <v xml:space="preserve"> </v>
      </c>
      <c r="AH96" s="224" t="str">
        <f t="shared" si="60"/>
        <v xml:space="preserve"> </v>
      </c>
      <c r="AI96" s="224" t="str">
        <f t="shared" si="33"/>
        <v xml:space="preserve"> </v>
      </c>
      <c r="AJ96" s="224" t="str">
        <f t="shared" si="34"/>
        <v xml:space="preserve"> </v>
      </c>
      <c r="AK96" s="224" t="str">
        <f t="shared" si="61"/>
        <v xml:space="preserve"> </v>
      </c>
      <c r="AL96" s="224" t="str">
        <f>IF($A96="N/A"," ",IF(PV=1,0,'Pricing Inputs2'!R129))</f>
        <v xml:space="preserve"> </v>
      </c>
      <c r="AM96" s="313" t="str">
        <f t="shared" si="35"/>
        <v xml:space="preserve"> </v>
      </c>
      <c r="BQ96" t="str">
        <f t="shared" si="36"/>
        <v xml:space="preserve"> </v>
      </c>
      <c r="BR96" t="str">
        <f t="shared" si="37"/>
        <v xml:space="preserve"> </v>
      </c>
      <c r="BS96" t="str">
        <f t="shared" si="38"/>
        <v xml:space="preserve"> </v>
      </c>
    </row>
    <row r="97" spans="1:71" x14ac:dyDescent="0.2">
      <c r="A97" s="253" t="str">
        <f>IF(A96="N/A","N/A",IF(EDATE(A96,1)&gt;Inputs!$P$5,"N/A",EDATE(A96,1)))</f>
        <v>N/A</v>
      </c>
      <c r="B97" s="324" t="str">
        <f t="shared" si="31"/>
        <v xml:space="preserve"> </v>
      </c>
      <c r="C97" s="172" t="str">
        <f t="shared" si="39"/>
        <v xml:space="preserve"> </v>
      </c>
      <c r="D97" s="172" t="str">
        <f t="shared" si="40"/>
        <v xml:space="preserve"> </v>
      </c>
      <c r="E97" s="172" t="str">
        <f t="shared" si="41"/>
        <v xml:space="preserve"> </v>
      </c>
      <c r="F97" s="172" t="str">
        <f t="shared" si="42"/>
        <v xml:space="preserve"> </v>
      </c>
      <c r="G97" s="172" t="str">
        <f t="shared" si="43"/>
        <v xml:space="preserve"> </v>
      </c>
      <c r="H97" s="172" t="str">
        <f t="shared" si="44"/>
        <v xml:space="preserve"> </v>
      </c>
      <c r="I97" s="172" t="str">
        <f t="shared" si="45"/>
        <v xml:space="preserve"> </v>
      </c>
      <c r="J97" s="172" t="str">
        <f t="shared" si="46"/>
        <v xml:space="preserve"> </v>
      </c>
      <c r="K97" s="172" t="str">
        <f t="shared" si="47"/>
        <v xml:space="preserve"> </v>
      </c>
      <c r="L97" s="250" t="str">
        <f>IF($A97="N/A"," ",IF(Pricetype2=2,MAX(C97,0),IF(OR(Pricetype2=1,Pricetype2=4),IF(C97=0,0,(_xll.EURO(C97,Strikeprice2,0,0,($AH97+IF(Smile=TRUE,VLOOKUP(MAX(-5,Strikeprice2-C97),Volsmile,2),0)),($A97-DateToday)+15,IF(Pricetype2=1,1,0),0))),C97)))</f>
        <v xml:space="preserve"> </v>
      </c>
      <c r="M97" s="250" t="str">
        <f>IF($A97="N/A"," ",IF(Pricetype2=2,MAX(D97,0),IF(OR(Pricetype2=1,Pricetype2=4),IF(D97=0,0,(_xll.EURO(D97,Strikeprice2,0,0,($AH97+IF(Smile=TRUE,VLOOKUP(MAX(-5,Strikeprice2-D97),Volsmile,2),0)),($A97-DateToday)+15,IF(Pricetype2=1,1,0),0))),D97)))</f>
        <v xml:space="preserve"> </v>
      </c>
      <c r="N97" s="250" t="str">
        <f>IF($A97="N/A"," ",IF(Pricetype2=2,MAX(E97,0),IF(OR(Pricetype2=1,Pricetype2=4),IF(E97=0,0,(_xll.EURO(E97,Strikeprice2,0,0,($AK97+IF(Smile=TRUE,VLOOKUP(MAX(-5,Strikeprice2-E97),Volsmile,2),0)),($A97-DateToday)+15,IF(Pricetype2=1,1,0),0))),E97)))</f>
        <v xml:space="preserve"> </v>
      </c>
      <c r="O97" s="250" t="str">
        <f>IF($A97="N/A"," ",IF(Pricetype2=2,MAX(F97,0),IF(OR(Pricetype2=1,Pricetype2=4),IF(F97=0,0,(_xll.EURO(F97,Strikeprice2,0,0,($AK97+IF(Smile=TRUE,VLOOKUP(MAX(-5,Strikeprice2-F97),Volsmile,2),0)),($A97-DateToday)+15,IF(Pricetype2=1,1,0),0))),F97)))</f>
        <v xml:space="preserve"> </v>
      </c>
      <c r="P97" s="250" t="str">
        <f>IF($A97="N/A"," ",IF(Pricetype2=2,MAX(G97,0),IF(OR(Pricetype2=1,Pricetype2=4),IF(G97=0,0,(_xll.EURO(G97,Strikeprice2,0,0,($AK97+IF(Smile=TRUE,VLOOKUP(MAX(-5,Strikeprice2-G97),Volsmile,2),0)),($A97-DateToday)+15,IF(Pricetype2=1,1,0),0))),G97)))</f>
        <v xml:space="preserve"> </v>
      </c>
      <c r="Q97" s="250" t="str">
        <f>IF($A97="N/A"," ",IF(Pricetype2=2,MAX(H97,0),IF(OR(Pricetype2=1,Pricetype2=4),IF(H97=0,0,(_xll.EURO(H97,Strikeprice2,0,0,($AK97+IF(Smile=TRUE,VLOOKUP(MAX(-5,Strikeprice2-H97),Volsmile,2),0)),($A97-DateToday)+15,IF(Pricetype2=1,1,0),0))),H97)))</f>
        <v xml:space="preserve"> </v>
      </c>
      <c r="R97" s="250" t="str">
        <f>IF($A97="N/A"," ",IF(Pricetype2=2,MAX(I97,0),IF(OR(Pricetype2=1,Pricetype2=4),IF(I97=0,0,(_xll.EURO(I97,Strikeprice2,0,0,($AK97+IF(Smile=TRUE,VLOOKUP(MAX(-5,Strikeprice2-I97),Volsmile,2),0)),($A97-DateToday)+15,IF(Pricetype2=1,1,0),0))),I97)))</f>
        <v xml:space="preserve"> </v>
      </c>
      <c r="S97" s="250" t="str">
        <f>IF($A97="N/A"," ",IF(Pricetype2=2,MAX(J97,0),IF(OR(Pricetype2=1,Pricetype2=4),IF(J97=0,0,(_xll.EURO(J97,Strikeprice2,0,0,($AK97+IF(Smile=TRUE,VLOOKUP(MAX(-5,Strikeprice2-J97),Volsmile,2),0)),($A97-DateToday)+15,IF(Pricetype2=1,1,0),0))),J97)))</f>
        <v xml:space="preserve"> </v>
      </c>
      <c r="T97" s="250" t="str">
        <f>IF($A97="N/A"," ",IF(Pricetype2=2,MAX(K97,0),IF(OR(Pricetype2=1,Pricetype2=4),IF(K97=0,0,(_xll.EURO(K97,Strikeprice2,0,0,($AK97+IF(Smile=TRUE,VLOOKUP(MAX(-5,Strikeprice2-K97),Volsmile,2),0)),($A97-DateToday)+15,IF(Pricetype2=1,1,0),0))),K97)))</f>
        <v xml:space="preserve"> </v>
      </c>
      <c r="U97" s="177" t="str">
        <f t="shared" si="32"/>
        <v xml:space="preserve"> </v>
      </c>
      <c r="V97" s="178" t="str">
        <f t="shared" si="48"/>
        <v xml:space="preserve"> </v>
      </c>
      <c r="W97" s="178" t="str">
        <f t="shared" si="49"/>
        <v xml:space="preserve"> </v>
      </c>
      <c r="X97" s="178" t="str">
        <f t="shared" si="50"/>
        <v xml:space="preserve"> </v>
      </c>
      <c r="Y97" s="178" t="str">
        <f t="shared" si="51"/>
        <v xml:space="preserve"> </v>
      </c>
      <c r="Z97" s="178" t="str">
        <f t="shared" si="52"/>
        <v xml:space="preserve"> </v>
      </c>
      <c r="AA97" s="178" t="str">
        <f t="shared" si="53"/>
        <v xml:space="preserve"> </v>
      </c>
      <c r="AB97" s="178" t="str">
        <f t="shared" si="54"/>
        <v xml:space="preserve"> </v>
      </c>
      <c r="AC97" s="178" t="str">
        <f t="shared" si="55"/>
        <v xml:space="preserve"> </v>
      </c>
      <c r="AD97" s="178" t="str">
        <f t="shared" si="56"/>
        <v xml:space="preserve"> </v>
      </c>
      <c r="AE97" s="178" t="str">
        <f t="shared" si="57"/>
        <v xml:space="preserve"> </v>
      </c>
      <c r="AF97" s="224" t="str">
        <f t="shared" si="58"/>
        <v xml:space="preserve"> </v>
      </c>
      <c r="AG97" s="224" t="str">
        <f t="shared" si="59"/>
        <v xml:space="preserve"> </v>
      </c>
      <c r="AH97" s="224" t="str">
        <f t="shared" si="60"/>
        <v xml:space="preserve"> </v>
      </c>
      <c r="AI97" s="224" t="str">
        <f t="shared" si="33"/>
        <v xml:space="preserve"> </v>
      </c>
      <c r="AJ97" s="224" t="str">
        <f t="shared" si="34"/>
        <v xml:space="preserve"> </v>
      </c>
      <c r="AK97" s="224" t="str">
        <f t="shared" si="61"/>
        <v xml:space="preserve"> </v>
      </c>
      <c r="AL97" s="224" t="str">
        <f>IF($A97="N/A"," ",IF(PV=1,0,'Pricing Inputs2'!R130))</f>
        <v xml:space="preserve"> </v>
      </c>
      <c r="AM97" s="313" t="str">
        <f t="shared" si="35"/>
        <v xml:space="preserve"> </v>
      </c>
      <c r="BQ97" t="str">
        <f t="shared" si="36"/>
        <v xml:space="preserve"> </v>
      </c>
      <c r="BR97" t="str">
        <f t="shared" si="37"/>
        <v xml:space="preserve"> </v>
      </c>
      <c r="BS97" t="str">
        <f t="shared" si="38"/>
        <v xml:space="preserve"> </v>
      </c>
    </row>
    <row r="98" spans="1:71" x14ac:dyDescent="0.2">
      <c r="A98" s="253" t="str">
        <f>IF(A97="N/A","N/A",IF(EDATE(A97,1)&gt;Inputs!$P$5,"N/A",EDATE(A97,1)))</f>
        <v>N/A</v>
      </c>
      <c r="B98" s="324" t="str">
        <f t="shared" si="31"/>
        <v xml:space="preserve"> </v>
      </c>
      <c r="C98" s="172" t="str">
        <f t="shared" si="39"/>
        <v xml:space="preserve"> </v>
      </c>
      <c r="D98" s="172" t="str">
        <f t="shared" si="40"/>
        <v xml:space="preserve"> </v>
      </c>
      <c r="E98" s="172" t="str">
        <f t="shared" si="41"/>
        <v xml:space="preserve"> </v>
      </c>
      <c r="F98" s="172" t="str">
        <f t="shared" si="42"/>
        <v xml:space="preserve"> </v>
      </c>
      <c r="G98" s="172" t="str">
        <f t="shared" si="43"/>
        <v xml:space="preserve"> </v>
      </c>
      <c r="H98" s="172" t="str">
        <f t="shared" si="44"/>
        <v xml:space="preserve"> </v>
      </c>
      <c r="I98" s="172" t="str">
        <f t="shared" si="45"/>
        <v xml:space="preserve"> </v>
      </c>
      <c r="J98" s="172" t="str">
        <f t="shared" si="46"/>
        <v xml:space="preserve"> </v>
      </c>
      <c r="K98" s="172" t="str">
        <f t="shared" si="47"/>
        <v xml:space="preserve"> </v>
      </c>
      <c r="L98" s="250" t="str">
        <f>IF($A98="N/A"," ",IF(Pricetype2=2,MAX(C98,0),IF(OR(Pricetype2=1,Pricetype2=4),IF(C98=0,0,(_xll.EURO(C98,Strikeprice2,0,0,($AH98+IF(Smile=TRUE,VLOOKUP(MAX(-5,Strikeprice2-C98),Volsmile,2),0)),($A98-DateToday)+15,IF(Pricetype2=1,1,0),0))),C98)))</f>
        <v xml:space="preserve"> </v>
      </c>
      <c r="M98" s="250" t="str">
        <f>IF($A98="N/A"," ",IF(Pricetype2=2,MAX(D98,0),IF(OR(Pricetype2=1,Pricetype2=4),IF(D98=0,0,(_xll.EURO(D98,Strikeprice2,0,0,($AH98+IF(Smile=TRUE,VLOOKUP(MAX(-5,Strikeprice2-D98),Volsmile,2),0)),($A98-DateToday)+15,IF(Pricetype2=1,1,0),0))),D98)))</f>
        <v xml:space="preserve"> </v>
      </c>
      <c r="N98" s="250" t="str">
        <f>IF($A98="N/A"," ",IF(Pricetype2=2,MAX(E98,0),IF(OR(Pricetype2=1,Pricetype2=4),IF(E98=0,0,(_xll.EURO(E98,Strikeprice2,0,0,($AK98+IF(Smile=TRUE,VLOOKUP(MAX(-5,Strikeprice2-E98),Volsmile,2),0)),($A98-DateToday)+15,IF(Pricetype2=1,1,0),0))),E98)))</f>
        <v xml:space="preserve"> </v>
      </c>
      <c r="O98" s="250" t="str">
        <f>IF($A98="N/A"," ",IF(Pricetype2=2,MAX(F98,0),IF(OR(Pricetype2=1,Pricetype2=4),IF(F98=0,0,(_xll.EURO(F98,Strikeprice2,0,0,($AK98+IF(Smile=TRUE,VLOOKUP(MAX(-5,Strikeprice2-F98),Volsmile,2),0)),($A98-DateToday)+15,IF(Pricetype2=1,1,0),0))),F98)))</f>
        <v xml:space="preserve"> </v>
      </c>
      <c r="P98" s="250" t="str">
        <f>IF($A98="N/A"," ",IF(Pricetype2=2,MAX(G98,0),IF(OR(Pricetype2=1,Pricetype2=4),IF(G98=0,0,(_xll.EURO(G98,Strikeprice2,0,0,($AK98+IF(Smile=TRUE,VLOOKUP(MAX(-5,Strikeprice2-G98),Volsmile,2),0)),($A98-DateToday)+15,IF(Pricetype2=1,1,0),0))),G98)))</f>
        <v xml:space="preserve"> </v>
      </c>
      <c r="Q98" s="250" t="str">
        <f>IF($A98="N/A"," ",IF(Pricetype2=2,MAX(H98,0),IF(OR(Pricetype2=1,Pricetype2=4),IF(H98=0,0,(_xll.EURO(H98,Strikeprice2,0,0,($AK98+IF(Smile=TRUE,VLOOKUP(MAX(-5,Strikeprice2-H98),Volsmile,2),0)),($A98-DateToday)+15,IF(Pricetype2=1,1,0),0))),H98)))</f>
        <v xml:space="preserve"> </v>
      </c>
      <c r="R98" s="250" t="str">
        <f>IF($A98="N/A"," ",IF(Pricetype2=2,MAX(I98,0),IF(OR(Pricetype2=1,Pricetype2=4),IF(I98=0,0,(_xll.EURO(I98,Strikeprice2,0,0,($AK98+IF(Smile=TRUE,VLOOKUP(MAX(-5,Strikeprice2-I98),Volsmile,2),0)),($A98-DateToday)+15,IF(Pricetype2=1,1,0),0))),I98)))</f>
        <v xml:space="preserve"> </v>
      </c>
      <c r="S98" s="250" t="str">
        <f>IF($A98="N/A"," ",IF(Pricetype2=2,MAX(J98,0),IF(OR(Pricetype2=1,Pricetype2=4),IF(J98=0,0,(_xll.EURO(J98,Strikeprice2,0,0,($AK98+IF(Smile=TRUE,VLOOKUP(MAX(-5,Strikeprice2-J98),Volsmile,2),0)),($A98-DateToday)+15,IF(Pricetype2=1,1,0),0))),J98)))</f>
        <v xml:space="preserve"> </v>
      </c>
      <c r="T98" s="250" t="str">
        <f>IF($A98="N/A"," ",IF(Pricetype2=2,MAX(K98,0),IF(OR(Pricetype2=1,Pricetype2=4),IF(K98=0,0,(_xll.EURO(K98,Strikeprice2,0,0,($AK98+IF(Smile=TRUE,VLOOKUP(MAX(-5,Strikeprice2-K98),Volsmile,2),0)),($A98-DateToday)+15,IF(Pricetype2=1,1,0),0))),K98)))</f>
        <v xml:space="preserve"> </v>
      </c>
      <c r="U98" s="177" t="str">
        <f t="shared" si="32"/>
        <v xml:space="preserve"> </v>
      </c>
      <c r="V98" s="178" t="str">
        <f t="shared" si="48"/>
        <v xml:space="preserve"> </v>
      </c>
      <c r="W98" s="178" t="str">
        <f t="shared" si="49"/>
        <v xml:space="preserve"> </v>
      </c>
      <c r="X98" s="178" t="str">
        <f t="shared" si="50"/>
        <v xml:space="preserve"> </v>
      </c>
      <c r="Y98" s="178" t="str">
        <f t="shared" si="51"/>
        <v xml:space="preserve"> </v>
      </c>
      <c r="Z98" s="178" t="str">
        <f t="shared" si="52"/>
        <v xml:space="preserve"> </v>
      </c>
      <c r="AA98" s="178" t="str">
        <f t="shared" si="53"/>
        <v xml:space="preserve"> </v>
      </c>
      <c r="AB98" s="178" t="str">
        <f t="shared" si="54"/>
        <v xml:space="preserve"> </v>
      </c>
      <c r="AC98" s="178" t="str">
        <f t="shared" si="55"/>
        <v xml:space="preserve"> </v>
      </c>
      <c r="AD98" s="178" t="str">
        <f t="shared" si="56"/>
        <v xml:space="preserve"> </v>
      </c>
      <c r="AE98" s="178" t="str">
        <f t="shared" si="57"/>
        <v xml:space="preserve"> </v>
      </c>
      <c r="AF98" s="224" t="str">
        <f t="shared" si="58"/>
        <v xml:space="preserve"> </v>
      </c>
      <c r="AG98" s="224" t="str">
        <f t="shared" si="59"/>
        <v xml:space="preserve"> </v>
      </c>
      <c r="AH98" s="224" t="str">
        <f t="shared" si="60"/>
        <v xml:space="preserve"> </v>
      </c>
      <c r="AI98" s="224" t="str">
        <f t="shared" si="33"/>
        <v xml:space="preserve"> </v>
      </c>
      <c r="AJ98" s="224" t="str">
        <f t="shared" si="34"/>
        <v xml:space="preserve"> </v>
      </c>
      <c r="AK98" s="224" t="str">
        <f t="shared" si="61"/>
        <v xml:space="preserve"> </v>
      </c>
      <c r="AL98" s="224" t="str">
        <f>IF($A98="N/A"," ",IF(PV=1,0,'Pricing Inputs2'!R131))</f>
        <v xml:space="preserve"> </v>
      </c>
      <c r="AM98" s="313" t="str">
        <f t="shared" si="35"/>
        <v xml:space="preserve"> </v>
      </c>
      <c r="BQ98" t="str">
        <f t="shared" si="36"/>
        <v xml:space="preserve"> </v>
      </c>
      <c r="BR98" t="str">
        <f t="shared" si="37"/>
        <v xml:space="preserve"> </v>
      </c>
      <c r="BS98" t="str">
        <f t="shared" si="38"/>
        <v xml:space="preserve"> </v>
      </c>
    </row>
    <row r="99" spans="1:71" x14ac:dyDescent="0.2">
      <c r="A99" s="253" t="str">
        <f>IF(A98="N/A","N/A",IF(EDATE(A98,1)&gt;Inputs!$P$5,"N/A",EDATE(A98,1)))</f>
        <v>N/A</v>
      </c>
      <c r="B99" s="324" t="str">
        <f t="shared" si="31"/>
        <v xml:space="preserve"> </v>
      </c>
      <c r="C99" s="172" t="str">
        <f t="shared" si="39"/>
        <v xml:space="preserve"> </v>
      </c>
      <c r="D99" s="172" t="str">
        <f t="shared" si="40"/>
        <v xml:space="preserve"> </v>
      </c>
      <c r="E99" s="172" t="str">
        <f t="shared" si="41"/>
        <v xml:space="preserve"> </v>
      </c>
      <c r="F99" s="172" t="str">
        <f t="shared" si="42"/>
        <v xml:space="preserve"> </v>
      </c>
      <c r="G99" s="172" t="str">
        <f t="shared" si="43"/>
        <v xml:space="preserve"> </v>
      </c>
      <c r="H99" s="172" t="str">
        <f t="shared" si="44"/>
        <v xml:space="preserve"> </v>
      </c>
      <c r="I99" s="172" t="str">
        <f t="shared" si="45"/>
        <v xml:space="preserve"> </v>
      </c>
      <c r="J99" s="172" t="str">
        <f t="shared" si="46"/>
        <v xml:space="preserve"> </v>
      </c>
      <c r="K99" s="172" t="str">
        <f t="shared" si="47"/>
        <v xml:space="preserve"> </v>
      </c>
      <c r="L99" s="250" t="str">
        <f>IF($A99="N/A"," ",IF(Pricetype2=2,MAX(C99,0),IF(OR(Pricetype2=1,Pricetype2=4),IF(C99=0,0,(_xll.EURO(C99,Strikeprice2,0,0,($AH99+IF(Smile=TRUE,VLOOKUP(MAX(-5,Strikeprice2-C99),Volsmile,2),0)),($A99-DateToday)+15,IF(Pricetype2=1,1,0),0))),C99)))</f>
        <v xml:space="preserve"> </v>
      </c>
      <c r="M99" s="250" t="str">
        <f>IF($A99="N/A"," ",IF(Pricetype2=2,MAX(D99,0),IF(OR(Pricetype2=1,Pricetype2=4),IF(D99=0,0,(_xll.EURO(D99,Strikeprice2,0,0,($AH99+IF(Smile=TRUE,VLOOKUP(MAX(-5,Strikeprice2-D99),Volsmile,2),0)),($A99-DateToday)+15,IF(Pricetype2=1,1,0),0))),D99)))</f>
        <v xml:space="preserve"> </v>
      </c>
      <c r="N99" s="250" t="str">
        <f>IF($A99="N/A"," ",IF(Pricetype2=2,MAX(E99,0),IF(OR(Pricetype2=1,Pricetype2=4),IF(E99=0,0,(_xll.EURO(E99,Strikeprice2,0,0,($AK99+IF(Smile=TRUE,VLOOKUP(MAX(-5,Strikeprice2-E99),Volsmile,2),0)),($A99-DateToday)+15,IF(Pricetype2=1,1,0),0))),E99)))</f>
        <v xml:space="preserve"> </v>
      </c>
      <c r="O99" s="250" t="str">
        <f>IF($A99="N/A"," ",IF(Pricetype2=2,MAX(F99,0),IF(OR(Pricetype2=1,Pricetype2=4),IF(F99=0,0,(_xll.EURO(F99,Strikeprice2,0,0,($AK99+IF(Smile=TRUE,VLOOKUP(MAX(-5,Strikeprice2-F99),Volsmile,2),0)),($A99-DateToday)+15,IF(Pricetype2=1,1,0),0))),F99)))</f>
        <v xml:space="preserve"> </v>
      </c>
      <c r="P99" s="250" t="str">
        <f>IF($A99="N/A"," ",IF(Pricetype2=2,MAX(G99,0),IF(OR(Pricetype2=1,Pricetype2=4),IF(G99=0,0,(_xll.EURO(G99,Strikeprice2,0,0,($AK99+IF(Smile=TRUE,VLOOKUP(MAX(-5,Strikeprice2-G99),Volsmile,2),0)),($A99-DateToday)+15,IF(Pricetype2=1,1,0),0))),G99)))</f>
        <v xml:space="preserve"> </v>
      </c>
      <c r="Q99" s="250" t="str">
        <f>IF($A99="N/A"," ",IF(Pricetype2=2,MAX(H99,0),IF(OR(Pricetype2=1,Pricetype2=4),IF(H99=0,0,(_xll.EURO(H99,Strikeprice2,0,0,($AK99+IF(Smile=TRUE,VLOOKUP(MAX(-5,Strikeprice2-H99),Volsmile,2),0)),($A99-DateToday)+15,IF(Pricetype2=1,1,0),0))),H99)))</f>
        <v xml:space="preserve"> </v>
      </c>
      <c r="R99" s="250" t="str">
        <f>IF($A99="N/A"," ",IF(Pricetype2=2,MAX(I99,0),IF(OR(Pricetype2=1,Pricetype2=4),IF(I99=0,0,(_xll.EURO(I99,Strikeprice2,0,0,($AK99+IF(Smile=TRUE,VLOOKUP(MAX(-5,Strikeprice2-I99),Volsmile,2),0)),($A99-DateToday)+15,IF(Pricetype2=1,1,0),0))),I99)))</f>
        <v xml:space="preserve"> </v>
      </c>
      <c r="S99" s="250" t="str">
        <f>IF($A99="N/A"," ",IF(Pricetype2=2,MAX(J99,0),IF(OR(Pricetype2=1,Pricetype2=4),IF(J99=0,0,(_xll.EURO(J99,Strikeprice2,0,0,($AK99+IF(Smile=TRUE,VLOOKUP(MAX(-5,Strikeprice2-J99),Volsmile,2),0)),($A99-DateToday)+15,IF(Pricetype2=1,1,0),0))),J99)))</f>
        <v xml:space="preserve"> </v>
      </c>
      <c r="T99" s="250" t="str">
        <f>IF($A99="N/A"," ",IF(Pricetype2=2,MAX(K99,0),IF(OR(Pricetype2=1,Pricetype2=4),IF(K99=0,0,(_xll.EURO(K99,Strikeprice2,0,0,($AK99+IF(Smile=TRUE,VLOOKUP(MAX(-5,Strikeprice2-K99),Volsmile,2),0)),($A99-DateToday)+15,IF(Pricetype2=1,1,0),0))),K99)))</f>
        <v xml:space="preserve"> </v>
      </c>
      <c r="U99" s="177" t="str">
        <f t="shared" si="32"/>
        <v xml:space="preserve"> </v>
      </c>
      <c r="V99" s="178" t="str">
        <f t="shared" si="48"/>
        <v xml:space="preserve"> </v>
      </c>
      <c r="W99" s="178" t="str">
        <f t="shared" si="49"/>
        <v xml:space="preserve"> </v>
      </c>
      <c r="X99" s="178" t="str">
        <f t="shared" si="50"/>
        <v xml:space="preserve"> </v>
      </c>
      <c r="Y99" s="178" t="str">
        <f t="shared" si="51"/>
        <v xml:space="preserve"> </v>
      </c>
      <c r="Z99" s="178" t="str">
        <f t="shared" si="52"/>
        <v xml:space="preserve"> </v>
      </c>
      <c r="AA99" s="178" t="str">
        <f t="shared" si="53"/>
        <v xml:space="preserve"> </v>
      </c>
      <c r="AB99" s="178" t="str">
        <f t="shared" si="54"/>
        <v xml:space="preserve"> </v>
      </c>
      <c r="AC99" s="178" t="str">
        <f t="shared" si="55"/>
        <v xml:space="preserve"> </v>
      </c>
      <c r="AD99" s="178" t="str">
        <f t="shared" si="56"/>
        <v xml:space="preserve"> </v>
      </c>
      <c r="AE99" s="178" t="str">
        <f t="shared" si="57"/>
        <v xml:space="preserve"> </v>
      </c>
      <c r="AF99" s="224" t="str">
        <f t="shared" si="58"/>
        <v xml:space="preserve"> </v>
      </c>
      <c r="AG99" s="224" t="str">
        <f t="shared" si="59"/>
        <v xml:space="preserve"> </v>
      </c>
      <c r="AH99" s="224" t="str">
        <f t="shared" si="60"/>
        <v xml:space="preserve"> </v>
      </c>
      <c r="AI99" s="224" t="str">
        <f t="shared" si="33"/>
        <v xml:space="preserve"> </v>
      </c>
      <c r="AJ99" s="224" t="str">
        <f t="shared" si="34"/>
        <v xml:space="preserve"> </v>
      </c>
      <c r="AK99" s="224" t="str">
        <f t="shared" si="61"/>
        <v xml:space="preserve"> </v>
      </c>
      <c r="AL99" s="224" t="str">
        <f>IF($A99="N/A"," ",IF(PV=1,0,'Pricing Inputs2'!R132))</f>
        <v xml:space="preserve"> </v>
      </c>
      <c r="AM99" s="313" t="str">
        <f t="shared" si="35"/>
        <v xml:space="preserve"> </v>
      </c>
      <c r="BQ99" t="str">
        <f t="shared" si="36"/>
        <v xml:space="preserve"> </v>
      </c>
      <c r="BR99" t="str">
        <f t="shared" si="37"/>
        <v xml:space="preserve"> </v>
      </c>
      <c r="BS99" t="str">
        <f t="shared" si="38"/>
        <v xml:space="preserve"> </v>
      </c>
    </row>
    <row r="100" spans="1:71" x14ac:dyDescent="0.2">
      <c r="A100" s="253" t="str">
        <f>IF(A99="N/A","N/A",IF(EDATE(A99,1)&gt;Inputs!$P$5,"N/A",EDATE(A99,1)))</f>
        <v>N/A</v>
      </c>
      <c r="B100" s="324" t="str">
        <f t="shared" si="31"/>
        <v xml:space="preserve"> </v>
      </c>
      <c r="C100" s="172" t="str">
        <f t="shared" si="39"/>
        <v xml:space="preserve"> </v>
      </c>
      <c r="D100" s="172" t="str">
        <f t="shared" si="40"/>
        <v xml:space="preserve"> </v>
      </c>
      <c r="E100" s="172" t="str">
        <f t="shared" si="41"/>
        <v xml:space="preserve"> </v>
      </c>
      <c r="F100" s="172" t="str">
        <f t="shared" si="42"/>
        <v xml:space="preserve"> </v>
      </c>
      <c r="G100" s="172" t="str">
        <f t="shared" si="43"/>
        <v xml:space="preserve"> </v>
      </c>
      <c r="H100" s="172" t="str">
        <f t="shared" si="44"/>
        <v xml:space="preserve"> </v>
      </c>
      <c r="I100" s="172" t="str">
        <f t="shared" si="45"/>
        <v xml:space="preserve"> </v>
      </c>
      <c r="J100" s="172" t="str">
        <f t="shared" si="46"/>
        <v xml:space="preserve"> </v>
      </c>
      <c r="K100" s="172" t="str">
        <f t="shared" si="47"/>
        <v xml:space="preserve"> </v>
      </c>
      <c r="L100" s="250" t="str">
        <f>IF($A100="N/A"," ",IF(Pricetype2=2,MAX(C100,0),IF(OR(Pricetype2=1,Pricetype2=4),IF(C100=0,0,(_xll.EURO(C100,Strikeprice2,0,0,($AH100+IF(Smile=TRUE,VLOOKUP(MAX(-5,Strikeprice2-C100),Volsmile,2),0)),($A100-DateToday)+15,IF(Pricetype2=1,1,0),0))),C100)))</f>
        <v xml:space="preserve"> </v>
      </c>
      <c r="M100" s="250" t="str">
        <f>IF($A100="N/A"," ",IF(Pricetype2=2,MAX(D100,0),IF(OR(Pricetype2=1,Pricetype2=4),IF(D100=0,0,(_xll.EURO(D100,Strikeprice2,0,0,($AH100+IF(Smile=TRUE,VLOOKUP(MAX(-5,Strikeprice2-D100),Volsmile,2),0)),($A100-DateToday)+15,IF(Pricetype2=1,1,0),0))),D100)))</f>
        <v xml:space="preserve"> </v>
      </c>
      <c r="N100" s="250" t="str">
        <f>IF($A100="N/A"," ",IF(Pricetype2=2,MAX(E100,0),IF(OR(Pricetype2=1,Pricetype2=4),IF(E100=0,0,(_xll.EURO(E100,Strikeprice2,0,0,($AK100+IF(Smile=TRUE,VLOOKUP(MAX(-5,Strikeprice2-E100),Volsmile,2),0)),($A100-DateToday)+15,IF(Pricetype2=1,1,0),0))),E100)))</f>
        <v xml:space="preserve"> </v>
      </c>
      <c r="O100" s="250" t="str">
        <f>IF($A100="N/A"," ",IF(Pricetype2=2,MAX(F100,0),IF(OR(Pricetype2=1,Pricetype2=4),IF(F100=0,0,(_xll.EURO(F100,Strikeprice2,0,0,($AK100+IF(Smile=TRUE,VLOOKUP(MAX(-5,Strikeprice2-F100),Volsmile,2),0)),($A100-DateToday)+15,IF(Pricetype2=1,1,0),0))),F100)))</f>
        <v xml:space="preserve"> </v>
      </c>
      <c r="P100" s="250" t="str">
        <f>IF($A100="N/A"," ",IF(Pricetype2=2,MAX(G100,0),IF(OR(Pricetype2=1,Pricetype2=4),IF(G100=0,0,(_xll.EURO(G100,Strikeprice2,0,0,($AK100+IF(Smile=TRUE,VLOOKUP(MAX(-5,Strikeprice2-G100),Volsmile,2),0)),($A100-DateToday)+15,IF(Pricetype2=1,1,0),0))),G100)))</f>
        <v xml:space="preserve"> </v>
      </c>
      <c r="Q100" s="250" t="str">
        <f>IF($A100="N/A"," ",IF(Pricetype2=2,MAX(H100,0),IF(OR(Pricetype2=1,Pricetype2=4),IF(H100=0,0,(_xll.EURO(H100,Strikeprice2,0,0,($AK100+IF(Smile=TRUE,VLOOKUP(MAX(-5,Strikeprice2-H100),Volsmile,2),0)),($A100-DateToday)+15,IF(Pricetype2=1,1,0),0))),H100)))</f>
        <v xml:space="preserve"> </v>
      </c>
      <c r="R100" s="250" t="str">
        <f>IF($A100="N/A"," ",IF(Pricetype2=2,MAX(I100,0),IF(OR(Pricetype2=1,Pricetype2=4),IF(I100=0,0,(_xll.EURO(I100,Strikeprice2,0,0,($AK100+IF(Smile=TRUE,VLOOKUP(MAX(-5,Strikeprice2-I100),Volsmile,2),0)),($A100-DateToday)+15,IF(Pricetype2=1,1,0),0))),I100)))</f>
        <v xml:space="preserve"> </v>
      </c>
      <c r="S100" s="250" t="str">
        <f>IF($A100="N/A"," ",IF(Pricetype2=2,MAX(J100,0),IF(OR(Pricetype2=1,Pricetype2=4),IF(J100=0,0,(_xll.EURO(J100,Strikeprice2,0,0,($AK100+IF(Smile=TRUE,VLOOKUP(MAX(-5,Strikeprice2-J100),Volsmile,2),0)),($A100-DateToday)+15,IF(Pricetype2=1,1,0),0))),J100)))</f>
        <v xml:space="preserve"> </v>
      </c>
      <c r="T100" s="250" t="str">
        <f>IF($A100="N/A"," ",IF(Pricetype2=2,MAX(K100,0),IF(OR(Pricetype2=1,Pricetype2=4),IF(K100=0,0,(_xll.EURO(K100,Strikeprice2,0,0,($AK100+IF(Smile=TRUE,VLOOKUP(MAX(-5,Strikeprice2-K100),Volsmile,2),0)),($A100-DateToday)+15,IF(Pricetype2=1,1,0),0))),K100)))</f>
        <v xml:space="preserve"> </v>
      </c>
      <c r="U100" s="177" t="str">
        <f t="shared" si="32"/>
        <v xml:space="preserve"> </v>
      </c>
      <c r="V100" s="178" t="str">
        <f t="shared" si="48"/>
        <v xml:space="preserve"> </v>
      </c>
      <c r="W100" s="178" t="str">
        <f t="shared" si="49"/>
        <v xml:space="preserve"> </v>
      </c>
      <c r="X100" s="178" t="str">
        <f t="shared" si="50"/>
        <v xml:space="preserve"> </v>
      </c>
      <c r="Y100" s="178" t="str">
        <f t="shared" si="51"/>
        <v xml:space="preserve"> </v>
      </c>
      <c r="Z100" s="178" t="str">
        <f t="shared" si="52"/>
        <v xml:space="preserve"> </v>
      </c>
      <c r="AA100" s="178" t="str">
        <f t="shared" si="53"/>
        <v xml:space="preserve"> </v>
      </c>
      <c r="AB100" s="178" t="str">
        <f t="shared" si="54"/>
        <v xml:space="preserve"> </v>
      </c>
      <c r="AC100" s="178" t="str">
        <f t="shared" si="55"/>
        <v xml:space="preserve"> </v>
      </c>
      <c r="AD100" s="178" t="str">
        <f t="shared" si="56"/>
        <v xml:space="preserve"> </v>
      </c>
      <c r="AE100" s="178" t="str">
        <f t="shared" si="57"/>
        <v xml:space="preserve"> </v>
      </c>
      <c r="AF100" s="224" t="str">
        <f t="shared" si="58"/>
        <v xml:space="preserve"> </v>
      </c>
      <c r="AG100" s="224" t="str">
        <f t="shared" si="59"/>
        <v xml:space="preserve"> </v>
      </c>
      <c r="AH100" s="224" t="str">
        <f t="shared" si="60"/>
        <v xml:space="preserve"> </v>
      </c>
      <c r="AI100" s="224" t="str">
        <f t="shared" si="33"/>
        <v xml:space="preserve"> </v>
      </c>
      <c r="AJ100" s="224" t="str">
        <f t="shared" si="34"/>
        <v xml:space="preserve"> </v>
      </c>
      <c r="AK100" s="224" t="str">
        <f t="shared" si="61"/>
        <v xml:space="preserve"> </v>
      </c>
      <c r="AL100" s="224" t="str">
        <f>IF($A100="N/A"," ",IF(PV=1,0,'Pricing Inputs2'!R133))</f>
        <v xml:space="preserve"> </v>
      </c>
      <c r="AM100" s="313" t="str">
        <f t="shared" si="35"/>
        <v xml:space="preserve"> </v>
      </c>
      <c r="BQ100" t="str">
        <f t="shared" si="36"/>
        <v xml:space="preserve"> </v>
      </c>
      <c r="BR100" t="str">
        <f t="shared" si="37"/>
        <v xml:space="preserve"> </v>
      </c>
      <c r="BS100" t="str">
        <f t="shared" si="38"/>
        <v xml:space="preserve"> </v>
      </c>
    </row>
    <row r="101" spans="1:71" x14ac:dyDescent="0.2">
      <c r="A101" s="253" t="str">
        <f>IF(A100="N/A","N/A",IF(EDATE(A100,1)&gt;Inputs!$P$5,"N/A",EDATE(A100,1)))</f>
        <v>N/A</v>
      </c>
      <c r="B101" s="324" t="str">
        <f t="shared" si="31"/>
        <v xml:space="preserve"> </v>
      </c>
      <c r="C101" s="172" t="str">
        <f t="shared" si="39"/>
        <v xml:space="preserve"> </v>
      </c>
      <c r="D101" s="172" t="str">
        <f t="shared" si="40"/>
        <v xml:space="preserve"> </v>
      </c>
      <c r="E101" s="172" t="str">
        <f t="shared" si="41"/>
        <v xml:space="preserve"> </v>
      </c>
      <c r="F101" s="172" t="str">
        <f t="shared" si="42"/>
        <v xml:space="preserve"> </v>
      </c>
      <c r="G101" s="172" t="str">
        <f t="shared" si="43"/>
        <v xml:space="preserve"> </v>
      </c>
      <c r="H101" s="172" t="str">
        <f t="shared" si="44"/>
        <v xml:space="preserve"> </v>
      </c>
      <c r="I101" s="172" t="str">
        <f t="shared" si="45"/>
        <v xml:space="preserve"> </v>
      </c>
      <c r="J101" s="172" t="str">
        <f t="shared" si="46"/>
        <v xml:space="preserve"> </v>
      </c>
      <c r="K101" s="172" t="str">
        <f t="shared" si="47"/>
        <v xml:space="preserve"> </v>
      </c>
      <c r="L101" s="250" t="str">
        <f>IF($A101="N/A"," ",IF(Pricetype2=2,MAX(C101,0),IF(OR(Pricetype2=1,Pricetype2=4),IF(C101=0,0,(_xll.EURO(C101,Strikeprice2,0,0,($AH101+IF(Smile=TRUE,VLOOKUP(MAX(-5,Strikeprice2-C101),Volsmile,2),0)),($A101-DateToday)+15,IF(Pricetype2=1,1,0),0))),C101)))</f>
        <v xml:space="preserve"> </v>
      </c>
      <c r="M101" s="250" t="str">
        <f>IF($A101="N/A"," ",IF(Pricetype2=2,MAX(D101,0),IF(OR(Pricetype2=1,Pricetype2=4),IF(D101=0,0,(_xll.EURO(D101,Strikeprice2,0,0,($AH101+IF(Smile=TRUE,VLOOKUP(MAX(-5,Strikeprice2-D101),Volsmile,2),0)),($A101-DateToday)+15,IF(Pricetype2=1,1,0),0))),D101)))</f>
        <v xml:space="preserve"> </v>
      </c>
      <c r="N101" s="250" t="str">
        <f>IF($A101="N/A"," ",IF(Pricetype2=2,MAX(E101,0),IF(OR(Pricetype2=1,Pricetype2=4),IF(E101=0,0,(_xll.EURO(E101,Strikeprice2,0,0,($AK101+IF(Smile=TRUE,VLOOKUP(MAX(-5,Strikeprice2-E101),Volsmile,2),0)),($A101-DateToday)+15,IF(Pricetype2=1,1,0),0))),E101)))</f>
        <v xml:space="preserve"> </v>
      </c>
      <c r="O101" s="250" t="str">
        <f>IF($A101="N/A"," ",IF(Pricetype2=2,MAX(F101,0),IF(OR(Pricetype2=1,Pricetype2=4),IF(F101=0,0,(_xll.EURO(F101,Strikeprice2,0,0,($AK101+IF(Smile=TRUE,VLOOKUP(MAX(-5,Strikeprice2-F101),Volsmile,2),0)),($A101-DateToday)+15,IF(Pricetype2=1,1,0),0))),F101)))</f>
        <v xml:space="preserve"> </v>
      </c>
      <c r="P101" s="250" t="str">
        <f>IF($A101="N/A"," ",IF(Pricetype2=2,MAX(G101,0),IF(OR(Pricetype2=1,Pricetype2=4),IF(G101=0,0,(_xll.EURO(G101,Strikeprice2,0,0,($AK101+IF(Smile=TRUE,VLOOKUP(MAX(-5,Strikeprice2-G101),Volsmile,2),0)),($A101-DateToday)+15,IF(Pricetype2=1,1,0),0))),G101)))</f>
        <v xml:space="preserve"> </v>
      </c>
      <c r="Q101" s="250" t="str">
        <f>IF($A101="N/A"," ",IF(Pricetype2=2,MAX(H101,0),IF(OR(Pricetype2=1,Pricetype2=4),IF(H101=0,0,(_xll.EURO(H101,Strikeprice2,0,0,($AK101+IF(Smile=TRUE,VLOOKUP(MAX(-5,Strikeprice2-H101),Volsmile,2),0)),($A101-DateToday)+15,IF(Pricetype2=1,1,0),0))),H101)))</f>
        <v xml:space="preserve"> </v>
      </c>
      <c r="R101" s="250" t="str">
        <f>IF($A101="N/A"," ",IF(Pricetype2=2,MAX(I101,0),IF(OR(Pricetype2=1,Pricetype2=4),IF(I101=0,0,(_xll.EURO(I101,Strikeprice2,0,0,($AK101+IF(Smile=TRUE,VLOOKUP(MAX(-5,Strikeprice2-I101),Volsmile,2),0)),($A101-DateToday)+15,IF(Pricetype2=1,1,0),0))),I101)))</f>
        <v xml:space="preserve"> </v>
      </c>
      <c r="S101" s="250" t="str">
        <f>IF($A101="N/A"," ",IF(Pricetype2=2,MAX(J101,0),IF(OR(Pricetype2=1,Pricetype2=4),IF(J101=0,0,(_xll.EURO(J101,Strikeprice2,0,0,($AK101+IF(Smile=TRUE,VLOOKUP(MAX(-5,Strikeprice2-J101),Volsmile,2),0)),($A101-DateToday)+15,IF(Pricetype2=1,1,0),0))),J101)))</f>
        <v xml:space="preserve"> </v>
      </c>
      <c r="T101" s="250" t="str">
        <f>IF($A101="N/A"," ",IF(Pricetype2=2,MAX(K101,0),IF(OR(Pricetype2=1,Pricetype2=4),IF(K101=0,0,(_xll.EURO(K101,Strikeprice2,0,0,($AK101+IF(Smile=TRUE,VLOOKUP(MAX(-5,Strikeprice2-K101),Volsmile,2),0)),($A101-DateToday)+15,IF(Pricetype2=1,1,0),0))),K101)))</f>
        <v xml:space="preserve"> </v>
      </c>
      <c r="U101" s="177" t="str">
        <f t="shared" si="32"/>
        <v xml:space="preserve"> </v>
      </c>
      <c r="V101" s="178" t="str">
        <f t="shared" si="48"/>
        <v xml:space="preserve"> </v>
      </c>
      <c r="W101" s="178" t="str">
        <f t="shared" si="49"/>
        <v xml:space="preserve"> </v>
      </c>
      <c r="X101" s="178" t="str">
        <f t="shared" si="50"/>
        <v xml:space="preserve"> </v>
      </c>
      <c r="Y101" s="178" t="str">
        <f t="shared" si="51"/>
        <v xml:space="preserve"> </v>
      </c>
      <c r="Z101" s="178" t="str">
        <f t="shared" si="52"/>
        <v xml:space="preserve"> </v>
      </c>
      <c r="AA101" s="178" t="str">
        <f t="shared" si="53"/>
        <v xml:space="preserve"> </v>
      </c>
      <c r="AB101" s="178" t="str">
        <f t="shared" si="54"/>
        <v xml:space="preserve"> </v>
      </c>
      <c r="AC101" s="178" t="str">
        <f t="shared" si="55"/>
        <v xml:space="preserve"> </v>
      </c>
      <c r="AD101" s="178" t="str">
        <f t="shared" si="56"/>
        <v xml:space="preserve"> </v>
      </c>
      <c r="AE101" s="178" t="str">
        <f t="shared" si="57"/>
        <v xml:space="preserve"> </v>
      </c>
      <c r="AF101" s="224" t="str">
        <f t="shared" si="58"/>
        <v xml:space="preserve"> </v>
      </c>
      <c r="AG101" s="224" t="str">
        <f t="shared" si="59"/>
        <v xml:space="preserve"> </v>
      </c>
      <c r="AH101" s="224" t="str">
        <f t="shared" si="60"/>
        <v xml:space="preserve"> </v>
      </c>
      <c r="AI101" s="224" t="str">
        <f t="shared" si="33"/>
        <v xml:space="preserve"> </v>
      </c>
      <c r="AJ101" s="224" t="str">
        <f t="shared" si="34"/>
        <v xml:space="preserve"> </v>
      </c>
      <c r="AK101" s="224" t="str">
        <f t="shared" si="61"/>
        <v xml:space="preserve"> </v>
      </c>
      <c r="AL101" s="224" t="str">
        <f>IF($A101="N/A"," ",IF(PV=1,0,'Pricing Inputs2'!R134))</f>
        <v xml:space="preserve"> </v>
      </c>
      <c r="AM101" s="313" t="str">
        <f t="shared" si="35"/>
        <v xml:space="preserve"> </v>
      </c>
      <c r="BQ101" t="str">
        <f t="shared" si="36"/>
        <v xml:space="preserve"> </v>
      </c>
      <c r="BR101" t="str">
        <f t="shared" si="37"/>
        <v xml:space="preserve"> </v>
      </c>
      <c r="BS101" t="str">
        <f t="shared" si="38"/>
        <v xml:space="preserve"> </v>
      </c>
    </row>
    <row r="102" spans="1:71" x14ac:dyDescent="0.2">
      <c r="A102" s="253" t="str">
        <f>IF(A101="N/A","N/A",IF(EDATE(A101,1)&gt;Inputs!$P$5,"N/A",EDATE(A101,1)))</f>
        <v>N/A</v>
      </c>
      <c r="B102" s="324" t="str">
        <f t="shared" si="31"/>
        <v xml:space="preserve"> </v>
      </c>
      <c r="C102" s="172" t="str">
        <f t="shared" si="39"/>
        <v xml:space="preserve"> </v>
      </c>
      <c r="D102" s="172" t="str">
        <f t="shared" si="40"/>
        <v xml:space="preserve"> </v>
      </c>
      <c r="E102" s="172" t="str">
        <f t="shared" si="41"/>
        <v xml:space="preserve"> </v>
      </c>
      <c r="F102" s="172" t="str">
        <f t="shared" si="42"/>
        <v xml:space="preserve"> </v>
      </c>
      <c r="G102" s="172" t="str">
        <f t="shared" si="43"/>
        <v xml:space="preserve"> </v>
      </c>
      <c r="H102" s="172" t="str">
        <f t="shared" si="44"/>
        <v xml:space="preserve"> </v>
      </c>
      <c r="I102" s="172" t="str">
        <f t="shared" si="45"/>
        <v xml:space="preserve"> </v>
      </c>
      <c r="J102" s="172" t="str">
        <f t="shared" si="46"/>
        <v xml:space="preserve"> </v>
      </c>
      <c r="K102" s="172" t="str">
        <f t="shared" si="47"/>
        <v xml:space="preserve"> </v>
      </c>
      <c r="L102" s="250" t="str">
        <f>IF($A102="N/A"," ",IF(Pricetype2=2,MAX(C102,0),IF(OR(Pricetype2=1,Pricetype2=4),IF(C102=0,0,(_xll.EURO(C102,Strikeprice2,0,0,($AH102+IF(Smile=TRUE,VLOOKUP(MAX(-5,Strikeprice2-C102),Volsmile,2),0)),($A102-DateToday)+15,IF(Pricetype2=1,1,0),0))),C102)))</f>
        <v xml:space="preserve"> </v>
      </c>
      <c r="M102" s="250" t="str">
        <f>IF($A102="N/A"," ",IF(Pricetype2=2,MAX(D102,0),IF(OR(Pricetype2=1,Pricetype2=4),IF(D102=0,0,(_xll.EURO(D102,Strikeprice2,0,0,($AH102+IF(Smile=TRUE,VLOOKUP(MAX(-5,Strikeprice2-D102),Volsmile,2),0)),($A102-DateToday)+15,IF(Pricetype2=1,1,0),0))),D102)))</f>
        <v xml:space="preserve"> </v>
      </c>
      <c r="N102" s="250" t="str">
        <f>IF($A102="N/A"," ",IF(Pricetype2=2,MAX(E102,0),IF(OR(Pricetype2=1,Pricetype2=4),IF(E102=0,0,(_xll.EURO(E102,Strikeprice2,0,0,($AK102+IF(Smile=TRUE,VLOOKUP(MAX(-5,Strikeprice2-E102),Volsmile,2),0)),($A102-DateToday)+15,IF(Pricetype2=1,1,0),0))),E102)))</f>
        <v xml:space="preserve"> </v>
      </c>
      <c r="O102" s="250" t="str">
        <f>IF($A102="N/A"," ",IF(Pricetype2=2,MAX(F102,0),IF(OR(Pricetype2=1,Pricetype2=4),IF(F102=0,0,(_xll.EURO(F102,Strikeprice2,0,0,($AK102+IF(Smile=TRUE,VLOOKUP(MAX(-5,Strikeprice2-F102),Volsmile,2),0)),($A102-DateToday)+15,IF(Pricetype2=1,1,0),0))),F102)))</f>
        <v xml:space="preserve"> </v>
      </c>
      <c r="P102" s="250" t="str">
        <f>IF($A102="N/A"," ",IF(Pricetype2=2,MAX(G102,0),IF(OR(Pricetype2=1,Pricetype2=4),IF(G102=0,0,(_xll.EURO(G102,Strikeprice2,0,0,($AK102+IF(Smile=TRUE,VLOOKUP(MAX(-5,Strikeprice2-G102),Volsmile,2),0)),($A102-DateToday)+15,IF(Pricetype2=1,1,0),0))),G102)))</f>
        <v xml:space="preserve"> </v>
      </c>
      <c r="Q102" s="250" t="str">
        <f>IF($A102="N/A"," ",IF(Pricetype2=2,MAX(H102,0),IF(OR(Pricetype2=1,Pricetype2=4),IF(H102=0,0,(_xll.EURO(H102,Strikeprice2,0,0,($AK102+IF(Smile=TRUE,VLOOKUP(MAX(-5,Strikeprice2-H102),Volsmile,2),0)),($A102-DateToday)+15,IF(Pricetype2=1,1,0),0))),H102)))</f>
        <v xml:space="preserve"> </v>
      </c>
      <c r="R102" s="250" t="str">
        <f>IF($A102="N/A"," ",IF(Pricetype2=2,MAX(I102,0),IF(OR(Pricetype2=1,Pricetype2=4),IF(I102=0,0,(_xll.EURO(I102,Strikeprice2,0,0,($AK102+IF(Smile=TRUE,VLOOKUP(MAX(-5,Strikeprice2-I102),Volsmile,2),0)),($A102-DateToday)+15,IF(Pricetype2=1,1,0),0))),I102)))</f>
        <v xml:space="preserve"> </v>
      </c>
      <c r="S102" s="250" t="str">
        <f>IF($A102="N/A"," ",IF(Pricetype2=2,MAX(J102,0),IF(OR(Pricetype2=1,Pricetype2=4),IF(J102=0,0,(_xll.EURO(J102,Strikeprice2,0,0,($AK102+IF(Smile=TRUE,VLOOKUP(MAX(-5,Strikeprice2-J102),Volsmile,2),0)),($A102-DateToday)+15,IF(Pricetype2=1,1,0),0))),J102)))</f>
        <v xml:space="preserve"> </v>
      </c>
      <c r="T102" s="250" t="str">
        <f>IF($A102="N/A"," ",IF(Pricetype2=2,MAX(K102,0),IF(OR(Pricetype2=1,Pricetype2=4),IF(K102=0,0,(_xll.EURO(K102,Strikeprice2,0,0,($AK102+IF(Smile=TRUE,VLOOKUP(MAX(-5,Strikeprice2-K102),Volsmile,2),0)),($A102-DateToday)+15,IF(Pricetype2=1,1,0),0))),K102)))</f>
        <v xml:space="preserve"> </v>
      </c>
      <c r="U102" s="177" t="str">
        <f t="shared" si="32"/>
        <v xml:space="preserve"> </v>
      </c>
      <c r="V102" s="178" t="str">
        <f t="shared" si="48"/>
        <v xml:space="preserve"> </v>
      </c>
      <c r="W102" s="178" t="str">
        <f t="shared" si="49"/>
        <v xml:space="preserve"> </v>
      </c>
      <c r="X102" s="178" t="str">
        <f t="shared" si="50"/>
        <v xml:space="preserve"> </v>
      </c>
      <c r="Y102" s="178" t="str">
        <f t="shared" si="51"/>
        <v xml:space="preserve"> </v>
      </c>
      <c r="Z102" s="178" t="str">
        <f t="shared" si="52"/>
        <v xml:space="preserve"> </v>
      </c>
      <c r="AA102" s="178" t="str">
        <f t="shared" si="53"/>
        <v xml:space="preserve"> </v>
      </c>
      <c r="AB102" s="178" t="str">
        <f t="shared" si="54"/>
        <v xml:space="preserve"> </v>
      </c>
      <c r="AC102" s="178" t="str">
        <f t="shared" si="55"/>
        <v xml:space="preserve"> </v>
      </c>
      <c r="AD102" s="178" t="str">
        <f t="shared" si="56"/>
        <v xml:space="preserve"> </v>
      </c>
      <c r="AE102" s="178" t="str">
        <f t="shared" si="57"/>
        <v xml:space="preserve"> </v>
      </c>
      <c r="AF102" s="224" t="str">
        <f t="shared" si="58"/>
        <v xml:space="preserve"> </v>
      </c>
      <c r="AG102" s="224" t="str">
        <f t="shared" si="59"/>
        <v xml:space="preserve"> </v>
      </c>
      <c r="AH102" s="224" t="str">
        <f t="shared" si="60"/>
        <v xml:space="preserve"> </v>
      </c>
      <c r="AI102" s="224" t="str">
        <f t="shared" si="33"/>
        <v xml:space="preserve"> </v>
      </c>
      <c r="AJ102" s="224" t="str">
        <f t="shared" si="34"/>
        <v xml:space="preserve"> </v>
      </c>
      <c r="AK102" s="224" t="str">
        <f t="shared" si="61"/>
        <v xml:space="preserve"> </v>
      </c>
      <c r="AL102" s="224" t="str">
        <f>IF($A102="N/A"," ",IF(PV=1,0,'Pricing Inputs2'!R135))</f>
        <v xml:space="preserve"> </v>
      </c>
      <c r="AM102" s="313" t="str">
        <f t="shared" si="35"/>
        <v xml:space="preserve"> </v>
      </c>
      <c r="BQ102" t="str">
        <f t="shared" si="36"/>
        <v xml:space="preserve"> </v>
      </c>
      <c r="BR102" t="str">
        <f t="shared" si="37"/>
        <v xml:space="preserve"> </v>
      </c>
      <c r="BS102" t="str">
        <f t="shared" si="38"/>
        <v xml:space="preserve"> </v>
      </c>
    </row>
    <row r="103" spans="1:71" x14ac:dyDescent="0.2">
      <c r="A103" s="253" t="str">
        <f>IF(A102="N/A","N/A",IF(EDATE(A102,1)&gt;Inputs!$P$5,"N/A",EDATE(A102,1)))</f>
        <v>N/A</v>
      </c>
      <c r="B103" s="324" t="str">
        <f t="shared" si="31"/>
        <v xml:space="preserve"> </v>
      </c>
      <c r="C103" s="172" t="str">
        <f t="shared" si="39"/>
        <v xml:space="preserve"> </v>
      </c>
      <c r="D103" s="172" t="str">
        <f t="shared" si="40"/>
        <v xml:space="preserve"> </v>
      </c>
      <c r="E103" s="172" t="str">
        <f t="shared" si="41"/>
        <v xml:space="preserve"> </v>
      </c>
      <c r="F103" s="172" t="str">
        <f t="shared" si="42"/>
        <v xml:space="preserve"> </v>
      </c>
      <c r="G103" s="172" t="str">
        <f t="shared" si="43"/>
        <v xml:space="preserve"> </v>
      </c>
      <c r="H103" s="172" t="str">
        <f t="shared" si="44"/>
        <v xml:space="preserve"> </v>
      </c>
      <c r="I103" s="172" t="str">
        <f t="shared" si="45"/>
        <v xml:space="preserve"> </v>
      </c>
      <c r="J103" s="172" t="str">
        <f t="shared" si="46"/>
        <v xml:space="preserve"> </v>
      </c>
      <c r="K103" s="172" t="str">
        <f t="shared" si="47"/>
        <v xml:space="preserve"> </v>
      </c>
      <c r="L103" s="250" t="str">
        <f>IF($A103="N/A"," ",IF(Pricetype2=2,MAX(C103,0),IF(OR(Pricetype2=1,Pricetype2=4),IF(C103=0,0,(_xll.EURO(C103,Strikeprice2,0,0,($AH103+IF(Smile=TRUE,VLOOKUP(MAX(-5,Strikeprice2-C103),Volsmile,2),0)),($A103-DateToday)+15,IF(Pricetype2=1,1,0),0))),C103)))</f>
        <v xml:space="preserve"> </v>
      </c>
      <c r="M103" s="250" t="str">
        <f>IF($A103="N/A"," ",IF(Pricetype2=2,MAX(D103,0),IF(OR(Pricetype2=1,Pricetype2=4),IF(D103=0,0,(_xll.EURO(D103,Strikeprice2,0,0,($AH103+IF(Smile=TRUE,VLOOKUP(MAX(-5,Strikeprice2-D103),Volsmile,2),0)),($A103-DateToday)+15,IF(Pricetype2=1,1,0),0))),D103)))</f>
        <v xml:space="preserve"> </v>
      </c>
      <c r="N103" s="250" t="str">
        <f>IF($A103="N/A"," ",IF(Pricetype2=2,MAX(E103,0),IF(OR(Pricetype2=1,Pricetype2=4),IF(E103=0,0,(_xll.EURO(E103,Strikeprice2,0,0,($AK103+IF(Smile=TRUE,VLOOKUP(MAX(-5,Strikeprice2-E103),Volsmile,2),0)),($A103-DateToday)+15,IF(Pricetype2=1,1,0),0))),E103)))</f>
        <v xml:space="preserve"> </v>
      </c>
      <c r="O103" s="250" t="str">
        <f>IF($A103="N/A"," ",IF(Pricetype2=2,MAX(F103,0),IF(OR(Pricetype2=1,Pricetype2=4),IF(F103=0,0,(_xll.EURO(F103,Strikeprice2,0,0,($AK103+IF(Smile=TRUE,VLOOKUP(MAX(-5,Strikeprice2-F103),Volsmile,2),0)),($A103-DateToday)+15,IF(Pricetype2=1,1,0),0))),F103)))</f>
        <v xml:space="preserve"> </v>
      </c>
      <c r="P103" s="250" t="str">
        <f>IF($A103="N/A"," ",IF(Pricetype2=2,MAX(G103,0),IF(OR(Pricetype2=1,Pricetype2=4),IF(G103=0,0,(_xll.EURO(G103,Strikeprice2,0,0,($AK103+IF(Smile=TRUE,VLOOKUP(MAX(-5,Strikeprice2-G103),Volsmile,2),0)),($A103-DateToday)+15,IF(Pricetype2=1,1,0),0))),G103)))</f>
        <v xml:space="preserve"> </v>
      </c>
      <c r="Q103" s="250" t="str">
        <f>IF($A103="N/A"," ",IF(Pricetype2=2,MAX(H103,0),IF(OR(Pricetype2=1,Pricetype2=4),IF(H103=0,0,(_xll.EURO(H103,Strikeprice2,0,0,($AK103+IF(Smile=TRUE,VLOOKUP(MAX(-5,Strikeprice2-H103),Volsmile,2),0)),($A103-DateToday)+15,IF(Pricetype2=1,1,0),0))),H103)))</f>
        <v xml:space="preserve"> </v>
      </c>
      <c r="R103" s="250" t="str">
        <f>IF($A103="N/A"," ",IF(Pricetype2=2,MAX(I103,0),IF(OR(Pricetype2=1,Pricetype2=4),IF(I103=0,0,(_xll.EURO(I103,Strikeprice2,0,0,($AK103+IF(Smile=TRUE,VLOOKUP(MAX(-5,Strikeprice2-I103),Volsmile,2),0)),($A103-DateToday)+15,IF(Pricetype2=1,1,0),0))),I103)))</f>
        <v xml:space="preserve"> </v>
      </c>
      <c r="S103" s="250" t="str">
        <f>IF($A103="N/A"," ",IF(Pricetype2=2,MAX(J103,0),IF(OR(Pricetype2=1,Pricetype2=4),IF(J103=0,0,(_xll.EURO(J103,Strikeprice2,0,0,($AK103+IF(Smile=TRUE,VLOOKUP(MAX(-5,Strikeprice2-J103),Volsmile,2),0)),($A103-DateToday)+15,IF(Pricetype2=1,1,0),0))),J103)))</f>
        <v xml:space="preserve"> </v>
      </c>
      <c r="T103" s="250" t="str">
        <f>IF($A103="N/A"," ",IF(Pricetype2=2,MAX(K103,0),IF(OR(Pricetype2=1,Pricetype2=4),IF(K103=0,0,(_xll.EURO(K103,Strikeprice2,0,0,($AK103+IF(Smile=TRUE,VLOOKUP(MAX(-5,Strikeprice2-K103),Volsmile,2),0)),($A103-DateToday)+15,IF(Pricetype2=1,1,0),0))),K103)))</f>
        <v xml:space="preserve"> </v>
      </c>
      <c r="U103" s="177" t="str">
        <f t="shared" si="32"/>
        <v xml:space="preserve"> </v>
      </c>
      <c r="V103" s="178" t="str">
        <f t="shared" si="48"/>
        <v xml:space="preserve"> </v>
      </c>
      <c r="W103" s="178" t="str">
        <f t="shared" si="49"/>
        <v xml:space="preserve"> </v>
      </c>
      <c r="X103" s="178" t="str">
        <f t="shared" si="50"/>
        <v xml:space="preserve"> </v>
      </c>
      <c r="Y103" s="178" t="str">
        <f t="shared" si="51"/>
        <v xml:space="preserve"> </v>
      </c>
      <c r="Z103" s="178" t="str">
        <f t="shared" si="52"/>
        <v xml:space="preserve"> </v>
      </c>
      <c r="AA103" s="178" t="str">
        <f t="shared" si="53"/>
        <v xml:space="preserve"> </v>
      </c>
      <c r="AB103" s="178" t="str">
        <f t="shared" si="54"/>
        <v xml:space="preserve"> </v>
      </c>
      <c r="AC103" s="178" t="str">
        <f t="shared" si="55"/>
        <v xml:space="preserve"> </v>
      </c>
      <c r="AD103" s="178" t="str">
        <f t="shared" si="56"/>
        <v xml:space="preserve"> </v>
      </c>
      <c r="AE103" s="178" t="str">
        <f t="shared" si="57"/>
        <v xml:space="preserve"> </v>
      </c>
      <c r="AF103" s="224" t="str">
        <f t="shared" si="58"/>
        <v xml:space="preserve"> </v>
      </c>
      <c r="AG103" s="224" t="str">
        <f t="shared" si="59"/>
        <v xml:space="preserve"> </v>
      </c>
      <c r="AH103" s="224" t="str">
        <f t="shared" si="60"/>
        <v xml:space="preserve"> </v>
      </c>
      <c r="AI103" s="224" t="str">
        <f t="shared" si="33"/>
        <v xml:space="preserve"> </v>
      </c>
      <c r="AJ103" s="224" t="str">
        <f t="shared" si="34"/>
        <v xml:space="preserve"> </v>
      </c>
      <c r="AK103" s="224" t="str">
        <f t="shared" si="61"/>
        <v xml:space="preserve"> </v>
      </c>
      <c r="AL103" s="224" t="str">
        <f>IF($A103="N/A"," ",IF(PV=1,0,'Pricing Inputs2'!R136))</f>
        <v xml:space="preserve"> </v>
      </c>
      <c r="AM103" s="313" t="str">
        <f t="shared" si="35"/>
        <v xml:space="preserve"> </v>
      </c>
      <c r="BQ103" t="str">
        <f t="shared" si="36"/>
        <v xml:space="preserve"> </v>
      </c>
      <c r="BR103" t="str">
        <f t="shared" si="37"/>
        <v xml:space="preserve"> </v>
      </c>
      <c r="BS103" t="str">
        <f t="shared" si="38"/>
        <v xml:space="preserve"> </v>
      </c>
    </row>
    <row r="104" spans="1:71" x14ac:dyDescent="0.2">
      <c r="A104" s="253" t="str">
        <f>IF(A103="N/A","N/A",IF(EDATE(A103,1)&gt;Inputs!$P$5,"N/A",EDATE(A103,1)))</f>
        <v>N/A</v>
      </c>
      <c r="B104" s="324" t="str">
        <f t="shared" si="31"/>
        <v xml:space="preserve"> </v>
      </c>
      <c r="C104" s="172" t="str">
        <f t="shared" si="39"/>
        <v xml:space="preserve"> </v>
      </c>
      <c r="D104" s="172" t="str">
        <f t="shared" si="40"/>
        <v xml:space="preserve"> </v>
      </c>
      <c r="E104" s="172" t="str">
        <f t="shared" si="41"/>
        <v xml:space="preserve"> </v>
      </c>
      <c r="F104" s="172" t="str">
        <f t="shared" si="42"/>
        <v xml:space="preserve"> </v>
      </c>
      <c r="G104" s="172" t="str">
        <f t="shared" si="43"/>
        <v xml:space="preserve"> </v>
      </c>
      <c r="H104" s="172" t="str">
        <f t="shared" si="44"/>
        <v xml:space="preserve"> </v>
      </c>
      <c r="I104" s="172" t="str">
        <f t="shared" si="45"/>
        <v xml:space="preserve"> </v>
      </c>
      <c r="J104" s="172" t="str">
        <f t="shared" si="46"/>
        <v xml:space="preserve"> </v>
      </c>
      <c r="K104" s="172" t="str">
        <f t="shared" si="47"/>
        <v xml:space="preserve"> </v>
      </c>
      <c r="L104" s="250" t="str">
        <f>IF($A104="N/A"," ",IF(Pricetype2=2,MAX(C104,0),IF(OR(Pricetype2=1,Pricetype2=4),IF(C104=0,0,(_xll.EURO(C104,Strikeprice2,0,0,($AH104+IF(Smile=TRUE,VLOOKUP(MAX(-5,Strikeprice2-C104),Volsmile,2),0)),($A104-DateToday)+15,IF(Pricetype2=1,1,0),0))),C104)))</f>
        <v xml:space="preserve"> </v>
      </c>
      <c r="M104" s="250" t="str">
        <f>IF($A104="N/A"," ",IF(Pricetype2=2,MAX(D104,0),IF(OR(Pricetype2=1,Pricetype2=4),IF(D104=0,0,(_xll.EURO(D104,Strikeprice2,0,0,($AH104+IF(Smile=TRUE,VLOOKUP(MAX(-5,Strikeprice2-D104),Volsmile,2),0)),($A104-DateToday)+15,IF(Pricetype2=1,1,0),0))),D104)))</f>
        <v xml:space="preserve"> </v>
      </c>
      <c r="N104" s="250" t="str">
        <f>IF($A104="N/A"," ",IF(Pricetype2=2,MAX(E104,0),IF(OR(Pricetype2=1,Pricetype2=4),IF(E104=0,0,(_xll.EURO(E104,Strikeprice2,0,0,($AK104+IF(Smile=TRUE,VLOOKUP(MAX(-5,Strikeprice2-E104),Volsmile,2),0)),($A104-DateToday)+15,IF(Pricetype2=1,1,0),0))),E104)))</f>
        <v xml:space="preserve"> </v>
      </c>
      <c r="O104" s="250" t="str">
        <f>IF($A104="N/A"," ",IF(Pricetype2=2,MAX(F104,0),IF(OR(Pricetype2=1,Pricetype2=4),IF(F104=0,0,(_xll.EURO(F104,Strikeprice2,0,0,($AK104+IF(Smile=TRUE,VLOOKUP(MAX(-5,Strikeprice2-F104),Volsmile,2),0)),($A104-DateToday)+15,IF(Pricetype2=1,1,0),0))),F104)))</f>
        <v xml:space="preserve"> </v>
      </c>
      <c r="P104" s="250" t="str">
        <f>IF($A104="N/A"," ",IF(Pricetype2=2,MAX(G104,0),IF(OR(Pricetype2=1,Pricetype2=4),IF(G104=0,0,(_xll.EURO(G104,Strikeprice2,0,0,($AK104+IF(Smile=TRUE,VLOOKUP(MAX(-5,Strikeprice2-G104),Volsmile,2),0)),($A104-DateToday)+15,IF(Pricetype2=1,1,0),0))),G104)))</f>
        <v xml:space="preserve"> </v>
      </c>
      <c r="Q104" s="250" t="str">
        <f>IF($A104="N/A"," ",IF(Pricetype2=2,MAX(H104,0),IF(OR(Pricetype2=1,Pricetype2=4),IF(H104=0,0,(_xll.EURO(H104,Strikeprice2,0,0,($AK104+IF(Smile=TRUE,VLOOKUP(MAX(-5,Strikeprice2-H104),Volsmile,2),0)),($A104-DateToday)+15,IF(Pricetype2=1,1,0),0))),H104)))</f>
        <v xml:space="preserve"> </v>
      </c>
      <c r="R104" s="250" t="str">
        <f>IF($A104="N/A"," ",IF(Pricetype2=2,MAX(I104,0),IF(OR(Pricetype2=1,Pricetype2=4),IF(I104=0,0,(_xll.EURO(I104,Strikeprice2,0,0,($AK104+IF(Smile=TRUE,VLOOKUP(MAX(-5,Strikeprice2-I104),Volsmile,2),0)),($A104-DateToday)+15,IF(Pricetype2=1,1,0),0))),I104)))</f>
        <v xml:space="preserve"> </v>
      </c>
      <c r="S104" s="250" t="str">
        <f>IF($A104="N/A"," ",IF(Pricetype2=2,MAX(J104,0),IF(OR(Pricetype2=1,Pricetype2=4),IF(J104=0,0,(_xll.EURO(J104,Strikeprice2,0,0,($AK104+IF(Smile=TRUE,VLOOKUP(MAX(-5,Strikeprice2-J104),Volsmile,2),0)),($A104-DateToday)+15,IF(Pricetype2=1,1,0),0))),J104)))</f>
        <v xml:space="preserve"> </v>
      </c>
      <c r="T104" s="250" t="str">
        <f>IF($A104="N/A"," ",IF(Pricetype2=2,MAX(K104,0),IF(OR(Pricetype2=1,Pricetype2=4),IF(K104=0,0,(_xll.EURO(K104,Strikeprice2,0,0,($AK104+IF(Smile=TRUE,VLOOKUP(MAX(-5,Strikeprice2-K104),Volsmile,2),0)),($A104-DateToday)+15,IF(Pricetype2=1,1,0),0))),K104)))</f>
        <v xml:space="preserve"> </v>
      </c>
      <c r="U104" s="177" t="str">
        <f t="shared" si="32"/>
        <v xml:space="preserve"> </v>
      </c>
      <c r="V104" s="178" t="str">
        <f t="shared" si="48"/>
        <v xml:space="preserve"> </v>
      </c>
      <c r="W104" s="178" t="str">
        <f t="shared" si="49"/>
        <v xml:space="preserve"> </v>
      </c>
      <c r="X104" s="178" t="str">
        <f t="shared" si="50"/>
        <v xml:space="preserve"> </v>
      </c>
      <c r="Y104" s="178" t="str">
        <f t="shared" si="51"/>
        <v xml:space="preserve"> </v>
      </c>
      <c r="Z104" s="178" t="str">
        <f t="shared" si="52"/>
        <v xml:space="preserve"> </v>
      </c>
      <c r="AA104" s="178" t="str">
        <f t="shared" si="53"/>
        <v xml:space="preserve"> </v>
      </c>
      <c r="AB104" s="178" t="str">
        <f t="shared" si="54"/>
        <v xml:space="preserve"> </v>
      </c>
      <c r="AC104" s="178" t="str">
        <f t="shared" si="55"/>
        <v xml:space="preserve"> </v>
      </c>
      <c r="AD104" s="178" t="str">
        <f t="shared" si="56"/>
        <v xml:space="preserve"> </v>
      </c>
      <c r="AE104" s="178" t="str">
        <f t="shared" si="57"/>
        <v xml:space="preserve"> </v>
      </c>
      <c r="AF104" s="224" t="str">
        <f t="shared" si="58"/>
        <v xml:space="preserve"> </v>
      </c>
      <c r="AG104" s="224" t="str">
        <f t="shared" si="59"/>
        <v xml:space="preserve"> </v>
      </c>
      <c r="AH104" s="224" t="str">
        <f t="shared" si="60"/>
        <v xml:space="preserve"> </v>
      </c>
      <c r="AI104" s="224" t="str">
        <f t="shared" si="33"/>
        <v xml:space="preserve"> </v>
      </c>
      <c r="AJ104" s="224" t="str">
        <f t="shared" si="34"/>
        <v xml:space="preserve"> </v>
      </c>
      <c r="AK104" s="224" t="str">
        <f t="shared" si="61"/>
        <v xml:space="preserve"> </v>
      </c>
      <c r="AL104" s="224" t="str">
        <f>IF($A104="N/A"," ",IF(PV=1,0,'Pricing Inputs2'!R137))</f>
        <v xml:space="preserve"> </v>
      </c>
      <c r="AM104" s="313" t="str">
        <f t="shared" si="35"/>
        <v xml:space="preserve"> </v>
      </c>
      <c r="BQ104" t="str">
        <f t="shared" si="36"/>
        <v xml:space="preserve"> </v>
      </c>
      <c r="BR104" t="str">
        <f t="shared" si="37"/>
        <v xml:space="preserve"> </v>
      </c>
      <c r="BS104" t="str">
        <f t="shared" si="38"/>
        <v xml:space="preserve"> </v>
      </c>
    </row>
    <row r="105" spans="1:71" x14ac:dyDescent="0.2">
      <c r="A105" s="253" t="str">
        <f>IF(A104="N/A","N/A",IF(EDATE(A104,1)&gt;Inputs!$P$5,"N/A",EDATE(A104,1)))</f>
        <v>N/A</v>
      </c>
      <c r="B105" s="324" t="str">
        <f t="shared" si="31"/>
        <v xml:space="preserve"> </v>
      </c>
      <c r="C105" s="172" t="str">
        <f t="shared" si="39"/>
        <v xml:space="preserve"> </v>
      </c>
      <c r="D105" s="172" t="str">
        <f t="shared" si="40"/>
        <v xml:space="preserve"> </v>
      </c>
      <c r="E105" s="172" t="str">
        <f t="shared" si="41"/>
        <v xml:space="preserve"> </v>
      </c>
      <c r="F105" s="172" t="str">
        <f t="shared" si="42"/>
        <v xml:space="preserve"> </v>
      </c>
      <c r="G105" s="172" t="str">
        <f t="shared" si="43"/>
        <v xml:space="preserve"> </v>
      </c>
      <c r="H105" s="172" t="str">
        <f t="shared" si="44"/>
        <v xml:space="preserve"> </v>
      </c>
      <c r="I105" s="172" t="str">
        <f t="shared" si="45"/>
        <v xml:space="preserve"> </v>
      </c>
      <c r="J105" s="172" t="str">
        <f t="shared" si="46"/>
        <v xml:space="preserve"> </v>
      </c>
      <c r="K105" s="172" t="str">
        <f t="shared" si="47"/>
        <v xml:space="preserve"> </v>
      </c>
      <c r="L105" s="250" t="str">
        <f>IF($A105="N/A"," ",IF(Pricetype2=2,MAX(C105,0),IF(OR(Pricetype2=1,Pricetype2=4),IF(C105=0,0,(_xll.EURO(C105,Strikeprice2,0,0,($AH105+IF(Smile=TRUE,VLOOKUP(MAX(-5,Strikeprice2-C105),Volsmile,2),0)),($A105-DateToday)+15,IF(Pricetype2=1,1,0),0))),C105)))</f>
        <v xml:space="preserve"> </v>
      </c>
      <c r="M105" s="250" t="str">
        <f>IF($A105="N/A"," ",IF(Pricetype2=2,MAX(D105,0),IF(OR(Pricetype2=1,Pricetype2=4),IF(D105=0,0,(_xll.EURO(D105,Strikeprice2,0,0,($AH105+IF(Smile=TRUE,VLOOKUP(MAX(-5,Strikeprice2-D105),Volsmile,2),0)),($A105-DateToday)+15,IF(Pricetype2=1,1,0),0))),D105)))</f>
        <v xml:space="preserve"> </v>
      </c>
      <c r="N105" s="250" t="str">
        <f>IF($A105="N/A"," ",IF(Pricetype2=2,MAX(E105,0),IF(OR(Pricetype2=1,Pricetype2=4),IF(E105=0,0,(_xll.EURO(E105,Strikeprice2,0,0,($AK105+IF(Smile=TRUE,VLOOKUP(MAX(-5,Strikeprice2-E105),Volsmile,2),0)),($A105-DateToday)+15,IF(Pricetype2=1,1,0),0))),E105)))</f>
        <v xml:space="preserve"> </v>
      </c>
      <c r="O105" s="250" t="str">
        <f>IF($A105="N/A"," ",IF(Pricetype2=2,MAX(F105,0),IF(OR(Pricetype2=1,Pricetype2=4),IF(F105=0,0,(_xll.EURO(F105,Strikeprice2,0,0,($AK105+IF(Smile=TRUE,VLOOKUP(MAX(-5,Strikeprice2-F105),Volsmile,2),0)),($A105-DateToday)+15,IF(Pricetype2=1,1,0),0))),F105)))</f>
        <v xml:space="preserve"> </v>
      </c>
      <c r="P105" s="250" t="str">
        <f>IF($A105="N/A"," ",IF(Pricetype2=2,MAX(G105,0),IF(OR(Pricetype2=1,Pricetype2=4),IF(G105=0,0,(_xll.EURO(G105,Strikeprice2,0,0,($AK105+IF(Smile=TRUE,VLOOKUP(MAX(-5,Strikeprice2-G105),Volsmile,2),0)),($A105-DateToday)+15,IF(Pricetype2=1,1,0),0))),G105)))</f>
        <v xml:space="preserve"> </v>
      </c>
      <c r="Q105" s="250" t="str">
        <f>IF($A105="N/A"," ",IF(Pricetype2=2,MAX(H105,0),IF(OR(Pricetype2=1,Pricetype2=4),IF(H105=0,0,(_xll.EURO(H105,Strikeprice2,0,0,($AK105+IF(Smile=TRUE,VLOOKUP(MAX(-5,Strikeprice2-H105),Volsmile,2),0)),($A105-DateToday)+15,IF(Pricetype2=1,1,0),0))),H105)))</f>
        <v xml:space="preserve"> </v>
      </c>
      <c r="R105" s="250" t="str">
        <f>IF($A105="N/A"," ",IF(Pricetype2=2,MAX(I105,0),IF(OR(Pricetype2=1,Pricetype2=4),IF(I105=0,0,(_xll.EURO(I105,Strikeprice2,0,0,($AK105+IF(Smile=TRUE,VLOOKUP(MAX(-5,Strikeprice2-I105),Volsmile,2),0)),($A105-DateToday)+15,IF(Pricetype2=1,1,0),0))),I105)))</f>
        <v xml:space="preserve"> </v>
      </c>
      <c r="S105" s="250" t="str">
        <f>IF($A105="N/A"," ",IF(Pricetype2=2,MAX(J105,0),IF(OR(Pricetype2=1,Pricetype2=4),IF(J105=0,0,(_xll.EURO(J105,Strikeprice2,0,0,($AK105+IF(Smile=TRUE,VLOOKUP(MAX(-5,Strikeprice2-J105),Volsmile,2),0)),($A105-DateToday)+15,IF(Pricetype2=1,1,0),0))),J105)))</f>
        <v xml:space="preserve"> </v>
      </c>
      <c r="T105" s="250" t="str">
        <f>IF($A105="N/A"," ",IF(Pricetype2=2,MAX(K105,0),IF(OR(Pricetype2=1,Pricetype2=4),IF(K105=0,0,(_xll.EURO(K105,Strikeprice2,0,0,($AK105+IF(Smile=TRUE,VLOOKUP(MAX(-5,Strikeprice2-K105),Volsmile,2),0)),($A105-DateToday)+15,IF(Pricetype2=1,1,0),0))),K105)))</f>
        <v xml:space="preserve"> </v>
      </c>
      <c r="U105" s="177" t="str">
        <f t="shared" si="32"/>
        <v xml:space="preserve"> </v>
      </c>
      <c r="V105" s="178" t="str">
        <f t="shared" si="48"/>
        <v xml:space="preserve"> </v>
      </c>
      <c r="W105" s="178" t="str">
        <f t="shared" si="49"/>
        <v xml:space="preserve"> </v>
      </c>
      <c r="X105" s="178" t="str">
        <f t="shared" si="50"/>
        <v xml:space="preserve"> </v>
      </c>
      <c r="Y105" s="178" t="str">
        <f t="shared" si="51"/>
        <v xml:space="preserve"> </v>
      </c>
      <c r="Z105" s="178" t="str">
        <f t="shared" si="52"/>
        <v xml:space="preserve"> </v>
      </c>
      <c r="AA105" s="178" t="str">
        <f t="shared" si="53"/>
        <v xml:space="preserve"> </v>
      </c>
      <c r="AB105" s="178" t="str">
        <f t="shared" si="54"/>
        <v xml:space="preserve"> </v>
      </c>
      <c r="AC105" s="178" t="str">
        <f t="shared" si="55"/>
        <v xml:space="preserve"> </v>
      </c>
      <c r="AD105" s="178" t="str">
        <f t="shared" si="56"/>
        <v xml:space="preserve"> </v>
      </c>
      <c r="AE105" s="178" t="str">
        <f t="shared" si="57"/>
        <v xml:space="preserve"> </v>
      </c>
      <c r="AF105" s="224" t="str">
        <f t="shared" si="58"/>
        <v xml:space="preserve"> </v>
      </c>
      <c r="AG105" s="224" t="str">
        <f t="shared" si="59"/>
        <v xml:space="preserve"> </v>
      </c>
      <c r="AH105" s="224" t="str">
        <f t="shared" si="60"/>
        <v xml:space="preserve"> </v>
      </c>
      <c r="AI105" s="224" t="str">
        <f t="shared" si="33"/>
        <v xml:space="preserve"> </v>
      </c>
      <c r="AJ105" s="224" t="str">
        <f t="shared" si="34"/>
        <v xml:space="preserve"> </v>
      </c>
      <c r="AK105" s="224" t="str">
        <f t="shared" si="61"/>
        <v xml:space="preserve"> </v>
      </c>
      <c r="AL105" s="224" t="str">
        <f>IF($A105="N/A"," ",IF(PV=1,0,'Pricing Inputs2'!R138))</f>
        <v xml:space="preserve"> </v>
      </c>
      <c r="AM105" s="313" t="str">
        <f t="shared" si="35"/>
        <v xml:space="preserve"> </v>
      </c>
      <c r="BQ105" t="str">
        <f t="shared" si="36"/>
        <v xml:space="preserve"> </v>
      </c>
      <c r="BR105" t="str">
        <f t="shared" si="37"/>
        <v xml:space="preserve"> </v>
      </c>
      <c r="BS105" t="str">
        <f t="shared" si="38"/>
        <v xml:space="preserve"> </v>
      </c>
    </row>
    <row r="106" spans="1:71" x14ac:dyDescent="0.2">
      <c r="A106" s="253" t="str">
        <f>IF(A105="N/A","N/A",IF(EDATE(A105,1)&gt;Inputs!$P$5,"N/A",EDATE(A105,1)))</f>
        <v>N/A</v>
      </c>
      <c r="B106" s="324" t="str">
        <f t="shared" si="31"/>
        <v xml:space="preserve"> </v>
      </c>
      <c r="C106" s="172" t="str">
        <f t="shared" si="39"/>
        <v xml:space="preserve"> </v>
      </c>
      <c r="D106" s="172" t="str">
        <f t="shared" si="40"/>
        <v xml:space="preserve"> </v>
      </c>
      <c r="E106" s="172" t="str">
        <f t="shared" si="41"/>
        <v xml:space="preserve"> </v>
      </c>
      <c r="F106" s="172" t="str">
        <f t="shared" si="42"/>
        <v xml:space="preserve"> </v>
      </c>
      <c r="G106" s="172" t="str">
        <f t="shared" si="43"/>
        <v xml:space="preserve"> </v>
      </c>
      <c r="H106" s="172" t="str">
        <f t="shared" si="44"/>
        <v xml:space="preserve"> </v>
      </c>
      <c r="I106" s="172" t="str">
        <f t="shared" si="45"/>
        <v xml:space="preserve"> </v>
      </c>
      <c r="J106" s="172" t="str">
        <f t="shared" si="46"/>
        <v xml:space="preserve"> </v>
      </c>
      <c r="K106" s="172" t="str">
        <f t="shared" si="47"/>
        <v xml:space="preserve"> </v>
      </c>
      <c r="L106" s="250" t="str">
        <f>IF($A106="N/A"," ",IF(Pricetype2=2,MAX(C106,0),IF(OR(Pricetype2=1,Pricetype2=4),IF(C106=0,0,(_xll.EURO(C106,Strikeprice2,0,0,($AH106+IF(Smile=TRUE,VLOOKUP(MAX(-5,Strikeprice2-C106),Volsmile,2),0)),($A106-DateToday)+15,IF(Pricetype2=1,1,0),0))),C106)))</f>
        <v xml:space="preserve"> </v>
      </c>
      <c r="M106" s="250" t="str">
        <f>IF($A106="N/A"," ",IF(Pricetype2=2,MAX(D106,0),IF(OR(Pricetype2=1,Pricetype2=4),IF(D106=0,0,(_xll.EURO(D106,Strikeprice2,0,0,($AH106+IF(Smile=TRUE,VLOOKUP(MAX(-5,Strikeprice2-D106),Volsmile,2),0)),($A106-DateToday)+15,IF(Pricetype2=1,1,0),0))),D106)))</f>
        <v xml:space="preserve"> </v>
      </c>
      <c r="N106" s="250" t="str">
        <f>IF($A106="N/A"," ",IF(Pricetype2=2,MAX(E106,0),IF(OR(Pricetype2=1,Pricetype2=4),IF(E106=0,0,(_xll.EURO(E106,Strikeprice2,0,0,($AK106+IF(Smile=TRUE,VLOOKUP(MAX(-5,Strikeprice2-E106),Volsmile,2),0)),($A106-DateToday)+15,IF(Pricetype2=1,1,0),0))),E106)))</f>
        <v xml:space="preserve"> </v>
      </c>
      <c r="O106" s="250" t="str">
        <f>IF($A106="N/A"," ",IF(Pricetype2=2,MAX(F106,0),IF(OR(Pricetype2=1,Pricetype2=4),IF(F106=0,0,(_xll.EURO(F106,Strikeprice2,0,0,($AK106+IF(Smile=TRUE,VLOOKUP(MAX(-5,Strikeprice2-F106),Volsmile,2),0)),($A106-DateToday)+15,IF(Pricetype2=1,1,0),0))),F106)))</f>
        <v xml:space="preserve"> </v>
      </c>
      <c r="P106" s="250" t="str">
        <f>IF($A106="N/A"," ",IF(Pricetype2=2,MAX(G106,0),IF(OR(Pricetype2=1,Pricetype2=4),IF(G106=0,0,(_xll.EURO(G106,Strikeprice2,0,0,($AK106+IF(Smile=TRUE,VLOOKUP(MAX(-5,Strikeprice2-G106),Volsmile,2),0)),($A106-DateToday)+15,IF(Pricetype2=1,1,0),0))),G106)))</f>
        <v xml:space="preserve"> </v>
      </c>
      <c r="Q106" s="250" t="str">
        <f>IF($A106="N/A"," ",IF(Pricetype2=2,MAX(H106,0),IF(OR(Pricetype2=1,Pricetype2=4),IF(H106=0,0,(_xll.EURO(H106,Strikeprice2,0,0,($AK106+IF(Smile=TRUE,VLOOKUP(MAX(-5,Strikeprice2-H106),Volsmile,2),0)),($A106-DateToday)+15,IF(Pricetype2=1,1,0),0))),H106)))</f>
        <v xml:space="preserve"> </v>
      </c>
      <c r="R106" s="250" t="str">
        <f>IF($A106="N/A"," ",IF(Pricetype2=2,MAX(I106,0),IF(OR(Pricetype2=1,Pricetype2=4),IF(I106=0,0,(_xll.EURO(I106,Strikeprice2,0,0,($AK106+IF(Smile=TRUE,VLOOKUP(MAX(-5,Strikeprice2-I106),Volsmile,2),0)),($A106-DateToday)+15,IF(Pricetype2=1,1,0),0))),I106)))</f>
        <v xml:space="preserve"> </v>
      </c>
      <c r="S106" s="250" t="str">
        <f>IF($A106="N/A"," ",IF(Pricetype2=2,MAX(J106,0),IF(OR(Pricetype2=1,Pricetype2=4),IF(J106=0,0,(_xll.EURO(J106,Strikeprice2,0,0,($AK106+IF(Smile=TRUE,VLOOKUP(MAX(-5,Strikeprice2-J106),Volsmile,2),0)),($A106-DateToday)+15,IF(Pricetype2=1,1,0),0))),J106)))</f>
        <v xml:space="preserve"> </v>
      </c>
      <c r="T106" s="250" t="str">
        <f>IF($A106="N/A"," ",IF(Pricetype2=2,MAX(K106,0),IF(OR(Pricetype2=1,Pricetype2=4),IF(K106=0,0,(_xll.EURO(K106,Strikeprice2,0,0,($AK106+IF(Smile=TRUE,VLOOKUP(MAX(-5,Strikeprice2-K106),Volsmile,2),0)),($A106-DateToday)+15,IF(Pricetype2=1,1,0),0))),K106)))</f>
        <v xml:space="preserve"> </v>
      </c>
      <c r="U106" s="177" t="str">
        <f t="shared" si="32"/>
        <v xml:space="preserve"> </v>
      </c>
      <c r="V106" s="178" t="str">
        <f t="shared" si="48"/>
        <v xml:space="preserve"> </v>
      </c>
      <c r="W106" s="178" t="str">
        <f t="shared" si="49"/>
        <v xml:space="preserve"> </v>
      </c>
      <c r="X106" s="178" t="str">
        <f t="shared" si="50"/>
        <v xml:space="preserve"> </v>
      </c>
      <c r="Y106" s="178" t="str">
        <f t="shared" si="51"/>
        <v xml:space="preserve"> </v>
      </c>
      <c r="Z106" s="178" t="str">
        <f t="shared" si="52"/>
        <v xml:space="preserve"> </v>
      </c>
      <c r="AA106" s="178" t="str">
        <f t="shared" si="53"/>
        <v xml:space="preserve"> </v>
      </c>
      <c r="AB106" s="178" t="str">
        <f t="shared" si="54"/>
        <v xml:space="preserve"> </v>
      </c>
      <c r="AC106" s="178" t="str">
        <f t="shared" si="55"/>
        <v xml:space="preserve"> </v>
      </c>
      <c r="AD106" s="178" t="str">
        <f t="shared" si="56"/>
        <v xml:space="preserve"> </v>
      </c>
      <c r="AE106" s="178" t="str">
        <f t="shared" si="57"/>
        <v xml:space="preserve"> </v>
      </c>
      <c r="AF106" s="224" t="str">
        <f t="shared" si="58"/>
        <v xml:space="preserve"> </v>
      </c>
      <c r="AG106" s="224" t="str">
        <f t="shared" si="59"/>
        <v xml:space="preserve"> </v>
      </c>
      <c r="AH106" s="224" t="str">
        <f t="shared" si="60"/>
        <v xml:space="preserve"> </v>
      </c>
      <c r="AI106" s="224" t="str">
        <f t="shared" si="33"/>
        <v xml:space="preserve"> </v>
      </c>
      <c r="AJ106" s="224" t="str">
        <f t="shared" si="34"/>
        <v xml:space="preserve"> </v>
      </c>
      <c r="AK106" s="224" t="str">
        <f t="shared" si="61"/>
        <v xml:space="preserve"> </v>
      </c>
      <c r="AL106" s="224" t="str">
        <f>IF($A106="N/A"," ",IF(PV=1,0,'Pricing Inputs2'!R139))</f>
        <v xml:space="preserve"> </v>
      </c>
      <c r="AM106" s="313" t="str">
        <f t="shared" si="35"/>
        <v xml:space="preserve"> </v>
      </c>
      <c r="BQ106" t="str">
        <f t="shared" si="36"/>
        <v xml:space="preserve"> </v>
      </c>
      <c r="BR106" t="str">
        <f t="shared" si="37"/>
        <v xml:space="preserve"> </v>
      </c>
      <c r="BS106" t="str">
        <f t="shared" si="38"/>
        <v xml:space="preserve"> </v>
      </c>
    </row>
    <row r="107" spans="1:71" x14ac:dyDescent="0.2">
      <c r="A107" s="253" t="str">
        <f>IF(A106="N/A","N/A",IF(EDATE(A106,1)&gt;Inputs!$P$5,"N/A",EDATE(A106,1)))</f>
        <v>N/A</v>
      </c>
      <c r="B107" s="324" t="str">
        <f t="shared" si="31"/>
        <v xml:space="preserve"> </v>
      </c>
      <c r="C107" s="172" t="str">
        <f t="shared" si="39"/>
        <v xml:space="preserve"> </v>
      </c>
      <c r="D107" s="172" t="str">
        <f t="shared" si="40"/>
        <v xml:space="preserve"> </v>
      </c>
      <c r="E107" s="172" t="str">
        <f t="shared" si="41"/>
        <v xml:space="preserve"> </v>
      </c>
      <c r="F107" s="172" t="str">
        <f t="shared" si="42"/>
        <v xml:space="preserve"> </v>
      </c>
      <c r="G107" s="172" t="str">
        <f t="shared" si="43"/>
        <v xml:space="preserve"> </v>
      </c>
      <c r="H107" s="172" t="str">
        <f t="shared" si="44"/>
        <v xml:space="preserve"> </v>
      </c>
      <c r="I107" s="172" t="str">
        <f t="shared" si="45"/>
        <v xml:space="preserve"> </v>
      </c>
      <c r="J107" s="172" t="str">
        <f t="shared" si="46"/>
        <v xml:space="preserve"> </v>
      </c>
      <c r="K107" s="172" t="str">
        <f t="shared" si="47"/>
        <v xml:space="preserve"> </v>
      </c>
      <c r="L107" s="250" t="str">
        <f>IF($A107="N/A"," ",IF(Pricetype2=2,MAX(C107,0),IF(OR(Pricetype2=1,Pricetype2=4),IF(C107=0,0,(_xll.EURO(C107,Strikeprice2,0,0,($AH107+IF(Smile=TRUE,VLOOKUP(MAX(-5,Strikeprice2-C107),Volsmile,2),0)),($A107-DateToday)+15,IF(Pricetype2=1,1,0),0))),C107)))</f>
        <v xml:space="preserve"> </v>
      </c>
      <c r="M107" s="250" t="str">
        <f>IF($A107="N/A"," ",IF(Pricetype2=2,MAX(D107,0),IF(OR(Pricetype2=1,Pricetype2=4),IF(D107=0,0,(_xll.EURO(D107,Strikeprice2,0,0,($AH107+IF(Smile=TRUE,VLOOKUP(MAX(-5,Strikeprice2-D107),Volsmile,2),0)),($A107-DateToday)+15,IF(Pricetype2=1,1,0),0))),D107)))</f>
        <v xml:space="preserve"> </v>
      </c>
      <c r="N107" s="250" t="str">
        <f>IF($A107="N/A"," ",IF(Pricetype2=2,MAX(E107,0),IF(OR(Pricetype2=1,Pricetype2=4),IF(E107=0,0,(_xll.EURO(E107,Strikeprice2,0,0,($AK107+IF(Smile=TRUE,VLOOKUP(MAX(-5,Strikeprice2-E107),Volsmile,2),0)),($A107-DateToday)+15,IF(Pricetype2=1,1,0),0))),E107)))</f>
        <v xml:space="preserve"> </v>
      </c>
      <c r="O107" s="250" t="str">
        <f>IF($A107="N/A"," ",IF(Pricetype2=2,MAX(F107,0),IF(OR(Pricetype2=1,Pricetype2=4),IF(F107=0,0,(_xll.EURO(F107,Strikeprice2,0,0,($AK107+IF(Smile=TRUE,VLOOKUP(MAX(-5,Strikeprice2-F107),Volsmile,2),0)),($A107-DateToday)+15,IF(Pricetype2=1,1,0),0))),F107)))</f>
        <v xml:space="preserve"> </v>
      </c>
      <c r="P107" s="250" t="str">
        <f>IF($A107="N/A"," ",IF(Pricetype2=2,MAX(G107,0),IF(OR(Pricetype2=1,Pricetype2=4),IF(G107=0,0,(_xll.EURO(G107,Strikeprice2,0,0,($AK107+IF(Smile=TRUE,VLOOKUP(MAX(-5,Strikeprice2-G107),Volsmile,2),0)),($A107-DateToday)+15,IF(Pricetype2=1,1,0),0))),G107)))</f>
        <v xml:space="preserve"> </v>
      </c>
      <c r="Q107" s="250" t="str">
        <f>IF($A107="N/A"," ",IF(Pricetype2=2,MAX(H107,0),IF(OR(Pricetype2=1,Pricetype2=4),IF(H107=0,0,(_xll.EURO(H107,Strikeprice2,0,0,($AK107+IF(Smile=TRUE,VLOOKUP(MAX(-5,Strikeprice2-H107),Volsmile,2),0)),($A107-DateToday)+15,IF(Pricetype2=1,1,0),0))),H107)))</f>
        <v xml:space="preserve"> </v>
      </c>
      <c r="R107" s="250" t="str">
        <f>IF($A107="N/A"," ",IF(Pricetype2=2,MAX(I107,0),IF(OR(Pricetype2=1,Pricetype2=4),IF(I107=0,0,(_xll.EURO(I107,Strikeprice2,0,0,($AK107+IF(Smile=TRUE,VLOOKUP(MAX(-5,Strikeprice2-I107),Volsmile,2),0)),($A107-DateToday)+15,IF(Pricetype2=1,1,0),0))),I107)))</f>
        <v xml:space="preserve"> </v>
      </c>
      <c r="S107" s="250" t="str">
        <f>IF($A107="N/A"," ",IF(Pricetype2=2,MAX(J107,0),IF(OR(Pricetype2=1,Pricetype2=4),IF(J107=0,0,(_xll.EURO(J107,Strikeprice2,0,0,($AK107+IF(Smile=TRUE,VLOOKUP(MAX(-5,Strikeprice2-J107),Volsmile,2),0)),($A107-DateToday)+15,IF(Pricetype2=1,1,0),0))),J107)))</f>
        <v xml:space="preserve"> </v>
      </c>
      <c r="T107" s="250" t="str">
        <f>IF($A107="N/A"," ",IF(Pricetype2=2,MAX(K107,0),IF(OR(Pricetype2=1,Pricetype2=4),IF(K107=0,0,(_xll.EURO(K107,Strikeprice2,0,0,($AK107+IF(Smile=TRUE,VLOOKUP(MAX(-5,Strikeprice2-K107),Volsmile,2),0)),($A107-DateToday)+15,IF(Pricetype2=1,1,0),0))),K107)))</f>
        <v xml:space="preserve"> </v>
      </c>
      <c r="U107" s="177" t="str">
        <f t="shared" si="32"/>
        <v xml:space="preserve"> </v>
      </c>
      <c r="V107" s="178" t="str">
        <f t="shared" si="48"/>
        <v xml:space="preserve"> </v>
      </c>
      <c r="W107" s="178" t="str">
        <f t="shared" si="49"/>
        <v xml:space="preserve"> </v>
      </c>
      <c r="X107" s="178" t="str">
        <f t="shared" si="50"/>
        <v xml:space="preserve"> </v>
      </c>
      <c r="Y107" s="178" t="str">
        <f t="shared" si="51"/>
        <v xml:space="preserve"> </v>
      </c>
      <c r="Z107" s="178" t="str">
        <f t="shared" si="52"/>
        <v xml:space="preserve"> </v>
      </c>
      <c r="AA107" s="178" t="str">
        <f t="shared" si="53"/>
        <v xml:space="preserve"> </v>
      </c>
      <c r="AB107" s="178" t="str">
        <f t="shared" si="54"/>
        <v xml:space="preserve"> </v>
      </c>
      <c r="AC107" s="178" t="str">
        <f t="shared" si="55"/>
        <v xml:space="preserve"> </v>
      </c>
      <c r="AD107" s="178" t="str">
        <f t="shared" si="56"/>
        <v xml:space="preserve"> </v>
      </c>
      <c r="AE107" s="178" t="str">
        <f t="shared" si="57"/>
        <v xml:space="preserve"> </v>
      </c>
      <c r="AF107" s="224" t="str">
        <f t="shared" si="58"/>
        <v xml:space="preserve"> </v>
      </c>
      <c r="AG107" s="224" t="str">
        <f t="shared" si="59"/>
        <v xml:space="preserve"> </v>
      </c>
      <c r="AH107" s="224" t="str">
        <f t="shared" si="60"/>
        <v xml:space="preserve"> </v>
      </c>
      <c r="AI107" s="224" t="str">
        <f t="shared" si="33"/>
        <v xml:space="preserve"> </v>
      </c>
      <c r="AJ107" s="224" t="str">
        <f t="shared" si="34"/>
        <v xml:space="preserve"> </v>
      </c>
      <c r="AK107" s="224" t="str">
        <f t="shared" si="61"/>
        <v xml:space="preserve"> </v>
      </c>
      <c r="AL107" s="224" t="str">
        <f>IF($A107="N/A"," ",IF(PV=1,0,'Pricing Inputs2'!R140))</f>
        <v xml:space="preserve"> </v>
      </c>
      <c r="AM107" s="313" t="str">
        <f t="shared" si="35"/>
        <v xml:space="preserve"> </v>
      </c>
      <c r="BQ107" t="str">
        <f t="shared" si="36"/>
        <v xml:space="preserve"> </v>
      </c>
      <c r="BR107" t="str">
        <f t="shared" si="37"/>
        <v xml:space="preserve"> </v>
      </c>
      <c r="BS107" t="str">
        <f t="shared" si="38"/>
        <v xml:space="preserve"> </v>
      </c>
    </row>
    <row r="108" spans="1:71" x14ac:dyDescent="0.2">
      <c r="A108" s="253" t="str">
        <f>IF(A107="N/A","N/A",IF(EDATE(A107,1)&gt;Inputs!$P$5,"N/A",EDATE(A107,1)))</f>
        <v>N/A</v>
      </c>
      <c r="B108" s="324" t="str">
        <f t="shared" si="31"/>
        <v xml:space="preserve"> </v>
      </c>
      <c r="C108" s="172" t="str">
        <f t="shared" si="39"/>
        <v xml:space="preserve"> </v>
      </c>
      <c r="D108" s="172" t="str">
        <f t="shared" si="40"/>
        <v xml:space="preserve"> </v>
      </c>
      <c r="E108" s="172" t="str">
        <f t="shared" si="41"/>
        <v xml:space="preserve"> </v>
      </c>
      <c r="F108" s="172" t="str">
        <f t="shared" si="42"/>
        <v xml:space="preserve"> </v>
      </c>
      <c r="G108" s="172" t="str">
        <f t="shared" si="43"/>
        <v xml:space="preserve"> </v>
      </c>
      <c r="H108" s="172" t="str">
        <f t="shared" si="44"/>
        <v xml:space="preserve"> </v>
      </c>
      <c r="I108" s="172" t="str">
        <f t="shared" si="45"/>
        <v xml:space="preserve"> </v>
      </c>
      <c r="J108" s="172" t="str">
        <f t="shared" si="46"/>
        <v xml:space="preserve"> </v>
      </c>
      <c r="K108" s="172" t="str">
        <f t="shared" si="47"/>
        <v xml:space="preserve"> </v>
      </c>
      <c r="L108" s="250" t="str">
        <f>IF($A108="N/A"," ",IF(Pricetype2=2,MAX(C108,0),IF(OR(Pricetype2=1,Pricetype2=4),IF(C108=0,0,(_xll.EURO(C108,Strikeprice2,0,0,($AH108+IF(Smile=TRUE,VLOOKUP(MAX(-5,Strikeprice2-C108),Volsmile,2),0)),($A108-DateToday)+15,IF(Pricetype2=1,1,0),0))),C108)))</f>
        <v xml:space="preserve"> </v>
      </c>
      <c r="M108" s="250" t="str">
        <f>IF($A108="N/A"," ",IF(Pricetype2=2,MAX(D108,0),IF(OR(Pricetype2=1,Pricetype2=4),IF(D108=0,0,(_xll.EURO(D108,Strikeprice2,0,0,($AH108+IF(Smile=TRUE,VLOOKUP(MAX(-5,Strikeprice2-D108),Volsmile,2),0)),($A108-DateToday)+15,IF(Pricetype2=1,1,0),0))),D108)))</f>
        <v xml:space="preserve"> </v>
      </c>
      <c r="N108" s="250" t="str">
        <f>IF($A108="N/A"," ",IF(Pricetype2=2,MAX(E108,0),IF(OR(Pricetype2=1,Pricetype2=4),IF(E108=0,0,(_xll.EURO(E108,Strikeprice2,0,0,($AK108+IF(Smile=TRUE,VLOOKUP(MAX(-5,Strikeprice2-E108),Volsmile,2),0)),($A108-DateToday)+15,IF(Pricetype2=1,1,0),0))),E108)))</f>
        <v xml:space="preserve"> </v>
      </c>
      <c r="O108" s="250" t="str">
        <f>IF($A108="N/A"," ",IF(Pricetype2=2,MAX(F108,0),IF(OR(Pricetype2=1,Pricetype2=4),IF(F108=0,0,(_xll.EURO(F108,Strikeprice2,0,0,($AK108+IF(Smile=TRUE,VLOOKUP(MAX(-5,Strikeprice2-F108),Volsmile,2),0)),($A108-DateToday)+15,IF(Pricetype2=1,1,0),0))),F108)))</f>
        <v xml:space="preserve"> </v>
      </c>
      <c r="P108" s="250" t="str">
        <f>IF($A108="N/A"," ",IF(Pricetype2=2,MAX(G108,0),IF(OR(Pricetype2=1,Pricetype2=4),IF(G108=0,0,(_xll.EURO(G108,Strikeprice2,0,0,($AK108+IF(Smile=TRUE,VLOOKUP(MAX(-5,Strikeprice2-G108),Volsmile,2),0)),($A108-DateToday)+15,IF(Pricetype2=1,1,0),0))),G108)))</f>
        <v xml:space="preserve"> </v>
      </c>
      <c r="Q108" s="250" t="str">
        <f>IF($A108="N/A"," ",IF(Pricetype2=2,MAX(H108,0),IF(OR(Pricetype2=1,Pricetype2=4),IF(H108=0,0,(_xll.EURO(H108,Strikeprice2,0,0,($AK108+IF(Smile=TRUE,VLOOKUP(MAX(-5,Strikeprice2-H108),Volsmile,2),0)),($A108-DateToday)+15,IF(Pricetype2=1,1,0),0))),H108)))</f>
        <v xml:space="preserve"> </v>
      </c>
      <c r="R108" s="250" t="str">
        <f>IF($A108="N/A"," ",IF(Pricetype2=2,MAX(I108,0),IF(OR(Pricetype2=1,Pricetype2=4),IF(I108=0,0,(_xll.EURO(I108,Strikeprice2,0,0,($AK108+IF(Smile=TRUE,VLOOKUP(MAX(-5,Strikeprice2-I108),Volsmile,2),0)),($A108-DateToday)+15,IF(Pricetype2=1,1,0),0))),I108)))</f>
        <v xml:space="preserve"> </v>
      </c>
      <c r="S108" s="250" t="str">
        <f>IF($A108="N/A"," ",IF(Pricetype2=2,MAX(J108,0),IF(OR(Pricetype2=1,Pricetype2=4),IF(J108=0,0,(_xll.EURO(J108,Strikeprice2,0,0,($AK108+IF(Smile=TRUE,VLOOKUP(MAX(-5,Strikeprice2-J108),Volsmile,2),0)),($A108-DateToday)+15,IF(Pricetype2=1,1,0),0))),J108)))</f>
        <v xml:space="preserve"> </v>
      </c>
      <c r="T108" s="250" t="str">
        <f>IF($A108="N/A"," ",IF(Pricetype2=2,MAX(K108,0),IF(OR(Pricetype2=1,Pricetype2=4),IF(K108=0,0,(_xll.EURO(K108,Strikeprice2,0,0,($AK108+IF(Smile=TRUE,VLOOKUP(MAX(-5,Strikeprice2-K108),Volsmile,2),0)),($A108-DateToday)+15,IF(Pricetype2=1,1,0),0))),K108)))</f>
        <v xml:space="preserve"> </v>
      </c>
      <c r="U108" s="177" t="str">
        <f t="shared" si="32"/>
        <v xml:space="preserve"> </v>
      </c>
      <c r="V108" s="178" t="str">
        <f t="shared" si="48"/>
        <v xml:space="preserve"> </v>
      </c>
      <c r="W108" s="178" t="str">
        <f t="shared" si="49"/>
        <v xml:space="preserve"> </v>
      </c>
      <c r="X108" s="178" t="str">
        <f t="shared" si="50"/>
        <v xml:space="preserve"> </v>
      </c>
      <c r="Y108" s="178" t="str">
        <f t="shared" si="51"/>
        <v xml:space="preserve"> </v>
      </c>
      <c r="Z108" s="178" t="str">
        <f t="shared" si="52"/>
        <v xml:space="preserve"> </v>
      </c>
      <c r="AA108" s="178" t="str">
        <f t="shared" si="53"/>
        <v xml:space="preserve"> </v>
      </c>
      <c r="AB108" s="178" t="str">
        <f t="shared" si="54"/>
        <v xml:space="preserve"> </v>
      </c>
      <c r="AC108" s="178" t="str">
        <f t="shared" si="55"/>
        <v xml:space="preserve"> </v>
      </c>
      <c r="AD108" s="178" t="str">
        <f t="shared" si="56"/>
        <v xml:space="preserve"> </v>
      </c>
      <c r="AE108" s="178" t="str">
        <f t="shared" si="57"/>
        <v xml:space="preserve"> </v>
      </c>
      <c r="AF108" s="224" t="str">
        <f t="shared" si="58"/>
        <v xml:space="preserve"> </v>
      </c>
      <c r="AG108" s="224" t="str">
        <f t="shared" si="59"/>
        <v xml:space="preserve"> </v>
      </c>
      <c r="AH108" s="224" t="str">
        <f t="shared" si="60"/>
        <v xml:space="preserve"> </v>
      </c>
      <c r="AI108" s="224" t="str">
        <f t="shared" si="33"/>
        <v xml:space="preserve"> </v>
      </c>
      <c r="AJ108" s="224" t="str">
        <f t="shared" si="34"/>
        <v xml:space="preserve"> </v>
      </c>
      <c r="AK108" s="224" t="str">
        <f t="shared" si="61"/>
        <v xml:space="preserve"> </v>
      </c>
      <c r="AL108" s="224" t="str">
        <f>IF($A108="N/A"," ",IF(PV=1,0,'Pricing Inputs2'!R141))</f>
        <v xml:space="preserve"> </v>
      </c>
      <c r="AM108" s="313" t="str">
        <f t="shared" si="35"/>
        <v xml:space="preserve"> </v>
      </c>
      <c r="BQ108" t="str">
        <f t="shared" si="36"/>
        <v xml:space="preserve"> </v>
      </c>
      <c r="BR108" t="str">
        <f t="shared" si="37"/>
        <v xml:space="preserve"> </v>
      </c>
      <c r="BS108" t="str">
        <f t="shared" si="38"/>
        <v xml:space="preserve"> </v>
      </c>
    </row>
    <row r="109" spans="1:71" x14ac:dyDescent="0.2">
      <c r="A109" s="253" t="str">
        <f>IF(A108="N/A","N/A",IF(EDATE(A108,1)&gt;Inputs!$P$5,"N/A",EDATE(A108,1)))</f>
        <v>N/A</v>
      </c>
      <c r="B109" s="324" t="str">
        <f t="shared" si="31"/>
        <v xml:space="preserve"> </v>
      </c>
      <c r="C109" s="172" t="str">
        <f t="shared" si="39"/>
        <v xml:space="preserve"> </v>
      </c>
      <c r="D109" s="172" t="str">
        <f t="shared" si="40"/>
        <v xml:space="preserve"> </v>
      </c>
      <c r="E109" s="172" t="str">
        <f t="shared" si="41"/>
        <v xml:space="preserve"> </v>
      </c>
      <c r="F109" s="172" t="str">
        <f t="shared" si="42"/>
        <v xml:space="preserve"> </v>
      </c>
      <c r="G109" s="172" t="str">
        <f t="shared" si="43"/>
        <v xml:space="preserve"> </v>
      </c>
      <c r="H109" s="172" t="str">
        <f t="shared" si="44"/>
        <v xml:space="preserve"> </v>
      </c>
      <c r="I109" s="172" t="str">
        <f t="shared" si="45"/>
        <v xml:space="preserve"> </v>
      </c>
      <c r="J109" s="172" t="str">
        <f t="shared" si="46"/>
        <v xml:space="preserve"> </v>
      </c>
      <c r="K109" s="172" t="str">
        <f t="shared" si="47"/>
        <v xml:space="preserve"> </v>
      </c>
      <c r="L109" s="250" t="str">
        <f>IF($A109="N/A"," ",IF(Pricetype2=2,MAX(C109,0),IF(OR(Pricetype2=1,Pricetype2=4),IF(C109=0,0,(_xll.EURO(C109,Strikeprice2,0,0,($AH109+IF(Smile=TRUE,VLOOKUP(MAX(-5,Strikeprice2-C109),Volsmile,2),0)),($A109-DateToday)+15,IF(Pricetype2=1,1,0),0))),C109)))</f>
        <v xml:space="preserve"> </v>
      </c>
      <c r="M109" s="250" t="str">
        <f>IF($A109="N/A"," ",IF(Pricetype2=2,MAX(D109,0),IF(OR(Pricetype2=1,Pricetype2=4),IF(D109=0,0,(_xll.EURO(D109,Strikeprice2,0,0,($AH109+IF(Smile=TRUE,VLOOKUP(MAX(-5,Strikeprice2-D109),Volsmile,2),0)),($A109-DateToday)+15,IF(Pricetype2=1,1,0),0))),D109)))</f>
        <v xml:space="preserve"> </v>
      </c>
      <c r="N109" s="250" t="str">
        <f>IF($A109="N/A"," ",IF(Pricetype2=2,MAX(E109,0),IF(OR(Pricetype2=1,Pricetype2=4),IF(E109=0,0,(_xll.EURO(E109,Strikeprice2,0,0,($AK109+IF(Smile=TRUE,VLOOKUP(MAX(-5,Strikeprice2-E109),Volsmile,2),0)),($A109-DateToday)+15,IF(Pricetype2=1,1,0),0))),E109)))</f>
        <v xml:space="preserve"> </v>
      </c>
      <c r="O109" s="250" t="str">
        <f>IF($A109="N/A"," ",IF(Pricetype2=2,MAX(F109,0),IF(OR(Pricetype2=1,Pricetype2=4),IF(F109=0,0,(_xll.EURO(F109,Strikeprice2,0,0,($AK109+IF(Smile=TRUE,VLOOKUP(MAX(-5,Strikeprice2-F109),Volsmile,2),0)),($A109-DateToday)+15,IF(Pricetype2=1,1,0),0))),F109)))</f>
        <v xml:space="preserve"> </v>
      </c>
      <c r="P109" s="250" t="str">
        <f>IF($A109="N/A"," ",IF(Pricetype2=2,MAX(G109,0),IF(OR(Pricetype2=1,Pricetype2=4),IF(G109=0,0,(_xll.EURO(G109,Strikeprice2,0,0,($AK109+IF(Smile=TRUE,VLOOKUP(MAX(-5,Strikeprice2-G109),Volsmile,2),0)),($A109-DateToday)+15,IF(Pricetype2=1,1,0),0))),G109)))</f>
        <v xml:space="preserve"> </v>
      </c>
      <c r="Q109" s="250" t="str">
        <f>IF($A109="N/A"," ",IF(Pricetype2=2,MAX(H109,0),IF(OR(Pricetype2=1,Pricetype2=4),IF(H109=0,0,(_xll.EURO(H109,Strikeprice2,0,0,($AK109+IF(Smile=TRUE,VLOOKUP(MAX(-5,Strikeprice2-H109),Volsmile,2),0)),($A109-DateToday)+15,IF(Pricetype2=1,1,0),0))),H109)))</f>
        <v xml:space="preserve"> </v>
      </c>
      <c r="R109" s="250" t="str">
        <f>IF($A109="N/A"," ",IF(Pricetype2=2,MAX(I109,0),IF(OR(Pricetype2=1,Pricetype2=4),IF(I109=0,0,(_xll.EURO(I109,Strikeprice2,0,0,($AK109+IF(Smile=TRUE,VLOOKUP(MAX(-5,Strikeprice2-I109),Volsmile,2),0)),($A109-DateToday)+15,IF(Pricetype2=1,1,0),0))),I109)))</f>
        <v xml:space="preserve"> </v>
      </c>
      <c r="S109" s="250" t="str">
        <f>IF($A109="N/A"," ",IF(Pricetype2=2,MAX(J109,0),IF(OR(Pricetype2=1,Pricetype2=4),IF(J109=0,0,(_xll.EURO(J109,Strikeprice2,0,0,($AK109+IF(Smile=TRUE,VLOOKUP(MAX(-5,Strikeprice2-J109),Volsmile,2),0)),($A109-DateToday)+15,IF(Pricetype2=1,1,0),0))),J109)))</f>
        <v xml:space="preserve"> </v>
      </c>
      <c r="T109" s="250" t="str">
        <f>IF($A109="N/A"," ",IF(Pricetype2=2,MAX(K109,0),IF(OR(Pricetype2=1,Pricetype2=4),IF(K109=0,0,(_xll.EURO(K109,Strikeprice2,0,0,($AK109+IF(Smile=TRUE,VLOOKUP(MAX(-5,Strikeprice2-K109),Volsmile,2),0)),($A109-DateToday)+15,IF(Pricetype2=1,1,0),0))),K109)))</f>
        <v xml:space="preserve"> </v>
      </c>
      <c r="U109" s="177" t="str">
        <f t="shared" si="32"/>
        <v xml:space="preserve"> </v>
      </c>
      <c r="V109" s="178" t="str">
        <f t="shared" si="48"/>
        <v xml:space="preserve"> </v>
      </c>
      <c r="W109" s="178" t="str">
        <f t="shared" si="49"/>
        <v xml:space="preserve"> </v>
      </c>
      <c r="X109" s="178" t="str">
        <f t="shared" si="50"/>
        <v xml:space="preserve"> </v>
      </c>
      <c r="Y109" s="178" t="str">
        <f t="shared" si="51"/>
        <v xml:space="preserve"> </v>
      </c>
      <c r="Z109" s="178" t="str">
        <f t="shared" si="52"/>
        <v xml:space="preserve"> </v>
      </c>
      <c r="AA109" s="178" t="str">
        <f t="shared" si="53"/>
        <v xml:space="preserve"> </v>
      </c>
      <c r="AB109" s="178" t="str">
        <f t="shared" si="54"/>
        <v xml:space="preserve"> </v>
      </c>
      <c r="AC109" s="178" t="str">
        <f t="shared" si="55"/>
        <v xml:space="preserve"> </v>
      </c>
      <c r="AD109" s="178" t="str">
        <f t="shared" si="56"/>
        <v xml:space="preserve"> </v>
      </c>
      <c r="AE109" s="178" t="str">
        <f t="shared" si="57"/>
        <v xml:space="preserve"> </v>
      </c>
      <c r="AF109" s="224" t="str">
        <f t="shared" si="58"/>
        <v xml:space="preserve"> </v>
      </c>
      <c r="AG109" s="224" t="str">
        <f t="shared" si="59"/>
        <v xml:space="preserve"> </v>
      </c>
      <c r="AH109" s="224" t="str">
        <f t="shared" si="60"/>
        <v xml:space="preserve"> </v>
      </c>
      <c r="AI109" s="224" t="str">
        <f t="shared" si="33"/>
        <v xml:space="preserve"> </v>
      </c>
      <c r="AJ109" s="224" t="str">
        <f t="shared" si="34"/>
        <v xml:space="preserve"> </v>
      </c>
      <c r="AK109" s="224" t="str">
        <f t="shared" si="61"/>
        <v xml:space="preserve"> </v>
      </c>
      <c r="AL109" s="224" t="str">
        <f>IF($A109="N/A"," ",IF(PV=1,0,'Pricing Inputs2'!R142))</f>
        <v xml:space="preserve"> </v>
      </c>
      <c r="AM109" s="313" t="str">
        <f t="shared" si="35"/>
        <v xml:space="preserve"> </v>
      </c>
      <c r="BQ109" t="str">
        <f t="shared" si="36"/>
        <v xml:space="preserve"> </v>
      </c>
      <c r="BR109" t="str">
        <f t="shared" si="37"/>
        <v xml:space="preserve"> </v>
      </c>
      <c r="BS109" t="str">
        <f t="shared" si="38"/>
        <v xml:space="preserve"> </v>
      </c>
    </row>
    <row r="110" spans="1:71" x14ac:dyDescent="0.2">
      <c r="A110" s="253" t="str">
        <f>IF(A109="N/A","N/A",IF(EDATE(A109,1)&gt;Inputs!$P$5,"N/A",EDATE(A109,1)))</f>
        <v>N/A</v>
      </c>
      <c r="B110" s="324" t="str">
        <f t="shared" si="31"/>
        <v xml:space="preserve"> </v>
      </c>
      <c r="C110" s="172" t="str">
        <f t="shared" si="39"/>
        <v xml:space="preserve"> </v>
      </c>
      <c r="D110" s="172" t="str">
        <f t="shared" si="40"/>
        <v xml:space="preserve"> </v>
      </c>
      <c r="E110" s="172" t="str">
        <f t="shared" si="41"/>
        <v xml:space="preserve"> </v>
      </c>
      <c r="F110" s="172" t="str">
        <f t="shared" si="42"/>
        <v xml:space="preserve"> </v>
      </c>
      <c r="G110" s="172" t="str">
        <f t="shared" si="43"/>
        <v xml:space="preserve"> </v>
      </c>
      <c r="H110" s="172" t="str">
        <f t="shared" si="44"/>
        <v xml:space="preserve"> </v>
      </c>
      <c r="I110" s="172" t="str">
        <f t="shared" si="45"/>
        <v xml:space="preserve"> </v>
      </c>
      <c r="J110" s="172" t="str">
        <f t="shared" si="46"/>
        <v xml:space="preserve"> </v>
      </c>
      <c r="K110" s="172" t="str">
        <f t="shared" si="47"/>
        <v xml:space="preserve"> </v>
      </c>
      <c r="L110" s="250" t="str">
        <f>IF($A110="N/A"," ",IF(Pricetype2=2,MAX(C110,0),IF(OR(Pricetype2=1,Pricetype2=4),IF(C110=0,0,(_xll.EURO(C110,Strikeprice2,0,0,($AH110+IF(Smile=TRUE,VLOOKUP(MAX(-5,Strikeprice2-C110),Volsmile,2),0)),($A110-DateToday)+15,IF(Pricetype2=1,1,0),0))),C110)))</f>
        <v xml:space="preserve"> </v>
      </c>
      <c r="M110" s="250" t="str">
        <f>IF($A110="N/A"," ",IF(Pricetype2=2,MAX(D110,0),IF(OR(Pricetype2=1,Pricetype2=4),IF(D110=0,0,(_xll.EURO(D110,Strikeprice2,0,0,($AH110+IF(Smile=TRUE,VLOOKUP(MAX(-5,Strikeprice2-D110),Volsmile,2),0)),($A110-DateToday)+15,IF(Pricetype2=1,1,0),0))),D110)))</f>
        <v xml:space="preserve"> </v>
      </c>
      <c r="N110" s="250" t="str">
        <f>IF($A110="N/A"," ",IF(Pricetype2=2,MAX(E110,0),IF(OR(Pricetype2=1,Pricetype2=4),IF(E110=0,0,(_xll.EURO(E110,Strikeprice2,0,0,($AK110+IF(Smile=TRUE,VLOOKUP(MAX(-5,Strikeprice2-E110),Volsmile,2),0)),($A110-DateToday)+15,IF(Pricetype2=1,1,0),0))),E110)))</f>
        <v xml:space="preserve"> </v>
      </c>
      <c r="O110" s="250" t="str">
        <f>IF($A110="N/A"," ",IF(Pricetype2=2,MAX(F110,0),IF(OR(Pricetype2=1,Pricetype2=4),IF(F110=0,0,(_xll.EURO(F110,Strikeprice2,0,0,($AK110+IF(Smile=TRUE,VLOOKUP(MAX(-5,Strikeprice2-F110),Volsmile,2),0)),($A110-DateToday)+15,IF(Pricetype2=1,1,0),0))),F110)))</f>
        <v xml:space="preserve"> </v>
      </c>
      <c r="P110" s="250" t="str">
        <f>IF($A110="N/A"," ",IF(Pricetype2=2,MAX(G110,0),IF(OR(Pricetype2=1,Pricetype2=4),IF(G110=0,0,(_xll.EURO(G110,Strikeprice2,0,0,($AK110+IF(Smile=TRUE,VLOOKUP(MAX(-5,Strikeprice2-G110),Volsmile,2),0)),($A110-DateToday)+15,IF(Pricetype2=1,1,0),0))),G110)))</f>
        <v xml:space="preserve"> </v>
      </c>
      <c r="Q110" s="250" t="str">
        <f>IF($A110="N/A"," ",IF(Pricetype2=2,MAX(H110,0),IF(OR(Pricetype2=1,Pricetype2=4),IF(H110=0,0,(_xll.EURO(H110,Strikeprice2,0,0,($AK110+IF(Smile=TRUE,VLOOKUP(MAX(-5,Strikeprice2-H110),Volsmile,2),0)),($A110-DateToday)+15,IF(Pricetype2=1,1,0),0))),H110)))</f>
        <v xml:space="preserve"> </v>
      </c>
      <c r="R110" s="250" t="str">
        <f>IF($A110="N/A"," ",IF(Pricetype2=2,MAX(I110,0),IF(OR(Pricetype2=1,Pricetype2=4),IF(I110=0,0,(_xll.EURO(I110,Strikeprice2,0,0,($AK110+IF(Smile=TRUE,VLOOKUP(MAX(-5,Strikeprice2-I110),Volsmile,2),0)),($A110-DateToday)+15,IF(Pricetype2=1,1,0),0))),I110)))</f>
        <v xml:space="preserve"> </v>
      </c>
      <c r="S110" s="250" t="str">
        <f>IF($A110="N/A"," ",IF(Pricetype2=2,MAX(J110,0),IF(OR(Pricetype2=1,Pricetype2=4),IF(J110=0,0,(_xll.EURO(J110,Strikeprice2,0,0,($AK110+IF(Smile=TRUE,VLOOKUP(MAX(-5,Strikeprice2-J110),Volsmile,2),0)),($A110-DateToday)+15,IF(Pricetype2=1,1,0),0))),J110)))</f>
        <v xml:space="preserve"> </v>
      </c>
      <c r="T110" s="250" t="str">
        <f>IF($A110="N/A"," ",IF(Pricetype2=2,MAX(K110,0),IF(OR(Pricetype2=1,Pricetype2=4),IF(K110=0,0,(_xll.EURO(K110,Strikeprice2,0,0,($AK110+IF(Smile=TRUE,VLOOKUP(MAX(-5,Strikeprice2-K110),Volsmile,2),0)),($A110-DateToday)+15,IF(Pricetype2=1,1,0),0))),K110)))</f>
        <v xml:space="preserve"> </v>
      </c>
      <c r="U110" s="177" t="str">
        <f t="shared" si="32"/>
        <v xml:space="preserve"> </v>
      </c>
      <c r="V110" s="178" t="str">
        <f t="shared" si="48"/>
        <v xml:space="preserve"> </v>
      </c>
      <c r="W110" s="178" t="str">
        <f t="shared" si="49"/>
        <v xml:space="preserve"> </v>
      </c>
      <c r="X110" s="178" t="str">
        <f t="shared" si="50"/>
        <v xml:space="preserve"> </v>
      </c>
      <c r="Y110" s="178" t="str">
        <f t="shared" si="51"/>
        <v xml:space="preserve"> </v>
      </c>
      <c r="Z110" s="178" t="str">
        <f t="shared" si="52"/>
        <v xml:space="preserve"> </v>
      </c>
      <c r="AA110" s="178" t="str">
        <f t="shared" si="53"/>
        <v xml:space="preserve"> </v>
      </c>
      <c r="AB110" s="178" t="str">
        <f t="shared" si="54"/>
        <v xml:space="preserve"> </v>
      </c>
      <c r="AC110" s="178" t="str">
        <f t="shared" si="55"/>
        <v xml:space="preserve"> </v>
      </c>
      <c r="AD110" s="178" t="str">
        <f t="shared" si="56"/>
        <v xml:space="preserve"> </v>
      </c>
      <c r="AE110" s="178" t="str">
        <f t="shared" si="57"/>
        <v xml:space="preserve"> </v>
      </c>
      <c r="AF110" s="224" t="str">
        <f t="shared" si="58"/>
        <v xml:space="preserve"> </v>
      </c>
      <c r="AG110" s="224" t="str">
        <f t="shared" si="59"/>
        <v xml:space="preserve"> </v>
      </c>
      <c r="AH110" s="224" t="str">
        <f t="shared" si="60"/>
        <v xml:space="preserve"> </v>
      </c>
      <c r="AI110" s="224" t="str">
        <f t="shared" si="33"/>
        <v xml:space="preserve"> </v>
      </c>
      <c r="AJ110" s="224" t="str">
        <f t="shared" si="34"/>
        <v xml:space="preserve"> </v>
      </c>
      <c r="AK110" s="224" t="str">
        <f t="shared" si="61"/>
        <v xml:space="preserve"> </v>
      </c>
      <c r="AL110" s="224" t="str">
        <f>IF($A110="N/A"," ",IF(PV=1,0,'Pricing Inputs2'!R143))</f>
        <v xml:space="preserve"> </v>
      </c>
      <c r="AM110" s="313" t="str">
        <f t="shared" si="35"/>
        <v xml:space="preserve"> </v>
      </c>
      <c r="BQ110" t="str">
        <f t="shared" si="36"/>
        <v xml:space="preserve"> </v>
      </c>
      <c r="BR110" t="str">
        <f t="shared" si="37"/>
        <v xml:space="preserve"> </v>
      </c>
      <c r="BS110" t="str">
        <f t="shared" si="38"/>
        <v xml:space="preserve"> </v>
      </c>
    </row>
    <row r="111" spans="1:71" x14ac:dyDescent="0.2">
      <c r="A111" s="253" t="str">
        <f>IF(A110="N/A","N/A",IF(EDATE(A110,1)&gt;Inputs!$P$5,"N/A",EDATE(A110,1)))</f>
        <v>N/A</v>
      </c>
      <c r="B111" s="324" t="str">
        <f t="shared" si="31"/>
        <v xml:space="preserve"> </v>
      </c>
      <c r="C111" s="172" t="str">
        <f t="shared" si="39"/>
        <v xml:space="preserve"> </v>
      </c>
      <c r="D111" s="172" t="str">
        <f t="shared" si="40"/>
        <v xml:space="preserve"> </v>
      </c>
      <c r="E111" s="172" t="str">
        <f t="shared" si="41"/>
        <v xml:space="preserve"> </v>
      </c>
      <c r="F111" s="172" t="str">
        <f t="shared" si="42"/>
        <v xml:space="preserve"> </v>
      </c>
      <c r="G111" s="172" t="str">
        <f t="shared" si="43"/>
        <v xml:space="preserve"> </v>
      </c>
      <c r="H111" s="172" t="str">
        <f t="shared" si="44"/>
        <v xml:space="preserve"> </v>
      </c>
      <c r="I111" s="172" t="str">
        <f t="shared" si="45"/>
        <v xml:space="preserve"> </v>
      </c>
      <c r="J111" s="172" t="str">
        <f t="shared" si="46"/>
        <v xml:space="preserve"> </v>
      </c>
      <c r="K111" s="172" t="str">
        <f t="shared" si="47"/>
        <v xml:space="preserve"> </v>
      </c>
      <c r="L111" s="250" t="str">
        <f>IF($A111="N/A"," ",IF(Pricetype2=2,MAX(C111,0),IF(OR(Pricetype2=1,Pricetype2=4),IF(C111=0,0,(_xll.EURO(C111,Strikeprice2,0,0,($AH111+IF(Smile=TRUE,VLOOKUP(MAX(-5,Strikeprice2-C111),Volsmile,2),0)),($A111-DateToday)+15,IF(Pricetype2=1,1,0),0))),C111)))</f>
        <v xml:space="preserve"> </v>
      </c>
      <c r="M111" s="250" t="str">
        <f>IF($A111="N/A"," ",IF(Pricetype2=2,MAX(D111,0),IF(OR(Pricetype2=1,Pricetype2=4),IF(D111=0,0,(_xll.EURO(D111,Strikeprice2,0,0,($AH111+IF(Smile=TRUE,VLOOKUP(MAX(-5,Strikeprice2-D111),Volsmile,2),0)),($A111-DateToday)+15,IF(Pricetype2=1,1,0),0))),D111)))</f>
        <v xml:space="preserve"> </v>
      </c>
      <c r="N111" s="250" t="str">
        <f>IF($A111="N/A"," ",IF(Pricetype2=2,MAX(E111,0),IF(OR(Pricetype2=1,Pricetype2=4),IF(E111=0,0,(_xll.EURO(E111,Strikeprice2,0,0,($AK111+IF(Smile=TRUE,VLOOKUP(MAX(-5,Strikeprice2-E111),Volsmile,2),0)),($A111-DateToday)+15,IF(Pricetype2=1,1,0),0))),E111)))</f>
        <v xml:space="preserve"> </v>
      </c>
      <c r="O111" s="250" t="str">
        <f>IF($A111="N/A"," ",IF(Pricetype2=2,MAX(F111,0),IF(OR(Pricetype2=1,Pricetype2=4),IF(F111=0,0,(_xll.EURO(F111,Strikeprice2,0,0,($AK111+IF(Smile=TRUE,VLOOKUP(MAX(-5,Strikeprice2-F111),Volsmile,2),0)),($A111-DateToday)+15,IF(Pricetype2=1,1,0),0))),F111)))</f>
        <v xml:space="preserve"> </v>
      </c>
      <c r="P111" s="250" t="str">
        <f>IF($A111="N/A"," ",IF(Pricetype2=2,MAX(G111,0),IF(OR(Pricetype2=1,Pricetype2=4),IF(G111=0,0,(_xll.EURO(G111,Strikeprice2,0,0,($AK111+IF(Smile=TRUE,VLOOKUP(MAX(-5,Strikeprice2-G111),Volsmile,2),0)),($A111-DateToday)+15,IF(Pricetype2=1,1,0),0))),G111)))</f>
        <v xml:space="preserve"> </v>
      </c>
      <c r="Q111" s="250" t="str">
        <f>IF($A111="N/A"," ",IF(Pricetype2=2,MAX(H111,0),IF(OR(Pricetype2=1,Pricetype2=4),IF(H111=0,0,(_xll.EURO(H111,Strikeprice2,0,0,($AK111+IF(Smile=TRUE,VLOOKUP(MAX(-5,Strikeprice2-H111),Volsmile,2),0)),($A111-DateToday)+15,IF(Pricetype2=1,1,0),0))),H111)))</f>
        <v xml:space="preserve"> </v>
      </c>
      <c r="R111" s="250" t="str">
        <f>IF($A111="N/A"," ",IF(Pricetype2=2,MAX(I111,0),IF(OR(Pricetype2=1,Pricetype2=4),IF(I111=0,0,(_xll.EURO(I111,Strikeprice2,0,0,($AK111+IF(Smile=TRUE,VLOOKUP(MAX(-5,Strikeprice2-I111),Volsmile,2),0)),($A111-DateToday)+15,IF(Pricetype2=1,1,0),0))),I111)))</f>
        <v xml:space="preserve"> </v>
      </c>
      <c r="S111" s="250" t="str">
        <f>IF($A111="N/A"," ",IF(Pricetype2=2,MAX(J111,0),IF(OR(Pricetype2=1,Pricetype2=4),IF(J111=0,0,(_xll.EURO(J111,Strikeprice2,0,0,($AK111+IF(Smile=TRUE,VLOOKUP(MAX(-5,Strikeprice2-J111),Volsmile,2),0)),($A111-DateToday)+15,IF(Pricetype2=1,1,0),0))),J111)))</f>
        <v xml:space="preserve"> </v>
      </c>
      <c r="T111" s="250" t="str">
        <f>IF($A111="N/A"," ",IF(Pricetype2=2,MAX(K111,0),IF(OR(Pricetype2=1,Pricetype2=4),IF(K111=0,0,(_xll.EURO(K111,Strikeprice2,0,0,($AK111+IF(Smile=TRUE,VLOOKUP(MAX(-5,Strikeprice2-K111),Volsmile,2),0)),($A111-DateToday)+15,IF(Pricetype2=1,1,0),0))),K111)))</f>
        <v xml:space="preserve"> </v>
      </c>
      <c r="U111" s="177" t="str">
        <f t="shared" si="32"/>
        <v xml:space="preserve"> </v>
      </c>
      <c r="V111" s="178" t="str">
        <f t="shared" si="48"/>
        <v xml:space="preserve"> </v>
      </c>
      <c r="W111" s="178" t="str">
        <f t="shared" si="49"/>
        <v xml:space="preserve"> </v>
      </c>
      <c r="X111" s="178" t="str">
        <f t="shared" si="50"/>
        <v xml:space="preserve"> </v>
      </c>
      <c r="Y111" s="178" t="str">
        <f t="shared" si="51"/>
        <v xml:space="preserve"> </v>
      </c>
      <c r="Z111" s="178" t="str">
        <f t="shared" si="52"/>
        <v xml:space="preserve"> </v>
      </c>
      <c r="AA111" s="178" t="str">
        <f t="shared" si="53"/>
        <v xml:space="preserve"> </v>
      </c>
      <c r="AB111" s="178" t="str">
        <f t="shared" si="54"/>
        <v xml:space="preserve"> </v>
      </c>
      <c r="AC111" s="178" t="str">
        <f t="shared" si="55"/>
        <v xml:space="preserve"> </v>
      </c>
      <c r="AD111" s="178" t="str">
        <f t="shared" si="56"/>
        <v xml:space="preserve"> </v>
      </c>
      <c r="AE111" s="178" t="str">
        <f t="shared" si="57"/>
        <v xml:space="preserve"> </v>
      </c>
      <c r="AF111" s="224" t="str">
        <f t="shared" si="58"/>
        <v xml:space="preserve"> </v>
      </c>
      <c r="AG111" s="224" t="str">
        <f t="shared" si="59"/>
        <v xml:space="preserve"> </v>
      </c>
      <c r="AH111" s="224" t="str">
        <f t="shared" si="60"/>
        <v xml:space="preserve"> </v>
      </c>
      <c r="AI111" s="224" t="str">
        <f t="shared" si="33"/>
        <v xml:space="preserve"> </v>
      </c>
      <c r="AJ111" s="224" t="str">
        <f t="shared" si="34"/>
        <v xml:space="preserve"> </v>
      </c>
      <c r="AK111" s="224" t="str">
        <f t="shared" si="61"/>
        <v xml:space="preserve"> </v>
      </c>
      <c r="AL111" s="224" t="str">
        <f>IF($A111="N/A"," ",IF(PV=1,0,'Pricing Inputs2'!R144))</f>
        <v xml:space="preserve"> </v>
      </c>
      <c r="AM111" s="313" t="str">
        <f t="shared" si="35"/>
        <v xml:space="preserve"> </v>
      </c>
      <c r="BQ111" t="str">
        <f t="shared" si="36"/>
        <v xml:space="preserve"> </v>
      </c>
      <c r="BR111" t="str">
        <f t="shared" si="37"/>
        <v xml:space="preserve"> </v>
      </c>
      <c r="BS111" t="str">
        <f t="shared" si="38"/>
        <v xml:space="preserve"> </v>
      </c>
    </row>
    <row r="112" spans="1:71" x14ac:dyDescent="0.2">
      <c r="A112" s="253" t="str">
        <f>IF(A111="N/A","N/A",IF(EDATE(A111,1)&gt;Inputs!$P$5,"N/A",EDATE(A111,1)))</f>
        <v>N/A</v>
      </c>
      <c r="B112" s="324" t="str">
        <f t="shared" si="31"/>
        <v xml:space="preserve"> </v>
      </c>
      <c r="C112" s="172" t="str">
        <f t="shared" si="39"/>
        <v xml:space="preserve"> </v>
      </c>
      <c r="D112" s="172" t="str">
        <f t="shared" si="40"/>
        <v xml:space="preserve"> </v>
      </c>
      <c r="E112" s="172" t="str">
        <f t="shared" si="41"/>
        <v xml:space="preserve"> </v>
      </c>
      <c r="F112" s="172" t="str">
        <f t="shared" si="42"/>
        <v xml:space="preserve"> </v>
      </c>
      <c r="G112" s="172" t="str">
        <f t="shared" si="43"/>
        <v xml:space="preserve"> </v>
      </c>
      <c r="H112" s="172" t="str">
        <f t="shared" si="44"/>
        <v xml:space="preserve"> </v>
      </c>
      <c r="I112" s="172" t="str">
        <f t="shared" si="45"/>
        <v xml:space="preserve"> </v>
      </c>
      <c r="J112" s="172" t="str">
        <f t="shared" si="46"/>
        <v xml:space="preserve"> </v>
      </c>
      <c r="K112" s="172" t="str">
        <f t="shared" si="47"/>
        <v xml:space="preserve"> </v>
      </c>
      <c r="L112" s="250" t="str">
        <f>IF($A112="N/A"," ",IF(Pricetype2=2,MAX(C112,0),IF(OR(Pricetype2=1,Pricetype2=4),IF(C112=0,0,(_xll.EURO(C112,Strikeprice2,0,0,($AH112+IF(Smile=TRUE,VLOOKUP(MAX(-5,Strikeprice2-C112),Volsmile,2),0)),($A112-DateToday)+15,IF(Pricetype2=1,1,0),0))),C112)))</f>
        <v xml:space="preserve"> </v>
      </c>
      <c r="M112" s="250" t="str">
        <f>IF($A112="N/A"," ",IF(Pricetype2=2,MAX(D112,0),IF(OR(Pricetype2=1,Pricetype2=4),IF(D112=0,0,(_xll.EURO(D112,Strikeprice2,0,0,($AH112+IF(Smile=TRUE,VLOOKUP(MAX(-5,Strikeprice2-D112),Volsmile,2),0)),($A112-DateToday)+15,IF(Pricetype2=1,1,0),0))),D112)))</f>
        <v xml:space="preserve"> </v>
      </c>
      <c r="N112" s="250" t="str">
        <f>IF($A112="N/A"," ",IF(Pricetype2=2,MAX(E112,0),IF(OR(Pricetype2=1,Pricetype2=4),IF(E112=0,0,(_xll.EURO(E112,Strikeprice2,0,0,($AK112+IF(Smile=TRUE,VLOOKUP(MAX(-5,Strikeprice2-E112),Volsmile,2),0)),($A112-DateToday)+15,IF(Pricetype2=1,1,0),0))),E112)))</f>
        <v xml:space="preserve"> </v>
      </c>
      <c r="O112" s="250" t="str">
        <f>IF($A112="N/A"," ",IF(Pricetype2=2,MAX(F112,0),IF(OR(Pricetype2=1,Pricetype2=4),IF(F112=0,0,(_xll.EURO(F112,Strikeprice2,0,0,($AK112+IF(Smile=TRUE,VLOOKUP(MAX(-5,Strikeprice2-F112),Volsmile,2),0)),($A112-DateToday)+15,IF(Pricetype2=1,1,0),0))),F112)))</f>
        <v xml:space="preserve"> </v>
      </c>
      <c r="P112" s="250" t="str">
        <f>IF($A112="N/A"," ",IF(Pricetype2=2,MAX(G112,0),IF(OR(Pricetype2=1,Pricetype2=4),IF(G112=0,0,(_xll.EURO(G112,Strikeprice2,0,0,($AK112+IF(Smile=TRUE,VLOOKUP(MAX(-5,Strikeprice2-G112),Volsmile,2),0)),($A112-DateToday)+15,IF(Pricetype2=1,1,0),0))),G112)))</f>
        <v xml:space="preserve"> </v>
      </c>
      <c r="Q112" s="250" t="str">
        <f>IF($A112="N/A"," ",IF(Pricetype2=2,MAX(H112,0),IF(OR(Pricetype2=1,Pricetype2=4),IF(H112=0,0,(_xll.EURO(H112,Strikeprice2,0,0,($AK112+IF(Smile=TRUE,VLOOKUP(MAX(-5,Strikeprice2-H112),Volsmile,2),0)),($A112-DateToday)+15,IF(Pricetype2=1,1,0),0))),H112)))</f>
        <v xml:space="preserve"> </v>
      </c>
      <c r="R112" s="250" t="str">
        <f>IF($A112="N/A"," ",IF(Pricetype2=2,MAX(I112,0),IF(OR(Pricetype2=1,Pricetype2=4),IF(I112=0,0,(_xll.EURO(I112,Strikeprice2,0,0,($AK112+IF(Smile=TRUE,VLOOKUP(MAX(-5,Strikeprice2-I112),Volsmile,2),0)),($A112-DateToday)+15,IF(Pricetype2=1,1,0),0))),I112)))</f>
        <v xml:space="preserve"> </v>
      </c>
      <c r="S112" s="250" t="str">
        <f>IF($A112="N/A"," ",IF(Pricetype2=2,MAX(J112,0),IF(OR(Pricetype2=1,Pricetype2=4),IF(J112=0,0,(_xll.EURO(J112,Strikeprice2,0,0,($AK112+IF(Smile=TRUE,VLOOKUP(MAX(-5,Strikeprice2-J112),Volsmile,2),0)),($A112-DateToday)+15,IF(Pricetype2=1,1,0),0))),J112)))</f>
        <v xml:space="preserve"> </v>
      </c>
      <c r="T112" s="250" t="str">
        <f>IF($A112="N/A"," ",IF(Pricetype2=2,MAX(K112,0),IF(OR(Pricetype2=1,Pricetype2=4),IF(K112=0,0,(_xll.EURO(K112,Strikeprice2,0,0,($AK112+IF(Smile=TRUE,VLOOKUP(MAX(-5,Strikeprice2-K112),Volsmile,2),0)),($A112-DateToday)+15,IF(Pricetype2=1,1,0),0))),K112)))</f>
        <v xml:space="preserve"> </v>
      </c>
      <c r="U112" s="177" t="str">
        <f t="shared" si="32"/>
        <v xml:space="preserve"> </v>
      </c>
      <c r="V112" s="178" t="str">
        <f t="shared" si="48"/>
        <v xml:space="preserve"> </v>
      </c>
      <c r="W112" s="178" t="str">
        <f t="shared" si="49"/>
        <v xml:space="preserve"> </v>
      </c>
      <c r="X112" s="178" t="str">
        <f t="shared" si="50"/>
        <v xml:space="preserve"> </v>
      </c>
      <c r="Y112" s="178" t="str">
        <f t="shared" si="51"/>
        <v xml:space="preserve"> </v>
      </c>
      <c r="Z112" s="178" t="str">
        <f t="shared" si="52"/>
        <v xml:space="preserve"> </v>
      </c>
      <c r="AA112" s="178" t="str">
        <f t="shared" si="53"/>
        <v xml:space="preserve"> </v>
      </c>
      <c r="AB112" s="178" t="str">
        <f t="shared" si="54"/>
        <v xml:space="preserve"> </v>
      </c>
      <c r="AC112" s="178" t="str">
        <f t="shared" si="55"/>
        <v xml:space="preserve"> </v>
      </c>
      <c r="AD112" s="178" t="str">
        <f t="shared" si="56"/>
        <v xml:space="preserve"> </v>
      </c>
      <c r="AE112" s="178" t="str">
        <f t="shared" si="57"/>
        <v xml:space="preserve"> </v>
      </c>
      <c r="AF112" s="224" t="str">
        <f t="shared" si="58"/>
        <v xml:space="preserve"> </v>
      </c>
      <c r="AG112" s="224" t="str">
        <f t="shared" si="59"/>
        <v xml:space="preserve"> </v>
      </c>
      <c r="AH112" s="224" t="str">
        <f t="shared" si="60"/>
        <v xml:space="preserve"> </v>
      </c>
      <c r="AI112" s="224" t="str">
        <f t="shared" si="33"/>
        <v xml:space="preserve"> </v>
      </c>
      <c r="AJ112" s="224" t="str">
        <f t="shared" si="34"/>
        <v xml:space="preserve"> </v>
      </c>
      <c r="AK112" s="224" t="str">
        <f t="shared" si="61"/>
        <v xml:space="preserve"> </v>
      </c>
      <c r="AL112" s="224" t="str">
        <f>IF($A112="N/A"," ",IF(PV=1,0,'Pricing Inputs2'!R145))</f>
        <v xml:space="preserve"> </v>
      </c>
      <c r="AM112" s="313" t="str">
        <f t="shared" si="35"/>
        <v xml:space="preserve"> </v>
      </c>
      <c r="BQ112" t="str">
        <f t="shared" si="36"/>
        <v xml:space="preserve"> </v>
      </c>
      <c r="BR112" t="str">
        <f t="shared" si="37"/>
        <v xml:space="preserve"> </v>
      </c>
      <c r="BS112" t="str">
        <f t="shared" si="38"/>
        <v xml:space="preserve"> </v>
      </c>
    </row>
    <row r="113" spans="1:71" x14ac:dyDescent="0.2">
      <c r="A113" s="253" t="str">
        <f>IF(A112="N/A","N/A",IF(EDATE(A112,1)&gt;Inputs!$P$5,"N/A",EDATE(A112,1)))</f>
        <v>N/A</v>
      </c>
      <c r="B113" s="324" t="str">
        <f t="shared" si="31"/>
        <v xml:space="preserve"> </v>
      </c>
      <c r="C113" s="172" t="str">
        <f t="shared" si="39"/>
        <v xml:space="preserve"> </v>
      </c>
      <c r="D113" s="172" t="str">
        <f t="shared" si="40"/>
        <v xml:space="preserve"> </v>
      </c>
      <c r="E113" s="172" t="str">
        <f t="shared" si="41"/>
        <v xml:space="preserve"> </v>
      </c>
      <c r="F113" s="172" t="str">
        <f t="shared" si="42"/>
        <v xml:space="preserve"> </v>
      </c>
      <c r="G113" s="172" t="str">
        <f t="shared" si="43"/>
        <v xml:space="preserve"> </v>
      </c>
      <c r="H113" s="172" t="str">
        <f t="shared" si="44"/>
        <v xml:space="preserve"> </v>
      </c>
      <c r="I113" s="172" t="str">
        <f t="shared" si="45"/>
        <v xml:space="preserve"> </v>
      </c>
      <c r="J113" s="172" t="str">
        <f t="shared" si="46"/>
        <v xml:space="preserve"> </v>
      </c>
      <c r="K113" s="172" t="str">
        <f t="shared" si="47"/>
        <v xml:space="preserve"> </v>
      </c>
      <c r="L113" s="250" t="str">
        <f>IF($A113="N/A"," ",IF(Pricetype2=2,MAX(C113,0),IF(OR(Pricetype2=1,Pricetype2=4),IF(C113=0,0,(_xll.EURO(C113,Strikeprice2,0,0,($AH113+IF(Smile=TRUE,VLOOKUP(MAX(-5,Strikeprice2-C113),Volsmile,2),0)),($A113-DateToday)+15,IF(Pricetype2=1,1,0),0))),C113)))</f>
        <v xml:space="preserve"> </v>
      </c>
      <c r="M113" s="250" t="str">
        <f>IF($A113="N/A"," ",IF(Pricetype2=2,MAX(D113,0),IF(OR(Pricetype2=1,Pricetype2=4),IF(D113=0,0,(_xll.EURO(D113,Strikeprice2,0,0,($AH113+IF(Smile=TRUE,VLOOKUP(MAX(-5,Strikeprice2-D113),Volsmile,2),0)),($A113-DateToday)+15,IF(Pricetype2=1,1,0),0))),D113)))</f>
        <v xml:space="preserve"> </v>
      </c>
      <c r="N113" s="250" t="str">
        <f>IF($A113="N/A"," ",IF(Pricetype2=2,MAX(E113,0),IF(OR(Pricetype2=1,Pricetype2=4),IF(E113=0,0,(_xll.EURO(E113,Strikeprice2,0,0,($AK113+IF(Smile=TRUE,VLOOKUP(MAX(-5,Strikeprice2-E113),Volsmile,2),0)),($A113-DateToday)+15,IF(Pricetype2=1,1,0),0))),E113)))</f>
        <v xml:space="preserve"> </v>
      </c>
      <c r="O113" s="250" t="str">
        <f>IF($A113="N/A"," ",IF(Pricetype2=2,MAX(F113,0),IF(OR(Pricetype2=1,Pricetype2=4),IF(F113=0,0,(_xll.EURO(F113,Strikeprice2,0,0,($AK113+IF(Smile=TRUE,VLOOKUP(MAX(-5,Strikeprice2-F113),Volsmile,2),0)),($A113-DateToday)+15,IF(Pricetype2=1,1,0),0))),F113)))</f>
        <v xml:space="preserve"> </v>
      </c>
      <c r="P113" s="250" t="str">
        <f>IF($A113="N/A"," ",IF(Pricetype2=2,MAX(G113,0),IF(OR(Pricetype2=1,Pricetype2=4),IF(G113=0,0,(_xll.EURO(G113,Strikeprice2,0,0,($AK113+IF(Smile=TRUE,VLOOKUP(MAX(-5,Strikeprice2-G113),Volsmile,2),0)),($A113-DateToday)+15,IF(Pricetype2=1,1,0),0))),G113)))</f>
        <v xml:space="preserve"> </v>
      </c>
      <c r="Q113" s="250" t="str">
        <f>IF($A113="N/A"," ",IF(Pricetype2=2,MAX(H113,0),IF(OR(Pricetype2=1,Pricetype2=4),IF(H113=0,0,(_xll.EURO(H113,Strikeprice2,0,0,($AK113+IF(Smile=TRUE,VLOOKUP(MAX(-5,Strikeprice2-H113),Volsmile,2),0)),($A113-DateToday)+15,IF(Pricetype2=1,1,0),0))),H113)))</f>
        <v xml:space="preserve"> </v>
      </c>
      <c r="R113" s="250" t="str">
        <f>IF($A113="N/A"," ",IF(Pricetype2=2,MAX(I113,0),IF(OR(Pricetype2=1,Pricetype2=4),IF(I113=0,0,(_xll.EURO(I113,Strikeprice2,0,0,($AK113+IF(Smile=TRUE,VLOOKUP(MAX(-5,Strikeprice2-I113),Volsmile,2),0)),($A113-DateToday)+15,IF(Pricetype2=1,1,0),0))),I113)))</f>
        <v xml:space="preserve"> </v>
      </c>
      <c r="S113" s="250" t="str">
        <f>IF($A113="N/A"," ",IF(Pricetype2=2,MAX(J113,0),IF(OR(Pricetype2=1,Pricetype2=4),IF(J113=0,0,(_xll.EURO(J113,Strikeprice2,0,0,($AK113+IF(Smile=TRUE,VLOOKUP(MAX(-5,Strikeprice2-J113),Volsmile,2),0)),($A113-DateToday)+15,IF(Pricetype2=1,1,0),0))),J113)))</f>
        <v xml:space="preserve"> </v>
      </c>
      <c r="T113" s="250" t="str">
        <f>IF($A113="N/A"," ",IF(Pricetype2=2,MAX(K113,0),IF(OR(Pricetype2=1,Pricetype2=4),IF(K113=0,0,(_xll.EURO(K113,Strikeprice2,0,0,($AK113+IF(Smile=TRUE,VLOOKUP(MAX(-5,Strikeprice2-K113),Volsmile,2),0)),($A113-DateToday)+15,IF(Pricetype2=1,1,0),0))),K113)))</f>
        <v xml:space="preserve"> </v>
      </c>
      <c r="U113" s="177" t="str">
        <f t="shared" si="32"/>
        <v xml:space="preserve"> </v>
      </c>
      <c r="V113" s="178" t="str">
        <f t="shared" si="48"/>
        <v xml:space="preserve"> </v>
      </c>
      <c r="W113" s="178" t="str">
        <f t="shared" si="49"/>
        <v xml:space="preserve"> </v>
      </c>
      <c r="X113" s="178" t="str">
        <f t="shared" si="50"/>
        <v xml:space="preserve"> </v>
      </c>
      <c r="Y113" s="178" t="str">
        <f t="shared" si="51"/>
        <v xml:space="preserve"> </v>
      </c>
      <c r="Z113" s="178" t="str">
        <f t="shared" si="52"/>
        <v xml:space="preserve"> </v>
      </c>
      <c r="AA113" s="178" t="str">
        <f t="shared" si="53"/>
        <v xml:space="preserve"> </v>
      </c>
      <c r="AB113" s="178" t="str">
        <f t="shared" si="54"/>
        <v xml:space="preserve"> </v>
      </c>
      <c r="AC113" s="178" t="str">
        <f t="shared" si="55"/>
        <v xml:space="preserve"> </v>
      </c>
      <c r="AD113" s="178" t="str">
        <f t="shared" si="56"/>
        <v xml:space="preserve"> </v>
      </c>
      <c r="AE113" s="178" t="str">
        <f t="shared" si="57"/>
        <v xml:space="preserve"> </v>
      </c>
      <c r="AF113" s="224" t="str">
        <f t="shared" si="58"/>
        <v xml:space="preserve"> </v>
      </c>
      <c r="AG113" s="224" t="str">
        <f t="shared" si="59"/>
        <v xml:space="preserve"> </v>
      </c>
      <c r="AH113" s="224" t="str">
        <f t="shared" si="60"/>
        <v xml:space="preserve"> </v>
      </c>
      <c r="AI113" s="224" t="str">
        <f t="shared" si="33"/>
        <v xml:space="preserve"> </v>
      </c>
      <c r="AJ113" s="224" t="str">
        <f t="shared" si="34"/>
        <v xml:space="preserve"> </v>
      </c>
      <c r="AK113" s="224" t="str">
        <f t="shared" si="61"/>
        <v xml:space="preserve"> </v>
      </c>
      <c r="AL113" s="224" t="str">
        <f>IF($A113="N/A"," ",IF(PV=1,0,'Pricing Inputs2'!R146))</f>
        <v xml:space="preserve"> </v>
      </c>
      <c r="AM113" s="313" t="str">
        <f t="shared" si="35"/>
        <v xml:space="preserve"> </v>
      </c>
      <c r="BQ113" t="str">
        <f t="shared" si="36"/>
        <v xml:space="preserve"> </v>
      </c>
      <c r="BR113" t="str">
        <f t="shared" si="37"/>
        <v xml:space="preserve"> </v>
      </c>
      <c r="BS113" t="str">
        <f t="shared" si="38"/>
        <v xml:space="preserve"> </v>
      </c>
    </row>
    <row r="114" spans="1:71" x14ac:dyDescent="0.2">
      <c r="A114" s="253" t="str">
        <f>IF(A113="N/A","N/A",IF(EDATE(A113,1)&gt;Inputs!$P$5,"N/A",EDATE(A113,1)))</f>
        <v>N/A</v>
      </c>
      <c r="B114" s="324" t="str">
        <f t="shared" si="31"/>
        <v xml:space="preserve"> </v>
      </c>
      <c r="C114" s="172" t="str">
        <f t="shared" si="39"/>
        <v xml:space="preserve"> </v>
      </c>
      <c r="D114" s="172" t="str">
        <f t="shared" si="40"/>
        <v xml:space="preserve"> </v>
      </c>
      <c r="E114" s="172" t="str">
        <f t="shared" si="41"/>
        <v xml:space="preserve"> </v>
      </c>
      <c r="F114" s="172" t="str">
        <f t="shared" si="42"/>
        <v xml:space="preserve"> </v>
      </c>
      <c r="G114" s="172" t="str">
        <f t="shared" si="43"/>
        <v xml:space="preserve"> </v>
      </c>
      <c r="H114" s="172" t="str">
        <f t="shared" si="44"/>
        <v xml:space="preserve"> </v>
      </c>
      <c r="I114" s="172" t="str">
        <f t="shared" si="45"/>
        <v xml:space="preserve"> </v>
      </c>
      <c r="J114" s="172" t="str">
        <f t="shared" si="46"/>
        <v xml:space="preserve"> </v>
      </c>
      <c r="K114" s="172" t="str">
        <f t="shared" si="47"/>
        <v xml:space="preserve"> </v>
      </c>
      <c r="L114" s="250" t="str">
        <f>IF($A114="N/A"," ",IF(Pricetype2=2,MAX(C114,0),IF(OR(Pricetype2=1,Pricetype2=4),IF(C114=0,0,(_xll.EURO(C114,Strikeprice2,0,0,($AH114+IF(Smile=TRUE,VLOOKUP(MAX(-5,Strikeprice2-C114),Volsmile,2),0)),($A114-DateToday)+15,IF(Pricetype2=1,1,0),0))),C114)))</f>
        <v xml:space="preserve"> </v>
      </c>
      <c r="M114" s="250" t="str">
        <f>IF($A114="N/A"," ",IF(Pricetype2=2,MAX(D114,0),IF(OR(Pricetype2=1,Pricetype2=4),IF(D114=0,0,(_xll.EURO(D114,Strikeprice2,0,0,($AH114+IF(Smile=TRUE,VLOOKUP(MAX(-5,Strikeprice2-D114),Volsmile,2),0)),($A114-DateToday)+15,IF(Pricetype2=1,1,0),0))),D114)))</f>
        <v xml:space="preserve"> </v>
      </c>
      <c r="N114" s="250" t="str">
        <f>IF($A114="N/A"," ",IF(Pricetype2=2,MAX(E114,0),IF(OR(Pricetype2=1,Pricetype2=4),IF(E114=0,0,(_xll.EURO(E114,Strikeprice2,0,0,($AK114+IF(Smile=TRUE,VLOOKUP(MAX(-5,Strikeprice2-E114),Volsmile,2),0)),($A114-DateToday)+15,IF(Pricetype2=1,1,0),0))),E114)))</f>
        <v xml:space="preserve"> </v>
      </c>
      <c r="O114" s="250" t="str">
        <f>IF($A114="N/A"," ",IF(Pricetype2=2,MAX(F114,0),IF(OR(Pricetype2=1,Pricetype2=4),IF(F114=0,0,(_xll.EURO(F114,Strikeprice2,0,0,($AK114+IF(Smile=TRUE,VLOOKUP(MAX(-5,Strikeprice2-F114),Volsmile,2),0)),($A114-DateToday)+15,IF(Pricetype2=1,1,0),0))),F114)))</f>
        <v xml:space="preserve"> </v>
      </c>
      <c r="P114" s="250" t="str">
        <f>IF($A114="N/A"," ",IF(Pricetype2=2,MAX(G114,0),IF(OR(Pricetype2=1,Pricetype2=4),IF(G114=0,0,(_xll.EURO(G114,Strikeprice2,0,0,($AK114+IF(Smile=TRUE,VLOOKUP(MAX(-5,Strikeprice2-G114),Volsmile,2),0)),($A114-DateToday)+15,IF(Pricetype2=1,1,0),0))),G114)))</f>
        <v xml:space="preserve"> </v>
      </c>
      <c r="Q114" s="250" t="str">
        <f>IF($A114="N/A"," ",IF(Pricetype2=2,MAX(H114,0),IF(OR(Pricetype2=1,Pricetype2=4),IF(H114=0,0,(_xll.EURO(H114,Strikeprice2,0,0,($AK114+IF(Smile=TRUE,VLOOKUP(MAX(-5,Strikeprice2-H114),Volsmile,2),0)),($A114-DateToday)+15,IF(Pricetype2=1,1,0),0))),H114)))</f>
        <v xml:space="preserve"> </v>
      </c>
      <c r="R114" s="250" t="str">
        <f>IF($A114="N/A"," ",IF(Pricetype2=2,MAX(I114,0),IF(OR(Pricetype2=1,Pricetype2=4),IF(I114=0,0,(_xll.EURO(I114,Strikeprice2,0,0,($AK114+IF(Smile=TRUE,VLOOKUP(MAX(-5,Strikeprice2-I114),Volsmile,2),0)),($A114-DateToday)+15,IF(Pricetype2=1,1,0),0))),I114)))</f>
        <v xml:space="preserve"> </v>
      </c>
      <c r="S114" s="250" t="str">
        <f>IF($A114="N/A"," ",IF(Pricetype2=2,MAX(J114,0),IF(OR(Pricetype2=1,Pricetype2=4),IF(J114=0,0,(_xll.EURO(J114,Strikeprice2,0,0,($AK114+IF(Smile=TRUE,VLOOKUP(MAX(-5,Strikeprice2-J114),Volsmile,2),0)),($A114-DateToday)+15,IF(Pricetype2=1,1,0),0))),J114)))</f>
        <v xml:space="preserve"> </v>
      </c>
      <c r="T114" s="250" t="str">
        <f>IF($A114="N/A"," ",IF(Pricetype2=2,MAX(K114,0),IF(OR(Pricetype2=1,Pricetype2=4),IF(K114=0,0,(_xll.EURO(K114,Strikeprice2,0,0,($AK114+IF(Smile=TRUE,VLOOKUP(MAX(-5,Strikeprice2-K114),Volsmile,2),0)),($A114-DateToday)+15,IF(Pricetype2=1,1,0),0))),K114)))</f>
        <v xml:space="preserve"> </v>
      </c>
      <c r="U114" s="177" t="str">
        <f t="shared" si="32"/>
        <v xml:space="preserve"> </v>
      </c>
      <c r="V114" s="178" t="str">
        <f t="shared" si="48"/>
        <v xml:space="preserve"> </v>
      </c>
      <c r="W114" s="178" t="str">
        <f t="shared" si="49"/>
        <v xml:space="preserve"> </v>
      </c>
      <c r="X114" s="178" t="str">
        <f t="shared" si="50"/>
        <v xml:space="preserve"> </v>
      </c>
      <c r="Y114" s="178" t="str">
        <f t="shared" si="51"/>
        <v xml:space="preserve"> </v>
      </c>
      <c r="Z114" s="178" t="str">
        <f t="shared" si="52"/>
        <v xml:space="preserve"> </v>
      </c>
      <c r="AA114" s="178" t="str">
        <f t="shared" si="53"/>
        <v xml:space="preserve"> </v>
      </c>
      <c r="AB114" s="178" t="str">
        <f t="shared" si="54"/>
        <v xml:space="preserve"> </v>
      </c>
      <c r="AC114" s="178" t="str">
        <f t="shared" si="55"/>
        <v xml:space="preserve"> </v>
      </c>
      <c r="AD114" s="178" t="str">
        <f t="shared" si="56"/>
        <v xml:space="preserve"> </v>
      </c>
      <c r="AE114" s="178" t="str">
        <f t="shared" si="57"/>
        <v xml:space="preserve"> </v>
      </c>
      <c r="AF114" s="224" t="str">
        <f t="shared" si="58"/>
        <v xml:space="preserve"> </v>
      </c>
      <c r="AG114" s="224" t="str">
        <f t="shared" si="59"/>
        <v xml:space="preserve"> </v>
      </c>
      <c r="AH114" s="224" t="str">
        <f t="shared" si="60"/>
        <v xml:space="preserve"> </v>
      </c>
      <c r="AI114" s="224" t="str">
        <f t="shared" si="33"/>
        <v xml:space="preserve"> </v>
      </c>
      <c r="AJ114" s="224" t="str">
        <f t="shared" si="34"/>
        <v xml:space="preserve"> </v>
      </c>
      <c r="AK114" s="224" t="str">
        <f t="shared" si="61"/>
        <v xml:space="preserve"> </v>
      </c>
      <c r="AL114" s="224" t="str">
        <f>IF($A114="N/A"," ",IF(PV=1,0,'Pricing Inputs2'!R147))</f>
        <v xml:space="preserve"> </v>
      </c>
      <c r="AM114" s="313" t="str">
        <f t="shared" si="35"/>
        <v xml:space="preserve"> </v>
      </c>
      <c r="BQ114" t="str">
        <f t="shared" si="36"/>
        <v xml:space="preserve"> </v>
      </c>
      <c r="BR114" t="str">
        <f t="shared" si="37"/>
        <v xml:space="preserve"> </v>
      </c>
      <c r="BS114" t="str">
        <f t="shared" si="38"/>
        <v xml:space="preserve"> </v>
      </c>
    </row>
    <row r="115" spans="1:71" x14ac:dyDescent="0.2">
      <c r="A115" s="253" t="str">
        <f>IF(A114="N/A","N/A",IF(EDATE(A114,1)&gt;Inputs!$P$5,"N/A",EDATE(A114,1)))</f>
        <v>N/A</v>
      </c>
      <c r="B115" s="324" t="str">
        <f t="shared" si="31"/>
        <v xml:space="preserve"> </v>
      </c>
      <c r="C115" s="172" t="str">
        <f t="shared" si="39"/>
        <v xml:space="preserve"> </v>
      </c>
      <c r="D115" s="172" t="str">
        <f t="shared" si="40"/>
        <v xml:space="preserve"> </v>
      </c>
      <c r="E115" s="172" t="str">
        <f t="shared" si="41"/>
        <v xml:space="preserve"> </v>
      </c>
      <c r="F115" s="172" t="str">
        <f t="shared" si="42"/>
        <v xml:space="preserve"> </v>
      </c>
      <c r="G115" s="172" t="str">
        <f t="shared" si="43"/>
        <v xml:space="preserve"> </v>
      </c>
      <c r="H115" s="172" t="str">
        <f t="shared" si="44"/>
        <v xml:space="preserve"> </v>
      </c>
      <c r="I115" s="172" t="str">
        <f t="shared" si="45"/>
        <v xml:space="preserve"> </v>
      </c>
      <c r="J115" s="172" t="str">
        <f t="shared" si="46"/>
        <v xml:space="preserve"> </v>
      </c>
      <c r="K115" s="172" t="str">
        <f t="shared" si="47"/>
        <v xml:space="preserve"> </v>
      </c>
      <c r="L115" s="250" t="str">
        <f>IF($A115="N/A"," ",IF(Pricetype2=2,MAX(C115,0),IF(OR(Pricetype2=1,Pricetype2=4),IF(C115=0,0,(_xll.EURO(C115,Strikeprice2,0,0,($AH115+IF(Smile=TRUE,VLOOKUP(MAX(-5,Strikeprice2-C115),Volsmile,2),0)),($A115-DateToday)+15,IF(Pricetype2=1,1,0),0))),C115)))</f>
        <v xml:space="preserve"> </v>
      </c>
      <c r="M115" s="250" t="str">
        <f>IF($A115="N/A"," ",IF(Pricetype2=2,MAX(D115,0),IF(OR(Pricetype2=1,Pricetype2=4),IF(D115=0,0,(_xll.EURO(D115,Strikeprice2,0,0,($AH115+IF(Smile=TRUE,VLOOKUP(MAX(-5,Strikeprice2-D115),Volsmile,2),0)),($A115-DateToday)+15,IF(Pricetype2=1,1,0),0))),D115)))</f>
        <v xml:space="preserve"> </v>
      </c>
      <c r="N115" s="250" t="str">
        <f>IF($A115="N/A"," ",IF(Pricetype2=2,MAX(E115,0),IF(OR(Pricetype2=1,Pricetype2=4),IF(E115=0,0,(_xll.EURO(E115,Strikeprice2,0,0,($AK115+IF(Smile=TRUE,VLOOKUP(MAX(-5,Strikeprice2-E115),Volsmile,2),0)),($A115-DateToday)+15,IF(Pricetype2=1,1,0),0))),E115)))</f>
        <v xml:space="preserve"> </v>
      </c>
      <c r="O115" s="250" t="str">
        <f>IF($A115="N/A"," ",IF(Pricetype2=2,MAX(F115,0),IF(OR(Pricetype2=1,Pricetype2=4),IF(F115=0,0,(_xll.EURO(F115,Strikeprice2,0,0,($AK115+IF(Smile=TRUE,VLOOKUP(MAX(-5,Strikeprice2-F115),Volsmile,2),0)),($A115-DateToday)+15,IF(Pricetype2=1,1,0),0))),F115)))</f>
        <v xml:space="preserve"> </v>
      </c>
      <c r="P115" s="250" t="str">
        <f>IF($A115="N/A"," ",IF(Pricetype2=2,MAX(G115,0),IF(OR(Pricetype2=1,Pricetype2=4),IF(G115=0,0,(_xll.EURO(G115,Strikeprice2,0,0,($AK115+IF(Smile=TRUE,VLOOKUP(MAX(-5,Strikeprice2-G115),Volsmile,2),0)),($A115-DateToday)+15,IF(Pricetype2=1,1,0),0))),G115)))</f>
        <v xml:space="preserve"> </v>
      </c>
      <c r="Q115" s="250" t="str">
        <f>IF($A115="N/A"," ",IF(Pricetype2=2,MAX(H115,0),IF(OR(Pricetype2=1,Pricetype2=4),IF(H115=0,0,(_xll.EURO(H115,Strikeprice2,0,0,($AK115+IF(Smile=TRUE,VLOOKUP(MAX(-5,Strikeprice2-H115),Volsmile,2),0)),($A115-DateToday)+15,IF(Pricetype2=1,1,0),0))),H115)))</f>
        <v xml:space="preserve"> </v>
      </c>
      <c r="R115" s="250" t="str">
        <f>IF($A115="N/A"," ",IF(Pricetype2=2,MAX(I115,0),IF(OR(Pricetype2=1,Pricetype2=4),IF(I115=0,0,(_xll.EURO(I115,Strikeprice2,0,0,($AK115+IF(Smile=TRUE,VLOOKUP(MAX(-5,Strikeprice2-I115),Volsmile,2),0)),($A115-DateToday)+15,IF(Pricetype2=1,1,0),0))),I115)))</f>
        <v xml:space="preserve"> </v>
      </c>
      <c r="S115" s="250" t="str">
        <f>IF($A115="N/A"," ",IF(Pricetype2=2,MAX(J115,0),IF(OR(Pricetype2=1,Pricetype2=4),IF(J115=0,0,(_xll.EURO(J115,Strikeprice2,0,0,($AK115+IF(Smile=TRUE,VLOOKUP(MAX(-5,Strikeprice2-J115),Volsmile,2),0)),($A115-DateToday)+15,IF(Pricetype2=1,1,0),0))),J115)))</f>
        <v xml:space="preserve"> </v>
      </c>
      <c r="T115" s="250" t="str">
        <f>IF($A115="N/A"," ",IF(Pricetype2=2,MAX(K115,0),IF(OR(Pricetype2=1,Pricetype2=4),IF(K115=0,0,(_xll.EURO(K115,Strikeprice2,0,0,($AK115+IF(Smile=TRUE,VLOOKUP(MAX(-5,Strikeprice2-K115),Volsmile,2),0)),($A115-DateToday)+15,IF(Pricetype2=1,1,0),0))),K115)))</f>
        <v xml:space="preserve"> </v>
      </c>
      <c r="U115" s="177" t="str">
        <f t="shared" si="32"/>
        <v xml:space="preserve"> </v>
      </c>
      <c r="V115" s="178" t="str">
        <f t="shared" si="48"/>
        <v xml:space="preserve"> </v>
      </c>
      <c r="W115" s="178" t="str">
        <f t="shared" si="49"/>
        <v xml:space="preserve"> </v>
      </c>
      <c r="X115" s="178" t="str">
        <f t="shared" si="50"/>
        <v xml:space="preserve"> </v>
      </c>
      <c r="Y115" s="178" t="str">
        <f t="shared" si="51"/>
        <v xml:space="preserve"> </v>
      </c>
      <c r="Z115" s="178" t="str">
        <f t="shared" si="52"/>
        <v xml:space="preserve"> </v>
      </c>
      <c r="AA115" s="178" t="str">
        <f t="shared" si="53"/>
        <v xml:space="preserve"> </v>
      </c>
      <c r="AB115" s="178" t="str">
        <f t="shared" si="54"/>
        <v xml:space="preserve"> </v>
      </c>
      <c r="AC115" s="178" t="str">
        <f t="shared" si="55"/>
        <v xml:space="preserve"> </v>
      </c>
      <c r="AD115" s="178" t="str">
        <f t="shared" si="56"/>
        <v xml:space="preserve"> </v>
      </c>
      <c r="AE115" s="178" t="str">
        <f t="shared" si="57"/>
        <v xml:space="preserve"> </v>
      </c>
      <c r="AF115" s="224" t="str">
        <f t="shared" si="58"/>
        <v xml:space="preserve"> </v>
      </c>
      <c r="AG115" s="224" t="str">
        <f t="shared" si="59"/>
        <v xml:space="preserve"> </v>
      </c>
      <c r="AH115" s="224" t="str">
        <f t="shared" si="60"/>
        <v xml:space="preserve"> </v>
      </c>
      <c r="AI115" s="224" t="str">
        <f t="shared" si="33"/>
        <v xml:space="preserve"> </v>
      </c>
      <c r="AJ115" s="224" t="str">
        <f t="shared" si="34"/>
        <v xml:space="preserve"> </v>
      </c>
      <c r="AK115" s="224" t="str">
        <f t="shared" si="61"/>
        <v xml:space="preserve"> </v>
      </c>
      <c r="AL115" s="224" t="str">
        <f>IF($A115="N/A"," ",IF(PV=1,0,'Pricing Inputs2'!R148))</f>
        <v xml:space="preserve"> </v>
      </c>
      <c r="AM115" s="313" t="str">
        <f t="shared" si="35"/>
        <v xml:space="preserve"> </v>
      </c>
      <c r="BQ115" t="str">
        <f t="shared" si="36"/>
        <v xml:space="preserve"> </v>
      </c>
      <c r="BR115" t="str">
        <f t="shared" si="37"/>
        <v xml:space="preserve"> </v>
      </c>
      <c r="BS115" t="str">
        <f t="shared" si="38"/>
        <v xml:space="preserve"> </v>
      </c>
    </row>
    <row r="116" spans="1:71" x14ac:dyDescent="0.2">
      <c r="A116" s="253" t="str">
        <f>IF(A115="N/A","N/A",IF(EDATE(A115,1)&gt;Inputs!$P$5,"N/A",EDATE(A115,1)))</f>
        <v>N/A</v>
      </c>
      <c r="B116" s="324" t="str">
        <f t="shared" si="31"/>
        <v xml:space="preserve"> </v>
      </c>
      <c r="C116" s="172" t="str">
        <f t="shared" si="39"/>
        <v xml:space="preserve"> </v>
      </c>
      <c r="D116" s="172" t="str">
        <f t="shared" si="40"/>
        <v xml:space="preserve"> </v>
      </c>
      <c r="E116" s="172" t="str">
        <f t="shared" si="41"/>
        <v xml:space="preserve"> </v>
      </c>
      <c r="F116" s="172" t="str">
        <f t="shared" si="42"/>
        <v xml:space="preserve"> </v>
      </c>
      <c r="G116" s="172" t="str">
        <f t="shared" si="43"/>
        <v xml:space="preserve"> </v>
      </c>
      <c r="H116" s="172" t="str">
        <f t="shared" si="44"/>
        <v xml:space="preserve"> </v>
      </c>
      <c r="I116" s="172" t="str">
        <f t="shared" si="45"/>
        <v xml:space="preserve"> </v>
      </c>
      <c r="J116" s="172" t="str">
        <f t="shared" si="46"/>
        <v xml:space="preserve"> </v>
      </c>
      <c r="K116" s="172" t="str">
        <f t="shared" si="47"/>
        <v xml:space="preserve"> </v>
      </c>
      <c r="L116" s="250" t="str">
        <f>IF($A116="N/A"," ",IF(Pricetype2=2,MAX(C116,0),IF(OR(Pricetype2=1,Pricetype2=4),IF(C116=0,0,(_xll.EURO(C116,Strikeprice2,0,0,($AH116+IF(Smile=TRUE,VLOOKUP(MAX(-5,Strikeprice2-C116),Volsmile,2),0)),($A116-DateToday)+15,IF(Pricetype2=1,1,0),0))),C116)))</f>
        <v xml:space="preserve"> </v>
      </c>
      <c r="M116" s="250" t="str">
        <f>IF($A116="N/A"," ",IF(Pricetype2=2,MAX(D116,0),IF(OR(Pricetype2=1,Pricetype2=4),IF(D116=0,0,(_xll.EURO(D116,Strikeprice2,0,0,($AH116+IF(Smile=TRUE,VLOOKUP(MAX(-5,Strikeprice2-D116),Volsmile,2),0)),($A116-DateToday)+15,IF(Pricetype2=1,1,0),0))),D116)))</f>
        <v xml:space="preserve"> </v>
      </c>
      <c r="N116" s="250" t="str">
        <f>IF($A116="N/A"," ",IF(Pricetype2=2,MAX(E116,0),IF(OR(Pricetype2=1,Pricetype2=4),IF(E116=0,0,(_xll.EURO(E116,Strikeprice2,0,0,($AK116+IF(Smile=TRUE,VLOOKUP(MAX(-5,Strikeprice2-E116),Volsmile,2),0)),($A116-DateToday)+15,IF(Pricetype2=1,1,0),0))),E116)))</f>
        <v xml:space="preserve"> </v>
      </c>
      <c r="O116" s="250" t="str">
        <f>IF($A116="N/A"," ",IF(Pricetype2=2,MAX(F116,0),IF(OR(Pricetype2=1,Pricetype2=4),IF(F116=0,0,(_xll.EURO(F116,Strikeprice2,0,0,($AK116+IF(Smile=TRUE,VLOOKUP(MAX(-5,Strikeprice2-F116),Volsmile,2),0)),($A116-DateToday)+15,IF(Pricetype2=1,1,0),0))),F116)))</f>
        <v xml:space="preserve"> </v>
      </c>
      <c r="P116" s="250" t="str">
        <f>IF($A116="N/A"," ",IF(Pricetype2=2,MAX(G116,0),IF(OR(Pricetype2=1,Pricetype2=4),IF(G116=0,0,(_xll.EURO(G116,Strikeprice2,0,0,($AK116+IF(Smile=TRUE,VLOOKUP(MAX(-5,Strikeprice2-G116),Volsmile,2),0)),($A116-DateToday)+15,IF(Pricetype2=1,1,0),0))),G116)))</f>
        <v xml:space="preserve"> </v>
      </c>
      <c r="Q116" s="250" t="str">
        <f>IF($A116="N/A"," ",IF(Pricetype2=2,MAX(H116,0),IF(OR(Pricetype2=1,Pricetype2=4),IF(H116=0,0,(_xll.EURO(H116,Strikeprice2,0,0,($AK116+IF(Smile=TRUE,VLOOKUP(MAX(-5,Strikeprice2-H116),Volsmile,2),0)),($A116-DateToday)+15,IF(Pricetype2=1,1,0),0))),H116)))</f>
        <v xml:space="preserve"> </v>
      </c>
      <c r="R116" s="250" t="str">
        <f>IF($A116="N/A"," ",IF(Pricetype2=2,MAX(I116,0),IF(OR(Pricetype2=1,Pricetype2=4),IF(I116=0,0,(_xll.EURO(I116,Strikeprice2,0,0,($AK116+IF(Smile=TRUE,VLOOKUP(MAX(-5,Strikeprice2-I116),Volsmile,2),0)),($A116-DateToday)+15,IF(Pricetype2=1,1,0),0))),I116)))</f>
        <v xml:space="preserve"> </v>
      </c>
      <c r="S116" s="250" t="str">
        <f>IF($A116="N/A"," ",IF(Pricetype2=2,MAX(J116,0),IF(OR(Pricetype2=1,Pricetype2=4),IF(J116=0,0,(_xll.EURO(J116,Strikeprice2,0,0,($AK116+IF(Smile=TRUE,VLOOKUP(MAX(-5,Strikeprice2-J116),Volsmile,2),0)),($A116-DateToday)+15,IF(Pricetype2=1,1,0),0))),J116)))</f>
        <v xml:space="preserve"> </v>
      </c>
      <c r="T116" s="250" t="str">
        <f>IF($A116="N/A"," ",IF(Pricetype2=2,MAX(K116,0),IF(OR(Pricetype2=1,Pricetype2=4),IF(K116=0,0,(_xll.EURO(K116,Strikeprice2,0,0,($AK116+IF(Smile=TRUE,VLOOKUP(MAX(-5,Strikeprice2-K116),Volsmile,2),0)),($A116-DateToday)+15,IF(Pricetype2=1,1,0),0))),K116)))</f>
        <v xml:space="preserve"> </v>
      </c>
      <c r="U116" s="177" t="str">
        <f t="shared" si="32"/>
        <v xml:space="preserve"> </v>
      </c>
      <c r="V116" s="178" t="str">
        <f t="shared" si="48"/>
        <v xml:space="preserve"> </v>
      </c>
      <c r="W116" s="178" t="str">
        <f t="shared" si="49"/>
        <v xml:space="preserve"> </v>
      </c>
      <c r="X116" s="178" t="str">
        <f t="shared" si="50"/>
        <v xml:space="preserve"> </v>
      </c>
      <c r="Y116" s="178" t="str">
        <f t="shared" si="51"/>
        <v xml:space="preserve"> </v>
      </c>
      <c r="Z116" s="178" t="str">
        <f t="shared" si="52"/>
        <v xml:space="preserve"> </v>
      </c>
      <c r="AA116" s="178" t="str">
        <f t="shared" si="53"/>
        <v xml:space="preserve"> </v>
      </c>
      <c r="AB116" s="178" t="str">
        <f t="shared" si="54"/>
        <v xml:space="preserve"> </v>
      </c>
      <c r="AC116" s="178" t="str">
        <f t="shared" si="55"/>
        <v xml:space="preserve"> </v>
      </c>
      <c r="AD116" s="178" t="str">
        <f t="shared" si="56"/>
        <v xml:space="preserve"> </v>
      </c>
      <c r="AE116" s="178" t="str">
        <f t="shared" si="57"/>
        <v xml:space="preserve"> </v>
      </c>
      <c r="AF116" s="224" t="str">
        <f t="shared" si="58"/>
        <v xml:space="preserve"> </v>
      </c>
      <c r="AG116" s="224" t="str">
        <f t="shared" si="59"/>
        <v xml:space="preserve"> </v>
      </c>
      <c r="AH116" s="224" t="str">
        <f t="shared" si="60"/>
        <v xml:space="preserve"> </v>
      </c>
      <c r="AI116" s="224" t="str">
        <f t="shared" si="33"/>
        <v xml:space="preserve"> </v>
      </c>
      <c r="AJ116" s="224" t="str">
        <f t="shared" si="34"/>
        <v xml:space="preserve"> </v>
      </c>
      <c r="AK116" s="224" t="str">
        <f t="shared" si="61"/>
        <v xml:space="preserve"> </v>
      </c>
      <c r="AL116" s="224" t="str">
        <f>IF($A116="N/A"," ",IF(PV=1,0,'Pricing Inputs2'!R149))</f>
        <v xml:space="preserve"> </v>
      </c>
      <c r="AM116" s="313" t="str">
        <f t="shared" si="35"/>
        <v xml:space="preserve"> </v>
      </c>
      <c r="BQ116" t="str">
        <f t="shared" si="36"/>
        <v xml:space="preserve"> </v>
      </c>
      <c r="BR116" t="str">
        <f t="shared" si="37"/>
        <v xml:space="preserve"> </v>
      </c>
      <c r="BS116" t="str">
        <f t="shared" si="38"/>
        <v xml:space="preserve"> </v>
      </c>
    </row>
    <row r="117" spans="1:71" x14ac:dyDescent="0.2">
      <c r="A117" s="253" t="str">
        <f>IF(A116="N/A","N/A",IF(EDATE(A116,1)&gt;Inputs!$P$5,"N/A",EDATE(A116,1)))</f>
        <v>N/A</v>
      </c>
      <c r="B117" s="324" t="str">
        <f t="shared" si="31"/>
        <v xml:space="preserve"> </v>
      </c>
      <c r="C117" s="172" t="str">
        <f t="shared" si="39"/>
        <v xml:space="preserve"> </v>
      </c>
      <c r="D117" s="172" t="str">
        <f t="shared" si="40"/>
        <v xml:space="preserve"> </v>
      </c>
      <c r="E117" s="172" t="str">
        <f t="shared" si="41"/>
        <v xml:space="preserve"> </v>
      </c>
      <c r="F117" s="172" t="str">
        <f t="shared" si="42"/>
        <v xml:space="preserve"> </v>
      </c>
      <c r="G117" s="172" t="str">
        <f t="shared" si="43"/>
        <v xml:space="preserve"> </v>
      </c>
      <c r="H117" s="172" t="str">
        <f t="shared" si="44"/>
        <v xml:space="preserve"> </v>
      </c>
      <c r="I117" s="172" t="str">
        <f t="shared" si="45"/>
        <v xml:space="preserve"> </v>
      </c>
      <c r="J117" s="172" t="str">
        <f t="shared" si="46"/>
        <v xml:space="preserve"> </v>
      </c>
      <c r="K117" s="172" t="str">
        <f t="shared" si="47"/>
        <v xml:space="preserve"> </v>
      </c>
      <c r="L117" s="250" t="str">
        <f>IF($A117="N/A"," ",IF(Pricetype2=2,MAX(C117,0),IF(OR(Pricetype2=1,Pricetype2=4),IF(C117=0,0,(_xll.EURO(C117,Strikeprice2,0,0,($AH117+IF(Smile=TRUE,VLOOKUP(MAX(-5,Strikeprice2-C117),Volsmile,2),0)),($A117-DateToday)+15,IF(Pricetype2=1,1,0),0))),C117)))</f>
        <v xml:space="preserve"> </v>
      </c>
      <c r="M117" s="250" t="str">
        <f>IF($A117="N/A"," ",IF(Pricetype2=2,MAX(D117,0),IF(OR(Pricetype2=1,Pricetype2=4),IF(D117=0,0,(_xll.EURO(D117,Strikeprice2,0,0,($AH117+IF(Smile=TRUE,VLOOKUP(MAX(-5,Strikeprice2-D117),Volsmile,2),0)),($A117-DateToday)+15,IF(Pricetype2=1,1,0),0))),D117)))</f>
        <v xml:space="preserve"> </v>
      </c>
      <c r="N117" s="250" t="str">
        <f>IF($A117="N/A"," ",IF(Pricetype2=2,MAX(E117,0),IF(OR(Pricetype2=1,Pricetype2=4),IF(E117=0,0,(_xll.EURO(E117,Strikeprice2,0,0,($AK117+IF(Smile=TRUE,VLOOKUP(MAX(-5,Strikeprice2-E117),Volsmile,2),0)),($A117-DateToday)+15,IF(Pricetype2=1,1,0),0))),E117)))</f>
        <v xml:space="preserve"> </v>
      </c>
      <c r="O117" s="250" t="str">
        <f>IF($A117="N/A"," ",IF(Pricetype2=2,MAX(F117,0),IF(OR(Pricetype2=1,Pricetype2=4),IF(F117=0,0,(_xll.EURO(F117,Strikeprice2,0,0,($AK117+IF(Smile=TRUE,VLOOKUP(MAX(-5,Strikeprice2-F117),Volsmile,2),0)),($A117-DateToday)+15,IF(Pricetype2=1,1,0),0))),F117)))</f>
        <v xml:space="preserve"> </v>
      </c>
      <c r="P117" s="250" t="str">
        <f>IF($A117="N/A"," ",IF(Pricetype2=2,MAX(G117,0),IF(OR(Pricetype2=1,Pricetype2=4),IF(G117=0,0,(_xll.EURO(G117,Strikeprice2,0,0,($AK117+IF(Smile=TRUE,VLOOKUP(MAX(-5,Strikeprice2-G117),Volsmile,2),0)),($A117-DateToday)+15,IF(Pricetype2=1,1,0),0))),G117)))</f>
        <v xml:space="preserve"> </v>
      </c>
      <c r="Q117" s="250" t="str">
        <f>IF($A117="N/A"," ",IF(Pricetype2=2,MAX(H117,0),IF(OR(Pricetype2=1,Pricetype2=4),IF(H117=0,0,(_xll.EURO(H117,Strikeprice2,0,0,($AK117+IF(Smile=TRUE,VLOOKUP(MAX(-5,Strikeprice2-H117),Volsmile,2),0)),($A117-DateToday)+15,IF(Pricetype2=1,1,0),0))),H117)))</f>
        <v xml:space="preserve"> </v>
      </c>
      <c r="R117" s="250" t="str">
        <f>IF($A117="N/A"," ",IF(Pricetype2=2,MAX(I117,0),IF(OR(Pricetype2=1,Pricetype2=4),IF(I117=0,0,(_xll.EURO(I117,Strikeprice2,0,0,($AK117+IF(Smile=TRUE,VLOOKUP(MAX(-5,Strikeprice2-I117),Volsmile,2),0)),($A117-DateToday)+15,IF(Pricetype2=1,1,0),0))),I117)))</f>
        <v xml:space="preserve"> </v>
      </c>
      <c r="S117" s="250" t="str">
        <f>IF($A117="N/A"," ",IF(Pricetype2=2,MAX(J117,0),IF(OR(Pricetype2=1,Pricetype2=4),IF(J117=0,0,(_xll.EURO(J117,Strikeprice2,0,0,($AK117+IF(Smile=TRUE,VLOOKUP(MAX(-5,Strikeprice2-J117),Volsmile,2),0)),($A117-DateToday)+15,IF(Pricetype2=1,1,0),0))),J117)))</f>
        <v xml:space="preserve"> </v>
      </c>
      <c r="T117" s="250" t="str">
        <f>IF($A117="N/A"," ",IF(Pricetype2=2,MAX(K117,0),IF(OR(Pricetype2=1,Pricetype2=4),IF(K117=0,0,(_xll.EURO(K117,Strikeprice2,0,0,($AK117+IF(Smile=TRUE,VLOOKUP(MAX(-5,Strikeprice2-K117),Volsmile,2),0)),($A117-DateToday)+15,IF(Pricetype2=1,1,0),0))),K117)))</f>
        <v xml:space="preserve"> </v>
      </c>
      <c r="U117" s="177" t="str">
        <f t="shared" si="32"/>
        <v xml:space="preserve"> </v>
      </c>
      <c r="V117" s="178" t="str">
        <f t="shared" si="48"/>
        <v xml:space="preserve"> </v>
      </c>
      <c r="W117" s="178" t="str">
        <f t="shared" si="49"/>
        <v xml:space="preserve"> </v>
      </c>
      <c r="X117" s="178" t="str">
        <f t="shared" si="50"/>
        <v xml:space="preserve"> </v>
      </c>
      <c r="Y117" s="178" t="str">
        <f t="shared" si="51"/>
        <v xml:space="preserve"> </v>
      </c>
      <c r="Z117" s="178" t="str">
        <f t="shared" si="52"/>
        <v xml:space="preserve"> </v>
      </c>
      <c r="AA117" s="178" t="str">
        <f t="shared" si="53"/>
        <v xml:space="preserve"> </v>
      </c>
      <c r="AB117" s="178" t="str">
        <f t="shared" si="54"/>
        <v xml:space="preserve"> </v>
      </c>
      <c r="AC117" s="178" t="str">
        <f t="shared" si="55"/>
        <v xml:space="preserve"> </v>
      </c>
      <c r="AD117" s="178" t="str">
        <f t="shared" si="56"/>
        <v xml:space="preserve"> </v>
      </c>
      <c r="AE117" s="178" t="str">
        <f t="shared" si="57"/>
        <v xml:space="preserve"> </v>
      </c>
      <c r="AF117" s="224" t="str">
        <f t="shared" si="58"/>
        <v xml:space="preserve"> </v>
      </c>
      <c r="AG117" s="224" t="str">
        <f t="shared" si="59"/>
        <v xml:space="preserve"> </v>
      </c>
      <c r="AH117" s="224" t="str">
        <f t="shared" si="60"/>
        <v xml:space="preserve"> </v>
      </c>
      <c r="AI117" s="224" t="str">
        <f t="shared" si="33"/>
        <v xml:space="preserve"> </v>
      </c>
      <c r="AJ117" s="224" t="str">
        <f t="shared" si="34"/>
        <v xml:space="preserve"> </v>
      </c>
      <c r="AK117" s="224" t="str">
        <f t="shared" si="61"/>
        <v xml:space="preserve"> </v>
      </c>
      <c r="AL117" s="224" t="str">
        <f>IF($A117="N/A"," ",IF(PV=1,0,'Pricing Inputs2'!R150))</f>
        <v xml:space="preserve"> </v>
      </c>
      <c r="AM117" s="313" t="str">
        <f t="shared" si="35"/>
        <v xml:space="preserve"> </v>
      </c>
      <c r="BQ117" t="str">
        <f t="shared" si="36"/>
        <v xml:space="preserve"> </v>
      </c>
      <c r="BR117" t="str">
        <f t="shared" si="37"/>
        <v xml:space="preserve"> </v>
      </c>
      <c r="BS117" t="str">
        <f t="shared" si="38"/>
        <v xml:space="preserve"> </v>
      </c>
    </row>
    <row r="118" spans="1:71" x14ac:dyDescent="0.2">
      <c r="A118" s="253" t="str">
        <f>IF(A117="N/A","N/A",IF(EDATE(A117,1)&gt;Inputs!$P$5,"N/A",EDATE(A117,1)))</f>
        <v>N/A</v>
      </c>
      <c r="B118" s="324" t="str">
        <f t="shared" si="31"/>
        <v xml:space="preserve"> </v>
      </c>
      <c r="C118" s="172" t="str">
        <f t="shared" si="39"/>
        <v xml:space="preserve"> </v>
      </c>
      <c r="D118" s="172" t="str">
        <f t="shared" si="40"/>
        <v xml:space="preserve"> </v>
      </c>
      <c r="E118" s="172" t="str">
        <f t="shared" si="41"/>
        <v xml:space="preserve"> </v>
      </c>
      <c r="F118" s="172" t="str">
        <f t="shared" si="42"/>
        <v xml:space="preserve"> </v>
      </c>
      <c r="G118" s="172" t="str">
        <f t="shared" si="43"/>
        <v xml:space="preserve"> </v>
      </c>
      <c r="H118" s="172" t="str">
        <f t="shared" si="44"/>
        <v xml:space="preserve"> </v>
      </c>
      <c r="I118" s="172" t="str">
        <f t="shared" si="45"/>
        <v xml:space="preserve"> </v>
      </c>
      <c r="J118" s="172" t="str">
        <f t="shared" si="46"/>
        <v xml:space="preserve"> </v>
      </c>
      <c r="K118" s="172" t="str">
        <f t="shared" si="47"/>
        <v xml:space="preserve"> </v>
      </c>
      <c r="L118" s="250" t="str">
        <f>IF($A118="N/A"," ",IF(Pricetype2=2,MAX(C118,0),IF(OR(Pricetype2=1,Pricetype2=4),IF(C118=0,0,(_xll.EURO(C118,Strikeprice2,0,0,($AH118+IF(Smile=TRUE,VLOOKUP(MAX(-5,Strikeprice2-C118),Volsmile,2),0)),($A118-DateToday)+15,IF(Pricetype2=1,1,0),0))),C118)))</f>
        <v xml:space="preserve"> </v>
      </c>
      <c r="M118" s="250" t="str">
        <f>IF($A118="N/A"," ",IF(Pricetype2=2,MAX(D118,0),IF(OR(Pricetype2=1,Pricetype2=4),IF(D118=0,0,(_xll.EURO(D118,Strikeprice2,0,0,($AH118+IF(Smile=TRUE,VLOOKUP(MAX(-5,Strikeprice2-D118),Volsmile,2),0)),($A118-DateToday)+15,IF(Pricetype2=1,1,0),0))),D118)))</f>
        <v xml:space="preserve"> </v>
      </c>
      <c r="N118" s="250" t="str">
        <f>IF($A118="N/A"," ",IF(Pricetype2=2,MAX(E118,0),IF(OR(Pricetype2=1,Pricetype2=4),IF(E118=0,0,(_xll.EURO(E118,Strikeprice2,0,0,($AK118+IF(Smile=TRUE,VLOOKUP(MAX(-5,Strikeprice2-E118),Volsmile,2),0)),($A118-DateToday)+15,IF(Pricetype2=1,1,0),0))),E118)))</f>
        <v xml:space="preserve"> </v>
      </c>
      <c r="O118" s="250" t="str">
        <f>IF($A118="N/A"," ",IF(Pricetype2=2,MAX(F118,0),IF(OR(Pricetype2=1,Pricetype2=4),IF(F118=0,0,(_xll.EURO(F118,Strikeprice2,0,0,($AK118+IF(Smile=TRUE,VLOOKUP(MAX(-5,Strikeprice2-F118),Volsmile,2),0)),($A118-DateToday)+15,IF(Pricetype2=1,1,0),0))),F118)))</f>
        <v xml:space="preserve"> </v>
      </c>
      <c r="P118" s="250" t="str">
        <f>IF($A118="N/A"," ",IF(Pricetype2=2,MAX(G118,0),IF(OR(Pricetype2=1,Pricetype2=4),IF(G118=0,0,(_xll.EURO(G118,Strikeprice2,0,0,($AK118+IF(Smile=TRUE,VLOOKUP(MAX(-5,Strikeprice2-G118),Volsmile,2),0)),($A118-DateToday)+15,IF(Pricetype2=1,1,0),0))),G118)))</f>
        <v xml:space="preserve"> </v>
      </c>
      <c r="Q118" s="250" t="str">
        <f>IF($A118="N/A"," ",IF(Pricetype2=2,MAX(H118,0),IF(OR(Pricetype2=1,Pricetype2=4),IF(H118=0,0,(_xll.EURO(H118,Strikeprice2,0,0,($AK118+IF(Smile=TRUE,VLOOKUP(MAX(-5,Strikeprice2-H118),Volsmile,2),0)),($A118-DateToday)+15,IF(Pricetype2=1,1,0),0))),H118)))</f>
        <v xml:space="preserve"> </v>
      </c>
      <c r="R118" s="250" t="str">
        <f>IF($A118="N/A"," ",IF(Pricetype2=2,MAX(I118,0),IF(OR(Pricetype2=1,Pricetype2=4),IF(I118=0,0,(_xll.EURO(I118,Strikeprice2,0,0,($AK118+IF(Smile=TRUE,VLOOKUP(MAX(-5,Strikeprice2-I118),Volsmile,2),0)),($A118-DateToday)+15,IF(Pricetype2=1,1,0),0))),I118)))</f>
        <v xml:space="preserve"> </v>
      </c>
      <c r="S118" s="250" t="str">
        <f>IF($A118="N/A"," ",IF(Pricetype2=2,MAX(J118,0),IF(OR(Pricetype2=1,Pricetype2=4),IF(J118=0,0,(_xll.EURO(J118,Strikeprice2,0,0,($AK118+IF(Smile=TRUE,VLOOKUP(MAX(-5,Strikeprice2-J118),Volsmile,2),0)),($A118-DateToday)+15,IF(Pricetype2=1,1,0),0))),J118)))</f>
        <v xml:space="preserve"> </v>
      </c>
      <c r="T118" s="250" t="str">
        <f>IF($A118="N/A"," ",IF(Pricetype2=2,MAX(K118,0),IF(OR(Pricetype2=1,Pricetype2=4),IF(K118=0,0,(_xll.EURO(K118,Strikeprice2,0,0,($AK118+IF(Smile=TRUE,VLOOKUP(MAX(-5,Strikeprice2-K118),Volsmile,2),0)),($A118-DateToday)+15,IF(Pricetype2=1,1,0),0))),K118)))</f>
        <v xml:space="preserve"> </v>
      </c>
      <c r="U118" s="177" t="str">
        <f t="shared" si="32"/>
        <v xml:space="preserve"> </v>
      </c>
      <c r="V118" s="178" t="str">
        <f t="shared" si="48"/>
        <v xml:space="preserve"> </v>
      </c>
      <c r="W118" s="178" t="str">
        <f t="shared" si="49"/>
        <v xml:space="preserve"> </v>
      </c>
      <c r="X118" s="178" t="str">
        <f t="shared" si="50"/>
        <v xml:space="preserve"> </v>
      </c>
      <c r="Y118" s="178" t="str">
        <f t="shared" si="51"/>
        <v xml:space="preserve"> </v>
      </c>
      <c r="Z118" s="178" t="str">
        <f t="shared" si="52"/>
        <v xml:space="preserve"> </v>
      </c>
      <c r="AA118" s="178" t="str">
        <f t="shared" si="53"/>
        <v xml:space="preserve"> </v>
      </c>
      <c r="AB118" s="178" t="str">
        <f t="shared" si="54"/>
        <v xml:space="preserve"> </v>
      </c>
      <c r="AC118" s="178" t="str">
        <f t="shared" si="55"/>
        <v xml:space="preserve"> </v>
      </c>
      <c r="AD118" s="178" t="str">
        <f t="shared" si="56"/>
        <v xml:space="preserve"> </v>
      </c>
      <c r="AE118" s="178" t="str">
        <f t="shared" si="57"/>
        <v xml:space="preserve"> </v>
      </c>
      <c r="AF118" s="224" t="str">
        <f t="shared" si="58"/>
        <v xml:space="preserve"> </v>
      </c>
      <c r="AG118" s="224" t="str">
        <f t="shared" si="59"/>
        <v xml:space="preserve"> </v>
      </c>
      <c r="AH118" s="224" t="str">
        <f t="shared" si="60"/>
        <v xml:space="preserve"> </v>
      </c>
      <c r="AI118" s="224" t="str">
        <f t="shared" si="33"/>
        <v xml:space="preserve"> </v>
      </c>
      <c r="AJ118" s="224" t="str">
        <f t="shared" si="34"/>
        <v xml:space="preserve"> </v>
      </c>
      <c r="AK118" s="224" t="str">
        <f t="shared" si="61"/>
        <v xml:space="preserve"> </v>
      </c>
      <c r="AL118" s="224" t="str">
        <f>IF($A118="N/A"," ",IF(PV=1,0,'Pricing Inputs2'!R151))</f>
        <v xml:space="preserve"> </v>
      </c>
      <c r="AM118" s="313" t="str">
        <f t="shared" si="35"/>
        <v xml:space="preserve"> </v>
      </c>
      <c r="BQ118" t="str">
        <f t="shared" si="36"/>
        <v xml:space="preserve"> </v>
      </c>
      <c r="BR118" t="str">
        <f t="shared" si="37"/>
        <v xml:space="preserve"> </v>
      </c>
      <c r="BS118" t="str">
        <f t="shared" si="38"/>
        <v xml:space="preserve"> </v>
      </c>
    </row>
    <row r="119" spans="1:71" x14ac:dyDescent="0.2">
      <c r="A119" s="253" t="str">
        <f>IF(A118="N/A","N/A",IF(EDATE(A118,1)&gt;Inputs!$P$5,"N/A",EDATE(A118,1)))</f>
        <v>N/A</v>
      </c>
      <c r="B119" s="324" t="str">
        <f t="shared" si="31"/>
        <v xml:space="preserve"> </v>
      </c>
      <c r="C119" s="172" t="str">
        <f t="shared" si="39"/>
        <v xml:space="preserve"> </v>
      </c>
      <c r="D119" s="172" t="str">
        <f t="shared" si="40"/>
        <v xml:space="preserve"> </v>
      </c>
      <c r="E119" s="172" t="str">
        <f t="shared" si="41"/>
        <v xml:space="preserve"> </v>
      </c>
      <c r="F119" s="172" t="str">
        <f t="shared" si="42"/>
        <v xml:space="preserve"> </v>
      </c>
      <c r="G119" s="172" t="str">
        <f t="shared" si="43"/>
        <v xml:space="preserve"> </v>
      </c>
      <c r="H119" s="172" t="str">
        <f t="shared" si="44"/>
        <v xml:space="preserve"> </v>
      </c>
      <c r="I119" s="172" t="str">
        <f t="shared" si="45"/>
        <v xml:space="preserve"> </v>
      </c>
      <c r="J119" s="172" t="str">
        <f t="shared" si="46"/>
        <v xml:space="preserve"> </v>
      </c>
      <c r="K119" s="172" t="str">
        <f t="shared" si="47"/>
        <v xml:space="preserve"> </v>
      </c>
      <c r="L119" s="250" t="str">
        <f>IF($A119="N/A"," ",IF(Pricetype2=2,MAX(C119,0),IF(OR(Pricetype2=1,Pricetype2=4),IF(C119=0,0,(_xll.EURO(C119,Strikeprice2,0,0,($AH119+IF(Smile=TRUE,VLOOKUP(MAX(-5,Strikeprice2-C119),Volsmile,2),0)),($A119-DateToday)+15,IF(Pricetype2=1,1,0),0))),C119)))</f>
        <v xml:space="preserve"> </v>
      </c>
      <c r="M119" s="250" t="str">
        <f>IF($A119="N/A"," ",IF(Pricetype2=2,MAX(D119,0),IF(OR(Pricetype2=1,Pricetype2=4),IF(D119=0,0,(_xll.EURO(D119,Strikeprice2,0,0,($AH119+IF(Smile=TRUE,VLOOKUP(MAX(-5,Strikeprice2-D119),Volsmile,2),0)),($A119-DateToday)+15,IF(Pricetype2=1,1,0),0))),D119)))</f>
        <v xml:space="preserve"> </v>
      </c>
      <c r="N119" s="250" t="str">
        <f>IF($A119="N/A"," ",IF(Pricetype2=2,MAX(E119,0),IF(OR(Pricetype2=1,Pricetype2=4),IF(E119=0,0,(_xll.EURO(E119,Strikeprice2,0,0,($AK119+IF(Smile=TRUE,VLOOKUP(MAX(-5,Strikeprice2-E119),Volsmile,2),0)),($A119-DateToday)+15,IF(Pricetype2=1,1,0),0))),E119)))</f>
        <v xml:space="preserve"> </v>
      </c>
      <c r="O119" s="250" t="str">
        <f>IF($A119="N/A"," ",IF(Pricetype2=2,MAX(F119,0),IF(OR(Pricetype2=1,Pricetype2=4),IF(F119=0,0,(_xll.EURO(F119,Strikeprice2,0,0,($AK119+IF(Smile=TRUE,VLOOKUP(MAX(-5,Strikeprice2-F119),Volsmile,2),0)),($A119-DateToday)+15,IF(Pricetype2=1,1,0),0))),F119)))</f>
        <v xml:space="preserve"> </v>
      </c>
      <c r="P119" s="250" t="str">
        <f>IF($A119="N/A"," ",IF(Pricetype2=2,MAX(G119,0),IF(OR(Pricetype2=1,Pricetype2=4),IF(G119=0,0,(_xll.EURO(G119,Strikeprice2,0,0,($AK119+IF(Smile=TRUE,VLOOKUP(MAX(-5,Strikeprice2-G119),Volsmile,2),0)),($A119-DateToday)+15,IF(Pricetype2=1,1,0),0))),G119)))</f>
        <v xml:space="preserve"> </v>
      </c>
      <c r="Q119" s="250" t="str">
        <f>IF($A119="N/A"," ",IF(Pricetype2=2,MAX(H119,0),IF(OR(Pricetype2=1,Pricetype2=4),IF(H119=0,0,(_xll.EURO(H119,Strikeprice2,0,0,($AK119+IF(Smile=TRUE,VLOOKUP(MAX(-5,Strikeprice2-H119),Volsmile,2),0)),($A119-DateToday)+15,IF(Pricetype2=1,1,0),0))),H119)))</f>
        <v xml:space="preserve"> </v>
      </c>
      <c r="R119" s="250" t="str">
        <f>IF($A119="N/A"," ",IF(Pricetype2=2,MAX(I119,0),IF(OR(Pricetype2=1,Pricetype2=4),IF(I119=0,0,(_xll.EURO(I119,Strikeprice2,0,0,($AK119+IF(Smile=TRUE,VLOOKUP(MAX(-5,Strikeprice2-I119),Volsmile,2),0)),($A119-DateToday)+15,IF(Pricetype2=1,1,0),0))),I119)))</f>
        <v xml:space="preserve"> </v>
      </c>
      <c r="S119" s="250" t="str">
        <f>IF($A119="N/A"," ",IF(Pricetype2=2,MAX(J119,0),IF(OR(Pricetype2=1,Pricetype2=4),IF(J119=0,0,(_xll.EURO(J119,Strikeprice2,0,0,($AK119+IF(Smile=TRUE,VLOOKUP(MAX(-5,Strikeprice2-J119),Volsmile,2),0)),($A119-DateToday)+15,IF(Pricetype2=1,1,0),0))),J119)))</f>
        <v xml:space="preserve"> </v>
      </c>
      <c r="T119" s="250" t="str">
        <f>IF($A119="N/A"," ",IF(Pricetype2=2,MAX(K119,0),IF(OR(Pricetype2=1,Pricetype2=4),IF(K119=0,0,(_xll.EURO(K119,Strikeprice2,0,0,($AK119+IF(Smile=TRUE,VLOOKUP(MAX(-5,Strikeprice2-K119),Volsmile,2),0)),($A119-DateToday)+15,IF(Pricetype2=1,1,0),0))),K119)))</f>
        <v xml:space="preserve"> </v>
      </c>
      <c r="U119" s="177" t="str">
        <f t="shared" si="32"/>
        <v xml:space="preserve"> </v>
      </c>
      <c r="V119" s="178" t="str">
        <f t="shared" si="48"/>
        <v xml:space="preserve"> </v>
      </c>
      <c r="W119" s="178" t="str">
        <f t="shared" si="49"/>
        <v xml:space="preserve"> </v>
      </c>
      <c r="X119" s="178" t="str">
        <f t="shared" si="50"/>
        <v xml:space="preserve"> </v>
      </c>
      <c r="Y119" s="178" t="str">
        <f t="shared" si="51"/>
        <v xml:space="preserve"> </v>
      </c>
      <c r="Z119" s="178" t="str">
        <f t="shared" si="52"/>
        <v xml:space="preserve"> </v>
      </c>
      <c r="AA119" s="178" t="str">
        <f t="shared" si="53"/>
        <v xml:space="preserve"> </v>
      </c>
      <c r="AB119" s="178" t="str">
        <f t="shared" si="54"/>
        <v xml:space="preserve"> </v>
      </c>
      <c r="AC119" s="178" t="str">
        <f t="shared" si="55"/>
        <v xml:space="preserve"> </v>
      </c>
      <c r="AD119" s="178" t="str">
        <f t="shared" si="56"/>
        <v xml:space="preserve"> </v>
      </c>
      <c r="AE119" s="178" t="str">
        <f t="shared" si="57"/>
        <v xml:space="preserve"> </v>
      </c>
      <c r="AF119" s="224" t="str">
        <f t="shared" si="58"/>
        <v xml:space="preserve"> </v>
      </c>
      <c r="AG119" s="224" t="str">
        <f t="shared" si="59"/>
        <v xml:space="preserve"> </v>
      </c>
      <c r="AH119" s="224" t="str">
        <f t="shared" si="60"/>
        <v xml:space="preserve"> </v>
      </c>
      <c r="AI119" s="224" t="str">
        <f t="shared" si="33"/>
        <v xml:space="preserve"> </v>
      </c>
      <c r="AJ119" s="224" t="str">
        <f t="shared" si="34"/>
        <v xml:space="preserve"> </v>
      </c>
      <c r="AK119" s="224" t="str">
        <f t="shared" si="61"/>
        <v xml:space="preserve"> </v>
      </c>
      <c r="AL119" s="224" t="str">
        <f>IF($A119="N/A"," ",IF(PV=1,0,'Pricing Inputs2'!R152))</f>
        <v xml:space="preserve"> </v>
      </c>
      <c r="AM119" s="313" t="str">
        <f t="shared" si="35"/>
        <v xml:space="preserve"> </v>
      </c>
      <c r="BQ119" t="str">
        <f t="shared" si="36"/>
        <v xml:space="preserve"> </v>
      </c>
      <c r="BR119" t="str">
        <f t="shared" si="37"/>
        <v xml:space="preserve"> </v>
      </c>
      <c r="BS119" t="str">
        <f t="shared" si="38"/>
        <v xml:space="preserve"> </v>
      </c>
    </row>
    <row r="120" spans="1:71" x14ac:dyDescent="0.2">
      <c r="A120" s="253" t="str">
        <f>IF(A119="N/A","N/A",IF(EDATE(A119,1)&gt;Inputs!$P$5,"N/A",EDATE(A119,1)))</f>
        <v>N/A</v>
      </c>
      <c r="B120" s="324" t="str">
        <f t="shared" si="31"/>
        <v xml:space="preserve"> </v>
      </c>
      <c r="C120" s="172" t="str">
        <f t="shared" si="39"/>
        <v xml:space="preserve"> </v>
      </c>
      <c r="D120" s="172" t="str">
        <f t="shared" si="40"/>
        <v xml:space="preserve"> </v>
      </c>
      <c r="E120" s="172" t="str">
        <f t="shared" si="41"/>
        <v xml:space="preserve"> </v>
      </c>
      <c r="F120" s="172" t="str">
        <f t="shared" si="42"/>
        <v xml:space="preserve"> </v>
      </c>
      <c r="G120" s="172" t="str">
        <f t="shared" si="43"/>
        <v xml:space="preserve"> </v>
      </c>
      <c r="H120" s="172" t="str">
        <f t="shared" si="44"/>
        <v xml:space="preserve"> </v>
      </c>
      <c r="I120" s="172" t="str">
        <f t="shared" si="45"/>
        <v xml:space="preserve"> </v>
      </c>
      <c r="J120" s="172" t="str">
        <f t="shared" si="46"/>
        <v xml:space="preserve"> </v>
      </c>
      <c r="K120" s="172" t="str">
        <f t="shared" si="47"/>
        <v xml:space="preserve"> </v>
      </c>
      <c r="L120" s="250" t="str">
        <f>IF($A120="N/A"," ",IF(Pricetype2=2,MAX(C120,0),IF(OR(Pricetype2=1,Pricetype2=4),IF(C120=0,0,(_xll.EURO(C120,Strikeprice2,0,0,($AH120+IF(Smile=TRUE,VLOOKUP(MAX(-5,Strikeprice2-C120),Volsmile,2),0)),($A120-DateToday)+15,IF(Pricetype2=1,1,0),0))),C120)))</f>
        <v xml:space="preserve"> </v>
      </c>
      <c r="M120" s="250" t="str">
        <f>IF($A120="N/A"," ",IF(Pricetype2=2,MAX(D120,0),IF(OR(Pricetype2=1,Pricetype2=4),IF(D120=0,0,(_xll.EURO(D120,Strikeprice2,0,0,($AH120+IF(Smile=TRUE,VLOOKUP(MAX(-5,Strikeprice2-D120),Volsmile,2),0)),($A120-DateToday)+15,IF(Pricetype2=1,1,0),0))),D120)))</f>
        <v xml:space="preserve"> </v>
      </c>
      <c r="N120" s="250" t="str">
        <f>IF($A120="N/A"," ",IF(Pricetype2=2,MAX(E120,0),IF(OR(Pricetype2=1,Pricetype2=4),IF(E120=0,0,(_xll.EURO(E120,Strikeprice2,0,0,($AK120+IF(Smile=TRUE,VLOOKUP(MAX(-5,Strikeprice2-E120),Volsmile,2),0)),($A120-DateToday)+15,IF(Pricetype2=1,1,0),0))),E120)))</f>
        <v xml:space="preserve"> </v>
      </c>
      <c r="O120" s="250" t="str">
        <f>IF($A120="N/A"," ",IF(Pricetype2=2,MAX(F120,0),IF(OR(Pricetype2=1,Pricetype2=4),IF(F120=0,0,(_xll.EURO(F120,Strikeprice2,0,0,($AK120+IF(Smile=TRUE,VLOOKUP(MAX(-5,Strikeprice2-F120),Volsmile,2),0)),($A120-DateToday)+15,IF(Pricetype2=1,1,0),0))),F120)))</f>
        <v xml:space="preserve"> </v>
      </c>
      <c r="P120" s="250" t="str">
        <f>IF($A120="N/A"," ",IF(Pricetype2=2,MAX(G120,0),IF(OR(Pricetype2=1,Pricetype2=4),IF(G120=0,0,(_xll.EURO(G120,Strikeprice2,0,0,($AK120+IF(Smile=TRUE,VLOOKUP(MAX(-5,Strikeprice2-G120),Volsmile,2),0)),($A120-DateToday)+15,IF(Pricetype2=1,1,0),0))),G120)))</f>
        <v xml:space="preserve"> </v>
      </c>
      <c r="Q120" s="250" t="str">
        <f>IF($A120="N/A"," ",IF(Pricetype2=2,MAX(H120,0),IF(OR(Pricetype2=1,Pricetype2=4),IF(H120=0,0,(_xll.EURO(H120,Strikeprice2,0,0,($AK120+IF(Smile=TRUE,VLOOKUP(MAX(-5,Strikeprice2-H120),Volsmile,2),0)),($A120-DateToday)+15,IF(Pricetype2=1,1,0),0))),H120)))</f>
        <v xml:space="preserve"> </v>
      </c>
      <c r="R120" s="250" t="str">
        <f>IF($A120="N/A"," ",IF(Pricetype2=2,MAX(I120,0),IF(OR(Pricetype2=1,Pricetype2=4),IF(I120=0,0,(_xll.EURO(I120,Strikeprice2,0,0,($AK120+IF(Smile=TRUE,VLOOKUP(MAX(-5,Strikeprice2-I120),Volsmile,2),0)),($A120-DateToday)+15,IF(Pricetype2=1,1,0),0))),I120)))</f>
        <v xml:space="preserve"> </v>
      </c>
      <c r="S120" s="250" t="str">
        <f>IF($A120="N/A"," ",IF(Pricetype2=2,MAX(J120,0),IF(OR(Pricetype2=1,Pricetype2=4),IF(J120=0,0,(_xll.EURO(J120,Strikeprice2,0,0,($AK120+IF(Smile=TRUE,VLOOKUP(MAX(-5,Strikeprice2-J120),Volsmile,2),0)),($A120-DateToday)+15,IF(Pricetype2=1,1,0),0))),J120)))</f>
        <v xml:space="preserve"> </v>
      </c>
      <c r="T120" s="250" t="str">
        <f>IF($A120="N/A"," ",IF(Pricetype2=2,MAX(K120,0),IF(OR(Pricetype2=1,Pricetype2=4),IF(K120=0,0,(_xll.EURO(K120,Strikeprice2,0,0,($AK120+IF(Smile=TRUE,VLOOKUP(MAX(-5,Strikeprice2-K120),Volsmile,2),0)),($A120-DateToday)+15,IF(Pricetype2=1,1,0),0))),K120)))</f>
        <v xml:space="preserve"> </v>
      </c>
      <c r="U120" s="177" t="str">
        <f t="shared" si="32"/>
        <v xml:space="preserve"> </v>
      </c>
      <c r="V120" s="178" t="str">
        <f t="shared" si="48"/>
        <v xml:space="preserve"> </v>
      </c>
      <c r="W120" s="178" t="str">
        <f t="shared" si="49"/>
        <v xml:space="preserve"> </v>
      </c>
      <c r="X120" s="178" t="str">
        <f t="shared" si="50"/>
        <v xml:space="preserve"> </v>
      </c>
      <c r="Y120" s="178" t="str">
        <f t="shared" si="51"/>
        <v xml:space="preserve"> </v>
      </c>
      <c r="Z120" s="178" t="str">
        <f t="shared" si="52"/>
        <v xml:space="preserve"> </v>
      </c>
      <c r="AA120" s="178" t="str">
        <f t="shared" si="53"/>
        <v xml:space="preserve"> </v>
      </c>
      <c r="AB120" s="178" t="str">
        <f t="shared" si="54"/>
        <v xml:space="preserve"> </v>
      </c>
      <c r="AC120" s="178" t="str">
        <f t="shared" si="55"/>
        <v xml:space="preserve"> </v>
      </c>
      <c r="AD120" s="178" t="str">
        <f t="shared" si="56"/>
        <v xml:space="preserve"> </v>
      </c>
      <c r="AE120" s="178" t="str">
        <f t="shared" si="57"/>
        <v xml:space="preserve"> </v>
      </c>
      <c r="AF120" s="224" t="str">
        <f t="shared" si="58"/>
        <v xml:space="preserve"> </v>
      </c>
      <c r="AG120" s="224" t="str">
        <f t="shared" si="59"/>
        <v xml:space="preserve"> </v>
      </c>
      <c r="AH120" s="224" t="str">
        <f t="shared" si="60"/>
        <v xml:space="preserve"> </v>
      </c>
      <c r="AI120" s="224" t="str">
        <f t="shared" si="33"/>
        <v xml:space="preserve"> </v>
      </c>
      <c r="AJ120" s="224" t="str">
        <f t="shared" si="34"/>
        <v xml:space="preserve"> </v>
      </c>
      <c r="AK120" s="224" t="str">
        <f t="shared" si="61"/>
        <v xml:space="preserve"> </v>
      </c>
      <c r="AL120" s="224" t="str">
        <f>IF($A120="N/A"," ",IF(PV=1,0,'Pricing Inputs2'!R153))</f>
        <v xml:space="preserve"> </v>
      </c>
      <c r="AM120" s="313" t="str">
        <f t="shared" si="35"/>
        <v xml:space="preserve"> </v>
      </c>
      <c r="BQ120" t="str">
        <f t="shared" si="36"/>
        <v xml:space="preserve"> </v>
      </c>
      <c r="BR120" t="str">
        <f t="shared" si="37"/>
        <v xml:space="preserve"> </v>
      </c>
      <c r="BS120" t="str">
        <f t="shared" si="38"/>
        <v xml:space="preserve"> </v>
      </c>
    </row>
    <row r="121" spans="1:71" x14ac:dyDescent="0.2">
      <c r="A121" s="253" t="str">
        <f>IF(A120="N/A","N/A",IF(EDATE(A120,1)&gt;Inputs!$P$5,"N/A",EDATE(A120,1)))</f>
        <v>N/A</v>
      </c>
      <c r="B121" s="324" t="str">
        <f t="shared" si="31"/>
        <v xml:space="preserve"> </v>
      </c>
      <c r="C121" s="172" t="str">
        <f t="shared" si="39"/>
        <v xml:space="preserve"> </v>
      </c>
      <c r="D121" s="172" t="str">
        <f t="shared" si="40"/>
        <v xml:space="preserve"> </v>
      </c>
      <c r="E121" s="172" t="str">
        <f t="shared" si="41"/>
        <v xml:space="preserve"> </v>
      </c>
      <c r="F121" s="172" t="str">
        <f t="shared" si="42"/>
        <v xml:space="preserve"> </v>
      </c>
      <c r="G121" s="172" t="str">
        <f t="shared" si="43"/>
        <v xml:space="preserve"> </v>
      </c>
      <c r="H121" s="172" t="str">
        <f t="shared" si="44"/>
        <v xml:space="preserve"> </v>
      </c>
      <c r="I121" s="172" t="str">
        <f t="shared" si="45"/>
        <v xml:space="preserve"> </v>
      </c>
      <c r="J121" s="172" t="str">
        <f t="shared" si="46"/>
        <v xml:space="preserve"> </v>
      </c>
      <c r="K121" s="172" t="str">
        <f t="shared" si="47"/>
        <v xml:space="preserve"> </v>
      </c>
      <c r="L121" s="250" t="str">
        <f>IF($A121="N/A"," ",IF(Pricetype2=2,MAX(C121,0),IF(OR(Pricetype2=1,Pricetype2=4),IF(C121=0,0,(_xll.EURO(C121,Strikeprice2,0,0,($AH121+IF(Smile=TRUE,VLOOKUP(MAX(-5,Strikeprice2-C121),Volsmile,2),0)),($A121-DateToday)+15,IF(Pricetype2=1,1,0),0))),C121)))</f>
        <v xml:space="preserve"> </v>
      </c>
      <c r="M121" s="250" t="str">
        <f>IF($A121="N/A"," ",IF(Pricetype2=2,MAX(D121,0),IF(OR(Pricetype2=1,Pricetype2=4),IF(D121=0,0,(_xll.EURO(D121,Strikeprice2,0,0,($AH121+IF(Smile=TRUE,VLOOKUP(MAX(-5,Strikeprice2-D121),Volsmile,2),0)),($A121-DateToday)+15,IF(Pricetype2=1,1,0),0))),D121)))</f>
        <v xml:space="preserve"> </v>
      </c>
      <c r="N121" s="250" t="str">
        <f>IF($A121="N/A"," ",IF(Pricetype2=2,MAX(E121,0),IF(OR(Pricetype2=1,Pricetype2=4),IF(E121=0,0,(_xll.EURO(E121,Strikeprice2,0,0,($AK121+IF(Smile=TRUE,VLOOKUP(MAX(-5,Strikeprice2-E121),Volsmile,2),0)),($A121-DateToday)+15,IF(Pricetype2=1,1,0),0))),E121)))</f>
        <v xml:space="preserve"> </v>
      </c>
      <c r="O121" s="250" t="str">
        <f>IF($A121="N/A"," ",IF(Pricetype2=2,MAX(F121,0),IF(OR(Pricetype2=1,Pricetype2=4),IF(F121=0,0,(_xll.EURO(F121,Strikeprice2,0,0,($AK121+IF(Smile=TRUE,VLOOKUP(MAX(-5,Strikeprice2-F121),Volsmile,2),0)),($A121-DateToday)+15,IF(Pricetype2=1,1,0),0))),F121)))</f>
        <v xml:space="preserve"> </v>
      </c>
      <c r="P121" s="250" t="str">
        <f>IF($A121="N/A"," ",IF(Pricetype2=2,MAX(G121,0),IF(OR(Pricetype2=1,Pricetype2=4),IF(G121=0,0,(_xll.EURO(G121,Strikeprice2,0,0,($AK121+IF(Smile=TRUE,VLOOKUP(MAX(-5,Strikeprice2-G121),Volsmile,2),0)),($A121-DateToday)+15,IF(Pricetype2=1,1,0),0))),G121)))</f>
        <v xml:space="preserve"> </v>
      </c>
      <c r="Q121" s="250" t="str">
        <f>IF($A121="N/A"," ",IF(Pricetype2=2,MAX(H121,0),IF(OR(Pricetype2=1,Pricetype2=4),IF(H121=0,0,(_xll.EURO(H121,Strikeprice2,0,0,($AK121+IF(Smile=TRUE,VLOOKUP(MAX(-5,Strikeprice2-H121),Volsmile,2),0)),($A121-DateToday)+15,IF(Pricetype2=1,1,0),0))),H121)))</f>
        <v xml:space="preserve"> </v>
      </c>
      <c r="R121" s="250" t="str">
        <f>IF($A121="N/A"," ",IF(Pricetype2=2,MAX(I121,0),IF(OR(Pricetype2=1,Pricetype2=4),IF(I121=0,0,(_xll.EURO(I121,Strikeprice2,0,0,($AK121+IF(Smile=TRUE,VLOOKUP(MAX(-5,Strikeprice2-I121),Volsmile,2),0)),($A121-DateToday)+15,IF(Pricetype2=1,1,0),0))),I121)))</f>
        <v xml:space="preserve"> </v>
      </c>
      <c r="S121" s="250" t="str">
        <f>IF($A121="N/A"," ",IF(Pricetype2=2,MAX(J121,0),IF(OR(Pricetype2=1,Pricetype2=4),IF(J121=0,0,(_xll.EURO(J121,Strikeprice2,0,0,($AK121+IF(Smile=TRUE,VLOOKUP(MAX(-5,Strikeprice2-J121),Volsmile,2),0)),($A121-DateToday)+15,IF(Pricetype2=1,1,0),0))),J121)))</f>
        <v xml:space="preserve"> </v>
      </c>
      <c r="T121" s="250" t="str">
        <f>IF($A121="N/A"," ",IF(Pricetype2=2,MAX(K121,0),IF(OR(Pricetype2=1,Pricetype2=4),IF(K121=0,0,(_xll.EURO(K121,Strikeprice2,0,0,($AK121+IF(Smile=TRUE,VLOOKUP(MAX(-5,Strikeprice2-K121),Volsmile,2),0)),($A121-DateToday)+15,IF(Pricetype2=1,1,0),0))),K121)))</f>
        <v xml:space="preserve"> </v>
      </c>
      <c r="U121" s="177" t="str">
        <f t="shared" si="32"/>
        <v xml:space="preserve"> </v>
      </c>
      <c r="V121" s="178" t="str">
        <f t="shared" si="48"/>
        <v xml:space="preserve"> </v>
      </c>
      <c r="W121" s="178" t="str">
        <f t="shared" si="49"/>
        <v xml:space="preserve"> </v>
      </c>
      <c r="X121" s="178" t="str">
        <f t="shared" si="50"/>
        <v xml:space="preserve"> </v>
      </c>
      <c r="Y121" s="178" t="str">
        <f t="shared" si="51"/>
        <v xml:space="preserve"> </v>
      </c>
      <c r="Z121" s="178" t="str">
        <f t="shared" si="52"/>
        <v xml:space="preserve"> </v>
      </c>
      <c r="AA121" s="178" t="str">
        <f t="shared" si="53"/>
        <v xml:space="preserve"> </v>
      </c>
      <c r="AB121" s="178" t="str">
        <f t="shared" si="54"/>
        <v xml:space="preserve"> </v>
      </c>
      <c r="AC121" s="178" t="str">
        <f t="shared" si="55"/>
        <v xml:space="preserve"> </v>
      </c>
      <c r="AD121" s="178" t="str">
        <f t="shared" si="56"/>
        <v xml:space="preserve"> </v>
      </c>
      <c r="AE121" s="178" t="str">
        <f t="shared" si="57"/>
        <v xml:space="preserve"> </v>
      </c>
      <c r="AF121" s="224" t="str">
        <f t="shared" si="58"/>
        <v xml:space="preserve"> </v>
      </c>
      <c r="AG121" s="224" t="str">
        <f t="shared" si="59"/>
        <v xml:space="preserve"> </v>
      </c>
      <c r="AH121" s="224" t="str">
        <f t="shared" si="60"/>
        <v xml:space="preserve"> </v>
      </c>
      <c r="AI121" s="224" t="str">
        <f t="shared" si="33"/>
        <v xml:space="preserve"> </v>
      </c>
      <c r="AJ121" s="224" t="str">
        <f t="shared" si="34"/>
        <v xml:space="preserve"> </v>
      </c>
      <c r="AK121" s="224" t="str">
        <f t="shared" si="61"/>
        <v xml:space="preserve"> </v>
      </c>
      <c r="AL121" s="224" t="str">
        <f>IF($A121="N/A"," ",IF(PV=1,0,'Pricing Inputs2'!R154))</f>
        <v xml:space="preserve"> </v>
      </c>
      <c r="AM121" s="313" t="str">
        <f t="shared" si="35"/>
        <v xml:space="preserve"> </v>
      </c>
      <c r="BQ121" t="str">
        <f t="shared" si="36"/>
        <v xml:space="preserve"> </v>
      </c>
      <c r="BR121" t="str">
        <f t="shared" si="37"/>
        <v xml:space="preserve"> </v>
      </c>
      <c r="BS121" t="str">
        <f t="shared" si="38"/>
        <v xml:space="preserve"> </v>
      </c>
    </row>
    <row r="122" spans="1:71" x14ac:dyDescent="0.2">
      <c r="A122" s="253" t="str">
        <f>IF(A121="N/A","N/A",IF(EDATE(A121,1)&gt;Inputs!$P$5,"N/A",EDATE(A121,1)))</f>
        <v>N/A</v>
      </c>
      <c r="B122" s="324" t="str">
        <f t="shared" si="31"/>
        <v xml:space="preserve"> </v>
      </c>
      <c r="C122" s="172" t="str">
        <f t="shared" si="39"/>
        <v xml:space="preserve"> </v>
      </c>
      <c r="D122" s="172" t="str">
        <f t="shared" si="40"/>
        <v xml:space="preserve"> </v>
      </c>
      <c r="E122" s="172" t="str">
        <f t="shared" si="41"/>
        <v xml:space="preserve"> </v>
      </c>
      <c r="F122" s="172" t="str">
        <f t="shared" si="42"/>
        <v xml:space="preserve"> </v>
      </c>
      <c r="G122" s="172" t="str">
        <f t="shared" si="43"/>
        <v xml:space="preserve"> </v>
      </c>
      <c r="H122" s="172" t="str">
        <f t="shared" si="44"/>
        <v xml:space="preserve"> </v>
      </c>
      <c r="I122" s="172" t="str">
        <f t="shared" si="45"/>
        <v xml:space="preserve"> </v>
      </c>
      <c r="J122" s="172" t="str">
        <f t="shared" si="46"/>
        <v xml:space="preserve"> </v>
      </c>
      <c r="K122" s="172" t="str">
        <f t="shared" si="47"/>
        <v xml:space="preserve"> </v>
      </c>
      <c r="L122" s="250" t="str">
        <f>IF($A122="N/A"," ",IF(Pricetype2=2,MAX(C122,0),IF(OR(Pricetype2=1,Pricetype2=4),IF(C122=0,0,(_xll.EURO(C122,Strikeprice2,0,0,($AH122+IF(Smile=TRUE,VLOOKUP(MAX(-5,Strikeprice2-C122),Volsmile,2),0)),($A122-DateToday)+15,IF(Pricetype2=1,1,0),0))),C122)))</f>
        <v xml:space="preserve"> </v>
      </c>
      <c r="M122" s="250" t="str">
        <f>IF($A122="N/A"," ",IF(Pricetype2=2,MAX(D122,0),IF(OR(Pricetype2=1,Pricetype2=4),IF(D122=0,0,(_xll.EURO(D122,Strikeprice2,0,0,($AH122+IF(Smile=TRUE,VLOOKUP(MAX(-5,Strikeprice2-D122),Volsmile,2),0)),($A122-DateToday)+15,IF(Pricetype2=1,1,0),0))),D122)))</f>
        <v xml:space="preserve"> </v>
      </c>
      <c r="N122" s="250" t="str">
        <f>IF($A122="N/A"," ",IF(Pricetype2=2,MAX(E122,0),IF(OR(Pricetype2=1,Pricetype2=4),IF(E122=0,0,(_xll.EURO(E122,Strikeprice2,0,0,($AK122+IF(Smile=TRUE,VLOOKUP(MAX(-5,Strikeprice2-E122),Volsmile,2),0)),($A122-DateToday)+15,IF(Pricetype2=1,1,0),0))),E122)))</f>
        <v xml:space="preserve"> </v>
      </c>
      <c r="O122" s="250" t="str">
        <f>IF($A122="N/A"," ",IF(Pricetype2=2,MAX(F122,0),IF(OR(Pricetype2=1,Pricetype2=4),IF(F122=0,0,(_xll.EURO(F122,Strikeprice2,0,0,($AK122+IF(Smile=TRUE,VLOOKUP(MAX(-5,Strikeprice2-F122),Volsmile,2),0)),($A122-DateToday)+15,IF(Pricetype2=1,1,0),0))),F122)))</f>
        <v xml:space="preserve"> </v>
      </c>
      <c r="P122" s="250" t="str">
        <f>IF($A122="N/A"," ",IF(Pricetype2=2,MAX(G122,0),IF(OR(Pricetype2=1,Pricetype2=4),IF(G122=0,0,(_xll.EURO(G122,Strikeprice2,0,0,($AK122+IF(Smile=TRUE,VLOOKUP(MAX(-5,Strikeprice2-G122),Volsmile,2),0)),($A122-DateToday)+15,IF(Pricetype2=1,1,0),0))),G122)))</f>
        <v xml:space="preserve"> </v>
      </c>
      <c r="Q122" s="250" t="str">
        <f>IF($A122="N/A"," ",IF(Pricetype2=2,MAX(H122,0),IF(OR(Pricetype2=1,Pricetype2=4),IF(H122=0,0,(_xll.EURO(H122,Strikeprice2,0,0,($AK122+IF(Smile=TRUE,VLOOKUP(MAX(-5,Strikeprice2-H122),Volsmile,2),0)),($A122-DateToday)+15,IF(Pricetype2=1,1,0),0))),H122)))</f>
        <v xml:space="preserve"> </v>
      </c>
      <c r="R122" s="250" t="str">
        <f>IF($A122="N/A"," ",IF(Pricetype2=2,MAX(I122,0),IF(OR(Pricetype2=1,Pricetype2=4),IF(I122=0,0,(_xll.EURO(I122,Strikeprice2,0,0,($AK122+IF(Smile=TRUE,VLOOKUP(MAX(-5,Strikeprice2-I122),Volsmile,2),0)),($A122-DateToday)+15,IF(Pricetype2=1,1,0),0))),I122)))</f>
        <v xml:space="preserve"> </v>
      </c>
      <c r="S122" s="250" t="str">
        <f>IF($A122="N/A"," ",IF(Pricetype2=2,MAX(J122,0),IF(OR(Pricetype2=1,Pricetype2=4),IF(J122=0,0,(_xll.EURO(J122,Strikeprice2,0,0,($AK122+IF(Smile=TRUE,VLOOKUP(MAX(-5,Strikeprice2-J122),Volsmile,2),0)),($A122-DateToday)+15,IF(Pricetype2=1,1,0),0))),J122)))</f>
        <v xml:space="preserve"> </v>
      </c>
      <c r="T122" s="250" t="str">
        <f>IF($A122="N/A"," ",IF(Pricetype2=2,MAX(K122,0),IF(OR(Pricetype2=1,Pricetype2=4),IF(K122=0,0,(_xll.EURO(K122,Strikeprice2,0,0,($AK122+IF(Smile=TRUE,VLOOKUP(MAX(-5,Strikeprice2-K122),Volsmile,2),0)),($A122-DateToday)+15,IF(Pricetype2=1,1,0),0))),K122)))</f>
        <v xml:space="preserve"> </v>
      </c>
      <c r="U122" s="177" t="str">
        <f t="shared" si="32"/>
        <v xml:space="preserve"> </v>
      </c>
      <c r="V122" s="178" t="str">
        <f t="shared" si="48"/>
        <v xml:space="preserve"> </v>
      </c>
      <c r="W122" s="178" t="str">
        <f t="shared" si="49"/>
        <v xml:space="preserve"> </v>
      </c>
      <c r="X122" s="178" t="str">
        <f t="shared" si="50"/>
        <v xml:space="preserve"> </v>
      </c>
      <c r="Y122" s="178" t="str">
        <f t="shared" si="51"/>
        <v xml:space="preserve"> </v>
      </c>
      <c r="Z122" s="178" t="str">
        <f t="shared" si="52"/>
        <v xml:space="preserve"> </v>
      </c>
      <c r="AA122" s="178" t="str">
        <f t="shared" si="53"/>
        <v xml:space="preserve"> </v>
      </c>
      <c r="AB122" s="178" t="str">
        <f t="shared" si="54"/>
        <v xml:space="preserve"> </v>
      </c>
      <c r="AC122" s="178" t="str">
        <f t="shared" si="55"/>
        <v xml:space="preserve"> </v>
      </c>
      <c r="AD122" s="178" t="str">
        <f t="shared" si="56"/>
        <v xml:space="preserve"> </v>
      </c>
      <c r="AE122" s="178" t="str">
        <f t="shared" si="57"/>
        <v xml:space="preserve"> </v>
      </c>
      <c r="AF122" s="224" t="str">
        <f t="shared" si="58"/>
        <v xml:space="preserve"> </v>
      </c>
      <c r="AG122" s="224" t="str">
        <f t="shared" si="59"/>
        <v xml:space="preserve"> </v>
      </c>
      <c r="AH122" s="224" t="str">
        <f t="shared" si="60"/>
        <v xml:space="preserve"> </v>
      </c>
      <c r="AI122" s="224" t="str">
        <f t="shared" si="33"/>
        <v xml:space="preserve"> </v>
      </c>
      <c r="AJ122" s="224" t="str">
        <f t="shared" si="34"/>
        <v xml:space="preserve"> </v>
      </c>
      <c r="AK122" s="224" t="str">
        <f t="shared" si="61"/>
        <v xml:space="preserve"> </v>
      </c>
      <c r="AL122" s="224" t="str">
        <f>IF($A122="N/A"," ",IF(PV=1,0,'Pricing Inputs2'!R155))</f>
        <v xml:space="preserve"> </v>
      </c>
      <c r="AM122" s="313" t="str">
        <f t="shared" si="35"/>
        <v xml:space="preserve"> </v>
      </c>
      <c r="BQ122" t="str">
        <f t="shared" si="36"/>
        <v xml:space="preserve"> </v>
      </c>
      <c r="BR122" t="str">
        <f t="shared" si="37"/>
        <v xml:space="preserve"> </v>
      </c>
      <c r="BS122" t="str">
        <f t="shared" si="38"/>
        <v xml:space="preserve"> </v>
      </c>
    </row>
    <row r="123" spans="1:71" x14ac:dyDescent="0.2">
      <c r="A123" s="253" t="str">
        <f>IF(A122="N/A","N/A",IF(EDATE(A122,1)&gt;Inputs!$P$5,"N/A",EDATE(A122,1)))</f>
        <v>N/A</v>
      </c>
      <c r="B123" s="324" t="str">
        <f t="shared" si="31"/>
        <v xml:space="preserve"> </v>
      </c>
      <c r="C123" s="172" t="str">
        <f t="shared" si="39"/>
        <v xml:space="preserve"> </v>
      </c>
      <c r="D123" s="172" t="str">
        <f t="shared" si="40"/>
        <v xml:space="preserve"> </v>
      </c>
      <c r="E123" s="172" t="str">
        <f t="shared" si="41"/>
        <v xml:space="preserve"> </v>
      </c>
      <c r="F123" s="172" t="str">
        <f t="shared" si="42"/>
        <v xml:space="preserve"> </v>
      </c>
      <c r="G123" s="172" t="str">
        <f t="shared" si="43"/>
        <v xml:space="preserve"> </v>
      </c>
      <c r="H123" s="172" t="str">
        <f t="shared" si="44"/>
        <v xml:space="preserve"> </v>
      </c>
      <c r="I123" s="172" t="str">
        <f t="shared" si="45"/>
        <v xml:space="preserve"> </v>
      </c>
      <c r="J123" s="172" t="str">
        <f t="shared" si="46"/>
        <v xml:space="preserve"> </v>
      </c>
      <c r="K123" s="172" t="str">
        <f t="shared" si="47"/>
        <v xml:space="preserve"> </v>
      </c>
      <c r="L123" s="250" t="str">
        <f>IF($A123="N/A"," ",IF(Pricetype2=2,MAX(C123,0),IF(OR(Pricetype2=1,Pricetype2=4),IF(C123=0,0,(_xll.EURO(C123,Strikeprice2,0,0,($AH123+IF(Smile=TRUE,VLOOKUP(MAX(-5,Strikeprice2-C123),Volsmile,2),0)),($A123-DateToday)+15,IF(Pricetype2=1,1,0),0))),C123)))</f>
        <v xml:space="preserve"> </v>
      </c>
      <c r="M123" s="250" t="str">
        <f>IF($A123="N/A"," ",IF(Pricetype2=2,MAX(D123,0),IF(OR(Pricetype2=1,Pricetype2=4),IF(D123=0,0,(_xll.EURO(D123,Strikeprice2,0,0,($AH123+IF(Smile=TRUE,VLOOKUP(MAX(-5,Strikeprice2-D123),Volsmile,2),0)),($A123-DateToday)+15,IF(Pricetype2=1,1,0),0))),D123)))</f>
        <v xml:space="preserve"> </v>
      </c>
      <c r="N123" s="250" t="str">
        <f>IF($A123="N/A"," ",IF(Pricetype2=2,MAX(E123,0),IF(OR(Pricetype2=1,Pricetype2=4),IF(E123=0,0,(_xll.EURO(E123,Strikeprice2,0,0,($AK123+IF(Smile=TRUE,VLOOKUP(MAX(-5,Strikeprice2-E123),Volsmile,2),0)),($A123-DateToday)+15,IF(Pricetype2=1,1,0),0))),E123)))</f>
        <v xml:space="preserve"> </v>
      </c>
      <c r="O123" s="250" t="str">
        <f>IF($A123="N/A"," ",IF(Pricetype2=2,MAX(F123,0),IF(OR(Pricetype2=1,Pricetype2=4),IF(F123=0,0,(_xll.EURO(F123,Strikeprice2,0,0,($AK123+IF(Smile=TRUE,VLOOKUP(MAX(-5,Strikeprice2-F123),Volsmile,2),0)),($A123-DateToday)+15,IF(Pricetype2=1,1,0),0))),F123)))</f>
        <v xml:space="preserve"> </v>
      </c>
      <c r="P123" s="250" t="str">
        <f>IF($A123="N/A"," ",IF(Pricetype2=2,MAX(G123,0),IF(OR(Pricetype2=1,Pricetype2=4),IF(G123=0,0,(_xll.EURO(G123,Strikeprice2,0,0,($AK123+IF(Smile=TRUE,VLOOKUP(MAX(-5,Strikeprice2-G123),Volsmile,2),0)),($A123-DateToday)+15,IF(Pricetype2=1,1,0),0))),G123)))</f>
        <v xml:space="preserve"> </v>
      </c>
      <c r="Q123" s="250" t="str">
        <f>IF($A123="N/A"," ",IF(Pricetype2=2,MAX(H123,0),IF(OR(Pricetype2=1,Pricetype2=4),IF(H123=0,0,(_xll.EURO(H123,Strikeprice2,0,0,($AK123+IF(Smile=TRUE,VLOOKUP(MAX(-5,Strikeprice2-H123),Volsmile,2),0)),($A123-DateToday)+15,IF(Pricetype2=1,1,0),0))),H123)))</f>
        <v xml:space="preserve"> </v>
      </c>
      <c r="R123" s="250" t="str">
        <f>IF($A123="N/A"," ",IF(Pricetype2=2,MAX(I123,0),IF(OR(Pricetype2=1,Pricetype2=4),IF(I123=0,0,(_xll.EURO(I123,Strikeprice2,0,0,($AK123+IF(Smile=TRUE,VLOOKUP(MAX(-5,Strikeprice2-I123),Volsmile,2),0)),($A123-DateToday)+15,IF(Pricetype2=1,1,0),0))),I123)))</f>
        <v xml:space="preserve"> </v>
      </c>
      <c r="S123" s="250" t="str">
        <f>IF($A123="N/A"," ",IF(Pricetype2=2,MAX(J123,0),IF(OR(Pricetype2=1,Pricetype2=4),IF(J123=0,0,(_xll.EURO(J123,Strikeprice2,0,0,($AK123+IF(Smile=TRUE,VLOOKUP(MAX(-5,Strikeprice2-J123),Volsmile,2),0)),($A123-DateToday)+15,IF(Pricetype2=1,1,0),0))),J123)))</f>
        <v xml:space="preserve"> </v>
      </c>
      <c r="T123" s="250" t="str">
        <f>IF($A123="N/A"," ",IF(Pricetype2=2,MAX(K123,0),IF(OR(Pricetype2=1,Pricetype2=4),IF(K123=0,0,(_xll.EURO(K123,Strikeprice2,0,0,($AK123+IF(Smile=TRUE,VLOOKUP(MAX(-5,Strikeprice2-K123),Volsmile,2),0)),($A123-DateToday)+15,IF(Pricetype2=1,1,0),0))),K123)))</f>
        <v xml:space="preserve"> </v>
      </c>
      <c r="U123" s="177" t="str">
        <f t="shared" si="32"/>
        <v xml:space="preserve"> </v>
      </c>
      <c r="V123" s="178" t="str">
        <f t="shared" si="48"/>
        <v xml:space="preserve"> </v>
      </c>
      <c r="W123" s="178" t="str">
        <f t="shared" si="49"/>
        <v xml:space="preserve"> </v>
      </c>
      <c r="X123" s="178" t="str">
        <f t="shared" si="50"/>
        <v xml:space="preserve"> </v>
      </c>
      <c r="Y123" s="178" t="str">
        <f t="shared" si="51"/>
        <v xml:space="preserve"> </v>
      </c>
      <c r="Z123" s="178" t="str">
        <f t="shared" si="52"/>
        <v xml:space="preserve"> </v>
      </c>
      <c r="AA123" s="178" t="str">
        <f t="shared" si="53"/>
        <v xml:space="preserve"> </v>
      </c>
      <c r="AB123" s="178" t="str">
        <f t="shared" si="54"/>
        <v xml:space="preserve"> </v>
      </c>
      <c r="AC123" s="178" t="str">
        <f t="shared" si="55"/>
        <v xml:space="preserve"> </v>
      </c>
      <c r="AD123" s="178" t="str">
        <f t="shared" si="56"/>
        <v xml:space="preserve"> </v>
      </c>
      <c r="AE123" s="178" t="str">
        <f t="shared" si="57"/>
        <v xml:space="preserve"> </v>
      </c>
      <c r="AF123" s="224" t="str">
        <f t="shared" si="58"/>
        <v xml:space="preserve"> </v>
      </c>
      <c r="AG123" s="224" t="str">
        <f t="shared" si="59"/>
        <v xml:space="preserve"> </v>
      </c>
      <c r="AH123" s="224" t="str">
        <f t="shared" si="60"/>
        <v xml:space="preserve"> </v>
      </c>
      <c r="AI123" s="224" t="str">
        <f t="shared" si="33"/>
        <v xml:space="preserve"> </v>
      </c>
      <c r="AJ123" s="224" t="str">
        <f t="shared" si="34"/>
        <v xml:space="preserve"> </v>
      </c>
      <c r="AK123" s="224" t="str">
        <f t="shared" si="61"/>
        <v xml:space="preserve"> </v>
      </c>
      <c r="AL123" s="224" t="str">
        <f>IF($A123="N/A"," ",IF(PV=1,0,'Pricing Inputs2'!R156))</f>
        <v xml:space="preserve"> </v>
      </c>
      <c r="AM123" s="313" t="str">
        <f t="shared" si="35"/>
        <v xml:space="preserve"> </v>
      </c>
      <c r="BQ123" t="str">
        <f t="shared" si="36"/>
        <v xml:space="preserve"> </v>
      </c>
      <c r="BR123" t="str">
        <f t="shared" si="37"/>
        <v xml:space="preserve"> </v>
      </c>
      <c r="BS123" t="str">
        <f t="shared" si="38"/>
        <v xml:space="preserve"> </v>
      </c>
    </row>
    <row r="124" spans="1:71" x14ac:dyDescent="0.2">
      <c r="A124" s="253" t="str">
        <f>IF(A123="N/A","N/A",IF(EDATE(A123,1)&gt;Inputs!$P$5,"N/A",EDATE(A123,1)))</f>
        <v>N/A</v>
      </c>
      <c r="B124" s="324" t="str">
        <f t="shared" si="31"/>
        <v xml:space="preserve"> </v>
      </c>
      <c r="C124" s="172" t="str">
        <f t="shared" si="39"/>
        <v xml:space="preserve"> </v>
      </c>
      <c r="D124" s="172" t="str">
        <f t="shared" si="40"/>
        <v xml:space="preserve"> </v>
      </c>
      <c r="E124" s="172" t="str">
        <f t="shared" si="41"/>
        <v xml:space="preserve"> </v>
      </c>
      <c r="F124" s="172" t="str">
        <f t="shared" si="42"/>
        <v xml:space="preserve"> </v>
      </c>
      <c r="G124" s="172" t="str">
        <f t="shared" si="43"/>
        <v xml:space="preserve"> </v>
      </c>
      <c r="H124" s="172" t="str">
        <f t="shared" si="44"/>
        <v xml:space="preserve"> </v>
      </c>
      <c r="I124" s="172" t="str">
        <f t="shared" si="45"/>
        <v xml:space="preserve"> </v>
      </c>
      <c r="J124" s="172" t="str">
        <f t="shared" si="46"/>
        <v xml:space="preserve"> </v>
      </c>
      <c r="K124" s="172" t="str">
        <f t="shared" si="47"/>
        <v xml:space="preserve"> </v>
      </c>
      <c r="L124" s="250" t="str">
        <f>IF($A124="N/A"," ",IF(Pricetype2=2,MAX(C124,0),IF(OR(Pricetype2=1,Pricetype2=4),IF(C124=0,0,(_xll.EURO(C124,Strikeprice2,0,0,($AH124+IF(Smile=TRUE,VLOOKUP(MAX(-5,Strikeprice2-C124),Volsmile,2),0)),($A124-DateToday)+15,IF(Pricetype2=1,1,0),0))),C124)))</f>
        <v xml:space="preserve"> </v>
      </c>
      <c r="M124" s="250" t="str">
        <f>IF($A124="N/A"," ",IF(Pricetype2=2,MAX(D124,0),IF(OR(Pricetype2=1,Pricetype2=4),IF(D124=0,0,(_xll.EURO(D124,Strikeprice2,0,0,($AH124+IF(Smile=TRUE,VLOOKUP(MAX(-5,Strikeprice2-D124),Volsmile,2),0)),($A124-DateToday)+15,IF(Pricetype2=1,1,0),0))),D124)))</f>
        <v xml:space="preserve"> </v>
      </c>
      <c r="N124" s="250" t="str">
        <f>IF($A124="N/A"," ",IF(Pricetype2=2,MAX(E124,0),IF(OR(Pricetype2=1,Pricetype2=4),IF(E124=0,0,(_xll.EURO(E124,Strikeprice2,0,0,($AK124+IF(Smile=TRUE,VLOOKUP(MAX(-5,Strikeprice2-E124),Volsmile,2),0)),($A124-DateToday)+15,IF(Pricetype2=1,1,0),0))),E124)))</f>
        <v xml:space="preserve"> </v>
      </c>
      <c r="O124" s="250" t="str">
        <f>IF($A124="N/A"," ",IF(Pricetype2=2,MAX(F124,0),IF(OR(Pricetype2=1,Pricetype2=4),IF(F124=0,0,(_xll.EURO(F124,Strikeprice2,0,0,($AK124+IF(Smile=TRUE,VLOOKUP(MAX(-5,Strikeprice2-F124),Volsmile,2),0)),($A124-DateToday)+15,IF(Pricetype2=1,1,0),0))),F124)))</f>
        <v xml:space="preserve"> </v>
      </c>
      <c r="P124" s="250" t="str">
        <f>IF($A124="N/A"," ",IF(Pricetype2=2,MAX(G124,0),IF(OR(Pricetype2=1,Pricetype2=4),IF(G124=0,0,(_xll.EURO(G124,Strikeprice2,0,0,($AK124+IF(Smile=TRUE,VLOOKUP(MAX(-5,Strikeprice2-G124),Volsmile,2),0)),($A124-DateToday)+15,IF(Pricetype2=1,1,0),0))),G124)))</f>
        <v xml:space="preserve"> </v>
      </c>
      <c r="Q124" s="250" t="str">
        <f>IF($A124="N/A"," ",IF(Pricetype2=2,MAX(H124,0),IF(OR(Pricetype2=1,Pricetype2=4),IF(H124=0,0,(_xll.EURO(H124,Strikeprice2,0,0,($AK124+IF(Smile=TRUE,VLOOKUP(MAX(-5,Strikeprice2-H124),Volsmile,2),0)),($A124-DateToday)+15,IF(Pricetype2=1,1,0),0))),H124)))</f>
        <v xml:space="preserve"> </v>
      </c>
      <c r="R124" s="250" t="str">
        <f>IF($A124="N/A"," ",IF(Pricetype2=2,MAX(I124,0),IF(OR(Pricetype2=1,Pricetype2=4),IF(I124=0,0,(_xll.EURO(I124,Strikeprice2,0,0,($AK124+IF(Smile=TRUE,VLOOKUP(MAX(-5,Strikeprice2-I124),Volsmile,2),0)),($A124-DateToday)+15,IF(Pricetype2=1,1,0),0))),I124)))</f>
        <v xml:space="preserve"> </v>
      </c>
      <c r="S124" s="250" t="str">
        <f>IF($A124="N/A"," ",IF(Pricetype2=2,MAX(J124,0),IF(OR(Pricetype2=1,Pricetype2=4),IF(J124=0,0,(_xll.EURO(J124,Strikeprice2,0,0,($AK124+IF(Smile=TRUE,VLOOKUP(MAX(-5,Strikeprice2-J124),Volsmile,2),0)),($A124-DateToday)+15,IF(Pricetype2=1,1,0),0))),J124)))</f>
        <v xml:space="preserve"> </v>
      </c>
      <c r="T124" s="250" t="str">
        <f>IF($A124="N/A"," ",IF(Pricetype2=2,MAX(K124,0),IF(OR(Pricetype2=1,Pricetype2=4),IF(K124=0,0,(_xll.EURO(K124,Strikeprice2,0,0,($AK124+IF(Smile=TRUE,VLOOKUP(MAX(-5,Strikeprice2-K124),Volsmile,2),0)),($A124-DateToday)+15,IF(Pricetype2=1,1,0),0))),K124)))</f>
        <v xml:space="preserve"> </v>
      </c>
      <c r="U124" s="177" t="str">
        <f t="shared" si="32"/>
        <v xml:space="preserve"> </v>
      </c>
      <c r="V124" s="178" t="str">
        <f t="shared" si="48"/>
        <v xml:space="preserve"> </v>
      </c>
      <c r="W124" s="178" t="str">
        <f t="shared" si="49"/>
        <v xml:space="preserve"> </v>
      </c>
      <c r="X124" s="178" t="str">
        <f t="shared" si="50"/>
        <v xml:space="preserve"> </v>
      </c>
      <c r="Y124" s="178" t="str">
        <f t="shared" si="51"/>
        <v xml:space="preserve"> </v>
      </c>
      <c r="Z124" s="178" t="str">
        <f t="shared" si="52"/>
        <v xml:space="preserve"> </v>
      </c>
      <c r="AA124" s="178" t="str">
        <f t="shared" si="53"/>
        <v xml:space="preserve"> </v>
      </c>
      <c r="AB124" s="178" t="str">
        <f t="shared" si="54"/>
        <v xml:space="preserve"> </v>
      </c>
      <c r="AC124" s="178" t="str">
        <f t="shared" si="55"/>
        <v xml:space="preserve"> </v>
      </c>
      <c r="AD124" s="178" t="str">
        <f t="shared" si="56"/>
        <v xml:space="preserve"> </v>
      </c>
      <c r="AE124" s="178" t="str">
        <f t="shared" si="57"/>
        <v xml:space="preserve"> </v>
      </c>
      <c r="AF124" s="224" t="str">
        <f t="shared" si="58"/>
        <v xml:space="preserve"> </v>
      </c>
      <c r="AG124" s="224" t="str">
        <f t="shared" si="59"/>
        <v xml:space="preserve"> </v>
      </c>
      <c r="AH124" s="224" t="str">
        <f t="shared" si="60"/>
        <v xml:space="preserve"> </v>
      </c>
      <c r="AI124" s="224" t="str">
        <f t="shared" si="33"/>
        <v xml:space="preserve"> </v>
      </c>
      <c r="AJ124" s="224" t="str">
        <f t="shared" si="34"/>
        <v xml:space="preserve"> </v>
      </c>
      <c r="AK124" s="224" t="str">
        <f t="shared" si="61"/>
        <v xml:space="preserve"> </v>
      </c>
      <c r="AL124" s="224" t="str">
        <f>IF($A124="N/A"," ",IF(PV=1,0,'Pricing Inputs2'!R157))</f>
        <v xml:space="preserve"> </v>
      </c>
      <c r="AM124" s="313" t="str">
        <f t="shared" si="35"/>
        <v xml:space="preserve"> </v>
      </c>
      <c r="BQ124" t="str">
        <f t="shared" si="36"/>
        <v xml:space="preserve"> </v>
      </c>
      <c r="BR124" t="str">
        <f t="shared" si="37"/>
        <v xml:space="preserve"> </v>
      </c>
      <c r="BS124" t="str">
        <f t="shared" si="38"/>
        <v xml:space="preserve"> </v>
      </c>
    </row>
    <row r="125" spans="1:71" x14ac:dyDescent="0.2">
      <c r="A125" s="253" t="str">
        <f>IF(A124="N/A","N/A",IF(EDATE(A124,1)&gt;Inputs!$P$5,"N/A",EDATE(A124,1)))</f>
        <v>N/A</v>
      </c>
      <c r="B125" s="324" t="str">
        <f t="shared" si="31"/>
        <v xml:space="preserve"> </v>
      </c>
      <c r="C125" s="172" t="str">
        <f t="shared" si="39"/>
        <v xml:space="preserve"> </v>
      </c>
      <c r="D125" s="172" t="str">
        <f t="shared" si="40"/>
        <v xml:space="preserve"> </v>
      </c>
      <c r="E125" s="172" t="str">
        <f t="shared" si="41"/>
        <v xml:space="preserve"> </v>
      </c>
      <c r="F125" s="172" t="str">
        <f t="shared" si="42"/>
        <v xml:space="preserve"> </v>
      </c>
      <c r="G125" s="172" t="str">
        <f t="shared" si="43"/>
        <v xml:space="preserve"> </v>
      </c>
      <c r="H125" s="172" t="str">
        <f t="shared" si="44"/>
        <v xml:space="preserve"> </v>
      </c>
      <c r="I125" s="172" t="str">
        <f t="shared" si="45"/>
        <v xml:space="preserve"> </v>
      </c>
      <c r="J125" s="172" t="str">
        <f t="shared" si="46"/>
        <v xml:space="preserve"> </v>
      </c>
      <c r="K125" s="172" t="str">
        <f t="shared" si="47"/>
        <v xml:space="preserve"> </v>
      </c>
      <c r="L125" s="250" t="str">
        <f>IF($A125="N/A"," ",IF(Pricetype2=2,MAX(C125,0),IF(OR(Pricetype2=1,Pricetype2=4),IF(C125=0,0,(_xll.EURO(C125,Strikeprice2,0,0,($AH125+IF(Smile=TRUE,VLOOKUP(MAX(-5,Strikeprice2-C125),Volsmile,2),0)),($A125-DateToday)+15,IF(Pricetype2=1,1,0),0))),C125)))</f>
        <v xml:space="preserve"> </v>
      </c>
      <c r="M125" s="250" t="str">
        <f>IF($A125="N/A"," ",IF(Pricetype2=2,MAX(D125,0),IF(OR(Pricetype2=1,Pricetype2=4),IF(D125=0,0,(_xll.EURO(D125,Strikeprice2,0,0,($AH125+IF(Smile=TRUE,VLOOKUP(MAX(-5,Strikeprice2-D125),Volsmile,2),0)),($A125-DateToday)+15,IF(Pricetype2=1,1,0),0))),D125)))</f>
        <v xml:space="preserve"> </v>
      </c>
      <c r="N125" s="250" t="str">
        <f>IF($A125="N/A"," ",IF(Pricetype2=2,MAX(E125,0),IF(OR(Pricetype2=1,Pricetype2=4),IF(E125=0,0,(_xll.EURO(E125,Strikeprice2,0,0,($AK125+IF(Smile=TRUE,VLOOKUP(MAX(-5,Strikeprice2-E125),Volsmile,2),0)),($A125-DateToday)+15,IF(Pricetype2=1,1,0),0))),E125)))</f>
        <v xml:space="preserve"> </v>
      </c>
      <c r="O125" s="250" t="str">
        <f>IF($A125="N/A"," ",IF(Pricetype2=2,MAX(F125,0),IF(OR(Pricetype2=1,Pricetype2=4),IF(F125=0,0,(_xll.EURO(F125,Strikeprice2,0,0,($AK125+IF(Smile=TRUE,VLOOKUP(MAX(-5,Strikeprice2-F125),Volsmile,2),0)),($A125-DateToday)+15,IF(Pricetype2=1,1,0),0))),F125)))</f>
        <v xml:space="preserve"> </v>
      </c>
      <c r="P125" s="250" t="str">
        <f>IF($A125="N/A"," ",IF(Pricetype2=2,MAX(G125,0),IF(OR(Pricetype2=1,Pricetype2=4),IF(G125=0,0,(_xll.EURO(G125,Strikeprice2,0,0,($AK125+IF(Smile=TRUE,VLOOKUP(MAX(-5,Strikeprice2-G125),Volsmile,2),0)),($A125-DateToday)+15,IF(Pricetype2=1,1,0),0))),G125)))</f>
        <v xml:space="preserve"> </v>
      </c>
      <c r="Q125" s="250" t="str">
        <f>IF($A125="N/A"," ",IF(Pricetype2=2,MAX(H125,0),IF(OR(Pricetype2=1,Pricetype2=4),IF(H125=0,0,(_xll.EURO(H125,Strikeprice2,0,0,($AK125+IF(Smile=TRUE,VLOOKUP(MAX(-5,Strikeprice2-H125),Volsmile,2),0)),($A125-DateToday)+15,IF(Pricetype2=1,1,0),0))),H125)))</f>
        <v xml:space="preserve"> </v>
      </c>
      <c r="R125" s="250" t="str">
        <f>IF($A125="N/A"," ",IF(Pricetype2=2,MAX(I125,0),IF(OR(Pricetype2=1,Pricetype2=4),IF(I125=0,0,(_xll.EURO(I125,Strikeprice2,0,0,($AK125+IF(Smile=TRUE,VLOOKUP(MAX(-5,Strikeprice2-I125),Volsmile,2),0)),($A125-DateToday)+15,IF(Pricetype2=1,1,0),0))),I125)))</f>
        <v xml:space="preserve"> </v>
      </c>
      <c r="S125" s="250" t="str">
        <f>IF($A125="N/A"," ",IF(Pricetype2=2,MAX(J125,0),IF(OR(Pricetype2=1,Pricetype2=4),IF(J125=0,0,(_xll.EURO(J125,Strikeprice2,0,0,($AK125+IF(Smile=TRUE,VLOOKUP(MAX(-5,Strikeprice2-J125),Volsmile,2),0)),($A125-DateToday)+15,IF(Pricetype2=1,1,0),0))),J125)))</f>
        <v xml:space="preserve"> </v>
      </c>
      <c r="T125" s="250" t="str">
        <f>IF($A125="N/A"," ",IF(Pricetype2=2,MAX(K125,0),IF(OR(Pricetype2=1,Pricetype2=4),IF(K125=0,0,(_xll.EURO(K125,Strikeprice2,0,0,($AK125+IF(Smile=TRUE,VLOOKUP(MAX(-5,Strikeprice2-K125),Volsmile,2),0)),($A125-DateToday)+15,IF(Pricetype2=1,1,0),0))),K125)))</f>
        <v xml:space="preserve"> </v>
      </c>
      <c r="U125" s="177" t="str">
        <f t="shared" si="32"/>
        <v xml:space="preserve"> </v>
      </c>
      <c r="V125" s="178" t="str">
        <f t="shared" si="48"/>
        <v xml:space="preserve"> </v>
      </c>
      <c r="W125" s="178" t="str">
        <f t="shared" si="49"/>
        <v xml:space="preserve"> </v>
      </c>
      <c r="X125" s="178" t="str">
        <f t="shared" si="50"/>
        <v xml:space="preserve"> </v>
      </c>
      <c r="Y125" s="178" t="str">
        <f t="shared" si="51"/>
        <v xml:space="preserve"> </v>
      </c>
      <c r="Z125" s="178" t="str">
        <f t="shared" si="52"/>
        <v xml:space="preserve"> </v>
      </c>
      <c r="AA125" s="178" t="str">
        <f t="shared" si="53"/>
        <v xml:space="preserve"> </v>
      </c>
      <c r="AB125" s="178" t="str">
        <f t="shared" si="54"/>
        <v xml:space="preserve"> </v>
      </c>
      <c r="AC125" s="178" t="str">
        <f t="shared" si="55"/>
        <v xml:space="preserve"> </v>
      </c>
      <c r="AD125" s="178" t="str">
        <f t="shared" si="56"/>
        <v xml:space="preserve"> </v>
      </c>
      <c r="AE125" s="178" t="str">
        <f t="shared" si="57"/>
        <v xml:space="preserve"> </v>
      </c>
      <c r="AF125" s="224" t="str">
        <f t="shared" si="58"/>
        <v xml:space="preserve"> </v>
      </c>
      <c r="AG125" s="224" t="str">
        <f t="shared" si="59"/>
        <v xml:space="preserve"> </v>
      </c>
      <c r="AH125" s="224" t="str">
        <f t="shared" si="60"/>
        <v xml:space="preserve"> </v>
      </c>
      <c r="AI125" s="224" t="str">
        <f t="shared" si="33"/>
        <v xml:space="preserve"> </v>
      </c>
      <c r="AJ125" s="224" t="str">
        <f t="shared" si="34"/>
        <v xml:space="preserve"> </v>
      </c>
      <c r="AK125" s="224" t="str">
        <f t="shared" si="61"/>
        <v xml:space="preserve"> </v>
      </c>
      <c r="AL125" s="224" t="str">
        <f>IF($A125="N/A"," ",IF(PV=1,0,'Pricing Inputs2'!R158))</f>
        <v xml:space="preserve"> </v>
      </c>
      <c r="AM125" s="313" t="str">
        <f t="shared" si="35"/>
        <v xml:space="preserve"> </v>
      </c>
      <c r="BQ125" t="str">
        <f t="shared" si="36"/>
        <v xml:space="preserve"> </v>
      </c>
      <c r="BR125" t="str">
        <f t="shared" si="37"/>
        <v xml:space="preserve"> </v>
      </c>
      <c r="BS125" t="str">
        <f t="shared" si="38"/>
        <v xml:space="preserve"> </v>
      </c>
    </row>
    <row r="126" spans="1:71" x14ac:dyDescent="0.2">
      <c r="A126" s="253" t="str">
        <f>IF(A125="N/A","N/A",IF(EDATE(A125,1)&gt;Inputs!$P$5,"N/A",EDATE(A125,1)))</f>
        <v>N/A</v>
      </c>
      <c r="B126" s="324" t="str">
        <f t="shared" si="31"/>
        <v xml:space="preserve"> </v>
      </c>
      <c r="C126" s="172" t="str">
        <f t="shared" si="39"/>
        <v xml:space="preserve"> </v>
      </c>
      <c r="D126" s="172" t="str">
        <f t="shared" si="40"/>
        <v xml:space="preserve"> </v>
      </c>
      <c r="E126" s="172" t="str">
        <f t="shared" si="41"/>
        <v xml:space="preserve"> </v>
      </c>
      <c r="F126" s="172" t="str">
        <f t="shared" si="42"/>
        <v xml:space="preserve"> </v>
      </c>
      <c r="G126" s="172" t="str">
        <f t="shared" si="43"/>
        <v xml:space="preserve"> </v>
      </c>
      <c r="H126" s="172" t="str">
        <f t="shared" si="44"/>
        <v xml:space="preserve"> </v>
      </c>
      <c r="I126" s="172" t="str">
        <f t="shared" si="45"/>
        <v xml:space="preserve"> </v>
      </c>
      <c r="J126" s="172" t="str">
        <f t="shared" si="46"/>
        <v xml:space="preserve"> </v>
      </c>
      <c r="K126" s="172" t="str">
        <f t="shared" si="47"/>
        <v xml:space="preserve"> </v>
      </c>
      <c r="L126" s="250" t="str">
        <f>IF($A126="N/A"," ",IF(Pricetype2=2,MAX(C126,0),IF(OR(Pricetype2=1,Pricetype2=4),IF(C126=0,0,(_xll.EURO(C126,Strikeprice2,0,0,($AH126+IF(Smile=TRUE,VLOOKUP(MAX(-5,Strikeprice2-C126),Volsmile,2),0)),($A126-DateToday)+15,IF(Pricetype2=1,1,0),0))),C126)))</f>
        <v xml:space="preserve"> </v>
      </c>
      <c r="M126" s="250" t="str">
        <f>IF($A126="N/A"," ",IF(Pricetype2=2,MAX(D126,0),IF(OR(Pricetype2=1,Pricetype2=4),IF(D126=0,0,(_xll.EURO(D126,Strikeprice2,0,0,($AH126+IF(Smile=TRUE,VLOOKUP(MAX(-5,Strikeprice2-D126),Volsmile,2),0)),($A126-DateToday)+15,IF(Pricetype2=1,1,0),0))),D126)))</f>
        <v xml:space="preserve"> </v>
      </c>
      <c r="N126" s="250" t="str">
        <f>IF($A126="N/A"," ",IF(Pricetype2=2,MAX(E126,0),IF(OR(Pricetype2=1,Pricetype2=4),IF(E126=0,0,(_xll.EURO(E126,Strikeprice2,0,0,($AK126+IF(Smile=TRUE,VLOOKUP(MAX(-5,Strikeprice2-E126),Volsmile,2),0)),($A126-DateToday)+15,IF(Pricetype2=1,1,0),0))),E126)))</f>
        <v xml:space="preserve"> </v>
      </c>
      <c r="O126" s="250" t="str">
        <f>IF($A126="N/A"," ",IF(Pricetype2=2,MAX(F126,0),IF(OR(Pricetype2=1,Pricetype2=4),IF(F126=0,0,(_xll.EURO(F126,Strikeprice2,0,0,($AK126+IF(Smile=TRUE,VLOOKUP(MAX(-5,Strikeprice2-F126),Volsmile,2),0)),($A126-DateToday)+15,IF(Pricetype2=1,1,0),0))),F126)))</f>
        <v xml:space="preserve"> </v>
      </c>
      <c r="P126" s="250" t="str">
        <f>IF($A126="N/A"," ",IF(Pricetype2=2,MAX(G126,0),IF(OR(Pricetype2=1,Pricetype2=4),IF(G126=0,0,(_xll.EURO(G126,Strikeprice2,0,0,($AK126+IF(Smile=TRUE,VLOOKUP(MAX(-5,Strikeprice2-G126),Volsmile,2),0)),($A126-DateToday)+15,IF(Pricetype2=1,1,0),0))),G126)))</f>
        <v xml:space="preserve"> </v>
      </c>
      <c r="Q126" s="250" t="str">
        <f>IF($A126="N/A"," ",IF(Pricetype2=2,MAX(H126,0),IF(OR(Pricetype2=1,Pricetype2=4),IF(H126=0,0,(_xll.EURO(H126,Strikeprice2,0,0,($AK126+IF(Smile=TRUE,VLOOKUP(MAX(-5,Strikeprice2-H126),Volsmile,2),0)),($A126-DateToday)+15,IF(Pricetype2=1,1,0),0))),H126)))</f>
        <v xml:space="preserve"> </v>
      </c>
      <c r="R126" s="250" t="str">
        <f>IF($A126="N/A"," ",IF(Pricetype2=2,MAX(I126,0),IF(OR(Pricetype2=1,Pricetype2=4),IF(I126=0,0,(_xll.EURO(I126,Strikeprice2,0,0,($AK126+IF(Smile=TRUE,VLOOKUP(MAX(-5,Strikeprice2-I126),Volsmile,2),0)),($A126-DateToday)+15,IF(Pricetype2=1,1,0),0))),I126)))</f>
        <v xml:space="preserve"> </v>
      </c>
      <c r="S126" s="250" t="str">
        <f>IF($A126="N/A"," ",IF(Pricetype2=2,MAX(J126,0),IF(OR(Pricetype2=1,Pricetype2=4),IF(J126=0,0,(_xll.EURO(J126,Strikeprice2,0,0,($AK126+IF(Smile=TRUE,VLOOKUP(MAX(-5,Strikeprice2-J126),Volsmile,2),0)),($A126-DateToday)+15,IF(Pricetype2=1,1,0),0))),J126)))</f>
        <v xml:space="preserve"> </v>
      </c>
      <c r="T126" s="250" t="str">
        <f>IF($A126="N/A"," ",IF(Pricetype2=2,MAX(K126,0),IF(OR(Pricetype2=1,Pricetype2=4),IF(K126=0,0,(_xll.EURO(K126,Strikeprice2,0,0,($AK126+IF(Smile=TRUE,VLOOKUP(MAX(-5,Strikeprice2-K126),Volsmile,2),0)),($A126-DateToday)+15,IF(Pricetype2=1,1,0),0))),K126)))</f>
        <v xml:space="preserve"> </v>
      </c>
      <c r="U126" s="177" t="str">
        <f t="shared" si="32"/>
        <v xml:space="preserve"> </v>
      </c>
      <c r="V126" s="178" t="str">
        <f t="shared" si="48"/>
        <v xml:space="preserve"> </v>
      </c>
      <c r="W126" s="178" t="str">
        <f t="shared" si="49"/>
        <v xml:space="preserve"> </v>
      </c>
      <c r="X126" s="178" t="str">
        <f t="shared" si="50"/>
        <v xml:space="preserve"> </v>
      </c>
      <c r="Y126" s="178" t="str">
        <f t="shared" si="51"/>
        <v xml:space="preserve"> </v>
      </c>
      <c r="Z126" s="178" t="str">
        <f t="shared" si="52"/>
        <v xml:space="preserve"> </v>
      </c>
      <c r="AA126" s="178" t="str">
        <f t="shared" si="53"/>
        <v xml:space="preserve"> </v>
      </c>
      <c r="AB126" s="178" t="str">
        <f t="shared" si="54"/>
        <v xml:space="preserve"> </v>
      </c>
      <c r="AC126" s="178" t="str">
        <f t="shared" si="55"/>
        <v xml:space="preserve"> </v>
      </c>
      <c r="AD126" s="178" t="str">
        <f t="shared" si="56"/>
        <v xml:space="preserve"> </v>
      </c>
      <c r="AE126" s="178" t="str">
        <f t="shared" si="57"/>
        <v xml:space="preserve"> </v>
      </c>
      <c r="AF126" s="224" t="str">
        <f t="shared" si="58"/>
        <v xml:space="preserve"> </v>
      </c>
      <c r="AG126" s="224" t="str">
        <f t="shared" si="59"/>
        <v xml:space="preserve"> </v>
      </c>
      <c r="AH126" s="224" t="str">
        <f t="shared" si="60"/>
        <v xml:space="preserve"> </v>
      </c>
      <c r="AI126" s="224" t="str">
        <f t="shared" si="33"/>
        <v xml:space="preserve"> </v>
      </c>
      <c r="AJ126" s="224" t="str">
        <f t="shared" si="34"/>
        <v xml:space="preserve"> </v>
      </c>
      <c r="AK126" s="224" t="str">
        <f t="shared" si="61"/>
        <v xml:space="preserve"> </v>
      </c>
      <c r="AL126" s="224" t="str">
        <f>IF($A126="N/A"," ",IF(PV=1,0,'Pricing Inputs2'!R159))</f>
        <v xml:space="preserve"> </v>
      </c>
      <c r="AM126" s="313" t="str">
        <f t="shared" si="35"/>
        <v xml:space="preserve"> </v>
      </c>
      <c r="BQ126" t="str">
        <f t="shared" si="36"/>
        <v xml:space="preserve"> </v>
      </c>
      <c r="BR126" t="str">
        <f t="shared" si="37"/>
        <v xml:space="preserve"> </v>
      </c>
      <c r="BS126" t="str">
        <f t="shared" si="38"/>
        <v xml:space="preserve"> </v>
      </c>
    </row>
    <row r="127" spans="1:71" x14ac:dyDescent="0.2">
      <c r="A127" s="253" t="str">
        <f>IF(A126="N/A","N/A",IF(EDATE(A126,1)&gt;Inputs!$P$5,"N/A",EDATE(A126,1)))</f>
        <v>N/A</v>
      </c>
      <c r="B127" s="324" t="str">
        <f t="shared" si="31"/>
        <v xml:space="preserve"> </v>
      </c>
      <c r="C127" s="172" t="str">
        <f t="shared" si="39"/>
        <v xml:space="preserve"> </v>
      </c>
      <c r="D127" s="172" t="str">
        <f t="shared" si="40"/>
        <v xml:space="preserve"> </v>
      </c>
      <c r="E127" s="172" t="str">
        <f t="shared" si="41"/>
        <v xml:space="preserve"> </v>
      </c>
      <c r="F127" s="172" t="str">
        <f t="shared" si="42"/>
        <v xml:space="preserve"> </v>
      </c>
      <c r="G127" s="172" t="str">
        <f t="shared" si="43"/>
        <v xml:space="preserve"> </v>
      </c>
      <c r="H127" s="172" t="str">
        <f t="shared" si="44"/>
        <v xml:space="preserve"> </v>
      </c>
      <c r="I127" s="172" t="str">
        <f t="shared" si="45"/>
        <v xml:space="preserve"> </v>
      </c>
      <c r="J127" s="172" t="str">
        <f t="shared" si="46"/>
        <v xml:space="preserve"> </v>
      </c>
      <c r="K127" s="172" t="str">
        <f t="shared" si="47"/>
        <v xml:space="preserve"> </v>
      </c>
      <c r="L127" s="250" t="str">
        <f>IF($A127="N/A"," ",IF(Pricetype2=2,MAX(C127,0),IF(OR(Pricetype2=1,Pricetype2=4),IF(C127=0,0,(_xll.EURO(C127,Strikeprice2,0,0,($AH127+IF(Smile=TRUE,VLOOKUP(MAX(-5,Strikeprice2-C127),Volsmile,2),0)),($A127-DateToday)+15,IF(Pricetype2=1,1,0),0))),C127)))</f>
        <v xml:space="preserve"> </v>
      </c>
      <c r="M127" s="250" t="str">
        <f>IF($A127="N/A"," ",IF(Pricetype2=2,MAX(D127,0),IF(OR(Pricetype2=1,Pricetype2=4),IF(D127=0,0,(_xll.EURO(D127,Strikeprice2,0,0,($AH127+IF(Smile=TRUE,VLOOKUP(MAX(-5,Strikeprice2-D127),Volsmile,2),0)),($A127-DateToday)+15,IF(Pricetype2=1,1,0),0))),D127)))</f>
        <v xml:space="preserve"> </v>
      </c>
      <c r="N127" s="250" t="str">
        <f>IF($A127="N/A"," ",IF(Pricetype2=2,MAX(E127,0),IF(OR(Pricetype2=1,Pricetype2=4),IF(E127=0,0,(_xll.EURO(E127,Strikeprice2,0,0,($AK127+IF(Smile=TRUE,VLOOKUP(MAX(-5,Strikeprice2-E127),Volsmile,2),0)),($A127-DateToday)+15,IF(Pricetype2=1,1,0),0))),E127)))</f>
        <v xml:space="preserve"> </v>
      </c>
      <c r="O127" s="250" t="str">
        <f>IF($A127="N/A"," ",IF(Pricetype2=2,MAX(F127,0),IF(OR(Pricetype2=1,Pricetype2=4),IF(F127=0,0,(_xll.EURO(F127,Strikeprice2,0,0,($AK127+IF(Smile=TRUE,VLOOKUP(MAX(-5,Strikeprice2-F127),Volsmile,2),0)),($A127-DateToday)+15,IF(Pricetype2=1,1,0),0))),F127)))</f>
        <v xml:space="preserve"> </v>
      </c>
      <c r="P127" s="250" t="str">
        <f>IF($A127="N/A"," ",IF(Pricetype2=2,MAX(G127,0),IF(OR(Pricetype2=1,Pricetype2=4),IF(G127=0,0,(_xll.EURO(G127,Strikeprice2,0,0,($AK127+IF(Smile=TRUE,VLOOKUP(MAX(-5,Strikeprice2-G127),Volsmile,2),0)),($A127-DateToday)+15,IF(Pricetype2=1,1,0),0))),G127)))</f>
        <v xml:space="preserve"> </v>
      </c>
      <c r="Q127" s="250" t="str">
        <f>IF($A127="N/A"," ",IF(Pricetype2=2,MAX(H127,0),IF(OR(Pricetype2=1,Pricetype2=4),IF(H127=0,0,(_xll.EURO(H127,Strikeprice2,0,0,($AK127+IF(Smile=TRUE,VLOOKUP(MAX(-5,Strikeprice2-H127),Volsmile,2),0)),($A127-DateToday)+15,IF(Pricetype2=1,1,0),0))),H127)))</f>
        <v xml:space="preserve"> </v>
      </c>
      <c r="R127" s="250" t="str">
        <f>IF($A127="N/A"," ",IF(Pricetype2=2,MAX(I127,0),IF(OR(Pricetype2=1,Pricetype2=4),IF(I127=0,0,(_xll.EURO(I127,Strikeprice2,0,0,($AK127+IF(Smile=TRUE,VLOOKUP(MAX(-5,Strikeprice2-I127),Volsmile,2),0)),($A127-DateToday)+15,IF(Pricetype2=1,1,0),0))),I127)))</f>
        <v xml:space="preserve"> </v>
      </c>
      <c r="S127" s="250" t="str">
        <f>IF($A127="N/A"," ",IF(Pricetype2=2,MAX(J127,0),IF(OR(Pricetype2=1,Pricetype2=4),IF(J127=0,0,(_xll.EURO(J127,Strikeprice2,0,0,($AK127+IF(Smile=TRUE,VLOOKUP(MAX(-5,Strikeprice2-J127),Volsmile,2),0)),($A127-DateToday)+15,IF(Pricetype2=1,1,0),0))),J127)))</f>
        <v xml:space="preserve"> </v>
      </c>
      <c r="T127" s="250" t="str">
        <f>IF($A127="N/A"," ",IF(Pricetype2=2,MAX(K127,0),IF(OR(Pricetype2=1,Pricetype2=4),IF(K127=0,0,(_xll.EURO(K127,Strikeprice2,0,0,($AK127+IF(Smile=TRUE,VLOOKUP(MAX(-5,Strikeprice2-K127),Volsmile,2),0)),($A127-DateToday)+15,IF(Pricetype2=1,1,0),0))),K127)))</f>
        <v xml:space="preserve"> </v>
      </c>
      <c r="U127" s="177" t="str">
        <f t="shared" si="32"/>
        <v xml:space="preserve"> </v>
      </c>
      <c r="V127" s="178" t="str">
        <f t="shared" si="48"/>
        <v xml:space="preserve"> </v>
      </c>
      <c r="W127" s="178" t="str">
        <f t="shared" si="49"/>
        <v xml:space="preserve"> </v>
      </c>
      <c r="X127" s="178" t="str">
        <f t="shared" si="50"/>
        <v xml:space="preserve"> </v>
      </c>
      <c r="Y127" s="178" t="str">
        <f t="shared" si="51"/>
        <v xml:space="preserve"> </v>
      </c>
      <c r="Z127" s="178" t="str">
        <f t="shared" si="52"/>
        <v xml:space="preserve"> </v>
      </c>
      <c r="AA127" s="178" t="str">
        <f t="shared" si="53"/>
        <v xml:space="preserve"> </v>
      </c>
      <c r="AB127" s="178" t="str">
        <f t="shared" si="54"/>
        <v xml:space="preserve"> </v>
      </c>
      <c r="AC127" s="178" t="str">
        <f t="shared" si="55"/>
        <v xml:space="preserve"> </v>
      </c>
      <c r="AD127" s="178" t="str">
        <f t="shared" si="56"/>
        <v xml:space="preserve"> </v>
      </c>
      <c r="AE127" s="178" t="str">
        <f t="shared" si="57"/>
        <v xml:space="preserve"> </v>
      </c>
      <c r="AF127" s="224" t="str">
        <f t="shared" si="58"/>
        <v xml:space="preserve"> </v>
      </c>
      <c r="AG127" s="224" t="str">
        <f t="shared" si="59"/>
        <v xml:space="preserve"> </v>
      </c>
      <c r="AH127" s="224" t="str">
        <f t="shared" si="60"/>
        <v xml:space="preserve"> </v>
      </c>
      <c r="AI127" s="224" t="str">
        <f t="shared" si="33"/>
        <v xml:space="preserve"> </v>
      </c>
      <c r="AJ127" s="224" t="str">
        <f t="shared" si="34"/>
        <v xml:space="preserve"> </v>
      </c>
      <c r="AK127" s="224" t="str">
        <f t="shared" si="61"/>
        <v xml:space="preserve"> </v>
      </c>
      <c r="AL127" s="224" t="str">
        <f>IF($A127="N/A"," ",IF(PV=1,0,'Pricing Inputs2'!R160))</f>
        <v xml:space="preserve"> </v>
      </c>
      <c r="AM127" s="313" t="str">
        <f t="shared" si="35"/>
        <v xml:space="preserve"> </v>
      </c>
      <c r="BQ127" t="str">
        <f t="shared" si="36"/>
        <v xml:space="preserve"> </v>
      </c>
      <c r="BR127" t="str">
        <f t="shared" si="37"/>
        <v xml:space="preserve"> </v>
      </c>
      <c r="BS127" t="str">
        <f t="shared" si="38"/>
        <v xml:space="preserve"> </v>
      </c>
    </row>
    <row r="128" spans="1:71" x14ac:dyDescent="0.2">
      <c r="A128" s="253" t="str">
        <f>IF(A127="N/A","N/A",IF(EDATE(A127,1)&gt;Inputs!$P$5,"N/A",EDATE(A127,1)))</f>
        <v>N/A</v>
      </c>
      <c r="B128" s="324" t="str">
        <f t="shared" si="31"/>
        <v xml:space="preserve"> </v>
      </c>
      <c r="C128" s="172" t="str">
        <f t="shared" si="39"/>
        <v xml:space="preserve"> </v>
      </c>
      <c r="D128" s="172" t="str">
        <f t="shared" si="40"/>
        <v xml:space="preserve"> </v>
      </c>
      <c r="E128" s="172" t="str">
        <f t="shared" si="41"/>
        <v xml:space="preserve"> </v>
      </c>
      <c r="F128" s="172" t="str">
        <f t="shared" si="42"/>
        <v xml:space="preserve"> </v>
      </c>
      <c r="G128" s="172" t="str">
        <f t="shared" si="43"/>
        <v xml:space="preserve"> </v>
      </c>
      <c r="H128" s="172" t="str">
        <f t="shared" si="44"/>
        <v xml:space="preserve"> </v>
      </c>
      <c r="I128" s="172" t="str">
        <f t="shared" si="45"/>
        <v xml:space="preserve"> </v>
      </c>
      <c r="J128" s="172" t="str">
        <f t="shared" si="46"/>
        <v xml:space="preserve"> </v>
      </c>
      <c r="K128" s="172" t="str">
        <f t="shared" si="47"/>
        <v xml:space="preserve"> </v>
      </c>
      <c r="L128" s="250" t="str">
        <f>IF($A128="N/A"," ",IF(Pricetype2=2,MAX(C128,0),IF(OR(Pricetype2=1,Pricetype2=4),IF(C128=0,0,(_xll.EURO(C128,Strikeprice2,0,0,($AH128+IF(Smile=TRUE,VLOOKUP(MAX(-5,Strikeprice2-C128),Volsmile,2),0)),($A128-DateToday)+15,IF(Pricetype2=1,1,0),0))),C128)))</f>
        <v xml:space="preserve"> </v>
      </c>
      <c r="M128" s="250" t="str">
        <f>IF($A128="N/A"," ",IF(Pricetype2=2,MAX(D128,0),IF(OR(Pricetype2=1,Pricetype2=4),IF(D128=0,0,(_xll.EURO(D128,Strikeprice2,0,0,($AH128+IF(Smile=TRUE,VLOOKUP(MAX(-5,Strikeprice2-D128),Volsmile,2),0)),($A128-DateToday)+15,IF(Pricetype2=1,1,0),0))),D128)))</f>
        <v xml:space="preserve"> </v>
      </c>
      <c r="N128" s="250" t="str">
        <f>IF($A128="N/A"," ",IF(Pricetype2=2,MAX(E128,0),IF(OR(Pricetype2=1,Pricetype2=4),IF(E128=0,0,(_xll.EURO(E128,Strikeprice2,0,0,($AK128+IF(Smile=TRUE,VLOOKUP(MAX(-5,Strikeprice2-E128),Volsmile,2),0)),($A128-DateToday)+15,IF(Pricetype2=1,1,0),0))),E128)))</f>
        <v xml:space="preserve"> </v>
      </c>
      <c r="O128" s="250" t="str">
        <f>IF($A128="N/A"," ",IF(Pricetype2=2,MAX(F128,0),IF(OR(Pricetype2=1,Pricetype2=4),IF(F128=0,0,(_xll.EURO(F128,Strikeprice2,0,0,($AK128+IF(Smile=TRUE,VLOOKUP(MAX(-5,Strikeprice2-F128),Volsmile,2),0)),($A128-DateToday)+15,IF(Pricetype2=1,1,0),0))),F128)))</f>
        <v xml:space="preserve"> </v>
      </c>
      <c r="P128" s="250" t="str">
        <f>IF($A128="N/A"," ",IF(Pricetype2=2,MAX(G128,0),IF(OR(Pricetype2=1,Pricetype2=4),IF(G128=0,0,(_xll.EURO(G128,Strikeprice2,0,0,($AK128+IF(Smile=TRUE,VLOOKUP(MAX(-5,Strikeprice2-G128),Volsmile,2),0)),($A128-DateToday)+15,IF(Pricetype2=1,1,0),0))),G128)))</f>
        <v xml:space="preserve"> </v>
      </c>
      <c r="Q128" s="250" t="str">
        <f>IF($A128="N/A"," ",IF(Pricetype2=2,MAX(H128,0),IF(OR(Pricetype2=1,Pricetype2=4),IF(H128=0,0,(_xll.EURO(H128,Strikeprice2,0,0,($AK128+IF(Smile=TRUE,VLOOKUP(MAX(-5,Strikeprice2-H128),Volsmile,2),0)),($A128-DateToday)+15,IF(Pricetype2=1,1,0),0))),H128)))</f>
        <v xml:space="preserve"> </v>
      </c>
      <c r="R128" s="250" t="str">
        <f>IF($A128="N/A"," ",IF(Pricetype2=2,MAX(I128,0),IF(OR(Pricetype2=1,Pricetype2=4),IF(I128=0,0,(_xll.EURO(I128,Strikeprice2,0,0,($AK128+IF(Smile=TRUE,VLOOKUP(MAX(-5,Strikeprice2-I128),Volsmile,2),0)),($A128-DateToday)+15,IF(Pricetype2=1,1,0),0))),I128)))</f>
        <v xml:space="preserve"> </v>
      </c>
      <c r="S128" s="250" t="str">
        <f>IF($A128="N/A"," ",IF(Pricetype2=2,MAX(J128,0),IF(OR(Pricetype2=1,Pricetype2=4),IF(J128=0,0,(_xll.EURO(J128,Strikeprice2,0,0,($AK128+IF(Smile=TRUE,VLOOKUP(MAX(-5,Strikeprice2-J128),Volsmile,2),0)),($A128-DateToday)+15,IF(Pricetype2=1,1,0),0))),J128)))</f>
        <v xml:space="preserve"> </v>
      </c>
      <c r="T128" s="250" t="str">
        <f>IF($A128="N/A"," ",IF(Pricetype2=2,MAX(K128,0),IF(OR(Pricetype2=1,Pricetype2=4),IF(K128=0,0,(_xll.EURO(K128,Strikeprice2,0,0,($AK128+IF(Smile=TRUE,VLOOKUP(MAX(-5,Strikeprice2-K128),Volsmile,2),0)),($A128-DateToday)+15,IF(Pricetype2=1,1,0),0))),K128)))</f>
        <v xml:space="preserve"> </v>
      </c>
      <c r="U128" s="177" t="str">
        <f t="shared" si="32"/>
        <v xml:space="preserve"> </v>
      </c>
      <c r="V128" s="178" t="str">
        <f t="shared" si="48"/>
        <v xml:space="preserve"> </v>
      </c>
      <c r="W128" s="178" t="str">
        <f t="shared" si="49"/>
        <v xml:space="preserve"> </v>
      </c>
      <c r="X128" s="178" t="str">
        <f t="shared" si="50"/>
        <v xml:space="preserve"> </v>
      </c>
      <c r="Y128" s="178" t="str">
        <f t="shared" si="51"/>
        <v xml:space="preserve"> </v>
      </c>
      <c r="Z128" s="178" t="str">
        <f t="shared" si="52"/>
        <v xml:space="preserve"> </v>
      </c>
      <c r="AA128" s="178" t="str">
        <f t="shared" si="53"/>
        <v xml:space="preserve"> </v>
      </c>
      <c r="AB128" s="178" t="str">
        <f t="shared" si="54"/>
        <v xml:space="preserve"> </v>
      </c>
      <c r="AC128" s="178" t="str">
        <f t="shared" si="55"/>
        <v xml:space="preserve"> </v>
      </c>
      <c r="AD128" s="178" t="str">
        <f t="shared" si="56"/>
        <v xml:space="preserve"> </v>
      </c>
      <c r="AE128" s="178" t="str">
        <f t="shared" si="57"/>
        <v xml:space="preserve"> </v>
      </c>
      <c r="AF128" s="224" t="str">
        <f t="shared" si="58"/>
        <v xml:space="preserve"> </v>
      </c>
      <c r="AG128" s="224" t="str">
        <f t="shared" si="59"/>
        <v xml:space="preserve"> </v>
      </c>
      <c r="AH128" s="224" t="str">
        <f t="shared" si="60"/>
        <v xml:space="preserve"> </v>
      </c>
      <c r="AI128" s="224" t="str">
        <f t="shared" si="33"/>
        <v xml:space="preserve"> </v>
      </c>
      <c r="AJ128" s="224" t="str">
        <f t="shared" si="34"/>
        <v xml:space="preserve"> </v>
      </c>
      <c r="AK128" s="224" t="str">
        <f t="shared" si="61"/>
        <v xml:space="preserve"> </v>
      </c>
      <c r="AL128" s="224" t="str">
        <f>IF($A128="N/A"," ",IF(PV=1,0,'Pricing Inputs2'!R161))</f>
        <v xml:space="preserve"> </v>
      </c>
      <c r="AM128" s="313" t="str">
        <f t="shared" si="35"/>
        <v xml:space="preserve"> </v>
      </c>
      <c r="BQ128" t="str">
        <f t="shared" si="36"/>
        <v xml:space="preserve"> </v>
      </c>
      <c r="BR128" t="str">
        <f t="shared" si="37"/>
        <v xml:space="preserve"> </v>
      </c>
      <c r="BS128" t="str">
        <f t="shared" si="38"/>
        <v xml:space="preserve"> </v>
      </c>
    </row>
    <row r="129" spans="1:71" x14ac:dyDescent="0.2">
      <c r="A129" s="253" t="str">
        <f>IF(A128="N/A","N/A",IF(EDATE(A128,1)&gt;Inputs!$P$5,"N/A",EDATE(A128,1)))</f>
        <v>N/A</v>
      </c>
      <c r="B129" s="324" t="str">
        <f t="shared" si="31"/>
        <v xml:space="preserve"> </v>
      </c>
      <c r="C129" s="172" t="str">
        <f t="shared" si="39"/>
        <v xml:space="preserve"> </v>
      </c>
      <c r="D129" s="172" t="str">
        <f t="shared" si="40"/>
        <v xml:space="preserve"> </v>
      </c>
      <c r="E129" s="172" t="str">
        <f t="shared" si="41"/>
        <v xml:space="preserve"> </v>
      </c>
      <c r="F129" s="172" t="str">
        <f t="shared" si="42"/>
        <v xml:space="preserve"> </v>
      </c>
      <c r="G129" s="172" t="str">
        <f t="shared" si="43"/>
        <v xml:space="preserve"> </v>
      </c>
      <c r="H129" s="172" t="str">
        <f t="shared" si="44"/>
        <v xml:space="preserve"> </v>
      </c>
      <c r="I129" s="172" t="str">
        <f t="shared" si="45"/>
        <v xml:space="preserve"> </v>
      </c>
      <c r="J129" s="172" t="str">
        <f t="shared" si="46"/>
        <v xml:space="preserve"> </v>
      </c>
      <c r="K129" s="172" t="str">
        <f t="shared" si="47"/>
        <v xml:space="preserve"> </v>
      </c>
      <c r="L129" s="250" t="str">
        <f>IF($A129="N/A"," ",IF(Pricetype2=2,MAX(C129,0),IF(OR(Pricetype2=1,Pricetype2=4),IF(C129=0,0,(_xll.EURO(C129,Strikeprice2,0,0,($AH129+IF(Smile=TRUE,VLOOKUP(MAX(-5,Strikeprice2-C129),Volsmile,2),0)),($A129-DateToday)+15,IF(Pricetype2=1,1,0),0))),C129)))</f>
        <v xml:space="preserve"> </v>
      </c>
      <c r="M129" s="250" t="str">
        <f>IF($A129="N/A"," ",IF(Pricetype2=2,MAX(D129,0),IF(OR(Pricetype2=1,Pricetype2=4),IF(D129=0,0,(_xll.EURO(D129,Strikeprice2,0,0,($AH129+IF(Smile=TRUE,VLOOKUP(MAX(-5,Strikeprice2-D129),Volsmile,2),0)),($A129-DateToday)+15,IF(Pricetype2=1,1,0),0))),D129)))</f>
        <v xml:space="preserve"> </v>
      </c>
      <c r="N129" s="250" t="str">
        <f>IF($A129="N/A"," ",IF(Pricetype2=2,MAX(E129,0),IF(OR(Pricetype2=1,Pricetype2=4),IF(E129=0,0,(_xll.EURO(E129,Strikeprice2,0,0,($AK129+IF(Smile=TRUE,VLOOKUP(MAX(-5,Strikeprice2-E129),Volsmile,2),0)),($A129-DateToday)+15,IF(Pricetype2=1,1,0),0))),E129)))</f>
        <v xml:space="preserve"> </v>
      </c>
      <c r="O129" s="250" t="str">
        <f>IF($A129="N/A"," ",IF(Pricetype2=2,MAX(F129,0),IF(OR(Pricetype2=1,Pricetype2=4),IF(F129=0,0,(_xll.EURO(F129,Strikeprice2,0,0,($AK129+IF(Smile=TRUE,VLOOKUP(MAX(-5,Strikeprice2-F129),Volsmile,2),0)),($A129-DateToday)+15,IF(Pricetype2=1,1,0),0))),F129)))</f>
        <v xml:space="preserve"> </v>
      </c>
      <c r="P129" s="250" t="str">
        <f>IF($A129="N/A"," ",IF(Pricetype2=2,MAX(G129,0),IF(OR(Pricetype2=1,Pricetype2=4),IF(G129=0,0,(_xll.EURO(G129,Strikeprice2,0,0,($AK129+IF(Smile=TRUE,VLOOKUP(MAX(-5,Strikeprice2-G129),Volsmile,2),0)),($A129-DateToday)+15,IF(Pricetype2=1,1,0),0))),G129)))</f>
        <v xml:space="preserve"> </v>
      </c>
      <c r="Q129" s="250" t="str">
        <f>IF($A129="N/A"," ",IF(Pricetype2=2,MAX(H129,0),IF(OR(Pricetype2=1,Pricetype2=4),IF(H129=0,0,(_xll.EURO(H129,Strikeprice2,0,0,($AK129+IF(Smile=TRUE,VLOOKUP(MAX(-5,Strikeprice2-H129),Volsmile,2),0)),($A129-DateToday)+15,IF(Pricetype2=1,1,0),0))),H129)))</f>
        <v xml:space="preserve"> </v>
      </c>
      <c r="R129" s="250" t="str">
        <f>IF($A129="N/A"," ",IF(Pricetype2=2,MAX(I129,0),IF(OR(Pricetype2=1,Pricetype2=4),IF(I129=0,0,(_xll.EURO(I129,Strikeprice2,0,0,($AK129+IF(Smile=TRUE,VLOOKUP(MAX(-5,Strikeprice2-I129),Volsmile,2),0)),($A129-DateToday)+15,IF(Pricetype2=1,1,0),0))),I129)))</f>
        <v xml:space="preserve"> </v>
      </c>
      <c r="S129" s="250" t="str">
        <f>IF($A129="N/A"," ",IF(Pricetype2=2,MAX(J129,0),IF(OR(Pricetype2=1,Pricetype2=4),IF(J129=0,0,(_xll.EURO(J129,Strikeprice2,0,0,($AK129+IF(Smile=TRUE,VLOOKUP(MAX(-5,Strikeprice2-J129),Volsmile,2),0)),($A129-DateToday)+15,IF(Pricetype2=1,1,0),0))),J129)))</f>
        <v xml:space="preserve"> </v>
      </c>
      <c r="T129" s="250" t="str">
        <f>IF($A129="N/A"," ",IF(Pricetype2=2,MAX(K129,0),IF(OR(Pricetype2=1,Pricetype2=4),IF(K129=0,0,(_xll.EURO(K129,Strikeprice2,0,0,($AK129+IF(Smile=TRUE,VLOOKUP(MAX(-5,Strikeprice2-K129),Volsmile,2),0)),($A129-DateToday)+15,IF(Pricetype2=1,1,0),0))),K129)))</f>
        <v xml:space="preserve"> </v>
      </c>
      <c r="U129" s="177" t="str">
        <f t="shared" si="32"/>
        <v xml:space="preserve"> </v>
      </c>
      <c r="V129" s="178" t="str">
        <f t="shared" si="48"/>
        <v xml:space="preserve"> </v>
      </c>
      <c r="W129" s="178" t="str">
        <f t="shared" si="49"/>
        <v xml:space="preserve"> </v>
      </c>
      <c r="X129" s="178" t="str">
        <f t="shared" si="50"/>
        <v xml:space="preserve"> </v>
      </c>
      <c r="Y129" s="178" t="str">
        <f t="shared" si="51"/>
        <v xml:space="preserve"> </v>
      </c>
      <c r="Z129" s="178" t="str">
        <f t="shared" si="52"/>
        <v xml:space="preserve"> </v>
      </c>
      <c r="AA129" s="178" t="str">
        <f t="shared" si="53"/>
        <v xml:space="preserve"> </v>
      </c>
      <c r="AB129" s="178" t="str">
        <f t="shared" si="54"/>
        <v xml:space="preserve"> </v>
      </c>
      <c r="AC129" s="178" t="str">
        <f t="shared" si="55"/>
        <v xml:space="preserve"> </v>
      </c>
      <c r="AD129" s="178" t="str">
        <f t="shared" si="56"/>
        <v xml:space="preserve"> </v>
      </c>
      <c r="AE129" s="178" t="str">
        <f t="shared" si="57"/>
        <v xml:space="preserve"> </v>
      </c>
      <c r="AF129" s="224" t="str">
        <f t="shared" si="58"/>
        <v xml:space="preserve"> </v>
      </c>
      <c r="AG129" s="224" t="str">
        <f t="shared" si="59"/>
        <v xml:space="preserve"> </v>
      </c>
      <c r="AH129" s="224" t="str">
        <f t="shared" si="60"/>
        <v xml:space="preserve"> </v>
      </c>
      <c r="AI129" s="224" t="str">
        <f t="shared" si="33"/>
        <v xml:space="preserve"> </v>
      </c>
      <c r="AJ129" s="224" t="str">
        <f t="shared" si="34"/>
        <v xml:space="preserve"> </v>
      </c>
      <c r="AK129" s="224" t="str">
        <f t="shared" si="61"/>
        <v xml:space="preserve"> </v>
      </c>
      <c r="AL129" s="224" t="str">
        <f>IF($A129="N/A"," ",IF(PV=1,0,'Pricing Inputs2'!R162))</f>
        <v xml:space="preserve"> </v>
      </c>
      <c r="AM129" s="313" t="str">
        <f t="shared" si="35"/>
        <v xml:space="preserve"> </v>
      </c>
      <c r="BQ129" t="str">
        <f t="shared" si="36"/>
        <v xml:space="preserve"> </v>
      </c>
      <c r="BR129" t="str">
        <f t="shared" si="37"/>
        <v xml:space="preserve"> </v>
      </c>
      <c r="BS129" t="str">
        <f t="shared" si="38"/>
        <v xml:space="preserve"> </v>
      </c>
    </row>
    <row r="130" spans="1:71" x14ac:dyDescent="0.2">
      <c r="A130" s="253" t="str">
        <f>IF(A129="N/A","N/A",IF(EDATE(A129,1)&gt;Inputs!$P$5,"N/A",EDATE(A129,1)))</f>
        <v>N/A</v>
      </c>
      <c r="B130" s="324" t="str">
        <f t="shared" si="31"/>
        <v xml:space="preserve"> </v>
      </c>
      <c r="C130" s="172" t="str">
        <f t="shared" si="39"/>
        <v xml:space="preserve"> </v>
      </c>
      <c r="D130" s="172" t="str">
        <f t="shared" si="40"/>
        <v xml:space="preserve"> </v>
      </c>
      <c r="E130" s="172" t="str">
        <f t="shared" si="41"/>
        <v xml:space="preserve"> </v>
      </c>
      <c r="F130" s="172" t="str">
        <f t="shared" si="42"/>
        <v xml:space="preserve"> </v>
      </c>
      <c r="G130" s="172" t="str">
        <f t="shared" si="43"/>
        <v xml:space="preserve"> </v>
      </c>
      <c r="H130" s="172" t="str">
        <f t="shared" si="44"/>
        <v xml:space="preserve"> </v>
      </c>
      <c r="I130" s="172" t="str">
        <f t="shared" si="45"/>
        <v xml:space="preserve"> </v>
      </c>
      <c r="J130" s="172" t="str">
        <f t="shared" si="46"/>
        <v xml:space="preserve"> </v>
      </c>
      <c r="K130" s="172" t="str">
        <f t="shared" si="47"/>
        <v xml:space="preserve"> </v>
      </c>
      <c r="L130" s="250" t="str">
        <f>IF($A130="N/A"," ",IF(Pricetype2=2,MAX(C130,0),IF(OR(Pricetype2=1,Pricetype2=4),IF(C130=0,0,(_xll.EURO(C130,Strikeprice2,0,0,($AH130+IF(Smile=TRUE,VLOOKUP(MAX(-5,Strikeprice2-C130),Volsmile,2),0)),($A130-DateToday)+15,IF(Pricetype2=1,1,0),0))),C130)))</f>
        <v xml:space="preserve"> </v>
      </c>
      <c r="M130" s="250" t="str">
        <f>IF($A130="N/A"," ",IF(Pricetype2=2,MAX(D130,0),IF(OR(Pricetype2=1,Pricetype2=4),IF(D130=0,0,(_xll.EURO(D130,Strikeprice2,0,0,($AH130+IF(Smile=TRUE,VLOOKUP(MAX(-5,Strikeprice2-D130),Volsmile,2),0)),($A130-DateToday)+15,IF(Pricetype2=1,1,0),0))),D130)))</f>
        <v xml:space="preserve"> </v>
      </c>
      <c r="N130" s="250" t="str">
        <f>IF($A130="N/A"," ",IF(Pricetype2=2,MAX(E130,0),IF(OR(Pricetype2=1,Pricetype2=4),IF(E130=0,0,(_xll.EURO(E130,Strikeprice2,0,0,($AK130+IF(Smile=TRUE,VLOOKUP(MAX(-5,Strikeprice2-E130),Volsmile,2),0)),($A130-DateToday)+15,IF(Pricetype2=1,1,0),0))),E130)))</f>
        <v xml:space="preserve"> </v>
      </c>
      <c r="O130" s="250" t="str">
        <f>IF($A130="N/A"," ",IF(Pricetype2=2,MAX(F130,0),IF(OR(Pricetype2=1,Pricetype2=4),IF(F130=0,0,(_xll.EURO(F130,Strikeprice2,0,0,($AK130+IF(Smile=TRUE,VLOOKUP(MAX(-5,Strikeprice2-F130),Volsmile,2),0)),($A130-DateToday)+15,IF(Pricetype2=1,1,0),0))),F130)))</f>
        <v xml:space="preserve"> </v>
      </c>
      <c r="P130" s="250" t="str">
        <f>IF($A130="N/A"," ",IF(Pricetype2=2,MAX(G130,0),IF(OR(Pricetype2=1,Pricetype2=4),IF(G130=0,0,(_xll.EURO(G130,Strikeprice2,0,0,($AK130+IF(Smile=TRUE,VLOOKUP(MAX(-5,Strikeprice2-G130),Volsmile,2),0)),($A130-DateToday)+15,IF(Pricetype2=1,1,0),0))),G130)))</f>
        <v xml:space="preserve"> </v>
      </c>
      <c r="Q130" s="250" t="str">
        <f>IF($A130="N/A"," ",IF(Pricetype2=2,MAX(H130,0),IF(OR(Pricetype2=1,Pricetype2=4),IF(H130=0,0,(_xll.EURO(H130,Strikeprice2,0,0,($AK130+IF(Smile=TRUE,VLOOKUP(MAX(-5,Strikeprice2-H130),Volsmile,2),0)),($A130-DateToday)+15,IF(Pricetype2=1,1,0),0))),H130)))</f>
        <v xml:space="preserve"> </v>
      </c>
      <c r="R130" s="250" t="str">
        <f>IF($A130="N/A"," ",IF(Pricetype2=2,MAX(I130,0),IF(OR(Pricetype2=1,Pricetype2=4),IF(I130=0,0,(_xll.EURO(I130,Strikeprice2,0,0,($AK130+IF(Smile=TRUE,VLOOKUP(MAX(-5,Strikeprice2-I130),Volsmile,2),0)),($A130-DateToday)+15,IF(Pricetype2=1,1,0),0))),I130)))</f>
        <v xml:space="preserve"> </v>
      </c>
      <c r="S130" s="250" t="str">
        <f>IF($A130="N/A"," ",IF(Pricetype2=2,MAX(J130,0),IF(OR(Pricetype2=1,Pricetype2=4),IF(J130=0,0,(_xll.EURO(J130,Strikeprice2,0,0,($AK130+IF(Smile=TRUE,VLOOKUP(MAX(-5,Strikeprice2-J130),Volsmile,2),0)),($A130-DateToday)+15,IF(Pricetype2=1,1,0),0))),J130)))</f>
        <v xml:space="preserve"> </v>
      </c>
      <c r="T130" s="250" t="str">
        <f>IF($A130="N/A"," ",IF(Pricetype2=2,MAX(K130,0),IF(OR(Pricetype2=1,Pricetype2=4),IF(K130=0,0,(_xll.EURO(K130,Strikeprice2,0,0,($AK130+IF(Smile=TRUE,VLOOKUP(MAX(-5,Strikeprice2-K130),Volsmile,2),0)),($A130-DateToday)+15,IF(Pricetype2=1,1,0),0))),K130)))</f>
        <v xml:space="preserve"> </v>
      </c>
      <c r="U130" s="177" t="str">
        <f t="shared" si="32"/>
        <v xml:space="preserve"> </v>
      </c>
      <c r="V130" s="178" t="str">
        <f t="shared" si="48"/>
        <v xml:space="preserve"> </v>
      </c>
      <c r="W130" s="178" t="str">
        <f t="shared" si="49"/>
        <v xml:space="preserve"> </v>
      </c>
      <c r="X130" s="178" t="str">
        <f t="shared" si="50"/>
        <v xml:space="preserve"> </v>
      </c>
      <c r="Y130" s="178" t="str">
        <f t="shared" si="51"/>
        <v xml:space="preserve"> </v>
      </c>
      <c r="Z130" s="178" t="str">
        <f t="shared" si="52"/>
        <v xml:space="preserve"> </v>
      </c>
      <c r="AA130" s="178" t="str">
        <f t="shared" si="53"/>
        <v xml:space="preserve"> </v>
      </c>
      <c r="AB130" s="178" t="str">
        <f t="shared" si="54"/>
        <v xml:space="preserve"> </v>
      </c>
      <c r="AC130" s="178" t="str">
        <f t="shared" si="55"/>
        <v xml:space="preserve"> </v>
      </c>
      <c r="AD130" s="178" t="str">
        <f t="shared" si="56"/>
        <v xml:space="preserve"> </v>
      </c>
      <c r="AE130" s="178" t="str">
        <f t="shared" si="57"/>
        <v xml:space="preserve"> </v>
      </c>
      <c r="AF130" s="224" t="str">
        <f t="shared" si="58"/>
        <v xml:space="preserve"> </v>
      </c>
      <c r="AG130" s="224" t="str">
        <f t="shared" si="59"/>
        <v xml:space="preserve"> </v>
      </c>
      <c r="AH130" s="224" t="str">
        <f t="shared" si="60"/>
        <v xml:space="preserve"> </v>
      </c>
      <c r="AI130" s="224" t="str">
        <f t="shared" si="33"/>
        <v xml:space="preserve"> </v>
      </c>
      <c r="AJ130" s="224" t="str">
        <f t="shared" si="34"/>
        <v xml:space="preserve"> </v>
      </c>
      <c r="AK130" s="224" t="str">
        <f t="shared" si="61"/>
        <v xml:space="preserve"> </v>
      </c>
      <c r="AL130" s="224" t="str">
        <f>IF($A130="N/A"," ",IF(PV=1,0,'Pricing Inputs2'!R163))</f>
        <v xml:space="preserve"> </v>
      </c>
      <c r="AM130" s="313" t="str">
        <f t="shared" si="35"/>
        <v xml:space="preserve"> </v>
      </c>
      <c r="BQ130" t="str">
        <f t="shared" si="36"/>
        <v xml:space="preserve"> </v>
      </c>
      <c r="BR130" t="str">
        <f t="shared" si="37"/>
        <v xml:space="preserve"> </v>
      </c>
      <c r="BS130" t="str">
        <f t="shared" si="38"/>
        <v xml:space="preserve"> </v>
      </c>
    </row>
    <row r="131" spans="1:71" x14ac:dyDescent="0.2">
      <c r="A131" s="253" t="str">
        <f>IF(A130="N/A","N/A",IF(EDATE(A130,1)&gt;Inputs!$P$5,"N/A",EDATE(A130,1)))</f>
        <v>N/A</v>
      </c>
      <c r="B131" s="324" t="str">
        <f t="shared" si="31"/>
        <v xml:space="preserve"> </v>
      </c>
      <c r="C131" s="172" t="str">
        <f t="shared" si="39"/>
        <v xml:space="preserve"> </v>
      </c>
      <c r="D131" s="172" t="str">
        <f t="shared" si="40"/>
        <v xml:space="preserve"> </v>
      </c>
      <c r="E131" s="172" t="str">
        <f t="shared" si="41"/>
        <v xml:space="preserve"> </v>
      </c>
      <c r="F131" s="172" t="str">
        <f t="shared" si="42"/>
        <v xml:space="preserve"> </v>
      </c>
      <c r="G131" s="172" t="str">
        <f t="shared" si="43"/>
        <v xml:space="preserve"> </v>
      </c>
      <c r="H131" s="172" t="str">
        <f t="shared" si="44"/>
        <v xml:space="preserve"> </v>
      </c>
      <c r="I131" s="172" t="str">
        <f t="shared" si="45"/>
        <v xml:space="preserve"> </v>
      </c>
      <c r="J131" s="172" t="str">
        <f t="shared" si="46"/>
        <v xml:space="preserve"> </v>
      </c>
      <c r="K131" s="172" t="str">
        <f t="shared" si="47"/>
        <v xml:space="preserve"> </v>
      </c>
      <c r="L131" s="250" t="str">
        <f>IF($A131="N/A"," ",IF(Pricetype2=2,MAX(C131,0),IF(OR(Pricetype2=1,Pricetype2=4),IF(C131=0,0,(_xll.EURO(C131,Strikeprice2,0,0,($AH131+IF(Smile=TRUE,VLOOKUP(MAX(-5,Strikeprice2-C131),Volsmile,2),0)),($A131-DateToday)+15,IF(Pricetype2=1,1,0),0))),C131)))</f>
        <v xml:space="preserve"> </v>
      </c>
      <c r="M131" s="250" t="str">
        <f>IF($A131="N/A"," ",IF(Pricetype2=2,MAX(D131,0),IF(OR(Pricetype2=1,Pricetype2=4),IF(D131=0,0,(_xll.EURO(D131,Strikeprice2,0,0,($AH131+IF(Smile=TRUE,VLOOKUP(MAX(-5,Strikeprice2-D131),Volsmile,2),0)),($A131-DateToday)+15,IF(Pricetype2=1,1,0),0))),D131)))</f>
        <v xml:space="preserve"> </v>
      </c>
      <c r="N131" s="250" t="str">
        <f>IF($A131="N/A"," ",IF(Pricetype2=2,MAX(E131,0),IF(OR(Pricetype2=1,Pricetype2=4),IF(E131=0,0,(_xll.EURO(E131,Strikeprice2,0,0,($AK131+IF(Smile=TRUE,VLOOKUP(MAX(-5,Strikeprice2-E131),Volsmile,2),0)),($A131-DateToday)+15,IF(Pricetype2=1,1,0),0))),E131)))</f>
        <v xml:space="preserve"> </v>
      </c>
      <c r="O131" s="250" t="str">
        <f>IF($A131="N/A"," ",IF(Pricetype2=2,MAX(F131,0),IF(OR(Pricetype2=1,Pricetype2=4),IF(F131=0,0,(_xll.EURO(F131,Strikeprice2,0,0,($AK131+IF(Smile=TRUE,VLOOKUP(MAX(-5,Strikeprice2-F131),Volsmile,2),0)),($A131-DateToday)+15,IF(Pricetype2=1,1,0),0))),F131)))</f>
        <v xml:space="preserve"> </v>
      </c>
      <c r="P131" s="250" t="str">
        <f>IF($A131="N/A"," ",IF(Pricetype2=2,MAX(G131,0),IF(OR(Pricetype2=1,Pricetype2=4),IF(G131=0,0,(_xll.EURO(G131,Strikeprice2,0,0,($AK131+IF(Smile=TRUE,VLOOKUP(MAX(-5,Strikeprice2-G131),Volsmile,2),0)),($A131-DateToday)+15,IF(Pricetype2=1,1,0),0))),G131)))</f>
        <v xml:space="preserve"> </v>
      </c>
      <c r="Q131" s="250" t="str">
        <f>IF($A131="N/A"," ",IF(Pricetype2=2,MAX(H131,0),IF(OR(Pricetype2=1,Pricetype2=4),IF(H131=0,0,(_xll.EURO(H131,Strikeprice2,0,0,($AK131+IF(Smile=TRUE,VLOOKUP(MAX(-5,Strikeprice2-H131),Volsmile,2),0)),($A131-DateToday)+15,IF(Pricetype2=1,1,0),0))),H131)))</f>
        <v xml:space="preserve"> </v>
      </c>
      <c r="R131" s="250" t="str">
        <f>IF($A131="N/A"," ",IF(Pricetype2=2,MAX(I131,0),IF(OR(Pricetype2=1,Pricetype2=4),IF(I131=0,0,(_xll.EURO(I131,Strikeprice2,0,0,($AK131+IF(Smile=TRUE,VLOOKUP(MAX(-5,Strikeprice2-I131),Volsmile,2),0)),($A131-DateToday)+15,IF(Pricetype2=1,1,0),0))),I131)))</f>
        <v xml:space="preserve"> </v>
      </c>
      <c r="S131" s="250" t="str">
        <f>IF($A131="N/A"," ",IF(Pricetype2=2,MAX(J131,0),IF(OR(Pricetype2=1,Pricetype2=4),IF(J131=0,0,(_xll.EURO(J131,Strikeprice2,0,0,($AK131+IF(Smile=TRUE,VLOOKUP(MAX(-5,Strikeprice2-J131),Volsmile,2),0)),($A131-DateToday)+15,IF(Pricetype2=1,1,0),0))),J131)))</f>
        <v xml:space="preserve"> </v>
      </c>
      <c r="T131" s="250" t="str">
        <f>IF($A131="N/A"," ",IF(Pricetype2=2,MAX(K131,0),IF(OR(Pricetype2=1,Pricetype2=4),IF(K131=0,0,(_xll.EURO(K131,Strikeprice2,0,0,($AK131+IF(Smile=TRUE,VLOOKUP(MAX(-5,Strikeprice2-K131),Volsmile,2),0)),($A131-DateToday)+15,IF(Pricetype2=1,1,0),0))),K131)))</f>
        <v xml:space="preserve"> </v>
      </c>
      <c r="U131" s="177" t="str">
        <f t="shared" si="32"/>
        <v xml:space="preserve"> </v>
      </c>
      <c r="V131" s="178" t="str">
        <f t="shared" si="48"/>
        <v xml:space="preserve"> </v>
      </c>
      <c r="W131" s="178" t="str">
        <f t="shared" si="49"/>
        <v xml:space="preserve"> </v>
      </c>
      <c r="X131" s="178" t="str">
        <f t="shared" si="50"/>
        <v xml:space="preserve"> </v>
      </c>
      <c r="Y131" s="178" t="str">
        <f t="shared" si="51"/>
        <v xml:space="preserve"> </v>
      </c>
      <c r="Z131" s="178" t="str">
        <f t="shared" si="52"/>
        <v xml:space="preserve"> </v>
      </c>
      <c r="AA131" s="178" t="str">
        <f t="shared" si="53"/>
        <v xml:space="preserve"> </v>
      </c>
      <c r="AB131" s="178" t="str">
        <f t="shared" si="54"/>
        <v xml:space="preserve"> </v>
      </c>
      <c r="AC131" s="178" t="str">
        <f t="shared" si="55"/>
        <v xml:space="preserve"> </v>
      </c>
      <c r="AD131" s="178" t="str">
        <f t="shared" si="56"/>
        <v xml:space="preserve"> </v>
      </c>
      <c r="AE131" s="178" t="str">
        <f t="shared" si="57"/>
        <v xml:space="preserve"> </v>
      </c>
      <c r="AF131" s="224" t="str">
        <f t="shared" si="58"/>
        <v xml:space="preserve"> </v>
      </c>
      <c r="AG131" s="224" t="str">
        <f t="shared" si="59"/>
        <v xml:space="preserve"> </v>
      </c>
      <c r="AH131" s="224" t="str">
        <f t="shared" si="60"/>
        <v xml:space="preserve"> </v>
      </c>
      <c r="AI131" s="224" t="str">
        <f t="shared" si="33"/>
        <v xml:space="preserve"> </v>
      </c>
      <c r="AJ131" s="224" t="str">
        <f t="shared" si="34"/>
        <v xml:space="preserve"> </v>
      </c>
      <c r="AK131" s="224" t="str">
        <f t="shared" si="61"/>
        <v xml:space="preserve"> </v>
      </c>
      <c r="AL131" s="224" t="str">
        <f>IF($A131="N/A"," ",IF(PV=1,0,'Pricing Inputs2'!R164))</f>
        <v xml:space="preserve"> </v>
      </c>
      <c r="AM131" s="313" t="str">
        <f t="shared" si="35"/>
        <v xml:space="preserve"> </v>
      </c>
      <c r="BQ131" t="str">
        <f t="shared" si="36"/>
        <v xml:space="preserve"> </v>
      </c>
      <c r="BR131" t="str">
        <f t="shared" si="37"/>
        <v xml:space="preserve"> </v>
      </c>
      <c r="BS131" t="str">
        <f t="shared" si="38"/>
        <v xml:space="preserve"> </v>
      </c>
    </row>
    <row r="132" spans="1:71" x14ac:dyDescent="0.2">
      <c r="A132" s="253" t="str">
        <f>IF(A131="N/A","N/A",IF(EDATE(A131,1)&gt;Inputs!$P$5,"N/A",EDATE(A131,1)))</f>
        <v>N/A</v>
      </c>
      <c r="B132" s="324" t="str">
        <f t="shared" ref="B132:B195" si="62">IF(A132="N/A"," ",YEAR(A132))</f>
        <v xml:space="preserve"> </v>
      </c>
      <c r="C132" s="172" t="str">
        <f t="shared" si="39"/>
        <v xml:space="preserve"> </v>
      </c>
      <c r="D132" s="172" t="str">
        <f t="shared" si="40"/>
        <v xml:space="preserve"> </v>
      </c>
      <c r="E132" s="172" t="str">
        <f t="shared" si="41"/>
        <v xml:space="preserve"> </v>
      </c>
      <c r="F132" s="172" t="str">
        <f t="shared" si="42"/>
        <v xml:space="preserve"> </v>
      </c>
      <c r="G132" s="172" t="str">
        <f t="shared" si="43"/>
        <v xml:space="preserve"> </v>
      </c>
      <c r="H132" s="172" t="str">
        <f t="shared" si="44"/>
        <v xml:space="preserve"> </v>
      </c>
      <c r="I132" s="172" t="str">
        <f t="shared" si="45"/>
        <v xml:space="preserve"> </v>
      </c>
      <c r="J132" s="172" t="str">
        <f t="shared" si="46"/>
        <v xml:space="preserve"> </v>
      </c>
      <c r="K132" s="172" t="str">
        <f t="shared" si="47"/>
        <v xml:space="preserve"> </v>
      </c>
      <c r="L132" s="250" t="str">
        <f>IF($A132="N/A"," ",IF(Pricetype2=2,MAX(C132,0),IF(OR(Pricetype2=1,Pricetype2=4),IF(C132=0,0,(_xll.EURO(C132,Strikeprice2,0,0,($AH132+IF(Smile=TRUE,VLOOKUP(MAX(-5,Strikeprice2-C132),Volsmile,2),0)),($A132-DateToday)+15,IF(Pricetype2=1,1,0),0))),C132)))</f>
        <v xml:space="preserve"> </v>
      </c>
      <c r="M132" s="250" t="str">
        <f>IF($A132="N/A"," ",IF(Pricetype2=2,MAX(D132,0),IF(OR(Pricetype2=1,Pricetype2=4),IF(D132=0,0,(_xll.EURO(D132,Strikeprice2,0,0,($AH132+IF(Smile=TRUE,VLOOKUP(MAX(-5,Strikeprice2-D132),Volsmile,2),0)),($A132-DateToday)+15,IF(Pricetype2=1,1,0),0))),D132)))</f>
        <v xml:space="preserve"> </v>
      </c>
      <c r="N132" s="250" t="str">
        <f>IF($A132="N/A"," ",IF(Pricetype2=2,MAX(E132,0),IF(OR(Pricetype2=1,Pricetype2=4),IF(E132=0,0,(_xll.EURO(E132,Strikeprice2,0,0,($AK132+IF(Smile=TRUE,VLOOKUP(MAX(-5,Strikeprice2-E132),Volsmile,2),0)),($A132-DateToday)+15,IF(Pricetype2=1,1,0),0))),E132)))</f>
        <v xml:space="preserve"> </v>
      </c>
      <c r="O132" s="250" t="str">
        <f>IF($A132="N/A"," ",IF(Pricetype2=2,MAX(F132,0),IF(OR(Pricetype2=1,Pricetype2=4),IF(F132=0,0,(_xll.EURO(F132,Strikeprice2,0,0,($AK132+IF(Smile=TRUE,VLOOKUP(MAX(-5,Strikeprice2-F132),Volsmile,2),0)),($A132-DateToday)+15,IF(Pricetype2=1,1,0),0))),F132)))</f>
        <v xml:space="preserve"> </v>
      </c>
      <c r="P132" s="250" t="str">
        <f>IF($A132="N/A"," ",IF(Pricetype2=2,MAX(G132,0),IF(OR(Pricetype2=1,Pricetype2=4),IF(G132=0,0,(_xll.EURO(G132,Strikeprice2,0,0,($AK132+IF(Smile=TRUE,VLOOKUP(MAX(-5,Strikeprice2-G132),Volsmile,2),0)),($A132-DateToday)+15,IF(Pricetype2=1,1,0),0))),G132)))</f>
        <v xml:space="preserve"> </v>
      </c>
      <c r="Q132" s="250" t="str">
        <f>IF($A132="N/A"," ",IF(Pricetype2=2,MAX(H132,0),IF(OR(Pricetype2=1,Pricetype2=4),IF(H132=0,0,(_xll.EURO(H132,Strikeprice2,0,0,($AK132+IF(Smile=TRUE,VLOOKUP(MAX(-5,Strikeprice2-H132),Volsmile,2),0)),($A132-DateToday)+15,IF(Pricetype2=1,1,0),0))),H132)))</f>
        <v xml:space="preserve"> </v>
      </c>
      <c r="R132" s="250" t="str">
        <f>IF($A132="N/A"," ",IF(Pricetype2=2,MAX(I132,0),IF(OR(Pricetype2=1,Pricetype2=4),IF(I132=0,0,(_xll.EURO(I132,Strikeprice2,0,0,($AK132+IF(Smile=TRUE,VLOOKUP(MAX(-5,Strikeprice2-I132),Volsmile,2),0)),($A132-DateToday)+15,IF(Pricetype2=1,1,0),0))),I132)))</f>
        <v xml:space="preserve"> </v>
      </c>
      <c r="S132" s="250" t="str">
        <f>IF($A132="N/A"," ",IF(Pricetype2=2,MAX(J132,0),IF(OR(Pricetype2=1,Pricetype2=4),IF(J132=0,0,(_xll.EURO(J132,Strikeprice2,0,0,($AK132+IF(Smile=TRUE,VLOOKUP(MAX(-5,Strikeprice2-J132),Volsmile,2),0)),($A132-DateToday)+15,IF(Pricetype2=1,1,0),0))),J132)))</f>
        <v xml:space="preserve"> </v>
      </c>
      <c r="T132" s="250" t="str">
        <f>IF($A132="N/A"," ",IF(Pricetype2=2,MAX(K132,0),IF(OR(Pricetype2=1,Pricetype2=4),IF(K132=0,0,(_xll.EURO(K132,Strikeprice2,0,0,($AK132+IF(Smile=TRUE,VLOOKUP(MAX(-5,Strikeprice2-K132),Volsmile,2),0)),($A132-DateToday)+15,IF(Pricetype2=1,1,0),0))),K132)))</f>
        <v xml:space="preserve"> </v>
      </c>
      <c r="U132" s="177" t="str">
        <f t="shared" ref="U132:U195" si="63">IF($A132="N/A"," ",Volume2*$AM132)</f>
        <v xml:space="preserve"> </v>
      </c>
      <c r="V132" s="178" t="str">
        <f t="shared" si="48"/>
        <v xml:space="preserve"> </v>
      </c>
      <c r="W132" s="178" t="str">
        <f t="shared" si="49"/>
        <v xml:space="preserve"> </v>
      </c>
      <c r="X132" s="178" t="str">
        <f t="shared" si="50"/>
        <v xml:space="preserve"> </v>
      </c>
      <c r="Y132" s="178" t="str">
        <f t="shared" si="51"/>
        <v xml:space="preserve"> </v>
      </c>
      <c r="Z132" s="178" t="str">
        <f t="shared" si="52"/>
        <v xml:space="preserve"> </v>
      </c>
      <c r="AA132" s="178" t="str">
        <f t="shared" si="53"/>
        <v xml:space="preserve"> </v>
      </c>
      <c r="AB132" s="178" t="str">
        <f t="shared" si="54"/>
        <v xml:space="preserve"> </v>
      </c>
      <c r="AC132" s="178" t="str">
        <f t="shared" si="55"/>
        <v xml:space="preserve"> </v>
      </c>
      <c r="AD132" s="178" t="str">
        <f t="shared" si="56"/>
        <v xml:space="preserve"> </v>
      </c>
      <c r="AE132" s="178" t="str">
        <f t="shared" si="57"/>
        <v xml:space="preserve"> </v>
      </c>
      <c r="AF132" s="224" t="str">
        <f t="shared" si="58"/>
        <v xml:space="preserve"> </v>
      </c>
      <c r="AG132" s="224" t="str">
        <f t="shared" si="59"/>
        <v xml:space="preserve"> </v>
      </c>
      <c r="AH132" s="224" t="str">
        <f t="shared" si="60"/>
        <v xml:space="preserve"> </v>
      </c>
      <c r="AI132" s="224" t="str">
        <f t="shared" ref="AI132:AI195" si="64">IF($A132="N/A"," ",(VLOOKUP($A132,OffPwrVolTable,(IF(VolBMO2=2,7,IF(VolBMO2=1,6,8))),FALSE)))</f>
        <v xml:space="preserve"> </v>
      </c>
      <c r="AJ132" s="224" t="str">
        <f t="shared" ref="AJ132:AJ195" si="65">IF($A132="N/A"," ",(VLOOKUP($A132,OffPwrVolTable,(IF(VolBMO2=2,3,IF(VolBMO2=1,2,4))),FALSE)*VLOOKUP(MONTH($A132),Volscale,2)))</f>
        <v xml:space="preserve"> </v>
      </c>
      <c r="AK132" s="224" t="str">
        <f t="shared" si="61"/>
        <v xml:space="preserve"> </v>
      </c>
      <c r="AL132" s="224" t="str">
        <f>IF($A132="N/A"," ",IF(PV=1,0,'Pricing Inputs2'!R165))</f>
        <v xml:space="preserve"> </v>
      </c>
      <c r="AM132" s="313" t="str">
        <f t="shared" ref="AM132:AM195" si="66">IF($A132="N/A"," ",(1+AL132/2)^(-2*((EOMONTH(A132,0)+20)-DateToday)/365.25))</f>
        <v xml:space="preserve"> </v>
      </c>
      <c r="BQ132" t="str">
        <f t="shared" ref="BQ132:BQ195" si="67">IF($A132="N/A"," ",(VLOOKUP($A132,NumberofDaysTable,2)))</f>
        <v xml:space="preserve"> </v>
      </c>
      <c r="BR132" t="str">
        <f t="shared" ref="BR132:BR195" si="68">IF($A132="N/A"," ",(VLOOKUP($A132,NumberofDaysTable,3)))</f>
        <v xml:space="preserve"> </v>
      </c>
      <c r="BS132" t="str">
        <f t="shared" ref="BS132:BS195" si="69">IF($A132="N/A"," ",(VLOOKUP($A132,NumberofDaysTable,4)))</f>
        <v xml:space="preserve"> </v>
      </c>
    </row>
    <row r="133" spans="1:71" x14ac:dyDescent="0.2">
      <c r="A133" s="253" t="str">
        <f>IF(A132="N/A","N/A",IF(EDATE(A132,1)&gt;Inputs!$P$5,"N/A",EDATE(A132,1)))</f>
        <v>N/A</v>
      </c>
      <c r="B133" s="324" t="str">
        <f t="shared" si="62"/>
        <v xml:space="preserve"> </v>
      </c>
      <c r="C133" s="172" t="str">
        <f t="shared" ref="C133:C196" si="70">IF($A133="N/A"," ",IF(Dayrun2=10,0,IF(Scaler2=1,(VLOOKUP(A133,ScaledPrice2,4)),(VLOOKUP(A133,ScaledPrice2,2)))))</f>
        <v xml:space="preserve"> </v>
      </c>
      <c r="D133" s="172" t="str">
        <f t="shared" ref="D133:D196" si="71">IF(A133="N/A"," ",IF(Dayrun2&gt;=7,0,IF(Scaler2=2,VLOOKUP(A133,ScaledPrice2,2),(VLOOKUP(A133,ScaledPrice2,2))*(2-(VLOOKUP(A133,ScaledPrice2,3))))))</f>
        <v xml:space="preserve"> </v>
      </c>
      <c r="E133" s="172" t="str">
        <f t="shared" ref="E133:E196" si="72">IF($A133="N/A"," ",IF(AND(Dayrun2&gt;=4,Dayrun2&lt;=9),0,VLOOKUP($A133,ScaledPrice2,9)))</f>
        <v xml:space="preserve"> </v>
      </c>
      <c r="F133" s="172" t="str">
        <f t="shared" ref="F133:F196" si="73">IF(A133="N/A"," ",IF(OR(Dayrun2=2,Dayrun2=3,Dayrun2=5,Dayrun2=6,Dayrun2=8,Dayrun2=9),VLOOKUP(A133,ScaledPrice2,IF(Scaler2=1,6,5)),0))</f>
        <v xml:space="preserve"> </v>
      </c>
      <c r="G133" s="172" t="str">
        <f t="shared" ref="G133:G196" si="74">IF(A133="N/A"," ",IF(OR(Dayrun2=2,Dayrun2=3,Dayrun2=5,Dayrun2=6),IF(Scaler2=2,F133,(VLOOKUP(A133,ScaledPrice2,5))*(2-(VLOOKUP(A133,ScaledPrice2,3)))),0))</f>
        <v xml:space="preserve"> </v>
      </c>
      <c r="H133" s="172" t="str">
        <f t="shared" ref="H133:H196" si="75">IF($A133="N/A"," ",IF(OR(Dayrun2=2,Dayrun2=3,Dayrun2=10),VLOOKUP($A133,ScaledPrice2,9),0))</f>
        <v xml:space="preserve"> </v>
      </c>
      <c r="I133" s="172" t="str">
        <f t="shared" ref="I133:I196" si="76">IF(A133="N/A"," ",IF(OR(Dayrun2=3,Dayrun2=6,Dayrun2=9),(VLOOKUP(A133,ScaledPrice2,IF(Scaler2=2,7,8))),0))</f>
        <v xml:space="preserve"> </v>
      </c>
      <c r="J133" s="172" t="str">
        <f t="shared" ref="J133:J196" si="77">IF(A133="N/A"," ",IF(OR(Dayrun2=3,Dayrun2=6),IF(Scaler2=2,I133,(VLOOKUP(A133,ScaledPrice2,7))*(2-(VLOOKUP(A133,ScaledPrice2,3)))),0))</f>
        <v xml:space="preserve"> </v>
      </c>
      <c r="K133" s="172" t="str">
        <f t="shared" ref="K133:K196" si="78">IF($A133="N/A"," ",IF(OR(Dayrun2=3,Dayrun2=10),VLOOKUP($A133,ScaledPrice2,9),0))</f>
        <v xml:space="preserve"> </v>
      </c>
      <c r="L133" s="250" t="str">
        <f>IF($A133="N/A"," ",IF(Pricetype2=2,MAX(C133,0),IF(OR(Pricetype2=1,Pricetype2=4),IF(C133=0,0,(_xll.EURO(C133,Strikeprice2,0,0,($AH133+IF(Smile=TRUE,VLOOKUP(MAX(-5,Strikeprice2-C133),Volsmile,2),0)),($A133-DateToday)+15,IF(Pricetype2=1,1,0),0))),C133)))</f>
        <v xml:space="preserve"> </v>
      </c>
      <c r="M133" s="250" t="str">
        <f>IF($A133="N/A"," ",IF(Pricetype2=2,MAX(D133,0),IF(OR(Pricetype2=1,Pricetype2=4),IF(D133=0,0,(_xll.EURO(D133,Strikeprice2,0,0,($AH133+IF(Smile=TRUE,VLOOKUP(MAX(-5,Strikeprice2-D133),Volsmile,2),0)),($A133-DateToday)+15,IF(Pricetype2=1,1,0),0))),D133)))</f>
        <v xml:space="preserve"> </v>
      </c>
      <c r="N133" s="250" t="str">
        <f>IF($A133="N/A"," ",IF(Pricetype2=2,MAX(E133,0),IF(OR(Pricetype2=1,Pricetype2=4),IF(E133=0,0,(_xll.EURO(E133,Strikeprice2,0,0,($AK133+IF(Smile=TRUE,VLOOKUP(MAX(-5,Strikeprice2-E133),Volsmile,2),0)),($A133-DateToday)+15,IF(Pricetype2=1,1,0),0))),E133)))</f>
        <v xml:space="preserve"> </v>
      </c>
      <c r="O133" s="250" t="str">
        <f>IF($A133="N/A"," ",IF(Pricetype2=2,MAX(F133,0),IF(OR(Pricetype2=1,Pricetype2=4),IF(F133=0,0,(_xll.EURO(F133,Strikeprice2,0,0,($AK133+IF(Smile=TRUE,VLOOKUP(MAX(-5,Strikeprice2-F133),Volsmile,2),0)),($A133-DateToday)+15,IF(Pricetype2=1,1,0),0))),F133)))</f>
        <v xml:space="preserve"> </v>
      </c>
      <c r="P133" s="250" t="str">
        <f>IF($A133="N/A"," ",IF(Pricetype2=2,MAX(G133,0),IF(OR(Pricetype2=1,Pricetype2=4),IF(G133=0,0,(_xll.EURO(G133,Strikeprice2,0,0,($AK133+IF(Smile=TRUE,VLOOKUP(MAX(-5,Strikeprice2-G133),Volsmile,2),0)),($A133-DateToday)+15,IF(Pricetype2=1,1,0),0))),G133)))</f>
        <v xml:space="preserve"> </v>
      </c>
      <c r="Q133" s="250" t="str">
        <f>IF($A133="N/A"," ",IF(Pricetype2=2,MAX(H133,0),IF(OR(Pricetype2=1,Pricetype2=4),IF(H133=0,0,(_xll.EURO(H133,Strikeprice2,0,0,($AK133+IF(Smile=TRUE,VLOOKUP(MAX(-5,Strikeprice2-H133),Volsmile,2),0)),($A133-DateToday)+15,IF(Pricetype2=1,1,0),0))),H133)))</f>
        <v xml:space="preserve"> </v>
      </c>
      <c r="R133" s="250" t="str">
        <f>IF($A133="N/A"," ",IF(Pricetype2=2,MAX(I133,0),IF(OR(Pricetype2=1,Pricetype2=4),IF(I133=0,0,(_xll.EURO(I133,Strikeprice2,0,0,($AK133+IF(Smile=TRUE,VLOOKUP(MAX(-5,Strikeprice2-I133),Volsmile,2),0)),($A133-DateToday)+15,IF(Pricetype2=1,1,0),0))),I133)))</f>
        <v xml:space="preserve"> </v>
      </c>
      <c r="S133" s="250" t="str">
        <f>IF($A133="N/A"," ",IF(Pricetype2=2,MAX(J133,0),IF(OR(Pricetype2=1,Pricetype2=4),IF(J133=0,0,(_xll.EURO(J133,Strikeprice2,0,0,($AK133+IF(Smile=TRUE,VLOOKUP(MAX(-5,Strikeprice2-J133),Volsmile,2),0)),($A133-DateToday)+15,IF(Pricetype2=1,1,0),0))),J133)))</f>
        <v xml:space="preserve"> </v>
      </c>
      <c r="T133" s="250" t="str">
        <f>IF($A133="N/A"," ",IF(Pricetype2=2,MAX(K133,0),IF(OR(Pricetype2=1,Pricetype2=4),IF(K133=0,0,(_xll.EURO(K133,Strikeprice2,0,0,($AK133+IF(Smile=TRUE,VLOOKUP(MAX(-5,Strikeprice2-K133),Volsmile,2),0)),($A133-DateToday)+15,IF(Pricetype2=1,1,0),0))),K133)))</f>
        <v xml:space="preserve"> </v>
      </c>
      <c r="U133" s="177" t="str">
        <f t="shared" si="63"/>
        <v xml:space="preserve"> </v>
      </c>
      <c r="V133" s="178" t="str">
        <f t="shared" ref="V133:V196" si="79">IF($A133="N/A"," ",$U133*(8*($BQ133))*L133)</f>
        <v xml:space="preserve"> </v>
      </c>
      <c r="W133" s="178" t="str">
        <f t="shared" ref="W133:W196" si="80">IF($A133="N/A"," ",$U133*(8*($BQ133))*M133)</f>
        <v xml:space="preserve"> </v>
      </c>
      <c r="X133" s="178" t="str">
        <f t="shared" ref="X133:X196" si="81">IF($A133="N/A"," ",$U133*(8*($BQ133))*N133)</f>
        <v xml:space="preserve"> </v>
      </c>
      <c r="Y133" s="178" t="str">
        <f t="shared" ref="Y133:Y196" si="82">IF($A133="N/A"," ",$U133*(8*($BR133))*O133)</f>
        <v xml:space="preserve"> </v>
      </c>
      <c r="Z133" s="178" t="str">
        <f t="shared" ref="Z133:Z196" si="83">IF($A133="N/A"," ",$U133*(8*($BR133))*P133)</f>
        <v xml:space="preserve"> </v>
      </c>
      <c r="AA133" s="178" t="str">
        <f t="shared" ref="AA133:AA196" si="84">IF($A133="N/A"," ",$U133*(8*($BR133))*Q133)</f>
        <v xml:space="preserve"> </v>
      </c>
      <c r="AB133" s="178" t="str">
        <f t="shared" ref="AB133:AB196" si="85">IF($A133="N/A"," ",$U133*(8*($BS133))*R133)</f>
        <v xml:space="preserve"> </v>
      </c>
      <c r="AC133" s="178" t="str">
        <f t="shared" ref="AC133:AC196" si="86">IF($A133="N/A"," ",$U133*(8*($BS133))*S133)</f>
        <v xml:space="preserve"> </v>
      </c>
      <c r="AD133" s="178" t="str">
        <f t="shared" ref="AD133:AD196" si="87">IF($A133="N/A"," ",$U133*(8*($BS133))*T133)</f>
        <v xml:space="preserve"> </v>
      </c>
      <c r="AE133" s="178" t="str">
        <f t="shared" ref="AE133:AE196" si="88">IF($A133="N/A"," ",SUM(V133:AD133))</f>
        <v xml:space="preserve"> </v>
      </c>
      <c r="AF133" s="224" t="str">
        <f t="shared" ref="AF133:AF196" si="89">IF(A133="N/A"," ",(VLOOKUP(A133,PowerVolTable,(IF(VolBMO2=2,7,IF(VolBMO2=1,6,8))),FALSE)))</f>
        <v xml:space="preserve"> </v>
      </c>
      <c r="AG133" s="224" t="str">
        <f t="shared" ref="AG133:AG196" si="90">IF(A133="N/A"," ",(VLOOKUP(A133,IntraPowerVol,(IF(VolBMO2=2,3,IF(VolBMO2=1,2,4))),FALSE)*VLOOKUP(MONTH($A133),Volscale,2)))</f>
        <v xml:space="preserve"> </v>
      </c>
      <c r="AH133" s="224" t="str">
        <f t="shared" ref="AH133:AH196" si="91">IF($A133="N/A"," ",IF(VolType2=1,AG133,AF133))</f>
        <v xml:space="preserve"> </v>
      </c>
      <c r="AI133" s="224" t="str">
        <f t="shared" si="64"/>
        <v xml:space="preserve"> </v>
      </c>
      <c r="AJ133" s="224" t="str">
        <f t="shared" si="65"/>
        <v xml:space="preserve"> </v>
      </c>
      <c r="AK133" s="224" t="str">
        <f t="shared" ref="AK133:AK196" si="92">IF($A133="N/A"," ",IF(VolType2=1,AJ133,AI133))</f>
        <v xml:space="preserve"> </v>
      </c>
      <c r="AL133" s="224" t="str">
        <f>IF($A133="N/A"," ",IF(PV=1,0,'Pricing Inputs2'!R166))</f>
        <v xml:space="preserve"> </v>
      </c>
      <c r="AM133" s="313" t="str">
        <f t="shared" si="66"/>
        <v xml:space="preserve"> </v>
      </c>
      <c r="BQ133" t="str">
        <f t="shared" si="67"/>
        <v xml:space="preserve"> </v>
      </c>
      <c r="BR133" t="str">
        <f t="shared" si="68"/>
        <v xml:space="preserve"> </v>
      </c>
      <c r="BS133" t="str">
        <f t="shared" si="69"/>
        <v xml:space="preserve"> </v>
      </c>
    </row>
    <row r="134" spans="1:71" x14ac:dyDescent="0.2">
      <c r="A134" s="253" t="str">
        <f>IF(A133="N/A","N/A",IF(EDATE(A133,1)&gt;Inputs!$P$5,"N/A",EDATE(A133,1)))</f>
        <v>N/A</v>
      </c>
      <c r="B134" s="324" t="str">
        <f t="shared" si="62"/>
        <v xml:space="preserve"> </v>
      </c>
      <c r="C134" s="172" t="str">
        <f t="shared" si="70"/>
        <v xml:space="preserve"> </v>
      </c>
      <c r="D134" s="172" t="str">
        <f t="shared" si="71"/>
        <v xml:space="preserve"> </v>
      </c>
      <c r="E134" s="172" t="str">
        <f t="shared" si="72"/>
        <v xml:space="preserve"> </v>
      </c>
      <c r="F134" s="172" t="str">
        <f t="shared" si="73"/>
        <v xml:space="preserve"> </v>
      </c>
      <c r="G134" s="172" t="str">
        <f t="shared" si="74"/>
        <v xml:space="preserve"> </v>
      </c>
      <c r="H134" s="172" t="str">
        <f t="shared" si="75"/>
        <v xml:space="preserve"> </v>
      </c>
      <c r="I134" s="172" t="str">
        <f t="shared" si="76"/>
        <v xml:space="preserve"> </v>
      </c>
      <c r="J134" s="172" t="str">
        <f t="shared" si="77"/>
        <v xml:space="preserve"> </v>
      </c>
      <c r="K134" s="172" t="str">
        <f t="shared" si="78"/>
        <v xml:space="preserve"> </v>
      </c>
      <c r="L134" s="250" t="str">
        <f>IF($A134="N/A"," ",IF(Pricetype2=2,MAX(C134,0),IF(OR(Pricetype2=1,Pricetype2=4),IF(C134=0,0,(_xll.EURO(C134,Strikeprice2,0,0,($AH134+IF(Smile=TRUE,VLOOKUP(MAX(-5,Strikeprice2-C134),Volsmile,2),0)),($A134-DateToday)+15,IF(Pricetype2=1,1,0),0))),C134)))</f>
        <v xml:space="preserve"> </v>
      </c>
      <c r="M134" s="250" t="str">
        <f>IF($A134="N/A"," ",IF(Pricetype2=2,MAX(D134,0),IF(OR(Pricetype2=1,Pricetype2=4),IF(D134=0,0,(_xll.EURO(D134,Strikeprice2,0,0,($AH134+IF(Smile=TRUE,VLOOKUP(MAX(-5,Strikeprice2-D134),Volsmile,2),0)),($A134-DateToday)+15,IF(Pricetype2=1,1,0),0))),D134)))</f>
        <v xml:space="preserve"> </v>
      </c>
      <c r="N134" s="250" t="str">
        <f>IF($A134="N/A"," ",IF(Pricetype2=2,MAX(E134,0),IF(OR(Pricetype2=1,Pricetype2=4),IF(E134=0,0,(_xll.EURO(E134,Strikeprice2,0,0,($AK134+IF(Smile=TRUE,VLOOKUP(MAX(-5,Strikeprice2-E134),Volsmile,2),0)),($A134-DateToday)+15,IF(Pricetype2=1,1,0),0))),E134)))</f>
        <v xml:space="preserve"> </v>
      </c>
      <c r="O134" s="250" t="str">
        <f>IF($A134="N/A"," ",IF(Pricetype2=2,MAX(F134,0),IF(OR(Pricetype2=1,Pricetype2=4),IF(F134=0,0,(_xll.EURO(F134,Strikeprice2,0,0,($AK134+IF(Smile=TRUE,VLOOKUP(MAX(-5,Strikeprice2-F134),Volsmile,2),0)),($A134-DateToday)+15,IF(Pricetype2=1,1,0),0))),F134)))</f>
        <v xml:space="preserve"> </v>
      </c>
      <c r="P134" s="250" t="str">
        <f>IF($A134="N/A"," ",IF(Pricetype2=2,MAX(G134,0),IF(OR(Pricetype2=1,Pricetype2=4),IF(G134=0,0,(_xll.EURO(G134,Strikeprice2,0,0,($AK134+IF(Smile=TRUE,VLOOKUP(MAX(-5,Strikeprice2-G134),Volsmile,2),0)),($A134-DateToday)+15,IF(Pricetype2=1,1,0),0))),G134)))</f>
        <v xml:space="preserve"> </v>
      </c>
      <c r="Q134" s="250" t="str">
        <f>IF($A134="N/A"," ",IF(Pricetype2=2,MAX(H134,0),IF(OR(Pricetype2=1,Pricetype2=4),IF(H134=0,0,(_xll.EURO(H134,Strikeprice2,0,0,($AK134+IF(Smile=TRUE,VLOOKUP(MAX(-5,Strikeprice2-H134),Volsmile,2),0)),($A134-DateToday)+15,IF(Pricetype2=1,1,0),0))),H134)))</f>
        <v xml:space="preserve"> </v>
      </c>
      <c r="R134" s="250" t="str">
        <f>IF($A134="N/A"," ",IF(Pricetype2=2,MAX(I134,0),IF(OR(Pricetype2=1,Pricetype2=4),IF(I134=0,0,(_xll.EURO(I134,Strikeprice2,0,0,($AK134+IF(Smile=TRUE,VLOOKUP(MAX(-5,Strikeprice2-I134),Volsmile,2),0)),($A134-DateToday)+15,IF(Pricetype2=1,1,0),0))),I134)))</f>
        <v xml:space="preserve"> </v>
      </c>
      <c r="S134" s="250" t="str">
        <f>IF($A134="N/A"," ",IF(Pricetype2=2,MAX(J134,0),IF(OR(Pricetype2=1,Pricetype2=4),IF(J134=0,0,(_xll.EURO(J134,Strikeprice2,0,0,($AK134+IF(Smile=TRUE,VLOOKUP(MAX(-5,Strikeprice2-J134),Volsmile,2),0)),($A134-DateToday)+15,IF(Pricetype2=1,1,0),0))),J134)))</f>
        <v xml:space="preserve"> </v>
      </c>
      <c r="T134" s="250" t="str">
        <f>IF($A134="N/A"," ",IF(Pricetype2=2,MAX(K134,0),IF(OR(Pricetype2=1,Pricetype2=4),IF(K134=0,0,(_xll.EURO(K134,Strikeprice2,0,0,($AK134+IF(Smile=TRUE,VLOOKUP(MAX(-5,Strikeprice2-K134),Volsmile,2),0)),($A134-DateToday)+15,IF(Pricetype2=1,1,0),0))),K134)))</f>
        <v xml:space="preserve"> </v>
      </c>
      <c r="U134" s="177" t="str">
        <f t="shared" si="63"/>
        <v xml:space="preserve"> </v>
      </c>
      <c r="V134" s="178" t="str">
        <f t="shared" si="79"/>
        <v xml:space="preserve"> </v>
      </c>
      <c r="W134" s="178" t="str">
        <f t="shared" si="80"/>
        <v xml:space="preserve"> </v>
      </c>
      <c r="X134" s="178" t="str">
        <f t="shared" si="81"/>
        <v xml:space="preserve"> </v>
      </c>
      <c r="Y134" s="178" t="str">
        <f t="shared" si="82"/>
        <v xml:space="preserve"> </v>
      </c>
      <c r="Z134" s="178" t="str">
        <f t="shared" si="83"/>
        <v xml:space="preserve"> </v>
      </c>
      <c r="AA134" s="178" t="str">
        <f t="shared" si="84"/>
        <v xml:space="preserve"> </v>
      </c>
      <c r="AB134" s="178" t="str">
        <f t="shared" si="85"/>
        <v xml:space="preserve"> </v>
      </c>
      <c r="AC134" s="178" t="str">
        <f t="shared" si="86"/>
        <v xml:space="preserve"> </v>
      </c>
      <c r="AD134" s="178" t="str">
        <f t="shared" si="87"/>
        <v xml:space="preserve"> </v>
      </c>
      <c r="AE134" s="178" t="str">
        <f t="shared" si="88"/>
        <v xml:space="preserve"> </v>
      </c>
      <c r="AF134" s="224" t="str">
        <f t="shared" si="89"/>
        <v xml:space="preserve"> </v>
      </c>
      <c r="AG134" s="224" t="str">
        <f t="shared" si="90"/>
        <v xml:space="preserve"> </v>
      </c>
      <c r="AH134" s="224" t="str">
        <f t="shared" si="91"/>
        <v xml:space="preserve"> </v>
      </c>
      <c r="AI134" s="224" t="str">
        <f t="shared" si="64"/>
        <v xml:space="preserve"> </v>
      </c>
      <c r="AJ134" s="224" t="str">
        <f t="shared" si="65"/>
        <v xml:space="preserve"> </v>
      </c>
      <c r="AK134" s="224" t="str">
        <f t="shared" si="92"/>
        <v xml:space="preserve"> </v>
      </c>
      <c r="AL134" s="224" t="str">
        <f>IF($A134="N/A"," ",IF(PV=1,0,'Pricing Inputs2'!R167))</f>
        <v xml:space="preserve"> </v>
      </c>
      <c r="AM134" s="313" t="str">
        <f t="shared" si="66"/>
        <v xml:space="preserve"> </v>
      </c>
      <c r="BQ134" t="str">
        <f t="shared" si="67"/>
        <v xml:space="preserve"> </v>
      </c>
      <c r="BR134" t="str">
        <f t="shared" si="68"/>
        <v xml:space="preserve"> </v>
      </c>
      <c r="BS134" t="str">
        <f t="shared" si="69"/>
        <v xml:space="preserve"> </v>
      </c>
    </row>
    <row r="135" spans="1:71" x14ac:dyDescent="0.2">
      <c r="A135" s="253" t="str">
        <f>IF(A134="N/A","N/A",IF(EDATE(A134,1)&gt;Inputs!$P$5,"N/A",EDATE(A134,1)))</f>
        <v>N/A</v>
      </c>
      <c r="B135" s="324" t="str">
        <f t="shared" si="62"/>
        <v xml:space="preserve"> </v>
      </c>
      <c r="C135" s="172" t="str">
        <f t="shared" si="70"/>
        <v xml:space="preserve"> </v>
      </c>
      <c r="D135" s="172" t="str">
        <f t="shared" si="71"/>
        <v xml:space="preserve"> </v>
      </c>
      <c r="E135" s="172" t="str">
        <f t="shared" si="72"/>
        <v xml:space="preserve"> </v>
      </c>
      <c r="F135" s="172" t="str">
        <f t="shared" si="73"/>
        <v xml:space="preserve"> </v>
      </c>
      <c r="G135" s="172" t="str">
        <f t="shared" si="74"/>
        <v xml:space="preserve"> </v>
      </c>
      <c r="H135" s="172" t="str">
        <f t="shared" si="75"/>
        <v xml:space="preserve"> </v>
      </c>
      <c r="I135" s="172" t="str">
        <f t="shared" si="76"/>
        <v xml:space="preserve"> </v>
      </c>
      <c r="J135" s="172" t="str">
        <f t="shared" si="77"/>
        <v xml:space="preserve"> </v>
      </c>
      <c r="K135" s="172" t="str">
        <f t="shared" si="78"/>
        <v xml:space="preserve"> </v>
      </c>
      <c r="L135" s="250" t="str">
        <f>IF($A135="N/A"," ",IF(Pricetype2=2,MAX(C135,0),IF(OR(Pricetype2=1,Pricetype2=4),IF(C135=0,0,(_xll.EURO(C135,Strikeprice2,0,0,($AH135+IF(Smile=TRUE,VLOOKUP(MAX(-5,Strikeprice2-C135),Volsmile,2),0)),($A135-DateToday)+15,IF(Pricetype2=1,1,0),0))),C135)))</f>
        <v xml:space="preserve"> </v>
      </c>
      <c r="M135" s="250" t="str">
        <f>IF($A135="N/A"," ",IF(Pricetype2=2,MAX(D135,0),IF(OR(Pricetype2=1,Pricetype2=4),IF(D135=0,0,(_xll.EURO(D135,Strikeprice2,0,0,($AH135+IF(Smile=TRUE,VLOOKUP(MAX(-5,Strikeprice2-D135),Volsmile,2),0)),($A135-DateToday)+15,IF(Pricetype2=1,1,0),0))),D135)))</f>
        <v xml:space="preserve"> </v>
      </c>
      <c r="N135" s="250" t="str">
        <f>IF($A135="N/A"," ",IF(Pricetype2=2,MAX(E135,0),IF(OR(Pricetype2=1,Pricetype2=4),IF(E135=0,0,(_xll.EURO(E135,Strikeprice2,0,0,($AK135+IF(Smile=TRUE,VLOOKUP(MAX(-5,Strikeprice2-E135),Volsmile,2),0)),($A135-DateToday)+15,IF(Pricetype2=1,1,0),0))),E135)))</f>
        <v xml:space="preserve"> </v>
      </c>
      <c r="O135" s="250" t="str">
        <f>IF($A135="N/A"," ",IF(Pricetype2=2,MAX(F135,0),IF(OR(Pricetype2=1,Pricetype2=4),IF(F135=0,0,(_xll.EURO(F135,Strikeprice2,0,0,($AK135+IF(Smile=TRUE,VLOOKUP(MAX(-5,Strikeprice2-F135),Volsmile,2),0)),($A135-DateToday)+15,IF(Pricetype2=1,1,0),0))),F135)))</f>
        <v xml:space="preserve"> </v>
      </c>
      <c r="P135" s="250" t="str">
        <f>IF($A135="N/A"," ",IF(Pricetype2=2,MAX(G135,0),IF(OR(Pricetype2=1,Pricetype2=4),IF(G135=0,0,(_xll.EURO(G135,Strikeprice2,0,0,($AK135+IF(Smile=TRUE,VLOOKUP(MAX(-5,Strikeprice2-G135),Volsmile,2),0)),($A135-DateToday)+15,IF(Pricetype2=1,1,0),0))),G135)))</f>
        <v xml:space="preserve"> </v>
      </c>
      <c r="Q135" s="250" t="str">
        <f>IF($A135="N/A"," ",IF(Pricetype2=2,MAX(H135,0),IF(OR(Pricetype2=1,Pricetype2=4),IF(H135=0,0,(_xll.EURO(H135,Strikeprice2,0,0,($AK135+IF(Smile=TRUE,VLOOKUP(MAX(-5,Strikeprice2-H135),Volsmile,2),0)),($A135-DateToday)+15,IF(Pricetype2=1,1,0),0))),H135)))</f>
        <v xml:space="preserve"> </v>
      </c>
      <c r="R135" s="250" t="str">
        <f>IF($A135="N/A"," ",IF(Pricetype2=2,MAX(I135,0),IF(OR(Pricetype2=1,Pricetype2=4),IF(I135=0,0,(_xll.EURO(I135,Strikeprice2,0,0,($AK135+IF(Smile=TRUE,VLOOKUP(MAX(-5,Strikeprice2-I135),Volsmile,2),0)),($A135-DateToday)+15,IF(Pricetype2=1,1,0),0))),I135)))</f>
        <v xml:space="preserve"> </v>
      </c>
      <c r="S135" s="250" t="str">
        <f>IF($A135="N/A"," ",IF(Pricetype2=2,MAX(J135,0),IF(OR(Pricetype2=1,Pricetype2=4),IF(J135=0,0,(_xll.EURO(J135,Strikeprice2,0,0,($AK135+IF(Smile=TRUE,VLOOKUP(MAX(-5,Strikeprice2-J135),Volsmile,2),0)),($A135-DateToday)+15,IF(Pricetype2=1,1,0),0))),J135)))</f>
        <v xml:space="preserve"> </v>
      </c>
      <c r="T135" s="250" t="str">
        <f>IF($A135="N/A"," ",IF(Pricetype2=2,MAX(K135,0),IF(OR(Pricetype2=1,Pricetype2=4),IF(K135=0,0,(_xll.EURO(K135,Strikeprice2,0,0,($AK135+IF(Smile=TRUE,VLOOKUP(MAX(-5,Strikeprice2-K135),Volsmile,2),0)),($A135-DateToday)+15,IF(Pricetype2=1,1,0),0))),K135)))</f>
        <v xml:space="preserve"> </v>
      </c>
      <c r="U135" s="177" t="str">
        <f t="shared" si="63"/>
        <v xml:space="preserve"> </v>
      </c>
      <c r="V135" s="178" t="str">
        <f t="shared" si="79"/>
        <v xml:space="preserve"> </v>
      </c>
      <c r="W135" s="178" t="str">
        <f t="shared" si="80"/>
        <v xml:space="preserve"> </v>
      </c>
      <c r="X135" s="178" t="str">
        <f t="shared" si="81"/>
        <v xml:space="preserve"> </v>
      </c>
      <c r="Y135" s="178" t="str">
        <f t="shared" si="82"/>
        <v xml:space="preserve"> </v>
      </c>
      <c r="Z135" s="178" t="str">
        <f t="shared" si="83"/>
        <v xml:space="preserve"> </v>
      </c>
      <c r="AA135" s="178" t="str">
        <f t="shared" si="84"/>
        <v xml:space="preserve"> </v>
      </c>
      <c r="AB135" s="178" t="str">
        <f t="shared" si="85"/>
        <v xml:space="preserve"> </v>
      </c>
      <c r="AC135" s="178" t="str">
        <f t="shared" si="86"/>
        <v xml:space="preserve"> </v>
      </c>
      <c r="AD135" s="178" t="str">
        <f t="shared" si="87"/>
        <v xml:space="preserve"> </v>
      </c>
      <c r="AE135" s="178" t="str">
        <f t="shared" si="88"/>
        <v xml:space="preserve"> </v>
      </c>
      <c r="AF135" s="224" t="str">
        <f t="shared" si="89"/>
        <v xml:space="preserve"> </v>
      </c>
      <c r="AG135" s="224" t="str">
        <f t="shared" si="90"/>
        <v xml:space="preserve"> </v>
      </c>
      <c r="AH135" s="224" t="str">
        <f t="shared" si="91"/>
        <v xml:space="preserve"> </v>
      </c>
      <c r="AI135" s="224" t="str">
        <f t="shared" si="64"/>
        <v xml:space="preserve"> </v>
      </c>
      <c r="AJ135" s="224" t="str">
        <f t="shared" si="65"/>
        <v xml:space="preserve"> </v>
      </c>
      <c r="AK135" s="224" t="str">
        <f t="shared" si="92"/>
        <v xml:space="preserve"> </v>
      </c>
      <c r="AL135" s="224" t="str">
        <f>IF($A135="N/A"," ",IF(PV=1,0,'Pricing Inputs2'!R168))</f>
        <v xml:space="preserve"> </v>
      </c>
      <c r="AM135" s="313" t="str">
        <f t="shared" si="66"/>
        <v xml:space="preserve"> </v>
      </c>
      <c r="BQ135" t="str">
        <f t="shared" si="67"/>
        <v xml:space="preserve"> </v>
      </c>
      <c r="BR135" t="str">
        <f t="shared" si="68"/>
        <v xml:space="preserve"> </v>
      </c>
      <c r="BS135" t="str">
        <f t="shared" si="69"/>
        <v xml:space="preserve"> </v>
      </c>
    </row>
    <row r="136" spans="1:71" x14ac:dyDescent="0.2">
      <c r="A136" s="253" t="str">
        <f>IF(A135="N/A","N/A",IF(EDATE(A135,1)&gt;Inputs!$P$5,"N/A",EDATE(A135,1)))</f>
        <v>N/A</v>
      </c>
      <c r="B136" s="324" t="str">
        <f t="shared" si="62"/>
        <v xml:space="preserve"> </v>
      </c>
      <c r="C136" s="172" t="str">
        <f t="shared" si="70"/>
        <v xml:space="preserve"> </v>
      </c>
      <c r="D136" s="172" t="str">
        <f t="shared" si="71"/>
        <v xml:space="preserve"> </v>
      </c>
      <c r="E136" s="172" t="str">
        <f t="shared" si="72"/>
        <v xml:space="preserve"> </v>
      </c>
      <c r="F136" s="172" t="str">
        <f t="shared" si="73"/>
        <v xml:space="preserve"> </v>
      </c>
      <c r="G136" s="172" t="str">
        <f t="shared" si="74"/>
        <v xml:space="preserve"> </v>
      </c>
      <c r="H136" s="172" t="str">
        <f t="shared" si="75"/>
        <v xml:space="preserve"> </v>
      </c>
      <c r="I136" s="172" t="str">
        <f t="shared" si="76"/>
        <v xml:space="preserve"> </v>
      </c>
      <c r="J136" s="172" t="str">
        <f t="shared" si="77"/>
        <v xml:space="preserve"> </v>
      </c>
      <c r="K136" s="172" t="str">
        <f t="shared" si="78"/>
        <v xml:space="preserve"> </v>
      </c>
      <c r="L136" s="250" t="str">
        <f>IF($A136="N/A"," ",IF(Pricetype2=2,MAX(C136,0),IF(OR(Pricetype2=1,Pricetype2=4),IF(C136=0,0,(_xll.EURO(C136,Strikeprice2,0,0,($AH136+IF(Smile=TRUE,VLOOKUP(MAX(-5,Strikeprice2-C136),Volsmile,2),0)),($A136-DateToday)+15,IF(Pricetype2=1,1,0),0))),C136)))</f>
        <v xml:space="preserve"> </v>
      </c>
      <c r="M136" s="250" t="str">
        <f>IF($A136="N/A"," ",IF(Pricetype2=2,MAX(D136,0),IF(OR(Pricetype2=1,Pricetype2=4),IF(D136=0,0,(_xll.EURO(D136,Strikeprice2,0,0,($AH136+IF(Smile=TRUE,VLOOKUP(MAX(-5,Strikeprice2-D136),Volsmile,2),0)),($A136-DateToday)+15,IF(Pricetype2=1,1,0),0))),D136)))</f>
        <v xml:space="preserve"> </v>
      </c>
      <c r="N136" s="250" t="str">
        <f>IF($A136="N/A"," ",IF(Pricetype2=2,MAX(E136,0),IF(OR(Pricetype2=1,Pricetype2=4),IF(E136=0,0,(_xll.EURO(E136,Strikeprice2,0,0,($AK136+IF(Smile=TRUE,VLOOKUP(MAX(-5,Strikeprice2-E136),Volsmile,2),0)),($A136-DateToday)+15,IF(Pricetype2=1,1,0),0))),E136)))</f>
        <v xml:space="preserve"> </v>
      </c>
      <c r="O136" s="250" t="str">
        <f>IF($A136="N/A"," ",IF(Pricetype2=2,MAX(F136,0),IF(OR(Pricetype2=1,Pricetype2=4),IF(F136=0,0,(_xll.EURO(F136,Strikeprice2,0,0,($AK136+IF(Smile=TRUE,VLOOKUP(MAX(-5,Strikeprice2-F136),Volsmile,2),0)),($A136-DateToday)+15,IF(Pricetype2=1,1,0),0))),F136)))</f>
        <v xml:space="preserve"> </v>
      </c>
      <c r="P136" s="250" t="str">
        <f>IF($A136="N/A"," ",IF(Pricetype2=2,MAX(G136,0),IF(OR(Pricetype2=1,Pricetype2=4),IF(G136=0,0,(_xll.EURO(G136,Strikeprice2,0,0,($AK136+IF(Smile=TRUE,VLOOKUP(MAX(-5,Strikeprice2-G136),Volsmile,2),0)),($A136-DateToday)+15,IF(Pricetype2=1,1,0),0))),G136)))</f>
        <v xml:space="preserve"> </v>
      </c>
      <c r="Q136" s="250" t="str">
        <f>IF($A136="N/A"," ",IF(Pricetype2=2,MAX(H136,0),IF(OR(Pricetype2=1,Pricetype2=4),IF(H136=0,0,(_xll.EURO(H136,Strikeprice2,0,0,($AK136+IF(Smile=TRUE,VLOOKUP(MAX(-5,Strikeprice2-H136),Volsmile,2),0)),($A136-DateToday)+15,IF(Pricetype2=1,1,0),0))),H136)))</f>
        <v xml:space="preserve"> </v>
      </c>
      <c r="R136" s="250" t="str">
        <f>IF($A136="N/A"," ",IF(Pricetype2=2,MAX(I136,0),IF(OR(Pricetype2=1,Pricetype2=4),IF(I136=0,0,(_xll.EURO(I136,Strikeprice2,0,0,($AK136+IF(Smile=TRUE,VLOOKUP(MAX(-5,Strikeprice2-I136),Volsmile,2),0)),($A136-DateToday)+15,IF(Pricetype2=1,1,0),0))),I136)))</f>
        <v xml:space="preserve"> </v>
      </c>
      <c r="S136" s="250" t="str">
        <f>IF($A136="N/A"," ",IF(Pricetype2=2,MAX(J136,0),IF(OR(Pricetype2=1,Pricetype2=4),IF(J136=0,0,(_xll.EURO(J136,Strikeprice2,0,0,($AK136+IF(Smile=TRUE,VLOOKUP(MAX(-5,Strikeprice2-J136),Volsmile,2),0)),($A136-DateToday)+15,IF(Pricetype2=1,1,0),0))),J136)))</f>
        <v xml:space="preserve"> </v>
      </c>
      <c r="T136" s="250" t="str">
        <f>IF($A136="N/A"," ",IF(Pricetype2=2,MAX(K136,0),IF(OR(Pricetype2=1,Pricetype2=4),IF(K136=0,0,(_xll.EURO(K136,Strikeprice2,0,0,($AK136+IF(Smile=TRUE,VLOOKUP(MAX(-5,Strikeprice2-K136),Volsmile,2),0)),($A136-DateToday)+15,IF(Pricetype2=1,1,0),0))),K136)))</f>
        <v xml:space="preserve"> </v>
      </c>
      <c r="U136" s="177" t="str">
        <f t="shared" si="63"/>
        <v xml:space="preserve"> </v>
      </c>
      <c r="V136" s="178" t="str">
        <f t="shared" si="79"/>
        <v xml:space="preserve"> </v>
      </c>
      <c r="W136" s="178" t="str">
        <f t="shared" si="80"/>
        <v xml:space="preserve"> </v>
      </c>
      <c r="X136" s="178" t="str">
        <f t="shared" si="81"/>
        <v xml:space="preserve"> </v>
      </c>
      <c r="Y136" s="178" t="str">
        <f t="shared" si="82"/>
        <v xml:space="preserve"> </v>
      </c>
      <c r="Z136" s="178" t="str">
        <f t="shared" si="83"/>
        <v xml:space="preserve"> </v>
      </c>
      <c r="AA136" s="178" t="str">
        <f t="shared" si="84"/>
        <v xml:space="preserve"> </v>
      </c>
      <c r="AB136" s="178" t="str">
        <f t="shared" si="85"/>
        <v xml:space="preserve"> </v>
      </c>
      <c r="AC136" s="178" t="str">
        <f t="shared" si="86"/>
        <v xml:space="preserve"> </v>
      </c>
      <c r="AD136" s="178" t="str">
        <f t="shared" si="87"/>
        <v xml:space="preserve"> </v>
      </c>
      <c r="AE136" s="178" t="str">
        <f t="shared" si="88"/>
        <v xml:space="preserve"> </v>
      </c>
      <c r="AF136" s="224" t="str">
        <f t="shared" si="89"/>
        <v xml:space="preserve"> </v>
      </c>
      <c r="AG136" s="224" t="str">
        <f t="shared" si="90"/>
        <v xml:space="preserve"> </v>
      </c>
      <c r="AH136" s="224" t="str">
        <f t="shared" si="91"/>
        <v xml:space="preserve"> </v>
      </c>
      <c r="AI136" s="224" t="str">
        <f t="shared" si="64"/>
        <v xml:space="preserve"> </v>
      </c>
      <c r="AJ136" s="224" t="str">
        <f t="shared" si="65"/>
        <v xml:space="preserve"> </v>
      </c>
      <c r="AK136" s="224" t="str">
        <f t="shared" si="92"/>
        <v xml:space="preserve"> </v>
      </c>
      <c r="AL136" s="224" t="str">
        <f>IF($A136="N/A"," ",IF(PV=1,0,'Pricing Inputs2'!R169))</f>
        <v xml:space="preserve"> </v>
      </c>
      <c r="AM136" s="313" t="str">
        <f t="shared" si="66"/>
        <v xml:space="preserve"> </v>
      </c>
      <c r="BQ136" t="str">
        <f t="shared" si="67"/>
        <v xml:space="preserve"> </v>
      </c>
      <c r="BR136" t="str">
        <f t="shared" si="68"/>
        <v xml:space="preserve"> </v>
      </c>
      <c r="BS136" t="str">
        <f t="shared" si="69"/>
        <v xml:space="preserve"> </v>
      </c>
    </row>
    <row r="137" spans="1:71" x14ac:dyDescent="0.2">
      <c r="A137" s="253" t="str">
        <f>IF(A136="N/A","N/A",IF(EDATE(A136,1)&gt;Inputs!$P$5,"N/A",EDATE(A136,1)))</f>
        <v>N/A</v>
      </c>
      <c r="B137" s="324" t="str">
        <f t="shared" si="62"/>
        <v xml:space="preserve"> </v>
      </c>
      <c r="C137" s="172" t="str">
        <f t="shared" si="70"/>
        <v xml:space="preserve"> </v>
      </c>
      <c r="D137" s="172" t="str">
        <f t="shared" si="71"/>
        <v xml:space="preserve"> </v>
      </c>
      <c r="E137" s="172" t="str">
        <f t="shared" si="72"/>
        <v xml:space="preserve"> </v>
      </c>
      <c r="F137" s="172" t="str">
        <f t="shared" si="73"/>
        <v xml:space="preserve"> </v>
      </c>
      <c r="G137" s="172" t="str">
        <f t="shared" si="74"/>
        <v xml:space="preserve"> </v>
      </c>
      <c r="H137" s="172" t="str">
        <f t="shared" si="75"/>
        <v xml:space="preserve"> </v>
      </c>
      <c r="I137" s="172" t="str">
        <f t="shared" si="76"/>
        <v xml:space="preserve"> </v>
      </c>
      <c r="J137" s="172" t="str">
        <f t="shared" si="77"/>
        <v xml:space="preserve"> </v>
      </c>
      <c r="K137" s="172" t="str">
        <f t="shared" si="78"/>
        <v xml:space="preserve"> </v>
      </c>
      <c r="L137" s="250" t="str">
        <f>IF($A137="N/A"," ",IF(Pricetype2=2,MAX(C137,0),IF(OR(Pricetype2=1,Pricetype2=4),IF(C137=0,0,(_xll.EURO(C137,Strikeprice2,0,0,($AH137+IF(Smile=TRUE,VLOOKUP(MAX(-5,Strikeprice2-C137),Volsmile,2),0)),($A137-DateToday)+15,IF(Pricetype2=1,1,0),0))),C137)))</f>
        <v xml:space="preserve"> </v>
      </c>
      <c r="M137" s="250" t="str">
        <f>IF($A137="N/A"," ",IF(Pricetype2=2,MAX(D137,0),IF(OR(Pricetype2=1,Pricetype2=4),IF(D137=0,0,(_xll.EURO(D137,Strikeprice2,0,0,($AH137+IF(Smile=TRUE,VLOOKUP(MAX(-5,Strikeprice2-D137),Volsmile,2),0)),($A137-DateToday)+15,IF(Pricetype2=1,1,0),0))),D137)))</f>
        <v xml:space="preserve"> </v>
      </c>
      <c r="N137" s="250" t="str">
        <f>IF($A137="N/A"," ",IF(Pricetype2=2,MAX(E137,0),IF(OR(Pricetype2=1,Pricetype2=4),IF(E137=0,0,(_xll.EURO(E137,Strikeprice2,0,0,($AK137+IF(Smile=TRUE,VLOOKUP(MAX(-5,Strikeprice2-E137),Volsmile,2),0)),($A137-DateToday)+15,IF(Pricetype2=1,1,0),0))),E137)))</f>
        <v xml:space="preserve"> </v>
      </c>
      <c r="O137" s="250" t="str">
        <f>IF($A137="N/A"," ",IF(Pricetype2=2,MAX(F137,0),IF(OR(Pricetype2=1,Pricetype2=4),IF(F137=0,0,(_xll.EURO(F137,Strikeprice2,0,0,($AK137+IF(Smile=TRUE,VLOOKUP(MAX(-5,Strikeprice2-F137),Volsmile,2),0)),($A137-DateToday)+15,IF(Pricetype2=1,1,0),0))),F137)))</f>
        <v xml:space="preserve"> </v>
      </c>
      <c r="P137" s="250" t="str">
        <f>IF($A137="N/A"," ",IF(Pricetype2=2,MAX(G137,0),IF(OR(Pricetype2=1,Pricetype2=4),IF(G137=0,0,(_xll.EURO(G137,Strikeprice2,0,0,($AK137+IF(Smile=TRUE,VLOOKUP(MAX(-5,Strikeprice2-G137),Volsmile,2),0)),($A137-DateToday)+15,IF(Pricetype2=1,1,0),0))),G137)))</f>
        <v xml:space="preserve"> </v>
      </c>
      <c r="Q137" s="250" t="str">
        <f>IF($A137="N/A"," ",IF(Pricetype2=2,MAX(H137,0),IF(OR(Pricetype2=1,Pricetype2=4),IF(H137=0,0,(_xll.EURO(H137,Strikeprice2,0,0,($AK137+IF(Smile=TRUE,VLOOKUP(MAX(-5,Strikeprice2-H137),Volsmile,2),0)),($A137-DateToday)+15,IF(Pricetype2=1,1,0),0))),H137)))</f>
        <v xml:space="preserve"> </v>
      </c>
      <c r="R137" s="250" t="str">
        <f>IF($A137="N/A"," ",IF(Pricetype2=2,MAX(I137,0),IF(OR(Pricetype2=1,Pricetype2=4),IF(I137=0,0,(_xll.EURO(I137,Strikeprice2,0,0,($AK137+IF(Smile=TRUE,VLOOKUP(MAX(-5,Strikeprice2-I137),Volsmile,2),0)),($A137-DateToday)+15,IF(Pricetype2=1,1,0),0))),I137)))</f>
        <v xml:space="preserve"> </v>
      </c>
      <c r="S137" s="250" t="str">
        <f>IF($A137="N/A"," ",IF(Pricetype2=2,MAX(J137,0),IF(OR(Pricetype2=1,Pricetype2=4),IF(J137=0,0,(_xll.EURO(J137,Strikeprice2,0,0,($AK137+IF(Smile=TRUE,VLOOKUP(MAX(-5,Strikeprice2-J137),Volsmile,2),0)),($A137-DateToday)+15,IF(Pricetype2=1,1,0),0))),J137)))</f>
        <v xml:space="preserve"> </v>
      </c>
      <c r="T137" s="250" t="str">
        <f>IF($A137="N/A"," ",IF(Pricetype2=2,MAX(K137,0),IF(OR(Pricetype2=1,Pricetype2=4),IF(K137=0,0,(_xll.EURO(K137,Strikeprice2,0,0,($AK137+IF(Smile=TRUE,VLOOKUP(MAX(-5,Strikeprice2-K137),Volsmile,2),0)),($A137-DateToday)+15,IF(Pricetype2=1,1,0),0))),K137)))</f>
        <v xml:space="preserve"> </v>
      </c>
      <c r="U137" s="177" t="str">
        <f t="shared" si="63"/>
        <v xml:space="preserve"> </v>
      </c>
      <c r="V137" s="178" t="str">
        <f t="shared" si="79"/>
        <v xml:space="preserve"> </v>
      </c>
      <c r="W137" s="178" t="str">
        <f t="shared" si="80"/>
        <v xml:space="preserve"> </v>
      </c>
      <c r="X137" s="178" t="str">
        <f t="shared" si="81"/>
        <v xml:space="preserve"> </v>
      </c>
      <c r="Y137" s="178" t="str">
        <f t="shared" si="82"/>
        <v xml:space="preserve"> </v>
      </c>
      <c r="Z137" s="178" t="str">
        <f t="shared" si="83"/>
        <v xml:space="preserve"> </v>
      </c>
      <c r="AA137" s="178" t="str">
        <f t="shared" si="84"/>
        <v xml:space="preserve"> </v>
      </c>
      <c r="AB137" s="178" t="str">
        <f t="shared" si="85"/>
        <v xml:space="preserve"> </v>
      </c>
      <c r="AC137" s="178" t="str">
        <f t="shared" si="86"/>
        <v xml:space="preserve"> </v>
      </c>
      <c r="AD137" s="178" t="str">
        <f t="shared" si="87"/>
        <v xml:space="preserve"> </v>
      </c>
      <c r="AE137" s="178" t="str">
        <f t="shared" si="88"/>
        <v xml:space="preserve"> </v>
      </c>
      <c r="AF137" s="224" t="str">
        <f t="shared" si="89"/>
        <v xml:space="preserve"> </v>
      </c>
      <c r="AG137" s="224" t="str">
        <f t="shared" si="90"/>
        <v xml:space="preserve"> </v>
      </c>
      <c r="AH137" s="224" t="str">
        <f t="shared" si="91"/>
        <v xml:space="preserve"> </v>
      </c>
      <c r="AI137" s="224" t="str">
        <f t="shared" si="64"/>
        <v xml:space="preserve"> </v>
      </c>
      <c r="AJ137" s="224" t="str">
        <f t="shared" si="65"/>
        <v xml:space="preserve"> </v>
      </c>
      <c r="AK137" s="224" t="str">
        <f t="shared" si="92"/>
        <v xml:space="preserve"> </v>
      </c>
      <c r="AL137" s="224" t="str">
        <f>IF($A137="N/A"," ",IF(PV=1,0,'Pricing Inputs2'!R170))</f>
        <v xml:space="preserve"> </v>
      </c>
      <c r="AM137" s="313" t="str">
        <f t="shared" si="66"/>
        <v xml:space="preserve"> </v>
      </c>
      <c r="BQ137" t="str">
        <f t="shared" si="67"/>
        <v xml:space="preserve"> </v>
      </c>
      <c r="BR137" t="str">
        <f t="shared" si="68"/>
        <v xml:space="preserve"> </v>
      </c>
      <c r="BS137" t="str">
        <f t="shared" si="69"/>
        <v xml:space="preserve"> </v>
      </c>
    </row>
    <row r="138" spans="1:71" x14ac:dyDescent="0.2">
      <c r="A138" s="253" t="str">
        <f>IF(A137="N/A","N/A",IF(EDATE(A137,1)&gt;Inputs!$P$5,"N/A",EDATE(A137,1)))</f>
        <v>N/A</v>
      </c>
      <c r="B138" s="324" t="str">
        <f t="shared" si="62"/>
        <v xml:space="preserve"> </v>
      </c>
      <c r="C138" s="172" t="str">
        <f t="shared" si="70"/>
        <v xml:space="preserve"> </v>
      </c>
      <c r="D138" s="172" t="str">
        <f t="shared" si="71"/>
        <v xml:space="preserve"> </v>
      </c>
      <c r="E138" s="172" t="str">
        <f t="shared" si="72"/>
        <v xml:space="preserve"> </v>
      </c>
      <c r="F138" s="172" t="str">
        <f t="shared" si="73"/>
        <v xml:space="preserve"> </v>
      </c>
      <c r="G138" s="172" t="str">
        <f t="shared" si="74"/>
        <v xml:space="preserve"> </v>
      </c>
      <c r="H138" s="172" t="str">
        <f t="shared" si="75"/>
        <v xml:space="preserve"> </v>
      </c>
      <c r="I138" s="172" t="str">
        <f t="shared" si="76"/>
        <v xml:space="preserve"> </v>
      </c>
      <c r="J138" s="172" t="str">
        <f t="shared" si="77"/>
        <v xml:space="preserve"> </v>
      </c>
      <c r="K138" s="172" t="str">
        <f t="shared" si="78"/>
        <v xml:space="preserve"> </v>
      </c>
      <c r="L138" s="250" t="str">
        <f>IF($A138="N/A"," ",IF(Pricetype2=2,MAX(C138,0),IF(OR(Pricetype2=1,Pricetype2=4),IF(C138=0,0,(_xll.EURO(C138,Strikeprice2,0,0,($AH138+IF(Smile=TRUE,VLOOKUP(MAX(-5,Strikeprice2-C138),Volsmile,2),0)),($A138-DateToday)+15,IF(Pricetype2=1,1,0),0))),C138)))</f>
        <v xml:space="preserve"> </v>
      </c>
      <c r="M138" s="250" t="str">
        <f>IF($A138="N/A"," ",IF(Pricetype2=2,MAX(D138,0),IF(OR(Pricetype2=1,Pricetype2=4),IF(D138=0,0,(_xll.EURO(D138,Strikeprice2,0,0,($AH138+IF(Smile=TRUE,VLOOKUP(MAX(-5,Strikeprice2-D138),Volsmile,2),0)),($A138-DateToday)+15,IF(Pricetype2=1,1,0),0))),D138)))</f>
        <v xml:space="preserve"> </v>
      </c>
      <c r="N138" s="250" t="str">
        <f>IF($A138="N/A"," ",IF(Pricetype2=2,MAX(E138,0),IF(OR(Pricetype2=1,Pricetype2=4),IF(E138=0,0,(_xll.EURO(E138,Strikeprice2,0,0,($AK138+IF(Smile=TRUE,VLOOKUP(MAX(-5,Strikeprice2-E138),Volsmile,2),0)),($A138-DateToday)+15,IF(Pricetype2=1,1,0),0))),E138)))</f>
        <v xml:space="preserve"> </v>
      </c>
      <c r="O138" s="250" t="str">
        <f>IF($A138="N/A"," ",IF(Pricetype2=2,MAX(F138,0),IF(OR(Pricetype2=1,Pricetype2=4),IF(F138=0,0,(_xll.EURO(F138,Strikeprice2,0,0,($AK138+IF(Smile=TRUE,VLOOKUP(MAX(-5,Strikeprice2-F138),Volsmile,2),0)),($A138-DateToday)+15,IF(Pricetype2=1,1,0),0))),F138)))</f>
        <v xml:space="preserve"> </v>
      </c>
      <c r="P138" s="250" t="str">
        <f>IF($A138="N/A"," ",IF(Pricetype2=2,MAX(G138,0),IF(OR(Pricetype2=1,Pricetype2=4),IF(G138=0,0,(_xll.EURO(G138,Strikeprice2,0,0,($AK138+IF(Smile=TRUE,VLOOKUP(MAX(-5,Strikeprice2-G138),Volsmile,2),0)),($A138-DateToday)+15,IF(Pricetype2=1,1,0),0))),G138)))</f>
        <v xml:space="preserve"> </v>
      </c>
      <c r="Q138" s="250" t="str">
        <f>IF($A138="N/A"," ",IF(Pricetype2=2,MAX(H138,0),IF(OR(Pricetype2=1,Pricetype2=4),IF(H138=0,0,(_xll.EURO(H138,Strikeprice2,0,0,($AK138+IF(Smile=TRUE,VLOOKUP(MAX(-5,Strikeprice2-H138),Volsmile,2),0)),($A138-DateToday)+15,IF(Pricetype2=1,1,0),0))),H138)))</f>
        <v xml:space="preserve"> </v>
      </c>
      <c r="R138" s="250" t="str">
        <f>IF($A138="N/A"," ",IF(Pricetype2=2,MAX(I138,0),IF(OR(Pricetype2=1,Pricetype2=4),IF(I138=0,0,(_xll.EURO(I138,Strikeprice2,0,0,($AK138+IF(Smile=TRUE,VLOOKUP(MAX(-5,Strikeprice2-I138),Volsmile,2),0)),($A138-DateToday)+15,IF(Pricetype2=1,1,0),0))),I138)))</f>
        <v xml:space="preserve"> </v>
      </c>
      <c r="S138" s="250" t="str">
        <f>IF($A138="N/A"," ",IF(Pricetype2=2,MAX(J138,0),IF(OR(Pricetype2=1,Pricetype2=4),IF(J138=0,0,(_xll.EURO(J138,Strikeprice2,0,0,($AK138+IF(Smile=TRUE,VLOOKUP(MAX(-5,Strikeprice2-J138),Volsmile,2),0)),($A138-DateToday)+15,IF(Pricetype2=1,1,0),0))),J138)))</f>
        <v xml:space="preserve"> </v>
      </c>
      <c r="T138" s="250" t="str">
        <f>IF($A138="N/A"," ",IF(Pricetype2=2,MAX(K138,0),IF(OR(Pricetype2=1,Pricetype2=4),IF(K138=0,0,(_xll.EURO(K138,Strikeprice2,0,0,($AK138+IF(Smile=TRUE,VLOOKUP(MAX(-5,Strikeprice2-K138),Volsmile,2),0)),($A138-DateToday)+15,IF(Pricetype2=1,1,0),0))),K138)))</f>
        <v xml:space="preserve"> </v>
      </c>
      <c r="U138" s="177" t="str">
        <f t="shared" si="63"/>
        <v xml:space="preserve"> </v>
      </c>
      <c r="V138" s="178" t="str">
        <f t="shared" si="79"/>
        <v xml:space="preserve"> </v>
      </c>
      <c r="W138" s="178" t="str">
        <f t="shared" si="80"/>
        <v xml:space="preserve"> </v>
      </c>
      <c r="X138" s="178" t="str">
        <f t="shared" si="81"/>
        <v xml:space="preserve"> </v>
      </c>
      <c r="Y138" s="178" t="str">
        <f t="shared" si="82"/>
        <v xml:space="preserve"> </v>
      </c>
      <c r="Z138" s="178" t="str">
        <f t="shared" si="83"/>
        <v xml:space="preserve"> </v>
      </c>
      <c r="AA138" s="178" t="str">
        <f t="shared" si="84"/>
        <v xml:space="preserve"> </v>
      </c>
      <c r="AB138" s="178" t="str">
        <f t="shared" si="85"/>
        <v xml:space="preserve"> </v>
      </c>
      <c r="AC138" s="178" t="str">
        <f t="shared" si="86"/>
        <v xml:space="preserve"> </v>
      </c>
      <c r="AD138" s="178" t="str">
        <f t="shared" si="87"/>
        <v xml:space="preserve"> </v>
      </c>
      <c r="AE138" s="178" t="str">
        <f t="shared" si="88"/>
        <v xml:space="preserve"> </v>
      </c>
      <c r="AF138" s="224" t="str">
        <f t="shared" si="89"/>
        <v xml:space="preserve"> </v>
      </c>
      <c r="AG138" s="224" t="str">
        <f t="shared" si="90"/>
        <v xml:space="preserve"> </v>
      </c>
      <c r="AH138" s="224" t="str">
        <f t="shared" si="91"/>
        <v xml:space="preserve"> </v>
      </c>
      <c r="AI138" s="224" t="str">
        <f t="shared" si="64"/>
        <v xml:space="preserve"> </v>
      </c>
      <c r="AJ138" s="224" t="str">
        <f t="shared" si="65"/>
        <v xml:space="preserve"> </v>
      </c>
      <c r="AK138" s="224" t="str">
        <f t="shared" si="92"/>
        <v xml:space="preserve"> </v>
      </c>
      <c r="AL138" s="224" t="str">
        <f>IF($A138="N/A"," ",IF(PV=1,0,'Pricing Inputs2'!R171))</f>
        <v xml:space="preserve"> </v>
      </c>
      <c r="AM138" s="313" t="str">
        <f t="shared" si="66"/>
        <v xml:space="preserve"> </v>
      </c>
      <c r="BQ138" t="str">
        <f t="shared" si="67"/>
        <v xml:space="preserve"> </v>
      </c>
      <c r="BR138" t="str">
        <f t="shared" si="68"/>
        <v xml:space="preserve"> </v>
      </c>
      <c r="BS138" t="str">
        <f t="shared" si="69"/>
        <v xml:space="preserve"> </v>
      </c>
    </row>
    <row r="139" spans="1:71" x14ac:dyDescent="0.2">
      <c r="A139" s="253" t="str">
        <f>IF(A138="N/A","N/A",IF(EDATE(A138,1)&gt;Inputs!$P$5,"N/A",EDATE(A138,1)))</f>
        <v>N/A</v>
      </c>
      <c r="B139" s="324" t="str">
        <f t="shared" si="62"/>
        <v xml:space="preserve"> </v>
      </c>
      <c r="C139" s="172" t="str">
        <f t="shared" si="70"/>
        <v xml:space="preserve"> </v>
      </c>
      <c r="D139" s="172" t="str">
        <f t="shared" si="71"/>
        <v xml:space="preserve"> </v>
      </c>
      <c r="E139" s="172" t="str">
        <f t="shared" si="72"/>
        <v xml:space="preserve"> </v>
      </c>
      <c r="F139" s="172" t="str">
        <f t="shared" si="73"/>
        <v xml:space="preserve"> </v>
      </c>
      <c r="G139" s="172" t="str">
        <f t="shared" si="74"/>
        <v xml:space="preserve"> </v>
      </c>
      <c r="H139" s="172" t="str">
        <f t="shared" si="75"/>
        <v xml:space="preserve"> </v>
      </c>
      <c r="I139" s="172" t="str">
        <f t="shared" si="76"/>
        <v xml:space="preserve"> </v>
      </c>
      <c r="J139" s="172" t="str">
        <f t="shared" si="77"/>
        <v xml:space="preserve"> </v>
      </c>
      <c r="K139" s="172" t="str">
        <f t="shared" si="78"/>
        <v xml:space="preserve"> </v>
      </c>
      <c r="L139" s="250" t="str">
        <f>IF($A139="N/A"," ",IF(Pricetype2=2,MAX(C139,0),IF(OR(Pricetype2=1,Pricetype2=4),IF(C139=0,0,(_xll.EURO(C139,Strikeprice2,0,0,($AH139+IF(Smile=TRUE,VLOOKUP(MAX(-5,Strikeprice2-C139),Volsmile,2),0)),($A139-DateToday)+15,IF(Pricetype2=1,1,0),0))),C139)))</f>
        <v xml:space="preserve"> </v>
      </c>
      <c r="M139" s="250" t="str">
        <f>IF($A139="N/A"," ",IF(Pricetype2=2,MAX(D139,0),IF(OR(Pricetype2=1,Pricetype2=4),IF(D139=0,0,(_xll.EURO(D139,Strikeprice2,0,0,($AH139+IF(Smile=TRUE,VLOOKUP(MAX(-5,Strikeprice2-D139),Volsmile,2),0)),($A139-DateToday)+15,IF(Pricetype2=1,1,0),0))),D139)))</f>
        <v xml:space="preserve"> </v>
      </c>
      <c r="N139" s="250" t="str">
        <f>IF($A139="N/A"," ",IF(Pricetype2=2,MAX(E139,0),IF(OR(Pricetype2=1,Pricetype2=4),IF(E139=0,0,(_xll.EURO(E139,Strikeprice2,0,0,($AK139+IF(Smile=TRUE,VLOOKUP(MAX(-5,Strikeprice2-E139),Volsmile,2),0)),($A139-DateToday)+15,IF(Pricetype2=1,1,0),0))),E139)))</f>
        <v xml:space="preserve"> </v>
      </c>
      <c r="O139" s="250" t="str">
        <f>IF($A139="N/A"," ",IF(Pricetype2=2,MAX(F139,0),IF(OR(Pricetype2=1,Pricetype2=4),IF(F139=0,0,(_xll.EURO(F139,Strikeprice2,0,0,($AK139+IF(Smile=TRUE,VLOOKUP(MAX(-5,Strikeprice2-F139),Volsmile,2),0)),($A139-DateToday)+15,IF(Pricetype2=1,1,0),0))),F139)))</f>
        <v xml:space="preserve"> </v>
      </c>
      <c r="P139" s="250" t="str">
        <f>IF($A139="N/A"," ",IF(Pricetype2=2,MAX(G139,0),IF(OR(Pricetype2=1,Pricetype2=4),IF(G139=0,0,(_xll.EURO(G139,Strikeprice2,0,0,($AK139+IF(Smile=TRUE,VLOOKUP(MAX(-5,Strikeprice2-G139),Volsmile,2),0)),($A139-DateToday)+15,IF(Pricetype2=1,1,0),0))),G139)))</f>
        <v xml:space="preserve"> </v>
      </c>
      <c r="Q139" s="250" t="str">
        <f>IF($A139="N/A"," ",IF(Pricetype2=2,MAX(H139,0),IF(OR(Pricetype2=1,Pricetype2=4),IF(H139=0,0,(_xll.EURO(H139,Strikeprice2,0,0,($AK139+IF(Smile=TRUE,VLOOKUP(MAX(-5,Strikeprice2-H139),Volsmile,2),0)),($A139-DateToday)+15,IF(Pricetype2=1,1,0),0))),H139)))</f>
        <v xml:space="preserve"> </v>
      </c>
      <c r="R139" s="250" t="str">
        <f>IF($A139="N/A"," ",IF(Pricetype2=2,MAX(I139,0),IF(OR(Pricetype2=1,Pricetype2=4),IF(I139=0,0,(_xll.EURO(I139,Strikeprice2,0,0,($AK139+IF(Smile=TRUE,VLOOKUP(MAX(-5,Strikeprice2-I139),Volsmile,2),0)),($A139-DateToday)+15,IF(Pricetype2=1,1,0),0))),I139)))</f>
        <v xml:space="preserve"> </v>
      </c>
      <c r="S139" s="250" t="str">
        <f>IF($A139="N/A"," ",IF(Pricetype2=2,MAX(J139,0),IF(OR(Pricetype2=1,Pricetype2=4),IF(J139=0,0,(_xll.EURO(J139,Strikeprice2,0,0,($AK139+IF(Smile=TRUE,VLOOKUP(MAX(-5,Strikeprice2-J139),Volsmile,2),0)),($A139-DateToday)+15,IF(Pricetype2=1,1,0),0))),J139)))</f>
        <v xml:space="preserve"> </v>
      </c>
      <c r="T139" s="250" t="str">
        <f>IF($A139="N/A"," ",IF(Pricetype2=2,MAX(K139,0),IF(OR(Pricetype2=1,Pricetype2=4),IF(K139=0,0,(_xll.EURO(K139,Strikeprice2,0,0,($AK139+IF(Smile=TRUE,VLOOKUP(MAX(-5,Strikeprice2-K139),Volsmile,2),0)),($A139-DateToday)+15,IF(Pricetype2=1,1,0),0))),K139)))</f>
        <v xml:space="preserve"> </v>
      </c>
      <c r="U139" s="177" t="str">
        <f t="shared" si="63"/>
        <v xml:space="preserve"> </v>
      </c>
      <c r="V139" s="178" t="str">
        <f t="shared" si="79"/>
        <v xml:space="preserve"> </v>
      </c>
      <c r="W139" s="178" t="str">
        <f t="shared" si="80"/>
        <v xml:space="preserve"> </v>
      </c>
      <c r="X139" s="178" t="str">
        <f t="shared" si="81"/>
        <v xml:space="preserve"> </v>
      </c>
      <c r="Y139" s="178" t="str">
        <f t="shared" si="82"/>
        <v xml:space="preserve"> </v>
      </c>
      <c r="Z139" s="178" t="str">
        <f t="shared" si="83"/>
        <v xml:space="preserve"> </v>
      </c>
      <c r="AA139" s="178" t="str">
        <f t="shared" si="84"/>
        <v xml:space="preserve"> </v>
      </c>
      <c r="AB139" s="178" t="str">
        <f t="shared" si="85"/>
        <v xml:space="preserve"> </v>
      </c>
      <c r="AC139" s="178" t="str">
        <f t="shared" si="86"/>
        <v xml:space="preserve"> </v>
      </c>
      <c r="AD139" s="178" t="str">
        <f t="shared" si="87"/>
        <v xml:space="preserve"> </v>
      </c>
      <c r="AE139" s="178" t="str">
        <f t="shared" si="88"/>
        <v xml:space="preserve"> </v>
      </c>
      <c r="AF139" s="224" t="str">
        <f t="shared" si="89"/>
        <v xml:space="preserve"> </v>
      </c>
      <c r="AG139" s="224" t="str">
        <f t="shared" si="90"/>
        <v xml:space="preserve"> </v>
      </c>
      <c r="AH139" s="224" t="str">
        <f t="shared" si="91"/>
        <v xml:space="preserve"> </v>
      </c>
      <c r="AI139" s="224" t="str">
        <f t="shared" si="64"/>
        <v xml:space="preserve"> </v>
      </c>
      <c r="AJ139" s="224" t="str">
        <f t="shared" si="65"/>
        <v xml:space="preserve"> </v>
      </c>
      <c r="AK139" s="224" t="str">
        <f t="shared" si="92"/>
        <v xml:space="preserve"> </v>
      </c>
      <c r="AL139" s="224" t="str">
        <f>IF($A139="N/A"," ",IF(PV=1,0,'Pricing Inputs2'!R172))</f>
        <v xml:space="preserve"> </v>
      </c>
      <c r="AM139" s="313" t="str">
        <f t="shared" si="66"/>
        <v xml:space="preserve"> </v>
      </c>
      <c r="BQ139" t="str">
        <f t="shared" si="67"/>
        <v xml:space="preserve"> </v>
      </c>
      <c r="BR139" t="str">
        <f t="shared" si="68"/>
        <v xml:space="preserve"> </v>
      </c>
      <c r="BS139" t="str">
        <f t="shared" si="69"/>
        <v xml:space="preserve"> </v>
      </c>
    </row>
    <row r="140" spans="1:71" x14ac:dyDescent="0.2">
      <c r="A140" s="253" t="str">
        <f>IF(A139="N/A","N/A",IF(EDATE(A139,1)&gt;Inputs!$P$5,"N/A",EDATE(A139,1)))</f>
        <v>N/A</v>
      </c>
      <c r="B140" s="324" t="str">
        <f t="shared" si="62"/>
        <v xml:space="preserve"> </v>
      </c>
      <c r="C140" s="172" t="str">
        <f t="shared" si="70"/>
        <v xml:space="preserve"> </v>
      </c>
      <c r="D140" s="172" t="str">
        <f t="shared" si="71"/>
        <v xml:space="preserve"> </v>
      </c>
      <c r="E140" s="172" t="str">
        <f t="shared" si="72"/>
        <v xml:space="preserve"> </v>
      </c>
      <c r="F140" s="172" t="str">
        <f t="shared" si="73"/>
        <v xml:space="preserve"> </v>
      </c>
      <c r="G140" s="172" t="str">
        <f t="shared" si="74"/>
        <v xml:space="preserve"> </v>
      </c>
      <c r="H140" s="172" t="str">
        <f t="shared" si="75"/>
        <v xml:space="preserve"> </v>
      </c>
      <c r="I140" s="172" t="str">
        <f t="shared" si="76"/>
        <v xml:space="preserve"> </v>
      </c>
      <c r="J140" s="172" t="str">
        <f t="shared" si="77"/>
        <v xml:space="preserve"> </v>
      </c>
      <c r="K140" s="172" t="str">
        <f t="shared" si="78"/>
        <v xml:space="preserve"> </v>
      </c>
      <c r="L140" s="250" t="str">
        <f>IF($A140="N/A"," ",IF(Pricetype2=2,MAX(C140,0),IF(OR(Pricetype2=1,Pricetype2=4),IF(C140=0,0,(_xll.EURO(C140,Strikeprice2,0,0,($AH140+IF(Smile=TRUE,VLOOKUP(MAX(-5,Strikeprice2-C140),Volsmile,2),0)),($A140-DateToday)+15,IF(Pricetype2=1,1,0),0))),C140)))</f>
        <v xml:space="preserve"> </v>
      </c>
      <c r="M140" s="250" t="str">
        <f>IF($A140="N/A"," ",IF(Pricetype2=2,MAX(D140,0),IF(OR(Pricetype2=1,Pricetype2=4),IF(D140=0,0,(_xll.EURO(D140,Strikeprice2,0,0,($AH140+IF(Smile=TRUE,VLOOKUP(MAX(-5,Strikeprice2-D140),Volsmile,2),0)),($A140-DateToday)+15,IF(Pricetype2=1,1,0),0))),D140)))</f>
        <v xml:space="preserve"> </v>
      </c>
      <c r="N140" s="250" t="str">
        <f>IF($A140="N/A"," ",IF(Pricetype2=2,MAX(E140,0),IF(OR(Pricetype2=1,Pricetype2=4),IF(E140=0,0,(_xll.EURO(E140,Strikeprice2,0,0,($AK140+IF(Smile=TRUE,VLOOKUP(MAX(-5,Strikeprice2-E140),Volsmile,2),0)),($A140-DateToday)+15,IF(Pricetype2=1,1,0),0))),E140)))</f>
        <v xml:space="preserve"> </v>
      </c>
      <c r="O140" s="250" t="str">
        <f>IF($A140="N/A"," ",IF(Pricetype2=2,MAX(F140,0),IF(OR(Pricetype2=1,Pricetype2=4),IF(F140=0,0,(_xll.EURO(F140,Strikeprice2,0,0,($AK140+IF(Smile=TRUE,VLOOKUP(MAX(-5,Strikeprice2-F140),Volsmile,2),0)),($A140-DateToday)+15,IF(Pricetype2=1,1,0),0))),F140)))</f>
        <v xml:space="preserve"> </v>
      </c>
      <c r="P140" s="250" t="str">
        <f>IF($A140="N/A"," ",IF(Pricetype2=2,MAX(G140,0),IF(OR(Pricetype2=1,Pricetype2=4),IF(G140=0,0,(_xll.EURO(G140,Strikeprice2,0,0,($AK140+IF(Smile=TRUE,VLOOKUP(MAX(-5,Strikeprice2-G140),Volsmile,2),0)),($A140-DateToday)+15,IF(Pricetype2=1,1,0),0))),G140)))</f>
        <v xml:space="preserve"> </v>
      </c>
      <c r="Q140" s="250" t="str">
        <f>IF($A140="N/A"," ",IF(Pricetype2=2,MAX(H140,0),IF(OR(Pricetype2=1,Pricetype2=4),IF(H140=0,0,(_xll.EURO(H140,Strikeprice2,0,0,($AK140+IF(Smile=TRUE,VLOOKUP(MAX(-5,Strikeprice2-H140),Volsmile,2),0)),($A140-DateToday)+15,IF(Pricetype2=1,1,0),0))),H140)))</f>
        <v xml:space="preserve"> </v>
      </c>
      <c r="R140" s="250" t="str">
        <f>IF($A140="N/A"," ",IF(Pricetype2=2,MAX(I140,0),IF(OR(Pricetype2=1,Pricetype2=4),IF(I140=0,0,(_xll.EURO(I140,Strikeprice2,0,0,($AK140+IF(Smile=TRUE,VLOOKUP(MAX(-5,Strikeprice2-I140),Volsmile,2),0)),($A140-DateToday)+15,IF(Pricetype2=1,1,0),0))),I140)))</f>
        <v xml:space="preserve"> </v>
      </c>
      <c r="S140" s="250" t="str">
        <f>IF($A140="N/A"," ",IF(Pricetype2=2,MAX(J140,0),IF(OR(Pricetype2=1,Pricetype2=4),IF(J140=0,0,(_xll.EURO(J140,Strikeprice2,0,0,($AK140+IF(Smile=TRUE,VLOOKUP(MAX(-5,Strikeprice2-J140),Volsmile,2),0)),($A140-DateToday)+15,IF(Pricetype2=1,1,0),0))),J140)))</f>
        <v xml:space="preserve"> </v>
      </c>
      <c r="T140" s="250" t="str">
        <f>IF($A140="N/A"," ",IF(Pricetype2=2,MAX(K140,0),IF(OR(Pricetype2=1,Pricetype2=4),IF(K140=0,0,(_xll.EURO(K140,Strikeprice2,0,0,($AK140+IF(Smile=TRUE,VLOOKUP(MAX(-5,Strikeprice2-K140),Volsmile,2),0)),($A140-DateToday)+15,IF(Pricetype2=1,1,0),0))),K140)))</f>
        <v xml:space="preserve"> </v>
      </c>
      <c r="U140" s="177" t="str">
        <f t="shared" si="63"/>
        <v xml:space="preserve"> </v>
      </c>
      <c r="V140" s="178" t="str">
        <f t="shared" si="79"/>
        <v xml:space="preserve"> </v>
      </c>
      <c r="W140" s="178" t="str">
        <f t="shared" si="80"/>
        <v xml:space="preserve"> </v>
      </c>
      <c r="X140" s="178" t="str">
        <f t="shared" si="81"/>
        <v xml:space="preserve"> </v>
      </c>
      <c r="Y140" s="178" t="str">
        <f t="shared" si="82"/>
        <v xml:space="preserve"> </v>
      </c>
      <c r="Z140" s="178" t="str">
        <f t="shared" si="83"/>
        <v xml:space="preserve"> </v>
      </c>
      <c r="AA140" s="178" t="str">
        <f t="shared" si="84"/>
        <v xml:space="preserve"> </v>
      </c>
      <c r="AB140" s="178" t="str">
        <f t="shared" si="85"/>
        <v xml:space="preserve"> </v>
      </c>
      <c r="AC140" s="178" t="str">
        <f t="shared" si="86"/>
        <v xml:space="preserve"> </v>
      </c>
      <c r="AD140" s="178" t="str">
        <f t="shared" si="87"/>
        <v xml:space="preserve"> </v>
      </c>
      <c r="AE140" s="178" t="str">
        <f t="shared" si="88"/>
        <v xml:space="preserve"> </v>
      </c>
      <c r="AF140" s="224" t="str">
        <f t="shared" si="89"/>
        <v xml:space="preserve"> </v>
      </c>
      <c r="AG140" s="224" t="str">
        <f t="shared" si="90"/>
        <v xml:space="preserve"> </v>
      </c>
      <c r="AH140" s="224" t="str">
        <f t="shared" si="91"/>
        <v xml:space="preserve"> </v>
      </c>
      <c r="AI140" s="224" t="str">
        <f t="shared" si="64"/>
        <v xml:space="preserve"> </v>
      </c>
      <c r="AJ140" s="224" t="str">
        <f t="shared" si="65"/>
        <v xml:space="preserve"> </v>
      </c>
      <c r="AK140" s="224" t="str">
        <f t="shared" si="92"/>
        <v xml:space="preserve"> </v>
      </c>
      <c r="AL140" s="224" t="str">
        <f>IF($A140="N/A"," ",IF(PV=1,0,'Pricing Inputs2'!R173))</f>
        <v xml:space="preserve"> </v>
      </c>
      <c r="AM140" s="313" t="str">
        <f t="shared" si="66"/>
        <v xml:space="preserve"> </v>
      </c>
      <c r="BQ140" t="str">
        <f t="shared" si="67"/>
        <v xml:space="preserve"> </v>
      </c>
      <c r="BR140" t="str">
        <f t="shared" si="68"/>
        <v xml:space="preserve"> </v>
      </c>
      <c r="BS140" t="str">
        <f t="shared" si="69"/>
        <v xml:space="preserve"> </v>
      </c>
    </row>
    <row r="141" spans="1:71" x14ac:dyDescent="0.2">
      <c r="A141" s="253" t="str">
        <f>IF(A140="N/A","N/A",IF(EDATE(A140,1)&gt;Inputs!$P$5,"N/A",EDATE(A140,1)))</f>
        <v>N/A</v>
      </c>
      <c r="B141" s="324" t="str">
        <f t="shared" si="62"/>
        <v xml:space="preserve"> </v>
      </c>
      <c r="C141" s="172" t="str">
        <f t="shared" si="70"/>
        <v xml:space="preserve"> </v>
      </c>
      <c r="D141" s="172" t="str">
        <f t="shared" si="71"/>
        <v xml:space="preserve"> </v>
      </c>
      <c r="E141" s="172" t="str">
        <f t="shared" si="72"/>
        <v xml:space="preserve"> </v>
      </c>
      <c r="F141" s="172" t="str">
        <f t="shared" si="73"/>
        <v xml:space="preserve"> </v>
      </c>
      <c r="G141" s="172" t="str">
        <f t="shared" si="74"/>
        <v xml:space="preserve"> </v>
      </c>
      <c r="H141" s="172" t="str">
        <f t="shared" si="75"/>
        <v xml:space="preserve"> </v>
      </c>
      <c r="I141" s="172" t="str">
        <f t="shared" si="76"/>
        <v xml:space="preserve"> </v>
      </c>
      <c r="J141" s="172" t="str">
        <f t="shared" si="77"/>
        <v xml:space="preserve"> </v>
      </c>
      <c r="K141" s="172" t="str">
        <f t="shared" si="78"/>
        <v xml:space="preserve"> </v>
      </c>
      <c r="L141" s="250" t="str">
        <f>IF($A141="N/A"," ",IF(Pricetype2=2,MAX(C141,0),IF(OR(Pricetype2=1,Pricetype2=4),IF(C141=0,0,(_xll.EURO(C141,Strikeprice2,0,0,($AH141+IF(Smile=TRUE,VLOOKUP(MAX(-5,Strikeprice2-C141),Volsmile,2),0)),($A141-DateToday)+15,IF(Pricetype2=1,1,0),0))),C141)))</f>
        <v xml:space="preserve"> </v>
      </c>
      <c r="M141" s="250" t="str">
        <f>IF($A141="N/A"," ",IF(Pricetype2=2,MAX(D141,0),IF(OR(Pricetype2=1,Pricetype2=4),IF(D141=0,0,(_xll.EURO(D141,Strikeprice2,0,0,($AH141+IF(Smile=TRUE,VLOOKUP(MAX(-5,Strikeprice2-D141),Volsmile,2),0)),($A141-DateToday)+15,IF(Pricetype2=1,1,0),0))),D141)))</f>
        <v xml:space="preserve"> </v>
      </c>
      <c r="N141" s="250" t="str">
        <f>IF($A141="N/A"," ",IF(Pricetype2=2,MAX(E141,0),IF(OR(Pricetype2=1,Pricetype2=4),IF(E141=0,0,(_xll.EURO(E141,Strikeprice2,0,0,($AK141+IF(Smile=TRUE,VLOOKUP(MAX(-5,Strikeprice2-E141),Volsmile,2),0)),($A141-DateToday)+15,IF(Pricetype2=1,1,0),0))),E141)))</f>
        <v xml:space="preserve"> </v>
      </c>
      <c r="O141" s="250" t="str">
        <f>IF($A141="N/A"," ",IF(Pricetype2=2,MAX(F141,0),IF(OR(Pricetype2=1,Pricetype2=4),IF(F141=0,0,(_xll.EURO(F141,Strikeprice2,0,0,($AK141+IF(Smile=TRUE,VLOOKUP(MAX(-5,Strikeprice2-F141),Volsmile,2),0)),($A141-DateToday)+15,IF(Pricetype2=1,1,0),0))),F141)))</f>
        <v xml:space="preserve"> </v>
      </c>
      <c r="P141" s="250" t="str">
        <f>IF($A141="N/A"," ",IF(Pricetype2=2,MAX(G141,0),IF(OR(Pricetype2=1,Pricetype2=4),IF(G141=0,0,(_xll.EURO(G141,Strikeprice2,0,0,($AK141+IF(Smile=TRUE,VLOOKUP(MAX(-5,Strikeprice2-G141),Volsmile,2),0)),($A141-DateToday)+15,IF(Pricetype2=1,1,0),0))),G141)))</f>
        <v xml:space="preserve"> </v>
      </c>
      <c r="Q141" s="250" t="str">
        <f>IF($A141="N/A"," ",IF(Pricetype2=2,MAX(H141,0),IF(OR(Pricetype2=1,Pricetype2=4),IF(H141=0,0,(_xll.EURO(H141,Strikeprice2,0,0,($AK141+IF(Smile=TRUE,VLOOKUP(MAX(-5,Strikeprice2-H141),Volsmile,2),0)),($A141-DateToday)+15,IF(Pricetype2=1,1,0),0))),H141)))</f>
        <v xml:space="preserve"> </v>
      </c>
      <c r="R141" s="250" t="str">
        <f>IF($A141="N/A"," ",IF(Pricetype2=2,MAX(I141,0),IF(OR(Pricetype2=1,Pricetype2=4),IF(I141=0,0,(_xll.EURO(I141,Strikeprice2,0,0,($AK141+IF(Smile=TRUE,VLOOKUP(MAX(-5,Strikeprice2-I141),Volsmile,2),0)),($A141-DateToday)+15,IF(Pricetype2=1,1,0),0))),I141)))</f>
        <v xml:space="preserve"> </v>
      </c>
      <c r="S141" s="250" t="str">
        <f>IF($A141="N/A"," ",IF(Pricetype2=2,MAX(J141,0),IF(OR(Pricetype2=1,Pricetype2=4),IF(J141=0,0,(_xll.EURO(J141,Strikeprice2,0,0,($AK141+IF(Smile=TRUE,VLOOKUP(MAX(-5,Strikeprice2-J141),Volsmile,2),0)),($A141-DateToday)+15,IF(Pricetype2=1,1,0),0))),J141)))</f>
        <v xml:space="preserve"> </v>
      </c>
      <c r="T141" s="250" t="str">
        <f>IF($A141="N/A"," ",IF(Pricetype2=2,MAX(K141,0),IF(OR(Pricetype2=1,Pricetype2=4),IF(K141=0,0,(_xll.EURO(K141,Strikeprice2,0,0,($AK141+IF(Smile=TRUE,VLOOKUP(MAX(-5,Strikeprice2-K141),Volsmile,2),0)),($A141-DateToday)+15,IF(Pricetype2=1,1,0),0))),K141)))</f>
        <v xml:space="preserve"> </v>
      </c>
      <c r="U141" s="177" t="str">
        <f t="shared" si="63"/>
        <v xml:space="preserve"> </v>
      </c>
      <c r="V141" s="178" t="str">
        <f t="shared" si="79"/>
        <v xml:space="preserve"> </v>
      </c>
      <c r="W141" s="178" t="str">
        <f t="shared" si="80"/>
        <v xml:space="preserve"> </v>
      </c>
      <c r="X141" s="178" t="str">
        <f t="shared" si="81"/>
        <v xml:space="preserve"> </v>
      </c>
      <c r="Y141" s="178" t="str">
        <f t="shared" si="82"/>
        <v xml:space="preserve"> </v>
      </c>
      <c r="Z141" s="178" t="str">
        <f t="shared" si="83"/>
        <v xml:space="preserve"> </v>
      </c>
      <c r="AA141" s="178" t="str">
        <f t="shared" si="84"/>
        <v xml:space="preserve"> </v>
      </c>
      <c r="AB141" s="178" t="str">
        <f t="shared" si="85"/>
        <v xml:space="preserve"> </v>
      </c>
      <c r="AC141" s="178" t="str">
        <f t="shared" si="86"/>
        <v xml:space="preserve"> </v>
      </c>
      <c r="AD141" s="178" t="str">
        <f t="shared" si="87"/>
        <v xml:space="preserve"> </v>
      </c>
      <c r="AE141" s="178" t="str">
        <f t="shared" si="88"/>
        <v xml:space="preserve"> </v>
      </c>
      <c r="AF141" s="224" t="str">
        <f t="shared" si="89"/>
        <v xml:space="preserve"> </v>
      </c>
      <c r="AG141" s="224" t="str">
        <f t="shared" si="90"/>
        <v xml:space="preserve"> </v>
      </c>
      <c r="AH141" s="224" t="str">
        <f t="shared" si="91"/>
        <v xml:space="preserve"> </v>
      </c>
      <c r="AI141" s="224" t="str">
        <f t="shared" si="64"/>
        <v xml:space="preserve"> </v>
      </c>
      <c r="AJ141" s="224" t="str">
        <f t="shared" si="65"/>
        <v xml:space="preserve"> </v>
      </c>
      <c r="AK141" s="224" t="str">
        <f t="shared" si="92"/>
        <v xml:space="preserve"> </v>
      </c>
      <c r="AL141" s="224" t="str">
        <f>IF($A141="N/A"," ",IF(PV=1,0,'Pricing Inputs2'!R174))</f>
        <v xml:space="preserve"> </v>
      </c>
      <c r="AM141" s="313" t="str">
        <f t="shared" si="66"/>
        <v xml:space="preserve"> </v>
      </c>
      <c r="BQ141" t="str">
        <f t="shared" si="67"/>
        <v xml:space="preserve"> </v>
      </c>
      <c r="BR141" t="str">
        <f t="shared" si="68"/>
        <v xml:space="preserve"> </v>
      </c>
      <c r="BS141" t="str">
        <f t="shared" si="69"/>
        <v xml:space="preserve"> </v>
      </c>
    </row>
    <row r="142" spans="1:71" x14ac:dyDescent="0.2">
      <c r="A142" s="253" t="str">
        <f>IF(A141="N/A","N/A",IF(EDATE(A141,1)&gt;Inputs!$P$5,"N/A",EDATE(A141,1)))</f>
        <v>N/A</v>
      </c>
      <c r="B142" s="324" t="str">
        <f t="shared" si="62"/>
        <v xml:space="preserve"> </v>
      </c>
      <c r="C142" s="172" t="str">
        <f t="shared" si="70"/>
        <v xml:space="preserve"> </v>
      </c>
      <c r="D142" s="172" t="str">
        <f t="shared" si="71"/>
        <v xml:space="preserve"> </v>
      </c>
      <c r="E142" s="172" t="str">
        <f t="shared" si="72"/>
        <v xml:space="preserve"> </v>
      </c>
      <c r="F142" s="172" t="str">
        <f t="shared" si="73"/>
        <v xml:space="preserve"> </v>
      </c>
      <c r="G142" s="172" t="str">
        <f t="shared" si="74"/>
        <v xml:space="preserve"> </v>
      </c>
      <c r="H142" s="172" t="str">
        <f t="shared" si="75"/>
        <v xml:space="preserve"> </v>
      </c>
      <c r="I142" s="172" t="str">
        <f t="shared" si="76"/>
        <v xml:space="preserve"> </v>
      </c>
      <c r="J142" s="172" t="str">
        <f t="shared" si="77"/>
        <v xml:space="preserve"> </v>
      </c>
      <c r="K142" s="172" t="str">
        <f t="shared" si="78"/>
        <v xml:space="preserve"> </v>
      </c>
      <c r="L142" s="250" t="str">
        <f>IF($A142="N/A"," ",IF(Pricetype2=2,MAX(C142,0),IF(OR(Pricetype2=1,Pricetype2=4),IF(C142=0,0,(_xll.EURO(C142,Strikeprice2,0,0,($AH142+IF(Smile=TRUE,VLOOKUP(MAX(-5,Strikeprice2-C142),Volsmile,2),0)),($A142-DateToday)+15,IF(Pricetype2=1,1,0),0))),C142)))</f>
        <v xml:space="preserve"> </v>
      </c>
      <c r="M142" s="250" t="str">
        <f>IF($A142="N/A"," ",IF(Pricetype2=2,MAX(D142,0),IF(OR(Pricetype2=1,Pricetype2=4),IF(D142=0,0,(_xll.EURO(D142,Strikeprice2,0,0,($AH142+IF(Smile=TRUE,VLOOKUP(MAX(-5,Strikeprice2-D142),Volsmile,2),0)),($A142-DateToday)+15,IF(Pricetype2=1,1,0),0))),D142)))</f>
        <v xml:space="preserve"> </v>
      </c>
      <c r="N142" s="250" t="str">
        <f>IF($A142="N/A"," ",IF(Pricetype2=2,MAX(E142,0),IF(OR(Pricetype2=1,Pricetype2=4),IF(E142=0,0,(_xll.EURO(E142,Strikeprice2,0,0,($AK142+IF(Smile=TRUE,VLOOKUP(MAX(-5,Strikeprice2-E142),Volsmile,2),0)),($A142-DateToday)+15,IF(Pricetype2=1,1,0),0))),E142)))</f>
        <v xml:space="preserve"> </v>
      </c>
      <c r="O142" s="250" t="str">
        <f>IF($A142="N/A"," ",IF(Pricetype2=2,MAX(F142,0),IF(OR(Pricetype2=1,Pricetype2=4),IF(F142=0,0,(_xll.EURO(F142,Strikeprice2,0,0,($AK142+IF(Smile=TRUE,VLOOKUP(MAX(-5,Strikeprice2-F142),Volsmile,2),0)),($A142-DateToday)+15,IF(Pricetype2=1,1,0),0))),F142)))</f>
        <v xml:space="preserve"> </v>
      </c>
      <c r="P142" s="250" t="str">
        <f>IF($A142="N/A"," ",IF(Pricetype2=2,MAX(G142,0),IF(OR(Pricetype2=1,Pricetype2=4),IF(G142=0,0,(_xll.EURO(G142,Strikeprice2,0,0,($AK142+IF(Smile=TRUE,VLOOKUP(MAX(-5,Strikeprice2-G142),Volsmile,2),0)),($A142-DateToday)+15,IF(Pricetype2=1,1,0),0))),G142)))</f>
        <v xml:space="preserve"> </v>
      </c>
      <c r="Q142" s="250" t="str">
        <f>IF($A142="N/A"," ",IF(Pricetype2=2,MAX(H142,0),IF(OR(Pricetype2=1,Pricetype2=4),IF(H142=0,0,(_xll.EURO(H142,Strikeprice2,0,0,($AK142+IF(Smile=TRUE,VLOOKUP(MAX(-5,Strikeprice2-H142),Volsmile,2),0)),($A142-DateToday)+15,IF(Pricetype2=1,1,0),0))),H142)))</f>
        <v xml:space="preserve"> </v>
      </c>
      <c r="R142" s="250" t="str">
        <f>IF($A142="N/A"," ",IF(Pricetype2=2,MAX(I142,0),IF(OR(Pricetype2=1,Pricetype2=4),IF(I142=0,0,(_xll.EURO(I142,Strikeprice2,0,0,($AK142+IF(Smile=TRUE,VLOOKUP(MAX(-5,Strikeprice2-I142),Volsmile,2),0)),($A142-DateToday)+15,IF(Pricetype2=1,1,0),0))),I142)))</f>
        <v xml:space="preserve"> </v>
      </c>
      <c r="S142" s="250" t="str">
        <f>IF($A142="N/A"," ",IF(Pricetype2=2,MAX(J142,0),IF(OR(Pricetype2=1,Pricetype2=4),IF(J142=0,0,(_xll.EURO(J142,Strikeprice2,0,0,($AK142+IF(Smile=TRUE,VLOOKUP(MAX(-5,Strikeprice2-J142),Volsmile,2),0)),($A142-DateToday)+15,IF(Pricetype2=1,1,0),0))),J142)))</f>
        <v xml:space="preserve"> </v>
      </c>
      <c r="T142" s="250" t="str">
        <f>IF($A142="N/A"," ",IF(Pricetype2=2,MAX(K142,0),IF(OR(Pricetype2=1,Pricetype2=4),IF(K142=0,0,(_xll.EURO(K142,Strikeprice2,0,0,($AK142+IF(Smile=TRUE,VLOOKUP(MAX(-5,Strikeprice2-K142),Volsmile,2),0)),($A142-DateToday)+15,IF(Pricetype2=1,1,0),0))),K142)))</f>
        <v xml:space="preserve"> </v>
      </c>
      <c r="U142" s="177" t="str">
        <f t="shared" si="63"/>
        <v xml:space="preserve"> </v>
      </c>
      <c r="V142" s="178" t="str">
        <f t="shared" si="79"/>
        <v xml:space="preserve"> </v>
      </c>
      <c r="W142" s="178" t="str">
        <f t="shared" si="80"/>
        <v xml:space="preserve"> </v>
      </c>
      <c r="X142" s="178" t="str">
        <f t="shared" si="81"/>
        <v xml:space="preserve"> </v>
      </c>
      <c r="Y142" s="178" t="str">
        <f t="shared" si="82"/>
        <v xml:space="preserve"> </v>
      </c>
      <c r="Z142" s="178" t="str">
        <f t="shared" si="83"/>
        <v xml:space="preserve"> </v>
      </c>
      <c r="AA142" s="178" t="str">
        <f t="shared" si="84"/>
        <v xml:space="preserve"> </v>
      </c>
      <c r="AB142" s="178" t="str">
        <f t="shared" si="85"/>
        <v xml:space="preserve"> </v>
      </c>
      <c r="AC142" s="178" t="str">
        <f t="shared" si="86"/>
        <v xml:space="preserve"> </v>
      </c>
      <c r="AD142" s="178" t="str">
        <f t="shared" si="87"/>
        <v xml:space="preserve"> </v>
      </c>
      <c r="AE142" s="178" t="str">
        <f t="shared" si="88"/>
        <v xml:space="preserve"> </v>
      </c>
      <c r="AF142" s="224" t="str">
        <f t="shared" si="89"/>
        <v xml:space="preserve"> </v>
      </c>
      <c r="AG142" s="224" t="str">
        <f t="shared" si="90"/>
        <v xml:space="preserve"> </v>
      </c>
      <c r="AH142" s="224" t="str">
        <f t="shared" si="91"/>
        <v xml:space="preserve"> </v>
      </c>
      <c r="AI142" s="224" t="str">
        <f t="shared" si="64"/>
        <v xml:space="preserve"> </v>
      </c>
      <c r="AJ142" s="224" t="str">
        <f t="shared" si="65"/>
        <v xml:space="preserve"> </v>
      </c>
      <c r="AK142" s="224" t="str">
        <f t="shared" si="92"/>
        <v xml:space="preserve"> </v>
      </c>
      <c r="AL142" s="224" t="str">
        <f>IF($A142="N/A"," ",IF(PV=1,0,'Pricing Inputs2'!R175))</f>
        <v xml:space="preserve"> </v>
      </c>
      <c r="AM142" s="313" t="str">
        <f t="shared" si="66"/>
        <v xml:space="preserve"> </v>
      </c>
      <c r="BQ142" t="str">
        <f t="shared" si="67"/>
        <v xml:space="preserve"> </v>
      </c>
      <c r="BR142" t="str">
        <f t="shared" si="68"/>
        <v xml:space="preserve"> </v>
      </c>
      <c r="BS142" t="str">
        <f t="shared" si="69"/>
        <v xml:space="preserve"> </v>
      </c>
    </row>
    <row r="143" spans="1:71" x14ac:dyDescent="0.2">
      <c r="A143" s="253" t="str">
        <f>IF(A142="N/A","N/A",IF(EDATE(A142,1)&gt;Inputs!$P$5,"N/A",EDATE(A142,1)))</f>
        <v>N/A</v>
      </c>
      <c r="B143" s="324" t="str">
        <f t="shared" si="62"/>
        <v xml:space="preserve"> </v>
      </c>
      <c r="C143" s="172" t="str">
        <f t="shared" si="70"/>
        <v xml:space="preserve"> </v>
      </c>
      <c r="D143" s="172" t="str">
        <f t="shared" si="71"/>
        <v xml:space="preserve"> </v>
      </c>
      <c r="E143" s="172" t="str">
        <f t="shared" si="72"/>
        <v xml:space="preserve"> </v>
      </c>
      <c r="F143" s="172" t="str">
        <f t="shared" si="73"/>
        <v xml:space="preserve"> </v>
      </c>
      <c r="G143" s="172" t="str">
        <f t="shared" si="74"/>
        <v xml:space="preserve"> </v>
      </c>
      <c r="H143" s="172" t="str">
        <f t="shared" si="75"/>
        <v xml:space="preserve"> </v>
      </c>
      <c r="I143" s="172" t="str">
        <f t="shared" si="76"/>
        <v xml:space="preserve"> </v>
      </c>
      <c r="J143" s="172" t="str">
        <f t="shared" si="77"/>
        <v xml:space="preserve"> </v>
      </c>
      <c r="K143" s="172" t="str">
        <f t="shared" si="78"/>
        <v xml:space="preserve"> </v>
      </c>
      <c r="L143" s="250" t="str">
        <f>IF($A143="N/A"," ",IF(Pricetype2=2,MAX(C143,0),IF(OR(Pricetype2=1,Pricetype2=4),IF(C143=0,0,(_xll.EURO(C143,Strikeprice2,0,0,($AH143+IF(Smile=TRUE,VLOOKUP(MAX(-5,Strikeprice2-C143),Volsmile,2),0)),($A143-DateToday)+15,IF(Pricetype2=1,1,0),0))),C143)))</f>
        <v xml:space="preserve"> </v>
      </c>
      <c r="M143" s="250" t="str">
        <f>IF($A143="N/A"," ",IF(Pricetype2=2,MAX(D143,0),IF(OR(Pricetype2=1,Pricetype2=4),IF(D143=0,0,(_xll.EURO(D143,Strikeprice2,0,0,($AH143+IF(Smile=TRUE,VLOOKUP(MAX(-5,Strikeprice2-D143),Volsmile,2),0)),($A143-DateToday)+15,IF(Pricetype2=1,1,0),0))),D143)))</f>
        <v xml:space="preserve"> </v>
      </c>
      <c r="N143" s="250" t="str">
        <f>IF($A143="N/A"," ",IF(Pricetype2=2,MAX(E143,0),IF(OR(Pricetype2=1,Pricetype2=4),IF(E143=0,0,(_xll.EURO(E143,Strikeprice2,0,0,($AK143+IF(Smile=TRUE,VLOOKUP(MAX(-5,Strikeprice2-E143),Volsmile,2),0)),($A143-DateToday)+15,IF(Pricetype2=1,1,0),0))),E143)))</f>
        <v xml:space="preserve"> </v>
      </c>
      <c r="O143" s="250" t="str">
        <f>IF($A143="N/A"," ",IF(Pricetype2=2,MAX(F143,0),IF(OR(Pricetype2=1,Pricetype2=4),IF(F143=0,0,(_xll.EURO(F143,Strikeprice2,0,0,($AK143+IF(Smile=TRUE,VLOOKUP(MAX(-5,Strikeprice2-F143),Volsmile,2),0)),($A143-DateToday)+15,IF(Pricetype2=1,1,0),0))),F143)))</f>
        <v xml:space="preserve"> </v>
      </c>
      <c r="P143" s="250" t="str">
        <f>IF($A143="N/A"," ",IF(Pricetype2=2,MAX(G143,0),IF(OR(Pricetype2=1,Pricetype2=4),IF(G143=0,0,(_xll.EURO(G143,Strikeprice2,0,0,($AK143+IF(Smile=TRUE,VLOOKUP(MAX(-5,Strikeprice2-G143),Volsmile,2),0)),($A143-DateToday)+15,IF(Pricetype2=1,1,0),0))),G143)))</f>
        <v xml:space="preserve"> </v>
      </c>
      <c r="Q143" s="250" t="str">
        <f>IF($A143="N/A"," ",IF(Pricetype2=2,MAX(H143,0),IF(OR(Pricetype2=1,Pricetype2=4),IF(H143=0,0,(_xll.EURO(H143,Strikeprice2,0,0,($AK143+IF(Smile=TRUE,VLOOKUP(MAX(-5,Strikeprice2-H143),Volsmile,2),0)),($A143-DateToday)+15,IF(Pricetype2=1,1,0),0))),H143)))</f>
        <v xml:space="preserve"> </v>
      </c>
      <c r="R143" s="250" t="str">
        <f>IF($A143="N/A"," ",IF(Pricetype2=2,MAX(I143,0),IF(OR(Pricetype2=1,Pricetype2=4),IF(I143=0,0,(_xll.EURO(I143,Strikeprice2,0,0,($AK143+IF(Smile=TRUE,VLOOKUP(MAX(-5,Strikeprice2-I143),Volsmile,2),0)),($A143-DateToday)+15,IF(Pricetype2=1,1,0),0))),I143)))</f>
        <v xml:space="preserve"> </v>
      </c>
      <c r="S143" s="250" t="str">
        <f>IF($A143="N/A"," ",IF(Pricetype2=2,MAX(J143,0),IF(OR(Pricetype2=1,Pricetype2=4),IF(J143=0,0,(_xll.EURO(J143,Strikeprice2,0,0,($AK143+IF(Smile=TRUE,VLOOKUP(MAX(-5,Strikeprice2-J143),Volsmile,2),0)),($A143-DateToday)+15,IF(Pricetype2=1,1,0),0))),J143)))</f>
        <v xml:space="preserve"> </v>
      </c>
      <c r="T143" s="250" t="str">
        <f>IF($A143="N/A"," ",IF(Pricetype2=2,MAX(K143,0),IF(OR(Pricetype2=1,Pricetype2=4),IF(K143=0,0,(_xll.EURO(K143,Strikeprice2,0,0,($AK143+IF(Smile=TRUE,VLOOKUP(MAX(-5,Strikeprice2-K143),Volsmile,2),0)),($A143-DateToday)+15,IF(Pricetype2=1,1,0),0))),K143)))</f>
        <v xml:space="preserve"> </v>
      </c>
      <c r="U143" s="177" t="str">
        <f t="shared" si="63"/>
        <v xml:space="preserve"> </v>
      </c>
      <c r="V143" s="178" t="str">
        <f t="shared" si="79"/>
        <v xml:space="preserve"> </v>
      </c>
      <c r="W143" s="178" t="str">
        <f t="shared" si="80"/>
        <v xml:space="preserve"> </v>
      </c>
      <c r="X143" s="178" t="str">
        <f t="shared" si="81"/>
        <v xml:space="preserve"> </v>
      </c>
      <c r="Y143" s="178" t="str">
        <f t="shared" si="82"/>
        <v xml:space="preserve"> </v>
      </c>
      <c r="Z143" s="178" t="str">
        <f t="shared" si="83"/>
        <v xml:space="preserve"> </v>
      </c>
      <c r="AA143" s="178" t="str">
        <f t="shared" si="84"/>
        <v xml:space="preserve"> </v>
      </c>
      <c r="AB143" s="178" t="str">
        <f t="shared" si="85"/>
        <v xml:space="preserve"> </v>
      </c>
      <c r="AC143" s="178" t="str">
        <f t="shared" si="86"/>
        <v xml:space="preserve"> </v>
      </c>
      <c r="AD143" s="178" t="str">
        <f t="shared" si="87"/>
        <v xml:space="preserve"> </v>
      </c>
      <c r="AE143" s="178" t="str">
        <f t="shared" si="88"/>
        <v xml:space="preserve"> </v>
      </c>
      <c r="AF143" s="224" t="str">
        <f t="shared" si="89"/>
        <v xml:space="preserve"> </v>
      </c>
      <c r="AG143" s="224" t="str">
        <f t="shared" si="90"/>
        <v xml:space="preserve"> </v>
      </c>
      <c r="AH143" s="224" t="str">
        <f t="shared" si="91"/>
        <v xml:space="preserve"> </v>
      </c>
      <c r="AI143" s="224" t="str">
        <f t="shared" si="64"/>
        <v xml:space="preserve"> </v>
      </c>
      <c r="AJ143" s="224" t="str">
        <f t="shared" si="65"/>
        <v xml:space="preserve"> </v>
      </c>
      <c r="AK143" s="224" t="str">
        <f t="shared" si="92"/>
        <v xml:space="preserve"> </v>
      </c>
      <c r="AL143" s="224" t="str">
        <f>IF($A143="N/A"," ",IF(PV=1,0,'Pricing Inputs2'!R176))</f>
        <v xml:space="preserve"> </v>
      </c>
      <c r="AM143" s="313" t="str">
        <f t="shared" si="66"/>
        <v xml:space="preserve"> </v>
      </c>
      <c r="BQ143" t="str">
        <f t="shared" si="67"/>
        <v xml:space="preserve"> </v>
      </c>
      <c r="BR143" t="str">
        <f t="shared" si="68"/>
        <v xml:space="preserve"> </v>
      </c>
      <c r="BS143" t="str">
        <f t="shared" si="69"/>
        <v xml:space="preserve"> </v>
      </c>
    </row>
    <row r="144" spans="1:71" x14ac:dyDescent="0.2">
      <c r="A144" s="253" t="str">
        <f>IF(A143="N/A","N/A",IF(EDATE(A143,1)&gt;Inputs!$P$5,"N/A",EDATE(A143,1)))</f>
        <v>N/A</v>
      </c>
      <c r="B144" s="324" t="str">
        <f t="shared" si="62"/>
        <v xml:space="preserve"> </v>
      </c>
      <c r="C144" s="172" t="str">
        <f t="shared" si="70"/>
        <v xml:space="preserve"> </v>
      </c>
      <c r="D144" s="172" t="str">
        <f t="shared" si="71"/>
        <v xml:space="preserve"> </v>
      </c>
      <c r="E144" s="172" t="str">
        <f t="shared" si="72"/>
        <v xml:space="preserve"> </v>
      </c>
      <c r="F144" s="172" t="str">
        <f t="shared" si="73"/>
        <v xml:space="preserve"> </v>
      </c>
      <c r="G144" s="172" t="str">
        <f t="shared" si="74"/>
        <v xml:space="preserve"> </v>
      </c>
      <c r="H144" s="172" t="str">
        <f t="shared" si="75"/>
        <v xml:space="preserve"> </v>
      </c>
      <c r="I144" s="172" t="str">
        <f t="shared" si="76"/>
        <v xml:space="preserve"> </v>
      </c>
      <c r="J144" s="172" t="str">
        <f t="shared" si="77"/>
        <v xml:space="preserve"> </v>
      </c>
      <c r="K144" s="172" t="str">
        <f t="shared" si="78"/>
        <v xml:space="preserve"> </v>
      </c>
      <c r="L144" s="250" t="str">
        <f>IF($A144="N/A"," ",IF(Pricetype2=2,MAX(C144,0),IF(OR(Pricetype2=1,Pricetype2=4),IF(C144=0,0,(_xll.EURO(C144,Strikeprice2,0,0,($AH144+IF(Smile=TRUE,VLOOKUP(MAX(-5,Strikeprice2-C144),Volsmile,2),0)),($A144-DateToday)+15,IF(Pricetype2=1,1,0),0))),C144)))</f>
        <v xml:space="preserve"> </v>
      </c>
      <c r="M144" s="250" t="str">
        <f>IF($A144="N/A"," ",IF(Pricetype2=2,MAX(D144,0),IF(OR(Pricetype2=1,Pricetype2=4),IF(D144=0,0,(_xll.EURO(D144,Strikeprice2,0,0,($AH144+IF(Smile=TRUE,VLOOKUP(MAX(-5,Strikeprice2-D144),Volsmile,2),0)),($A144-DateToday)+15,IF(Pricetype2=1,1,0),0))),D144)))</f>
        <v xml:space="preserve"> </v>
      </c>
      <c r="N144" s="250" t="str">
        <f>IF($A144="N/A"," ",IF(Pricetype2=2,MAX(E144,0),IF(OR(Pricetype2=1,Pricetype2=4),IF(E144=0,0,(_xll.EURO(E144,Strikeprice2,0,0,($AK144+IF(Smile=TRUE,VLOOKUP(MAX(-5,Strikeprice2-E144),Volsmile,2),0)),($A144-DateToday)+15,IF(Pricetype2=1,1,0),0))),E144)))</f>
        <v xml:space="preserve"> </v>
      </c>
      <c r="O144" s="250" t="str">
        <f>IF($A144="N/A"," ",IF(Pricetype2=2,MAX(F144,0),IF(OR(Pricetype2=1,Pricetype2=4),IF(F144=0,0,(_xll.EURO(F144,Strikeprice2,0,0,($AK144+IF(Smile=TRUE,VLOOKUP(MAX(-5,Strikeprice2-F144),Volsmile,2),0)),($A144-DateToday)+15,IF(Pricetype2=1,1,0),0))),F144)))</f>
        <v xml:space="preserve"> </v>
      </c>
      <c r="P144" s="250" t="str">
        <f>IF($A144="N/A"," ",IF(Pricetype2=2,MAX(G144,0),IF(OR(Pricetype2=1,Pricetype2=4),IF(G144=0,0,(_xll.EURO(G144,Strikeprice2,0,0,($AK144+IF(Smile=TRUE,VLOOKUP(MAX(-5,Strikeprice2-G144),Volsmile,2),0)),($A144-DateToday)+15,IF(Pricetype2=1,1,0),0))),G144)))</f>
        <v xml:space="preserve"> </v>
      </c>
      <c r="Q144" s="250" t="str">
        <f>IF($A144="N/A"," ",IF(Pricetype2=2,MAX(H144,0),IF(OR(Pricetype2=1,Pricetype2=4),IF(H144=0,0,(_xll.EURO(H144,Strikeprice2,0,0,($AK144+IF(Smile=TRUE,VLOOKUP(MAX(-5,Strikeprice2-H144),Volsmile,2),0)),($A144-DateToday)+15,IF(Pricetype2=1,1,0),0))),H144)))</f>
        <v xml:space="preserve"> </v>
      </c>
      <c r="R144" s="250" t="str">
        <f>IF($A144="N/A"," ",IF(Pricetype2=2,MAX(I144,0),IF(OR(Pricetype2=1,Pricetype2=4),IF(I144=0,0,(_xll.EURO(I144,Strikeprice2,0,0,($AK144+IF(Smile=TRUE,VLOOKUP(MAX(-5,Strikeprice2-I144),Volsmile,2),0)),($A144-DateToday)+15,IF(Pricetype2=1,1,0),0))),I144)))</f>
        <v xml:space="preserve"> </v>
      </c>
      <c r="S144" s="250" t="str">
        <f>IF($A144="N/A"," ",IF(Pricetype2=2,MAX(J144,0),IF(OR(Pricetype2=1,Pricetype2=4),IF(J144=0,0,(_xll.EURO(J144,Strikeprice2,0,0,($AK144+IF(Smile=TRUE,VLOOKUP(MAX(-5,Strikeprice2-J144),Volsmile,2),0)),($A144-DateToday)+15,IF(Pricetype2=1,1,0),0))),J144)))</f>
        <v xml:space="preserve"> </v>
      </c>
      <c r="T144" s="250" t="str">
        <f>IF($A144="N/A"," ",IF(Pricetype2=2,MAX(K144,0),IF(OR(Pricetype2=1,Pricetype2=4),IF(K144=0,0,(_xll.EURO(K144,Strikeprice2,0,0,($AK144+IF(Smile=TRUE,VLOOKUP(MAX(-5,Strikeprice2-K144),Volsmile,2),0)),($A144-DateToday)+15,IF(Pricetype2=1,1,0),0))),K144)))</f>
        <v xml:space="preserve"> </v>
      </c>
      <c r="U144" s="177" t="str">
        <f t="shared" si="63"/>
        <v xml:space="preserve"> </v>
      </c>
      <c r="V144" s="178" t="str">
        <f t="shared" si="79"/>
        <v xml:space="preserve"> </v>
      </c>
      <c r="W144" s="178" t="str">
        <f t="shared" si="80"/>
        <v xml:space="preserve"> </v>
      </c>
      <c r="X144" s="178" t="str">
        <f t="shared" si="81"/>
        <v xml:space="preserve"> </v>
      </c>
      <c r="Y144" s="178" t="str">
        <f t="shared" si="82"/>
        <v xml:space="preserve"> </v>
      </c>
      <c r="Z144" s="178" t="str">
        <f t="shared" si="83"/>
        <v xml:space="preserve"> </v>
      </c>
      <c r="AA144" s="178" t="str">
        <f t="shared" si="84"/>
        <v xml:space="preserve"> </v>
      </c>
      <c r="AB144" s="178" t="str">
        <f t="shared" si="85"/>
        <v xml:space="preserve"> </v>
      </c>
      <c r="AC144" s="178" t="str">
        <f t="shared" si="86"/>
        <v xml:space="preserve"> </v>
      </c>
      <c r="AD144" s="178" t="str">
        <f t="shared" si="87"/>
        <v xml:space="preserve"> </v>
      </c>
      <c r="AE144" s="178" t="str">
        <f t="shared" si="88"/>
        <v xml:space="preserve"> </v>
      </c>
      <c r="AF144" s="224" t="str">
        <f t="shared" si="89"/>
        <v xml:space="preserve"> </v>
      </c>
      <c r="AG144" s="224" t="str">
        <f t="shared" si="90"/>
        <v xml:space="preserve"> </v>
      </c>
      <c r="AH144" s="224" t="str">
        <f t="shared" si="91"/>
        <v xml:space="preserve"> </v>
      </c>
      <c r="AI144" s="224" t="str">
        <f t="shared" si="64"/>
        <v xml:space="preserve"> </v>
      </c>
      <c r="AJ144" s="224" t="str">
        <f t="shared" si="65"/>
        <v xml:space="preserve"> </v>
      </c>
      <c r="AK144" s="224" t="str">
        <f t="shared" si="92"/>
        <v xml:space="preserve"> </v>
      </c>
      <c r="AL144" s="224" t="str">
        <f>IF($A144="N/A"," ",IF(PV=1,0,'Pricing Inputs2'!R177))</f>
        <v xml:space="preserve"> </v>
      </c>
      <c r="AM144" s="313" t="str">
        <f t="shared" si="66"/>
        <v xml:space="preserve"> </v>
      </c>
      <c r="BQ144" t="str">
        <f t="shared" si="67"/>
        <v xml:space="preserve"> </v>
      </c>
      <c r="BR144" t="str">
        <f t="shared" si="68"/>
        <v xml:space="preserve"> </v>
      </c>
      <c r="BS144" t="str">
        <f t="shared" si="69"/>
        <v xml:space="preserve"> </v>
      </c>
    </row>
    <row r="145" spans="1:71" x14ac:dyDescent="0.2">
      <c r="A145" s="253" t="str">
        <f>IF(A144="N/A","N/A",IF(EDATE(A144,1)&gt;Inputs!$P$5,"N/A",EDATE(A144,1)))</f>
        <v>N/A</v>
      </c>
      <c r="B145" s="324" t="str">
        <f t="shared" si="62"/>
        <v xml:space="preserve"> </v>
      </c>
      <c r="C145" s="172" t="str">
        <f t="shared" si="70"/>
        <v xml:space="preserve"> </v>
      </c>
      <c r="D145" s="172" t="str">
        <f t="shared" si="71"/>
        <v xml:space="preserve"> </v>
      </c>
      <c r="E145" s="172" t="str">
        <f t="shared" si="72"/>
        <v xml:space="preserve"> </v>
      </c>
      <c r="F145" s="172" t="str">
        <f t="shared" si="73"/>
        <v xml:space="preserve"> </v>
      </c>
      <c r="G145" s="172" t="str">
        <f t="shared" si="74"/>
        <v xml:space="preserve"> </v>
      </c>
      <c r="H145" s="172" t="str">
        <f t="shared" si="75"/>
        <v xml:space="preserve"> </v>
      </c>
      <c r="I145" s="172" t="str">
        <f t="shared" si="76"/>
        <v xml:space="preserve"> </v>
      </c>
      <c r="J145" s="172" t="str">
        <f t="shared" si="77"/>
        <v xml:space="preserve"> </v>
      </c>
      <c r="K145" s="172" t="str">
        <f t="shared" si="78"/>
        <v xml:space="preserve"> </v>
      </c>
      <c r="L145" s="250" t="str">
        <f>IF($A145="N/A"," ",IF(Pricetype2=2,MAX(C145,0),IF(OR(Pricetype2=1,Pricetype2=4),IF(C145=0,0,(_xll.EURO(C145,Strikeprice2,0,0,($AH145+IF(Smile=TRUE,VLOOKUP(MAX(-5,Strikeprice2-C145),Volsmile,2),0)),($A145-DateToday)+15,IF(Pricetype2=1,1,0),0))),C145)))</f>
        <v xml:space="preserve"> </v>
      </c>
      <c r="M145" s="250" t="str">
        <f>IF($A145="N/A"," ",IF(Pricetype2=2,MAX(D145,0),IF(OR(Pricetype2=1,Pricetype2=4),IF(D145=0,0,(_xll.EURO(D145,Strikeprice2,0,0,($AH145+IF(Smile=TRUE,VLOOKUP(MAX(-5,Strikeprice2-D145),Volsmile,2),0)),($A145-DateToday)+15,IF(Pricetype2=1,1,0),0))),D145)))</f>
        <v xml:space="preserve"> </v>
      </c>
      <c r="N145" s="250" t="str">
        <f>IF($A145="N/A"," ",IF(Pricetype2=2,MAX(E145,0),IF(OR(Pricetype2=1,Pricetype2=4),IF(E145=0,0,(_xll.EURO(E145,Strikeprice2,0,0,($AK145+IF(Smile=TRUE,VLOOKUP(MAX(-5,Strikeprice2-E145),Volsmile,2),0)),($A145-DateToday)+15,IF(Pricetype2=1,1,0),0))),E145)))</f>
        <v xml:space="preserve"> </v>
      </c>
      <c r="O145" s="250" t="str">
        <f>IF($A145="N/A"," ",IF(Pricetype2=2,MAX(F145,0),IF(OR(Pricetype2=1,Pricetype2=4),IF(F145=0,0,(_xll.EURO(F145,Strikeprice2,0,0,($AK145+IF(Smile=TRUE,VLOOKUP(MAX(-5,Strikeprice2-F145),Volsmile,2),0)),($A145-DateToday)+15,IF(Pricetype2=1,1,0),0))),F145)))</f>
        <v xml:space="preserve"> </v>
      </c>
      <c r="P145" s="250" t="str">
        <f>IF($A145="N/A"," ",IF(Pricetype2=2,MAX(G145,0),IF(OR(Pricetype2=1,Pricetype2=4),IF(G145=0,0,(_xll.EURO(G145,Strikeprice2,0,0,($AK145+IF(Smile=TRUE,VLOOKUP(MAX(-5,Strikeprice2-G145),Volsmile,2),0)),($A145-DateToday)+15,IF(Pricetype2=1,1,0),0))),G145)))</f>
        <v xml:space="preserve"> </v>
      </c>
      <c r="Q145" s="250" t="str">
        <f>IF($A145="N/A"," ",IF(Pricetype2=2,MAX(H145,0),IF(OR(Pricetype2=1,Pricetype2=4),IF(H145=0,0,(_xll.EURO(H145,Strikeprice2,0,0,($AK145+IF(Smile=TRUE,VLOOKUP(MAX(-5,Strikeprice2-H145),Volsmile,2),0)),($A145-DateToday)+15,IF(Pricetype2=1,1,0),0))),H145)))</f>
        <v xml:space="preserve"> </v>
      </c>
      <c r="R145" s="250" t="str">
        <f>IF($A145="N/A"," ",IF(Pricetype2=2,MAX(I145,0),IF(OR(Pricetype2=1,Pricetype2=4),IF(I145=0,0,(_xll.EURO(I145,Strikeprice2,0,0,($AK145+IF(Smile=TRUE,VLOOKUP(MAX(-5,Strikeprice2-I145),Volsmile,2),0)),($A145-DateToday)+15,IF(Pricetype2=1,1,0),0))),I145)))</f>
        <v xml:space="preserve"> </v>
      </c>
      <c r="S145" s="250" t="str">
        <f>IF($A145="N/A"," ",IF(Pricetype2=2,MAX(J145,0),IF(OR(Pricetype2=1,Pricetype2=4),IF(J145=0,0,(_xll.EURO(J145,Strikeprice2,0,0,($AK145+IF(Smile=TRUE,VLOOKUP(MAX(-5,Strikeprice2-J145),Volsmile,2),0)),($A145-DateToday)+15,IF(Pricetype2=1,1,0),0))),J145)))</f>
        <v xml:space="preserve"> </v>
      </c>
      <c r="T145" s="250" t="str">
        <f>IF($A145="N/A"," ",IF(Pricetype2=2,MAX(K145,0),IF(OR(Pricetype2=1,Pricetype2=4),IF(K145=0,0,(_xll.EURO(K145,Strikeprice2,0,0,($AK145+IF(Smile=TRUE,VLOOKUP(MAX(-5,Strikeprice2-K145),Volsmile,2),0)),($A145-DateToday)+15,IF(Pricetype2=1,1,0),0))),K145)))</f>
        <v xml:space="preserve"> </v>
      </c>
      <c r="U145" s="177" t="str">
        <f t="shared" si="63"/>
        <v xml:space="preserve"> </v>
      </c>
      <c r="V145" s="178" t="str">
        <f t="shared" si="79"/>
        <v xml:space="preserve"> </v>
      </c>
      <c r="W145" s="178" t="str">
        <f t="shared" si="80"/>
        <v xml:space="preserve"> </v>
      </c>
      <c r="X145" s="178" t="str">
        <f t="shared" si="81"/>
        <v xml:space="preserve"> </v>
      </c>
      <c r="Y145" s="178" t="str">
        <f t="shared" si="82"/>
        <v xml:space="preserve"> </v>
      </c>
      <c r="Z145" s="178" t="str">
        <f t="shared" si="83"/>
        <v xml:space="preserve"> </v>
      </c>
      <c r="AA145" s="178" t="str">
        <f t="shared" si="84"/>
        <v xml:space="preserve"> </v>
      </c>
      <c r="AB145" s="178" t="str">
        <f t="shared" si="85"/>
        <v xml:space="preserve"> </v>
      </c>
      <c r="AC145" s="178" t="str">
        <f t="shared" si="86"/>
        <v xml:space="preserve"> </v>
      </c>
      <c r="AD145" s="178" t="str">
        <f t="shared" si="87"/>
        <v xml:space="preserve"> </v>
      </c>
      <c r="AE145" s="178" t="str">
        <f t="shared" si="88"/>
        <v xml:space="preserve"> </v>
      </c>
      <c r="AF145" s="224" t="str">
        <f t="shared" si="89"/>
        <v xml:space="preserve"> </v>
      </c>
      <c r="AG145" s="224" t="str">
        <f t="shared" si="90"/>
        <v xml:space="preserve"> </v>
      </c>
      <c r="AH145" s="224" t="str">
        <f t="shared" si="91"/>
        <v xml:space="preserve"> </v>
      </c>
      <c r="AI145" s="224" t="str">
        <f t="shared" si="64"/>
        <v xml:space="preserve"> </v>
      </c>
      <c r="AJ145" s="224" t="str">
        <f t="shared" si="65"/>
        <v xml:space="preserve"> </v>
      </c>
      <c r="AK145" s="224" t="str">
        <f t="shared" si="92"/>
        <v xml:space="preserve"> </v>
      </c>
      <c r="AL145" s="224" t="str">
        <f>IF($A145="N/A"," ",IF(PV=1,0,'Pricing Inputs2'!R178))</f>
        <v xml:space="preserve"> </v>
      </c>
      <c r="AM145" s="313" t="str">
        <f t="shared" si="66"/>
        <v xml:space="preserve"> </v>
      </c>
      <c r="BQ145" t="str">
        <f t="shared" si="67"/>
        <v xml:space="preserve"> </v>
      </c>
      <c r="BR145" t="str">
        <f t="shared" si="68"/>
        <v xml:space="preserve"> </v>
      </c>
      <c r="BS145" t="str">
        <f t="shared" si="69"/>
        <v xml:space="preserve"> </v>
      </c>
    </row>
    <row r="146" spans="1:71" x14ac:dyDescent="0.2">
      <c r="A146" s="253" t="str">
        <f>IF(A145="N/A","N/A",IF(EDATE(A145,1)&gt;Inputs!$P$5,"N/A",EDATE(A145,1)))</f>
        <v>N/A</v>
      </c>
      <c r="B146" s="324" t="str">
        <f t="shared" si="62"/>
        <v xml:space="preserve"> </v>
      </c>
      <c r="C146" s="172" t="str">
        <f t="shared" si="70"/>
        <v xml:space="preserve"> </v>
      </c>
      <c r="D146" s="172" t="str">
        <f t="shared" si="71"/>
        <v xml:space="preserve"> </v>
      </c>
      <c r="E146" s="172" t="str">
        <f t="shared" si="72"/>
        <v xml:space="preserve"> </v>
      </c>
      <c r="F146" s="172" t="str">
        <f t="shared" si="73"/>
        <v xml:space="preserve"> </v>
      </c>
      <c r="G146" s="172" t="str">
        <f t="shared" si="74"/>
        <v xml:space="preserve"> </v>
      </c>
      <c r="H146" s="172" t="str">
        <f t="shared" si="75"/>
        <v xml:space="preserve"> </v>
      </c>
      <c r="I146" s="172" t="str">
        <f t="shared" si="76"/>
        <v xml:space="preserve"> </v>
      </c>
      <c r="J146" s="172" t="str">
        <f t="shared" si="77"/>
        <v xml:space="preserve"> </v>
      </c>
      <c r="K146" s="172" t="str">
        <f t="shared" si="78"/>
        <v xml:space="preserve"> </v>
      </c>
      <c r="L146" s="250" t="str">
        <f>IF($A146="N/A"," ",IF(Pricetype2=2,MAX(C146,0),IF(OR(Pricetype2=1,Pricetype2=4),IF(C146=0,0,(_xll.EURO(C146,Strikeprice2,0,0,($AH146+IF(Smile=TRUE,VLOOKUP(MAX(-5,Strikeprice2-C146),Volsmile,2),0)),($A146-DateToday)+15,IF(Pricetype2=1,1,0),0))),C146)))</f>
        <v xml:space="preserve"> </v>
      </c>
      <c r="M146" s="250" t="str">
        <f>IF($A146="N/A"," ",IF(Pricetype2=2,MAX(D146,0),IF(OR(Pricetype2=1,Pricetype2=4),IF(D146=0,0,(_xll.EURO(D146,Strikeprice2,0,0,($AH146+IF(Smile=TRUE,VLOOKUP(MAX(-5,Strikeprice2-D146),Volsmile,2),0)),($A146-DateToday)+15,IF(Pricetype2=1,1,0),0))),D146)))</f>
        <v xml:space="preserve"> </v>
      </c>
      <c r="N146" s="250" t="str">
        <f>IF($A146="N/A"," ",IF(Pricetype2=2,MAX(E146,0),IF(OR(Pricetype2=1,Pricetype2=4),IF(E146=0,0,(_xll.EURO(E146,Strikeprice2,0,0,($AK146+IF(Smile=TRUE,VLOOKUP(MAX(-5,Strikeprice2-E146),Volsmile,2),0)),($A146-DateToday)+15,IF(Pricetype2=1,1,0),0))),E146)))</f>
        <v xml:space="preserve"> </v>
      </c>
      <c r="O146" s="250" t="str">
        <f>IF($A146="N/A"," ",IF(Pricetype2=2,MAX(F146,0),IF(OR(Pricetype2=1,Pricetype2=4),IF(F146=0,0,(_xll.EURO(F146,Strikeprice2,0,0,($AK146+IF(Smile=TRUE,VLOOKUP(MAX(-5,Strikeprice2-F146),Volsmile,2),0)),($A146-DateToday)+15,IF(Pricetype2=1,1,0),0))),F146)))</f>
        <v xml:space="preserve"> </v>
      </c>
      <c r="P146" s="250" t="str">
        <f>IF($A146="N/A"," ",IF(Pricetype2=2,MAX(G146,0),IF(OR(Pricetype2=1,Pricetype2=4),IF(G146=0,0,(_xll.EURO(G146,Strikeprice2,0,0,($AK146+IF(Smile=TRUE,VLOOKUP(MAX(-5,Strikeprice2-G146),Volsmile,2),0)),($A146-DateToday)+15,IF(Pricetype2=1,1,0),0))),G146)))</f>
        <v xml:space="preserve"> </v>
      </c>
      <c r="Q146" s="250" t="str">
        <f>IF($A146="N/A"," ",IF(Pricetype2=2,MAX(H146,0),IF(OR(Pricetype2=1,Pricetype2=4),IF(H146=0,0,(_xll.EURO(H146,Strikeprice2,0,0,($AK146+IF(Smile=TRUE,VLOOKUP(MAX(-5,Strikeprice2-H146),Volsmile,2),0)),($A146-DateToday)+15,IF(Pricetype2=1,1,0),0))),H146)))</f>
        <v xml:space="preserve"> </v>
      </c>
      <c r="R146" s="250" t="str">
        <f>IF($A146="N/A"," ",IF(Pricetype2=2,MAX(I146,0),IF(OR(Pricetype2=1,Pricetype2=4),IF(I146=0,0,(_xll.EURO(I146,Strikeprice2,0,0,($AK146+IF(Smile=TRUE,VLOOKUP(MAX(-5,Strikeprice2-I146),Volsmile,2),0)),($A146-DateToday)+15,IF(Pricetype2=1,1,0),0))),I146)))</f>
        <v xml:space="preserve"> </v>
      </c>
      <c r="S146" s="250" t="str">
        <f>IF($A146="N/A"," ",IF(Pricetype2=2,MAX(J146,0),IF(OR(Pricetype2=1,Pricetype2=4),IF(J146=0,0,(_xll.EURO(J146,Strikeprice2,0,0,($AK146+IF(Smile=TRUE,VLOOKUP(MAX(-5,Strikeprice2-J146),Volsmile,2),0)),($A146-DateToday)+15,IF(Pricetype2=1,1,0),0))),J146)))</f>
        <v xml:space="preserve"> </v>
      </c>
      <c r="T146" s="250" t="str">
        <f>IF($A146="N/A"," ",IF(Pricetype2=2,MAX(K146,0),IF(OR(Pricetype2=1,Pricetype2=4),IF(K146=0,0,(_xll.EURO(K146,Strikeprice2,0,0,($AK146+IF(Smile=TRUE,VLOOKUP(MAX(-5,Strikeprice2-K146),Volsmile,2),0)),($A146-DateToday)+15,IF(Pricetype2=1,1,0),0))),K146)))</f>
        <v xml:space="preserve"> </v>
      </c>
      <c r="U146" s="177" t="str">
        <f t="shared" si="63"/>
        <v xml:space="preserve"> </v>
      </c>
      <c r="V146" s="178" t="str">
        <f t="shared" si="79"/>
        <v xml:space="preserve"> </v>
      </c>
      <c r="W146" s="178" t="str">
        <f t="shared" si="80"/>
        <v xml:space="preserve"> </v>
      </c>
      <c r="X146" s="178" t="str">
        <f t="shared" si="81"/>
        <v xml:space="preserve"> </v>
      </c>
      <c r="Y146" s="178" t="str">
        <f t="shared" si="82"/>
        <v xml:space="preserve"> </v>
      </c>
      <c r="Z146" s="178" t="str">
        <f t="shared" si="83"/>
        <v xml:space="preserve"> </v>
      </c>
      <c r="AA146" s="178" t="str">
        <f t="shared" si="84"/>
        <v xml:space="preserve"> </v>
      </c>
      <c r="AB146" s="178" t="str">
        <f t="shared" si="85"/>
        <v xml:space="preserve"> </v>
      </c>
      <c r="AC146" s="178" t="str">
        <f t="shared" si="86"/>
        <v xml:space="preserve"> </v>
      </c>
      <c r="AD146" s="178" t="str">
        <f t="shared" si="87"/>
        <v xml:space="preserve"> </v>
      </c>
      <c r="AE146" s="178" t="str">
        <f t="shared" si="88"/>
        <v xml:space="preserve"> </v>
      </c>
      <c r="AF146" s="224" t="str">
        <f t="shared" si="89"/>
        <v xml:space="preserve"> </v>
      </c>
      <c r="AG146" s="224" t="str">
        <f t="shared" si="90"/>
        <v xml:space="preserve"> </v>
      </c>
      <c r="AH146" s="224" t="str">
        <f t="shared" si="91"/>
        <v xml:space="preserve"> </v>
      </c>
      <c r="AI146" s="224" t="str">
        <f t="shared" si="64"/>
        <v xml:space="preserve"> </v>
      </c>
      <c r="AJ146" s="224" t="str">
        <f t="shared" si="65"/>
        <v xml:space="preserve"> </v>
      </c>
      <c r="AK146" s="224" t="str">
        <f t="shared" si="92"/>
        <v xml:space="preserve"> </v>
      </c>
      <c r="AL146" s="224" t="str">
        <f>IF($A146="N/A"," ",IF(PV=1,0,'Pricing Inputs2'!R179))</f>
        <v xml:space="preserve"> </v>
      </c>
      <c r="AM146" s="313" t="str">
        <f t="shared" si="66"/>
        <v xml:space="preserve"> </v>
      </c>
      <c r="BQ146" t="str">
        <f t="shared" si="67"/>
        <v xml:space="preserve"> </v>
      </c>
      <c r="BR146" t="str">
        <f t="shared" si="68"/>
        <v xml:space="preserve"> </v>
      </c>
      <c r="BS146" t="str">
        <f t="shared" si="69"/>
        <v xml:space="preserve"> </v>
      </c>
    </row>
    <row r="147" spans="1:71" x14ac:dyDescent="0.2">
      <c r="A147" s="253" t="str">
        <f>IF(A146="N/A","N/A",IF(EDATE(A146,1)&gt;Inputs!$P$5,"N/A",EDATE(A146,1)))</f>
        <v>N/A</v>
      </c>
      <c r="B147" s="324" t="str">
        <f t="shared" si="62"/>
        <v xml:space="preserve"> </v>
      </c>
      <c r="C147" s="172" t="str">
        <f t="shared" si="70"/>
        <v xml:space="preserve"> </v>
      </c>
      <c r="D147" s="172" t="str">
        <f t="shared" si="71"/>
        <v xml:space="preserve"> </v>
      </c>
      <c r="E147" s="172" t="str">
        <f t="shared" si="72"/>
        <v xml:space="preserve"> </v>
      </c>
      <c r="F147" s="172" t="str">
        <f t="shared" si="73"/>
        <v xml:space="preserve"> </v>
      </c>
      <c r="G147" s="172" t="str">
        <f t="shared" si="74"/>
        <v xml:space="preserve"> </v>
      </c>
      <c r="H147" s="172" t="str">
        <f t="shared" si="75"/>
        <v xml:space="preserve"> </v>
      </c>
      <c r="I147" s="172" t="str">
        <f t="shared" si="76"/>
        <v xml:space="preserve"> </v>
      </c>
      <c r="J147" s="172" t="str">
        <f t="shared" si="77"/>
        <v xml:space="preserve"> </v>
      </c>
      <c r="K147" s="172" t="str">
        <f t="shared" si="78"/>
        <v xml:space="preserve"> </v>
      </c>
      <c r="L147" s="250" t="str">
        <f>IF($A147="N/A"," ",IF(Pricetype2=2,MAX(C147,0),IF(OR(Pricetype2=1,Pricetype2=4),IF(C147=0,0,(_xll.EURO(C147,Strikeprice2,0,0,($AH147+IF(Smile=TRUE,VLOOKUP(MAX(-5,Strikeprice2-C147),Volsmile,2),0)),($A147-DateToday)+15,IF(Pricetype2=1,1,0),0))),C147)))</f>
        <v xml:space="preserve"> </v>
      </c>
      <c r="M147" s="250" t="str">
        <f>IF($A147="N/A"," ",IF(Pricetype2=2,MAX(D147,0),IF(OR(Pricetype2=1,Pricetype2=4),IF(D147=0,0,(_xll.EURO(D147,Strikeprice2,0,0,($AH147+IF(Smile=TRUE,VLOOKUP(MAX(-5,Strikeprice2-D147),Volsmile,2),0)),($A147-DateToday)+15,IF(Pricetype2=1,1,0),0))),D147)))</f>
        <v xml:space="preserve"> </v>
      </c>
      <c r="N147" s="250" t="str">
        <f>IF($A147="N/A"," ",IF(Pricetype2=2,MAX(E147,0),IF(OR(Pricetype2=1,Pricetype2=4),IF(E147=0,0,(_xll.EURO(E147,Strikeprice2,0,0,($AK147+IF(Smile=TRUE,VLOOKUP(MAX(-5,Strikeprice2-E147),Volsmile,2),0)),($A147-DateToday)+15,IF(Pricetype2=1,1,0),0))),E147)))</f>
        <v xml:space="preserve"> </v>
      </c>
      <c r="O147" s="250" t="str">
        <f>IF($A147="N/A"," ",IF(Pricetype2=2,MAX(F147,0),IF(OR(Pricetype2=1,Pricetype2=4),IF(F147=0,0,(_xll.EURO(F147,Strikeprice2,0,0,($AK147+IF(Smile=TRUE,VLOOKUP(MAX(-5,Strikeprice2-F147),Volsmile,2),0)),($A147-DateToday)+15,IF(Pricetype2=1,1,0),0))),F147)))</f>
        <v xml:space="preserve"> </v>
      </c>
      <c r="P147" s="250" t="str">
        <f>IF($A147="N/A"," ",IF(Pricetype2=2,MAX(G147,0),IF(OR(Pricetype2=1,Pricetype2=4),IF(G147=0,0,(_xll.EURO(G147,Strikeprice2,0,0,($AK147+IF(Smile=TRUE,VLOOKUP(MAX(-5,Strikeprice2-G147),Volsmile,2),0)),($A147-DateToday)+15,IF(Pricetype2=1,1,0),0))),G147)))</f>
        <v xml:space="preserve"> </v>
      </c>
      <c r="Q147" s="250" t="str">
        <f>IF($A147="N/A"," ",IF(Pricetype2=2,MAX(H147,0),IF(OR(Pricetype2=1,Pricetype2=4),IF(H147=0,0,(_xll.EURO(H147,Strikeprice2,0,0,($AK147+IF(Smile=TRUE,VLOOKUP(MAX(-5,Strikeprice2-H147),Volsmile,2),0)),($A147-DateToday)+15,IF(Pricetype2=1,1,0),0))),H147)))</f>
        <v xml:space="preserve"> </v>
      </c>
      <c r="R147" s="250" t="str">
        <f>IF($A147="N/A"," ",IF(Pricetype2=2,MAX(I147,0),IF(OR(Pricetype2=1,Pricetype2=4),IF(I147=0,0,(_xll.EURO(I147,Strikeprice2,0,0,($AK147+IF(Smile=TRUE,VLOOKUP(MAX(-5,Strikeprice2-I147),Volsmile,2),0)),($A147-DateToday)+15,IF(Pricetype2=1,1,0),0))),I147)))</f>
        <v xml:space="preserve"> </v>
      </c>
      <c r="S147" s="250" t="str">
        <f>IF($A147="N/A"," ",IF(Pricetype2=2,MAX(J147,0),IF(OR(Pricetype2=1,Pricetype2=4),IF(J147=0,0,(_xll.EURO(J147,Strikeprice2,0,0,($AK147+IF(Smile=TRUE,VLOOKUP(MAX(-5,Strikeprice2-J147),Volsmile,2),0)),($A147-DateToday)+15,IF(Pricetype2=1,1,0),0))),J147)))</f>
        <v xml:space="preserve"> </v>
      </c>
      <c r="T147" s="250" t="str">
        <f>IF($A147="N/A"," ",IF(Pricetype2=2,MAX(K147,0),IF(OR(Pricetype2=1,Pricetype2=4),IF(K147=0,0,(_xll.EURO(K147,Strikeprice2,0,0,($AK147+IF(Smile=TRUE,VLOOKUP(MAX(-5,Strikeprice2-K147),Volsmile,2),0)),($A147-DateToday)+15,IF(Pricetype2=1,1,0),0))),K147)))</f>
        <v xml:space="preserve"> </v>
      </c>
      <c r="U147" s="177" t="str">
        <f t="shared" si="63"/>
        <v xml:space="preserve"> </v>
      </c>
      <c r="V147" s="178" t="str">
        <f t="shared" si="79"/>
        <v xml:space="preserve"> </v>
      </c>
      <c r="W147" s="178" t="str">
        <f t="shared" si="80"/>
        <v xml:space="preserve"> </v>
      </c>
      <c r="X147" s="178" t="str">
        <f t="shared" si="81"/>
        <v xml:space="preserve"> </v>
      </c>
      <c r="Y147" s="178" t="str">
        <f t="shared" si="82"/>
        <v xml:space="preserve"> </v>
      </c>
      <c r="Z147" s="178" t="str">
        <f t="shared" si="83"/>
        <v xml:space="preserve"> </v>
      </c>
      <c r="AA147" s="178" t="str">
        <f t="shared" si="84"/>
        <v xml:space="preserve"> </v>
      </c>
      <c r="AB147" s="178" t="str">
        <f t="shared" si="85"/>
        <v xml:space="preserve"> </v>
      </c>
      <c r="AC147" s="178" t="str">
        <f t="shared" si="86"/>
        <v xml:space="preserve"> </v>
      </c>
      <c r="AD147" s="178" t="str">
        <f t="shared" si="87"/>
        <v xml:space="preserve"> </v>
      </c>
      <c r="AE147" s="178" t="str">
        <f t="shared" si="88"/>
        <v xml:space="preserve"> </v>
      </c>
      <c r="AF147" s="224" t="str">
        <f t="shared" si="89"/>
        <v xml:space="preserve"> </v>
      </c>
      <c r="AG147" s="224" t="str">
        <f t="shared" si="90"/>
        <v xml:space="preserve"> </v>
      </c>
      <c r="AH147" s="224" t="str">
        <f t="shared" si="91"/>
        <v xml:space="preserve"> </v>
      </c>
      <c r="AI147" s="224" t="str">
        <f t="shared" si="64"/>
        <v xml:space="preserve"> </v>
      </c>
      <c r="AJ147" s="224" t="str">
        <f t="shared" si="65"/>
        <v xml:space="preserve"> </v>
      </c>
      <c r="AK147" s="224" t="str">
        <f t="shared" si="92"/>
        <v xml:space="preserve"> </v>
      </c>
      <c r="AL147" s="224" t="str">
        <f>IF($A147="N/A"," ",IF(PV=1,0,'Pricing Inputs2'!R180))</f>
        <v xml:space="preserve"> </v>
      </c>
      <c r="AM147" s="313" t="str">
        <f t="shared" si="66"/>
        <v xml:space="preserve"> </v>
      </c>
      <c r="BQ147" t="str">
        <f t="shared" si="67"/>
        <v xml:space="preserve"> </v>
      </c>
      <c r="BR147" t="str">
        <f t="shared" si="68"/>
        <v xml:space="preserve"> </v>
      </c>
      <c r="BS147" t="str">
        <f t="shared" si="69"/>
        <v xml:space="preserve"> </v>
      </c>
    </row>
    <row r="148" spans="1:71" x14ac:dyDescent="0.2">
      <c r="A148" s="253" t="str">
        <f>IF(A147="N/A","N/A",IF(EDATE(A147,1)&gt;Inputs!$P$5,"N/A",EDATE(A147,1)))</f>
        <v>N/A</v>
      </c>
      <c r="B148" s="324" t="str">
        <f t="shared" si="62"/>
        <v xml:space="preserve"> </v>
      </c>
      <c r="C148" s="172" t="str">
        <f t="shared" si="70"/>
        <v xml:space="preserve"> </v>
      </c>
      <c r="D148" s="172" t="str">
        <f t="shared" si="71"/>
        <v xml:space="preserve"> </v>
      </c>
      <c r="E148" s="172" t="str">
        <f t="shared" si="72"/>
        <v xml:space="preserve"> </v>
      </c>
      <c r="F148" s="172" t="str">
        <f t="shared" si="73"/>
        <v xml:space="preserve"> </v>
      </c>
      <c r="G148" s="172" t="str">
        <f t="shared" si="74"/>
        <v xml:space="preserve"> </v>
      </c>
      <c r="H148" s="172" t="str">
        <f t="shared" si="75"/>
        <v xml:space="preserve"> </v>
      </c>
      <c r="I148" s="172" t="str">
        <f t="shared" si="76"/>
        <v xml:space="preserve"> </v>
      </c>
      <c r="J148" s="172" t="str">
        <f t="shared" si="77"/>
        <v xml:space="preserve"> </v>
      </c>
      <c r="K148" s="172" t="str">
        <f t="shared" si="78"/>
        <v xml:space="preserve"> </v>
      </c>
      <c r="L148" s="250" t="str">
        <f>IF($A148="N/A"," ",IF(Pricetype2=2,MAX(C148,0),IF(OR(Pricetype2=1,Pricetype2=4),IF(C148=0,0,(_xll.EURO(C148,Strikeprice2,0,0,($AH148+IF(Smile=TRUE,VLOOKUP(MAX(-5,Strikeprice2-C148),Volsmile,2),0)),($A148-DateToday)+15,IF(Pricetype2=1,1,0),0))),C148)))</f>
        <v xml:space="preserve"> </v>
      </c>
      <c r="M148" s="250" t="str">
        <f>IF($A148="N/A"," ",IF(Pricetype2=2,MAX(D148,0),IF(OR(Pricetype2=1,Pricetype2=4),IF(D148=0,0,(_xll.EURO(D148,Strikeprice2,0,0,($AH148+IF(Smile=TRUE,VLOOKUP(MAX(-5,Strikeprice2-D148),Volsmile,2),0)),($A148-DateToday)+15,IF(Pricetype2=1,1,0),0))),D148)))</f>
        <v xml:space="preserve"> </v>
      </c>
      <c r="N148" s="250" t="str">
        <f>IF($A148="N/A"," ",IF(Pricetype2=2,MAX(E148,0),IF(OR(Pricetype2=1,Pricetype2=4),IF(E148=0,0,(_xll.EURO(E148,Strikeprice2,0,0,($AK148+IF(Smile=TRUE,VLOOKUP(MAX(-5,Strikeprice2-E148),Volsmile,2),0)),($A148-DateToday)+15,IF(Pricetype2=1,1,0),0))),E148)))</f>
        <v xml:space="preserve"> </v>
      </c>
      <c r="O148" s="250" t="str">
        <f>IF($A148="N/A"," ",IF(Pricetype2=2,MAX(F148,0),IF(OR(Pricetype2=1,Pricetype2=4),IF(F148=0,0,(_xll.EURO(F148,Strikeprice2,0,0,($AK148+IF(Smile=TRUE,VLOOKUP(MAX(-5,Strikeprice2-F148),Volsmile,2),0)),($A148-DateToday)+15,IF(Pricetype2=1,1,0),0))),F148)))</f>
        <v xml:space="preserve"> </v>
      </c>
      <c r="P148" s="250" t="str">
        <f>IF($A148="N/A"," ",IF(Pricetype2=2,MAX(G148,0),IF(OR(Pricetype2=1,Pricetype2=4),IF(G148=0,0,(_xll.EURO(G148,Strikeprice2,0,0,($AK148+IF(Smile=TRUE,VLOOKUP(MAX(-5,Strikeprice2-G148),Volsmile,2),0)),($A148-DateToday)+15,IF(Pricetype2=1,1,0),0))),G148)))</f>
        <v xml:space="preserve"> </v>
      </c>
      <c r="Q148" s="250" t="str">
        <f>IF($A148="N/A"," ",IF(Pricetype2=2,MAX(H148,0),IF(OR(Pricetype2=1,Pricetype2=4),IF(H148=0,0,(_xll.EURO(H148,Strikeprice2,0,0,($AK148+IF(Smile=TRUE,VLOOKUP(MAX(-5,Strikeprice2-H148),Volsmile,2),0)),($A148-DateToday)+15,IF(Pricetype2=1,1,0),0))),H148)))</f>
        <v xml:space="preserve"> </v>
      </c>
      <c r="R148" s="250" t="str">
        <f>IF($A148="N/A"," ",IF(Pricetype2=2,MAX(I148,0),IF(OR(Pricetype2=1,Pricetype2=4),IF(I148=0,0,(_xll.EURO(I148,Strikeprice2,0,0,($AK148+IF(Smile=TRUE,VLOOKUP(MAX(-5,Strikeprice2-I148),Volsmile,2),0)),($A148-DateToday)+15,IF(Pricetype2=1,1,0),0))),I148)))</f>
        <v xml:space="preserve"> </v>
      </c>
      <c r="S148" s="250" t="str">
        <f>IF($A148="N/A"," ",IF(Pricetype2=2,MAX(J148,0),IF(OR(Pricetype2=1,Pricetype2=4),IF(J148=0,0,(_xll.EURO(J148,Strikeprice2,0,0,($AK148+IF(Smile=TRUE,VLOOKUP(MAX(-5,Strikeprice2-J148),Volsmile,2),0)),($A148-DateToday)+15,IF(Pricetype2=1,1,0),0))),J148)))</f>
        <v xml:space="preserve"> </v>
      </c>
      <c r="T148" s="250" t="str">
        <f>IF($A148="N/A"," ",IF(Pricetype2=2,MAX(K148,0),IF(OR(Pricetype2=1,Pricetype2=4),IF(K148=0,0,(_xll.EURO(K148,Strikeprice2,0,0,($AK148+IF(Smile=TRUE,VLOOKUP(MAX(-5,Strikeprice2-K148),Volsmile,2),0)),($A148-DateToday)+15,IF(Pricetype2=1,1,0),0))),K148)))</f>
        <v xml:space="preserve"> </v>
      </c>
      <c r="U148" s="177" t="str">
        <f t="shared" si="63"/>
        <v xml:space="preserve"> </v>
      </c>
      <c r="V148" s="178" t="str">
        <f t="shared" si="79"/>
        <v xml:space="preserve"> </v>
      </c>
      <c r="W148" s="178" t="str">
        <f t="shared" si="80"/>
        <v xml:space="preserve"> </v>
      </c>
      <c r="X148" s="178" t="str">
        <f t="shared" si="81"/>
        <v xml:space="preserve"> </v>
      </c>
      <c r="Y148" s="178" t="str">
        <f t="shared" si="82"/>
        <v xml:space="preserve"> </v>
      </c>
      <c r="Z148" s="178" t="str">
        <f t="shared" si="83"/>
        <v xml:space="preserve"> </v>
      </c>
      <c r="AA148" s="178" t="str">
        <f t="shared" si="84"/>
        <v xml:space="preserve"> </v>
      </c>
      <c r="AB148" s="178" t="str">
        <f t="shared" si="85"/>
        <v xml:space="preserve"> </v>
      </c>
      <c r="AC148" s="178" t="str">
        <f t="shared" si="86"/>
        <v xml:space="preserve"> </v>
      </c>
      <c r="AD148" s="178" t="str">
        <f t="shared" si="87"/>
        <v xml:space="preserve"> </v>
      </c>
      <c r="AE148" s="178" t="str">
        <f t="shared" si="88"/>
        <v xml:space="preserve"> </v>
      </c>
      <c r="AF148" s="224" t="str">
        <f t="shared" si="89"/>
        <v xml:space="preserve"> </v>
      </c>
      <c r="AG148" s="224" t="str">
        <f t="shared" si="90"/>
        <v xml:space="preserve"> </v>
      </c>
      <c r="AH148" s="224" t="str">
        <f t="shared" si="91"/>
        <v xml:space="preserve"> </v>
      </c>
      <c r="AI148" s="224" t="str">
        <f t="shared" si="64"/>
        <v xml:space="preserve"> </v>
      </c>
      <c r="AJ148" s="224" t="str">
        <f t="shared" si="65"/>
        <v xml:space="preserve"> </v>
      </c>
      <c r="AK148" s="224" t="str">
        <f t="shared" si="92"/>
        <v xml:space="preserve"> </v>
      </c>
      <c r="AL148" s="224" t="str">
        <f>IF($A148="N/A"," ",IF(PV=1,0,'Pricing Inputs2'!R181))</f>
        <v xml:space="preserve"> </v>
      </c>
      <c r="AM148" s="313" t="str">
        <f t="shared" si="66"/>
        <v xml:space="preserve"> </v>
      </c>
      <c r="BQ148" t="str">
        <f t="shared" si="67"/>
        <v xml:space="preserve"> </v>
      </c>
      <c r="BR148" t="str">
        <f t="shared" si="68"/>
        <v xml:space="preserve"> </v>
      </c>
      <c r="BS148" t="str">
        <f t="shared" si="69"/>
        <v xml:space="preserve"> </v>
      </c>
    </row>
    <row r="149" spans="1:71" x14ac:dyDescent="0.2">
      <c r="A149" s="253" t="str">
        <f>IF(A148="N/A","N/A",IF(EDATE(A148,1)&gt;Inputs!$P$5,"N/A",EDATE(A148,1)))</f>
        <v>N/A</v>
      </c>
      <c r="B149" s="324" t="str">
        <f t="shared" si="62"/>
        <v xml:space="preserve"> </v>
      </c>
      <c r="C149" s="172" t="str">
        <f t="shared" si="70"/>
        <v xml:space="preserve"> </v>
      </c>
      <c r="D149" s="172" t="str">
        <f t="shared" si="71"/>
        <v xml:space="preserve"> </v>
      </c>
      <c r="E149" s="172" t="str">
        <f t="shared" si="72"/>
        <v xml:space="preserve"> </v>
      </c>
      <c r="F149" s="172" t="str">
        <f t="shared" si="73"/>
        <v xml:space="preserve"> </v>
      </c>
      <c r="G149" s="172" t="str">
        <f t="shared" si="74"/>
        <v xml:space="preserve"> </v>
      </c>
      <c r="H149" s="172" t="str">
        <f t="shared" si="75"/>
        <v xml:space="preserve"> </v>
      </c>
      <c r="I149" s="172" t="str">
        <f t="shared" si="76"/>
        <v xml:space="preserve"> </v>
      </c>
      <c r="J149" s="172" t="str">
        <f t="shared" si="77"/>
        <v xml:space="preserve"> </v>
      </c>
      <c r="K149" s="172" t="str">
        <f t="shared" si="78"/>
        <v xml:space="preserve"> </v>
      </c>
      <c r="L149" s="250" t="str">
        <f>IF($A149="N/A"," ",IF(Pricetype2=2,MAX(C149,0),IF(OR(Pricetype2=1,Pricetype2=4),IF(C149=0,0,(_xll.EURO(C149,Strikeprice2,0,0,($AH149+IF(Smile=TRUE,VLOOKUP(MAX(-5,Strikeprice2-C149),Volsmile,2),0)),($A149-DateToday)+15,IF(Pricetype2=1,1,0),0))),C149)))</f>
        <v xml:space="preserve"> </v>
      </c>
      <c r="M149" s="250" t="str">
        <f>IF($A149="N/A"," ",IF(Pricetype2=2,MAX(D149,0),IF(OR(Pricetype2=1,Pricetype2=4),IF(D149=0,0,(_xll.EURO(D149,Strikeprice2,0,0,($AH149+IF(Smile=TRUE,VLOOKUP(MAX(-5,Strikeprice2-D149),Volsmile,2),0)),($A149-DateToday)+15,IF(Pricetype2=1,1,0),0))),D149)))</f>
        <v xml:space="preserve"> </v>
      </c>
      <c r="N149" s="250" t="str">
        <f>IF($A149="N/A"," ",IF(Pricetype2=2,MAX(E149,0),IF(OR(Pricetype2=1,Pricetype2=4),IF(E149=0,0,(_xll.EURO(E149,Strikeprice2,0,0,($AK149+IF(Smile=TRUE,VLOOKUP(MAX(-5,Strikeprice2-E149),Volsmile,2),0)),($A149-DateToday)+15,IF(Pricetype2=1,1,0),0))),E149)))</f>
        <v xml:space="preserve"> </v>
      </c>
      <c r="O149" s="250" t="str">
        <f>IF($A149="N/A"," ",IF(Pricetype2=2,MAX(F149,0),IF(OR(Pricetype2=1,Pricetype2=4),IF(F149=0,0,(_xll.EURO(F149,Strikeprice2,0,0,($AK149+IF(Smile=TRUE,VLOOKUP(MAX(-5,Strikeprice2-F149),Volsmile,2),0)),($A149-DateToday)+15,IF(Pricetype2=1,1,0),0))),F149)))</f>
        <v xml:space="preserve"> </v>
      </c>
      <c r="P149" s="250" t="str">
        <f>IF($A149="N/A"," ",IF(Pricetype2=2,MAX(G149,0),IF(OR(Pricetype2=1,Pricetype2=4),IF(G149=0,0,(_xll.EURO(G149,Strikeprice2,0,0,($AK149+IF(Smile=TRUE,VLOOKUP(MAX(-5,Strikeprice2-G149),Volsmile,2),0)),($A149-DateToday)+15,IF(Pricetype2=1,1,0),0))),G149)))</f>
        <v xml:space="preserve"> </v>
      </c>
      <c r="Q149" s="250" t="str">
        <f>IF($A149="N/A"," ",IF(Pricetype2=2,MAX(H149,0),IF(OR(Pricetype2=1,Pricetype2=4),IF(H149=0,0,(_xll.EURO(H149,Strikeprice2,0,0,($AK149+IF(Smile=TRUE,VLOOKUP(MAX(-5,Strikeprice2-H149),Volsmile,2),0)),($A149-DateToday)+15,IF(Pricetype2=1,1,0),0))),H149)))</f>
        <v xml:space="preserve"> </v>
      </c>
      <c r="R149" s="250" t="str">
        <f>IF($A149="N/A"," ",IF(Pricetype2=2,MAX(I149,0),IF(OR(Pricetype2=1,Pricetype2=4),IF(I149=0,0,(_xll.EURO(I149,Strikeprice2,0,0,($AK149+IF(Smile=TRUE,VLOOKUP(MAX(-5,Strikeprice2-I149),Volsmile,2),0)),($A149-DateToday)+15,IF(Pricetype2=1,1,0),0))),I149)))</f>
        <v xml:space="preserve"> </v>
      </c>
      <c r="S149" s="250" t="str">
        <f>IF($A149="N/A"," ",IF(Pricetype2=2,MAX(J149,0),IF(OR(Pricetype2=1,Pricetype2=4),IF(J149=0,0,(_xll.EURO(J149,Strikeprice2,0,0,($AK149+IF(Smile=TRUE,VLOOKUP(MAX(-5,Strikeprice2-J149),Volsmile,2),0)),($A149-DateToday)+15,IF(Pricetype2=1,1,0),0))),J149)))</f>
        <v xml:space="preserve"> </v>
      </c>
      <c r="T149" s="250" t="str">
        <f>IF($A149="N/A"," ",IF(Pricetype2=2,MAX(K149,0),IF(OR(Pricetype2=1,Pricetype2=4),IF(K149=0,0,(_xll.EURO(K149,Strikeprice2,0,0,($AK149+IF(Smile=TRUE,VLOOKUP(MAX(-5,Strikeprice2-K149),Volsmile,2),0)),($A149-DateToday)+15,IF(Pricetype2=1,1,0),0))),K149)))</f>
        <v xml:space="preserve"> </v>
      </c>
      <c r="U149" s="177" t="str">
        <f t="shared" si="63"/>
        <v xml:space="preserve"> </v>
      </c>
      <c r="V149" s="178" t="str">
        <f t="shared" si="79"/>
        <v xml:space="preserve"> </v>
      </c>
      <c r="W149" s="178" t="str">
        <f t="shared" si="80"/>
        <v xml:space="preserve"> </v>
      </c>
      <c r="X149" s="178" t="str">
        <f t="shared" si="81"/>
        <v xml:space="preserve"> </v>
      </c>
      <c r="Y149" s="178" t="str">
        <f t="shared" si="82"/>
        <v xml:space="preserve"> </v>
      </c>
      <c r="Z149" s="178" t="str">
        <f t="shared" si="83"/>
        <v xml:space="preserve"> </v>
      </c>
      <c r="AA149" s="178" t="str">
        <f t="shared" si="84"/>
        <v xml:space="preserve"> </v>
      </c>
      <c r="AB149" s="178" t="str">
        <f t="shared" si="85"/>
        <v xml:space="preserve"> </v>
      </c>
      <c r="AC149" s="178" t="str">
        <f t="shared" si="86"/>
        <v xml:space="preserve"> </v>
      </c>
      <c r="AD149" s="178" t="str">
        <f t="shared" si="87"/>
        <v xml:space="preserve"> </v>
      </c>
      <c r="AE149" s="178" t="str">
        <f t="shared" si="88"/>
        <v xml:space="preserve"> </v>
      </c>
      <c r="AF149" s="224" t="str">
        <f t="shared" si="89"/>
        <v xml:space="preserve"> </v>
      </c>
      <c r="AG149" s="224" t="str">
        <f t="shared" si="90"/>
        <v xml:space="preserve"> </v>
      </c>
      <c r="AH149" s="224" t="str">
        <f t="shared" si="91"/>
        <v xml:space="preserve"> </v>
      </c>
      <c r="AI149" s="224" t="str">
        <f t="shared" si="64"/>
        <v xml:space="preserve"> </v>
      </c>
      <c r="AJ149" s="224" t="str">
        <f t="shared" si="65"/>
        <v xml:space="preserve"> </v>
      </c>
      <c r="AK149" s="224" t="str">
        <f t="shared" si="92"/>
        <v xml:space="preserve"> </v>
      </c>
      <c r="AL149" s="224" t="str">
        <f>IF($A149="N/A"," ",IF(PV=1,0,'Pricing Inputs2'!R182))</f>
        <v xml:space="preserve"> </v>
      </c>
      <c r="AM149" s="313" t="str">
        <f t="shared" si="66"/>
        <v xml:space="preserve"> </v>
      </c>
      <c r="BQ149" t="str">
        <f t="shared" si="67"/>
        <v xml:space="preserve"> </v>
      </c>
      <c r="BR149" t="str">
        <f t="shared" si="68"/>
        <v xml:space="preserve"> </v>
      </c>
      <c r="BS149" t="str">
        <f t="shared" si="69"/>
        <v xml:space="preserve"> </v>
      </c>
    </row>
    <row r="150" spans="1:71" x14ac:dyDescent="0.2">
      <c r="A150" s="253" t="str">
        <f>IF(A149="N/A","N/A",IF(EDATE(A149,1)&gt;Inputs!$P$5,"N/A",EDATE(A149,1)))</f>
        <v>N/A</v>
      </c>
      <c r="B150" s="324" t="str">
        <f t="shared" si="62"/>
        <v xml:space="preserve"> </v>
      </c>
      <c r="C150" s="172" t="str">
        <f t="shared" si="70"/>
        <v xml:space="preserve"> </v>
      </c>
      <c r="D150" s="172" t="str">
        <f t="shared" si="71"/>
        <v xml:space="preserve"> </v>
      </c>
      <c r="E150" s="172" t="str">
        <f t="shared" si="72"/>
        <v xml:space="preserve"> </v>
      </c>
      <c r="F150" s="172" t="str">
        <f t="shared" si="73"/>
        <v xml:space="preserve"> </v>
      </c>
      <c r="G150" s="172" t="str">
        <f t="shared" si="74"/>
        <v xml:space="preserve"> </v>
      </c>
      <c r="H150" s="172" t="str">
        <f t="shared" si="75"/>
        <v xml:space="preserve"> </v>
      </c>
      <c r="I150" s="172" t="str">
        <f t="shared" si="76"/>
        <v xml:space="preserve"> </v>
      </c>
      <c r="J150" s="172" t="str">
        <f t="shared" si="77"/>
        <v xml:space="preserve"> </v>
      </c>
      <c r="K150" s="172" t="str">
        <f t="shared" si="78"/>
        <v xml:space="preserve"> </v>
      </c>
      <c r="L150" s="250" t="str">
        <f>IF($A150="N/A"," ",IF(Pricetype2=2,MAX(C150,0),IF(OR(Pricetype2=1,Pricetype2=4),IF(C150=0,0,(_xll.EURO(C150,Strikeprice2,0,0,($AH150+IF(Smile=TRUE,VLOOKUP(MAX(-5,Strikeprice2-C150),Volsmile,2),0)),($A150-DateToday)+15,IF(Pricetype2=1,1,0),0))),C150)))</f>
        <v xml:space="preserve"> </v>
      </c>
      <c r="M150" s="250" t="str">
        <f>IF($A150="N/A"," ",IF(Pricetype2=2,MAX(D150,0),IF(OR(Pricetype2=1,Pricetype2=4),IF(D150=0,0,(_xll.EURO(D150,Strikeprice2,0,0,($AH150+IF(Smile=TRUE,VLOOKUP(MAX(-5,Strikeprice2-D150),Volsmile,2),0)),($A150-DateToday)+15,IF(Pricetype2=1,1,0),0))),D150)))</f>
        <v xml:space="preserve"> </v>
      </c>
      <c r="N150" s="250" t="str">
        <f>IF($A150="N/A"," ",IF(Pricetype2=2,MAX(E150,0),IF(OR(Pricetype2=1,Pricetype2=4),IF(E150=0,0,(_xll.EURO(E150,Strikeprice2,0,0,($AK150+IF(Smile=TRUE,VLOOKUP(MAX(-5,Strikeprice2-E150),Volsmile,2),0)),($A150-DateToday)+15,IF(Pricetype2=1,1,0),0))),E150)))</f>
        <v xml:space="preserve"> </v>
      </c>
      <c r="O150" s="250" t="str">
        <f>IF($A150="N/A"," ",IF(Pricetype2=2,MAX(F150,0),IF(OR(Pricetype2=1,Pricetype2=4),IF(F150=0,0,(_xll.EURO(F150,Strikeprice2,0,0,($AK150+IF(Smile=TRUE,VLOOKUP(MAX(-5,Strikeprice2-F150),Volsmile,2),0)),($A150-DateToday)+15,IF(Pricetype2=1,1,0),0))),F150)))</f>
        <v xml:space="preserve"> </v>
      </c>
      <c r="P150" s="250" t="str">
        <f>IF($A150="N/A"," ",IF(Pricetype2=2,MAX(G150,0),IF(OR(Pricetype2=1,Pricetype2=4),IF(G150=0,0,(_xll.EURO(G150,Strikeprice2,0,0,($AK150+IF(Smile=TRUE,VLOOKUP(MAX(-5,Strikeprice2-G150),Volsmile,2),0)),($A150-DateToday)+15,IF(Pricetype2=1,1,0),0))),G150)))</f>
        <v xml:space="preserve"> </v>
      </c>
      <c r="Q150" s="250" t="str">
        <f>IF($A150="N/A"," ",IF(Pricetype2=2,MAX(H150,0),IF(OR(Pricetype2=1,Pricetype2=4),IF(H150=0,0,(_xll.EURO(H150,Strikeprice2,0,0,($AK150+IF(Smile=TRUE,VLOOKUP(MAX(-5,Strikeprice2-H150),Volsmile,2),0)),($A150-DateToday)+15,IF(Pricetype2=1,1,0),0))),H150)))</f>
        <v xml:space="preserve"> </v>
      </c>
      <c r="R150" s="250" t="str">
        <f>IF($A150="N/A"," ",IF(Pricetype2=2,MAX(I150,0),IF(OR(Pricetype2=1,Pricetype2=4),IF(I150=0,0,(_xll.EURO(I150,Strikeprice2,0,0,($AK150+IF(Smile=TRUE,VLOOKUP(MAX(-5,Strikeprice2-I150),Volsmile,2),0)),($A150-DateToday)+15,IF(Pricetype2=1,1,0),0))),I150)))</f>
        <v xml:space="preserve"> </v>
      </c>
      <c r="S150" s="250" t="str">
        <f>IF($A150="N/A"," ",IF(Pricetype2=2,MAX(J150,0),IF(OR(Pricetype2=1,Pricetype2=4),IF(J150=0,0,(_xll.EURO(J150,Strikeprice2,0,0,($AK150+IF(Smile=TRUE,VLOOKUP(MAX(-5,Strikeprice2-J150),Volsmile,2),0)),($A150-DateToday)+15,IF(Pricetype2=1,1,0),0))),J150)))</f>
        <v xml:space="preserve"> </v>
      </c>
      <c r="T150" s="250" t="str">
        <f>IF($A150="N/A"," ",IF(Pricetype2=2,MAX(K150,0),IF(OR(Pricetype2=1,Pricetype2=4),IF(K150=0,0,(_xll.EURO(K150,Strikeprice2,0,0,($AK150+IF(Smile=TRUE,VLOOKUP(MAX(-5,Strikeprice2-K150),Volsmile,2),0)),($A150-DateToday)+15,IF(Pricetype2=1,1,0),0))),K150)))</f>
        <v xml:space="preserve"> </v>
      </c>
      <c r="U150" s="177" t="str">
        <f t="shared" si="63"/>
        <v xml:space="preserve"> </v>
      </c>
      <c r="V150" s="178" t="str">
        <f t="shared" si="79"/>
        <v xml:space="preserve"> </v>
      </c>
      <c r="W150" s="178" t="str">
        <f t="shared" si="80"/>
        <v xml:space="preserve"> </v>
      </c>
      <c r="X150" s="178" t="str">
        <f t="shared" si="81"/>
        <v xml:space="preserve"> </v>
      </c>
      <c r="Y150" s="178" t="str">
        <f t="shared" si="82"/>
        <v xml:space="preserve"> </v>
      </c>
      <c r="Z150" s="178" t="str">
        <f t="shared" si="83"/>
        <v xml:space="preserve"> </v>
      </c>
      <c r="AA150" s="178" t="str">
        <f t="shared" si="84"/>
        <v xml:space="preserve"> </v>
      </c>
      <c r="AB150" s="178" t="str">
        <f t="shared" si="85"/>
        <v xml:space="preserve"> </v>
      </c>
      <c r="AC150" s="178" t="str">
        <f t="shared" si="86"/>
        <v xml:space="preserve"> </v>
      </c>
      <c r="AD150" s="178" t="str">
        <f t="shared" si="87"/>
        <v xml:space="preserve"> </v>
      </c>
      <c r="AE150" s="178" t="str">
        <f t="shared" si="88"/>
        <v xml:space="preserve"> </v>
      </c>
      <c r="AF150" s="224" t="str">
        <f t="shared" si="89"/>
        <v xml:space="preserve"> </v>
      </c>
      <c r="AG150" s="224" t="str">
        <f t="shared" si="90"/>
        <v xml:space="preserve"> </v>
      </c>
      <c r="AH150" s="224" t="str">
        <f t="shared" si="91"/>
        <v xml:space="preserve"> </v>
      </c>
      <c r="AI150" s="224" t="str">
        <f t="shared" si="64"/>
        <v xml:space="preserve"> </v>
      </c>
      <c r="AJ150" s="224" t="str">
        <f t="shared" si="65"/>
        <v xml:space="preserve"> </v>
      </c>
      <c r="AK150" s="224" t="str">
        <f t="shared" si="92"/>
        <v xml:space="preserve"> </v>
      </c>
      <c r="AL150" s="224" t="str">
        <f>IF($A150="N/A"," ",IF(PV=1,0,'Pricing Inputs2'!R183))</f>
        <v xml:space="preserve"> </v>
      </c>
      <c r="AM150" s="313" t="str">
        <f t="shared" si="66"/>
        <v xml:space="preserve"> </v>
      </c>
      <c r="BQ150" t="str">
        <f t="shared" si="67"/>
        <v xml:space="preserve"> </v>
      </c>
      <c r="BR150" t="str">
        <f t="shared" si="68"/>
        <v xml:space="preserve"> </v>
      </c>
      <c r="BS150" t="str">
        <f t="shared" si="69"/>
        <v xml:space="preserve"> </v>
      </c>
    </row>
    <row r="151" spans="1:71" x14ac:dyDescent="0.2">
      <c r="A151" s="253" t="str">
        <f>IF(A150="N/A","N/A",IF(EDATE(A150,1)&gt;Inputs!$P$5,"N/A",EDATE(A150,1)))</f>
        <v>N/A</v>
      </c>
      <c r="B151" s="324" t="str">
        <f t="shared" si="62"/>
        <v xml:space="preserve"> </v>
      </c>
      <c r="C151" s="172" t="str">
        <f t="shared" si="70"/>
        <v xml:space="preserve"> </v>
      </c>
      <c r="D151" s="172" t="str">
        <f t="shared" si="71"/>
        <v xml:space="preserve"> </v>
      </c>
      <c r="E151" s="172" t="str">
        <f t="shared" si="72"/>
        <v xml:space="preserve"> </v>
      </c>
      <c r="F151" s="172" t="str">
        <f t="shared" si="73"/>
        <v xml:space="preserve"> </v>
      </c>
      <c r="G151" s="172" t="str">
        <f t="shared" si="74"/>
        <v xml:space="preserve"> </v>
      </c>
      <c r="H151" s="172" t="str">
        <f t="shared" si="75"/>
        <v xml:space="preserve"> </v>
      </c>
      <c r="I151" s="172" t="str">
        <f t="shared" si="76"/>
        <v xml:space="preserve"> </v>
      </c>
      <c r="J151" s="172" t="str">
        <f t="shared" si="77"/>
        <v xml:space="preserve"> </v>
      </c>
      <c r="K151" s="172" t="str">
        <f t="shared" si="78"/>
        <v xml:space="preserve"> </v>
      </c>
      <c r="L151" s="250" t="str">
        <f>IF($A151="N/A"," ",IF(Pricetype2=2,MAX(C151,0),IF(OR(Pricetype2=1,Pricetype2=4),IF(C151=0,0,(_xll.EURO(C151,Strikeprice2,0,0,($AH151+IF(Smile=TRUE,VLOOKUP(MAX(-5,Strikeprice2-C151),Volsmile,2),0)),($A151-DateToday)+15,IF(Pricetype2=1,1,0),0))),C151)))</f>
        <v xml:space="preserve"> </v>
      </c>
      <c r="M151" s="250" t="str">
        <f>IF($A151="N/A"," ",IF(Pricetype2=2,MAX(D151,0),IF(OR(Pricetype2=1,Pricetype2=4),IF(D151=0,0,(_xll.EURO(D151,Strikeprice2,0,0,($AH151+IF(Smile=TRUE,VLOOKUP(MAX(-5,Strikeprice2-D151),Volsmile,2),0)),($A151-DateToday)+15,IF(Pricetype2=1,1,0),0))),D151)))</f>
        <v xml:space="preserve"> </v>
      </c>
      <c r="N151" s="250" t="str">
        <f>IF($A151="N/A"," ",IF(Pricetype2=2,MAX(E151,0),IF(OR(Pricetype2=1,Pricetype2=4),IF(E151=0,0,(_xll.EURO(E151,Strikeprice2,0,0,($AK151+IF(Smile=TRUE,VLOOKUP(MAX(-5,Strikeprice2-E151),Volsmile,2),0)),($A151-DateToday)+15,IF(Pricetype2=1,1,0),0))),E151)))</f>
        <v xml:space="preserve"> </v>
      </c>
      <c r="O151" s="250" t="str">
        <f>IF($A151="N/A"," ",IF(Pricetype2=2,MAX(F151,0),IF(OR(Pricetype2=1,Pricetype2=4),IF(F151=0,0,(_xll.EURO(F151,Strikeprice2,0,0,($AK151+IF(Smile=TRUE,VLOOKUP(MAX(-5,Strikeprice2-F151),Volsmile,2),0)),($A151-DateToday)+15,IF(Pricetype2=1,1,0),0))),F151)))</f>
        <v xml:space="preserve"> </v>
      </c>
      <c r="P151" s="250" t="str">
        <f>IF($A151="N/A"," ",IF(Pricetype2=2,MAX(G151,0),IF(OR(Pricetype2=1,Pricetype2=4),IF(G151=0,0,(_xll.EURO(G151,Strikeprice2,0,0,($AK151+IF(Smile=TRUE,VLOOKUP(MAX(-5,Strikeprice2-G151),Volsmile,2),0)),($A151-DateToday)+15,IF(Pricetype2=1,1,0),0))),G151)))</f>
        <v xml:space="preserve"> </v>
      </c>
      <c r="Q151" s="250" t="str">
        <f>IF($A151="N/A"," ",IF(Pricetype2=2,MAX(H151,0),IF(OR(Pricetype2=1,Pricetype2=4),IF(H151=0,0,(_xll.EURO(H151,Strikeprice2,0,0,($AK151+IF(Smile=TRUE,VLOOKUP(MAX(-5,Strikeprice2-H151),Volsmile,2),0)),($A151-DateToday)+15,IF(Pricetype2=1,1,0),0))),H151)))</f>
        <v xml:space="preserve"> </v>
      </c>
      <c r="R151" s="250" t="str">
        <f>IF($A151="N/A"," ",IF(Pricetype2=2,MAX(I151,0),IF(OR(Pricetype2=1,Pricetype2=4),IF(I151=0,0,(_xll.EURO(I151,Strikeprice2,0,0,($AK151+IF(Smile=TRUE,VLOOKUP(MAX(-5,Strikeprice2-I151),Volsmile,2),0)),($A151-DateToday)+15,IF(Pricetype2=1,1,0),0))),I151)))</f>
        <v xml:space="preserve"> </v>
      </c>
      <c r="S151" s="250" t="str">
        <f>IF($A151="N/A"," ",IF(Pricetype2=2,MAX(J151,0),IF(OR(Pricetype2=1,Pricetype2=4),IF(J151=0,0,(_xll.EURO(J151,Strikeprice2,0,0,($AK151+IF(Smile=TRUE,VLOOKUP(MAX(-5,Strikeprice2-J151),Volsmile,2),0)),($A151-DateToday)+15,IF(Pricetype2=1,1,0),0))),J151)))</f>
        <v xml:space="preserve"> </v>
      </c>
      <c r="T151" s="250" t="str">
        <f>IF($A151="N/A"," ",IF(Pricetype2=2,MAX(K151,0),IF(OR(Pricetype2=1,Pricetype2=4),IF(K151=0,0,(_xll.EURO(K151,Strikeprice2,0,0,($AK151+IF(Smile=TRUE,VLOOKUP(MAX(-5,Strikeprice2-K151),Volsmile,2),0)),($A151-DateToday)+15,IF(Pricetype2=1,1,0),0))),K151)))</f>
        <v xml:space="preserve"> </v>
      </c>
      <c r="U151" s="177" t="str">
        <f t="shared" si="63"/>
        <v xml:space="preserve"> </v>
      </c>
      <c r="V151" s="178" t="str">
        <f t="shared" si="79"/>
        <v xml:space="preserve"> </v>
      </c>
      <c r="W151" s="178" t="str">
        <f t="shared" si="80"/>
        <v xml:space="preserve"> </v>
      </c>
      <c r="X151" s="178" t="str">
        <f t="shared" si="81"/>
        <v xml:space="preserve"> </v>
      </c>
      <c r="Y151" s="178" t="str">
        <f t="shared" si="82"/>
        <v xml:space="preserve"> </v>
      </c>
      <c r="Z151" s="178" t="str">
        <f t="shared" si="83"/>
        <v xml:space="preserve"> </v>
      </c>
      <c r="AA151" s="178" t="str">
        <f t="shared" si="84"/>
        <v xml:space="preserve"> </v>
      </c>
      <c r="AB151" s="178" t="str">
        <f t="shared" si="85"/>
        <v xml:space="preserve"> </v>
      </c>
      <c r="AC151" s="178" t="str">
        <f t="shared" si="86"/>
        <v xml:space="preserve"> </v>
      </c>
      <c r="AD151" s="178" t="str">
        <f t="shared" si="87"/>
        <v xml:space="preserve"> </v>
      </c>
      <c r="AE151" s="178" t="str">
        <f t="shared" si="88"/>
        <v xml:space="preserve"> </v>
      </c>
      <c r="AF151" s="224" t="str">
        <f t="shared" si="89"/>
        <v xml:space="preserve"> </v>
      </c>
      <c r="AG151" s="224" t="str">
        <f t="shared" si="90"/>
        <v xml:space="preserve"> </v>
      </c>
      <c r="AH151" s="224" t="str">
        <f t="shared" si="91"/>
        <v xml:space="preserve"> </v>
      </c>
      <c r="AI151" s="224" t="str">
        <f t="shared" si="64"/>
        <v xml:space="preserve"> </v>
      </c>
      <c r="AJ151" s="224" t="str">
        <f t="shared" si="65"/>
        <v xml:space="preserve"> </v>
      </c>
      <c r="AK151" s="224" t="str">
        <f t="shared" si="92"/>
        <v xml:space="preserve"> </v>
      </c>
      <c r="AL151" s="224" t="str">
        <f>IF($A151="N/A"," ",IF(PV=1,0,'Pricing Inputs2'!R184))</f>
        <v xml:space="preserve"> </v>
      </c>
      <c r="AM151" s="313" t="str">
        <f t="shared" si="66"/>
        <v xml:space="preserve"> </v>
      </c>
      <c r="BQ151" t="str">
        <f t="shared" si="67"/>
        <v xml:space="preserve"> </v>
      </c>
      <c r="BR151" t="str">
        <f t="shared" si="68"/>
        <v xml:space="preserve"> </v>
      </c>
      <c r="BS151" t="str">
        <f t="shared" si="69"/>
        <v xml:space="preserve"> </v>
      </c>
    </row>
    <row r="152" spans="1:71" x14ac:dyDescent="0.2">
      <c r="A152" s="253" t="str">
        <f>IF(A151="N/A","N/A",IF(EDATE(A151,1)&gt;Inputs!$P$5,"N/A",EDATE(A151,1)))</f>
        <v>N/A</v>
      </c>
      <c r="B152" s="324" t="str">
        <f t="shared" si="62"/>
        <v xml:space="preserve"> </v>
      </c>
      <c r="C152" s="172" t="str">
        <f t="shared" si="70"/>
        <v xml:space="preserve"> </v>
      </c>
      <c r="D152" s="172" t="str">
        <f t="shared" si="71"/>
        <v xml:space="preserve"> </v>
      </c>
      <c r="E152" s="172" t="str">
        <f t="shared" si="72"/>
        <v xml:space="preserve"> </v>
      </c>
      <c r="F152" s="172" t="str">
        <f t="shared" si="73"/>
        <v xml:space="preserve"> </v>
      </c>
      <c r="G152" s="172" t="str">
        <f t="shared" si="74"/>
        <v xml:space="preserve"> </v>
      </c>
      <c r="H152" s="172" t="str">
        <f t="shared" si="75"/>
        <v xml:space="preserve"> </v>
      </c>
      <c r="I152" s="172" t="str">
        <f t="shared" si="76"/>
        <v xml:space="preserve"> </v>
      </c>
      <c r="J152" s="172" t="str">
        <f t="shared" si="77"/>
        <v xml:space="preserve"> </v>
      </c>
      <c r="K152" s="172" t="str">
        <f t="shared" si="78"/>
        <v xml:space="preserve"> </v>
      </c>
      <c r="L152" s="250" t="str">
        <f>IF($A152="N/A"," ",IF(Pricetype2=2,MAX(C152,0),IF(OR(Pricetype2=1,Pricetype2=4),IF(C152=0,0,(_xll.EURO(C152,Strikeprice2,0,0,($AH152+IF(Smile=TRUE,VLOOKUP(MAX(-5,Strikeprice2-C152),Volsmile,2),0)),($A152-DateToday)+15,IF(Pricetype2=1,1,0),0))),C152)))</f>
        <v xml:space="preserve"> </v>
      </c>
      <c r="M152" s="250" t="str">
        <f>IF($A152="N/A"," ",IF(Pricetype2=2,MAX(D152,0),IF(OR(Pricetype2=1,Pricetype2=4),IF(D152=0,0,(_xll.EURO(D152,Strikeprice2,0,0,($AH152+IF(Smile=TRUE,VLOOKUP(MAX(-5,Strikeprice2-D152),Volsmile,2),0)),($A152-DateToday)+15,IF(Pricetype2=1,1,0),0))),D152)))</f>
        <v xml:space="preserve"> </v>
      </c>
      <c r="N152" s="250" t="str">
        <f>IF($A152="N/A"," ",IF(Pricetype2=2,MAX(E152,0),IF(OR(Pricetype2=1,Pricetype2=4),IF(E152=0,0,(_xll.EURO(E152,Strikeprice2,0,0,($AK152+IF(Smile=TRUE,VLOOKUP(MAX(-5,Strikeprice2-E152),Volsmile,2),0)),($A152-DateToday)+15,IF(Pricetype2=1,1,0),0))),E152)))</f>
        <v xml:space="preserve"> </v>
      </c>
      <c r="O152" s="250" t="str">
        <f>IF($A152="N/A"," ",IF(Pricetype2=2,MAX(F152,0),IF(OR(Pricetype2=1,Pricetype2=4),IF(F152=0,0,(_xll.EURO(F152,Strikeprice2,0,0,($AK152+IF(Smile=TRUE,VLOOKUP(MAX(-5,Strikeprice2-F152),Volsmile,2),0)),($A152-DateToday)+15,IF(Pricetype2=1,1,0),0))),F152)))</f>
        <v xml:space="preserve"> </v>
      </c>
      <c r="P152" s="250" t="str">
        <f>IF($A152="N/A"," ",IF(Pricetype2=2,MAX(G152,0),IF(OR(Pricetype2=1,Pricetype2=4),IF(G152=0,0,(_xll.EURO(G152,Strikeprice2,0,0,($AK152+IF(Smile=TRUE,VLOOKUP(MAX(-5,Strikeprice2-G152),Volsmile,2),0)),($A152-DateToday)+15,IF(Pricetype2=1,1,0),0))),G152)))</f>
        <v xml:space="preserve"> </v>
      </c>
      <c r="Q152" s="250" t="str">
        <f>IF($A152="N/A"," ",IF(Pricetype2=2,MAX(H152,0),IF(OR(Pricetype2=1,Pricetype2=4),IF(H152=0,0,(_xll.EURO(H152,Strikeprice2,0,0,($AK152+IF(Smile=TRUE,VLOOKUP(MAX(-5,Strikeprice2-H152),Volsmile,2),0)),($A152-DateToday)+15,IF(Pricetype2=1,1,0),0))),H152)))</f>
        <v xml:space="preserve"> </v>
      </c>
      <c r="R152" s="250" t="str">
        <f>IF($A152="N/A"," ",IF(Pricetype2=2,MAX(I152,0),IF(OR(Pricetype2=1,Pricetype2=4),IF(I152=0,0,(_xll.EURO(I152,Strikeprice2,0,0,($AK152+IF(Smile=TRUE,VLOOKUP(MAX(-5,Strikeprice2-I152),Volsmile,2),0)),($A152-DateToday)+15,IF(Pricetype2=1,1,0),0))),I152)))</f>
        <v xml:space="preserve"> </v>
      </c>
      <c r="S152" s="250" t="str">
        <f>IF($A152="N/A"," ",IF(Pricetype2=2,MAX(J152,0),IF(OR(Pricetype2=1,Pricetype2=4),IF(J152=0,0,(_xll.EURO(J152,Strikeprice2,0,0,($AK152+IF(Smile=TRUE,VLOOKUP(MAX(-5,Strikeprice2-J152),Volsmile,2),0)),($A152-DateToday)+15,IF(Pricetype2=1,1,0),0))),J152)))</f>
        <v xml:space="preserve"> </v>
      </c>
      <c r="T152" s="250" t="str">
        <f>IF($A152="N/A"," ",IF(Pricetype2=2,MAX(K152,0),IF(OR(Pricetype2=1,Pricetype2=4),IF(K152=0,0,(_xll.EURO(K152,Strikeprice2,0,0,($AK152+IF(Smile=TRUE,VLOOKUP(MAX(-5,Strikeprice2-K152),Volsmile,2),0)),($A152-DateToday)+15,IF(Pricetype2=1,1,0),0))),K152)))</f>
        <v xml:space="preserve"> </v>
      </c>
      <c r="U152" s="177" t="str">
        <f t="shared" si="63"/>
        <v xml:space="preserve"> </v>
      </c>
      <c r="V152" s="178" t="str">
        <f t="shared" si="79"/>
        <v xml:space="preserve"> </v>
      </c>
      <c r="W152" s="178" t="str">
        <f t="shared" si="80"/>
        <v xml:space="preserve"> </v>
      </c>
      <c r="X152" s="178" t="str">
        <f t="shared" si="81"/>
        <v xml:space="preserve"> </v>
      </c>
      <c r="Y152" s="178" t="str">
        <f t="shared" si="82"/>
        <v xml:space="preserve"> </v>
      </c>
      <c r="Z152" s="178" t="str">
        <f t="shared" si="83"/>
        <v xml:space="preserve"> </v>
      </c>
      <c r="AA152" s="178" t="str">
        <f t="shared" si="84"/>
        <v xml:space="preserve"> </v>
      </c>
      <c r="AB152" s="178" t="str">
        <f t="shared" si="85"/>
        <v xml:space="preserve"> </v>
      </c>
      <c r="AC152" s="178" t="str">
        <f t="shared" si="86"/>
        <v xml:space="preserve"> </v>
      </c>
      <c r="AD152" s="178" t="str">
        <f t="shared" si="87"/>
        <v xml:space="preserve"> </v>
      </c>
      <c r="AE152" s="178" t="str">
        <f t="shared" si="88"/>
        <v xml:space="preserve"> </v>
      </c>
      <c r="AF152" s="224" t="str">
        <f t="shared" si="89"/>
        <v xml:space="preserve"> </v>
      </c>
      <c r="AG152" s="224" t="str">
        <f t="shared" si="90"/>
        <v xml:space="preserve"> </v>
      </c>
      <c r="AH152" s="224" t="str">
        <f t="shared" si="91"/>
        <v xml:space="preserve"> </v>
      </c>
      <c r="AI152" s="224" t="str">
        <f t="shared" si="64"/>
        <v xml:space="preserve"> </v>
      </c>
      <c r="AJ152" s="224" t="str">
        <f t="shared" si="65"/>
        <v xml:space="preserve"> </v>
      </c>
      <c r="AK152" s="224" t="str">
        <f t="shared" si="92"/>
        <v xml:space="preserve"> </v>
      </c>
      <c r="AL152" s="224" t="str">
        <f>IF($A152="N/A"," ",IF(PV=1,0,'Pricing Inputs2'!R185))</f>
        <v xml:space="preserve"> </v>
      </c>
      <c r="AM152" s="313" t="str">
        <f t="shared" si="66"/>
        <v xml:space="preserve"> </v>
      </c>
      <c r="BQ152" t="str">
        <f t="shared" si="67"/>
        <v xml:space="preserve"> </v>
      </c>
      <c r="BR152" t="str">
        <f t="shared" si="68"/>
        <v xml:space="preserve"> </v>
      </c>
      <c r="BS152" t="str">
        <f t="shared" si="69"/>
        <v xml:space="preserve"> </v>
      </c>
    </row>
    <row r="153" spans="1:71" x14ac:dyDescent="0.2">
      <c r="A153" s="253" t="str">
        <f>IF(A152="N/A","N/A",IF(EDATE(A152,1)&gt;Inputs!$P$5,"N/A",EDATE(A152,1)))</f>
        <v>N/A</v>
      </c>
      <c r="B153" s="324" t="str">
        <f t="shared" si="62"/>
        <v xml:space="preserve"> </v>
      </c>
      <c r="C153" s="172" t="str">
        <f t="shared" si="70"/>
        <v xml:space="preserve"> </v>
      </c>
      <c r="D153" s="172" t="str">
        <f t="shared" si="71"/>
        <v xml:space="preserve"> </v>
      </c>
      <c r="E153" s="172" t="str">
        <f t="shared" si="72"/>
        <v xml:space="preserve"> </v>
      </c>
      <c r="F153" s="172" t="str">
        <f t="shared" si="73"/>
        <v xml:space="preserve"> </v>
      </c>
      <c r="G153" s="172" t="str">
        <f t="shared" si="74"/>
        <v xml:space="preserve"> </v>
      </c>
      <c r="H153" s="172" t="str">
        <f t="shared" si="75"/>
        <v xml:space="preserve"> </v>
      </c>
      <c r="I153" s="172" t="str">
        <f t="shared" si="76"/>
        <v xml:space="preserve"> </v>
      </c>
      <c r="J153" s="172" t="str">
        <f t="shared" si="77"/>
        <v xml:space="preserve"> </v>
      </c>
      <c r="K153" s="172" t="str">
        <f t="shared" si="78"/>
        <v xml:space="preserve"> </v>
      </c>
      <c r="L153" s="250" t="str">
        <f>IF($A153="N/A"," ",IF(Pricetype2=2,MAX(C153,0),IF(OR(Pricetype2=1,Pricetype2=4),IF(C153=0,0,(_xll.EURO(C153,Strikeprice2,0,0,($AH153+IF(Smile=TRUE,VLOOKUP(MAX(-5,Strikeprice2-C153),Volsmile,2),0)),($A153-DateToday)+15,IF(Pricetype2=1,1,0),0))),C153)))</f>
        <v xml:space="preserve"> </v>
      </c>
      <c r="M153" s="250" t="str">
        <f>IF($A153="N/A"," ",IF(Pricetype2=2,MAX(D153,0),IF(OR(Pricetype2=1,Pricetype2=4),IF(D153=0,0,(_xll.EURO(D153,Strikeprice2,0,0,($AH153+IF(Smile=TRUE,VLOOKUP(MAX(-5,Strikeprice2-D153),Volsmile,2),0)),($A153-DateToday)+15,IF(Pricetype2=1,1,0),0))),D153)))</f>
        <v xml:space="preserve"> </v>
      </c>
      <c r="N153" s="250" t="str">
        <f>IF($A153="N/A"," ",IF(Pricetype2=2,MAX(E153,0),IF(OR(Pricetype2=1,Pricetype2=4),IF(E153=0,0,(_xll.EURO(E153,Strikeprice2,0,0,($AK153+IF(Smile=TRUE,VLOOKUP(MAX(-5,Strikeprice2-E153),Volsmile,2),0)),($A153-DateToday)+15,IF(Pricetype2=1,1,0),0))),E153)))</f>
        <v xml:space="preserve"> </v>
      </c>
      <c r="O153" s="250" t="str">
        <f>IF($A153="N/A"," ",IF(Pricetype2=2,MAX(F153,0),IF(OR(Pricetype2=1,Pricetype2=4),IF(F153=0,0,(_xll.EURO(F153,Strikeprice2,0,0,($AK153+IF(Smile=TRUE,VLOOKUP(MAX(-5,Strikeprice2-F153),Volsmile,2),0)),($A153-DateToday)+15,IF(Pricetype2=1,1,0),0))),F153)))</f>
        <v xml:space="preserve"> </v>
      </c>
      <c r="P153" s="250" t="str">
        <f>IF($A153="N/A"," ",IF(Pricetype2=2,MAX(G153,0),IF(OR(Pricetype2=1,Pricetype2=4),IF(G153=0,0,(_xll.EURO(G153,Strikeprice2,0,0,($AK153+IF(Smile=TRUE,VLOOKUP(MAX(-5,Strikeprice2-G153),Volsmile,2),0)),($A153-DateToday)+15,IF(Pricetype2=1,1,0),0))),G153)))</f>
        <v xml:space="preserve"> </v>
      </c>
      <c r="Q153" s="250" t="str">
        <f>IF($A153="N/A"," ",IF(Pricetype2=2,MAX(H153,0),IF(OR(Pricetype2=1,Pricetype2=4),IF(H153=0,0,(_xll.EURO(H153,Strikeprice2,0,0,($AK153+IF(Smile=TRUE,VLOOKUP(MAX(-5,Strikeprice2-H153),Volsmile,2),0)),($A153-DateToday)+15,IF(Pricetype2=1,1,0),0))),H153)))</f>
        <v xml:space="preserve"> </v>
      </c>
      <c r="R153" s="250" t="str">
        <f>IF($A153="N/A"," ",IF(Pricetype2=2,MAX(I153,0),IF(OR(Pricetype2=1,Pricetype2=4),IF(I153=0,0,(_xll.EURO(I153,Strikeprice2,0,0,($AK153+IF(Smile=TRUE,VLOOKUP(MAX(-5,Strikeprice2-I153),Volsmile,2),0)),($A153-DateToday)+15,IF(Pricetype2=1,1,0),0))),I153)))</f>
        <v xml:space="preserve"> </v>
      </c>
      <c r="S153" s="250" t="str">
        <f>IF($A153="N/A"," ",IF(Pricetype2=2,MAX(J153,0),IF(OR(Pricetype2=1,Pricetype2=4),IF(J153=0,0,(_xll.EURO(J153,Strikeprice2,0,0,($AK153+IF(Smile=TRUE,VLOOKUP(MAX(-5,Strikeprice2-J153),Volsmile,2),0)),($A153-DateToday)+15,IF(Pricetype2=1,1,0),0))),J153)))</f>
        <v xml:space="preserve"> </v>
      </c>
      <c r="T153" s="250" t="str">
        <f>IF($A153="N/A"," ",IF(Pricetype2=2,MAX(K153,0),IF(OR(Pricetype2=1,Pricetype2=4),IF(K153=0,0,(_xll.EURO(K153,Strikeprice2,0,0,($AK153+IF(Smile=TRUE,VLOOKUP(MAX(-5,Strikeprice2-K153),Volsmile,2),0)),($A153-DateToday)+15,IF(Pricetype2=1,1,0),0))),K153)))</f>
        <v xml:space="preserve"> </v>
      </c>
      <c r="U153" s="177" t="str">
        <f t="shared" si="63"/>
        <v xml:space="preserve"> </v>
      </c>
      <c r="V153" s="178" t="str">
        <f t="shared" si="79"/>
        <v xml:space="preserve"> </v>
      </c>
      <c r="W153" s="178" t="str">
        <f t="shared" si="80"/>
        <v xml:space="preserve"> </v>
      </c>
      <c r="X153" s="178" t="str">
        <f t="shared" si="81"/>
        <v xml:space="preserve"> </v>
      </c>
      <c r="Y153" s="178" t="str">
        <f t="shared" si="82"/>
        <v xml:space="preserve"> </v>
      </c>
      <c r="Z153" s="178" t="str">
        <f t="shared" si="83"/>
        <v xml:space="preserve"> </v>
      </c>
      <c r="AA153" s="178" t="str">
        <f t="shared" si="84"/>
        <v xml:space="preserve"> </v>
      </c>
      <c r="AB153" s="178" t="str">
        <f t="shared" si="85"/>
        <v xml:space="preserve"> </v>
      </c>
      <c r="AC153" s="178" t="str">
        <f t="shared" si="86"/>
        <v xml:space="preserve"> </v>
      </c>
      <c r="AD153" s="178" t="str">
        <f t="shared" si="87"/>
        <v xml:space="preserve"> </v>
      </c>
      <c r="AE153" s="178" t="str">
        <f t="shared" si="88"/>
        <v xml:space="preserve"> </v>
      </c>
      <c r="AF153" s="224" t="str">
        <f t="shared" si="89"/>
        <v xml:space="preserve"> </v>
      </c>
      <c r="AG153" s="224" t="str">
        <f t="shared" si="90"/>
        <v xml:space="preserve"> </v>
      </c>
      <c r="AH153" s="224" t="str">
        <f t="shared" si="91"/>
        <v xml:space="preserve"> </v>
      </c>
      <c r="AI153" s="224" t="str">
        <f t="shared" si="64"/>
        <v xml:space="preserve"> </v>
      </c>
      <c r="AJ153" s="224" t="str">
        <f t="shared" si="65"/>
        <v xml:space="preserve"> </v>
      </c>
      <c r="AK153" s="224" t="str">
        <f t="shared" si="92"/>
        <v xml:space="preserve"> </v>
      </c>
      <c r="AL153" s="224" t="str">
        <f>IF($A153="N/A"," ",IF(PV=1,0,'Pricing Inputs2'!R186))</f>
        <v xml:space="preserve"> </v>
      </c>
      <c r="AM153" s="313" t="str">
        <f t="shared" si="66"/>
        <v xml:space="preserve"> </v>
      </c>
      <c r="BQ153" t="str">
        <f t="shared" si="67"/>
        <v xml:space="preserve"> </v>
      </c>
      <c r="BR153" t="str">
        <f t="shared" si="68"/>
        <v xml:space="preserve"> </v>
      </c>
      <c r="BS153" t="str">
        <f t="shared" si="69"/>
        <v xml:space="preserve"> </v>
      </c>
    </row>
    <row r="154" spans="1:71" x14ac:dyDescent="0.2">
      <c r="A154" s="253" t="str">
        <f>IF(A153="N/A","N/A",IF(EDATE(A153,1)&gt;Inputs!$P$5,"N/A",EDATE(A153,1)))</f>
        <v>N/A</v>
      </c>
      <c r="B154" s="324" t="str">
        <f t="shared" si="62"/>
        <v xml:space="preserve"> </v>
      </c>
      <c r="C154" s="172" t="str">
        <f t="shared" si="70"/>
        <v xml:space="preserve"> </v>
      </c>
      <c r="D154" s="172" t="str">
        <f t="shared" si="71"/>
        <v xml:space="preserve"> </v>
      </c>
      <c r="E154" s="172" t="str">
        <f t="shared" si="72"/>
        <v xml:space="preserve"> </v>
      </c>
      <c r="F154" s="172" t="str">
        <f t="shared" si="73"/>
        <v xml:space="preserve"> </v>
      </c>
      <c r="G154" s="172" t="str">
        <f t="shared" si="74"/>
        <v xml:space="preserve"> </v>
      </c>
      <c r="H154" s="172" t="str">
        <f t="shared" si="75"/>
        <v xml:space="preserve"> </v>
      </c>
      <c r="I154" s="172" t="str">
        <f t="shared" si="76"/>
        <v xml:space="preserve"> </v>
      </c>
      <c r="J154" s="172" t="str">
        <f t="shared" si="77"/>
        <v xml:space="preserve"> </v>
      </c>
      <c r="K154" s="172" t="str">
        <f t="shared" si="78"/>
        <v xml:space="preserve"> </v>
      </c>
      <c r="L154" s="250" t="str">
        <f>IF($A154="N/A"," ",IF(Pricetype2=2,MAX(C154,0),IF(OR(Pricetype2=1,Pricetype2=4),IF(C154=0,0,(_xll.EURO(C154,Strikeprice2,0,0,($AH154+IF(Smile=TRUE,VLOOKUP(MAX(-5,Strikeprice2-C154),Volsmile,2),0)),($A154-DateToday)+15,IF(Pricetype2=1,1,0),0))),C154)))</f>
        <v xml:space="preserve"> </v>
      </c>
      <c r="M154" s="250" t="str">
        <f>IF($A154="N/A"," ",IF(Pricetype2=2,MAX(D154,0),IF(OR(Pricetype2=1,Pricetype2=4),IF(D154=0,0,(_xll.EURO(D154,Strikeprice2,0,0,($AH154+IF(Smile=TRUE,VLOOKUP(MAX(-5,Strikeprice2-D154),Volsmile,2),0)),($A154-DateToday)+15,IF(Pricetype2=1,1,0),0))),D154)))</f>
        <v xml:space="preserve"> </v>
      </c>
      <c r="N154" s="250" t="str">
        <f>IF($A154="N/A"," ",IF(Pricetype2=2,MAX(E154,0),IF(OR(Pricetype2=1,Pricetype2=4),IF(E154=0,0,(_xll.EURO(E154,Strikeprice2,0,0,($AK154+IF(Smile=TRUE,VLOOKUP(MAX(-5,Strikeprice2-E154),Volsmile,2),0)),($A154-DateToday)+15,IF(Pricetype2=1,1,0),0))),E154)))</f>
        <v xml:space="preserve"> </v>
      </c>
      <c r="O154" s="250" t="str">
        <f>IF($A154="N/A"," ",IF(Pricetype2=2,MAX(F154,0),IF(OR(Pricetype2=1,Pricetype2=4),IF(F154=0,0,(_xll.EURO(F154,Strikeprice2,0,0,($AK154+IF(Smile=TRUE,VLOOKUP(MAX(-5,Strikeprice2-F154),Volsmile,2),0)),($A154-DateToday)+15,IF(Pricetype2=1,1,0),0))),F154)))</f>
        <v xml:space="preserve"> </v>
      </c>
      <c r="P154" s="250" t="str">
        <f>IF($A154="N/A"," ",IF(Pricetype2=2,MAX(G154,0),IF(OR(Pricetype2=1,Pricetype2=4),IF(G154=0,0,(_xll.EURO(G154,Strikeprice2,0,0,($AK154+IF(Smile=TRUE,VLOOKUP(MAX(-5,Strikeprice2-G154),Volsmile,2),0)),($A154-DateToday)+15,IF(Pricetype2=1,1,0),0))),G154)))</f>
        <v xml:space="preserve"> </v>
      </c>
      <c r="Q154" s="250" t="str">
        <f>IF($A154="N/A"," ",IF(Pricetype2=2,MAX(H154,0),IF(OR(Pricetype2=1,Pricetype2=4),IF(H154=0,0,(_xll.EURO(H154,Strikeprice2,0,0,($AK154+IF(Smile=TRUE,VLOOKUP(MAX(-5,Strikeprice2-H154),Volsmile,2),0)),($A154-DateToday)+15,IF(Pricetype2=1,1,0),0))),H154)))</f>
        <v xml:space="preserve"> </v>
      </c>
      <c r="R154" s="250" t="str">
        <f>IF($A154="N/A"," ",IF(Pricetype2=2,MAX(I154,0),IF(OR(Pricetype2=1,Pricetype2=4),IF(I154=0,0,(_xll.EURO(I154,Strikeprice2,0,0,($AK154+IF(Smile=TRUE,VLOOKUP(MAX(-5,Strikeprice2-I154),Volsmile,2),0)),($A154-DateToday)+15,IF(Pricetype2=1,1,0),0))),I154)))</f>
        <v xml:space="preserve"> </v>
      </c>
      <c r="S154" s="250" t="str">
        <f>IF($A154="N/A"," ",IF(Pricetype2=2,MAX(J154,0),IF(OR(Pricetype2=1,Pricetype2=4),IF(J154=0,0,(_xll.EURO(J154,Strikeprice2,0,0,($AK154+IF(Smile=TRUE,VLOOKUP(MAX(-5,Strikeprice2-J154),Volsmile,2),0)),($A154-DateToday)+15,IF(Pricetype2=1,1,0),0))),J154)))</f>
        <v xml:space="preserve"> </v>
      </c>
      <c r="T154" s="250" t="str">
        <f>IF($A154="N/A"," ",IF(Pricetype2=2,MAX(K154,0),IF(OR(Pricetype2=1,Pricetype2=4),IF(K154=0,0,(_xll.EURO(K154,Strikeprice2,0,0,($AK154+IF(Smile=TRUE,VLOOKUP(MAX(-5,Strikeprice2-K154),Volsmile,2),0)),($A154-DateToday)+15,IF(Pricetype2=1,1,0),0))),K154)))</f>
        <v xml:space="preserve"> </v>
      </c>
      <c r="U154" s="177" t="str">
        <f t="shared" si="63"/>
        <v xml:space="preserve"> </v>
      </c>
      <c r="V154" s="178" t="str">
        <f t="shared" si="79"/>
        <v xml:space="preserve"> </v>
      </c>
      <c r="W154" s="178" t="str">
        <f t="shared" si="80"/>
        <v xml:space="preserve"> </v>
      </c>
      <c r="X154" s="178" t="str">
        <f t="shared" si="81"/>
        <v xml:space="preserve"> </v>
      </c>
      <c r="Y154" s="178" t="str">
        <f t="shared" si="82"/>
        <v xml:space="preserve"> </v>
      </c>
      <c r="Z154" s="178" t="str">
        <f t="shared" si="83"/>
        <v xml:space="preserve"> </v>
      </c>
      <c r="AA154" s="178" t="str">
        <f t="shared" si="84"/>
        <v xml:space="preserve"> </v>
      </c>
      <c r="AB154" s="178" t="str">
        <f t="shared" si="85"/>
        <v xml:space="preserve"> </v>
      </c>
      <c r="AC154" s="178" t="str">
        <f t="shared" si="86"/>
        <v xml:space="preserve"> </v>
      </c>
      <c r="AD154" s="178" t="str">
        <f t="shared" si="87"/>
        <v xml:space="preserve"> </v>
      </c>
      <c r="AE154" s="178" t="str">
        <f t="shared" si="88"/>
        <v xml:space="preserve"> </v>
      </c>
      <c r="AF154" s="224" t="str">
        <f t="shared" si="89"/>
        <v xml:space="preserve"> </v>
      </c>
      <c r="AG154" s="224" t="str">
        <f t="shared" si="90"/>
        <v xml:space="preserve"> </v>
      </c>
      <c r="AH154" s="224" t="str">
        <f t="shared" si="91"/>
        <v xml:space="preserve"> </v>
      </c>
      <c r="AI154" s="224" t="str">
        <f t="shared" si="64"/>
        <v xml:space="preserve"> </v>
      </c>
      <c r="AJ154" s="224" t="str">
        <f t="shared" si="65"/>
        <v xml:space="preserve"> </v>
      </c>
      <c r="AK154" s="224" t="str">
        <f t="shared" si="92"/>
        <v xml:space="preserve"> </v>
      </c>
      <c r="AL154" s="224" t="str">
        <f>IF($A154="N/A"," ",IF(PV=1,0,'Pricing Inputs2'!R187))</f>
        <v xml:space="preserve"> </v>
      </c>
      <c r="AM154" s="313" t="str">
        <f t="shared" si="66"/>
        <v xml:space="preserve"> </v>
      </c>
      <c r="BQ154" t="str">
        <f t="shared" si="67"/>
        <v xml:space="preserve"> </v>
      </c>
      <c r="BR154" t="str">
        <f t="shared" si="68"/>
        <v xml:space="preserve"> </v>
      </c>
      <c r="BS154" t="str">
        <f t="shared" si="69"/>
        <v xml:space="preserve"> </v>
      </c>
    </row>
    <row r="155" spans="1:71" x14ac:dyDescent="0.2">
      <c r="A155" s="253" t="str">
        <f>IF(A154="N/A","N/A",IF(EDATE(A154,1)&gt;Inputs!$P$5,"N/A",EDATE(A154,1)))</f>
        <v>N/A</v>
      </c>
      <c r="B155" s="324" t="str">
        <f t="shared" si="62"/>
        <v xml:space="preserve"> </v>
      </c>
      <c r="C155" s="172" t="str">
        <f t="shared" si="70"/>
        <v xml:space="preserve"> </v>
      </c>
      <c r="D155" s="172" t="str">
        <f t="shared" si="71"/>
        <v xml:space="preserve"> </v>
      </c>
      <c r="E155" s="172" t="str">
        <f t="shared" si="72"/>
        <v xml:space="preserve"> </v>
      </c>
      <c r="F155" s="172" t="str">
        <f t="shared" si="73"/>
        <v xml:space="preserve"> </v>
      </c>
      <c r="G155" s="172" t="str">
        <f t="shared" si="74"/>
        <v xml:space="preserve"> </v>
      </c>
      <c r="H155" s="172" t="str">
        <f t="shared" si="75"/>
        <v xml:space="preserve"> </v>
      </c>
      <c r="I155" s="172" t="str">
        <f t="shared" si="76"/>
        <v xml:space="preserve"> </v>
      </c>
      <c r="J155" s="172" t="str">
        <f t="shared" si="77"/>
        <v xml:space="preserve"> </v>
      </c>
      <c r="K155" s="172" t="str">
        <f t="shared" si="78"/>
        <v xml:space="preserve"> </v>
      </c>
      <c r="L155" s="250" t="str">
        <f>IF($A155="N/A"," ",IF(Pricetype2=2,MAX(C155,0),IF(OR(Pricetype2=1,Pricetype2=4),IF(C155=0,0,(_xll.EURO(C155,Strikeprice2,0,0,($AH155+IF(Smile=TRUE,VLOOKUP(MAX(-5,Strikeprice2-C155),Volsmile,2),0)),($A155-DateToday)+15,IF(Pricetype2=1,1,0),0))),C155)))</f>
        <v xml:space="preserve"> </v>
      </c>
      <c r="M155" s="250" t="str">
        <f>IF($A155="N/A"," ",IF(Pricetype2=2,MAX(D155,0),IF(OR(Pricetype2=1,Pricetype2=4),IF(D155=0,0,(_xll.EURO(D155,Strikeprice2,0,0,($AH155+IF(Smile=TRUE,VLOOKUP(MAX(-5,Strikeprice2-D155),Volsmile,2),0)),($A155-DateToday)+15,IF(Pricetype2=1,1,0),0))),D155)))</f>
        <v xml:space="preserve"> </v>
      </c>
      <c r="N155" s="250" t="str">
        <f>IF($A155="N/A"," ",IF(Pricetype2=2,MAX(E155,0),IF(OR(Pricetype2=1,Pricetype2=4),IF(E155=0,0,(_xll.EURO(E155,Strikeprice2,0,0,($AK155+IF(Smile=TRUE,VLOOKUP(MAX(-5,Strikeprice2-E155),Volsmile,2),0)),($A155-DateToday)+15,IF(Pricetype2=1,1,0),0))),E155)))</f>
        <v xml:space="preserve"> </v>
      </c>
      <c r="O155" s="250" t="str">
        <f>IF($A155="N/A"," ",IF(Pricetype2=2,MAX(F155,0),IF(OR(Pricetype2=1,Pricetype2=4),IF(F155=0,0,(_xll.EURO(F155,Strikeprice2,0,0,($AK155+IF(Smile=TRUE,VLOOKUP(MAX(-5,Strikeprice2-F155),Volsmile,2),0)),($A155-DateToday)+15,IF(Pricetype2=1,1,0),0))),F155)))</f>
        <v xml:space="preserve"> </v>
      </c>
      <c r="P155" s="250" t="str">
        <f>IF($A155="N/A"," ",IF(Pricetype2=2,MAX(G155,0),IF(OR(Pricetype2=1,Pricetype2=4),IF(G155=0,0,(_xll.EURO(G155,Strikeprice2,0,0,($AK155+IF(Smile=TRUE,VLOOKUP(MAX(-5,Strikeprice2-G155),Volsmile,2),0)),($A155-DateToday)+15,IF(Pricetype2=1,1,0),0))),G155)))</f>
        <v xml:space="preserve"> </v>
      </c>
      <c r="Q155" s="250" t="str">
        <f>IF($A155="N/A"," ",IF(Pricetype2=2,MAX(H155,0),IF(OR(Pricetype2=1,Pricetype2=4),IF(H155=0,0,(_xll.EURO(H155,Strikeprice2,0,0,($AK155+IF(Smile=TRUE,VLOOKUP(MAX(-5,Strikeprice2-H155),Volsmile,2),0)),($A155-DateToday)+15,IF(Pricetype2=1,1,0),0))),H155)))</f>
        <v xml:space="preserve"> </v>
      </c>
      <c r="R155" s="250" t="str">
        <f>IF($A155="N/A"," ",IF(Pricetype2=2,MAX(I155,0),IF(OR(Pricetype2=1,Pricetype2=4),IF(I155=0,0,(_xll.EURO(I155,Strikeprice2,0,0,($AK155+IF(Smile=TRUE,VLOOKUP(MAX(-5,Strikeprice2-I155),Volsmile,2),0)),($A155-DateToday)+15,IF(Pricetype2=1,1,0),0))),I155)))</f>
        <v xml:space="preserve"> </v>
      </c>
      <c r="S155" s="250" t="str">
        <f>IF($A155="N/A"," ",IF(Pricetype2=2,MAX(J155,0),IF(OR(Pricetype2=1,Pricetype2=4),IF(J155=0,0,(_xll.EURO(J155,Strikeprice2,0,0,($AK155+IF(Smile=TRUE,VLOOKUP(MAX(-5,Strikeprice2-J155),Volsmile,2),0)),($A155-DateToday)+15,IF(Pricetype2=1,1,0),0))),J155)))</f>
        <v xml:space="preserve"> </v>
      </c>
      <c r="T155" s="250" t="str">
        <f>IF($A155="N/A"," ",IF(Pricetype2=2,MAX(K155,0),IF(OR(Pricetype2=1,Pricetype2=4),IF(K155=0,0,(_xll.EURO(K155,Strikeprice2,0,0,($AK155+IF(Smile=TRUE,VLOOKUP(MAX(-5,Strikeprice2-K155),Volsmile,2),0)),($A155-DateToday)+15,IF(Pricetype2=1,1,0),0))),K155)))</f>
        <v xml:space="preserve"> </v>
      </c>
      <c r="U155" s="177" t="str">
        <f t="shared" si="63"/>
        <v xml:space="preserve"> </v>
      </c>
      <c r="V155" s="178" t="str">
        <f t="shared" si="79"/>
        <v xml:space="preserve"> </v>
      </c>
      <c r="W155" s="178" t="str">
        <f t="shared" si="80"/>
        <v xml:space="preserve"> </v>
      </c>
      <c r="X155" s="178" t="str">
        <f t="shared" si="81"/>
        <v xml:space="preserve"> </v>
      </c>
      <c r="Y155" s="178" t="str">
        <f t="shared" si="82"/>
        <v xml:space="preserve"> </v>
      </c>
      <c r="Z155" s="178" t="str">
        <f t="shared" si="83"/>
        <v xml:space="preserve"> </v>
      </c>
      <c r="AA155" s="178" t="str">
        <f t="shared" si="84"/>
        <v xml:space="preserve"> </v>
      </c>
      <c r="AB155" s="178" t="str">
        <f t="shared" si="85"/>
        <v xml:space="preserve"> </v>
      </c>
      <c r="AC155" s="178" t="str">
        <f t="shared" si="86"/>
        <v xml:space="preserve"> </v>
      </c>
      <c r="AD155" s="178" t="str">
        <f t="shared" si="87"/>
        <v xml:space="preserve"> </v>
      </c>
      <c r="AE155" s="178" t="str">
        <f t="shared" si="88"/>
        <v xml:space="preserve"> </v>
      </c>
      <c r="AF155" s="224" t="str">
        <f t="shared" si="89"/>
        <v xml:space="preserve"> </v>
      </c>
      <c r="AG155" s="224" t="str">
        <f t="shared" si="90"/>
        <v xml:space="preserve"> </v>
      </c>
      <c r="AH155" s="224" t="str">
        <f t="shared" si="91"/>
        <v xml:space="preserve"> </v>
      </c>
      <c r="AI155" s="224" t="str">
        <f t="shared" si="64"/>
        <v xml:space="preserve"> </v>
      </c>
      <c r="AJ155" s="224" t="str">
        <f t="shared" si="65"/>
        <v xml:space="preserve"> </v>
      </c>
      <c r="AK155" s="224" t="str">
        <f t="shared" si="92"/>
        <v xml:space="preserve"> </v>
      </c>
      <c r="AL155" s="224" t="str">
        <f>IF($A155="N/A"," ",IF(PV=1,0,'Pricing Inputs2'!R188))</f>
        <v xml:space="preserve"> </v>
      </c>
      <c r="AM155" s="313" t="str">
        <f t="shared" si="66"/>
        <v xml:space="preserve"> </v>
      </c>
      <c r="BQ155" t="str">
        <f t="shared" si="67"/>
        <v xml:space="preserve"> </v>
      </c>
      <c r="BR155" t="str">
        <f t="shared" si="68"/>
        <v xml:space="preserve"> </v>
      </c>
      <c r="BS155" t="str">
        <f t="shared" si="69"/>
        <v xml:space="preserve"> </v>
      </c>
    </row>
    <row r="156" spans="1:71" x14ac:dyDescent="0.2">
      <c r="A156" s="253" t="str">
        <f>IF(A155="N/A","N/A",IF(EDATE(A155,1)&gt;Inputs!$P$5,"N/A",EDATE(A155,1)))</f>
        <v>N/A</v>
      </c>
      <c r="B156" s="324" t="str">
        <f t="shared" si="62"/>
        <v xml:space="preserve"> </v>
      </c>
      <c r="C156" s="172" t="str">
        <f t="shared" si="70"/>
        <v xml:space="preserve"> </v>
      </c>
      <c r="D156" s="172" t="str">
        <f t="shared" si="71"/>
        <v xml:space="preserve"> </v>
      </c>
      <c r="E156" s="172" t="str">
        <f t="shared" si="72"/>
        <v xml:space="preserve"> </v>
      </c>
      <c r="F156" s="172" t="str">
        <f t="shared" si="73"/>
        <v xml:space="preserve"> </v>
      </c>
      <c r="G156" s="172" t="str">
        <f t="shared" si="74"/>
        <v xml:space="preserve"> </v>
      </c>
      <c r="H156" s="172" t="str">
        <f t="shared" si="75"/>
        <v xml:space="preserve"> </v>
      </c>
      <c r="I156" s="172" t="str">
        <f t="shared" si="76"/>
        <v xml:space="preserve"> </v>
      </c>
      <c r="J156" s="172" t="str">
        <f t="shared" si="77"/>
        <v xml:space="preserve"> </v>
      </c>
      <c r="K156" s="172" t="str">
        <f t="shared" si="78"/>
        <v xml:space="preserve"> </v>
      </c>
      <c r="L156" s="250" t="str">
        <f>IF($A156="N/A"," ",IF(Pricetype2=2,MAX(C156,0),IF(OR(Pricetype2=1,Pricetype2=4),IF(C156=0,0,(_xll.EURO(C156,Strikeprice2,0,0,($AH156+IF(Smile=TRUE,VLOOKUP(MAX(-5,Strikeprice2-C156),Volsmile,2),0)),($A156-DateToday)+15,IF(Pricetype2=1,1,0),0))),C156)))</f>
        <v xml:space="preserve"> </v>
      </c>
      <c r="M156" s="250" t="str">
        <f>IF($A156="N/A"," ",IF(Pricetype2=2,MAX(D156,0),IF(OR(Pricetype2=1,Pricetype2=4),IF(D156=0,0,(_xll.EURO(D156,Strikeprice2,0,0,($AH156+IF(Smile=TRUE,VLOOKUP(MAX(-5,Strikeprice2-D156),Volsmile,2),0)),($A156-DateToday)+15,IF(Pricetype2=1,1,0),0))),D156)))</f>
        <v xml:space="preserve"> </v>
      </c>
      <c r="N156" s="250" t="str">
        <f>IF($A156="N/A"," ",IF(Pricetype2=2,MAX(E156,0),IF(OR(Pricetype2=1,Pricetype2=4),IF(E156=0,0,(_xll.EURO(E156,Strikeprice2,0,0,($AK156+IF(Smile=TRUE,VLOOKUP(MAX(-5,Strikeprice2-E156),Volsmile,2),0)),($A156-DateToday)+15,IF(Pricetype2=1,1,0),0))),E156)))</f>
        <v xml:space="preserve"> </v>
      </c>
      <c r="O156" s="250" t="str">
        <f>IF($A156="N/A"," ",IF(Pricetype2=2,MAX(F156,0),IF(OR(Pricetype2=1,Pricetype2=4),IF(F156=0,0,(_xll.EURO(F156,Strikeprice2,0,0,($AK156+IF(Smile=TRUE,VLOOKUP(MAX(-5,Strikeprice2-F156),Volsmile,2),0)),($A156-DateToday)+15,IF(Pricetype2=1,1,0),0))),F156)))</f>
        <v xml:space="preserve"> </v>
      </c>
      <c r="P156" s="250" t="str">
        <f>IF($A156="N/A"," ",IF(Pricetype2=2,MAX(G156,0),IF(OR(Pricetype2=1,Pricetype2=4),IF(G156=0,0,(_xll.EURO(G156,Strikeprice2,0,0,($AK156+IF(Smile=TRUE,VLOOKUP(MAX(-5,Strikeprice2-G156),Volsmile,2),0)),($A156-DateToday)+15,IF(Pricetype2=1,1,0),0))),G156)))</f>
        <v xml:space="preserve"> </v>
      </c>
      <c r="Q156" s="250" t="str">
        <f>IF($A156="N/A"," ",IF(Pricetype2=2,MAX(H156,0),IF(OR(Pricetype2=1,Pricetype2=4),IF(H156=0,0,(_xll.EURO(H156,Strikeprice2,0,0,($AK156+IF(Smile=TRUE,VLOOKUP(MAX(-5,Strikeprice2-H156),Volsmile,2),0)),($A156-DateToday)+15,IF(Pricetype2=1,1,0),0))),H156)))</f>
        <v xml:space="preserve"> </v>
      </c>
      <c r="R156" s="250" t="str">
        <f>IF($A156="N/A"," ",IF(Pricetype2=2,MAX(I156,0),IF(OR(Pricetype2=1,Pricetype2=4),IF(I156=0,0,(_xll.EURO(I156,Strikeprice2,0,0,($AK156+IF(Smile=TRUE,VLOOKUP(MAX(-5,Strikeprice2-I156),Volsmile,2),0)),($A156-DateToday)+15,IF(Pricetype2=1,1,0),0))),I156)))</f>
        <v xml:space="preserve"> </v>
      </c>
      <c r="S156" s="250" t="str">
        <f>IF($A156="N/A"," ",IF(Pricetype2=2,MAX(J156,0),IF(OR(Pricetype2=1,Pricetype2=4),IF(J156=0,0,(_xll.EURO(J156,Strikeprice2,0,0,($AK156+IF(Smile=TRUE,VLOOKUP(MAX(-5,Strikeprice2-J156),Volsmile,2),0)),($A156-DateToday)+15,IF(Pricetype2=1,1,0),0))),J156)))</f>
        <v xml:space="preserve"> </v>
      </c>
      <c r="T156" s="250" t="str">
        <f>IF($A156="N/A"," ",IF(Pricetype2=2,MAX(K156,0),IF(OR(Pricetype2=1,Pricetype2=4),IF(K156=0,0,(_xll.EURO(K156,Strikeprice2,0,0,($AK156+IF(Smile=TRUE,VLOOKUP(MAX(-5,Strikeprice2-K156),Volsmile,2),0)),($A156-DateToday)+15,IF(Pricetype2=1,1,0),0))),K156)))</f>
        <v xml:space="preserve"> </v>
      </c>
      <c r="U156" s="177" t="str">
        <f t="shared" si="63"/>
        <v xml:space="preserve"> </v>
      </c>
      <c r="V156" s="178" t="str">
        <f t="shared" si="79"/>
        <v xml:space="preserve"> </v>
      </c>
      <c r="W156" s="178" t="str">
        <f t="shared" si="80"/>
        <v xml:space="preserve"> </v>
      </c>
      <c r="X156" s="178" t="str">
        <f t="shared" si="81"/>
        <v xml:space="preserve"> </v>
      </c>
      <c r="Y156" s="178" t="str">
        <f t="shared" si="82"/>
        <v xml:space="preserve"> </v>
      </c>
      <c r="Z156" s="178" t="str">
        <f t="shared" si="83"/>
        <v xml:space="preserve"> </v>
      </c>
      <c r="AA156" s="178" t="str">
        <f t="shared" si="84"/>
        <v xml:space="preserve"> </v>
      </c>
      <c r="AB156" s="178" t="str">
        <f t="shared" si="85"/>
        <v xml:space="preserve"> </v>
      </c>
      <c r="AC156" s="178" t="str">
        <f t="shared" si="86"/>
        <v xml:space="preserve"> </v>
      </c>
      <c r="AD156" s="178" t="str">
        <f t="shared" si="87"/>
        <v xml:space="preserve"> </v>
      </c>
      <c r="AE156" s="178" t="str">
        <f t="shared" si="88"/>
        <v xml:space="preserve"> </v>
      </c>
      <c r="AF156" s="224" t="str">
        <f t="shared" si="89"/>
        <v xml:space="preserve"> </v>
      </c>
      <c r="AG156" s="224" t="str">
        <f t="shared" si="90"/>
        <v xml:space="preserve"> </v>
      </c>
      <c r="AH156" s="224" t="str">
        <f t="shared" si="91"/>
        <v xml:space="preserve"> </v>
      </c>
      <c r="AI156" s="224" t="str">
        <f t="shared" si="64"/>
        <v xml:space="preserve"> </v>
      </c>
      <c r="AJ156" s="224" t="str">
        <f t="shared" si="65"/>
        <v xml:space="preserve"> </v>
      </c>
      <c r="AK156" s="224" t="str">
        <f t="shared" si="92"/>
        <v xml:space="preserve"> </v>
      </c>
      <c r="AL156" s="224" t="str">
        <f>IF($A156="N/A"," ",IF(PV=1,0,'Pricing Inputs2'!R189))</f>
        <v xml:space="preserve"> </v>
      </c>
      <c r="AM156" s="313" t="str">
        <f t="shared" si="66"/>
        <v xml:space="preserve"> </v>
      </c>
      <c r="BQ156" t="str">
        <f t="shared" si="67"/>
        <v xml:space="preserve"> </v>
      </c>
      <c r="BR156" t="str">
        <f t="shared" si="68"/>
        <v xml:space="preserve"> </v>
      </c>
      <c r="BS156" t="str">
        <f t="shared" si="69"/>
        <v xml:space="preserve"> </v>
      </c>
    </row>
    <row r="157" spans="1:71" x14ac:dyDescent="0.2">
      <c r="A157" s="253" t="str">
        <f>IF(A156="N/A","N/A",IF(EDATE(A156,1)&gt;Inputs!$P$5,"N/A",EDATE(A156,1)))</f>
        <v>N/A</v>
      </c>
      <c r="B157" s="324" t="str">
        <f t="shared" si="62"/>
        <v xml:space="preserve"> </v>
      </c>
      <c r="C157" s="172" t="str">
        <f t="shared" si="70"/>
        <v xml:space="preserve"> </v>
      </c>
      <c r="D157" s="172" t="str">
        <f t="shared" si="71"/>
        <v xml:space="preserve"> </v>
      </c>
      <c r="E157" s="172" t="str">
        <f t="shared" si="72"/>
        <v xml:space="preserve"> </v>
      </c>
      <c r="F157" s="172" t="str">
        <f t="shared" si="73"/>
        <v xml:space="preserve"> </v>
      </c>
      <c r="G157" s="172" t="str">
        <f t="shared" si="74"/>
        <v xml:space="preserve"> </v>
      </c>
      <c r="H157" s="172" t="str">
        <f t="shared" si="75"/>
        <v xml:space="preserve"> </v>
      </c>
      <c r="I157" s="172" t="str">
        <f t="shared" si="76"/>
        <v xml:space="preserve"> </v>
      </c>
      <c r="J157" s="172" t="str">
        <f t="shared" si="77"/>
        <v xml:space="preserve"> </v>
      </c>
      <c r="K157" s="172" t="str">
        <f t="shared" si="78"/>
        <v xml:space="preserve"> </v>
      </c>
      <c r="L157" s="250" t="str">
        <f>IF($A157="N/A"," ",IF(Pricetype2=2,MAX(C157,0),IF(OR(Pricetype2=1,Pricetype2=4),IF(C157=0,0,(_xll.EURO(C157,Strikeprice2,0,0,($AH157+IF(Smile=TRUE,VLOOKUP(MAX(-5,Strikeprice2-C157),Volsmile,2),0)),($A157-DateToday)+15,IF(Pricetype2=1,1,0),0))),C157)))</f>
        <v xml:space="preserve"> </v>
      </c>
      <c r="M157" s="250" t="str">
        <f>IF($A157="N/A"," ",IF(Pricetype2=2,MAX(D157,0),IF(OR(Pricetype2=1,Pricetype2=4),IF(D157=0,0,(_xll.EURO(D157,Strikeprice2,0,0,($AH157+IF(Smile=TRUE,VLOOKUP(MAX(-5,Strikeprice2-D157),Volsmile,2),0)),($A157-DateToday)+15,IF(Pricetype2=1,1,0),0))),D157)))</f>
        <v xml:space="preserve"> </v>
      </c>
      <c r="N157" s="250" t="str">
        <f>IF($A157="N/A"," ",IF(Pricetype2=2,MAX(E157,0),IF(OR(Pricetype2=1,Pricetype2=4),IF(E157=0,0,(_xll.EURO(E157,Strikeprice2,0,0,($AK157+IF(Smile=TRUE,VLOOKUP(MAX(-5,Strikeprice2-E157),Volsmile,2),0)),($A157-DateToday)+15,IF(Pricetype2=1,1,0),0))),E157)))</f>
        <v xml:space="preserve"> </v>
      </c>
      <c r="O157" s="250" t="str">
        <f>IF($A157="N/A"," ",IF(Pricetype2=2,MAX(F157,0),IF(OR(Pricetype2=1,Pricetype2=4),IF(F157=0,0,(_xll.EURO(F157,Strikeprice2,0,0,($AK157+IF(Smile=TRUE,VLOOKUP(MAX(-5,Strikeprice2-F157),Volsmile,2),0)),($A157-DateToday)+15,IF(Pricetype2=1,1,0),0))),F157)))</f>
        <v xml:space="preserve"> </v>
      </c>
      <c r="P157" s="250" t="str">
        <f>IF($A157="N/A"," ",IF(Pricetype2=2,MAX(G157,0),IF(OR(Pricetype2=1,Pricetype2=4),IF(G157=0,0,(_xll.EURO(G157,Strikeprice2,0,0,($AK157+IF(Smile=TRUE,VLOOKUP(MAX(-5,Strikeprice2-G157),Volsmile,2),0)),($A157-DateToday)+15,IF(Pricetype2=1,1,0),0))),G157)))</f>
        <v xml:space="preserve"> </v>
      </c>
      <c r="Q157" s="250" t="str">
        <f>IF($A157="N/A"," ",IF(Pricetype2=2,MAX(H157,0),IF(OR(Pricetype2=1,Pricetype2=4),IF(H157=0,0,(_xll.EURO(H157,Strikeprice2,0,0,($AK157+IF(Smile=TRUE,VLOOKUP(MAX(-5,Strikeprice2-H157),Volsmile,2),0)),($A157-DateToday)+15,IF(Pricetype2=1,1,0),0))),H157)))</f>
        <v xml:space="preserve"> </v>
      </c>
      <c r="R157" s="250" t="str">
        <f>IF($A157="N/A"," ",IF(Pricetype2=2,MAX(I157,0),IF(OR(Pricetype2=1,Pricetype2=4),IF(I157=0,0,(_xll.EURO(I157,Strikeprice2,0,0,($AK157+IF(Smile=TRUE,VLOOKUP(MAX(-5,Strikeprice2-I157),Volsmile,2),0)),($A157-DateToday)+15,IF(Pricetype2=1,1,0),0))),I157)))</f>
        <v xml:space="preserve"> </v>
      </c>
      <c r="S157" s="250" t="str">
        <f>IF($A157="N/A"," ",IF(Pricetype2=2,MAX(J157,0),IF(OR(Pricetype2=1,Pricetype2=4),IF(J157=0,0,(_xll.EURO(J157,Strikeprice2,0,0,($AK157+IF(Smile=TRUE,VLOOKUP(MAX(-5,Strikeprice2-J157),Volsmile,2),0)),($A157-DateToday)+15,IF(Pricetype2=1,1,0),0))),J157)))</f>
        <v xml:space="preserve"> </v>
      </c>
      <c r="T157" s="250" t="str">
        <f>IF($A157="N/A"," ",IF(Pricetype2=2,MAX(K157,0),IF(OR(Pricetype2=1,Pricetype2=4),IF(K157=0,0,(_xll.EURO(K157,Strikeprice2,0,0,($AK157+IF(Smile=TRUE,VLOOKUP(MAX(-5,Strikeprice2-K157),Volsmile,2),0)),($A157-DateToday)+15,IF(Pricetype2=1,1,0),0))),K157)))</f>
        <v xml:space="preserve"> </v>
      </c>
      <c r="U157" s="177" t="str">
        <f t="shared" si="63"/>
        <v xml:space="preserve"> </v>
      </c>
      <c r="V157" s="178" t="str">
        <f t="shared" si="79"/>
        <v xml:space="preserve"> </v>
      </c>
      <c r="W157" s="178" t="str">
        <f t="shared" si="80"/>
        <v xml:space="preserve"> </v>
      </c>
      <c r="X157" s="178" t="str">
        <f t="shared" si="81"/>
        <v xml:space="preserve"> </v>
      </c>
      <c r="Y157" s="178" t="str">
        <f t="shared" si="82"/>
        <v xml:space="preserve"> </v>
      </c>
      <c r="Z157" s="178" t="str">
        <f t="shared" si="83"/>
        <v xml:space="preserve"> </v>
      </c>
      <c r="AA157" s="178" t="str">
        <f t="shared" si="84"/>
        <v xml:space="preserve"> </v>
      </c>
      <c r="AB157" s="178" t="str">
        <f t="shared" si="85"/>
        <v xml:space="preserve"> </v>
      </c>
      <c r="AC157" s="178" t="str">
        <f t="shared" si="86"/>
        <v xml:space="preserve"> </v>
      </c>
      <c r="AD157" s="178" t="str">
        <f t="shared" si="87"/>
        <v xml:space="preserve"> </v>
      </c>
      <c r="AE157" s="178" t="str">
        <f t="shared" si="88"/>
        <v xml:space="preserve"> </v>
      </c>
      <c r="AF157" s="224" t="str">
        <f t="shared" si="89"/>
        <v xml:space="preserve"> </v>
      </c>
      <c r="AG157" s="224" t="str">
        <f t="shared" si="90"/>
        <v xml:space="preserve"> </v>
      </c>
      <c r="AH157" s="224" t="str">
        <f t="shared" si="91"/>
        <v xml:space="preserve"> </v>
      </c>
      <c r="AI157" s="224" t="str">
        <f t="shared" si="64"/>
        <v xml:space="preserve"> </v>
      </c>
      <c r="AJ157" s="224" t="str">
        <f t="shared" si="65"/>
        <v xml:space="preserve"> </v>
      </c>
      <c r="AK157" s="224" t="str">
        <f t="shared" si="92"/>
        <v xml:space="preserve"> </v>
      </c>
      <c r="AL157" s="224" t="str">
        <f>IF($A157="N/A"," ",IF(PV=1,0,'Pricing Inputs2'!R190))</f>
        <v xml:space="preserve"> </v>
      </c>
      <c r="AM157" s="313" t="str">
        <f t="shared" si="66"/>
        <v xml:space="preserve"> </v>
      </c>
      <c r="BQ157" t="str">
        <f t="shared" si="67"/>
        <v xml:space="preserve"> </v>
      </c>
      <c r="BR157" t="str">
        <f t="shared" si="68"/>
        <v xml:space="preserve"> </v>
      </c>
      <c r="BS157" t="str">
        <f t="shared" si="69"/>
        <v xml:space="preserve"> </v>
      </c>
    </row>
    <row r="158" spans="1:71" x14ac:dyDescent="0.2">
      <c r="A158" s="253" t="str">
        <f>IF(A157="N/A","N/A",IF(EDATE(A157,1)&gt;Inputs!$P$5,"N/A",EDATE(A157,1)))</f>
        <v>N/A</v>
      </c>
      <c r="B158" s="324" t="str">
        <f t="shared" si="62"/>
        <v xml:space="preserve"> </v>
      </c>
      <c r="C158" s="172" t="str">
        <f t="shared" si="70"/>
        <v xml:space="preserve"> </v>
      </c>
      <c r="D158" s="172" t="str">
        <f t="shared" si="71"/>
        <v xml:space="preserve"> </v>
      </c>
      <c r="E158" s="172" t="str">
        <f t="shared" si="72"/>
        <v xml:space="preserve"> </v>
      </c>
      <c r="F158" s="172" t="str">
        <f t="shared" si="73"/>
        <v xml:space="preserve"> </v>
      </c>
      <c r="G158" s="172" t="str">
        <f t="shared" si="74"/>
        <v xml:space="preserve"> </v>
      </c>
      <c r="H158" s="172" t="str">
        <f t="shared" si="75"/>
        <v xml:space="preserve"> </v>
      </c>
      <c r="I158" s="172" t="str">
        <f t="shared" si="76"/>
        <v xml:space="preserve"> </v>
      </c>
      <c r="J158" s="172" t="str">
        <f t="shared" si="77"/>
        <v xml:space="preserve"> </v>
      </c>
      <c r="K158" s="172" t="str">
        <f t="shared" si="78"/>
        <v xml:space="preserve"> </v>
      </c>
      <c r="L158" s="250" t="str">
        <f>IF($A158="N/A"," ",IF(Pricetype2=2,MAX(C158,0),IF(OR(Pricetype2=1,Pricetype2=4),IF(C158=0,0,(_xll.EURO(C158,Strikeprice2,0,0,($AH158+IF(Smile=TRUE,VLOOKUP(MAX(-5,Strikeprice2-C158),Volsmile,2),0)),($A158-DateToday)+15,IF(Pricetype2=1,1,0),0))),C158)))</f>
        <v xml:space="preserve"> </v>
      </c>
      <c r="M158" s="250" t="str">
        <f>IF($A158="N/A"," ",IF(Pricetype2=2,MAX(D158,0),IF(OR(Pricetype2=1,Pricetype2=4),IF(D158=0,0,(_xll.EURO(D158,Strikeprice2,0,0,($AH158+IF(Smile=TRUE,VLOOKUP(MAX(-5,Strikeprice2-D158),Volsmile,2),0)),($A158-DateToday)+15,IF(Pricetype2=1,1,0),0))),D158)))</f>
        <v xml:space="preserve"> </v>
      </c>
      <c r="N158" s="250" t="str">
        <f>IF($A158="N/A"," ",IF(Pricetype2=2,MAX(E158,0),IF(OR(Pricetype2=1,Pricetype2=4),IF(E158=0,0,(_xll.EURO(E158,Strikeprice2,0,0,($AK158+IF(Smile=TRUE,VLOOKUP(MAX(-5,Strikeprice2-E158),Volsmile,2),0)),($A158-DateToday)+15,IF(Pricetype2=1,1,0),0))),E158)))</f>
        <v xml:space="preserve"> </v>
      </c>
      <c r="O158" s="250" t="str">
        <f>IF($A158="N/A"," ",IF(Pricetype2=2,MAX(F158,0),IF(OR(Pricetype2=1,Pricetype2=4),IF(F158=0,0,(_xll.EURO(F158,Strikeprice2,0,0,($AK158+IF(Smile=TRUE,VLOOKUP(MAX(-5,Strikeprice2-F158),Volsmile,2),0)),($A158-DateToday)+15,IF(Pricetype2=1,1,0),0))),F158)))</f>
        <v xml:space="preserve"> </v>
      </c>
      <c r="P158" s="250" t="str">
        <f>IF($A158="N/A"," ",IF(Pricetype2=2,MAX(G158,0),IF(OR(Pricetype2=1,Pricetype2=4),IF(G158=0,0,(_xll.EURO(G158,Strikeprice2,0,0,($AK158+IF(Smile=TRUE,VLOOKUP(MAX(-5,Strikeprice2-G158),Volsmile,2),0)),($A158-DateToday)+15,IF(Pricetype2=1,1,0),0))),G158)))</f>
        <v xml:space="preserve"> </v>
      </c>
      <c r="Q158" s="250" t="str">
        <f>IF($A158="N/A"," ",IF(Pricetype2=2,MAX(H158,0),IF(OR(Pricetype2=1,Pricetype2=4),IF(H158=0,0,(_xll.EURO(H158,Strikeprice2,0,0,($AK158+IF(Smile=TRUE,VLOOKUP(MAX(-5,Strikeprice2-H158),Volsmile,2),0)),($A158-DateToday)+15,IF(Pricetype2=1,1,0),0))),H158)))</f>
        <v xml:space="preserve"> </v>
      </c>
      <c r="R158" s="250" t="str">
        <f>IF($A158="N/A"," ",IF(Pricetype2=2,MAX(I158,0),IF(OR(Pricetype2=1,Pricetype2=4),IF(I158=0,0,(_xll.EURO(I158,Strikeprice2,0,0,($AK158+IF(Smile=TRUE,VLOOKUP(MAX(-5,Strikeprice2-I158),Volsmile,2),0)),($A158-DateToday)+15,IF(Pricetype2=1,1,0),0))),I158)))</f>
        <v xml:space="preserve"> </v>
      </c>
      <c r="S158" s="250" t="str">
        <f>IF($A158="N/A"," ",IF(Pricetype2=2,MAX(J158,0),IF(OR(Pricetype2=1,Pricetype2=4),IF(J158=0,0,(_xll.EURO(J158,Strikeprice2,0,0,($AK158+IF(Smile=TRUE,VLOOKUP(MAX(-5,Strikeprice2-J158),Volsmile,2),0)),($A158-DateToday)+15,IF(Pricetype2=1,1,0),0))),J158)))</f>
        <v xml:space="preserve"> </v>
      </c>
      <c r="T158" s="250" t="str">
        <f>IF($A158="N/A"," ",IF(Pricetype2=2,MAX(K158,0),IF(OR(Pricetype2=1,Pricetype2=4),IF(K158=0,0,(_xll.EURO(K158,Strikeprice2,0,0,($AK158+IF(Smile=TRUE,VLOOKUP(MAX(-5,Strikeprice2-K158),Volsmile,2),0)),($A158-DateToday)+15,IF(Pricetype2=1,1,0),0))),K158)))</f>
        <v xml:space="preserve"> </v>
      </c>
      <c r="U158" s="177" t="str">
        <f t="shared" si="63"/>
        <v xml:space="preserve"> </v>
      </c>
      <c r="V158" s="178" t="str">
        <f t="shared" si="79"/>
        <v xml:space="preserve"> </v>
      </c>
      <c r="W158" s="178" t="str">
        <f t="shared" si="80"/>
        <v xml:space="preserve"> </v>
      </c>
      <c r="X158" s="178" t="str">
        <f t="shared" si="81"/>
        <v xml:space="preserve"> </v>
      </c>
      <c r="Y158" s="178" t="str">
        <f t="shared" si="82"/>
        <v xml:space="preserve"> </v>
      </c>
      <c r="Z158" s="178" t="str">
        <f t="shared" si="83"/>
        <v xml:space="preserve"> </v>
      </c>
      <c r="AA158" s="178" t="str">
        <f t="shared" si="84"/>
        <v xml:space="preserve"> </v>
      </c>
      <c r="AB158" s="178" t="str">
        <f t="shared" si="85"/>
        <v xml:space="preserve"> </v>
      </c>
      <c r="AC158" s="178" t="str">
        <f t="shared" si="86"/>
        <v xml:space="preserve"> </v>
      </c>
      <c r="AD158" s="178" t="str">
        <f t="shared" si="87"/>
        <v xml:space="preserve"> </v>
      </c>
      <c r="AE158" s="178" t="str">
        <f t="shared" si="88"/>
        <v xml:space="preserve"> </v>
      </c>
      <c r="AF158" s="224" t="str">
        <f t="shared" si="89"/>
        <v xml:space="preserve"> </v>
      </c>
      <c r="AG158" s="224" t="str">
        <f t="shared" si="90"/>
        <v xml:space="preserve"> </v>
      </c>
      <c r="AH158" s="224" t="str">
        <f t="shared" si="91"/>
        <v xml:space="preserve"> </v>
      </c>
      <c r="AI158" s="224" t="str">
        <f t="shared" si="64"/>
        <v xml:space="preserve"> </v>
      </c>
      <c r="AJ158" s="224" t="str">
        <f t="shared" si="65"/>
        <v xml:space="preserve"> </v>
      </c>
      <c r="AK158" s="224" t="str">
        <f t="shared" si="92"/>
        <v xml:space="preserve"> </v>
      </c>
      <c r="AL158" s="224" t="str">
        <f>IF($A158="N/A"," ",IF(PV=1,0,'Pricing Inputs2'!R191))</f>
        <v xml:space="preserve"> </v>
      </c>
      <c r="AM158" s="313" t="str">
        <f t="shared" si="66"/>
        <v xml:space="preserve"> </v>
      </c>
      <c r="BQ158" t="str">
        <f t="shared" si="67"/>
        <v xml:space="preserve"> </v>
      </c>
      <c r="BR158" t="str">
        <f t="shared" si="68"/>
        <v xml:space="preserve"> </v>
      </c>
      <c r="BS158" t="str">
        <f t="shared" si="69"/>
        <v xml:space="preserve"> </v>
      </c>
    </row>
    <row r="159" spans="1:71" x14ac:dyDescent="0.2">
      <c r="A159" s="253" t="str">
        <f>IF(A158="N/A","N/A",IF(EDATE(A158,1)&gt;Inputs!$P$5,"N/A",EDATE(A158,1)))</f>
        <v>N/A</v>
      </c>
      <c r="B159" s="324" t="str">
        <f t="shared" si="62"/>
        <v xml:space="preserve"> </v>
      </c>
      <c r="C159" s="172" t="str">
        <f t="shared" si="70"/>
        <v xml:space="preserve"> </v>
      </c>
      <c r="D159" s="172" t="str">
        <f t="shared" si="71"/>
        <v xml:space="preserve"> </v>
      </c>
      <c r="E159" s="172" t="str">
        <f t="shared" si="72"/>
        <v xml:space="preserve"> </v>
      </c>
      <c r="F159" s="172" t="str">
        <f t="shared" si="73"/>
        <v xml:space="preserve"> </v>
      </c>
      <c r="G159" s="172" t="str">
        <f t="shared" si="74"/>
        <v xml:space="preserve"> </v>
      </c>
      <c r="H159" s="172" t="str">
        <f t="shared" si="75"/>
        <v xml:space="preserve"> </v>
      </c>
      <c r="I159" s="172" t="str">
        <f t="shared" si="76"/>
        <v xml:space="preserve"> </v>
      </c>
      <c r="J159" s="172" t="str">
        <f t="shared" si="77"/>
        <v xml:space="preserve"> </v>
      </c>
      <c r="K159" s="172" t="str">
        <f t="shared" si="78"/>
        <v xml:space="preserve"> </v>
      </c>
      <c r="L159" s="250" t="str">
        <f>IF($A159="N/A"," ",IF(Pricetype2=2,MAX(C159,0),IF(OR(Pricetype2=1,Pricetype2=4),IF(C159=0,0,(_xll.EURO(C159,Strikeprice2,0,0,($AH159+IF(Smile=TRUE,VLOOKUP(MAX(-5,Strikeprice2-C159),Volsmile,2),0)),($A159-DateToday)+15,IF(Pricetype2=1,1,0),0))),C159)))</f>
        <v xml:space="preserve"> </v>
      </c>
      <c r="M159" s="250" t="str">
        <f>IF($A159="N/A"," ",IF(Pricetype2=2,MAX(D159,0),IF(OR(Pricetype2=1,Pricetype2=4),IF(D159=0,0,(_xll.EURO(D159,Strikeprice2,0,0,($AH159+IF(Smile=TRUE,VLOOKUP(MAX(-5,Strikeprice2-D159),Volsmile,2),0)),($A159-DateToday)+15,IF(Pricetype2=1,1,0),0))),D159)))</f>
        <v xml:space="preserve"> </v>
      </c>
      <c r="N159" s="250" t="str">
        <f>IF($A159="N/A"," ",IF(Pricetype2=2,MAX(E159,0),IF(OR(Pricetype2=1,Pricetype2=4),IF(E159=0,0,(_xll.EURO(E159,Strikeprice2,0,0,($AK159+IF(Smile=TRUE,VLOOKUP(MAX(-5,Strikeprice2-E159),Volsmile,2),0)),($A159-DateToday)+15,IF(Pricetype2=1,1,0),0))),E159)))</f>
        <v xml:space="preserve"> </v>
      </c>
      <c r="O159" s="250" t="str">
        <f>IF($A159="N/A"," ",IF(Pricetype2=2,MAX(F159,0),IF(OR(Pricetype2=1,Pricetype2=4),IF(F159=0,0,(_xll.EURO(F159,Strikeprice2,0,0,($AK159+IF(Smile=TRUE,VLOOKUP(MAX(-5,Strikeprice2-F159),Volsmile,2),0)),($A159-DateToday)+15,IF(Pricetype2=1,1,0),0))),F159)))</f>
        <v xml:space="preserve"> </v>
      </c>
      <c r="P159" s="250" t="str">
        <f>IF($A159="N/A"," ",IF(Pricetype2=2,MAX(G159,0),IF(OR(Pricetype2=1,Pricetype2=4),IF(G159=0,0,(_xll.EURO(G159,Strikeprice2,0,0,($AK159+IF(Smile=TRUE,VLOOKUP(MAX(-5,Strikeprice2-G159),Volsmile,2),0)),($A159-DateToday)+15,IF(Pricetype2=1,1,0),0))),G159)))</f>
        <v xml:space="preserve"> </v>
      </c>
      <c r="Q159" s="250" t="str">
        <f>IF($A159="N/A"," ",IF(Pricetype2=2,MAX(H159,0),IF(OR(Pricetype2=1,Pricetype2=4),IF(H159=0,0,(_xll.EURO(H159,Strikeprice2,0,0,($AK159+IF(Smile=TRUE,VLOOKUP(MAX(-5,Strikeprice2-H159),Volsmile,2),0)),($A159-DateToday)+15,IF(Pricetype2=1,1,0),0))),H159)))</f>
        <v xml:space="preserve"> </v>
      </c>
      <c r="R159" s="250" t="str">
        <f>IF($A159="N/A"," ",IF(Pricetype2=2,MAX(I159,0),IF(OR(Pricetype2=1,Pricetype2=4),IF(I159=0,0,(_xll.EURO(I159,Strikeprice2,0,0,($AK159+IF(Smile=TRUE,VLOOKUP(MAX(-5,Strikeprice2-I159),Volsmile,2),0)),($A159-DateToday)+15,IF(Pricetype2=1,1,0),0))),I159)))</f>
        <v xml:space="preserve"> </v>
      </c>
      <c r="S159" s="250" t="str">
        <f>IF($A159="N/A"," ",IF(Pricetype2=2,MAX(J159,0),IF(OR(Pricetype2=1,Pricetype2=4),IF(J159=0,0,(_xll.EURO(J159,Strikeprice2,0,0,($AK159+IF(Smile=TRUE,VLOOKUP(MAX(-5,Strikeprice2-J159),Volsmile,2),0)),($A159-DateToday)+15,IF(Pricetype2=1,1,0),0))),J159)))</f>
        <v xml:space="preserve"> </v>
      </c>
      <c r="T159" s="250" t="str">
        <f>IF($A159="N/A"," ",IF(Pricetype2=2,MAX(K159,0),IF(OR(Pricetype2=1,Pricetype2=4),IF(K159=0,0,(_xll.EURO(K159,Strikeprice2,0,0,($AK159+IF(Smile=TRUE,VLOOKUP(MAX(-5,Strikeprice2-K159),Volsmile,2),0)),($A159-DateToday)+15,IF(Pricetype2=1,1,0),0))),K159)))</f>
        <v xml:space="preserve"> </v>
      </c>
      <c r="U159" s="177" t="str">
        <f t="shared" si="63"/>
        <v xml:space="preserve"> </v>
      </c>
      <c r="V159" s="178" t="str">
        <f t="shared" si="79"/>
        <v xml:space="preserve"> </v>
      </c>
      <c r="W159" s="178" t="str">
        <f t="shared" si="80"/>
        <v xml:space="preserve"> </v>
      </c>
      <c r="X159" s="178" t="str">
        <f t="shared" si="81"/>
        <v xml:space="preserve"> </v>
      </c>
      <c r="Y159" s="178" t="str">
        <f t="shared" si="82"/>
        <v xml:space="preserve"> </v>
      </c>
      <c r="Z159" s="178" t="str">
        <f t="shared" si="83"/>
        <v xml:space="preserve"> </v>
      </c>
      <c r="AA159" s="178" t="str">
        <f t="shared" si="84"/>
        <v xml:space="preserve"> </v>
      </c>
      <c r="AB159" s="178" t="str">
        <f t="shared" si="85"/>
        <v xml:space="preserve"> </v>
      </c>
      <c r="AC159" s="178" t="str">
        <f t="shared" si="86"/>
        <v xml:space="preserve"> </v>
      </c>
      <c r="AD159" s="178" t="str">
        <f t="shared" si="87"/>
        <v xml:space="preserve"> </v>
      </c>
      <c r="AE159" s="178" t="str">
        <f t="shared" si="88"/>
        <v xml:space="preserve"> </v>
      </c>
      <c r="AF159" s="224" t="str">
        <f t="shared" si="89"/>
        <v xml:space="preserve"> </v>
      </c>
      <c r="AG159" s="224" t="str">
        <f t="shared" si="90"/>
        <v xml:space="preserve"> </v>
      </c>
      <c r="AH159" s="224" t="str">
        <f t="shared" si="91"/>
        <v xml:space="preserve"> </v>
      </c>
      <c r="AI159" s="224" t="str">
        <f t="shared" si="64"/>
        <v xml:space="preserve"> </v>
      </c>
      <c r="AJ159" s="224" t="str">
        <f t="shared" si="65"/>
        <v xml:space="preserve"> </v>
      </c>
      <c r="AK159" s="224" t="str">
        <f t="shared" si="92"/>
        <v xml:space="preserve"> </v>
      </c>
      <c r="AL159" s="224" t="str">
        <f>IF($A159="N/A"," ",IF(PV=1,0,'Pricing Inputs2'!R192))</f>
        <v xml:space="preserve"> </v>
      </c>
      <c r="AM159" s="313" t="str">
        <f t="shared" si="66"/>
        <v xml:space="preserve"> </v>
      </c>
      <c r="BQ159" t="str">
        <f t="shared" si="67"/>
        <v xml:space="preserve"> </v>
      </c>
      <c r="BR159" t="str">
        <f t="shared" si="68"/>
        <v xml:space="preserve"> </v>
      </c>
      <c r="BS159" t="str">
        <f t="shared" si="69"/>
        <v xml:space="preserve"> </v>
      </c>
    </row>
    <row r="160" spans="1:71" x14ac:dyDescent="0.2">
      <c r="A160" s="253" t="str">
        <f>IF(A159="N/A","N/A",IF(EDATE(A159,1)&gt;Inputs!$P$5,"N/A",EDATE(A159,1)))</f>
        <v>N/A</v>
      </c>
      <c r="B160" s="324" t="str">
        <f t="shared" si="62"/>
        <v xml:space="preserve"> </v>
      </c>
      <c r="C160" s="172" t="str">
        <f t="shared" si="70"/>
        <v xml:space="preserve"> </v>
      </c>
      <c r="D160" s="172" t="str">
        <f t="shared" si="71"/>
        <v xml:space="preserve"> </v>
      </c>
      <c r="E160" s="172" t="str">
        <f t="shared" si="72"/>
        <v xml:space="preserve"> </v>
      </c>
      <c r="F160" s="172" t="str">
        <f t="shared" si="73"/>
        <v xml:space="preserve"> </v>
      </c>
      <c r="G160" s="172" t="str">
        <f t="shared" si="74"/>
        <v xml:space="preserve"> </v>
      </c>
      <c r="H160" s="172" t="str">
        <f t="shared" si="75"/>
        <v xml:space="preserve"> </v>
      </c>
      <c r="I160" s="172" t="str">
        <f t="shared" si="76"/>
        <v xml:space="preserve"> </v>
      </c>
      <c r="J160" s="172" t="str">
        <f t="shared" si="77"/>
        <v xml:space="preserve"> </v>
      </c>
      <c r="K160" s="172" t="str">
        <f t="shared" si="78"/>
        <v xml:space="preserve"> </v>
      </c>
      <c r="L160" s="250" t="str">
        <f>IF($A160="N/A"," ",IF(Pricetype2=2,MAX(C160,0),IF(OR(Pricetype2=1,Pricetype2=4),IF(C160=0,0,(_xll.EURO(C160,Strikeprice2,0,0,($AH160+IF(Smile=TRUE,VLOOKUP(MAX(-5,Strikeprice2-C160),Volsmile,2),0)),($A160-DateToday)+15,IF(Pricetype2=1,1,0),0))),C160)))</f>
        <v xml:space="preserve"> </v>
      </c>
      <c r="M160" s="250" t="str">
        <f>IF($A160="N/A"," ",IF(Pricetype2=2,MAX(D160,0),IF(OR(Pricetype2=1,Pricetype2=4),IF(D160=0,0,(_xll.EURO(D160,Strikeprice2,0,0,($AH160+IF(Smile=TRUE,VLOOKUP(MAX(-5,Strikeprice2-D160),Volsmile,2),0)),($A160-DateToday)+15,IF(Pricetype2=1,1,0),0))),D160)))</f>
        <v xml:space="preserve"> </v>
      </c>
      <c r="N160" s="250" t="str">
        <f>IF($A160="N/A"," ",IF(Pricetype2=2,MAX(E160,0),IF(OR(Pricetype2=1,Pricetype2=4),IF(E160=0,0,(_xll.EURO(E160,Strikeprice2,0,0,($AK160+IF(Smile=TRUE,VLOOKUP(MAX(-5,Strikeprice2-E160),Volsmile,2),0)),($A160-DateToday)+15,IF(Pricetype2=1,1,0),0))),E160)))</f>
        <v xml:space="preserve"> </v>
      </c>
      <c r="O160" s="250" t="str">
        <f>IF($A160="N/A"," ",IF(Pricetype2=2,MAX(F160,0),IF(OR(Pricetype2=1,Pricetype2=4),IF(F160=0,0,(_xll.EURO(F160,Strikeprice2,0,0,($AK160+IF(Smile=TRUE,VLOOKUP(MAX(-5,Strikeprice2-F160),Volsmile,2),0)),($A160-DateToday)+15,IF(Pricetype2=1,1,0),0))),F160)))</f>
        <v xml:space="preserve"> </v>
      </c>
      <c r="P160" s="250" t="str">
        <f>IF($A160="N/A"," ",IF(Pricetype2=2,MAX(G160,0),IF(OR(Pricetype2=1,Pricetype2=4),IF(G160=0,0,(_xll.EURO(G160,Strikeprice2,0,0,($AK160+IF(Smile=TRUE,VLOOKUP(MAX(-5,Strikeprice2-G160),Volsmile,2),0)),($A160-DateToday)+15,IF(Pricetype2=1,1,0),0))),G160)))</f>
        <v xml:space="preserve"> </v>
      </c>
      <c r="Q160" s="250" t="str">
        <f>IF($A160="N/A"," ",IF(Pricetype2=2,MAX(H160,0),IF(OR(Pricetype2=1,Pricetype2=4),IF(H160=0,0,(_xll.EURO(H160,Strikeprice2,0,0,($AK160+IF(Smile=TRUE,VLOOKUP(MAX(-5,Strikeprice2-H160),Volsmile,2),0)),($A160-DateToday)+15,IF(Pricetype2=1,1,0),0))),H160)))</f>
        <v xml:space="preserve"> </v>
      </c>
      <c r="R160" s="250" t="str">
        <f>IF($A160="N/A"," ",IF(Pricetype2=2,MAX(I160,0),IF(OR(Pricetype2=1,Pricetype2=4),IF(I160=0,0,(_xll.EURO(I160,Strikeprice2,0,0,($AK160+IF(Smile=TRUE,VLOOKUP(MAX(-5,Strikeprice2-I160),Volsmile,2),0)),($A160-DateToday)+15,IF(Pricetype2=1,1,0),0))),I160)))</f>
        <v xml:space="preserve"> </v>
      </c>
      <c r="S160" s="250" t="str">
        <f>IF($A160="N/A"," ",IF(Pricetype2=2,MAX(J160,0),IF(OR(Pricetype2=1,Pricetype2=4),IF(J160=0,0,(_xll.EURO(J160,Strikeprice2,0,0,($AK160+IF(Smile=TRUE,VLOOKUP(MAX(-5,Strikeprice2-J160),Volsmile,2),0)),($A160-DateToday)+15,IF(Pricetype2=1,1,0),0))),J160)))</f>
        <v xml:space="preserve"> </v>
      </c>
      <c r="T160" s="250" t="str">
        <f>IF($A160="N/A"," ",IF(Pricetype2=2,MAX(K160,0),IF(OR(Pricetype2=1,Pricetype2=4),IF(K160=0,0,(_xll.EURO(K160,Strikeprice2,0,0,($AK160+IF(Smile=TRUE,VLOOKUP(MAX(-5,Strikeprice2-K160),Volsmile,2),0)),($A160-DateToday)+15,IF(Pricetype2=1,1,0),0))),K160)))</f>
        <v xml:space="preserve"> </v>
      </c>
      <c r="U160" s="177" t="str">
        <f t="shared" si="63"/>
        <v xml:space="preserve"> </v>
      </c>
      <c r="V160" s="178" t="str">
        <f t="shared" si="79"/>
        <v xml:space="preserve"> </v>
      </c>
      <c r="W160" s="178" t="str">
        <f t="shared" si="80"/>
        <v xml:space="preserve"> </v>
      </c>
      <c r="X160" s="178" t="str">
        <f t="shared" si="81"/>
        <v xml:space="preserve"> </v>
      </c>
      <c r="Y160" s="178" t="str">
        <f t="shared" si="82"/>
        <v xml:space="preserve"> </v>
      </c>
      <c r="Z160" s="178" t="str">
        <f t="shared" si="83"/>
        <v xml:space="preserve"> </v>
      </c>
      <c r="AA160" s="178" t="str">
        <f t="shared" si="84"/>
        <v xml:space="preserve"> </v>
      </c>
      <c r="AB160" s="178" t="str">
        <f t="shared" si="85"/>
        <v xml:space="preserve"> </v>
      </c>
      <c r="AC160" s="178" t="str">
        <f t="shared" si="86"/>
        <v xml:space="preserve"> </v>
      </c>
      <c r="AD160" s="178" t="str">
        <f t="shared" si="87"/>
        <v xml:space="preserve"> </v>
      </c>
      <c r="AE160" s="178" t="str">
        <f t="shared" si="88"/>
        <v xml:space="preserve"> </v>
      </c>
      <c r="AF160" s="224" t="str">
        <f t="shared" si="89"/>
        <v xml:space="preserve"> </v>
      </c>
      <c r="AG160" s="224" t="str">
        <f t="shared" si="90"/>
        <v xml:space="preserve"> </v>
      </c>
      <c r="AH160" s="224" t="str">
        <f t="shared" si="91"/>
        <v xml:space="preserve"> </v>
      </c>
      <c r="AI160" s="224" t="str">
        <f t="shared" si="64"/>
        <v xml:space="preserve"> </v>
      </c>
      <c r="AJ160" s="224" t="str">
        <f t="shared" si="65"/>
        <v xml:space="preserve"> </v>
      </c>
      <c r="AK160" s="224" t="str">
        <f t="shared" si="92"/>
        <v xml:space="preserve"> </v>
      </c>
      <c r="AL160" s="224" t="str">
        <f>IF($A160="N/A"," ",IF(PV=1,0,'Pricing Inputs2'!R193))</f>
        <v xml:space="preserve"> </v>
      </c>
      <c r="AM160" s="313" t="str">
        <f t="shared" si="66"/>
        <v xml:space="preserve"> </v>
      </c>
      <c r="BQ160" t="str">
        <f t="shared" si="67"/>
        <v xml:space="preserve"> </v>
      </c>
      <c r="BR160" t="str">
        <f t="shared" si="68"/>
        <v xml:space="preserve"> </v>
      </c>
      <c r="BS160" t="str">
        <f t="shared" si="69"/>
        <v xml:space="preserve"> </v>
      </c>
    </row>
    <row r="161" spans="1:71" x14ac:dyDescent="0.2">
      <c r="A161" s="253" t="str">
        <f>IF(A160="N/A","N/A",IF(EDATE(A160,1)&gt;Inputs!$P$5,"N/A",EDATE(A160,1)))</f>
        <v>N/A</v>
      </c>
      <c r="B161" s="324" t="str">
        <f t="shared" si="62"/>
        <v xml:space="preserve"> </v>
      </c>
      <c r="C161" s="172" t="str">
        <f t="shared" si="70"/>
        <v xml:space="preserve"> </v>
      </c>
      <c r="D161" s="172" t="str">
        <f t="shared" si="71"/>
        <v xml:space="preserve"> </v>
      </c>
      <c r="E161" s="172" t="str">
        <f t="shared" si="72"/>
        <v xml:space="preserve"> </v>
      </c>
      <c r="F161" s="172" t="str">
        <f t="shared" si="73"/>
        <v xml:space="preserve"> </v>
      </c>
      <c r="G161" s="172" t="str">
        <f t="shared" si="74"/>
        <v xml:space="preserve"> </v>
      </c>
      <c r="H161" s="172" t="str">
        <f t="shared" si="75"/>
        <v xml:space="preserve"> </v>
      </c>
      <c r="I161" s="172" t="str">
        <f t="shared" si="76"/>
        <v xml:space="preserve"> </v>
      </c>
      <c r="J161" s="172" t="str">
        <f t="shared" si="77"/>
        <v xml:space="preserve"> </v>
      </c>
      <c r="K161" s="172" t="str">
        <f t="shared" si="78"/>
        <v xml:space="preserve"> </v>
      </c>
      <c r="L161" s="250" t="str">
        <f>IF($A161="N/A"," ",IF(Pricetype2=2,MAX(C161,0),IF(OR(Pricetype2=1,Pricetype2=4),IF(C161=0,0,(_xll.EURO(C161,Strikeprice2,0,0,($AH161+IF(Smile=TRUE,VLOOKUP(MAX(-5,Strikeprice2-C161),Volsmile,2),0)),($A161-DateToday)+15,IF(Pricetype2=1,1,0),0))),C161)))</f>
        <v xml:space="preserve"> </v>
      </c>
      <c r="M161" s="250" t="str">
        <f>IF($A161="N/A"," ",IF(Pricetype2=2,MAX(D161,0),IF(OR(Pricetype2=1,Pricetype2=4),IF(D161=0,0,(_xll.EURO(D161,Strikeprice2,0,0,($AH161+IF(Smile=TRUE,VLOOKUP(MAX(-5,Strikeprice2-D161),Volsmile,2),0)),($A161-DateToday)+15,IF(Pricetype2=1,1,0),0))),D161)))</f>
        <v xml:space="preserve"> </v>
      </c>
      <c r="N161" s="250" t="str">
        <f>IF($A161="N/A"," ",IF(Pricetype2=2,MAX(E161,0),IF(OR(Pricetype2=1,Pricetype2=4),IF(E161=0,0,(_xll.EURO(E161,Strikeprice2,0,0,($AK161+IF(Smile=TRUE,VLOOKUP(MAX(-5,Strikeprice2-E161),Volsmile,2),0)),($A161-DateToday)+15,IF(Pricetype2=1,1,0),0))),E161)))</f>
        <v xml:space="preserve"> </v>
      </c>
      <c r="O161" s="250" t="str">
        <f>IF($A161="N/A"," ",IF(Pricetype2=2,MAX(F161,0),IF(OR(Pricetype2=1,Pricetype2=4),IF(F161=0,0,(_xll.EURO(F161,Strikeprice2,0,0,($AK161+IF(Smile=TRUE,VLOOKUP(MAX(-5,Strikeprice2-F161),Volsmile,2),0)),($A161-DateToday)+15,IF(Pricetype2=1,1,0),0))),F161)))</f>
        <v xml:space="preserve"> </v>
      </c>
      <c r="P161" s="250" t="str">
        <f>IF($A161="N/A"," ",IF(Pricetype2=2,MAX(G161,0),IF(OR(Pricetype2=1,Pricetype2=4),IF(G161=0,0,(_xll.EURO(G161,Strikeprice2,0,0,($AK161+IF(Smile=TRUE,VLOOKUP(MAX(-5,Strikeprice2-G161),Volsmile,2),0)),($A161-DateToday)+15,IF(Pricetype2=1,1,0),0))),G161)))</f>
        <v xml:space="preserve"> </v>
      </c>
      <c r="Q161" s="250" t="str">
        <f>IF($A161="N/A"," ",IF(Pricetype2=2,MAX(H161,0),IF(OR(Pricetype2=1,Pricetype2=4),IF(H161=0,0,(_xll.EURO(H161,Strikeprice2,0,0,($AK161+IF(Smile=TRUE,VLOOKUP(MAX(-5,Strikeprice2-H161),Volsmile,2),0)),($A161-DateToday)+15,IF(Pricetype2=1,1,0),0))),H161)))</f>
        <v xml:space="preserve"> </v>
      </c>
      <c r="R161" s="250" t="str">
        <f>IF($A161="N/A"," ",IF(Pricetype2=2,MAX(I161,0),IF(OR(Pricetype2=1,Pricetype2=4),IF(I161=0,0,(_xll.EURO(I161,Strikeprice2,0,0,($AK161+IF(Smile=TRUE,VLOOKUP(MAX(-5,Strikeprice2-I161),Volsmile,2),0)),($A161-DateToday)+15,IF(Pricetype2=1,1,0),0))),I161)))</f>
        <v xml:space="preserve"> </v>
      </c>
      <c r="S161" s="250" t="str">
        <f>IF($A161="N/A"," ",IF(Pricetype2=2,MAX(J161,0),IF(OR(Pricetype2=1,Pricetype2=4),IF(J161=0,0,(_xll.EURO(J161,Strikeprice2,0,0,($AK161+IF(Smile=TRUE,VLOOKUP(MAX(-5,Strikeprice2-J161),Volsmile,2),0)),($A161-DateToday)+15,IF(Pricetype2=1,1,0),0))),J161)))</f>
        <v xml:space="preserve"> </v>
      </c>
      <c r="T161" s="250" t="str">
        <f>IF($A161="N/A"," ",IF(Pricetype2=2,MAX(K161,0),IF(OR(Pricetype2=1,Pricetype2=4),IF(K161=0,0,(_xll.EURO(K161,Strikeprice2,0,0,($AK161+IF(Smile=TRUE,VLOOKUP(MAX(-5,Strikeprice2-K161),Volsmile,2),0)),($A161-DateToday)+15,IF(Pricetype2=1,1,0),0))),K161)))</f>
        <v xml:space="preserve"> </v>
      </c>
      <c r="U161" s="177" t="str">
        <f t="shared" si="63"/>
        <v xml:space="preserve"> </v>
      </c>
      <c r="V161" s="178" t="str">
        <f t="shared" si="79"/>
        <v xml:space="preserve"> </v>
      </c>
      <c r="W161" s="178" t="str">
        <f t="shared" si="80"/>
        <v xml:space="preserve"> </v>
      </c>
      <c r="X161" s="178" t="str">
        <f t="shared" si="81"/>
        <v xml:space="preserve"> </v>
      </c>
      <c r="Y161" s="178" t="str">
        <f t="shared" si="82"/>
        <v xml:space="preserve"> </v>
      </c>
      <c r="Z161" s="178" t="str">
        <f t="shared" si="83"/>
        <v xml:space="preserve"> </v>
      </c>
      <c r="AA161" s="178" t="str">
        <f t="shared" si="84"/>
        <v xml:space="preserve"> </v>
      </c>
      <c r="AB161" s="178" t="str">
        <f t="shared" si="85"/>
        <v xml:space="preserve"> </v>
      </c>
      <c r="AC161" s="178" t="str">
        <f t="shared" si="86"/>
        <v xml:space="preserve"> </v>
      </c>
      <c r="AD161" s="178" t="str">
        <f t="shared" si="87"/>
        <v xml:space="preserve"> </v>
      </c>
      <c r="AE161" s="178" t="str">
        <f t="shared" si="88"/>
        <v xml:space="preserve"> </v>
      </c>
      <c r="AF161" s="224" t="str">
        <f t="shared" si="89"/>
        <v xml:space="preserve"> </v>
      </c>
      <c r="AG161" s="224" t="str">
        <f t="shared" si="90"/>
        <v xml:space="preserve"> </v>
      </c>
      <c r="AH161" s="224" t="str">
        <f t="shared" si="91"/>
        <v xml:space="preserve"> </v>
      </c>
      <c r="AI161" s="224" t="str">
        <f t="shared" si="64"/>
        <v xml:space="preserve"> </v>
      </c>
      <c r="AJ161" s="224" t="str">
        <f t="shared" si="65"/>
        <v xml:space="preserve"> </v>
      </c>
      <c r="AK161" s="224" t="str">
        <f t="shared" si="92"/>
        <v xml:space="preserve"> </v>
      </c>
      <c r="AL161" s="224" t="str">
        <f>IF($A161="N/A"," ",IF(PV=1,0,'Pricing Inputs2'!R194))</f>
        <v xml:space="preserve"> </v>
      </c>
      <c r="AM161" s="313" t="str">
        <f t="shared" si="66"/>
        <v xml:space="preserve"> </v>
      </c>
      <c r="BQ161" t="str">
        <f t="shared" si="67"/>
        <v xml:space="preserve"> </v>
      </c>
      <c r="BR161" t="str">
        <f t="shared" si="68"/>
        <v xml:space="preserve"> </v>
      </c>
      <c r="BS161" t="str">
        <f t="shared" si="69"/>
        <v xml:space="preserve"> </v>
      </c>
    </row>
    <row r="162" spans="1:71" x14ac:dyDescent="0.2">
      <c r="A162" s="253" t="str">
        <f>IF(A161="N/A","N/A",IF(EDATE(A161,1)&gt;Inputs!$P$5,"N/A",EDATE(A161,1)))</f>
        <v>N/A</v>
      </c>
      <c r="B162" s="324" t="str">
        <f t="shared" si="62"/>
        <v xml:space="preserve"> </v>
      </c>
      <c r="C162" s="172" t="str">
        <f t="shared" si="70"/>
        <v xml:space="preserve"> </v>
      </c>
      <c r="D162" s="172" t="str">
        <f t="shared" si="71"/>
        <v xml:space="preserve"> </v>
      </c>
      <c r="E162" s="172" t="str">
        <f t="shared" si="72"/>
        <v xml:space="preserve"> </v>
      </c>
      <c r="F162" s="172" t="str">
        <f t="shared" si="73"/>
        <v xml:space="preserve"> </v>
      </c>
      <c r="G162" s="172" t="str">
        <f t="shared" si="74"/>
        <v xml:space="preserve"> </v>
      </c>
      <c r="H162" s="172" t="str">
        <f t="shared" si="75"/>
        <v xml:space="preserve"> </v>
      </c>
      <c r="I162" s="172" t="str">
        <f t="shared" si="76"/>
        <v xml:space="preserve"> </v>
      </c>
      <c r="J162" s="172" t="str">
        <f t="shared" si="77"/>
        <v xml:space="preserve"> </v>
      </c>
      <c r="K162" s="172" t="str">
        <f t="shared" si="78"/>
        <v xml:space="preserve"> </v>
      </c>
      <c r="L162" s="250" t="str">
        <f>IF($A162="N/A"," ",IF(Pricetype2=2,MAX(C162,0),IF(OR(Pricetype2=1,Pricetype2=4),IF(C162=0,0,(_xll.EURO(C162,Strikeprice2,0,0,($AH162+IF(Smile=TRUE,VLOOKUP(MAX(-5,Strikeprice2-C162),Volsmile,2),0)),($A162-DateToday)+15,IF(Pricetype2=1,1,0),0))),C162)))</f>
        <v xml:space="preserve"> </v>
      </c>
      <c r="M162" s="250" t="str">
        <f>IF($A162="N/A"," ",IF(Pricetype2=2,MAX(D162,0),IF(OR(Pricetype2=1,Pricetype2=4),IF(D162=0,0,(_xll.EURO(D162,Strikeprice2,0,0,($AH162+IF(Smile=TRUE,VLOOKUP(MAX(-5,Strikeprice2-D162),Volsmile,2),0)),($A162-DateToday)+15,IF(Pricetype2=1,1,0),0))),D162)))</f>
        <v xml:space="preserve"> </v>
      </c>
      <c r="N162" s="250" t="str">
        <f>IF($A162="N/A"," ",IF(Pricetype2=2,MAX(E162,0),IF(OR(Pricetype2=1,Pricetype2=4),IF(E162=0,0,(_xll.EURO(E162,Strikeprice2,0,0,($AK162+IF(Smile=TRUE,VLOOKUP(MAX(-5,Strikeprice2-E162),Volsmile,2),0)),($A162-DateToday)+15,IF(Pricetype2=1,1,0),0))),E162)))</f>
        <v xml:space="preserve"> </v>
      </c>
      <c r="O162" s="250" t="str">
        <f>IF($A162="N/A"," ",IF(Pricetype2=2,MAX(F162,0),IF(OR(Pricetype2=1,Pricetype2=4),IF(F162=0,0,(_xll.EURO(F162,Strikeprice2,0,0,($AK162+IF(Smile=TRUE,VLOOKUP(MAX(-5,Strikeprice2-F162),Volsmile,2),0)),($A162-DateToday)+15,IF(Pricetype2=1,1,0),0))),F162)))</f>
        <v xml:space="preserve"> </v>
      </c>
      <c r="P162" s="250" t="str">
        <f>IF($A162="N/A"," ",IF(Pricetype2=2,MAX(G162,0),IF(OR(Pricetype2=1,Pricetype2=4),IF(G162=0,0,(_xll.EURO(G162,Strikeprice2,0,0,($AK162+IF(Smile=TRUE,VLOOKUP(MAX(-5,Strikeprice2-G162),Volsmile,2),0)),($A162-DateToday)+15,IF(Pricetype2=1,1,0),0))),G162)))</f>
        <v xml:space="preserve"> </v>
      </c>
      <c r="Q162" s="250" t="str">
        <f>IF($A162="N/A"," ",IF(Pricetype2=2,MAX(H162,0),IF(OR(Pricetype2=1,Pricetype2=4),IF(H162=0,0,(_xll.EURO(H162,Strikeprice2,0,0,($AK162+IF(Smile=TRUE,VLOOKUP(MAX(-5,Strikeprice2-H162),Volsmile,2),0)),($A162-DateToday)+15,IF(Pricetype2=1,1,0),0))),H162)))</f>
        <v xml:space="preserve"> </v>
      </c>
      <c r="R162" s="250" t="str">
        <f>IF($A162="N/A"," ",IF(Pricetype2=2,MAX(I162,0),IF(OR(Pricetype2=1,Pricetype2=4),IF(I162=0,0,(_xll.EURO(I162,Strikeprice2,0,0,($AK162+IF(Smile=TRUE,VLOOKUP(MAX(-5,Strikeprice2-I162),Volsmile,2),0)),($A162-DateToday)+15,IF(Pricetype2=1,1,0),0))),I162)))</f>
        <v xml:space="preserve"> </v>
      </c>
      <c r="S162" s="250" t="str">
        <f>IF($A162="N/A"," ",IF(Pricetype2=2,MAX(J162,0),IF(OR(Pricetype2=1,Pricetype2=4),IF(J162=0,0,(_xll.EURO(J162,Strikeprice2,0,0,($AK162+IF(Smile=TRUE,VLOOKUP(MAX(-5,Strikeprice2-J162),Volsmile,2),0)),($A162-DateToday)+15,IF(Pricetype2=1,1,0),0))),J162)))</f>
        <v xml:space="preserve"> </v>
      </c>
      <c r="T162" s="250" t="str">
        <f>IF($A162="N/A"," ",IF(Pricetype2=2,MAX(K162,0),IF(OR(Pricetype2=1,Pricetype2=4),IF(K162=0,0,(_xll.EURO(K162,Strikeprice2,0,0,($AK162+IF(Smile=TRUE,VLOOKUP(MAX(-5,Strikeprice2-K162),Volsmile,2),0)),($A162-DateToday)+15,IF(Pricetype2=1,1,0),0))),K162)))</f>
        <v xml:space="preserve"> </v>
      </c>
      <c r="U162" s="177" t="str">
        <f t="shared" si="63"/>
        <v xml:space="preserve"> </v>
      </c>
      <c r="V162" s="178" t="str">
        <f t="shared" si="79"/>
        <v xml:space="preserve"> </v>
      </c>
      <c r="W162" s="178" t="str">
        <f t="shared" si="80"/>
        <v xml:space="preserve"> </v>
      </c>
      <c r="X162" s="178" t="str">
        <f t="shared" si="81"/>
        <v xml:space="preserve"> </v>
      </c>
      <c r="Y162" s="178" t="str">
        <f t="shared" si="82"/>
        <v xml:space="preserve"> </v>
      </c>
      <c r="Z162" s="178" t="str">
        <f t="shared" si="83"/>
        <v xml:space="preserve"> </v>
      </c>
      <c r="AA162" s="178" t="str">
        <f t="shared" si="84"/>
        <v xml:space="preserve"> </v>
      </c>
      <c r="AB162" s="178" t="str">
        <f t="shared" si="85"/>
        <v xml:space="preserve"> </v>
      </c>
      <c r="AC162" s="178" t="str">
        <f t="shared" si="86"/>
        <v xml:space="preserve"> </v>
      </c>
      <c r="AD162" s="178" t="str">
        <f t="shared" si="87"/>
        <v xml:space="preserve"> </v>
      </c>
      <c r="AE162" s="178" t="str">
        <f t="shared" si="88"/>
        <v xml:space="preserve"> </v>
      </c>
      <c r="AF162" s="224" t="str">
        <f t="shared" si="89"/>
        <v xml:space="preserve"> </v>
      </c>
      <c r="AG162" s="224" t="str">
        <f t="shared" si="90"/>
        <v xml:space="preserve"> </v>
      </c>
      <c r="AH162" s="224" t="str">
        <f t="shared" si="91"/>
        <v xml:space="preserve"> </v>
      </c>
      <c r="AI162" s="224" t="str">
        <f t="shared" si="64"/>
        <v xml:space="preserve"> </v>
      </c>
      <c r="AJ162" s="224" t="str">
        <f t="shared" si="65"/>
        <v xml:space="preserve"> </v>
      </c>
      <c r="AK162" s="224" t="str">
        <f t="shared" si="92"/>
        <v xml:space="preserve"> </v>
      </c>
      <c r="AL162" s="224" t="str">
        <f>IF($A162="N/A"," ",IF(PV=1,0,'Pricing Inputs2'!R195))</f>
        <v xml:space="preserve"> </v>
      </c>
      <c r="AM162" s="313" t="str">
        <f t="shared" si="66"/>
        <v xml:space="preserve"> </v>
      </c>
      <c r="BQ162" t="str">
        <f t="shared" si="67"/>
        <v xml:space="preserve"> </v>
      </c>
      <c r="BR162" t="str">
        <f t="shared" si="68"/>
        <v xml:space="preserve"> </v>
      </c>
      <c r="BS162" t="str">
        <f t="shared" si="69"/>
        <v xml:space="preserve"> </v>
      </c>
    </row>
    <row r="163" spans="1:71" x14ac:dyDescent="0.2">
      <c r="A163" s="253" t="str">
        <f>IF(A162="N/A","N/A",IF(EDATE(A162,1)&gt;Inputs!$P$5,"N/A",EDATE(A162,1)))</f>
        <v>N/A</v>
      </c>
      <c r="B163" s="324" t="str">
        <f t="shared" si="62"/>
        <v xml:space="preserve"> </v>
      </c>
      <c r="C163" s="172" t="str">
        <f t="shared" si="70"/>
        <v xml:space="preserve"> </v>
      </c>
      <c r="D163" s="172" t="str">
        <f t="shared" si="71"/>
        <v xml:space="preserve"> </v>
      </c>
      <c r="E163" s="172" t="str">
        <f t="shared" si="72"/>
        <v xml:space="preserve"> </v>
      </c>
      <c r="F163" s="172" t="str">
        <f t="shared" si="73"/>
        <v xml:space="preserve"> </v>
      </c>
      <c r="G163" s="172" t="str">
        <f t="shared" si="74"/>
        <v xml:space="preserve"> </v>
      </c>
      <c r="H163" s="172" t="str">
        <f t="shared" si="75"/>
        <v xml:space="preserve"> </v>
      </c>
      <c r="I163" s="172" t="str">
        <f t="shared" si="76"/>
        <v xml:space="preserve"> </v>
      </c>
      <c r="J163" s="172" t="str">
        <f t="shared" si="77"/>
        <v xml:space="preserve"> </v>
      </c>
      <c r="K163" s="172" t="str">
        <f t="shared" si="78"/>
        <v xml:space="preserve"> </v>
      </c>
      <c r="L163" s="250" t="str">
        <f>IF($A163="N/A"," ",IF(Pricetype2=2,MAX(C163,0),IF(OR(Pricetype2=1,Pricetype2=4),IF(C163=0,0,(_xll.EURO(C163,Strikeprice2,0,0,($AH163+IF(Smile=TRUE,VLOOKUP(MAX(-5,Strikeprice2-C163),Volsmile,2),0)),($A163-DateToday)+15,IF(Pricetype2=1,1,0),0))),C163)))</f>
        <v xml:space="preserve"> </v>
      </c>
      <c r="M163" s="250" t="str">
        <f>IF($A163="N/A"," ",IF(Pricetype2=2,MAX(D163,0),IF(OR(Pricetype2=1,Pricetype2=4),IF(D163=0,0,(_xll.EURO(D163,Strikeprice2,0,0,($AH163+IF(Smile=TRUE,VLOOKUP(MAX(-5,Strikeprice2-D163),Volsmile,2),0)),($A163-DateToday)+15,IF(Pricetype2=1,1,0),0))),D163)))</f>
        <v xml:space="preserve"> </v>
      </c>
      <c r="N163" s="250" t="str">
        <f>IF($A163="N/A"," ",IF(Pricetype2=2,MAX(E163,0),IF(OR(Pricetype2=1,Pricetype2=4),IF(E163=0,0,(_xll.EURO(E163,Strikeprice2,0,0,($AK163+IF(Smile=TRUE,VLOOKUP(MAX(-5,Strikeprice2-E163),Volsmile,2),0)),($A163-DateToday)+15,IF(Pricetype2=1,1,0),0))),E163)))</f>
        <v xml:space="preserve"> </v>
      </c>
      <c r="O163" s="250" t="str">
        <f>IF($A163="N/A"," ",IF(Pricetype2=2,MAX(F163,0),IF(OR(Pricetype2=1,Pricetype2=4),IF(F163=0,0,(_xll.EURO(F163,Strikeprice2,0,0,($AK163+IF(Smile=TRUE,VLOOKUP(MAX(-5,Strikeprice2-F163),Volsmile,2),0)),($A163-DateToday)+15,IF(Pricetype2=1,1,0),0))),F163)))</f>
        <v xml:space="preserve"> </v>
      </c>
      <c r="P163" s="250" t="str">
        <f>IF($A163="N/A"," ",IF(Pricetype2=2,MAX(G163,0),IF(OR(Pricetype2=1,Pricetype2=4),IF(G163=0,0,(_xll.EURO(G163,Strikeprice2,0,0,($AK163+IF(Smile=TRUE,VLOOKUP(MAX(-5,Strikeprice2-G163),Volsmile,2),0)),($A163-DateToday)+15,IF(Pricetype2=1,1,0),0))),G163)))</f>
        <v xml:space="preserve"> </v>
      </c>
      <c r="Q163" s="250" t="str">
        <f>IF($A163="N/A"," ",IF(Pricetype2=2,MAX(H163,0),IF(OR(Pricetype2=1,Pricetype2=4),IF(H163=0,0,(_xll.EURO(H163,Strikeprice2,0,0,($AK163+IF(Smile=TRUE,VLOOKUP(MAX(-5,Strikeprice2-H163),Volsmile,2),0)),($A163-DateToday)+15,IF(Pricetype2=1,1,0),0))),H163)))</f>
        <v xml:space="preserve"> </v>
      </c>
      <c r="R163" s="250" t="str">
        <f>IF($A163="N/A"," ",IF(Pricetype2=2,MAX(I163,0),IF(OR(Pricetype2=1,Pricetype2=4),IF(I163=0,0,(_xll.EURO(I163,Strikeprice2,0,0,($AK163+IF(Smile=TRUE,VLOOKUP(MAX(-5,Strikeprice2-I163),Volsmile,2),0)),($A163-DateToday)+15,IF(Pricetype2=1,1,0),0))),I163)))</f>
        <v xml:space="preserve"> </v>
      </c>
      <c r="S163" s="250" t="str">
        <f>IF($A163="N/A"," ",IF(Pricetype2=2,MAX(J163,0),IF(OR(Pricetype2=1,Pricetype2=4),IF(J163=0,0,(_xll.EURO(J163,Strikeprice2,0,0,($AK163+IF(Smile=TRUE,VLOOKUP(MAX(-5,Strikeprice2-J163),Volsmile,2),0)),($A163-DateToday)+15,IF(Pricetype2=1,1,0),0))),J163)))</f>
        <v xml:space="preserve"> </v>
      </c>
      <c r="T163" s="250" t="str">
        <f>IF($A163="N/A"," ",IF(Pricetype2=2,MAX(K163,0),IF(OR(Pricetype2=1,Pricetype2=4),IF(K163=0,0,(_xll.EURO(K163,Strikeprice2,0,0,($AK163+IF(Smile=TRUE,VLOOKUP(MAX(-5,Strikeprice2-K163),Volsmile,2),0)),($A163-DateToday)+15,IF(Pricetype2=1,1,0),0))),K163)))</f>
        <v xml:space="preserve"> </v>
      </c>
      <c r="U163" s="177" t="str">
        <f t="shared" si="63"/>
        <v xml:space="preserve"> </v>
      </c>
      <c r="V163" s="178" t="str">
        <f t="shared" si="79"/>
        <v xml:space="preserve"> </v>
      </c>
      <c r="W163" s="178" t="str">
        <f t="shared" si="80"/>
        <v xml:space="preserve"> </v>
      </c>
      <c r="X163" s="178" t="str">
        <f t="shared" si="81"/>
        <v xml:space="preserve"> </v>
      </c>
      <c r="Y163" s="178" t="str">
        <f t="shared" si="82"/>
        <v xml:space="preserve"> </v>
      </c>
      <c r="Z163" s="178" t="str">
        <f t="shared" si="83"/>
        <v xml:space="preserve"> </v>
      </c>
      <c r="AA163" s="178" t="str">
        <f t="shared" si="84"/>
        <v xml:space="preserve"> </v>
      </c>
      <c r="AB163" s="178" t="str">
        <f t="shared" si="85"/>
        <v xml:space="preserve"> </v>
      </c>
      <c r="AC163" s="178" t="str">
        <f t="shared" si="86"/>
        <v xml:space="preserve"> </v>
      </c>
      <c r="AD163" s="178" t="str">
        <f t="shared" si="87"/>
        <v xml:space="preserve"> </v>
      </c>
      <c r="AE163" s="178" t="str">
        <f t="shared" si="88"/>
        <v xml:space="preserve"> </v>
      </c>
      <c r="AF163" s="224" t="str">
        <f t="shared" si="89"/>
        <v xml:space="preserve"> </v>
      </c>
      <c r="AG163" s="224" t="str">
        <f t="shared" si="90"/>
        <v xml:space="preserve"> </v>
      </c>
      <c r="AH163" s="224" t="str">
        <f t="shared" si="91"/>
        <v xml:space="preserve"> </v>
      </c>
      <c r="AI163" s="224" t="str">
        <f t="shared" si="64"/>
        <v xml:space="preserve"> </v>
      </c>
      <c r="AJ163" s="224" t="str">
        <f t="shared" si="65"/>
        <v xml:space="preserve"> </v>
      </c>
      <c r="AK163" s="224" t="str">
        <f t="shared" si="92"/>
        <v xml:space="preserve"> </v>
      </c>
      <c r="AL163" s="224" t="str">
        <f>IF($A163="N/A"," ",IF(PV=1,0,'Pricing Inputs2'!R196))</f>
        <v xml:space="preserve"> </v>
      </c>
      <c r="AM163" s="313" t="str">
        <f t="shared" si="66"/>
        <v xml:space="preserve"> </v>
      </c>
      <c r="BQ163" t="str">
        <f t="shared" si="67"/>
        <v xml:space="preserve"> </v>
      </c>
      <c r="BR163" t="str">
        <f t="shared" si="68"/>
        <v xml:space="preserve"> </v>
      </c>
      <c r="BS163" t="str">
        <f t="shared" si="69"/>
        <v xml:space="preserve"> </v>
      </c>
    </row>
    <row r="164" spans="1:71" x14ac:dyDescent="0.2">
      <c r="A164" s="253" t="str">
        <f>IF(A163="N/A","N/A",IF(EDATE(A163,1)&gt;Inputs!$P$5,"N/A",EDATE(A163,1)))</f>
        <v>N/A</v>
      </c>
      <c r="B164" s="324" t="str">
        <f t="shared" si="62"/>
        <v xml:space="preserve"> </v>
      </c>
      <c r="C164" s="172" t="str">
        <f t="shared" si="70"/>
        <v xml:space="preserve"> </v>
      </c>
      <c r="D164" s="172" t="str">
        <f t="shared" si="71"/>
        <v xml:space="preserve"> </v>
      </c>
      <c r="E164" s="172" t="str">
        <f t="shared" si="72"/>
        <v xml:space="preserve"> </v>
      </c>
      <c r="F164" s="172" t="str">
        <f t="shared" si="73"/>
        <v xml:space="preserve"> </v>
      </c>
      <c r="G164" s="172" t="str">
        <f t="shared" si="74"/>
        <v xml:space="preserve"> </v>
      </c>
      <c r="H164" s="172" t="str">
        <f t="shared" si="75"/>
        <v xml:space="preserve"> </v>
      </c>
      <c r="I164" s="172" t="str">
        <f t="shared" si="76"/>
        <v xml:space="preserve"> </v>
      </c>
      <c r="J164" s="172" t="str">
        <f t="shared" si="77"/>
        <v xml:space="preserve"> </v>
      </c>
      <c r="K164" s="172" t="str">
        <f t="shared" si="78"/>
        <v xml:space="preserve"> </v>
      </c>
      <c r="L164" s="250" t="str">
        <f>IF($A164="N/A"," ",IF(Pricetype2=2,MAX(C164,0),IF(OR(Pricetype2=1,Pricetype2=4),IF(C164=0,0,(_xll.EURO(C164,Strikeprice2,0,0,($AH164+IF(Smile=TRUE,VLOOKUP(MAX(-5,Strikeprice2-C164),Volsmile,2),0)),($A164-DateToday)+15,IF(Pricetype2=1,1,0),0))),C164)))</f>
        <v xml:space="preserve"> </v>
      </c>
      <c r="M164" s="250" t="str">
        <f>IF($A164="N/A"," ",IF(Pricetype2=2,MAX(D164,0),IF(OR(Pricetype2=1,Pricetype2=4),IF(D164=0,0,(_xll.EURO(D164,Strikeprice2,0,0,($AH164+IF(Smile=TRUE,VLOOKUP(MAX(-5,Strikeprice2-D164),Volsmile,2),0)),($A164-DateToday)+15,IF(Pricetype2=1,1,0),0))),D164)))</f>
        <v xml:space="preserve"> </v>
      </c>
      <c r="N164" s="250" t="str">
        <f>IF($A164="N/A"," ",IF(Pricetype2=2,MAX(E164,0),IF(OR(Pricetype2=1,Pricetype2=4),IF(E164=0,0,(_xll.EURO(E164,Strikeprice2,0,0,($AK164+IF(Smile=TRUE,VLOOKUP(MAX(-5,Strikeprice2-E164),Volsmile,2),0)),($A164-DateToday)+15,IF(Pricetype2=1,1,0),0))),E164)))</f>
        <v xml:space="preserve"> </v>
      </c>
      <c r="O164" s="250" t="str">
        <f>IF($A164="N/A"," ",IF(Pricetype2=2,MAX(F164,0),IF(OR(Pricetype2=1,Pricetype2=4),IF(F164=0,0,(_xll.EURO(F164,Strikeprice2,0,0,($AK164+IF(Smile=TRUE,VLOOKUP(MAX(-5,Strikeprice2-F164),Volsmile,2),0)),($A164-DateToday)+15,IF(Pricetype2=1,1,0),0))),F164)))</f>
        <v xml:space="preserve"> </v>
      </c>
      <c r="P164" s="250" t="str">
        <f>IF($A164="N/A"," ",IF(Pricetype2=2,MAX(G164,0),IF(OR(Pricetype2=1,Pricetype2=4),IF(G164=0,0,(_xll.EURO(G164,Strikeprice2,0,0,($AK164+IF(Smile=TRUE,VLOOKUP(MAX(-5,Strikeprice2-G164),Volsmile,2),0)),($A164-DateToday)+15,IF(Pricetype2=1,1,0),0))),G164)))</f>
        <v xml:space="preserve"> </v>
      </c>
      <c r="Q164" s="250" t="str">
        <f>IF($A164="N/A"," ",IF(Pricetype2=2,MAX(H164,0),IF(OR(Pricetype2=1,Pricetype2=4),IF(H164=0,0,(_xll.EURO(H164,Strikeprice2,0,0,($AK164+IF(Smile=TRUE,VLOOKUP(MAX(-5,Strikeprice2-H164),Volsmile,2),0)),($A164-DateToday)+15,IF(Pricetype2=1,1,0),0))),H164)))</f>
        <v xml:space="preserve"> </v>
      </c>
      <c r="R164" s="250" t="str">
        <f>IF($A164="N/A"," ",IF(Pricetype2=2,MAX(I164,0),IF(OR(Pricetype2=1,Pricetype2=4),IF(I164=0,0,(_xll.EURO(I164,Strikeprice2,0,0,($AK164+IF(Smile=TRUE,VLOOKUP(MAX(-5,Strikeprice2-I164),Volsmile,2),0)),($A164-DateToday)+15,IF(Pricetype2=1,1,0),0))),I164)))</f>
        <v xml:space="preserve"> </v>
      </c>
      <c r="S164" s="250" t="str">
        <f>IF($A164="N/A"," ",IF(Pricetype2=2,MAX(J164,0),IF(OR(Pricetype2=1,Pricetype2=4),IF(J164=0,0,(_xll.EURO(J164,Strikeprice2,0,0,($AK164+IF(Smile=TRUE,VLOOKUP(MAX(-5,Strikeprice2-J164),Volsmile,2),0)),($A164-DateToday)+15,IF(Pricetype2=1,1,0),0))),J164)))</f>
        <v xml:space="preserve"> </v>
      </c>
      <c r="T164" s="250" t="str">
        <f>IF($A164="N/A"," ",IF(Pricetype2=2,MAX(K164,0),IF(OR(Pricetype2=1,Pricetype2=4),IF(K164=0,0,(_xll.EURO(K164,Strikeprice2,0,0,($AK164+IF(Smile=TRUE,VLOOKUP(MAX(-5,Strikeprice2-K164),Volsmile,2),0)),($A164-DateToday)+15,IF(Pricetype2=1,1,0),0))),K164)))</f>
        <v xml:space="preserve"> </v>
      </c>
      <c r="U164" s="177" t="str">
        <f t="shared" si="63"/>
        <v xml:space="preserve"> </v>
      </c>
      <c r="V164" s="178" t="str">
        <f t="shared" si="79"/>
        <v xml:space="preserve"> </v>
      </c>
      <c r="W164" s="178" t="str">
        <f t="shared" si="80"/>
        <v xml:space="preserve"> </v>
      </c>
      <c r="X164" s="178" t="str">
        <f t="shared" si="81"/>
        <v xml:space="preserve"> </v>
      </c>
      <c r="Y164" s="178" t="str">
        <f t="shared" si="82"/>
        <v xml:space="preserve"> </v>
      </c>
      <c r="Z164" s="178" t="str">
        <f t="shared" si="83"/>
        <v xml:space="preserve"> </v>
      </c>
      <c r="AA164" s="178" t="str">
        <f t="shared" si="84"/>
        <v xml:space="preserve"> </v>
      </c>
      <c r="AB164" s="178" t="str">
        <f t="shared" si="85"/>
        <v xml:space="preserve"> </v>
      </c>
      <c r="AC164" s="178" t="str">
        <f t="shared" si="86"/>
        <v xml:space="preserve"> </v>
      </c>
      <c r="AD164" s="178" t="str">
        <f t="shared" si="87"/>
        <v xml:space="preserve"> </v>
      </c>
      <c r="AE164" s="178" t="str">
        <f t="shared" si="88"/>
        <v xml:space="preserve"> </v>
      </c>
      <c r="AF164" s="224" t="str">
        <f t="shared" si="89"/>
        <v xml:space="preserve"> </v>
      </c>
      <c r="AG164" s="224" t="str">
        <f t="shared" si="90"/>
        <v xml:space="preserve"> </v>
      </c>
      <c r="AH164" s="224" t="str">
        <f t="shared" si="91"/>
        <v xml:space="preserve"> </v>
      </c>
      <c r="AI164" s="224" t="str">
        <f t="shared" si="64"/>
        <v xml:space="preserve"> </v>
      </c>
      <c r="AJ164" s="224" t="str">
        <f t="shared" si="65"/>
        <v xml:space="preserve"> </v>
      </c>
      <c r="AK164" s="224" t="str">
        <f t="shared" si="92"/>
        <v xml:space="preserve"> </v>
      </c>
      <c r="AL164" s="224" t="str">
        <f>IF($A164="N/A"," ",IF(PV=1,0,'Pricing Inputs2'!R197))</f>
        <v xml:space="preserve"> </v>
      </c>
      <c r="AM164" s="313" t="str">
        <f t="shared" si="66"/>
        <v xml:space="preserve"> </v>
      </c>
      <c r="BQ164" t="str">
        <f t="shared" si="67"/>
        <v xml:space="preserve"> </v>
      </c>
      <c r="BR164" t="str">
        <f t="shared" si="68"/>
        <v xml:space="preserve"> </v>
      </c>
      <c r="BS164" t="str">
        <f t="shared" si="69"/>
        <v xml:space="preserve"> </v>
      </c>
    </row>
    <row r="165" spans="1:71" x14ac:dyDescent="0.2">
      <c r="A165" s="253" t="str">
        <f>IF(A164="N/A","N/A",IF(EDATE(A164,1)&gt;Inputs!$P$5,"N/A",EDATE(A164,1)))</f>
        <v>N/A</v>
      </c>
      <c r="B165" s="324" t="str">
        <f t="shared" si="62"/>
        <v xml:space="preserve"> </v>
      </c>
      <c r="C165" s="172" t="str">
        <f t="shared" si="70"/>
        <v xml:space="preserve"> </v>
      </c>
      <c r="D165" s="172" t="str">
        <f t="shared" si="71"/>
        <v xml:space="preserve"> </v>
      </c>
      <c r="E165" s="172" t="str">
        <f t="shared" si="72"/>
        <v xml:space="preserve"> </v>
      </c>
      <c r="F165" s="172" t="str">
        <f t="shared" si="73"/>
        <v xml:space="preserve"> </v>
      </c>
      <c r="G165" s="172" t="str">
        <f t="shared" si="74"/>
        <v xml:space="preserve"> </v>
      </c>
      <c r="H165" s="172" t="str">
        <f t="shared" si="75"/>
        <v xml:space="preserve"> </v>
      </c>
      <c r="I165" s="172" t="str">
        <f t="shared" si="76"/>
        <v xml:space="preserve"> </v>
      </c>
      <c r="J165" s="172" t="str">
        <f t="shared" si="77"/>
        <v xml:space="preserve"> </v>
      </c>
      <c r="K165" s="172" t="str">
        <f t="shared" si="78"/>
        <v xml:space="preserve"> </v>
      </c>
      <c r="L165" s="250" t="str">
        <f>IF($A165="N/A"," ",IF(Pricetype2=2,MAX(C165,0),IF(OR(Pricetype2=1,Pricetype2=4),IF(C165=0,0,(_xll.EURO(C165,Strikeprice2,0,0,($AH165+IF(Smile=TRUE,VLOOKUP(MAX(-5,Strikeprice2-C165),Volsmile,2),0)),($A165-DateToday)+15,IF(Pricetype2=1,1,0),0))),C165)))</f>
        <v xml:space="preserve"> </v>
      </c>
      <c r="M165" s="250" t="str">
        <f>IF($A165="N/A"," ",IF(Pricetype2=2,MAX(D165,0),IF(OR(Pricetype2=1,Pricetype2=4),IF(D165=0,0,(_xll.EURO(D165,Strikeprice2,0,0,($AH165+IF(Smile=TRUE,VLOOKUP(MAX(-5,Strikeprice2-D165),Volsmile,2),0)),($A165-DateToday)+15,IF(Pricetype2=1,1,0),0))),D165)))</f>
        <v xml:space="preserve"> </v>
      </c>
      <c r="N165" s="250" t="str">
        <f>IF($A165="N/A"," ",IF(Pricetype2=2,MAX(E165,0),IF(OR(Pricetype2=1,Pricetype2=4),IF(E165=0,0,(_xll.EURO(E165,Strikeprice2,0,0,($AK165+IF(Smile=TRUE,VLOOKUP(MAX(-5,Strikeprice2-E165),Volsmile,2),0)),($A165-DateToday)+15,IF(Pricetype2=1,1,0),0))),E165)))</f>
        <v xml:space="preserve"> </v>
      </c>
      <c r="O165" s="250" t="str">
        <f>IF($A165="N/A"," ",IF(Pricetype2=2,MAX(F165,0),IF(OR(Pricetype2=1,Pricetype2=4),IF(F165=0,0,(_xll.EURO(F165,Strikeprice2,0,0,($AK165+IF(Smile=TRUE,VLOOKUP(MAX(-5,Strikeprice2-F165),Volsmile,2),0)),($A165-DateToday)+15,IF(Pricetype2=1,1,0),0))),F165)))</f>
        <v xml:space="preserve"> </v>
      </c>
      <c r="P165" s="250" t="str">
        <f>IF($A165="N/A"," ",IF(Pricetype2=2,MAX(G165,0),IF(OR(Pricetype2=1,Pricetype2=4),IF(G165=0,0,(_xll.EURO(G165,Strikeprice2,0,0,($AK165+IF(Smile=TRUE,VLOOKUP(MAX(-5,Strikeprice2-G165),Volsmile,2),0)),($A165-DateToday)+15,IF(Pricetype2=1,1,0),0))),G165)))</f>
        <v xml:space="preserve"> </v>
      </c>
      <c r="Q165" s="250" t="str">
        <f>IF($A165="N/A"," ",IF(Pricetype2=2,MAX(H165,0),IF(OR(Pricetype2=1,Pricetype2=4),IF(H165=0,0,(_xll.EURO(H165,Strikeprice2,0,0,($AK165+IF(Smile=TRUE,VLOOKUP(MAX(-5,Strikeprice2-H165),Volsmile,2),0)),($A165-DateToday)+15,IF(Pricetype2=1,1,0),0))),H165)))</f>
        <v xml:space="preserve"> </v>
      </c>
      <c r="R165" s="250" t="str">
        <f>IF($A165="N/A"," ",IF(Pricetype2=2,MAX(I165,0),IF(OR(Pricetype2=1,Pricetype2=4),IF(I165=0,0,(_xll.EURO(I165,Strikeprice2,0,0,($AK165+IF(Smile=TRUE,VLOOKUP(MAX(-5,Strikeprice2-I165),Volsmile,2),0)),($A165-DateToday)+15,IF(Pricetype2=1,1,0),0))),I165)))</f>
        <v xml:space="preserve"> </v>
      </c>
      <c r="S165" s="250" t="str">
        <f>IF($A165="N/A"," ",IF(Pricetype2=2,MAX(J165,0),IF(OR(Pricetype2=1,Pricetype2=4),IF(J165=0,0,(_xll.EURO(J165,Strikeprice2,0,0,($AK165+IF(Smile=TRUE,VLOOKUP(MAX(-5,Strikeprice2-J165),Volsmile,2),0)),($A165-DateToday)+15,IF(Pricetype2=1,1,0),0))),J165)))</f>
        <v xml:space="preserve"> </v>
      </c>
      <c r="T165" s="250" t="str">
        <f>IF($A165="N/A"," ",IF(Pricetype2=2,MAX(K165,0),IF(OR(Pricetype2=1,Pricetype2=4),IF(K165=0,0,(_xll.EURO(K165,Strikeprice2,0,0,($AK165+IF(Smile=TRUE,VLOOKUP(MAX(-5,Strikeprice2-K165),Volsmile,2),0)),($A165-DateToday)+15,IF(Pricetype2=1,1,0),0))),K165)))</f>
        <v xml:space="preserve"> </v>
      </c>
      <c r="U165" s="177" t="str">
        <f t="shared" si="63"/>
        <v xml:space="preserve"> </v>
      </c>
      <c r="V165" s="178" t="str">
        <f t="shared" si="79"/>
        <v xml:space="preserve"> </v>
      </c>
      <c r="W165" s="178" t="str">
        <f t="shared" si="80"/>
        <v xml:space="preserve"> </v>
      </c>
      <c r="X165" s="178" t="str">
        <f t="shared" si="81"/>
        <v xml:space="preserve"> </v>
      </c>
      <c r="Y165" s="178" t="str">
        <f t="shared" si="82"/>
        <v xml:space="preserve"> </v>
      </c>
      <c r="Z165" s="178" t="str">
        <f t="shared" si="83"/>
        <v xml:space="preserve"> </v>
      </c>
      <c r="AA165" s="178" t="str">
        <f t="shared" si="84"/>
        <v xml:space="preserve"> </v>
      </c>
      <c r="AB165" s="178" t="str">
        <f t="shared" si="85"/>
        <v xml:space="preserve"> </v>
      </c>
      <c r="AC165" s="178" t="str">
        <f t="shared" si="86"/>
        <v xml:space="preserve"> </v>
      </c>
      <c r="AD165" s="178" t="str">
        <f t="shared" si="87"/>
        <v xml:space="preserve"> </v>
      </c>
      <c r="AE165" s="178" t="str">
        <f t="shared" si="88"/>
        <v xml:space="preserve"> </v>
      </c>
      <c r="AF165" s="224" t="str">
        <f t="shared" si="89"/>
        <v xml:space="preserve"> </v>
      </c>
      <c r="AG165" s="224" t="str">
        <f t="shared" si="90"/>
        <v xml:space="preserve"> </v>
      </c>
      <c r="AH165" s="224" t="str">
        <f t="shared" si="91"/>
        <v xml:space="preserve"> </v>
      </c>
      <c r="AI165" s="224" t="str">
        <f t="shared" si="64"/>
        <v xml:space="preserve"> </v>
      </c>
      <c r="AJ165" s="224" t="str">
        <f t="shared" si="65"/>
        <v xml:space="preserve"> </v>
      </c>
      <c r="AK165" s="224" t="str">
        <f t="shared" si="92"/>
        <v xml:space="preserve"> </v>
      </c>
      <c r="AL165" s="224" t="str">
        <f>IF($A165="N/A"," ",IF(PV=1,0,'Pricing Inputs2'!R198))</f>
        <v xml:space="preserve"> </v>
      </c>
      <c r="AM165" s="313" t="str">
        <f t="shared" si="66"/>
        <v xml:space="preserve"> </v>
      </c>
      <c r="BQ165" t="str">
        <f t="shared" si="67"/>
        <v xml:space="preserve"> </v>
      </c>
      <c r="BR165" t="str">
        <f t="shared" si="68"/>
        <v xml:space="preserve"> </v>
      </c>
      <c r="BS165" t="str">
        <f t="shared" si="69"/>
        <v xml:space="preserve"> </v>
      </c>
    </row>
    <row r="166" spans="1:71" x14ac:dyDescent="0.2">
      <c r="A166" s="253" t="str">
        <f>IF(A165="N/A","N/A",IF(EDATE(A165,1)&gt;Inputs!$P$5,"N/A",EDATE(A165,1)))</f>
        <v>N/A</v>
      </c>
      <c r="B166" s="324" t="str">
        <f t="shared" si="62"/>
        <v xml:space="preserve"> </v>
      </c>
      <c r="C166" s="172" t="str">
        <f t="shared" si="70"/>
        <v xml:space="preserve"> </v>
      </c>
      <c r="D166" s="172" t="str">
        <f t="shared" si="71"/>
        <v xml:space="preserve"> </v>
      </c>
      <c r="E166" s="172" t="str">
        <f t="shared" si="72"/>
        <v xml:space="preserve"> </v>
      </c>
      <c r="F166" s="172" t="str">
        <f t="shared" si="73"/>
        <v xml:space="preserve"> </v>
      </c>
      <c r="G166" s="172" t="str">
        <f t="shared" si="74"/>
        <v xml:space="preserve"> </v>
      </c>
      <c r="H166" s="172" t="str">
        <f t="shared" si="75"/>
        <v xml:space="preserve"> </v>
      </c>
      <c r="I166" s="172" t="str">
        <f t="shared" si="76"/>
        <v xml:space="preserve"> </v>
      </c>
      <c r="J166" s="172" t="str">
        <f t="shared" si="77"/>
        <v xml:space="preserve"> </v>
      </c>
      <c r="K166" s="172" t="str">
        <f t="shared" si="78"/>
        <v xml:space="preserve"> </v>
      </c>
      <c r="L166" s="250" t="str">
        <f>IF($A166="N/A"," ",IF(Pricetype2=2,MAX(C166,0),IF(OR(Pricetype2=1,Pricetype2=4),IF(C166=0,0,(_xll.EURO(C166,Strikeprice2,0,0,($AH166+IF(Smile=TRUE,VLOOKUP(MAX(-5,Strikeprice2-C166),Volsmile,2),0)),($A166-DateToday)+15,IF(Pricetype2=1,1,0),0))),C166)))</f>
        <v xml:space="preserve"> </v>
      </c>
      <c r="M166" s="250" t="str">
        <f>IF($A166="N/A"," ",IF(Pricetype2=2,MAX(D166,0),IF(OR(Pricetype2=1,Pricetype2=4),IF(D166=0,0,(_xll.EURO(D166,Strikeprice2,0,0,($AH166+IF(Smile=TRUE,VLOOKUP(MAX(-5,Strikeprice2-D166),Volsmile,2),0)),($A166-DateToday)+15,IF(Pricetype2=1,1,0),0))),D166)))</f>
        <v xml:space="preserve"> </v>
      </c>
      <c r="N166" s="250" t="str">
        <f>IF($A166="N/A"," ",IF(Pricetype2=2,MAX(E166,0),IF(OR(Pricetype2=1,Pricetype2=4),IF(E166=0,0,(_xll.EURO(E166,Strikeprice2,0,0,($AK166+IF(Smile=TRUE,VLOOKUP(MAX(-5,Strikeprice2-E166),Volsmile,2),0)),($A166-DateToday)+15,IF(Pricetype2=1,1,0),0))),E166)))</f>
        <v xml:space="preserve"> </v>
      </c>
      <c r="O166" s="250" t="str">
        <f>IF($A166="N/A"," ",IF(Pricetype2=2,MAX(F166,0),IF(OR(Pricetype2=1,Pricetype2=4),IF(F166=0,0,(_xll.EURO(F166,Strikeprice2,0,0,($AK166+IF(Smile=TRUE,VLOOKUP(MAX(-5,Strikeprice2-F166),Volsmile,2),0)),($A166-DateToday)+15,IF(Pricetype2=1,1,0),0))),F166)))</f>
        <v xml:space="preserve"> </v>
      </c>
      <c r="P166" s="250" t="str">
        <f>IF($A166="N/A"," ",IF(Pricetype2=2,MAX(G166,0),IF(OR(Pricetype2=1,Pricetype2=4),IF(G166=0,0,(_xll.EURO(G166,Strikeprice2,0,0,($AK166+IF(Smile=TRUE,VLOOKUP(MAX(-5,Strikeprice2-G166),Volsmile,2),0)),($A166-DateToday)+15,IF(Pricetype2=1,1,0),0))),G166)))</f>
        <v xml:space="preserve"> </v>
      </c>
      <c r="Q166" s="250" t="str">
        <f>IF($A166="N/A"," ",IF(Pricetype2=2,MAX(H166,0),IF(OR(Pricetype2=1,Pricetype2=4),IF(H166=0,0,(_xll.EURO(H166,Strikeprice2,0,0,($AK166+IF(Smile=TRUE,VLOOKUP(MAX(-5,Strikeprice2-H166),Volsmile,2),0)),($A166-DateToday)+15,IF(Pricetype2=1,1,0),0))),H166)))</f>
        <v xml:space="preserve"> </v>
      </c>
      <c r="R166" s="250" t="str">
        <f>IF($A166="N/A"," ",IF(Pricetype2=2,MAX(I166,0),IF(OR(Pricetype2=1,Pricetype2=4),IF(I166=0,0,(_xll.EURO(I166,Strikeprice2,0,0,($AK166+IF(Smile=TRUE,VLOOKUP(MAX(-5,Strikeprice2-I166),Volsmile,2),0)),($A166-DateToday)+15,IF(Pricetype2=1,1,0),0))),I166)))</f>
        <v xml:space="preserve"> </v>
      </c>
      <c r="S166" s="250" t="str">
        <f>IF($A166="N/A"," ",IF(Pricetype2=2,MAX(J166,0),IF(OR(Pricetype2=1,Pricetype2=4),IF(J166=0,0,(_xll.EURO(J166,Strikeprice2,0,0,($AK166+IF(Smile=TRUE,VLOOKUP(MAX(-5,Strikeprice2-J166),Volsmile,2),0)),($A166-DateToday)+15,IF(Pricetype2=1,1,0),0))),J166)))</f>
        <v xml:space="preserve"> </v>
      </c>
      <c r="T166" s="250" t="str">
        <f>IF($A166="N/A"," ",IF(Pricetype2=2,MAX(K166,0),IF(OR(Pricetype2=1,Pricetype2=4),IF(K166=0,0,(_xll.EURO(K166,Strikeprice2,0,0,($AK166+IF(Smile=TRUE,VLOOKUP(MAX(-5,Strikeprice2-K166),Volsmile,2),0)),($A166-DateToday)+15,IF(Pricetype2=1,1,0),0))),K166)))</f>
        <v xml:space="preserve"> </v>
      </c>
      <c r="U166" s="177" t="str">
        <f t="shared" si="63"/>
        <v xml:space="preserve"> </v>
      </c>
      <c r="V166" s="178" t="str">
        <f t="shared" si="79"/>
        <v xml:space="preserve"> </v>
      </c>
      <c r="W166" s="178" t="str">
        <f t="shared" si="80"/>
        <v xml:space="preserve"> </v>
      </c>
      <c r="X166" s="178" t="str">
        <f t="shared" si="81"/>
        <v xml:space="preserve"> </v>
      </c>
      <c r="Y166" s="178" t="str">
        <f t="shared" si="82"/>
        <v xml:space="preserve"> </v>
      </c>
      <c r="Z166" s="178" t="str">
        <f t="shared" si="83"/>
        <v xml:space="preserve"> </v>
      </c>
      <c r="AA166" s="178" t="str">
        <f t="shared" si="84"/>
        <v xml:space="preserve"> </v>
      </c>
      <c r="AB166" s="178" t="str">
        <f t="shared" si="85"/>
        <v xml:space="preserve"> </v>
      </c>
      <c r="AC166" s="178" t="str">
        <f t="shared" si="86"/>
        <v xml:space="preserve"> </v>
      </c>
      <c r="AD166" s="178" t="str">
        <f t="shared" si="87"/>
        <v xml:space="preserve"> </v>
      </c>
      <c r="AE166" s="178" t="str">
        <f t="shared" si="88"/>
        <v xml:space="preserve"> </v>
      </c>
      <c r="AF166" s="224" t="str">
        <f t="shared" si="89"/>
        <v xml:space="preserve"> </v>
      </c>
      <c r="AG166" s="224" t="str">
        <f t="shared" si="90"/>
        <v xml:space="preserve"> </v>
      </c>
      <c r="AH166" s="224" t="str">
        <f t="shared" si="91"/>
        <v xml:space="preserve"> </v>
      </c>
      <c r="AI166" s="224" t="str">
        <f t="shared" si="64"/>
        <v xml:space="preserve"> </v>
      </c>
      <c r="AJ166" s="224" t="str">
        <f t="shared" si="65"/>
        <v xml:space="preserve"> </v>
      </c>
      <c r="AK166" s="224" t="str">
        <f t="shared" si="92"/>
        <v xml:space="preserve"> </v>
      </c>
      <c r="AL166" s="224" t="str">
        <f>IF($A166="N/A"," ",IF(PV=1,0,'Pricing Inputs2'!R199))</f>
        <v xml:space="preserve"> </v>
      </c>
      <c r="AM166" s="313" t="str">
        <f t="shared" si="66"/>
        <v xml:space="preserve"> </v>
      </c>
      <c r="BQ166" t="str">
        <f t="shared" si="67"/>
        <v xml:space="preserve"> </v>
      </c>
      <c r="BR166" t="str">
        <f t="shared" si="68"/>
        <v xml:space="preserve"> </v>
      </c>
      <c r="BS166" t="str">
        <f t="shared" si="69"/>
        <v xml:space="preserve"> </v>
      </c>
    </row>
    <row r="167" spans="1:71" x14ac:dyDescent="0.2">
      <c r="A167" s="253" t="str">
        <f>IF(A166="N/A","N/A",IF(EDATE(A166,1)&gt;Inputs!$P$5,"N/A",EDATE(A166,1)))</f>
        <v>N/A</v>
      </c>
      <c r="B167" s="324" t="str">
        <f t="shared" si="62"/>
        <v xml:space="preserve"> </v>
      </c>
      <c r="C167" s="172" t="str">
        <f t="shared" si="70"/>
        <v xml:space="preserve"> </v>
      </c>
      <c r="D167" s="172" t="str">
        <f t="shared" si="71"/>
        <v xml:space="preserve"> </v>
      </c>
      <c r="E167" s="172" t="str">
        <f t="shared" si="72"/>
        <v xml:space="preserve"> </v>
      </c>
      <c r="F167" s="172" t="str">
        <f t="shared" si="73"/>
        <v xml:space="preserve"> </v>
      </c>
      <c r="G167" s="172" t="str">
        <f t="shared" si="74"/>
        <v xml:space="preserve"> </v>
      </c>
      <c r="H167" s="172" t="str">
        <f t="shared" si="75"/>
        <v xml:space="preserve"> </v>
      </c>
      <c r="I167" s="172" t="str">
        <f t="shared" si="76"/>
        <v xml:space="preserve"> </v>
      </c>
      <c r="J167" s="172" t="str">
        <f t="shared" si="77"/>
        <v xml:space="preserve"> </v>
      </c>
      <c r="K167" s="172" t="str">
        <f t="shared" si="78"/>
        <v xml:space="preserve"> </v>
      </c>
      <c r="L167" s="250" t="str">
        <f>IF($A167="N/A"," ",IF(Pricetype2=2,MAX(C167,0),IF(OR(Pricetype2=1,Pricetype2=4),IF(C167=0,0,(_xll.EURO(C167,Strikeprice2,0,0,($AH167+IF(Smile=TRUE,VLOOKUP(MAX(-5,Strikeprice2-C167),Volsmile,2),0)),($A167-DateToday)+15,IF(Pricetype2=1,1,0),0))),C167)))</f>
        <v xml:space="preserve"> </v>
      </c>
      <c r="M167" s="250" t="str">
        <f>IF($A167="N/A"," ",IF(Pricetype2=2,MAX(D167,0),IF(OR(Pricetype2=1,Pricetype2=4),IF(D167=0,0,(_xll.EURO(D167,Strikeprice2,0,0,($AH167+IF(Smile=TRUE,VLOOKUP(MAX(-5,Strikeprice2-D167),Volsmile,2),0)),($A167-DateToday)+15,IF(Pricetype2=1,1,0),0))),D167)))</f>
        <v xml:space="preserve"> </v>
      </c>
      <c r="N167" s="250" t="str">
        <f>IF($A167="N/A"," ",IF(Pricetype2=2,MAX(E167,0),IF(OR(Pricetype2=1,Pricetype2=4),IF(E167=0,0,(_xll.EURO(E167,Strikeprice2,0,0,($AK167+IF(Smile=TRUE,VLOOKUP(MAX(-5,Strikeprice2-E167),Volsmile,2),0)),($A167-DateToday)+15,IF(Pricetype2=1,1,0),0))),E167)))</f>
        <v xml:space="preserve"> </v>
      </c>
      <c r="O167" s="250" t="str">
        <f>IF($A167="N/A"," ",IF(Pricetype2=2,MAX(F167,0),IF(OR(Pricetype2=1,Pricetype2=4),IF(F167=0,0,(_xll.EURO(F167,Strikeprice2,0,0,($AK167+IF(Smile=TRUE,VLOOKUP(MAX(-5,Strikeprice2-F167),Volsmile,2),0)),($A167-DateToday)+15,IF(Pricetype2=1,1,0),0))),F167)))</f>
        <v xml:space="preserve"> </v>
      </c>
      <c r="P167" s="250" t="str">
        <f>IF($A167="N/A"," ",IF(Pricetype2=2,MAX(G167,0),IF(OR(Pricetype2=1,Pricetype2=4),IF(G167=0,0,(_xll.EURO(G167,Strikeprice2,0,0,($AK167+IF(Smile=TRUE,VLOOKUP(MAX(-5,Strikeprice2-G167),Volsmile,2),0)),($A167-DateToday)+15,IF(Pricetype2=1,1,0),0))),G167)))</f>
        <v xml:space="preserve"> </v>
      </c>
      <c r="Q167" s="250" t="str">
        <f>IF($A167="N/A"," ",IF(Pricetype2=2,MAX(H167,0),IF(OR(Pricetype2=1,Pricetype2=4),IF(H167=0,0,(_xll.EURO(H167,Strikeprice2,0,0,($AK167+IF(Smile=TRUE,VLOOKUP(MAX(-5,Strikeprice2-H167),Volsmile,2),0)),($A167-DateToday)+15,IF(Pricetype2=1,1,0),0))),H167)))</f>
        <v xml:space="preserve"> </v>
      </c>
      <c r="R167" s="250" t="str">
        <f>IF($A167="N/A"," ",IF(Pricetype2=2,MAX(I167,0),IF(OR(Pricetype2=1,Pricetype2=4),IF(I167=0,0,(_xll.EURO(I167,Strikeprice2,0,0,($AK167+IF(Smile=TRUE,VLOOKUP(MAX(-5,Strikeprice2-I167),Volsmile,2),0)),($A167-DateToday)+15,IF(Pricetype2=1,1,0),0))),I167)))</f>
        <v xml:space="preserve"> </v>
      </c>
      <c r="S167" s="250" t="str">
        <f>IF($A167="N/A"," ",IF(Pricetype2=2,MAX(J167,0),IF(OR(Pricetype2=1,Pricetype2=4),IF(J167=0,0,(_xll.EURO(J167,Strikeprice2,0,0,($AK167+IF(Smile=TRUE,VLOOKUP(MAX(-5,Strikeprice2-J167),Volsmile,2),0)),($A167-DateToday)+15,IF(Pricetype2=1,1,0),0))),J167)))</f>
        <v xml:space="preserve"> </v>
      </c>
      <c r="T167" s="250" t="str">
        <f>IF($A167="N/A"," ",IF(Pricetype2=2,MAX(K167,0),IF(OR(Pricetype2=1,Pricetype2=4),IF(K167=0,0,(_xll.EURO(K167,Strikeprice2,0,0,($AK167+IF(Smile=TRUE,VLOOKUP(MAX(-5,Strikeprice2-K167),Volsmile,2),0)),($A167-DateToday)+15,IF(Pricetype2=1,1,0),0))),K167)))</f>
        <v xml:space="preserve"> </v>
      </c>
      <c r="U167" s="177" t="str">
        <f t="shared" si="63"/>
        <v xml:space="preserve"> </v>
      </c>
      <c r="V167" s="178" t="str">
        <f t="shared" si="79"/>
        <v xml:space="preserve"> </v>
      </c>
      <c r="W167" s="178" t="str">
        <f t="shared" si="80"/>
        <v xml:space="preserve"> </v>
      </c>
      <c r="X167" s="178" t="str">
        <f t="shared" si="81"/>
        <v xml:space="preserve"> </v>
      </c>
      <c r="Y167" s="178" t="str">
        <f t="shared" si="82"/>
        <v xml:space="preserve"> </v>
      </c>
      <c r="Z167" s="178" t="str">
        <f t="shared" si="83"/>
        <v xml:space="preserve"> </v>
      </c>
      <c r="AA167" s="178" t="str">
        <f t="shared" si="84"/>
        <v xml:space="preserve"> </v>
      </c>
      <c r="AB167" s="178" t="str">
        <f t="shared" si="85"/>
        <v xml:space="preserve"> </v>
      </c>
      <c r="AC167" s="178" t="str">
        <f t="shared" si="86"/>
        <v xml:space="preserve"> </v>
      </c>
      <c r="AD167" s="178" t="str">
        <f t="shared" si="87"/>
        <v xml:space="preserve"> </v>
      </c>
      <c r="AE167" s="178" t="str">
        <f t="shared" si="88"/>
        <v xml:space="preserve"> </v>
      </c>
      <c r="AF167" s="224" t="str">
        <f t="shared" si="89"/>
        <v xml:space="preserve"> </v>
      </c>
      <c r="AG167" s="224" t="str">
        <f t="shared" si="90"/>
        <v xml:space="preserve"> </v>
      </c>
      <c r="AH167" s="224" t="str">
        <f t="shared" si="91"/>
        <v xml:space="preserve"> </v>
      </c>
      <c r="AI167" s="224" t="str">
        <f t="shared" si="64"/>
        <v xml:space="preserve"> </v>
      </c>
      <c r="AJ167" s="224" t="str">
        <f t="shared" si="65"/>
        <v xml:space="preserve"> </v>
      </c>
      <c r="AK167" s="224" t="str">
        <f t="shared" si="92"/>
        <v xml:space="preserve"> </v>
      </c>
      <c r="AL167" s="224" t="str">
        <f>IF($A167="N/A"," ",IF(PV=1,0,'Pricing Inputs2'!R200))</f>
        <v xml:space="preserve"> </v>
      </c>
      <c r="AM167" s="313" t="str">
        <f t="shared" si="66"/>
        <v xml:space="preserve"> </v>
      </c>
      <c r="BQ167" t="str">
        <f t="shared" si="67"/>
        <v xml:space="preserve"> </v>
      </c>
      <c r="BR167" t="str">
        <f t="shared" si="68"/>
        <v xml:space="preserve"> </v>
      </c>
      <c r="BS167" t="str">
        <f t="shared" si="69"/>
        <v xml:space="preserve"> </v>
      </c>
    </row>
    <row r="168" spans="1:71" x14ac:dyDescent="0.2">
      <c r="A168" s="253" t="str">
        <f>IF(A167="N/A","N/A",IF(EDATE(A167,1)&gt;Inputs!$P$5,"N/A",EDATE(A167,1)))</f>
        <v>N/A</v>
      </c>
      <c r="B168" s="324" t="str">
        <f t="shared" si="62"/>
        <v xml:space="preserve"> </v>
      </c>
      <c r="C168" s="172" t="str">
        <f t="shared" si="70"/>
        <v xml:space="preserve"> </v>
      </c>
      <c r="D168" s="172" t="str">
        <f t="shared" si="71"/>
        <v xml:space="preserve"> </v>
      </c>
      <c r="E168" s="172" t="str">
        <f t="shared" si="72"/>
        <v xml:space="preserve"> </v>
      </c>
      <c r="F168" s="172" t="str">
        <f t="shared" si="73"/>
        <v xml:space="preserve"> </v>
      </c>
      <c r="G168" s="172" t="str">
        <f t="shared" si="74"/>
        <v xml:space="preserve"> </v>
      </c>
      <c r="H168" s="172" t="str">
        <f t="shared" si="75"/>
        <v xml:space="preserve"> </v>
      </c>
      <c r="I168" s="172" t="str">
        <f t="shared" si="76"/>
        <v xml:space="preserve"> </v>
      </c>
      <c r="J168" s="172" t="str">
        <f t="shared" si="77"/>
        <v xml:space="preserve"> </v>
      </c>
      <c r="K168" s="172" t="str">
        <f t="shared" si="78"/>
        <v xml:space="preserve"> </v>
      </c>
      <c r="L168" s="250" t="str">
        <f>IF($A168="N/A"," ",IF(Pricetype2=2,MAX(C168,0),IF(OR(Pricetype2=1,Pricetype2=4),IF(C168=0,0,(_xll.EURO(C168,Strikeprice2,0,0,($AH168+IF(Smile=TRUE,VLOOKUP(MAX(-5,Strikeprice2-C168),Volsmile,2),0)),($A168-DateToday)+15,IF(Pricetype2=1,1,0),0))),C168)))</f>
        <v xml:space="preserve"> </v>
      </c>
      <c r="M168" s="250" t="str">
        <f>IF($A168="N/A"," ",IF(Pricetype2=2,MAX(D168,0),IF(OR(Pricetype2=1,Pricetype2=4),IF(D168=0,0,(_xll.EURO(D168,Strikeprice2,0,0,($AH168+IF(Smile=TRUE,VLOOKUP(MAX(-5,Strikeprice2-D168),Volsmile,2),0)),($A168-DateToday)+15,IF(Pricetype2=1,1,0),0))),D168)))</f>
        <v xml:space="preserve"> </v>
      </c>
      <c r="N168" s="250" t="str">
        <f>IF($A168="N/A"," ",IF(Pricetype2=2,MAX(E168,0),IF(OR(Pricetype2=1,Pricetype2=4),IF(E168=0,0,(_xll.EURO(E168,Strikeprice2,0,0,($AK168+IF(Smile=TRUE,VLOOKUP(MAX(-5,Strikeprice2-E168),Volsmile,2),0)),($A168-DateToday)+15,IF(Pricetype2=1,1,0),0))),E168)))</f>
        <v xml:space="preserve"> </v>
      </c>
      <c r="O168" s="250" t="str">
        <f>IF($A168="N/A"," ",IF(Pricetype2=2,MAX(F168,0),IF(OR(Pricetype2=1,Pricetype2=4),IF(F168=0,0,(_xll.EURO(F168,Strikeprice2,0,0,($AK168+IF(Smile=TRUE,VLOOKUP(MAX(-5,Strikeprice2-F168),Volsmile,2),0)),($A168-DateToday)+15,IF(Pricetype2=1,1,0),0))),F168)))</f>
        <v xml:space="preserve"> </v>
      </c>
      <c r="P168" s="250" t="str">
        <f>IF($A168="N/A"," ",IF(Pricetype2=2,MAX(G168,0),IF(OR(Pricetype2=1,Pricetype2=4),IF(G168=0,0,(_xll.EURO(G168,Strikeprice2,0,0,($AK168+IF(Smile=TRUE,VLOOKUP(MAX(-5,Strikeprice2-G168),Volsmile,2),0)),($A168-DateToday)+15,IF(Pricetype2=1,1,0),0))),G168)))</f>
        <v xml:space="preserve"> </v>
      </c>
      <c r="Q168" s="250" t="str">
        <f>IF($A168="N/A"," ",IF(Pricetype2=2,MAX(H168,0),IF(OR(Pricetype2=1,Pricetype2=4),IF(H168=0,0,(_xll.EURO(H168,Strikeprice2,0,0,($AK168+IF(Smile=TRUE,VLOOKUP(MAX(-5,Strikeprice2-H168),Volsmile,2),0)),($A168-DateToday)+15,IF(Pricetype2=1,1,0),0))),H168)))</f>
        <v xml:space="preserve"> </v>
      </c>
      <c r="R168" s="250" t="str">
        <f>IF($A168="N/A"," ",IF(Pricetype2=2,MAX(I168,0),IF(OR(Pricetype2=1,Pricetype2=4),IF(I168=0,0,(_xll.EURO(I168,Strikeprice2,0,0,($AK168+IF(Smile=TRUE,VLOOKUP(MAX(-5,Strikeprice2-I168),Volsmile,2),0)),($A168-DateToday)+15,IF(Pricetype2=1,1,0),0))),I168)))</f>
        <v xml:space="preserve"> </v>
      </c>
      <c r="S168" s="250" t="str">
        <f>IF($A168="N/A"," ",IF(Pricetype2=2,MAX(J168,0),IF(OR(Pricetype2=1,Pricetype2=4),IF(J168=0,0,(_xll.EURO(J168,Strikeprice2,0,0,($AK168+IF(Smile=TRUE,VLOOKUP(MAX(-5,Strikeprice2-J168),Volsmile,2),0)),($A168-DateToday)+15,IF(Pricetype2=1,1,0),0))),J168)))</f>
        <v xml:space="preserve"> </v>
      </c>
      <c r="T168" s="250" t="str">
        <f>IF($A168="N/A"," ",IF(Pricetype2=2,MAX(K168,0),IF(OR(Pricetype2=1,Pricetype2=4),IF(K168=0,0,(_xll.EURO(K168,Strikeprice2,0,0,($AK168+IF(Smile=TRUE,VLOOKUP(MAX(-5,Strikeprice2-K168),Volsmile,2),0)),($A168-DateToday)+15,IF(Pricetype2=1,1,0),0))),K168)))</f>
        <v xml:space="preserve"> </v>
      </c>
      <c r="U168" s="177" t="str">
        <f t="shared" si="63"/>
        <v xml:space="preserve"> </v>
      </c>
      <c r="V168" s="178" t="str">
        <f t="shared" si="79"/>
        <v xml:space="preserve"> </v>
      </c>
      <c r="W168" s="178" t="str">
        <f t="shared" si="80"/>
        <v xml:space="preserve"> </v>
      </c>
      <c r="X168" s="178" t="str">
        <f t="shared" si="81"/>
        <v xml:space="preserve"> </v>
      </c>
      <c r="Y168" s="178" t="str">
        <f t="shared" si="82"/>
        <v xml:space="preserve"> </v>
      </c>
      <c r="Z168" s="178" t="str">
        <f t="shared" si="83"/>
        <v xml:space="preserve"> </v>
      </c>
      <c r="AA168" s="178" t="str">
        <f t="shared" si="84"/>
        <v xml:space="preserve"> </v>
      </c>
      <c r="AB168" s="178" t="str">
        <f t="shared" si="85"/>
        <v xml:space="preserve"> </v>
      </c>
      <c r="AC168" s="178" t="str">
        <f t="shared" si="86"/>
        <v xml:space="preserve"> </v>
      </c>
      <c r="AD168" s="178" t="str">
        <f t="shared" si="87"/>
        <v xml:space="preserve"> </v>
      </c>
      <c r="AE168" s="178" t="str">
        <f t="shared" si="88"/>
        <v xml:space="preserve"> </v>
      </c>
      <c r="AF168" s="224" t="str">
        <f t="shared" si="89"/>
        <v xml:space="preserve"> </v>
      </c>
      <c r="AG168" s="224" t="str">
        <f t="shared" si="90"/>
        <v xml:space="preserve"> </v>
      </c>
      <c r="AH168" s="224" t="str">
        <f t="shared" si="91"/>
        <v xml:space="preserve"> </v>
      </c>
      <c r="AI168" s="224" t="str">
        <f t="shared" si="64"/>
        <v xml:space="preserve"> </v>
      </c>
      <c r="AJ168" s="224" t="str">
        <f t="shared" si="65"/>
        <v xml:space="preserve"> </v>
      </c>
      <c r="AK168" s="224" t="str">
        <f t="shared" si="92"/>
        <v xml:space="preserve"> </v>
      </c>
      <c r="AL168" s="224" t="str">
        <f>IF($A168="N/A"," ",IF(PV=1,0,'Pricing Inputs2'!R201))</f>
        <v xml:space="preserve"> </v>
      </c>
      <c r="AM168" s="313" t="str">
        <f t="shared" si="66"/>
        <v xml:space="preserve"> </v>
      </c>
      <c r="BQ168" t="str">
        <f t="shared" si="67"/>
        <v xml:space="preserve"> </v>
      </c>
      <c r="BR168" t="str">
        <f t="shared" si="68"/>
        <v xml:space="preserve"> </v>
      </c>
      <c r="BS168" t="str">
        <f t="shared" si="69"/>
        <v xml:space="preserve"> </v>
      </c>
    </row>
    <row r="169" spans="1:71" x14ac:dyDescent="0.2">
      <c r="A169" s="253" t="str">
        <f>IF(A168="N/A","N/A",IF(EDATE(A168,1)&gt;Inputs!$P$5,"N/A",EDATE(A168,1)))</f>
        <v>N/A</v>
      </c>
      <c r="B169" s="324" t="str">
        <f t="shared" si="62"/>
        <v xml:space="preserve"> </v>
      </c>
      <c r="C169" s="172" t="str">
        <f t="shared" si="70"/>
        <v xml:space="preserve"> </v>
      </c>
      <c r="D169" s="172" t="str">
        <f t="shared" si="71"/>
        <v xml:space="preserve"> </v>
      </c>
      <c r="E169" s="172" t="str">
        <f t="shared" si="72"/>
        <v xml:space="preserve"> </v>
      </c>
      <c r="F169" s="172" t="str">
        <f t="shared" si="73"/>
        <v xml:space="preserve"> </v>
      </c>
      <c r="G169" s="172" t="str">
        <f t="shared" si="74"/>
        <v xml:space="preserve"> </v>
      </c>
      <c r="H169" s="172" t="str">
        <f t="shared" si="75"/>
        <v xml:space="preserve"> </v>
      </c>
      <c r="I169" s="172" t="str">
        <f t="shared" si="76"/>
        <v xml:space="preserve"> </v>
      </c>
      <c r="J169" s="172" t="str">
        <f t="shared" si="77"/>
        <v xml:space="preserve"> </v>
      </c>
      <c r="K169" s="172" t="str">
        <f t="shared" si="78"/>
        <v xml:space="preserve"> </v>
      </c>
      <c r="L169" s="250" t="str">
        <f>IF($A169="N/A"," ",IF(Pricetype2=2,MAX(C169,0),IF(OR(Pricetype2=1,Pricetype2=4),IF(C169=0,0,(_xll.EURO(C169,Strikeprice2,0,0,($AH169+IF(Smile=TRUE,VLOOKUP(MAX(-5,Strikeprice2-C169),Volsmile,2),0)),($A169-DateToday)+15,IF(Pricetype2=1,1,0),0))),C169)))</f>
        <v xml:space="preserve"> </v>
      </c>
      <c r="M169" s="250" t="str">
        <f>IF($A169="N/A"," ",IF(Pricetype2=2,MAX(D169,0),IF(OR(Pricetype2=1,Pricetype2=4),IF(D169=0,0,(_xll.EURO(D169,Strikeprice2,0,0,($AH169+IF(Smile=TRUE,VLOOKUP(MAX(-5,Strikeprice2-D169),Volsmile,2),0)),($A169-DateToday)+15,IF(Pricetype2=1,1,0),0))),D169)))</f>
        <v xml:space="preserve"> </v>
      </c>
      <c r="N169" s="250" t="str">
        <f>IF($A169="N/A"," ",IF(Pricetype2=2,MAX(E169,0),IF(OR(Pricetype2=1,Pricetype2=4),IF(E169=0,0,(_xll.EURO(E169,Strikeprice2,0,0,($AK169+IF(Smile=TRUE,VLOOKUP(MAX(-5,Strikeprice2-E169),Volsmile,2),0)),($A169-DateToday)+15,IF(Pricetype2=1,1,0),0))),E169)))</f>
        <v xml:space="preserve"> </v>
      </c>
      <c r="O169" s="250" t="str">
        <f>IF($A169="N/A"," ",IF(Pricetype2=2,MAX(F169,0),IF(OR(Pricetype2=1,Pricetype2=4),IF(F169=0,0,(_xll.EURO(F169,Strikeprice2,0,0,($AK169+IF(Smile=TRUE,VLOOKUP(MAX(-5,Strikeprice2-F169),Volsmile,2),0)),($A169-DateToday)+15,IF(Pricetype2=1,1,0),0))),F169)))</f>
        <v xml:space="preserve"> </v>
      </c>
      <c r="P169" s="250" t="str">
        <f>IF($A169="N/A"," ",IF(Pricetype2=2,MAX(G169,0),IF(OR(Pricetype2=1,Pricetype2=4),IF(G169=0,0,(_xll.EURO(G169,Strikeprice2,0,0,($AK169+IF(Smile=TRUE,VLOOKUP(MAX(-5,Strikeprice2-G169),Volsmile,2),0)),($A169-DateToday)+15,IF(Pricetype2=1,1,0),0))),G169)))</f>
        <v xml:space="preserve"> </v>
      </c>
      <c r="Q169" s="250" t="str">
        <f>IF($A169="N/A"," ",IF(Pricetype2=2,MAX(H169,0),IF(OR(Pricetype2=1,Pricetype2=4),IF(H169=0,0,(_xll.EURO(H169,Strikeprice2,0,0,($AK169+IF(Smile=TRUE,VLOOKUP(MAX(-5,Strikeprice2-H169),Volsmile,2),0)),($A169-DateToday)+15,IF(Pricetype2=1,1,0),0))),H169)))</f>
        <v xml:space="preserve"> </v>
      </c>
      <c r="R169" s="250" t="str">
        <f>IF($A169="N/A"," ",IF(Pricetype2=2,MAX(I169,0),IF(OR(Pricetype2=1,Pricetype2=4),IF(I169=0,0,(_xll.EURO(I169,Strikeprice2,0,0,($AK169+IF(Smile=TRUE,VLOOKUP(MAX(-5,Strikeprice2-I169),Volsmile,2),0)),($A169-DateToday)+15,IF(Pricetype2=1,1,0),0))),I169)))</f>
        <v xml:space="preserve"> </v>
      </c>
      <c r="S169" s="250" t="str">
        <f>IF($A169="N/A"," ",IF(Pricetype2=2,MAX(J169,0),IF(OR(Pricetype2=1,Pricetype2=4),IF(J169=0,0,(_xll.EURO(J169,Strikeprice2,0,0,($AK169+IF(Smile=TRUE,VLOOKUP(MAX(-5,Strikeprice2-J169),Volsmile,2),0)),($A169-DateToday)+15,IF(Pricetype2=1,1,0),0))),J169)))</f>
        <v xml:space="preserve"> </v>
      </c>
      <c r="T169" s="250" t="str">
        <f>IF($A169="N/A"," ",IF(Pricetype2=2,MAX(K169,0),IF(OR(Pricetype2=1,Pricetype2=4),IF(K169=0,0,(_xll.EURO(K169,Strikeprice2,0,0,($AK169+IF(Smile=TRUE,VLOOKUP(MAX(-5,Strikeprice2-K169),Volsmile,2),0)),($A169-DateToday)+15,IF(Pricetype2=1,1,0),0))),K169)))</f>
        <v xml:space="preserve"> </v>
      </c>
      <c r="U169" s="177" t="str">
        <f t="shared" si="63"/>
        <v xml:space="preserve"> </v>
      </c>
      <c r="V169" s="178" t="str">
        <f t="shared" si="79"/>
        <v xml:space="preserve"> </v>
      </c>
      <c r="W169" s="178" t="str">
        <f t="shared" si="80"/>
        <v xml:space="preserve"> </v>
      </c>
      <c r="X169" s="178" t="str">
        <f t="shared" si="81"/>
        <v xml:space="preserve"> </v>
      </c>
      <c r="Y169" s="178" t="str">
        <f t="shared" si="82"/>
        <v xml:space="preserve"> </v>
      </c>
      <c r="Z169" s="178" t="str">
        <f t="shared" si="83"/>
        <v xml:space="preserve"> </v>
      </c>
      <c r="AA169" s="178" t="str">
        <f t="shared" si="84"/>
        <v xml:space="preserve"> </v>
      </c>
      <c r="AB169" s="178" t="str">
        <f t="shared" si="85"/>
        <v xml:space="preserve"> </v>
      </c>
      <c r="AC169" s="178" t="str">
        <f t="shared" si="86"/>
        <v xml:space="preserve"> </v>
      </c>
      <c r="AD169" s="178" t="str">
        <f t="shared" si="87"/>
        <v xml:space="preserve"> </v>
      </c>
      <c r="AE169" s="178" t="str">
        <f t="shared" si="88"/>
        <v xml:space="preserve"> </v>
      </c>
      <c r="AF169" s="224" t="str">
        <f t="shared" si="89"/>
        <v xml:space="preserve"> </v>
      </c>
      <c r="AG169" s="224" t="str">
        <f t="shared" si="90"/>
        <v xml:space="preserve"> </v>
      </c>
      <c r="AH169" s="224" t="str">
        <f t="shared" si="91"/>
        <v xml:space="preserve"> </v>
      </c>
      <c r="AI169" s="224" t="str">
        <f t="shared" si="64"/>
        <v xml:space="preserve"> </v>
      </c>
      <c r="AJ169" s="224" t="str">
        <f t="shared" si="65"/>
        <v xml:space="preserve"> </v>
      </c>
      <c r="AK169" s="224" t="str">
        <f t="shared" si="92"/>
        <v xml:space="preserve"> </v>
      </c>
      <c r="AL169" s="224" t="str">
        <f>IF($A169="N/A"," ",IF(PV=1,0,'Pricing Inputs2'!R202))</f>
        <v xml:space="preserve"> </v>
      </c>
      <c r="AM169" s="313" t="str">
        <f t="shared" si="66"/>
        <v xml:space="preserve"> </v>
      </c>
      <c r="BQ169" t="str">
        <f t="shared" si="67"/>
        <v xml:space="preserve"> </v>
      </c>
      <c r="BR169" t="str">
        <f t="shared" si="68"/>
        <v xml:space="preserve"> </v>
      </c>
      <c r="BS169" t="str">
        <f t="shared" si="69"/>
        <v xml:space="preserve"> </v>
      </c>
    </row>
    <row r="170" spans="1:71" x14ac:dyDescent="0.2">
      <c r="A170" s="253" t="str">
        <f>IF(A169="N/A","N/A",IF(EDATE(A169,1)&gt;Inputs!$P$5,"N/A",EDATE(A169,1)))</f>
        <v>N/A</v>
      </c>
      <c r="B170" s="324" t="str">
        <f t="shared" si="62"/>
        <v xml:space="preserve"> </v>
      </c>
      <c r="C170" s="172" t="str">
        <f t="shared" si="70"/>
        <v xml:space="preserve"> </v>
      </c>
      <c r="D170" s="172" t="str">
        <f t="shared" si="71"/>
        <v xml:space="preserve"> </v>
      </c>
      <c r="E170" s="172" t="str">
        <f t="shared" si="72"/>
        <v xml:space="preserve"> </v>
      </c>
      <c r="F170" s="172" t="str">
        <f t="shared" si="73"/>
        <v xml:space="preserve"> </v>
      </c>
      <c r="G170" s="172" t="str">
        <f t="shared" si="74"/>
        <v xml:space="preserve"> </v>
      </c>
      <c r="H170" s="172" t="str">
        <f t="shared" si="75"/>
        <v xml:space="preserve"> </v>
      </c>
      <c r="I170" s="172" t="str">
        <f t="shared" si="76"/>
        <v xml:space="preserve"> </v>
      </c>
      <c r="J170" s="172" t="str">
        <f t="shared" si="77"/>
        <v xml:space="preserve"> </v>
      </c>
      <c r="K170" s="172" t="str">
        <f t="shared" si="78"/>
        <v xml:space="preserve"> </v>
      </c>
      <c r="L170" s="250" t="str">
        <f>IF($A170="N/A"," ",IF(Pricetype2=2,MAX(C170,0),IF(OR(Pricetype2=1,Pricetype2=4),IF(C170=0,0,(_xll.EURO(C170,Strikeprice2,0,0,($AH170+IF(Smile=TRUE,VLOOKUP(MAX(-5,Strikeprice2-C170),Volsmile,2),0)),($A170-DateToday)+15,IF(Pricetype2=1,1,0),0))),C170)))</f>
        <v xml:space="preserve"> </v>
      </c>
      <c r="M170" s="250" t="str">
        <f>IF($A170="N/A"," ",IF(Pricetype2=2,MAX(D170,0),IF(OR(Pricetype2=1,Pricetype2=4),IF(D170=0,0,(_xll.EURO(D170,Strikeprice2,0,0,($AH170+IF(Smile=TRUE,VLOOKUP(MAX(-5,Strikeprice2-D170),Volsmile,2),0)),($A170-DateToday)+15,IF(Pricetype2=1,1,0),0))),D170)))</f>
        <v xml:space="preserve"> </v>
      </c>
      <c r="N170" s="250" t="str">
        <f>IF($A170="N/A"," ",IF(Pricetype2=2,MAX(E170,0),IF(OR(Pricetype2=1,Pricetype2=4),IF(E170=0,0,(_xll.EURO(E170,Strikeprice2,0,0,($AK170+IF(Smile=TRUE,VLOOKUP(MAX(-5,Strikeprice2-E170),Volsmile,2),0)),($A170-DateToday)+15,IF(Pricetype2=1,1,0),0))),E170)))</f>
        <v xml:space="preserve"> </v>
      </c>
      <c r="O170" s="250" t="str">
        <f>IF($A170="N/A"," ",IF(Pricetype2=2,MAX(F170,0),IF(OR(Pricetype2=1,Pricetype2=4),IF(F170=0,0,(_xll.EURO(F170,Strikeprice2,0,0,($AK170+IF(Smile=TRUE,VLOOKUP(MAX(-5,Strikeprice2-F170),Volsmile,2),0)),($A170-DateToday)+15,IF(Pricetype2=1,1,0),0))),F170)))</f>
        <v xml:space="preserve"> </v>
      </c>
      <c r="P170" s="250" t="str">
        <f>IF($A170="N/A"," ",IF(Pricetype2=2,MAX(G170,0),IF(OR(Pricetype2=1,Pricetype2=4),IF(G170=0,0,(_xll.EURO(G170,Strikeprice2,0,0,($AK170+IF(Smile=TRUE,VLOOKUP(MAX(-5,Strikeprice2-G170),Volsmile,2),0)),($A170-DateToday)+15,IF(Pricetype2=1,1,0),0))),G170)))</f>
        <v xml:space="preserve"> </v>
      </c>
      <c r="Q170" s="250" t="str">
        <f>IF($A170="N/A"," ",IF(Pricetype2=2,MAX(H170,0),IF(OR(Pricetype2=1,Pricetype2=4),IF(H170=0,0,(_xll.EURO(H170,Strikeprice2,0,0,($AK170+IF(Smile=TRUE,VLOOKUP(MAX(-5,Strikeprice2-H170),Volsmile,2),0)),($A170-DateToday)+15,IF(Pricetype2=1,1,0),0))),H170)))</f>
        <v xml:space="preserve"> </v>
      </c>
      <c r="R170" s="250" t="str">
        <f>IF($A170="N/A"," ",IF(Pricetype2=2,MAX(I170,0),IF(OR(Pricetype2=1,Pricetype2=4),IF(I170=0,0,(_xll.EURO(I170,Strikeprice2,0,0,($AK170+IF(Smile=TRUE,VLOOKUP(MAX(-5,Strikeprice2-I170),Volsmile,2),0)),($A170-DateToday)+15,IF(Pricetype2=1,1,0),0))),I170)))</f>
        <v xml:space="preserve"> </v>
      </c>
      <c r="S170" s="250" t="str">
        <f>IF($A170="N/A"," ",IF(Pricetype2=2,MAX(J170,0),IF(OR(Pricetype2=1,Pricetype2=4),IF(J170=0,0,(_xll.EURO(J170,Strikeprice2,0,0,($AK170+IF(Smile=TRUE,VLOOKUP(MAX(-5,Strikeprice2-J170),Volsmile,2),0)),($A170-DateToday)+15,IF(Pricetype2=1,1,0),0))),J170)))</f>
        <v xml:space="preserve"> </v>
      </c>
      <c r="T170" s="250" t="str">
        <f>IF($A170="N/A"," ",IF(Pricetype2=2,MAX(K170,0),IF(OR(Pricetype2=1,Pricetype2=4),IF(K170=0,0,(_xll.EURO(K170,Strikeprice2,0,0,($AK170+IF(Smile=TRUE,VLOOKUP(MAX(-5,Strikeprice2-K170),Volsmile,2),0)),($A170-DateToday)+15,IF(Pricetype2=1,1,0),0))),K170)))</f>
        <v xml:space="preserve"> </v>
      </c>
      <c r="U170" s="177" t="str">
        <f t="shared" si="63"/>
        <v xml:space="preserve"> </v>
      </c>
      <c r="V170" s="178" t="str">
        <f t="shared" si="79"/>
        <v xml:space="preserve"> </v>
      </c>
      <c r="W170" s="178" t="str">
        <f t="shared" si="80"/>
        <v xml:space="preserve"> </v>
      </c>
      <c r="X170" s="178" t="str">
        <f t="shared" si="81"/>
        <v xml:space="preserve"> </v>
      </c>
      <c r="Y170" s="178" t="str">
        <f t="shared" si="82"/>
        <v xml:space="preserve"> </v>
      </c>
      <c r="Z170" s="178" t="str">
        <f t="shared" si="83"/>
        <v xml:space="preserve"> </v>
      </c>
      <c r="AA170" s="178" t="str">
        <f t="shared" si="84"/>
        <v xml:space="preserve"> </v>
      </c>
      <c r="AB170" s="178" t="str">
        <f t="shared" si="85"/>
        <v xml:space="preserve"> </v>
      </c>
      <c r="AC170" s="178" t="str">
        <f t="shared" si="86"/>
        <v xml:space="preserve"> </v>
      </c>
      <c r="AD170" s="178" t="str">
        <f t="shared" si="87"/>
        <v xml:space="preserve"> </v>
      </c>
      <c r="AE170" s="178" t="str">
        <f t="shared" si="88"/>
        <v xml:space="preserve"> </v>
      </c>
      <c r="AF170" s="224" t="str">
        <f t="shared" si="89"/>
        <v xml:space="preserve"> </v>
      </c>
      <c r="AG170" s="224" t="str">
        <f t="shared" si="90"/>
        <v xml:space="preserve"> </v>
      </c>
      <c r="AH170" s="224" t="str">
        <f t="shared" si="91"/>
        <v xml:space="preserve"> </v>
      </c>
      <c r="AI170" s="224" t="str">
        <f t="shared" si="64"/>
        <v xml:space="preserve"> </v>
      </c>
      <c r="AJ170" s="224" t="str">
        <f t="shared" si="65"/>
        <v xml:space="preserve"> </v>
      </c>
      <c r="AK170" s="224" t="str">
        <f t="shared" si="92"/>
        <v xml:space="preserve"> </v>
      </c>
      <c r="AL170" s="224" t="str">
        <f>IF($A170="N/A"," ",IF(PV=1,0,'Pricing Inputs2'!R203))</f>
        <v xml:space="preserve"> </v>
      </c>
      <c r="AM170" s="313" t="str">
        <f t="shared" si="66"/>
        <v xml:space="preserve"> </v>
      </c>
      <c r="BQ170" t="str">
        <f t="shared" si="67"/>
        <v xml:space="preserve"> </v>
      </c>
      <c r="BR170" t="str">
        <f t="shared" si="68"/>
        <v xml:space="preserve"> </v>
      </c>
      <c r="BS170" t="str">
        <f t="shared" si="69"/>
        <v xml:space="preserve"> </v>
      </c>
    </row>
    <row r="171" spans="1:71" x14ac:dyDescent="0.2">
      <c r="A171" s="253" t="str">
        <f>IF(A170="N/A","N/A",IF(EDATE(A170,1)&gt;Inputs!$P$5,"N/A",EDATE(A170,1)))</f>
        <v>N/A</v>
      </c>
      <c r="B171" s="324" t="str">
        <f t="shared" si="62"/>
        <v xml:space="preserve"> </v>
      </c>
      <c r="C171" s="172" t="str">
        <f t="shared" si="70"/>
        <v xml:space="preserve"> </v>
      </c>
      <c r="D171" s="172" t="str">
        <f t="shared" si="71"/>
        <v xml:space="preserve"> </v>
      </c>
      <c r="E171" s="172" t="str">
        <f t="shared" si="72"/>
        <v xml:space="preserve"> </v>
      </c>
      <c r="F171" s="172" t="str">
        <f t="shared" si="73"/>
        <v xml:space="preserve"> </v>
      </c>
      <c r="G171" s="172" t="str">
        <f t="shared" si="74"/>
        <v xml:space="preserve"> </v>
      </c>
      <c r="H171" s="172" t="str">
        <f t="shared" si="75"/>
        <v xml:space="preserve"> </v>
      </c>
      <c r="I171" s="172" t="str">
        <f t="shared" si="76"/>
        <v xml:space="preserve"> </v>
      </c>
      <c r="J171" s="172" t="str">
        <f t="shared" si="77"/>
        <v xml:space="preserve"> </v>
      </c>
      <c r="K171" s="172" t="str">
        <f t="shared" si="78"/>
        <v xml:space="preserve"> </v>
      </c>
      <c r="L171" s="250" t="str">
        <f>IF($A171="N/A"," ",IF(Pricetype2=2,MAX(C171,0),IF(OR(Pricetype2=1,Pricetype2=4),IF(C171=0,0,(_xll.EURO(C171,Strikeprice2,0,0,($AH171+IF(Smile=TRUE,VLOOKUP(MAX(-5,Strikeprice2-C171),Volsmile,2),0)),($A171-DateToday)+15,IF(Pricetype2=1,1,0),0))),C171)))</f>
        <v xml:space="preserve"> </v>
      </c>
      <c r="M171" s="250" t="str">
        <f>IF($A171="N/A"," ",IF(Pricetype2=2,MAX(D171,0),IF(OR(Pricetype2=1,Pricetype2=4),IF(D171=0,0,(_xll.EURO(D171,Strikeprice2,0,0,($AH171+IF(Smile=TRUE,VLOOKUP(MAX(-5,Strikeprice2-D171),Volsmile,2),0)),($A171-DateToday)+15,IF(Pricetype2=1,1,0),0))),D171)))</f>
        <v xml:space="preserve"> </v>
      </c>
      <c r="N171" s="250" t="str">
        <f>IF($A171="N/A"," ",IF(Pricetype2=2,MAX(E171,0),IF(OR(Pricetype2=1,Pricetype2=4),IF(E171=0,0,(_xll.EURO(E171,Strikeprice2,0,0,($AK171+IF(Smile=TRUE,VLOOKUP(MAX(-5,Strikeprice2-E171),Volsmile,2),0)),($A171-DateToday)+15,IF(Pricetype2=1,1,0),0))),E171)))</f>
        <v xml:space="preserve"> </v>
      </c>
      <c r="O171" s="250" t="str">
        <f>IF($A171="N/A"," ",IF(Pricetype2=2,MAX(F171,0),IF(OR(Pricetype2=1,Pricetype2=4),IF(F171=0,0,(_xll.EURO(F171,Strikeprice2,0,0,($AK171+IF(Smile=TRUE,VLOOKUP(MAX(-5,Strikeprice2-F171),Volsmile,2),0)),($A171-DateToday)+15,IF(Pricetype2=1,1,0),0))),F171)))</f>
        <v xml:space="preserve"> </v>
      </c>
      <c r="P171" s="250" t="str">
        <f>IF($A171="N/A"," ",IF(Pricetype2=2,MAX(G171,0),IF(OR(Pricetype2=1,Pricetype2=4),IF(G171=0,0,(_xll.EURO(G171,Strikeprice2,0,0,($AK171+IF(Smile=TRUE,VLOOKUP(MAX(-5,Strikeprice2-G171),Volsmile,2),0)),($A171-DateToday)+15,IF(Pricetype2=1,1,0),0))),G171)))</f>
        <v xml:space="preserve"> </v>
      </c>
      <c r="Q171" s="250" t="str">
        <f>IF($A171="N/A"," ",IF(Pricetype2=2,MAX(H171,0),IF(OR(Pricetype2=1,Pricetype2=4),IF(H171=0,0,(_xll.EURO(H171,Strikeprice2,0,0,($AK171+IF(Smile=TRUE,VLOOKUP(MAX(-5,Strikeprice2-H171),Volsmile,2),0)),($A171-DateToday)+15,IF(Pricetype2=1,1,0),0))),H171)))</f>
        <v xml:space="preserve"> </v>
      </c>
      <c r="R171" s="250" t="str">
        <f>IF($A171="N/A"," ",IF(Pricetype2=2,MAX(I171,0),IF(OR(Pricetype2=1,Pricetype2=4),IF(I171=0,0,(_xll.EURO(I171,Strikeprice2,0,0,($AK171+IF(Smile=TRUE,VLOOKUP(MAX(-5,Strikeprice2-I171),Volsmile,2),0)),($A171-DateToday)+15,IF(Pricetype2=1,1,0),0))),I171)))</f>
        <v xml:space="preserve"> </v>
      </c>
      <c r="S171" s="250" t="str">
        <f>IF($A171="N/A"," ",IF(Pricetype2=2,MAX(J171,0),IF(OR(Pricetype2=1,Pricetype2=4),IF(J171=0,0,(_xll.EURO(J171,Strikeprice2,0,0,($AK171+IF(Smile=TRUE,VLOOKUP(MAX(-5,Strikeprice2-J171),Volsmile,2),0)),($A171-DateToday)+15,IF(Pricetype2=1,1,0),0))),J171)))</f>
        <v xml:space="preserve"> </v>
      </c>
      <c r="T171" s="250" t="str">
        <f>IF($A171="N/A"," ",IF(Pricetype2=2,MAX(K171,0),IF(OR(Pricetype2=1,Pricetype2=4),IF(K171=0,0,(_xll.EURO(K171,Strikeprice2,0,0,($AK171+IF(Smile=TRUE,VLOOKUP(MAX(-5,Strikeprice2-K171),Volsmile,2),0)),($A171-DateToday)+15,IF(Pricetype2=1,1,0),0))),K171)))</f>
        <v xml:space="preserve"> </v>
      </c>
      <c r="U171" s="177" t="str">
        <f t="shared" si="63"/>
        <v xml:space="preserve"> </v>
      </c>
      <c r="V171" s="178" t="str">
        <f t="shared" si="79"/>
        <v xml:space="preserve"> </v>
      </c>
      <c r="W171" s="178" t="str">
        <f t="shared" si="80"/>
        <v xml:space="preserve"> </v>
      </c>
      <c r="X171" s="178" t="str">
        <f t="shared" si="81"/>
        <v xml:space="preserve"> </v>
      </c>
      <c r="Y171" s="178" t="str">
        <f t="shared" si="82"/>
        <v xml:space="preserve"> </v>
      </c>
      <c r="Z171" s="178" t="str">
        <f t="shared" si="83"/>
        <v xml:space="preserve"> </v>
      </c>
      <c r="AA171" s="178" t="str">
        <f t="shared" si="84"/>
        <v xml:space="preserve"> </v>
      </c>
      <c r="AB171" s="178" t="str">
        <f t="shared" si="85"/>
        <v xml:space="preserve"> </v>
      </c>
      <c r="AC171" s="178" t="str">
        <f t="shared" si="86"/>
        <v xml:space="preserve"> </v>
      </c>
      <c r="AD171" s="178" t="str">
        <f t="shared" si="87"/>
        <v xml:space="preserve"> </v>
      </c>
      <c r="AE171" s="178" t="str">
        <f t="shared" si="88"/>
        <v xml:space="preserve"> </v>
      </c>
      <c r="AF171" s="224" t="str">
        <f t="shared" si="89"/>
        <v xml:space="preserve"> </v>
      </c>
      <c r="AG171" s="224" t="str">
        <f t="shared" si="90"/>
        <v xml:space="preserve"> </v>
      </c>
      <c r="AH171" s="224" t="str">
        <f t="shared" si="91"/>
        <v xml:space="preserve"> </v>
      </c>
      <c r="AI171" s="224" t="str">
        <f t="shared" si="64"/>
        <v xml:space="preserve"> </v>
      </c>
      <c r="AJ171" s="224" t="str">
        <f t="shared" si="65"/>
        <v xml:space="preserve"> </v>
      </c>
      <c r="AK171" s="224" t="str">
        <f t="shared" si="92"/>
        <v xml:space="preserve"> </v>
      </c>
      <c r="AL171" s="224" t="str">
        <f>IF($A171="N/A"," ",IF(PV=1,0,'Pricing Inputs2'!R204))</f>
        <v xml:space="preserve"> </v>
      </c>
      <c r="AM171" s="313" t="str">
        <f t="shared" si="66"/>
        <v xml:space="preserve"> </v>
      </c>
      <c r="BQ171" t="str">
        <f t="shared" si="67"/>
        <v xml:space="preserve"> </v>
      </c>
      <c r="BR171" t="str">
        <f t="shared" si="68"/>
        <v xml:space="preserve"> </v>
      </c>
      <c r="BS171" t="str">
        <f t="shared" si="69"/>
        <v xml:space="preserve"> </v>
      </c>
    </row>
    <row r="172" spans="1:71" x14ac:dyDescent="0.2">
      <c r="A172" s="253" t="str">
        <f>IF(A171="N/A","N/A",IF(EDATE(A171,1)&gt;Inputs!$P$5,"N/A",EDATE(A171,1)))</f>
        <v>N/A</v>
      </c>
      <c r="B172" s="324" t="str">
        <f t="shared" si="62"/>
        <v xml:space="preserve"> </v>
      </c>
      <c r="C172" s="172" t="str">
        <f t="shared" si="70"/>
        <v xml:space="preserve"> </v>
      </c>
      <c r="D172" s="172" t="str">
        <f t="shared" si="71"/>
        <v xml:space="preserve"> </v>
      </c>
      <c r="E172" s="172" t="str">
        <f t="shared" si="72"/>
        <v xml:space="preserve"> </v>
      </c>
      <c r="F172" s="172" t="str">
        <f t="shared" si="73"/>
        <v xml:space="preserve"> </v>
      </c>
      <c r="G172" s="172" t="str">
        <f t="shared" si="74"/>
        <v xml:space="preserve"> </v>
      </c>
      <c r="H172" s="172" t="str">
        <f t="shared" si="75"/>
        <v xml:space="preserve"> </v>
      </c>
      <c r="I172" s="172" t="str">
        <f t="shared" si="76"/>
        <v xml:space="preserve"> </v>
      </c>
      <c r="J172" s="172" t="str">
        <f t="shared" si="77"/>
        <v xml:space="preserve"> </v>
      </c>
      <c r="K172" s="172" t="str">
        <f t="shared" si="78"/>
        <v xml:space="preserve"> </v>
      </c>
      <c r="L172" s="250" t="str">
        <f>IF($A172="N/A"," ",IF(Pricetype2=2,MAX(C172,0),IF(OR(Pricetype2=1,Pricetype2=4),IF(C172=0,0,(_xll.EURO(C172,Strikeprice2,0,0,($AH172+IF(Smile=TRUE,VLOOKUP(MAX(-5,Strikeprice2-C172),Volsmile,2),0)),($A172-DateToday)+15,IF(Pricetype2=1,1,0),0))),C172)))</f>
        <v xml:space="preserve"> </v>
      </c>
      <c r="M172" s="250" t="str">
        <f>IF($A172="N/A"," ",IF(Pricetype2=2,MAX(D172,0),IF(OR(Pricetype2=1,Pricetype2=4),IF(D172=0,0,(_xll.EURO(D172,Strikeprice2,0,0,($AH172+IF(Smile=TRUE,VLOOKUP(MAX(-5,Strikeprice2-D172),Volsmile,2),0)),($A172-DateToday)+15,IF(Pricetype2=1,1,0),0))),D172)))</f>
        <v xml:space="preserve"> </v>
      </c>
      <c r="N172" s="250" t="str">
        <f>IF($A172="N/A"," ",IF(Pricetype2=2,MAX(E172,0),IF(OR(Pricetype2=1,Pricetype2=4),IF(E172=0,0,(_xll.EURO(E172,Strikeprice2,0,0,($AK172+IF(Smile=TRUE,VLOOKUP(MAX(-5,Strikeprice2-E172),Volsmile,2),0)),($A172-DateToday)+15,IF(Pricetype2=1,1,0),0))),E172)))</f>
        <v xml:space="preserve"> </v>
      </c>
      <c r="O172" s="250" t="str">
        <f>IF($A172="N/A"," ",IF(Pricetype2=2,MAX(F172,0),IF(OR(Pricetype2=1,Pricetype2=4),IF(F172=0,0,(_xll.EURO(F172,Strikeprice2,0,0,($AK172+IF(Smile=TRUE,VLOOKUP(MAX(-5,Strikeprice2-F172),Volsmile,2),0)),($A172-DateToday)+15,IF(Pricetype2=1,1,0),0))),F172)))</f>
        <v xml:space="preserve"> </v>
      </c>
      <c r="P172" s="250" t="str">
        <f>IF($A172="N/A"," ",IF(Pricetype2=2,MAX(G172,0),IF(OR(Pricetype2=1,Pricetype2=4),IF(G172=0,0,(_xll.EURO(G172,Strikeprice2,0,0,($AK172+IF(Smile=TRUE,VLOOKUP(MAX(-5,Strikeprice2-G172),Volsmile,2),0)),($A172-DateToday)+15,IF(Pricetype2=1,1,0),0))),G172)))</f>
        <v xml:space="preserve"> </v>
      </c>
      <c r="Q172" s="250" t="str">
        <f>IF($A172="N/A"," ",IF(Pricetype2=2,MAX(H172,0),IF(OR(Pricetype2=1,Pricetype2=4),IF(H172=0,0,(_xll.EURO(H172,Strikeprice2,0,0,($AK172+IF(Smile=TRUE,VLOOKUP(MAX(-5,Strikeprice2-H172),Volsmile,2),0)),($A172-DateToday)+15,IF(Pricetype2=1,1,0),0))),H172)))</f>
        <v xml:space="preserve"> </v>
      </c>
      <c r="R172" s="250" t="str">
        <f>IF($A172="N/A"," ",IF(Pricetype2=2,MAX(I172,0),IF(OR(Pricetype2=1,Pricetype2=4),IF(I172=0,0,(_xll.EURO(I172,Strikeprice2,0,0,($AK172+IF(Smile=TRUE,VLOOKUP(MAX(-5,Strikeprice2-I172),Volsmile,2),0)),($A172-DateToday)+15,IF(Pricetype2=1,1,0),0))),I172)))</f>
        <v xml:space="preserve"> </v>
      </c>
      <c r="S172" s="250" t="str">
        <f>IF($A172="N/A"," ",IF(Pricetype2=2,MAX(J172,0),IF(OR(Pricetype2=1,Pricetype2=4),IF(J172=0,0,(_xll.EURO(J172,Strikeprice2,0,0,($AK172+IF(Smile=TRUE,VLOOKUP(MAX(-5,Strikeprice2-J172),Volsmile,2),0)),($A172-DateToday)+15,IF(Pricetype2=1,1,0),0))),J172)))</f>
        <v xml:space="preserve"> </v>
      </c>
      <c r="T172" s="250" t="str">
        <f>IF($A172="N/A"," ",IF(Pricetype2=2,MAX(K172,0),IF(OR(Pricetype2=1,Pricetype2=4),IF(K172=0,0,(_xll.EURO(K172,Strikeprice2,0,0,($AK172+IF(Smile=TRUE,VLOOKUP(MAX(-5,Strikeprice2-K172),Volsmile,2),0)),($A172-DateToday)+15,IF(Pricetype2=1,1,0),0))),K172)))</f>
        <v xml:space="preserve"> </v>
      </c>
      <c r="U172" s="177" t="str">
        <f t="shared" si="63"/>
        <v xml:space="preserve"> </v>
      </c>
      <c r="V172" s="178" t="str">
        <f t="shared" si="79"/>
        <v xml:space="preserve"> </v>
      </c>
      <c r="W172" s="178" t="str">
        <f t="shared" si="80"/>
        <v xml:space="preserve"> </v>
      </c>
      <c r="X172" s="178" t="str">
        <f t="shared" si="81"/>
        <v xml:space="preserve"> </v>
      </c>
      <c r="Y172" s="178" t="str">
        <f t="shared" si="82"/>
        <v xml:space="preserve"> </v>
      </c>
      <c r="Z172" s="178" t="str">
        <f t="shared" si="83"/>
        <v xml:space="preserve"> </v>
      </c>
      <c r="AA172" s="178" t="str">
        <f t="shared" si="84"/>
        <v xml:space="preserve"> </v>
      </c>
      <c r="AB172" s="178" t="str">
        <f t="shared" si="85"/>
        <v xml:space="preserve"> </v>
      </c>
      <c r="AC172" s="178" t="str">
        <f t="shared" si="86"/>
        <v xml:space="preserve"> </v>
      </c>
      <c r="AD172" s="178" t="str">
        <f t="shared" si="87"/>
        <v xml:space="preserve"> </v>
      </c>
      <c r="AE172" s="178" t="str">
        <f t="shared" si="88"/>
        <v xml:space="preserve"> </v>
      </c>
      <c r="AF172" s="224" t="str">
        <f t="shared" si="89"/>
        <v xml:space="preserve"> </v>
      </c>
      <c r="AG172" s="224" t="str">
        <f t="shared" si="90"/>
        <v xml:space="preserve"> </v>
      </c>
      <c r="AH172" s="224" t="str">
        <f t="shared" si="91"/>
        <v xml:space="preserve"> </v>
      </c>
      <c r="AI172" s="224" t="str">
        <f t="shared" si="64"/>
        <v xml:space="preserve"> </v>
      </c>
      <c r="AJ172" s="224" t="str">
        <f t="shared" si="65"/>
        <v xml:space="preserve"> </v>
      </c>
      <c r="AK172" s="224" t="str">
        <f t="shared" si="92"/>
        <v xml:space="preserve"> </v>
      </c>
      <c r="AL172" s="224" t="str">
        <f>IF($A172="N/A"," ",IF(PV=1,0,'Pricing Inputs2'!R205))</f>
        <v xml:space="preserve"> </v>
      </c>
      <c r="AM172" s="313" t="str">
        <f t="shared" si="66"/>
        <v xml:space="preserve"> </v>
      </c>
      <c r="BQ172" t="str">
        <f t="shared" si="67"/>
        <v xml:space="preserve"> </v>
      </c>
      <c r="BR172" t="str">
        <f t="shared" si="68"/>
        <v xml:space="preserve"> </v>
      </c>
      <c r="BS172" t="str">
        <f t="shared" si="69"/>
        <v xml:space="preserve"> </v>
      </c>
    </row>
    <row r="173" spans="1:71" x14ac:dyDescent="0.2">
      <c r="A173" s="253" t="str">
        <f>IF(A172="N/A","N/A",IF(EDATE(A172,1)&gt;Inputs!$P$5,"N/A",EDATE(A172,1)))</f>
        <v>N/A</v>
      </c>
      <c r="B173" s="324" t="str">
        <f t="shared" si="62"/>
        <v xml:space="preserve"> </v>
      </c>
      <c r="C173" s="172" t="str">
        <f t="shared" si="70"/>
        <v xml:space="preserve"> </v>
      </c>
      <c r="D173" s="172" t="str">
        <f t="shared" si="71"/>
        <v xml:space="preserve"> </v>
      </c>
      <c r="E173" s="172" t="str">
        <f t="shared" si="72"/>
        <v xml:space="preserve"> </v>
      </c>
      <c r="F173" s="172" t="str">
        <f t="shared" si="73"/>
        <v xml:space="preserve"> </v>
      </c>
      <c r="G173" s="172" t="str">
        <f t="shared" si="74"/>
        <v xml:space="preserve"> </v>
      </c>
      <c r="H173" s="172" t="str">
        <f t="shared" si="75"/>
        <v xml:space="preserve"> </v>
      </c>
      <c r="I173" s="172" t="str">
        <f t="shared" si="76"/>
        <v xml:space="preserve"> </v>
      </c>
      <c r="J173" s="172" t="str">
        <f t="shared" si="77"/>
        <v xml:space="preserve"> </v>
      </c>
      <c r="K173" s="172" t="str">
        <f t="shared" si="78"/>
        <v xml:space="preserve"> </v>
      </c>
      <c r="L173" s="250" t="str">
        <f>IF($A173="N/A"," ",IF(Pricetype2=2,MAX(C173,0),IF(OR(Pricetype2=1,Pricetype2=4),IF(C173=0,0,(_xll.EURO(C173,Strikeprice2,0,0,($AH173+IF(Smile=TRUE,VLOOKUP(MAX(-5,Strikeprice2-C173),Volsmile,2),0)),($A173-DateToday)+15,IF(Pricetype2=1,1,0),0))),C173)))</f>
        <v xml:space="preserve"> </v>
      </c>
      <c r="M173" s="250" t="str">
        <f>IF($A173="N/A"," ",IF(Pricetype2=2,MAX(D173,0),IF(OR(Pricetype2=1,Pricetype2=4),IF(D173=0,0,(_xll.EURO(D173,Strikeprice2,0,0,($AH173+IF(Smile=TRUE,VLOOKUP(MAX(-5,Strikeprice2-D173),Volsmile,2),0)),($A173-DateToday)+15,IF(Pricetype2=1,1,0),0))),D173)))</f>
        <v xml:space="preserve"> </v>
      </c>
      <c r="N173" s="250" t="str">
        <f>IF($A173="N/A"," ",IF(Pricetype2=2,MAX(E173,0),IF(OR(Pricetype2=1,Pricetype2=4),IF(E173=0,0,(_xll.EURO(E173,Strikeprice2,0,0,($AK173+IF(Smile=TRUE,VLOOKUP(MAX(-5,Strikeprice2-E173),Volsmile,2),0)),($A173-DateToday)+15,IF(Pricetype2=1,1,0),0))),E173)))</f>
        <v xml:space="preserve"> </v>
      </c>
      <c r="O173" s="250" t="str">
        <f>IF($A173="N/A"," ",IF(Pricetype2=2,MAX(F173,0),IF(OR(Pricetype2=1,Pricetype2=4),IF(F173=0,0,(_xll.EURO(F173,Strikeprice2,0,0,($AK173+IF(Smile=TRUE,VLOOKUP(MAX(-5,Strikeprice2-F173),Volsmile,2),0)),($A173-DateToday)+15,IF(Pricetype2=1,1,0),0))),F173)))</f>
        <v xml:space="preserve"> </v>
      </c>
      <c r="P173" s="250" t="str">
        <f>IF($A173="N/A"," ",IF(Pricetype2=2,MAX(G173,0),IF(OR(Pricetype2=1,Pricetype2=4),IF(G173=0,0,(_xll.EURO(G173,Strikeprice2,0,0,($AK173+IF(Smile=TRUE,VLOOKUP(MAX(-5,Strikeprice2-G173),Volsmile,2),0)),($A173-DateToday)+15,IF(Pricetype2=1,1,0),0))),G173)))</f>
        <v xml:space="preserve"> </v>
      </c>
      <c r="Q173" s="250" t="str">
        <f>IF($A173="N/A"," ",IF(Pricetype2=2,MAX(H173,0),IF(OR(Pricetype2=1,Pricetype2=4),IF(H173=0,0,(_xll.EURO(H173,Strikeprice2,0,0,($AK173+IF(Smile=TRUE,VLOOKUP(MAX(-5,Strikeprice2-H173),Volsmile,2),0)),($A173-DateToday)+15,IF(Pricetype2=1,1,0),0))),H173)))</f>
        <v xml:space="preserve"> </v>
      </c>
      <c r="R173" s="250" t="str">
        <f>IF($A173="N/A"," ",IF(Pricetype2=2,MAX(I173,0),IF(OR(Pricetype2=1,Pricetype2=4),IF(I173=0,0,(_xll.EURO(I173,Strikeprice2,0,0,($AK173+IF(Smile=TRUE,VLOOKUP(MAX(-5,Strikeprice2-I173),Volsmile,2),0)),($A173-DateToday)+15,IF(Pricetype2=1,1,0),0))),I173)))</f>
        <v xml:space="preserve"> </v>
      </c>
      <c r="S173" s="250" t="str">
        <f>IF($A173="N/A"," ",IF(Pricetype2=2,MAX(J173,0),IF(OR(Pricetype2=1,Pricetype2=4),IF(J173=0,0,(_xll.EURO(J173,Strikeprice2,0,0,($AK173+IF(Smile=TRUE,VLOOKUP(MAX(-5,Strikeprice2-J173),Volsmile,2),0)),($A173-DateToday)+15,IF(Pricetype2=1,1,0),0))),J173)))</f>
        <v xml:space="preserve"> </v>
      </c>
      <c r="T173" s="250" t="str">
        <f>IF($A173="N/A"," ",IF(Pricetype2=2,MAX(K173,0),IF(OR(Pricetype2=1,Pricetype2=4),IF(K173=0,0,(_xll.EURO(K173,Strikeprice2,0,0,($AK173+IF(Smile=TRUE,VLOOKUP(MAX(-5,Strikeprice2-K173),Volsmile,2),0)),($A173-DateToday)+15,IF(Pricetype2=1,1,0),0))),K173)))</f>
        <v xml:space="preserve"> </v>
      </c>
      <c r="U173" s="177" t="str">
        <f t="shared" si="63"/>
        <v xml:space="preserve"> </v>
      </c>
      <c r="V173" s="178" t="str">
        <f t="shared" si="79"/>
        <v xml:space="preserve"> </v>
      </c>
      <c r="W173" s="178" t="str">
        <f t="shared" si="80"/>
        <v xml:space="preserve"> </v>
      </c>
      <c r="X173" s="178" t="str">
        <f t="shared" si="81"/>
        <v xml:space="preserve"> </v>
      </c>
      <c r="Y173" s="178" t="str">
        <f t="shared" si="82"/>
        <v xml:space="preserve"> </v>
      </c>
      <c r="Z173" s="178" t="str">
        <f t="shared" si="83"/>
        <v xml:space="preserve"> </v>
      </c>
      <c r="AA173" s="178" t="str">
        <f t="shared" si="84"/>
        <v xml:space="preserve"> </v>
      </c>
      <c r="AB173" s="178" t="str">
        <f t="shared" si="85"/>
        <v xml:space="preserve"> </v>
      </c>
      <c r="AC173" s="178" t="str">
        <f t="shared" si="86"/>
        <v xml:space="preserve"> </v>
      </c>
      <c r="AD173" s="178" t="str">
        <f t="shared" si="87"/>
        <v xml:space="preserve"> </v>
      </c>
      <c r="AE173" s="178" t="str">
        <f t="shared" si="88"/>
        <v xml:space="preserve"> </v>
      </c>
      <c r="AF173" s="224" t="str">
        <f t="shared" si="89"/>
        <v xml:space="preserve"> </v>
      </c>
      <c r="AG173" s="224" t="str">
        <f t="shared" si="90"/>
        <v xml:space="preserve"> </v>
      </c>
      <c r="AH173" s="224" t="str">
        <f t="shared" si="91"/>
        <v xml:space="preserve"> </v>
      </c>
      <c r="AI173" s="224" t="str">
        <f t="shared" si="64"/>
        <v xml:space="preserve"> </v>
      </c>
      <c r="AJ173" s="224" t="str">
        <f t="shared" si="65"/>
        <v xml:space="preserve"> </v>
      </c>
      <c r="AK173" s="224" t="str">
        <f t="shared" si="92"/>
        <v xml:space="preserve"> </v>
      </c>
      <c r="AL173" s="224" t="str">
        <f>IF($A173="N/A"," ",IF(PV=1,0,'Pricing Inputs2'!R206))</f>
        <v xml:space="preserve"> </v>
      </c>
      <c r="AM173" s="313" t="str">
        <f t="shared" si="66"/>
        <v xml:space="preserve"> </v>
      </c>
      <c r="BQ173" t="str">
        <f t="shared" si="67"/>
        <v xml:space="preserve"> </v>
      </c>
      <c r="BR173" t="str">
        <f t="shared" si="68"/>
        <v xml:space="preserve"> </v>
      </c>
      <c r="BS173" t="str">
        <f t="shared" si="69"/>
        <v xml:space="preserve"> </v>
      </c>
    </row>
    <row r="174" spans="1:71" x14ac:dyDescent="0.2">
      <c r="A174" s="253" t="str">
        <f>IF(A173="N/A","N/A",IF(EDATE(A173,1)&gt;Inputs!$P$5,"N/A",EDATE(A173,1)))</f>
        <v>N/A</v>
      </c>
      <c r="B174" s="324" t="str">
        <f t="shared" si="62"/>
        <v xml:space="preserve"> </v>
      </c>
      <c r="C174" s="172" t="str">
        <f t="shared" si="70"/>
        <v xml:space="preserve"> </v>
      </c>
      <c r="D174" s="172" t="str">
        <f t="shared" si="71"/>
        <v xml:space="preserve"> </v>
      </c>
      <c r="E174" s="172" t="str">
        <f t="shared" si="72"/>
        <v xml:space="preserve"> </v>
      </c>
      <c r="F174" s="172" t="str">
        <f t="shared" si="73"/>
        <v xml:space="preserve"> </v>
      </c>
      <c r="G174" s="172" t="str">
        <f t="shared" si="74"/>
        <v xml:space="preserve"> </v>
      </c>
      <c r="H174" s="172" t="str">
        <f t="shared" si="75"/>
        <v xml:space="preserve"> </v>
      </c>
      <c r="I174" s="172" t="str">
        <f t="shared" si="76"/>
        <v xml:space="preserve"> </v>
      </c>
      <c r="J174" s="172" t="str">
        <f t="shared" si="77"/>
        <v xml:space="preserve"> </v>
      </c>
      <c r="K174" s="172" t="str">
        <f t="shared" si="78"/>
        <v xml:space="preserve"> </v>
      </c>
      <c r="L174" s="250" t="str">
        <f>IF($A174="N/A"," ",IF(Pricetype2=2,MAX(C174,0),IF(OR(Pricetype2=1,Pricetype2=4),IF(C174=0,0,(_xll.EURO(C174,Strikeprice2,0,0,($AH174+IF(Smile=TRUE,VLOOKUP(MAX(-5,Strikeprice2-C174),Volsmile,2),0)),($A174-DateToday)+15,IF(Pricetype2=1,1,0),0))),C174)))</f>
        <v xml:space="preserve"> </v>
      </c>
      <c r="M174" s="250" t="str">
        <f>IF($A174="N/A"," ",IF(Pricetype2=2,MAX(D174,0),IF(OR(Pricetype2=1,Pricetype2=4),IF(D174=0,0,(_xll.EURO(D174,Strikeprice2,0,0,($AH174+IF(Smile=TRUE,VLOOKUP(MAX(-5,Strikeprice2-D174),Volsmile,2),0)),($A174-DateToday)+15,IF(Pricetype2=1,1,0),0))),D174)))</f>
        <v xml:space="preserve"> </v>
      </c>
      <c r="N174" s="250" t="str">
        <f>IF($A174="N/A"," ",IF(Pricetype2=2,MAX(E174,0),IF(OR(Pricetype2=1,Pricetype2=4),IF(E174=0,0,(_xll.EURO(E174,Strikeprice2,0,0,($AK174+IF(Smile=TRUE,VLOOKUP(MAX(-5,Strikeprice2-E174),Volsmile,2),0)),($A174-DateToday)+15,IF(Pricetype2=1,1,0),0))),E174)))</f>
        <v xml:space="preserve"> </v>
      </c>
      <c r="O174" s="250" t="str">
        <f>IF($A174="N/A"," ",IF(Pricetype2=2,MAX(F174,0),IF(OR(Pricetype2=1,Pricetype2=4),IF(F174=0,0,(_xll.EURO(F174,Strikeprice2,0,0,($AK174+IF(Smile=TRUE,VLOOKUP(MAX(-5,Strikeprice2-F174),Volsmile,2),0)),($A174-DateToday)+15,IF(Pricetype2=1,1,0),0))),F174)))</f>
        <v xml:space="preserve"> </v>
      </c>
      <c r="P174" s="250" t="str">
        <f>IF($A174="N/A"," ",IF(Pricetype2=2,MAX(G174,0),IF(OR(Pricetype2=1,Pricetype2=4),IF(G174=0,0,(_xll.EURO(G174,Strikeprice2,0,0,($AK174+IF(Smile=TRUE,VLOOKUP(MAX(-5,Strikeprice2-G174),Volsmile,2),0)),($A174-DateToday)+15,IF(Pricetype2=1,1,0),0))),G174)))</f>
        <v xml:space="preserve"> </v>
      </c>
      <c r="Q174" s="250" t="str">
        <f>IF($A174="N/A"," ",IF(Pricetype2=2,MAX(H174,0),IF(OR(Pricetype2=1,Pricetype2=4),IF(H174=0,0,(_xll.EURO(H174,Strikeprice2,0,0,($AK174+IF(Smile=TRUE,VLOOKUP(MAX(-5,Strikeprice2-H174),Volsmile,2),0)),($A174-DateToday)+15,IF(Pricetype2=1,1,0),0))),H174)))</f>
        <v xml:space="preserve"> </v>
      </c>
      <c r="R174" s="250" t="str">
        <f>IF($A174="N/A"," ",IF(Pricetype2=2,MAX(I174,0),IF(OR(Pricetype2=1,Pricetype2=4),IF(I174=0,0,(_xll.EURO(I174,Strikeprice2,0,0,($AK174+IF(Smile=TRUE,VLOOKUP(MAX(-5,Strikeprice2-I174),Volsmile,2),0)),($A174-DateToday)+15,IF(Pricetype2=1,1,0),0))),I174)))</f>
        <v xml:space="preserve"> </v>
      </c>
      <c r="S174" s="250" t="str">
        <f>IF($A174="N/A"," ",IF(Pricetype2=2,MAX(J174,0),IF(OR(Pricetype2=1,Pricetype2=4),IF(J174=0,0,(_xll.EURO(J174,Strikeprice2,0,0,($AK174+IF(Smile=TRUE,VLOOKUP(MAX(-5,Strikeprice2-J174),Volsmile,2),0)),($A174-DateToday)+15,IF(Pricetype2=1,1,0),0))),J174)))</f>
        <v xml:space="preserve"> </v>
      </c>
      <c r="T174" s="250" t="str">
        <f>IF($A174="N/A"," ",IF(Pricetype2=2,MAX(K174,0),IF(OR(Pricetype2=1,Pricetype2=4),IF(K174=0,0,(_xll.EURO(K174,Strikeprice2,0,0,($AK174+IF(Smile=TRUE,VLOOKUP(MAX(-5,Strikeprice2-K174),Volsmile,2),0)),($A174-DateToday)+15,IF(Pricetype2=1,1,0),0))),K174)))</f>
        <v xml:space="preserve"> </v>
      </c>
      <c r="U174" s="177" t="str">
        <f t="shared" si="63"/>
        <v xml:space="preserve"> </v>
      </c>
      <c r="V174" s="178" t="str">
        <f t="shared" si="79"/>
        <v xml:space="preserve"> </v>
      </c>
      <c r="W174" s="178" t="str">
        <f t="shared" si="80"/>
        <v xml:space="preserve"> </v>
      </c>
      <c r="X174" s="178" t="str">
        <f t="shared" si="81"/>
        <v xml:space="preserve"> </v>
      </c>
      <c r="Y174" s="178" t="str">
        <f t="shared" si="82"/>
        <v xml:space="preserve"> </v>
      </c>
      <c r="Z174" s="178" t="str">
        <f t="shared" si="83"/>
        <v xml:space="preserve"> </v>
      </c>
      <c r="AA174" s="178" t="str">
        <f t="shared" si="84"/>
        <v xml:space="preserve"> </v>
      </c>
      <c r="AB174" s="178" t="str">
        <f t="shared" si="85"/>
        <v xml:space="preserve"> </v>
      </c>
      <c r="AC174" s="178" t="str">
        <f t="shared" si="86"/>
        <v xml:space="preserve"> </v>
      </c>
      <c r="AD174" s="178" t="str">
        <f t="shared" si="87"/>
        <v xml:space="preserve"> </v>
      </c>
      <c r="AE174" s="178" t="str">
        <f t="shared" si="88"/>
        <v xml:space="preserve"> </v>
      </c>
      <c r="AF174" s="224" t="str">
        <f t="shared" si="89"/>
        <v xml:space="preserve"> </v>
      </c>
      <c r="AG174" s="224" t="str">
        <f t="shared" si="90"/>
        <v xml:space="preserve"> </v>
      </c>
      <c r="AH174" s="224" t="str">
        <f t="shared" si="91"/>
        <v xml:space="preserve"> </v>
      </c>
      <c r="AI174" s="224" t="str">
        <f t="shared" si="64"/>
        <v xml:space="preserve"> </v>
      </c>
      <c r="AJ174" s="224" t="str">
        <f t="shared" si="65"/>
        <v xml:space="preserve"> </v>
      </c>
      <c r="AK174" s="224" t="str">
        <f t="shared" si="92"/>
        <v xml:space="preserve"> </v>
      </c>
      <c r="AL174" s="224" t="str">
        <f>IF($A174="N/A"," ",IF(PV=1,0,'Pricing Inputs2'!R207))</f>
        <v xml:space="preserve"> </v>
      </c>
      <c r="AM174" s="313" t="str">
        <f t="shared" si="66"/>
        <v xml:space="preserve"> </v>
      </c>
      <c r="BQ174" t="str">
        <f t="shared" si="67"/>
        <v xml:space="preserve"> </v>
      </c>
      <c r="BR174" t="str">
        <f t="shared" si="68"/>
        <v xml:space="preserve"> </v>
      </c>
      <c r="BS174" t="str">
        <f t="shared" si="69"/>
        <v xml:space="preserve"> </v>
      </c>
    </row>
    <row r="175" spans="1:71" x14ac:dyDescent="0.2">
      <c r="A175" s="253" t="str">
        <f>IF(A174="N/A","N/A",IF(EDATE(A174,1)&gt;Inputs!$P$5,"N/A",EDATE(A174,1)))</f>
        <v>N/A</v>
      </c>
      <c r="B175" s="324" t="str">
        <f t="shared" si="62"/>
        <v xml:space="preserve"> </v>
      </c>
      <c r="C175" s="172" t="str">
        <f t="shared" si="70"/>
        <v xml:space="preserve"> </v>
      </c>
      <c r="D175" s="172" t="str">
        <f t="shared" si="71"/>
        <v xml:space="preserve"> </v>
      </c>
      <c r="E175" s="172" t="str">
        <f t="shared" si="72"/>
        <v xml:space="preserve"> </v>
      </c>
      <c r="F175" s="172" t="str">
        <f t="shared" si="73"/>
        <v xml:space="preserve"> </v>
      </c>
      <c r="G175" s="172" t="str">
        <f t="shared" si="74"/>
        <v xml:space="preserve"> </v>
      </c>
      <c r="H175" s="172" t="str">
        <f t="shared" si="75"/>
        <v xml:space="preserve"> </v>
      </c>
      <c r="I175" s="172" t="str">
        <f t="shared" si="76"/>
        <v xml:space="preserve"> </v>
      </c>
      <c r="J175" s="172" t="str">
        <f t="shared" si="77"/>
        <v xml:space="preserve"> </v>
      </c>
      <c r="K175" s="172" t="str">
        <f t="shared" si="78"/>
        <v xml:space="preserve"> </v>
      </c>
      <c r="L175" s="250" t="str">
        <f>IF($A175="N/A"," ",IF(Pricetype2=2,MAX(C175,0),IF(OR(Pricetype2=1,Pricetype2=4),IF(C175=0,0,(_xll.EURO(C175,Strikeprice2,0,0,($AH175+IF(Smile=TRUE,VLOOKUP(MAX(-5,Strikeprice2-C175),Volsmile,2),0)),($A175-DateToday)+15,IF(Pricetype2=1,1,0),0))),C175)))</f>
        <v xml:space="preserve"> </v>
      </c>
      <c r="M175" s="250" t="str">
        <f>IF($A175="N/A"," ",IF(Pricetype2=2,MAX(D175,0),IF(OR(Pricetype2=1,Pricetype2=4),IF(D175=0,0,(_xll.EURO(D175,Strikeprice2,0,0,($AH175+IF(Smile=TRUE,VLOOKUP(MAX(-5,Strikeprice2-D175),Volsmile,2),0)),($A175-DateToday)+15,IF(Pricetype2=1,1,0),0))),D175)))</f>
        <v xml:space="preserve"> </v>
      </c>
      <c r="N175" s="250" t="str">
        <f>IF($A175="N/A"," ",IF(Pricetype2=2,MAX(E175,0),IF(OR(Pricetype2=1,Pricetype2=4),IF(E175=0,0,(_xll.EURO(E175,Strikeprice2,0,0,($AK175+IF(Smile=TRUE,VLOOKUP(MAX(-5,Strikeprice2-E175),Volsmile,2),0)),($A175-DateToday)+15,IF(Pricetype2=1,1,0),0))),E175)))</f>
        <v xml:space="preserve"> </v>
      </c>
      <c r="O175" s="250" t="str">
        <f>IF($A175="N/A"," ",IF(Pricetype2=2,MAX(F175,0),IF(OR(Pricetype2=1,Pricetype2=4),IF(F175=0,0,(_xll.EURO(F175,Strikeprice2,0,0,($AK175+IF(Smile=TRUE,VLOOKUP(MAX(-5,Strikeprice2-F175),Volsmile,2),0)),($A175-DateToday)+15,IF(Pricetype2=1,1,0),0))),F175)))</f>
        <v xml:space="preserve"> </v>
      </c>
      <c r="P175" s="250" t="str">
        <f>IF($A175="N/A"," ",IF(Pricetype2=2,MAX(G175,0),IF(OR(Pricetype2=1,Pricetype2=4),IF(G175=0,0,(_xll.EURO(G175,Strikeprice2,0,0,($AK175+IF(Smile=TRUE,VLOOKUP(MAX(-5,Strikeprice2-G175),Volsmile,2),0)),($A175-DateToday)+15,IF(Pricetype2=1,1,0),0))),G175)))</f>
        <v xml:space="preserve"> </v>
      </c>
      <c r="Q175" s="250" t="str">
        <f>IF($A175="N/A"," ",IF(Pricetype2=2,MAX(H175,0),IF(OR(Pricetype2=1,Pricetype2=4),IF(H175=0,0,(_xll.EURO(H175,Strikeprice2,0,0,($AK175+IF(Smile=TRUE,VLOOKUP(MAX(-5,Strikeprice2-H175),Volsmile,2),0)),($A175-DateToday)+15,IF(Pricetype2=1,1,0),0))),H175)))</f>
        <v xml:space="preserve"> </v>
      </c>
      <c r="R175" s="250" t="str">
        <f>IF($A175="N/A"," ",IF(Pricetype2=2,MAX(I175,0),IF(OR(Pricetype2=1,Pricetype2=4),IF(I175=0,0,(_xll.EURO(I175,Strikeprice2,0,0,($AK175+IF(Smile=TRUE,VLOOKUP(MAX(-5,Strikeprice2-I175),Volsmile,2),0)),($A175-DateToday)+15,IF(Pricetype2=1,1,0),0))),I175)))</f>
        <v xml:space="preserve"> </v>
      </c>
      <c r="S175" s="250" t="str">
        <f>IF($A175="N/A"," ",IF(Pricetype2=2,MAX(J175,0),IF(OR(Pricetype2=1,Pricetype2=4),IF(J175=0,0,(_xll.EURO(J175,Strikeprice2,0,0,($AK175+IF(Smile=TRUE,VLOOKUP(MAX(-5,Strikeprice2-J175),Volsmile,2),0)),($A175-DateToday)+15,IF(Pricetype2=1,1,0),0))),J175)))</f>
        <v xml:space="preserve"> </v>
      </c>
      <c r="T175" s="250" t="str">
        <f>IF($A175="N/A"," ",IF(Pricetype2=2,MAX(K175,0),IF(OR(Pricetype2=1,Pricetype2=4),IF(K175=0,0,(_xll.EURO(K175,Strikeprice2,0,0,($AK175+IF(Smile=TRUE,VLOOKUP(MAX(-5,Strikeprice2-K175),Volsmile,2),0)),($A175-DateToday)+15,IF(Pricetype2=1,1,0),0))),K175)))</f>
        <v xml:space="preserve"> </v>
      </c>
      <c r="U175" s="177" t="str">
        <f t="shared" si="63"/>
        <v xml:space="preserve"> </v>
      </c>
      <c r="V175" s="178" t="str">
        <f t="shared" si="79"/>
        <v xml:space="preserve"> </v>
      </c>
      <c r="W175" s="178" t="str">
        <f t="shared" si="80"/>
        <v xml:space="preserve"> </v>
      </c>
      <c r="X175" s="178" t="str">
        <f t="shared" si="81"/>
        <v xml:space="preserve"> </v>
      </c>
      <c r="Y175" s="178" t="str">
        <f t="shared" si="82"/>
        <v xml:space="preserve"> </v>
      </c>
      <c r="Z175" s="178" t="str">
        <f t="shared" si="83"/>
        <v xml:space="preserve"> </v>
      </c>
      <c r="AA175" s="178" t="str">
        <f t="shared" si="84"/>
        <v xml:space="preserve"> </v>
      </c>
      <c r="AB175" s="178" t="str">
        <f t="shared" si="85"/>
        <v xml:space="preserve"> </v>
      </c>
      <c r="AC175" s="178" t="str">
        <f t="shared" si="86"/>
        <v xml:space="preserve"> </v>
      </c>
      <c r="AD175" s="178" t="str">
        <f t="shared" si="87"/>
        <v xml:space="preserve"> </v>
      </c>
      <c r="AE175" s="178" t="str">
        <f t="shared" si="88"/>
        <v xml:space="preserve"> </v>
      </c>
      <c r="AF175" s="224" t="str">
        <f t="shared" si="89"/>
        <v xml:space="preserve"> </v>
      </c>
      <c r="AG175" s="224" t="str">
        <f t="shared" si="90"/>
        <v xml:space="preserve"> </v>
      </c>
      <c r="AH175" s="224" t="str">
        <f t="shared" si="91"/>
        <v xml:space="preserve"> </v>
      </c>
      <c r="AI175" s="224" t="str">
        <f t="shared" si="64"/>
        <v xml:space="preserve"> </v>
      </c>
      <c r="AJ175" s="224" t="str">
        <f t="shared" si="65"/>
        <v xml:space="preserve"> </v>
      </c>
      <c r="AK175" s="224" t="str">
        <f t="shared" si="92"/>
        <v xml:space="preserve"> </v>
      </c>
      <c r="AL175" s="224" t="str">
        <f>IF($A175="N/A"," ",IF(PV=1,0,'Pricing Inputs2'!R208))</f>
        <v xml:space="preserve"> </v>
      </c>
      <c r="AM175" s="313" t="str">
        <f t="shared" si="66"/>
        <v xml:space="preserve"> </v>
      </c>
      <c r="BQ175" t="str">
        <f t="shared" si="67"/>
        <v xml:space="preserve"> </v>
      </c>
      <c r="BR175" t="str">
        <f t="shared" si="68"/>
        <v xml:space="preserve"> </v>
      </c>
      <c r="BS175" t="str">
        <f t="shared" si="69"/>
        <v xml:space="preserve"> </v>
      </c>
    </row>
    <row r="176" spans="1:71" x14ac:dyDescent="0.2">
      <c r="A176" s="253" t="str">
        <f>IF(A175="N/A","N/A",IF(EDATE(A175,1)&gt;Inputs!$P$5,"N/A",EDATE(A175,1)))</f>
        <v>N/A</v>
      </c>
      <c r="B176" s="324" t="str">
        <f t="shared" si="62"/>
        <v xml:space="preserve"> </v>
      </c>
      <c r="C176" s="172" t="str">
        <f t="shared" si="70"/>
        <v xml:space="preserve"> </v>
      </c>
      <c r="D176" s="172" t="str">
        <f t="shared" si="71"/>
        <v xml:space="preserve"> </v>
      </c>
      <c r="E176" s="172" t="str">
        <f t="shared" si="72"/>
        <v xml:space="preserve"> </v>
      </c>
      <c r="F176" s="172" t="str">
        <f t="shared" si="73"/>
        <v xml:space="preserve"> </v>
      </c>
      <c r="G176" s="172" t="str">
        <f t="shared" si="74"/>
        <v xml:space="preserve"> </v>
      </c>
      <c r="H176" s="172" t="str">
        <f t="shared" si="75"/>
        <v xml:space="preserve"> </v>
      </c>
      <c r="I176" s="172" t="str">
        <f t="shared" si="76"/>
        <v xml:space="preserve"> </v>
      </c>
      <c r="J176" s="172" t="str">
        <f t="shared" si="77"/>
        <v xml:space="preserve"> </v>
      </c>
      <c r="K176" s="172" t="str">
        <f t="shared" si="78"/>
        <v xml:space="preserve"> </v>
      </c>
      <c r="L176" s="250" t="str">
        <f>IF($A176="N/A"," ",IF(Pricetype2=2,MAX(C176,0),IF(OR(Pricetype2=1,Pricetype2=4),IF(C176=0,0,(_xll.EURO(C176,Strikeprice2,0,0,($AH176+IF(Smile=TRUE,VLOOKUP(MAX(-5,Strikeprice2-C176),Volsmile,2),0)),($A176-DateToday)+15,IF(Pricetype2=1,1,0),0))),C176)))</f>
        <v xml:space="preserve"> </v>
      </c>
      <c r="M176" s="250" t="str">
        <f>IF($A176="N/A"," ",IF(Pricetype2=2,MAX(D176,0),IF(OR(Pricetype2=1,Pricetype2=4),IF(D176=0,0,(_xll.EURO(D176,Strikeprice2,0,0,($AH176+IF(Smile=TRUE,VLOOKUP(MAX(-5,Strikeprice2-D176),Volsmile,2),0)),($A176-DateToday)+15,IF(Pricetype2=1,1,0),0))),D176)))</f>
        <v xml:space="preserve"> </v>
      </c>
      <c r="N176" s="250" t="str">
        <f>IF($A176="N/A"," ",IF(Pricetype2=2,MAX(E176,0),IF(OR(Pricetype2=1,Pricetype2=4),IF(E176=0,0,(_xll.EURO(E176,Strikeprice2,0,0,($AK176+IF(Smile=TRUE,VLOOKUP(MAX(-5,Strikeprice2-E176),Volsmile,2),0)),($A176-DateToday)+15,IF(Pricetype2=1,1,0),0))),E176)))</f>
        <v xml:space="preserve"> </v>
      </c>
      <c r="O176" s="250" t="str">
        <f>IF($A176="N/A"," ",IF(Pricetype2=2,MAX(F176,0),IF(OR(Pricetype2=1,Pricetype2=4),IF(F176=0,0,(_xll.EURO(F176,Strikeprice2,0,0,($AK176+IF(Smile=TRUE,VLOOKUP(MAX(-5,Strikeprice2-F176),Volsmile,2),0)),($A176-DateToday)+15,IF(Pricetype2=1,1,0),0))),F176)))</f>
        <v xml:space="preserve"> </v>
      </c>
      <c r="P176" s="250" t="str">
        <f>IF($A176="N/A"," ",IF(Pricetype2=2,MAX(G176,0),IF(OR(Pricetype2=1,Pricetype2=4),IF(G176=0,0,(_xll.EURO(G176,Strikeprice2,0,0,($AK176+IF(Smile=TRUE,VLOOKUP(MAX(-5,Strikeprice2-G176),Volsmile,2),0)),($A176-DateToday)+15,IF(Pricetype2=1,1,0),0))),G176)))</f>
        <v xml:space="preserve"> </v>
      </c>
      <c r="Q176" s="250" t="str">
        <f>IF($A176="N/A"," ",IF(Pricetype2=2,MAX(H176,0),IF(OR(Pricetype2=1,Pricetype2=4),IF(H176=0,0,(_xll.EURO(H176,Strikeprice2,0,0,($AK176+IF(Smile=TRUE,VLOOKUP(MAX(-5,Strikeprice2-H176),Volsmile,2),0)),($A176-DateToday)+15,IF(Pricetype2=1,1,0),0))),H176)))</f>
        <v xml:space="preserve"> </v>
      </c>
      <c r="R176" s="250" t="str">
        <f>IF($A176="N/A"," ",IF(Pricetype2=2,MAX(I176,0),IF(OR(Pricetype2=1,Pricetype2=4),IF(I176=0,0,(_xll.EURO(I176,Strikeprice2,0,0,($AK176+IF(Smile=TRUE,VLOOKUP(MAX(-5,Strikeprice2-I176),Volsmile,2),0)),($A176-DateToday)+15,IF(Pricetype2=1,1,0),0))),I176)))</f>
        <v xml:space="preserve"> </v>
      </c>
      <c r="S176" s="250" t="str">
        <f>IF($A176="N/A"," ",IF(Pricetype2=2,MAX(J176,0),IF(OR(Pricetype2=1,Pricetype2=4),IF(J176=0,0,(_xll.EURO(J176,Strikeprice2,0,0,($AK176+IF(Smile=TRUE,VLOOKUP(MAX(-5,Strikeprice2-J176),Volsmile,2),0)),($A176-DateToday)+15,IF(Pricetype2=1,1,0),0))),J176)))</f>
        <v xml:space="preserve"> </v>
      </c>
      <c r="T176" s="250" t="str">
        <f>IF($A176="N/A"," ",IF(Pricetype2=2,MAX(K176,0),IF(OR(Pricetype2=1,Pricetype2=4),IF(K176=0,0,(_xll.EURO(K176,Strikeprice2,0,0,($AK176+IF(Smile=TRUE,VLOOKUP(MAX(-5,Strikeprice2-K176),Volsmile,2),0)),($A176-DateToday)+15,IF(Pricetype2=1,1,0),0))),K176)))</f>
        <v xml:space="preserve"> </v>
      </c>
      <c r="U176" s="177" t="str">
        <f t="shared" si="63"/>
        <v xml:space="preserve"> </v>
      </c>
      <c r="V176" s="178" t="str">
        <f t="shared" si="79"/>
        <v xml:space="preserve"> </v>
      </c>
      <c r="W176" s="178" t="str">
        <f t="shared" si="80"/>
        <v xml:space="preserve"> </v>
      </c>
      <c r="X176" s="178" t="str">
        <f t="shared" si="81"/>
        <v xml:space="preserve"> </v>
      </c>
      <c r="Y176" s="178" t="str">
        <f t="shared" si="82"/>
        <v xml:space="preserve"> </v>
      </c>
      <c r="Z176" s="178" t="str">
        <f t="shared" si="83"/>
        <v xml:space="preserve"> </v>
      </c>
      <c r="AA176" s="178" t="str">
        <f t="shared" si="84"/>
        <v xml:space="preserve"> </v>
      </c>
      <c r="AB176" s="178" t="str">
        <f t="shared" si="85"/>
        <v xml:space="preserve"> </v>
      </c>
      <c r="AC176" s="178" t="str">
        <f t="shared" si="86"/>
        <v xml:space="preserve"> </v>
      </c>
      <c r="AD176" s="178" t="str">
        <f t="shared" si="87"/>
        <v xml:space="preserve"> </v>
      </c>
      <c r="AE176" s="178" t="str">
        <f t="shared" si="88"/>
        <v xml:space="preserve"> </v>
      </c>
      <c r="AF176" s="224" t="str">
        <f t="shared" si="89"/>
        <v xml:space="preserve"> </v>
      </c>
      <c r="AG176" s="224" t="str">
        <f t="shared" si="90"/>
        <v xml:space="preserve"> </v>
      </c>
      <c r="AH176" s="224" t="str">
        <f t="shared" si="91"/>
        <v xml:space="preserve"> </v>
      </c>
      <c r="AI176" s="224" t="str">
        <f t="shared" si="64"/>
        <v xml:space="preserve"> </v>
      </c>
      <c r="AJ176" s="224" t="str">
        <f t="shared" si="65"/>
        <v xml:space="preserve"> </v>
      </c>
      <c r="AK176" s="224" t="str">
        <f t="shared" si="92"/>
        <v xml:space="preserve"> </v>
      </c>
      <c r="AL176" s="224" t="str">
        <f>IF($A176="N/A"," ",IF(PV=1,0,'Pricing Inputs2'!R209))</f>
        <v xml:space="preserve"> </v>
      </c>
      <c r="AM176" s="313" t="str">
        <f t="shared" si="66"/>
        <v xml:space="preserve"> </v>
      </c>
      <c r="BQ176" t="str">
        <f t="shared" si="67"/>
        <v xml:space="preserve"> </v>
      </c>
      <c r="BR176" t="str">
        <f t="shared" si="68"/>
        <v xml:space="preserve"> </v>
      </c>
      <c r="BS176" t="str">
        <f t="shared" si="69"/>
        <v xml:space="preserve"> </v>
      </c>
    </row>
    <row r="177" spans="1:71" x14ac:dyDescent="0.2">
      <c r="A177" s="253" t="str">
        <f>IF(A176="N/A","N/A",IF(EDATE(A176,1)&gt;Inputs!$P$5,"N/A",EDATE(A176,1)))</f>
        <v>N/A</v>
      </c>
      <c r="B177" s="324" t="str">
        <f t="shared" si="62"/>
        <v xml:space="preserve"> </v>
      </c>
      <c r="C177" s="172" t="str">
        <f t="shared" si="70"/>
        <v xml:space="preserve"> </v>
      </c>
      <c r="D177" s="172" t="str">
        <f t="shared" si="71"/>
        <v xml:space="preserve"> </v>
      </c>
      <c r="E177" s="172" t="str">
        <f t="shared" si="72"/>
        <v xml:space="preserve"> </v>
      </c>
      <c r="F177" s="172" t="str">
        <f t="shared" si="73"/>
        <v xml:space="preserve"> </v>
      </c>
      <c r="G177" s="172" t="str">
        <f t="shared" si="74"/>
        <v xml:space="preserve"> </v>
      </c>
      <c r="H177" s="172" t="str">
        <f t="shared" si="75"/>
        <v xml:space="preserve"> </v>
      </c>
      <c r="I177" s="172" t="str">
        <f t="shared" si="76"/>
        <v xml:space="preserve"> </v>
      </c>
      <c r="J177" s="172" t="str">
        <f t="shared" si="77"/>
        <v xml:space="preserve"> </v>
      </c>
      <c r="K177" s="172" t="str">
        <f t="shared" si="78"/>
        <v xml:space="preserve"> </v>
      </c>
      <c r="L177" s="250" t="str">
        <f>IF($A177="N/A"," ",IF(Pricetype2=2,MAX(C177,0),IF(OR(Pricetype2=1,Pricetype2=4),IF(C177=0,0,(_xll.EURO(C177,Strikeprice2,0,0,($AH177+IF(Smile=TRUE,VLOOKUP(MAX(-5,Strikeprice2-C177),Volsmile,2),0)),($A177-DateToday)+15,IF(Pricetype2=1,1,0),0))),C177)))</f>
        <v xml:space="preserve"> </v>
      </c>
      <c r="M177" s="250" t="str">
        <f>IF($A177="N/A"," ",IF(Pricetype2=2,MAX(D177,0),IF(OR(Pricetype2=1,Pricetype2=4),IF(D177=0,0,(_xll.EURO(D177,Strikeprice2,0,0,($AH177+IF(Smile=TRUE,VLOOKUP(MAX(-5,Strikeprice2-D177),Volsmile,2),0)),($A177-DateToday)+15,IF(Pricetype2=1,1,0),0))),D177)))</f>
        <v xml:space="preserve"> </v>
      </c>
      <c r="N177" s="250" t="str">
        <f>IF($A177="N/A"," ",IF(Pricetype2=2,MAX(E177,0),IF(OR(Pricetype2=1,Pricetype2=4),IF(E177=0,0,(_xll.EURO(E177,Strikeprice2,0,0,($AK177+IF(Smile=TRUE,VLOOKUP(MAX(-5,Strikeprice2-E177),Volsmile,2),0)),($A177-DateToday)+15,IF(Pricetype2=1,1,0),0))),E177)))</f>
        <v xml:space="preserve"> </v>
      </c>
      <c r="O177" s="250" t="str">
        <f>IF($A177="N/A"," ",IF(Pricetype2=2,MAX(F177,0),IF(OR(Pricetype2=1,Pricetype2=4),IF(F177=0,0,(_xll.EURO(F177,Strikeprice2,0,0,($AK177+IF(Smile=TRUE,VLOOKUP(MAX(-5,Strikeprice2-F177),Volsmile,2),0)),($A177-DateToday)+15,IF(Pricetype2=1,1,0),0))),F177)))</f>
        <v xml:space="preserve"> </v>
      </c>
      <c r="P177" s="250" t="str">
        <f>IF($A177="N/A"," ",IF(Pricetype2=2,MAX(G177,0),IF(OR(Pricetype2=1,Pricetype2=4),IF(G177=0,0,(_xll.EURO(G177,Strikeprice2,0,0,($AK177+IF(Smile=TRUE,VLOOKUP(MAX(-5,Strikeprice2-G177),Volsmile,2),0)),($A177-DateToday)+15,IF(Pricetype2=1,1,0),0))),G177)))</f>
        <v xml:space="preserve"> </v>
      </c>
      <c r="Q177" s="250" t="str">
        <f>IF($A177="N/A"," ",IF(Pricetype2=2,MAX(H177,0),IF(OR(Pricetype2=1,Pricetype2=4),IF(H177=0,0,(_xll.EURO(H177,Strikeprice2,0,0,($AK177+IF(Smile=TRUE,VLOOKUP(MAX(-5,Strikeprice2-H177),Volsmile,2),0)),($A177-DateToday)+15,IF(Pricetype2=1,1,0),0))),H177)))</f>
        <v xml:space="preserve"> </v>
      </c>
      <c r="R177" s="250" t="str">
        <f>IF($A177="N/A"," ",IF(Pricetype2=2,MAX(I177,0),IF(OR(Pricetype2=1,Pricetype2=4),IF(I177=0,0,(_xll.EURO(I177,Strikeprice2,0,0,($AK177+IF(Smile=TRUE,VLOOKUP(MAX(-5,Strikeprice2-I177),Volsmile,2),0)),($A177-DateToday)+15,IF(Pricetype2=1,1,0),0))),I177)))</f>
        <v xml:space="preserve"> </v>
      </c>
      <c r="S177" s="250" t="str">
        <f>IF($A177="N/A"," ",IF(Pricetype2=2,MAX(J177,0),IF(OR(Pricetype2=1,Pricetype2=4),IF(J177=0,0,(_xll.EURO(J177,Strikeprice2,0,0,($AK177+IF(Smile=TRUE,VLOOKUP(MAX(-5,Strikeprice2-J177),Volsmile,2),0)),($A177-DateToday)+15,IF(Pricetype2=1,1,0),0))),J177)))</f>
        <v xml:space="preserve"> </v>
      </c>
      <c r="T177" s="250" t="str">
        <f>IF($A177="N/A"," ",IF(Pricetype2=2,MAX(K177,0),IF(OR(Pricetype2=1,Pricetype2=4),IF(K177=0,0,(_xll.EURO(K177,Strikeprice2,0,0,($AK177+IF(Smile=TRUE,VLOOKUP(MAX(-5,Strikeprice2-K177),Volsmile,2),0)),($A177-DateToday)+15,IF(Pricetype2=1,1,0),0))),K177)))</f>
        <v xml:space="preserve"> </v>
      </c>
      <c r="U177" s="177" t="str">
        <f t="shared" si="63"/>
        <v xml:space="preserve"> </v>
      </c>
      <c r="V177" s="178" t="str">
        <f t="shared" si="79"/>
        <v xml:space="preserve"> </v>
      </c>
      <c r="W177" s="178" t="str">
        <f t="shared" si="80"/>
        <v xml:space="preserve"> </v>
      </c>
      <c r="X177" s="178" t="str">
        <f t="shared" si="81"/>
        <v xml:space="preserve"> </v>
      </c>
      <c r="Y177" s="178" t="str">
        <f t="shared" si="82"/>
        <v xml:space="preserve"> </v>
      </c>
      <c r="Z177" s="178" t="str">
        <f t="shared" si="83"/>
        <v xml:space="preserve"> </v>
      </c>
      <c r="AA177" s="178" t="str">
        <f t="shared" si="84"/>
        <v xml:space="preserve"> </v>
      </c>
      <c r="AB177" s="178" t="str">
        <f t="shared" si="85"/>
        <v xml:space="preserve"> </v>
      </c>
      <c r="AC177" s="178" t="str">
        <f t="shared" si="86"/>
        <v xml:space="preserve"> </v>
      </c>
      <c r="AD177" s="178" t="str">
        <f t="shared" si="87"/>
        <v xml:space="preserve"> </v>
      </c>
      <c r="AE177" s="178" t="str">
        <f t="shared" si="88"/>
        <v xml:space="preserve"> </v>
      </c>
      <c r="AF177" s="224" t="str">
        <f t="shared" si="89"/>
        <v xml:space="preserve"> </v>
      </c>
      <c r="AG177" s="224" t="str">
        <f t="shared" si="90"/>
        <v xml:space="preserve"> </v>
      </c>
      <c r="AH177" s="224" t="str">
        <f t="shared" si="91"/>
        <v xml:space="preserve"> </v>
      </c>
      <c r="AI177" s="224" t="str">
        <f t="shared" si="64"/>
        <v xml:space="preserve"> </v>
      </c>
      <c r="AJ177" s="224" t="str">
        <f t="shared" si="65"/>
        <v xml:space="preserve"> </v>
      </c>
      <c r="AK177" s="224" t="str">
        <f t="shared" si="92"/>
        <v xml:space="preserve"> </v>
      </c>
      <c r="AL177" s="224" t="str">
        <f>IF($A177="N/A"," ",IF(PV=1,0,'Pricing Inputs2'!R210))</f>
        <v xml:space="preserve"> </v>
      </c>
      <c r="AM177" s="313" t="str">
        <f t="shared" si="66"/>
        <v xml:space="preserve"> </v>
      </c>
      <c r="BQ177" t="str">
        <f t="shared" si="67"/>
        <v xml:space="preserve"> </v>
      </c>
      <c r="BR177" t="str">
        <f t="shared" si="68"/>
        <v xml:space="preserve"> </v>
      </c>
      <c r="BS177" t="str">
        <f t="shared" si="69"/>
        <v xml:space="preserve"> </v>
      </c>
    </row>
    <row r="178" spans="1:71" x14ac:dyDescent="0.2">
      <c r="A178" s="253" t="str">
        <f>IF(A177="N/A","N/A",IF(EDATE(A177,1)&gt;Inputs!$P$5,"N/A",EDATE(A177,1)))</f>
        <v>N/A</v>
      </c>
      <c r="B178" s="324" t="str">
        <f t="shared" si="62"/>
        <v xml:space="preserve"> </v>
      </c>
      <c r="C178" s="172" t="str">
        <f t="shared" si="70"/>
        <v xml:space="preserve"> </v>
      </c>
      <c r="D178" s="172" t="str">
        <f t="shared" si="71"/>
        <v xml:space="preserve"> </v>
      </c>
      <c r="E178" s="172" t="str">
        <f t="shared" si="72"/>
        <v xml:space="preserve"> </v>
      </c>
      <c r="F178" s="172" t="str">
        <f t="shared" si="73"/>
        <v xml:space="preserve"> </v>
      </c>
      <c r="G178" s="172" t="str">
        <f t="shared" si="74"/>
        <v xml:space="preserve"> </v>
      </c>
      <c r="H178" s="172" t="str">
        <f t="shared" si="75"/>
        <v xml:space="preserve"> </v>
      </c>
      <c r="I178" s="172" t="str">
        <f t="shared" si="76"/>
        <v xml:space="preserve"> </v>
      </c>
      <c r="J178" s="172" t="str">
        <f t="shared" si="77"/>
        <v xml:space="preserve"> </v>
      </c>
      <c r="K178" s="172" t="str">
        <f t="shared" si="78"/>
        <v xml:space="preserve"> </v>
      </c>
      <c r="L178" s="250" t="str">
        <f>IF($A178="N/A"," ",IF(Pricetype2=2,MAX(C178,0),IF(OR(Pricetype2=1,Pricetype2=4),IF(C178=0,0,(_xll.EURO(C178,Strikeprice2,0,0,($AH178+IF(Smile=TRUE,VLOOKUP(MAX(-5,Strikeprice2-C178),Volsmile,2),0)),($A178-DateToday)+15,IF(Pricetype2=1,1,0),0))),C178)))</f>
        <v xml:space="preserve"> </v>
      </c>
      <c r="M178" s="250" t="str">
        <f>IF($A178="N/A"," ",IF(Pricetype2=2,MAX(D178,0),IF(OR(Pricetype2=1,Pricetype2=4),IF(D178=0,0,(_xll.EURO(D178,Strikeprice2,0,0,($AH178+IF(Smile=TRUE,VLOOKUP(MAX(-5,Strikeprice2-D178),Volsmile,2),0)),($A178-DateToday)+15,IF(Pricetype2=1,1,0),0))),D178)))</f>
        <v xml:space="preserve"> </v>
      </c>
      <c r="N178" s="250" t="str">
        <f>IF($A178="N/A"," ",IF(Pricetype2=2,MAX(E178,0),IF(OR(Pricetype2=1,Pricetype2=4),IF(E178=0,0,(_xll.EURO(E178,Strikeprice2,0,0,($AK178+IF(Smile=TRUE,VLOOKUP(MAX(-5,Strikeprice2-E178),Volsmile,2),0)),($A178-DateToday)+15,IF(Pricetype2=1,1,0),0))),E178)))</f>
        <v xml:space="preserve"> </v>
      </c>
      <c r="O178" s="250" t="str">
        <f>IF($A178="N/A"," ",IF(Pricetype2=2,MAX(F178,0),IF(OR(Pricetype2=1,Pricetype2=4),IF(F178=0,0,(_xll.EURO(F178,Strikeprice2,0,0,($AK178+IF(Smile=TRUE,VLOOKUP(MAX(-5,Strikeprice2-F178),Volsmile,2),0)),($A178-DateToday)+15,IF(Pricetype2=1,1,0),0))),F178)))</f>
        <v xml:space="preserve"> </v>
      </c>
      <c r="P178" s="250" t="str">
        <f>IF($A178="N/A"," ",IF(Pricetype2=2,MAX(G178,0),IF(OR(Pricetype2=1,Pricetype2=4),IF(G178=0,0,(_xll.EURO(G178,Strikeprice2,0,0,($AK178+IF(Smile=TRUE,VLOOKUP(MAX(-5,Strikeprice2-G178),Volsmile,2),0)),($A178-DateToday)+15,IF(Pricetype2=1,1,0),0))),G178)))</f>
        <v xml:space="preserve"> </v>
      </c>
      <c r="Q178" s="250" t="str">
        <f>IF($A178="N/A"," ",IF(Pricetype2=2,MAX(H178,0),IF(OR(Pricetype2=1,Pricetype2=4),IF(H178=0,0,(_xll.EURO(H178,Strikeprice2,0,0,($AK178+IF(Smile=TRUE,VLOOKUP(MAX(-5,Strikeprice2-H178),Volsmile,2),0)),($A178-DateToday)+15,IF(Pricetype2=1,1,0),0))),H178)))</f>
        <v xml:space="preserve"> </v>
      </c>
      <c r="R178" s="250" t="str">
        <f>IF($A178="N/A"," ",IF(Pricetype2=2,MAX(I178,0),IF(OR(Pricetype2=1,Pricetype2=4),IF(I178=0,0,(_xll.EURO(I178,Strikeprice2,0,0,($AK178+IF(Smile=TRUE,VLOOKUP(MAX(-5,Strikeprice2-I178),Volsmile,2),0)),($A178-DateToday)+15,IF(Pricetype2=1,1,0),0))),I178)))</f>
        <v xml:space="preserve"> </v>
      </c>
      <c r="S178" s="250" t="str">
        <f>IF($A178="N/A"," ",IF(Pricetype2=2,MAX(J178,0),IF(OR(Pricetype2=1,Pricetype2=4),IF(J178=0,0,(_xll.EURO(J178,Strikeprice2,0,0,($AK178+IF(Smile=TRUE,VLOOKUP(MAX(-5,Strikeprice2-J178),Volsmile,2),0)),($A178-DateToday)+15,IF(Pricetype2=1,1,0),0))),J178)))</f>
        <v xml:space="preserve"> </v>
      </c>
      <c r="T178" s="250" t="str">
        <f>IF($A178="N/A"," ",IF(Pricetype2=2,MAX(K178,0),IF(OR(Pricetype2=1,Pricetype2=4),IF(K178=0,0,(_xll.EURO(K178,Strikeprice2,0,0,($AK178+IF(Smile=TRUE,VLOOKUP(MAX(-5,Strikeprice2-K178),Volsmile,2),0)),($A178-DateToday)+15,IF(Pricetype2=1,1,0),0))),K178)))</f>
        <v xml:space="preserve"> </v>
      </c>
      <c r="U178" s="177" t="str">
        <f t="shared" si="63"/>
        <v xml:space="preserve"> </v>
      </c>
      <c r="V178" s="178" t="str">
        <f t="shared" si="79"/>
        <v xml:space="preserve"> </v>
      </c>
      <c r="W178" s="178" t="str">
        <f t="shared" si="80"/>
        <v xml:space="preserve"> </v>
      </c>
      <c r="X178" s="178" t="str">
        <f t="shared" si="81"/>
        <v xml:space="preserve"> </v>
      </c>
      <c r="Y178" s="178" t="str">
        <f t="shared" si="82"/>
        <v xml:space="preserve"> </v>
      </c>
      <c r="Z178" s="178" t="str">
        <f t="shared" si="83"/>
        <v xml:space="preserve"> </v>
      </c>
      <c r="AA178" s="178" t="str">
        <f t="shared" si="84"/>
        <v xml:space="preserve"> </v>
      </c>
      <c r="AB178" s="178" t="str">
        <f t="shared" si="85"/>
        <v xml:space="preserve"> </v>
      </c>
      <c r="AC178" s="178" t="str">
        <f t="shared" si="86"/>
        <v xml:space="preserve"> </v>
      </c>
      <c r="AD178" s="178" t="str">
        <f t="shared" si="87"/>
        <v xml:space="preserve"> </v>
      </c>
      <c r="AE178" s="178" t="str">
        <f t="shared" si="88"/>
        <v xml:space="preserve"> </v>
      </c>
      <c r="AF178" s="224" t="str">
        <f t="shared" si="89"/>
        <v xml:space="preserve"> </v>
      </c>
      <c r="AG178" s="224" t="str">
        <f t="shared" si="90"/>
        <v xml:space="preserve"> </v>
      </c>
      <c r="AH178" s="224" t="str">
        <f t="shared" si="91"/>
        <v xml:space="preserve"> </v>
      </c>
      <c r="AI178" s="224" t="str">
        <f t="shared" si="64"/>
        <v xml:space="preserve"> </v>
      </c>
      <c r="AJ178" s="224" t="str">
        <f t="shared" si="65"/>
        <v xml:space="preserve"> </v>
      </c>
      <c r="AK178" s="224" t="str">
        <f t="shared" si="92"/>
        <v xml:space="preserve"> </v>
      </c>
      <c r="AL178" s="224" t="str">
        <f>IF($A178="N/A"," ",IF(PV=1,0,'Pricing Inputs2'!R211))</f>
        <v xml:space="preserve"> </v>
      </c>
      <c r="AM178" s="313" t="str">
        <f t="shared" si="66"/>
        <v xml:space="preserve"> </v>
      </c>
      <c r="BQ178" t="str">
        <f t="shared" si="67"/>
        <v xml:space="preserve"> </v>
      </c>
      <c r="BR178" t="str">
        <f t="shared" si="68"/>
        <v xml:space="preserve"> </v>
      </c>
      <c r="BS178" t="str">
        <f t="shared" si="69"/>
        <v xml:space="preserve"> </v>
      </c>
    </row>
    <row r="179" spans="1:71" x14ac:dyDescent="0.2">
      <c r="A179" s="253" t="str">
        <f>IF(A178="N/A","N/A",IF(EDATE(A178,1)&gt;Inputs!$P$5,"N/A",EDATE(A178,1)))</f>
        <v>N/A</v>
      </c>
      <c r="B179" s="324" t="str">
        <f t="shared" si="62"/>
        <v xml:space="preserve"> </v>
      </c>
      <c r="C179" s="172" t="str">
        <f t="shared" si="70"/>
        <v xml:space="preserve"> </v>
      </c>
      <c r="D179" s="172" t="str">
        <f t="shared" si="71"/>
        <v xml:space="preserve"> </v>
      </c>
      <c r="E179" s="172" t="str">
        <f t="shared" si="72"/>
        <v xml:space="preserve"> </v>
      </c>
      <c r="F179" s="172" t="str">
        <f t="shared" si="73"/>
        <v xml:space="preserve"> </v>
      </c>
      <c r="G179" s="172" t="str">
        <f t="shared" si="74"/>
        <v xml:space="preserve"> </v>
      </c>
      <c r="H179" s="172" t="str">
        <f t="shared" si="75"/>
        <v xml:space="preserve"> </v>
      </c>
      <c r="I179" s="172" t="str">
        <f t="shared" si="76"/>
        <v xml:space="preserve"> </v>
      </c>
      <c r="J179" s="172" t="str">
        <f t="shared" si="77"/>
        <v xml:space="preserve"> </v>
      </c>
      <c r="K179" s="172" t="str">
        <f t="shared" si="78"/>
        <v xml:space="preserve"> </v>
      </c>
      <c r="L179" s="250" t="str">
        <f>IF($A179="N/A"," ",IF(Pricetype2=2,MAX(C179,0),IF(OR(Pricetype2=1,Pricetype2=4),IF(C179=0,0,(_xll.EURO(C179,Strikeprice2,0,0,($AH179+IF(Smile=TRUE,VLOOKUP(MAX(-5,Strikeprice2-C179),Volsmile,2),0)),($A179-DateToday)+15,IF(Pricetype2=1,1,0),0))),C179)))</f>
        <v xml:space="preserve"> </v>
      </c>
      <c r="M179" s="250" t="str">
        <f>IF($A179="N/A"," ",IF(Pricetype2=2,MAX(D179,0),IF(OR(Pricetype2=1,Pricetype2=4),IF(D179=0,0,(_xll.EURO(D179,Strikeprice2,0,0,($AH179+IF(Smile=TRUE,VLOOKUP(MAX(-5,Strikeprice2-D179),Volsmile,2),0)),($A179-DateToday)+15,IF(Pricetype2=1,1,0),0))),D179)))</f>
        <v xml:space="preserve"> </v>
      </c>
      <c r="N179" s="250" t="str">
        <f>IF($A179="N/A"," ",IF(Pricetype2=2,MAX(E179,0),IF(OR(Pricetype2=1,Pricetype2=4),IF(E179=0,0,(_xll.EURO(E179,Strikeprice2,0,0,($AK179+IF(Smile=TRUE,VLOOKUP(MAX(-5,Strikeprice2-E179),Volsmile,2),0)),($A179-DateToday)+15,IF(Pricetype2=1,1,0),0))),E179)))</f>
        <v xml:space="preserve"> </v>
      </c>
      <c r="O179" s="250" t="str">
        <f>IF($A179="N/A"," ",IF(Pricetype2=2,MAX(F179,0),IF(OR(Pricetype2=1,Pricetype2=4),IF(F179=0,0,(_xll.EURO(F179,Strikeprice2,0,0,($AK179+IF(Smile=TRUE,VLOOKUP(MAX(-5,Strikeprice2-F179),Volsmile,2),0)),($A179-DateToday)+15,IF(Pricetype2=1,1,0),0))),F179)))</f>
        <v xml:space="preserve"> </v>
      </c>
      <c r="P179" s="250" t="str">
        <f>IF($A179="N/A"," ",IF(Pricetype2=2,MAX(G179,0),IF(OR(Pricetype2=1,Pricetype2=4),IF(G179=0,0,(_xll.EURO(G179,Strikeprice2,0,0,($AK179+IF(Smile=TRUE,VLOOKUP(MAX(-5,Strikeprice2-G179),Volsmile,2),0)),($A179-DateToday)+15,IF(Pricetype2=1,1,0),0))),G179)))</f>
        <v xml:space="preserve"> </v>
      </c>
      <c r="Q179" s="250" t="str">
        <f>IF($A179="N/A"," ",IF(Pricetype2=2,MAX(H179,0),IF(OR(Pricetype2=1,Pricetype2=4),IF(H179=0,0,(_xll.EURO(H179,Strikeprice2,0,0,($AK179+IF(Smile=TRUE,VLOOKUP(MAX(-5,Strikeprice2-H179),Volsmile,2),0)),($A179-DateToday)+15,IF(Pricetype2=1,1,0),0))),H179)))</f>
        <v xml:space="preserve"> </v>
      </c>
      <c r="R179" s="250" t="str">
        <f>IF($A179="N/A"," ",IF(Pricetype2=2,MAX(I179,0),IF(OR(Pricetype2=1,Pricetype2=4),IF(I179=0,0,(_xll.EURO(I179,Strikeprice2,0,0,($AK179+IF(Smile=TRUE,VLOOKUP(MAX(-5,Strikeprice2-I179),Volsmile,2),0)),($A179-DateToday)+15,IF(Pricetype2=1,1,0),0))),I179)))</f>
        <v xml:space="preserve"> </v>
      </c>
      <c r="S179" s="250" t="str">
        <f>IF($A179="N/A"," ",IF(Pricetype2=2,MAX(J179,0),IF(OR(Pricetype2=1,Pricetype2=4),IF(J179=0,0,(_xll.EURO(J179,Strikeprice2,0,0,($AK179+IF(Smile=TRUE,VLOOKUP(MAX(-5,Strikeprice2-J179),Volsmile,2),0)),($A179-DateToday)+15,IF(Pricetype2=1,1,0),0))),J179)))</f>
        <v xml:space="preserve"> </v>
      </c>
      <c r="T179" s="250" t="str">
        <f>IF($A179="N/A"," ",IF(Pricetype2=2,MAX(K179,0),IF(OR(Pricetype2=1,Pricetype2=4),IF(K179=0,0,(_xll.EURO(K179,Strikeprice2,0,0,($AK179+IF(Smile=TRUE,VLOOKUP(MAX(-5,Strikeprice2-K179),Volsmile,2),0)),($A179-DateToday)+15,IF(Pricetype2=1,1,0),0))),K179)))</f>
        <v xml:space="preserve"> </v>
      </c>
      <c r="U179" s="177" t="str">
        <f t="shared" si="63"/>
        <v xml:space="preserve"> </v>
      </c>
      <c r="V179" s="178" t="str">
        <f t="shared" si="79"/>
        <v xml:space="preserve"> </v>
      </c>
      <c r="W179" s="178" t="str">
        <f t="shared" si="80"/>
        <v xml:space="preserve"> </v>
      </c>
      <c r="X179" s="178" t="str">
        <f t="shared" si="81"/>
        <v xml:space="preserve"> </v>
      </c>
      <c r="Y179" s="178" t="str">
        <f t="shared" si="82"/>
        <v xml:space="preserve"> </v>
      </c>
      <c r="Z179" s="178" t="str">
        <f t="shared" si="83"/>
        <v xml:space="preserve"> </v>
      </c>
      <c r="AA179" s="178" t="str">
        <f t="shared" si="84"/>
        <v xml:space="preserve"> </v>
      </c>
      <c r="AB179" s="178" t="str">
        <f t="shared" si="85"/>
        <v xml:space="preserve"> </v>
      </c>
      <c r="AC179" s="178" t="str">
        <f t="shared" si="86"/>
        <v xml:space="preserve"> </v>
      </c>
      <c r="AD179" s="178" t="str">
        <f t="shared" si="87"/>
        <v xml:space="preserve"> </v>
      </c>
      <c r="AE179" s="178" t="str">
        <f t="shared" si="88"/>
        <v xml:space="preserve"> </v>
      </c>
      <c r="AF179" s="224" t="str">
        <f t="shared" si="89"/>
        <v xml:space="preserve"> </v>
      </c>
      <c r="AG179" s="224" t="str">
        <f t="shared" si="90"/>
        <v xml:space="preserve"> </v>
      </c>
      <c r="AH179" s="224" t="str">
        <f t="shared" si="91"/>
        <v xml:space="preserve"> </v>
      </c>
      <c r="AI179" s="224" t="str">
        <f t="shared" si="64"/>
        <v xml:space="preserve"> </v>
      </c>
      <c r="AJ179" s="224" t="str">
        <f t="shared" si="65"/>
        <v xml:space="preserve"> </v>
      </c>
      <c r="AK179" s="224" t="str">
        <f t="shared" si="92"/>
        <v xml:space="preserve"> </v>
      </c>
      <c r="AL179" s="224" t="str">
        <f>IF($A179="N/A"," ",IF(PV=1,0,'Pricing Inputs2'!R212))</f>
        <v xml:space="preserve"> </v>
      </c>
      <c r="AM179" s="313" t="str">
        <f t="shared" si="66"/>
        <v xml:space="preserve"> </v>
      </c>
      <c r="BQ179" t="str">
        <f t="shared" si="67"/>
        <v xml:space="preserve"> </v>
      </c>
      <c r="BR179" t="str">
        <f t="shared" si="68"/>
        <v xml:space="preserve"> </v>
      </c>
      <c r="BS179" t="str">
        <f t="shared" si="69"/>
        <v xml:space="preserve"> </v>
      </c>
    </row>
    <row r="180" spans="1:71" x14ac:dyDescent="0.2">
      <c r="A180" s="253" t="str">
        <f>IF(A179="N/A","N/A",IF(EDATE(A179,1)&gt;Inputs!$P$5,"N/A",EDATE(A179,1)))</f>
        <v>N/A</v>
      </c>
      <c r="B180" s="324" t="str">
        <f t="shared" si="62"/>
        <v xml:space="preserve"> </v>
      </c>
      <c r="C180" s="172" t="str">
        <f t="shared" si="70"/>
        <v xml:space="preserve"> </v>
      </c>
      <c r="D180" s="172" t="str">
        <f t="shared" si="71"/>
        <v xml:space="preserve"> </v>
      </c>
      <c r="E180" s="172" t="str">
        <f t="shared" si="72"/>
        <v xml:space="preserve"> </v>
      </c>
      <c r="F180" s="172" t="str">
        <f t="shared" si="73"/>
        <v xml:space="preserve"> </v>
      </c>
      <c r="G180" s="172" t="str">
        <f t="shared" si="74"/>
        <v xml:space="preserve"> </v>
      </c>
      <c r="H180" s="172" t="str">
        <f t="shared" si="75"/>
        <v xml:space="preserve"> </v>
      </c>
      <c r="I180" s="172" t="str">
        <f t="shared" si="76"/>
        <v xml:space="preserve"> </v>
      </c>
      <c r="J180" s="172" t="str">
        <f t="shared" si="77"/>
        <v xml:space="preserve"> </v>
      </c>
      <c r="K180" s="172" t="str">
        <f t="shared" si="78"/>
        <v xml:space="preserve"> </v>
      </c>
      <c r="L180" s="250" t="str">
        <f>IF($A180="N/A"," ",IF(Pricetype2=2,MAX(C180,0),IF(OR(Pricetype2=1,Pricetype2=4),IF(C180=0,0,(_xll.EURO(C180,Strikeprice2,0,0,($AH180+IF(Smile=TRUE,VLOOKUP(MAX(-5,Strikeprice2-C180),Volsmile,2),0)),($A180-DateToday)+15,IF(Pricetype2=1,1,0),0))),C180)))</f>
        <v xml:space="preserve"> </v>
      </c>
      <c r="M180" s="250" t="str">
        <f>IF($A180="N/A"," ",IF(Pricetype2=2,MAX(D180,0),IF(OR(Pricetype2=1,Pricetype2=4),IF(D180=0,0,(_xll.EURO(D180,Strikeprice2,0,0,($AH180+IF(Smile=TRUE,VLOOKUP(MAX(-5,Strikeprice2-D180),Volsmile,2),0)),($A180-DateToday)+15,IF(Pricetype2=1,1,0),0))),D180)))</f>
        <v xml:space="preserve"> </v>
      </c>
      <c r="N180" s="250" t="str">
        <f>IF($A180="N/A"," ",IF(Pricetype2=2,MAX(E180,0),IF(OR(Pricetype2=1,Pricetype2=4),IF(E180=0,0,(_xll.EURO(E180,Strikeprice2,0,0,($AK180+IF(Smile=TRUE,VLOOKUP(MAX(-5,Strikeprice2-E180),Volsmile,2),0)),($A180-DateToday)+15,IF(Pricetype2=1,1,0),0))),E180)))</f>
        <v xml:space="preserve"> </v>
      </c>
      <c r="O180" s="250" t="str">
        <f>IF($A180="N/A"," ",IF(Pricetype2=2,MAX(F180,0),IF(OR(Pricetype2=1,Pricetype2=4),IF(F180=0,0,(_xll.EURO(F180,Strikeprice2,0,0,($AK180+IF(Smile=TRUE,VLOOKUP(MAX(-5,Strikeprice2-F180),Volsmile,2),0)),($A180-DateToday)+15,IF(Pricetype2=1,1,0),0))),F180)))</f>
        <v xml:space="preserve"> </v>
      </c>
      <c r="P180" s="250" t="str">
        <f>IF($A180="N/A"," ",IF(Pricetype2=2,MAX(G180,0),IF(OR(Pricetype2=1,Pricetype2=4),IF(G180=0,0,(_xll.EURO(G180,Strikeprice2,0,0,($AK180+IF(Smile=TRUE,VLOOKUP(MAX(-5,Strikeprice2-G180),Volsmile,2),0)),($A180-DateToday)+15,IF(Pricetype2=1,1,0),0))),G180)))</f>
        <v xml:space="preserve"> </v>
      </c>
      <c r="Q180" s="250" t="str">
        <f>IF($A180="N/A"," ",IF(Pricetype2=2,MAX(H180,0),IF(OR(Pricetype2=1,Pricetype2=4),IF(H180=0,0,(_xll.EURO(H180,Strikeprice2,0,0,($AK180+IF(Smile=TRUE,VLOOKUP(MAX(-5,Strikeprice2-H180),Volsmile,2),0)),($A180-DateToday)+15,IF(Pricetype2=1,1,0),0))),H180)))</f>
        <v xml:space="preserve"> </v>
      </c>
      <c r="R180" s="250" t="str">
        <f>IF($A180="N/A"," ",IF(Pricetype2=2,MAX(I180,0),IF(OR(Pricetype2=1,Pricetype2=4),IF(I180=0,0,(_xll.EURO(I180,Strikeprice2,0,0,($AK180+IF(Smile=TRUE,VLOOKUP(MAX(-5,Strikeprice2-I180),Volsmile,2),0)),($A180-DateToday)+15,IF(Pricetype2=1,1,0),0))),I180)))</f>
        <v xml:space="preserve"> </v>
      </c>
      <c r="S180" s="250" t="str">
        <f>IF($A180="N/A"," ",IF(Pricetype2=2,MAX(J180,0),IF(OR(Pricetype2=1,Pricetype2=4),IF(J180=0,0,(_xll.EURO(J180,Strikeprice2,0,0,($AK180+IF(Smile=TRUE,VLOOKUP(MAX(-5,Strikeprice2-J180),Volsmile,2),0)),($A180-DateToday)+15,IF(Pricetype2=1,1,0),0))),J180)))</f>
        <v xml:space="preserve"> </v>
      </c>
      <c r="T180" s="250" t="str">
        <f>IF($A180="N/A"," ",IF(Pricetype2=2,MAX(K180,0),IF(OR(Pricetype2=1,Pricetype2=4),IF(K180=0,0,(_xll.EURO(K180,Strikeprice2,0,0,($AK180+IF(Smile=TRUE,VLOOKUP(MAX(-5,Strikeprice2-K180),Volsmile,2),0)),($A180-DateToday)+15,IF(Pricetype2=1,1,0),0))),K180)))</f>
        <v xml:space="preserve"> </v>
      </c>
      <c r="U180" s="177" t="str">
        <f t="shared" si="63"/>
        <v xml:space="preserve"> </v>
      </c>
      <c r="V180" s="178" t="str">
        <f t="shared" si="79"/>
        <v xml:space="preserve"> </v>
      </c>
      <c r="W180" s="178" t="str">
        <f t="shared" si="80"/>
        <v xml:space="preserve"> </v>
      </c>
      <c r="X180" s="178" t="str">
        <f t="shared" si="81"/>
        <v xml:space="preserve"> </v>
      </c>
      <c r="Y180" s="178" t="str">
        <f t="shared" si="82"/>
        <v xml:space="preserve"> </v>
      </c>
      <c r="Z180" s="178" t="str">
        <f t="shared" si="83"/>
        <v xml:space="preserve"> </v>
      </c>
      <c r="AA180" s="178" t="str">
        <f t="shared" si="84"/>
        <v xml:space="preserve"> </v>
      </c>
      <c r="AB180" s="178" t="str">
        <f t="shared" si="85"/>
        <v xml:space="preserve"> </v>
      </c>
      <c r="AC180" s="178" t="str">
        <f t="shared" si="86"/>
        <v xml:space="preserve"> </v>
      </c>
      <c r="AD180" s="178" t="str">
        <f t="shared" si="87"/>
        <v xml:space="preserve"> </v>
      </c>
      <c r="AE180" s="178" t="str">
        <f t="shared" si="88"/>
        <v xml:space="preserve"> </v>
      </c>
      <c r="AF180" s="224" t="str">
        <f t="shared" si="89"/>
        <v xml:space="preserve"> </v>
      </c>
      <c r="AG180" s="224" t="str">
        <f t="shared" si="90"/>
        <v xml:space="preserve"> </v>
      </c>
      <c r="AH180" s="224" t="str">
        <f t="shared" si="91"/>
        <v xml:space="preserve"> </v>
      </c>
      <c r="AI180" s="224" t="str">
        <f t="shared" si="64"/>
        <v xml:space="preserve"> </v>
      </c>
      <c r="AJ180" s="224" t="str">
        <f t="shared" si="65"/>
        <v xml:space="preserve"> </v>
      </c>
      <c r="AK180" s="224" t="str">
        <f t="shared" si="92"/>
        <v xml:space="preserve"> </v>
      </c>
      <c r="AL180" s="224" t="str">
        <f>IF($A180="N/A"," ",IF(PV=1,0,'Pricing Inputs2'!R213))</f>
        <v xml:space="preserve"> </v>
      </c>
      <c r="AM180" s="313" t="str">
        <f t="shared" si="66"/>
        <v xml:space="preserve"> </v>
      </c>
      <c r="BQ180" t="str">
        <f t="shared" si="67"/>
        <v xml:space="preserve"> </v>
      </c>
      <c r="BR180" t="str">
        <f t="shared" si="68"/>
        <v xml:space="preserve"> </v>
      </c>
      <c r="BS180" t="str">
        <f t="shared" si="69"/>
        <v xml:space="preserve"> </v>
      </c>
    </row>
    <row r="181" spans="1:71" x14ac:dyDescent="0.2">
      <c r="A181" s="253" t="str">
        <f>IF(A180="N/A","N/A",IF(EDATE(A180,1)&gt;Inputs!$P$5,"N/A",EDATE(A180,1)))</f>
        <v>N/A</v>
      </c>
      <c r="B181" s="324" t="str">
        <f t="shared" si="62"/>
        <v xml:space="preserve"> </v>
      </c>
      <c r="C181" s="172" t="str">
        <f t="shared" si="70"/>
        <v xml:space="preserve"> </v>
      </c>
      <c r="D181" s="172" t="str">
        <f t="shared" si="71"/>
        <v xml:space="preserve"> </v>
      </c>
      <c r="E181" s="172" t="str">
        <f t="shared" si="72"/>
        <v xml:space="preserve"> </v>
      </c>
      <c r="F181" s="172" t="str">
        <f t="shared" si="73"/>
        <v xml:space="preserve"> </v>
      </c>
      <c r="G181" s="172" t="str">
        <f t="shared" si="74"/>
        <v xml:space="preserve"> </v>
      </c>
      <c r="H181" s="172" t="str">
        <f t="shared" si="75"/>
        <v xml:space="preserve"> </v>
      </c>
      <c r="I181" s="172" t="str">
        <f t="shared" si="76"/>
        <v xml:space="preserve"> </v>
      </c>
      <c r="J181" s="172" t="str">
        <f t="shared" si="77"/>
        <v xml:space="preserve"> </v>
      </c>
      <c r="K181" s="172" t="str">
        <f t="shared" si="78"/>
        <v xml:space="preserve"> </v>
      </c>
      <c r="L181" s="250" t="str">
        <f>IF($A181="N/A"," ",IF(Pricetype2=2,MAX(C181,0),IF(OR(Pricetype2=1,Pricetype2=4),IF(C181=0,0,(_xll.EURO(C181,Strikeprice2,0,0,($AH181+IF(Smile=TRUE,VLOOKUP(MAX(-5,Strikeprice2-C181),Volsmile,2),0)),($A181-DateToday)+15,IF(Pricetype2=1,1,0),0))),C181)))</f>
        <v xml:space="preserve"> </v>
      </c>
      <c r="M181" s="250" t="str">
        <f>IF($A181="N/A"," ",IF(Pricetype2=2,MAX(D181,0),IF(OR(Pricetype2=1,Pricetype2=4),IF(D181=0,0,(_xll.EURO(D181,Strikeprice2,0,0,($AH181+IF(Smile=TRUE,VLOOKUP(MAX(-5,Strikeprice2-D181),Volsmile,2),0)),($A181-DateToday)+15,IF(Pricetype2=1,1,0),0))),D181)))</f>
        <v xml:space="preserve"> </v>
      </c>
      <c r="N181" s="250" t="str">
        <f>IF($A181="N/A"," ",IF(Pricetype2=2,MAX(E181,0),IF(OR(Pricetype2=1,Pricetype2=4),IF(E181=0,0,(_xll.EURO(E181,Strikeprice2,0,0,($AK181+IF(Smile=TRUE,VLOOKUP(MAX(-5,Strikeprice2-E181),Volsmile,2),0)),($A181-DateToday)+15,IF(Pricetype2=1,1,0),0))),E181)))</f>
        <v xml:space="preserve"> </v>
      </c>
      <c r="O181" s="250" t="str">
        <f>IF($A181="N/A"," ",IF(Pricetype2=2,MAX(F181,0),IF(OR(Pricetype2=1,Pricetype2=4),IF(F181=0,0,(_xll.EURO(F181,Strikeprice2,0,0,($AK181+IF(Smile=TRUE,VLOOKUP(MAX(-5,Strikeprice2-F181),Volsmile,2),0)),($A181-DateToday)+15,IF(Pricetype2=1,1,0),0))),F181)))</f>
        <v xml:space="preserve"> </v>
      </c>
      <c r="P181" s="250" t="str">
        <f>IF($A181="N/A"," ",IF(Pricetype2=2,MAX(G181,0),IF(OR(Pricetype2=1,Pricetype2=4),IF(G181=0,0,(_xll.EURO(G181,Strikeprice2,0,0,($AK181+IF(Smile=TRUE,VLOOKUP(MAX(-5,Strikeprice2-G181),Volsmile,2),0)),($A181-DateToday)+15,IF(Pricetype2=1,1,0),0))),G181)))</f>
        <v xml:space="preserve"> </v>
      </c>
      <c r="Q181" s="250" t="str">
        <f>IF($A181="N/A"," ",IF(Pricetype2=2,MAX(H181,0),IF(OR(Pricetype2=1,Pricetype2=4),IF(H181=0,0,(_xll.EURO(H181,Strikeprice2,0,0,($AK181+IF(Smile=TRUE,VLOOKUP(MAX(-5,Strikeprice2-H181),Volsmile,2),0)),($A181-DateToday)+15,IF(Pricetype2=1,1,0),0))),H181)))</f>
        <v xml:space="preserve"> </v>
      </c>
      <c r="R181" s="250" t="str">
        <f>IF($A181="N/A"," ",IF(Pricetype2=2,MAX(I181,0),IF(OR(Pricetype2=1,Pricetype2=4),IF(I181=0,0,(_xll.EURO(I181,Strikeprice2,0,0,($AK181+IF(Smile=TRUE,VLOOKUP(MAX(-5,Strikeprice2-I181),Volsmile,2),0)),($A181-DateToday)+15,IF(Pricetype2=1,1,0),0))),I181)))</f>
        <v xml:space="preserve"> </v>
      </c>
      <c r="S181" s="250" t="str">
        <f>IF($A181="N/A"," ",IF(Pricetype2=2,MAX(J181,0),IF(OR(Pricetype2=1,Pricetype2=4),IF(J181=0,0,(_xll.EURO(J181,Strikeprice2,0,0,($AK181+IF(Smile=TRUE,VLOOKUP(MAX(-5,Strikeprice2-J181),Volsmile,2),0)),($A181-DateToday)+15,IF(Pricetype2=1,1,0),0))),J181)))</f>
        <v xml:space="preserve"> </v>
      </c>
      <c r="T181" s="250" t="str">
        <f>IF($A181="N/A"," ",IF(Pricetype2=2,MAX(K181,0),IF(OR(Pricetype2=1,Pricetype2=4),IF(K181=0,0,(_xll.EURO(K181,Strikeprice2,0,0,($AK181+IF(Smile=TRUE,VLOOKUP(MAX(-5,Strikeprice2-K181),Volsmile,2),0)),($A181-DateToday)+15,IF(Pricetype2=1,1,0),0))),K181)))</f>
        <v xml:space="preserve"> </v>
      </c>
      <c r="U181" s="177" t="str">
        <f t="shared" si="63"/>
        <v xml:space="preserve"> </v>
      </c>
      <c r="V181" s="178" t="str">
        <f t="shared" si="79"/>
        <v xml:space="preserve"> </v>
      </c>
      <c r="W181" s="178" t="str">
        <f t="shared" si="80"/>
        <v xml:space="preserve"> </v>
      </c>
      <c r="X181" s="178" t="str">
        <f t="shared" si="81"/>
        <v xml:space="preserve"> </v>
      </c>
      <c r="Y181" s="178" t="str">
        <f t="shared" si="82"/>
        <v xml:space="preserve"> </v>
      </c>
      <c r="Z181" s="178" t="str">
        <f t="shared" si="83"/>
        <v xml:space="preserve"> </v>
      </c>
      <c r="AA181" s="178" t="str">
        <f t="shared" si="84"/>
        <v xml:space="preserve"> </v>
      </c>
      <c r="AB181" s="178" t="str">
        <f t="shared" si="85"/>
        <v xml:space="preserve"> </v>
      </c>
      <c r="AC181" s="178" t="str">
        <f t="shared" si="86"/>
        <v xml:space="preserve"> </v>
      </c>
      <c r="AD181" s="178" t="str">
        <f t="shared" si="87"/>
        <v xml:space="preserve"> </v>
      </c>
      <c r="AE181" s="178" t="str">
        <f t="shared" si="88"/>
        <v xml:space="preserve"> </v>
      </c>
      <c r="AF181" s="224" t="str">
        <f t="shared" si="89"/>
        <v xml:space="preserve"> </v>
      </c>
      <c r="AG181" s="224" t="str">
        <f t="shared" si="90"/>
        <v xml:space="preserve"> </v>
      </c>
      <c r="AH181" s="224" t="str">
        <f t="shared" si="91"/>
        <v xml:space="preserve"> </v>
      </c>
      <c r="AI181" s="224" t="str">
        <f t="shared" si="64"/>
        <v xml:space="preserve"> </v>
      </c>
      <c r="AJ181" s="224" t="str">
        <f t="shared" si="65"/>
        <v xml:space="preserve"> </v>
      </c>
      <c r="AK181" s="224" t="str">
        <f t="shared" si="92"/>
        <v xml:space="preserve"> </v>
      </c>
      <c r="AL181" s="224" t="str">
        <f>IF($A181="N/A"," ",IF(PV=1,0,'Pricing Inputs2'!R214))</f>
        <v xml:space="preserve"> </v>
      </c>
      <c r="AM181" s="313" t="str">
        <f t="shared" si="66"/>
        <v xml:space="preserve"> </v>
      </c>
      <c r="BQ181" t="str">
        <f t="shared" si="67"/>
        <v xml:space="preserve"> </v>
      </c>
      <c r="BR181" t="str">
        <f t="shared" si="68"/>
        <v xml:space="preserve"> </v>
      </c>
      <c r="BS181" t="str">
        <f t="shared" si="69"/>
        <v xml:space="preserve"> </v>
      </c>
    </row>
    <row r="182" spans="1:71" x14ac:dyDescent="0.2">
      <c r="A182" s="253" t="str">
        <f>IF(A181="N/A","N/A",IF(EDATE(A181,1)&gt;Inputs!$P$5,"N/A",EDATE(A181,1)))</f>
        <v>N/A</v>
      </c>
      <c r="B182" s="324" t="str">
        <f t="shared" si="62"/>
        <v xml:space="preserve"> </v>
      </c>
      <c r="C182" s="172" t="str">
        <f t="shared" si="70"/>
        <v xml:space="preserve"> </v>
      </c>
      <c r="D182" s="172" t="str">
        <f t="shared" si="71"/>
        <v xml:space="preserve"> </v>
      </c>
      <c r="E182" s="172" t="str">
        <f t="shared" si="72"/>
        <v xml:space="preserve"> </v>
      </c>
      <c r="F182" s="172" t="str">
        <f t="shared" si="73"/>
        <v xml:space="preserve"> </v>
      </c>
      <c r="G182" s="172" t="str">
        <f t="shared" si="74"/>
        <v xml:space="preserve"> </v>
      </c>
      <c r="H182" s="172" t="str">
        <f t="shared" si="75"/>
        <v xml:space="preserve"> </v>
      </c>
      <c r="I182" s="172" t="str">
        <f t="shared" si="76"/>
        <v xml:space="preserve"> </v>
      </c>
      <c r="J182" s="172" t="str">
        <f t="shared" si="77"/>
        <v xml:space="preserve"> </v>
      </c>
      <c r="K182" s="172" t="str">
        <f t="shared" si="78"/>
        <v xml:space="preserve"> </v>
      </c>
      <c r="L182" s="250" t="str">
        <f>IF($A182="N/A"," ",IF(Pricetype2=2,MAX(C182,0),IF(OR(Pricetype2=1,Pricetype2=4),IF(C182=0,0,(_xll.EURO(C182,Strikeprice2,0,0,($AH182+IF(Smile=TRUE,VLOOKUP(MAX(-5,Strikeprice2-C182),Volsmile,2),0)),($A182-DateToday)+15,IF(Pricetype2=1,1,0),0))),C182)))</f>
        <v xml:space="preserve"> </v>
      </c>
      <c r="M182" s="250" t="str">
        <f>IF($A182="N/A"," ",IF(Pricetype2=2,MAX(D182,0),IF(OR(Pricetype2=1,Pricetype2=4),IF(D182=0,0,(_xll.EURO(D182,Strikeprice2,0,0,($AH182+IF(Smile=TRUE,VLOOKUP(MAX(-5,Strikeprice2-D182),Volsmile,2),0)),($A182-DateToday)+15,IF(Pricetype2=1,1,0),0))),D182)))</f>
        <v xml:space="preserve"> </v>
      </c>
      <c r="N182" s="250" t="str">
        <f>IF($A182="N/A"," ",IF(Pricetype2=2,MAX(E182,0),IF(OR(Pricetype2=1,Pricetype2=4),IF(E182=0,0,(_xll.EURO(E182,Strikeprice2,0,0,($AK182+IF(Smile=TRUE,VLOOKUP(MAX(-5,Strikeprice2-E182),Volsmile,2),0)),($A182-DateToday)+15,IF(Pricetype2=1,1,0),0))),E182)))</f>
        <v xml:space="preserve"> </v>
      </c>
      <c r="O182" s="250" t="str">
        <f>IF($A182="N/A"," ",IF(Pricetype2=2,MAX(F182,0),IF(OR(Pricetype2=1,Pricetype2=4),IF(F182=0,0,(_xll.EURO(F182,Strikeprice2,0,0,($AK182+IF(Smile=TRUE,VLOOKUP(MAX(-5,Strikeprice2-F182),Volsmile,2),0)),($A182-DateToday)+15,IF(Pricetype2=1,1,0),0))),F182)))</f>
        <v xml:space="preserve"> </v>
      </c>
      <c r="P182" s="250" t="str">
        <f>IF($A182="N/A"," ",IF(Pricetype2=2,MAX(G182,0),IF(OR(Pricetype2=1,Pricetype2=4),IF(G182=0,0,(_xll.EURO(G182,Strikeprice2,0,0,($AK182+IF(Smile=TRUE,VLOOKUP(MAX(-5,Strikeprice2-G182),Volsmile,2),0)),($A182-DateToday)+15,IF(Pricetype2=1,1,0),0))),G182)))</f>
        <v xml:space="preserve"> </v>
      </c>
      <c r="Q182" s="250" t="str">
        <f>IF($A182="N/A"," ",IF(Pricetype2=2,MAX(H182,0),IF(OR(Pricetype2=1,Pricetype2=4),IF(H182=0,0,(_xll.EURO(H182,Strikeprice2,0,0,($AK182+IF(Smile=TRUE,VLOOKUP(MAX(-5,Strikeprice2-H182),Volsmile,2),0)),($A182-DateToday)+15,IF(Pricetype2=1,1,0),0))),H182)))</f>
        <v xml:space="preserve"> </v>
      </c>
      <c r="R182" s="250" t="str">
        <f>IF($A182="N/A"," ",IF(Pricetype2=2,MAX(I182,0),IF(OR(Pricetype2=1,Pricetype2=4),IF(I182=0,0,(_xll.EURO(I182,Strikeprice2,0,0,($AK182+IF(Smile=TRUE,VLOOKUP(MAX(-5,Strikeprice2-I182),Volsmile,2),0)),($A182-DateToday)+15,IF(Pricetype2=1,1,0),0))),I182)))</f>
        <v xml:space="preserve"> </v>
      </c>
      <c r="S182" s="250" t="str">
        <f>IF($A182="N/A"," ",IF(Pricetype2=2,MAX(J182,0),IF(OR(Pricetype2=1,Pricetype2=4),IF(J182=0,0,(_xll.EURO(J182,Strikeprice2,0,0,($AK182+IF(Smile=TRUE,VLOOKUP(MAX(-5,Strikeprice2-J182),Volsmile,2),0)),($A182-DateToday)+15,IF(Pricetype2=1,1,0),0))),J182)))</f>
        <v xml:space="preserve"> </v>
      </c>
      <c r="T182" s="250" t="str">
        <f>IF($A182="N/A"," ",IF(Pricetype2=2,MAX(K182,0),IF(OR(Pricetype2=1,Pricetype2=4),IF(K182=0,0,(_xll.EURO(K182,Strikeprice2,0,0,($AK182+IF(Smile=TRUE,VLOOKUP(MAX(-5,Strikeprice2-K182),Volsmile,2),0)),($A182-DateToday)+15,IF(Pricetype2=1,1,0),0))),K182)))</f>
        <v xml:space="preserve"> </v>
      </c>
      <c r="U182" s="177" t="str">
        <f t="shared" si="63"/>
        <v xml:space="preserve"> </v>
      </c>
      <c r="V182" s="178" t="str">
        <f t="shared" si="79"/>
        <v xml:space="preserve"> </v>
      </c>
      <c r="W182" s="178" t="str">
        <f t="shared" si="80"/>
        <v xml:space="preserve"> </v>
      </c>
      <c r="X182" s="178" t="str">
        <f t="shared" si="81"/>
        <v xml:space="preserve"> </v>
      </c>
      <c r="Y182" s="178" t="str">
        <f t="shared" si="82"/>
        <v xml:space="preserve"> </v>
      </c>
      <c r="Z182" s="178" t="str">
        <f t="shared" si="83"/>
        <v xml:space="preserve"> </v>
      </c>
      <c r="AA182" s="178" t="str">
        <f t="shared" si="84"/>
        <v xml:space="preserve"> </v>
      </c>
      <c r="AB182" s="178" t="str">
        <f t="shared" si="85"/>
        <v xml:space="preserve"> </v>
      </c>
      <c r="AC182" s="178" t="str">
        <f t="shared" si="86"/>
        <v xml:space="preserve"> </v>
      </c>
      <c r="AD182" s="178" t="str">
        <f t="shared" si="87"/>
        <v xml:space="preserve"> </v>
      </c>
      <c r="AE182" s="178" t="str">
        <f t="shared" si="88"/>
        <v xml:space="preserve"> </v>
      </c>
      <c r="AF182" s="224" t="str">
        <f t="shared" si="89"/>
        <v xml:space="preserve"> </v>
      </c>
      <c r="AG182" s="224" t="str">
        <f t="shared" si="90"/>
        <v xml:space="preserve"> </v>
      </c>
      <c r="AH182" s="224" t="str">
        <f t="shared" si="91"/>
        <v xml:space="preserve"> </v>
      </c>
      <c r="AI182" s="224" t="str">
        <f t="shared" si="64"/>
        <v xml:space="preserve"> </v>
      </c>
      <c r="AJ182" s="224" t="str">
        <f t="shared" si="65"/>
        <v xml:space="preserve"> </v>
      </c>
      <c r="AK182" s="224" t="str">
        <f t="shared" si="92"/>
        <v xml:space="preserve"> </v>
      </c>
      <c r="AL182" s="224" t="str">
        <f>IF($A182="N/A"," ",IF(PV=1,0,'Pricing Inputs2'!R215))</f>
        <v xml:space="preserve"> </v>
      </c>
      <c r="AM182" s="313" t="str">
        <f t="shared" si="66"/>
        <v xml:space="preserve"> </v>
      </c>
      <c r="BQ182" t="str">
        <f t="shared" si="67"/>
        <v xml:space="preserve"> </v>
      </c>
      <c r="BR182" t="str">
        <f t="shared" si="68"/>
        <v xml:space="preserve"> </v>
      </c>
      <c r="BS182" t="str">
        <f t="shared" si="69"/>
        <v xml:space="preserve"> </v>
      </c>
    </row>
    <row r="183" spans="1:71" x14ac:dyDescent="0.2">
      <c r="A183" s="253" t="str">
        <f>IF(A182="N/A","N/A",IF(EDATE(A182,1)&gt;Inputs!$P$5,"N/A",EDATE(A182,1)))</f>
        <v>N/A</v>
      </c>
      <c r="B183" s="324" t="str">
        <f t="shared" si="62"/>
        <v xml:space="preserve"> </v>
      </c>
      <c r="C183" s="172" t="str">
        <f t="shared" si="70"/>
        <v xml:space="preserve"> </v>
      </c>
      <c r="D183" s="172" t="str">
        <f t="shared" si="71"/>
        <v xml:space="preserve"> </v>
      </c>
      <c r="E183" s="172" t="str">
        <f t="shared" si="72"/>
        <v xml:space="preserve"> </v>
      </c>
      <c r="F183" s="172" t="str">
        <f t="shared" si="73"/>
        <v xml:space="preserve"> </v>
      </c>
      <c r="G183" s="172" t="str">
        <f t="shared" si="74"/>
        <v xml:space="preserve"> </v>
      </c>
      <c r="H183" s="172" t="str">
        <f t="shared" si="75"/>
        <v xml:space="preserve"> </v>
      </c>
      <c r="I183" s="172" t="str">
        <f t="shared" si="76"/>
        <v xml:space="preserve"> </v>
      </c>
      <c r="J183" s="172" t="str">
        <f t="shared" si="77"/>
        <v xml:space="preserve"> </v>
      </c>
      <c r="K183" s="172" t="str">
        <f t="shared" si="78"/>
        <v xml:space="preserve"> </v>
      </c>
      <c r="L183" s="250" t="str">
        <f>IF($A183="N/A"," ",IF(Pricetype2=2,MAX(C183,0),IF(OR(Pricetype2=1,Pricetype2=4),IF(C183=0,0,(_xll.EURO(C183,Strikeprice2,0,0,($AH183+IF(Smile=TRUE,VLOOKUP(MAX(-5,Strikeprice2-C183),Volsmile,2),0)),($A183-DateToday)+15,IF(Pricetype2=1,1,0),0))),C183)))</f>
        <v xml:space="preserve"> </v>
      </c>
      <c r="M183" s="250" t="str">
        <f>IF($A183="N/A"," ",IF(Pricetype2=2,MAX(D183,0),IF(OR(Pricetype2=1,Pricetype2=4),IF(D183=0,0,(_xll.EURO(D183,Strikeprice2,0,0,($AH183+IF(Smile=TRUE,VLOOKUP(MAX(-5,Strikeprice2-D183),Volsmile,2),0)),($A183-DateToday)+15,IF(Pricetype2=1,1,0),0))),D183)))</f>
        <v xml:space="preserve"> </v>
      </c>
      <c r="N183" s="250" t="str">
        <f>IF($A183="N/A"," ",IF(Pricetype2=2,MAX(E183,0),IF(OR(Pricetype2=1,Pricetype2=4),IF(E183=0,0,(_xll.EURO(E183,Strikeprice2,0,0,($AK183+IF(Smile=TRUE,VLOOKUP(MAX(-5,Strikeprice2-E183),Volsmile,2),0)),($A183-DateToday)+15,IF(Pricetype2=1,1,0),0))),E183)))</f>
        <v xml:space="preserve"> </v>
      </c>
      <c r="O183" s="250" t="str">
        <f>IF($A183="N/A"," ",IF(Pricetype2=2,MAX(F183,0),IF(OR(Pricetype2=1,Pricetype2=4),IF(F183=0,0,(_xll.EURO(F183,Strikeprice2,0,0,($AK183+IF(Smile=TRUE,VLOOKUP(MAX(-5,Strikeprice2-F183),Volsmile,2),0)),($A183-DateToday)+15,IF(Pricetype2=1,1,0),0))),F183)))</f>
        <v xml:space="preserve"> </v>
      </c>
      <c r="P183" s="250" t="str">
        <f>IF($A183="N/A"," ",IF(Pricetype2=2,MAX(G183,0),IF(OR(Pricetype2=1,Pricetype2=4),IF(G183=0,0,(_xll.EURO(G183,Strikeprice2,0,0,($AK183+IF(Smile=TRUE,VLOOKUP(MAX(-5,Strikeprice2-G183),Volsmile,2),0)),($A183-DateToday)+15,IF(Pricetype2=1,1,0),0))),G183)))</f>
        <v xml:space="preserve"> </v>
      </c>
      <c r="Q183" s="250" t="str">
        <f>IF($A183="N/A"," ",IF(Pricetype2=2,MAX(H183,0),IF(OR(Pricetype2=1,Pricetype2=4),IF(H183=0,0,(_xll.EURO(H183,Strikeprice2,0,0,($AK183+IF(Smile=TRUE,VLOOKUP(MAX(-5,Strikeprice2-H183),Volsmile,2),0)),($A183-DateToday)+15,IF(Pricetype2=1,1,0),0))),H183)))</f>
        <v xml:space="preserve"> </v>
      </c>
      <c r="R183" s="250" t="str">
        <f>IF($A183="N/A"," ",IF(Pricetype2=2,MAX(I183,0),IF(OR(Pricetype2=1,Pricetype2=4),IF(I183=0,0,(_xll.EURO(I183,Strikeprice2,0,0,($AK183+IF(Smile=TRUE,VLOOKUP(MAX(-5,Strikeprice2-I183),Volsmile,2),0)),($A183-DateToday)+15,IF(Pricetype2=1,1,0),0))),I183)))</f>
        <v xml:space="preserve"> </v>
      </c>
      <c r="S183" s="250" t="str">
        <f>IF($A183="N/A"," ",IF(Pricetype2=2,MAX(J183,0),IF(OR(Pricetype2=1,Pricetype2=4),IF(J183=0,0,(_xll.EURO(J183,Strikeprice2,0,0,($AK183+IF(Smile=TRUE,VLOOKUP(MAX(-5,Strikeprice2-J183),Volsmile,2),0)),($A183-DateToday)+15,IF(Pricetype2=1,1,0),0))),J183)))</f>
        <v xml:space="preserve"> </v>
      </c>
      <c r="T183" s="250" t="str">
        <f>IF($A183="N/A"," ",IF(Pricetype2=2,MAX(K183,0),IF(OR(Pricetype2=1,Pricetype2=4),IF(K183=0,0,(_xll.EURO(K183,Strikeprice2,0,0,($AK183+IF(Smile=TRUE,VLOOKUP(MAX(-5,Strikeprice2-K183),Volsmile,2),0)),($A183-DateToday)+15,IF(Pricetype2=1,1,0),0))),K183)))</f>
        <v xml:space="preserve"> </v>
      </c>
      <c r="U183" s="177" t="str">
        <f t="shared" si="63"/>
        <v xml:space="preserve"> </v>
      </c>
      <c r="V183" s="178" t="str">
        <f t="shared" si="79"/>
        <v xml:space="preserve"> </v>
      </c>
      <c r="W183" s="178" t="str">
        <f t="shared" si="80"/>
        <v xml:space="preserve"> </v>
      </c>
      <c r="X183" s="178" t="str">
        <f t="shared" si="81"/>
        <v xml:space="preserve"> </v>
      </c>
      <c r="Y183" s="178" t="str">
        <f t="shared" si="82"/>
        <v xml:space="preserve"> </v>
      </c>
      <c r="Z183" s="178" t="str">
        <f t="shared" si="83"/>
        <v xml:space="preserve"> </v>
      </c>
      <c r="AA183" s="178" t="str">
        <f t="shared" si="84"/>
        <v xml:space="preserve"> </v>
      </c>
      <c r="AB183" s="178" t="str">
        <f t="shared" si="85"/>
        <v xml:space="preserve"> </v>
      </c>
      <c r="AC183" s="178" t="str">
        <f t="shared" si="86"/>
        <v xml:space="preserve"> </v>
      </c>
      <c r="AD183" s="178" t="str">
        <f t="shared" si="87"/>
        <v xml:space="preserve"> </v>
      </c>
      <c r="AE183" s="178" t="str">
        <f t="shared" si="88"/>
        <v xml:space="preserve"> </v>
      </c>
      <c r="AF183" s="224" t="str">
        <f t="shared" si="89"/>
        <v xml:space="preserve"> </v>
      </c>
      <c r="AG183" s="224" t="str">
        <f t="shared" si="90"/>
        <v xml:space="preserve"> </v>
      </c>
      <c r="AH183" s="224" t="str">
        <f t="shared" si="91"/>
        <v xml:space="preserve"> </v>
      </c>
      <c r="AI183" s="224" t="str">
        <f t="shared" si="64"/>
        <v xml:space="preserve"> </v>
      </c>
      <c r="AJ183" s="224" t="str">
        <f t="shared" si="65"/>
        <v xml:space="preserve"> </v>
      </c>
      <c r="AK183" s="224" t="str">
        <f t="shared" si="92"/>
        <v xml:space="preserve"> </v>
      </c>
      <c r="AL183" s="224" t="str">
        <f>IF($A183="N/A"," ",IF(PV=1,0,'Pricing Inputs2'!R216))</f>
        <v xml:space="preserve"> </v>
      </c>
      <c r="AM183" s="313" t="str">
        <f t="shared" si="66"/>
        <v xml:space="preserve"> </v>
      </c>
      <c r="BQ183" t="str">
        <f t="shared" si="67"/>
        <v xml:space="preserve"> </v>
      </c>
      <c r="BR183" t="str">
        <f t="shared" si="68"/>
        <v xml:space="preserve"> </v>
      </c>
      <c r="BS183" t="str">
        <f t="shared" si="69"/>
        <v xml:space="preserve"> </v>
      </c>
    </row>
    <row r="184" spans="1:71" x14ac:dyDescent="0.2">
      <c r="A184" s="253" t="str">
        <f>IF(A183="N/A","N/A",IF(EDATE(A183,1)&gt;Inputs!$P$5,"N/A",EDATE(A183,1)))</f>
        <v>N/A</v>
      </c>
      <c r="B184" s="324" t="str">
        <f t="shared" si="62"/>
        <v xml:space="preserve"> </v>
      </c>
      <c r="C184" s="172" t="str">
        <f t="shared" si="70"/>
        <v xml:space="preserve"> </v>
      </c>
      <c r="D184" s="172" t="str">
        <f t="shared" si="71"/>
        <v xml:space="preserve"> </v>
      </c>
      <c r="E184" s="172" t="str">
        <f t="shared" si="72"/>
        <v xml:space="preserve"> </v>
      </c>
      <c r="F184" s="172" t="str">
        <f t="shared" si="73"/>
        <v xml:space="preserve"> </v>
      </c>
      <c r="G184" s="172" t="str">
        <f t="shared" si="74"/>
        <v xml:space="preserve"> </v>
      </c>
      <c r="H184" s="172" t="str">
        <f t="shared" si="75"/>
        <v xml:space="preserve"> </v>
      </c>
      <c r="I184" s="172" t="str">
        <f t="shared" si="76"/>
        <v xml:space="preserve"> </v>
      </c>
      <c r="J184" s="172" t="str">
        <f t="shared" si="77"/>
        <v xml:space="preserve"> </v>
      </c>
      <c r="K184" s="172" t="str">
        <f t="shared" si="78"/>
        <v xml:space="preserve"> </v>
      </c>
      <c r="L184" s="250" t="str">
        <f>IF($A184="N/A"," ",IF(Pricetype2=2,MAX(C184,0),IF(OR(Pricetype2=1,Pricetype2=4),IF(C184=0,0,(_xll.EURO(C184,Strikeprice2,0,0,($AH184+IF(Smile=TRUE,VLOOKUP(MAX(-5,Strikeprice2-C184),Volsmile,2),0)),($A184-DateToday)+15,IF(Pricetype2=1,1,0),0))),C184)))</f>
        <v xml:space="preserve"> </v>
      </c>
      <c r="M184" s="250" t="str">
        <f>IF($A184="N/A"," ",IF(Pricetype2=2,MAX(D184,0),IF(OR(Pricetype2=1,Pricetype2=4),IF(D184=0,0,(_xll.EURO(D184,Strikeprice2,0,0,($AH184+IF(Smile=TRUE,VLOOKUP(MAX(-5,Strikeprice2-D184),Volsmile,2),0)),($A184-DateToday)+15,IF(Pricetype2=1,1,0),0))),D184)))</f>
        <v xml:space="preserve"> </v>
      </c>
      <c r="N184" s="250" t="str">
        <f>IF($A184="N/A"," ",IF(Pricetype2=2,MAX(E184,0),IF(OR(Pricetype2=1,Pricetype2=4),IF(E184=0,0,(_xll.EURO(E184,Strikeprice2,0,0,($AK184+IF(Smile=TRUE,VLOOKUP(MAX(-5,Strikeprice2-E184),Volsmile,2),0)),($A184-DateToday)+15,IF(Pricetype2=1,1,0),0))),E184)))</f>
        <v xml:space="preserve"> </v>
      </c>
      <c r="O184" s="250" t="str">
        <f>IF($A184="N/A"," ",IF(Pricetype2=2,MAX(F184,0),IF(OR(Pricetype2=1,Pricetype2=4),IF(F184=0,0,(_xll.EURO(F184,Strikeprice2,0,0,($AK184+IF(Smile=TRUE,VLOOKUP(MAX(-5,Strikeprice2-F184),Volsmile,2),0)),($A184-DateToday)+15,IF(Pricetype2=1,1,0),0))),F184)))</f>
        <v xml:space="preserve"> </v>
      </c>
      <c r="P184" s="250" t="str">
        <f>IF($A184="N/A"," ",IF(Pricetype2=2,MAX(G184,0),IF(OR(Pricetype2=1,Pricetype2=4),IF(G184=0,0,(_xll.EURO(G184,Strikeprice2,0,0,($AK184+IF(Smile=TRUE,VLOOKUP(MAX(-5,Strikeprice2-G184),Volsmile,2),0)),($A184-DateToday)+15,IF(Pricetype2=1,1,0),0))),G184)))</f>
        <v xml:space="preserve"> </v>
      </c>
      <c r="Q184" s="250" t="str">
        <f>IF($A184="N/A"," ",IF(Pricetype2=2,MAX(H184,0),IF(OR(Pricetype2=1,Pricetype2=4),IF(H184=0,0,(_xll.EURO(H184,Strikeprice2,0,0,($AK184+IF(Smile=TRUE,VLOOKUP(MAX(-5,Strikeprice2-H184),Volsmile,2),0)),($A184-DateToday)+15,IF(Pricetype2=1,1,0),0))),H184)))</f>
        <v xml:space="preserve"> </v>
      </c>
      <c r="R184" s="250" t="str">
        <f>IF($A184="N/A"," ",IF(Pricetype2=2,MAX(I184,0),IF(OR(Pricetype2=1,Pricetype2=4),IF(I184=0,0,(_xll.EURO(I184,Strikeprice2,0,0,($AK184+IF(Smile=TRUE,VLOOKUP(MAX(-5,Strikeprice2-I184),Volsmile,2),0)),($A184-DateToday)+15,IF(Pricetype2=1,1,0),0))),I184)))</f>
        <v xml:space="preserve"> </v>
      </c>
      <c r="S184" s="250" t="str">
        <f>IF($A184="N/A"," ",IF(Pricetype2=2,MAX(J184,0),IF(OR(Pricetype2=1,Pricetype2=4),IF(J184=0,0,(_xll.EURO(J184,Strikeprice2,0,0,($AK184+IF(Smile=TRUE,VLOOKUP(MAX(-5,Strikeprice2-J184),Volsmile,2),0)),($A184-DateToday)+15,IF(Pricetype2=1,1,0),0))),J184)))</f>
        <v xml:space="preserve"> </v>
      </c>
      <c r="T184" s="250" t="str">
        <f>IF($A184="N/A"," ",IF(Pricetype2=2,MAX(K184,0),IF(OR(Pricetype2=1,Pricetype2=4),IF(K184=0,0,(_xll.EURO(K184,Strikeprice2,0,0,($AK184+IF(Smile=TRUE,VLOOKUP(MAX(-5,Strikeprice2-K184),Volsmile,2),0)),($A184-DateToday)+15,IF(Pricetype2=1,1,0),0))),K184)))</f>
        <v xml:space="preserve"> </v>
      </c>
      <c r="U184" s="177" t="str">
        <f t="shared" si="63"/>
        <v xml:space="preserve"> </v>
      </c>
      <c r="V184" s="178" t="str">
        <f t="shared" si="79"/>
        <v xml:space="preserve"> </v>
      </c>
      <c r="W184" s="178" t="str">
        <f t="shared" si="80"/>
        <v xml:space="preserve"> </v>
      </c>
      <c r="X184" s="178" t="str">
        <f t="shared" si="81"/>
        <v xml:space="preserve"> </v>
      </c>
      <c r="Y184" s="178" t="str">
        <f t="shared" si="82"/>
        <v xml:space="preserve"> </v>
      </c>
      <c r="Z184" s="178" t="str">
        <f t="shared" si="83"/>
        <v xml:space="preserve"> </v>
      </c>
      <c r="AA184" s="178" t="str">
        <f t="shared" si="84"/>
        <v xml:space="preserve"> </v>
      </c>
      <c r="AB184" s="178" t="str">
        <f t="shared" si="85"/>
        <v xml:space="preserve"> </v>
      </c>
      <c r="AC184" s="178" t="str">
        <f t="shared" si="86"/>
        <v xml:space="preserve"> </v>
      </c>
      <c r="AD184" s="178" t="str">
        <f t="shared" si="87"/>
        <v xml:space="preserve"> </v>
      </c>
      <c r="AE184" s="178" t="str">
        <f t="shared" si="88"/>
        <v xml:space="preserve"> </v>
      </c>
      <c r="AF184" s="224" t="str">
        <f t="shared" si="89"/>
        <v xml:space="preserve"> </v>
      </c>
      <c r="AG184" s="224" t="str">
        <f t="shared" si="90"/>
        <v xml:space="preserve"> </v>
      </c>
      <c r="AH184" s="224" t="str">
        <f t="shared" si="91"/>
        <v xml:space="preserve"> </v>
      </c>
      <c r="AI184" s="224" t="str">
        <f t="shared" si="64"/>
        <v xml:space="preserve"> </v>
      </c>
      <c r="AJ184" s="224" t="str">
        <f t="shared" si="65"/>
        <v xml:space="preserve"> </v>
      </c>
      <c r="AK184" s="224" t="str">
        <f t="shared" si="92"/>
        <v xml:space="preserve"> </v>
      </c>
      <c r="AL184" s="224" t="str">
        <f>IF($A184="N/A"," ",IF(PV=1,0,'Pricing Inputs2'!R217))</f>
        <v xml:space="preserve"> </v>
      </c>
      <c r="AM184" s="313" t="str">
        <f t="shared" si="66"/>
        <v xml:space="preserve"> </v>
      </c>
      <c r="BQ184" t="str">
        <f t="shared" si="67"/>
        <v xml:space="preserve"> </v>
      </c>
      <c r="BR184" t="str">
        <f t="shared" si="68"/>
        <v xml:space="preserve"> </v>
      </c>
      <c r="BS184" t="str">
        <f t="shared" si="69"/>
        <v xml:space="preserve"> </v>
      </c>
    </row>
    <row r="185" spans="1:71" x14ac:dyDescent="0.2">
      <c r="A185" s="253" t="str">
        <f>IF(A184="N/A","N/A",IF(EDATE(A184,1)&gt;Inputs!$P$5,"N/A",EDATE(A184,1)))</f>
        <v>N/A</v>
      </c>
      <c r="B185" s="324" t="str">
        <f t="shared" si="62"/>
        <v xml:space="preserve"> </v>
      </c>
      <c r="C185" s="172" t="str">
        <f t="shared" si="70"/>
        <v xml:space="preserve"> </v>
      </c>
      <c r="D185" s="172" t="str">
        <f t="shared" si="71"/>
        <v xml:space="preserve"> </v>
      </c>
      <c r="E185" s="172" t="str">
        <f t="shared" si="72"/>
        <v xml:space="preserve"> </v>
      </c>
      <c r="F185" s="172" t="str">
        <f t="shared" si="73"/>
        <v xml:space="preserve"> </v>
      </c>
      <c r="G185" s="172" t="str">
        <f t="shared" si="74"/>
        <v xml:space="preserve"> </v>
      </c>
      <c r="H185" s="172" t="str">
        <f t="shared" si="75"/>
        <v xml:space="preserve"> </v>
      </c>
      <c r="I185" s="172" t="str">
        <f t="shared" si="76"/>
        <v xml:space="preserve"> </v>
      </c>
      <c r="J185" s="172" t="str">
        <f t="shared" si="77"/>
        <v xml:space="preserve"> </v>
      </c>
      <c r="K185" s="172" t="str">
        <f t="shared" si="78"/>
        <v xml:space="preserve"> </v>
      </c>
      <c r="L185" s="250" t="str">
        <f>IF($A185="N/A"," ",IF(Pricetype2=2,MAX(C185,0),IF(OR(Pricetype2=1,Pricetype2=4),IF(C185=0,0,(_xll.EURO(C185,Strikeprice2,0,0,($AH185+IF(Smile=TRUE,VLOOKUP(MAX(-5,Strikeprice2-C185),Volsmile,2),0)),($A185-DateToday)+15,IF(Pricetype2=1,1,0),0))),C185)))</f>
        <v xml:space="preserve"> </v>
      </c>
      <c r="M185" s="250" t="str">
        <f>IF($A185="N/A"," ",IF(Pricetype2=2,MAX(D185,0),IF(OR(Pricetype2=1,Pricetype2=4),IF(D185=0,0,(_xll.EURO(D185,Strikeprice2,0,0,($AH185+IF(Smile=TRUE,VLOOKUP(MAX(-5,Strikeprice2-D185),Volsmile,2),0)),($A185-DateToday)+15,IF(Pricetype2=1,1,0),0))),D185)))</f>
        <v xml:space="preserve"> </v>
      </c>
      <c r="N185" s="250" t="str">
        <f>IF($A185="N/A"," ",IF(Pricetype2=2,MAX(E185,0),IF(OR(Pricetype2=1,Pricetype2=4),IF(E185=0,0,(_xll.EURO(E185,Strikeprice2,0,0,($AK185+IF(Smile=TRUE,VLOOKUP(MAX(-5,Strikeprice2-E185),Volsmile,2),0)),($A185-DateToday)+15,IF(Pricetype2=1,1,0),0))),E185)))</f>
        <v xml:space="preserve"> </v>
      </c>
      <c r="O185" s="250" t="str">
        <f>IF($A185="N/A"," ",IF(Pricetype2=2,MAX(F185,0),IF(OR(Pricetype2=1,Pricetype2=4),IF(F185=0,0,(_xll.EURO(F185,Strikeprice2,0,0,($AK185+IF(Smile=TRUE,VLOOKUP(MAX(-5,Strikeprice2-F185),Volsmile,2),0)),($A185-DateToday)+15,IF(Pricetype2=1,1,0),0))),F185)))</f>
        <v xml:space="preserve"> </v>
      </c>
      <c r="P185" s="250" t="str">
        <f>IF($A185="N/A"," ",IF(Pricetype2=2,MAX(G185,0),IF(OR(Pricetype2=1,Pricetype2=4),IF(G185=0,0,(_xll.EURO(G185,Strikeprice2,0,0,($AK185+IF(Smile=TRUE,VLOOKUP(MAX(-5,Strikeprice2-G185),Volsmile,2),0)),($A185-DateToday)+15,IF(Pricetype2=1,1,0),0))),G185)))</f>
        <v xml:space="preserve"> </v>
      </c>
      <c r="Q185" s="250" t="str">
        <f>IF($A185="N/A"," ",IF(Pricetype2=2,MAX(H185,0),IF(OR(Pricetype2=1,Pricetype2=4),IF(H185=0,0,(_xll.EURO(H185,Strikeprice2,0,0,($AK185+IF(Smile=TRUE,VLOOKUP(MAX(-5,Strikeprice2-H185),Volsmile,2),0)),($A185-DateToday)+15,IF(Pricetype2=1,1,0),0))),H185)))</f>
        <v xml:space="preserve"> </v>
      </c>
      <c r="R185" s="250" t="str">
        <f>IF($A185="N/A"," ",IF(Pricetype2=2,MAX(I185,0),IF(OR(Pricetype2=1,Pricetype2=4),IF(I185=0,0,(_xll.EURO(I185,Strikeprice2,0,0,($AK185+IF(Smile=TRUE,VLOOKUP(MAX(-5,Strikeprice2-I185),Volsmile,2),0)),($A185-DateToday)+15,IF(Pricetype2=1,1,0),0))),I185)))</f>
        <v xml:space="preserve"> </v>
      </c>
      <c r="S185" s="250" t="str">
        <f>IF($A185="N/A"," ",IF(Pricetype2=2,MAX(J185,0),IF(OR(Pricetype2=1,Pricetype2=4),IF(J185=0,0,(_xll.EURO(J185,Strikeprice2,0,0,($AK185+IF(Smile=TRUE,VLOOKUP(MAX(-5,Strikeprice2-J185),Volsmile,2),0)),($A185-DateToday)+15,IF(Pricetype2=1,1,0),0))),J185)))</f>
        <v xml:space="preserve"> </v>
      </c>
      <c r="T185" s="250" t="str">
        <f>IF($A185="N/A"," ",IF(Pricetype2=2,MAX(K185,0),IF(OR(Pricetype2=1,Pricetype2=4),IF(K185=0,0,(_xll.EURO(K185,Strikeprice2,0,0,($AK185+IF(Smile=TRUE,VLOOKUP(MAX(-5,Strikeprice2-K185),Volsmile,2),0)),($A185-DateToday)+15,IF(Pricetype2=1,1,0),0))),K185)))</f>
        <v xml:space="preserve"> </v>
      </c>
      <c r="U185" s="177" t="str">
        <f t="shared" si="63"/>
        <v xml:space="preserve"> </v>
      </c>
      <c r="V185" s="178" t="str">
        <f t="shared" si="79"/>
        <v xml:space="preserve"> </v>
      </c>
      <c r="W185" s="178" t="str">
        <f t="shared" si="80"/>
        <v xml:space="preserve"> </v>
      </c>
      <c r="X185" s="178" t="str">
        <f t="shared" si="81"/>
        <v xml:space="preserve"> </v>
      </c>
      <c r="Y185" s="178" t="str">
        <f t="shared" si="82"/>
        <v xml:space="preserve"> </v>
      </c>
      <c r="Z185" s="178" t="str">
        <f t="shared" si="83"/>
        <v xml:space="preserve"> </v>
      </c>
      <c r="AA185" s="178" t="str">
        <f t="shared" si="84"/>
        <v xml:space="preserve"> </v>
      </c>
      <c r="AB185" s="178" t="str">
        <f t="shared" si="85"/>
        <v xml:space="preserve"> </v>
      </c>
      <c r="AC185" s="178" t="str">
        <f t="shared" si="86"/>
        <v xml:space="preserve"> </v>
      </c>
      <c r="AD185" s="178" t="str">
        <f t="shared" si="87"/>
        <v xml:space="preserve"> </v>
      </c>
      <c r="AE185" s="178" t="str">
        <f t="shared" si="88"/>
        <v xml:space="preserve"> </v>
      </c>
      <c r="AF185" s="224" t="str">
        <f t="shared" si="89"/>
        <v xml:space="preserve"> </v>
      </c>
      <c r="AG185" s="224" t="str">
        <f t="shared" si="90"/>
        <v xml:space="preserve"> </v>
      </c>
      <c r="AH185" s="224" t="str">
        <f t="shared" si="91"/>
        <v xml:space="preserve"> </v>
      </c>
      <c r="AI185" s="224" t="str">
        <f t="shared" si="64"/>
        <v xml:space="preserve"> </v>
      </c>
      <c r="AJ185" s="224" t="str">
        <f t="shared" si="65"/>
        <v xml:space="preserve"> </v>
      </c>
      <c r="AK185" s="224" t="str">
        <f t="shared" si="92"/>
        <v xml:space="preserve"> </v>
      </c>
      <c r="AL185" s="224" t="str">
        <f>IF($A185="N/A"," ",IF(PV=1,0,'Pricing Inputs2'!R218))</f>
        <v xml:space="preserve"> </v>
      </c>
      <c r="AM185" s="313" t="str">
        <f t="shared" si="66"/>
        <v xml:space="preserve"> </v>
      </c>
      <c r="BQ185" t="str">
        <f t="shared" si="67"/>
        <v xml:space="preserve"> </v>
      </c>
      <c r="BR185" t="str">
        <f t="shared" si="68"/>
        <v xml:space="preserve"> </v>
      </c>
      <c r="BS185" t="str">
        <f t="shared" si="69"/>
        <v xml:space="preserve"> </v>
      </c>
    </row>
    <row r="186" spans="1:71" x14ac:dyDescent="0.2">
      <c r="A186" s="253" t="str">
        <f>IF(A185="N/A","N/A",IF(EDATE(A185,1)&gt;Inputs!$P$5,"N/A",EDATE(A185,1)))</f>
        <v>N/A</v>
      </c>
      <c r="B186" s="324" t="str">
        <f t="shared" si="62"/>
        <v xml:space="preserve"> </v>
      </c>
      <c r="C186" s="172" t="str">
        <f t="shared" si="70"/>
        <v xml:space="preserve"> </v>
      </c>
      <c r="D186" s="172" t="str">
        <f t="shared" si="71"/>
        <v xml:space="preserve"> </v>
      </c>
      <c r="E186" s="172" t="str">
        <f t="shared" si="72"/>
        <v xml:space="preserve"> </v>
      </c>
      <c r="F186" s="172" t="str">
        <f t="shared" si="73"/>
        <v xml:space="preserve"> </v>
      </c>
      <c r="G186" s="172" t="str">
        <f t="shared" si="74"/>
        <v xml:space="preserve"> </v>
      </c>
      <c r="H186" s="172" t="str">
        <f t="shared" si="75"/>
        <v xml:space="preserve"> </v>
      </c>
      <c r="I186" s="172" t="str">
        <f t="shared" si="76"/>
        <v xml:space="preserve"> </v>
      </c>
      <c r="J186" s="172" t="str">
        <f t="shared" si="77"/>
        <v xml:space="preserve"> </v>
      </c>
      <c r="K186" s="172" t="str">
        <f t="shared" si="78"/>
        <v xml:space="preserve"> </v>
      </c>
      <c r="L186" s="250" t="str">
        <f>IF($A186="N/A"," ",IF(Pricetype2=2,MAX(C186,0),IF(OR(Pricetype2=1,Pricetype2=4),IF(C186=0,0,(_xll.EURO(C186,Strikeprice2,0,0,($AH186+IF(Smile=TRUE,VLOOKUP(MAX(-5,Strikeprice2-C186),Volsmile,2),0)),($A186-DateToday)+15,IF(Pricetype2=1,1,0),0))),C186)))</f>
        <v xml:space="preserve"> </v>
      </c>
      <c r="M186" s="250" t="str">
        <f>IF($A186="N/A"," ",IF(Pricetype2=2,MAX(D186,0),IF(OR(Pricetype2=1,Pricetype2=4),IF(D186=0,0,(_xll.EURO(D186,Strikeprice2,0,0,($AH186+IF(Smile=TRUE,VLOOKUP(MAX(-5,Strikeprice2-D186),Volsmile,2),0)),($A186-DateToday)+15,IF(Pricetype2=1,1,0),0))),D186)))</f>
        <v xml:space="preserve"> </v>
      </c>
      <c r="N186" s="250" t="str">
        <f>IF($A186="N/A"," ",IF(Pricetype2=2,MAX(E186,0),IF(OR(Pricetype2=1,Pricetype2=4),IF(E186=0,0,(_xll.EURO(E186,Strikeprice2,0,0,($AK186+IF(Smile=TRUE,VLOOKUP(MAX(-5,Strikeprice2-E186),Volsmile,2),0)),($A186-DateToday)+15,IF(Pricetype2=1,1,0),0))),E186)))</f>
        <v xml:space="preserve"> </v>
      </c>
      <c r="O186" s="250" t="str">
        <f>IF($A186="N/A"," ",IF(Pricetype2=2,MAX(F186,0),IF(OR(Pricetype2=1,Pricetype2=4),IF(F186=0,0,(_xll.EURO(F186,Strikeprice2,0,0,($AK186+IF(Smile=TRUE,VLOOKUP(MAX(-5,Strikeprice2-F186),Volsmile,2),0)),($A186-DateToday)+15,IF(Pricetype2=1,1,0),0))),F186)))</f>
        <v xml:space="preserve"> </v>
      </c>
      <c r="P186" s="250" t="str">
        <f>IF($A186="N/A"," ",IF(Pricetype2=2,MAX(G186,0),IF(OR(Pricetype2=1,Pricetype2=4),IF(G186=0,0,(_xll.EURO(G186,Strikeprice2,0,0,($AK186+IF(Smile=TRUE,VLOOKUP(MAX(-5,Strikeprice2-G186),Volsmile,2),0)),($A186-DateToday)+15,IF(Pricetype2=1,1,0),0))),G186)))</f>
        <v xml:space="preserve"> </v>
      </c>
      <c r="Q186" s="250" t="str">
        <f>IF($A186="N/A"," ",IF(Pricetype2=2,MAX(H186,0),IF(OR(Pricetype2=1,Pricetype2=4),IF(H186=0,0,(_xll.EURO(H186,Strikeprice2,0,0,($AK186+IF(Smile=TRUE,VLOOKUP(MAX(-5,Strikeprice2-H186),Volsmile,2),0)),($A186-DateToday)+15,IF(Pricetype2=1,1,0),0))),H186)))</f>
        <v xml:space="preserve"> </v>
      </c>
      <c r="R186" s="250" t="str">
        <f>IF($A186="N/A"," ",IF(Pricetype2=2,MAX(I186,0),IF(OR(Pricetype2=1,Pricetype2=4),IF(I186=0,0,(_xll.EURO(I186,Strikeprice2,0,0,($AK186+IF(Smile=TRUE,VLOOKUP(MAX(-5,Strikeprice2-I186),Volsmile,2),0)),($A186-DateToday)+15,IF(Pricetype2=1,1,0),0))),I186)))</f>
        <v xml:space="preserve"> </v>
      </c>
      <c r="S186" s="250" t="str">
        <f>IF($A186="N/A"," ",IF(Pricetype2=2,MAX(J186,0),IF(OR(Pricetype2=1,Pricetype2=4),IF(J186=0,0,(_xll.EURO(J186,Strikeprice2,0,0,($AK186+IF(Smile=TRUE,VLOOKUP(MAX(-5,Strikeprice2-J186),Volsmile,2),0)),($A186-DateToday)+15,IF(Pricetype2=1,1,0),0))),J186)))</f>
        <v xml:space="preserve"> </v>
      </c>
      <c r="T186" s="250" t="str">
        <f>IF($A186="N/A"," ",IF(Pricetype2=2,MAX(K186,0),IF(OR(Pricetype2=1,Pricetype2=4),IF(K186=0,0,(_xll.EURO(K186,Strikeprice2,0,0,($AK186+IF(Smile=TRUE,VLOOKUP(MAX(-5,Strikeprice2-K186),Volsmile,2),0)),($A186-DateToday)+15,IF(Pricetype2=1,1,0),0))),K186)))</f>
        <v xml:space="preserve"> </v>
      </c>
      <c r="U186" s="177" t="str">
        <f t="shared" si="63"/>
        <v xml:space="preserve"> </v>
      </c>
      <c r="V186" s="178" t="str">
        <f t="shared" si="79"/>
        <v xml:space="preserve"> </v>
      </c>
      <c r="W186" s="178" t="str">
        <f t="shared" si="80"/>
        <v xml:space="preserve"> </v>
      </c>
      <c r="X186" s="178" t="str">
        <f t="shared" si="81"/>
        <v xml:space="preserve"> </v>
      </c>
      <c r="Y186" s="178" t="str">
        <f t="shared" si="82"/>
        <v xml:space="preserve"> </v>
      </c>
      <c r="Z186" s="178" t="str">
        <f t="shared" si="83"/>
        <v xml:space="preserve"> </v>
      </c>
      <c r="AA186" s="178" t="str">
        <f t="shared" si="84"/>
        <v xml:space="preserve"> </v>
      </c>
      <c r="AB186" s="178" t="str">
        <f t="shared" si="85"/>
        <v xml:space="preserve"> </v>
      </c>
      <c r="AC186" s="178" t="str">
        <f t="shared" si="86"/>
        <v xml:space="preserve"> </v>
      </c>
      <c r="AD186" s="178" t="str">
        <f t="shared" si="87"/>
        <v xml:space="preserve"> </v>
      </c>
      <c r="AE186" s="178" t="str">
        <f t="shared" si="88"/>
        <v xml:space="preserve"> </v>
      </c>
      <c r="AF186" s="224" t="str">
        <f t="shared" si="89"/>
        <v xml:space="preserve"> </v>
      </c>
      <c r="AG186" s="224" t="str">
        <f t="shared" si="90"/>
        <v xml:space="preserve"> </v>
      </c>
      <c r="AH186" s="224" t="str">
        <f t="shared" si="91"/>
        <v xml:space="preserve"> </v>
      </c>
      <c r="AI186" s="224" t="str">
        <f t="shared" si="64"/>
        <v xml:space="preserve"> </v>
      </c>
      <c r="AJ186" s="224" t="str">
        <f t="shared" si="65"/>
        <v xml:space="preserve"> </v>
      </c>
      <c r="AK186" s="224" t="str">
        <f t="shared" si="92"/>
        <v xml:space="preserve"> </v>
      </c>
      <c r="AL186" s="224" t="str">
        <f>IF($A186="N/A"," ",IF(PV=1,0,'Pricing Inputs2'!R219))</f>
        <v xml:space="preserve"> </v>
      </c>
      <c r="AM186" s="313" t="str">
        <f t="shared" si="66"/>
        <v xml:space="preserve"> </v>
      </c>
      <c r="BQ186" t="str">
        <f t="shared" si="67"/>
        <v xml:space="preserve"> </v>
      </c>
      <c r="BR186" t="str">
        <f t="shared" si="68"/>
        <v xml:space="preserve"> </v>
      </c>
      <c r="BS186" t="str">
        <f t="shared" si="69"/>
        <v xml:space="preserve"> </v>
      </c>
    </row>
    <row r="187" spans="1:71" x14ac:dyDescent="0.2">
      <c r="A187" s="253" t="str">
        <f>IF(A186="N/A","N/A",IF(EDATE(A186,1)&gt;Inputs!$P$5,"N/A",EDATE(A186,1)))</f>
        <v>N/A</v>
      </c>
      <c r="B187" s="324" t="str">
        <f t="shared" si="62"/>
        <v xml:space="preserve"> </v>
      </c>
      <c r="C187" s="172" t="str">
        <f t="shared" si="70"/>
        <v xml:space="preserve"> </v>
      </c>
      <c r="D187" s="172" t="str">
        <f t="shared" si="71"/>
        <v xml:space="preserve"> </v>
      </c>
      <c r="E187" s="172" t="str">
        <f t="shared" si="72"/>
        <v xml:space="preserve"> </v>
      </c>
      <c r="F187" s="172" t="str">
        <f t="shared" si="73"/>
        <v xml:space="preserve"> </v>
      </c>
      <c r="G187" s="172" t="str">
        <f t="shared" si="74"/>
        <v xml:space="preserve"> </v>
      </c>
      <c r="H187" s="172" t="str">
        <f t="shared" si="75"/>
        <v xml:space="preserve"> </v>
      </c>
      <c r="I187" s="172" t="str">
        <f t="shared" si="76"/>
        <v xml:space="preserve"> </v>
      </c>
      <c r="J187" s="172" t="str">
        <f t="shared" si="77"/>
        <v xml:space="preserve"> </v>
      </c>
      <c r="K187" s="172" t="str">
        <f t="shared" si="78"/>
        <v xml:space="preserve"> </v>
      </c>
      <c r="L187" s="250" t="str">
        <f>IF($A187="N/A"," ",IF(Pricetype2=2,MAX(C187,0),IF(OR(Pricetype2=1,Pricetype2=4),IF(C187=0,0,(_xll.EURO(C187,Strikeprice2,0,0,($AH187+IF(Smile=TRUE,VLOOKUP(MAX(-5,Strikeprice2-C187),Volsmile,2),0)),($A187-DateToday)+15,IF(Pricetype2=1,1,0),0))),C187)))</f>
        <v xml:space="preserve"> </v>
      </c>
      <c r="M187" s="250" t="str">
        <f>IF($A187="N/A"," ",IF(Pricetype2=2,MAX(D187,0),IF(OR(Pricetype2=1,Pricetype2=4),IF(D187=0,0,(_xll.EURO(D187,Strikeprice2,0,0,($AH187+IF(Smile=TRUE,VLOOKUP(MAX(-5,Strikeprice2-D187),Volsmile,2),0)),($A187-DateToday)+15,IF(Pricetype2=1,1,0),0))),D187)))</f>
        <v xml:space="preserve"> </v>
      </c>
      <c r="N187" s="250" t="str">
        <f>IF($A187="N/A"," ",IF(Pricetype2=2,MAX(E187,0),IF(OR(Pricetype2=1,Pricetype2=4),IF(E187=0,0,(_xll.EURO(E187,Strikeprice2,0,0,($AK187+IF(Smile=TRUE,VLOOKUP(MAX(-5,Strikeprice2-E187),Volsmile,2),0)),($A187-DateToday)+15,IF(Pricetype2=1,1,0),0))),E187)))</f>
        <v xml:space="preserve"> </v>
      </c>
      <c r="O187" s="250" t="str">
        <f>IF($A187="N/A"," ",IF(Pricetype2=2,MAX(F187,0),IF(OR(Pricetype2=1,Pricetype2=4),IF(F187=0,0,(_xll.EURO(F187,Strikeprice2,0,0,($AK187+IF(Smile=TRUE,VLOOKUP(MAX(-5,Strikeprice2-F187),Volsmile,2),0)),($A187-DateToday)+15,IF(Pricetype2=1,1,0),0))),F187)))</f>
        <v xml:space="preserve"> </v>
      </c>
      <c r="P187" s="250" t="str">
        <f>IF($A187="N/A"," ",IF(Pricetype2=2,MAX(G187,0),IF(OR(Pricetype2=1,Pricetype2=4),IF(G187=0,0,(_xll.EURO(G187,Strikeprice2,0,0,($AK187+IF(Smile=TRUE,VLOOKUP(MAX(-5,Strikeprice2-G187),Volsmile,2),0)),($A187-DateToday)+15,IF(Pricetype2=1,1,0),0))),G187)))</f>
        <v xml:space="preserve"> </v>
      </c>
      <c r="Q187" s="250" t="str">
        <f>IF($A187="N/A"," ",IF(Pricetype2=2,MAX(H187,0),IF(OR(Pricetype2=1,Pricetype2=4),IF(H187=0,0,(_xll.EURO(H187,Strikeprice2,0,0,($AK187+IF(Smile=TRUE,VLOOKUP(MAX(-5,Strikeprice2-H187),Volsmile,2),0)),($A187-DateToday)+15,IF(Pricetype2=1,1,0),0))),H187)))</f>
        <v xml:space="preserve"> </v>
      </c>
      <c r="R187" s="250" t="str">
        <f>IF($A187="N/A"," ",IF(Pricetype2=2,MAX(I187,0),IF(OR(Pricetype2=1,Pricetype2=4),IF(I187=0,0,(_xll.EURO(I187,Strikeprice2,0,0,($AK187+IF(Smile=TRUE,VLOOKUP(MAX(-5,Strikeprice2-I187),Volsmile,2),0)),($A187-DateToday)+15,IF(Pricetype2=1,1,0),0))),I187)))</f>
        <v xml:space="preserve"> </v>
      </c>
      <c r="S187" s="250" t="str">
        <f>IF($A187="N/A"," ",IF(Pricetype2=2,MAX(J187,0),IF(OR(Pricetype2=1,Pricetype2=4),IF(J187=0,0,(_xll.EURO(J187,Strikeprice2,0,0,($AK187+IF(Smile=TRUE,VLOOKUP(MAX(-5,Strikeprice2-J187),Volsmile,2),0)),($A187-DateToday)+15,IF(Pricetype2=1,1,0),0))),J187)))</f>
        <v xml:space="preserve"> </v>
      </c>
      <c r="T187" s="250" t="str">
        <f>IF($A187="N/A"," ",IF(Pricetype2=2,MAX(K187,0),IF(OR(Pricetype2=1,Pricetype2=4),IF(K187=0,0,(_xll.EURO(K187,Strikeprice2,0,0,($AK187+IF(Smile=TRUE,VLOOKUP(MAX(-5,Strikeprice2-K187),Volsmile,2),0)),($A187-DateToday)+15,IF(Pricetype2=1,1,0),0))),K187)))</f>
        <v xml:space="preserve"> </v>
      </c>
      <c r="U187" s="177" t="str">
        <f t="shared" si="63"/>
        <v xml:space="preserve"> </v>
      </c>
      <c r="V187" s="178" t="str">
        <f t="shared" si="79"/>
        <v xml:space="preserve"> </v>
      </c>
      <c r="W187" s="178" t="str">
        <f t="shared" si="80"/>
        <v xml:space="preserve"> </v>
      </c>
      <c r="X187" s="178" t="str">
        <f t="shared" si="81"/>
        <v xml:space="preserve"> </v>
      </c>
      <c r="Y187" s="178" t="str">
        <f t="shared" si="82"/>
        <v xml:space="preserve"> </v>
      </c>
      <c r="Z187" s="178" t="str">
        <f t="shared" si="83"/>
        <v xml:space="preserve"> </v>
      </c>
      <c r="AA187" s="178" t="str">
        <f t="shared" si="84"/>
        <v xml:space="preserve"> </v>
      </c>
      <c r="AB187" s="178" t="str">
        <f t="shared" si="85"/>
        <v xml:space="preserve"> </v>
      </c>
      <c r="AC187" s="178" t="str">
        <f t="shared" si="86"/>
        <v xml:space="preserve"> </v>
      </c>
      <c r="AD187" s="178" t="str">
        <f t="shared" si="87"/>
        <v xml:space="preserve"> </v>
      </c>
      <c r="AE187" s="178" t="str">
        <f t="shared" si="88"/>
        <v xml:space="preserve"> </v>
      </c>
      <c r="AF187" s="224" t="str">
        <f t="shared" si="89"/>
        <v xml:space="preserve"> </v>
      </c>
      <c r="AG187" s="224" t="str">
        <f t="shared" si="90"/>
        <v xml:space="preserve"> </v>
      </c>
      <c r="AH187" s="224" t="str">
        <f t="shared" si="91"/>
        <v xml:space="preserve"> </v>
      </c>
      <c r="AI187" s="224" t="str">
        <f t="shared" si="64"/>
        <v xml:space="preserve"> </v>
      </c>
      <c r="AJ187" s="224" t="str">
        <f t="shared" si="65"/>
        <v xml:space="preserve"> </v>
      </c>
      <c r="AK187" s="224" t="str">
        <f t="shared" si="92"/>
        <v xml:space="preserve"> </v>
      </c>
      <c r="AL187" s="224" t="str">
        <f>IF($A187="N/A"," ",IF(PV=1,0,'Pricing Inputs2'!R220))</f>
        <v xml:space="preserve"> </v>
      </c>
      <c r="AM187" s="313" t="str">
        <f t="shared" si="66"/>
        <v xml:space="preserve"> </v>
      </c>
      <c r="BQ187" t="str">
        <f t="shared" si="67"/>
        <v xml:space="preserve"> </v>
      </c>
      <c r="BR187" t="str">
        <f t="shared" si="68"/>
        <v xml:space="preserve"> </v>
      </c>
      <c r="BS187" t="str">
        <f t="shared" si="69"/>
        <v xml:space="preserve"> </v>
      </c>
    </row>
    <row r="188" spans="1:71" x14ac:dyDescent="0.2">
      <c r="A188" s="253" t="str">
        <f>IF(A187="N/A","N/A",IF(EDATE(A187,1)&gt;Inputs!$P$5,"N/A",EDATE(A187,1)))</f>
        <v>N/A</v>
      </c>
      <c r="B188" s="324" t="str">
        <f t="shared" si="62"/>
        <v xml:space="preserve"> </v>
      </c>
      <c r="C188" s="172" t="str">
        <f t="shared" si="70"/>
        <v xml:space="preserve"> </v>
      </c>
      <c r="D188" s="172" t="str">
        <f t="shared" si="71"/>
        <v xml:space="preserve"> </v>
      </c>
      <c r="E188" s="172" t="str">
        <f t="shared" si="72"/>
        <v xml:space="preserve"> </v>
      </c>
      <c r="F188" s="172" t="str">
        <f t="shared" si="73"/>
        <v xml:space="preserve"> </v>
      </c>
      <c r="G188" s="172" t="str">
        <f t="shared" si="74"/>
        <v xml:space="preserve"> </v>
      </c>
      <c r="H188" s="172" t="str">
        <f t="shared" si="75"/>
        <v xml:space="preserve"> </v>
      </c>
      <c r="I188" s="172" t="str">
        <f t="shared" si="76"/>
        <v xml:space="preserve"> </v>
      </c>
      <c r="J188" s="172" t="str">
        <f t="shared" si="77"/>
        <v xml:space="preserve"> </v>
      </c>
      <c r="K188" s="172" t="str">
        <f t="shared" si="78"/>
        <v xml:space="preserve"> </v>
      </c>
      <c r="L188" s="250" t="str">
        <f>IF($A188="N/A"," ",IF(Pricetype2=2,MAX(C188,0),IF(OR(Pricetype2=1,Pricetype2=4),IF(C188=0,0,(_xll.EURO(C188,Strikeprice2,0,0,($AH188+IF(Smile=TRUE,VLOOKUP(MAX(-5,Strikeprice2-C188),Volsmile,2),0)),($A188-DateToday)+15,IF(Pricetype2=1,1,0),0))),C188)))</f>
        <v xml:space="preserve"> </v>
      </c>
      <c r="M188" s="250" t="str">
        <f>IF($A188="N/A"," ",IF(Pricetype2=2,MAX(D188,0),IF(OR(Pricetype2=1,Pricetype2=4),IF(D188=0,0,(_xll.EURO(D188,Strikeprice2,0,0,($AH188+IF(Smile=TRUE,VLOOKUP(MAX(-5,Strikeprice2-D188),Volsmile,2),0)),($A188-DateToday)+15,IF(Pricetype2=1,1,0),0))),D188)))</f>
        <v xml:space="preserve"> </v>
      </c>
      <c r="N188" s="250" t="str">
        <f>IF($A188="N/A"," ",IF(Pricetype2=2,MAX(E188,0),IF(OR(Pricetype2=1,Pricetype2=4),IF(E188=0,0,(_xll.EURO(E188,Strikeprice2,0,0,($AK188+IF(Smile=TRUE,VLOOKUP(MAX(-5,Strikeprice2-E188),Volsmile,2),0)),($A188-DateToday)+15,IF(Pricetype2=1,1,0),0))),E188)))</f>
        <v xml:space="preserve"> </v>
      </c>
      <c r="O188" s="250" t="str">
        <f>IF($A188="N/A"," ",IF(Pricetype2=2,MAX(F188,0),IF(OR(Pricetype2=1,Pricetype2=4),IF(F188=0,0,(_xll.EURO(F188,Strikeprice2,0,0,($AK188+IF(Smile=TRUE,VLOOKUP(MAX(-5,Strikeprice2-F188),Volsmile,2),0)),($A188-DateToday)+15,IF(Pricetype2=1,1,0),0))),F188)))</f>
        <v xml:space="preserve"> </v>
      </c>
      <c r="P188" s="250" t="str">
        <f>IF($A188="N/A"," ",IF(Pricetype2=2,MAX(G188,0),IF(OR(Pricetype2=1,Pricetype2=4),IF(G188=0,0,(_xll.EURO(G188,Strikeprice2,0,0,($AK188+IF(Smile=TRUE,VLOOKUP(MAX(-5,Strikeprice2-G188),Volsmile,2),0)),($A188-DateToday)+15,IF(Pricetype2=1,1,0),0))),G188)))</f>
        <v xml:space="preserve"> </v>
      </c>
      <c r="Q188" s="250" t="str">
        <f>IF($A188="N/A"," ",IF(Pricetype2=2,MAX(H188,0),IF(OR(Pricetype2=1,Pricetype2=4),IF(H188=0,0,(_xll.EURO(H188,Strikeprice2,0,0,($AK188+IF(Smile=TRUE,VLOOKUP(MAX(-5,Strikeprice2-H188),Volsmile,2),0)),($A188-DateToday)+15,IF(Pricetype2=1,1,0),0))),H188)))</f>
        <v xml:space="preserve"> </v>
      </c>
      <c r="R188" s="250" t="str">
        <f>IF($A188="N/A"," ",IF(Pricetype2=2,MAX(I188,0),IF(OR(Pricetype2=1,Pricetype2=4),IF(I188=0,0,(_xll.EURO(I188,Strikeprice2,0,0,($AK188+IF(Smile=TRUE,VLOOKUP(MAX(-5,Strikeprice2-I188),Volsmile,2),0)),($A188-DateToday)+15,IF(Pricetype2=1,1,0),0))),I188)))</f>
        <v xml:space="preserve"> </v>
      </c>
      <c r="S188" s="250" t="str">
        <f>IF($A188="N/A"," ",IF(Pricetype2=2,MAX(J188,0),IF(OR(Pricetype2=1,Pricetype2=4),IF(J188=0,0,(_xll.EURO(J188,Strikeprice2,0,0,($AK188+IF(Smile=TRUE,VLOOKUP(MAX(-5,Strikeprice2-J188),Volsmile,2),0)),($A188-DateToday)+15,IF(Pricetype2=1,1,0),0))),J188)))</f>
        <v xml:space="preserve"> </v>
      </c>
      <c r="T188" s="250" t="str">
        <f>IF($A188="N/A"," ",IF(Pricetype2=2,MAX(K188,0),IF(OR(Pricetype2=1,Pricetype2=4),IF(K188=0,0,(_xll.EURO(K188,Strikeprice2,0,0,($AK188+IF(Smile=TRUE,VLOOKUP(MAX(-5,Strikeprice2-K188),Volsmile,2),0)),($A188-DateToday)+15,IF(Pricetype2=1,1,0),0))),K188)))</f>
        <v xml:space="preserve"> </v>
      </c>
      <c r="U188" s="177" t="str">
        <f t="shared" si="63"/>
        <v xml:space="preserve"> </v>
      </c>
      <c r="V188" s="178" t="str">
        <f t="shared" si="79"/>
        <v xml:space="preserve"> </v>
      </c>
      <c r="W188" s="178" t="str">
        <f t="shared" si="80"/>
        <v xml:space="preserve"> </v>
      </c>
      <c r="X188" s="178" t="str">
        <f t="shared" si="81"/>
        <v xml:space="preserve"> </v>
      </c>
      <c r="Y188" s="178" t="str">
        <f t="shared" si="82"/>
        <v xml:space="preserve"> </v>
      </c>
      <c r="Z188" s="178" t="str">
        <f t="shared" si="83"/>
        <v xml:space="preserve"> </v>
      </c>
      <c r="AA188" s="178" t="str">
        <f t="shared" si="84"/>
        <v xml:space="preserve"> </v>
      </c>
      <c r="AB188" s="178" t="str">
        <f t="shared" si="85"/>
        <v xml:space="preserve"> </v>
      </c>
      <c r="AC188" s="178" t="str">
        <f t="shared" si="86"/>
        <v xml:space="preserve"> </v>
      </c>
      <c r="AD188" s="178" t="str">
        <f t="shared" si="87"/>
        <v xml:space="preserve"> </v>
      </c>
      <c r="AE188" s="178" t="str">
        <f t="shared" si="88"/>
        <v xml:space="preserve"> </v>
      </c>
      <c r="AF188" s="224" t="str">
        <f t="shared" si="89"/>
        <v xml:space="preserve"> </v>
      </c>
      <c r="AG188" s="224" t="str">
        <f t="shared" si="90"/>
        <v xml:space="preserve"> </v>
      </c>
      <c r="AH188" s="224" t="str">
        <f t="shared" si="91"/>
        <v xml:space="preserve"> </v>
      </c>
      <c r="AI188" s="224" t="str">
        <f t="shared" si="64"/>
        <v xml:space="preserve"> </v>
      </c>
      <c r="AJ188" s="224" t="str">
        <f t="shared" si="65"/>
        <v xml:space="preserve"> </v>
      </c>
      <c r="AK188" s="224" t="str">
        <f t="shared" si="92"/>
        <v xml:space="preserve"> </v>
      </c>
      <c r="AL188" s="224" t="str">
        <f>IF($A188="N/A"," ",IF(PV=1,0,'Pricing Inputs2'!R221))</f>
        <v xml:space="preserve"> </v>
      </c>
      <c r="AM188" s="313" t="str">
        <f t="shared" si="66"/>
        <v xml:space="preserve"> </v>
      </c>
      <c r="BQ188" t="str">
        <f t="shared" si="67"/>
        <v xml:space="preserve"> </v>
      </c>
      <c r="BR188" t="str">
        <f t="shared" si="68"/>
        <v xml:space="preserve"> </v>
      </c>
      <c r="BS188" t="str">
        <f t="shared" si="69"/>
        <v xml:space="preserve"> </v>
      </c>
    </row>
    <row r="189" spans="1:71" x14ac:dyDescent="0.2">
      <c r="A189" s="253" t="str">
        <f>IF(A188="N/A","N/A",IF(EDATE(A188,1)&gt;Inputs!$P$5,"N/A",EDATE(A188,1)))</f>
        <v>N/A</v>
      </c>
      <c r="B189" s="324" t="str">
        <f t="shared" si="62"/>
        <v xml:space="preserve"> </v>
      </c>
      <c r="C189" s="172" t="str">
        <f t="shared" si="70"/>
        <v xml:space="preserve"> </v>
      </c>
      <c r="D189" s="172" t="str">
        <f t="shared" si="71"/>
        <v xml:space="preserve"> </v>
      </c>
      <c r="E189" s="172" t="str">
        <f t="shared" si="72"/>
        <v xml:space="preserve"> </v>
      </c>
      <c r="F189" s="172" t="str">
        <f t="shared" si="73"/>
        <v xml:space="preserve"> </v>
      </c>
      <c r="G189" s="172" t="str">
        <f t="shared" si="74"/>
        <v xml:space="preserve"> </v>
      </c>
      <c r="H189" s="172" t="str">
        <f t="shared" si="75"/>
        <v xml:space="preserve"> </v>
      </c>
      <c r="I189" s="172" t="str">
        <f t="shared" si="76"/>
        <v xml:space="preserve"> </v>
      </c>
      <c r="J189" s="172" t="str">
        <f t="shared" si="77"/>
        <v xml:space="preserve"> </v>
      </c>
      <c r="K189" s="172" t="str">
        <f t="shared" si="78"/>
        <v xml:space="preserve"> </v>
      </c>
      <c r="L189" s="250" t="str">
        <f>IF($A189="N/A"," ",IF(Pricetype2=2,MAX(C189,0),IF(OR(Pricetype2=1,Pricetype2=4),IF(C189=0,0,(_xll.EURO(C189,Strikeprice2,0,0,($AH189+IF(Smile=TRUE,VLOOKUP(MAX(-5,Strikeprice2-C189),Volsmile,2),0)),($A189-DateToday)+15,IF(Pricetype2=1,1,0),0))),C189)))</f>
        <v xml:space="preserve"> </v>
      </c>
      <c r="M189" s="250" t="str">
        <f>IF($A189="N/A"," ",IF(Pricetype2=2,MAX(D189,0),IF(OR(Pricetype2=1,Pricetype2=4),IF(D189=0,0,(_xll.EURO(D189,Strikeprice2,0,0,($AH189+IF(Smile=TRUE,VLOOKUP(MAX(-5,Strikeprice2-D189),Volsmile,2),0)),($A189-DateToday)+15,IF(Pricetype2=1,1,0),0))),D189)))</f>
        <v xml:space="preserve"> </v>
      </c>
      <c r="N189" s="250" t="str">
        <f>IF($A189="N/A"," ",IF(Pricetype2=2,MAX(E189,0),IF(OR(Pricetype2=1,Pricetype2=4),IF(E189=0,0,(_xll.EURO(E189,Strikeprice2,0,0,($AK189+IF(Smile=TRUE,VLOOKUP(MAX(-5,Strikeprice2-E189),Volsmile,2),0)),($A189-DateToday)+15,IF(Pricetype2=1,1,0),0))),E189)))</f>
        <v xml:space="preserve"> </v>
      </c>
      <c r="O189" s="250" t="str">
        <f>IF($A189="N/A"," ",IF(Pricetype2=2,MAX(F189,0),IF(OR(Pricetype2=1,Pricetype2=4),IF(F189=0,0,(_xll.EURO(F189,Strikeprice2,0,0,($AK189+IF(Smile=TRUE,VLOOKUP(MAX(-5,Strikeprice2-F189),Volsmile,2),0)),($A189-DateToday)+15,IF(Pricetype2=1,1,0),0))),F189)))</f>
        <v xml:space="preserve"> </v>
      </c>
      <c r="P189" s="250" t="str">
        <f>IF($A189="N/A"," ",IF(Pricetype2=2,MAX(G189,0),IF(OR(Pricetype2=1,Pricetype2=4),IF(G189=0,0,(_xll.EURO(G189,Strikeprice2,0,0,($AK189+IF(Smile=TRUE,VLOOKUP(MAX(-5,Strikeprice2-G189),Volsmile,2),0)),($A189-DateToday)+15,IF(Pricetype2=1,1,0),0))),G189)))</f>
        <v xml:space="preserve"> </v>
      </c>
      <c r="Q189" s="250" t="str">
        <f>IF($A189="N/A"," ",IF(Pricetype2=2,MAX(H189,0),IF(OR(Pricetype2=1,Pricetype2=4),IF(H189=0,0,(_xll.EURO(H189,Strikeprice2,0,0,($AK189+IF(Smile=TRUE,VLOOKUP(MAX(-5,Strikeprice2-H189),Volsmile,2),0)),($A189-DateToday)+15,IF(Pricetype2=1,1,0),0))),H189)))</f>
        <v xml:space="preserve"> </v>
      </c>
      <c r="R189" s="250" t="str">
        <f>IF($A189="N/A"," ",IF(Pricetype2=2,MAX(I189,0),IF(OR(Pricetype2=1,Pricetype2=4),IF(I189=0,0,(_xll.EURO(I189,Strikeprice2,0,0,($AK189+IF(Smile=TRUE,VLOOKUP(MAX(-5,Strikeprice2-I189),Volsmile,2),0)),($A189-DateToday)+15,IF(Pricetype2=1,1,0),0))),I189)))</f>
        <v xml:space="preserve"> </v>
      </c>
      <c r="S189" s="250" t="str">
        <f>IF($A189="N/A"," ",IF(Pricetype2=2,MAX(J189,0),IF(OR(Pricetype2=1,Pricetype2=4),IF(J189=0,0,(_xll.EURO(J189,Strikeprice2,0,0,($AK189+IF(Smile=TRUE,VLOOKUP(MAX(-5,Strikeprice2-J189),Volsmile,2),0)),($A189-DateToday)+15,IF(Pricetype2=1,1,0),0))),J189)))</f>
        <v xml:space="preserve"> </v>
      </c>
      <c r="T189" s="250" t="str">
        <f>IF($A189="N/A"," ",IF(Pricetype2=2,MAX(K189,0),IF(OR(Pricetype2=1,Pricetype2=4),IF(K189=0,0,(_xll.EURO(K189,Strikeprice2,0,0,($AK189+IF(Smile=TRUE,VLOOKUP(MAX(-5,Strikeprice2-K189),Volsmile,2),0)),($A189-DateToday)+15,IF(Pricetype2=1,1,0),0))),K189)))</f>
        <v xml:space="preserve"> </v>
      </c>
      <c r="U189" s="177" t="str">
        <f t="shared" si="63"/>
        <v xml:space="preserve"> </v>
      </c>
      <c r="V189" s="178" t="str">
        <f t="shared" si="79"/>
        <v xml:space="preserve"> </v>
      </c>
      <c r="W189" s="178" t="str">
        <f t="shared" si="80"/>
        <v xml:space="preserve"> </v>
      </c>
      <c r="X189" s="178" t="str">
        <f t="shared" si="81"/>
        <v xml:space="preserve"> </v>
      </c>
      <c r="Y189" s="178" t="str">
        <f t="shared" si="82"/>
        <v xml:space="preserve"> </v>
      </c>
      <c r="Z189" s="178" t="str">
        <f t="shared" si="83"/>
        <v xml:space="preserve"> </v>
      </c>
      <c r="AA189" s="178" t="str">
        <f t="shared" si="84"/>
        <v xml:space="preserve"> </v>
      </c>
      <c r="AB189" s="178" t="str">
        <f t="shared" si="85"/>
        <v xml:space="preserve"> </v>
      </c>
      <c r="AC189" s="178" t="str">
        <f t="shared" si="86"/>
        <v xml:space="preserve"> </v>
      </c>
      <c r="AD189" s="178" t="str">
        <f t="shared" si="87"/>
        <v xml:space="preserve"> </v>
      </c>
      <c r="AE189" s="178" t="str">
        <f t="shared" si="88"/>
        <v xml:space="preserve"> </v>
      </c>
      <c r="AF189" s="224" t="str">
        <f t="shared" si="89"/>
        <v xml:space="preserve"> </v>
      </c>
      <c r="AG189" s="224" t="str">
        <f t="shared" si="90"/>
        <v xml:space="preserve"> </v>
      </c>
      <c r="AH189" s="224" t="str">
        <f t="shared" si="91"/>
        <v xml:space="preserve"> </v>
      </c>
      <c r="AI189" s="224" t="str">
        <f t="shared" si="64"/>
        <v xml:space="preserve"> </v>
      </c>
      <c r="AJ189" s="224" t="str">
        <f t="shared" si="65"/>
        <v xml:space="preserve"> </v>
      </c>
      <c r="AK189" s="224" t="str">
        <f t="shared" si="92"/>
        <v xml:space="preserve"> </v>
      </c>
      <c r="AL189" s="224" t="str">
        <f>IF($A189="N/A"," ",IF(PV=1,0,'Pricing Inputs2'!R222))</f>
        <v xml:space="preserve"> </v>
      </c>
      <c r="AM189" s="313" t="str">
        <f t="shared" si="66"/>
        <v xml:space="preserve"> </v>
      </c>
      <c r="BQ189" t="str">
        <f t="shared" si="67"/>
        <v xml:space="preserve"> </v>
      </c>
      <c r="BR189" t="str">
        <f t="shared" si="68"/>
        <v xml:space="preserve"> </v>
      </c>
      <c r="BS189" t="str">
        <f t="shared" si="69"/>
        <v xml:space="preserve"> </v>
      </c>
    </row>
    <row r="190" spans="1:71" x14ac:dyDescent="0.2">
      <c r="A190" s="253" t="str">
        <f>IF(A189="N/A","N/A",IF(EDATE(A189,1)&gt;Inputs!$P$5,"N/A",EDATE(A189,1)))</f>
        <v>N/A</v>
      </c>
      <c r="B190" s="324" t="str">
        <f t="shared" si="62"/>
        <v xml:space="preserve"> </v>
      </c>
      <c r="C190" s="172" t="str">
        <f t="shared" si="70"/>
        <v xml:space="preserve"> </v>
      </c>
      <c r="D190" s="172" t="str">
        <f t="shared" si="71"/>
        <v xml:space="preserve"> </v>
      </c>
      <c r="E190" s="172" t="str">
        <f t="shared" si="72"/>
        <v xml:space="preserve"> </v>
      </c>
      <c r="F190" s="172" t="str">
        <f t="shared" si="73"/>
        <v xml:space="preserve"> </v>
      </c>
      <c r="G190" s="172" t="str">
        <f t="shared" si="74"/>
        <v xml:space="preserve"> </v>
      </c>
      <c r="H190" s="172" t="str">
        <f t="shared" si="75"/>
        <v xml:space="preserve"> </v>
      </c>
      <c r="I190" s="172" t="str">
        <f t="shared" si="76"/>
        <v xml:space="preserve"> </v>
      </c>
      <c r="J190" s="172" t="str">
        <f t="shared" si="77"/>
        <v xml:space="preserve"> </v>
      </c>
      <c r="K190" s="172" t="str">
        <f t="shared" si="78"/>
        <v xml:space="preserve"> </v>
      </c>
      <c r="L190" s="250" t="str">
        <f>IF($A190="N/A"," ",IF(Pricetype2=2,MAX(C190,0),IF(OR(Pricetype2=1,Pricetype2=4),IF(C190=0,0,(_xll.EURO(C190,Strikeprice2,0,0,($AH190+IF(Smile=TRUE,VLOOKUP(MAX(-5,Strikeprice2-C190),Volsmile,2),0)),($A190-DateToday)+15,IF(Pricetype2=1,1,0),0))),C190)))</f>
        <v xml:space="preserve"> </v>
      </c>
      <c r="M190" s="250" t="str">
        <f>IF($A190="N/A"," ",IF(Pricetype2=2,MAX(D190,0),IF(OR(Pricetype2=1,Pricetype2=4),IF(D190=0,0,(_xll.EURO(D190,Strikeprice2,0,0,($AH190+IF(Smile=TRUE,VLOOKUP(MAX(-5,Strikeprice2-D190),Volsmile,2),0)),($A190-DateToday)+15,IF(Pricetype2=1,1,0),0))),D190)))</f>
        <v xml:space="preserve"> </v>
      </c>
      <c r="N190" s="250" t="str">
        <f>IF($A190="N/A"," ",IF(Pricetype2=2,MAX(E190,0),IF(OR(Pricetype2=1,Pricetype2=4),IF(E190=0,0,(_xll.EURO(E190,Strikeprice2,0,0,($AK190+IF(Smile=TRUE,VLOOKUP(MAX(-5,Strikeprice2-E190),Volsmile,2),0)),($A190-DateToday)+15,IF(Pricetype2=1,1,0),0))),E190)))</f>
        <v xml:space="preserve"> </v>
      </c>
      <c r="O190" s="250" t="str">
        <f>IF($A190="N/A"," ",IF(Pricetype2=2,MAX(F190,0),IF(OR(Pricetype2=1,Pricetype2=4),IF(F190=0,0,(_xll.EURO(F190,Strikeprice2,0,0,($AK190+IF(Smile=TRUE,VLOOKUP(MAX(-5,Strikeprice2-F190),Volsmile,2),0)),($A190-DateToday)+15,IF(Pricetype2=1,1,0),0))),F190)))</f>
        <v xml:space="preserve"> </v>
      </c>
      <c r="P190" s="250" t="str">
        <f>IF($A190="N/A"," ",IF(Pricetype2=2,MAX(G190,0),IF(OR(Pricetype2=1,Pricetype2=4),IF(G190=0,0,(_xll.EURO(G190,Strikeprice2,0,0,($AK190+IF(Smile=TRUE,VLOOKUP(MAX(-5,Strikeprice2-G190),Volsmile,2),0)),($A190-DateToday)+15,IF(Pricetype2=1,1,0),0))),G190)))</f>
        <v xml:space="preserve"> </v>
      </c>
      <c r="Q190" s="250" t="str">
        <f>IF($A190="N/A"," ",IF(Pricetype2=2,MAX(H190,0),IF(OR(Pricetype2=1,Pricetype2=4),IF(H190=0,0,(_xll.EURO(H190,Strikeprice2,0,0,($AK190+IF(Smile=TRUE,VLOOKUP(MAX(-5,Strikeprice2-H190),Volsmile,2),0)),($A190-DateToday)+15,IF(Pricetype2=1,1,0),0))),H190)))</f>
        <v xml:space="preserve"> </v>
      </c>
      <c r="R190" s="250" t="str">
        <f>IF($A190="N/A"," ",IF(Pricetype2=2,MAX(I190,0),IF(OR(Pricetype2=1,Pricetype2=4),IF(I190=0,0,(_xll.EURO(I190,Strikeprice2,0,0,($AK190+IF(Smile=TRUE,VLOOKUP(MAX(-5,Strikeprice2-I190),Volsmile,2),0)),($A190-DateToday)+15,IF(Pricetype2=1,1,0),0))),I190)))</f>
        <v xml:space="preserve"> </v>
      </c>
      <c r="S190" s="250" t="str">
        <f>IF($A190="N/A"," ",IF(Pricetype2=2,MAX(J190,0),IF(OR(Pricetype2=1,Pricetype2=4),IF(J190=0,0,(_xll.EURO(J190,Strikeprice2,0,0,($AK190+IF(Smile=TRUE,VLOOKUP(MAX(-5,Strikeprice2-J190),Volsmile,2),0)),($A190-DateToday)+15,IF(Pricetype2=1,1,0),0))),J190)))</f>
        <v xml:space="preserve"> </v>
      </c>
      <c r="T190" s="250" t="str">
        <f>IF($A190="N/A"," ",IF(Pricetype2=2,MAX(K190,0),IF(OR(Pricetype2=1,Pricetype2=4),IF(K190=0,0,(_xll.EURO(K190,Strikeprice2,0,0,($AK190+IF(Smile=TRUE,VLOOKUP(MAX(-5,Strikeprice2-K190),Volsmile,2),0)),($A190-DateToday)+15,IF(Pricetype2=1,1,0),0))),K190)))</f>
        <v xml:space="preserve"> </v>
      </c>
      <c r="U190" s="177" t="str">
        <f t="shared" si="63"/>
        <v xml:space="preserve"> </v>
      </c>
      <c r="V190" s="178" t="str">
        <f t="shared" si="79"/>
        <v xml:space="preserve"> </v>
      </c>
      <c r="W190" s="178" t="str">
        <f t="shared" si="80"/>
        <v xml:space="preserve"> </v>
      </c>
      <c r="X190" s="178" t="str">
        <f t="shared" si="81"/>
        <v xml:space="preserve"> </v>
      </c>
      <c r="Y190" s="178" t="str">
        <f t="shared" si="82"/>
        <v xml:space="preserve"> </v>
      </c>
      <c r="Z190" s="178" t="str">
        <f t="shared" si="83"/>
        <v xml:space="preserve"> </v>
      </c>
      <c r="AA190" s="178" t="str">
        <f t="shared" si="84"/>
        <v xml:space="preserve"> </v>
      </c>
      <c r="AB190" s="178" t="str">
        <f t="shared" si="85"/>
        <v xml:space="preserve"> </v>
      </c>
      <c r="AC190" s="178" t="str">
        <f t="shared" si="86"/>
        <v xml:space="preserve"> </v>
      </c>
      <c r="AD190" s="178" t="str">
        <f t="shared" si="87"/>
        <v xml:space="preserve"> </v>
      </c>
      <c r="AE190" s="178" t="str">
        <f t="shared" si="88"/>
        <v xml:space="preserve"> </v>
      </c>
      <c r="AF190" s="224" t="str">
        <f t="shared" si="89"/>
        <v xml:space="preserve"> </v>
      </c>
      <c r="AG190" s="224" t="str">
        <f t="shared" si="90"/>
        <v xml:space="preserve"> </v>
      </c>
      <c r="AH190" s="224" t="str">
        <f t="shared" si="91"/>
        <v xml:space="preserve"> </v>
      </c>
      <c r="AI190" s="224" t="str">
        <f t="shared" si="64"/>
        <v xml:space="preserve"> </v>
      </c>
      <c r="AJ190" s="224" t="str">
        <f t="shared" si="65"/>
        <v xml:space="preserve"> </v>
      </c>
      <c r="AK190" s="224" t="str">
        <f t="shared" si="92"/>
        <v xml:space="preserve"> </v>
      </c>
      <c r="AL190" s="224" t="str">
        <f>IF($A190="N/A"," ",IF(PV=1,0,'Pricing Inputs2'!R223))</f>
        <v xml:space="preserve"> </v>
      </c>
      <c r="AM190" s="313" t="str">
        <f t="shared" si="66"/>
        <v xml:space="preserve"> </v>
      </c>
      <c r="BQ190" t="str">
        <f t="shared" si="67"/>
        <v xml:space="preserve"> </v>
      </c>
      <c r="BR190" t="str">
        <f t="shared" si="68"/>
        <v xml:space="preserve"> </v>
      </c>
      <c r="BS190" t="str">
        <f t="shared" si="69"/>
        <v xml:space="preserve"> </v>
      </c>
    </row>
    <row r="191" spans="1:71" x14ac:dyDescent="0.2">
      <c r="A191" s="253" t="str">
        <f>IF(A190="N/A","N/A",IF(EDATE(A190,1)&gt;Inputs!$P$5,"N/A",EDATE(A190,1)))</f>
        <v>N/A</v>
      </c>
      <c r="B191" s="324" t="str">
        <f t="shared" si="62"/>
        <v xml:space="preserve"> </v>
      </c>
      <c r="C191" s="172" t="str">
        <f t="shared" si="70"/>
        <v xml:space="preserve"> </v>
      </c>
      <c r="D191" s="172" t="str">
        <f t="shared" si="71"/>
        <v xml:space="preserve"> </v>
      </c>
      <c r="E191" s="172" t="str">
        <f t="shared" si="72"/>
        <v xml:space="preserve"> </v>
      </c>
      <c r="F191" s="172" t="str">
        <f t="shared" si="73"/>
        <v xml:space="preserve"> </v>
      </c>
      <c r="G191" s="172" t="str">
        <f t="shared" si="74"/>
        <v xml:space="preserve"> </v>
      </c>
      <c r="H191" s="172" t="str">
        <f t="shared" si="75"/>
        <v xml:space="preserve"> </v>
      </c>
      <c r="I191" s="172" t="str">
        <f t="shared" si="76"/>
        <v xml:space="preserve"> </v>
      </c>
      <c r="J191" s="172" t="str">
        <f t="shared" si="77"/>
        <v xml:space="preserve"> </v>
      </c>
      <c r="K191" s="172" t="str">
        <f t="shared" si="78"/>
        <v xml:space="preserve"> </v>
      </c>
      <c r="L191" s="250" t="str">
        <f>IF($A191="N/A"," ",IF(Pricetype2=2,MAX(C191,0),IF(OR(Pricetype2=1,Pricetype2=4),IF(C191=0,0,(_xll.EURO(C191,Strikeprice2,0,0,($AH191+IF(Smile=TRUE,VLOOKUP(MAX(-5,Strikeprice2-C191),Volsmile,2),0)),($A191-DateToday)+15,IF(Pricetype2=1,1,0),0))),C191)))</f>
        <v xml:space="preserve"> </v>
      </c>
      <c r="M191" s="250" t="str">
        <f>IF($A191="N/A"," ",IF(Pricetype2=2,MAX(D191,0),IF(OR(Pricetype2=1,Pricetype2=4),IF(D191=0,0,(_xll.EURO(D191,Strikeprice2,0,0,($AH191+IF(Smile=TRUE,VLOOKUP(MAX(-5,Strikeprice2-D191),Volsmile,2),0)),($A191-DateToday)+15,IF(Pricetype2=1,1,0),0))),D191)))</f>
        <v xml:space="preserve"> </v>
      </c>
      <c r="N191" s="250" t="str">
        <f>IF($A191="N/A"," ",IF(Pricetype2=2,MAX(E191,0),IF(OR(Pricetype2=1,Pricetype2=4),IF(E191=0,0,(_xll.EURO(E191,Strikeprice2,0,0,($AK191+IF(Smile=TRUE,VLOOKUP(MAX(-5,Strikeprice2-E191),Volsmile,2),0)),($A191-DateToday)+15,IF(Pricetype2=1,1,0),0))),E191)))</f>
        <v xml:space="preserve"> </v>
      </c>
      <c r="O191" s="250" t="str">
        <f>IF($A191="N/A"," ",IF(Pricetype2=2,MAX(F191,0),IF(OR(Pricetype2=1,Pricetype2=4),IF(F191=0,0,(_xll.EURO(F191,Strikeprice2,0,0,($AK191+IF(Smile=TRUE,VLOOKUP(MAX(-5,Strikeprice2-F191),Volsmile,2),0)),($A191-DateToday)+15,IF(Pricetype2=1,1,0),0))),F191)))</f>
        <v xml:space="preserve"> </v>
      </c>
      <c r="P191" s="250" t="str">
        <f>IF($A191="N/A"," ",IF(Pricetype2=2,MAX(G191,0),IF(OR(Pricetype2=1,Pricetype2=4),IF(G191=0,0,(_xll.EURO(G191,Strikeprice2,0,0,($AK191+IF(Smile=TRUE,VLOOKUP(MAX(-5,Strikeprice2-G191),Volsmile,2),0)),($A191-DateToday)+15,IF(Pricetype2=1,1,0),0))),G191)))</f>
        <v xml:space="preserve"> </v>
      </c>
      <c r="Q191" s="250" t="str">
        <f>IF($A191="N/A"," ",IF(Pricetype2=2,MAX(H191,0),IF(OR(Pricetype2=1,Pricetype2=4),IF(H191=0,0,(_xll.EURO(H191,Strikeprice2,0,0,($AK191+IF(Smile=TRUE,VLOOKUP(MAX(-5,Strikeprice2-H191),Volsmile,2),0)),($A191-DateToday)+15,IF(Pricetype2=1,1,0),0))),H191)))</f>
        <v xml:space="preserve"> </v>
      </c>
      <c r="R191" s="250" t="str">
        <f>IF($A191="N/A"," ",IF(Pricetype2=2,MAX(I191,0),IF(OR(Pricetype2=1,Pricetype2=4),IF(I191=0,0,(_xll.EURO(I191,Strikeprice2,0,0,($AK191+IF(Smile=TRUE,VLOOKUP(MAX(-5,Strikeprice2-I191),Volsmile,2),0)),($A191-DateToday)+15,IF(Pricetype2=1,1,0),0))),I191)))</f>
        <v xml:space="preserve"> </v>
      </c>
      <c r="S191" s="250" t="str">
        <f>IF($A191="N/A"," ",IF(Pricetype2=2,MAX(J191,0),IF(OR(Pricetype2=1,Pricetype2=4),IF(J191=0,0,(_xll.EURO(J191,Strikeprice2,0,0,($AK191+IF(Smile=TRUE,VLOOKUP(MAX(-5,Strikeprice2-J191),Volsmile,2),0)),($A191-DateToday)+15,IF(Pricetype2=1,1,0),0))),J191)))</f>
        <v xml:space="preserve"> </v>
      </c>
      <c r="T191" s="250" t="str">
        <f>IF($A191="N/A"," ",IF(Pricetype2=2,MAX(K191,0),IF(OR(Pricetype2=1,Pricetype2=4),IF(K191=0,0,(_xll.EURO(K191,Strikeprice2,0,0,($AK191+IF(Smile=TRUE,VLOOKUP(MAX(-5,Strikeprice2-K191),Volsmile,2),0)),($A191-DateToday)+15,IF(Pricetype2=1,1,0),0))),K191)))</f>
        <v xml:space="preserve"> </v>
      </c>
      <c r="U191" s="177" t="str">
        <f t="shared" si="63"/>
        <v xml:space="preserve"> </v>
      </c>
      <c r="V191" s="178" t="str">
        <f t="shared" si="79"/>
        <v xml:space="preserve"> </v>
      </c>
      <c r="W191" s="178" t="str">
        <f t="shared" si="80"/>
        <v xml:space="preserve"> </v>
      </c>
      <c r="X191" s="178" t="str">
        <f t="shared" si="81"/>
        <v xml:space="preserve"> </v>
      </c>
      <c r="Y191" s="178" t="str">
        <f t="shared" si="82"/>
        <v xml:space="preserve"> </v>
      </c>
      <c r="Z191" s="178" t="str">
        <f t="shared" si="83"/>
        <v xml:space="preserve"> </v>
      </c>
      <c r="AA191" s="178" t="str">
        <f t="shared" si="84"/>
        <v xml:space="preserve"> </v>
      </c>
      <c r="AB191" s="178" t="str">
        <f t="shared" si="85"/>
        <v xml:space="preserve"> </v>
      </c>
      <c r="AC191" s="178" t="str">
        <f t="shared" si="86"/>
        <v xml:space="preserve"> </v>
      </c>
      <c r="AD191" s="178" t="str">
        <f t="shared" si="87"/>
        <v xml:space="preserve"> </v>
      </c>
      <c r="AE191" s="178" t="str">
        <f t="shared" si="88"/>
        <v xml:space="preserve"> </v>
      </c>
      <c r="AF191" s="224" t="str">
        <f t="shared" si="89"/>
        <v xml:space="preserve"> </v>
      </c>
      <c r="AG191" s="224" t="str">
        <f t="shared" si="90"/>
        <v xml:space="preserve"> </v>
      </c>
      <c r="AH191" s="224" t="str">
        <f t="shared" si="91"/>
        <v xml:space="preserve"> </v>
      </c>
      <c r="AI191" s="224" t="str">
        <f t="shared" si="64"/>
        <v xml:space="preserve"> </v>
      </c>
      <c r="AJ191" s="224" t="str">
        <f t="shared" si="65"/>
        <v xml:space="preserve"> </v>
      </c>
      <c r="AK191" s="224" t="str">
        <f t="shared" si="92"/>
        <v xml:space="preserve"> </v>
      </c>
      <c r="AL191" s="224" t="str">
        <f>IF($A191="N/A"," ",IF(PV=1,0,'Pricing Inputs2'!R224))</f>
        <v xml:space="preserve"> </v>
      </c>
      <c r="AM191" s="313" t="str">
        <f t="shared" si="66"/>
        <v xml:space="preserve"> </v>
      </c>
      <c r="BQ191" t="str">
        <f t="shared" si="67"/>
        <v xml:space="preserve"> </v>
      </c>
      <c r="BR191" t="str">
        <f t="shared" si="68"/>
        <v xml:space="preserve"> </v>
      </c>
      <c r="BS191" t="str">
        <f t="shared" si="69"/>
        <v xml:space="preserve"> </v>
      </c>
    </row>
    <row r="192" spans="1:71" x14ac:dyDescent="0.2">
      <c r="A192" s="253" t="str">
        <f>IF(A191="N/A","N/A",IF(EDATE(A191,1)&gt;Inputs!$P$5,"N/A",EDATE(A191,1)))</f>
        <v>N/A</v>
      </c>
      <c r="B192" s="324" t="str">
        <f t="shared" si="62"/>
        <v xml:space="preserve"> </v>
      </c>
      <c r="C192" s="172" t="str">
        <f t="shared" si="70"/>
        <v xml:space="preserve"> </v>
      </c>
      <c r="D192" s="172" t="str">
        <f t="shared" si="71"/>
        <v xml:space="preserve"> </v>
      </c>
      <c r="E192" s="172" t="str">
        <f t="shared" si="72"/>
        <v xml:space="preserve"> </v>
      </c>
      <c r="F192" s="172" t="str">
        <f t="shared" si="73"/>
        <v xml:space="preserve"> </v>
      </c>
      <c r="G192" s="172" t="str">
        <f t="shared" si="74"/>
        <v xml:space="preserve"> </v>
      </c>
      <c r="H192" s="172" t="str">
        <f t="shared" si="75"/>
        <v xml:space="preserve"> </v>
      </c>
      <c r="I192" s="172" t="str">
        <f t="shared" si="76"/>
        <v xml:space="preserve"> </v>
      </c>
      <c r="J192" s="172" t="str">
        <f t="shared" si="77"/>
        <v xml:space="preserve"> </v>
      </c>
      <c r="K192" s="172" t="str">
        <f t="shared" si="78"/>
        <v xml:space="preserve"> </v>
      </c>
      <c r="L192" s="250" t="str">
        <f>IF($A192="N/A"," ",IF(Pricetype2=2,MAX(C192,0),IF(OR(Pricetype2=1,Pricetype2=4),IF(C192=0,0,(_xll.EURO(C192,Strikeprice2,0,0,($AH192+IF(Smile=TRUE,VLOOKUP(MAX(-5,Strikeprice2-C192),Volsmile,2),0)),($A192-DateToday)+15,IF(Pricetype2=1,1,0),0))),C192)))</f>
        <v xml:space="preserve"> </v>
      </c>
      <c r="M192" s="250" t="str">
        <f>IF($A192="N/A"," ",IF(Pricetype2=2,MAX(D192,0),IF(OR(Pricetype2=1,Pricetype2=4),IF(D192=0,0,(_xll.EURO(D192,Strikeprice2,0,0,($AH192+IF(Smile=TRUE,VLOOKUP(MAX(-5,Strikeprice2-D192),Volsmile,2),0)),($A192-DateToday)+15,IF(Pricetype2=1,1,0),0))),D192)))</f>
        <v xml:space="preserve"> </v>
      </c>
      <c r="N192" s="250" t="str">
        <f>IF($A192="N/A"," ",IF(Pricetype2=2,MAX(E192,0),IF(OR(Pricetype2=1,Pricetype2=4),IF(E192=0,0,(_xll.EURO(E192,Strikeprice2,0,0,($AK192+IF(Smile=TRUE,VLOOKUP(MAX(-5,Strikeprice2-E192),Volsmile,2),0)),($A192-DateToday)+15,IF(Pricetype2=1,1,0),0))),E192)))</f>
        <v xml:space="preserve"> </v>
      </c>
      <c r="O192" s="250" t="str">
        <f>IF($A192="N/A"," ",IF(Pricetype2=2,MAX(F192,0),IF(OR(Pricetype2=1,Pricetype2=4),IF(F192=0,0,(_xll.EURO(F192,Strikeprice2,0,0,($AK192+IF(Smile=TRUE,VLOOKUP(MAX(-5,Strikeprice2-F192),Volsmile,2),0)),($A192-DateToday)+15,IF(Pricetype2=1,1,0),0))),F192)))</f>
        <v xml:space="preserve"> </v>
      </c>
      <c r="P192" s="250" t="str">
        <f>IF($A192="N/A"," ",IF(Pricetype2=2,MAX(G192,0),IF(OR(Pricetype2=1,Pricetype2=4),IF(G192=0,0,(_xll.EURO(G192,Strikeprice2,0,0,($AK192+IF(Smile=TRUE,VLOOKUP(MAX(-5,Strikeprice2-G192),Volsmile,2),0)),($A192-DateToday)+15,IF(Pricetype2=1,1,0),0))),G192)))</f>
        <v xml:space="preserve"> </v>
      </c>
      <c r="Q192" s="250" t="str">
        <f>IF($A192="N/A"," ",IF(Pricetype2=2,MAX(H192,0),IF(OR(Pricetype2=1,Pricetype2=4),IF(H192=0,0,(_xll.EURO(H192,Strikeprice2,0,0,($AK192+IF(Smile=TRUE,VLOOKUP(MAX(-5,Strikeprice2-H192),Volsmile,2),0)),($A192-DateToday)+15,IF(Pricetype2=1,1,0),0))),H192)))</f>
        <v xml:space="preserve"> </v>
      </c>
      <c r="R192" s="250" t="str">
        <f>IF($A192="N/A"," ",IF(Pricetype2=2,MAX(I192,0),IF(OR(Pricetype2=1,Pricetype2=4),IF(I192=0,0,(_xll.EURO(I192,Strikeprice2,0,0,($AK192+IF(Smile=TRUE,VLOOKUP(MAX(-5,Strikeprice2-I192),Volsmile,2),0)),($A192-DateToday)+15,IF(Pricetype2=1,1,0),0))),I192)))</f>
        <v xml:space="preserve"> </v>
      </c>
      <c r="S192" s="250" t="str">
        <f>IF($A192="N/A"," ",IF(Pricetype2=2,MAX(J192,0),IF(OR(Pricetype2=1,Pricetype2=4),IF(J192=0,0,(_xll.EURO(J192,Strikeprice2,0,0,($AK192+IF(Smile=TRUE,VLOOKUP(MAX(-5,Strikeprice2-J192),Volsmile,2),0)),($A192-DateToday)+15,IF(Pricetype2=1,1,0),0))),J192)))</f>
        <v xml:space="preserve"> </v>
      </c>
      <c r="T192" s="250" t="str">
        <f>IF($A192="N/A"," ",IF(Pricetype2=2,MAX(K192,0),IF(OR(Pricetype2=1,Pricetype2=4),IF(K192=0,0,(_xll.EURO(K192,Strikeprice2,0,0,($AK192+IF(Smile=TRUE,VLOOKUP(MAX(-5,Strikeprice2-K192),Volsmile,2),0)),($A192-DateToday)+15,IF(Pricetype2=1,1,0),0))),K192)))</f>
        <v xml:space="preserve"> </v>
      </c>
      <c r="U192" s="177" t="str">
        <f t="shared" si="63"/>
        <v xml:space="preserve"> </v>
      </c>
      <c r="V192" s="178" t="str">
        <f t="shared" si="79"/>
        <v xml:space="preserve"> </v>
      </c>
      <c r="W192" s="178" t="str">
        <f t="shared" si="80"/>
        <v xml:space="preserve"> </v>
      </c>
      <c r="X192" s="178" t="str">
        <f t="shared" si="81"/>
        <v xml:space="preserve"> </v>
      </c>
      <c r="Y192" s="178" t="str">
        <f t="shared" si="82"/>
        <v xml:space="preserve"> </v>
      </c>
      <c r="Z192" s="178" t="str">
        <f t="shared" si="83"/>
        <v xml:space="preserve"> </v>
      </c>
      <c r="AA192" s="178" t="str">
        <f t="shared" si="84"/>
        <v xml:space="preserve"> </v>
      </c>
      <c r="AB192" s="178" t="str">
        <f t="shared" si="85"/>
        <v xml:space="preserve"> </v>
      </c>
      <c r="AC192" s="178" t="str">
        <f t="shared" si="86"/>
        <v xml:space="preserve"> </v>
      </c>
      <c r="AD192" s="178" t="str">
        <f t="shared" si="87"/>
        <v xml:space="preserve"> </v>
      </c>
      <c r="AE192" s="178" t="str">
        <f t="shared" si="88"/>
        <v xml:space="preserve"> </v>
      </c>
      <c r="AF192" s="224" t="str">
        <f t="shared" si="89"/>
        <v xml:space="preserve"> </v>
      </c>
      <c r="AG192" s="224" t="str">
        <f t="shared" si="90"/>
        <v xml:space="preserve"> </v>
      </c>
      <c r="AH192" s="224" t="str">
        <f t="shared" si="91"/>
        <v xml:space="preserve"> </v>
      </c>
      <c r="AI192" s="224" t="str">
        <f t="shared" si="64"/>
        <v xml:space="preserve"> </v>
      </c>
      <c r="AJ192" s="224" t="str">
        <f t="shared" si="65"/>
        <v xml:space="preserve"> </v>
      </c>
      <c r="AK192" s="224" t="str">
        <f t="shared" si="92"/>
        <v xml:space="preserve"> </v>
      </c>
      <c r="AL192" s="224" t="str">
        <f>IF($A192="N/A"," ",IF(PV=1,0,'Pricing Inputs2'!R225))</f>
        <v xml:space="preserve"> </v>
      </c>
      <c r="AM192" s="313" t="str">
        <f t="shared" si="66"/>
        <v xml:space="preserve"> </v>
      </c>
      <c r="BQ192" t="str">
        <f t="shared" si="67"/>
        <v xml:space="preserve"> </v>
      </c>
      <c r="BR192" t="str">
        <f t="shared" si="68"/>
        <v xml:space="preserve"> </v>
      </c>
      <c r="BS192" t="str">
        <f t="shared" si="69"/>
        <v xml:space="preserve"> </v>
      </c>
    </row>
    <row r="193" spans="1:71" x14ac:dyDescent="0.2">
      <c r="A193" s="253" t="str">
        <f>IF(A192="N/A","N/A",IF(EDATE(A192,1)&gt;Inputs!$P$5,"N/A",EDATE(A192,1)))</f>
        <v>N/A</v>
      </c>
      <c r="B193" s="324" t="str">
        <f t="shared" si="62"/>
        <v xml:space="preserve"> </v>
      </c>
      <c r="C193" s="172" t="str">
        <f t="shared" si="70"/>
        <v xml:space="preserve"> </v>
      </c>
      <c r="D193" s="172" t="str">
        <f t="shared" si="71"/>
        <v xml:space="preserve"> </v>
      </c>
      <c r="E193" s="172" t="str">
        <f t="shared" si="72"/>
        <v xml:space="preserve"> </v>
      </c>
      <c r="F193" s="172" t="str">
        <f t="shared" si="73"/>
        <v xml:space="preserve"> </v>
      </c>
      <c r="G193" s="172" t="str">
        <f t="shared" si="74"/>
        <v xml:space="preserve"> </v>
      </c>
      <c r="H193" s="172" t="str">
        <f t="shared" si="75"/>
        <v xml:space="preserve"> </v>
      </c>
      <c r="I193" s="172" t="str">
        <f t="shared" si="76"/>
        <v xml:space="preserve"> </v>
      </c>
      <c r="J193" s="172" t="str">
        <f t="shared" si="77"/>
        <v xml:space="preserve"> </v>
      </c>
      <c r="K193" s="172" t="str">
        <f t="shared" si="78"/>
        <v xml:space="preserve"> </v>
      </c>
      <c r="L193" s="250" t="str">
        <f>IF($A193="N/A"," ",IF(Pricetype2=2,MAX(C193,0),IF(OR(Pricetype2=1,Pricetype2=4),IF(C193=0,0,(_xll.EURO(C193,Strikeprice2,0,0,($AH193+IF(Smile=TRUE,VLOOKUP(MAX(-5,Strikeprice2-C193),Volsmile,2),0)),($A193-DateToday)+15,IF(Pricetype2=1,1,0),0))),C193)))</f>
        <v xml:space="preserve"> </v>
      </c>
      <c r="M193" s="250" t="str">
        <f>IF($A193="N/A"," ",IF(Pricetype2=2,MAX(D193,0),IF(OR(Pricetype2=1,Pricetype2=4),IF(D193=0,0,(_xll.EURO(D193,Strikeprice2,0,0,($AH193+IF(Smile=TRUE,VLOOKUP(MAX(-5,Strikeprice2-D193),Volsmile,2),0)),($A193-DateToday)+15,IF(Pricetype2=1,1,0),0))),D193)))</f>
        <v xml:space="preserve"> </v>
      </c>
      <c r="N193" s="250" t="str">
        <f>IF($A193="N/A"," ",IF(Pricetype2=2,MAX(E193,0),IF(OR(Pricetype2=1,Pricetype2=4),IF(E193=0,0,(_xll.EURO(E193,Strikeprice2,0,0,($AK193+IF(Smile=TRUE,VLOOKUP(MAX(-5,Strikeprice2-E193),Volsmile,2),0)),($A193-DateToday)+15,IF(Pricetype2=1,1,0),0))),E193)))</f>
        <v xml:space="preserve"> </v>
      </c>
      <c r="O193" s="250" t="str">
        <f>IF($A193="N/A"," ",IF(Pricetype2=2,MAX(F193,0),IF(OR(Pricetype2=1,Pricetype2=4),IF(F193=0,0,(_xll.EURO(F193,Strikeprice2,0,0,($AK193+IF(Smile=TRUE,VLOOKUP(MAX(-5,Strikeprice2-F193),Volsmile,2),0)),($A193-DateToday)+15,IF(Pricetype2=1,1,0),0))),F193)))</f>
        <v xml:space="preserve"> </v>
      </c>
      <c r="P193" s="250" t="str">
        <f>IF($A193="N/A"," ",IF(Pricetype2=2,MAX(G193,0),IF(OR(Pricetype2=1,Pricetype2=4),IF(G193=0,0,(_xll.EURO(G193,Strikeprice2,0,0,($AK193+IF(Smile=TRUE,VLOOKUP(MAX(-5,Strikeprice2-G193),Volsmile,2),0)),($A193-DateToday)+15,IF(Pricetype2=1,1,0),0))),G193)))</f>
        <v xml:space="preserve"> </v>
      </c>
      <c r="Q193" s="250" t="str">
        <f>IF($A193="N/A"," ",IF(Pricetype2=2,MAX(H193,0),IF(OR(Pricetype2=1,Pricetype2=4),IF(H193=0,0,(_xll.EURO(H193,Strikeprice2,0,0,($AK193+IF(Smile=TRUE,VLOOKUP(MAX(-5,Strikeprice2-H193),Volsmile,2),0)),($A193-DateToday)+15,IF(Pricetype2=1,1,0),0))),H193)))</f>
        <v xml:space="preserve"> </v>
      </c>
      <c r="R193" s="250" t="str">
        <f>IF($A193="N/A"," ",IF(Pricetype2=2,MAX(I193,0),IF(OR(Pricetype2=1,Pricetype2=4),IF(I193=0,0,(_xll.EURO(I193,Strikeprice2,0,0,($AK193+IF(Smile=TRUE,VLOOKUP(MAX(-5,Strikeprice2-I193),Volsmile,2),0)),($A193-DateToday)+15,IF(Pricetype2=1,1,0),0))),I193)))</f>
        <v xml:space="preserve"> </v>
      </c>
      <c r="S193" s="250" t="str">
        <f>IF($A193="N/A"," ",IF(Pricetype2=2,MAX(J193,0),IF(OR(Pricetype2=1,Pricetype2=4),IF(J193=0,0,(_xll.EURO(J193,Strikeprice2,0,0,($AK193+IF(Smile=TRUE,VLOOKUP(MAX(-5,Strikeprice2-J193),Volsmile,2),0)),($A193-DateToday)+15,IF(Pricetype2=1,1,0),0))),J193)))</f>
        <v xml:space="preserve"> </v>
      </c>
      <c r="T193" s="250" t="str">
        <f>IF($A193="N/A"," ",IF(Pricetype2=2,MAX(K193,0),IF(OR(Pricetype2=1,Pricetype2=4),IF(K193=0,0,(_xll.EURO(K193,Strikeprice2,0,0,($AK193+IF(Smile=TRUE,VLOOKUP(MAX(-5,Strikeprice2-K193),Volsmile,2),0)),($A193-DateToday)+15,IF(Pricetype2=1,1,0),0))),K193)))</f>
        <v xml:space="preserve"> </v>
      </c>
      <c r="U193" s="177" t="str">
        <f t="shared" si="63"/>
        <v xml:space="preserve"> </v>
      </c>
      <c r="V193" s="178" t="str">
        <f t="shared" si="79"/>
        <v xml:space="preserve"> </v>
      </c>
      <c r="W193" s="178" t="str">
        <f t="shared" si="80"/>
        <v xml:space="preserve"> </v>
      </c>
      <c r="X193" s="178" t="str">
        <f t="shared" si="81"/>
        <v xml:space="preserve"> </v>
      </c>
      <c r="Y193" s="178" t="str">
        <f t="shared" si="82"/>
        <v xml:space="preserve"> </v>
      </c>
      <c r="Z193" s="178" t="str">
        <f t="shared" si="83"/>
        <v xml:space="preserve"> </v>
      </c>
      <c r="AA193" s="178" t="str">
        <f t="shared" si="84"/>
        <v xml:space="preserve"> </v>
      </c>
      <c r="AB193" s="178" t="str">
        <f t="shared" si="85"/>
        <v xml:space="preserve"> </v>
      </c>
      <c r="AC193" s="178" t="str">
        <f t="shared" si="86"/>
        <v xml:space="preserve"> </v>
      </c>
      <c r="AD193" s="178" t="str">
        <f t="shared" si="87"/>
        <v xml:space="preserve"> </v>
      </c>
      <c r="AE193" s="178" t="str">
        <f t="shared" si="88"/>
        <v xml:space="preserve"> </v>
      </c>
      <c r="AF193" s="224" t="str">
        <f t="shared" si="89"/>
        <v xml:space="preserve"> </v>
      </c>
      <c r="AG193" s="224" t="str">
        <f t="shared" si="90"/>
        <v xml:space="preserve"> </v>
      </c>
      <c r="AH193" s="224" t="str">
        <f t="shared" si="91"/>
        <v xml:space="preserve"> </v>
      </c>
      <c r="AI193" s="224" t="str">
        <f t="shared" si="64"/>
        <v xml:space="preserve"> </v>
      </c>
      <c r="AJ193" s="224" t="str">
        <f t="shared" si="65"/>
        <v xml:space="preserve"> </v>
      </c>
      <c r="AK193" s="224" t="str">
        <f t="shared" si="92"/>
        <v xml:space="preserve"> </v>
      </c>
      <c r="AL193" s="224" t="str">
        <f>IF($A193="N/A"," ",IF(PV=1,0,'Pricing Inputs2'!R226))</f>
        <v xml:space="preserve"> </v>
      </c>
      <c r="AM193" s="313" t="str">
        <f t="shared" si="66"/>
        <v xml:space="preserve"> </v>
      </c>
      <c r="BQ193" t="str">
        <f t="shared" si="67"/>
        <v xml:space="preserve"> </v>
      </c>
      <c r="BR193" t="str">
        <f t="shared" si="68"/>
        <v xml:space="preserve"> </v>
      </c>
      <c r="BS193" t="str">
        <f t="shared" si="69"/>
        <v xml:space="preserve"> </v>
      </c>
    </row>
    <row r="194" spans="1:71" x14ac:dyDescent="0.2">
      <c r="A194" s="253" t="str">
        <f>IF(A193="N/A","N/A",IF(EDATE(A193,1)&gt;Inputs!$P$5,"N/A",EDATE(A193,1)))</f>
        <v>N/A</v>
      </c>
      <c r="B194" s="324" t="str">
        <f t="shared" si="62"/>
        <v xml:space="preserve"> </v>
      </c>
      <c r="C194" s="172" t="str">
        <f t="shared" si="70"/>
        <v xml:space="preserve"> </v>
      </c>
      <c r="D194" s="172" t="str">
        <f t="shared" si="71"/>
        <v xml:space="preserve"> </v>
      </c>
      <c r="E194" s="172" t="str">
        <f t="shared" si="72"/>
        <v xml:space="preserve"> </v>
      </c>
      <c r="F194" s="172" t="str">
        <f t="shared" si="73"/>
        <v xml:space="preserve"> </v>
      </c>
      <c r="G194" s="172" t="str">
        <f t="shared" si="74"/>
        <v xml:space="preserve"> </v>
      </c>
      <c r="H194" s="172" t="str">
        <f t="shared" si="75"/>
        <v xml:space="preserve"> </v>
      </c>
      <c r="I194" s="172" t="str">
        <f t="shared" si="76"/>
        <v xml:space="preserve"> </v>
      </c>
      <c r="J194" s="172" t="str">
        <f t="shared" si="77"/>
        <v xml:space="preserve"> </v>
      </c>
      <c r="K194" s="172" t="str">
        <f t="shared" si="78"/>
        <v xml:space="preserve"> </v>
      </c>
      <c r="L194" s="250" t="str">
        <f>IF($A194="N/A"," ",IF(Pricetype2=2,MAX(C194,0),IF(OR(Pricetype2=1,Pricetype2=4),IF(C194=0,0,(_xll.EURO(C194,Strikeprice2,0,0,($AH194+IF(Smile=TRUE,VLOOKUP(MAX(-5,Strikeprice2-C194),Volsmile,2),0)),($A194-DateToday)+15,IF(Pricetype2=1,1,0),0))),C194)))</f>
        <v xml:space="preserve"> </v>
      </c>
      <c r="M194" s="250" t="str">
        <f>IF($A194="N/A"," ",IF(Pricetype2=2,MAX(D194,0),IF(OR(Pricetype2=1,Pricetype2=4),IF(D194=0,0,(_xll.EURO(D194,Strikeprice2,0,0,($AH194+IF(Smile=TRUE,VLOOKUP(MAX(-5,Strikeprice2-D194),Volsmile,2),0)),($A194-DateToday)+15,IF(Pricetype2=1,1,0),0))),D194)))</f>
        <v xml:space="preserve"> </v>
      </c>
      <c r="N194" s="250" t="str">
        <f>IF($A194="N/A"," ",IF(Pricetype2=2,MAX(E194,0),IF(OR(Pricetype2=1,Pricetype2=4),IF(E194=0,0,(_xll.EURO(E194,Strikeprice2,0,0,($AK194+IF(Smile=TRUE,VLOOKUP(MAX(-5,Strikeprice2-E194),Volsmile,2),0)),($A194-DateToday)+15,IF(Pricetype2=1,1,0),0))),E194)))</f>
        <v xml:space="preserve"> </v>
      </c>
      <c r="O194" s="250" t="str">
        <f>IF($A194="N/A"," ",IF(Pricetype2=2,MAX(F194,0),IF(OR(Pricetype2=1,Pricetype2=4),IF(F194=0,0,(_xll.EURO(F194,Strikeprice2,0,0,($AK194+IF(Smile=TRUE,VLOOKUP(MAX(-5,Strikeprice2-F194),Volsmile,2),0)),($A194-DateToday)+15,IF(Pricetype2=1,1,0),0))),F194)))</f>
        <v xml:space="preserve"> </v>
      </c>
      <c r="P194" s="250" t="str">
        <f>IF($A194="N/A"," ",IF(Pricetype2=2,MAX(G194,0),IF(OR(Pricetype2=1,Pricetype2=4),IF(G194=0,0,(_xll.EURO(G194,Strikeprice2,0,0,($AK194+IF(Smile=TRUE,VLOOKUP(MAX(-5,Strikeprice2-G194),Volsmile,2),0)),($A194-DateToday)+15,IF(Pricetype2=1,1,0),0))),G194)))</f>
        <v xml:space="preserve"> </v>
      </c>
      <c r="Q194" s="250" t="str">
        <f>IF($A194="N/A"," ",IF(Pricetype2=2,MAX(H194,0),IF(OR(Pricetype2=1,Pricetype2=4),IF(H194=0,0,(_xll.EURO(H194,Strikeprice2,0,0,($AK194+IF(Smile=TRUE,VLOOKUP(MAX(-5,Strikeprice2-H194),Volsmile,2),0)),($A194-DateToday)+15,IF(Pricetype2=1,1,0),0))),H194)))</f>
        <v xml:space="preserve"> </v>
      </c>
      <c r="R194" s="250" t="str">
        <f>IF($A194="N/A"," ",IF(Pricetype2=2,MAX(I194,0),IF(OR(Pricetype2=1,Pricetype2=4),IF(I194=0,0,(_xll.EURO(I194,Strikeprice2,0,0,($AK194+IF(Smile=TRUE,VLOOKUP(MAX(-5,Strikeprice2-I194),Volsmile,2),0)),($A194-DateToday)+15,IF(Pricetype2=1,1,0),0))),I194)))</f>
        <v xml:space="preserve"> </v>
      </c>
      <c r="S194" s="250" t="str">
        <f>IF($A194="N/A"," ",IF(Pricetype2=2,MAX(J194,0),IF(OR(Pricetype2=1,Pricetype2=4),IF(J194=0,0,(_xll.EURO(J194,Strikeprice2,0,0,($AK194+IF(Smile=TRUE,VLOOKUP(MAX(-5,Strikeprice2-J194),Volsmile,2),0)),($A194-DateToday)+15,IF(Pricetype2=1,1,0),0))),J194)))</f>
        <v xml:space="preserve"> </v>
      </c>
      <c r="T194" s="250" t="str">
        <f>IF($A194="N/A"," ",IF(Pricetype2=2,MAX(K194,0),IF(OR(Pricetype2=1,Pricetype2=4),IF(K194=0,0,(_xll.EURO(K194,Strikeprice2,0,0,($AK194+IF(Smile=TRUE,VLOOKUP(MAX(-5,Strikeprice2-K194),Volsmile,2),0)),($A194-DateToday)+15,IF(Pricetype2=1,1,0),0))),K194)))</f>
        <v xml:space="preserve"> </v>
      </c>
      <c r="U194" s="177" t="str">
        <f t="shared" si="63"/>
        <v xml:space="preserve"> </v>
      </c>
      <c r="V194" s="178" t="str">
        <f t="shared" si="79"/>
        <v xml:space="preserve"> </v>
      </c>
      <c r="W194" s="178" t="str">
        <f t="shared" si="80"/>
        <v xml:space="preserve"> </v>
      </c>
      <c r="X194" s="178" t="str">
        <f t="shared" si="81"/>
        <v xml:space="preserve"> </v>
      </c>
      <c r="Y194" s="178" t="str">
        <f t="shared" si="82"/>
        <v xml:space="preserve"> </v>
      </c>
      <c r="Z194" s="178" t="str">
        <f t="shared" si="83"/>
        <v xml:space="preserve"> </v>
      </c>
      <c r="AA194" s="178" t="str">
        <f t="shared" si="84"/>
        <v xml:space="preserve"> </v>
      </c>
      <c r="AB194" s="178" t="str">
        <f t="shared" si="85"/>
        <v xml:space="preserve"> </v>
      </c>
      <c r="AC194" s="178" t="str">
        <f t="shared" si="86"/>
        <v xml:space="preserve"> </v>
      </c>
      <c r="AD194" s="178" t="str">
        <f t="shared" si="87"/>
        <v xml:space="preserve"> </v>
      </c>
      <c r="AE194" s="178" t="str">
        <f t="shared" si="88"/>
        <v xml:space="preserve"> </v>
      </c>
      <c r="AF194" s="224" t="str">
        <f t="shared" si="89"/>
        <v xml:space="preserve"> </v>
      </c>
      <c r="AG194" s="224" t="str">
        <f t="shared" si="90"/>
        <v xml:space="preserve"> </v>
      </c>
      <c r="AH194" s="224" t="str">
        <f t="shared" si="91"/>
        <v xml:space="preserve"> </v>
      </c>
      <c r="AI194" s="224" t="str">
        <f t="shared" si="64"/>
        <v xml:space="preserve"> </v>
      </c>
      <c r="AJ194" s="224" t="str">
        <f t="shared" si="65"/>
        <v xml:space="preserve"> </v>
      </c>
      <c r="AK194" s="224" t="str">
        <f t="shared" si="92"/>
        <v xml:space="preserve"> </v>
      </c>
      <c r="AL194" s="224" t="str">
        <f>IF($A194="N/A"," ",IF(PV=1,0,'Pricing Inputs2'!R227))</f>
        <v xml:space="preserve"> </v>
      </c>
      <c r="AM194" s="313" t="str">
        <f t="shared" si="66"/>
        <v xml:space="preserve"> </v>
      </c>
      <c r="BQ194" t="str">
        <f t="shared" si="67"/>
        <v xml:space="preserve"> </v>
      </c>
      <c r="BR194" t="str">
        <f t="shared" si="68"/>
        <v xml:space="preserve"> </v>
      </c>
      <c r="BS194" t="str">
        <f t="shared" si="69"/>
        <v xml:space="preserve"> </v>
      </c>
    </row>
    <row r="195" spans="1:71" x14ac:dyDescent="0.2">
      <c r="A195" s="253" t="str">
        <f>IF(A194="N/A","N/A",IF(EDATE(A194,1)&gt;Inputs!$P$5,"N/A",EDATE(A194,1)))</f>
        <v>N/A</v>
      </c>
      <c r="B195" s="324" t="str">
        <f t="shared" si="62"/>
        <v xml:space="preserve"> </v>
      </c>
      <c r="C195" s="172" t="str">
        <f t="shared" si="70"/>
        <v xml:space="preserve"> </v>
      </c>
      <c r="D195" s="172" t="str">
        <f t="shared" si="71"/>
        <v xml:space="preserve"> </v>
      </c>
      <c r="E195" s="172" t="str">
        <f t="shared" si="72"/>
        <v xml:space="preserve"> </v>
      </c>
      <c r="F195" s="172" t="str">
        <f t="shared" si="73"/>
        <v xml:space="preserve"> </v>
      </c>
      <c r="G195" s="172" t="str">
        <f t="shared" si="74"/>
        <v xml:space="preserve"> </v>
      </c>
      <c r="H195" s="172" t="str">
        <f t="shared" si="75"/>
        <v xml:space="preserve"> </v>
      </c>
      <c r="I195" s="172" t="str">
        <f t="shared" si="76"/>
        <v xml:space="preserve"> </v>
      </c>
      <c r="J195" s="172" t="str">
        <f t="shared" si="77"/>
        <v xml:space="preserve"> </v>
      </c>
      <c r="K195" s="172" t="str">
        <f t="shared" si="78"/>
        <v xml:space="preserve"> </v>
      </c>
      <c r="L195" s="250" t="str">
        <f>IF($A195="N/A"," ",IF(Pricetype2=2,MAX(C195,0),IF(OR(Pricetype2=1,Pricetype2=4),IF(C195=0,0,(_xll.EURO(C195,Strikeprice2,0,0,($AH195+IF(Smile=TRUE,VLOOKUP(MAX(-5,Strikeprice2-C195),Volsmile,2),0)),($A195-DateToday)+15,IF(Pricetype2=1,1,0),0))),C195)))</f>
        <v xml:space="preserve"> </v>
      </c>
      <c r="M195" s="250" t="str">
        <f>IF($A195="N/A"," ",IF(Pricetype2=2,MAX(D195,0),IF(OR(Pricetype2=1,Pricetype2=4),IF(D195=0,0,(_xll.EURO(D195,Strikeprice2,0,0,($AH195+IF(Smile=TRUE,VLOOKUP(MAX(-5,Strikeprice2-D195),Volsmile,2),0)),($A195-DateToday)+15,IF(Pricetype2=1,1,0),0))),D195)))</f>
        <v xml:space="preserve"> </v>
      </c>
      <c r="N195" s="250" t="str">
        <f>IF($A195="N/A"," ",IF(Pricetype2=2,MAX(E195,0),IF(OR(Pricetype2=1,Pricetype2=4),IF(E195=0,0,(_xll.EURO(E195,Strikeprice2,0,0,($AK195+IF(Smile=TRUE,VLOOKUP(MAX(-5,Strikeprice2-E195),Volsmile,2),0)),($A195-DateToday)+15,IF(Pricetype2=1,1,0),0))),E195)))</f>
        <v xml:space="preserve"> </v>
      </c>
      <c r="O195" s="250" t="str">
        <f>IF($A195="N/A"," ",IF(Pricetype2=2,MAX(F195,0),IF(OR(Pricetype2=1,Pricetype2=4),IF(F195=0,0,(_xll.EURO(F195,Strikeprice2,0,0,($AK195+IF(Smile=TRUE,VLOOKUP(MAX(-5,Strikeprice2-F195),Volsmile,2),0)),($A195-DateToday)+15,IF(Pricetype2=1,1,0),0))),F195)))</f>
        <v xml:space="preserve"> </v>
      </c>
      <c r="P195" s="250" t="str">
        <f>IF($A195="N/A"," ",IF(Pricetype2=2,MAX(G195,0),IF(OR(Pricetype2=1,Pricetype2=4),IF(G195=0,0,(_xll.EURO(G195,Strikeprice2,0,0,($AK195+IF(Smile=TRUE,VLOOKUP(MAX(-5,Strikeprice2-G195),Volsmile,2),0)),($A195-DateToday)+15,IF(Pricetype2=1,1,0),0))),G195)))</f>
        <v xml:space="preserve"> </v>
      </c>
      <c r="Q195" s="250" t="str">
        <f>IF($A195="N/A"," ",IF(Pricetype2=2,MAX(H195,0),IF(OR(Pricetype2=1,Pricetype2=4),IF(H195=0,0,(_xll.EURO(H195,Strikeprice2,0,0,($AK195+IF(Smile=TRUE,VLOOKUP(MAX(-5,Strikeprice2-H195),Volsmile,2),0)),($A195-DateToday)+15,IF(Pricetype2=1,1,0),0))),H195)))</f>
        <v xml:space="preserve"> </v>
      </c>
      <c r="R195" s="250" t="str">
        <f>IF($A195="N/A"," ",IF(Pricetype2=2,MAX(I195,0),IF(OR(Pricetype2=1,Pricetype2=4),IF(I195=0,0,(_xll.EURO(I195,Strikeprice2,0,0,($AK195+IF(Smile=TRUE,VLOOKUP(MAX(-5,Strikeprice2-I195),Volsmile,2),0)),($A195-DateToday)+15,IF(Pricetype2=1,1,0),0))),I195)))</f>
        <v xml:space="preserve"> </v>
      </c>
      <c r="S195" s="250" t="str">
        <f>IF($A195="N/A"," ",IF(Pricetype2=2,MAX(J195,0),IF(OR(Pricetype2=1,Pricetype2=4),IF(J195=0,0,(_xll.EURO(J195,Strikeprice2,0,0,($AK195+IF(Smile=TRUE,VLOOKUP(MAX(-5,Strikeprice2-J195),Volsmile,2),0)),($A195-DateToday)+15,IF(Pricetype2=1,1,0),0))),J195)))</f>
        <v xml:space="preserve"> </v>
      </c>
      <c r="T195" s="250" t="str">
        <f>IF($A195="N/A"," ",IF(Pricetype2=2,MAX(K195,0),IF(OR(Pricetype2=1,Pricetype2=4),IF(K195=0,0,(_xll.EURO(K195,Strikeprice2,0,0,($AK195+IF(Smile=TRUE,VLOOKUP(MAX(-5,Strikeprice2-K195),Volsmile,2),0)),($A195-DateToday)+15,IF(Pricetype2=1,1,0),0))),K195)))</f>
        <v xml:space="preserve"> </v>
      </c>
      <c r="U195" s="177" t="str">
        <f t="shared" si="63"/>
        <v xml:space="preserve"> </v>
      </c>
      <c r="V195" s="178" t="str">
        <f t="shared" si="79"/>
        <v xml:space="preserve"> </v>
      </c>
      <c r="W195" s="178" t="str">
        <f t="shared" si="80"/>
        <v xml:space="preserve"> </v>
      </c>
      <c r="X195" s="178" t="str">
        <f t="shared" si="81"/>
        <v xml:space="preserve"> </v>
      </c>
      <c r="Y195" s="178" t="str">
        <f t="shared" si="82"/>
        <v xml:space="preserve"> </v>
      </c>
      <c r="Z195" s="178" t="str">
        <f t="shared" si="83"/>
        <v xml:space="preserve"> </v>
      </c>
      <c r="AA195" s="178" t="str">
        <f t="shared" si="84"/>
        <v xml:space="preserve"> </v>
      </c>
      <c r="AB195" s="178" t="str">
        <f t="shared" si="85"/>
        <v xml:space="preserve"> </v>
      </c>
      <c r="AC195" s="178" t="str">
        <f t="shared" si="86"/>
        <v xml:space="preserve"> </v>
      </c>
      <c r="AD195" s="178" t="str">
        <f t="shared" si="87"/>
        <v xml:space="preserve"> </v>
      </c>
      <c r="AE195" s="178" t="str">
        <f t="shared" si="88"/>
        <v xml:space="preserve"> </v>
      </c>
      <c r="AF195" s="224" t="str">
        <f t="shared" si="89"/>
        <v xml:space="preserve"> </v>
      </c>
      <c r="AG195" s="224" t="str">
        <f t="shared" si="90"/>
        <v xml:space="preserve"> </v>
      </c>
      <c r="AH195" s="224" t="str">
        <f t="shared" si="91"/>
        <v xml:space="preserve"> </v>
      </c>
      <c r="AI195" s="224" t="str">
        <f t="shared" si="64"/>
        <v xml:space="preserve"> </v>
      </c>
      <c r="AJ195" s="224" t="str">
        <f t="shared" si="65"/>
        <v xml:space="preserve"> </v>
      </c>
      <c r="AK195" s="224" t="str">
        <f t="shared" si="92"/>
        <v xml:space="preserve"> </v>
      </c>
      <c r="AL195" s="224" t="str">
        <f>IF($A195="N/A"," ",IF(PV=1,0,'Pricing Inputs2'!R228))</f>
        <v xml:space="preserve"> </v>
      </c>
      <c r="AM195" s="313" t="str">
        <f t="shared" si="66"/>
        <v xml:space="preserve"> </v>
      </c>
      <c r="BQ195" t="str">
        <f t="shared" si="67"/>
        <v xml:space="preserve"> </v>
      </c>
      <c r="BR195" t="str">
        <f t="shared" si="68"/>
        <v xml:space="preserve"> </v>
      </c>
      <c r="BS195" t="str">
        <f t="shared" si="69"/>
        <v xml:space="preserve"> </v>
      </c>
    </row>
    <row r="196" spans="1:71" x14ac:dyDescent="0.2">
      <c r="A196" s="253" t="str">
        <f>IF(A195="N/A","N/A",IF(EDATE(A195,1)&gt;Inputs!$P$5,"N/A",EDATE(A195,1)))</f>
        <v>N/A</v>
      </c>
      <c r="B196" s="324" t="str">
        <f t="shared" ref="B196:B255" si="93">IF(A196="N/A"," ",YEAR(A196))</f>
        <v xml:space="preserve"> </v>
      </c>
      <c r="C196" s="172" t="str">
        <f t="shared" si="70"/>
        <v xml:space="preserve"> </v>
      </c>
      <c r="D196" s="172" t="str">
        <f t="shared" si="71"/>
        <v xml:space="preserve"> </v>
      </c>
      <c r="E196" s="172" t="str">
        <f t="shared" si="72"/>
        <v xml:space="preserve"> </v>
      </c>
      <c r="F196" s="172" t="str">
        <f t="shared" si="73"/>
        <v xml:space="preserve"> </v>
      </c>
      <c r="G196" s="172" t="str">
        <f t="shared" si="74"/>
        <v xml:space="preserve"> </v>
      </c>
      <c r="H196" s="172" t="str">
        <f t="shared" si="75"/>
        <v xml:space="preserve"> </v>
      </c>
      <c r="I196" s="172" t="str">
        <f t="shared" si="76"/>
        <v xml:space="preserve"> </v>
      </c>
      <c r="J196" s="172" t="str">
        <f t="shared" si="77"/>
        <v xml:space="preserve"> </v>
      </c>
      <c r="K196" s="172" t="str">
        <f t="shared" si="78"/>
        <v xml:space="preserve"> </v>
      </c>
      <c r="L196" s="250" t="str">
        <f>IF($A196="N/A"," ",IF(Pricetype2=2,MAX(C196,0),IF(OR(Pricetype2=1,Pricetype2=4),IF(C196=0,0,(_xll.EURO(C196,Strikeprice2,0,0,($AH196+IF(Smile=TRUE,VLOOKUP(MAX(-5,Strikeprice2-C196),Volsmile,2),0)),($A196-DateToday)+15,IF(Pricetype2=1,1,0),0))),C196)))</f>
        <v xml:space="preserve"> </v>
      </c>
      <c r="M196" s="250" t="str">
        <f>IF($A196="N/A"," ",IF(Pricetype2=2,MAX(D196,0),IF(OR(Pricetype2=1,Pricetype2=4),IF(D196=0,0,(_xll.EURO(D196,Strikeprice2,0,0,($AH196+IF(Smile=TRUE,VLOOKUP(MAX(-5,Strikeprice2-D196),Volsmile,2),0)),($A196-DateToday)+15,IF(Pricetype2=1,1,0),0))),D196)))</f>
        <v xml:space="preserve"> </v>
      </c>
      <c r="N196" s="250" t="str">
        <f>IF($A196="N/A"," ",IF(Pricetype2=2,MAX(E196,0),IF(OR(Pricetype2=1,Pricetype2=4),IF(E196=0,0,(_xll.EURO(E196,Strikeprice2,0,0,($AK196+IF(Smile=TRUE,VLOOKUP(MAX(-5,Strikeprice2-E196),Volsmile,2),0)),($A196-DateToday)+15,IF(Pricetype2=1,1,0),0))),E196)))</f>
        <v xml:space="preserve"> </v>
      </c>
      <c r="O196" s="250" t="str">
        <f>IF($A196="N/A"," ",IF(Pricetype2=2,MAX(F196,0),IF(OR(Pricetype2=1,Pricetype2=4),IF(F196=0,0,(_xll.EURO(F196,Strikeprice2,0,0,($AK196+IF(Smile=TRUE,VLOOKUP(MAX(-5,Strikeprice2-F196),Volsmile,2),0)),($A196-DateToday)+15,IF(Pricetype2=1,1,0),0))),F196)))</f>
        <v xml:space="preserve"> </v>
      </c>
      <c r="P196" s="250" t="str">
        <f>IF($A196="N/A"," ",IF(Pricetype2=2,MAX(G196,0),IF(OR(Pricetype2=1,Pricetype2=4),IF(G196=0,0,(_xll.EURO(G196,Strikeprice2,0,0,($AK196+IF(Smile=TRUE,VLOOKUP(MAX(-5,Strikeprice2-G196),Volsmile,2),0)),($A196-DateToday)+15,IF(Pricetype2=1,1,0),0))),G196)))</f>
        <v xml:space="preserve"> </v>
      </c>
      <c r="Q196" s="250" t="str">
        <f>IF($A196="N/A"," ",IF(Pricetype2=2,MAX(H196,0),IF(OR(Pricetype2=1,Pricetype2=4),IF(H196=0,0,(_xll.EURO(H196,Strikeprice2,0,0,($AK196+IF(Smile=TRUE,VLOOKUP(MAX(-5,Strikeprice2-H196),Volsmile,2),0)),($A196-DateToday)+15,IF(Pricetype2=1,1,0),0))),H196)))</f>
        <v xml:space="preserve"> </v>
      </c>
      <c r="R196" s="250" t="str">
        <f>IF($A196="N/A"," ",IF(Pricetype2=2,MAX(I196,0),IF(OR(Pricetype2=1,Pricetype2=4),IF(I196=0,0,(_xll.EURO(I196,Strikeprice2,0,0,($AK196+IF(Smile=TRUE,VLOOKUP(MAX(-5,Strikeprice2-I196),Volsmile,2),0)),($A196-DateToday)+15,IF(Pricetype2=1,1,0),0))),I196)))</f>
        <v xml:space="preserve"> </v>
      </c>
      <c r="S196" s="250" t="str">
        <f>IF($A196="N/A"," ",IF(Pricetype2=2,MAX(J196,0),IF(OR(Pricetype2=1,Pricetype2=4),IF(J196=0,0,(_xll.EURO(J196,Strikeprice2,0,0,($AK196+IF(Smile=TRUE,VLOOKUP(MAX(-5,Strikeprice2-J196),Volsmile,2),0)),($A196-DateToday)+15,IF(Pricetype2=1,1,0),0))),J196)))</f>
        <v xml:space="preserve"> </v>
      </c>
      <c r="T196" s="250" t="str">
        <f>IF($A196="N/A"," ",IF(Pricetype2=2,MAX(K196,0),IF(OR(Pricetype2=1,Pricetype2=4),IF(K196=0,0,(_xll.EURO(K196,Strikeprice2,0,0,($AK196+IF(Smile=TRUE,VLOOKUP(MAX(-5,Strikeprice2-K196),Volsmile,2),0)),($A196-DateToday)+15,IF(Pricetype2=1,1,0),0))),K196)))</f>
        <v xml:space="preserve"> </v>
      </c>
      <c r="U196" s="177" t="str">
        <f t="shared" ref="U196:U255" si="94">IF($A196="N/A"," ",Volume2*$AM196)</f>
        <v xml:space="preserve"> </v>
      </c>
      <c r="V196" s="178" t="str">
        <f t="shared" si="79"/>
        <v xml:space="preserve"> </v>
      </c>
      <c r="W196" s="178" t="str">
        <f t="shared" si="80"/>
        <v xml:space="preserve"> </v>
      </c>
      <c r="X196" s="178" t="str">
        <f t="shared" si="81"/>
        <v xml:space="preserve"> </v>
      </c>
      <c r="Y196" s="178" t="str">
        <f t="shared" si="82"/>
        <v xml:space="preserve"> </v>
      </c>
      <c r="Z196" s="178" t="str">
        <f t="shared" si="83"/>
        <v xml:space="preserve"> </v>
      </c>
      <c r="AA196" s="178" t="str">
        <f t="shared" si="84"/>
        <v xml:space="preserve"> </v>
      </c>
      <c r="AB196" s="178" t="str">
        <f t="shared" si="85"/>
        <v xml:space="preserve"> </v>
      </c>
      <c r="AC196" s="178" t="str">
        <f t="shared" si="86"/>
        <v xml:space="preserve"> </v>
      </c>
      <c r="AD196" s="178" t="str">
        <f t="shared" si="87"/>
        <v xml:space="preserve"> </v>
      </c>
      <c r="AE196" s="178" t="str">
        <f t="shared" si="88"/>
        <v xml:space="preserve"> </v>
      </c>
      <c r="AF196" s="224" t="str">
        <f t="shared" si="89"/>
        <v xml:space="preserve"> </v>
      </c>
      <c r="AG196" s="224" t="str">
        <f t="shared" si="90"/>
        <v xml:space="preserve"> </v>
      </c>
      <c r="AH196" s="224" t="str">
        <f t="shared" si="91"/>
        <v xml:space="preserve"> </v>
      </c>
      <c r="AI196" s="224" t="str">
        <f t="shared" ref="AI196:AI255" si="95">IF($A196="N/A"," ",(VLOOKUP($A196,OffPwrVolTable,(IF(VolBMO2=2,7,IF(VolBMO2=1,6,8))),FALSE)))</f>
        <v xml:space="preserve"> </v>
      </c>
      <c r="AJ196" s="224" t="str">
        <f t="shared" ref="AJ196:AJ255" si="96">IF($A196="N/A"," ",(VLOOKUP($A196,OffPwrVolTable,(IF(VolBMO2=2,3,IF(VolBMO2=1,2,4))),FALSE)*VLOOKUP(MONTH($A196),Volscale,2)))</f>
        <v xml:space="preserve"> </v>
      </c>
      <c r="AK196" s="224" t="str">
        <f t="shared" si="92"/>
        <v xml:space="preserve"> </v>
      </c>
      <c r="AL196" s="224" t="str">
        <f>IF($A196="N/A"," ",IF(PV=1,0,'Pricing Inputs2'!R229))</f>
        <v xml:space="preserve"> </v>
      </c>
      <c r="AM196" s="313" t="str">
        <f t="shared" ref="AM196:AM259" si="97">IF($A196="N/A"," ",(1+AL196/2)^(-2*((EOMONTH(A196,0)+20)-DateToday)/365.25))</f>
        <v xml:space="preserve"> </v>
      </c>
      <c r="BQ196" t="str">
        <f t="shared" ref="BQ196:BQ255" si="98">IF($A196="N/A"," ",(VLOOKUP($A196,NumberofDaysTable,2)))</f>
        <v xml:space="preserve"> </v>
      </c>
      <c r="BR196" t="str">
        <f t="shared" ref="BR196:BR255" si="99">IF($A196="N/A"," ",(VLOOKUP($A196,NumberofDaysTable,3)))</f>
        <v xml:space="preserve"> </v>
      </c>
      <c r="BS196" t="str">
        <f t="shared" ref="BS196:BS255" si="100">IF($A196="N/A"," ",(VLOOKUP($A196,NumberofDaysTable,4)))</f>
        <v xml:space="preserve"> </v>
      </c>
    </row>
    <row r="197" spans="1:71" x14ac:dyDescent="0.2">
      <c r="A197" s="253" t="str">
        <f>IF(A196="N/A","N/A",IF(EDATE(A196,1)&gt;Inputs!$P$5,"N/A",EDATE(A196,1)))</f>
        <v>N/A</v>
      </c>
      <c r="B197" s="324" t="str">
        <f t="shared" si="93"/>
        <v xml:space="preserve"> </v>
      </c>
      <c r="C197" s="172" t="str">
        <f t="shared" ref="C197:C255" si="101">IF($A197="N/A"," ",IF(Dayrun2=10,0,IF(Scaler2=1,(VLOOKUP(A197,ScaledPrice2,4)),(VLOOKUP(A197,ScaledPrice2,2)))))</f>
        <v xml:space="preserve"> </v>
      </c>
      <c r="D197" s="172" t="str">
        <f t="shared" ref="D197:D255" si="102">IF(A197="N/A"," ",IF(Dayrun2&gt;=7,0,IF(Scaler2=2,VLOOKUP(A197,ScaledPrice2,2),(VLOOKUP(A197,ScaledPrice2,2))*(2-(VLOOKUP(A197,ScaledPrice2,3))))))</f>
        <v xml:space="preserve"> </v>
      </c>
      <c r="E197" s="172" t="str">
        <f t="shared" ref="E197:E255" si="103">IF($A197="N/A"," ",IF(AND(Dayrun2&gt;=4,Dayrun2&lt;=9),0,VLOOKUP($A197,ScaledPrice2,9)))</f>
        <v xml:space="preserve"> </v>
      </c>
      <c r="F197" s="172" t="str">
        <f t="shared" ref="F197:F255" si="104">IF(A197="N/A"," ",IF(OR(Dayrun2=2,Dayrun2=3,Dayrun2=5,Dayrun2=6,Dayrun2=8,Dayrun2=9),VLOOKUP(A197,ScaledPrice2,IF(Scaler2=1,6,5)),0))</f>
        <v xml:space="preserve"> </v>
      </c>
      <c r="G197" s="172" t="str">
        <f t="shared" ref="G197:G255" si="105">IF(A197="N/A"," ",IF(OR(Dayrun2=2,Dayrun2=3,Dayrun2=5,Dayrun2=6),IF(Scaler2=2,F197,(VLOOKUP(A197,ScaledPrice2,5))*(2-(VLOOKUP(A197,ScaledPrice2,3)))),0))</f>
        <v xml:space="preserve"> </v>
      </c>
      <c r="H197" s="172" t="str">
        <f t="shared" ref="H197:H255" si="106">IF($A197="N/A"," ",IF(OR(Dayrun2=2,Dayrun2=3,Dayrun2=10),VLOOKUP($A197,ScaledPrice2,9),0))</f>
        <v xml:space="preserve"> </v>
      </c>
      <c r="I197" s="172" t="str">
        <f t="shared" ref="I197:I255" si="107">IF(A197="N/A"," ",IF(OR(Dayrun2=3,Dayrun2=6,Dayrun2=9),(VLOOKUP(A197,ScaledPrice2,IF(Scaler2=2,7,8))),0))</f>
        <v xml:space="preserve"> </v>
      </c>
      <c r="J197" s="172" t="str">
        <f t="shared" ref="J197:J255" si="108">IF(A197="N/A"," ",IF(OR(Dayrun2=3,Dayrun2=6),IF(Scaler2=2,I197,(VLOOKUP(A197,ScaledPrice2,7))*(2-(VLOOKUP(A197,ScaledPrice2,3)))),0))</f>
        <v xml:space="preserve"> </v>
      </c>
      <c r="K197" s="172" t="str">
        <f t="shared" ref="K197:K255" si="109">IF($A197="N/A"," ",IF(OR(Dayrun2=3,Dayrun2=10),VLOOKUP($A197,ScaledPrice2,9),0))</f>
        <v xml:space="preserve"> </v>
      </c>
      <c r="L197" s="250" t="str">
        <f>IF($A197="N/A"," ",IF(Pricetype2=2,MAX(C197,0),IF(OR(Pricetype2=1,Pricetype2=4),IF(C197=0,0,(_xll.EURO(C197,Strikeprice2,0,0,($AH197+IF(Smile=TRUE,VLOOKUP(MAX(-5,Strikeprice2-C197),Volsmile,2),0)),($A197-DateToday)+15,IF(Pricetype2=1,1,0),0))),C197)))</f>
        <v xml:space="preserve"> </v>
      </c>
      <c r="M197" s="250" t="str">
        <f>IF($A197="N/A"," ",IF(Pricetype2=2,MAX(D197,0),IF(OR(Pricetype2=1,Pricetype2=4),IF(D197=0,0,(_xll.EURO(D197,Strikeprice2,0,0,($AH197+IF(Smile=TRUE,VLOOKUP(MAX(-5,Strikeprice2-D197),Volsmile,2),0)),($A197-DateToday)+15,IF(Pricetype2=1,1,0),0))),D197)))</f>
        <v xml:space="preserve"> </v>
      </c>
      <c r="N197" s="250" t="str">
        <f>IF($A197="N/A"," ",IF(Pricetype2=2,MAX(E197,0),IF(OR(Pricetype2=1,Pricetype2=4),IF(E197=0,0,(_xll.EURO(E197,Strikeprice2,0,0,($AK197+IF(Smile=TRUE,VLOOKUP(MAX(-5,Strikeprice2-E197),Volsmile,2),0)),($A197-DateToday)+15,IF(Pricetype2=1,1,0),0))),E197)))</f>
        <v xml:space="preserve"> </v>
      </c>
      <c r="O197" s="250" t="str">
        <f>IF($A197="N/A"," ",IF(Pricetype2=2,MAX(F197,0),IF(OR(Pricetype2=1,Pricetype2=4),IF(F197=0,0,(_xll.EURO(F197,Strikeprice2,0,0,($AK197+IF(Smile=TRUE,VLOOKUP(MAX(-5,Strikeprice2-F197),Volsmile,2),0)),($A197-DateToday)+15,IF(Pricetype2=1,1,0),0))),F197)))</f>
        <v xml:space="preserve"> </v>
      </c>
      <c r="P197" s="250" t="str">
        <f>IF($A197="N/A"," ",IF(Pricetype2=2,MAX(G197,0),IF(OR(Pricetype2=1,Pricetype2=4),IF(G197=0,0,(_xll.EURO(G197,Strikeprice2,0,0,($AK197+IF(Smile=TRUE,VLOOKUP(MAX(-5,Strikeprice2-G197),Volsmile,2),0)),($A197-DateToday)+15,IF(Pricetype2=1,1,0),0))),G197)))</f>
        <v xml:space="preserve"> </v>
      </c>
      <c r="Q197" s="250" t="str">
        <f>IF($A197="N/A"," ",IF(Pricetype2=2,MAX(H197,0),IF(OR(Pricetype2=1,Pricetype2=4),IF(H197=0,0,(_xll.EURO(H197,Strikeprice2,0,0,($AK197+IF(Smile=TRUE,VLOOKUP(MAX(-5,Strikeprice2-H197),Volsmile,2),0)),($A197-DateToday)+15,IF(Pricetype2=1,1,0),0))),H197)))</f>
        <v xml:space="preserve"> </v>
      </c>
      <c r="R197" s="250" t="str">
        <f>IF($A197="N/A"," ",IF(Pricetype2=2,MAX(I197,0),IF(OR(Pricetype2=1,Pricetype2=4),IF(I197=0,0,(_xll.EURO(I197,Strikeprice2,0,0,($AK197+IF(Smile=TRUE,VLOOKUP(MAX(-5,Strikeprice2-I197),Volsmile,2),0)),($A197-DateToday)+15,IF(Pricetype2=1,1,0),0))),I197)))</f>
        <v xml:space="preserve"> </v>
      </c>
      <c r="S197" s="250" t="str">
        <f>IF($A197="N/A"," ",IF(Pricetype2=2,MAX(J197,0),IF(OR(Pricetype2=1,Pricetype2=4),IF(J197=0,0,(_xll.EURO(J197,Strikeprice2,0,0,($AK197+IF(Smile=TRUE,VLOOKUP(MAX(-5,Strikeprice2-J197),Volsmile,2),0)),($A197-DateToday)+15,IF(Pricetype2=1,1,0),0))),J197)))</f>
        <v xml:space="preserve"> </v>
      </c>
      <c r="T197" s="250" t="str">
        <f>IF($A197="N/A"," ",IF(Pricetype2=2,MAX(K197,0),IF(OR(Pricetype2=1,Pricetype2=4),IF(K197=0,0,(_xll.EURO(K197,Strikeprice2,0,0,($AK197+IF(Smile=TRUE,VLOOKUP(MAX(-5,Strikeprice2-K197),Volsmile,2),0)),($A197-DateToday)+15,IF(Pricetype2=1,1,0),0))),K197)))</f>
        <v xml:space="preserve"> </v>
      </c>
      <c r="U197" s="177" t="str">
        <f t="shared" si="94"/>
        <v xml:space="preserve"> </v>
      </c>
      <c r="V197" s="178" t="str">
        <f t="shared" ref="V197:V255" si="110">IF($A197="N/A"," ",$U197*(8*($BQ197))*L197)</f>
        <v xml:space="preserve"> </v>
      </c>
      <c r="W197" s="178" t="str">
        <f t="shared" ref="W197:W255" si="111">IF($A197="N/A"," ",$U197*(8*($BQ197))*M197)</f>
        <v xml:space="preserve"> </v>
      </c>
      <c r="X197" s="178" t="str">
        <f t="shared" ref="X197:X255" si="112">IF($A197="N/A"," ",$U197*(8*($BQ197))*N197)</f>
        <v xml:space="preserve"> </v>
      </c>
      <c r="Y197" s="178" t="str">
        <f t="shared" ref="Y197:Y255" si="113">IF($A197="N/A"," ",$U197*(8*($BR197))*O197)</f>
        <v xml:space="preserve"> </v>
      </c>
      <c r="Z197" s="178" t="str">
        <f t="shared" ref="Z197:Z255" si="114">IF($A197="N/A"," ",$U197*(8*($BR197))*P197)</f>
        <v xml:space="preserve"> </v>
      </c>
      <c r="AA197" s="178" t="str">
        <f t="shared" ref="AA197:AA255" si="115">IF($A197="N/A"," ",$U197*(8*($BR197))*Q197)</f>
        <v xml:space="preserve"> </v>
      </c>
      <c r="AB197" s="178" t="str">
        <f t="shared" ref="AB197:AB255" si="116">IF($A197="N/A"," ",$U197*(8*($BS197))*R197)</f>
        <v xml:space="preserve"> </v>
      </c>
      <c r="AC197" s="178" t="str">
        <f t="shared" ref="AC197:AC255" si="117">IF($A197="N/A"," ",$U197*(8*($BS197))*S197)</f>
        <v xml:space="preserve"> </v>
      </c>
      <c r="AD197" s="178" t="str">
        <f t="shared" ref="AD197:AD255" si="118">IF($A197="N/A"," ",$U197*(8*($BS197))*T197)</f>
        <v xml:space="preserve"> </v>
      </c>
      <c r="AE197" s="178" t="str">
        <f t="shared" ref="AE197:AE255" si="119">IF($A197="N/A"," ",SUM(V197:AD197))</f>
        <v xml:space="preserve"> </v>
      </c>
      <c r="AF197" s="224" t="str">
        <f t="shared" ref="AF197:AF255" si="120">IF(A197="N/A"," ",(VLOOKUP(A197,PowerVolTable,(IF(VolBMO2=2,7,IF(VolBMO2=1,6,8))),FALSE)))</f>
        <v xml:space="preserve"> </v>
      </c>
      <c r="AG197" s="224" t="str">
        <f t="shared" ref="AG197:AG255" si="121">IF(A197="N/A"," ",(VLOOKUP(A197,IntraPowerVol,(IF(VolBMO2=2,3,IF(VolBMO2=1,2,4))),FALSE)*VLOOKUP(MONTH($A197),Volscale,2)))</f>
        <v xml:space="preserve"> </v>
      </c>
      <c r="AH197" s="224" t="str">
        <f t="shared" ref="AH197:AH255" si="122">IF($A197="N/A"," ",IF(VolType2=1,AG197,AF197))</f>
        <v xml:space="preserve"> </v>
      </c>
      <c r="AI197" s="224" t="str">
        <f t="shared" si="95"/>
        <v xml:space="preserve"> </v>
      </c>
      <c r="AJ197" s="224" t="str">
        <f t="shared" si="96"/>
        <v xml:space="preserve"> </v>
      </c>
      <c r="AK197" s="224" t="str">
        <f t="shared" ref="AK197:AK255" si="123">IF($A197="N/A"," ",IF(VolType2=1,AJ197,AI197))</f>
        <v xml:space="preserve"> </v>
      </c>
      <c r="AL197" s="224" t="str">
        <f>IF($A197="N/A"," ",IF(PV=1,0,'Pricing Inputs2'!R230))</f>
        <v xml:space="preserve"> </v>
      </c>
      <c r="AM197" s="313" t="str">
        <f t="shared" si="97"/>
        <v xml:space="preserve"> </v>
      </c>
      <c r="BQ197" t="str">
        <f t="shared" si="98"/>
        <v xml:space="preserve"> </v>
      </c>
      <c r="BR197" t="str">
        <f t="shared" si="99"/>
        <v xml:space="preserve"> </v>
      </c>
      <c r="BS197" t="str">
        <f t="shared" si="100"/>
        <v xml:space="preserve"> </v>
      </c>
    </row>
    <row r="198" spans="1:71" x14ac:dyDescent="0.2">
      <c r="A198" s="253" t="str">
        <f>IF(A197="N/A","N/A",IF(EDATE(A197,1)&gt;Inputs!$P$5,"N/A",EDATE(A197,1)))</f>
        <v>N/A</v>
      </c>
      <c r="B198" s="324" t="str">
        <f t="shared" si="93"/>
        <v xml:space="preserve"> </v>
      </c>
      <c r="C198" s="172" t="str">
        <f t="shared" si="101"/>
        <v xml:space="preserve"> </v>
      </c>
      <c r="D198" s="172" t="str">
        <f t="shared" si="102"/>
        <v xml:space="preserve"> </v>
      </c>
      <c r="E198" s="172" t="str">
        <f t="shared" si="103"/>
        <v xml:space="preserve"> </v>
      </c>
      <c r="F198" s="172" t="str">
        <f t="shared" si="104"/>
        <v xml:space="preserve"> </v>
      </c>
      <c r="G198" s="172" t="str">
        <f t="shared" si="105"/>
        <v xml:space="preserve"> </v>
      </c>
      <c r="H198" s="172" t="str">
        <f t="shared" si="106"/>
        <v xml:space="preserve"> </v>
      </c>
      <c r="I198" s="172" t="str">
        <f t="shared" si="107"/>
        <v xml:space="preserve"> </v>
      </c>
      <c r="J198" s="172" t="str">
        <f t="shared" si="108"/>
        <v xml:space="preserve"> </v>
      </c>
      <c r="K198" s="172" t="str">
        <f t="shared" si="109"/>
        <v xml:space="preserve"> </v>
      </c>
      <c r="L198" s="250" t="str">
        <f>IF($A198="N/A"," ",IF(Pricetype2=2,MAX(C198,0),IF(OR(Pricetype2=1,Pricetype2=4),IF(C198=0,0,(_xll.EURO(C198,Strikeprice2,0,0,($AH198+IF(Smile=TRUE,VLOOKUP(MAX(-5,Strikeprice2-C198),Volsmile,2),0)),($A198-DateToday)+15,IF(Pricetype2=1,1,0),0))),C198)))</f>
        <v xml:space="preserve"> </v>
      </c>
      <c r="M198" s="250" t="str">
        <f>IF($A198="N/A"," ",IF(Pricetype2=2,MAX(D198,0),IF(OR(Pricetype2=1,Pricetype2=4),IF(D198=0,0,(_xll.EURO(D198,Strikeprice2,0,0,($AH198+IF(Smile=TRUE,VLOOKUP(MAX(-5,Strikeprice2-D198),Volsmile,2),0)),($A198-DateToday)+15,IF(Pricetype2=1,1,0),0))),D198)))</f>
        <v xml:space="preserve"> </v>
      </c>
      <c r="N198" s="250" t="str">
        <f>IF($A198="N/A"," ",IF(Pricetype2=2,MAX(E198,0),IF(OR(Pricetype2=1,Pricetype2=4),IF(E198=0,0,(_xll.EURO(E198,Strikeprice2,0,0,($AK198+IF(Smile=TRUE,VLOOKUP(MAX(-5,Strikeprice2-E198),Volsmile,2),0)),($A198-DateToday)+15,IF(Pricetype2=1,1,0),0))),E198)))</f>
        <v xml:space="preserve"> </v>
      </c>
      <c r="O198" s="250" t="str">
        <f>IF($A198="N/A"," ",IF(Pricetype2=2,MAX(F198,0),IF(OR(Pricetype2=1,Pricetype2=4),IF(F198=0,0,(_xll.EURO(F198,Strikeprice2,0,0,($AK198+IF(Smile=TRUE,VLOOKUP(MAX(-5,Strikeprice2-F198),Volsmile,2),0)),($A198-DateToday)+15,IF(Pricetype2=1,1,0),0))),F198)))</f>
        <v xml:space="preserve"> </v>
      </c>
      <c r="P198" s="250" t="str">
        <f>IF($A198="N/A"," ",IF(Pricetype2=2,MAX(G198,0),IF(OR(Pricetype2=1,Pricetype2=4),IF(G198=0,0,(_xll.EURO(G198,Strikeprice2,0,0,($AK198+IF(Smile=TRUE,VLOOKUP(MAX(-5,Strikeprice2-G198),Volsmile,2),0)),($A198-DateToday)+15,IF(Pricetype2=1,1,0),0))),G198)))</f>
        <v xml:space="preserve"> </v>
      </c>
      <c r="Q198" s="250" t="str">
        <f>IF($A198="N/A"," ",IF(Pricetype2=2,MAX(H198,0),IF(OR(Pricetype2=1,Pricetype2=4),IF(H198=0,0,(_xll.EURO(H198,Strikeprice2,0,0,($AK198+IF(Smile=TRUE,VLOOKUP(MAX(-5,Strikeprice2-H198),Volsmile,2),0)),($A198-DateToday)+15,IF(Pricetype2=1,1,0),0))),H198)))</f>
        <v xml:space="preserve"> </v>
      </c>
      <c r="R198" s="250" t="str">
        <f>IF($A198="N/A"," ",IF(Pricetype2=2,MAX(I198,0),IF(OR(Pricetype2=1,Pricetype2=4),IF(I198=0,0,(_xll.EURO(I198,Strikeprice2,0,0,($AK198+IF(Smile=TRUE,VLOOKUP(MAX(-5,Strikeprice2-I198),Volsmile,2),0)),($A198-DateToday)+15,IF(Pricetype2=1,1,0),0))),I198)))</f>
        <v xml:space="preserve"> </v>
      </c>
      <c r="S198" s="250" t="str">
        <f>IF($A198="N/A"," ",IF(Pricetype2=2,MAX(J198,0),IF(OR(Pricetype2=1,Pricetype2=4),IF(J198=0,0,(_xll.EURO(J198,Strikeprice2,0,0,($AK198+IF(Smile=TRUE,VLOOKUP(MAX(-5,Strikeprice2-J198),Volsmile,2),0)),($A198-DateToday)+15,IF(Pricetype2=1,1,0),0))),J198)))</f>
        <v xml:space="preserve"> </v>
      </c>
      <c r="T198" s="250" t="str">
        <f>IF($A198="N/A"," ",IF(Pricetype2=2,MAX(K198,0),IF(OR(Pricetype2=1,Pricetype2=4),IF(K198=0,0,(_xll.EURO(K198,Strikeprice2,0,0,($AK198+IF(Smile=TRUE,VLOOKUP(MAX(-5,Strikeprice2-K198),Volsmile,2),0)),($A198-DateToday)+15,IF(Pricetype2=1,1,0),0))),K198)))</f>
        <v xml:space="preserve"> </v>
      </c>
      <c r="U198" s="177" t="str">
        <f t="shared" si="94"/>
        <v xml:space="preserve"> </v>
      </c>
      <c r="V198" s="178" t="str">
        <f t="shared" si="110"/>
        <v xml:space="preserve"> </v>
      </c>
      <c r="W198" s="178" t="str">
        <f t="shared" si="111"/>
        <v xml:space="preserve"> </v>
      </c>
      <c r="X198" s="178" t="str">
        <f t="shared" si="112"/>
        <v xml:space="preserve"> </v>
      </c>
      <c r="Y198" s="178" t="str">
        <f t="shared" si="113"/>
        <v xml:space="preserve"> </v>
      </c>
      <c r="Z198" s="178" t="str">
        <f t="shared" si="114"/>
        <v xml:space="preserve"> </v>
      </c>
      <c r="AA198" s="178" t="str">
        <f t="shared" si="115"/>
        <v xml:space="preserve"> </v>
      </c>
      <c r="AB198" s="178" t="str">
        <f t="shared" si="116"/>
        <v xml:space="preserve"> </v>
      </c>
      <c r="AC198" s="178" t="str">
        <f t="shared" si="117"/>
        <v xml:space="preserve"> </v>
      </c>
      <c r="AD198" s="178" t="str">
        <f t="shared" si="118"/>
        <v xml:space="preserve"> </v>
      </c>
      <c r="AE198" s="178" t="str">
        <f t="shared" si="119"/>
        <v xml:space="preserve"> </v>
      </c>
      <c r="AF198" s="224" t="str">
        <f t="shared" si="120"/>
        <v xml:space="preserve"> </v>
      </c>
      <c r="AG198" s="224" t="str">
        <f t="shared" si="121"/>
        <v xml:space="preserve"> </v>
      </c>
      <c r="AH198" s="224" t="str">
        <f t="shared" si="122"/>
        <v xml:space="preserve"> </v>
      </c>
      <c r="AI198" s="224" t="str">
        <f t="shared" si="95"/>
        <v xml:space="preserve"> </v>
      </c>
      <c r="AJ198" s="224" t="str">
        <f t="shared" si="96"/>
        <v xml:space="preserve"> </v>
      </c>
      <c r="AK198" s="224" t="str">
        <f t="shared" si="123"/>
        <v xml:space="preserve"> </v>
      </c>
      <c r="AL198" s="224" t="str">
        <f>IF($A198="N/A"," ",IF(PV=1,0,'Pricing Inputs2'!R231))</f>
        <v xml:space="preserve"> </v>
      </c>
      <c r="AM198" s="313" t="str">
        <f t="shared" si="97"/>
        <v xml:space="preserve"> </v>
      </c>
      <c r="BQ198" t="str">
        <f t="shared" si="98"/>
        <v xml:space="preserve"> </v>
      </c>
      <c r="BR198" t="str">
        <f t="shared" si="99"/>
        <v xml:space="preserve"> </v>
      </c>
      <c r="BS198" t="str">
        <f t="shared" si="100"/>
        <v xml:space="preserve"> </v>
      </c>
    </row>
    <row r="199" spans="1:71" x14ac:dyDescent="0.2">
      <c r="A199" s="253" t="str">
        <f>IF(A198="N/A","N/A",IF(EDATE(A198,1)&gt;Inputs!$P$5,"N/A",EDATE(A198,1)))</f>
        <v>N/A</v>
      </c>
      <c r="B199" s="324" t="str">
        <f t="shared" si="93"/>
        <v xml:space="preserve"> </v>
      </c>
      <c r="C199" s="172" t="str">
        <f t="shared" si="101"/>
        <v xml:space="preserve"> </v>
      </c>
      <c r="D199" s="172" t="str">
        <f t="shared" si="102"/>
        <v xml:space="preserve"> </v>
      </c>
      <c r="E199" s="172" t="str">
        <f t="shared" si="103"/>
        <v xml:space="preserve"> </v>
      </c>
      <c r="F199" s="172" t="str">
        <f t="shared" si="104"/>
        <v xml:space="preserve"> </v>
      </c>
      <c r="G199" s="172" t="str">
        <f t="shared" si="105"/>
        <v xml:space="preserve"> </v>
      </c>
      <c r="H199" s="172" t="str">
        <f t="shared" si="106"/>
        <v xml:space="preserve"> </v>
      </c>
      <c r="I199" s="172" t="str">
        <f t="shared" si="107"/>
        <v xml:space="preserve"> </v>
      </c>
      <c r="J199" s="172" t="str">
        <f t="shared" si="108"/>
        <v xml:space="preserve"> </v>
      </c>
      <c r="K199" s="172" t="str">
        <f t="shared" si="109"/>
        <v xml:space="preserve"> </v>
      </c>
      <c r="L199" s="250" t="str">
        <f>IF($A199="N/A"," ",IF(Pricetype2=2,MAX(C199,0),IF(OR(Pricetype2=1,Pricetype2=4),IF(C199=0,0,(_xll.EURO(C199,Strikeprice2,0,0,($AH199+IF(Smile=TRUE,VLOOKUP(MAX(-5,Strikeprice2-C199),Volsmile,2),0)),($A199-DateToday)+15,IF(Pricetype2=1,1,0),0))),C199)))</f>
        <v xml:space="preserve"> </v>
      </c>
      <c r="M199" s="250" t="str">
        <f>IF($A199="N/A"," ",IF(Pricetype2=2,MAX(D199,0),IF(OR(Pricetype2=1,Pricetype2=4),IF(D199=0,0,(_xll.EURO(D199,Strikeprice2,0,0,($AH199+IF(Smile=TRUE,VLOOKUP(MAX(-5,Strikeprice2-D199),Volsmile,2),0)),($A199-DateToday)+15,IF(Pricetype2=1,1,0),0))),D199)))</f>
        <v xml:space="preserve"> </v>
      </c>
      <c r="N199" s="250" t="str">
        <f>IF($A199="N/A"," ",IF(Pricetype2=2,MAX(E199,0),IF(OR(Pricetype2=1,Pricetype2=4),IF(E199=0,0,(_xll.EURO(E199,Strikeprice2,0,0,($AK199+IF(Smile=TRUE,VLOOKUP(MAX(-5,Strikeprice2-E199),Volsmile,2),0)),($A199-DateToday)+15,IF(Pricetype2=1,1,0),0))),E199)))</f>
        <v xml:space="preserve"> </v>
      </c>
      <c r="O199" s="250" t="str">
        <f>IF($A199="N/A"," ",IF(Pricetype2=2,MAX(F199,0),IF(OR(Pricetype2=1,Pricetype2=4),IF(F199=0,0,(_xll.EURO(F199,Strikeprice2,0,0,($AK199+IF(Smile=TRUE,VLOOKUP(MAX(-5,Strikeprice2-F199),Volsmile,2),0)),($A199-DateToday)+15,IF(Pricetype2=1,1,0),0))),F199)))</f>
        <v xml:space="preserve"> </v>
      </c>
      <c r="P199" s="250" t="str">
        <f>IF($A199="N/A"," ",IF(Pricetype2=2,MAX(G199,0),IF(OR(Pricetype2=1,Pricetype2=4),IF(G199=0,0,(_xll.EURO(G199,Strikeprice2,0,0,($AK199+IF(Smile=TRUE,VLOOKUP(MAX(-5,Strikeprice2-G199),Volsmile,2),0)),($A199-DateToday)+15,IF(Pricetype2=1,1,0),0))),G199)))</f>
        <v xml:space="preserve"> </v>
      </c>
      <c r="Q199" s="250" t="str">
        <f>IF($A199="N/A"," ",IF(Pricetype2=2,MAX(H199,0),IF(OR(Pricetype2=1,Pricetype2=4),IF(H199=0,0,(_xll.EURO(H199,Strikeprice2,0,0,($AK199+IF(Smile=TRUE,VLOOKUP(MAX(-5,Strikeprice2-H199),Volsmile,2),0)),($A199-DateToday)+15,IF(Pricetype2=1,1,0),0))),H199)))</f>
        <v xml:space="preserve"> </v>
      </c>
      <c r="R199" s="250" t="str">
        <f>IF($A199="N/A"," ",IF(Pricetype2=2,MAX(I199,0),IF(OR(Pricetype2=1,Pricetype2=4),IF(I199=0,0,(_xll.EURO(I199,Strikeprice2,0,0,($AK199+IF(Smile=TRUE,VLOOKUP(MAX(-5,Strikeprice2-I199),Volsmile,2),0)),($A199-DateToday)+15,IF(Pricetype2=1,1,0),0))),I199)))</f>
        <v xml:space="preserve"> </v>
      </c>
      <c r="S199" s="250" t="str">
        <f>IF($A199="N/A"," ",IF(Pricetype2=2,MAX(J199,0),IF(OR(Pricetype2=1,Pricetype2=4),IF(J199=0,0,(_xll.EURO(J199,Strikeprice2,0,0,($AK199+IF(Smile=TRUE,VLOOKUP(MAX(-5,Strikeprice2-J199),Volsmile,2),0)),($A199-DateToday)+15,IF(Pricetype2=1,1,0),0))),J199)))</f>
        <v xml:space="preserve"> </v>
      </c>
      <c r="T199" s="250" t="str">
        <f>IF($A199="N/A"," ",IF(Pricetype2=2,MAX(K199,0),IF(OR(Pricetype2=1,Pricetype2=4),IF(K199=0,0,(_xll.EURO(K199,Strikeprice2,0,0,($AK199+IF(Smile=TRUE,VLOOKUP(MAX(-5,Strikeprice2-K199),Volsmile,2),0)),($A199-DateToday)+15,IF(Pricetype2=1,1,0),0))),K199)))</f>
        <v xml:space="preserve"> </v>
      </c>
      <c r="U199" s="177" t="str">
        <f t="shared" si="94"/>
        <v xml:space="preserve"> </v>
      </c>
      <c r="V199" s="178" t="str">
        <f t="shared" si="110"/>
        <v xml:space="preserve"> </v>
      </c>
      <c r="W199" s="178" t="str">
        <f t="shared" si="111"/>
        <v xml:space="preserve"> </v>
      </c>
      <c r="X199" s="178" t="str">
        <f t="shared" si="112"/>
        <v xml:space="preserve"> </v>
      </c>
      <c r="Y199" s="178" t="str">
        <f t="shared" si="113"/>
        <v xml:space="preserve"> </v>
      </c>
      <c r="Z199" s="178" t="str">
        <f t="shared" si="114"/>
        <v xml:space="preserve"> </v>
      </c>
      <c r="AA199" s="178" t="str">
        <f t="shared" si="115"/>
        <v xml:space="preserve"> </v>
      </c>
      <c r="AB199" s="178" t="str">
        <f t="shared" si="116"/>
        <v xml:space="preserve"> </v>
      </c>
      <c r="AC199" s="178" t="str">
        <f t="shared" si="117"/>
        <v xml:space="preserve"> </v>
      </c>
      <c r="AD199" s="178" t="str">
        <f t="shared" si="118"/>
        <v xml:space="preserve"> </v>
      </c>
      <c r="AE199" s="178" t="str">
        <f t="shared" si="119"/>
        <v xml:space="preserve"> </v>
      </c>
      <c r="AF199" s="224" t="str">
        <f t="shared" si="120"/>
        <v xml:space="preserve"> </v>
      </c>
      <c r="AG199" s="224" t="str">
        <f t="shared" si="121"/>
        <v xml:space="preserve"> </v>
      </c>
      <c r="AH199" s="224" t="str">
        <f t="shared" si="122"/>
        <v xml:space="preserve"> </v>
      </c>
      <c r="AI199" s="224" t="str">
        <f t="shared" si="95"/>
        <v xml:space="preserve"> </v>
      </c>
      <c r="AJ199" s="224" t="str">
        <f t="shared" si="96"/>
        <v xml:space="preserve"> </v>
      </c>
      <c r="AK199" s="224" t="str">
        <f t="shared" si="123"/>
        <v xml:space="preserve"> </v>
      </c>
      <c r="AL199" s="224" t="str">
        <f>IF($A199="N/A"," ",IF(PV=1,0,'Pricing Inputs2'!R232))</f>
        <v xml:space="preserve"> </v>
      </c>
      <c r="AM199" s="313" t="str">
        <f t="shared" si="97"/>
        <v xml:space="preserve"> </v>
      </c>
      <c r="BQ199" t="str">
        <f t="shared" si="98"/>
        <v xml:space="preserve"> </v>
      </c>
      <c r="BR199" t="str">
        <f t="shared" si="99"/>
        <v xml:space="preserve"> </v>
      </c>
      <c r="BS199" t="str">
        <f t="shared" si="100"/>
        <v xml:space="preserve"> </v>
      </c>
    </row>
    <row r="200" spans="1:71" x14ac:dyDescent="0.2">
      <c r="A200" s="253" t="str">
        <f>IF(A199="N/A","N/A",IF(EDATE(A199,1)&gt;Inputs!$P$5,"N/A",EDATE(A199,1)))</f>
        <v>N/A</v>
      </c>
      <c r="B200" s="324" t="str">
        <f t="shared" si="93"/>
        <v xml:space="preserve"> </v>
      </c>
      <c r="C200" s="172" t="str">
        <f t="shared" si="101"/>
        <v xml:space="preserve"> </v>
      </c>
      <c r="D200" s="172" t="str">
        <f t="shared" si="102"/>
        <v xml:space="preserve"> </v>
      </c>
      <c r="E200" s="172" t="str">
        <f t="shared" si="103"/>
        <v xml:space="preserve"> </v>
      </c>
      <c r="F200" s="172" t="str">
        <f t="shared" si="104"/>
        <v xml:space="preserve"> </v>
      </c>
      <c r="G200" s="172" t="str">
        <f t="shared" si="105"/>
        <v xml:space="preserve"> </v>
      </c>
      <c r="H200" s="172" t="str">
        <f t="shared" si="106"/>
        <v xml:space="preserve"> </v>
      </c>
      <c r="I200" s="172" t="str">
        <f t="shared" si="107"/>
        <v xml:space="preserve"> </v>
      </c>
      <c r="J200" s="172" t="str">
        <f t="shared" si="108"/>
        <v xml:space="preserve"> </v>
      </c>
      <c r="K200" s="172" t="str">
        <f t="shared" si="109"/>
        <v xml:space="preserve"> </v>
      </c>
      <c r="L200" s="250" t="str">
        <f>IF($A200="N/A"," ",IF(Pricetype2=2,MAX(C200,0),IF(OR(Pricetype2=1,Pricetype2=4),IF(C200=0,0,(_xll.EURO(C200,Strikeprice2,0,0,($AH200+IF(Smile=TRUE,VLOOKUP(MAX(-5,Strikeprice2-C200),Volsmile,2),0)),($A200-DateToday)+15,IF(Pricetype2=1,1,0),0))),C200)))</f>
        <v xml:space="preserve"> </v>
      </c>
      <c r="M200" s="250" t="str">
        <f>IF($A200="N/A"," ",IF(Pricetype2=2,MAX(D200,0),IF(OR(Pricetype2=1,Pricetype2=4),IF(D200=0,0,(_xll.EURO(D200,Strikeprice2,0,0,($AH200+IF(Smile=TRUE,VLOOKUP(MAX(-5,Strikeprice2-D200),Volsmile,2),0)),($A200-DateToday)+15,IF(Pricetype2=1,1,0),0))),D200)))</f>
        <v xml:space="preserve"> </v>
      </c>
      <c r="N200" s="250" t="str">
        <f>IF($A200="N/A"," ",IF(Pricetype2=2,MAX(E200,0),IF(OR(Pricetype2=1,Pricetype2=4),IF(E200=0,0,(_xll.EURO(E200,Strikeprice2,0,0,($AK200+IF(Smile=TRUE,VLOOKUP(MAX(-5,Strikeprice2-E200),Volsmile,2),0)),($A200-DateToday)+15,IF(Pricetype2=1,1,0),0))),E200)))</f>
        <v xml:space="preserve"> </v>
      </c>
      <c r="O200" s="250" t="str">
        <f>IF($A200="N/A"," ",IF(Pricetype2=2,MAX(F200,0),IF(OR(Pricetype2=1,Pricetype2=4),IF(F200=0,0,(_xll.EURO(F200,Strikeprice2,0,0,($AK200+IF(Smile=TRUE,VLOOKUP(MAX(-5,Strikeprice2-F200),Volsmile,2),0)),($A200-DateToday)+15,IF(Pricetype2=1,1,0),0))),F200)))</f>
        <v xml:space="preserve"> </v>
      </c>
      <c r="P200" s="250" t="str">
        <f>IF($A200="N/A"," ",IF(Pricetype2=2,MAX(G200,0),IF(OR(Pricetype2=1,Pricetype2=4),IF(G200=0,0,(_xll.EURO(G200,Strikeprice2,0,0,($AK200+IF(Smile=TRUE,VLOOKUP(MAX(-5,Strikeprice2-G200),Volsmile,2),0)),($A200-DateToday)+15,IF(Pricetype2=1,1,0),0))),G200)))</f>
        <v xml:space="preserve"> </v>
      </c>
      <c r="Q200" s="250" t="str">
        <f>IF($A200="N/A"," ",IF(Pricetype2=2,MAX(H200,0),IF(OR(Pricetype2=1,Pricetype2=4),IF(H200=0,0,(_xll.EURO(H200,Strikeprice2,0,0,($AK200+IF(Smile=TRUE,VLOOKUP(MAX(-5,Strikeprice2-H200),Volsmile,2),0)),($A200-DateToday)+15,IF(Pricetype2=1,1,0),0))),H200)))</f>
        <v xml:space="preserve"> </v>
      </c>
      <c r="R200" s="250" t="str">
        <f>IF($A200="N/A"," ",IF(Pricetype2=2,MAX(I200,0),IF(OR(Pricetype2=1,Pricetype2=4),IF(I200=0,0,(_xll.EURO(I200,Strikeprice2,0,0,($AK200+IF(Smile=TRUE,VLOOKUP(MAX(-5,Strikeprice2-I200),Volsmile,2),0)),($A200-DateToday)+15,IF(Pricetype2=1,1,0),0))),I200)))</f>
        <v xml:space="preserve"> </v>
      </c>
      <c r="S200" s="250" t="str">
        <f>IF($A200="N/A"," ",IF(Pricetype2=2,MAX(J200,0),IF(OR(Pricetype2=1,Pricetype2=4),IF(J200=0,0,(_xll.EURO(J200,Strikeprice2,0,0,($AK200+IF(Smile=TRUE,VLOOKUP(MAX(-5,Strikeprice2-J200),Volsmile,2),0)),($A200-DateToday)+15,IF(Pricetype2=1,1,0),0))),J200)))</f>
        <v xml:space="preserve"> </v>
      </c>
      <c r="T200" s="250" t="str">
        <f>IF($A200="N/A"," ",IF(Pricetype2=2,MAX(K200,0),IF(OR(Pricetype2=1,Pricetype2=4),IF(K200=0,0,(_xll.EURO(K200,Strikeprice2,0,0,($AK200+IF(Smile=TRUE,VLOOKUP(MAX(-5,Strikeprice2-K200),Volsmile,2),0)),($A200-DateToday)+15,IF(Pricetype2=1,1,0),0))),K200)))</f>
        <v xml:space="preserve"> </v>
      </c>
      <c r="U200" s="177" t="str">
        <f t="shared" si="94"/>
        <v xml:space="preserve"> </v>
      </c>
      <c r="V200" s="178" t="str">
        <f t="shared" si="110"/>
        <v xml:space="preserve"> </v>
      </c>
      <c r="W200" s="178" t="str">
        <f t="shared" si="111"/>
        <v xml:space="preserve"> </v>
      </c>
      <c r="X200" s="178" t="str">
        <f t="shared" si="112"/>
        <v xml:space="preserve"> </v>
      </c>
      <c r="Y200" s="178" t="str">
        <f t="shared" si="113"/>
        <v xml:space="preserve"> </v>
      </c>
      <c r="Z200" s="178" t="str">
        <f t="shared" si="114"/>
        <v xml:space="preserve"> </v>
      </c>
      <c r="AA200" s="178" t="str">
        <f t="shared" si="115"/>
        <v xml:space="preserve"> </v>
      </c>
      <c r="AB200" s="178" t="str">
        <f t="shared" si="116"/>
        <v xml:space="preserve"> </v>
      </c>
      <c r="AC200" s="178" t="str">
        <f t="shared" si="117"/>
        <v xml:space="preserve"> </v>
      </c>
      <c r="AD200" s="178" t="str">
        <f t="shared" si="118"/>
        <v xml:space="preserve"> </v>
      </c>
      <c r="AE200" s="178" t="str">
        <f t="shared" si="119"/>
        <v xml:space="preserve"> </v>
      </c>
      <c r="AF200" s="224" t="str">
        <f t="shared" si="120"/>
        <v xml:space="preserve"> </v>
      </c>
      <c r="AG200" s="224" t="str">
        <f t="shared" si="121"/>
        <v xml:space="preserve"> </v>
      </c>
      <c r="AH200" s="224" t="str">
        <f t="shared" si="122"/>
        <v xml:space="preserve"> </v>
      </c>
      <c r="AI200" s="224" t="str">
        <f t="shared" si="95"/>
        <v xml:space="preserve"> </v>
      </c>
      <c r="AJ200" s="224" t="str">
        <f t="shared" si="96"/>
        <v xml:space="preserve"> </v>
      </c>
      <c r="AK200" s="224" t="str">
        <f t="shared" si="123"/>
        <v xml:space="preserve"> </v>
      </c>
      <c r="AL200" s="224" t="str">
        <f>IF($A200="N/A"," ",IF(PV=1,0,'Pricing Inputs2'!R233))</f>
        <v xml:space="preserve"> </v>
      </c>
      <c r="AM200" s="313" t="str">
        <f t="shared" si="97"/>
        <v xml:space="preserve"> </v>
      </c>
      <c r="BQ200" t="str">
        <f t="shared" si="98"/>
        <v xml:space="preserve"> </v>
      </c>
      <c r="BR200" t="str">
        <f t="shared" si="99"/>
        <v xml:space="preserve"> </v>
      </c>
      <c r="BS200" t="str">
        <f t="shared" si="100"/>
        <v xml:space="preserve"> </v>
      </c>
    </row>
    <row r="201" spans="1:71" x14ac:dyDescent="0.2">
      <c r="A201" s="253" t="str">
        <f>IF(A200="N/A","N/A",IF(EDATE(A200,1)&gt;Inputs!$P$5,"N/A",EDATE(A200,1)))</f>
        <v>N/A</v>
      </c>
      <c r="B201" s="324" t="str">
        <f t="shared" si="93"/>
        <v xml:space="preserve"> </v>
      </c>
      <c r="C201" s="172" t="str">
        <f t="shared" si="101"/>
        <v xml:space="preserve"> </v>
      </c>
      <c r="D201" s="172" t="str">
        <f t="shared" si="102"/>
        <v xml:space="preserve"> </v>
      </c>
      <c r="E201" s="172" t="str">
        <f t="shared" si="103"/>
        <v xml:space="preserve"> </v>
      </c>
      <c r="F201" s="172" t="str">
        <f t="shared" si="104"/>
        <v xml:space="preserve"> </v>
      </c>
      <c r="G201" s="172" t="str">
        <f t="shared" si="105"/>
        <v xml:space="preserve"> </v>
      </c>
      <c r="H201" s="172" t="str">
        <f t="shared" si="106"/>
        <v xml:space="preserve"> </v>
      </c>
      <c r="I201" s="172" t="str">
        <f t="shared" si="107"/>
        <v xml:space="preserve"> </v>
      </c>
      <c r="J201" s="172" t="str">
        <f t="shared" si="108"/>
        <v xml:space="preserve"> </v>
      </c>
      <c r="K201" s="172" t="str">
        <f t="shared" si="109"/>
        <v xml:space="preserve"> </v>
      </c>
      <c r="L201" s="250" t="str">
        <f>IF($A201="N/A"," ",IF(Pricetype2=2,MAX(C201,0),IF(OR(Pricetype2=1,Pricetype2=4),IF(C201=0,0,(_xll.EURO(C201,Strikeprice2,0,0,($AH201+IF(Smile=TRUE,VLOOKUP(MAX(-5,Strikeprice2-C201),Volsmile,2),0)),($A201-DateToday)+15,IF(Pricetype2=1,1,0),0))),C201)))</f>
        <v xml:space="preserve"> </v>
      </c>
      <c r="M201" s="250" t="str">
        <f>IF($A201="N/A"," ",IF(Pricetype2=2,MAX(D201,0),IF(OR(Pricetype2=1,Pricetype2=4),IF(D201=0,0,(_xll.EURO(D201,Strikeprice2,0,0,($AH201+IF(Smile=TRUE,VLOOKUP(MAX(-5,Strikeprice2-D201),Volsmile,2),0)),($A201-DateToday)+15,IF(Pricetype2=1,1,0),0))),D201)))</f>
        <v xml:space="preserve"> </v>
      </c>
      <c r="N201" s="250" t="str">
        <f>IF($A201="N/A"," ",IF(Pricetype2=2,MAX(E201,0),IF(OR(Pricetype2=1,Pricetype2=4),IF(E201=0,0,(_xll.EURO(E201,Strikeprice2,0,0,($AK201+IF(Smile=TRUE,VLOOKUP(MAX(-5,Strikeprice2-E201),Volsmile,2),0)),($A201-DateToday)+15,IF(Pricetype2=1,1,0),0))),E201)))</f>
        <v xml:space="preserve"> </v>
      </c>
      <c r="O201" s="250" t="str">
        <f>IF($A201="N/A"," ",IF(Pricetype2=2,MAX(F201,0),IF(OR(Pricetype2=1,Pricetype2=4),IF(F201=0,0,(_xll.EURO(F201,Strikeprice2,0,0,($AK201+IF(Smile=TRUE,VLOOKUP(MAX(-5,Strikeprice2-F201),Volsmile,2),0)),($A201-DateToday)+15,IF(Pricetype2=1,1,0),0))),F201)))</f>
        <v xml:space="preserve"> </v>
      </c>
      <c r="P201" s="250" t="str">
        <f>IF($A201="N/A"," ",IF(Pricetype2=2,MAX(G201,0),IF(OR(Pricetype2=1,Pricetype2=4),IF(G201=0,0,(_xll.EURO(G201,Strikeprice2,0,0,($AK201+IF(Smile=TRUE,VLOOKUP(MAX(-5,Strikeprice2-G201),Volsmile,2),0)),($A201-DateToday)+15,IF(Pricetype2=1,1,0),0))),G201)))</f>
        <v xml:space="preserve"> </v>
      </c>
      <c r="Q201" s="250" t="str">
        <f>IF($A201="N/A"," ",IF(Pricetype2=2,MAX(H201,0),IF(OR(Pricetype2=1,Pricetype2=4),IF(H201=0,0,(_xll.EURO(H201,Strikeprice2,0,0,($AK201+IF(Smile=TRUE,VLOOKUP(MAX(-5,Strikeprice2-H201),Volsmile,2),0)),($A201-DateToday)+15,IF(Pricetype2=1,1,0),0))),H201)))</f>
        <v xml:space="preserve"> </v>
      </c>
      <c r="R201" s="250" t="str">
        <f>IF($A201="N/A"," ",IF(Pricetype2=2,MAX(I201,0),IF(OR(Pricetype2=1,Pricetype2=4),IF(I201=0,0,(_xll.EURO(I201,Strikeprice2,0,0,($AK201+IF(Smile=TRUE,VLOOKUP(MAX(-5,Strikeprice2-I201),Volsmile,2),0)),($A201-DateToday)+15,IF(Pricetype2=1,1,0),0))),I201)))</f>
        <v xml:space="preserve"> </v>
      </c>
      <c r="S201" s="250" t="str">
        <f>IF($A201="N/A"," ",IF(Pricetype2=2,MAX(J201,0),IF(OR(Pricetype2=1,Pricetype2=4),IF(J201=0,0,(_xll.EURO(J201,Strikeprice2,0,0,($AK201+IF(Smile=TRUE,VLOOKUP(MAX(-5,Strikeprice2-J201),Volsmile,2),0)),($A201-DateToday)+15,IF(Pricetype2=1,1,0),0))),J201)))</f>
        <v xml:space="preserve"> </v>
      </c>
      <c r="T201" s="250" t="str">
        <f>IF($A201="N/A"," ",IF(Pricetype2=2,MAX(K201,0),IF(OR(Pricetype2=1,Pricetype2=4),IF(K201=0,0,(_xll.EURO(K201,Strikeprice2,0,0,($AK201+IF(Smile=TRUE,VLOOKUP(MAX(-5,Strikeprice2-K201),Volsmile,2),0)),($A201-DateToday)+15,IF(Pricetype2=1,1,0),0))),K201)))</f>
        <v xml:space="preserve"> </v>
      </c>
      <c r="U201" s="177" t="str">
        <f t="shared" si="94"/>
        <v xml:space="preserve"> </v>
      </c>
      <c r="V201" s="178" t="str">
        <f t="shared" si="110"/>
        <v xml:space="preserve"> </v>
      </c>
      <c r="W201" s="178" t="str">
        <f t="shared" si="111"/>
        <v xml:space="preserve"> </v>
      </c>
      <c r="X201" s="178" t="str">
        <f t="shared" si="112"/>
        <v xml:space="preserve"> </v>
      </c>
      <c r="Y201" s="178" t="str">
        <f t="shared" si="113"/>
        <v xml:space="preserve"> </v>
      </c>
      <c r="Z201" s="178" t="str">
        <f t="shared" si="114"/>
        <v xml:space="preserve"> </v>
      </c>
      <c r="AA201" s="178" t="str">
        <f t="shared" si="115"/>
        <v xml:space="preserve"> </v>
      </c>
      <c r="AB201" s="178" t="str">
        <f t="shared" si="116"/>
        <v xml:space="preserve"> </v>
      </c>
      <c r="AC201" s="178" t="str">
        <f t="shared" si="117"/>
        <v xml:space="preserve"> </v>
      </c>
      <c r="AD201" s="178" t="str">
        <f t="shared" si="118"/>
        <v xml:space="preserve"> </v>
      </c>
      <c r="AE201" s="178" t="str">
        <f t="shared" si="119"/>
        <v xml:space="preserve"> </v>
      </c>
      <c r="AF201" s="224" t="str">
        <f t="shared" si="120"/>
        <v xml:space="preserve"> </v>
      </c>
      <c r="AG201" s="224" t="str">
        <f t="shared" si="121"/>
        <v xml:space="preserve"> </v>
      </c>
      <c r="AH201" s="224" t="str">
        <f t="shared" si="122"/>
        <v xml:space="preserve"> </v>
      </c>
      <c r="AI201" s="224" t="str">
        <f t="shared" si="95"/>
        <v xml:space="preserve"> </v>
      </c>
      <c r="AJ201" s="224" t="str">
        <f t="shared" si="96"/>
        <v xml:space="preserve"> </v>
      </c>
      <c r="AK201" s="224" t="str">
        <f t="shared" si="123"/>
        <v xml:space="preserve"> </v>
      </c>
      <c r="AL201" s="224" t="str">
        <f>IF($A201="N/A"," ",IF(PV=1,0,'Pricing Inputs2'!R234))</f>
        <v xml:space="preserve"> </v>
      </c>
      <c r="AM201" s="313" t="str">
        <f t="shared" si="97"/>
        <v xml:space="preserve"> </v>
      </c>
      <c r="BQ201" t="str">
        <f t="shared" si="98"/>
        <v xml:space="preserve"> </v>
      </c>
      <c r="BR201" t="str">
        <f t="shared" si="99"/>
        <v xml:space="preserve"> </v>
      </c>
      <c r="BS201" t="str">
        <f t="shared" si="100"/>
        <v xml:space="preserve"> </v>
      </c>
    </row>
    <row r="202" spans="1:71" x14ac:dyDescent="0.2">
      <c r="A202" s="253" t="str">
        <f>IF(A201="N/A","N/A",IF(EDATE(A201,1)&gt;Inputs!$P$5,"N/A",EDATE(A201,1)))</f>
        <v>N/A</v>
      </c>
      <c r="B202" s="324" t="str">
        <f t="shared" si="93"/>
        <v xml:space="preserve"> </v>
      </c>
      <c r="C202" s="172" t="str">
        <f t="shared" si="101"/>
        <v xml:space="preserve"> </v>
      </c>
      <c r="D202" s="172" t="str">
        <f t="shared" si="102"/>
        <v xml:space="preserve"> </v>
      </c>
      <c r="E202" s="172" t="str">
        <f t="shared" si="103"/>
        <v xml:space="preserve"> </v>
      </c>
      <c r="F202" s="172" t="str">
        <f t="shared" si="104"/>
        <v xml:space="preserve"> </v>
      </c>
      <c r="G202" s="172" t="str">
        <f t="shared" si="105"/>
        <v xml:space="preserve"> </v>
      </c>
      <c r="H202" s="172" t="str">
        <f t="shared" si="106"/>
        <v xml:space="preserve"> </v>
      </c>
      <c r="I202" s="172" t="str">
        <f t="shared" si="107"/>
        <v xml:space="preserve"> </v>
      </c>
      <c r="J202" s="172" t="str">
        <f t="shared" si="108"/>
        <v xml:space="preserve"> </v>
      </c>
      <c r="K202" s="172" t="str">
        <f t="shared" si="109"/>
        <v xml:space="preserve"> </v>
      </c>
      <c r="L202" s="250" t="str">
        <f>IF($A202="N/A"," ",IF(Pricetype2=2,MAX(C202,0),IF(OR(Pricetype2=1,Pricetype2=4),IF(C202=0,0,(_xll.EURO(C202,Strikeprice2,0,0,($AH202+IF(Smile=TRUE,VLOOKUP(MAX(-5,Strikeprice2-C202),Volsmile,2),0)),($A202-DateToday)+15,IF(Pricetype2=1,1,0),0))),C202)))</f>
        <v xml:space="preserve"> </v>
      </c>
      <c r="M202" s="250" t="str">
        <f>IF($A202="N/A"," ",IF(Pricetype2=2,MAX(D202,0),IF(OR(Pricetype2=1,Pricetype2=4),IF(D202=0,0,(_xll.EURO(D202,Strikeprice2,0,0,($AH202+IF(Smile=TRUE,VLOOKUP(MAX(-5,Strikeprice2-D202),Volsmile,2),0)),($A202-DateToday)+15,IF(Pricetype2=1,1,0),0))),D202)))</f>
        <v xml:space="preserve"> </v>
      </c>
      <c r="N202" s="250" t="str">
        <f>IF($A202="N/A"," ",IF(Pricetype2=2,MAX(E202,0),IF(OR(Pricetype2=1,Pricetype2=4),IF(E202=0,0,(_xll.EURO(E202,Strikeprice2,0,0,($AK202+IF(Smile=TRUE,VLOOKUP(MAX(-5,Strikeprice2-E202),Volsmile,2),0)),($A202-DateToday)+15,IF(Pricetype2=1,1,0),0))),E202)))</f>
        <v xml:space="preserve"> </v>
      </c>
      <c r="O202" s="250" t="str">
        <f>IF($A202="N/A"," ",IF(Pricetype2=2,MAX(F202,0),IF(OR(Pricetype2=1,Pricetype2=4),IF(F202=0,0,(_xll.EURO(F202,Strikeprice2,0,0,($AK202+IF(Smile=TRUE,VLOOKUP(MAX(-5,Strikeprice2-F202),Volsmile,2),0)),($A202-DateToday)+15,IF(Pricetype2=1,1,0),0))),F202)))</f>
        <v xml:space="preserve"> </v>
      </c>
      <c r="P202" s="250" t="str">
        <f>IF($A202="N/A"," ",IF(Pricetype2=2,MAX(G202,0),IF(OR(Pricetype2=1,Pricetype2=4),IF(G202=0,0,(_xll.EURO(G202,Strikeprice2,0,0,($AK202+IF(Smile=TRUE,VLOOKUP(MAX(-5,Strikeprice2-G202),Volsmile,2),0)),($A202-DateToday)+15,IF(Pricetype2=1,1,0),0))),G202)))</f>
        <v xml:space="preserve"> </v>
      </c>
      <c r="Q202" s="250" t="str">
        <f>IF($A202="N/A"," ",IF(Pricetype2=2,MAX(H202,0),IF(OR(Pricetype2=1,Pricetype2=4),IF(H202=0,0,(_xll.EURO(H202,Strikeprice2,0,0,($AK202+IF(Smile=TRUE,VLOOKUP(MAX(-5,Strikeprice2-H202),Volsmile,2),0)),($A202-DateToday)+15,IF(Pricetype2=1,1,0),0))),H202)))</f>
        <v xml:space="preserve"> </v>
      </c>
      <c r="R202" s="250" t="str">
        <f>IF($A202="N/A"," ",IF(Pricetype2=2,MAX(I202,0),IF(OR(Pricetype2=1,Pricetype2=4),IF(I202=0,0,(_xll.EURO(I202,Strikeprice2,0,0,($AK202+IF(Smile=TRUE,VLOOKUP(MAX(-5,Strikeprice2-I202),Volsmile,2),0)),($A202-DateToday)+15,IF(Pricetype2=1,1,0),0))),I202)))</f>
        <v xml:space="preserve"> </v>
      </c>
      <c r="S202" s="250" t="str">
        <f>IF($A202="N/A"," ",IF(Pricetype2=2,MAX(J202,0),IF(OR(Pricetype2=1,Pricetype2=4),IF(J202=0,0,(_xll.EURO(J202,Strikeprice2,0,0,($AK202+IF(Smile=TRUE,VLOOKUP(MAX(-5,Strikeprice2-J202),Volsmile,2),0)),($A202-DateToday)+15,IF(Pricetype2=1,1,0),0))),J202)))</f>
        <v xml:space="preserve"> </v>
      </c>
      <c r="T202" s="250" t="str">
        <f>IF($A202="N/A"," ",IF(Pricetype2=2,MAX(K202,0),IF(OR(Pricetype2=1,Pricetype2=4),IF(K202=0,0,(_xll.EURO(K202,Strikeprice2,0,0,($AK202+IF(Smile=TRUE,VLOOKUP(MAX(-5,Strikeprice2-K202),Volsmile,2),0)),($A202-DateToday)+15,IF(Pricetype2=1,1,0),0))),K202)))</f>
        <v xml:space="preserve"> </v>
      </c>
      <c r="U202" s="177" t="str">
        <f t="shared" si="94"/>
        <v xml:space="preserve"> </v>
      </c>
      <c r="V202" s="178" t="str">
        <f t="shared" si="110"/>
        <v xml:space="preserve"> </v>
      </c>
      <c r="W202" s="178" t="str">
        <f t="shared" si="111"/>
        <v xml:space="preserve"> </v>
      </c>
      <c r="X202" s="178" t="str">
        <f t="shared" si="112"/>
        <v xml:space="preserve"> </v>
      </c>
      <c r="Y202" s="178" t="str">
        <f t="shared" si="113"/>
        <v xml:space="preserve"> </v>
      </c>
      <c r="Z202" s="178" t="str">
        <f t="shared" si="114"/>
        <v xml:space="preserve"> </v>
      </c>
      <c r="AA202" s="178" t="str">
        <f t="shared" si="115"/>
        <v xml:space="preserve"> </v>
      </c>
      <c r="AB202" s="178" t="str">
        <f t="shared" si="116"/>
        <v xml:space="preserve"> </v>
      </c>
      <c r="AC202" s="178" t="str">
        <f t="shared" si="117"/>
        <v xml:space="preserve"> </v>
      </c>
      <c r="AD202" s="178" t="str">
        <f t="shared" si="118"/>
        <v xml:space="preserve"> </v>
      </c>
      <c r="AE202" s="178" t="str">
        <f t="shared" si="119"/>
        <v xml:space="preserve"> </v>
      </c>
      <c r="AF202" s="224" t="str">
        <f t="shared" si="120"/>
        <v xml:space="preserve"> </v>
      </c>
      <c r="AG202" s="224" t="str">
        <f t="shared" si="121"/>
        <v xml:space="preserve"> </v>
      </c>
      <c r="AH202" s="224" t="str">
        <f t="shared" si="122"/>
        <v xml:space="preserve"> </v>
      </c>
      <c r="AI202" s="224" t="str">
        <f t="shared" si="95"/>
        <v xml:space="preserve"> </v>
      </c>
      <c r="AJ202" s="224" t="str">
        <f t="shared" si="96"/>
        <v xml:space="preserve"> </v>
      </c>
      <c r="AK202" s="224" t="str">
        <f t="shared" si="123"/>
        <v xml:space="preserve"> </v>
      </c>
      <c r="AL202" s="224" t="str">
        <f>IF($A202="N/A"," ",IF(PV=1,0,'Pricing Inputs2'!R235))</f>
        <v xml:space="preserve"> </v>
      </c>
      <c r="AM202" s="313" t="str">
        <f t="shared" si="97"/>
        <v xml:space="preserve"> </v>
      </c>
      <c r="BQ202" t="str">
        <f t="shared" si="98"/>
        <v xml:space="preserve"> </v>
      </c>
      <c r="BR202" t="str">
        <f t="shared" si="99"/>
        <v xml:space="preserve"> </v>
      </c>
      <c r="BS202" t="str">
        <f t="shared" si="100"/>
        <v xml:space="preserve"> </v>
      </c>
    </row>
    <row r="203" spans="1:71" x14ac:dyDescent="0.2">
      <c r="A203" s="253" t="str">
        <f>IF(A202="N/A","N/A",IF(EDATE(A202,1)&gt;Inputs!$P$5,"N/A",EDATE(A202,1)))</f>
        <v>N/A</v>
      </c>
      <c r="B203" s="324" t="str">
        <f t="shared" si="93"/>
        <v xml:space="preserve"> </v>
      </c>
      <c r="C203" s="172" t="str">
        <f t="shared" si="101"/>
        <v xml:space="preserve"> </v>
      </c>
      <c r="D203" s="172" t="str">
        <f t="shared" si="102"/>
        <v xml:space="preserve"> </v>
      </c>
      <c r="E203" s="172" t="str">
        <f t="shared" si="103"/>
        <v xml:space="preserve"> </v>
      </c>
      <c r="F203" s="172" t="str">
        <f t="shared" si="104"/>
        <v xml:space="preserve"> </v>
      </c>
      <c r="G203" s="172" t="str">
        <f t="shared" si="105"/>
        <v xml:space="preserve"> </v>
      </c>
      <c r="H203" s="172" t="str">
        <f t="shared" si="106"/>
        <v xml:space="preserve"> </v>
      </c>
      <c r="I203" s="172" t="str">
        <f t="shared" si="107"/>
        <v xml:space="preserve"> </v>
      </c>
      <c r="J203" s="172" t="str">
        <f t="shared" si="108"/>
        <v xml:space="preserve"> </v>
      </c>
      <c r="K203" s="172" t="str">
        <f t="shared" si="109"/>
        <v xml:space="preserve"> </v>
      </c>
      <c r="L203" s="250" t="str">
        <f>IF($A203="N/A"," ",IF(Pricetype2=2,MAX(C203,0),IF(OR(Pricetype2=1,Pricetype2=4),IF(C203=0,0,(_xll.EURO(C203,Strikeprice2,0,0,($AH203+IF(Smile=TRUE,VLOOKUP(MAX(-5,Strikeprice2-C203),Volsmile,2),0)),($A203-DateToday)+15,IF(Pricetype2=1,1,0),0))),C203)))</f>
        <v xml:space="preserve"> </v>
      </c>
      <c r="M203" s="250" t="str">
        <f>IF($A203="N/A"," ",IF(Pricetype2=2,MAX(D203,0),IF(OR(Pricetype2=1,Pricetype2=4),IF(D203=0,0,(_xll.EURO(D203,Strikeprice2,0,0,($AH203+IF(Smile=TRUE,VLOOKUP(MAX(-5,Strikeprice2-D203),Volsmile,2),0)),($A203-DateToday)+15,IF(Pricetype2=1,1,0),0))),D203)))</f>
        <v xml:space="preserve"> </v>
      </c>
      <c r="N203" s="250" t="str">
        <f>IF($A203="N/A"," ",IF(Pricetype2=2,MAX(E203,0),IF(OR(Pricetype2=1,Pricetype2=4),IF(E203=0,0,(_xll.EURO(E203,Strikeprice2,0,0,($AK203+IF(Smile=TRUE,VLOOKUP(MAX(-5,Strikeprice2-E203),Volsmile,2),0)),($A203-DateToday)+15,IF(Pricetype2=1,1,0),0))),E203)))</f>
        <v xml:space="preserve"> </v>
      </c>
      <c r="O203" s="250" t="str">
        <f>IF($A203="N/A"," ",IF(Pricetype2=2,MAX(F203,0),IF(OR(Pricetype2=1,Pricetype2=4),IF(F203=0,0,(_xll.EURO(F203,Strikeprice2,0,0,($AK203+IF(Smile=TRUE,VLOOKUP(MAX(-5,Strikeprice2-F203),Volsmile,2),0)),($A203-DateToday)+15,IF(Pricetype2=1,1,0),0))),F203)))</f>
        <v xml:space="preserve"> </v>
      </c>
      <c r="P203" s="250" t="str">
        <f>IF($A203="N/A"," ",IF(Pricetype2=2,MAX(G203,0),IF(OR(Pricetype2=1,Pricetype2=4),IF(G203=0,0,(_xll.EURO(G203,Strikeprice2,0,0,($AK203+IF(Smile=TRUE,VLOOKUP(MAX(-5,Strikeprice2-G203),Volsmile,2),0)),($A203-DateToday)+15,IF(Pricetype2=1,1,0),0))),G203)))</f>
        <v xml:space="preserve"> </v>
      </c>
      <c r="Q203" s="250" t="str">
        <f>IF($A203="N/A"," ",IF(Pricetype2=2,MAX(H203,0),IF(OR(Pricetype2=1,Pricetype2=4),IF(H203=0,0,(_xll.EURO(H203,Strikeprice2,0,0,($AK203+IF(Smile=TRUE,VLOOKUP(MAX(-5,Strikeprice2-H203),Volsmile,2),0)),($A203-DateToday)+15,IF(Pricetype2=1,1,0),0))),H203)))</f>
        <v xml:space="preserve"> </v>
      </c>
      <c r="R203" s="250" t="str">
        <f>IF($A203="N/A"," ",IF(Pricetype2=2,MAX(I203,0),IF(OR(Pricetype2=1,Pricetype2=4),IF(I203=0,0,(_xll.EURO(I203,Strikeprice2,0,0,($AK203+IF(Smile=TRUE,VLOOKUP(MAX(-5,Strikeprice2-I203),Volsmile,2),0)),($A203-DateToday)+15,IF(Pricetype2=1,1,0),0))),I203)))</f>
        <v xml:space="preserve"> </v>
      </c>
      <c r="S203" s="250" t="str">
        <f>IF($A203="N/A"," ",IF(Pricetype2=2,MAX(J203,0),IF(OR(Pricetype2=1,Pricetype2=4),IF(J203=0,0,(_xll.EURO(J203,Strikeprice2,0,0,($AK203+IF(Smile=TRUE,VLOOKUP(MAX(-5,Strikeprice2-J203),Volsmile,2),0)),($A203-DateToday)+15,IF(Pricetype2=1,1,0),0))),J203)))</f>
        <v xml:space="preserve"> </v>
      </c>
      <c r="T203" s="250" t="str">
        <f>IF($A203="N/A"," ",IF(Pricetype2=2,MAX(K203,0),IF(OR(Pricetype2=1,Pricetype2=4),IF(K203=0,0,(_xll.EURO(K203,Strikeprice2,0,0,($AK203+IF(Smile=TRUE,VLOOKUP(MAX(-5,Strikeprice2-K203),Volsmile,2),0)),($A203-DateToday)+15,IF(Pricetype2=1,1,0),0))),K203)))</f>
        <v xml:space="preserve"> </v>
      </c>
      <c r="U203" s="177" t="str">
        <f t="shared" si="94"/>
        <v xml:space="preserve"> </v>
      </c>
      <c r="V203" s="178" t="str">
        <f t="shared" si="110"/>
        <v xml:space="preserve"> </v>
      </c>
      <c r="W203" s="178" t="str">
        <f t="shared" si="111"/>
        <v xml:space="preserve"> </v>
      </c>
      <c r="X203" s="178" t="str">
        <f t="shared" si="112"/>
        <v xml:space="preserve"> </v>
      </c>
      <c r="Y203" s="178" t="str">
        <f t="shared" si="113"/>
        <v xml:space="preserve"> </v>
      </c>
      <c r="Z203" s="178" t="str">
        <f t="shared" si="114"/>
        <v xml:space="preserve"> </v>
      </c>
      <c r="AA203" s="178" t="str">
        <f t="shared" si="115"/>
        <v xml:space="preserve"> </v>
      </c>
      <c r="AB203" s="178" t="str">
        <f t="shared" si="116"/>
        <v xml:space="preserve"> </v>
      </c>
      <c r="AC203" s="178" t="str">
        <f t="shared" si="117"/>
        <v xml:space="preserve"> </v>
      </c>
      <c r="AD203" s="178" t="str">
        <f t="shared" si="118"/>
        <v xml:space="preserve"> </v>
      </c>
      <c r="AE203" s="178" t="str">
        <f t="shared" si="119"/>
        <v xml:space="preserve"> </v>
      </c>
      <c r="AF203" s="224" t="str">
        <f t="shared" si="120"/>
        <v xml:space="preserve"> </v>
      </c>
      <c r="AG203" s="224" t="str">
        <f t="shared" si="121"/>
        <v xml:space="preserve"> </v>
      </c>
      <c r="AH203" s="224" t="str">
        <f t="shared" si="122"/>
        <v xml:space="preserve"> </v>
      </c>
      <c r="AI203" s="224" t="str">
        <f t="shared" si="95"/>
        <v xml:space="preserve"> </v>
      </c>
      <c r="AJ203" s="224" t="str">
        <f t="shared" si="96"/>
        <v xml:space="preserve"> </v>
      </c>
      <c r="AK203" s="224" t="str">
        <f t="shared" si="123"/>
        <v xml:space="preserve"> </v>
      </c>
      <c r="AL203" s="224" t="str">
        <f>IF($A203="N/A"," ",IF(PV=1,0,'Pricing Inputs2'!R236))</f>
        <v xml:space="preserve"> </v>
      </c>
      <c r="AM203" s="313" t="str">
        <f t="shared" si="97"/>
        <v xml:space="preserve"> </v>
      </c>
      <c r="BQ203" t="str">
        <f t="shared" si="98"/>
        <v xml:space="preserve"> </v>
      </c>
      <c r="BR203" t="str">
        <f t="shared" si="99"/>
        <v xml:space="preserve"> </v>
      </c>
      <c r="BS203" t="str">
        <f t="shared" si="100"/>
        <v xml:space="preserve"> </v>
      </c>
    </row>
    <row r="204" spans="1:71" x14ac:dyDescent="0.2">
      <c r="A204" s="253" t="str">
        <f>IF(A203="N/A","N/A",IF(EDATE(A203,1)&gt;Inputs!$P$5,"N/A",EDATE(A203,1)))</f>
        <v>N/A</v>
      </c>
      <c r="B204" s="324" t="str">
        <f t="shared" si="93"/>
        <v xml:space="preserve"> </v>
      </c>
      <c r="C204" s="172" t="str">
        <f t="shared" si="101"/>
        <v xml:space="preserve"> </v>
      </c>
      <c r="D204" s="172" t="str">
        <f t="shared" si="102"/>
        <v xml:space="preserve"> </v>
      </c>
      <c r="E204" s="172" t="str">
        <f t="shared" si="103"/>
        <v xml:space="preserve"> </v>
      </c>
      <c r="F204" s="172" t="str">
        <f t="shared" si="104"/>
        <v xml:space="preserve"> </v>
      </c>
      <c r="G204" s="172" t="str">
        <f t="shared" si="105"/>
        <v xml:space="preserve"> </v>
      </c>
      <c r="H204" s="172" t="str">
        <f t="shared" si="106"/>
        <v xml:space="preserve"> </v>
      </c>
      <c r="I204" s="172" t="str">
        <f t="shared" si="107"/>
        <v xml:space="preserve"> </v>
      </c>
      <c r="J204" s="172" t="str">
        <f t="shared" si="108"/>
        <v xml:space="preserve"> </v>
      </c>
      <c r="K204" s="172" t="str">
        <f t="shared" si="109"/>
        <v xml:space="preserve"> </v>
      </c>
      <c r="L204" s="250" t="str">
        <f>IF($A204="N/A"," ",IF(Pricetype2=2,MAX(C204,0),IF(OR(Pricetype2=1,Pricetype2=4),IF(C204=0,0,(_xll.EURO(C204,Strikeprice2,0,0,($AH204+IF(Smile=TRUE,VLOOKUP(MAX(-5,Strikeprice2-C204),Volsmile,2),0)),($A204-DateToday)+15,IF(Pricetype2=1,1,0),0))),C204)))</f>
        <v xml:space="preserve"> </v>
      </c>
      <c r="M204" s="250" t="str">
        <f>IF($A204="N/A"," ",IF(Pricetype2=2,MAX(D204,0),IF(OR(Pricetype2=1,Pricetype2=4),IF(D204=0,0,(_xll.EURO(D204,Strikeprice2,0,0,($AH204+IF(Smile=TRUE,VLOOKUP(MAX(-5,Strikeprice2-D204),Volsmile,2),0)),($A204-DateToday)+15,IF(Pricetype2=1,1,0),0))),D204)))</f>
        <v xml:space="preserve"> </v>
      </c>
      <c r="N204" s="250" t="str">
        <f>IF($A204="N/A"," ",IF(Pricetype2=2,MAX(E204,0),IF(OR(Pricetype2=1,Pricetype2=4),IF(E204=0,0,(_xll.EURO(E204,Strikeprice2,0,0,($AK204+IF(Smile=TRUE,VLOOKUP(MAX(-5,Strikeprice2-E204),Volsmile,2),0)),($A204-DateToday)+15,IF(Pricetype2=1,1,0),0))),E204)))</f>
        <v xml:space="preserve"> </v>
      </c>
      <c r="O204" s="250" t="str">
        <f>IF($A204="N/A"," ",IF(Pricetype2=2,MAX(F204,0),IF(OR(Pricetype2=1,Pricetype2=4),IF(F204=0,0,(_xll.EURO(F204,Strikeprice2,0,0,($AK204+IF(Smile=TRUE,VLOOKUP(MAX(-5,Strikeprice2-F204),Volsmile,2),0)),($A204-DateToday)+15,IF(Pricetype2=1,1,0),0))),F204)))</f>
        <v xml:space="preserve"> </v>
      </c>
      <c r="P204" s="250" t="str">
        <f>IF($A204="N/A"," ",IF(Pricetype2=2,MAX(G204,0),IF(OR(Pricetype2=1,Pricetype2=4),IF(G204=0,0,(_xll.EURO(G204,Strikeprice2,0,0,($AK204+IF(Smile=TRUE,VLOOKUP(MAX(-5,Strikeprice2-G204),Volsmile,2),0)),($A204-DateToday)+15,IF(Pricetype2=1,1,0),0))),G204)))</f>
        <v xml:space="preserve"> </v>
      </c>
      <c r="Q204" s="250" t="str">
        <f>IF($A204="N/A"," ",IF(Pricetype2=2,MAX(H204,0),IF(OR(Pricetype2=1,Pricetype2=4),IF(H204=0,0,(_xll.EURO(H204,Strikeprice2,0,0,($AK204+IF(Smile=TRUE,VLOOKUP(MAX(-5,Strikeprice2-H204),Volsmile,2),0)),($A204-DateToday)+15,IF(Pricetype2=1,1,0),0))),H204)))</f>
        <v xml:space="preserve"> </v>
      </c>
      <c r="R204" s="250" t="str">
        <f>IF($A204="N/A"," ",IF(Pricetype2=2,MAX(I204,0),IF(OR(Pricetype2=1,Pricetype2=4),IF(I204=0,0,(_xll.EURO(I204,Strikeprice2,0,0,($AK204+IF(Smile=TRUE,VLOOKUP(MAX(-5,Strikeprice2-I204),Volsmile,2),0)),($A204-DateToday)+15,IF(Pricetype2=1,1,0),0))),I204)))</f>
        <v xml:space="preserve"> </v>
      </c>
      <c r="S204" s="250" t="str">
        <f>IF($A204="N/A"," ",IF(Pricetype2=2,MAX(J204,0),IF(OR(Pricetype2=1,Pricetype2=4),IF(J204=0,0,(_xll.EURO(J204,Strikeprice2,0,0,($AK204+IF(Smile=TRUE,VLOOKUP(MAX(-5,Strikeprice2-J204),Volsmile,2),0)),($A204-DateToday)+15,IF(Pricetype2=1,1,0),0))),J204)))</f>
        <v xml:space="preserve"> </v>
      </c>
      <c r="T204" s="250" t="str">
        <f>IF($A204="N/A"," ",IF(Pricetype2=2,MAX(K204,0),IF(OR(Pricetype2=1,Pricetype2=4),IF(K204=0,0,(_xll.EURO(K204,Strikeprice2,0,0,($AK204+IF(Smile=TRUE,VLOOKUP(MAX(-5,Strikeprice2-K204),Volsmile,2),0)),($A204-DateToday)+15,IF(Pricetype2=1,1,0),0))),K204)))</f>
        <v xml:space="preserve"> </v>
      </c>
      <c r="U204" s="177" t="str">
        <f t="shared" si="94"/>
        <v xml:space="preserve"> </v>
      </c>
      <c r="V204" s="178" t="str">
        <f t="shared" si="110"/>
        <v xml:space="preserve"> </v>
      </c>
      <c r="W204" s="178" t="str">
        <f t="shared" si="111"/>
        <v xml:space="preserve"> </v>
      </c>
      <c r="X204" s="178" t="str">
        <f t="shared" si="112"/>
        <v xml:space="preserve"> </v>
      </c>
      <c r="Y204" s="178" t="str">
        <f t="shared" si="113"/>
        <v xml:space="preserve"> </v>
      </c>
      <c r="Z204" s="178" t="str">
        <f t="shared" si="114"/>
        <v xml:space="preserve"> </v>
      </c>
      <c r="AA204" s="178" t="str">
        <f t="shared" si="115"/>
        <v xml:space="preserve"> </v>
      </c>
      <c r="AB204" s="178" t="str">
        <f t="shared" si="116"/>
        <v xml:space="preserve"> </v>
      </c>
      <c r="AC204" s="178" t="str">
        <f t="shared" si="117"/>
        <v xml:space="preserve"> </v>
      </c>
      <c r="AD204" s="178" t="str">
        <f t="shared" si="118"/>
        <v xml:space="preserve"> </v>
      </c>
      <c r="AE204" s="178" t="str">
        <f t="shared" si="119"/>
        <v xml:space="preserve"> </v>
      </c>
      <c r="AF204" s="224" t="str">
        <f t="shared" si="120"/>
        <v xml:space="preserve"> </v>
      </c>
      <c r="AG204" s="224" t="str">
        <f t="shared" si="121"/>
        <v xml:space="preserve"> </v>
      </c>
      <c r="AH204" s="224" t="str">
        <f t="shared" si="122"/>
        <v xml:space="preserve"> </v>
      </c>
      <c r="AI204" s="224" t="str">
        <f t="shared" si="95"/>
        <v xml:space="preserve"> </v>
      </c>
      <c r="AJ204" s="224" t="str">
        <f t="shared" si="96"/>
        <v xml:space="preserve"> </v>
      </c>
      <c r="AK204" s="224" t="str">
        <f t="shared" si="123"/>
        <v xml:space="preserve"> </v>
      </c>
      <c r="AL204" s="224" t="str">
        <f>IF($A204="N/A"," ",IF(PV=1,0,'Pricing Inputs2'!R237))</f>
        <v xml:space="preserve"> </v>
      </c>
      <c r="AM204" s="313" t="str">
        <f t="shared" si="97"/>
        <v xml:space="preserve"> </v>
      </c>
      <c r="BQ204" t="str">
        <f t="shared" si="98"/>
        <v xml:space="preserve"> </v>
      </c>
      <c r="BR204" t="str">
        <f t="shared" si="99"/>
        <v xml:space="preserve"> </v>
      </c>
      <c r="BS204" t="str">
        <f t="shared" si="100"/>
        <v xml:space="preserve"> </v>
      </c>
    </row>
    <row r="205" spans="1:71" x14ac:dyDescent="0.2">
      <c r="A205" s="253" t="str">
        <f>IF(A204="N/A","N/A",IF(EDATE(A204,1)&gt;Inputs!$P$5,"N/A",EDATE(A204,1)))</f>
        <v>N/A</v>
      </c>
      <c r="B205" s="324" t="str">
        <f t="shared" si="93"/>
        <v xml:space="preserve"> </v>
      </c>
      <c r="C205" s="172" t="str">
        <f t="shared" si="101"/>
        <v xml:space="preserve"> </v>
      </c>
      <c r="D205" s="172" t="str">
        <f t="shared" si="102"/>
        <v xml:space="preserve"> </v>
      </c>
      <c r="E205" s="172" t="str">
        <f t="shared" si="103"/>
        <v xml:space="preserve"> </v>
      </c>
      <c r="F205" s="172" t="str">
        <f t="shared" si="104"/>
        <v xml:space="preserve"> </v>
      </c>
      <c r="G205" s="172" t="str">
        <f t="shared" si="105"/>
        <v xml:space="preserve"> </v>
      </c>
      <c r="H205" s="172" t="str">
        <f t="shared" si="106"/>
        <v xml:space="preserve"> </v>
      </c>
      <c r="I205" s="172" t="str">
        <f t="shared" si="107"/>
        <v xml:space="preserve"> </v>
      </c>
      <c r="J205" s="172" t="str">
        <f t="shared" si="108"/>
        <v xml:space="preserve"> </v>
      </c>
      <c r="K205" s="172" t="str">
        <f t="shared" si="109"/>
        <v xml:space="preserve"> </v>
      </c>
      <c r="L205" s="250" t="str">
        <f>IF($A205="N/A"," ",IF(Pricetype2=2,MAX(C205,0),IF(OR(Pricetype2=1,Pricetype2=4),IF(C205=0,0,(_xll.EURO(C205,Strikeprice2,0,0,($AH205+IF(Smile=TRUE,VLOOKUP(MAX(-5,Strikeprice2-C205),Volsmile,2),0)),($A205-DateToday)+15,IF(Pricetype2=1,1,0),0))),C205)))</f>
        <v xml:space="preserve"> </v>
      </c>
      <c r="M205" s="250" t="str">
        <f>IF($A205="N/A"," ",IF(Pricetype2=2,MAX(D205,0),IF(OR(Pricetype2=1,Pricetype2=4),IF(D205=0,0,(_xll.EURO(D205,Strikeprice2,0,0,($AH205+IF(Smile=TRUE,VLOOKUP(MAX(-5,Strikeprice2-D205),Volsmile,2),0)),($A205-DateToday)+15,IF(Pricetype2=1,1,0),0))),D205)))</f>
        <v xml:space="preserve"> </v>
      </c>
      <c r="N205" s="250" t="str">
        <f>IF($A205="N/A"," ",IF(Pricetype2=2,MAX(E205,0),IF(OR(Pricetype2=1,Pricetype2=4),IF(E205=0,0,(_xll.EURO(E205,Strikeprice2,0,0,($AK205+IF(Smile=TRUE,VLOOKUP(MAX(-5,Strikeprice2-E205),Volsmile,2),0)),($A205-DateToday)+15,IF(Pricetype2=1,1,0),0))),E205)))</f>
        <v xml:space="preserve"> </v>
      </c>
      <c r="O205" s="250" t="str">
        <f>IF($A205="N/A"," ",IF(Pricetype2=2,MAX(F205,0),IF(OR(Pricetype2=1,Pricetype2=4),IF(F205=0,0,(_xll.EURO(F205,Strikeprice2,0,0,($AK205+IF(Smile=TRUE,VLOOKUP(MAX(-5,Strikeprice2-F205),Volsmile,2),0)),($A205-DateToday)+15,IF(Pricetype2=1,1,0),0))),F205)))</f>
        <v xml:space="preserve"> </v>
      </c>
      <c r="P205" s="250" t="str">
        <f>IF($A205="N/A"," ",IF(Pricetype2=2,MAX(G205,0),IF(OR(Pricetype2=1,Pricetype2=4),IF(G205=0,0,(_xll.EURO(G205,Strikeprice2,0,0,($AK205+IF(Smile=TRUE,VLOOKUP(MAX(-5,Strikeprice2-G205),Volsmile,2),0)),($A205-DateToday)+15,IF(Pricetype2=1,1,0),0))),G205)))</f>
        <v xml:space="preserve"> </v>
      </c>
      <c r="Q205" s="250" t="str">
        <f>IF($A205="N/A"," ",IF(Pricetype2=2,MAX(H205,0),IF(OR(Pricetype2=1,Pricetype2=4),IF(H205=0,0,(_xll.EURO(H205,Strikeprice2,0,0,($AK205+IF(Smile=TRUE,VLOOKUP(MAX(-5,Strikeprice2-H205),Volsmile,2),0)),($A205-DateToday)+15,IF(Pricetype2=1,1,0),0))),H205)))</f>
        <v xml:space="preserve"> </v>
      </c>
      <c r="R205" s="250" t="str">
        <f>IF($A205="N/A"," ",IF(Pricetype2=2,MAX(I205,0),IF(OR(Pricetype2=1,Pricetype2=4),IF(I205=0,0,(_xll.EURO(I205,Strikeprice2,0,0,($AK205+IF(Smile=TRUE,VLOOKUP(MAX(-5,Strikeprice2-I205),Volsmile,2),0)),($A205-DateToday)+15,IF(Pricetype2=1,1,0),0))),I205)))</f>
        <v xml:space="preserve"> </v>
      </c>
      <c r="S205" s="250" t="str">
        <f>IF($A205="N/A"," ",IF(Pricetype2=2,MAX(J205,0),IF(OR(Pricetype2=1,Pricetype2=4),IF(J205=0,0,(_xll.EURO(J205,Strikeprice2,0,0,($AK205+IF(Smile=TRUE,VLOOKUP(MAX(-5,Strikeprice2-J205),Volsmile,2),0)),($A205-DateToday)+15,IF(Pricetype2=1,1,0),0))),J205)))</f>
        <v xml:space="preserve"> </v>
      </c>
      <c r="T205" s="250" t="str">
        <f>IF($A205="N/A"," ",IF(Pricetype2=2,MAX(K205,0),IF(OR(Pricetype2=1,Pricetype2=4),IF(K205=0,0,(_xll.EURO(K205,Strikeprice2,0,0,($AK205+IF(Smile=TRUE,VLOOKUP(MAX(-5,Strikeprice2-K205),Volsmile,2),0)),($A205-DateToday)+15,IF(Pricetype2=1,1,0),0))),K205)))</f>
        <v xml:space="preserve"> </v>
      </c>
      <c r="U205" s="177" t="str">
        <f t="shared" si="94"/>
        <v xml:space="preserve"> </v>
      </c>
      <c r="V205" s="178" t="str">
        <f t="shared" si="110"/>
        <v xml:space="preserve"> </v>
      </c>
      <c r="W205" s="178" t="str">
        <f t="shared" si="111"/>
        <v xml:space="preserve"> </v>
      </c>
      <c r="X205" s="178" t="str">
        <f t="shared" si="112"/>
        <v xml:space="preserve"> </v>
      </c>
      <c r="Y205" s="178" t="str">
        <f t="shared" si="113"/>
        <v xml:space="preserve"> </v>
      </c>
      <c r="Z205" s="178" t="str">
        <f t="shared" si="114"/>
        <v xml:space="preserve"> </v>
      </c>
      <c r="AA205" s="178" t="str">
        <f t="shared" si="115"/>
        <v xml:space="preserve"> </v>
      </c>
      <c r="AB205" s="178" t="str">
        <f t="shared" si="116"/>
        <v xml:space="preserve"> </v>
      </c>
      <c r="AC205" s="178" t="str">
        <f t="shared" si="117"/>
        <v xml:space="preserve"> </v>
      </c>
      <c r="AD205" s="178" t="str">
        <f t="shared" si="118"/>
        <v xml:space="preserve"> </v>
      </c>
      <c r="AE205" s="178" t="str">
        <f t="shared" si="119"/>
        <v xml:space="preserve"> </v>
      </c>
      <c r="AF205" s="224" t="str">
        <f t="shared" si="120"/>
        <v xml:space="preserve"> </v>
      </c>
      <c r="AG205" s="224" t="str">
        <f t="shared" si="121"/>
        <v xml:space="preserve"> </v>
      </c>
      <c r="AH205" s="224" t="str">
        <f t="shared" si="122"/>
        <v xml:space="preserve"> </v>
      </c>
      <c r="AI205" s="224" t="str">
        <f t="shared" si="95"/>
        <v xml:space="preserve"> </v>
      </c>
      <c r="AJ205" s="224" t="str">
        <f t="shared" si="96"/>
        <v xml:space="preserve"> </v>
      </c>
      <c r="AK205" s="224" t="str">
        <f t="shared" si="123"/>
        <v xml:space="preserve"> </v>
      </c>
      <c r="AL205" s="224" t="str">
        <f>IF($A205="N/A"," ",IF(PV=1,0,'Pricing Inputs2'!R238))</f>
        <v xml:space="preserve"> </v>
      </c>
      <c r="AM205" s="313" t="str">
        <f t="shared" si="97"/>
        <v xml:space="preserve"> </v>
      </c>
      <c r="BQ205" t="str">
        <f t="shared" si="98"/>
        <v xml:space="preserve"> </v>
      </c>
      <c r="BR205" t="str">
        <f t="shared" si="99"/>
        <v xml:space="preserve"> </v>
      </c>
      <c r="BS205" t="str">
        <f t="shared" si="100"/>
        <v xml:space="preserve"> </v>
      </c>
    </row>
    <row r="206" spans="1:71" x14ac:dyDescent="0.2">
      <c r="A206" s="253" t="str">
        <f>IF(A205="N/A","N/A",IF(EDATE(A205,1)&gt;Inputs!$P$5,"N/A",EDATE(A205,1)))</f>
        <v>N/A</v>
      </c>
      <c r="B206" s="324" t="str">
        <f t="shared" si="93"/>
        <v xml:space="preserve"> </v>
      </c>
      <c r="C206" s="172" t="str">
        <f t="shared" si="101"/>
        <v xml:space="preserve"> </v>
      </c>
      <c r="D206" s="172" t="str">
        <f t="shared" si="102"/>
        <v xml:space="preserve"> </v>
      </c>
      <c r="E206" s="172" t="str">
        <f t="shared" si="103"/>
        <v xml:space="preserve"> </v>
      </c>
      <c r="F206" s="172" t="str">
        <f t="shared" si="104"/>
        <v xml:space="preserve"> </v>
      </c>
      <c r="G206" s="172" t="str">
        <f t="shared" si="105"/>
        <v xml:space="preserve"> </v>
      </c>
      <c r="H206" s="172" t="str">
        <f t="shared" si="106"/>
        <v xml:space="preserve"> </v>
      </c>
      <c r="I206" s="172" t="str">
        <f t="shared" si="107"/>
        <v xml:space="preserve"> </v>
      </c>
      <c r="J206" s="172" t="str">
        <f t="shared" si="108"/>
        <v xml:space="preserve"> </v>
      </c>
      <c r="K206" s="172" t="str">
        <f t="shared" si="109"/>
        <v xml:space="preserve"> </v>
      </c>
      <c r="L206" s="250" t="str">
        <f>IF($A206="N/A"," ",IF(Pricetype2=2,MAX(C206,0),IF(OR(Pricetype2=1,Pricetype2=4),IF(C206=0,0,(_xll.EURO(C206,Strikeprice2,0,0,($AH206+IF(Smile=TRUE,VLOOKUP(MAX(-5,Strikeprice2-C206),Volsmile,2),0)),($A206-DateToday)+15,IF(Pricetype2=1,1,0),0))),C206)))</f>
        <v xml:space="preserve"> </v>
      </c>
      <c r="M206" s="250" t="str">
        <f>IF($A206="N/A"," ",IF(Pricetype2=2,MAX(D206,0),IF(OR(Pricetype2=1,Pricetype2=4),IF(D206=0,0,(_xll.EURO(D206,Strikeprice2,0,0,($AH206+IF(Smile=TRUE,VLOOKUP(MAX(-5,Strikeprice2-D206),Volsmile,2),0)),($A206-DateToday)+15,IF(Pricetype2=1,1,0),0))),D206)))</f>
        <v xml:space="preserve"> </v>
      </c>
      <c r="N206" s="250" t="str">
        <f>IF($A206="N/A"," ",IF(Pricetype2=2,MAX(E206,0),IF(OR(Pricetype2=1,Pricetype2=4),IF(E206=0,0,(_xll.EURO(E206,Strikeprice2,0,0,($AK206+IF(Smile=TRUE,VLOOKUP(MAX(-5,Strikeprice2-E206),Volsmile,2),0)),($A206-DateToday)+15,IF(Pricetype2=1,1,0),0))),E206)))</f>
        <v xml:space="preserve"> </v>
      </c>
      <c r="O206" s="250" t="str">
        <f>IF($A206="N/A"," ",IF(Pricetype2=2,MAX(F206,0),IF(OR(Pricetype2=1,Pricetype2=4),IF(F206=0,0,(_xll.EURO(F206,Strikeprice2,0,0,($AK206+IF(Smile=TRUE,VLOOKUP(MAX(-5,Strikeprice2-F206),Volsmile,2),0)),($A206-DateToday)+15,IF(Pricetype2=1,1,0),0))),F206)))</f>
        <v xml:space="preserve"> </v>
      </c>
      <c r="P206" s="250" t="str">
        <f>IF($A206="N/A"," ",IF(Pricetype2=2,MAX(G206,0),IF(OR(Pricetype2=1,Pricetype2=4),IF(G206=0,0,(_xll.EURO(G206,Strikeprice2,0,0,($AK206+IF(Smile=TRUE,VLOOKUP(MAX(-5,Strikeprice2-G206),Volsmile,2),0)),($A206-DateToday)+15,IF(Pricetype2=1,1,0),0))),G206)))</f>
        <v xml:space="preserve"> </v>
      </c>
      <c r="Q206" s="250" t="str">
        <f>IF($A206="N/A"," ",IF(Pricetype2=2,MAX(H206,0),IF(OR(Pricetype2=1,Pricetype2=4),IF(H206=0,0,(_xll.EURO(H206,Strikeprice2,0,0,($AK206+IF(Smile=TRUE,VLOOKUP(MAX(-5,Strikeprice2-H206),Volsmile,2),0)),($A206-DateToday)+15,IF(Pricetype2=1,1,0),0))),H206)))</f>
        <v xml:space="preserve"> </v>
      </c>
      <c r="R206" s="250" t="str">
        <f>IF($A206="N/A"," ",IF(Pricetype2=2,MAX(I206,0),IF(OR(Pricetype2=1,Pricetype2=4),IF(I206=0,0,(_xll.EURO(I206,Strikeprice2,0,0,($AK206+IF(Smile=TRUE,VLOOKUP(MAX(-5,Strikeprice2-I206),Volsmile,2),0)),($A206-DateToday)+15,IF(Pricetype2=1,1,0),0))),I206)))</f>
        <v xml:space="preserve"> </v>
      </c>
      <c r="S206" s="250" t="str">
        <f>IF($A206="N/A"," ",IF(Pricetype2=2,MAX(J206,0),IF(OR(Pricetype2=1,Pricetype2=4),IF(J206=0,0,(_xll.EURO(J206,Strikeprice2,0,0,($AK206+IF(Smile=TRUE,VLOOKUP(MAX(-5,Strikeprice2-J206),Volsmile,2),0)),($A206-DateToday)+15,IF(Pricetype2=1,1,0),0))),J206)))</f>
        <v xml:space="preserve"> </v>
      </c>
      <c r="T206" s="250" t="str">
        <f>IF($A206="N/A"," ",IF(Pricetype2=2,MAX(K206,0),IF(OR(Pricetype2=1,Pricetype2=4),IF(K206=0,0,(_xll.EURO(K206,Strikeprice2,0,0,($AK206+IF(Smile=TRUE,VLOOKUP(MAX(-5,Strikeprice2-K206),Volsmile,2),0)),($A206-DateToday)+15,IF(Pricetype2=1,1,0),0))),K206)))</f>
        <v xml:space="preserve"> </v>
      </c>
      <c r="U206" s="177" t="str">
        <f t="shared" si="94"/>
        <v xml:space="preserve"> </v>
      </c>
      <c r="V206" s="178" t="str">
        <f t="shared" si="110"/>
        <v xml:space="preserve"> </v>
      </c>
      <c r="W206" s="178" t="str">
        <f t="shared" si="111"/>
        <v xml:space="preserve"> </v>
      </c>
      <c r="X206" s="178" t="str">
        <f t="shared" si="112"/>
        <v xml:space="preserve"> </v>
      </c>
      <c r="Y206" s="178" t="str">
        <f t="shared" si="113"/>
        <v xml:space="preserve"> </v>
      </c>
      <c r="Z206" s="178" t="str">
        <f t="shared" si="114"/>
        <v xml:space="preserve"> </v>
      </c>
      <c r="AA206" s="178" t="str">
        <f t="shared" si="115"/>
        <v xml:space="preserve"> </v>
      </c>
      <c r="AB206" s="178" t="str">
        <f t="shared" si="116"/>
        <v xml:space="preserve"> </v>
      </c>
      <c r="AC206" s="178" t="str">
        <f t="shared" si="117"/>
        <v xml:space="preserve"> </v>
      </c>
      <c r="AD206" s="178" t="str">
        <f t="shared" si="118"/>
        <v xml:space="preserve"> </v>
      </c>
      <c r="AE206" s="178" t="str">
        <f t="shared" si="119"/>
        <v xml:space="preserve"> </v>
      </c>
      <c r="AF206" s="224" t="str">
        <f t="shared" si="120"/>
        <v xml:space="preserve"> </v>
      </c>
      <c r="AG206" s="224" t="str">
        <f t="shared" si="121"/>
        <v xml:space="preserve"> </v>
      </c>
      <c r="AH206" s="224" t="str">
        <f t="shared" si="122"/>
        <v xml:space="preserve"> </v>
      </c>
      <c r="AI206" s="224" t="str">
        <f t="shared" si="95"/>
        <v xml:space="preserve"> </v>
      </c>
      <c r="AJ206" s="224" t="str">
        <f t="shared" si="96"/>
        <v xml:space="preserve"> </v>
      </c>
      <c r="AK206" s="224" t="str">
        <f t="shared" si="123"/>
        <v xml:space="preserve"> </v>
      </c>
      <c r="AL206" s="224" t="str">
        <f>IF($A206="N/A"," ",IF(PV=1,0,'Pricing Inputs2'!R239))</f>
        <v xml:space="preserve"> </v>
      </c>
      <c r="AM206" s="313" t="str">
        <f t="shared" si="97"/>
        <v xml:space="preserve"> </v>
      </c>
      <c r="BQ206" t="str">
        <f t="shared" si="98"/>
        <v xml:space="preserve"> </v>
      </c>
      <c r="BR206" t="str">
        <f t="shared" si="99"/>
        <v xml:space="preserve"> </v>
      </c>
      <c r="BS206" t="str">
        <f t="shared" si="100"/>
        <v xml:space="preserve"> </v>
      </c>
    </row>
    <row r="207" spans="1:71" x14ac:dyDescent="0.2">
      <c r="A207" s="253" t="str">
        <f>IF(A206="N/A","N/A",IF(EDATE(A206,1)&gt;Inputs!$P$5,"N/A",EDATE(A206,1)))</f>
        <v>N/A</v>
      </c>
      <c r="B207" s="324" t="str">
        <f t="shared" si="93"/>
        <v xml:space="preserve"> </v>
      </c>
      <c r="C207" s="172" t="str">
        <f t="shared" si="101"/>
        <v xml:space="preserve"> </v>
      </c>
      <c r="D207" s="172" t="str">
        <f t="shared" si="102"/>
        <v xml:space="preserve"> </v>
      </c>
      <c r="E207" s="172" t="str">
        <f t="shared" si="103"/>
        <v xml:space="preserve"> </v>
      </c>
      <c r="F207" s="172" t="str">
        <f t="shared" si="104"/>
        <v xml:space="preserve"> </v>
      </c>
      <c r="G207" s="172" t="str">
        <f t="shared" si="105"/>
        <v xml:space="preserve"> </v>
      </c>
      <c r="H207" s="172" t="str">
        <f t="shared" si="106"/>
        <v xml:space="preserve"> </v>
      </c>
      <c r="I207" s="172" t="str">
        <f t="shared" si="107"/>
        <v xml:space="preserve"> </v>
      </c>
      <c r="J207" s="172" t="str">
        <f t="shared" si="108"/>
        <v xml:space="preserve"> </v>
      </c>
      <c r="K207" s="172" t="str">
        <f t="shared" si="109"/>
        <v xml:space="preserve"> </v>
      </c>
      <c r="L207" s="250" t="str">
        <f>IF($A207="N/A"," ",IF(Pricetype2=2,MAX(C207,0),IF(OR(Pricetype2=1,Pricetype2=4),IF(C207=0,0,(_xll.EURO(C207,Strikeprice2,0,0,($AH207+IF(Smile=TRUE,VLOOKUP(MAX(-5,Strikeprice2-C207),Volsmile,2),0)),($A207-DateToday)+15,IF(Pricetype2=1,1,0),0))),C207)))</f>
        <v xml:space="preserve"> </v>
      </c>
      <c r="M207" s="250" t="str">
        <f>IF($A207="N/A"," ",IF(Pricetype2=2,MAX(D207,0),IF(OR(Pricetype2=1,Pricetype2=4),IF(D207=0,0,(_xll.EURO(D207,Strikeprice2,0,0,($AH207+IF(Smile=TRUE,VLOOKUP(MAX(-5,Strikeprice2-D207),Volsmile,2),0)),($A207-DateToday)+15,IF(Pricetype2=1,1,0),0))),D207)))</f>
        <v xml:space="preserve"> </v>
      </c>
      <c r="N207" s="250" t="str">
        <f>IF($A207="N/A"," ",IF(Pricetype2=2,MAX(E207,0),IF(OR(Pricetype2=1,Pricetype2=4),IF(E207=0,0,(_xll.EURO(E207,Strikeprice2,0,0,($AK207+IF(Smile=TRUE,VLOOKUP(MAX(-5,Strikeprice2-E207),Volsmile,2),0)),($A207-DateToday)+15,IF(Pricetype2=1,1,0),0))),E207)))</f>
        <v xml:space="preserve"> </v>
      </c>
      <c r="O207" s="250" t="str">
        <f>IF($A207="N/A"," ",IF(Pricetype2=2,MAX(F207,0),IF(OR(Pricetype2=1,Pricetype2=4),IF(F207=0,0,(_xll.EURO(F207,Strikeprice2,0,0,($AK207+IF(Smile=TRUE,VLOOKUP(MAX(-5,Strikeprice2-F207),Volsmile,2),0)),($A207-DateToday)+15,IF(Pricetype2=1,1,0),0))),F207)))</f>
        <v xml:space="preserve"> </v>
      </c>
      <c r="P207" s="250" t="str">
        <f>IF($A207="N/A"," ",IF(Pricetype2=2,MAX(G207,0),IF(OR(Pricetype2=1,Pricetype2=4),IF(G207=0,0,(_xll.EURO(G207,Strikeprice2,0,0,($AK207+IF(Smile=TRUE,VLOOKUP(MAX(-5,Strikeprice2-G207),Volsmile,2),0)),($A207-DateToday)+15,IF(Pricetype2=1,1,0),0))),G207)))</f>
        <v xml:space="preserve"> </v>
      </c>
      <c r="Q207" s="250" t="str">
        <f>IF($A207="N/A"," ",IF(Pricetype2=2,MAX(H207,0),IF(OR(Pricetype2=1,Pricetype2=4),IF(H207=0,0,(_xll.EURO(H207,Strikeprice2,0,0,($AK207+IF(Smile=TRUE,VLOOKUP(MAX(-5,Strikeprice2-H207),Volsmile,2),0)),($A207-DateToday)+15,IF(Pricetype2=1,1,0),0))),H207)))</f>
        <v xml:space="preserve"> </v>
      </c>
      <c r="R207" s="250" t="str">
        <f>IF($A207="N/A"," ",IF(Pricetype2=2,MAX(I207,0),IF(OR(Pricetype2=1,Pricetype2=4),IF(I207=0,0,(_xll.EURO(I207,Strikeprice2,0,0,($AK207+IF(Smile=TRUE,VLOOKUP(MAX(-5,Strikeprice2-I207),Volsmile,2),0)),($A207-DateToday)+15,IF(Pricetype2=1,1,0),0))),I207)))</f>
        <v xml:space="preserve"> </v>
      </c>
      <c r="S207" s="250" t="str">
        <f>IF($A207="N/A"," ",IF(Pricetype2=2,MAX(J207,0),IF(OR(Pricetype2=1,Pricetype2=4),IF(J207=0,0,(_xll.EURO(J207,Strikeprice2,0,0,($AK207+IF(Smile=TRUE,VLOOKUP(MAX(-5,Strikeprice2-J207),Volsmile,2),0)),($A207-DateToday)+15,IF(Pricetype2=1,1,0),0))),J207)))</f>
        <v xml:space="preserve"> </v>
      </c>
      <c r="T207" s="250" t="str">
        <f>IF($A207="N/A"," ",IF(Pricetype2=2,MAX(K207,0),IF(OR(Pricetype2=1,Pricetype2=4),IF(K207=0,0,(_xll.EURO(K207,Strikeprice2,0,0,($AK207+IF(Smile=TRUE,VLOOKUP(MAX(-5,Strikeprice2-K207),Volsmile,2),0)),($A207-DateToday)+15,IF(Pricetype2=1,1,0),0))),K207)))</f>
        <v xml:space="preserve"> </v>
      </c>
      <c r="U207" s="177" t="str">
        <f t="shared" si="94"/>
        <v xml:space="preserve"> </v>
      </c>
      <c r="V207" s="178" t="str">
        <f t="shared" si="110"/>
        <v xml:space="preserve"> </v>
      </c>
      <c r="W207" s="178" t="str">
        <f t="shared" si="111"/>
        <v xml:space="preserve"> </v>
      </c>
      <c r="X207" s="178" t="str">
        <f t="shared" si="112"/>
        <v xml:space="preserve"> </v>
      </c>
      <c r="Y207" s="178" t="str">
        <f t="shared" si="113"/>
        <v xml:space="preserve"> </v>
      </c>
      <c r="Z207" s="178" t="str">
        <f t="shared" si="114"/>
        <v xml:space="preserve"> </v>
      </c>
      <c r="AA207" s="178" t="str">
        <f t="shared" si="115"/>
        <v xml:space="preserve"> </v>
      </c>
      <c r="AB207" s="178" t="str">
        <f t="shared" si="116"/>
        <v xml:space="preserve"> </v>
      </c>
      <c r="AC207" s="178" t="str">
        <f t="shared" si="117"/>
        <v xml:space="preserve"> </v>
      </c>
      <c r="AD207" s="178" t="str">
        <f t="shared" si="118"/>
        <v xml:space="preserve"> </v>
      </c>
      <c r="AE207" s="178" t="str">
        <f t="shared" si="119"/>
        <v xml:space="preserve"> </v>
      </c>
      <c r="AF207" s="224" t="str">
        <f t="shared" si="120"/>
        <v xml:space="preserve"> </v>
      </c>
      <c r="AG207" s="224" t="str">
        <f t="shared" si="121"/>
        <v xml:space="preserve"> </v>
      </c>
      <c r="AH207" s="224" t="str">
        <f t="shared" si="122"/>
        <v xml:space="preserve"> </v>
      </c>
      <c r="AI207" s="224" t="str">
        <f t="shared" si="95"/>
        <v xml:space="preserve"> </v>
      </c>
      <c r="AJ207" s="224" t="str">
        <f t="shared" si="96"/>
        <v xml:space="preserve"> </v>
      </c>
      <c r="AK207" s="224" t="str">
        <f t="shared" si="123"/>
        <v xml:space="preserve"> </v>
      </c>
      <c r="AL207" s="224" t="str">
        <f>IF($A207="N/A"," ",IF(PV=1,0,'Pricing Inputs2'!R240))</f>
        <v xml:space="preserve"> </v>
      </c>
      <c r="AM207" s="313" t="str">
        <f t="shared" si="97"/>
        <v xml:space="preserve"> </v>
      </c>
      <c r="BQ207" t="str">
        <f t="shared" si="98"/>
        <v xml:space="preserve"> </v>
      </c>
      <c r="BR207" t="str">
        <f t="shared" si="99"/>
        <v xml:space="preserve"> </v>
      </c>
      <c r="BS207" t="str">
        <f t="shared" si="100"/>
        <v xml:space="preserve"> </v>
      </c>
    </row>
    <row r="208" spans="1:71" x14ac:dyDescent="0.2">
      <c r="A208" s="253" t="str">
        <f>IF(A207="N/A","N/A",IF(EDATE(A207,1)&gt;Inputs!$P$5,"N/A",EDATE(A207,1)))</f>
        <v>N/A</v>
      </c>
      <c r="B208" s="324" t="str">
        <f t="shared" si="93"/>
        <v xml:space="preserve"> </v>
      </c>
      <c r="C208" s="172" t="str">
        <f t="shared" si="101"/>
        <v xml:space="preserve"> </v>
      </c>
      <c r="D208" s="172" t="str">
        <f t="shared" si="102"/>
        <v xml:space="preserve"> </v>
      </c>
      <c r="E208" s="172" t="str">
        <f t="shared" si="103"/>
        <v xml:space="preserve"> </v>
      </c>
      <c r="F208" s="172" t="str">
        <f t="shared" si="104"/>
        <v xml:space="preserve"> </v>
      </c>
      <c r="G208" s="172" t="str">
        <f t="shared" si="105"/>
        <v xml:space="preserve"> </v>
      </c>
      <c r="H208" s="172" t="str">
        <f t="shared" si="106"/>
        <v xml:space="preserve"> </v>
      </c>
      <c r="I208" s="172" t="str">
        <f t="shared" si="107"/>
        <v xml:space="preserve"> </v>
      </c>
      <c r="J208" s="172" t="str">
        <f t="shared" si="108"/>
        <v xml:space="preserve"> </v>
      </c>
      <c r="K208" s="172" t="str">
        <f t="shared" si="109"/>
        <v xml:space="preserve"> </v>
      </c>
      <c r="L208" s="250" t="str">
        <f>IF($A208="N/A"," ",IF(Pricetype2=2,MAX(C208,0),IF(OR(Pricetype2=1,Pricetype2=4),IF(C208=0,0,(_xll.EURO(C208,Strikeprice2,0,0,($AH208+IF(Smile=TRUE,VLOOKUP(MAX(-5,Strikeprice2-C208),Volsmile,2),0)),($A208-DateToday)+15,IF(Pricetype2=1,1,0),0))),C208)))</f>
        <v xml:space="preserve"> </v>
      </c>
      <c r="M208" s="250" t="str">
        <f>IF($A208="N/A"," ",IF(Pricetype2=2,MAX(D208,0),IF(OR(Pricetype2=1,Pricetype2=4),IF(D208=0,0,(_xll.EURO(D208,Strikeprice2,0,0,($AH208+IF(Smile=TRUE,VLOOKUP(MAX(-5,Strikeprice2-D208),Volsmile,2),0)),($A208-DateToday)+15,IF(Pricetype2=1,1,0),0))),D208)))</f>
        <v xml:space="preserve"> </v>
      </c>
      <c r="N208" s="250" t="str">
        <f>IF($A208="N/A"," ",IF(Pricetype2=2,MAX(E208,0),IF(OR(Pricetype2=1,Pricetype2=4),IF(E208=0,0,(_xll.EURO(E208,Strikeprice2,0,0,($AK208+IF(Smile=TRUE,VLOOKUP(MAX(-5,Strikeprice2-E208),Volsmile,2),0)),($A208-DateToday)+15,IF(Pricetype2=1,1,0),0))),E208)))</f>
        <v xml:space="preserve"> </v>
      </c>
      <c r="O208" s="250" t="str">
        <f>IF($A208="N/A"," ",IF(Pricetype2=2,MAX(F208,0),IF(OR(Pricetype2=1,Pricetype2=4),IF(F208=0,0,(_xll.EURO(F208,Strikeprice2,0,0,($AK208+IF(Smile=TRUE,VLOOKUP(MAX(-5,Strikeprice2-F208),Volsmile,2),0)),($A208-DateToday)+15,IF(Pricetype2=1,1,0),0))),F208)))</f>
        <v xml:space="preserve"> </v>
      </c>
      <c r="P208" s="250" t="str">
        <f>IF($A208="N/A"," ",IF(Pricetype2=2,MAX(G208,0),IF(OR(Pricetype2=1,Pricetype2=4),IF(G208=0,0,(_xll.EURO(G208,Strikeprice2,0,0,($AK208+IF(Smile=TRUE,VLOOKUP(MAX(-5,Strikeprice2-G208),Volsmile,2),0)),($A208-DateToday)+15,IF(Pricetype2=1,1,0),0))),G208)))</f>
        <v xml:space="preserve"> </v>
      </c>
      <c r="Q208" s="250" t="str">
        <f>IF($A208="N/A"," ",IF(Pricetype2=2,MAX(H208,0),IF(OR(Pricetype2=1,Pricetype2=4),IF(H208=0,0,(_xll.EURO(H208,Strikeprice2,0,0,($AK208+IF(Smile=TRUE,VLOOKUP(MAX(-5,Strikeprice2-H208),Volsmile,2),0)),($A208-DateToday)+15,IF(Pricetype2=1,1,0),0))),H208)))</f>
        <v xml:space="preserve"> </v>
      </c>
      <c r="R208" s="250" t="str">
        <f>IF($A208="N/A"," ",IF(Pricetype2=2,MAX(I208,0),IF(OR(Pricetype2=1,Pricetype2=4),IF(I208=0,0,(_xll.EURO(I208,Strikeprice2,0,0,($AK208+IF(Smile=TRUE,VLOOKUP(MAX(-5,Strikeprice2-I208),Volsmile,2),0)),($A208-DateToday)+15,IF(Pricetype2=1,1,0),0))),I208)))</f>
        <v xml:space="preserve"> </v>
      </c>
      <c r="S208" s="250" t="str">
        <f>IF($A208="N/A"," ",IF(Pricetype2=2,MAX(J208,0),IF(OR(Pricetype2=1,Pricetype2=4),IF(J208=0,0,(_xll.EURO(J208,Strikeprice2,0,0,($AK208+IF(Smile=TRUE,VLOOKUP(MAX(-5,Strikeprice2-J208),Volsmile,2),0)),($A208-DateToday)+15,IF(Pricetype2=1,1,0),0))),J208)))</f>
        <v xml:space="preserve"> </v>
      </c>
      <c r="T208" s="250" t="str">
        <f>IF($A208="N/A"," ",IF(Pricetype2=2,MAX(K208,0),IF(OR(Pricetype2=1,Pricetype2=4),IF(K208=0,0,(_xll.EURO(K208,Strikeprice2,0,0,($AK208+IF(Smile=TRUE,VLOOKUP(MAX(-5,Strikeprice2-K208),Volsmile,2),0)),($A208-DateToday)+15,IF(Pricetype2=1,1,0),0))),K208)))</f>
        <v xml:space="preserve"> </v>
      </c>
      <c r="U208" s="177" t="str">
        <f t="shared" si="94"/>
        <v xml:space="preserve"> </v>
      </c>
      <c r="V208" s="178" t="str">
        <f t="shared" si="110"/>
        <v xml:space="preserve"> </v>
      </c>
      <c r="W208" s="178" t="str">
        <f t="shared" si="111"/>
        <v xml:space="preserve"> </v>
      </c>
      <c r="X208" s="178" t="str">
        <f t="shared" si="112"/>
        <v xml:space="preserve"> </v>
      </c>
      <c r="Y208" s="178" t="str">
        <f t="shared" si="113"/>
        <v xml:space="preserve"> </v>
      </c>
      <c r="Z208" s="178" t="str">
        <f t="shared" si="114"/>
        <v xml:space="preserve"> </v>
      </c>
      <c r="AA208" s="178" t="str">
        <f t="shared" si="115"/>
        <v xml:space="preserve"> </v>
      </c>
      <c r="AB208" s="178" t="str">
        <f t="shared" si="116"/>
        <v xml:space="preserve"> </v>
      </c>
      <c r="AC208" s="178" t="str">
        <f t="shared" si="117"/>
        <v xml:space="preserve"> </v>
      </c>
      <c r="AD208" s="178" t="str">
        <f t="shared" si="118"/>
        <v xml:space="preserve"> </v>
      </c>
      <c r="AE208" s="178" t="str">
        <f t="shared" si="119"/>
        <v xml:space="preserve"> </v>
      </c>
      <c r="AF208" s="224" t="str">
        <f t="shared" si="120"/>
        <v xml:space="preserve"> </v>
      </c>
      <c r="AG208" s="224" t="str">
        <f t="shared" si="121"/>
        <v xml:space="preserve"> </v>
      </c>
      <c r="AH208" s="224" t="str">
        <f t="shared" si="122"/>
        <v xml:space="preserve"> </v>
      </c>
      <c r="AI208" s="224" t="str">
        <f t="shared" si="95"/>
        <v xml:space="preserve"> </v>
      </c>
      <c r="AJ208" s="224" t="str">
        <f t="shared" si="96"/>
        <v xml:space="preserve"> </v>
      </c>
      <c r="AK208" s="224" t="str">
        <f t="shared" si="123"/>
        <v xml:space="preserve"> </v>
      </c>
      <c r="AL208" s="224" t="str">
        <f>IF($A208="N/A"," ",IF(PV=1,0,'Pricing Inputs2'!R241))</f>
        <v xml:space="preserve"> </v>
      </c>
      <c r="AM208" s="313" t="str">
        <f t="shared" si="97"/>
        <v xml:space="preserve"> </v>
      </c>
      <c r="BQ208" t="str">
        <f t="shared" si="98"/>
        <v xml:space="preserve"> </v>
      </c>
      <c r="BR208" t="str">
        <f t="shared" si="99"/>
        <v xml:space="preserve"> </v>
      </c>
      <c r="BS208" t="str">
        <f t="shared" si="100"/>
        <v xml:space="preserve"> </v>
      </c>
    </row>
    <row r="209" spans="1:71" x14ac:dyDescent="0.2">
      <c r="A209" s="253" t="str">
        <f>IF(A208="N/A","N/A",IF(EDATE(A208,1)&gt;Inputs!$P$5,"N/A",EDATE(A208,1)))</f>
        <v>N/A</v>
      </c>
      <c r="B209" s="324" t="str">
        <f t="shared" si="93"/>
        <v xml:space="preserve"> </v>
      </c>
      <c r="C209" s="172" t="str">
        <f t="shared" si="101"/>
        <v xml:space="preserve"> </v>
      </c>
      <c r="D209" s="172" t="str">
        <f t="shared" si="102"/>
        <v xml:space="preserve"> </v>
      </c>
      <c r="E209" s="172" t="str">
        <f t="shared" si="103"/>
        <v xml:space="preserve"> </v>
      </c>
      <c r="F209" s="172" t="str">
        <f t="shared" si="104"/>
        <v xml:space="preserve"> </v>
      </c>
      <c r="G209" s="172" t="str">
        <f t="shared" si="105"/>
        <v xml:space="preserve"> </v>
      </c>
      <c r="H209" s="172" t="str">
        <f t="shared" si="106"/>
        <v xml:space="preserve"> </v>
      </c>
      <c r="I209" s="172" t="str">
        <f t="shared" si="107"/>
        <v xml:space="preserve"> </v>
      </c>
      <c r="J209" s="172" t="str">
        <f t="shared" si="108"/>
        <v xml:space="preserve"> </v>
      </c>
      <c r="K209" s="172" t="str">
        <f t="shared" si="109"/>
        <v xml:space="preserve"> </v>
      </c>
      <c r="L209" s="250" t="str">
        <f>IF($A209="N/A"," ",IF(Pricetype2=2,MAX(C209,0),IF(OR(Pricetype2=1,Pricetype2=4),IF(C209=0,0,(_xll.EURO(C209,Strikeprice2,0,0,($AH209+IF(Smile=TRUE,VLOOKUP(MAX(-5,Strikeprice2-C209),Volsmile,2),0)),($A209-DateToday)+15,IF(Pricetype2=1,1,0),0))),C209)))</f>
        <v xml:space="preserve"> </v>
      </c>
      <c r="M209" s="250" t="str">
        <f>IF($A209="N/A"," ",IF(Pricetype2=2,MAX(D209,0),IF(OR(Pricetype2=1,Pricetype2=4),IF(D209=0,0,(_xll.EURO(D209,Strikeprice2,0,0,($AH209+IF(Smile=TRUE,VLOOKUP(MAX(-5,Strikeprice2-D209),Volsmile,2),0)),($A209-DateToday)+15,IF(Pricetype2=1,1,0),0))),D209)))</f>
        <v xml:space="preserve"> </v>
      </c>
      <c r="N209" s="250" t="str">
        <f>IF($A209="N/A"," ",IF(Pricetype2=2,MAX(E209,0),IF(OR(Pricetype2=1,Pricetype2=4),IF(E209=0,0,(_xll.EURO(E209,Strikeprice2,0,0,($AK209+IF(Smile=TRUE,VLOOKUP(MAX(-5,Strikeprice2-E209),Volsmile,2),0)),($A209-DateToday)+15,IF(Pricetype2=1,1,0),0))),E209)))</f>
        <v xml:space="preserve"> </v>
      </c>
      <c r="O209" s="250" t="str">
        <f>IF($A209="N/A"," ",IF(Pricetype2=2,MAX(F209,0),IF(OR(Pricetype2=1,Pricetype2=4),IF(F209=0,0,(_xll.EURO(F209,Strikeprice2,0,0,($AK209+IF(Smile=TRUE,VLOOKUP(MAX(-5,Strikeprice2-F209),Volsmile,2),0)),($A209-DateToday)+15,IF(Pricetype2=1,1,0),0))),F209)))</f>
        <v xml:space="preserve"> </v>
      </c>
      <c r="P209" s="250" t="str">
        <f>IF($A209="N/A"," ",IF(Pricetype2=2,MAX(G209,0),IF(OR(Pricetype2=1,Pricetype2=4),IF(G209=0,0,(_xll.EURO(G209,Strikeprice2,0,0,($AK209+IF(Smile=TRUE,VLOOKUP(MAX(-5,Strikeprice2-G209),Volsmile,2),0)),($A209-DateToday)+15,IF(Pricetype2=1,1,0),0))),G209)))</f>
        <v xml:space="preserve"> </v>
      </c>
      <c r="Q209" s="250" t="str">
        <f>IF($A209="N/A"," ",IF(Pricetype2=2,MAX(H209,0),IF(OR(Pricetype2=1,Pricetype2=4),IF(H209=0,0,(_xll.EURO(H209,Strikeprice2,0,0,($AK209+IF(Smile=TRUE,VLOOKUP(MAX(-5,Strikeprice2-H209),Volsmile,2),0)),($A209-DateToday)+15,IF(Pricetype2=1,1,0),0))),H209)))</f>
        <v xml:space="preserve"> </v>
      </c>
      <c r="R209" s="250" t="str">
        <f>IF($A209="N/A"," ",IF(Pricetype2=2,MAX(I209,0),IF(OR(Pricetype2=1,Pricetype2=4),IF(I209=0,0,(_xll.EURO(I209,Strikeprice2,0,0,($AK209+IF(Smile=TRUE,VLOOKUP(MAX(-5,Strikeprice2-I209),Volsmile,2),0)),($A209-DateToday)+15,IF(Pricetype2=1,1,0),0))),I209)))</f>
        <v xml:space="preserve"> </v>
      </c>
      <c r="S209" s="250" t="str">
        <f>IF($A209="N/A"," ",IF(Pricetype2=2,MAX(J209,0),IF(OR(Pricetype2=1,Pricetype2=4),IF(J209=0,0,(_xll.EURO(J209,Strikeprice2,0,0,($AK209+IF(Smile=TRUE,VLOOKUP(MAX(-5,Strikeprice2-J209),Volsmile,2),0)),($A209-DateToday)+15,IF(Pricetype2=1,1,0),0))),J209)))</f>
        <v xml:space="preserve"> </v>
      </c>
      <c r="T209" s="250" t="str">
        <f>IF($A209="N/A"," ",IF(Pricetype2=2,MAX(K209,0),IF(OR(Pricetype2=1,Pricetype2=4),IF(K209=0,0,(_xll.EURO(K209,Strikeprice2,0,0,($AK209+IF(Smile=TRUE,VLOOKUP(MAX(-5,Strikeprice2-K209),Volsmile,2),0)),($A209-DateToday)+15,IF(Pricetype2=1,1,0),0))),K209)))</f>
        <v xml:space="preserve"> </v>
      </c>
      <c r="U209" s="177" t="str">
        <f t="shared" si="94"/>
        <v xml:space="preserve"> </v>
      </c>
      <c r="V209" s="178" t="str">
        <f t="shared" si="110"/>
        <v xml:space="preserve"> </v>
      </c>
      <c r="W209" s="178" t="str">
        <f t="shared" si="111"/>
        <v xml:space="preserve"> </v>
      </c>
      <c r="X209" s="178" t="str">
        <f t="shared" si="112"/>
        <v xml:space="preserve"> </v>
      </c>
      <c r="Y209" s="178" t="str">
        <f t="shared" si="113"/>
        <v xml:space="preserve"> </v>
      </c>
      <c r="Z209" s="178" t="str">
        <f t="shared" si="114"/>
        <v xml:space="preserve"> </v>
      </c>
      <c r="AA209" s="178" t="str">
        <f t="shared" si="115"/>
        <v xml:space="preserve"> </v>
      </c>
      <c r="AB209" s="178" t="str">
        <f t="shared" si="116"/>
        <v xml:space="preserve"> </v>
      </c>
      <c r="AC209" s="178" t="str">
        <f t="shared" si="117"/>
        <v xml:space="preserve"> </v>
      </c>
      <c r="AD209" s="178" t="str">
        <f t="shared" si="118"/>
        <v xml:space="preserve"> </v>
      </c>
      <c r="AE209" s="178" t="str">
        <f t="shared" si="119"/>
        <v xml:space="preserve"> </v>
      </c>
      <c r="AF209" s="224" t="str">
        <f t="shared" si="120"/>
        <v xml:space="preserve"> </v>
      </c>
      <c r="AG209" s="224" t="str">
        <f t="shared" si="121"/>
        <v xml:space="preserve"> </v>
      </c>
      <c r="AH209" s="224" t="str">
        <f t="shared" si="122"/>
        <v xml:space="preserve"> </v>
      </c>
      <c r="AI209" s="224" t="str">
        <f t="shared" si="95"/>
        <v xml:space="preserve"> </v>
      </c>
      <c r="AJ209" s="224" t="str">
        <f t="shared" si="96"/>
        <v xml:space="preserve"> </v>
      </c>
      <c r="AK209" s="224" t="str">
        <f t="shared" si="123"/>
        <v xml:space="preserve"> </v>
      </c>
      <c r="AL209" s="224" t="str">
        <f>IF($A209="N/A"," ",IF(PV=1,0,'Pricing Inputs2'!R242))</f>
        <v xml:space="preserve"> </v>
      </c>
      <c r="AM209" s="313" t="str">
        <f t="shared" si="97"/>
        <v xml:space="preserve"> </v>
      </c>
      <c r="BQ209" t="str">
        <f t="shared" si="98"/>
        <v xml:space="preserve"> </v>
      </c>
      <c r="BR209" t="str">
        <f t="shared" si="99"/>
        <v xml:space="preserve"> </v>
      </c>
      <c r="BS209" t="str">
        <f t="shared" si="100"/>
        <v xml:space="preserve"> </v>
      </c>
    </row>
    <row r="210" spans="1:71" x14ac:dyDescent="0.2">
      <c r="A210" s="253" t="str">
        <f>IF(A209="N/A","N/A",IF(EDATE(A209,1)&gt;Inputs!$P$5,"N/A",EDATE(A209,1)))</f>
        <v>N/A</v>
      </c>
      <c r="B210" s="324" t="str">
        <f t="shared" si="93"/>
        <v xml:space="preserve"> </v>
      </c>
      <c r="C210" s="172" t="str">
        <f t="shared" si="101"/>
        <v xml:space="preserve"> </v>
      </c>
      <c r="D210" s="172" t="str">
        <f t="shared" si="102"/>
        <v xml:space="preserve"> </v>
      </c>
      <c r="E210" s="172" t="str">
        <f t="shared" si="103"/>
        <v xml:space="preserve"> </v>
      </c>
      <c r="F210" s="172" t="str">
        <f t="shared" si="104"/>
        <v xml:space="preserve"> </v>
      </c>
      <c r="G210" s="172" t="str">
        <f t="shared" si="105"/>
        <v xml:space="preserve"> </v>
      </c>
      <c r="H210" s="172" t="str">
        <f t="shared" si="106"/>
        <v xml:space="preserve"> </v>
      </c>
      <c r="I210" s="172" t="str">
        <f t="shared" si="107"/>
        <v xml:space="preserve"> </v>
      </c>
      <c r="J210" s="172" t="str">
        <f t="shared" si="108"/>
        <v xml:space="preserve"> </v>
      </c>
      <c r="K210" s="172" t="str">
        <f t="shared" si="109"/>
        <v xml:space="preserve"> </v>
      </c>
      <c r="L210" s="250" t="str">
        <f>IF($A210="N/A"," ",IF(Pricetype2=2,MAX(C210,0),IF(OR(Pricetype2=1,Pricetype2=4),IF(C210=0,0,(_xll.EURO(C210,Strikeprice2,0,0,($AH210+IF(Smile=TRUE,VLOOKUP(MAX(-5,Strikeprice2-C210),Volsmile,2),0)),($A210-DateToday)+15,IF(Pricetype2=1,1,0),0))),C210)))</f>
        <v xml:space="preserve"> </v>
      </c>
      <c r="M210" s="250" t="str">
        <f>IF($A210="N/A"," ",IF(Pricetype2=2,MAX(D210,0),IF(OR(Pricetype2=1,Pricetype2=4),IF(D210=0,0,(_xll.EURO(D210,Strikeprice2,0,0,($AH210+IF(Smile=TRUE,VLOOKUP(MAX(-5,Strikeprice2-D210),Volsmile,2),0)),($A210-DateToday)+15,IF(Pricetype2=1,1,0),0))),D210)))</f>
        <v xml:space="preserve"> </v>
      </c>
      <c r="N210" s="250" t="str">
        <f>IF($A210="N/A"," ",IF(Pricetype2=2,MAX(E210,0),IF(OR(Pricetype2=1,Pricetype2=4),IF(E210=0,0,(_xll.EURO(E210,Strikeprice2,0,0,($AK210+IF(Smile=TRUE,VLOOKUP(MAX(-5,Strikeprice2-E210),Volsmile,2),0)),($A210-DateToday)+15,IF(Pricetype2=1,1,0),0))),E210)))</f>
        <v xml:space="preserve"> </v>
      </c>
      <c r="O210" s="250" t="str">
        <f>IF($A210="N/A"," ",IF(Pricetype2=2,MAX(F210,0),IF(OR(Pricetype2=1,Pricetype2=4),IF(F210=0,0,(_xll.EURO(F210,Strikeprice2,0,0,($AK210+IF(Smile=TRUE,VLOOKUP(MAX(-5,Strikeprice2-F210),Volsmile,2),0)),($A210-DateToday)+15,IF(Pricetype2=1,1,0),0))),F210)))</f>
        <v xml:space="preserve"> </v>
      </c>
      <c r="P210" s="250" t="str">
        <f>IF($A210="N/A"," ",IF(Pricetype2=2,MAX(G210,0),IF(OR(Pricetype2=1,Pricetype2=4),IF(G210=0,0,(_xll.EURO(G210,Strikeprice2,0,0,($AK210+IF(Smile=TRUE,VLOOKUP(MAX(-5,Strikeprice2-G210),Volsmile,2),0)),($A210-DateToday)+15,IF(Pricetype2=1,1,0),0))),G210)))</f>
        <v xml:space="preserve"> </v>
      </c>
      <c r="Q210" s="250" t="str">
        <f>IF($A210="N/A"," ",IF(Pricetype2=2,MAX(H210,0),IF(OR(Pricetype2=1,Pricetype2=4),IF(H210=0,0,(_xll.EURO(H210,Strikeprice2,0,0,($AK210+IF(Smile=TRUE,VLOOKUP(MAX(-5,Strikeprice2-H210),Volsmile,2),0)),($A210-DateToday)+15,IF(Pricetype2=1,1,0),0))),H210)))</f>
        <v xml:space="preserve"> </v>
      </c>
      <c r="R210" s="250" t="str">
        <f>IF($A210="N/A"," ",IF(Pricetype2=2,MAX(I210,0),IF(OR(Pricetype2=1,Pricetype2=4),IF(I210=0,0,(_xll.EURO(I210,Strikeprice2,0,0,($AK210+IF(Smile=TRUE,VLOOKUP(MAX(-5,Strikeprice2-I210),Volsmile,2),0)),($A210-DateToday)+15,IF(Pricetype2=1,1,0),0))),I210)))</f>
        <v xml:space="preserve"> </v>
      </c>
      <c r="S210" s="250" t="str">
        <f>IF($A210="N/A"," ",IF(Pricetype2=2,MAX(J210,0),IF(OR(Pricetype2=1,Pricetype2=4),IF(J210=0,0,(_xll.EURO(J210,Strikeprice2,0,0,($AK210+IF(Smile=TRUE,VLOOKUP(MAX(-5,Strikeprice2-J210),Volsmile,2),0)),($A210-DateToday)+15,IF(Pricetype2=1,1,0),0))),J210)))</f>
        <v xml:space="preserve"> </v>
      </c>
      <c r="T210" s="250" t="str">
        <f>IF($A210="N/A"," ",IF(Pricetype2=2,MAX(K210,0),IF(OR(Pricetype2=1,Pricetype2=4),IF(K210=0,0,(_xll.EURO(K210,Strikeprice2,0,0,($AK210+IF(Smile=TRUE,VLOOKUP(MAX(-5,Strikeprice2-K210),Volsmile,2),0)),($A210-DateToday)+15,IF(Pricetype2=1,1,0),0))),K210)))</f>
        <v xml:space="preserve"> </v>
      </c>
      <c r="U210" s="177" t="str">
        <f t="shared" si="94"/>
        <v xml:space="preserve"> </v>
      </c>
      <c r="V210" s="178" t="str">
        <f t="shared" si="110"/>
        <v xml:space="preserve"> </v>
      </c>
      <c r="W210" s="178" t="str">
        <f t="shared" si="111"/>
        <v xml:space="preserve"> </v>
      </c>
      <c r="X210" s="178" t="str">
        <f t="shared" si="112"/>
        <v xml:space="preserve"> </v>
      </c>
      <c r="Y210" s="178" t="str">
        <f t="shared" si="113"/>
        <v xml:space="preserve"> </v>
      </c>
      <c r="Z210" s="178" t="str">
        <f t="shared" si="114"/>
        <v xml:space="preserve"> </v>
      </c>
      <c r="AA210" s="178" t="str">
        <f t="shared" si="115"/>
        <v xml:space="preserve"> </v>
      </c>
      <c r="AB210" s="178" t="str">
        <f t="shared" si="116"/>
        <v xml:space="preserve"> </v>
      </c>
      <c r="AC210" s="178" t="str">
        <f t="shared" si="117"/>
        <v xml:space="preserve"> </v>
      </c>
      <c r="AD210" s="178" t="str">
        <f t="shared" si="118"/>
        <v xml:space="preserve"> </v>
      </c>
      <c r="AE210" s="178" t="str">
        <f t="shared" si="119"/>
        <v xml:space="preserve"> </v>
      </c>
      <c r="AF210" s="224" t="str">
        <f t="shared" si="120"/>
        <v xml:space="preserve"> </v>
      </c>
      <c r="AG210" s="224" t="str">
        <f t="shared" si="121"/>
        <v xml:space="preserve"> </v>
      </c>
      <c r="AH210" s="224" t="str">
        <f t="shared" si="122"/>
        <v xml:space="preserve"> </v>
      </c>
      <c r="AI210" s="224" t="str">
        <f t="shared" si="95"/>
        <v xml:space="preserve"> </v>
      </c>
      <c r="AJ210" s="224" t="str">
        <f t="shared" si="96"/>
        <v xml:space="preserve"> </v>
      </c>
      <c r="AK210" s="224" t="str">
        <f t="shared" si="123"/>
        <v xml:space="preserve"> </v>
      </c>
      <c r="AL210" s="224" t="str">
        <f>IF($A210="N/A"," ",IF(PV=1,0,'Pricing Inputs2'!R243))</f>
        <v xml:space="preserve"> </v>
      </c>
      <c r="AM210" s="313" t="str">
        <f t="shared" si="97"/>
        <v xml:space="preserve"> </v>
      </c>
      <c r="BQ210" t="str">
        <f t="shared" si="98"/>
        <v xml:space="preserve"> </v>
      </c>
      <c r="BR210" t="str">
        <f t="shared" si="99"/>
        <v xml:space="preserve"> </v>
      </c>
      <c r="BS210" t="str">
        <f t="shared" si="100"/>
        <v xml:space="preserve"> </v>
      </c>
    </row>
    <row r="211" spans="1:71" x14ac:dyDescent="0.2">
      <c r="A211" s="253" t="str">
        <f>IF(A210="N/A","N/A",IF(EDATE(A210,1)&gt;Inputs!$P$5,"N/A",EDATE(A210,1)))</f>
        <v>N/A</v>
      </c>
      <c r="B211" s="324" t="str">
        <f t="shared" si="93"/>
        <v xml:space="preserve"> </v>
      </c>
      <c r="C211" s="172" t="str">
        <f t="shared" si="101"/>
        <v xml:space="preserve"> </v>
      </c>
      <c r="D211" s="172" t="str">
        <f t="shared" si="102"/>
        <v xml:space="preserve"> </v>
      </c>
      <c r="E211" s="172" t="str">
        <f t="shared" si="103"/>
        <v xml:space="preserve"> </v>
      </c>
      <c r="F211" s="172" t="str">
        <f t="shared" si="104"/>
        <v xml:space="preserve"> </v>
      </c>
      <c r="G211" s="172" t="str">
        <f t="shared" si="105"/>
        <v xml:space="preserve"> </v>
      </c>
      <c r="H211" s="172" t="str">
        <f t="shared" si="106"/>
        <v xml:space="preserve"> </v>
      </c>
      <c r="I211" s="172" t="str">
        <f t="shared" si="107"/>
        <v xml:space="preserve"> </v>
      </c>
      <c r="J211" s="172" t="str">
        <f t="shared" si="108"/>
        <v xml:space="preserve"> </v>
      </c>
      <c r="K211" s="172" t="str">
        <f t="shared" si="109"/>
        <v xml:space="preserve"> </v>
      </c>
      <c r="L211" s="250" t="str">
        <f>IF($A211="N/A"," ",IF(Pricetype2=2,MAX(C211,0),IF(OR(Pricetype2=1,Pricetype2=4),IF(C211=0,0,(_xll.EURO(C211,Strikeprice2,0,0,($AH211+IF(Smile=TRUE,VLOOKUP(MAX(-5,Strikeprice2-C211),Volsmile,2),0)),($A211-DateToday)+15,IF(Pricetype2=1,1,0),0))),C211)))</f>
        <v xml:space="preserve"> </v>
      </c>
      <c r="M211" s="250" t="str">
        <f>IF($A211="N/A"," ",IF(Pricetype2=2,MAX(D211,0),IF(OR(Pricetype2=1,Pricetype2=4),IF(D211=0,0,(_xll.EURO(D211,Strikeprice2,0,0,($AH211+IF(Smile=TRUE,VLOOKUP(MAX(-5,Strikeprice2-D211),Volsmile,2),0)),($A211-DateToday)+15,IF(Pricetype2=1,1,0),0))),D211)))</f>
        <v xml:space="preserve"> </v>
      </c>
      <c r="N211" s="250" t="str">
        <f>IF($A211="N/A"," ",IF(Pricetype2=2,MAX(E211,0),IF(OR(Pricetype2=1,Pricetype2=4),IF(E211=0,0,(_xll.EURO(E211,Strikeprice2,0,0,($AK211+IF(Smile=TRUE,VLOOKUP(MAX(-5,Strikeprice2-E211),Volsmile,2),0)),($A211-DateToday)+15,IF(Pricetype2=1,1,0),0))),E211)))</f>
        <v xml:space="preserve"> </v>
      </c>
      <c r="O211" s="250" t="str">
        <f>IF($A211="N/A"," ",IF(Pricetype2=2,MAX(F211,0),IF(OR(Pricetype2=1,Pricetype2=4),IF(F211=0,0,(_xll.EURO(F211,Strikeprice2,0,0,($AK211+IF(Smile=TRUE,VLOOKUP(MAX(-5,Strikeprice2-F211),Volsmile,2),0)),($A211-DateToday)+15,IF(Pricetype2=1,1,0),0))),F211)))</f>
        <v xml:space="preserve"> </v>
      </c>
      <c r="P211" s="250" t="str">
        <f>IF($A211="N/A"," ",IF(Pricetype2=2,MAX(G211,0),IF(OR(Pricetype2=1,Pricetype2=4),IF(G211=0,0,(_xll.EURO(G211,Strikeprice2,0,0,($AK211+IF(Smile=TRUE,VLOOKUP(MAX(-5,Strikeprice2-G211),Volsmile,2),0)),($A211-DateToday)+15,IF(Pricetype2=1,1,0),0))),G211)))</f>
        <v xml:space="preserve"> </v>
      </c>
      <c r="Q211" s="250" t="str">
        <f>IF($A211="N/A"," ",IF(Pricetype2=2,MAX(H211,0),IF(OR(Pricetype2=1,Pricetype2=4),IF(H211=0,0,(_xll.EURO(H211,Strikeprice2,0,0,($AK211+IF(Smile=TRUE,VLOOKUP(MAX(-5,Strikeprice2-H211),Volsmile,2),0)),($A211-DateToday)+15,IF(Pricetype2=1,1,0),0))),H211)))</f>
        <v xml:space="preserve"> </v>
      </c>
      <c r="R211" s="250" t="str">
        <f>IF($A211="N/A"," ",IF(Pricetype2=2,MAX(I211,0),IF(OR(Pricetype2=1,Pricetype2=4),IF(I211=0,0,(_xll.EURO(I211,Strikeprice2,0,0,($AK211+IF(Smile=TRUE,VLOOKUP(MAX(-5,Strikeprice2-I211),Volsmile,2),0)),($A211-DateToday)+15,IF(Pricetype2=1,1,0),0))),I211)))</f>
        <v xml:space="preserve"> </v>
      </c>
      <c r="S211" s="250" t="str">
        <f>IF($A211="N/A"," ",IF(Pricetype2=2,MAX(J211,0),IF(OR(Pricetype2=1,Pricetype2=4),IF(J211=0,0,(_xll.EURO(J211,Strikeprice2,0,0,($AK211+IF(Smile=TRUE,VLOOKUP(MAX(-5,Strikeprice2-J211),Volsmile,2),0)),($A211-DateToday)+15,IF(Pricetype2=1,1,0),0))),J211)))</f>
        <v xml:space="preserve"> </v>
      </c>
      <c r="T211" s="250" t="str">
        <f>IF($A211="N/A"," ",IF(Pricetype2=2,MAX(K211,0),IF(OR(Pricetype2=1,Pricetype2=4),IF(K211=0,0,(_xll.EURO(K211,Strikeprice2,0,0,($AK211+IF(Smile=TRUE,VLOOKUP(MAX(-5,Strikeprice2-K211),Volsmile,2),0)),($A211-DateToday)+15,IF(Pricetype2=1,1,0),0))),K211)))</f>
        <v xml:space="preserve"> </v>
      </c>
      <c r="U211" s="177" t="str">
        <f t="shared" si="94"/>
        <v xml:space="preserve"> </v>
      </c>
      <c r="V211" s="178" t="str">
        <f t="shared" si="110"/>
        <v xml:space="preserve"> </v>
      </c>
      <c r="W211" s="178" t="str">
        <f t="shared" si="111"/>
        <v xml:space="preserve"> </v>
      </c>
      <c r="X211" s="178" t="str">
        <f t="shared" si="112"/>
        <v xml:space="preserve"> </v>
      </c>
      <c r="Y211" s="178" t="str">
        <f t="shared" si="113"/>
        <v xml:space="preserve"> </v>
      </c>
      <c r="Z211" s="178" t="str">
        <f t="shared" si="114"/>
        <v xml:space="preserve"> </v>
      </c>
      <c r="AA211" s="178" t="str">
        <f t="shared" si="115"/>
        <v xml:space="preserve"> </v>
      </c>
      <c r="AB211" s="178" t="str">
        <f t="shared" si="116"/>
        <v xml:space="preserve"> </v>
      </c>
      <c r="AC211" s="178" t="str">
        <f t="shared" si="117"/>
        <v xml:space="preserve"> </v>
      </c>
      <c r="AD211" s="178" t="str">
        <f t="shared" si="118"/>
        <v xml:space="preserve"> </v>
      </c>
      <c r="AE211" s="178" t="str">
        <f t="shared" si="119"/>
        <v xml:space="preserve"> </v>
      </c>
      <c r="AF211" s="224" t="str">
        <f t="shared" si="120"/>
        <v xml:space="preserve"> </v>
      </c>
      <c r="AG211" s="224" t="str">
        <f t="shared" si="121"/>
        <v xml:space="preserve"> </v>
      </c>
      <c r="AH211" s="224" t="str">
        <f t="shared" si="122"/>
        <v xml:space="preserve"> </v>
      </c>
      <c r="AI211" s="224" t="str">
        <f t="shared" si="95"/>
        <v xml:space="preserve"> </v>
      </c>
      <c r="AJ211" s="224" t="str">
        <f t="shared" si="96"/>
        <v xml:space="preserve"> </v>
      </c>
      <c r="AK211" s="224" t="str">
        <f t="shared" si="123"/>
        <v xml:space="preserve"> </v>
      </c>
      <c r="AL211" s="224" t="str">
        <f>IF($A211="N/A"," ",IF(PV=1,0,'Pricing Inputs2'!R244))</f>
        <v xml:space="preserve"> </v>
      </c>
      <c r="AM211" s="313" t="str">
        <f t="shared" si="97"/>
        <v xml:space="preserve"> </v>
      </c>
      <c r="BQ211" t="str">
        <f t="shared" si="98"/>
        <v xml:space="preserve"> </v>
      </c>
      <c r="BR211" t="str">
        <f t="shared" si="99"/>
        <v xml:space="preserve"> </v>
      </c>
      <c r="BS211" t="str">
        <f t="shared" si="100"/>
        <v xml:space="preserve"> </v>
      </c>
    </row>
    <row r="212" spans="1:71" x14ac:dyDescent="0.2">
      <c r="A212" s="253" t="str">
        <f>IF(A211="N/A","N/A",IF(EDATE(A211,1)&gt;Inputs!$P$5,"N/A",EDATE(A211,1)))</f>
        <v>N/A</v>
      </c>
      <c r="B212" s="324" t="str">
        <f t="shared" si="93"/>
        <v xml:space="preserve"> </v>
      </c>
      <c r="C212" s="172" t="str">
        <f t="shared" si="101"/>
        <v xml:space="preserve"> </v>
      </c>
      <c r="D212" s="172" t="str">
        <f t="shared" si="102"/>
        <v xml:space="preserve"> </v>
      </c>
      <c r="E212" s="172" t="str">
        <f t="shared" si="103"/>
        <v xml:space="preserve"> </v>
      </c>
      <c r="F212" s="172" t="str">
        <f t="shared" si="104"/>
        <v xml:space="preserve"> </v>
      </c>
      <c r="G212" s="172" t="str">
        <f t="shared" si="105"/>
        <v xml:space="preserve"> </v>
      </c>
      <c r="H212" s="172" t="str">
        <f t="shared" si="106"/>
        <v xml:space="preserve"> </v>
      </c>
      <c r="I212" s="172" t="str">
        <f t="shared" si="107"/>
        <v xml:space="preserve"> </v>
      </c>
      <c r="J212" s="172" t="str">
        <f t="shared" si="108"/>
        <v xml:space="preserve"> </v>
      </c>
      <c r="K212" s="172" t="str">
        <f t="shared" si="109"/>
        <v xml:space="preserve"> </v>
      </c>
      <c r="L212" s="250" t="str">
        <f>IF($A212="N/A"," ",IF(Pricetype2=2,MAX(C212,0),IF(OR(Pricetype2=1,Pricetype2=4),IF(C212=0,0,(_xll.EURO(C212,Strikeprice2,0,0,($AH212+IF(Smile=TRUE,VLOOKUP(MAX(-5,Strikeprice2-C212),Volsmile,2),0)),($A212-DateToday)+15,IF(Pricetype2=1,1,0),0))),C212)))</f>
        <v xml:space="preserve"> </v>
      </c>
      <c r="M212" s="250" t="str">
        <f>IF($A212="N/A"," ",IF(Pricetype2=2,MAX(D212,0),IF(OR(Pricetype2=1,Pricetype2=4),IF(D212=0,0,(_xll.EURO(D212,Strikeprice2,0,0,($AH212+IF(Smile=TRUE,VLOOKUP(MAX(-5,Strikeprice2-D212),Volsmile,2),0)),($A212-DateToday)+15,IF(Pricetype2=1,1,0),0))),D212)))</f>
        <v xml:space="preserve"> </v>
      </c>
      <c r="N212" s="250" t="str">
        <f>IF($A212="N/A"," ",IF(Pricetype2=2,MAX(E212,0),IF(OR(Pricetype2=1,Pricetype2=4),IF(E212=0,0,(_xll.EURO(E212,Strikeprice2,0,0,($AK212+IF(Smile=TRUE,VLOOKUP(MAX(-5,Strikeprice2-E212),Volsmile,2),0)),($A212-DateToday)+15,IF(Pricetype2=1,1,0),0))),E212)))</f>
        <v xml:space="preserve"> </v>
      </c>
      <c r="O212" s="250" t="str">
        <f>IF($A212="N/A"," ",IF(Pricetype2=2,MAX(F212,0),IF(OR(Pricetype2=1,Pricetype2=4),IF(F212=0,0,(_xll.EURO(F212,Strikeprice2,0,0,($AK212+IF(Smile=TRUE,VLOOKUP(MAX(-5,Strikeprice2-F212),Volsmile,2),0)),($A212-DateToday)+15,IF(Pricetype2=1,1,0),0))),F212)))</f>
        <v xml:space="preserve"> </v>
      </c>
      <c r="P212" s="250" t="str">
        <f>IF($A212="N/A"," ",IF(Pricetype2=2,MAX(G212,0),IF(OR(Pricetype2=1,Pricetype2=4),IF(G212=0,0,(_xll.EURO(G212,Strikeprice2,0,0,($AK212+IF(Smile=TRUE,VLOOKUP(MAX(-5,Strikeprice2-G212),Volsmile,2),0)),($A212-DateToday)+15,IF(Pricetype2=1,1,0),0))),G212)))</f>
        <v xml:space="preserve"> </v>
      </c>
      <c r="Q212" s="250" t="str">
        <f>IF($A212="N/A"," ",IF(Pricetype2=2,MAX(H212,0),IF(OR(Pricetype2=1,Pricetype2=4),IF(H212=0,0,(_xll.EURO(H212,Strikeprice2,0,0,($AK212+IF(Smile=TRUE,VLOOKUP(MAX(-5,Strikeprice2-H212),Volsmile,2),0)),($A212-DateToday)+15,IF(Pricetype2=1,1,0),0))),H212)))</f>
        <v xml:space="preserve"> </v>
      </c>
      <c r="R212" s="250" t="str">
        <f>IF($A212="N/A"," ",IF(Pricetype2=2,MAX(I212,0),IF(OR(Pricetype2=1,Pricetype2=4),IF(I212=0,0,(_xll.EURO(I212,Strikeprice2,0,0,($AK212+IF(Smile=TRUE,VLOOKUP(MAX(-5,Strikeprice2-I212),Volsmile,2),0)),($A212-DateToday)+15,IF(Pricetype2=1,1,0),0))),I212)))</f>
        <v xml:space="preserve"> </v>
      </c>
      <c r="S212" s="250" t="str">
        <f>IF($A212="N/A"," ",IF(Pricetype2=2,MAX(J212,0),IF(OR(Pricetype2=1,Pricetype2=4),IF(J212=0,0,(_xll.EURO(J212,Strikeprice2,0,0,($AK212+IF(Smile=TRUE,VLOOKUP(MAX(-5,Strikeprice2-J212),Volsmile,2),0)),($A212-DateToday)+15,IF(Pricetype2=1,1,0),0))),J212)))</f>
        <v xml:space="preserve"> </v>
      </c>
      <c r="T212" s="250" t="str">
        <f>IF($A212="N/A"," ",IF(Pricetype2=2,MAX(K212,0),IF(OR(Pricetype2=1,Pricetype2=4),IF(K212=0,0,(_xll.EURO(K212,Strikeprice2,0,0,($AK212+IF(Smile=TRUE,VLOOKUP(MAX(-5,Strikeprice2-K212),Volsmile,2),0)),($A212-DateToday)+15,IF(Pricetype2=1,1,0),0))),K212)))</f>
        <v xml:space="preserve"> </v>
      </c>
      <c r="U212" s="177" t="str">
        <f t="shared" si="94"/>
        <v xml:space="preserve"> </v>
      </c>
      <c r="V212" s="178" t="str">
        <f t="shared" si="110"/>
        <v xml:space="preserve"> </v>
      </c>
      <c r="W212" s="178" t="str">
        <f t="shared" si="111"/>
        <v xml:space="preserve"> </v>
      </c>
      <c r="X212" s="178" t="str">
        <f t="shared" si="112"/>
        <v xml:space="preserve"> </v>
      </c>
      <c r="Y212" s="178" t="str">
        <f t="shared" si="113"/>
        <v xml:space="preserve"> </v>
      </c>
      <c r="Z212" s="178" t="str">
        <f t="shared" si="114"/>
        <v xml:space="preserve"> </v>
      </c>
      <c r="AA212" s="178" t="str">
        <f t="shared" si="115"/>
        <v xml:space="preserve"> </v>
      </c>
      <c r="AB212" s="178" t="str">
        <f t="shared" si="116"/>
        <v xml:space="preserve"> </v>
      </c>
      <c r="AC212" s="178" t="str">
        <f t="shared" si="117"/>
        <v xml:space="preserve"> </v>
      </c>
      <c r="AD212" s="178" t="str">
        <f t="shared" si="118"/>
        <v xml:space="preserve"> </v>
      </c>
      <c r="AE212" s="178" t="str">
        <f t="shared" si="119"/>
        <v xml:space="preserve"> </v>
      </c>
      <c r="AF212" s="224" t="str">
        <f t="shared" si="120"/>
        <v xml:space="preserve"> </v>
      </c>
      <c r="AG212" s="224" t="str">
        <f t="shared" si="121"/>
        <v xml:space="preserve"> </v>
      </c>
      <c r="AH212" s="224" t="str">
        <f t="shared" si="122"/>
        <v xml:space="preserve"> </v>
      </c>
      <c r="AI212" s="224" t="str">
        <f t="shared" si="95"/>
        <v xml:space="preserve"> </v>
      </c>
      <c r="AJ212" s="224" t="str">
        <f t="shared" si="96"/>
        <v xml:space="preserve"> </v>
      </c>
      <c r="AK212" s="224" t="str">
        <f t="shared" si="123"/>
        <v xml:space="preserve"> </v>
      </c>
      <c r="AL212" s="224" t="str">
        <f>IF($A212="N/A"," ",IF(PV=1,0,'Pricing Inputs2'!R245))</f>
        <v xml:space="preserve"> </v>
      </c>
      <c r="AM212" s="313" t="str">
        <f t="shared" si="97"/>
        <v xml:space="preserve"> </v>
      </c>
      <c r="BQ212" t="str">
        <f t="shared" si="98"/>
        <v xml:space="preserve"> </v>
      </c>
      <c r="BR212" t="str">
        <f t="shared" si="99"/>
        <v xml:space="preserve"> </v>
      </c>
      <c r="BS212" t="str">
        <f t="shared" si="100"/>
        <v xml:space="preserve"> </v>
      </c>
    </row>
    <row r="213" spans="1:71" x14ac:dyDescent="0.2">
      <c r="A213" s="253" t="str">
        <f>IF(A212="N/A","N/A",IF(EDATE(A212,1)&gt;Inputs!$P$5,"N/A",EDATE(A212,1)))</f>
        <v>N/A</v>
      </c>
      <c r="B213" s="324" t="str">
        <f t="shared" si="93"/>
        <v xml:space="preserve"> </v>
      </c>
      <c r="C213" s="172" t="str">
        <f t="shared" si="101"/>
        <v xml:space="preserve"> </v>
      </c>
      <c r="D213" s="172" t="str">
        <f t="shared" si="102"/>
        <v xml:space="preserve"> </v>
      </c>
      <c r="E213" s="172" t="str">
        <f t="shared" si="103"/>
        <v xml:space="preserve"> </v>
      </c>
      <c r="F213" s="172" t="str">
        <f t="shared" si="104"/>
        <v xml:space="preserve"> </v>
      </c>
      <c r="G213" s="172" t="str">
        <f t="shared" si="105"/>
        <v xml:space="preserve"> </v>
      </c>
      <c r="H213" s="172" t="str">
        <f t="shared" si="106"/>
        <v xml:space="preserve"> </v>
      </c>
      <c r="I213" s="172" t="str">
        <f t="shared" si="107"/>
        <v xml:space="preserve"> </v>
      </c>
      <c r="J213" s="172" t="str">
        <f t="shared" si="108"/>
        <v xml:space="preserve"> </v>
      </c>
      <c r="K213" s="172" t="str">
        <f t="shared" si="109"/>
        <v xml:space="preserve"> </v>
      </c>
      <c r="L213" s="250" t="str">
        <f>IF($A213="N/A"," ",IF(Pricetype2=2,MAX(C213,0),IF(OR(Pricetype2=1,Pricetype2=4),IF(C213=0,0,(_xll.EURO(C213,Strikeprice2,0,0,($AH213+IF(Smile=TRUE,VLOOKUP(MAX(-5,Strikeprice2-C213),Volsmile,2),0)),($A213-DateToday)+15,IF(Pricetype2=1,1,0),0))),C213)))</f>
        <v xml:space="preserve"> </v>
      </c>
      <c r="M213" s="250" t="str">
        <f>IF($A213="N/A"," ",IF(Pricetype2=2,MAX(D213,0),IF(OR(Pricetype2=1,Pricetype2=4),IF(D213=0,0,(_xll.EURO(D213,Strikeprice2,0,0,($AH213+IF(Smile=TRUE,VLOOKUP(MAX(-5,Strikeprice2-D213),Volsmile,2),0)),($A213-DateToday)+15,IF(Pricetype2=1,1,0),0))),D213)))</f>
        <v xml:space="preserve"> </v>
      </c>
      <c r="N213" s="250" t="str">
        <f>IF($A213="N/A"," ",IF(Pricetype2=2,MAX(E213,0),IF(OR(Pricetype2=1,Pricetype2=4),IF(E213=0,0,(_xll.EURO(E213,Strikeprice2,0,0,($AK213+IF(Smile=TRUE,VLOOKUP(MAX(-5,Strikeprice2-E213),Volsmile,2),0)),($A213-DateToday)+15,IF(Pricetype2=1,1,0),0))),E213)))</f>
        <v xml:space="preserve"> </v>
      </c>
      <c r="O213" s="250" t="str">
        <f>IF($A213="N/A"," ",IF(Pricetype2=2,MAX(F213,0),IF(OR(Pricetype2=1,Pricetype2=4),IF(F213=0,0,(_xll.EURO(F213,Strikeprice2,0,0,($AK213+IF(Smile=TRUE,VLOOKUP(MAX(-5,Strikeprice2-F213),Volsmile,2),0)),($A213-DateToday)+15,IF(Pricetype2=1,1,0),0))),F213)))</f>
        <v xml:space="preserve"> </v>
      </c>
      <c r="P213" s="250" t="str">
        <f>IF($A213="N/A"," ",IF(Pricetype2=2,MAX(G213,0),IF(OR(Pricetype2=1,Pricetype2=4),IF(G213=0,0,(_xll.EURO(G213,Strikeprice2,0,0,($AK213+IF(Smile=TRUE,VLOOKUP(MAX(-5,Strikeprice2-G213),Volsmile,2),0)),($A213-DateToday)+15,IF(Pricetype2=1,1,0),0))),G213)))</f>
        <v xml:space="preserve"> </v>
      </c>
      <c r="Q213" s="250" t="str">
        <f>IF($A213="N/A"," ",IF(Pricetype2=2,MAX(H213,0),IF(OR(Pricetype2=1,Pricetype2=4),IF(H213=0,0,(_xll.EURO(H213,Strikeprice2,0,0,($AK213+IF(Smile=TRUE,VLOOKUP(MAX(-5,Strikeprice2-H213),Volsmile,2),0)),($A213-DateToday)+15,IF(Pricetype2=1,1,0),0))),H213)))</f>
        <v xml:space="preserve"> </v>
      </c>
      <c r="R213" s="250" t="str">
        <f>IF($A213="N/A"," ",IF(Pricetype2=2,MAX(I213,0),IF(OR(Pricetype2=1,Pricetype2=4),IF(I213=0,0,(_xll.EURO(I213,Strikeprice2,0,0,($AK213+IF(Smile=TRUE,VLOOKUP(MAX(-5,Strikeprice2-I213),Volsmile,2),0)),($A213-DateToday)+15,IF(Pricetype2=1,1,0),0))),I213)))</f>
        <v xml:space="preserve"> </v>
      </c>
      <c r="S213" s="250" t="str">
        <f>IF($A213="N/A"," ",IF(Pricetype2=2,MAX(J213,0),IF(OR(Pricetype2=1,Pricetype2=4),IF(J213=0,0,(_xll.EURO(J213,Strikeprice2,0,0,($AK213+IF(Smile=TRUE,VLOOKUP(MAX(-5,Strikeprice2-J213),Volsmile,2),0)),($A213-DateToday)+15,IF(Pricetype2=1,1,0),0))),J213)))</f>
        <v xml:space="preserve"> </v>
      </c>
      <c r="T213" s="250" t="str">
        <f>IF($A213="N/A"," ",IF(Pricetype2=2,MAX(K213,0),IF(OR(Pricetype2=1,Pricetype2=4),IF(K213=0,0,(_xll.EURO(K213,Strikeprice2,0,0,($AK213+IF(Smile=TRUE,VLOOKUP(MAX(-5,Strikeprice2-K213),Volsmile,2),0)),($A213-DateToday)+15,IF(Pricetype2=1,1,0),0))),K213)))</f>
        <v xml:space="preserve"> </v>
      </c>
      <c r="U213" s="177" t="str">
        <f t="shared" si="94"/>
        <v xml:space="preserve"> </v>
      </c>
      <c r="V213" s="178" t="str">
        <f t="shared" si="110"/>
        <v xml:space="preserve"> </v>
      </c>
      <c r="W213" s="178" t="str">
        <f t="shared" si="111"/>
        <v xml:space="preserve"> </v>
      </c>
      <c r="X213" s="178" t="str">
        <f t="shared" si="112"/>
        <v xml:space="preserve"> </v>
      </c>
      <c r="Y213" s="178" t="str">
        <f t="shared" si="113"/>
        <v xml:space="preserve"> </v>
      </c>
      <c r="Z213" s="178" t="str">
        <f t="shared" si="114"/>
        <v xml:space="preserve"> </v>
      </c>
      <c r="AA213" s="178" t="str">
        <f t="shared" si="115"/>
        <v xml:space="preserve"> </v>
      </c>
      <c r="AB213" s="178" t="str">
        <f t="shared" si="116"/>
        <v xml:space="preserve"> </v>
      </c>
      <c r="AC213" s="178" t="str">
        <f t="shared" si="117"/>
        <v xml:space="preserve"> </v>
      </c>
      <c r="AD213" s="178" t="str">
        <f t="shared" si="118"/>
        <v xml:space="preserve"> </v>
      </c>
      <c r="AE213" s="178" t="str">
        <f t="shared" si="119"/>
        <v xml:space="preserve"> </v>
      </c>
      <c r="AF213" s="224" t="str">
        <f t="shared" si="120"/>
        <v xml:space="preserve"> </v>
      </c>
      <c r="AG213" s="224" t="str">
        <f t="shared" si="121"/>
        <v xml:space="preserve"> </v>
      </c>
      <c r="AH213" s="224" t="str">
        <f t="shared" si="122"/>
        <v xml:space="preserve"> </v>
      </c>
      <c r="AI213" s="224" t="str">
        <f t="shared" si="95"/>
        <v xml:space="preserve"> </v>
      </c>
      <c r="AJ213" s="224" t="str">
        <f t="shared" si="96"/>
        <v xml:space="preserve"> </v>
      </c>
      <c r="AK213" s="224" t="str">
        <f t="shared" si="123"/>
        <v xml:space="preserve"> </v>
      </c>
      <c r="AL213" s="224" t="str">
        <f>IF($A213="N/A"," ",IF(PV=1,0,'Pricing Inputs2'!R246))</f>
        <v xml:space="preserve"> </v>
      </c>
      <c r="AM213" s="313" t="str">
        <f t="shared" si="97"/>
        <v xml:space="preserve"> </v>
      </c>
      <c r="BQ213" t="str">
        <f t="shared" si="98"/>
        <v xml:space="preserve"> </v>
      </c>
      <c r="BR213" t="str">
        <f t="shared" si="99"/>
        <v xml:space="preserve"> </v>
      </c>
      <c r="BS213" t="str">
        <f t="shared" si="100"/>
        <v xml:space="preserve"> </v>
      </c>
    </row>
    <row r="214" spans="1:71" x14ac:dyDescent="0.2">
      <c r="A214" s="253" t="str">
        <f>IF(A213="N/A","N/A",IF(EDATE(A213,1)&gt;Inputs!$P$5,"N/A",EDATE(A213,1)))</f>
        <v>N/A</v>
      </c>
      <c r="B214" s="324" t="str">
        <f t="shared" si="93"/>
        <v xml:space="preserve"> </v>
      </c>
      <c r="C214" s="172" t="str">
        <f t="shared" si="101"/>
        <v xml:space="preserve"> </v>
      </c>
      <c r="D214" s="172" t="str">
        <f t="shared" si="102"/>
        <v xml:space="preserve"> </v>
      </c>
      <c r="E214" s="172" t="str">
        <f t="shared" si="103"/>
        <v xml:space="preserve"> </v>
      </c>
      <c r="F214" s="172" t="str">
        <f t="shared" si="104"/>
        <v xml:space="preserve"> </v>
      </c>
      <c r="G214" s="172" t="str">
        <f t="shared" si="105"/>
        <v xml:space="preserve"> </v>
      </c>
      <c r="H214" s="172" t="str">
        <f t="shared" si="106"/>
        <v xml:space="preserve"> </v>
      </c>
      <c r="I214" s="172" t="str">
        <f t="shared" si="107"/>
        <v xml:space="preserve"> </v>
      </c>
      <c r="J214" s="172" t="str">
        <f t="shared" si="108"/>
        <v xml:space="preserve"> </v>
      </c>
      <c r="K214" s="172" t="str">
        <f t="shared" si="109"/>
        <v xml:space="preserve"> </v>
      </c>
      <c r="L214" s="250" t="str">
        <f>IF($A214="N/A"," ",IF(Pricetype2=2,MAX(C214,0),IF(OR(Pricetype2=1,Pricetype2=4),IF(C214=0,0,(_xll.EURO(C214,Strikeprice2,0,0,($AH214+IF(Smile=TRUE,VLOOKUP(MAX(-5,Strikeprice2-C214),Volsmile,2),0)),($A214-DateToday)+15,IF(Pricetype2=1,1,0),0))),C214)))</f>
        <v xml:space="preserve"> </v>
      </c>
      <c r="M214" s="250" t="str">
        <f>IF($A214="N/A"," ",IF(Pricetype2=2,MAX(D214,0),IF(OR(Pricetype2=1,Pricetype2=4),IF(D214=0,0,(_xll.EURO(D214,Strikeprice2,0,0,($AH214+IF(Smile=TRUE,VLOOKUP(MAX(-5,Strikeprice2-D214),Volsmile,2),0)),($A214-DateToday)+15,IF(Pricetype2=1,1,0),0))),D214)))</f>
        <v xml:space="preserve"> </v>
      </c>
      <c r="N214" s="250" t="str">
        <f>IF($A214="N/A"," ",IF(Pricetype2=2,MAX(E214,0),IF(OR(Pricetype2=1,Pricetype2=4),IF(E214=0,0,(_xll.EURO(E214,Strikeprice2,0,0,($AK214+IF(Smile=TRUE,VLOOKUP(MAX(-5,Strikeprice2-E214),Volsmile,2),0)),($A214-DateToday)+15,IF(Pricetype2=1,1,0),0))),E214)))</f>
        <v xml:space="preserve"> </v>
      </c>
      <c r="O214" s="250" t="str">
        <f>IF($A214="N/A"," ",IF(Pricetype2=2,MAX(F214,0),IF(OR(Pricetype2=1,Pricetype2=4),IF(F214=0,0,(_xll.EURO(F214,Strikeprice2,0,0,($AK214+IF(Smile=TRUE,VLOOKUP(MAX(-5,Strikeprice2-F214),Volsmile,2),0)),($A214-DateToday)+15,IF(Pricetype2=1,1,0),0))),F214)))</f>
        <v xml:space="preserve"> </v>
      </c>
      <c r="P214" s="250" t="str">
        <f>IF($A214="N/A"," ",IF(Pricetype2=2,MAX(G214,0),IF(OR(Pricetype2=1,Pricetype2=4),IF(G214=0,0,(_xll.EURO(G214,Strikeprice2,0,0,($AK214+IF(Smile=TRUE,VLOOKUP(MAX(-5,Strikeprice2-G214),Volsmile,2),0)),($A214-DateToday)+15,IF(Pricetype2=1,1,0),0))),G214)))</f>
        <v xml:space="preserve"> </v>
      </c>
      <c r="Q214" s="250" t="str">
        <f>IF($A214="N/A"," ",IF(Pricetype2=2,MAX(H214,0),IF(OR(Pricetype2=1,Pricetype2=4),IF(H214=0,0,(_xll.EURO(H214,Strikeprice2,0,0,($AK214+IF(Smile=TRUE,VLOOKUP(MAX(-5,Strikeprice2-H214),Volsmile,2),0)),($A214-DateToday)+15,IF(Pricetype2=1,1,0),0))),H214)))</f>
        <v xml:space="preserve"> </v>
      </c>
      <c r="R214" s="250" t="str">
        <f>IF($A214="N/A"," ",IF(Pricetype2=2,MAX(I214,0),IF(OR(Pricetype2=1,Pricetype2=4),IF(I214=0,0,(_xll.EURO(I214,Strikeprice2,0,0,($AK214+IF(Smile=TRUE,VLOOKUP(MAX(-5,Strikeprice2-I214),Volsmile,2),0)),($A214-DateToday)+15,IF(Pricetype2=1,1,0),0))),I214)))</f>
        <v xml:space="preserve"> </v>
      </c>
      <c r="S214" s="250" t="str">
        <f>IF($A214="N/A"," ",IF(Pricetype2=2,MAX(J214,0),IF(OR(Pricetype2=1,Pricetype2=4),IF(J214=0,0,(_xll.EURO(J214,Strikeprice2,0,0,($AK214+IF(Smile=TRUE,VLOOKUP(MAX(-5,Strikeprice2-J214),Volsmile,2),0)),($A214-DateToday)+15,IF(Pricetype2=1,1,0),0))),J214)))</f>
        <v xml:space="preserve"> </v>
      </c>
      <c r="T214" s="250" t="str">
        <f>IF($A214="N/A"," ",IF(Pricetype2=2,MAX(K214,0),IF(OR(Pricetype2=1,Pricetype2=4),IF(K214=0,0,(_xll.EURO(K214,Strikeprice2,0,0,($AK214+IF(Smile=TRUE,VLOOKUP(MAX(-5,Strikeprice2-K214),Volsmile,2),0)),($A214-DateToday)+15,IF(Pricetype2=1,1,0),0))),K214)))</f>
        <v xml:space="preserve"> </v>
      </c>
      <c r="U214" s="177" t="str">
        <f t="shared" si="94"/>
        <v xml:space="preserve"> </v>
      </c>
      <c r="V214" s="178" t="str">
        <f t="shared" si="110"/>
        <v xml:space="preserve"> </v>
      </c>
      <c r="W214" s="178" t="str">
        <f t="shared" si="111"/>
        <v xml:space="preserve"> </v>
      </c>
      <c r="X214" s="178" t="str">
        <f t="shared" si="112"/>
        <v xml:space="preserve"> </v>
      </c>
      <c r="Y214" s="178" t="str">
        <f t="shared" si="113"/>
        <v xml:space="preserve"> </v>
      </c>
      <c r="Z214" s="178" t="str">
        <f t="shared" si="114"/>
        <v xml:space="preserve"> </v>
      </c>
      <c r="AA214" s="178" t="str">
        <f t="shared" si="115"/>
        <v xml:space="preserve"> </v>
      </c>
      <c r="AB214" s="178" t="str">
        <f t="shared" si="116"/>
        <v xml:space="preserve"> </v>
      </c>
      <c r="AC214" s="178" t="str">
        <f t="shared" si="117"/>
        <v xml:space="preserve"> </v>
      </c>
      <c r="AD214" s="178" t="str">
        <f t="shared" si="118"/>
        <v xml:space="preserve"> </v>
      </c>
      <c r="AE214" s="178" t="str">
        <f t="shared" si="119"/>
        <v xml:space="preserve"> </v>
      </c>
      <c r="AF214" s="224" t="str">
        <f t="shared" si="120"/>
        <v xml:space="preserve"> </v>
      </c>
      <c r="AG214" s="224" t="str">
        <f t="shared" si="121"/>
        <v xml:space="preserve"> </v>
      </c>
      <c r="AH214" s="224" t="str">
        <f t="shared" si="122"/>
        <v xml:space="preserve"> </v>
      </c>
      <c r="AI214" s="224" t="str">
        <f t="shared" si="95"/>
        <v xml:space="preserve"> </v>
      </c>
      <c r="AJ214" s="224" t="str">
        <f t="shared" si="96"/>
        <v xml:space="preserve"> </v>
      </c>
      <c r="AK214" s="224" t="str">
        <f t="shared" si="123"/>
        <v xml:space="preserve"> </v>
      </c>
      <c r="AL214" s="224" t="str">
        <f>IF($A214="N/A"," ",IF(PV=1,0,'Pricing Inputs2'!R247))</f>
        <v xml:space="preserve"> </v>
      </c>
      <c r="AM214" s="313" t="str">
        <f t="shared" si="97"/>
        <v xml:space="preserve"> </v>
      </c>
      <c r="BQ214" t="str">
        <f t="shared" si="98"/>
        <v xml:space="preserve"> </v>
      </c>
      <c r="BR214" t="str">
        <f t="shared" si="99"/>
        <v xml:space="preserve"> </v>
      </c>
      <c r="BS214" t="str">
        <f t="shared" si="100"/>
        <v xml:space="preserve"> </v>
      </c>
    </row>
    <row r="215" spans="1:71" x14ac:dyDescent="0.2">
      <c r="A215" s="253" t="str">
        <f>IF(A214="N/A","N/A",IF(EDATE(A214,1)&gt;Inputs!$P$5,"N/A",EDATE(A214,1)))</f>
        <v>N/A</v>
      </c>
      <c r="B215" s="324" t="str">
        <f t="shared" si="93"/>
        <v xml:space="preserve"> </v>
      </c>
      <c r="C215" s="172" t="str">
        <f t="shared" si="101"/>
        <v xml:space="preserve"> </v>
      </c>
      <c r="D215" s="172" t="str">
        <f t="shared" si="102"/>
        <v xml:space="preserve"> </v>
      </c>
      <c r="E215" s="172" t="str">
        <f t="shared" si="103"/>
        <v xml:space="preserve"> </v>
      </c>
      <c r="F215" s="172" t="str">
        <f t="shared" si="104"/>
        <v xml:space="preserve"> </v>
      </c>
      <c r="G215" s="172" t="str">
        <f t="shared" si="105"/>
        <v xml:space="preserve"> </v>
      </c>
      <c r="H215" s="172" t="str">
        <f t="shared" si="106"/>
        <v xml:space="preserve"> </v>
      </c>
      <c r="I215" s="172" t="str">
        <f t="shared" si="107"/>
        <v xml:space="preserve"> </v>
      </c>
      <c r="J215" s="172" t="str">
        <f t="shared" si="108"/>
        <v xml:space="preserve"> </v>
      </c>
      <c r="K215" s="172" t="str">
        <f t="shared" si="109"/>
        <v xml:space="preserve"> </v>
      </c>
      <c r="L215" s="250" t="str">
        <f>IF($A215="N/A"," ",IF(Pricetype2=2,MAX(C215,0),IF(OR(Pricetype2=1,Pricetype2=4),IF(C215=0,0,(_xll.EURO(C215,Strikeprice2,0,0,($AH215+IF(Smile=TRUE,VLOOKUP(MAX(-5,Strikeprice2-C215),Volsmile,2),0)),($A215-DateToday)+15,IF(Pricetype2=1,1,0),0))),C215)))</f>
        <v xml:space="preserve"> </v>
      </c>
      <c r="M215" s="250" t="str">
        <f>IF($A215="N/A"," ",IF(Pricetype2=2,MAX(D215,0),IF(OR(Pricetype2=1,Pricetype2=4),IF(D215=0,0,(_xll.EURO(D215,Strikeprice2,0,0,($AH215+IF(Smile=TRUE,VLOOKUP(MAX(-5,Strikeprice2-D215),Volsmile,2),0)),($A215-DateToday)+15,IF(Pricetype2=1,1,0),0))),D215)))</f>
        <v xml:space="preserve"> </v>
      </c>
      <c r="N215" s="250" t="str">
        <f>IF($A215="N/A"," ",IF(Pricetype2=2,MAX(E215,0),IF(OR(Pricetype2=1,Pricetype2=4),IF(E215=0,0,(_xll.EURO(E215,Strikeprice2,0,0,($AK215+IF(Smile=TRUE,VLOOKUP(MAX(-5,Strikeprice2-E215),Volsmile,2),0)),($A215-DateToday)+15,IF(Pricetype2=1,1,0),0))),E215)))</f>
        <v xml:space="preserve"> </v>
      </c>
      <c r="O215" s="250" t="str">
        <f>IF($A215="N/A"," ",IF(Pricetype2=2,MAX(F215,0),IF(OR(Pricetype2=1,Pricetype2=4),IF(F215=0,0,(_xll.EURO(F215,Strikeprice2,0,0,($AK215+IF(Smile=TRUE,VLOOKUP(MAX(-5,Strikeprice2-F215),Volsmile,2),0)),($A215-DateToday)+15,IF(Pricetype2=1,1,0),0))),F215)))</f>
        <v xml:space="preserve"> </v>
      </c>
      <c r="P215" s="250" t="str">
        <f>IF($A215="N/A"," ",IF(Pricetype2=2,MAX(G215,0),IF(OR(Pricetype2=1,Pricetype2=4),IF(G215=0,0,(_xll.EURO(G215,Strikeprice2,0,0,($AK215+IF(Smile=TRUE,VLOOKUP(MAX(-5,Strikeprice2-G215),Volsmile,2),0)),($A215-DateToday)+15,IF(Pricetype2=1,1,0),0))),G215)))</f>
        <v xml:space="preserve"> </v>
      </c>
      <c r="Q215" s="250" t="str">
        <f>IF($A215="N/A"," ",IF(Pricetype2=2,MAX(H215,0),IF(OR(Pricetype2=1,Pricetype2=4),IF(H215=0,0,(_xll.EURO(H215,Strikeprice2,0,0,($AK215+IF(Smile=TRUE,VLOOKUP(MAX(-5,Strikeprice2-H215),Volsmile,2),0)),($A215-DateToday)+15,IF(Pricetype2=1,1,0),0))),H215)))</f>
        <v xml:space="preserve"> </v>
      </c>
      <c r="R215" s="250" t="str">
        <f>IF($A215="N/A"," ",IF(Pricetype2=2,MAX(I215,0),IF(OR(Pricetype2=1,Pricetype2=4),IF(I215=0,0,(_xll.EURO(I215,Strikeprice2,0,0,($AK215+IF(Smile=TRUE,VLOOKUP(MAX(-5,Strikeprice2-I215),Volsmile,2),0)),($A215-DateToday)+15,IF(Pricetype2=1,1,0),0))),I215)))</f>
        <v xml:space="preserve"> </v>
      </c>
      <c r="S215" s="250" t="str">
        <f>IF($A215="N/A"," ",IF(Pricetype2=2,MAX(J215,0),IF(OR(Pricetype2=1,Pricetype2=4),IF(J215=0,0,(_xll.EURO(J215,Strikeprice2,0,0,($AK215+IF(Smile=TRUE,VLOOKUP(MAX(-5,Strikeprice2-J215),Volsmile,2),0)),($A215-DateToday)+15,IF(Pricetype2=1,1,0),0))),J215)))</f>
        <v xml:space="preserve"> </v>
      </c>
      <c r="T215" s="250" t="str">
        <f>IF($A215="N/A"," ",IF(Pricetype2=2,MAX(K215,0),IF(OR(Pricetype2=1,Pricetype2=4),IF(K215=0,0,(_xll.EURO(K215,Strikeprice2,0,0,($AK215+IF(Smile=TRUE,VLOOKUP(MAX(-5,Strikeprice2-K215),Volsmile,2),0)),($A215-DateToday)+15,IF(Pricetype2=1,1,0),0))),K215)))</f>
        <v xml:space="preserve"> </v>
      </c>
      <c r="U215" s="177" t="str">
        <f t="shared" si="94"/>
        <v xml:space="preserve"> </v>
      </c>
      <c r="V215" s="178" t="str">
        <f t="shared" si="110"/>
        <v xml:space="preserve"> </v>
      </c>
      <c r="W215" s="178" t="str">
        <f t="shared" si="111"/>
        <v xml:space="preserve"> </v>
      </c>
      <c r="X215" s="178" t="str">
        <f t="shared" si="112"/>
        <v xml:space="preserve"> </v>
      </c>
      <c r="Y215" s="178" t="str">
        <f t="shared" si="113"/>
        <v xml:space="preserve"> </v>
      </c>
      <c r="Z215" s="178" t="str">
        <f t="shared" si="114"/>
        <v xml:space="preserve"> </v>
      </c>
      <c r="AA215" s="178" t="str">
        <f t="shared" si="115"/>
        <v xml:space="preserve"> </v>
      </c>
      <c r="AB215" s="178" t="str">
        <f t="shared" si="116"/>
        <v xml:space="preserve"> </v>
      </c>
      <c r="AC215" s="178" t="str">
        <f t="shared" si="117"/>
        <v xml:space="preserve"> </v>
      </c>
      <c r="AD215" s="178" t="str">
        <f t="shared" si="118"/>
        <v xml:space="preserve"> </v>
      </c>
      <c r="AE215" s="178" t="str">
        <f t="shared" si="119"/>
        <v xml:space="preserve"> </v>
      </c>
      <c r="AF215" s="224" t="str">
        <f t="shared" si="120"/>
        <v xml:space="preserve"> </v>
      </c>
      <c r="AG215" s="224" t="str">
        <f t="shared" si="121"/>
        <v xml:space="preserve"> </v>
      </c>
      <c r="AH215" s="224" t="str">
        <f t="shared" si="122"/>
        <v xml:space="preserve"> </v>
      </c>
      <c r="AI215" s="224" t="str">
        <f t="shared" si="95"/>
        <v xml:space="preserve"> </v>
      </c>
      <c r="AJ215" s="224" t="str">
        <f t="shared" si="96"/>
        <v xml:space="preserve"> </v>
      </c>
      <c r="AK215" s="224" t="str">
        <f t="shared" si="123"/>
        <v xml:space="preserve"> </v>
      </c>
      <c r="AL215" s="224" t="str">
        <f>IF($A215="N/A"," ",IF(PV=1,0,'Pricing Inputs2'!R248))</f>
        <v xml:space="preserve"> </v>
      </c>
      <c r="AM215" s="313" t="str">
        <f t="shared" si="97"/>
        <v xml:space="preserve"> </v>
      </c>
      <c r="BQ215" t="str">
        <f t="shared" si="98"/>
        <v xml:space="preserve"> </v>
      </c>
      <c r="BR215" t="str">
        <f t="shared" si="99"/>
        <v xml:space="preserve"> </v>
      </c>
      <c r="BS215" t="str">
        <f t="shared" si="100"/>
        <v xml:space="preserve"> </v>
      </c>
    </row>
    <row r="216" spans="1:71" x14ac:dyDescent="0.2">
      <c r="A216" s="253" t="str">
        <f>IF(A215="N/A","N/A",IF(EDATE(A215,1)&gt;Inputs!$P$5,"N/A",EDATE(A215,1)))</f>
        <v>N/A</v>
      </c>
      <c r="B216" s="324" t="str">
        <f t="shared" si="93"/>
        <v xml:space="preserve"> </v>
      </c>
      <c r="C216" s="172" t="str">
        <f t="shared" si="101"/>
        <v xml:space="preserve"> </v>
      </c>
      <c r="D216" s="172" t="str">
        <f t="shared" si="102"/>
        <v xml:space="preserve"> </v>
      </c>
      <c r="E216" s="172" t="str">
        <f t="shared" si="103"/>
        <v xml:space="preserve"> </v>
      </c>
      <c r="F216" s="172" t="str">
        <f t="shared" si="104"/>
        <v xml:space="preserve"> </v>
      </c>
      <c r="G216" s="172" t="str">
        <f t="shared" si="105"/>
        <v xml:space="preserve"> </v>
      </c>
      <c r="H216" s="172" t="str">
        <f t="shared" si="106"/>
        <v xml:space="preserve"> </v>
      </c>
      <c r="I216" s="172" t="str">
        <f t="shared" si="107"/>
        <v xml:space="preserve"> </v>
      </c>
      <c r="J216" s="172" t="str">
        <f t="shared" si="108"/>
        <v xml:space="preserve"> </v>
      </c>
      <c r="K216" s="172" t="str">
        <f t="shared" si="109"/>
        <v xml:space="preserve"> </v>
      </c>
      <c r="L216" s="250" t="str">
        <f>IF($A216="N/A"," ",IF(Pricetype2=2,MAX(C216,0),IF(OR(Pricetype2=1,Pricetype2=4),IF(C216=0,0,(_xll.EURO(C216,Strikeprice2,0,0,($AH216+IF(Smile=TRUE,VLOOKUP(MAX(-5,Strikeprice2-C216),Volsmile,2),0)),($A216-DateToday)+15,IF(Pricetype2=1,1,0),0))),C216)))</f>
        <v xml:space="preserve"> </v>
      </c>
      <c r="M216" s="250" t="str">
        <f>IF($A216="N/A"," ",IF(Pricetype2=2,MAX(D216,0),IF(OR(Pricetype2=1,Pricetype2=4),IF(D216=0,0,(_xll.EURO(D216,Strikeprice2,0,0,($AH216+IF(Smile=TRUE,VLOOKUP(MAX(-5,Strikeprice2-D216),Volsmile,2),0)),($A216-DateToday)+15,IF(Pricetype2=1,1,0),0))),D216)))</f>
        <v xml:space="preserve"> </v>
      </c>
      <c r="N216" s="250" t="str">
        <f>IF($A216="N/A"," ",IF(Pricetype2=2,MAX(E216,0),IF(OR(Pricetype2=1,Pricetype2=4),IF(E216=0,0,(_xll.EURO(E216,Strikeprice2,0,0,($AK216+IF(Smile=TRUE,VLOOKUP(MAX(-5,Strikeprice2-E216),Volsmile,2),0)),($A216-DateToday)+15,IF(Pricetype2=1,1,0),0))),E216)))</f>
        <v xml:space="preserve"> </v>
      </c>
      <c r="O216" s="250" t="str">
        <f>IF($A216="N/A"," ",IF(Pricetype2=2,MAX(F216,0),IF(OR(Pricetype2=1,Pricetype2=4),IF(F216=0,0,(_xll.EURO(F216,Strikeprice2,0,0,($AK216+IF(Smile=TRUE,VLOOKUP(MAX(-5,Strikeprice2-F216),Volsmile,2),0)),($A216-DateToday)+15,IF(Pricetype2=1,1,0),0))),F216)))</f>
        <v xml:space="preserve"> </v>
      </c>
      <c r="P216" s="250" t="str">
        <f>IF($A216="N/A"," ",IF(Pricetype2=2,MAX(G216,0),IF(OR(Pricetype2=1,Pricetype2=4),IF(G216=0,0,(_xll.EURO(G216,Strikeprice2,0,0,($AK216+IF(Smile=TRUE,VLOOKUP(MAX(-5,Strikeprice2-G216),Volsmile,2),0)),($A216-DateToday)+15,IF(Pricetype2=1,1,0),0))),G216)))</f>
        <v xml:space="preserve"> </v>
      </c>
      <c r="Q216" s="250" t="str">
        <f>IF($A216="N/A"," ",IF(Pricetype2=2,MAX(H216,0),IF(OR(Pricetype2=1,Pricetype2=4),IF(H216=0,0,(_xll.EURO(H216,Strikeprice2,0,0,($AK216+IF(Smile=TRUE,VLOOKUP(MAX(-5,Strikeprice2-H216),Volsmile,2),0)),($A216-DateToday)+15,IF(Pricetype2=1,1,0),0))),H216)))</f>
        <v xml:space="preserve"> </v>
      </c>
      <c r="R216" s="250" t="str">
        <f>IF($A216="N/A"," ",IF(Pricetype2=2,MAX(I216,0),IF(OR(Pricetype2=1,Pricetype2=4),IF(I216=0,0,(_xll.EURO(I216,Strikeprice2,0,0,($AK216+IF(Smile=TRUE,VLOOKUP(MAX(-5,Strikeprice2-I216),Volsmile,2),0)),($A216-DateToday)+15,IF(Pricetype2=1,1,0),0))),I216)))</f>
        <v xml:space="preserve"> </v>
      </c>
      <c r="S216" s="250" t="str">
        <f>IF($A216="N/A"," ",IF(Pricetype2=2,MAX(J216,0),IF(OR(Pricetype2=1,Pricetype2=4),IF(J216=0,0,(_xll.EURO(J216,Strikeprice2,0,0,($AK216+IF(Smile=TRUE,VLOOKUP(MAX(-5,Strikeprice2-J216),Volsmile,2),0)),($A216-DateToday)+15,IF(Pricetype2=1,1,0),0))),J216)))</f>
        <v xml:space="preserve"> </v>
      </c>
      <c r="T216" s="250" t="str">
        <f>IF($A216="N/A"," ",IF(Pricetype2=2,MAX(K216,0),IF(OR(Pricetype2=1,Pricetype2=4),IF(K216=0,0,(_xll.EURO(K216,Strikeprice2,0,0,($AK216+IF(Smile=TRUE,VLOOKUP(MAX(-5,Strikeprice2-K216),Volsmile,2),0)),($A216-DateToday)+15,IF(Pricetype2=1,1,0),0))),K216)))</f>
        <v xml:space="preserve"> </v>
      </c>
      <c r="U216" s="177" t="str">
        <f t="shared" si="94"/>
        <v xml:space="preserve"> </v>
      </c>
      <c r="V216" s="178" t="str">
        <f t="shared" si="110"/>
        <v xml:space="preserve"> </v>
      </c>
      <c r="W216" s="178" t="str">
        <f t="shared" si="111"/>
        <v xml:space="preserve"> </v>
      </c>
      <c r="X216" s="178" t="str">
        <f t="shared" si="112"/>
        <v xml:space="preserve"> </v>
      </c>
      <c r="Y216" s="178" t="str">
        <f t="shared" si="113"/>
        <v xml:space="preserve"> </v>
      </c>
      <c r="Z216" s="178" t="str">
        <f t="shared" si="114"/>
        <v xml:space="preserve"> </v>
      </c>
      <c r="AA216" s="178" t="str">
        <f t="shared" si="115"/>
        <v xml:space="preserve"> </v>
      </c>
      <c r="AB216" s="178" t="str">
        <f t="shared" si="116"/>
        <v xml:space="preserve"> </v>
      </c>
      <c r="AC216" s="178" t="str">
        <f t="shared" si="117"/>
        <v xml:space="preserve"> </v>
      </c>
      <c r="AD216" s="178" t="str">
        <f t="shared" si="118"/>
        <v xml:space="preserve"> </v>
      </c>
      <c r="AE216" s="178" t="str">
        <f t="shared" si="119"/>
        <v xml:space="preserve"> </v>
      </c>
      <c r="AF216" s="224" t="str">
        <f t="shared" si="120"/>
        <v xml:space="preserve"> </v>
      </c>
      <c r="AG216" s="224" t="str">
        <f t="shared" si="121"/>
        <v xml:space="preserve"> </v>
      </c>
      <c r="AH216" s="224" t="str">
        <f t="shared" si="122"/>
        <v xml:space="preserve"> </v>
      </c>
      <c r="AI216" s="224" t="str">
        <f t="shared" si="95"/>
        <v xml:space="preserve"> </v>
      </c>
      <c r="AJ216" s="224" t="str">
        <f t="shared" si="96"/>
        <v xml:space="preserve"> </v>
      </c>
      <c r="AK216" s="224" t="str">
        <f t="shared" si="123"/>
        <v xml:space="preserve"> </v>
      </c>
      <c r="AL216" s="224" t="str">
        <f>IF($A216="N/A"," ",IF(PV=1,0,'Pricing Inputs2'!R249))</f>
        <v xml:space="preserve"> </v>
      </c>
      <c r="AM216" s="313" t="str">
        <f t="shared" si="97"/>
        <v xml:space="preserve"> </v>
      </c>
      <c r="BQ216" t="str">
        <f t="shared" si="98"/>
        <v xml:space="preserve"> </v>
      </c>
      <c r="BR216" t="str">
        <f t="shared" si="99"/>
        <v xml:space="preserve"> </v>
      </c>
      <c r="BS216" t="str">
        <f t="shared" si="100"/>
        <v xml:space="preserve"> </v>
      </c>
    </row>
    <row r="217" spans="1:71" x14ac:dyDescent="0.2">
      <c r="A217" s="253" t="str">
        <f>IF(A216="N/A","N/A",IF(EDATE(A216,1)&gt;Inputs!$P$5,"N/A",EDATE(A216,1)))</f>
        <v>N/A</v>
      </c>
      <c r="B217" s="324" t="str">
        <f t="shared" si="93"/>
        <v xml:space="preserve"> </v>
      </c>
      <c r="C217" s="172" t="str">
        <f t="shared" si="101"/>
        <v xml:space="preserve"> </v>
      </c>
      <c r="D217" s="172" t="str">
        <f t="shared" si="102"/>
        <v xml:space="preserve"> </v>
      </c>
      <c r="E217" s="172" t="str">
        <f t="shared" si="103"/>
        <v xml:space="preserve"> </v>
      </c>
      <c r="F217" s="172" t="str">
        <f t="shared" si="104"/>
        <v xml:space="preserve"> </v>
      </c>
      <c r="G217" s="172" t="str">
        <f t="shared" si="105"/>
        <v xml:space="preserve"> </v>
      </c>
      <c r="H217" s="172" t="str">
        <f t="shared" si="106"/>
        <v xml:space="preserve"> </v>
      </c>
      <c r="I217" s="172" t="str">
        <f t="shared" si="107"/>
        <v xml:space="preserve"> </v>
      </c>
      <c r="J217" s="172" t="str">
        <f t="shared" si="108"/>
        <v xml:space="preserve"> </v>
      </c>
      <c r="K217" s="172" t="str">
        <f t="shared" si="109"/>
        <v xml:space="preserve"> </v>
      </c>
      <c r="L217" s="250" t="str">
        <f>IF($A217="N/A"," ",IF(Pricetype2=2,MAX(C217,0),IF(OR(Pricetype2=1,Pricetype2=4),IF(C217=0,0,(_xll.EURO(C217,Strikeprice2,0,0,($AH217+IF(Smile=TRUE,VLOOKUP(MAX(-5,Strikeprice2-C217),Volsmile,2),0)),($A217-DateToday)+15,IF(Pricetype2=1,1,0),0))),C217)))</f>
        <v xml:space="preserve"> </v>
      </c>
      <c r="M217" s="250" t="str">
        <f>IF($A217="N/A"," ",IF(Pricetype2=2,MAX(D217,0),IF(OR(Pricetype2=1,Pricetype2=4),IF(D217=0,0,(_xll.EURO(D217,Strikeprice2,0,0,($AH217+IF(Smile=TRUE,VLOOKUP(MAX(-5,Strikeprice2-D217),Volsmile,2),0)),($A217-DateToday)+15,IF(Pricetype2=1,1,0),0))),D217)))</f>
        <v xml:space="preserve"> </v>
      </c>
      <c r="N217" s="250" t="str">
        <f>IF($A217="N/A"," ",IF(Pricetype2=2,MAX(E217,0),IF(OR(Pricetype2=1,Pricetype2=4),IF(E217=0,0,(_xll.EURO(E217,Strikeprice2,0,0,($AK217+IF(Smile=TRUE,VLOOKUP(MAX(-5,Strikeprice2-E217),Volsmile,2),0)),($A217-DateToday)+15,IF(Pricetype2=1,1,0),0))),E217)))</f>
        <v xml:space="preserve"> </v>
      </c>
      <c r="O217" s="250" t="str">
        <f>IF($A217="N/A"," ",IF(Pricetype2=2,MAX(F217,0),IF(OR(Pricetype2=1,Pricetype2=4),IF(F217=0,0,(_xll.EURO(F217,Strikeprice2,0,0,($AK217+IF(Smile=TRUE,VLOOKUP(MAX(-5,Strikeprice2-F217),Volsmile,2),0)),($A217-DateToday)+15,IF(Pricetype2=1,1,0),0))),F217)))</f>
        <v xml:space="preserve"> </v>
      </c>
      <c r="P217" s="250" t="str">
        <f>IF($A217="N/A"," ",IF(Pricetype2=2,MAX(G217,0),IF(OR(Pricetype2=1,Pricetype2=4),IF(G217=0,0,(_xll.EURO(G217,Strikeprice2,0,0,($AK217+IF(Smile=TRUE,VLOOKUP(MAX(-5,Strikeprice2-G217),Volsmile,2),0)),($A217-DateToday)+15,IF(Pricetype2=1,1,0),0))),G217)))</f>
        <v xml:space="preserve"> </v>
      </c>
      <c r="Q217" s="250" t="str">
        <f>IF($A217="N/A"," ",IF(Pricetype2=2,MAX(H217,0),IF(OR(Pricetype2=1,Pricetype2=4),IF(H217=0,0,(_xll.EURO(H217,Strikeprice2,0,0,($AK217+IF(Smile=TRUE,VLOOKUP(MAX(-5,Strikeprice2-H217),Volsmile,2),0)),($A217-DateToday)+15,IF(Pricetype2=1,1,0),0))),H217)))</f>
        <v xml:space="preserve"> </v>
      </c>
      <c r="R217" s="250" t="str">
        <f>IF($A217="N/A"," ",IF(Pricetype2=2,MAX(I217,0),IF(OR(Pricetype2=1,Pricetype2=4),IF(I217=0,0,(_xll.EURO(I217,Strikeprice2,0,0,($AK217+IF(Smile=TRUE,VLOOKUP(MAX(-5,Strikeprice2-I217),Volsmile,2),0)),($A217-DateToday)+15,IF(Pricetype2=1,1,0),0))),I217)))</f>
        <v xml:space="preserve"> </v>
      </c>
      <c r="S217" s="250" t="str">
        <f>IF($A217="N/A"," ",IF(Pricetype2=2,MAX(J217,0),IF(OR(Pricetype2=1,Pricetype2=4),IF(J217=0,0,(_xll.EURO(J217,Strikeprice2,0,0,($AK217+IF(Smile=TRUE,VLOOKUP(MAX(-5,Strikeprice2-J217),Volsmile,2),0)),($A217-DateToday)+15,IF(Pricetype2=1,1,0),0))),J217)))</f>
        <v xml:space="preserve"> </v>
      </c>
      <c r="T217" s="250" t="str">
        <f>IF($A217="N/A"," ",IF(Pricetype2=2,MAX(K217,0),IF(OR(Pricetype2=1,Pricetype2=4),IF(K217=0,0,(_xll.EURO(K217,Strikeprice2,0,0,($AK217+IF(Smile=TRUE,VLOOKUP(MAX(-5,Strikeprice2-K217),Volsmile,2),0)),($A217-DateToday)+15,IF(Pricetype2=1,1,0),0))),K217)))</f>
        <v xml:space="preserve"> </v>
      </c>
      <c r="U217" s="177" t="str">
        <f t="shared" si="94"/>
        <v xml:space="preserve"> </v>
      </c>
      <c r="V217" s="178" t="str">
        <f t="shared" si="110"/>
        <v xml:space="preserve"> </v>
      </c>
      <c r="W217" s="178" t="str">
        <f t="shared" si="111"/>
        <v xml:space="preserve"> </v>
      </c>
      <c r="X217" s="178" t="str">
        <f t="shared" si="112"/>
        <v xml:space="preserve"> </v>
      </c>
      <c r="Y217" s="178" t="str">
        <f t="shared" si="113"/>
        <v xml:space="preserve"> </v>
      </c>
      <c r="Z217" s="178" t="str">
        <f t="shared" si="114"/>
        <v xml:space="preserve"> </v>
      </c>
      <c r="AA217" s="178" t="str">
        <f t="shared" si="115"/>
        <v xml:space="preserve"> </v>
      </c>
      <c r="AB217" s="178" t="str">
        <f t="shared" si="116"/>
        <v xml:space="preserve"> </v>
      </c>
      <c r="AC217" s="178" t="str">
        <f t="shared" si="117"/>
        <v xml:space="preserve"> </v>
      </c>
      <c r="AD217" s="178" t="str">
        <f t="shared" si="118"/>
        <v xml:space="preserve"> </v>
      </c>
      <c r="AE217" s="178" t="str">
        <f t="shared" si="119"/>
        <v xml:space="preserve"> </v>
      </c>
      <c r="AF217" s="224" t="str">
        <f t="shared" si="120"/>
        <v xml:space="preserve"> </v>
      </c>
      <c r="AG217" s="224" t="str">
        <f t="shared" si="121"/>
        <v xml:space="preserve"> </v>
      </c>
      <c r="AH217" s="224" t="str">
        <f t="shared" si="122"/>
        <v xml:space="preserve"> </v>
      </c>
      <c r="AI217" s="224" t="str">
        <f t="shared" si="95"/>
        <v xml:space="preserve"> </v>
      </c>
      <c r="AJ217" s="224" t="str">
        <f t="shared" si="96"/>
        <v xml:space="preserve"> </v>
      </c>
      <c r="AK217" s="224" t="str">
        <f t="shared" si="123"/>
        <v xml:space="preserve"> </v>
      </c>
      <c r="AL217" s="224" t="str">
        <f>IF($A217="N/A"," ",IF(PV=1,0,'Pricing Inputs2'!R250))</f>
        <v xml:space="preserve"> </v>
      </c>
      <c r="AM217" s="313" t="str">
        <f t="shared" si="97"/>
        <v xml:space="preserve"> </v>
      </c>
      <c r="BQ217" t="str">
        <f t="shared" si="98"/>
        <v xml:space="preserve"> </v>
      </c>
      <c r="BR217" t="str">
        <f t="shared" si="99"/>
        <v xml:space="preserve"> </v>
      </c>
      <c r="BS217" t="str">
        <f t="shared" si="100"/>
        <v xml:space="preserve"> </v>
      </c>
    </row>
    <row r="218" spans="1:71" x14ac:dyDescent="0.2">
      <c r="A218" s="253" t="str">
        <f>IF(A217="N/A","N/A",IF(EDATE(A217,1)&gt;Inputs!$P$5,"N/A",EDATE(A217,1)))</f>
        <v>N/A</v>
      </c>
      <c r="B218" s="324" t="str">
        <f t="shared" si="93"/>
        <v xml:space="preserve"> </v>
      </c>
      <c r="C218" s="172" t="str">
        <f t="shared" si="101"/>
        <v xml:space="preserve"> </v>
      </c>
      <c r="D218" s="172" t="str">
        <f t="shared" si="102"/>
        <v xml:space="preserve"> </v>
      </c>
      <c r="E218" s="172" t="str">
        <f t="shared" si="103"/>
        <v xml:space="preserve"> </v>
      </c>
      <c r="F218" s="172" t="str">
        <f t="shared" si="104"/>
        <v xml:space="preserve"> </v>
      </c>
      <c r="G218" s="172" t="str">
        <f t="shared" si="105"/>
        <v xml:space="preserve"> </v>
      </c>
      <c r="H218" s="172" t="str">
        <f t="shared" si="106"/>
        <v xml:space="preserve"> </v>
      </c>
      <c r="I218" s="172" t="str">
        <f t="shared" si="107"/>
        <v xml:space="preserve"> </v>
      </c>
      <c r="J218" s="172" t="str">
        <f t="shared" si="108"/>
        <v xml:space="preserve"> </v>
      </c>
      <c r="K218" s="172" t="str">
        <f t="shared" si="109"/>
        <v xml:space="preserve"> </v>
      </c>
      <c r="L218" s="250" t="str">
        <f>IF($A218="N/A"," ",IF(Pricetype2=2,MAX(C218,0),IF(OR(Pricetype2=1,Pricetype2=4),IF(C218=0,0,(_xll.EURO(C218,Strikeprice2,0,0,($AH218+IF(Smile=TRUE,VLOOKUP(MAX(-5,Strikeprice2-C218),Volsmile,2),0)),($A218-DateToday)+15,IF(Pricetype2=1,1,0),0))),C218)))</f>
        <v xml:space="preserve"> </v>
      </c>
      <c r="M218" s="250" t="str">
        <f>IF($A218="N/A"," ",IF(Pricetype2=2,MAX(D218,0),IF(OR(Pricetype2=1,Pricetype2=4),IF(D218=0,0,(_xll.EURO(D218,Strikeprice2,0,0,($AH218+IF(Smile=TRUE,VLOOKUP(MAX(-5,Strikeprice2-D218),Volsmile,2),0)),($A218-DateToday)+15,IF(Pricetype2=1,1,0),0))),D218)))</f>
        <v xml:space="preserve"> </v>
      </c>
      <c r="N218" s="250" t="str">
        <f>IF($A218="N/A"," ",IF(Pricetype2=2,MAX(E218,0),IF(OR(Pricetype2=1,Pricetype2=4),IF(E218=0,0,(_xll.EURO(E218,Strikeprice2,0,0,($AK218+IF(Smile=TRUE,VLOOKUP(MAX(-5,Strikeprice2-E218),Volsmile,2),0)),($A218-DateToday)+15,IF(Pricetype2=1,1,0),0))),E218)))</f>
        <v xml:space="preserve"> </v>
      </c>
      <c r="O218" s="250" t="str">
        <f>IF($A218="N/A"," ",IF(Pricetype2=2,MAX(F218,0),IF(OR(Pricetype2=1,Pricetype2=4),IF(F218=0,0,(_xll.EURO(F218,Strikeprice2,0,0,($AK218+IF(Smile=TRUE,VLOOKUP(MAX(-5,Strikeprice2-F218),Volsmile,2),0)),($A218-DateToday)+15,IF(Pricetype2=1,1,0),0))),F218)))</f>
        <v xml:space="preserve"> </v>
      </c>
      <c r="P218" s="250" t="str">
        <f>IF($A218="N/A"," ",IF(Pricetype2=2,MAX(G218,0),IF(OR(Pricetype2=1,Pricetype2=4),IF(G218=0,0,(_xll.EURO(G218,Strikeprice2,0,0,($AK218+IF(Smile=TRUE,VLOOKUP(MAX(-5,Strikeprice2-G218),Volsmile,2),0)),($A218-DateToday)+15,IF(Pricetype2=1,1,0),0))),G218)))</f>
        <v xml:space="preserve"> </v>
      </c>
      <c r="Q218" s="250" t="str">
        <f>IF($A218="N/A"," ",IF(Pricetype2=2,MAX(H218,0),IF(OR(Pricetype2=1,Pricetype2=4),IF(H218=0,0,(_xll.EURO(H218,Strikeprice2,0,0,($AK218+IF(Smile=TRUE,VLOOKUP(MAX(-5,Strikeprice2-H218),Volsmile,2),0)),($A218-DateToday)+15,IF(Pricetype2=1,1,0),0))),H218)))</f>
        <v xml:space="preserve"> </v>
      </c>
      <c r="R218" s="250" t="str">
        <f>IF($A218="N/A"," ",IF(Pricetype2=2,MAX(I218,0),IF(OR(Pricetype2=1,Pricetype2=4),IF(I218=0,0,(_xll.EURO(I218,Strikeprice2,0,0,($AK218+IF(Smile=TRUE,VLOOKUP(MAX(-5,Strikeprice2-I218),Volsmile,2),0)),($A218-DateToday)+15,IF(Pricetype2=1,1,0),0))),I218)))</f>
        <v xml:space="preserve"> </v>
      </c>
      <c r="S218" s="250" t="str">
        <f>IF($A218="N/A"," ",IF(Pricetype2=2,MAX(J218,0),IF(OR(Pricetype2=1,Pricetype2=4),IF(J218=0,0,(_xll.EURO(J218,Strikeprice2,0,0,($AK218+IF(Smile=TRUE,VLOOKUP(MAX(-5,Strikeprice2-J218),Volsmile,2),0)),($A218-DateToday)+15,IF(Pricetype2=1,1,0),0))),J218)))</f>
        <v xml:space="preserve"> </v>
      </c>
      <c r="T218" s="250" t="str">
        <f>IF($A218="N/A"," ",IF(Pricetype2=2,MAX(K218,0),IF(OR(Pricetype2=1,Pricetype2=4),IF(K218=0,0,(_xll.EURO(K218,Strikeprice2,0,0,($AK218+IF(Smile=TRUE,VLOOKUP(MAX(-5,Strikeprice2-K218),Volsmile,2),0)),($A218-DateToday)+15,IF(Pricetype2=1,1,0),0))),K218)))</f>
        <v xml:space="preserve"> </v>
      </c>
      <c r="U218" s="177" t="str">
        <f t="shared" si="94"/>
        <v xml:space="preserve"> </v>
      </c>
      <c r="V218" s="178" t="str">
        <f t="shared" si="110"/>
        <v xml:space="preserve"> </v>
      </c>
      <c r="W218" s="178" t="str">
        <f t="shared" si="111"/>
        <v xml:space="preserve"> </v>
      </c>
      <c r="X218" s="178" t="str">
        <f t="shared" si="112"/>
        <v xml:space="preserve"> </v>
      </c>
      <c r="Y218" s="178" t="str">
        <f t="shared" si="113"/>
        <v xml:space="preserve"> </v>
      </c>
      <c r="Z218" s="178" t="str">
        <f t="shared" si="114"/>
        <v xml:space="preserve"> </v>
      </c>
      <c r="AA218" s="178" t="str">
        <f t="shared" si="115"/>
        <v xml:space="preserve"> </v>
      </c>
      <c r="AB218" s="178" t="str">
        <f t="shared" si="116"/>
        <v xml:space="preserve"> </v>
      </c>
      <c r="AC218" s="178" t="str">
        <f t="shared" si="117"/>
        <v xml:space="preserve"> </v>
      </c>
      <c r="AD218" s="178" t="str">
        <f t="shared" si="118"/>
        <v xml:space="preserve"> </v>
      </c>
      <c r="AE218" s="178" t="str">
        <f t="shared" si="119"/>
        <v xml:space="preserve"> </v>
      </c>
      <c r="AF218" s="224" t="str">
        <f t="shared" si="120"/>
        <v xml:space="preserve"> </v>
      </c>
      <c r="AG218" s="224" t="str">
        <f t="shared" si="121"/>
        <v xml:space="preserve"> </v>
      </c>
      <c r="AH218" s="224" t="str">
        <f t="shared" si="122"/>
        <v xml:space="preserve"> </v>
      </c>
      <c r="AI218" s="224" t="str">
        <f t="shared" si="95"/>
        <v xml:space="preserve"> </v>
      </c>
      <c r="AJ218" s="224" t="str">
        <f t="shared" si="96"/>
        <v xml:space="preserve"> </v>
      </c>
      <c r="AK218" s="224" t="str">
        <f t="shared" si="123"/>
        <v xml:space="preserve"> </v>
      </c>
      <c r="AL218" s="224" t="str">
        <f>IF($A218="N/A"," ",IF(PV=1,0,'Pricing Inputs2'!R251))</f>
        <v xml:space="preserve"> </v>
      </c>
      <c r="AM218" s="313" t="str">
        <f t="shared" si="97"/>
        <v xml:space="preserve"> </v>
      </c>
      <c r="BQ218" t="str">
        <f t="shared" si="98"/>
        <v xml:space="preserve"> </v>
      </c>
      <c r="BR218" t="str">
        <f t="shared" si="99"/>
        <v xml:space="preserve"> </v>
      </c>
      <c r="BS218" t="str">
        <f t="shared" si="100"/>
        <v xml:space="preserve"> </v>
      </c>
    </row>
    <row r="219" spans="1:71" x14ac:dyDescent="0.2">
      <c r="A219" s="253" t="str">
        <f>IF(A218="N/A","N/A",IF(EDATE(A218,1)&gt;Inputs!$P$5,"N/A",EDATE(A218,1)))</f>
        <v>N/A</v>
      </c>
      <c r="B219" s="324" t="str">
        <f t="shared" si="93"/>
        <v xml:space="preserve"> </v>
      </c>
      <c r="C219" s="172" t="str">
        <f t="shared" si="101"/>
        <v xml:space="preserve"> </v>
      </c>
      <c r="D219" s="172" t="str">
        <f t="shared" si="102"/>
        <v xml:space="preserve"> </v>
      </c>
      <c r="E219" s="172" t="str">
        <f t="shared" si="103"/>
        <v xml:space="preserve"> </v>
      </c>
      <c r="F219" s="172" t="str">
        <f t="shared" si="104"/>
        <v xml:space="preserve"> </v>
      </c>
      <c r="G219" s="172" t="str">
        <f t="shared" si="105"/>
        <v xml:space="preserve"> </v>
      </c>
      <c r="H219" s="172" t="str">
        <f t="shared" si="106"/>
        <v xml:space="preserve"> </v>
      </c>
      <c r="I219" s="172" t="str">
        <f t="shared" si="107"/>
        <v xml:space="preserve"> </v>
      </c>
      <c r="J219" s="172" t="str">
        <f t="shared" si="108"/>
        <v xml:space="preserve"> </v>
      </c>
      <c r="K219" s="172" t="str">
        <f t="shared" si="109"/>
        <v xml:space="preserve"> </v>
      </c>
      <c r="L219" s="250" t="str">
        <f>IF($A219="N/A"," ",IF(Pricetype2=2,MAX(C219,0),IF(OR(Pricetype2=1,Pricetype2=4),IF(C219=0,0,(_xll.EURO(C219,Strikeprice2,0,0,($AH219+IF(Smile=TRUE,VLOOKUP(MAX(-5,Strikeprice2-C219),Volsmile,2),0)),($A219-DateToday)+15,IF(Pricetype2=1,1,0),0))),C219)))</f>
        <v xml:space="preserve"> </v>
      </c>
      <c r="M219" s="250" t="str">
        <f>IF($A219="N/A"," ",IF(Pricetype2=2,MAX(D219,0),IF(OR(Pricetype2=1,Pricetype2=4),IF(D219=0,0,(_xll.EURO(D219,Strikeprice2,0,0,($AH219+IF(Smile=TRUE,VLOOKUP(MAX(-5,Strikeprice2-D219),Volsmile,2),0)),($A219-DateToday)+15,IF(Pricetype2=1,1,0),0))),D219)))</f>
        <v xml:space="preserve"> </v>
      </c>
      <c r="N219" s="250" t="str">
        <f>IF($A219="N/A"," ",IF(Pricetype2=2,MAX(E219,0),IF(OR(Pricetype2=1,Pricetype2=4),IF(E219=0,0,(_xll.EURO(E219,Strikeprice2,0,0,($AK219+IF(Smile=TRUE,VLOOKUP(MAX(-5,Strikeprice2-E219),Volsmile,2),0)),($A219-DateToday)+15,IF(Pricetype2=1,1,0),0))),E219)))</f>
        <v xml:space="preserve"> </v>
      </c>
      <c r="O219" s="250" t="str">
        <f>IF($A219="N/A"," ",IF(Pricetype2=2,MAX(F219,0),IF(OR(Pricetype2=1,Pricetype2=4),IF(F219=0,0,(_xll.EURO(F219,Strikeprice2,0,0,($AK219+IF(Smile=TRUE,VLOOKUP(MAX(-5,Strikeprice2-F219),Volsmile,2),0)),($A219-DateToday)+15,IF(Pricetype2=1,1,0),0))),F219)))</f>
        <v xml:space="preserve"> </v>
      </c>
      <c r="P219" s="250" t="str">
        <f>IF($A219="N/A"," ",IF(Pricetype2=2,MAX(G219,0),IF(OR(Pricetype2=1,Pricetype2=4),IF(G219=0,0,(_xll.EURO(G219,Strikeprice2,0,0,($AK219+IF(Smile=TRUE,VLOOKUP(MAX(-5,Strikeprice2-G219),Volsmile,2),0)),($A219-DateToday)+15,IF(Pricetype2=1,1,0),0))),G219)))</f>
        <v xml:space="preserve"> </v>
      </c>
      <c r="Q219" s="250" t="str">
        <f>IF($A219="N/A"," ",IF(Pricetype2=2,MAX(H219,0),IF(OR(Pricetype2=1,Pricetype2=4),IF(H219=0,0,(_xll.EURO(H219,Strikeprice2,0,0,($AK219+IF(Smile=TRUE,VLOOKUP(MAX(-5,Strikeprice2-H219),Volsmile,2),0)),($A219-DateToday)+15,IF(Pricetype2=1,1,0),0))),H219)))</f>
        <v xml:space="preserve"> </v>
      </c>
      <c r="R219" s="250" t="str">
        <f>IF($A219="N/A"," ",IF(Pricetype2=2,MAX(I219,0),IF(OR(Pricetype2=1,Pricetype2=4),IF(I219=0,0,(_xll.EURO(I219,Strikeprice2,0,0,($AK219+IF(Smile=TRUE,VLOOKUP(MAX(-5,Strikeprice2-I219),Volsmile,2),0)),($A219-DateToday)+15,IF(Pricetype2=1,1,0),0))),I219)))</f>
        <v xml:space="preserve"> </v>
      </c>
      <c r="S219" s="250" t="str">
        <f>IF($A219="N/A"," ",IF(Pricetype2=2,MAX(J219,0),IF(OR(Pricetype2=1,Pricetype2=4),IF(J219=0,0,(_xll.EURO(J219,Strikeprice2,0,0,($AK219+IF(Smile=TRUE,VLOOKUP(MAX(-5,Strikeprice2-J219),Volsmile,2),0)),($A219-DateToday)+15,IF(Pricetype2=1,1,0),0))),J219)))</f>
        <v xml:space="preserve"> </v>
      </c>
      <c r="T219" s="250" t="str">
        <f>IF($A219="N/A"," ",IF(Pricetype2=2,MAX(K219,0),IF(OR(Pricetype2=1,Pricetype2=4),IF(K219=0,0,(_xll.EURO(K219,Strikeprice2,0,0,($AK219+IF(Smile=TRUE,VLOOKUP(MAX(-5,Strikeprice2-K219),Volsmile,2),0)),($A219-DateToday)+15,IF(Pricetype2=1,1,0),0))),K219)))</f>
        <v xml:space="preserve"> </v>
      </c>
      <c r="U219" s="177" t="str">
        <f t="shared" si="94"/>
        <v xml:space="preserve"> </v>
      </c>
      <c r="V219" s="178" t="str">
        <f t="shared" si="110"/>
        <v xml:space="preserve"> </v>
      </c>
      <c r="W219" s="178" t="str">
        <f t="shared" si="111"/>
        <v xml:space="preserve"> </v>
      </c>
      <c r="X219" s="178" t="str">
        <f t="shared" si="112"/>
        <v xml:space="preserve"> </v>
      </c>
      <c r="Y219" s="178" t="str">
        <f t="shared" si="113"/>
        <v xml:space="preserve"> </v>
      </c>
      <c r="Z219" s="178" t="str">
        <f t="shared" si="114"/>
        <v xml:space="preserve"> </v>
      </c>
      <c r="AA219" s="178" t="str">
        <f t="shared" si="115"/>
        <v xml:space="preserve"> </v>
      </c>
      <c r="AB219" s="178" t="str">
        <f t="shared" si="116"/>
        <v xml:space="preserve"> </v>
      </c>
      <c r="AC219" s="178" t="str">
        <f t="shared" si="117"/>
        <v xml:space="preserve"> </v>
      </c>
      <c r="AD219" s="178" t="str">
        <f t="shared" si="118"/>
        <v xml:space="preserve"> </v>
      </c>
      <c r="AE219" s="178" t="str">
        <f t="shared" si="119"/>
        <v xml:space="preserve"> </v>
      </c>
      <c r="AF219" s="224" t="str">
        <f t="shared" si="120"/>
        <v xml:space="preserve"> </v>
      </c>
      <c r="AG219" s="224" t="str">
        <f t="shared" si="121"/>
        <v xml:space="preserve"> </v>
      </c>
      <c r="AH219" s="224" t="str">
        <f t="shared" si="122"/>
        <v xml:space="preserve"> </v>
      </c>
      <c r="AI219" s="224" t="str">
        <f t="shared" si="95"/>
        <v xml:space="preserve"> </v>
      </c>
      <c r="AJ219" s="224" t="str">
        <f t="shared" si="96"/>
        <v xml:space="preserve"> </v>
      </c>
      <c r="AK219" s="224" t="str">
        <f t="shared" si="123"/>
        <v xml:space="preserve"> </v>
      </c>
      <c r="AL219" s="224" t="str">
        <f>IF($A219="N/A"," ",IF(PV=1,0,'Pricing Inputs2'!R252))</f>
        <v xml:space="preserve"> </v>
      </c>
      <c r="AM219" s="313" t="str">
        <f t="shared" si="97"/>
        <v xml:space="preserve"> </v>
      </c>
      <c r="BQ219" t="str">
        <f t="shared" si="98"/>
        <v xml:space="preserve"> </v>
      </c>
      <c r="BR219" t="str">
        <f t="shared" si="99"/>
        <v xml:space="preserve"> </v>
      </c>
      <c r="BS219" t="str">
        <f t="shared" si="100"/>
        <v xml:space="preserve"> </v>
      </c>
    </row>
    <row r="220" spans="1:71" x14ac:dyDescent="0.2">
      <c r="A220" s="253" t="str">
        <f>IF(A219="N/A","N/A",IF(EDATE(A219,1)&gt;Inputs!$P$5,"N/A",EDATE(A219,1)))</f>
        <v>N/A</v>
      </c>
      <c r="B220" s="324" t="str">
        <f t="shared" si="93"/>
        <v xml:space="preserve"> </v>
      </c>
      <c r="C220" s="172" t="str">
        <f t="shared" si="101"/>
        <v xml:space="preserve"> </v>
      </c>
      <c r="D220" s="172" t="str">
        <f t="shared" si="102"/>
        <v xml:space="preserve"> </v>
      </c>
      <c r="E220" s="172" t="str">
        <f t="shared" si="103"/>
        <v xml:space="preserve"> </v>
      </c>
      <c r="F220" s="172" t="str">
        <f t="shared" si="104"/>
        <v xml:space="preserve"> </v>
      </c>
      <c r="G220" s="172" t="str">
        <f t="shared" si="105"/>
        <v xml:space="preserve"> </v>
      </c>
      <c r="H220" s="172" t="str">
        <f t="shared" si="106"/>
        <v xml:space="preserve"> </v>
      </c>
      <c r="I220" s="172" t="str">
        <f t="shared" si="107"/>
        <v xml:space="preserve"> </v>
      </c>
      <c r="J220" s="172" t="str">
        <f t="shared" si="108"/>
        <v xml:space="preserve"> </v>
      </c>
      <c r="K220" s="172" t="str">
        <f t="shared" si="109"/>
        <v xml:space="preserve"> </v>
      </c>
      <c r="L220" s="250" t="str">
        <f>IF($A220="N/A"," ",IF(Pricetype2=2,MAX(C220,0),IF(OR(Pricetype2=1,Pricetype2=4),IF(C220=0,0,(_xll.EURO(C220,Strikeprice2,0,0,($AH220+IF(Smile=TRUE,VLOOKUP(MAX(-5,Strikeprice2-C220),Volsmile,2),0)),($A220-DateToday)+15,IF(Pricetype2=1,1,0),0))),C220)))</f>
        <v xml:space="preserve"> </v>
      </c>
      <c r="M220" s="250" t="str">
        <f>IF($A220="N/A"," ",IF(Pricetype2=2,MAX(D220,0),IF(OR(Pricetype2=1,Pricetype2=4),IF(D220=0,0,(_xll.EURO(D220,Strikeprice2,0,0,($AH220+IF(Smile=TRUE,VLOOKUP(MAX(-5,Strikeprice2-D220),Volsmile,2),0)),($A220-DateToday)+15,IF(Pricetype2=1,1,0),0))),D220)))</f>
        <v xml:space="preserve"> </v>
      </c>
      <c r="N220" s="250" t="str">
        <f>IF($A220="N/A"," ",IF(Pricetype2=2,MAX(E220,0),IF(OR(Pricetype2=1,Pricetype2=4),IF(E220=0,0,(_xll.EURO(E220,Strikeprice2,0,0,($AK220+IF(Smile=TRUE,VLOOKUP(MAX(-5,Strikeprice2-E220),Volsmile,2),0)),($A220-DateToday)+15,IF(Pricetype2=1,1,0),0))),E220)))</f>
        <v xml:space="preserve"> </v>
      </c>
      <c r="O220" s="250" t="str">
        <f>IF($A220="N/A"," ",IF(Pricetype2=2,MAX(F220,0),IF(OR(Pricetype2=1,Pricetype2=4),IF(F220=0,0,(_xll.EURO(F220,Strikeprice2,0,0,($AK220+IF(Smile=TRUE,VLOOKUP(MAX(-5,Strikeprice2-F220),Volsmile,2),0)),($A220-DateToday)+15,IF(Pricetype2=1,1,0),0))),F220)))</f>
        <v xml:space="preserve"> </v>
      </c>
      <c r="P220" s="250" t="str">
        <f>IF($A220="N/A"," ",IF(Pricetype2=2,MAX(G220,0),IF(OR(Pricetype2=1,Pricetype2=4),IF(G220=0,0,(_xll.EURO(G220,Strikeprice2,0,0,($AK220+IF(Smile=TRUE,VLOOKUP(MAX(-5,Strikeprice2-G220),Volsmile,2),0)),($A220-DateToday)+15,IF(Pricetype2=1,1,0),0))),G220)))</f>
        <v xml:space="preserve"> </v>
      </c>
      <c r="Q220" s="250" t="str">
        <f>IF($A220="N/A"," ",IF(Pricetype2=2,MAX(H220,0),IF(OR(Pricetype2=1,Pricetype2=4),IF(H220=0,0,(_xll.EURO(H220,Strikeprice2,0,0,($AK220+IF(Smile=TRUE,VLOOKUP(MAX(-5,Strikeprice2-H220),Volsmile,2),0)),($A220-DateToday)+15,IF(Pricetype2=1,1,0),0))),H220)))</f>
        <v xml:space="preserve"> </v>
      </c>
      <c r="R220" s="250" t="str">
        <f>IF($A220="N/A"," ",IF(Pricetype2=2,MAX(I220,0),IF(OR(Pricetype2=1,Pricetype2=4),IF(I220=0,0,(_xll.EURO(I220,Strikeprice2,0,0,($AK220+IF(Smile=TRUE,VLOOKUP(MAX(-5,Strikeprice2-I220),Volsmile,2),0)),($A220-DateToday)+15,IF(Pricetype2=1,1,0),0))),I220)))</f>
        <v xml:space="preserve"> </v>
      </c>
      <c r="S220" s="250" t="str">
        <f>IF($A220="N/A"," ",IF(Pricetype2=2,MAX(J220,0),IF(OR(Pricetype2=1,Pricetype2=4),IF(J220=0,0,(_xll.EURO(J220,Strikeprice2,0,0,($AK220+IF(Smile=TRUE,VLOOKUP(MAX(-5,Strikeprice2-J220),Volsmile,2),0)),($A220-DateToday)+15,IF(Pricetype2=1,1,0),0))),J220)))</f>
        <v xml:space="preserve"> </v>
      </c>
      <c r="T220" s="250" t="str">
        <f>IF($A220="N/A"," ",IF(Pricetype2=2,MAX(K220,0),IF(OR(Pricetype2=1,Pricetype2=4),IF(K220=0,0,(_xll.EURO(K220,Strikeprice2,0,0,($AK220+IF(Smile=TRUE,VLOOKUP(MAX(-5,Strikeprice2-K220),Volsmile,2),0)),($A220-DateToday)+15,IF(Pricetype2=1,1,0),0))),K220)))</f>
        <v xml:space="preserve"> </v>
      </c>
      <c r="U220" s="177" t="str">
        <f t="shared" si="94"/>
        <v xml:space="preserve"> </v>
      </c>
      <c r="V220" s="178" t="str">
        <f t="shared" si="110"/>
        <v xml:space="preserve"> </v>
      </c>
      <c r="W220" s="178" t="str">
        <f t="shared" si="111"/>
        <v xml:space="preserve"> </v>
      </c>
      <c r="X220" s="178" t="str">
        <f t="shared" si="112"/>
        <v xml:space="preserve"> </v>
      </c>
      <c r="Y220" s="178" t="str">
        <f t="shared" si="113"/>
        <v xml:space="preserve"> </v>
      </c>
      <c r="Z220" s="178" t="str">
        <f t="shared" si="114"/>
        <v xml:space="preserve"> </v>
      </c>
      <c r="AA220" s="178" t="str">
        <f t="shared" si="115"/>
        <v xml:space="preserve"> </v>
      </c>
      <c r="AB220" s="178" t="str">
        <f t="shared" si="116"/>
        <v xml:space="preserve"> </v>
      </c>
      <c r="AC220" s="178" t="str">
        <f t="shared" si="117"/>
        <v xml:space="preserve"> </v>
      </c>
      <c r="AD220" s="178" t="str">
        <f t="shared" si="118"/>
        <v xml:space="preserve"> </v>
      </c>
      <c r="AE220" s="178" t="str">
        <f t="shared" si="119"/>
        <v xml:space="preserve"> </v>
      </c>
      <c r="AF220" s="224" t="str">
        <f t="shared" si="120"/>
        <v xml:space="preserve"> </v>
      </c>
      <c r="AG220" s="224" t="str">
        <f t="shared" si="121"/>
        <v xml:space="preserve"> </v>
      </c>
      <c r="AH220" s="224" t="str">
        <f t="shared" si="122"/>
        <v xml:space="preserve"> </v>
      </c>
      <c r="AI220" s="224" t="str">
        <f t="shared" si="95"/>
        <v xml:space="preserve"> </v>
      </c>
      <c r="AJ220" s="224" t="str">
        <f t="shared" si="96"/>
        <v xml:space="preserve"> </v>
      </c>
      <c r="AK220" s="224" t="str">
        <f t="shared" si="123"/>
        <v xml:space="preserve"> </v>
      </c>
      <c r="AL220" s="224" t="str">
        <f>IF($A220="N/A"," ",IF(PV=1,0,'Pricing Inputs2'!R253))</f>
        <v xml:space="preserve"> </v>
      </c>
      <c r="AM220" s="313" t="str">
        <f t="shared" si="97"/>
        <v xml:space="preserve"> </v>
      </c>
      <c r="BQ220" t="str">
        <f t="shared" si="98"/>
        <v xml:space="preserve"> </v>
      </c>
      <c r="BR220" t="str">
        <f t="shared" si="99"/>
        <v xml:space="preserve"> </v>
      </c>
      <c r="BS220" t="str">
        <f t="shared" si="100"/>
        <v xml:space="preserve"> </v>
      </c>
    </row>
    <row r="221" spans="1:71" x14ac:dyDescent="0.2">
      <c r="A221" s="253" t="str">
        <f>IF(A220="N/A","N/A",IF(EDATE(A220,1)&gt;Inputs!$P$5,"N/A",EDATE(A220,1)))</f>
        <v>N/A</v>
      </c>
      <c r="B221" s="324" t="str">
        <f t="shared" si="93"/>
        <v xml:space="preserve"> </v>
      </c>
      <c r="C221" s="172" t="str">
        <f t="shared" si="101"/>
        <v xml:space="preserve"> </v>
      </c>
      <c r="D221" s="172" t="str">
        <f t="shared" si="102"/>
        <v xml:space="preserve"> </v>
      </c>
      <c r="E221" s="172" t="str">
        <f t="shared" si="103"/>
        <v xml:space="preserve"> </v>
      </c>
      <c r="F221" s="172" t="str">
        <f t="shared" si="104"/>
        <v xml:space="preserve"> </v>
      </c>
      <c r="G221" s="172" t="str">
        <f t="shared" si="105"/>
        <v xml:space="preserve"> </v>
      </c>
      <c r="H221" s="172" t="str">
        <f t="shared" si="106"/>
        <v xml:space="preserve"> </v>
      </c>
      <c r="I221" s="172" t="str">
        <f t="shared" si="107"/>
        <v xml:space="preserve"> </v>
      </c>
      <c r="J221" s="172" t="str">
        <f t="shared" si="108"/>
        <v xml:space="preserve"> </v>
      </c>
      <c r="K221" s="172" t="str">
        <f t="shared" si="109"/>
        <v xml:space="preserve"> </v>
      </c>
      <c r="L221" s="250" t="str">
        <f>IF($A221="N/A"," ",IF(Pricetype2=2,MAX(C221,0),IF(OR(Pricetype2=1,Pricetype2=4),IF(C221=0,0,(_xll.EURO(C221,Strikeprice2,0,0,($AH221+IF(Smile=TRUE,VLOOKUP(MAX(-5,Strikeprice2-C221),Volsmile,2),0)),($A221-DateToday)+15,IF(Pricetype2=1,1,0),0))),C221)))</f>
        <v xml:space="preserve"> </v>
      </c>
      <c r="M221" s="250" t="str">
        <f>IF($A221="N/A"," ",IF(Pricetype2=2,MAX(D221,0),IF(OR(Pricetype2=1,Pricetype2=4),IF(D221=0,0,(_xll.EURO(D221,Strikeprice2,0,0,($AH221+IF(Smile=TRUE,VLOOKUP(MAX(-5,Strikeprice2-D221),Volsmile,2),0)),($A221-DateToday)+15,IF(Pricetype2=1,1,0),0))),D221)))</f>
        <v xml:space="preserve"> </v>
      </c>
      <c r="N221" s="250" t="str">
        <f>IF($A221="N/A"," ",IF(Pricetype2=2,MAX(E221,0),IF(OR(Pricetype2=1,Pricetype2=4),IF(E221=0,0,(_xll.EURO(E221,Strikeprice2,0,0,($AK221+IF(Smile=TRUE,VLOOKUP(MAX(-5,Strikeprice2-E221),Volsmile,2),0)),($A221-DateToday)+15,IF(Pricetype2=1,1,0),0))),E221)))</f>
        <v xml:space="preserve"> </v>
      </c>
      <c r="O221" s="250" t="str">
        <f>IF($A221="N/A"," ",IF(Pricetype2=2,MAX(F221,0),IF(OR(Pricetype2=1,Pricetype2=4),IF(F221=0,0,(_xll.EURO(F221,Strikeprice2,0,0,($AK221+IF(Smile=TRUE,VLOOKUP(MAX(-5,Strikeprice2-F221),Volsmile,2),0)),($A221-DateToday)+15,IF(Pricetype2=1,1,0),0))),F221)))</f>
        <v xml:space="preserve"> </v>
      </c>
      <c r="P221" s="250" t="str">
        <f>IF($A221="N/A"," ",IF(Pricetype2=2,MAX(G221,0),IF(OR(Pricetype2=1,Pricetype2=4),IF(G221=0,0,(_xll.EURO(G221,Strikeprice2,0,0,($AK221+IF(Smile=TRUE,VLOOKUP(MAX(-5,Strikeprice2-G221),Volsmile,2),0)),($A221-DateToday)+15,IF(Pricetype2=1,1,0),0))),G221)))</f>
        <v xml:space="preserve"> </v>
      </c>
      <c r="Q221" s="250" t="str">
        <f>IF($A221="N/A"," ",IF(Pricetype2=2,MAX(H221,0),IF(OR(Pricetype2=1,Pricetype2=4),IF(H221=0,0,(_xll.EURO(H221,Strikeprice2,0,0,($AK221+IF(Smile=TRUE,VLOOKUP(MAX(-5,Strikeprice2-H221),Volsmile,2),0)),($A221-DateToday)+15,IF(Pricetype2=1,1,0),0))),H221)))</f>
        <v xml:space="preserve"> </v>
      </c>
      <c r="R221" s="250" t="str">
        <f>IF($A221="N/A"," ",IF(Pricetype2=2,MAX(I221,0),IF(OR(Pricetype2=1,Pricetype2=4),IF(I221=0,0,(_xll.EURO(I221,Strikeprice2,0,0,($AK221+IF(Smile=TRUE,VLOOKUP(MAX(-5,Strikeprice2-I221),Volsmile,2),0)),($A221-DateToday)+15,IF(Pricetype2=1,1,0),0))),I221)))</f>
        <v xml:space="preserve"> </v>
      </c>
      <c r="S221" s="250" t="str">
        <f>IF($A221="N/A"," ",IF(Pricetype2=2,MAX(J221,0),IF(OR(Pricetype2=1,Pricetype2=4),IF(J221=0,0,(_xll.EURO(J221,Strikeprice2,0,0,($AK221+IF(Smile=TRUE,VLOOKUP(MAX(-5,Strikeprice2-J221),Volsmile,2),0)),($A221-DateToday)+15,IF(Pricetype2=1,1,0),0))),J221)))</f>
        <v xml:space="preserve"> </v>
      </c>
      <c r="T221" s="250" t="str">
        <f>IF($A221="N/A"," ",IF(Pricetype2=2,MAX(K221,0),IF(OR(Pricetype2=1,Pricetype2=4),IF(K221=0,0,(_xll.EURO(K221,Strikeprice2,0,0,($AK221+IF(Smile=TRUE,VLOOKUP(MAX(-5,Strikeprice2-K221),Volsmile,2),0)),($A221-DateToday)+15,IF(Pricetype2=1,1,0),0))),K221)))</f>
        <v xml:space="preserve"> </v>
      </c>
      <c r="U221" s="177" t="str">
        <f t="shared" si="94"/>
        <v xml:space="preserve"> </v>
      </c>
      <c r="V221" s="178" t="str">
        <f t="shared" si="110"/>
        <v xml:space="preserve"> </v>
      </c>
      <c r="W221" s="178" t="str">
        <f t="shared" si="111"/>
        <v xml:space="preserve"> </v>
      </c>
      <c r="X221" s="178" t="str">
        <f t="shared" si="112"/>
        <v xml:space="preserve"> </v>
      </c>
      <c r="Y221" s="178" t="str">
        <f t="shared" si="113"/>
        <v xml:space="preserve"> </v>
      </c>
      <c r="Z221" s="178" t="str">
        <f t="shared" si="114"/>
        <v xml:space="preserve"> </v>
      </c>
      <c r="AA221" s="178" t="str">
        <f t="shared" si="115"/>
        <v xml:space="preserve"> </v>
      </c>
      <c r="AB221" s="178" t="str">
        <f t="shared" si="116"/>
        <v xml:space="preserve"> </v>
      </c>
      <c r="AC221" s="178" t="str">
        <f t="shared" si="117"/>
        <v xml:space="preserve"> </v>
      </c>
      <c r="AD221" s="178" t="str">
        <f t="shared" si="118"/>
        <v xml:space="preserve"> </v>
      </c>
      <c r="AE221" s="178" t="str">
        <f t="shared" si="119"/>
        <v xml:space="preserve"> </v>
      </c>
      <c r="AF221" s="224" t="str">
        <f t="shared" si="120"/>
        <v xml:space="preserve"> </v>
      </c>
      <c r="AG221" s="224" t="str">
        <f t="shared" si="121"/>
        <v xml:space="preserve"> </v>
      </c>
      <c r="AH221" s="224" t="str">
        <f t="shared" si="122"/>
        <v xml:space="preserve"> </v>
      </c>
      <c r="AI221" s="224" t="str">
        <f t="shared" si="95"/>
        <v xml:space="preserve"> </v>
      </c>
      <c r="AJ221" s="224" t="str">
        <f t="shared" si="96"/>
        <v xml:space="preserve"> </v>
      </c>
      <c r="AK221" s="224" t="str">
        <f t="shared" si="123"/>
        <v xml:space="preserve"> </v>
      </c>
      <c r="AL221" s="224" t="str">
        <f>IF($A221="N/A"," ",IF(PV=1,0,'Pricing Inputs2'!R254))</f>
        <v xml:space="preserve"> </v>
      </c>
      <c r="AM221" s="313" t="str">
        <f t="shared" si="97"/>
        <v xml:space="preserve"> </v>
      </c>
      <c r="BQ221" t="str">
        <f t="shared" si="98"/>
        <v xml:space="preserve"> </v>
      </c>
      <c r="BR221" t="str">
        <f t="shared" si="99"/>
        <v xml:space="preserve"> </v>
      </c>
      <c r="BS221" t="str">
        <f t="shared" si="100"/>
        <v xml:space="preserve"> </v>
      </c>
    </row>
    <row r="222" spans="1:71" x14ac:dyDescent="0.2">
      <c r="A222" s="253" t="str">
        <f>IF(A221="N/A","N/A",IF(EDATE(A221,1)&gt;Inputs!$P$5,"N/A",EDATE(A221,1)))</f>
        <v>N/A</v>
      </c>
      <c r="B222" s="324" t="str">
        <f t="shared" si="93"/>
        <v xml:space="preserve"> </v>
      </c>
      <c r="C222" s="172" t="str">
        <f t="shared" si="101"/>
        <v xml:space="preserve"> </v>
      </c>
      <c r="D222" s="172" t="str">
        <f t="shared" si="102"/>
        <v xml:space="preserve"> </v>
      </c>
      <c r="E222" s="172" t="str">
        <f t="shared" si="103"/>
        <v xml:space="preserve"> </v>
      </c>
      <c r="F222" s="172" t="str">
        <f t="shared" si="104"/>
        <v xml:space="preserve"> </v>
      </c>
      <c r="G222" s="172" t="str">
        <f t="shared" si="105"/>
        <v xml:space="preserve"> </v>
      </c>
      <c r="H222" s="172" t="str">
        <f t="shared" si="106"/>
        <v xml:space="preserve"> </v>
      </c>
      <c r="I222" s="172" t="str">
        <f t="shared" si="107"/>
        <v xml:space="preserve"> </v>
      </c>
      <c r="J222" s="172" t="str">
        <f t="shared" si="108"/>
        <v xml:space="preserve"> </v>
      </c>
      <c r="K222" s="172" t="str">
        <f t="shared" si="109"/>
        <v xml:space="preserve"> </v>
      </c>
      <c r="L222" s="250" t="str">
        <f>IF($A222="N/A"," ",IF(Pricetype2=2,MAX(C222,0),IF(OR(Pricetype2=1,Pricetype2=4),IF(C222=0,0,(_xll.EURO(C222,Strikeprice2,0,0,($AH222+IF(Smile=TRUE,VLOOKUP(MAX(-5,Strikeprice2-C222),Volsmile,2),0)),($A222-DateToday)+15,IF(Pricetype2=1,1,0),0))),C222)))</f>
        <v xml:space="preserve"> </v>
      </c>
      <c r="M222" s="250" t="str">
        <f>IF($A222="N/A"," ",IF(Pricetype2=2,MAX(D222,0),IF(OR(Pricetype2=1,Pricetype2=4),IF(D222=0,0,(_xll.EURO(D222,Strikeprice2,0,0,($AH222+IF(Smile=TRUE,VLOOKUP(MAX(-5,Strikeprice2-D222),Volsmile,2),0)),($A222-DateToday)+15,IF(Pricetype2=1,1,0),0))),D222)))</f>
        <v xml:space="preserve"> </v>
      </c>
      <c r="N222" s="250" t="str">
        <f>IF($A222="N/A"," ",IF(Pricetype2=2,MAX(E222,0),IF(OR(Pricetype2=1,Pricetype2=4),IF(E222=0,0,(_xll.EURO(E222,Strikeprice2,0,0,($AK222+IF(Smile=TRUE,VLOOKUP(MAX(-5,Strikeprice2-E222),Volsmile,2),0)),($A222-DateToday)+15,IF(Pricetype2=1,1,0),0))),E222)))</f>
        <v xml:space="preserve"> </v>
      </c>
      <c r="O222" s="250" t="str">
        <f>IF($A222="N/A"," ",IF(Pricetype2=2,MAX(F222,0),IF(OR(Pricetype2=1,Pricetype2=4),IF(F222=0,0,(_xll.EURO(F222,Strikeprice2,0,0,($AK222+IF(Smile=TRUE,VLOOKUP(MAX(-5,Strikeprice2-F222),Volsmile,2),0)),($A222-DateToday)+15,IF(Pricetype2=1,1,0),0))),F222)))</f>
        <v xml:space="preserve"> </v>
      </c>
      <c r="P222" s="250" t="str">
        <f>IF($A222="N/A"," ",IF(Pricetype2=2,MAX(G222,0),IF(OR(Pricetype2=1,Pricetype2=4),IF(G222=0,0,(_xll.EURO(G222,Strikeprice2,0,0,($AK222+IF(Smile=TRUE,VLOOKUP(MAX(-5,Strikeprice2-G222),Volsmile,2),0)),($A222-DateToday)+15,IF(Pricetype2=1,1,0),0))),G222)))</f>
        <v xml:space="preserve"> </v>
      </c>
      <c r="Q222" s="250" t="str">
        <f>IF($A222="N/A"," ",IF(Pricetype2=2,MAX(H222,0),IF(OR(Pricetype2=1,Pricetype2=4),IF(H222=0,0,(_xll.EURO(H222,Strikeprice2,0,0,($AK222+IF(Smile=TRUE,VLOOKUP(MAX(-5,Strikeprice2-H222),Volsmile,2),0)),($A222-DateToday)+15,IF(Pricetype2=1,1,0),0))),H222)))</f>
        <v xml:space="preserve"> </v>
      </c>
      <c r="R222" s="250" t="str">
        <f>IF($A222="N/A"," ",IF(Pricetype2=2,MAX(I222,0),IF(OR(Pricetype2=1,Pricetype2=4),IF(I222=0,0,(_xll.EURO(I222,Strikeprice2,0,0,($AK222+IF(Smile=TRUE,VLOOKUP(MAX(-5,Strikeprice2-I222),Volsmile,2),0)),($A222-DateToday)+15,IF(Pricetype2=1,1,0),0))),I222)))</f>
        <v xml:space="preserve"> </v>
      </c>
      <c r="S222" s="250" t="str">
        <f>IF($A222="N/A"," ",IF(Pricetype2=2,MAX(J222,0),IF(OR(Pricetype2=1,Pricetype2=4),IF(J222=0,0,(_xll.EURO(J222,Strikeprice2,0,0,($AK222+IF(Smile=TRUE,VLOOKUP(MAX(-5,Strikeprice2-J222),Volsmile,2),0)),($A222-DateToday)+15,IF(Pricetype2=1,1,0),0))),J222)))</f>
        <v xml:space="preserve"> </v>
      </c>
      <c r="T222" s="250" t="str">
        <f>IF($A222="N/A"," ",IF(Pricetype2=2,MAX(K222,0),IF(OR(Pricetype2=1,Pricetype2=4),IF(K222=0,0,(_xll.EURO(K222,Strikeprice2,0,0,($AK222+IF(Smile=TRUE,VLOOKUP(MAX(-5,Strikeprice2-K222),Volsmile,2),0)),($A222-DateToday)+15,IF(Pricetype2=1,1,0),0))),K222)))</f>
        <v xml:space="preserve"> </v>
      </c>
      <c r="U222" s="177" t="str">
        <f t="shared" si="94"/>
        <v xml:space="preserve"> </v>
      </c>
      <c r="V222" s="178" t="str">
        <f t="shared" si="110"/>
        <v xml:space="preserve"> </v>
      </c>
      <c r="W222" s="178" t="str">
        <f t="shared" si="111"/>
        <v xml:space="preserve"> </v>
      </c>
      <c r="X222" s="178" t="str">
        <f t="shared" si="112"/>
        <v xml:space="preserve"> </v>
      </c>
      <c r="Y222" s="178" t="str">
        <f t="shared" si="113"/>
        <v xml:space="preserve"> </v>
      </c>
      <c r="Z222" s="178" t="str">
        <f t="shared" si="114"/>
        <v xml:space="preserve"> </v>
      </c>
      <c r="AA222" s="178" t="str">
        <f t="shared" si="115"/>
        <v xml:space="preserve"> </v>
      </c>
      <c r="AB222" s="178" t="str">
        <f t="shared" si="116"/>
        <v xml:space="preserve"> </v>
      </c>
      <c r="AC222" s="178" t="str">
        <f t="shared" si="117"/>
        <v xml:space="preserve"> </v>
      </c>
      <c r="AD222" s="178" t="str">
        <f t="shared" si="118"/>
        <v xml:space="preserve"> </v>
      </c>
      <c r="AE222" s="178" t="str">
        <f t="shared" si="119"/>
        <v xml:space="preserve"> </v>
      </c>
      <c r="AF222" s="224" t="str">
        <f t="shared" si="120"/>
        <v xml:space="preserve"> </v>
      </c>
      <c r="AG222" s="224" t="str">
        <f t="shared" si="121"/>
        <v xml:space="preserve"> </v>
      </c>
      <c r="AH222" s="224" t="str">
        <f t="shared" si="122"/>
        <v xml:space="preserve"> </v>
      </c>
      <c r="AI222" s="224" t="str">
        <f t="shared" si="95"/>
        <v xml:space="preserve"> </v>
      </c>
      <c r="AJ222" s="224" t="str">
        <f t="shared" si="96"/>
        <v xml:space="preserve"> </v>
      </c>
      <c r="AK222" s="224" t="str">
        <f t="shared" si="123"/>
        <v xml:space="preserve"> </v>
      </c>
      <c r="AL222" s="224" t="str">
        <f>IF($A222="N/A"," ",IF(PV=1,0,'Pricing Inputs2'!R255))</f>
        <v xml:space="preserve"> </v>
      </c>
      <c r="AM222" s="313" t="str">
        <f t="shared" si="97"/>
        <v xml:space="preserve"> </v>
      </c>
      <c r="BQ222" t="str">
        <f t="shared" si="98"/>
        <v xml:space="preserve"> </v>
      </c>
      <c r="BR222" t="str">
        <f t="shared" si="99"/>
        <v xml:space="preserve"> </v>
      </c>
      <c r="BS222" t="str">
        <f t="shared" si="100"/>
        <v xml:space="preserve"> </v>
      </c>
    </row>
    <row r="223" spans="1:71" x14ac:dyDescent="0.2">
      <c r="A223" s="253" t="str">
        <f>IF(A222="N/A","N/A",IF(EDATE(A222,1)&gt;Inputs!$P$5,"N/A",EDATE(A222,1)))</f>
        <v>N/A</v>
      </c>
      <c r="B223" s="324" t="str">
        <f t="shared" si="93"/>
        <v xml:space="preserve"> </v>
      </c>
      <c r="C223" s="172" t="str">
        <f t="shared" si="101"/>
        <v xml:space="preserve"> </v>
      </c>
      <c r="D223" s="172" t="str">
        <f t="shared" si="102"/>
        <v xml:space="preserve"> </v>
      </c>
      <c r="E223" s="172" t="str">
        <f t="shared" si="103"/>
        <v xml:space="preserve"> </v>
      </c>
      <c r="F223" s="172" t="str">
        <f t="shared" si="104"/>
        <v xml:space="preserve"> </v>
      </c>
      <c r="G223" s="172" t="str">
        <f t="shared" si="105"/>
        <v xml:space="preserve"> </v>
      </c>
      <c r="H223" s="172" t="str">
        <f t="shared" si="106"/>
        <v xml:space="preserve"> </v>
      </c>
      <c r="I223" s="172" t="str">
        <f t="shared" si="107"/>
        <v xml:space="preserve"> </v>
      </c>
      <c r="J223" s="172" t="str">
        <f t="shared" si="108"/>
        <v xml:space="preserve"> </v>
      </c>
      <c r="K223" s="172" t="str">
        <f t="shared" si="109"/>
        <v xml:space="preserve"> </v>
      </c>
      <c r="L223" s="250" t="str">
        <f>IF($A223="N/A"," ",IF(Pricetype2=2,MAX(C223,0),IF(OR(Pricetype2=1,Pricetype2=4),IF(C223=0,0,(_xll.EURO(C223,Strikeprice2,0,0,($AH223+IF(Smile=TRUE,VLOOKUP(MAX(-5,Strikeprice2-C223),Volsmile,2),0)),($A223-DateToday)+15,IF(Pricetype2=1,1,0),0))),C223)))</f>
        <v xml:space="preserve"> </v>
      </c>
      <c r="M223" s="250" t="str">
        <f>IF($A223="N/A"," ",IF(Pricetype2=2,MAX(D223,0),IF(OR(Pricetype2=1,Pricetype2=4),IF(D223=0,0,(_xll.EURO(D223,Strikeprice2,0,0,($AH223+IF(Smile=TRUE,VLOOKUP(MAX(-5,Strikeprice2-D223),Volsmile,2),0)),($A223-DateToday)+15,IF(Pricetype2=1,1,0),0))),D223)))</f>
        <v xml:space="preserve"> </v>
      </c>
      <c r="N223" s="250" t="str">
        <f>IF($A223="N/A"," ",IF(Pricetype2=2,MAX(E223,0),IF(OR(Pricetype2=1,Pricetype2=4),IF(E223=0,0,(_xll.EURO(E223,Strikeprice2,0,0,($AK223+IF(Smile=TRUE,VLOOKUP(MAX(-5,Strikeprice2-E223),Volsmile,2),0)),($A223-DateToday)+15,IF(Pricetype2=1,1,0),0))),E223)))</f>
        <v xml:space="preserve"> </v>
      </c>
      <c r="O223" s="250" t="str">
        <f>IF($A223="N/A"," ",IF(Pricetype2=2,MAX(F223,0),IF(OR(Pricetype2=1,Pricetype2=4),IF(F223=0,0,(_xll.EURO(F223,Strikeprice2,0,0,($AK223+IF(Smile=TRUE,VLOOKUP(MAX(-5,Strikeprice2-F223),Volsmile,2),0)),($A223-DateToday)+15,IF(Pricetype2=1,1,0),0))),F223)))</f>
        <v xml:space="preserve"> </v>
      </c>
      <c r="P223" s="250" t="str">
        <f>IF($A223="N/A"," ",IF(Pricetype2=2,MAX(G223,0),IF(OR(Pricetype2=1,Pricetype2=4),IF(G223=0,0,(_xll.EURO(G223,Strikeprice2,0,0,($AK223+IF(Smile=TRUE,VLOOKUP(MAX(-5,Strikeprice2-G223),Volsmile,2),0)),($A223-DateToday)+15,IF(Pricetype2=1,1,0),0))),G223)))</f>
        <v xml:space="preserve"> </v>
      </c>
      <c r="Q223" s="250" t="str">
        <f>IF($A223="N/A"," ",IF(Pricetype2=2,MAX(H223,0),IF(OR(Pricetype2=1,Pricetype2=4),IF(H223=0,0,(_xll.EURO(H223,Strikeprice2,0,0,($AK223+IF(Smile=TRUE,VLOOKUP(MAX(-5,Strikeprice2-H223),Volsmile,2),0)),($A223-DateToday)+15,IF(Pricetype2=1,1,0),0))),H223)))</f>
        <v xml:space="preserve"> </v>
      </c>
      <c r="R223" s="250" t="str">
        <f>IF($A223="N/A"," ",IF(Pricetype2=2,MAX(I223,0),IF(OR(Pricetype2=1,Pricetype2=4),IF(I223=0,0,(_xll.EURO(I223,Strikeprice2,0,0,($AK223+IF(Smile=TRUE,VLOOKUP(MAX(-5,Strikeprice2-I223),Volsmile,2),0)),($A223-DateToday)+15,IF(Pricetype2=1,1,0),0))),I223)))</f>
        <v xml:space="preserve"> </v>
      </c>
      <c r="S223" s="250" t="str">
        <f>IF($A223="N/A"," ",IF(Pricetype2=2,MAX(J223,0),IF(OR(Pricetype2=1,Pricetype2=4),IF(J223=0,0,(_xll.EURO(J223,Strikeprice2,0,0,($AK223+IF(Smile=TRUE,VLOOKUP(MAX(-5,Strikeprice2-J223),Volsmile,2),0)),($A223-DateToday)+15,IF(Pricetype2=1,1,0),0))),J223)))</f>
        <v xml:space="preserve"> </v>
      </c>
      <c r="T223" s="250" t="str">
        <f>IF($A223="N/A"," ",IF(Pricetype2=2,MAX(K223,0),IF(OR(Pricetype2=1,Pricetype2=4),IF(K223=0,0,(_xll.EURO(K223,Strikeprice2,0,0,($AK223+IF(Smile=TRUE,VLOOKUP(MAX(-5,Strikeprice2-K223),Volsmile,2),0)),($A223-DateToday)+15,IF(Pricetype2=1,1,0),0))),K223)))</f>
        <v xml:space="preserve"> </v>
      </c>
      <c r="U223" s="177" t="str">
        <f t="shared" si="94"/>
        <v xml:space="preserve"> </v>
      </c>
      <c r="V223" s="178" t="str">
        <f t="shared" si="110"/>
        <v xml:space="preserve"> </v>
      </c>
      <c r="W223" s="178" t="str">
        <f t="shared" si="111"/>
        <v xml:space="preserve"> </v>
      </c>
      <c r="X223" s="178" t="str">
        <f t="shared" si="112"/>
        <v xml:space="preserve"> </v>
      </c>
      <c r="Y223" s="178" t="str">
        <f t="shared" si="113"/>
        <v xml:space="preserve"> </v>
      </c>
      <c r="Z223" s="178" t="str">
        <f t="shared" si="114"/>
        <v xml:space="preserve"> </v>
      </c>
      <c r="AA223" s="178" t="str">
        <f t="shared" si="115"/>
        <v xml:space="preserve"> </v>
      </c>
      <c r="AB223" s="178" t="str">
        <f t="shared" si="116"/>
        <v xml:space="preserve"> </v>
      </c>
      <c r="AC223" s="178" t="str">
        <f t="shared" si="117"/>
        <v xml:space="preserve"> </v>
      </c>
      <c r="AD223" s="178" t="str">
        <f t="shared" si="118"/>
        <v xml:space="preserve"> </v>
      </c>
      <c r="AE223" s="178" t="str">
        <f t="shared" si="119"/>
        <v xml:space="preserve"> </v>
      </c>
      <c r="AF223" s="224" t="str">
        <f t="shared" si="120"/>
        <v xml:space="preserve"> </v>
      </c>
      <c r="AG223" s="224" t="str">
        <f t="shared" si="121"/>
        <v xml:space="preserve"> </v>
      </c>
      <c r="AH223" s="224" t="str">
        <f t="shared" si="122"/>
        <v xml:space="preserve"> </v>
      </c>
      <c r="AI223" s="224" t="str">
        <f t="shared" si="95"/>
        <v xml:space="preserve"> </v>
      </c>
      <c r="AJ223" s="224" t="str">
        <f t="shared" si="96"/>
        <v xml:space="preserve"> </v>
      </c>
      <c r="AK223" s="224" t="str">
        <f t="shared" si="123"/>
        <v xml:space="preserve"> </v>
      </c>
      <c r="AL223" s="224" t="str">
        <f>IF($A223="N/A"," ",IF(PV=1,0,'Pricing Inputs2'!R256))</f>
        <v xml:space="preserve"> </v>
      </c>
      <c r="AM223" s="313" t="str">
        <f t="shared" si="97"/>
        <v xml:space="preserve"> </v>
      </c>
      <c r="BQ223" t="str">
        <f t="shared" si="98"/>
        <v xml:space="preserve"> </v>
      </c>
      <c r="BR223" t="str">
        <f t="shared" si="99"/>
        <v xml:space="preserve"> </v>
      </c>
      <c r="BS223" t="str">
        <f t="shared" si="100"/>
        <v xml:space="preserve"> </v>
      </c>
    </row>
    <row r="224" spans="1:71" x14ac:dyDescent="0.2">
      <c r="A224" s="253" t="str">
        <f>IF(A223="N/A","N/A",IF(EDATE(A223,1)&gt;Inputs!$P$5,"N/A",EDATE(A223,1)))</f>
        <v>N/A</v>
      </c>
      <c r="B224" s="324" t="str">
        <f t="shared" si="93"/>
        <v xml:space="preserve"> </v>
      </c>
      <c r="C224" s="172" t="str">
        <f t="shared" si="101"/>
        <v xml:space="preserve"> </v>
      </c>
      <c r="D224" s="172" t="str">
        <f t="shared" si="102"/>
        <v xml:space="preserve"> </v>
      </c>
      <c r="E224" s="172" t="str">
        <f t="shared" si="103"/>
        <v xml:space="preserve"> </v>
      </c>
      <c r="F224" s="172" t="str">
        <f t="shared" si="104"/>
        <v xml:space="preserve"> </v>
      </c>
      <c r="G224" s="172" t="str">
        <f t="shared" si="105"/>
        <v xml:space="preserve"> </v>
      </c>
      <c r="H224" s="172" t="str">
        <f t="shared" si="106"/>
        <v xml:space="preserve"> </v>
      </c>
      <c r="I224" s="172" t="str">
        <f t="shared" si="107"/>
        <v xml:space="preserve"> </v>
      </c>
      <c r="J224" s="172" t="str">
        <f t="shared" si="108"/>
        <v xml:space="preserve"> </v>
      </c>
      <c r="K224" s="172" t="str">
        <f t="shared" si="109"/>
        <v xml:space="preserve"> </v>
      </c>
      <c r="L224" s="250" t="str">
        <f>IF($A224="N/A"," ",IF(Pricetype2=2,MAX(C224,0),IF(OR(Pricetype2=1,Pricetype2=4),IF(C224=0,0,(_xll.EURO(C224,Strikeprice2,0,0,($AH224+IF(Smile=TRUE,VLOOKUP(MAX(-5,Strikeprice2-C224),Volsmile,2),0)),($A224-DateToday)+15,IF(Pricetype2=1,1,0),0))),C224)))</f>
        <v xml:space="preserve"> </v>
      </c>
      <c r="M224" s="250" t="str">
        <f>IF($A224="N/A"," ",IF(Pricetype2=2,MAX(D224,0),IF(OR(Pricetype2=1,Pricetype2=4),IF(D224=0,0,(_xll.EURO(D224,Strikeprice2,0,0,($AH224+IF(Smile=TRUE,VLOOKUP(MAX(-5,Strikeprice2-D224),Volsmile,2),0)),($A224-DateToday)+15,IF(Pricetype2=1,1,0),0))),D224)))</f>
        <v xml:space="preserve"> </v>
      </c>
      <c r="N224" s="250" t="str">
        <f>IF($A224="N/A"," ",IF(Pricetype2=2,MAX(E224,0),IF(OR(Pricetype2=1,Pricetype2=4),IF(E224=0,0,(_xll.EURO(E224,Strikeprice2,0,0,($AK224+IF(Smile=TRUE,VLOOKUP(MAX(-5,Strikeprice2-E224),Volsmile,2),0)),($A224-DateToday)+15,IF(Pricetype2=1,1,0),0))),E224)))</f>
        <v xml:space="preserve"> </v>
      </c>
      <c r="O224" s="250" t="str">
        <f>IF($A224="N/A"," ",IF(Pricetype2=2,MAX(F224,0),IF(OR(Pricetype2=1,Pricetype2=4),IF(F224=0,0,(_xll.EURO(F224,Strikeprice2,0,0,($AK224+IF(Smile=TRUE,VLOOKUP(MAX(-5,Strikeprice2-F224),Volsmile,2),0)),($A224-DateToday)+15,IF(Pricetype2=1,1,0),0))),F224)))</f>
        <v xml:space="preserve"> </v>
      </c>
      <c r="P224" s="250" t="str">
        <f>IF($A224="N/A"," ",IF(Pricetype2=2,MAX(G224,0),IF(OR(Pricetype2=1,Pricetype2=4),IF(G224=0,0,(_xll.EURO(G224,Strikeprice2,0,0,($AK224+IF(Smile=TRUE,VLOOKUP(MAX(-5,Strikeprice2-G224),Volsmile,2),0)),($A224-DateToday)+15,IF(Pricetype2=1,1,0),0))),G224)))</f>
        <v xml:space="preserve"> </v>
      </c>
      <c r="Q224" s="250" t="str">
        <f>IF($A224="N/A"," ",IF(Pricetype2=2,MAX(H224,0),IF(OR(Pricetype2=1,Pricetype2=4),IF(H224=0,0,(_xll.EURO(H224,Strikeprice2,0,0,($AK224+IF(Smile=TRUE,VLOOKUP(MAX(-5,Strikeprice2-H224),Volsmile,2),0)),($A224-DateToday)+15,IF(Pricetype2=1,1,0),0))),H224)))</f>
        <v xml:space="preserve"> </v>
      </c>
      <c r="R224" s="250" t="str">
        <f>IF($A224="N/A"," ",IF(Pricetype2=2,MAX(I224,0),IF(OR(Pricetype2=1,Pricetype2=4),IF(I224=0,0,(_xll.EURO(I224,Strikeprice2,0,0,($AK224+IF(Smile=TRUE,VLOOKUP(MAX(-5,Strikeprice2-I224),Volsmile,2),0)),($A224-DateToday)+15,IF(Pricetype2=1,1,0),0))),I224)))</f>
        <v xml:space="preserve"> </v>
      </c>
      <c r="S224" s="250" t="str">
        <f>IF($A224="N/A"," ",IF(Pricetype2=2,MAX(J224,0),IF(OR(Pricetype2=1,Pricetype2=4),IF(J224=0,0,(_xll.EURO(J224,Strikeprice2,0,0,($AK224+IF(Smile=TRUE,VLOOKUP(MAX(-5,Strikeprice2-J224),Volsmile,2),0)),($A224-DateToday)+15,IF(Pricetype2=1,1,0),0))),J224)))</f>
        <v xml:space="preserve"> </v>
      </c>
      <c r="T224" s="250" t="str">
        <f>IF($A224="N/A"," ",IF(Pricetype2=2,MAX(K224,0),IF(OR(Pricetype2=1,Pricetype2=4),IF(K224=0,0,(_xll.EURO(K224,Strikeprice2,0,0,($AK224+IF(Smile=TRUE,VLOOKUP(MAX(-5,Strikeprice2-K224),Volsmile,2),0)),($A224-DateToday)+15,IF(Pricetype2=1,1,0),0))),K224)))</f>
        <v xml:space="preserve"> </v>
      </c>
      <c r="U224" s="177" t="str">
        <f t="shared" si="94"/>
        <v xml:space="preserve"> </v>
      </c>
      <c r="V224" s="178" t="str">
        <f t="shared" si="110"/>
        <v xml:space="preserve"> </v>
      </c>
      <c r="W224" s="178" t="str">
        <f t="shared" si="111"/>
        <v xml:space="preserve"> </v>
      </c>
      <c r="X224" s="178" t="str">
        <f t="shared" si="112"/>
        <v xml:space="preserve"> </v>
      </c>
      <c r="Y224" s="178" t="str">
        <f t="shared" si="113"/>
        <v xml:space="preserve"> </v>
      </c>
      <c r="Z224" s="178" t="str">
        <f t="shared" si="114"/>
        <v xml:space="preserve"> </v>
      </c>
      <c r="AA224" s="178" t="str">
        <f t="shared" si="115"/>
        <v xml:space="preserve"> </v>
      </c>
      <c r="AB224" s="178" t="str">
        <f t="shared" si="116"/>
        <v xml:space="preserve"> </v>
      </c>
      <c r="AC224" s="178" t="str">
        <f t="shared" si="117"/>
        <v xml:space="preserve"> </v>
      </c>
      <c r="AD224" s="178" t="str">
        <f t="shared" si="118"/>
        <v xml:space="preserve"> </v>
      </c>
      <c r="AE224" s="178" t="str">
        <f t="shared" si="119"/>
        <v xml:space="preserve"> </v>
      </c>
      <c r="AF224" s="224" t="str">
        <f t="shared" si="120"/>
        <v xml:space="preserve"> </v>
      </c>
      <c r="AG224" s="224" t="str">
        <f t="shared" si="121"/>
        <v xml:space="preserve"> </v>
      </c>
      <c r="AH224" s="224" t="str">
        <f t="shared" si="122"/>
        <v xml:space="preserve"> </v>
      </c>
      <c r="AI224" s="224" t="str">
        <f t="shared" si="95"/>
        <v xml:space="preserve"> </v>
      </c>
      <c r="AJ224" s="224" t="str">
        <f t="shared" si="96"/>
        <v xml:space="preserve"> </v>
      </c>
      <c r="AK224" s="224" t="str">
        <f t="shared" si="123"/>
        <v xml:space="preserve"> </v>
      </c>
      <c r="AL224" s="224" t="str">
        <f>IF($A224="N/A"," ",IF(PV=1,0,'Pricing Inputs2'!R257))</f>
        <v xml:space="preserve"> </v>
      </c>
      <c r="AM224" s="313" t="str">
        <f t="shared" si="97"/>
        <v xml:space="preserve"> </v>
      </c>
      <c r="BQ224" t="str">
        <f t="shared" si="98"/>
        <v xml:space="preserve"> </v>
      </c>
      <c r="BR224" t="str">
        <f t="shared" si="99"/>
        <v xml:space="preserve"> </v>
      </c>
      <c r="BS224" t="str">
        <f t="shared" si="100"/>
        <v xml:space="preserve"> </v>
      </c>
    </row>
    <row r="225" spans="1:71" x14ac:dyDescent="0.2">
      <c r="A225" s="253" t="str">
        <f>IF(A224="N/A","N/A",IF(EDATE(A224,1)&gt;Inputs!$P$5,"N/A",EDATE(A224,1)))</f>
        <v>N/A</v>
      </c>
      <c r="B225" s="324" t="str">
        <f t="shared" si="93"/>
        <v xml:space="preserve"> </v>
      </c>
      <c r="C225" s="172" t="str">
        <f t="shared" si="101"/>
        <v xml:space="preserve"> </v>
      </c>
      <c r="D225" s="172" t="str">
        <f t="shared" si="102"/>
        <v xml:space="preserve"> </v>
      </c>
      <c r="E225" s="172" t="str">
        <f t="shared" si="103"/>
        <v xml:space="preserve"> </v>
      </c>
      <c r="F225" s="172" t="str">
        <f t="shared" si="104"/>
        <v xml:space="preserve"> </v>
      </c>
      <c r="G225" s="172" t="str">
        <f t="shared" si="105"/>
        <v xml:space="preserve"> </v>
      </c>
      <c r="H225" s="172" t="str">
        <f t="shared" si="106"/>
        <v xml:space="preserve"> </v>
      </c>
      <c r="I225" s="172" t="str">
        <f t="shared" si="107"/>
        <v xml:space="preserve"> </v>
      </c>
      <c r="J225" s="172" t="str">
        <f t="shared" si="108"/>
        <v xml:space="preserve"> </v>
      </c>
      <c r="K225" s="172" t="str">
        <f t="shared" si="109"/>
        <v xml:space="preserve"> </v>
      </c>
      <c r="L225" s="250" t="str">
        <f>IF($A225="N/A"," ",IF(Pricetype2=2,MAX(C225,0),IF(OR(Pricetype2=1,Pricetype2=4),IF(C225=0,0,(_xll.EURO(C225,Strikeprice2,0,0,($AH225+IF(Smile=TRUE,VLOOKUP(MAX(-5,Strikeprice2-C225),Volsmile,2),0)),($A225-DateToday)+15,IF(Pricetype2=1,1,0),0))),C225)))</f>
        <v xml:space="preserve"> </v>
      </c>
      <c r="M225" s="250" t="str">
        <f>IF($A225="N/A"," ",IF(Pricetype2=2,MAX(D225,0),IF(OR(Pricetype2=1,Pricetype2=4),IF(D225=0,0,(_xll.EURO(D225,Strikeprice2,0,0,($AH225+IF(Smile=TRUE,VLOOKUP(MAX(-5,Strikeprice2-D225),Volsmile,2),0)),($A225-DateToday)+15,IF(Pricetype2=1,1,0),0))),D225)))</f>
        <v xml:space="preserve"> </v>
      </c>
      <c r="N225" s="250" t="str">
        <f>IF($A225="N/A"," ",IF(Pricetype2=2,MAX(E225,0),IF(OR(Pricetype2=1,Pricetype2=4),IF(E225=0,0,(_xll.EURO(E225,Strikeprice2,0,0,($AK225+IF(Smile=TRUE,VLOOKUP(MAX(-5,Strikeprice2-E225),Volsmile,2),0)),($A225-DateToday)+15,IF(Pricetype2=1,1,0),0))),E225)))</f>
        <v xml:space="preserve"> </v>
      </c>
      <c r="O225" s="250" t="str">
        <f>IF($A225="N/A"," ",IF(Pricetype2=2,MAX(F225,0),IF(OR(Pricetype2=1,Pricetype2=4),IF(F225=0,0,(_xll.EURO(F225,Strikeprice2,0,0,($AK225+IF(Smile=TRUE,VLOOKUP(MAX(-5,Strikeprice2-F225),Volsmile,2),0)),($A225-DateToday)+15,IF(Pricetype2=1,1,0),0))),F225)))</f>
        <v xml:space="preserve"> </v>
      </c>
      <c r="P225" s="250" t="str">
        <f>IF($A225="N/A"," ",IF(Pricetype2=2,MAX(G225,0),IF(OR(Pricetype2=1,Pricetype2=4),IF(G225=0,0,(_xll.EURO(G225,Strikeprice2,0,0,($AK225+IF(Smile=TRUE,VLOOKUP(MAX(-5,Strikeprice2-G225),Volsmile,2),0)),($A225-DateToday)+15,IF(Pricetype2=1,1,0),0))),G225)))</f>
        <v xml:space="preserve"> </v>
      </c>
      <c r="Q225" s="250" t="str">
        <f>IF($A225="N/A"," ",IF(Pricetype2=2,MAX(H225,0),IF(OR(Pricetype2=1,Pricetype2=4),IF(H225=0,0,(_xll.EURO(H225,Strikeprice2,0,0,($AK225+IF(Smile=TRUE,VLOOKUP(MAX(-5,Strikeprice2-H225),Volsmile,2),0)),($A225-DateToday)+15,IF(Pricetype2=1,1,0),0))),H225)))</f>
        <v xml:space="preserve"> </v>
      </c>
      <c r="R225" s="250" t="str">
        <f>IF($A225="N/A"," ",IF(Pricetype2=2,MAX(I225,0),IF(OR(Pricetype2=1,Pricetype2=4),IF(I225=0,0,(_xll.EURO(I225,Strikeprice2,0,0,($AK225+IF(Smile=TRUE,VLOOKUP(MAX(-5,Strikeprice2-I225),Volsmile,2),0)),($A225-DateToday)+15,IF(Pricetype2=1,1,0),0))),I225)))</f>
        <v xml:space="preserve"> </v>
      </c>
      <c r="S225" s="250" t="str">
        <f>IF($A225="N/A"," ",IF(Pricetype2=2,MAX(J225,0),IF(OR(Pricetype2=1,Pricetype2=4),IF(J225=0,0,(_xll.EURO(J225,Strikeprice2,0,0,($AK225+IF(Smile=TRUE,VLOOKUP(MAX(-5,Strikeprice2-J225),Volsmile,2),0)),($A225-DateToday)+15,IF(Pricetype2=1,1,0),0))),J225)))</f>
        <v xml:space="preserve"> </v>
      </c>
      <c r="T225" s="250" t="str">
        <f>IF($A225="N/A"," ",IF(Pricetype2=2,MAX(K225,0),IF(OR(Pricetype2=1,Pricetype2=4),IF(K225=0,0,(_xll.EURO(K225,Strikeprice2,0,0,($AK225+IF(Smile=TRUE,VLOOKUP(MAX(-5,Strikeprice2-K225),Volsmile,2),0)),($A225-DateToday)+15,IF(Pricetype2=1,1,0),0))),K225)))</f>
        <v xml:space="preserve"> </v>
      </c>
      <c r="U225" s="177" t="str">
        <f t="shared" si="94"/>
        <v xml:space="preserve"> </v>
      </c>
      <c r="V225" s="178" t="str">
        <f t="shared" si="110"/>
        <v xml:space="preserve"> </v>
      </c>
      <c r="W225" s="178" t="str">
        <f t="shared" si="111"/>
        <v xml:space="preserve"> </v>
      </c>
      <c r="X225" s="178" t="str">
        <f t="shared" si="112"/>
        <v xml:space="preserve"> </v>
      </c>
      <c r="Y225" s="178" t="str">
        <f t="shared" si="113"/>
        <v xml:space="preserve"> </v>
      </c>
      <c r="Z225" s="178" t="str">
        <f t="shared" si="114"/>
        <v xml:space="preserve"> </v>
      </c>
      <c r="AA225" s="178" t="str">
        <f t="shared" si="115"/>
        <v xml:space="preserve"> </v>
      </c>
      <c r="AB225" s="178" t="str">
        <f t="shared" si="116"/>
        <v xml:space="preserve"> </v>
      </c>
      <c r="AC225" s="178" t="str">
        <f t="shared" si="117"/>
        <v xml:space="preserve"> </v>
      </c>
      <c r="AD225" s="178" t="str">
        <f t="shared" si="118"/>
        <v xml:space="preserve"> </v>
      </c>
      <c r="AE225" s="178" t="str">
        <f t="shared" si="119"/>
        <v xml:space="preserve"> </v>
      </c>
      <c r="AF225" s="224" t="str">
        <f t="shared" si="120"/>
        <v xml:space="preserve"> </v>
      </c>
      <c r="AG225" s="224" t="str">
        <f t="shared" si="121"/>
        <v xml:space="preserve"> </v>
      </c>
      <c r="AH225" s="224" t="str">
        <f t="shared" si="122"/>
        <v xml:space="preserve"> </v>
      </c>
      <c r="AI225" s="224" t="str">
        <f t="shared" si="95"/>
        <v xml:space="preserve"> </v>
      </c>
      <c r="AJ225" s="224" t="str">
        <f t="shared" si="96"/>
        <v xml:space="preserve"> </v>
      </c>
      <c r="AK225" s="224" t="str">
        <f t="shared" si="123"/>
        <v xml:space="preserve"> </v>
      </c>
      <c r="AL225" s="224" t="str">
        <f>IF($A225="N/A"," ",IF(PV=1,0,'Pricing Inputs2'!R258))</f>
        <v xml:space="preserve"> </v>
      </c>
      <c r="AM225" s="313" t="str">
        <f t="shared" si="97"/>
        <v xml:space="preserve"> </v>
      </c>
      <c r="BQ225" t="str">
        <f t="shared" si="98"/>
        <v xml:space="preserve"> </v>
      </c>
      <c r="BR225" t="str">
        <f t="shared" si="99"/>
        <v xml:space="preserve"> </v>
      </c>
      <c r="BS225" t="str">
        <f t="shared" si="100"/>
        <v xml:space="preserve"> </v>
      </c>
    </row>
    <row r="226" spans="1:71" x14ac:dyDescent="0.2">
      <c r="A226" s="253" t="str">
        <f>IF(A225="N/A","N/A",IF(EDATE(A225,1)&gt;Inputs!$P$5,"N/A",EDATE(A225,1)))</f>
        <v>N/A</v>
      </c>
      <c r="B226" s="324" t="str">
        <f t="shared" si="93"/>
        <v xml:space="preserve"> </v>
      </c>
      <c r="C226" s="172" t="str">
        <f t="shared" si="101"/>
        <v xml:space="preserve"> </v>
      </c>
      <c r="D226" s="172" t="str">
        <f t="shared" si="102"/>
        <v xml:space="preserve"> </v>
      </c>
      <c r="E226" s="172" t="str">
        <f t="shared" si="103"/>
        <v xml:space="preserve"> </v>
      </c>
      <c r="F226" s="172" t="str">
        <f t="shared" si="104"/>
        <v xml:space="preserve"> </v>
      </c>
      <c r="G226" s="172" t="str">
        <f t="shared" si="105"/>
        <v xml:space="preserve"> </v>
      </c>
      <c r="H226" s="172" t="str">
        <f t="shared" si="106"/>
        <v xml:space="preserve"> </v>
      </c>
      <c r="I226" s="172" t="str">
        <f t="shared" si="107"/>
        <v xml:space="preserve"> </v>
      </c>
      <c r="J226" s="172" t="str">
        <f t="shared" si="108"/>
        <v xml:space="preserve"> </v>
      </c>
      <c r="K226" s="172" t="str">
        <f t="shared" si="109"/>
        <v xml:space="preserve"> </v>
      </c>
      <c r="L226" s="250" t="str">
        <f>IF($A226="N/A"," ",IF(Pricetype2=2,MAX(C226,0),IF(OR(Pricetype2=1,Pricetype2=4),IF(C226=0,0,(_xll.EURO(C226,Strikeprice2,0,0,($AH226+IF(Smile=TRUE,VLOOKUP(MAX(-5,Strikeprice2-C226),Volsmile,2),0)),($A226-DateToday)+15,IF(Pricetype2=1,1,0),0))),C226)))</f>
        <v xml:space="preserve"> </v>
      </c>
      <c r="M226" s="250" t="str">
        <f>IF($A226="N/A"," ",IF(Pricetype2=2,MAX(D226,0),IF(OR(Pricetype2=1,Pricetype2=4),IF(D226=0,0,(_xll.EURO(D226,Strikeprice2,0,0,($AH226+IF(Smile=TRUE,VLOOKUP(MAX(-5,Strikeprice2-D226),Volsmile,2),0)),($A226-DateToday)+15,IF(Pricetype2=1,1,0),0))),D226)))</f>
        <v xml:space="preserve"> </v>
      </c>
      <c r="N226" s="250" t="str">
        <f>IF($A226="N/A"," ",IF(Pricetype2=2,MAX(E226,0),IF(OR(Pricetype2=1,Pricetype2=4),IF(E226=0,0,(_xll.EURO(E226,Strikeprice2,0,0,($AK226+IF(Smile=TRUE,VLOOKUP(MAX(-5,Strikeprice2-E226),Volsmile,2),0)),($A226-DateToday)+15,IF(Pricetype2=1,1,0),0))),E226)))</f>
        <v xml:space="preserve"> </v>
      </c>
      <c r="O226" s="250" t="str">
        <f>IF($A226="N/A"," ",IF(Pricetype2=2,MAX(F226,0),IF(OR(Pricetype2=1,Pricetype2=4),IF(F226=0,0,(_xll.EURO(F226,Strikeprice2,0,0,($AK226+IF(Smile=TRUE,VLOOKUP(MAX(-5,Strikeprice2-F226),Volsmile,2),0)),($A226-DateToday)+15,IF(Pricetype2=1,1,0),0))),F226)))</f>
        <v xml:space="preserve"> </v>
      </c>
      <c r="P226" s="250" t="str">
        <f>IF($A226="N/A"," ",IF(Pricetype2=2,MAX(G226,0),IF(OR(Pricetype2=1,Pricetype2=4),IF(G226=0,0,(_xll.EURO(G226,Strikeprice2,0,0,($AK226+IF(Smile=TRUE,VLOOKUP(MAX(-5,Strikeprice2-G226),Volsmile,2),0)),($A226-DateToday)+15,IF(Pricetype2=1,1,0),0))),G226)))</f>
        <v xml:space="preserve"> </v>
      </c>
      <c r="Q226" s="250" t="str">
        <f>IF($A226="N/A"," ",IF(Pricetype2=2,MAX(H226,0),IF(OR(Pricetype2=1,Pricetype2=4),IF(H226=0,0,(_xll.EURO(H226,Strikeprice2,0,0,($AK226+IF(Smile=TRUE,VLOOKUP(MAX(-5,Strikeprice2-H226),Volsmile,2),0)),($A226-DateToday)+15,IF(Pricetype2=1,1,0),0))),H226)))</f>
        <v xml:space="preserve"> </v>
      </c>
      <c r="R226" s="250" t="str">
        <f>IF($A226="N/A"," ",IF(Pricetype2=2,MAX(I226,0),IF(OR(Pricetype2=1,Pricetype2=4),IF(I226=0,0,(_xll.EURO(I226,Strikeprice2,0,0,($AK226+IF(Smile=TRUE,VLOOKUP(MAX(-5,Strikeprice2-I226),Volsmile,2),0)),($A226-DateToday)+15,IF(Pricetype2=1,1,0),0))),I226)))</f>
        <v xml:space="preserve"> </v>
      </c>
      <c r="S226" s="250" t="str">
        <f>IF($A226="N/A"," ",IF(Pricetype2=2,MAX(J226,0),IF(OR(Pricetype2=1,Pricetype2=4),IF(J226=0,0,(_xll.EURO(J226,Strikeprice2,0,0,($AK226+IF(Smile=TRUE,VLOOKUP(MAX(-5,Strikeprice2-J226),Volsmile,2),0)),($A226-DateToday)+15,IF(Pricetype2=1,1,0),0))),J226)))</f>
        <v xml:space="preserve"> </v>
      </c>
      <c r="T226" s="250" t="str">
        <f>IF($A226="N/A"," ",IF(Pricetype2=2,MAX(K226,0),IF(OR(Pricetype2=1,Pricetype2=4),IF(K226=0,0,(_xll.EURO(K226,Strikeprice2,0,0,($AK226+IF(Smile=TRUE,VLOOKUP(MAX(-5,Strikeprice2-K226),Volsmile,2),0)),($A226-DateToday)+15,IF(Pricetype2=1,1,0),0))),K226)))</f>
        <v xml:space="preserve"> </v>
      </c>
      <c r="U226" s="177" t="str">
        <f t="shared" si="94"/>
        <v xml:space="preserve"> </v>
      </c>
      <c r="V226" s="178" t="str">
        <f t="shared" si="110"/>
        <v xml:space="preserve"> </v>
      </c>
      <c r="W226" s="178" t="str">
        <f t="shared" si="111"/>
        <v xml:space="preserve"> </v>
      </c>
      <c r="X226" s="178" t="str">
        <f t="shared" si="112"/>
        <v xml:space="preserve"> </v>
      </c>
      <c r="Y226" s="178" t="str">
        <f t="shared" si="113"/>
        <v xml:space="preserve"> </v>
      </c>
      <c r="Z226" s="178" t="str">
        <f t="shared" si="114"/>
        <v xml:space="preserve"> </v>
      </c>
      <c r="AA226" s="178" t="str">
        <f t="shared" si="115"/>
        <v xml:space="preserve"> </v>
      </c>
      <c r="AB226" s="178" t="str">
        <f t="shared" si="116"/>
        <v xml:space="preserve"> </v>
      </c>
      <c r="AC226" s="178" t="str">
        <f t="shared" si="117"/>
        <v xml:space="preserve"> </v>
      </c>
      <c r="AD226" s="178" t="str">
        <f t="shared" si="118"/>
        <v xml:space="preserve"> </v>
      </c>
      <c r="AE226" s="178" t="str">
        <f t="shared" si="119"/>
        <v xml:space="preserve"> </v>
      </c>
      <c r="AF226" s="224" t="str">
        <f t="shared" si="120"/>
        <v xml:space="preserve"> </v>
      </c>
      <c r="AG226" s="224" t="str">
        <f t="shared" si="121"/>
        <v xml:space="preserve"> </v>
      </c>
      <c r="AH226" s="224" t="str">
        <f t="shared" si="122"/>
        <v xml:space="preserve"> </v>
      </c>
      <c r="AI226" s="224" t="str">
        <f t="shared" si="95"/>
        <v xml:space="preserve"> </v>
      </c>
      <c r="AJ226" s="224" t="str">
        <f t="shared" si="96"/>
        <v xml:space="preserve"> </v>
      </c>
      <c r="AK226" s="224" t="str">
        <f t="shared" si="123"/>
        <v xml:space="preserve"> </v>
      </c>
      <c r="AL226" s="224" t="str">
        <f>IF($A226="N/A"," ",IF(PV=1,0,'Pricing Inputs2'!R259))</f>
        <v xml:space="preserve"> </v>
      </c>
      <c r="AM226" s="313" t="str">
        <f t="shared" si="97"/>
        <v xml:space="preserve"> </v>
      </c>
      <c r="BQ226" t="str">
        <f t="shared" si="98"/>
        <v xml:space="preserve"> </v>
      </c>
      <c r="BR226" t="str">
        <f t="shared" si="99"/>
        <v xml:space="preserve"> </v>
      </c>
      <c r="BS226" t="str">
        <f t="shared" si="100"/>
        <v xml:space="preserve"> </v>
      </c>
    </row>
    <row r="227" spans="1:71" x14ac:dyDescent="0.2">
      <c r="A227" s="253" t="str">
        <f>IF(A226="N/A","N/A",IF(EDATE(A226,1)&gt;Inputs!$P$5,"N/A",EDATE(A226,1)))</f>
        <v>N/A</v>
      </c>
      <c r="B227" s="324" t="str">
        <f t="shared" si="93"/>
        <v xml:space="preserve"> </v>
      </c>
      <c r="C227" s="172" t="str">
        <f t="shared" si="101"/>
        <v xml:space="preserve"> </v>
      </c>
      <c r="D227" s="172" t="str">
        <f t="shared" si="102"/>
        <v xml:space="preserve"> </v>
      </c>
      <c r="E227" s="172" t="str">
        <f t="shared" si="103"/>
        <v xml:space="preserve"> </v>
      </c>
      <c r="F227" s="172" t="str">
        <f t="shared" si="104"/>
        <v xml:space="preserve"> </v>
      </c>
      <c r="G227" s="172" t="str">
        <f t="shared" si="105"/>
        <v xml:space="preserve"> </v>
      </c>
      <c r="H227" s="172" t="str">
        <f t="shared" si="106"/>
        <v xml:space="preserve"> </v>
      </c>
      <c r="I227" s="172" t="str">
        <f t="shared" si="107"/>
        <v xml:space="preserve"> </v>
      </c>
      <c r="J227" s="172" t="str">
        <f t="shared" si="108"/>
        <v xml:space="preserve"> </v>
      </c>
      <c r="K227" s="172" t="str">
        <f t="shared" si="109"/>
        <v xml:space="preserve"> </v>
      </c>
      <c r="L227" s="250" t="str">
        <f>IF($A227="N/A"," ",IF(Pricetype2=2,MAX(C227,0),IF(OR(Pricetype2=1,Pricetype2=4),IF(C227=0,0,(_xll.EURO(C227,Strikeprice2,0,0,($AH227+IF(Smile=TRUE,VLOOKUP(MAX(-5,Strikeprice2-C227),Volsmile,2),0)),($A227-DateToday)+15,IF(Pricetype2=1,1,0),0))),C227)))</f>
        <v xml:space="preserve"> </v>
      </c>
      <c r="M227" s="250" t="str">
        <f>IF($A227="N/A"," ",IF(Pricetype2=2,MAX(D227,0),IF(OR(Pricetype2=1,Pricetype2=4),IF(D227=0,0,(_xll.EURO(D227,Strikeprice2,0,0,($AH227+IF(Smile=TRUE,VLOOKUP(MAX(-5,Strikeprice2-D227),Volsmile,2),0)),($A227-DateToday)+15,IF(Pricetype2=1,1,0),0))),D227)))</f>
        <v xml:space="preserve"> </v>
      </c>
      <c r="N227" s="250" t="str">
        <f>IF($A227="N/A"," ",IF(Pricetype2=2,MAX(E227,0),IF(OR(Pricetype2=1,Pricetype2=4),IF(E227=0,0,(_xll.EURO(E227,Strikeprice2,0,0,($AK227+IF(Smile=TRUE,VLOOKUP(MAX(-5,Strikeprice2-E227),Volsmile,2),0)),($A227-DateToday)+15,IF(Pricetype2=1,1,0),0))),E227)))</f>
        <v xml:space="preserve"> </v>
      </c>
      <c r="O227" s="250" t="str">
        <f>IF($A227="N/A"," ",IF(Pricetype2=2,MAX(F227,0),IF(OR(Pricetype2=1,Pricetype2=4),IF(F227=0,0,(_xll.EURO(F227,Strikeprice2,0,0,($AK227+IF(Smile=TRUE,VLOOKUP(MAX(-5,Strikeprice2-F227),Volsmile,2),0)),($A227-DateToday)+15,IF(Pricetype2=1,1,0),0))),F227)))</f>
        <v xml:space="preserve"> </v>
      </c>
      <c r="P227" s="250" t="str">
        <f>IF($A227="N/A"," ",IF(Pricetype2=2,MAX(G227,0),IF(OR(Pricetype2=1,Pricetype2=4),IF(G227=0,0,(_xll.EURO(G227,Strikeprice2,0,0,($AK227+IF(Smile=TRUE,VLOOKUP(MAX(-5,Strikeprice2-G227),Volsmile,2),0)),($A227-DateToday)+15,IF(Pricetype2=1,1,0),0))),G227)))</f>
        <v xml:space="preserve"> </v>
      </c>
      <c r="Q227" s="250" t="str">
        <f>IF($A227="N/A"," ",IF(Pricetype2=2,MAX(H227,0),IF(OR(Pricetype2=1,Pricetype2=4),IF(H227=0,0,(_xll.EURO(H227,Strikeprice2,0,0,($AK227+IF(Smile=TRUE,VLOOKUP(MAX(-5,Strikeprice2-H227),Volsmile,2),0)),($A227-DateToday)+15,IF(Pricetype2=1,1,0),0))),H227)))</f>
        <v xml:space="preserve"> </v>
      </c>
      <c r="R227" s="250" t="str">
        <f>IF($A227="N/A"," ",IF(Pricetype2=2,MAX(I227,0),IF(OR(Pricetype2=1,Pricetype2=4),IF(I227=0,0,(_xll.EURO(I227,Strikeprice2,0,0,($AK227+IF(Smile=TRUE,VLOOKUP(MAX(-5,Strikeprice2-I227),Volsmile,2),0)),($A227-DateToday)+15,IF(Pricetype2=1,1,0),0))),I227)))</f>
        <v xml:space="preserve"> </v>
      </c>
      <c r="S227" s="250" t="str">
        <f>IF($A227="N/A"," ",IF(Pricetype2=2,MAX(J227,0),IF(OR(Pricetype2=1,Pricetype2=4),IF(J227=0,0,(_xll.EURO(J227,Strikeprice2,0,0,($AK227+IF(Smile=TRUE,VLOOKUP(MAX(-5,Strikeprice2-J227),Volsmile,2),0)),($A227-DateToday)+15,IF(Pricetype2=1,1,0),0))),J227)))</f>
        <v xml:space="preserve"> </v>
      </c>
      <c r="T227" s="250" t="str">
        <f>IF($A227="N/A"," ",IF(Pricetype2=2,MAX(K227,0),IF(OR(Pricetype2=1,Pricetype2=4),IF(K227=0,0,(_xll.EURO(K227,Strikeprice2,0,0,($AK227+IF(Smile=TRUE,VLOOKUP(MAX(-5,Strikeprice2-K227),Volsmile,2),0)),($A227-DateToday)+15,IF(Pricetype2=1,1,0),0))),K227)))</f>
        <v xml:space="preserve"> </v>
      </c>
      <c r="U227" s="177" t="str">
        <f t="shared" si="94"/>
        <v xml:space="preserve"> </v>
      </c>
      <c r="V227" s="178" t="str">
        <f t="shared" si="110"/>
        <v xml:space="preserve"> </v>
      </c>
      <c r="W227" s="178" t="str">
        <f t="shared" si="111"/>
        <v xml:space="preserve"> </v>
      </c>
      <c r="X227" s="178" t="str">
        <f t="shared" si="112"/>
        <v xml:space="preserve"> </v>
      </c>
      <c r="Y227" s="178" t="str">
        <f t="shared" si="113"/>
        <v xml:space="preserve"> </v>
      </c>
      <c r="Z227" s="178" t="str">
        <f t="shared" si="114"/>
        <v xml:space="preserve"> </v>
      </c>
      <c r="AA227" s="178" t="str">
        <f t="shared" si="115"/>
        <v xml:space="preserve"> </v>
      </c>
      <c r="AB227" s="178" t="str">
        <f t="shared" si="116"/>
        <v xml:space="preserve"> </v>
      </c>
      <c r="AC227" s="178" t="str">
        <f t="shared" si="117"/>
        <v xml:space="preserve"> </v>
      </c>
      <c r="AD227" s="178" t="str">
        <f t="shared" si="118"/>
        <v xml:space="preserve"> </v>
      </c>
      <c r="AE227" s="178" t="str">
        <f t="shared" si="119"/>
        <v xml:space="preserve"> </v>
      </c>
      <c r="AF227" s="224" t="str">
        <f t="shared" si="120"/>
        <v xml:space="preserve"> </v>
      </c>
      <c r="AG227" s="224" t="str">
        <f t="shared" si="121"/>
        <v xml:space="preserve"> </v>
      </c>
      <c r="AH227" s="224" t="str">
        <f t="shared" si="122"/>
        <v xml:space="preserve"> </v>
      </c>
      <c r="AI227" s="224" t="str">
        <f t="shared" si="95"/>
        <v xml:space="preserve"> </v>
      </c>
      <c r="AJ227" s="224" t="str">
        <f t="shared" si="96"/>
        <v xml:space="preserve"> </v>
      </c>
      <c r="AK227" s="224" t="str">
        <f t="shared" si="123"/>
        <v xml:space="preserve"> </v>
      </c>
      <c r="AL227" s="224" t="str">
        <f>IF($A227="N/A"," ",IF(PV=1,0,'Pricing Inputs2'!R260))</f>
        <v xml:space="preserve"> </v>
      </c>
      <c r="AM227" s="313" t="str">
        <f t="shared" si="97"/>
        <v xml:space="preserve"> </v>
      </c>
      <c r="BQ227" t="str">
        <f t="shared" si="98"/>
        <v xml:space="preserve"> </v>
      </c>
      <c r="BR227" t="str">
        <f t="shared" si="99"/>
        <v xml:space="preserve"> </v>
      </c>
      <c r="BS227" t="str">
        <f t="shared" si="100"/>
        <v xml:space="preserve"> </v>
      </c>
    </row>
    <row r="228" spans="1:71" x14ac:dyDescent="0.2">
      <c r="A228" s="253" t="str">
        <f>IF(A227="N/A","N/A",IF(EDATE(A227,1)&gt;Inputs!$P$5,"N/A",EDATE(A227,1)))</f>
        <v>N/A</v>
      </c>
      <c r="B228" s="324" t="str">
        <f t="shared" si="93"/>
        <v xml:space="preserve"> </v>
      </c>
      <c r="C228" s="172" t="str">
        <f t="shared" si="101"/>
        <v xml:space="preserve"> </v>
      </c>
      <c r="D228" s="172" t="str">
        <f t="shared" si="102"/>
        <v xml:space="preserve"> </v>
      </c>
      <c r="E228" s="172" t="str">
        <f t="shared" si="103"/>
        <v xml:space="preserve"> </v>
      </c>
      <c r="F228" s="172" t="str">
        <f t="shared" si="104"/>
        <v xml:space="preserve"> </v>
      </c>
      <c r="G228" s="172" t="str">
        <f t="shared" si="105"/>
        <v xml:space="preserve"> </v>
      </c>
      <c r="H228" s="172" t="str">
        <f t="shared" si="106"/>
        <v xml:space="preserve"> </v>
      </c>
      <c r="I228" s="172" t="str">
        <f t="shared" si="107"/>
        <v xml:space="preserve"> </v>
      </c>
      <c r="J228" s="172" t="str">
        <f t="shared" si="108"/>
        <v xml:space="preserve"> </v>
      </c>
      <c r="K228" s="172" t="str">
        <f t="shared" si="109"/>
        <v xml:space="preserve"> </v>
      </c>
      <c r="L228" s="250" t="str">
        <f>IF($A228="N/A"," ",IF(Pricetype2=2,MAX(C228,0),IF(OR(Pricetype2=1,Pricetype2=4),IF(C228=0,0,(_xll.EURO(C228,Strikeprice2,0,0,($AH228+IF(Smile=TRUE,VLOOKUP(MAX(-5,Strikeprice2-C228),Volsmile,2),0)),($A228-DateToday)+15,IF(Pricetype2=1,1,0),0))),C228)))</f>
        <v xml:space="preserve"> </v>
      </c>
      <c r="M228" s="250" t="str">
        <f>IF($A228="N/A"," ",IF(Pricetype2=2,MAX(D228,0),IF(OR(Pricetype2=1,Pricetype2=4),IF(D228=0,0,(_xll.EURO(D228,Strikeprice2,0,0,($AH228+IF(Smile=TRUE,VLOOKUP(MAX(-5,Strikeprice2-D228),Volsmile,2),0)),($A228-DateToday)+15,IF(Pricetype2=1,1,0),0))),D228)))</f>
        <v xml:space="preserve"> </v>
      </c>
      <c r="N228" s="250" t="str">
        <f>IF($A228="N/A"," ",IF(Pricetype2=2,MAX(E228,0),IF(OR(Pricetype2=1,Pricetype2=4),IF(E228=0,0,(_xll.EURO(E228,Strikeprice2,0,0,($AK228+IF(Smile=TRUE,VLOOKUP(MAX(-5,Strikeprice2-E228),Volsmile,2),0)),($A228-DateToday)+15,IF(Pricetype2=1,1,0),0))),E228)))</f>
        <v xml:space="preserve"> </v>
      </c>
      <c r="O228" s="250" t="str">
        <f>IF($A228="N/A"," ",IF(Pricetype2=2,MAX(F228,0),IF(OR(Pricetype2=1,Pricetype2=4),IF(F228=0,0,(_xll.EURO(F228,Strikeprice2,0,0,($AK228+IF(Smile=TRUE,VLOOKUP(MAX(-5,Strikeprice2-F228),Volsmile,2),0)),($A228-DateToday)+15,IF(Pricetype2=1,1,0),0))),F228)))</f>
        <v xml:space="preserve"> </v>
      </c>
      <c r="P228" s="250" t="str">
        <f>IF($A228="N/A"," ",IF(Pricetype2=2,MAX(G228,0),IF(OR(Pricetype2=1,Pricetype2=4),IF(G228=0,0,(_xll.EURO(G228,Strikeprice2,0,0,($AK228+IF(Smile=TRUE,VLOOKUP(MAX(-5,Strikeprice2-G228),Volsmile,2),0)),($A228-DateToday)+15,IF(Pricetype2=1,1,0),0))),G228)))</f>
        <v xml:space="preserve"> </v>
      </c>
      <c r="Q228" s="250" t="str">
        <f>IF($A228="N/A"," ",IF(Pricetype2=2,MAX(H228,0),IF(OR(Pricetype2=1,Pricetype2=4),IF(H228=0,0,(_xll.EURO(H228,Strikeprice2,0,0,($AK228+IF(Smile=TRUE,VLOOKUP(MAX(-5,Strikeprice2-H228),Volsmile,2),0)),($A228-DateToday)+15,IF(Pricetype2=1,1,0),0))),H228)))</f>
        <v xml:space="preserve"> </v>
      </c>
      <c r="R228" s="250" t="str">
        <f>IF($A228="N/A"," ",IF(Pricetype2=2,MAX(I228,0),IF(OR(Pricetype2=1,Pricetype2=4),IF(I228=0,0,(_xll.EURO(I228,Strikeprice2,0,0,($AK228+IF(Smile=TRUE,VLOOKUP(MAX(-5,Strikeprice2-I228),Volsmile,2),0)),($A228-DateToday)+15,IF(Pricetype2=1,1,0),0))),I228)))</f>
        <v xml:space="preserve"> </v>
      </c>
      <c r="S228" s="250" t="str">
        <f>IF($A228="N/A"," ",IF(Pricetype2=2,MAX(J228,0),IF(OR(Pricetype2=1,Pricetype2=4),IF(J228=0,0,(_xll.EURO(J228,Strikeprice2,0,0,($AK228+IF(Smile=TRUE,VLOOKUP(MAX(-5,Strikeprice2-J228),Volsmile,2),0)),($A228-DateToday)+15,IF(Pricetype2=1,1,0),0))),J228)))</f>
        <v xml:space="preserve"> </v>
      </c>
      <c r="T228" s="250" t="str">
        <f>IF($A228="N/A"," ",IF(Pricetype2=2,MAX(K228,0),IF(OR(Pricetype2=1,Pricetype2=4),IF(K228=0,0,(_xll.EURO(K228,Strikeprice2,0,0,($AK228+IF(Smile=TRUE,VLOOKUP(MAX(-5,Strikeprice2-K228),Volsmile,2),0)),($A228-DateToday)+15,IF(Pricetype2=1,1,0),0))),K228)))</f>
        <v xml:space="preserve"> </v>
      </c>
      <c r="U228" s="177" t="str">
        <f t="shared" si="94"/>
        <v xml:space="preserve"> </v>
      </c>
      <c r="V228" s="178" t="str">
        <f t="shared" si="110"/>
        <v xml:space="preserve"> </v>
      </c>
      <c r="W228" s="178" t="str">
        <f t="shared" si="111"/>
        <v xml:space="preserve"> </v>
      </c>
      <c r="X228" s="178" t="str">
        <f t="shared" si="112"/>
        <v xml:space="preserve"> </v>
      </c>
      <c r="Y228" s="178" t="str">
        <f t="shared" si="113"/>
        <v xml:space="preserve"> </v>
      </c>
      <c r="Z228" s="178" t="str">
        <f t="shared" si="114"/>
        <v xml:space="preserve"> </v>
      </c>
      <c r="AA228" s="178" t="str">
        <f t="shared" si="115"/>
        <v xml:space="preserve"> </v>
      </c>
      <c r="AB228" s="178" t="str">
        <f t="shared" si="116"/>
        <v xml:space="preserve"> </v>
      </c>
      <c r="AC228" s="178" t="str">
        <f t="shared" si="117"/>
        <v xml:space="preserve"> </v>
      </c>
      <c r="AD228" s="178" t="str">
        <f t="shared" si="118"/>
        <v xml:space="preserve"> </v>
      </c>
      <c r="AE228" s="178" t="str">
        <f t="shared" si="119"/>
        <v xml:space="preserve"> </v>
      </c>
      <c r="AF228" s="224" t="str">
        <f t="shared" si="120"/>
        <v xml:space="preserve"> </v>
      </c>
      <c r="AG228" s="224" t="str">
        <f t="shared" si="121"/>
        <v xml:space="preserve"> </v>
      </c>
      <c r="AH228" s="224" t="str">
        <f t="shared" si="122"/>
        <v xml:space="preserve"> </v>
      </c>
      <c r="AI228" s="224" t="str">
        <f t="shared" si="95"/>
        <v xml:space="preserve"> </v>
      </c>
      <c r="AJ228" s="224" t="str">
        <f t="shared" si="96"/>
        <v xml:space="preserve"> </v>
      </c>
      <c r="AK228" s="224" t="str">
        <f t="shared" si="123"/>
        <v xml:space="preserve"> </v>
      </c>
      <c r="AL228" s="224" t="str">
        <f>IF($A228="N/A"," ",IF(PV=1,0,'Pricing Inputs2'!R261))</f>
        <v xml:space="preserve"> </v>
      </c>
      <c r="AM228" s="313" t="str">
        <f t="shared" si="97"/>
        <v xml:space="preserve"> </v>
      </c>
      <c r="BQ228" t="str">
        <f t="shared" si="98"/>
        <v xml:space="preserve"> </v>
      </c>
      <c r="BR228" t="str">
        <f t="shared" si="99"/>
        <v xml:space="preserve"> </v>
      </c>
      <c r="BS228" t="str">
        <f t="shared" si="100"/>
        <v xml:space="preserve"> </v>
      </c>
    </row>
    <row r="229" spans="1:71" x14ac:dyDescent="0.2">
      <c r="A229" s="253" t="str">
        <f>IF(A228="N/A","N/A",IF(EDATE(A228,1)&gt;Inputs!$P$5,"N/A",EDATE(A228,1)))</f>
        <v>N/A</v>
      </c>
      <c r="B229" s="324" t="str">
        <f t="shared" si="93"/>
        <v xml:space="preserve"> </v>
      </c>
      <c r="C229" s="172" t="str">
        <f t="shared" si="101"/>
        <v xml:space="preserve"> </v>
      </c>
      <c r="D229" s="172" t="str">
        <f t="shared" si="102"/>
        <v xml:space="preserve"> </v>
      </c>
      <c r="E229" s="172" t="str">
        <f t="shared" si="103"/>
        <v xml:space="preserve"> </v>
      </c>
      <c r="F229" s="172" t="str">
        <f t="shared" si="104"/>
        <v xml:space="preserve"> </v>
      </c>
      <c r="G229" s="172" t="str">
        <f t="shared" si="105"/>
        <v xml:space="preserve"> </v>
      </c>
      <c r="H229" s="172" t="str">
        <f t="shared" si="106"/>
        <v xml:space="preserve"> </v>
      </c>
      <c r="I229" s="172" t="str">
        <f t="shared" si="107"/>
        <v xml:space="preserve"> </v>
      </c>
      <c r="J229" s="172" t="str">
        <f t="shared" si="108"/>
        <v xml:space="preserve"> </v>
      </c>
      <c r="K229" s="172" t="str">
        <f t="shared" si="109"/>
        <v xml:space="preserve"> </v>
      </c>
      <c r="L229" s="250" t="str">
        <f>IF($A229="N/A"," ",IF(Pricetype2=2,MAX(C229,0),IF(OR(Pricetype2=1,Pricetype2=4),IF(C229=0,0,(_xll.EURO(C229,Strikeprice2,0,0,($AH229+IF(Smile=TRUE,VLOOKUP(MAX(-5,Strikeprice2-C229),Volsmile,2),0)),($A229-DateToday)+15,IF(Pricetype2=1,1,0),0))),C229)))</f>
        <v xml:space="preserve"> </v>
      </c>
      <c r="M229" s="250" t="str">
        <f>IF($A229="N/A"," ",IF(Pricetype2=2,MAX(D229,0),IF(OR(Pricetype2=1,Pricetype2=4),IF(D229=0,0,(_xll.EURO(D229,Strikeprice2,0,0,($AH229+IF(Smile=TRUE,VLOOKUP(MAX(-5,Strikeprice2-D229),Volsmile,2),0)),($A229-DateToday)+15,IF(Pricetype2=1,1,0),0))),D229)))</f>
        <v xml:space="preserve"> </v>
      </c>
      <c r="N229" s="250" t="str">
        <f>IF($A229="N/A"," ",IF(Pricetype2=2,MAX(E229,0),IF(OR(Pricetype2=1,Pricetype2=4),IF(E229=0,0,(_xll.EURO(E229,Strikeprice2,0,0,($AK229+IF(Smile=TRUE,VLOOKUP(MAX(-5,Strikeprice2-E229),Volsmile,2),0)),($A229-DateToday)+15,IF(Pricetype2=1,1,0),0))),E229)))</f>
        <v xml:space="preserve"> </v>
      </c>
      <c r="O229" s="250" t="str">
        <f>IF($A229="N/A"," ",IF(Pricetype2=2,MAX(F229,0),IF(OR(Pricetype2=1,Pricetype2=4),IF(F229=0,0,(_xll.EURO(F229,Strikeprice2,0,0,($AK229+IF(Smile=TRUE,VLOOKUP(MAX(-5,Strikeprice2-F229),Volsmile,2),0)),($A229-DateToday)+15,IF(Pricetype2=1,1,0),0))),F229)))</f>
        <v xml:space="preserve"> </v>
      </c>
      <c r="P229" s="250" t="str">
        <f>IF($A229="N/A"," ",IF(Pricetype2=2,MAX(G229,0),IF(OR(Pricetype2=1,Pricetype2=4),IF(G229=0,0,(_xll.EURO(G229,Strikeprice2,0,0,($AK229+IF(Smile=TRUE,VLOOKUP(MAX(-5,Strikeprice2-G229),Volsmile,2),0)),($A229-DateToday)+15,IF(Pricetype2=1,1,0),0))),G229)))</f>
        <v xml:space="preserve"> </v>
      </c>
      <c r="Q229" s="250" t="str">
        <f>IF($A229="N/A"," ",IF(Pricetype2=2,MAX(H229,0),IF(OR(Pricetype2=1,Pricetype2=4),IF(H229=0,0,(_xll.EURO(H229,Strikeprice2,0,0,($AK229+IF(Smile=TRUE,VLOOKUP(MAX(-5,Strikeprice2-H229),Volsmile,2),0)),($A229-DateToday)+15,IF(Pricetype2=1,1,0),0))),H229)))</f>
        <v xml:space="preserve"> </v>
      </c>
      <c r="R229" s="250" t="str">
        <f>IF($A229="N/A"," ",IF(Pricetype2=2,MAX(I229,0),IF(OR(Pricetype2=1,Pricetype2=4),IF(I229=0,0,(_xll.EURO(I229,Strikeprice2,0,0,($AK229+IF(Smile=TRUE,VLOOKUP(MAX(-5,Strikeprice2-I229),Volsmile,2),0)),($A229-DateToday)+15,IF(Pricetype2=1,1,0),0))),I229)))</f>
        <v xml:space="preserve"> </v>
      </c>
      <c r="S229" s="250" t="str">
        <f>IF($A229="N/A"," ",IF(Pricetype2=2,MAX(J229,0),IF(OR(Pricetype2=1,Pricetype2=4),IF(J229=0,0,(_xll.EURO(J229,Strikeprice2,0,0,($AK229+IF(Smile=TRUE,VLOOKUP(MAX(-5,Strikeprice2-J229),Volsmile,2),0)),($A229-DateToday)+15,IF(Pricetype2=1,1,0),0))),J229)))</f>
        <v xml:space="preserve"> </v>
      </c>
      <c r="T229" s="250" t="str">
        <f>IF($A229="N/A"," ",IF(Pricetype2=2,MAX(K229,0),IF(OR(Pricetype2=1,Pricetype2=4),IF(K229=0,0,(_xll.EURO(K229,Strikeprice2,0,0,($AK229+IF(Smile=TRUE,VLOOKUP(MAX(-5,Strikeprice2-K229),Volsmile,2),0)),($A229-DateToday)+15,IF(Pricetype2=1,1,0),0))),K229)))</f>
        <v xml:space="preserve"> </v>
      </c>
      <c r="U229" s="177" t="str">
        <f t="shared" si="94"/>
        <v xml:space="preserve"> </v>
      </c>
      <c r="V229" s="178" t="str">
        <f t="shared" si="110"/>
        <v xml:space="preserve"> </v>
      </c>
      <c r="W229" s="178" t="str">
        <f t="shared" si="111"/>
        <v xml:space="preserve"> </v>
      </c>
      <c r="X229" s="178" t="str">
        <f t="shared" si="112"/>
        <v xml:space="preserve"> </v>
      </c>
      <c r="Y229" s="178" t="str">
        <f t="shared" si="113"/>
        <v xml:space="preserve"> </v>
      </c>
      <c r="Z229" s="178" t="str">
        <f t="shared" si="114"/>
        <v xml:space="preserve"> </v>
      </c>
      <c r="AA229" s="178" t="str">
        <f t="shared" si="115"/>
        <v xml:space="preserve"> </v>
      </c>
      <c r="AB229" s="178" t="str">
        <f t="shared" si="116"/>
        <v xml:space="preserve"> </v>
      </c>
      <c r="AC229" s="178" t="str">
        <f t="shared" si="117"/>
        <v xml:space="preserve"> </v>
      </c>
      <c r="AD229" s="178" t="str">
        <f t="shared" si="118"/>
        <v xml:space="preserve"> </v>
      </c>
      <c r="AE229" s="178" t="str">
        <f t="shared" si="119"/>
        <v xml:space="preserve"> </v>
      </c>
      <c r="AF229" s="224" t="str">
        <f t="shared" si="120"/>
        <v xml:space="preserve"> </v>
      </c>
      <c r="AG229" s="224" t="str">
        <f t="shared" si="121"/>
        <v xml:space="preserve"> </v>
      </c>
      <c r="AH229" s="224" t="str">
        <f t="shared" si="122"/>
        <v xml:space="preserve"> </v>
      </c>
      <c r="AI229" s="224" t="str">
        <f t="shared" si="95"/>
        <v xml:space="preserve"> </v>
      </c>
      <c r="AJ229" s="224" t="str">
        <f t="shared" si="96"/>
        <v xml:space="preserve"> </v>
      </c>
      <c r="AK229" s="224" t="str">
        <f t="shared" si="123"/>
        <v xml:space="preserve"> </v>
      </c>
      <c r="AL229" s="224" t="str">
        <f>IF($A229="N/A"," ",IF(PV=1,0,'Pricing Inputs2'!R262))</f>
        <v xml:space="preserve"> </v>
      </c>
      <c r="AM229" s="313" t="str">
        <f t="shared" si="97"/>
        <v xml:space="preserve"> </v>
      </c>
      <c r="BQ229" t="str">
        <f t="shared" si="98"/>
        <v xml:space="preserve"> </v>
      </c>
      <c r="BR229" t="str">
        <f t="shared" si="99"/>
        <v xml:space="preserve"> </v>
      </c>
      <c r="BS229" t="str">
        <f t="shared" si="100"/>
        <v xml:space="preserve"> </v>
      </c>
    </row>
    <row r="230" spans="1:71" x14ac:dyDescent="0.2">
      <c r="A230" s="253" t="str">
        <f>IF(A229="N/A","N/A",IF(EDATE(A229,1)&gt;Inputs!$P$5,"N/A",EDATE(A229,1)))</f>
        <v>N/A</v>
      </c>
      <c r="B230" s="324" t="str">
        <f t="shared" si="93"/>
        <v xml:space="preserve"> </v>
      </c>
      <c r="C230" s="172" t="str">
        <f t="shared" si="101"/>
        <v xml:space="preserve"> </v>
      </c>
      <c r="D230" s="172" t="str">
        <f t="shared" si="102"/>
        <v xml:space="preserve"> </v>
      </c>
      <c r="E230" s="172" t="str">
        <f t="shared" si="103"/>
        <v xml:space="preserve"> </v>
      </c>
      <c r="F230" s="172" t="str">
        <f t="shared" si="104"/>
        <v xml:space="preserve"> </v>
      </c>
      <c r="G230" s="172" t="str">
        <f t="shared" si="105"/>
        <v xml:space="preserve"> </v>
      </c>
      <c r="H230" s="172" t="str">
        <f t="shared" si="106"/>
        <v xml:space="preserve"> </v>
      </c>
      <c r="I230" s="172" t="str">
        <f t="shared" si="107"/>
        <v xml:space="preserve"> </v>
      </c>
      <c r="J230" s="172" t="str">
        <f t="shared" si="108"/>
        <v xml:space="preserve"> </v>
      </c>
      <c r="K230" s="172" t="str">
        <f t="shared" si="109"/>
        <v xml:space="preserve"> </v>
      </c>
      <c r="L230" s="250" t="str">
        <f>IF($A230="N/A"," ",IF(Pricetype2=2,MAX(C230,0),IF(OR(Pricetype2=1,Pricetype2=4),IF(C230=0,0,(_xll.EURO(C230,Strikeprice2,0,0,($AH230+IF(Smile=TRUE,VLOOKUP(MAX(-5,Strikeprice2-C230),Volsmile,2),0)),($A230-DateToday)+15,IF(Pricetype2=1,1,0),0))),C230)))</f>
        <v xml:space="preserve"> </v>
      </c>
      <c r="M230" s="250" t="str">
        <f>IF($A230="N/A"," ",IF(Pricetype2=2,MAX(D230,0),IF(OR(Pricetype2=1,Pricetype2=4),IF(D230=0,0,(_xll.EURO(D230,Strikeprice2,0,0,($AH230+IF(Smile=TRUE,VLOOKUP(MAX(-5,Strikeprice2-D230),Volsmile,2),0)),($A230-DateToday)+15,IF(Pricetype2=1,1,0),0))),D230)))</f>
        <v xml:space="preserve"> </v>
      </c>
      <c r="N230" s="250" t="str">
        <f>IF($A230="N/A"," ",IF(Pricetype2=2,MAX(E230,0),IF(OR(Pricetype2=1,Pricetype2=4),IF(E230=0,0,(_xll.EURO(E230,Strikeprice2,0,0,($AK230+IF(Smile=TRUE,VLOOKUP(MAX(-5,Strikeprice2-E230),Volsmile,2),0)),($A230-DateToday)+15,IF(Pricetype2=1,1,0),0))),E230)))</f>
        <v xml:space="preserve"> </v>
      </c>
      <c r="O230" s="250" t="str">
        <f>IF($A230="N/A"," ",IF(Pricetype2=2,MAX(F230,0),IF(OR(Pricetype2=1,Pricetype2=4),IF(F230=0,0,(_xll.EURO(F230,Strikeprice2,0,0,($AK230+IF(Smile=TRUE,VLOOKUP(MAX(-5,Strikeprice2-F230),Volsmile,2),0)),($A230-DateToday)+15,IF(Pricetype2=1,1,0),0))),F230)))</f>
        <v xml:space="preserve"> </v>
      </c>
      <c r="P230" s="250" t="str">
        <f>IF($A230="N/A"," ",IF(Pricetype2=2,MAX(G230,0),IF(OR(Pricetype2=1,Pricetype2=4),IF(G230=0,0,(_xll.EURO(G230,Strikeprice2,0,0,($AK230+IF(Smile=TRUE,VLOOKUP(MAX(-5,Strikeprice2-G230),Volsmile,2),0)),($A230-DateToday)+15,IF(Pricetype2=1,1,0),0))),G230)))</f>
        <v xml:space="preserve"> </v>
      </c>
      <c r="Q230" s="250" t="str">
        <f>IF($A230="N/A"," ",IF(Pricetype2=2,MAX(H230,0),IF(OR(Pricetype2=1,Pricetype2=4),IF(H230=0,0,(_xll.EURO(H230,Strikeprice2,0,0,($AK230+IF(Smile=TRUE,VLOOKUP(MAX(-5,Strikeprice2-H230),Volsmile,2),0)),($A230-DateToday)+15,IF(Pricetype2=1,1,0),0))),H230)))</f>
        <v xml:space="preserve"> </v>
      </c>
      <c r="R230" s="250" t="str">
        <f>IF($A230="N/A"," ",IF(Pricetype2=2,MAX(I230,0),IF(OR(Pricetype2=1,Pricetype2=4),IF(I230=0,0,(_xll.EURO(I230,Strikeprice2,0,0,($AK230+IF(Smile=TRUE,VLOOKUP(MAX(-5,Strikeprice2-I230),Volsmile,2),0)),($A230-DateToday)+15,IF(Pricetype2=1,1,0),0))),I230)))</f>
        <v xml:space="preserve"> </v>
      </c>
      <c r="S230" s="250" t="str">
        <f>IF($A230="N/A"," ",IF(Pricetype2=2,MAX(J230,0),IF(OR(Pricetype2=1,Pricetype2=4),IF(J230=0,0,(_xll.EURO(J230,Strikeprice2,0,0,($AK230+IF(Smile=TRUE,VLOOKUP(MAX(-5,Strikeprice2-J230),Volsmile,2),0)),($A230-DateToday)+15,IF(Pricetype2=1,1,0),0))),J230)))</f>
        <v xml:space="preserve"> </v>
      </c>
      <c r="T230" s="250" t="str">
        <f>IF($A230="N/A"," ",IF(Pricetype2=2,MAX(K230,0),IF(OR(Pricetype2=1,Pricetype2=4),IF(K230=0,0,(_xll.EURO(K230,Strikeprice2,0,0,($AK230+IF(Smile=TRUE,VLOOKUP(MAX(-5,Strikeprice2-K230),Volsmile,2),0)),($A230-DateToday)+15,IF(Pricetype2=1,1,0),0))),K230)))</f>
        <v xml:space="preserve"> </v>
      </c>
      <c r="U230" s="177" t="str">
        <f t="shared" si="94"/>
        <v xml:space="preserve"> </v>
      </c>
      <c r="V230" s="178" t="str">
        <f t="shared" si="110"/>
        <v xml:space="preserve"> </v>
      </c>
      <c r="W230" s="178" t="str">
        <f t="shared" si="111"/>
        <v xml:space="preserve"> </v>
      </c>
      <c r="X230" s="178" t="str">
        <f t="shared" si="112"/>
        <v xml:space="preserve"> </v>
      </c>
      <c r="Y230" s="178" t="str">
        <f t="shared" si="113"/>
        <v xml:space="preserve"> </v>
      </c>
      <c r="Z230" s="178" t="str">
        <f t="shared" si="114"/>
        <v xml:space="preserve"> </v>
      </c>
      <c r="AA230" s="178" t="str">
        <f t="shared" si="115"/>
        <v xml:space="preserve"> </v>
      </c>
      <c r="AB230" s="178" t="str">
        <f t="shared" si="116"/>
        <v xml:space="preserve"> </v>
      </c>
      <c r="AC230" s="178" t="str">
        <f t="shared" si="117"/>
        <v xml:space="preserve"> </v>
      </c>
      <c r="AD230" s="178" t="str">
        <f t="shared" si="118"/>
        <v xml:space="preserve"> </v>
      </c>
      <c r="AE230" s="178" t="str">
        <f t="shared" si="119"/>
        <v xml:space="preserve"> </v>
      </c>
      <c r="AF230" s="224" t="str">
        <f t="shared" si="120"/>
        <v xml:space="preserve"> </v>
      </c>
      <c r="AG230" s="224" t="str">
        <f t="shared" si="121"/>
        <v xml:space="preserve"> </v>
      </c>
      <c r="AH230" s="224" t="str">
        <f t="shared" si="122"/>
        <v xml:space="preserve"> </v>
      </c>
      <c r="AI230" s="224" t="str">
        <f t="shared" si="95"/>
        <v xml:space="preserve"> </v>
      </c>
      <c r="AJ230" s="224" t="str">
        <f t="shared" si="96"/>
        <v xml:space="preserve"> </v>
      </c>
      <c r="AK230" s="224" t="str">
        <f t="shared" si="123"/>
        <v xml:space="preserve"> </v>
      </c>
      <c r="AL230" s="224" t="str">
        <f>IF($A230="N/A"," ",IF(PV=1,0,'Pricing Inputs2'!R263))</f>
        <v xml:space="preserve"> </v>
      </c>
      <c r="AM230" s="313" t="str">
        <f t="shared" si="97"/>
        <v xml:space="preserve"> </v>
      </c>
      <c r="BQ230" t="str">
        <f t="shared" si="98"/>
        <v xml:space="preserve"> </v>
      </c>
      <c r="BR230" t="str">
        <f t="shared" si="99"/>
        <v xml:space="preserve"> </v>
      </c>
      <c r="BS230" t="str">
        <f t="shared" si="100"/>
        <v xml:space="preserve"> </v>
      </c>
    </row>
    <row r="231" spans="1:71" x14ac:dyDescent="0.2">
      <c r="A231" s="253" t="str">
        <f>IF(A230="N/A","N/A",IF(EDATE(A230,1)&gt;Inputs!$P$5,"N/A",EDATE(A230,1)))</f>
        <v>N/A</v>
      </c>
      <c r="B231" s="324" t="str">
        <f t="shared" si="93"/>
        <v xml:space="preserve"> </v>
      </c>
      <c r="C231" s="172" t="str">
        <f t="shared" si="101"/>
        <v xml:space="preserve"> </v>
      </c>
      <c r="D231" s="172" t="str">
        <f t="shared" si="102"/>
        <v xml:space="preserve"> </v>
      </c>
      <c r="E231" s="172" t="str">
        <f t="shared" si="103"/>
        <v xml:space="preserve"> </v>
      </c>
      <c r="F231" s="172" t="str">
        <f t="shared" si="104"/>
        <v xml:space="preserve"> </v>
      </c>
      <c r="G231" s="172" t="str">
        <f t="shared" si="105"/>
        <v xml:space="preserve"> </v>
      </c>
      <c r="H231" s="172" t="str">
        <f t="shared" si="106"/>
        <v xml:space="preserve"> </v>
      </c>
      <c r="I231" s="172" t="str">
        <f t="shared" si="107"/>
        <v xml:space="preserve"> </v>
      </c>
      <c r="J231" s="172" t="str">
        <f t="shared" si="108"/>
        <v xml:space="preserve"> </v>
      </c>
      <c r="K231" s="172" t="str">
        <f t="shared" si="109"/>
        <v xml:space="preserve"> </v>
      </c>
      <c r="L231" s="250" t="str">
        <f>IF($A231="N/A"," ",IF(Pricetype2=2,MAX(C231,0),IF(OR(Pricetype2=1,Pricetype2=4),IF(C231=0,0,(_xll.EURO(C231,Strikeprice2,0,0,($AH231+IF(Smile=TRUE,VLOOKUP(MAX(-5,Strikeprice2-C231),Volsmile,2),0)),($A231-DateToday)+15,IF(Pricetype2=1,1,0),0))),C231)))</f>
        <v xml:space="preserve"> </v>
      </c>
      <c r="M231" s="250" t="str">
        <f>IF($A231="N/A"," ",IF(Pricetype2=2,MAX(D231,0),IF(OR(Pricetype2=1,Pricetype2=4),IF(D231=0,0,(_xll.EURO(D231,Strikeprice2,0,0,($AH231+IF(Smile=TRUE,VLOOKUP(MAX(-5,Strikeprice2-D231),Volsmile,2),0)),($A231-DateToday)+15,IF(Pricetype2=1,1,0),0))),D231)))</f>
        <v xml:space="preserve"> </v>
      </c>
      <c r="N231" s="250" t="str">
        <f>IF($A231="N/A"," ",IF(Pricetype2=2,MAX(E231,0),IF(OR(Pricetype2=1,Pricetype2=4),IF(E231=0,0,(_xll.EURO(E231,Strikeprice2,0,0,($AK231+IF(Smile=TRUE,VLOOKUP(MAX(-5,Strikeprice2-E231),Volsmile,2),0)),($A231-DateToday)+15,IF(Pricetype2=1,1,0),0))),E231)))</f>
        <v xml:space="preserve"> </v>
      </c>
      <c r="O231" s="250" t="str">
        <f>IF($A231="N/A"," ",IF(Pricetype2=2,MAX(F231,0),IF(OR(Pricetype2=1,Pricetype2=4),IF(F231=0,0,(_xll.EURO(F231,Strikeprice2,0,0,($AK231+IF(Smile=TRUE,VLOOKUP(MAX(-5,Strikeprice2-F231),Volsmile,2),0)),($A231-DateToday)+15,IF(Pricetype2=1,1,0),0))),F231)))</f>
        <v xml:space="preserve"> </v>
      </c>
      <c r="P231" s="250" t="str">
        <f>IF($A231="N/A"," ",IF(Pricetype2=2,MAX(G231,0),IF(OR(Pricetype2=1,Pricetype2=4),IF(G231=0,0,(_xll.EURO(G231,Strikeprice2,0,0,($AK231+IF(Smile=TRUE,VLOOKUP(MAX(-5,Strikeprice2-G231),Volsmile,2),0)),($A231-DateToday)+15,IF(Pricetype2=1,1,0),0))),G231)))</f>
        <v xml:space="preserve"> </v>
      </c>
      <c r="Q231" s="250" t="str">
        <f>IF($A231="N/A"," ",IF(Pricetype2=2,MAX(H231,0),IF(OR(Pricetype2=1,Pricetype2=4),IF(H231=0,0,(_xll.EURO(H231,Strikeprice2,0,0,($AK231+IF(Smile=TRUE,VLOOKUP(MAX(-5,Strikeprice2-H231),Volsmile,2),0)),($A231-DateToday)+15,IF(Pricetype2=1,1,0),0))),H231)))</f>
        <v xml:space="preserve"> </v>
      </c>
      <c r="R231" s="250" t="str">
        <f>IF($A231="N/A"," ",IF(Pricetype2=2,MAX(I231,0),IF(OR(Pricetype2=1,Pricetype2=4),IF(I231=0,0,(_xll.EURO(I231,Strikeprice2,0,0,($AK231+IF(Smile=TRUE,VLOOKUP(MAX(-5,Strikeprice2-I231),Volsmile,2),0)),($A231-DateToday)+15,IF(Pricetype2=1,1,0),0))),I231)))</f>
        <v xml:space="preserve"> </v>
      </c>
      <c r="S231" s="250" t="str">
        <f>IF($A231="N/A"," ",IF(Pricetype2=2,MAX(J231,0),IF(OR(Pricetype2=1,Pricetype2=4),IF(J231=0,0,(_xll.EURO(J231,Strikeprice2,0,0,($AK231+IF(Smile=TRUE,VLOOKUP(MAX(-5,Strikeprice2-J231),Volsmile,2),0)),($A231-DateToday)+15,IF(Pricetype2=1,1,0),0))),J231)))</f>
        <v xml:space="preserve"> </v>
      </c>
      <c r="T231" s="250" t="str">
        <f>IF($A231="N/A"," ",IF(Pricetype2=2,MAX(K231,0),IF(OR(Pricetype2=1,Pricetype2=4),IF(K231=0,0,(_xll.EURO(K231,Strikeprice2,0,0,($AK231+IF(Smile=TRUE,VLOOKUP(MAX(-5,Strikeprice2-K231),Volsmile,2),0)),($A231-DateToday)+15,IF(Pricetype2=1,1,0),0))),K231)))</f>
        <v xml:space="preserve"> </v>
      </c>
      <c r="U231" s="177" t="str">
        <f t="shared" si="94"/>
        <v xml:space="preserve"> </v>
      </c>
      <c r="V231" s="178" t="str">
        <f t="shared" si="110"/>
        <v xml:space="preserve"> </v>
      </c>
      <c r="W231" s="178" t="str">
        <f t="shared" si="111"/>
        <v xml:space="preserve"> </v>
      </c>
      <c r="X231" s="178" t="str">
        <f t="shared" si="112"/>
        <v xml:space="preserve"> </v>
      </c>
      <c r="Y231" s="178" t="str">
        <f t="shared" si="113"/>
        <v xml:space="preserve"> </v>
      </c>
      <c r="Z231" s="178" t="str">
        <f t="shared" si="114"/>
        <v xml:space="preserve"> </v>
      </c>
      <c r="AA231" s="178" t="str">
        <f t="shared" si="115"/>
        <v xml:space="preserve"> </v>
      </c>
      <c r="AB231" s="178" t="str">
        <f t="shared" si="116"/>
        <v xml:space="preserve"> </v>
      </c>
      <c r="AC231" s="178" t="str">
        <f t="shared" si="117"/>
        <v xml:space="preserve"> </v>
      </c>
      <c r="AD231" s="178" t="str">
        <f t="shared" si="118"/>
        <v xml:space="preserve"> </v>
      </c>
      <c r="AE231" s="178" t="str">
        <f t="shared" si="119"/>
        <v xml:space="preserve"> </v>
      </c>
      <c r="AF231" s="224" t="str">
        <f t="shared" si="120"/>
        <v xml:space="preserve"> </v>
      </c>
      <c r="AG231" s="224" t="str">
        <f t="shared" si="121"/>
        <v xml:space="preserve"> </v>
      </c>
      <c r="AH231" s="224" t="str">
        <f t="shared" si="122"/>
        <v xml:space="preserve"> </v>
      </c>
      <c r="AI231" s="224" t="str">
        <f t="shared" si="95"/>
        <v xml:space="preserve"> </v>
      </c>
      <c r="AJ231" s="224" t="str">
        <f t="shared" si="96"/>
        <v xml:space="preserve"> </v>
      </c>
      <c r="AK231" s="224" t="str">
        <f t="shared" si="123"/>
        <v xml:space="preserve"> </v>
      </c>
      <c r="AL231" s="224" t="str">
        <f>IF($A231="N/A"," ",IF(PV=1,0,'Pricing Inputs2'!R264))</f>
        <v xml:space="preserve"> </v>
      </c>
      <c r="AM231" s="313" t="str">
        <f t="shared" si="97"/>
        <v xml:space="preserve"> </v>
      </c>
      <c r="BQ231" t="str">
        <f t="shared" si="98"/>
        <v xml:space="preserve"> </v>
      </c>
      <c r="BR231" t="str">
        <f t="shared" si="99"/>
        <v xml:space="preserve"> </v>
      </c>
      <c r="BS231" t="str">
        <f t="shared" si="100"/>
        <v xml:space="preserve"> </v>
      </c>
    </row>
    <row r="232" spans="1:71" x14ac:dyDescent="0.2">
      <c r="A232" s="253" t="str">
        <f>IF(A231="N/A","N/A",IF(EDATE(A231,1)&gt;Inputs!$P$5,"N/A",EDATE(A231,1)))</f>
        <v>N/A</v>
      </c>
      <c r="B232" s="324" t="str">
        <f t="shared" si="93"/>
        <v xml:space="preserve"> </v>
      </c>
      <c r="C232" s="172" t="str">
        <f t="shared" si="101"/>
        <v xml:space="preserve"> </v>
      </c>
      <c r="D232" s="172" t="str">
        <f t="shared" si="102"/>
        <v xml:space="preserve"> </v>
      </c>
      <c r="E232" s="172" t="str">
        <f t="shared" si="103"/>
        <v xml:space="preserve"> </v>
      </c>
      <c r="F232" s="172" t="str">
        <f t="shared" si="104"/>
        <v xml:space="preserve"> </v>
      </c>
      <c r="G232" s="172" t="str">
        <f t="shared" si="105"/>
        <v xml:space="preserve"> </v>
      </c>
      <c r="H232" s="172" t="str">
        <f t="shared" si="106"/>
        <v xml:space="preserve"> </v>
      </c>
      <c r="I232" s="172" t="str">
        <f t="shared" si="107"/>
        <v xml:space="preserve"> </v>
      </c>
      <c r="J232" s="172" t="str">
        <f t="shared" si="108"/>
        <v xml:space="preserve"> </v>
      </c>
      <c r="K232" s="172" t="str">
        <f t="shared" si="109"/>
        <v xml:space="preserve"> </v>
      </c>
      <c r="L232" s="250" t="str">
        <f>IF($A232="N/A"," ",IF(Pricetype2=2,MAX(C232,0),IF(OR(Pricetype2=1,Pricetype2=4),IF(C232=0,0,(_xll.EURO(C232,Strikeprice2,0,0,($AH232+IF(Smile=TRUE,VLOOKUP(MAX(-5,Strikeprice2-C232),Volsmile,2),0)),($A232-DateToday)+15,IF(Pricetype2=1,1,0),0))),C232)))</f>
        <v xml:space="preserve"> </v>
      </c>
      <c r="M232" s="250" t="str">
        <f>IF($A232="N/A"," ",IF(Pricetype2=2,MAX(D232,0),IF(OR(Pricetype2=1,Pricetype2=4),IF(D232=0,0,(_xll.EURO(D232,Strikeprice2,0,0,($AH232+IF(Smile=TRUE,VLOOKUP(MAX(-5,Strikeprice2-D232),Volsmile,2),0)),($A232-DateToday)+15,IF(Pricetype2=1,1,0),0))),D232)))</f>
        <v xml:space="preserve"> </v>
      </c>
      <c r="N232" s="250" t="str">
        <f>IF($A232="N/A"," ",IF(Pricetype2=2,MAX(E232,0),IF(OR(Pricetype2=1,Pricetype2=4),IF(E232=0,0,(_xll.EURO(E232,Strikeprice2,0,0,($AK232+IF(Smile=TRUE,VLOOKUP(MAX(-5,Strikeprice2-E232),Volsmile,2),0)),($A232-DateToday)+15,IF(Pricetype2=1,1,0),0))),E232)))</f>
        <v xml:space="preserve"> </v>
      </c>
      <c r="O232" s="250" t="str">
        <f>IF($A232="N/A"," ",IF(Pricetype2=2,MAX(F232,0),IF(OR(Pricetype2=1,Pricetype2=4),IF(F232=0,0,(_xll.EURO(F232,Strikeprice2,0,0,($AK232+IF(Smile=TRUE,VLOOKUP(MAX(-5,Strikeprice2-F232),Volsmile,2),0)),($A232-DateToday)+15,IF(Pricetype2=1,1,0),0))),F232)))</f>
        <v xml:space="preserve"> </v>
      </c>
      <c r="P232" s="250" t="str">
        <f>IF($A232="N/A"," ",IF(Pricetype2=2,MAX(G232,0),IF(OR(Pricetype2=1,Pricetype2=4),IF(G232=0,0,(_xll.EURO(G232,Strikeprice2,0,0,($AK232+IF(Smile=TRUE,VLOOKUP(MAX(-5,Strikeprice2-G232),Volsmile,2),0)),($A232-DateToday)+15,IF(Pricetype2=1,1,0),0))),G232)))</f>
        <v xml:space="preserve"> </v>
      </c>
      <c r="Q232" s="250" t="str">
        <f>IF($A232="N/A"," ",IF(Pricetype2=2,MAX(H232,0),IF(OR(Pricetype2=1,Pricetype2=4),IF(H232=0,0,(_xll.EURO(H232,Strikeprice2,0,0,($AK232+IF(Smile=TRUE,VLOOKUP(MAX(-5,Strikeprice2-H232),Volsmile,2),0)),($A232-DateToday)+15,IF(Pricetype2=1,1,0),0))),H232)))</f>
        <v xml:space="preserve"> </v>
      </c>
      <c r="R232" s="250" t="str">
        <f>IF($A232="N/A"," ",IF(Pricetype2=2,MAX(I232,0),IF(OR(Pricetype2=1,Pricetype2=4),IF(I232=0,0,(_xll.EURO(I232,Strikeprice2,0,0,($AK232+IF(Smile=TRUE,VLOOKUP(MAX(-5,Strikeprice2-I232),Volsmile,2),0)),($A232-DateToday)+15,IF(Pricetype2=1,1,0),0))),I232)))</f>
        <v xml:space="preserve"> </v>
      </c>
      <c r="S232" s="250" t="str">
        <f>IF($A232="N/A"," ",IF(Pricetype2=2,MAX(J232,0),IF(OR(Pricetype2=1,Pricetype2=4),IF(J232=0,0,(_xll.EURO(J232,Strikeprice2,0,0,($AK232+IF(Smile=TRUE,VLOOKUP(MAX(-5,Strikeprice2-J232),Volsmile,2),0)),($A232-DateToday)+15,IF(Pricetype2=1,1,0),0))),J232)))</f>
        <v xml:space="preserve"> </v>
      </c>
      <c r="T232" s="250" t="str">
        <f>IF($A232="N/A"," ",IF(Pricetype2=2,MAX(K232,0),IF(OR(Pricetype2=1,Pricetype2=4),IF(K232=0,0,(_xll.EURO(K232,Strikeprice2,0,0,($AK232+IF(Smile=TRUE,VLOOKUP(MAX(-5,Strikeprice2-K232),Volsmile,2),0)),($A232-DateToday)+15,IF(Pricetype2=1,1,0),0))),K232)))</f>
        <v xml:space="preserve"> </v>
      </c>
      <c r="U232" s="177" t="str">
        <f t="shared" si="94"/>
        <v xml:space="preserve"> </v>
      </c>
      <c r="V232" s="178" t="str">
        <f t="shared" si="110"/>
        <v xml:space="preserve"> </v>
      </c>
      <c r="W232" s="178" t="str">
        <f t="shared" si="111"/>
        <v xml:space="preserve"> </v>
      </c>
      <c r="X232" s="178" t="str">
        <f t="shared" si="112"/>
        <v xml:space="preserve"> </v>
      </c>
      <c r="Y232" s="178" t="str">
        <f t="shared" si="113"/>
        <v xml:space="preserve"> </v>
      </c>
      <c r="Z232" s="178" t="str">
        <f t="shared" si="114"/>
        <v xml:space="preserve"> </v>
      </c>
      <c r="AA232" s="178" t="str">
        <f t="shared" si="115"/>
        <v xml:space="preserve"> </v>
      </c>
      <c r="AB232" s="178" t="str">
        <f t="shared" si="116"/>
        <v xml:space="preserve"> </v>
      </c>
      <c r="AC232" s="178" t="str">
        <f t="shared" si="117"/>
        <v xml:space="preserve"> </v>
      </c>
      <c r="AD232" s="178" t="str">
        <f t="shared" si="118"/>
        <v xml:space="preserve"> </v>
      </c>
      <c r="AE232" s="178" t="str">
        <f t="shared" si="119"/>
        <v xml:space="preserve"> </v>
      </c>
      <c r="AF232" s="224" t="str">
        <f t="shared" si="120"/>
        <v xml:space="preserve"> </v>
      </c>
      <c r="AG232" s="224" t="str">
        <f t="shared" si="121"/>
        <v xml:space="preserve"> </v>
      </c>
      <c r="AH232" s="224" t="str">
        <f t="shared" si="122"/>
        <v xml:space="preserve"> </v>
      </c>
      <c r="AI232" s="224" t="str">
        <f t="shared" si="95"/>
        <v xml:space="preserve"> </v>
      </c>
      <c r="AJ232" s="224" t="str">
        <f t="shared" si="96"/>
        <v xml:space="preserve"> </v>
      </c>
      <c r="AK232" s="224" t="str">
        <f t="shared" si="123"/>
        <v xml:space="preserve"> </v>
      </c>
      <c r="AL232" s="224" t="str">
        <f>IF($A232="N/A"," ",IF(PV=1,0,'Pricing Inputs2'!R265))</f>
        <v xml:space="preserve"> </v>
      </c>
      <c r="AM232" s="313" t="str">
        <f t="shared" si="97"/>
        <v xml:space="preserve"> </v>
      </c>
      <c r="BQ232" t="str">
        <f t="shared" si="98"/>
        <v xml:space="preserve"> </v>
      </c>
      <c r="BR232" t="str">
        <f t="shared" si="99"/>
        <v xml:space="preserve"> </v>
      </c>
      <c r="BS232" t="str">
        <f t="shared" si="100"/>
        <v xml:space="preserve"> </v>
      </c>
    </row>
    <row r="233" spans="1:71" x14ac:dyDescent="0.2">
      <c r="A233" s="253" t="str">
        <f>IF(A232="N/A","N/A",IF(EDATE(A232,1)&gt;Inputs!$P$5,"N/A",EDATE(A232,1)))</f>
        <v>N/A</v>
      </c>
      <c r="B233" s="324" t="str">
        <f t="shared" si="93"/>
        <v xml:space="preserve"> </v>
      </c>
      <c r="C233" s="172" t="str">
        <f t="shared" si="101"/>
        <v xml:space="preserve"> </v>
      </c>
      <c r="D233" s="172" t="str">
        <f t="shared" si="102"/>
        <v xml:space="preserve"> </v>
      </c>
      <c r="E233" s="172" t="str">
        <f t="shared" si="103"/>
        <v xml:space="preserve"> </v>
      </c>
      <c r="F233" s="172" t="str">
        <f t="shared" si="104"/>
        <v xml:space="preserve"> </v>
      </c>
      <c r="G233" s="172" t="str">
        <f t="shared" si="105"/>
        <v xml:space="preserve"> </v>
      </c>
      <c r="H233" s="172" t="str">
        <f t="shared" si="106"/>
        <v xml:space="preserve"> </v>
      </c>
      <c r="I233" s="172" t="str">
        <f t="shared" si="107"/>
        <v xml:space="preserve"> </v>
      </c>
      <c r="J233" s="172" t="str">
        <f t="shared" si="108"/>
        <v xml:space="preserve"> </v>
      </c>
      <c r="K233" s="172" t="str">
        <f t="shared" si="109"/>
        <v xml:space="preserve"> </v>
      </c>
      <c r="L233" s="250" t="str">
        <f>IF($A233="N/A"," ",IF(Pricetype2=2,MAX(C233,0),IF(OR(Pricetype2=1,Pricetype2=4),IF(C233=0,0,(_xll.EURO(C233,Strikeprice2,0,0,($AH233+IF(Smile=TRUE,VLOOKUP(MAX(-5,Strikeprice2-C233),Volsmile,2),0)),($A233-DateToday)+15,IF(Pricetype2=1,1,0),0))),C233)))</f>
        <v xml:space="preserve"> </v>
      </c>
      <c r="M233" s="250" t="str">
        <f>IF($A233="N/A"," ",IF(Pricetype2=2,MAX(D233,0),IF(OR(Pricetype2=1,Pricetype2=4),IF(D233=0,0,(_xll.EURO(D233,Strikeprice2,0,0,($AH233+IF(Smile=TRUE,VLOOKUP(MAX(-5,Strikeprice2-D233),Volsmile,2),0)),($A233-DateToday)+15,IF(Pricetype2=1,1,0),0))),D233)))</f>
        <v xml:space="preserve"> </v>
      </c>
      <c r="N233" s="250" t="str">
        <f>IF($A233="N/A"," ",IF(Pricetype2=2,MAX(E233,0),IF(OR(Pricetype2=1,Pricetype2=4),IF(E233=0,0,(_xll.EURO(E233,Strikeprice2,0,0,($AK233+IF(Smile=TRUE,VLOOKUP(MAX(-5,Strikeprice2-E233),Volsmile,2),0)),($A233-DateToday)+15,IF(Pricetype2=1,1,0),0))),E233)))</f>
        <v xml:space="preserve"> </v>
      </c>
      <c r="O233" s="250" t="str">
        <f>IF($A233="N/A"," ",IF(Pricetype2=2,MAX(F233,0),IF(OR(Pricetype2=1,Pricetype2=4),IF(F233=0,0,(_xll.EURO(F233,Strikeprice2,0,0,($AK233+IF(Smile=TRUE,VLOOKUP(MAX(-5,Strikeprice2-F233),Volsmile,2),0)),($A233-DateToday)+15,IF(Pricetype2=1,1,0),0))),F233)))</f>
        <v xml:space="preserve"> </v>
      </c>
      <c r="P233" s="250" t="str">
        <f>IF($A233="N/A"," ",IF(Pricetype2=2,MAX(G233,0),IF(OR(Pricetype2=1,Pricetype2=4),IF(G233=0,0,(_xll.EURO(G233,Strikeprice2,0,0,($AK233+IF(Smile=TRUE,VLOOKUP(MAX(-5,Strikeprice2-G233),Volsmile,2),0)),($A233-DateToday)+15,IF(Pricetype2=1,1,0),0))),G233)))</f>
        <v xml:space="preserve"> </v>
      </c>
      <c r="Q233" s="250" t="str">
        <f>IF($A233="N/A"," ",IF(Pricetype2=2,MAX(H233,0),IF(OR(Pricetype2=1,Pricetype2=4),IF(H233=0,0,(_xll.EURO(H233,Strikeprice2,0,0,($AK233+IF(Smile=TRUE,VLOOKUP(MAX(-5,Strikeprice2-H233),Volsmile,2),0)),($A233-DateToday)+15,IF(Pricetype2=1,1,0),0))),H233)))</f>
        <v xml:space="preserve"> </v>
      </c>
      <c r="R233" s="250" t="str">
        <f>IF($A233="N/A"," ",IF(Pricetype2=2,MAX(I233,0),IF(OR(Pricetype2=1,Pricetype2=4),IF(I233=0,0,(_xll.EURO(I233,Strikeprice2,0,0,($AK233+IF(Smile=TRUE,VLOOKUP(MAX(-5,Strikeprice2-I233),Volsmile,2),0)),($A233-DateToday)+15,IF(Pricetype2=1,1,0),0))),I233)))</f>
        <v xml:space="preserve"> </v>
      </c>
      <c r="S233" s="250" t="str">
        <f>IF($A233="N/A"," ",IF(Pricetype2=2,MAX(J233,0),IF(OR(Pricetype2=1,Pricetype2=4),IF(J233=0,0,(_xll.EURO(J233,Strikeprice2,0,0,($AK233+IF(Smile=TRUE,VLOOKUP(MAX(-5,Strikeprice2-J233),Volsmile,2),0)),($A233-DateToday)+15,IF(Pricetype2=1,1,0),0))),J233)))</f>
        <v xml:space="preserve"> </v>
      </c>
      <c r="T233" s="250" t="str">
        <f>IF($A233="N/A"," ",IF(Pricetype2=2,MAX(K233,0),IF(OR(Pricetype2=1,Pricetype2=4),IF(K233=0,0,(_xll.EURO(K233,Strikeprice2,0,0,($AK233+IF(Smile=TRUE,VLOOKUP(MAX(-5,Strikeprice2-K233),Volsmile,2),0)),($A233-DateToday)+15,IF(Pricetype2=1,1,0),0))),K233)))</f>
        <v xml:space="preserve"> </v>
      </c>
      <c r="U233" s="177" t="str">
        <f t="shared" si="94"/>
        <v xml:space="preserve"> </v>
      </c>
      <c r="V233" s="178" t="str">
        <f t="shared" si="110"/>
        <v xml:space="preserve"> </v>
      </c>
      <c r="W233" s="178" t="str">
        <f t="shared" si="111"/>
        <v xml:space="preserve"> </v>
      </c>
      <c r="X233" s="178" t="str">
        <f t="shared" si="112"/>
        <v xml:space="preserve"> </v>
      </c>
      <c r="Y233" s="178" t="str">
        <f t="shared" si="113"/>
        <v xml:space="preserve"> </v>
      </c>
      <c r="Z233" s="178" t="str">
        <f t="shared" si="114"/>
        <v xml:space="preserve"> </v>
      </c>
      <c r="AA233" s="178" t="str">
        <f t="shared" si="115"/>
        <v xml:space="preserve"> </v>
      </c>
      <c r="AB233" s="178" t="str">
        <f t="shared" si="116"/>
        <v xml:space="preserve"> </v>
      </c>
      <c r="AC233" s="178" t="str">
        <f t="shared" si="117"/>
        <v xml:space="preserve"> </v>
      </c>
      <c r="AD233" s="178" t="str">
        <f t="shared" si="118"/>
        <v xml:space="preserve"> </v>
      </c>
      <c r="AE233" s="178" t="str">
        <f t="shared" si="119"/>
        <v xml:space="preserve"> </v>
      </c>
      <c r="AF233" s="224" t="str">
        <f t="shared" si="120"/>
        <v xml:space="preserve"> </v>
      </c>
      <c r="AG233" s="224" t="str">
        <f t="shared" si="121"/>
        <v xml:space="preserve"> </v>
      </c>
      <c r="AH233" s="224" t="str">
        <f t="shared" si="122"/>
        <v xml:space="preserve"> </v>
      </c>
      <c r="AI233" s="224" t="str">
        <f t="shared" si="95"/>
        <v xml:space="preserve"> </v>
      </c>
      <c r="AJ233" s="224" t="str">
        <f t="shared" si="96"/>
        <v xml:space="preserve"> </v>
      </c>
      <c r="AK233" s="224" t="str">
        <f t="shared" si="123"/>
        <v xml:space="preserve"> </v>
      </c>
      <c r="AL233" s="224" t="str">
        <f>IF($A233="N/A"," ",IF(PV=1,0,'Pricing Inputs2'!R266))</f>
        <v xml:space="preserve"> </v>
      </c>
      <c r="AM233" s="313" t="str">
        <f t="shared" si="97"/>
        <v xml:space="preserve"> </v>
      </c>
      <c r="BQ233" t="str">
        <f t="shared" si="98"/>
        <v xml:space="preserve"> </v>
      </c>
      <c r="BR233" t="str">
        <f t="shared" si="99"/>
        <v xml:space="preserve"> </v>
      </c>
      <c r="BS233" t="str">
        <f t="shared" si="100"/>
        <v xml:space="preserve"> </v>
      </c>
    </row>
    <row r="234" spans="1:71" x14ac:dyDescent="0.2">
      <c r="A234" s="253" t="str">
        <f>IF(A233="N/A","N/A",IF(EDATE(A233,1)&gt;Inputs!$P$5,"N/A",EDATE(A233,1)))</f>
        <v>N/A</v>
      </c>
      <c r="B234" s="324" t="str">
        <f t="shared" si="93"/>
        <v xml:space="preserve"> </v>
      </c>
      <c r="C234" s="172" t="str">
        <f t="shared" si="101"/>
        <v xml:space="preserve"> </v>
      </c>
      <c r="D234" s="172" t="str">
        <f t="shared" si="102"/>
        <v xml:space="preserve"> </v>
      </c>
      <c r="E234" s="172" t="str">
        <f t="shared" si="103"/>
        <v xml:space="preserve"> </v>
      </c>
      <c r="F234" s="172" t="str">
        <f t="shared" si="104"/>
        <v xml:space="preserve"> </v>
      </c>
      <c r="G234" s="172" t="str">
        <f t="shared" si="105"/>
        <v xml:space="preserve"> </v>
      </c>
      <c r="H234" s="172" t="str">
        <f t="shared" si="106"/>
        <v xml:space="preserve"> </v>
      </c>
      <c r="I234" s="172" t="str">
        <f t="shared" si="107"/>
        <v xml:space="preserve"> </v>
      </c>
      <c r="J234" s="172" t="str">
        <f t="shared" si="108"/>
        <v xml:space="preserve"> </v>
      </c>
      <c r="K234" s="172" t="str">
        <f t="shared" si="109"/>
        <v xml:space="preserve"> </v>
      </c>
      <c r="L234" s="250" t="str">
        <f>IF($A234="N/A"," ",IF(Pricetype2=2,MAX(C234,0),IF(OR(Pricetype2=1,Pricetype2=4),IF(C234=0,0,(_xll.EURO(C234,Strikeprice2,0,0,($AH234+IF(Smile=TRUE,VLOOKUP(MAX(-5,Strikeprice2-C234),Volsmile,2),0)),($A234-DateToday)+15,IF(Pricetype2=1,1,0),0))),C234)))</f>
        <v xml:space="preserve"> </v>
      </c>
      <c r="M234" s="250" t="str">
        <f>IF($A234="N/A"," ",IF(Pricetype2=2,MAX(D234,0),IF(OR(Pricetype2=1,Pricetype2=4),IF(D234=0,0,(_xll.EURO(D234,Strikeprice2,0,0,($AH234+IF(Smile=TRUE,VLOOKUP(MAX(-5,Strikeprice2-D234),Volsmile,2),0)),($A234-DateToday)+15,IF(Pricetype2=1,1,0),0))),D234)))</f>
        <v xml:space="preserve"> </v>
      </c>
      <c r="N234" s="250" t="str">
        <f>IF($A234="N/A"," ",IF(Pricetype2=2,MAX(E234,0),IF(OR(Pricetype2=1,Pricetype2=4),IF(E234=0,0,(_xll.EURO(E234,Strikeprice2,0,0,($AK234+IF(Smile=TRUE,VLOOKUP(MAX(-5,Strikeprice2-E234),Volsmile,2),0)),($A234-DateToday)+15,IF(Pricetype2=1,1,0),0))),E234)))</f>
        <v xml:space="preserve"> </v>
      </c>
      <c r="O234" s="250" t="str">
        <f>IF($A234="N/A"," ",IF(Pricetype2=2,MAX(F234,0),IF(OR(Pricetype2=1,Pricetype2=4),IF(F234=0,0,(_xll.EURO(F234,Strikeprice2,0,0,($AK234+IF(Smile=TRUE,VLOOKUP(MAX(-5,Strikeprice2-F234),Volsmile,2),0)),($A234-DateToday)+15,IF(Pricetype2=1,1,0),0))),F234)))</f>
        <v xml:space="preserve"> </v>
      </c>
      <c r="P234" s="250" t="str">
        <f>IF($A234="N/A"," ",IF(Pricetype2=2,MAX(G234,0),IF(OR(Pricetype2=1,Pricetype2=4),IF(G234=0,0,(_xll.EURO(G234,Strikeprice2,0,0,($AK234+IF(Smile=TRUE,VLOOKUP(MAX(-5,Strikeprice2-G234),Volsmile,2),0)),($A234-DateToday)+15,IF(Pricetype2=1,1,0),0))),G234)))</f>
        <v xml:space="preserve"> </v>
      </c>
      <c r="Q234" s="250" t="str">
        <f>IF($A234="N/A"," ",IF(Pricetype2=2,MAX(H234,0),IF(OR(Pricetype2=1,Pricetype2=4),IF(H234=0,0,(_xll.EURO(H234,Strikeprice2,0,0,($AK234+IF(Smile=TRUE,VLOOKUP(MAX(-5,Strikeprice2-H234),Volsmile,2),0)),($A234-DateToday)+15,IF(Pricetype2=1,1,0),0))),H234)))</f>
        <v xml:space="preserve"> </v>
      </c>
      <c r="R234" s="250" t="str">
        <f>IF($A234="N/A"," ",IF(Pricetype2=2,MAX(I234,0),IF(OR(Pricetype2=1,Pricetype2=4),IF(I234=0,0,(_xll.EURO(I234,Strikeprice2,0,0,($AK234+IF(Smile=TRUE,VLOOKUP(MAX(-5,Strikeprice2-I234),Volsmile,2),0)),($A234-DateToday)+15,IF(Pricetype2=1,1,0),0))),I234)))</f>
        <v xml:space="preserve"> </v>
      </c>
      <c r="S234" s="250" t="str">
        <f>IF($A234="N/A"," ",IF(Pricetype2=2,MAX(J234,0),IF(OR(Pricetype2=1,Pricetype2=4),IF(J234=0,0,(_xll.EURO(J234,Strikeprice2,0,0,($AK234+IF(Smile=TRUE,VLOOKUP(MAX(-5,Strikeprice2-J234),Volsmile,2),0)),($A234-DateToday)+15,IF(Pricetype2=1,1,0),0))),J234)))</f>
        <v xml:space="preserve"> </v>
      </c>
      <c r="T234" s="250" t="str">
        <f>IF($A234="N/A"," ",IF(Pricetype2=2,MAX(K234,0),IF(OR(Pricetype2=1,Pricetype2=4),IF(K234=0,0,(_xll.EURO(K234,Strikeprice2,0,0,($AK234+IF(Smile=TRUE,VLOOKUP(MAX(-5,Strikeprice2-K234),Volsmile,2),0)),($A234-DateToday)+15,IF(Pricetype2=1,1,0),0))),K234)))</f>
        <v xml:space="preserve"> </v>
      </c>
      <c r="U234" s="177" t="str">
        <f t="shared" si="94"/>
        <v xml:space="preserve"> </v>
      </c>
      <c r="V234" s="178" t="str">
        <f t="shared" si="110"/>
        <v xml:space="preserve"> </v>
      </c>
      <c r="W234" s="178" t="str">
        <f t="shared" si="111"/>
        <v xml:space="preserve"> </v>
      </c>
      <c r="X234" s="178" t="str">
        <f t="shared" si="112"/>
        <v xml:space="preserve"> </v>
      </c>
      <c r="Y234" s="178" t="str">
        <f t="shared" si="113"/>
        <v xml:space="preserve"> </v>
      </c>
      <c r="Z234" s="178" t="str">
        <f t="shared" si="114"/>
        <v xml:space="preserve"> </v>
      </c>
      <c r="AA234" s="178" t="str">
        <f t="shared" si="115"/>
        <v xml:space="preserve"> </v>
      </c>
      <c r="AB234" s="178" t="str">
        <f t="shared" si="116"/>
        <v xml:space="preserve"> </v>
      </c>
      <c r="AC234" s="178" t="str">
        <f t="shared" si="117"/>
        <v xml:space="preserve"> </v>
      </c>
      <c r="AD234" s="178" t="str">
        <f t="shared" si="118"/>
        <v xml:space="preserve"> </v>
      </c>
      <c r="AE234" s="178" t="str">
        <f t="shared" si="119"/>
        <v xml:space="preserve"> </v>
      </c>
      <c r="AF234" s="224" t="str">
        <f t="shared" si="120"/>
        <v xml:space="preserve"> </v>
      </c>
      <c r="AG234" s="224" t="str">
        <f t="shared" si="121"/>
        <v xml:space="preserve"> </v>
      </c>
      <c r="AH234" s="224" t="str">
        <f t="shared" si="122"/>
        <v xml:space="preserve"> </v>
      </c>
      <c r="AI234" s="224" t="str">
        <f t="shared" si="95"/>
        <v xml:space="preserve"> </v>
      </c>
      <c r="AJ234" s="224" t="str">
        <f t="shared" si="96"/>
        <v xml:space="preserve"> </v>
      </c>
      <c r="AK234" s="224" t="str">
        <f t="shared" si="123"/>
        <v xml:space="preserve"> </v>
      </c>
      <c r="AL234" s="224" t="str">
        <f>IF($A234="N/A"," ",IF(PV=1,0,'Pricing Inputs2'!R267))</f>
        <v xml:space="preserve"> </v>
      </c>
      <c r="AM234" s="313" t="str">
        <f t="shared" si="97"/>
        <v xml:space="preserve"> </v>
      </c>
      <c r="BQ234" t="str">
        <f t="shared" si="98"/>
        <v xml:space="preserve"> </v>
      </c>
      <c r="BR234" t="str">
        <f t="shared" si="99"/>
        <v xml:space="preserve"> </v>
      </c>
      <c r="BS234" t="str">
        <f t="shared" si="100"/>
        <v xml:space="preserve"> </v>
      </c>
    </row>
    <row r="235" spans="1:71" x14ac:dyDescent="0.2">
      <c r="A235" s="253" t="str">
        <f>IF(A234="N/A","N/A",IF(EDATE(A234,1)&gt;Inputs!$P$5,"N/A",EDATE(A234,1)))</f>
        <v>N/A</v>
      </c>
      <c r="B235" s="324" t="str">
        <f t="shared" si="93"/>
        <v xml:space="preserve"> </v>
      </c>
      <c r="C235" s="172" t="str">
        <f t="shared" si="101"/>
        <v xml:space="preserve"> </v>
      </c>
      <c r="D235" s="172" t="str">
        <f t="shared" si="102"/>
        <v xml:space="preserve"> </v>
      </c>
      <c r="E235" s="172" t="str">
        <f t="shared" si="103"/>
        <v xml:space="preserve"> </v>
      </c>
      <c r="F235" s="172" t="str">
        <f t="shared" si="104"/>
        <v xml:space="preserve"> </v>
      </c>
      <c r="G235" s="172" t="str">
        <f t="shared" si="105"/>
        <v xml:space="preserve"> </v>
      </c>
      <c r="H235" s="172" t="str">
        <f t="shared" si="106"/>
        <v xml:space="preserve"> </v>
      </c>
      <c r="I235" s="172" t="str">
        <f t="shared" si="107"/>
        <v xml:space="preserve"> </v>
      </c>
      <c r="J235" s="172" t="str">
        <f t="shared" si="108"/>
        <v xml:space="preserve"> </v>
      </c>
      <c r="K235" s="172" t="str">
        <f t="shared" si="109"/>
        <v xml:space="preserve"> </v>
      </c>
      <c r="L235" s="250" t="str">
        <f>IF($A235="N/A"," ",IF(Pricetype2=2,MAX(C235,0),IF(OR(Pricetype2=1,Pricetype2=4),IF(C235=0,0,(_xll.EURO(C235,Strikeprice2,0,0,($AH235+IF(Smile=TRUE,VLOOKUP(MAX(-5,Strikeprice2-C235),Volsmile,2),0)),($A235-DateToday)+15,IF(Pricetype2=1,1,0),0))),C235)))</f>
        <v xml:space="preserve"> </v>
      </c>
      <c r="M235" s="250" t="str">
        <f>IF($A235="N/A"," ",IF(Pricetype2=2,MAX(D235,0),IF(OR(Pricetype2=1,Pricetype2=4),IF(D235=0,0,(_xll.EURO(D235,Strikeprice2,0,0,($AH235+IF(Smile=TRUE,VLOOKUP(MAX(-5,Strikeprice2-D235),Volsmile,2),0)),($A235-DateToday)+15,IF(Pricetype2=1,1,0),0))),D235)))</f>
        <v xml:space="preserve"> </v>
      </c>
      <c r="N235" s="250" t="str">
        <f>IF($A235="N/A"," ",IF(Pricetype2=2,MAX(E235,0),IF(OR(Pricetype2=1,Pricetype2=4),IF(E235=0,0,(_xll.EURO(E235,Strikeprice2,0,0,($AK235+IF(Smile=TRUE,VLOOKUP(MAX(-5,Strikeprice2-E235),Volsmile,2),0)),($A235-DateToday)+15,IF(Pricetype2=1,1,0),0))),E235)))</f>
        <v xml:space="preserve"> </v>
      </c>
      <c r="O235" s="250" t="str">
        <f>IF($A235="N/A"," ",IF(Pricetype2=2,MAX(F235,0),IF(OR(Pricetype2=1,Pricetype2=4),IF(F235=0,0,(_xll.EURO(F235,Strikeprice2,0,0,($AK235+IF(Smile=TRUE,VLOOKUP(MAX(-5,Strikeprice2-F235),Volsmile,2),0)),($A235-DateToday)+15,IF(Pricetype2=1,1,0),0))),F235)))</f>
        <v xml:space="preserve"> </v>
      </c>
      <c r="P235" s="250" t="str">
        <f>IF($A235="N/A"," ",IF(Pricetype2=2,MAX(G235,0),IF(OR(Pricetype2=1,Pricetype2=4),IF(G235=0,0,(_xll.EURO(G235,Strikeprice2,0,0,($AK235+IF(Smile=TRUE,VLOOKUP(MAX(-5,Strikeprice2-G235),Volsmile,2),0)),($A235-DateToday)+15,IF(Pricetype2=1,1,0),0))),G235)))</f>
        <v xml:space="preserve"> </v>
      </c>
      <c r="Q235" s="250" t="str">
        <f>IF($A235="N/A"," ",IF(Pricetype2=2,MAX(H235,0),IF(OR(Pricetype2=1,Pricetype2=4),IF(H235=0,0,(_xll.EURO(H235,Strikeprice2,0,0,($AK235+IF(Smile=TRUE,VLOOKUP(MAX(-5,Strikeprice2-H235),Volsmile,2),0)),($A235-DateToday)+15,IF(Pricetype2=1,1,0),0))),H235)))</f>
        <v xml:space="preserve"> </v>
      </c>
      <c r="R235" s="250" t="str">
        <f>IF($A235="N/A"," ",IF(Pricetype2=2,MAX(I235,0),IF(OR(Pricetype2=1,Pricetype2=4),IF(I235=0,0,(_xll.EURO(I235,Strikeprice2,0,0,($AK235+IF(Smile=TRUE,VLOOKUP(MAX(-5,Strikeprice2-I235),Volsmile,2),0)),($A235-DateToday)+15,IF(Pricetype2=1,1,0),0))),I235)))</f>
        <v xml:space="preserve"> </v>
      </c>
      <c r="S235" s="250" t="str">
        <f>IF($A235="N/A"," ",IF(Pricetype2=2,MAX(J235,0),IF(OR(Pricetype2=1,Pricetype2=4),IF(J235=0,0,(_xll.EURO(J235,Strikeprice2,0,0,($AK235+IF(Smile=TRUE,VLOOKUP(MAX(-5,Strikeprice2-J235),Volsmile,2),0)),($A235-DateToday)+15,IF(Pricetype2=1,1,0),0))),J235)))</f>
        <v xml:space="preserve"> </v>
      </c>
      <c r="T235" s="250" t="str">
        <f>IF($A235="N/A"," ",IF(Pricetype2=2,MAX(K235,0),IF(OR(Pricetype2=1,Pricetype2=4),IF(K235=0,0,(_xll.EURO(K235,Strikeprice2,0,0,($AK235+IF(Smile=TRUE,VLOOKUP(MAX(-5,Strikeprice2-K235),Volsmile,2),0)),($A235-DateToday)+15,IF(Pricetype2=1,1,0),0))),K235)))</f>
        <v xml:space="preserve"> </v>
      </c>
      <c r="U235" s="177" t="str">
        <f t="shared" si="94"/>
        <v xml:space="preserve"> </v>
      </c>
      <c r="V235" s="178" t="str">
        <f t="shared" si="110"/>
        <v xml:space="preserve"> </v>
      </c>
      <c r="W235" s="178" t="str">
        <f t="shared" si="111"/>
        <v xml:space="preserve"> </v>
      </c>
      <c r="X235" s="178" t="str">
        <f t="shared" si="112"/>
        <v xml:space="preserve"> </v>
      </c>
      <c r="Y235" s="178" t="str">
        <f t="shared" si="113"/>
        <v xml:space="preserve"> </v>
      </c>
      <c r="Z235" s="178" t="str">
        <f t="shared" si="114"/>
        <v xml:space="preserve"> </v>
      </c>
      <c r="AA235" s="178" t="str">
        <f t="shared" si="115"/>
        <v xml:space="preserve"> </v>
      </c>
      <c r="AB235" s="178" t="str">
        <f t="shared" si="116"/>
        <v xml:space="preserve"> </v>
      </c>
      <c r="AC235" s="178" t="str">
        <f t="shared" si="117"/>
        <v xml:space="preserve"> </v>
      </c>
      <c r="AD235" s="178" t="str">
        <f t="shared" si="118"/>
        <v xml:space="preserve"> </v>
      </c>
      <c r="AE235" s="178" t="str">
        <f t="shared" si="119"/>
        <v xml:space="preserve"> </v>
      </c>
      <c r="AF235" s="224" t="str">
        <f t="shared" si="120"/>
        <v xml:space="preserve"> </v>
      </c>
      <c r="AG235" s="224" t="str">
        <f t="shared" si="121"/>
        <v xml:space="preserve"> </v>
      </c>
      <c r="AH235" s="224" t="str">
        <f t="shared" si="122"/>
        <v xml:space="preserve"> </v>
      </c>
      <c r="AI235" s="224" t="str">
        <f t="shared" si="95"/>
        <v xml:space="preserve"> </v>
      </c>
      <c r="AJ235" s="224" t="str">
        <f t="shared" si="96"/>
        <v xml:space="preserve"> </v>
      </c>
      <c r="AK235" s="224" t="str">
        <f t="shared" si="123"/>
        <v xml:space="preserve"> </v>
      </c>
      <c r="AL235" s="224" t="str">
        <f>IF($A235="N/A"," ",IF(PV=1,0,'Pricing Inputs2'!R268))</f>
        <v xml:space="preserve"> </v>
      </c>
      <c r="AM235" s="313" t="str">
        <f t="shared" si="97"/>
        <v xml:space="preserve"> </v>
      </c>
      <c r="BQ235" t="str">
        <f t="shared" si="98"/>
        <v xml:space="preserve"> </v>
      </c>
      <c r="BR235" t="str">
        <f t="shared" si="99"/>
        <v xml:space="preserve"> </v>
      </c>
      <c r="BS235" t="str">
        <f t="shared" si="100"/>
        <v xml:space="preserve"> </v>
      </c>
    </row>
    <row r="236" spans="1:71" x14ac:dyDescent="0.2">
      <c r="A236" s="253" t="str">
        <f>IF(A235="N/A","N/A",IF(EDATE(A235,1)&gt;Inputs!$P$5,"N/A",EDATE(A235,1)))</f>
        <v>N/A</v>
      </c>
      <c r="B236" s="324" t="str">
        <f t="shared" si="93"/>
        <v xml:space="preserve"> </v>
      </c>
      <c r="C236" s="172" t="str">
        <f t="shared" si="101"/>
        <v xml:space="preserve"> </v>
      </c>
      <c r="D236" s="172" t="str">
        <f t="shared" si="102"/>
        <v xml:space="preserve"> </v>
      </c>
      <c r="E236" s="172" t="str">
        <f t="shared" si="103"/>
        <v xml:space="preserve"> </v>
      </c>
      <c r="F236" s="172" t="str">
        <f t="shared" si="104"/>
        <v xml:space="preserve"> </v>
      </c>
      <c r="G236" s="172" t="str">
        <f t="shared" si="105"/>
        <v xml:space="preserve"> </v>
      </c>
      <c r="H236" s="172" t="str">
        <f t="shared" si="106"/>
        <v xml:space="preserve"> </v>
      </c>
      <c r="I236" s="172" t="str">
        <f t="shared" si="107"/>
        <v xml:space="preserve"> </v>
      </c>
      <c r="J236" s="172" t="str">
        <f t="shared" si="108"/>
        <v xml:space="preserve"> </v>
      </c>
      <c r="K236" s="172" t="str">
        <f t="shared" si="109"/>
        <v xml:space="preserve"> </v>
      </c>
      <c r="L236" s="250" t="str">
        <f>IF($A236="N/A"," ",IF(Pricetype2=2,MAX(C236,0),IF(OR(Pricetype2=1,Pricetype2=4),IF(C236=0,0,(_xll.EURO(C236,Strikeprice2,0,0,($AH236+IF(Smile=TRUE,VLOOKUP(MAX(-5,Strikeprice2-C236),Volsmile,2),0)),($A236-DateToday)+15,IF(Pricetype2=1,1,0),0))),C236)))</f>
        <v xml:space="preserve"> </v>
      </c>
      <c r="M236" s="250" t="str">
        <f>IF($A236="N/A"," ",IF(Pricetype2=2,MAX(D236,0),IF(OR(Pricetype2=1,Pricetype2=4),IF(D236=0,0,(_xll.EURO(D236,Strikeprice2,0,0,($AH236+IF(Smile=TRUE,VLOOKUP(MAX(-5,Strikeprice2-D236),Volsmile,2),0)),($A236-DateToday)+15,IF(Pricetype2=1,1,0),0))),D236)))</f>
        <v xml:space="preserve"> </v>
      </c>
      <c r="N236" s="250" t="str">
        <f>IF($A236="N/A"," ",IF(Pricetype2=2,MAX(E236,0),IF(OR(Pricetype2=1,Pricetype2=4),IF(E236=0,0,(_xll.EURO(E236,Strikeprice2,0,0,($AK236+IF(Smile=TRUE,VLOOKUP(MAX(-5,Strikeprice2-E236),Volsmile,2),0)),($A236-DateToday)+15,IF(Pricetype2=1,1,0),0))),E236)))</f>
        <v xml:space="preserve"> </v>
      </c>
      <c r="O236" s="250" t="str">
        <f>IF($A236="N/A"," ",IF(Pricetype2=2,MAX(F236,0),IF(OR(Pricetype2=1,Pricetype2=4),IF(F236=0,0,(_xll.EURO(F236,Strikeprice2,0,0,($AK236+IF(Smile=TRUE,VLOOKUP(MAX(-5,Strikeprice2-F236),Volsmile,2),0)),($A236-DateToday)+15,IF(Pricetype2=1,1,0),0))),F236)))</f>
        <v xml:space="preserve"> </v>
      </c>
      <c r="P236" s="250" t="str">
        <f>IF($A236="N/A"," ",IF(Pricetype2=2,MAX(G236,0),IF(OR(Pricetype2=1,Pricetype2=4),IF(G236=0,0,(_xll.EURO(G236,Strikeprice2,0,0,($AK236+IF(Smile=TRUE,VLOOKUP(MAX(-5,Strikeprice2-G236),Volsmile,2),0)),($A236-DateToday)+15,IF(Pricetype2=1,1,0),0))),G236)))</f>
        <v xml:space="preserve"> </v>
      </c>
      <c r="Q236" s="250" t="str">
        <f>IF($A236="N/A"," ",IF(Pricetype2=2,MAX(H236,0),IF(OR(Pricetype2=1,Pricetype2=4),IF(H236=0,0,(_xll.EURO(H236,Strikeprice2,0,0,($AK236+IF(Smile=TRUE,VLOOKUP(MAX(-5,Strikeprice2-H236),Volsmile,2),0)),($A236-DateToday)+15,IF(Pricetype2=1,1,0),0))),H236)))</f>
        <v xml:space="preserve"> </v>
      </c>
      <c r="R236" s="250" t="str">
        <f>IF($A236="N/A"," ",IF(Pricetype2=2,MAX(I236,0),IF(OR(Pricetype2=1,Pricetype2=4),IF(I236=0,0,(_xll.EURO(I236,Strikeprice2,0,0,($AK236+IF(Smile=TRUE,VLOOKUP(MAX(-5,Strikeprice2-I236),Volsmile,2),0)),($A236-DateToday)+15,IF(Pricetype2=1,1,0),0))),I236)))</f>
        <v xml:space="preserve"> </v>
      </c>
      <c r="S236" s="250" t="str">
        <f>IF($A236="N/A"," ",IF(Pricetype2=2,MAX(J236,0),IF(OR(Pricetype2=1,Pricetype2=4),IF(J236=0,0,(_xll.EURO(J236,Strikeprice2,0,0,($AK236+IF(Smile=TRUE,VLOOKUP(MAX(-5,Strikeprice2-J236),Volsmile,2),0)),($A236-DateToday)+15,IF(Pricetype2=1,1,0),0))),J236)))</f>
        <v xml:space="preserve"> </v>
      </c>
      <c r="T236" s="250" t="str">
        <f>IF($A236="N/A"," ",IF(Pricetype2=2,MAX(K236,0),IF(OR(Pricetype2=1,Pricetype2=4),IF(K236=0,0,(_xll.EURO(K236,Strikeprice2,0,0,($AK236+IF(Smile=TRUE,VLOOKUP(MAX(-5,Strikeprice2-K236),Volsmile,2),0)),($A236-DateToday)+15,IF(Pricetype2=1,1,0),0))),K236)))</f>
        <v xml:space="preserve"> </v>
      </c>
      <c r="U236" s="177" t="str">
        <f t="shared" si="94"/>
        <v xml:space="preserve"> </v>
      </c>
      <c r="V236" s="178" t="str">
        <f t="shared" si="110"/>
        <v xml:space="preserve"> </v>
      </c>
      <c r="W236" s="178" t="str">
        <f t="shared" si="111"/>
        <v xml:space="preserve"> </v>
      </c>
      <c r="X236" s="178" t="str">
        <f t="shared" si="112"/>
        <v xml:space="preserve"> </v>
      </c>
      <c r="Y236" s="178" t="str">
        <f t="shared" si="113"/>
        <v xml:space="preserve"> </v>
      </c>
      <c r="Z236" s="178" t="str">
        <f t="shared" si="114"/>
        <v xml:space="preserve"> </v>
      </c>
      <c r="AA236" s="178" t="str">
        <f t="shared" si="115"/>
        <v xml:space="preserve"> </v>
      </c>
      <c r="AB236" s="178" t="str">
        <f t="shared" si="116"/>
        <v xml:space="preserve"> </v>
      </c>
      <c r="AC236" s="178" t="str">
        <f t="shared" si="117"/>
        <v xml:space="preserve"> </v>
      </c>
      <c r="AD236" s="178" t="str">
        <f t="shared" si="118"/>
        <v xml:space="preserve"> </v>
      </c>
      <c r="AE236" s="178" t="str">
        <f t="shared" si="119"/>
        <v xml:space="preserve"> </v>
      </c>
      <c r="AF236" s="224" t="str">
        <f t="shared" si="120"/>
        <v xml:space="preserve"> </v>
      </c>
      <c r="AG236" s="224" t="str">
        <f t="shared" si="121"/>
        <v xml:space="preserve"> </v>
      </c>
      <c r="AH236" s="224" t="str">
        <f t="shared" si="122"/>
        <v xml:space="preserve"> </v>
      </c>
      <c r="AI236" s="224" t="str">
        <f t="shared" si="95"/>
        <v xml:space="preserve"> </v>
      </c>
      <c r="AJ236" s="224" t="str">
        <f t="shared" si="96"/>
        <v xml:space="preserve"> </v>
      </c>
      <c r="AK236" s="224" t="str">
        <f t="shared" si="123"/>
        <v xml:space="preserve"> </v>
      </c>
      <c r="AL236" s="224" t="str">
        <f>IF($A236="N/A"," ",IF(PV=1,0,'Pricing Inputs2'!R269))</f>
        <v xml:space="preserve"> </v>
      </c>
      <c r="AM236" s="313" t="str">
        <f t="shared" si="97"/>
        <v xml:space="preserve"> </v>
      </c>
      <c r="BQ236" t="str">
        <f t="shared" si="98"/>
        <v xml:space="preserve"> </v>
      </c>
      <c r="BR236" t="str">
        <f t="shared" si="99"/>
        <v xml:space="preserve"> </v>
      </c>
      <c r="BS236" t="str">
        <f t="shared" si="100"/>
        <v xml:space="preserve"> </v>
      </c>
    </row>
    <row r="237" spans="1:71" x14ac:dyDescent="0.2">
      <c r="A237" s="253" t="str">
        <f>IF(A236="N/A","N/A",IF(EDATE(A236,1)&gt;Inputs!$P$5,"N/A",EDATE(A236,1)))</f>
        <v>N/A</v>
      </c>
      <c r="B237" s="324" t="str">
        <f t="shared" si="93"/>
        <v xml:space="preserve"> </v>
      </c>
      <c r="C237" s="172" t="str">
        <f t="shared" si="101"/>
        <v xml:space="preserve"> </v>
      </c>
      <c r="D237" s="172" t="str">
        <f t="shared" si="102"/>
        <v xml:space="preserve"> </v>
      </c>
      <c r="E237" s="172" t="str">
        <f t="shared" si="103"/>
        <v xml:space="preserve"> </v>
      </c>
      <c r="F237" s="172" t="str">
        <f t="shared" si="104"/>
        <v xml:space="preserve"> </v>
      </c>
      <c r="G237" s="172" t="str">
        <f t="shared" si="105"/>
        <v xml:space="preserve"> </v>
      </c>
      <c r="H237" s="172" t="str">
        <f t="shared" si="106"/>
        <v xml:space="preserve"> </v>
      </c>
      <c r="I237" s="172" t="str">
        <f t="shared" si="107"/>
        <v xml:space="preserve"> </v>
      </c>
      <c r="J237" s="172" t="str">
        <f t="shared" si="108"/>
        <v xml:space="preserve"> </v>
      </c>
      <c r="K237" s="172" t="str">
        <f t="shared" si="109"/>
        <v xml:space="preserve"> </v>
      </c>
      <c r="L237" s="250" t="str">
        <f>IF($A237="N/A"," ",IF(Pricetype2=2,MAX(C237,0),IF(OR(Pricetype2=1,Pricetype2=4),IF(C237=0,0,(_xll.EURO(C237,Strikeprice2,0,0,($AH237+IF(Smile=TRUE,VLOOKUP(MAX(-5,Strikeprice2-C237),Volsmile,2),0)),($A237-DateToday)+15,IF(Pricetype2=1,1,0),0))),C237)))</f>
        <v xml:space="preserve"> </v>
      </c>
      <c r="M237" s="250" t="str">
        <f>IF($A237="N/A"," ",IF(Pricetype2=2,MAX(D237,0),IF(OR(Pricetype2=1,Pricetype2=4),IF(D237=0,0,(_xll.EURO(D237,Strikeprice2,0,0,($AH237+IF(Smile=TRUE,VLOOKUP(MAX(-5,Strikeprice2-D237),Volsmile,2),0)),($A237-DateToday)+15,IF(Pricetype2=1,1,0),0))),D237)))</f>
        <v xml:space="preserve"> </v>
      </c>
      <c r="N237" s="250" t="str">
        <f>IF($A237="N/A"," ",IF(Pricetype2=2,MAX(E237,0),IF(OR(Pricetype2=1,Pricetype2=4),IF(E237=0,0,(_xll.EURO(E237,Strikeprice2,0,0,($AK237+IF(Smile=TRUE,VLOOKUP(MAX(-5,Strikeprice2-E237),Volsmile,2),0)),($A237-DateToday)+15,IF(Pricetype2=1,1,0),0))),E237)))</f>
        <v xml:space="preserve"> </v>
      </c>
      <c r="O237" s="250" t="str">
        <f>IF($A237="N/A"," ",IF(Pricetype2=2,MAX(F237,0),IF(OR(Pricetype2=1,Pricetype2=4),IF(F237=0,0,(_xll.EURO(F237,Strikeprice2,0,0,($AK237+IF(Smile=TRUE,VLOOKUP(MAX(-5,Strikeprice2-F237),Volsmile,2),0)),($A237-DateToday)+15,IF(Pricetype2=1,1,0),0))),F237)))</f>
        <v xml:space="preserve"> </v>
      </c>
      <c r="P237" s="250" t="str">
        <f>IF($A237="N/A"," ",IF(Pricetype2=2,MAX(G237,0),IF(OR(Pricetype2=1,Pricetype2=4),IF(G237=0,0,(_xll.EURO(G237,Strikeprice2,0,0,($AK237+IF(Smile=TRUE,VLOOKUP(MAX(-5,Strikeprice2-G237),Volsmile,2),0)),($A237-DateToday)+15,IF(Pricetype2=1,1,0),0))),G237)))</f>
        <v xml:space="preserve"> </v>
      </c>
      <c r="Q237" s="250" t="str">
        <f>IF($A237="N/A"," ",IF(Pricetype2=2,MAX(H237,0),IF(OR(Pricetype2=1,Pricetype2=4),IF(H237=0,0,(_xll.EURO(H237,Strikeprice2,0,0,($AK237+IF(Smile=TRUE,VLOOKUP(MAX(-5,Strikeprice2-H237),Volsmile,2),0)),($A237-DateToday)+15,IF(Pricetype2=1,1,0),0))),H237)))</f>
        <v xml:space="preserve"> </v>
      </c>
      <c r="R237" s="250" t="str">
        <f>IF($A237="N/A"," ",IF(Pricetype2=2,MAX(I237,0),IF(OR(Pricetype2=1,Pricetype2=4),IF(I237=0,0,(_xll.EURO(I237,Strikeprice2,0,0,($AK237+IF(Smile=TRUE,VLOOKUP(MAX(-5,Strikeprice2-I237),Volsmile,2),0)),($A237-DateToday)+15,IF(Pricetype2=1,1,0),0))),I237)))</f>
        <v xml:space="preserve"> </v>
      </c>
      <c r="S237" s="250" t="str">
        <f>IF($A237="N/A"," ",IF(Pricetype2=2,MAX(J237,0),IF(OR(Pricetype2=1,Pricetype2=4),IF(J237=0,0,(_xll.EURO(J237,Strikeprice2,0,0,($AK237+IF(Smile=TRUE,VLOOKUP(MAX(-5,Strikeprice2-J237),Volsmile,2),0)),($A237-DateToday)+15,IF(Pricetype2=1,1,0),0))),J237)))</f>
        <v xml:space="preserve"> </v>
      </c>
      <c r="T237" s="250" t="str">
        <f>IF($A237="N/A"," ",IF(Pricetype2=2,MAX(K237,0),IF(OR(Pricetype2=1,Pricetype2=4),IF(K237=0,0,(_xll.EURO(K237,Strikeprice2,0,0,($AK237+IF(Smile=TRUE,VLOOKUP(MAX(-5,Strikeprice2-K237),Volsmile,2),0)),($A237-DateToday)+15,IF(Pricetype2=1,1,0),0))),K237)))</f>
        <v xml:space="preserve"> </v>
      </c>
      <c r="U237" s="177" t="str">
        <f t="shared" si="94"/>
        <v xml:space="preserve"> </v>
      </c>
      <c r="V237" s="178" t="str">
        <f t="shared" si="110"/>
        <v xml:space="preserve"> </v>
      </c>
      <c r="W237" s="178" t="str">
        <f t="shared" si="111"/>
        <v xml:space="preserve"> </v>
      </c>
      <c r="X237" s="178" t="str">
        <f t="shared" si="112"/>
        <v xml:space="preserve"> </v>
      </c>
      <c r="Y237" s="178" t="str">
        <f t="shared" si="113"/>
        <v xml:space="preserve"> </v>
      </c>
      <c r="Z237" s="178" t="str">
        <f t="shared" si="114"/>
        <v xml:space="preserve"> </v>
      </c>
      <c r="AA237" s="178" t="str">
        <f t="shared" si="115"/>
        <v xml:space="preserve"> </v>
      </c>
      <c r="AB237" s="178" t="str">
        <f t="shared" si="116"/>
        <v xml:space="preserve"> </v>
      </c>
      <c r="AC237" s="178" t="str">
        <f t="shared" si="117"/>
        <v xml:space="preserve"> </v>
      </c>
      <c r="AD237" s="178" t="str">
        <f t="shared" si="118"/>
        <v xml:space="preserve"> </v>
      </c>
      <c r="AE237" s="178" t="str">
        <f t="shared" si="119"/>
        <v xml:space="preserve"> </v>
      </c>
      <c r="AF237" s="224" t="str">
        <f t="shared" si="120"/>
        <v xml:space="preserve"> </v>
      </c>
      <c r="AG237" s="224" t="str">
        <f t="shared" si="121"/>
        <v xml:space="preserve"> </v>
      </c>
      <c r="AH237" s="224" t="str">
        <f t="shared" si="122"/>
        <v xml:space="preserve"> </v>
      </c>
      <c r="AI237" s="224" t="str">
        <f t="shared" si="95"/>
        <v xml:space="preserve"> </v>
      </c>
      <c r="AJ237" s="224" t="str">
        <f t="shared" si="96"/>
        <v xml:space="preserve"> </v>
      </c>
      <c r="AK237" s="224" t="str">
        <f t="shared" si="123"/>
        <v xml:space="preserve"> </v>
      </c>
      <c r="AL237" s="224" t="str">
        <f>IF($A237="N/A"," ",IF(PV=1,0,'Pricing Inputs2'!R270))</f>
        <v xml:space="preserve"> </v>
      </c>
      <c r="AM237" s="313" t="str">
        <f t="shared" si="97"/>
        <v xml:space="preserve"> </v>
      </c>
      <c r="BQ237" t="str">
        <f t="shared" si="98"/>
        <v xml:space="preserve"> </v>
      </c>
      <c r="BR237" t="str">
        <f t="shared" si="99"/>
        <v xml:space="preserve"> </v>
      </c>
      <c r="BS237" t="str">
        <f t="shared" si="100"/>
        <v xml:space="preserve"> </v>
      </c>
    </row>
    <row r="238" spans="1:71" x14ac:dyDescent="0.2">
      <c r="A238" s="253" t="str">
        <f>IF(A237="N/A","N/A",IF(EDATE(A237,1)&gt;Inputs!$P$5,"N/A",EDATE(A237,1)))</f>
        <v>N/A</v>
      </c>
      <c r="B238" s="324" t="str">
        <f t="shared" si="93"/>
        <v xml:space="preserve"> </v>
      </c>
      <c r="C238" s="172" t="str">
        <f t="shared" si="101"/>
        <v xml:space="preserve"> </v>
      </c>
      <c r="D238" s="172" t="str">
        <f t="shared" si="102"/>
        <v xml:space="preserve"> </v>
      </c>
      <c r="E238" s="172" t="str">
        <f t="shared" si="103"/>
        <v xml:space="preserve"> </v>
      </c>
      <c r="F238" s="172" t="str">
        <f t="shared" si="104"/>
        <v xml:space="preserve"> </v>
      </c>
      <c r="G238" s="172" t="str">
        <f t="shared" si="105"/>
        <v xml:space="preserve"> </v>
      </c>
      <c r="H238" s="172" t="str">
        <f t="shared" si="106"/>
        <v xml:space="preserve"> </v>
      </c>
      <c r="I238" s="172" t="str">
        <f t="shared" si="107"/>
        <v xml:space="preserve"> </v>
      </c>
      <c r="J238" s="172" t="str">
        <f t="shared" si="108"/>
        <v xml:space="preserve"> </v>
      </c>
      <c r="K238" s="172" t="str">
        <f t="shared" si="109"/>
        <v xml:space="preserve"> </v>
      </c>
      <c r="L238" s="250" t="str">
        <f>IF($A238="N/A"," ",IF(Pricetype2=2,MAX(C238,0),IF(OR(Pricetype2=1,Pricetype2=4),IF(C238=0,0,(_xll.EURO(C238,Strikeprice2,0,0,($AH238+IF(Smile=TRUE,VLOOKUP(MAX(-5,Strikeprice2-C238),Volsmile,2),0)),($A238-DateToday)+15,IF(Pricetype2=1,1,0),0))),C238)))</f>
        <v xml:space="preserve"> </v>
      </c>
      <c r="M238" s="250" t="str">
        <f>IF($A238="N/A"," ",IF(Pricetype2=2,MAX(D238,0),IF(OR(Pricetype2=1,Pricetype2=4),IF(D238=0,0,(_xll.EURO(D238,Strikeprice2,0,0,($AH238+IF(Smile=TRUE,VLOOKUP(MAX(-5,Strikeprice2-D238),Volsmile,2),0)),($A238-DateToday)+15,IF(Pricetype2=1,1,0),0))),D238)))</f>
        <v xml:space="preserve"> </v>
      </c>
      <c r="N238" s="250" t="str">
        <f>IF($A238="N/A"," ",IF(Pricetype2=2,MAX(E238,0),IF(OR(Pricetype2=1,Pricetype2=4),IF(E238=0,0,(_xll.EURO(E238,Strikeprice2,0,0,($AK238+IF(Smile=TRUE,VLOOKUP(MAX(-5,Strikeprice2-E238),Volsmile,2),0)),($A238-DateToday)+15,IF(Pricetype2=1,1,0),0))),E238)))</f>
        <v xml:space="preserve"> </v>
      </c>
      <c r="O238" s="250" t="str">
        <f>IF($A238="N/A"," ",IF(Pricetype2=2,MAX(F238,0),IF(OR(Pricetype2=1,Pricetype2=4),IF(F238=0,0,(_xll.EURO(F238,Strikeprice2,0,0,($AK238+IF(Smile=TRUE,VLOOKUP(MAX(-5,Strikeprice2-F238),Volsmile,2),0)),($A238-DateToday)+15,IF(Pricetype2=1,1,0),0))),F238)))</f>
        <v xml:space="preserve"> </v>
      </c>
      <c r="P238" s="250" t="str">
        <f>IF($A238="N/A"," ",IF(Pricetype2=2,MAX(G238,0),IF(OR(Pricetype2=1,Pricetype2=4),IF(G238=0,0,(_xll.EURO(G238,Strikeprice2,0,0,($AK238+IF(Smile=TRUE,VLOOKUP(MAX(-5,Strikeprice2-G238),Volsmile,2),0)),($A238-DateToday)+15,IF(Pricetype2=1,1,0),0))),G238)))</f>
        <v xml:space="preserve"> </v>
      </c>
      <c r="Q238" s="250" t="str">
        <f>IF($A238="N/A"," ",IF(Pricetype2=2,MAX(H238,0),IF(OR(Pricetype2=1,Pricetype2=4),IF(H238=0,0,(_xll.EURO(H238,Strikeprice2,0,0,($AK238+IF(Smile=TRUE,VLOOKUP(MAX(-5,Strikeprice2-H238),Volsmile,2),0)),($A238-DateToday)+15,IF(Pricetype2=1,1,0),0))),H238)))</f>
        <v xml:space="preserve"> </v>
      </c>
      <c r="R238" s="250" t="str">
        <f>IF($A238="N/A"," ",IF(Pricetype2=2,MAX(I238,0),IF(OR(Pricetype2=1,Pricetype2=4),IF(I238=0,0,(_xll.EURO(I238,Strikeprice2,0,0,($AK238+IF(Smile=TRUE,VLOOKUP(MAX(-5,Strikeprice2-I238),Volsmile,2),0)),($A238-DateToday)+15,IF(Pricetype2=1,1,0),0))),I238)))</f>
        <v xml:space="preserve"> </v>
      </c>
      <c r="S238" s="250" t="str">
        <f>IF($A238="N/A"," ",IF(Pricetype2=2,MAX(J238,0),IF(OR(Pricetype2=1,Pricetype2=4),IF(J238=0,0,(_xll.EURO(J238,Strikeprice2,0,0,($AK238+IF(Smile=TRUE,VLOOKUP(MAX(-5,Strikeprice2-J238),Volsmile,2),0)),($A238-DateToday)+15,IF(Pricetype2=1,1,0),0))),J238)))</f>
        <v xml:space="preserve"> </v>
      </c>
      <c r="T238" s="250" t="str">
        <f>IF($A238="N/A"," ",IF(Pricetype2=2,MAX(K238,0),IF(OR(Pricetype2=1,Pricetype2=4),IF(K238=0,0,(_xll.EURO(K238,Strikeprice2,0,0,($AK238+IF(Smile=TRUE,VLOOKUP(MAX(-5,Strikeprice2-K238),Volsmile,2),0)),($A238-DateToday)+15,IF(Pricetype2=1,1,0),0))),K238)))</f>
        <v xml:space="preserve"> </v>
      </c>
      <c r="U238" s="177" t="str">
        <f t="shared" si="94"/>
        <v xml:space="preserve"> </v>
      </c>
      <c r="V238" s="178" t="str">
        <f t="shared" si="110"/>
        <v xml:space="preserve"> </v>
      </c>
      <c r="W238" s="178" t="str">
        <f t="shared" si="111"/>
        <v xml:space="preserve"> </v>
      </c>
      <c r="X238" s="178" t="str">
        <f t="shared" si="112"/>
        <v xml:space="preserve"> </v>
      </c>
      <c r="Y238" s="178" t="str">
        <f t="shared" si="113"/>
        <v xml:space="preserve"> </v>
      </c>
      <c r="Z238" s="178" t="str">
        <f t="shared" si="114"/>
        <v xml:space="preserve"> </v>
      </c>
      <c r="AA238" s="178" t="str">
        <f t="shared" si="115"/>
        <v xml:space="preserve"> </v>
      </c>
      <c r="AB238" s="178" t="str">
        <f t="shared" si="116"/>
        <v xml:space="preserve"> </v>
      </c>
      <c r="AC238" s="178" t="str">
        <f t="shared" si="117"/>
        <v xml:space="preserve"> </v>
      </c>
      <c r="AD238" s="178" t="str">
        <f t="shared" si="118"/>
        <v xml:space="preserve"> </v>
      </c>
      <c r="AE238" s="178" t="str">
        <f t="shared" si="119"/>
        <v xml:space="preserve"> </v>
      </c>
      <c r="AF238" s="224" t="str">
        <f t="shared" si="120"/>
        <v xml:space="preserve"> </v>
      </c>
      <c r="AG238" s="224" t="str">
        <f t="shared" si="121"/>
        <v xml:space="preserve"> </v>
      </c>
      <c r="AH238" s="224" t="str">
        <f t="shared" si="122"/>
        <v xml:space="preserve"> </v>
      </c>
      <c r="AI238" s="224" t="str">
        <f t="shared" si="95"/>
        <v xml:space="preserve"> </v>
      </c>
      <c r="AJ238" s="224" t="str">
        <f t="shared" si="96"/>
        <v xml:space="preserve"> </v>
      </c>
      <c r="AK238" s="224" t="str">
        <f t="shared" si="123"/>
        <v xml:space="preserve"> </v>
      </c>
      <c r="AL238" s="224" t="str">
        <f>IF($A238="N/A"," ",IF(PV=1,0,'Pricing Inputs2'!R271))</f>
        <v xml:space="preserve"> </v>
      </c>
      <c r="AM238" s="313" t="str">
        <f t="shared" si="97"/>
        <v xml:space="preserve"> </v>
      </c>
      <c r="BQ238" t="str">
        <f t="shared" si="98"/>
        <v xml:space="preserve"> </v>
      </c>
      <c r="BR238" t="str">
        <f t="shared" si="99"/>
        <v xml:space="preserve"> </v>
      </c>
      <c r="BS238" t="str">
        <f t="shared" si="100"/>
        <v xml:space="preserve"> </v>
      </c>
    </row>
    <row r="239" spans="1:71" x14ac:dyDescent="0.2">
      <c r="A239" s="253" t="str">
        <f>IF(A238="N/A","N/A",IF(EDATE(A238,1)&gt;Inputs!$P$5,"N/A",EDATE(A238,1)))</f>
        <v>N/A</v>
      </c>
      <c r="B239" s="324" t="str">
        <f t="shared" si="93"/>
        <v xml:space="preserve"> </v>
      </c>
      <c r="C239" s="172" t="str">
        <f t="shared" si="101"/>
        <v xml:space="preserve"> </v>
      </c>
      <c r="D239" s="172" t="str">
        <f t="shared" si="102"/>
        <v xml:space="preserve"> </v>
      </c>
      <c r="E239" s="172" t="str">
        <f t="shared" si="103"/>
        <v xml:space="preserve"> </v>
      </c>
      <c r="F239" s="172" t="str">
        <f t="shared" si="104"/>
        <v xml:space="preserve"> </v>
      </c>
      <c r="G239" s="172" t="str">
        <f t="shared" si="105"/>
        <v xml:space="preserve"> </v>
      </c>
      <c r="H239" s="172" t="str">
        <f t="shared" si="106"/>
        <v xml:space="preserve"> </v>
      </c>
      <c r="I239" s="172" t="str">
        <f t="shared" si="107"/>
        <v xml:space="preserve"> </v>
      </c>
      <c r="J239" s="172" t="str">
        <f t="shared" si="108"/>
        <v xml:space="preserve"> </v>
      </c>
      <c r="K239" s="172" t="str">
        <f t="shared" si="109"/>
        <v xml:space="preserve"> </v>
      </c>
      <c r="L239" s="250" t="str">
        <f>IF($A239="N/A"," ",IF(Pricetype2=2,MAX(C239,0),IF(OR(Pricetype2=1,Pricetype2=4),IF(C239=0,0,(_xll.EURO(C239,Strikeprice2,0,0,($AH239+IF(Smile=TRUE,VLOOKUP(MAX(-5,Strikeprice2-C239),Volsmile,2),0)),($A239-DateToday)+15,IF(Pricetype2=1,1,0),0))),C239)))</f>
        <v xml:space="preserve"> </v>
      </c>
      <c r="M239" s="250" t="str">
        <f>IF($A239="N/A"," ",IF(Pricetype2=2,MAX(D239,0),IF(OR(Pricetype2=1,Pricetype2=4),IF(D239=0,0,(_xll.EURO(D239,Strikeprice2,0,0,($AH239+IF(Smile=TRUE,VLOOKUP(MAX(-5,Strikeprice2-D239),Volsmile,2),0)),($A239-DateToday)+15,IF(Pricetype2=1,1,0),0))),D239)))</f>
        <v xml:space="preserve"> </v>
      </c>
      <c r="N239" s="250" t="str">
        <f>IF($A239="N/A"," ",IF(Pricetype2=2,MAX(E239,0),IF(OR(Pricetype2=1,Pricetype2=4),IF(E239=0,0,(_xll.EURO(E239,Strikeprice2,0,0,($AK239+IF(Smile=TRUE,VLOOKUP(MAX(-5,Strikeprice2-E239),Volsmile,2),0)),($A239-DateToday)+15,IF(Pricetype2=1,1,0),0))),E239)))</f>
        <v xml:space="preserve"> </v>
      </c>
      <c r="O239" s="250" t="str">
        <f>IF($A239="N/A"," ",IF(Pricetype2=2,MAX(F239,0),IF(OR(Pricetype2=1,Pricetype2=4),IF(F239=0,0,(_xll.EURO(F239,Strikeprice2,0,0,($AK239+IF(Smile=TRUE,VLOOKUP(MAX(-5,Strikeprice2-F239),Volsmile,2),0)),($A239-DateToday)+15,IF(Pricetype2=1,1,0),0))),F239)))</f>
        <v xml:space="preserve"> </v>
      </c>
      <c r="P239" s="250" t="str">
        <f>IF($A239="N/A"," ",IF(Pricetype2=2,MAX(G239,0),IF(OR(Pricetype2=1,Pricetype2=4),IF(G239=0,0,(_xll.EURO(G239,Strikeprice2,0,0,($AK239+IF(Smile=TRUE,VLOOKUP(MAX(-5,Strikeprice2-G239),Volsmile,2),0)),($A239-DateToday)+15,IF(Pricetype2=1,1,0),0))),G239)))</f>
        <v xml:space="preserve"> </v>
      </c>
      <c r="Q239" s="250" t="str">
        <f>IF($A239="N/A"," ",IF(Pricetype2=2,MAX(H239,0),IF(OR(Pricetype2=1,Pricetype2=4),IF(H239=0,0,(_xll.EURO(H239,Strikeprice2,0,0,($AK239+IF(Smile=TRUE,VLOOKUP(MAX(-5,Strikeprice2-H239),Volsmile,2),0)),($A239-DateToday)+15,IF(Pricetype2=1,1,0),0))),H239)))</f>
        <v xml:space="preserve"> </v>
      </c>
      <c r="R239" s="250" t="str">
        <f>IF($A239="N/A"," ",IF(Pricetype2=2,MAX(I239,0),IF(OR(Pricetype2=1,Pricetype2=4),IF(I239=0,0,(_xll.EURO(I239,Strikeprice2,0,0,($AK239+IF(Smile=TRUE,VLOOKUP(MAX(-5,Strikeprice2-I239),Volsmile,2),0)),($A239-DateToday)+15,IF(Pricetype2=1,1,0),0))),I239)))</f>
        <v xml:space="preserve"> </v>
      </c>
      <c r="S239" s="250" t="str">
        <f>IF($A239="N/A"," ",IF(Pricetype2=2,MAX(J239,0),IF(OR(Pricetype2=1,Pricetype2=4),IF(J239=0,0,(_xll.EURO(J239,Strikeprice2,0,0,($AK239+IF(Smile=TRUE,VLOOKUP(MAX(-5,Strikeprice2-J239),Volsmile,2),0)),($A239-DateToday)+15,IF(Pricetype2=1,1,0),0))),J239)))</f>
        <v xml:space="preserve"> </v>
      </c>
      <c r="T239" s="250" t="str">
        <f>IF($A239="N/A"," ",IF(Pricetype2=2,MAX(K239,0),IF(OR(Pricetype2=1,Pricetype2=4),IF(K239=0,0,(_xll.EURO(K239,Strikeprice2,0,0,($AK239+IF(Smile=TRUE,VLOOKUP(MAX(-5,Strikeprice2-K239),Volsmile,2),0)),($A239-DateToday)+15,IF(Pricetype2=1,1,0),0))),K239)))</f>
        <v xml:space="preserve"> </v>
      </c>
      <c r="U239" s="177" t="str">
        <f t="shared" si="94"/>
        <v xml:space="preserve"> </v>
      </c>
      <c r="V239" s="178" t="str">
        <f t="shared" si="110"/>
        <v xml:space="preserve"> </v>
      </c>
      <c r="W239" s="178" t="str">
        <f t="shared" si="111"/>
        <v xml:space="preserve"> </v>
      </c>
      <c r="X239" s="178" t="str">
        <f t="shared" si="112"/>
        <v xml:space="preserve"> </v>
      </c>
      <c r="Y239" s="178" t="str">
        <f t="shared" si="113"/>
        <v xml:space="preserve"> </v>
      </c>
      <c r="Z239" s="178" t="str">
        <f t="shared" si="114"/>
        <v xml:space="preserve"> </v>
      </c>
      <c r="AA239" s="178" t="str">
        <f t="shared" si="115"/>
        <v xml:space="preserve"> </v>
      </c>
      <c r="AB239" s="178" t="str">
        <f t="shared" si="116"/>
        <v xml:space="preserve"> </v>
      </c>
      <c r="AC239" s="178" t="str">
        <f t="shared" si="117"/>
        <v xml:space="preserve"> </v>
      </c>
      <c r="AD239" s="178" t="str">
        <f t="shared" si="118"/>
        <v xml:space="preserve"> </v>
      </c>
      <c r="AE239" s="178" t="str">
        <f t="shared" si="119"/>
        <v xml:space="preserve"> </v>
      </c>
      <c r="AF239" s="224" t="str">
        <f t="shared" si="120"/>
        <v xml:space="preserve"> </v>
      </c>
      <c r="AG239" s="224" t="str">
        <f t="shared" si="121"/>
        <v xml:space="preserve"> </v>
      </c>
      <c r="AH239" s="224" t="str">
        <f t="shared" si="122"/>
        <v xml:space="preserve"> </v>
      </c>
      <c r="AI239" s="224" t="str">
        <f t="shared" si="95"/>
        <v xml:space="preserve"> </v>
      </c>
      <c r="AJ239" s="224" t="str">
        <f t="shared" si="96"/>
        <v xml:space="preserve"> </v>
      </c>
      <c r="AK239" s="224" t="str">
        <f t="shared" si="123"/>
        <v xml:space="preserve"> </v>
      </c>
      <c r="AL239" s="224" t="str">
        <f>IF($A239="N/A"," ",IF(PV=1,0,'Pricing Inputs2'!R272))</f>
        <v xml:space="preserve"> </v>
      </c>
      <c r="AM239" s="313" t="str">
        <f t="shared" si="97"/>
        <v xml:space="preserve"> </v>
      </c>
      <c r="BQ239" t="str">
        <f t="shared" si="98"/>
        <v xml:space="preserve"> </v>
      </c>
      <c r="BR239" t="str">
        <f t="shared" si="99"/>
        <v xml:space="preserve"> </v>
      </c>
      <c r="BS239" t="str">
        <f t="shared" si="100"/>
        <v xml:space="preserve"> </v>
      </c>
    </row>
    <row r="240" spans="1:71" x14ac:dyDescent="0.2">
      <c r="A240" s="253" t="str">
        <f>IF(A239="N/A","N/A",IF(EDATE(A239,1)&gt;Inputs!$P$5,"N/A",EDATE(A239,1)))</f>
        <v>N/A</v>
      </c>
      <c r="B240" s="324" t="str">
        <f t="shared" si="93"/>
        <v xml:space="preserve"> </v>
      </c>
      <c r="C240" s="172" t="str">
        <f t="shared" si="101"/>
        <v xml:space="preserve"> </v>
      </c>
      <c r="D240" s="172" t="str">
        <f t="shared" si="102"/>
        <v xml:space="preserve"> </v>
      </c>
      <c r="E240" s="172" t="str">
        <f t="shared" si="103"/>
        <v xml:space="preserve"> </v>
      </c>
      <c r="F240" s="172" t="str">
        <f t="shared" si="104"/>
        <v xml:space="preserve"> </v>
      </c>
      <c r="G240" s="172" t="str">
        <f t="shared" si="105"/>
        <v xml:space="preserve"> </v>
      </c>
      <c r="H240" s="172" t="str">
        <f t="shared" si="106"/>
        <v xml:space="preserve"> </v>
      </c>
      <c r="I240" s="172" t="str">
        <f t="shared" si="107"/>
        <v xml:space="preserve"> </v>
      </c>
      <c r="J240" s="172" t="str">
        <f t="shared" si="108"/>
        <v xml:space="preserve"> </v>
      </c>
      <c r="K240" s="172" t="str">
        <f t="shared" si="109"/>
        <v xml:space="preserve"> </v>
      </c>
      <c r="L240" s="250" t="str">
        <f>IF($A240="N/A"," ",IF(Pricetype2=2,MAX(C240,0),IF(OR(Pricetype2=1,Pricetype2=4),IF(C240=0,0,(_xll.EURO(C240,Strikeprice2,0,0,($AH240+IF(Smile=TRUE,VLOOKUP(MAX(-5,Strikeprice2-C240),Volsmile,2),0)),($A240-DateToday)+15,IF(Pricetype2=1,1,0),0))),C240)))</f>
        <v xml:space="preserve"> </v>
      </c>
      <c r="M240" s="250" t="str">
        <f>IF($A240="N/A"," ",IF(Pricetype2=2,MAX(D240,0),IF(OR(Pricetype2=1,Pricetype2=4),IF(D240=0,0,(_xll.EURO(D240,Strikeprice2,0,0,($AH240+IF(Smile=TRUE,VLOOKUP(MAX(-5,Strikeprice2-D240),Volsmile,2),0)),($A240-DateToday)+15,IF(Pricetype2=1,1,0),0))),D240)))</f>
        <v xml:space="preserve"> </v>
      </c>
      <c r="N240" s="250" t="str">
        <f>IF($A240="N/A"," ",IF(Pricetype2=2,MAX(E240,0),IF(OR(Pricetype2=1,Pricetype2=4),IF(E240=0,0,(_xll.EURO(E240,Strikeprice2,0,0,($AK240+IF(Smile=TRUE,VLOOKUP(MAX(-5,Strikeprice2-E240),Volsmile,2),0)),($A240-DateToday)+15,IF(Pricetype2=1,1,0),0))),E240)))</f>
        <v xml:space="preserve"> </v>
      </c>
      <c r="O240" s="250" t="str">
        <f>IF($A240="N/A"," ",IF(Pricetype2=2,MAX(F240,0),IF(OR(Pricetype2=1,Pricetype2=4),IF(F240=0,0,(_xll.EURO(F240,Strikeprice2,0,0,($AK240+IF(Smile=TRUE,VLOOKUP(MAX(-5,Strikeprice2-F240),Volsmile,2),0)),($A240-DateToday)+15,IF(Pricetype2=1,1,0),0))),F240)))</f>
        <v xml:space="preserve"> </v>
      </c>
      <c r="P240" s="250" t="str">
        <f>IF($A240="N/A"," ",IF(Pricetype2=2,MAX(G240,0),IF(OR(Pricetype2=1,Pricetype2=4),IF(G240=0,0,(_xll.EURO(G240,Strikeprice2,0,0,($AK240+IF(Smile=TRUE,VLOOKUP(MAX(-5,Strikeprice2-G240),Volsmile,2),0)),($A240-DateToday)+15,IF(Pricetype2=1,1,0),0))),G240)))</f>
        <v xml:space="preserve"> </v>
      </c>
      <c r="Q240" s="250" t="str">
        <f>IF($A240="N/A"," ",IF(Pricetype2=2,MAX(H240,0),IF(OR(Pricetype2=1,Pricetype2=4),IF(H240=0,0,(_xll.EURO(H240,Strikeprice2,0,0,($AK240+IF(Smile=TRUE,VLOOKUP(MAX(-5,Strikeprice2-H240),Volsmile,2),0)),($A240-DateToday)+15,IF(Pricetype2=1,1,0),0))),H240)))</f>
        <v xml:space="preserve"> </v>
      </c>
      <c r="R240" s="250" t="str">
        <f>IF($A240="N/A"," ",IF(Pricetype2=2,MAX(I240,0),IF(OR(Pricetype2=1,Pricetype2=4),IF(I240=0,0,(_xll.EURO(I240,Strikeprice2,0,0,($AK240+IF(Smile=TRUE,VLOOKUP(MAX(-5,Strikeprice2-I240),Volsmile,2),0)),($A240-DateToday)+15,IF(Pricetype2=1,1,0),0))),I240)))</f>
        <v xml:space="preserve"> </v>
      </c>
      <c r="S240" s="250" t="str">
        <f>IF($A240="N/A"," ",IF(Pricetype2=2,MAX(J240,0),IF(OR(Pricetype2=1,Pricetype2=4),IF(J240=0,0,(_xll.EURO(J240,Strikeprice2,0,0,($AK240+IF(Smile=TRUE,VLOOKUP(MAX(-5,Strikeprice2-J240),Volsmile,2),0)),($A240-DateToday)+15,IF(Pricetype2=1,1,0),0))),J240)))</f>
        <v xml:space="preserve"> </v>
      </c>
      <c r="T240" s="250" t="str">
        <f>IF($A240="N/A"," ",IF(Pricetype2=2,MAX(K240,0),IF(OR(Pricetype2=1,Pricetype2=4),IF(K240=0,0,(_xll.EURO(K240,Strikeprice2,0,0,($AK240+IF(Smile=TRUE,VLOOKUP(MAX(-5,Strikeprice2-K240),Volsmile,2),0)),($A240-DateToday)+15,IF(Pricetype2=1,1,0),0))),K240)))</f>
        <v xml:space="preserve"> </v>
      </c>
      <c r="U240" s="177" t="str">
        <f t="shared" si="94"/>
        <v xml:space="preserve"> </v>
      </c>
      <c r="V240" s="178" t="str">
        <f t="shared" si="110"/>
        <v xml:space="preserve"> </v>
      </c>
      <c r="W240" s="178" t="str">
        <f t="shared" si="111"/>
        <v xml:space="preserve"> </v>
      </c>
      <c r="X240" s="178" t="str">
        <f t="shared" si="112"/>
        <v xml:space="preserve"> </v>
      </c>
      <c r="Y240" s="178" t="str">
        <f t="shared" si="113"/>
        <v xml:space="preserve"> </v>
      </c>
      <c r="Z240" s="178" t="str">
        <f t="shared" si="114"/>
        <v xml:space="preserve"> </v>
      </c>
      <c r="AA240" s="178" t="str">
        <f t="shared" si="115"/>
        <v xml:space="preserve"> </v>
      </c>
      <c r="AB240" s="178" t="str">
        <f t="shared" si="116"/>
        <v xml:space="preserve"> </v>
      </c>
      <c r="AC240" s="178" t="str">
        <f t="shared" si="117"/>
        <v xml:space="preserve"> </v>
      </c>
      <c r="AD240" s="178" t="str">
        <f t="shared" si="118"/>
        <v xml:space="preserve"> </v>
      </c>
      <c r="AE240" s="178" t="str">
        <f t="shared" si="119"/>
        <v xml:space="preserve"> </v>
      </c>
      <c r="AF240" s="224" t="str">
        <f t="shared" si="120"/>
        <v xml:space="preserve"> </v>
      </c>
      <c r="AG240" s="224" t="str">
        <f t="shared" si="121"/>
        <v xml:space="preserve"> </v>
      </c>
      <c r="AH240" s="224" t="str">
        <f t="shared" si="122"/>
        <v xml:space="preserve"> </v>
      </c>
      <c r="AI240" s="224" t="str">
        <f t="shared" si="95"/>
        <v xml:space="preserve"> </v>
      </c>
      <c r="AJ240" s="224" t="str">
        <f t="shared" si="96"/>
        <v xml:space="preserve"> </v>
      </c>
      <c r="AK240" s="224" t="str">
        <f t="shared" si="123"/>
        <v xml:space="preserve"> </v>
      </c>
      <c r="AL240" s="224" t="str">
        <f>IF($A240="N/A"," ",IF(PV=1,0,'Pricing Inputs2'!R273))</f>
        <v xml:space="preserve"> </v>
      </c>
      <c r="AM240" s="313" t="str">
        <f t="shared" si="97"/>
        <v xml:space="preserve"> </v>
      </c>
      <c r="BQ240" t="str">
        <f t="shared" si="98"/>
        <v xml:space="preserve"> </v>
      </c>
      <c r="BR240" t="str">
        <f t="shared" si="99"/>
        <v xml:space="preserve"> </v>
      </c>
      <c r="BS240" t="str">
        <f t="shared" si="100"/>
        <v xml:space="preserve"> </v>
      </c>
    </row>
    <row r="241" spans="1:71" x14ac:dyDescent="0.2">
      <c r="A241" s="253" t="str">
        <f>IF(A240="N/A","N/A",IF(EDATE(A240,1)&gt;Inputs!$P$5,"N/A",EDATE(A240,1)))</f>
        <v>N/A</v>
      </c>
      <c r="B241" s="324" t="str">
        <f t="shared" si="93"/>
        <v xml:space="preserve"> </v>
      </c>
      <c r="C241" s="172" t="str">
        <f t="shared" si="101"/>
        <v xml:space="preserve"> </v>
      </c>
      <c r="D241" s="172" t="str">
        <f t="shared" si="102"/>
        <v xml:space="preserve"> </v>
      </c>
      <c r="E241" s="172" t="str">
        <f t="shared" si="103"/>
        <v xml:space="preserve"> </v>
      </c>
      <c r="F241" s="172" t="str">
        <f t="shared" si="104"/>
        <v xml:space="preserve"> </v>
      </c>
      <c r="G241" s="172" t="str">
        <f t="shared" si="105"/>
        <v xml:space="preserve"> </v>
      </c>
      <c r="H241" s="172" t="str">
        <f t="shared" si="106"/>
        <v xml:space="preserve"> </v>
      </c>
      <c r="I241" s="172" t="str">
        <f t="shared" si="107"/>
        <v xml:space="preserve"> </v>
      </c>
      <c r="J241" s="172" t="str">
        <f t="shared" si="108"/>
        <v xml:space="preserve"> </v>
      </c>
      <c r="K241" s="172" t="str">
        <f t="shared" si="109"/>
        <v xml:space="preserve"> </v>
      </c>
      <c r="L241" s="250" t="str">
        <f>IF($A241="N/A"," ",IF(Pricetype2=2,MAX(C241,0),IF(OR(Pricetype2=1,Pricetype2=4),IF(C241=0,0,(_xll.EURO(C241,Strikeprice2,0,0,($AH241+IF(Smile=TRUE,VLOOKUP(MAX(-5,Strikeprice2-C241),Volsmile,2),0)),($A241-DateToday)+15,IF(Pricetype2=1,1,0),0))),C241)))</f>
        <v xml:space="preserve"> </v>
      </c>
      <c r="M241" s="250" t="str">
        <f>IF($A241="N/A"," ",IF(Pricetype2=2,MAX(D241,0),IF(OR(Pricetype2=1,Pricetype2=4),IF(D241=0,0,(_xll.EURO(D241,Strikeprice2,0,0,($AH241+IF(Smile=TRUE,VLOOKUP(MAX(-5,Strikeprice2-D241),Volsmile,2),0)),($A241-DateToday)+15,IF(Pricetype2=1,1,0),0))),D241)))</f>
        <v xml:space="preserve"> </v>
      </c>
      <c r="N241" s="250" t="str">
        <f>IF($A241="N/A"," ",IF(Pricetype2=2,MAX(E241,0),IF(OR(Pricetype2=1,Pricetype2=4),IF(E241=0,0,(_xll.EURO(E241,Strikeprice2,0,0,($AK241+IF(Smile=TRUE,VLOOKUP(MAX(-5,Strikeprice2-E241),Volsmile,2),0)),($A241-DateToday)+15,IF(Pricetype2=1,1,0),0))),E241)))</f>
        <v xml:space="preserve"> </v>
      </c>
      <c r="O241" s="250" t="str">
        <f>IF($A241="N/A"," ",IF(Pricetype2=2,MAX(F241,0),IF(OR(Pricetype2=1,Pricetype2=4),IF(F241=0,0,(_xll.EURO(F241,Strikeprice2,0,0,($AK241+IF(Smile=TRUE,VLOOKUP(MAX(-5,Strikeprice2-F241),Volsmile,2),0)),($A241-DateToday)+15,IF(Pricetype2=1,1,0),0))),F241)))</f>
        <v xml:space="preserve"> </v>
      </c>
      <c r="P241" s="250" t="str">
        <f>IF($A241="N/A"," ",IF(Pricetype2=2,MAX(G241,0),IF(OR(Pricetype2=1,Pricetype2=4),IF(G241=0,0,(_xll.EURO(G241,Strikeprice2,0,0,($AK241+IF(Smile=TRUE,VLOOKUP(MAX(-5,Strikeprice2-G241),Volsmile,2),0)),($A241-DateToday)+15,IF(Pricetype2=1,1,0),0))),G241)))</f>
        <v xml:space="preserve"> </v>
      </c>
      <c r="Q241" s="250" t="str">
        <f>IF($A241="N/A"," ",IF(Pricetype2=2,MAX(H241,0),IF(OR(Pricetype2=1,Pricetype2=4),IF(H241=0,0,(_xll.EURO(H241,Strikeprice2,0,0,($AK241+IF(Smile=TRUE,VLOOKUP(MAX(-5,Strikeprice2-H241),Volsmile,2),0)),($A241-DateToday)+15,IF(Pricetype2=1,1,0),0))),H241)))</f>
        <v xml:space="preserve"> </v>
      </c>
      <c r="R241" s="250" t="str">
        <f>IF($A241="N/A"," ",IF(Pricetype2=2,MAX(I241,0),IF(OR(Pricetype2=1,Pricetype2=4),IF(I241=0,0,(_xll.EURO(I241,Strikeprice2,0,0,($AK241+IF(Smile=TRUE,VLOOKUP(MAX(-5,Strikeprice2-I241),Volsmile,2),0)),($A241-DateToday)+15,IF(Pricetype2=1,1,0),0))),I241)))</f>
        <v xml:space="preserve"> </v>
      </c>
      <c r="S241" s="250" t="str">
        <f>IF($A241="N/A"," ",IF(Pricetype2=2,MAX(J241,0),IF(OR(Pricetype2=1,Pricetype2=4),IF(J241=0,0,(_xll.EURO(J241,Strikeprice2,0,0,($AK241+IF(Smile=TRUE,VLOOKUP(MAX(-5,Strikeprice2-J241),Volsmile,2),0)),($A241-DateToday)+15,IF(Pricetype2=1,1,0),0))),J241)))</f>
        <v xml:space="preserve"> </v>
      </c>
      <c r="T241" s="250" t="str">
        <f>IF($A241="N/A"," ",IF(Pricetype2=2,MAX(K241,0),IF(OR(Pricetype2=1,Pricetype2=4),IF(K241=0,0,(_xll.EURO(K241,Strikeprice2,0,0,($AK241+IF(Smile=TRUE,VLOOKUP(MAX(-5,Strikeprice2-K241),Volsmile,2),0)),($A241-DateToday)+15,IF(Pricetype2=1,1,0),0))),K241)))</f>
        <v xml:space="preserve"> </v>
      </c>
      <c r="U241" s="177" t="str">
        <f t="shared" si="94"/>
        <v xml:space="preserve"> </v>
      </c>
      <c r="V241" s="178" t="str">
        <f t="shared" si="110"/>
        <v xml:space="preserve"> </v>
      </c>
      <c r="W241" s="178" t="str">
        <f t="shared" si="111"/>
        <v xml:space="preserve"> </v>
      </c>
      <c r="X241" s="178" t="str">
        <f t="shared" si="112"/>
        <v xml:space="preserve"> </v>
      </c>
      <c r="Y241" s="178" t="str">
        <f t="shared" si="113"/>
        <v xml:space="preserve"> </v>
      </c>
      <c r="Z241" s="178" t="str">
        <f t="shared" si="114"/>
        <v xml:space="preserve"> </v>
      </c>
      <c r="AA241" s="178" t="str">
        <f t="shared" si="115"/>
        <v xml:space="preserve"> </v>
      </c>
      <c r="AB241" s="178" t="str">
        <f t="shared" si="116"/>
        <v xml:space="preserve"> </v>
      </c>
      <c r="AC241" s="178" t="str">
        <f t="shared" si="117"/>
        <v xml:space="preserve"> </v>
      </c>
      <c r="AD241" s="178" t="str">
        <f t="shared" si="118"/>
        <v xml:space="preserve"> </v>
      </c>
      <c r="AE241" s="178" t="str">
        <f t="shared" si="119"/>
        <v xml:space="preserve"> </v>
      </c>
      <c r="AF241" s="224" t="str">
        <f t="shared" si="120"/>
        <v xml:space="preserve"> </v>
      </c>
      <c r="AG241" s="224" t="str">
        <f t="shared" si="121"/>
        <v xml:space="preserve"> </v>
      </c>
      <c r="AH241" s="224" t="str">
        <f t="shared" si="122"/>
        <v xml:space="preserve"> </v>
      </c>
      <c r="AI241" s="224" t="str">
        <f t="shared" si="95"/>
        <v xml:space="preserve"> </v>
      </c>
      <c r="AJ241" s="224" t="str">
        <f t="shared" si="96"/>
        <v xml:space="preserve"> </v>
      </c>
      <c r="AK241" s="224" t="str">
        <f t="shared" si="123"/>
        <v xml:space="preserve"> </v>
      </c>
      <c r="AL241" s="224" t="str">
        <f>IF($A241="N/A"," ",IF(PV=1,0,'Pricing Inputs2'!R274))</f>
        <v xml:space="preserve"> </v>
      </c>
      <c r="AM241" s="313" t="str">
        <f t="shared" si="97"/>
        <v xml:space="preserve"> </v>
      </c>
      <c r="BQ241" t="str">
        <f t="shared" si="98"/>
        <v xml:space="preserve"> </v>
      </c>
      <c r="BR241" t="str">
        <f t="shared" si="99"/>
        <v xml:space="preserve"> </v>
      </c>
      <c r="BS241" t="str">
        <f t="shared" si="100"/>
        <v xml:space="preserve"> </v>
      </c>
    </row>
    <row r="242" spans="1:71" x14ac:dyDescent="0.2">
      <c r="A242" s="253" t="str">
        <f>IF(A241="N/A","N/A",IF(EDATE(A241,1)&gt;Inputs!$P$5,"N/A",EDATE(A241,1)))</f>
        <v>N/A</v>
      </c>
      <c r="B242" s="324" t="str">
        <f t="shared" si="93"/>
        <v xml:space="preserve"> </v>
      </c>
      <c r="C242" s="172" t="str">
        <f t="shared" si="101"/>
        <v xml:space="preserve"> </v>
      </c>
      <c r="D242" s="172" t="str">
        <f t="shared" si="102"/>
        <v xml:space="preserve"> </v>
      </c>
      <c r="E242" s="172" t="str">
        <f t="shared" si="103"/>
        <v xml:space="preserve"> </v>
      </c>
      <c r="F242" s="172" t="str">
        <f t="shared" si="104"/>
        <v xml:space="preserve"> </v>
      </c>
      <c r="G242" s="172" t="str">
        <f t="shared" si="105"/>
        <v xml:space="preserve"> </v>
      </c>
      <c r="H242" s="172" t="str">
        <f t="shared" si="106"/>
        <v xml:space="preserve"> </v>
      </c>
      <c r="I242" s="172" t="str">
        <f t="shared" si="107"/>
        <v xml:space="preserve"> </v>
      </c>
      <c r="J242" s="172" t="str">
        <f t="shared" si="108"/>
        <v xml:space="preserve"> </v>
      </c>
      <c r="K242" s="172" t="str">
        <f t="shared" si="109"/>
        <v xml:space="preserve"> </v>
      </c>
      <c r="L242" s="250" t="str">
        <f>IF($A242="N/A"," ",IF(Pricetype2=2,MAX(C242,0),IF(OR(Pricetype2=1,Pricetype2=4),IF(C242=0,0,(_xll.EURO(C242,Strikeprice2,0,0,($AH242+IF(Smile=TRUE,VLOOKUP(MAX(-5,Strikeprice2-C242),Volsmile,2),0)),($A242-DateToday)+15,IF(Pricetype2=1,1,0),0))),C242)))</f>
        <v xml:space="preserve"> </v>
      </c>
      <c r="M242" s="250" t="str">
        <f>IF($A242="N/A"," ",IF(Pricetype2=2,MAX(D242,0),IF(OR(Pricetype2=1,Pricetype2=4),IF(D242=0,0,(_xll.EURO(D242,Strikeprice2,0,0,($AH242+IF(Smile=TRUE,VLOOKUP(MAX(-5,Strikeprice2-D242),Volsmile,2),0)),($A242-DateToday)+15,IF(Pricetype2=1,1,0),0))),D242)))</f>
        <v xml:space="preserve"> </v>
      </c>
      <c r="N242" s="250" t="str">
        <f>IF($A242="N/A"," ",IF(Pricetype2=2,MAX(E242,0),IF(OR(Pricetype2=1,Pricetype2=4),IF(E242=0,0,(_xll.EURO(E242,Strikeprice2,0,0,($AK242+IF(Smile=TRUE,VLOOKUP(MAX(-5,Strikeprice2-E242),Volsmile,2),0)),($A242-DateToday)+15,IF(Pricetype2=1,1,0),0))),E242)))</f>
        <v xml:space="preserve"> </v>
      </c>
      <c r="O242" s="250" t="str">
        <f>IF($A242="N/A"," ",IF(Pricetype2=2,MAX(F242,0),IF(OR(Pricetype2=1,Pricetype2=4),IF(F242=0,0,(_xll.EURO(F242,Strikeprice2,0,0,($AK242+IF(Smile=TRUE,VLOOKUP(MAX(-5,Strikeprice2-F242),Volsmile,2),0)),($A242-DateToday)+15,IF(Pricetype2=1,1,0),0))),F242)))</f>
        <v xml:space="preserve"> </v>
      </c>
      <c r="P242" s="250" t="str">
        <f>IF($A242="N/A"," ",IF(Pricetype2=2,MAX(G242,0),IF(OR(Pricetype2=1,Pricetype2=4),IF(G242=0,0,(_xll.EURO(G242,Strikeprice2,0,0,($AK242+IF(Smile=TRUE,VLOOKUP(MAX(-5,Strikeprice2-G242),Volsmile,2),0)),($A242-DateToday)+15,IF(Pricetype2=1,1,0),0))),G242)))</f>
        <v xml:space="preserve"> </v>
      </c>
      <c r="Q242" s="250" t="str">
        <f>IF($A242="N/A"," ",IF(Pricetype2=2,MAX(H242,0),IF(OR(Pricetype2=1,Pricetype2=4),IF(H242=0,0,(_xll.EURO(H242,Strikeprice2,0,0,($AK242+IF(Smile=TRUE,VLOOKUP(MAX(-5,Strikeprice2-H242),Volsmile,2),0)),($A242-DateToday)+15,IF(Pricetype2=1,1,0),0))),H242)))</f>
        <v xml:space="preserve"> </v>
      </c>
      <c r="R242" s="250" t="str">
        <f>IF($A242="N/A"," ",IF(Pricetype2=2,MAX(I242,0),IF(OR(Pricetype2=1,Pricetype2=4),IF(I242=0,0,(_xll.EURO(I242,Strikeprice2,0,0,($AK242+IF(Smile=TRUE,VLOOKUP(MAX(-5,Strikeprice2-I242),Volsmile,2),0)),($A242-DateToday)+15,IF(Pricetype2=1,1,0),0))),I242)))</f>
        <v xml:space="preserve"> </v>
      </c>
      <c r="S242" s="250" t="str">
        <f>IF($A242="N/A"," ",IF(Pricetype2=2,MAX(J242,0),IF(OR(Pricetype2=1,Pricetype2=4),IF(J242=0,0,(_xll.EURO(J242,Strikeprice2,0,0,($AK242+IF(Smile=TRUE,VLOOKUP(MAX(-5,Strikeprice2-J242),Volsmile,2),0)),($A242-DateToday)+15,IF(Pricetype2=1,1,0),0))),J242)))</f>
        <v xml:space="preserve"> </v>
      </c>
      <c r="T242" s="250" t="str">
        <f>IF($A242="N/A"," ",IF(Pricetype2=2,MAX(K242,0),IF(OR(Pricetype2=1,Pricetype2=4),IF(K242=0,0,(_xll.EURO(K242,Strikeprice2,0,0,($AK242+IF(Smile=TRUE,VLOOKUP(MAX(-5,Strikeprice2-K242),Volsmile,2),0)),($A242-DateToday)+15,IF(Pricetype2=1,1,0),0))),K242)))</f>
        <v xml:space="preserve"> </v>
      </c>
      <c r="U242" s="177" t="str">
        <f t="shared" si="94"/>
        <v xml:space="preserve"> </v>
      </c>
      <c r="V242" s="178" t="str">
        <f t="shared" si="110"/>
        <v xml:space="preserve"> </v>
      </c>
      <c r="W242" s="178" t="str">
        <f t="shared" si="111"/>
        <v xml:space="preserve"> </v>
      </c>
      <c r="X242" s="178" t="str">
        <f t="shared" si="112"/>
        <v xml:space="preserve"> </v>
      </c>
      <c r="Y242" s="178" t="str">
        <f t="shared" si="113"/>
        <v xml:space="preserve"> </v>
      </c>
      <c r="Z242" s="178" t="str">
        <f t="shared" si="114"/>
        <v xml:space="preserve"> </v>
      </c>
      <c r="AA242" s="178" t="str">
        <f t="shared" si="115"/>
        <v xml:space="preserve"> </v>
      </c>
      <c r="AB242" s="178" t="str">
        <f t="shared" si="116"/>
        <v xml:space="preserve"> </v>
      </c>
      <c r="AC242" s="178" t="str">
        <f t="shared" si="117"/>
        <v xml:space="preserve"> </v>
      </c>
      <c r="AD242" s="178" t="str">
        <f t="shared" si="118"/>
        <v xml:space="preserve"> </v>
      </c>
      <c r="AE242" s="178" t="str">
        <f t="shared" si="119"/>
        <v xml:space="preserve"> </v>
      </c>
      <c r="AF242" s="224" t="str">
        <f t="shared" si="120"/>
        <v xml:space="preserve"> </v>
      </c>
      <c r="AG242" s="224" t="str">
        <f t="shared" si="121"/>
        <v xml:space="preserve"> </v>
      </c>
      <c r="AH242" s="224" t="str">
        <f t="shared" si="122"/>
        <v xml:space="preserve"> </v>
      </c>
      <c r="AI242" s="224" t="str">
        <f t="shared" si="95"/>
        <v xml:space="preserve"> </v>
      </c>
      <c r="AJ242" s="224" t="str">
        <f t="shared" si="96"/>
        <v xml:space="preserve"> </v>
      </c>
      <c r="AK242" s="224" t="str">
        <f t="shared" si="123"/>
        <v xml:space="preserve"> </v>
      </c>
      <c r="AL242" s="224" t="str">
        <f>IF($A242="N/A"," ",IF(PV=1,0,'Pricing Inputs2'!R275))</f>
        <v xml:space="preserve"> </v>
      </c>
      <c r="AM242" s="313" t="str">
        <f t="shared" si="97"/>
        <v xml:space="preserve"> </v>
      </c>
      <c r="BQ242" t="str">
        <f t="shared" si="98"/>
        <v xml:space="preserve"> </v>
      </c>
      <c r="BR242" t="str">
        <f t="shared" si="99"/>
        <v xml:space="preserve"> </v>
      </c>
      <c r="BS242" t="str">
        <f t="shared" si="100"/>
        <v xml:space="preserve"> </v>
      </c>
    </row>
    <row r="243" spans="1:71" x14ac:dyDescent="0.2">
      <c r="A243" s="253" t="str">
        <f>IF(A242="N/A","N/A",IF(EDATE(A242,1)&gt;Inputs!$P$5,"N/A",EDATE(A242,1)))</f>
        <v>N/A</v>
      </c>
      <c r="B243" s="324" t="str">
        <f t="shared" si="93"/>
        <v xml:space="preserve"> </v>
      </c>
      <c r="C243" s="172" t="str">
        <f t="shared" si="101"/>
        <v xml:space="preserve"> </v>
      </c>
      <c r="D243" s="172" t="str">
        <f t="shared" si="102"/>
        <v xml:space="preserve"> </v>
      </c>
      <c r="E243" s="172" t="str">
        <f t="shared" si="103"/>
        <v xml:space="preserve"> </v>
      </c>
      <c r="F243" s="172" t="str">
        <f t="shared" si="104"/>
        <v xml:space="preserve"> </v>
      </c>
      <c r="G243" s="172" t="str">
        <f t="shared" si="105"/>
        <v xml:space="preserve"> </v>
      </c>
      <c r="H243" s="172" t="str">
        <f t="shared" si="106"/>
        <v xml:space="preserve"> </v>
      </c>
      <c r="I243" s="172" t="str">
        <f t="shared" si="107"/>
        <v xml:space="preserve"> </v>
      </c>
      <c r="J243" s="172" t="str">
        <f t="shared" si="108"/>
        <v xml:space="preserve"> </v>
      </c>
      <c r="K243" s="172" t="str">
        <f t="shared" si="109"/>
        <v xml:space="preserve"> </v>
      </c>
      <c r="L243" s="250" t="str">
        <f>IF($A243="N/A"," ",IF(Pricetype2=2,MAX(C243,0),IF(OR(Pricetype2=1,Pricetype2=4),IF(C243=0,0,(_xll.EURO(C243,Strikeprice2,0,0,($AH243+IF(Smile=TRUE,VLOOKUP(MAX(-5,Strikeprice2-C243),Volsmile,2),0)),($A243-DateToday)+15,IF(Pricetype2=1,1,0),0))),C243)))</f>
        <v xml:space="preserve"> </v>
      </c>
      <c r="M243" s="250" t="str">
        <f>IF($A243="N/A"," ",IF(Pricetype2=2,MAX(D243,0),IF(OR(Pricetype2=1,Pricetype2=4),IF(D243=0,0,(_xll.EURO(D243,Strikeprice2,0,0,($AH243+IF(Smile=TRUE,VLOOKUP(MAX(-5,Strikeprice2-D243),Volsmile,2),0)),($A243-DateToday)+15,IF(Pricetype2=1,1,0),0))),D243)))</f>
        <v xml:space="preserve"> </v>
      </c>
      <c r="N243" s="250" t="str">
        <f>IF($A243="N/A"," ",IF(Pricetype2=2,MAX(E243,0),IF(OR(Pricetype2=1,Pricetype2=4),IF(E243=0,0,(_xll.EURO(E243,Strikeprice2,0,0,($AK243+IF(Smile=TRUE,VLOOKUP(MAX(-5,Strikeprice2-E243),Volsmile,2),0)),($A243-DateToday)+15,IF(Pricetype2=1,1,0),0))),E243)))</f>
        <v xml:space="preserve"> </v>
      </c>
      <c r="O243" s="250" t="str">
        <f>IF($A243="N/A"," ",IF(Pricetype2=2,MAX(F243,0),IF(OR(Pricetype2=1,Pricetype2=4),IF(F243=0,0,(_xll.EURO(F243,Strikeprice2,0,0,($AK243+IF(Smile=TRUE,VLOOKUP(MAX(-5,Strikeprice2-F243),Volsmile,2),0)),($A243-DateToday)+15,IF(Pricetype2=1,1,0),0))),F243)))</f>
        <v xml:space="preserve"> </v>
      </c>
      <c r="P243" s="250" t="str">
        <f>IF($A243="N/A"," ",IF(Pricetype2=2,MAX(G243,0),IF(OR(Pricetype2=1,Pricetype2=4),IF(G243=0,0,(_xll.EURO(G243,Strikeprice2,0,0,($AK243+IF(Smile=TRUE,VLOOKUP(MAX(-5,Strikeprice2-G243),Volsmile,2),0)),($A243-DateToday)+15,IF(Pricetype2=1,1,0),0))),G243)))</f>
        <v xml:space="preserve"> </v>
      </c>
      <c r="Q243" s="250" t="str">
        <f>IF($A243="N/A"," ",IF(Pricetype2=2,MAX(H243,0),IF(OR(Pricetype2=1,Pricetype2=4),IF(H243=0,0,(_xll.EURO(H243,Strikeprice2,0,0,($AK243+IF(Smile=TRUE,VLOOKUP(MAX(-5,Strikeprice2-H243),Volsmile,2),0)),($A243-DateToday)+15,IF(Pricetype2=1,1,0),0))),H243)))</f>
        <v xml:space="preserve"> </v>
      </c>
      <c r="R243" s="250" t="str">
        <f>IF($A243="N/A"," ",IF(Pricetype2=2,MAX(I243,0),IF(OR(Pricetype2=1,Pricetype2=4),IF(I243=0,0,(_xll.EURO(I243,Strikeprice2,0,0,($AK243+IF(Smile=TRUE,VLOOKUP(MAX(-5,Strikeprice2-I243),Volsmile,2),0)),($A243-DateToday)+15,IF(Pricetype2=1,1,0),0))),I243)))</f>
        <v xml:space="preserve"> </v>
      </c>
      <c r="S243" s="250" t="str">
        <f>IF($A243="N/A"," ",IF(Pricetype2=2,MAX(J243,0),IF(OR(Pricetype2=1,Pricetype2=4),IF(J243=0,0,(_xll.EURO(J243,Strikeprice2,0,0,($AK243+IF(Smile=TRUE,VLOOKUP(MAX(-5,Strikeprice2-J243),Volsmile,2),0)),($A243-DateToday)+15,IF(Pricetype2=1,1,0),0))),J243)))</f>
        <v xml:space="preserve"> </v>
      </c>
      <c r="T243" s="250" t="str">
        <f>IF($A243="N/A"," ",IF(Pricetype2=2,MAX(K243,0),IF(OR(Pricetype2=1,Pricetype2=4),IF(K243=0,0,(_xll.EURO(K243,Strikeprice2,0,0,($AK243+IF(Smile=TRUE,VLOOKUP(MAX(-5,Strikeprice2-K243),Volsmile,2),0)),($A243-DateToday)+15,IF(Pricetype2=1,1,0),0))),K243)))</f>
        <v xml:space="preserve"> </v>
      </c>
      <c r="U243" s="177" t="str">
        <f t="shared" si="94"/>
        <v xml:space="preserve"> </v>
      </c>
      <c r="V243" s="178" t="str">
        <f t="shared" si="110"/>
        <v xml:space="preserve"> </v>
      </c>
      <c r="W243" s="178" t="str">
        <f t="shared" si="111"/>
        <v xml:space="preserve"> </v>
      </c>
      <c r="X243" s="178" t="str">
        <f t="shared" si="112"/>
        <v xml:space="preserve"> </v>
      </c>
      <c r="Y243" s="178" t="str">
        <f t="shared" si="113"/>
        <v xml:space="preserve"> </v>
      </c>
      <c r="Z243" s="178" t="str">
        <f t="shared" si="114"/>
        <v xml:space="preserve"> </v>
      </c>
      <c r="AA243" s="178" t="str">
        <f t="shared" si="115"/>
        <v xml:space="preserve"> </v>
      </c>
      <c r="AB243" s="178" t="str">
        <f t="shared" si="116"/>
        <v xml:space="preserve"> </v>
      </c>
      <c r="AC243" s="178" t="str">
        <f t="shared" si="117"/>
        <v xml:space="preserve"> </v>
      </c>
      <c r="AD243" s="178" t="str">
        <f t="shared" si="118"/>
        <v xml:space="preserve"> </v>
      </c>
      <c r="AE243" s="178" t="str">
        <f t="shared" si="119"/>
        <v xml:space="preserve"> </v>
      </c>
      <c r="AF243" s="224" t="str">
        <f t="shared" si="120"/>
        <v xml:space="preserve"> </v>
      </c>
      <c r="AG243" s="224" t="str">
        <f t="shared" si="121"/>
        <v xml:space="preserve"> </v>
      </c>
      <c r="AH243" s="224" t="str">
        <f t="shared" si="122"/>
        <v xml:space="preserve"> </v>
      </c>
      <c r="AI243" s="224" t="str">
        <f t="shared" si="95"/>
        <v xml:space="preserve"> </v>
      </c>
      <c r="AJ243" s="224" t="str">
        <f t="shared" si="96"/>
        <v xml:space="preserve"> </v>
      </c>
      <c r="AK243" s="224" t="str">
        <f t="shared" si="123"/>
        <v xml:space="preserve"> </v>
      </c>
      <c r="AL243" s="224" t="str">
        <f>IF($A243="N/A"," ",IF(PV=1,0,'Pricing Inputs2'!R276))</f>
        <v xml:space="preserve"> </v>
      </c>
      <c r="AM243" s="313" t="str">
        <f t="shared" si="97"/>
        <v xml:space="preserve"> </v>
      </c>
      <c r="BQ243" t="str">
        <f t="shared" si="98"/>
        <v xml:space="preserve"> </v>
      </c>
      <c r="BR243" t="str">
        <f t="shared" si="99"/>
        <v xml:space="preserve"> </v>
      </c>
      <c r="BS243" t="str">
        <f t="shared" si="100"/>
        <v xml:space="preserve"> </v>
      </c>
    </row>
    <row r="244" spans="1:71" x14ac:dyDescent="0.2">
      <c r="A244" s="253" t="str">
        <f>IF(A243="N/A","N/A",IF(EDATE(A243,1)&gt;Inputs!$P$5,"N/A",EDATE(A243,1)))</f>
        <v>N/A</v>
      </c>
      <c r="B244" s="324" t="str">
        <f t="shared" si="93"/>
        <v xml:space="preserve"> </v>
      </c>
      <c r="C244" s="172" t="str">
        <f t="shared" si="101"/>
        <v xml:space="preserve"> </v>
      </c>
      <c r="D244" s="172" t="str">
        <f t="shared" si="102"/>
        <v xml:space="preserve"> </v>
      </c>
      <c r="E244" s="172" t="str">
        <f t="shared" si="103"/>
        <v xml:space="preserve"> </v>
      </c>
      <c r="F244" s="172" t="str">
        <f t="shared" si="104"/>
        <v xml:space="preserve"> </v>
      </c>
      <c r="G244" s="172" t="str">
        <f t="shared" si="105"/>
        <v xml:space="preserve"> </v>
      </c>
      <c r="H244" s="172" t="str">
        <f t="shared" si="106"/>
        <v xml:space="preserve"> </v>
      </c>
      <c r="I244" s="172" t="str">
        <f t="shared" si="107"/>
        <v xml:space="preserve"> </v>
      </c>
      <c r="J244" s="172" t="str">
        <f t="shared" si="108"/>
        <v xml:space="preserve"> </v>
      </c>
      <c r="K244" s="172" t="str">
        <f t="shared" si="109"/>
        <v xml:space="preserve"> </v>
      </c>
      <c r="L244" s="250" t="str">
        <f>IF($A244="N/A"," ",IF(Pricetype2=2,MAX(C244,0),IF(OR(Pricetype2=1,Pricetype2=4),IF(C244=0,0,(_xll.EURO(C244,Strikeprice2,0,0,($AH244+IF(Smile=TRUE,VLOOKUP(MAX(-5,Strikeprice2-C244),Volsmile,2),0)),($A244-DateToday)+15,IF(Pricetype2=1,1,0),0))),C244)))</f>
        <v xml:space="preserve"> </v>
      </c>
      <c r="M244" s="250" t="str">
        <f>IF($A244="N/A"," ",IF(Pricetype2=2,MAX(D244,0),IF(OR(Pricetype2=1,Pricetype2=4),IF(D244=0,0,(_xll.EURO(D244,Strikeprice2,0,0,($AH244+IF(Smile=TRUE,VLOOKUP(MAX(-5,Strikeprice2-D244),Volsmile,2),0)),($A244-DateToday)+15,IF(Pricetype2=1,1,0),0))),D244)))</f>
        <v xml:space="preserve"> </v>
      </c>
      <c r="N244" s="250" t="str">
        <f>IF($A244="N/A"," ",IF(Pricetype2=2,MAX(E244,0),IF(OR(Pricetype2=1,Pricetype2=4),IF(E244=0,0,(_xll.EURO(E244,Strikeprice2,0,0,($AK244+IF(Smile=TRUE,VLOOKUP(MAX(-5,Strikeprice2-E244),Volsmile,2),0)),($A244-DateToday)+15,IF(Pricetype2=1,1,0),0))),E244)))</f>
        <v xml:space="preserve"> </v>
      </c>
      <c r="O244" s="250" t="str">
        <f>IF($A244="N/A"," ",IF(Pricetype2=2,MAX(F244,0),IF(OR(Pricetype2=1,Pricetype2=4),IF(F244=0,0,(_xll.EURO(F244,Strikeprice2,0,0,($AK244+IF(Smile=TRUE,VLOOKUP(MAX(-5,Strikeprice2-F244),Volsmile,2),0)),($A244-DateToday)+15,IF(Pricetype2=1,1,0),0))),F244)))</f>
        <v xml:space="preserve"> </v>
      </c>
      <c r="P244" s="250" t="str">
        <f>IF($A244="N/A"," ",IF(Pricetype2=2,MAX(G244,0),IF(OR(Pricetype2=1,Pricetype2=4),IF(G244=0,0,(_xll.EURO(G244,Strikeprice2,0,0,($AK244+IF(Smile=TRUE,VLOOKUP(MAX(-5,Strikeprice2-G244),Volsmile,2),0)),($A244-DateToday)+15,IF(Pricetype2=1,1,0),0))),G244)))</f>
        <v xml:space="preserve"> </v>
      </c>
      <c r="Q244" s="250" t="str">
        <f>IF($A244="N/A"," ",IF(Pricetype2=2,MAX(H244,0),IF(OR(Pricetype2=1,Pricetype2=4),IF(H244=0,0,(_xll.EURO(H244,Strikeprice2,0,0,($AK244+IF(Smile=TRUE,VLOOKUP(MAX(-5,Strikeprice2-H244),Volsmile,2),0)),($A244-DateToday)+15,IF(Pricetype2=1,1,0),0))),H244)))</f>
        <v xml:space="preserve"> </v>
      </c>
      <c r="R244" s="250" t="str">
        <f>IF($A244="N/A"," ",IF(Pricetype2=2,MAX(I244,0),IF(OR(Pricetype2=1,Pricetype2=4),IF(I244=0,0,(_xll.EURO(I244,Strikeprice2,0,0,($AK244+IF(Smile=TRUE,VLOOKUP(MAX(-5,Strikeprice2-I244),Volsmile,2),0)),($A244-DateToday)+15,IF(Pricetype2=1,1,0),0))),I244)))</f>
        <v xml:space="preserve"> </v>
      </c>
      <c r="S244" s="250" t="str">
        <f>IF($A244="N/A"," ",IF(Pricetype2=2,MAX(J244,0),IF(OR(Pricetype2=1,Pricetype2=4),IF(J244=0,0,(_xll.EURO(J244,Strikeprice2,0,0,($AK244+IF(Smile=TRUE,VLOOKUP(MAX(-5,Strikeprice2-J244),Volsmile,2),0)),($A244-DateToday)+15,IF(Pricetype2=1,1,0),0))),J244)))</f>
        <v xml:space="preserve"> </v>
      </c>
      <c r="T244" s="250" t="str">
        <f>IF($A244="N/A"," ",IF(Pricetype2=2,MAX(K244,0),IF(OR(Pricetype2=1,Pricetype2=4),IF(K244=0,0,(_xll.EURO(K244,Strikeprice2,0,0,($AK244+IF(Smile=TRUE,VLOOKUP(MAX(-5,Strikeprice2-K244),Volsmile,2),0)),($A244-DateToday)+15,IF(Pricetype2=1,1,0),0))),K244)))</f>
        <v xml:space="preserve"> </v>
      </c>
      <c r="U244" s="177" t="str">
        <f t="shared" si="94"/>
        <v xml:space="preserve"> </v>
      </c>
      <c r="V244" s="178" t="str">
        <f t="shared" si="110"/>
        <v xml:space="preserve"> </v>
      </c>
      <c r="W244" s="178" t="str">
        <f t="shared" si="111"/>
        <v xml:space="preserve"> </v>
      </c>
      <c r="X244" s="178" t="str">
        <f t="shared" si="112"/>
        <v xml:space="preserve"> </v>
      </c>
      <c r="Y244" s="178" t="str">
        <f t="shared" si="113"/>
        <v xml:space="preserve"> </v>
      </c>
      <c r="Z244" s="178" t="str">
        <f t="shared" si="114"/>
        <v xml:space="preserve"> </v>
      </c>
      <c r="AA244" s="178" t="str">
        <f t="shared" si="115"/>
        <v xml:space="preserve"> </v>
      </c>
      <c r="AB244" s="178" t="str">
        <f t="shared" si="116"/>
        <v xml:space="preserve"> </v>
      </c>
      <c r="AC244" s="178" t="str">
        <f t="shared" si="117"/>
        <v xml:space="preserve"> </v>
      </c>
      <c r="AD244" s="178" t="str">
        <f t="shared" si="118"/>
        <v xml:space="preserve"> </v>
      </c>
      <c r="AE244" s="178" t="str">
        <f t="shared" si="119"/>
        <v xml:space="preserve"> </v>
      </c>
      <c r="AF244" s="224" t="str">
        <f t="shared" si="120"/>
        <v xml:space="preserve"> </v>
      </c>
      <c r="AG244" s="224" t="str">
        <f t="shared" si="121"/>
        <v xml:space="preserve"> </v>
      </c>
      <c r="AH244" s="224" t="str">
        <f t="shared" si="122"/>
        <v xml:space="preserve"> </v>
      </c>
      <c r="AI244" s="224" t="str">
        <f t="shared" si="95"/>
        <v xml:space="preserve"> </v>
      </c>
      <c r="AJ244" s="224" t="str">
        <f t="shared" si="96"/>
        <v xml:space="preserve"> </v>
      </c>
      <c r="AK244" s="224" t="str">
        <f t="shared" si="123"/>
        <v xml:space="preserve"> </v>
      </c>
      <c r="AL244" s="224" t="str">
        <f>IF($A244="N/A"," ",IF(PV=1,0,'Pricing Inputs2'!R277))</f>
        <v xml:space="preserve"> </v>
      </c>
      <c r="AM244" s="313" t="str">
        <f t="shared" si="97"/>
        <v xml:space="preserve"> </v>
      </c>
      <c r="BQ244" t="str">
        <f t="shared" si="98"/>
        <v xml:space="preserve"> </v>
      </c>
      <c r="BR244" t="str">
        <f t="shared" si="99"/>
        <v xml:space="preserve"> </v>
      </c>
      <c r="BS244" t="str">
        <f t="shared" si="100"/>
        <v xml:space="preserve"> </v>
      </c>
    </row>
    <row r="245" spans="1:71" x14ac:dyDescent="0.2">
      <c r="A245" s="253" t="str">
        <f>IF(A244="N/A","N/A",IF(EDATE(A244,1)&gt;Inputs!$P$5,"N/A",EDATE(A244,1)))</f>
        <v>N/A</v>
      </c>
      <c r="B245" s="324" t="str">
        <f t="shared" si="93"/>
        <v xml:space="preserve"> </v>
      </c>
      <c r="C245" s="172" t="str">
        <f t="shared" si="101"/>
        <v xml:space="preserve"> </v>
      </c>
      <c r="D245" s="172" t="str">
        <f t="shared" si="102"/>
        <v xml:space="preserve"> </v>
      </c>
      <c r="E245" s="172" t="str">
        <f t="shared" si="103"/>
        <v xml:space="preserve"> </v>
      </c>
      <c r="F245" s="172" t="str">
        <f t="shared" si="104"/>
        <v xml:space="preserve"> </v>
      </c>
      <c r="G245" s="172" t="str">
        <f t="shared" si="105"/>
        <v xml:space="preserve"> </v>
      </c>
      <c r="H245" s="172" t="str">
        <f t="shared" si="106"/>
        <v xml:space="preserve"> </v>
      </c>
      <c r="I245" s="172" t="str">
        <f t="shared" si="107"/>
        <v xml:space="preserve"> </v>
      </c>
      <c r="J245" s="172" t="str">
        <f t="shared" si="108"/>
        <v xml:space="preserve"> </v>
      </c>
      <c r="K245" s="172" t="str">
        <f t="shared" si="109"/>
        <v xml:space="preserve"> </v>
      </c>
      <c r="L245" s="250" t="str">
        <f>IF($A245="N/A"," ",IF(Pricetype2=2,MAX(C245,0),IF(OR(Pricetype2=1,Pricetype2=4),IF(C245=0,0,(_xll.EURO(C245,Strikeprice2,0,0,($AH245+IF(Smile=TRUE,VLOOKUP(MAX(-5,Strikeprice2-C245),Volsmile,2),0)),($A245-DateToday)+15,IF(Pricetype2=1,1,0),0))),C245)))</f>
        <v xml:space="preserve"> </v>
      </c>
      <c r="M245" s="250" t="str">
        <f>IF($A245="N/A"," ",IF(Pricetype2=2,MAX(D245,0),IF(OR(Pricetype2=1,Pricetype2=4),IF(D245=0,0,(_xll.EURO(D245,Strikeprice2,0,0,($AH245+IF(Smile=TRUE,VLOOKUP(MAX(-5,Strikeprice2-D245),Volsmile,2),0)),($A245-DateToday)+15,IF(Pricetype2=1,1,0),0))),D245)))</f>
        <v xml:space="preserve"> </v>
      </c>
      <c r="N245" s="250" t="str">
        <f>IF($A245="N/A"," ",IF(Pricetype2=2,MAX(E245,0),IF(OR(Pricetype2=1,Pricetype2=4),IF(E245=0,0,(_xll.EURO(E245,Strikeprice2,0,0,($AK245+IF(Smile=TRUE,VLOOKUP(MAX(-5,Strikeprice2-E245),Volsmile,2),0)),($A245-DateToday)+15,IF(Pricetype2=1,1,0),0))),E245)))</f>
        <v xml:space="preserve"> </v>
      </c>
      <c r="O245" s="250" t="str">
        <f>IF($A245="N/A"," ",IF(Pricetype2=2,MAX(F245,0),IF(OR(Pricetype2=1,Pricetype2=4),IF(F245=0,0,(_xll.EURO(F245,Strikeprice2,0,0,($AK245+IF(Smile=TRUE,VLOOKUP(MAX(-5,Strikeprice2-F245),Volsmile,2),0)),($A245-DateToday)+15,IF(Pricetype2=1,1,0),0))),F245)))</f>
        <v xml:space="preserve"> </v>
      </c>
      <c r="P245" s="250" t="str">
        <f>IF($A245="N/A"," ",IF(Pricetype2=2,MAX(G245,0),IF(OR(Pricetype2=1,Pricetype2=4),IF(G245=0,0,(_xll.EURO(G245,Strikeprice2,0,0,($AK245+IF(Smile=TRUE,VLOOKUP(MAX(-5,Strikeprice2-G245),Volsmile,2),0)),($A245-DateToday)+15,IF(Pricetype2=1,1,0),0))),G245)))</f>
        <v xml:space="preserve"> </v>
      </c>
      <c r="Q245" s="250" t="str">
        <f>IF($A245="N/A"," ",IF(Pricetype2=2,MAX(H245,0),IF(OR(Pricetype2=1,Pricetype2=4),IF(H245=0,0,(_xll.EURO(H245,Strikeprice2,0,0,($AK245+IF(Smile=TRUE,VLOOKUP(MAX(-5,Strikeprice2-H245),Volsmile,2),0)),($A245-DateToday)+15,IF(Pricetype2=1,1,0),0))),H245)))</f>
        <v xml:space="preserve"> </v>
      </c>
      <c r="R245" s="250" t="str">
        <f>IF($A245="N/A"," ",IF(Pricetype2=2,MAX(I245,0),IF(OR(Pricetype2=1,Pricetype2=4),IF(I245=0,0,(_xll.EURO(I245,Strikeprice2,0,0,($AK245+IF(Smile=TRUE,VLOOKUP(MAX(-5,Strikeprice2-I245),Volsmile,2),0)),($A245-DateToday)+15,IF(Pricetype2=1,1,0),0))),I245)))</f>
        <v xml:space="preserve"> </v>
      </c>
      <c r="S245" s="250" t="str">
        <f>IF($A245="N/A"," ",IF(Pricetype2=2,MAX(J245,0),IF(OR(Pricetype2=1,Pricetype2=4),IF(J245=0,0,(_xll.EURO(J245,Strikeprice2,0,0,($AK245+IF(Smile=TRUE,VLOOKUP(MAX(-5,Strikeprice2-J245),Volsmile,2),0)),($A245-DateToday)+15,IF(Pricetype2=1,1,0),0))),J245)))</f>
        <v xml:space="preserve"> </v>
      </c>
      <c r="T245" s="250" t="str">
        <f>IF($A245="N/A"," ",IF(Pricetype2=2,MAX(K245,0),IF(OR(Pricetype2=1,Pricetype2=4),IF(K245=0,0,(_xll.EURO(K245,Strikeprice2,0,0,($AK245+IF(Smile=TRUE,VLOOKUP(MAX(-5,Strikeprice2-K245),Volsmile,2),0)),($A245-DateToday)+15,IF(Pricetype2=1,1,0),0))),K245)))</f>
        <v xml:space="preserve"> </v>
      </c>
      <c r="U245" s="177" t="str">
        <f t="shared" si="94"/>
        <v xml:space="preserve"> </v>
      </c>
      <c r="V245" s="178" t="str">
        <f t="shared" si="110"/>
        <v xml:space="preserve"> </v>
      </c>
      <c r="W245" s="178" t="str">
        <f t="shared" si="111"/>
        <v xml:space="preserve"> </v>
      </c>
      <c r="X245" s="178" t="str">
        <f t="shared" si="112"/>
        <v xml:space="preserve"> </v>
      </c>
      <c r="Y245" s="178" t="str">
        <f t="shared" si="113"/>
        <v xml:space="preserve"> </v>
      </c>
      <c r="Z245" s="178" t="str">
        <f t="shared" si="114"/>
        <v xml:space="preserve"> </v>
      </c>
      <c r="AA245" s="178" t="str">
        <f t="shared" si="115"/>
        <v xml:space="preserve"> </v>
      </c>
      <c r="AB245" s="178" t="str">
        <f t="shared" si="116"/>
        <v xml:space="preserve"> </v>
      </c>
      <c r="AC245" s="178" t="str">
        <f t="shared" si="117"/>
        <v xml:space="preserve"> </v>
      </c>
      <c r="AD245" s="178" t="str">
        <f t="shared" si="118"/>
        <v xml:space="preserve"> </v>
      </c>
      <c r="AE245" s="178" t="str">
        <f t="shared" si="119"/>
        <v xml:space="preserve"> </v>
      </c>
      <c r="AF245" s="224" t="str">
        <f t="shared" si="120"/>
        <v xml:space="preserve"> </v>
      </c>
      <c r="AG245" s="224" t="str">
        <f t="shared" si="121"/>
        <v xml:space="preserve"> </v>
      </c>
      <c r="AH245" s="224" t="str">
        <f t="shared" si="122"/>
        <v xml:space="preserve"> </v>
      </c>
      <c r="AI245" s="224" t="str">
        <f t="shared" si="95"/>
        <v xml:space="preserve"> </v>
      </c>
      <c r="AJ245" s="224" t="str">
        <f t="shared" si="96"/>
        <v xml:space="preserve"> </v>
      </c>
      <c r="AK245" s="224" t="str">
        <f t="shared" si="123"/>
        <v xml:space="preserve"> </v>
      </c>
      <c r="AL245" s="224" t="str">
        <f>IF($A245="N/A"," ",IF(PV=1,0,'Pricing Inputs2'!R278))</f>
        <v xml:space="preserve"> </v>
      </c>
      <c r="AM245" s="313" t="str">
        <f t="shared" si="97"/>
        <v xml:space="preserve"> </v>
      </c>
      <c r="BQ245" t="str">
        <f t="shared" si="98"/>
        <v xml:space="preserve"> </v>
      </c>
      <c r="BR245" t="str">
        <f t="shared" si="99"/>
        <v xml:space="preserve"> </v>
      </c>
      <c r="BS245" t="str">
        <f t="shared" si="100"/>
        <v xml:space="preserve"> </v>
      </c>
    </row>
    <row r="246" spans="1:71" x14ac:dyDescent="0.2">
      <c r="A246" s="253" t="str">
        <f>IF(A245="N/A","N/A",IF(EDATE(A245,1)&gt;Inputs!$P$5,"N/A",EDATE(A245,1)))</f>
        <v>N/A</v>
      </c>
      <c r="B246" s="324" t="str">
        <f t="shared" si="93"/>
        <v xml:space="preserve"> </v>
      </c>
      <c r="C246" s="172" t="str">
        <f t="shared" si="101"/>
        <v xml:space="preserve"> </v>
      </c>
      <c r="D246" s="172" t="str">
        <f t="shared" si="102"/>
        <v xml:space="preserve"> </v>
      </c>
      <c r="E246" s="172" t="str">
        <f t="shared" si="103"/>
        <v xml:space="preserve"> </v>
      </c>
      <c r="F246" s="172" t="str">
        <f t="shared" si="104"/>
        <v xml:space="preserve"> </v>
      </c>
      <c r="G246" s="172" t="str">
        <f t="shared" si="105"/>
        <v xml:space="preserve"> </v>
      </c>
      <c r="H246" s="172" t="str">
        <f t="shared" si="106"/>
        <v xml:space="preserve"> </v>
      </c>
      <c r="I246" s="172" t="str">
        <f t="shared" si="107"/>
        <v xml:space="preserve"> </v>
      </c>
      <c r="J246" s="172" t="str">
        <f t="shared" si="108"/>
        <v xml:space="preserve"> </v>
      </c>
      <c r="K246" s="172" t="str">
        <f t="shared" si="109"/>
        <v xml:space="preserve"> </v>
      </c>
      <c r="L246" s="250" t="str">
        <f>IF($A246="N/A"," ",IF(Pricetype2=2,MAX(C246,0),IF(OR(Pricetype2=1,Pricetype2=4),IF(C246=0,0,(_xll.EURO(C246,Strikeprice2,0,0,($AH246+IF(Smile=TRUE,VLOOKUP(MAX(-5,Strikeprice2-C246),Volsmile,2),0)),($A246-DateToday)+15,IF(Pricetype2=1,1,0),0))),C246)))</f>
        <v xml:space="preserve"> </v>
      </c>
      <c r="M246" s="250" t="str">
        <f>IF($A246="N/A"," ",IF(Pricetype2=2,MAX(D246,0),IF(OR(Pricetype2=1,Pricetype2=4),IF(D246=0,0,(_xll.EURO(D246,Strikeprice2,0,0,($AH246+IF(Smile=TRUE,VLOOKUP(MAX(-5,Strikeprice2-D246),Volsmile,2),0)),($A246-DateToday)+15,IF(Pricetype2=1,1,0),0))),D246)))</f>
        <v xml:space="preserve"> </v>
      </c>
      <c r="N246" s="250" t="str">
        <f>IF($A246="N/A"," ",IF(Pricetype2=2,MAX(E246,0),IF(OR(Pricetype2=1,Pricetype2=4),IF(E246=0,0,(_xll.EURO(E246,Strikeprice2,0,0,($AK246+IF(Smile=TRUE,VLOOKUP(MAX(-5,Strikeprice2-E246),Volsmile,2),0)),($A246-DateToday)+15,IF(Pricetype2=1,1,0),0))),E246)))</f>
        <v xml:space="preserve"> </v>
      </c>
      <c r="O246" s="250" t="str">
        <f>IF($A246="N/A"," ",IF(Pricetype2=2,MAX(F246,0),IF(OR(Pricetype2=1,Pricetype2=4),IF(F246=0,0,(_xll.EURO(F246,Strikeprice2,0,0,($AK246+IF(Smile=TRUE,VLOOKUP(MAX(-5,Strikeprice2-F246),Volsmile,2),0)),($A246-DateToday)+15,IF(Pricetype2=1,1,0),0))),F246)))</f>
        <v xml:space="preserve"> </v>
      </c>
      <c r="P246" s="250" t="str">
        <f>IF($A246="N/A"," ",IF(Pricetype2=2,MAX(G246,0),IF(OR(Pricetype2=1,Pricetype2=4),IF(G246=0,0,(_xll.EURO(G246,Strikeprice2,0,0,($AK246+IF(Smile=TRUE,VLOOKUP(MAX(-5,Strikeprice2-G246),Volsmile,2),0)),($A246-DateToday)+15,IF(Pricetype2=1,1,0),0))),G246)))</f>
        <v xml:space="preserve"> </v>
      </c>
      <c r="Q246" s="250" t="str">
        <f>IF($A246="N/A"," ",IF(Pricetype2=2,MAX(H246,0),IF(OR(Pricetype2=1,Pricetype2=4),IF(H246=0,0,(_xll.EURO(H246,Strikeprice2,0,0,($AK246+IF(Smile=TRUE,VLOOKUP(MAX(-5,Strikeprice2-H246),Volsmile,2),0)),($A246-DateToday)+15,IF(Pricetype2=1,1,0),0))),H246)))</f>
        <v xml:space="preserve"> </v>
      </c>
      <c r="R246" s="250" t="str">
        <f>IF($A246="N/A"," ",IF(Pricetype2=2,MAX(I246,0),IF(OR(Pricetype2=1,Pricetype2=4),IF(I246=0,0,(_xll.EURO(I246,Strikeprice2,0,0,($AK246+IF(Smile=TRUE,VLOOKUP(MAX(-5,Strikeprice2-I246),Volsmile,2),0)),($A246-DateToday)+15,IF(Pricetype2=1,1,0),0))),I246)))</f>
        <v xml:space="preserve"> </v>
      </c>
      <c r="S246" s="250" t="str">
        <f>IF($A246="N/A"," ",IF(Pricetype2=2,MAX(J246,0),IF(OR(Pricetype2=1,Pricetype2=4),IF(J246=0,0,(_xll.EURO(J246,Strikeprice2,0,0,($AK246+IF(Smile=TRUE,VLOOKUP(MAX(-5,Strikeprice2-J246),Volsmile,2),0)),($A246-DateToday)+15,IF(Pricetype2=1,1,0),0))),J246)))</f>
        <v xml:space="preserve"> </v>
      </c>
      <c r="T246" s="250" t="str">
        <f>IF($A246="N/A"," ",IF(Pricetype2=2,MAX(K246,0),IF(OR(Pricetype2=1,Pricetype2=4),IF(K246=0,0,(_xll.EURO(K246,Strikeprice2,0,0,($AK246+IF(Smile=TRUE,VLOOKUP(MAX(-5,Strikeprice2-K246),Volsmile,2),0)),($A246-DateToday)+15,IF(Pricetype2=1,1,0),0))),K246)))</f>
        <v xml:space="preserve"> </v>
      </c>
      <c r="U246" s="177" t="str">
        <f t="shared" si="94"/>
        <v xml:space="preserve"> </v>
      </c>
      <c r="V246" s="178" t="str">
        <f t="shared" si="110"/>
        <v xml:space="preserve"> </v>
      </c>
      <c r="W246" s="178" t="str">
        <f t="shared" si="111"/>
        <v xml:space="preserve"> </v>
      </c>
      <c r="X246" s="178" t="str">
        <f t="shared" si="112"/>
        <v xml:space="preserve"> </v>
      </c>
      <c r="Y246" s="178" t="str">
        <f t="shared" si="113"/>
        <v xml:space="preserve"> </v>
      </c>
      <c r="Z246" s="178" t="str">
        <f t="shared" si="114"/>
        <v xml:space="preserve"> </v>
      </c>
      <c r="AA246" s="178" t="str">
        <f t="shared" si="115"/>
        <v xml:space="preserve"> </v>
      </c>
      <c r="AB246" s="178" t="str">
        <f t="shared" si="116"/>
        <v xml:space="preserve"> </v>
      </c>
      <c r="AC246" s="178" t="str">
        <f t="shared" si="117"/>
        <v xml:space="preserve"> </v>
      </c>
      <c r="AD246" s="178" t="str">
        <f t="shared" si="118"/>
        <v xml:space="preserve"> </v>
      </c>
      <c r="AE246" s="178" t="str">
        <f t="shared" si="119"/>
        <v xml:space="preserve"> </v>
      </c>
      <c r="AF246" s="224" t="str">
        <f t="shared" si="120"/>
        <v xml:space="preserve"> </v>
      </c>
      <c r="AG246" s="224" t="str">
        <f t="shared" si="121"/>
        <v xml:space="preserve"> </v>
      </c>
      <c r="AH246" s="224" t="str">
        <f t="shared" si="122"/>
        <v xml:space="preserve"> </v>
      </c>
      <c r="AI246" s="224" t="str">
        <f t="shared" si="95"/>
        <v xml:space="preserve"> </v>
      </c>
      <c r="AJ246" s="224" t="str">
        <f t="shared" si="96"/>
        <v xml:space="preserve"> </v>
      </c>
      <c r="AK246" s="224" t="str">
        <f t="shared" si="123"/>
        <v xml:space="preserve"> </v>
      </c>
      <c r="AL246" s="224" t="str">
        <f>IF($A246="N/A"," ",IF(PV=1,0,'Pricing Inputs2'!R279))</f>
        <v xml:space="preserve"> </v>
      </c>
      <c r="AM246" s="313" t="str">
        <f t="shared" si="97"/>
        <v xml:space="preserve"> </v>
      </c>
      <c r="BQ246" t="str">
        <f t="shared" si="98"/>
        <v xml:space="preserve"> </v>
      </c>
      <c r="BR246" t="str">
        <f t="shared" si="99"/>
        <v xml:space="preserve"> </v>
      </c>
      <c r="BS246" t="str">
        <f t="shared" si="100"/>
        <v xml:space="preserve"> </v>
      </c>
    </row>
    <row r="247" spans="1:71" x14ac:dyDescent="0.2">
      <c r="A247" s="253" t="str">
        <f>IF(A246="N/A","N/A",IF(EDATE(A246,1)&gt;Inputs!$P$5,"N/A",EDATE(A246,1)))</f>
        <v>N/A</v>
      </c>
      <c r="B247" s="324" t="str">
        <f t="shared" si="93"/>
        <v xml:space="preserve"> </v>
      </c>
      <c r="C247" s="172" t="str">
        <f t="shared" si="101"/>
        <v xml:space="preserve"> </v>
      </c>
      <c r="D247" s="172" t="str">
        <f t="shared" si="102"/>
        <v xml:space="preserve"> </v>
      </c>
      <c r="E247" s="172" t="str">
        <f t="shared" si="103"/>
        <v xml:space="preserve"> </v>
      </c>
      <c r="F247" s="172" t="str">
        <f t="shared" si="104"/>
        <v xml:space="preserve"> </v>
      </c>
      <c r="G247" s="172" t="str">
        <f t="shared" si="105"/>
        <v xml:space="preserve"> </v>
      </c>
      <c r="H247" s="172" t="str">
        <f t="shared" si="106"/>
        <v xml:space="preserve"> </v>
      </c>
      <c r="I247" s="172" t="str">
        <f t="shared" si="107"/>
        <v xml:space="preserve"> </v>
      </c>
      <c r="J247" s="172" t="str">
        <f t="shared" si="108"/>
        <v xml:space="preserve"> </v>
      </c>
      <c r="K247" s="172" t="str">
        <f t="shared" si="109"/>
        <v xml:space="preserve"> </v>
      </c>
      <c r="L247" s="250" t="str">
        <f>IF($A247="N/A"," ",IF(Pricetype2=2,MAX(C247,0),IF(OR(Pricetype2=1,Pricetype2=4),IF(C247=0,0,(_xll.EURO(C247,Strikeprice2,0,0,($AH247+IF(Smile=TRUE,VLOOKUP(MAX(-5,Strikeprice2-C247),Volsmile,2),0)),($A247-DateToday)+15,IF(Pricetype2=1,1,0),0))),C247)))</f>
        <v xml:space="preserve"> </v>
      </c>
      <c r="M247" s="250" t="str">
        <f>IF($A247="N/A"," ",IF(Pricetype2=2,MAX(D247,0),IF(OR(Pricetype2=1,Pricetype2=4),IF(D247=0,0,(_xll.EURO(D247,Strikeprice2,0,0,($AH247+IF(Smile=TRUE,VLOOKUP(MAX(-5,Strikeprice2-D247),Volsmile,2),0)),($A247-DateToday)+15,IF(Pricetype2=1,1,0),0))),D247)))</f>
        <v xml:space="preserve"> </v>
      </c>
      <c r="N247" s="250" t="str">
        <f>IF($A247="N/A"," ",IF(Pricetype2=2,MAX(E247,0),IF(OR(Pricetype2=1,Pricetype2=4),IF(E247=0,0,(_xll.EURO(E247,Strikeprice2,0,0,($AK247+IF(Smile=TRUE,VLOOKUP(MAX(-5,Strikeprice2-E247),Volsmile,2),0)),($A247-DateToday)+15,IF(Pricetype2=1,1,0),0))),E247)))</f>
        <v xml:space="preserve"> </v>
      </c>
      <c r="O247" s="250" t="str">
        <f>IF($A247="N/A"," ",IF(Pricetype2=2,MAX(F247,0),IF(OR(Pricetype2=1,Pricetype2=4),IF(F247=0,0,(_xll.EURO(F247,Strikeprice2,0,0,($AK247+IF(Smile=TRUE,VLOOKUP(MAX(-5,Strikeprice2-F247),Volsmile,2),0)),($A247-DateToday)+15,IF(Pricetype2=1,1,0),0))),F247)))</f>
        <v xml:space="preserve"> </v>
      </c>
      <c r="P247" s="250" t="str">
        <f>IF($A247="N/A"," ",IF(Pricetype2=2,MAX(G247,0),IF(OR(Pricetype2=1,Pricetype2=4),IF(G247=0,0,(_xll.EURO(G247,Strikeprice2,0,0,($AK247+IF(Smile=TRUE,VLOOKUP(MAX(-5,Strikeprice2-G247),Volsmile,2),0)),($A247-DateToday)+15,IF(Pricetype2=1,1,0),0))),G247)))</f>
        <v xml:space="preserve"> </v>
      </c>
      <c r="Q247" s="250" t="str">
        <f>IF($A247="N/A"," ",IF(Pricetype2=2,MAX(H247,0),IF(OR(Pricetype2=1,Pricetype2=4),IF(H247=0,0,(_xll.EURO(H247,Strikeprice2,0,0,($AK247+IF(Smile=TRUE,VLOOKUP(MAX(-5,Strikeprice2-H247),Volsmile,2),0)),($A247-DateToday)+15,IF(Pricetype2=1,1,0),0))),H247)))</f>
        <v xml:space="preserve"> </v>
      </c>
      <c r="R247" s="250" t="str">
        <f>IF($A247="N/A"," ",IF(Pricetype2=2,MAX(I247,0),IF(OR(Pricetype2=1,Pricetype2=4),IF(I247=0,0,(_xll.EURO(I247,Strikeprice2,0,0,($AK247+IF(Smile=TRUE,VLOOKUP(MAX(-5,Strikeprice2-I247),Volsmile,2),0)),($A247-DateToday)+15,IF(Pricetype2=1,1,0),0))),I247)))</f>
        <v xml:space="preserve"> </v>
      </c>
      <c r="S247" s="250" t="str">
        <f>IF($A247="N/A"," ",IF(Pricetype2=2,MAX(J247,0),IF(OR(Pricetype2=1,Pricetype2=4),IF(J247=0,0,(_xll.EURO(J247,Strikeprice2,0,0,($AK247+IF(Smile=TRUE,VLOOKUP(MAX(-5,Strikeprice2-J247),Volsmile,2),0)),($A247-DateToday)+15,IF(Pricetype2=1,1,0),0))),J247)))</f>
        <v xml:space="preserve"> </v>
      </c>
      <c r="T247" s="250" t="str">
        <f>IF($A247="N/A"," ",IF(Pricetype2=2,MAX(K247,0),IF(OR(Pricetype2=1,Pricetype2=4),IF(K247=0,0,(_xll.EURO(K247,Strikeprice2,0,0,($AK247+IF(Smile=TRUE,VLOOKUP(MAX(-5,Strikeprice2-K247),Volsmile,2),0)),($A247-DateToday)+15,IF(Pricetype2=1,1,0),0))),K247)))</f>
        <v xml:space="preserve"> </v>
      </c>
      <c r="U247" s="177" t="str">
        <f t="shared" si="94"/>
        <v xml:space="preserve"> </v>
      </c>
      <c r="V247" s="178" t="str">
        <f t="shared" si="110"/>
        <v xml:space="preserve"> </v>
      </c>
      <c r="W247" s="178" t="str">
        <f t="shared" si="111"/>
        <v xml:space="preserve"> </v>
      </c>
      <c r="X247" s="178" t="str">
        <f t="shared" si="112"/>
        <v xml:space="preserve"> </v>
      </c>
      <c r="Y247" s="178" t="str">
        <f t="shared" si="113"/>
        <v xml:space="preserve"> </v>
      </c>
      <c r="Z247" s="178" t="str">
        <f t="shared" si="114"/>
        <v xml:space="preserve"> </v>
      </c>
      <c r="AA247" s="178" t="str">
        <f t="shared" si="115"/>
        <v xml:space="preserve"> </v>
      </c>
      <c r="AB247" s="178" t="str">
        <f t="shared" si="116"/>
        <v xml:space="preserve"> </v>
      </c>
      <c r="AC247" s="178" t="str">
        <f t="shared" si="117"/>
        <v xml:space="preserve"> </v>
      </c>
      <c r="AD247" s="178" t="str">
        <f t="shared" si="118"/>
        <v xml:space="preserve"> </v>
      </c>
      <c r="AE247" s="178" t="str">
        <f t="shared" si="119"/>
        <v xml:space="preserve"> </v>
      </c>
      <c r="AF247" s="224" t="str">
        <f t="shared" si="120"/>
        <v xml:space="preserve"> </v>
      </c>
      <c r="AG247" s="224" t="str">
        <f t="shared" si="121"/>
        <v xml:space="preserve"> </v>
      </c>
      <c r="AH247" s="224" t="str">
        <f t="shared" si="122"/>
        <v xml:space="preserve"> </v>
      </c>
      <c r="AI247" s="224" t="str">
        <f t="shared" si="95"/>
        <v xml:space="preserve"> </v>
      </c>
      <c r="AJ247" s="224" t="str">
        <f t="shared" si="96"/>
        <v xml:space="preserve"> </v>
      </c>
      <c r="AK247" s="224" t="str">
        <f t="shared" si="123"/>
        <v xml:space="preserve"> </v>
      </c>
      <c r="AL247" s="224" t="str">
        <f>IF($A247="N/A"," ",IF(PV=1,0,'Pricing Inputs2'!R280))</f>
        <v xml:space="preserve"> </v>
      </c>
      <c r="AM247" s="313" t="str">
        <f t="shared" si="97"/>
        <v xml:space="preserve"> </v>
      </c>
      <c r="BQ247" t="str">
        <f t="shared" si="98"/>
        <v xml:space="preserve"> </v>
      </c>
      <c r="BR247" t="str">
        <f t="shared" si="99"/>
        <v xml:space="preserve"> </v>
      </c>
      <c r="BS247" t="str">
        <f t="shared" si="100"/>
        <v xml:space="preserve"> </v>
      </c>
    </row>
    <row r="248" spans="1:71" x14ac:dyDescent="0.2">
      <c r="A248" s="253" t="str">
        <f>IF(A247="N/A","N/A",IF(EDATE(A247,1)&gt;Inputs!$P$5,"N/A",EDATE(A247,1)))</f>
        <v>N/A</v>
      </c>
      <c r="B248" s="324" t="str">
        <f t="shared" si="93"/>
        <v xml:space="preserve"> </v>
      </c>
      <c r="C248" s="172" t="str">
        <f t="shared" si="101"/>
        <v xml:space="preserve"> </v>
      </c>
      <c r="D248" s="172" t="str">
        <f t="shared" si="102"/>
        <v xml:space="preserve"> </v>
      </c>
      <c r="E248" s="172" t="str">
        <f t="shared" si="103"/>
        <v xml:space="preserve"> </v>
      </c>
      <c r="F248" s="172" t="str">
        <f t="shared" si="104"/>
        <v xml:space="preserve"> </v>
      </c>
      <c r="G248" s="172" t="str">
        <f t="shared" si="105"/>
        <v xml:space="preserve"> </v>
      </c>
      <c r="H248" s="172" t="str">
        <f t="shared" si="106"/>
        <v xml:space="preserve"> </v>
      </c>
      <c r="I248" s="172" t="str">
        <f t="shared" si="107"/>
        <v xml:space="preserve"> </v>
      </c>
      <c r="J248" s="172" t="str">
        <f t="shared" si="108"/>
        <v xml:space="preserve"> </v>
      </c>
      <c r="K248" s="172" t="str">
        <f t="shared" si="109"/>
        <v xml:space="preserve"> </v>
      </c>
      <c r="L248" s="250" t="str">
        <f>IF($A248="N/A"," ",IF(Pricetype2=2,MAX(C248,0),IF(OR(Pricetype2=1,Pricetype2=4),IF(C248=0,0,(_xll.EURO(C248,Strikeprice2,0,0,($AH248+IF(Smile=TRUE,VLOOKUP(MAX(-5,Strikeprice2-C248),Volsmile,2),0)),($A248-DateToday)+15,IF(Pricetype2=1,1,0),0))),C248)))</f>
        <v xml:space="preserve"> </v>
      </c>
      <c r="M248" s="250" t="str">
        <f>IF($A248="N/A"," ",IF(Pricetype2=2,MAX(D248,0),IF(OR(Pricetype2=1,Pricetype2=4),IF(D248=0,0,(_xll.EURO(D248,Strikeprice2,0,0,($AH248+IF(Smile=TRUE,VLOOKUP(MAX(-5,Strikeprice2-D248),Volsmile,2),0)),($A248-DateToday)+15,IF(Pricetype2=1,1,0),0))),D248)))</f>
        <v xml:space="preserve"> </v>
      </c>
      <c r="N248" s="250" t="str">
        <f>IF($A248="N/A"," ",IF(Pricetype2=2,MAX(E248,0),IF(OR(Pricetype2=1,Pricetype2=4),IF(E248=0,0,(_xll.EURO(E248,Strikeprice2,0,0,($AK248+IF(Smile=TRUE,VLOOKUP(MAX(-5,Strikeprice2-E248),Volsmile,2),0)),($A248-DateToday)+15,IF(Pricetype2=1,1,0),0))),E248)))</f>
        <v xml:space="preserve"> </v>
      </c>
      <c r="O248" s="250" t="str">
        <f>IF($A248="N/A"," ",IF(Pricetype2=2,MAX(F248,0),IF(OR(Pricetype2=1,Pricetype2=4),IF(F248=0,0,(_xll.EURO(F248,Strikeprice2,0,0,($AK248+IF(Smile=TRUE,VLOOKUP(MAX(-5,Strikeprice2-F248),Volsmile,2),0)),($A248-DateToday)+15,IF(Pricetype2=1,1,0),0))),F248)))</f>
        <v xml:space="preserve"> </v>
      </c>
      <c r="P248" s="250" t="str">
        <f>IF($A248="N/A"," ",IF(Pricetype2=2,MAX(G248,0),IF(OR(Pricetype2=1,Pricetype2=4),IF(G248=0,0,(_xll.EURO(G248,Strikeprice2,0,0,($AK248+IF(Smile=TRUE,VLOOKUP(MAX(-5,Strikeprice2-G248),Volsmile,2),0)),($A248-DateToday)+15,IF(Pricetype2=1,1,0),0))),G248)))</f>
        <v xml:space="preserve"> </v>
      </c>
      <c r="Q248" s="250" t="str">
        <f>IF($A248="N/A"," ",IF(Pricetype2=2,MAX(H248,0),IF(OR(Pricetype2=1,Pricetype2=4),IF(H248=0,0,(_xll.EURO(H248,Strikeprice2,0,0,($AK248+IF(Smile=TRUE,VLOOKUP(MAX(-5,Strikeprice2-H248),Volsmile,2),0)),($A248-DateToday)+15,IF(Pricetype2=1,1,0),0))),H248)))</f>
        <v xml:space="preserve"> </v>
      </c>
      <c r="R248" s="250" t="str">
        <f>IF($A248="N/A"," ",IF(Pricetype2=2,MAX(I248,0),IF(OR(Pricetype2=1,Pricetype2=4),IF(I248=0,0,(_xll.EURO(I248,Strikeprice2,0,0,($AK248+IF(Smile=TRUE,VLOOKUP(MAX(-5,Strikeprice2-I248),Volsmile,2),0)),($A248-DateToday)+15,IF(Pricetype2=1,1,0),0))),I248)))</f>
        <v xml:space="preserve"> </v>
      </c>
      <c r="S248" s="250" t="str">
        <f>IF($A248="N/A"," ",IF(Pricetype2=2,MAX(J248,0),IF(OR(Pricetype2=1,Pricetype2=4),IF(J248=0,0,(_xll.EURO(J248,Strikeprice2,0,0,($AK248+IF(Smile=TRUE,VLOOKUP(MAX(-5,Strikeprice2-J248),Volsmile,2),0)),($A248-DateToday)+15,IF(Pricetype2=1,1,0),0))),J248)))</f>
        <v xml:space="preserve"> </v>
      </c>
      <c r="T248" s="250" t="str">
        <f>IF($A248="N/A"," ",IF(Pricetype2=2,MAX(K248,0),IF(OR(Pricetype2=1,Pricetype2=4),IF(K248=0,0,(_xll.EURO(K248,Strikeprice2,0,0,($AK248+IF(Smile=TRUE,VLOOKUP(MAX(-5,Strikeprice2-K248),Volsmile,2),0)),($A248-DateToday)+15,IF(Pricetype2=1,1,0),0))),K248)))</f>
        <v xml:space="preserve"> </v>
      </c>
      <c r="U248" s="177" t="str">
        <f t="shared" si="94"/>
        <v xml:space="preserve"> </v>
      </c>
      <c r="V248" s="178" t="str">
        <f t="shared" si="110"/>
        <v xml:space="preserve"> </v>
      </c>
      <c r="W248" s="178" t="str">
        <f t="shared" si="111"/>
        <v xml:space="preserve"> </v>
      </c>
      <c r="X248" s="178" t="str">
        <f t="shared" si="112"/>
        <v xml:space="preserve"> </v>
      </c>
      <c r="Y248" s="178" t="str">
        <f t="shared" si="113"/>
        <v xml:space="preserve"> </v>
      </c>
      <c r="Z248" s="178" t="str">
        <f t="shared" si="114"/>
        <v xml:space="preserve"> </v>
      </c>
      <c r="AA248" s="178" t="str">
        <f t="shared" si="115"/>
        <v xml:space="preserve"> </v>
      </c>
      <c r="AB248" s="178" t="str">
        <f t="shared" si="116"/>
        <v xml:space="preserve"> </v>
      </c>
      <c r="AC248" s="178" t="str">
        <f t="shared" si="117"/>
        <v xml:space="preserve"> </v>
      </c>
      <c r="AD248" s="178" t="str">
        <f t="shared" si="118"/>
        <v xml:space="preserve"> </v>
      </c>
      <c r="AE248" s="178" t="str">
        <f t="shared" si="119"/>
        <v xml:space="preserve"> </v>
      </c>
      <c r="AF248" s="224" t="str">
        <f t="shared" si="120"/>
        <v xml:space="preserve"> </v>
      </c>
      <c r="AG248" s="224" t="str">
        <f t="shared" si="121"/>
        <v xml:space="preserve"> </v>
      </c>
      <c r="AH248" s="224" t="str">
        <f t="shared" si="122"/>
        <v xml:space="preserve"> </v>
      </c>
      <c r="AI248" s="224" t="str">
        <f t="shared" si="95"/>
        <v xml:space="preserve"> </v>
      </c>
      <c r="AJ248" s="224" t="str">
        <f t="shared" si="96"/>
        <v xml:space="preserve"> </v>
      </c>
      <c r="AK248" s="224" t="str">
        <f t="shared" si="123"/>
        <v xml:space="preserve"> </v>
      </c>
      <c r="AL248" s="224" t="str">
        <f>IF($A248="N/A"," ",IF(PV=1,0,'Pricing Inputs2'!R281))</f>
        <v xml:space="preserve"> </v>
      </c>
      <c r="AM248" s="313" t="str">
        <f t="shared" si="97"/>
        <v xml:space="preserve"> </v>
      </c>
      <c r="BQ248" t="str">
        <f t="shared" si="98"/>
        <v xml:space="preserve"> </v>
      </c>
      <c r="BR248" t="str">
        <f t="shared" si="99"/>
        <v xml:space="preserve"> </v>
      </c>
      <c r="BS248" t="str">
        <f t="shared" si="100"/>
        <v xml:space="preserve"> </v>
      </c>
    </row>
    <row r="249" spans="1:71" x14ac:dyDescent="0.2">
      <c r="A249" s="253" t="str">
        <f>IF(A248="N/A","N/A",IF(EDATE(A248,1)&gt;Inputs!$P$5,"N/A",EDATE(A248,1)))</f>
        <v>N/A</v>
      </c>
      <c r="B249" s="324" t="str">
        <f t="shared" si="93"/>
        <v xml:space="preserve"> </v>
      </c>
      <c r="C249" s="172" t="str">
        <f t="shared" si="101"/>
        <v xml:space="preserve"> </v>
      </c>
      <c r="D249" s="172" t="str">
        <f t="shared" si="102"/>
        <v xml:space="preserve"> </v>
      </c>
      <c r="E249" s="172" t="str">
        <f t="shared" si="103"/>
        <v xml:space="preserve"> </v>
      </c>
      <c r="F249" s="172" t="str">
        <f t="shared" si="104"/>
        <v xml:space="preserve"> </v>
      </c>
      <c r="G249" s="172" t="str">
        <f t="shared" si="105"/>
        <v xml:space="preserve"> </v>
      </c>
      <c r="H249" s="172" t="str">
        <f t="shared" si="106"/>
        <v xml:space="preserve"> </v>
      </c>
      <c r="I249" s="172" t="str">
        <f t="shared" si="107"/>
        <v xml:space="preserve"> </v>
      </c>
      <c r="J249" s="172" t="str">
        <f t="shared" si="108"/>
        <v xml:space="preserve"> </v>
      </c>
      <c r="K249" s="172" t="str">
        <f t="shared" si="109"/>
        <v xml:space="preserve"> </v>
      </c>
      <c r="L249" s="250" t="str">
        <f>IF($A249="N/A"," ",IF(Pricetype2=2,MAX(C249,0),IF(OR(Pricetype2=1,Pricetype2=4),IF(C249=0,0,(_xll.EURO(C249,Strikeprice2,0,0,($AH249+IF(Smile=TRUE,VLOOKUP(MAX(-5,Strikeprice2-C249),Volsmile,2),0)),($A249-DateToday)+15,IF(Pricetype2=1,1,0),0))),C249)))</f>
        <v xml:space="preserve"> </v>
      </c>
      <c r="M249" s="250" t="str">
        <f>IF($A249="N/A"," ",IF(Pricetype2=2,MAX(D249,0),IF(OR(Pricetype2=1,Pricetype2=4),IF(D249=0,0,(_xll.EURO(D249,Strikeprice2,0,0,($AH249+IF(Smile=TRUE,VLOOKUP(MAX(-5,Strikeprice2-D249),Volsmile,2),0)),($A249-DateToday)+15,IF(Pricetype2=1,1,0),0))),D249)))</f>
        <v xml:space="preserve"> </v>
      </c>
      <c r="N249" s="250" t="str">
        <f>IF($A249="N/A"," ",IF(Pricetype2=2,MAX(E249,0),IF(OR(Pricetype2=1,Pricetype2=4),IF(E249=0,0,(_xll.EURO(E249,Strikeprice2,0,0,($AK249+IF(Smile=TRUE,VLOOKUP(MAX(-5,Strikeprice2-E249),Volsmile,2),0)),($A249-DateToday)+15,IF(Pricetype2=1,1,0),0))),E249)))</f>
        <v xml:space="preserve"> </v>
      </c>
      <c r="O249" s="250" t="str">
        <f>IF($A249="N/A"," ",IF(Pricetype2=2,MAX(F249,0),IF(OR(Pricetype2=1,Pricetype2=4),IF(F249=0,0,(_xll.EURO(F249,Strikeprice2,0,0,($AK249+IF(Smile=TRUE,VLOOKUP(MAX(-5,Strikeprice2-F249),Volsmile,2),0)),($A249-DateToday)+15,IF(Pricetype2=1,1,0),0))),F249)))</f>
        <v xml:space="preserve"> </v>
      </c>
      <c r="P249" s="250" t="str">
        <f>IF($A249="N/A"," ",IF(Pricetype2=2,MAX(G249,0),IF(OR(Pricetype2=1,Pricetype2=4),IF(G249=0,0,(_xll.EURO(G249,Strikeprice2,0,0,($AK249+IF(Smile=TRUE,VLOOKUP(MAX(-5,Strikeprice2-G249),Volsmile,2),0)),($A249-DateToday)+15,IF(Pricetype2=1,1,0),0))),G249)))</f>
        <v xml:space="preserve"> </v>
      </c>
      <c r="Q249" s="250" t="str">
        <f>IF($A249="N/A"," ",IF(Pricetype2=2,MAX(H249,0),IF(OR(Pricetype2=1,Pricetype2=4),IF(H249=0,0,(_xll.EURO(H249,Strikeprice2,0,0,($AK249+IF(Smile=TRUE,VLOOKUP(MAX(-5,Strikeprice2-H249),Volsmile,2),0)),($A249-DateToday)+15,IF(Pricetype2=1,1,0),0))),H249)))</f>
        <v xml:space="preserve"> </v>
      </c>
      <c r="R249" s="250" t="str">
        <f>IF($A249="N/A"," ",IF(Pricetype2=2,MAX(I249,0),IF(OR(Pricetype2=1,Pricetype2=4),IF(I249=0,0,(_xll.EURO(I249,Strikeprice2,0,0,($AK249+IF(Smile=TRUE,VLOOKUP(MAX(-5,Strikeprice2-I249),Volsmile,2),0)),($A249-DateToday)+15,IF(Pricetype2=1,1,0),0))),I249)))</f>
        <v xml:space="preserve"> </v>
      </c>
      <c r="S249" s="250" t="str">
        <f>IF($A249="N/A"," ",IF(Pricetype2=2,MAX(J249,0),IF(OR(Pricetype2=1,Pricetype2=4),IF(J249=0,0,(_xll.EURO(J249,Strikeprice2,0,0,($AK249+IF(Smile=TRUE,VLOOKUP(MAX(-5,Strikeprice2-J249),Volsmile,2),0)),($A249-DateToday)+15,IF(Pricetype2=1,1,0),0))),J249)))</f>
        <v xml:space="preserve"> </v>
      </c>
      <c r="T249" s="250" t="str">
        <f>IF($A249="N/A"," ",IF(Pricetype2=2,MAX(K249,0),IF(OR(Pricetype2=1,Pricetype2=4),IF(K249=0,0,(_xll.EURO(K249,Strikeprice2,0,0,($AK249+IF(Smile=TRUE,VLOOKUP(MAX(-5,Strikeprice2-K249),Volsmile,2),0)),($A249-DateToday)+15,IF(Pricetype2=1,1,0),0))),K249)))</f>
        <v xml:space="preserve"> </v>
      </c>
      <c r="U249" s="177" t="str">
        <f t="shared" si="94"/>
        <v xml:space="preserve"> </v>
      </c>
      <c r="V249" s="178" t="str">
        <f t="shared" si="110"/>
        <v xml:space="preserve"> </v>
      </c>
      <c r="W249" s="178" t="str">
        <f t="shared" si="111"/>
        <v xml:space="preserve"> </v>
      </c>
      <c r="X249" s="178" t="str">
        <f t="shared" si="112"/>
        <v xml:space="preserve"> </v>
      </c>
      <c r="Y249" s="178" t="str">
        <f t="shared" si="113"/>
        <v xml:space="preserve"> </v>
      </c>
      <c r="Z249" s="178" t="str">
        <f t="shared" si="114"/>
        <v xml:space="preserve"> </v>
      </c>
      <c r="AA249" s="178" t="str">
        <f t="shared" si="115"/>
        <v xml:space="preserve"> </v>
      </c>
      <c r="AB249" s="178" t="str">
        <f t="shared" si="116"/>
        <v xml:space="preserve"> </v>
      </c>
      <c r="AC249" s="178" t="str">
        <f t="shared" si="117"/>
        <v xml:space="preserve"> </v>
      </c>
      <c r="AD249" s="178" t="str">
        <f t="shared" si="118"/>
        <v xml:space="preserve"> </v>
      </c>
      <c r="AE249" s="178" t="str">
        <f t="shared" si="119"/>
        <v xml:space="preserve"> </v>
      </c>
      <c r="AF249" s="224" t="str">
        <f t="shared" si="120"/>
        <v xml:space="preserve"> </v>
      </c>
      <c r="AG249" s="224" t="str">
        <f t="shared" si="121"/>
        <v xml:space="preserve"> </v>
      </c>
      <c r="AH249" s="224" t="str">
        <f t="shared" si="122"/>
        <v xml:space="preserve"> </v>
      </c>
      <c r="AI249" s="224" t="str">
        <f t="shared" si="95"/>
        <v xml:space="preserve"> </v>
      </c>
      <c r="AJ249" s="224" t="str">
        <f t="shared" si="96"/>
        <v xml:space="preserve"> </v>
      </c>
      <c r="AK249" s="224" t="str">
        <f t="shared" si="123"/>
        <v xml:space="preserve"> </v>
      </c>
      <c r="AL249" s="224" t="str">
        <f>IF($A249="N/A"," ",IF(PV=1,0,'Pricing Inputs2'!R282))</f>
        <v xml:space="preserve"> </v>
      </c>
      <c r="AM249" s="313" t="str">
        <f t="shared" si="97"/>
        <v xml:space="preserve"> </v>
      </c>
      <c r="BQ249" t="str">
        <f t="shared" si="98"/>
        <v xml:space="preserve"> </v>
      </c>
      <c r="BR249" t="str">
        <f t="shared" si="99"/>
        <v xml:space="preserve"> </v>
      </c>
      <c r="BS249" t="str">
        <f t="shared" si="100"/>
        <v xml:space="preserve"> </v>
      </c>
    </row>
    <row r="250" spans="1:71" x14ac:dyDescent="0.2">
      <c r="A250" s="253" t="str">
        <f>IF(A249="N/A","N/A",IF(EDATE(A249,1)&gt;Inputs!$P$5,"N/A",EDATE(A249,1)))</f>
        <v>N/A</v>
      </c>
      <c r="B250" s="324" t="str">
        <f t="shared" si="93"/>
        <v xml:space="preserve"> </v>
      </c>
      <c r="C250" s="172" t="str">
        <f t="shared" si="101"/>
        <v xml:space="preserve"> </v>
      </c>
      <c r="D250" s="172" t="str">
        <f t="shared" si="102"/>
        <v xml:space="preserve"> </v>
      </c>
      <c r="E250" s="172" t="str">
        <f t="shared" si="103"/>
        <v xml:space="preserve"> </v>
      </c>
      <c r="F250" s="172" t="str">
        <f t="shared" si="104"/>
        <v xml:space="preserve"> </v>
      </c>
      <c r="G250" s="172" t="str">
        <f t="shared" si="105"/>
        <v xml:space="preserve"> </v>
      </c>
      <c r="H250" s="172" t="str">
        <f t="shared" si="106"/>
        <v xml:space="preserve"> </v>
      </c>
      <c r="I250" s="172" t="str">
        <f t="shared" si="107"/>
        <v xml:space="preserve"> </v>
      </c>
      <c r="J250" s="172" t="str">
        <f t="shared" si="108"/>
        <v xml:space="preserve"> </v>
      </c>
      <c r="K250" s="172" t="str">
        <f t="shared" si="109"/>
        <v xml:space="preserve"> </v>
      </c>
      <c r="L250" s="250" t="str">
        <f>IF($A250="N/A"," ",IF(Pricetype2=2,MAX(C250,0),IF(OR(Pricetype2=1,Pricetype2=4),IF(C250=0,0,(_xll.EURO(C250,Strikeprice2,0,0,($AH250+IF(Smile=TRUE,VLOOKUP(MAX(-5,Strikeprice2-C250),Volsmile,2),0)),($A250-DateToday)+15,IF(Pricetype2=1,1,0),0))),C250)))</f>
        <v xml:space="preserve"> </v>
      </c>
      <c r="M250" s="250" t="str">
        <f>IF($A250="N/A"," ",IF(Pricetype2=2,MAX(D250,0),IF(OR(Pricetype2=1,Pricetype2=4),IF(D250=0,0,(_xll.EURO(D250,Strikeprice2,0,0,($AH250+IF(Smile=TRUE,VLOOKUP(MAX(-5,Strikeprice2-D250),Volsmile,2),0)),($A250-DateToday)+15,IF(Pricetype2=1,1,0),0))),D250)))</f>
        <v xml:space="preserve"> </v>
      </c>
      <c r="N250" s="250" t="str">
        <f>IF($A250="N/A"," ",IF(Pricetype2=2,MAX(E250,0),IF(OR(Pricetype2=1,Pricetype2=4),IF(E250=0,0,(_xll.EURO(E250,Strikeprice2,0,0,($AK250+IF(Smile=TRUE,VLOOKUP(MAX(-5,Strikeprice2-E250),Volsmile,2),0)),($A250-DateToday)+15,IF(Pricetype2=1,1,0),0))),E250)))</f>
        <v xml:space="preserve"> </v>
      </c>
      <c r="O250" s="250" t="str">
        <f>IF($A250="N/A"," ",IF(Pricetype2=2,MAX(F250,0),IF(OR(Pricetype2=1,Pricetype2=4),IF(F250=0,0,(_xll.EURO(F250,Strikeprice2,0,0,($AK250+IF(Smile=TRUE,VLOOKUP(MAX(-5,Strikeprice2-F250),Volsmile,2),0)),($A250-DateToday)+15,IF(Pricetype2=1,1,0),0))),F250)))</f>
        <v xml:space="preserve"> </v>
      </c>
      <c r="P250" s="250" t="str">
        <f>IF($A250="N/A"," ",IF(Pricetype2=2,MAX(G250,0),IF(OR(Pricetype2=1,Pricetype2=4),IF(G250=0,0,(_xll.EURO(G250,Strikeprice2,0,0,($AK250+IF(Smile=TRUE,VLOOKUP(MAX(-5,Strikeprice2-G250),Volsmile,2),0)),($A250-DateToday)+15,IF(Pricetype2=1,1,0),0))),G250)))</f>
        <v xml:space="preserve"> </v>
      </c>
      <c r="Q250" s="250" t="str">
        <f>IF($A250="N/A"," ",IF(Pricetype2=2,MAX(H250,0),IF(OR(Pricetype2=1,Pricetype2=4),IF(H250=0,0,(_xll.EURO(H250,Strikeprice2,0,0,($AK250+IF(Smile=TRUE,VLOOKUP(MAX(-5,Strikeprice2-H250),Volsmile,2),0)),($A250-DateToday)+15,IF(Pricetype2=1,1,0),0))),H250)))</f>
        <v xml:space="preserve"> </v>
      </c>
      <c r="R250" s="250" t="str">
        <f>IF($A250="N/A"," ",IF(Pricetype2=2,MAX(I250,0),IF(OR(Pricetype2=1,Pricetype2=4),IF(I250=0,0,(_xll.EURO(I250,Strikeprice2,0,0,($AK250+IF(Smile=TRUE,VLOOKUP(MAX(-5,Strikeprice2-I250),Volsmile,2),0)),($A250-DateToday)+15,IF(Pricetype2=1,1,0),0))),I250)))</f>
        <v xml:space="preserve"> </v>
      </c>
      <c r="S250" s="250" t="str">
        <f>IF($A250="N/A"," ",IF(Pricetype2=2,MAX(J250,0),IF(OR(Pricetype2=1,Pricetype2=4),IF(J250=0,0,(_xll.EURO(J250,Strikeprice2,0,0,($AK250+IF(Smile=TRUE,VLOOKUP(MAX(-5,Strikeprice2-J250),Volsmile,2),0)),($A250-DateToday)+15,IF(Pricetype2=1,1,0),0))),J250)))</f>
        <v xml:space="preserve"> </v>
      </c>
      <c r="T250" s="250" t="str">
        <f>IF($A250="N/A"," ",IF(Pricetype2=2,MAX(K250,0),IF(OR(Pricetype2=1,Pricetype2=4),IF(K250=0,0,(_xll.EURO(K250,Strikeprice2,0,0,($AK250+IF(Smile=TRUE,VLOOKUP(MAX(-5,Strikeprice2-K250),Volsmile,2),0)),($A250-DateToday)+15,IF(Pricetype2=1,1,0),0))),K250)))</f>
        <v xml:space="preserve"> </v>
      </c>
      <c r="U250" s="177" t="str">
        <f t="shared" si="94"/>
        <v xml:space="preserve"> </v>
      </c>
      <c r="V250" s="178" t="str">
        <f t="shared" si="110"/>
        <v xml:space="preserve"> </v>
      </c>
      <c r="W250" s="178" t="str">
        <f t="shared" si="111"/>
        <v xml:space="preserve"> </v>
      </c>
      <c r="X250" s="178" t="str">
        <f t="shared" si="112"/>
        <v xml:space="preserve"> </v>
      </c>
      <c r="Y250" s="178" t="str">
        <f t="shared" si="113"/>
        <v xml:space="preserve"> </v>
      </c>
      <c r="Z250" s="178" t="str">
        <f t="shared" si="114"/>
        <v xml:space="preserve"> </v>
      </c>
      <c r="AA250" s="178" t="str">
        <f t="shared" si="115"/>
        <v xml:space="preserve"> </v>
      </c>
      <c r="AB250" s="178" t="str">
        <f t="shared" si="116"/>
        <v xml:space="preserve"> </v>
      </c>
      <c r="AC250" s="178" t="str">
        <f t="shared" si="117"/>
        <v xml:space="preserve"> </v>
      </c>
      <c r="AD250" s="178" t="str">
        <f t="shared" si="118"/>
        <v xml:space="preserve"> </v>
      </c>
      <c r="AE250" s="178" t="str">
        <f t="shared" si="119"/>
        <v xml:space="preserve"> </v>
      </c>
      <c r="AF250" s="224" t="str">
        <f t="shared" si="120"/>
        <v xml:space="preserve"> </v>
      </c>
      <c r="AG250" s="224" t="str">
        <f t="shared" si="121"/>
        <v xml:space="preserve"> </v>
      </c>
      <c r="AH250" s="224" t="str">
        <f t="shared" si="122"/>
        <v xml:space="preserve"> </v>
      </c>
      <c r="AI250" s="224" t="str">
        <f t="shared" si="95"/>
        <v xml:space="preserve"> </v>
      </c>
      <c r="AJ250" s="224" t="str">
        <f t="shared" si="96"/>
        <v xml:space="preserve"> </v>
      </c>
      <c r="AK250" s="224" t="str">
        <f t="shared" si="123"/>
        <v xml:space="preserve"> </v>
      </c>
      <c r="AL250" s="224" t="str">
        <f>IF($A250="N/A"," ",IF(PV=1,0,'Pricing Inputs2'!R283))</f>
        <v xml:space="preserve"> </v>
      </c>
      <c r="AM250" s="313" t="str">
        <f t="shared" si="97"/>
        <v xml:space="preserve"> </v>
      </c>
      <c r="BQ250" t="str">
        <f t="shared" si="98"/>
        <v xml:space="preserve"> </v>
      </c>
      <c r="BR250" t="str">
        <f t="shared" si="99"/>
        <v xml:space="preserve"> </v>
      </c>
      <c r="BS250" t="str">
        <f t="shared" si="100"/>
        <v xml:space="preserve"> </v>
      </c>
    </row>
    <row r="251" spans="1:71" x14ac:dyDescent="0.2">
      <c r="A251" s="253" t="str">
        <f>IF(A250="N/A","N/A",IF(EDATE(A250,1)&gt;Inputs!$P$5,"N/A",EDATE(A250,1)))</f>
        <v>N/A</v>
      </c>
      <c r="B251" s="324" t="str">
        <f t="shared" si="93"/>
        <v xml:space="preserve"> </v>
      </c>
      <c r="C251" s="172" t="str">
        <f t="shared" si="101"/>
        <v xml:space="preserve"> </v>
      </c>
      <c r="D251" s="172" t="str">
        <f t="shared" si="102"/>
        <v xml:space="preserve"> </v>
      </c>
      <c r="E251" s="172" t="str">
        <f t="shared" si="103"/>
        <v xml:space="preserve"> </v>
      </c>
      <c r="F251" s="172" t="str">
        <f t="shared" si="104"/>
        <v xml:space="preserve"> </v>
      </c>
      <c r="G251" s="172" t="str">
        <f t="shared" si="105"/>
        <v xml:space="preserve"> </v>
      </c>
      <c r="H251" s="172" t="str">
        <f t="shared" si="106"/>
        <v xml:space="preserve"> </v>
      </c>
      <c r="I251" s="172" t="str">
        <f t="shared" si="107"/>
        <v xml:space="preserve"> </v>
      </c>
      <c r="J251" s="172" t="str">
        <f t="shared" si="108"/>
        <v xml:space="preserve"> </v>
      </c>
      <c r="K251" s="172" t="str">
        <f t="shared" si="109"/>
        <v xml:space="preserve"> </v>
      </c>
      <c r="L251" s="250" t="str">
        <f>IF($A251="N/A"," ",IF(Pricetype2=2,MAX(C251,0),IF(OR(Pricetype2=1,Pricetype2=4),IF(C251=0,0,(_xll.EURO(C251,Strikeprice2,0,0,($AH251+IF(Smile=TRUE,VLOOKUP(MAX(-5,Strikeprice2-C251),Volsmile,2),0)),($A251-DateToday)+15,IF(Pricetype2=1,1,0),0))),C251)))</f>
        <v xml:space="preserve"> </v>
      </c>
      <c r="M251" s="250" t="str">
        <f>IF($A251="N/A"," ",IF(Pricetype2=2,MAX(D251,0),IF(OR(Pricetype2=1,Pricetype2=4),IF(D251=0,0,(_xll.EURO(D251,Strikeprice2,0,0,($AH251+IF(Smile=TRUE,VLOOKUP(MAX(-5,Strikeprice2-D251),Volsmile,2),0)),($A251-DateToday)+15,IF(Pricetype2=1,1,0),0))),D251)))</f>
        <v xml:space="preserve"> </v>
      </c>
      <c r="N251" s="250" t="str">
        <f>IF($A251="N/A"," ",IF(Pricetype2=2,MAX(E251,0),IF(OR(Pricetype2=1,Pricetype2=4),IF(E251=0,0,(_xll.EURO(E251,Strikeprice2,0,0,($AK251+IF(Smile=TRUE,VLOOKUP(MAX(-5,Strikeprice2-E251),Volsmile,2),0)),($A251-DateToday)+15,IF(Pricetype2=1,1,0),0))),E251)))</f>
        <v xml:space="preserve"> </v>
      </c>
      <c r="O251" s="250" t="str">
        <f>IF($A251="N/A"," ",IF(Pricetype2=2,MAX(F251,0),IF(OR(Pricetype2=1,Pricetype2=4),IF(F251=0,0,(_xll.EURO(F251,Strikeprice2,0,0,($AK251+IF(Smile=TRUE,VLOOKUP(MAX(-5,Strikeprice2-F251),Volsmile,2),0)),($A251-DateToday)+15,IF(Pricetype2=1,1,0),0))),F251)))</f>
        <v xml:space="preserve"> </v>
      </c>
      <c r="P251" s="250" t="str">
        <f>IF($A251="N/A"," ",IF(Pricetype2=2,MAX(G251,0),IF(OR(Pricetype2=1,Pricetype2=4),IF(G251=0,0,(_xll.EURO(G251,Strikeprice2,0,0,($AK251+IF(Smile=TRUE,VLOOKUP(MAX(-5,Strikeprice2-G251),Volsmile,2),0)),($A251-DateToday)+15,IF(Pricetype2=1,1,0),0))),G251)))</f>
        <v xml:space="preserve"> </v>
      </c>
      <c r="Q251" s="250" t="str">
        <f>IF($A251="N/A"," ",IF(Pricetype2=2,MAX(H251,0),IF(OR(Pricetype2=1,Pricetype2=4),IF(H251=0,0,(_xll.EURO(H251,Strikeprice2,0,0,($AK251+IF(Smile=TRUE,VLOOKUP(MAX(-5,Strikeprice2-H251),Volsmile,2),0)),($A251-DateToday)+15,IF(Pricetype2=1,1,0),0))),H251)))</f>
        <v xml:space="preserve"> </v>
      </c>
      <c r="R251" s="250" t="str">
        <f>IF($A251="N/A"," ",IF(Pricetype2=2,MAX(I251,0),IF(OR(Pricetype2=1,Pricetype2=4),IF(I251=0,0,(_xll.EURO(I251,Strikeprice2,0,0,($AK251+IF(Smile=TRUE,VLOOKUP(MAX(-5,Strikeprice2-I251),Volsmile,2),0)),($A251-DateToday)+15,IF(Pricetype2=1,1,0),0))),I251)))</f>
        <v xml:space="preserve"> </v>
      </c>
      <c r="S251" s="250" t="str">
        <f>IF($A251="N/A"," ",IF(Pricetype2=2,MAX(J251,0),IF(OR(Pricetype2=1,Pricetype2=4),IF(J251=0,0,(_xll.EURO(J251,Strikeprice2,0,0,($AK251+IF(Smile=TRUE,VLOOKUP(MAX(-5,Strikeprice2-J251),Volsmile,2),0)),($A251-DateToday)+15,IF(Pricetype2=1,1,0),0))),J251)))</f>
        <v xml:space="preserve"> </v>
      </c>
      <c r="T251" s="250" t="str">
        <f>IF($A251="N/A"," ",IF(Pricetype2=2,MAX(K251,0),IF(OR(Pricetype2=1,Pricetype2=4),IF(K251=0,0,(_xll.EURO(K251,Strikeprice2,0,0,($AK251+IF(Smile=TRUE,VLOOKUP(MAX(-5,Strikeprice2-K251),Volsmile,2),0)),($A251-DateToday)+15,IF(Pricetype2=1,1,0),0))),K251)))</f>
        <v xml:space="preserve"> </v>
      </c>
      <c r="U251" s="177" t="str">
        <f t="shared" si="94"/>
        <v xml:space="preserve"> </v>
      </c>
      <c r="V251" s="178" t="str">
        <f t="shared" si="110"/>
        <v xml:space="preserve"> </v>
      </c>
      <c r="W251" s="178" t="str">
        <f t="shared" si="111"/>
        <v xml:space="preserve"> </v>
      </c>
      <c r="X251" s="178" t="str">
        <f t="shared" si="112"/>
        <v xml:space="preserve"> </v>
      </c>
      <c r="Y251" s="178" t="str">
        <f t="shared" si="113"/>
        <v xml:space="preserve"> </v>
      </c>
      <c r="Z251" s="178" t="str">
        <f t="shared" si="114"/>
        <v xml:space="preserve"> </v>
      </c>
      <c r="AA251" s="178" t="str">
        <f t="shared" si="115"/>
        <v xml:space="preserve"> </v>
      </c>
      <c r="AB251" s="178" t="str">
        <f t="shared" si="116"/>
        <v xml:space="preserve"> </v>
      </c>
      <c r="AC251" s="178" t="str">
        <f t="shared" si="117"/>
        <v xml:space="preserve"> </v>
      </c>
      <c r="AD251" s="178" t="str">
        <f t="shared" si="118"/>
        <v xml:space="preserve"> </v>
      </c>
      <c r="AE251" s="178" t="str">
        <f t="shared" si="119"/>
        <v xml:space="preserve"> </v>
      </c>
      <c r="AF251" s="224" t="str">
        <f t="shared" si="120"/>
        <v xml:space="preserve"> </v>
      </c>
      <c r="AG251" s="224" t="str">
        <f t="shared" si="121"/>
        <v xml:space="preserve"> </v>
      </c>
      <c r="AH251" s="224" t="str">
        <f t="shared" si="122"/>
        <v xml:space="preserve"> </v>
      </c>
      <c r="AI251" s="224" t="str">
        <f t="shared" si="95"/>
        <v xml:space="preserve"> </v>
      </c>
      <c r="AJ251" s="224" t="str">
        <f t="shared" si="96"/>
        <v xml:space="preserve"> </v>
      </c>
      <c r="AK251" s="224" t="str">
        <f t="shared" si="123"/>
        <v xml:space="preserve"> </v>
      </c>
      <c r="AL251" s="224" t="str">
        <f>IF($A251="N/A"," ",IF(PV=1,0,'Pricing Inputs2'!R284))</f>
        <v xml:space="preserve"> </v>
      </c>
      <c r="AM251" s="313" t="str">
        <f t="shared" si="97"/>
        <v xml:space="preserve"> </v>
      </c>
      <c r="BQ251" t="str">
        <f t="shared" si="98"/>
        <v xml:space="preserve"> </v>
      </c>
      <c r="BR251" t="str">
        <f t="shared" si="99"/>
        <v xml:space="preserve"> </v>
      </c>
      <c r="BS251" t="str">
        <f t="shared" si="100"/>
        <v xml:space="preserve"> </v>
      </c>
    </row>
    <row r="252" spans="1:71" x14ac:dyDescent="0.2">
      <c r="A252" s="253" t="str">
        <f>IF(A251="N/A","N/A",IF(EDATE(A251,1)&gt;Inputs!$P$5,"N/A",EDATE(A251,1)))</f>
        <v>N/A</v>
      </c>
      <c r="B252" s="324" t="str">
        <f t="shared" si="93"/>
        <v xml:space="preserve"> </v>
      </c>
      <c r="C252" s="172" t="str">
        <f t="shared" si="101"/>
        <v xml:space="preserve"> </v>
      </c>
      <c r="D252" s="172" t="str">
        <f t="shared" si="102"/>
        <v xml:space="preserve"> </v>
      </c>
      <c r="E252" s="172" t="str">
        <f t="shared" si="103"/>
        <v xml:space="preserve"> </v>
      </c>
      <c r="F252" s="172" t="str">
        <f t="shared" si="104"/>
        <v xml:space="preserve"> </v>
      </c>
      <c r="G252" s="172" t="str">
        <f t="shared" si="105"/>
        <v xml:space="preserve"> </v>
      </c>
      <c r="H252" s="172" t="str">
        <f t="shared" si="106"/>
        <v xml:space="preserve"> </v>
      </c>
      <c r="I252" s="172" t="str">
        <f t="shared" si="107"/>
        <v xml:space="preserve"> </v>
      </c>
      <c r="J252" s="172" t="str">
        <f t="shared" si="108"/>
        <v xml:space="preserve"> </v>
      </c>
      <c r="K252" s="172" t="str">
        <f t="shared" si="109"/>
        <v xml:space="preserve"> </v>
      </c>
      <c r="L252" s="250" t="str">
        <f>IF($A252="N/A"," ",IF(Pricetype2=2,MAX(C252,0),IF(OR(Pricetype2=1,Pricetype2=4),IF(C252=0,0,(_xll.EURO(C252,Strikeprice2,0,0,($AH252+IF(Smile=TRUE,VLOOKUP(MAX(-5,Strikeprice2-C252),Volsmile,2),0)),($A252-DateToday)+15,IF(Pricetype2=1,1,0),0))),C252)))</f>
        <v xml:space="preserve"> </v>
      </c>
      <c r="M252" s="250" t="str">
        <f>IF($A252="N/A"," ",IF(Pricetype2=2,MAX(D252,0),IF(OR(Pricetype2=1,Pricetype2=4),IF(D252=0,0,(_xll.EURO(D252,Strikeprice2,0,0,($AH252+IF(Smile=TRUE,VLOOKUP(MAX(-5,Strikeprice2-D252),Volsmile,2),0)),($A252-DateToday)+15,IF(Pricetype2=1,1,0),0))),D252)))</f>
        <v xml:space="preserve"> </v>
      </c>
      <c r="N252" s="250" t="str">
        <f>IF($A252="N/A"," ",IF(Pricetype2=2,MAX(E252,0),IF(OR(Pricetype2=1,Pricetype2=4),IF(E252=0,0,(_xll.EURO(E252,Strikeprice2,0,0,($AK252+IF(Smile=TRUE,VLOOKUP(MAX(-5,Strikeprice2-E252),Volsmile,2),0)),($A252-DateToday)+15,IF(Pricetype2=1,1,0),0))),E252)))</f>
        <v xml:space="preserve"> </v>
      </c>
      <c r="O252" s="250" t="str">
        <f>IF($A252="N/A"," ",IF(Pricetype2=2,MAX(F252,0),IF(OR(Pricetype2=1,Pricetype2=4),IF(F252=0,0,(_xll.EURO(F252,Strikeprice2,0,0,($AK252+IF(Smile=TRUE,VLOOKUP(MAX(-5,Strikeprice2-F252),Volsmile,2),0)),($A252-DateToday)+15,IF(Pricetype2=1,1,0),0))),F252)))</f>
        <v xml:space="preserve"> </v>
      </c>
      <c r="P252" s="250" t="str">
        <f>IF($A252="N/A"," ",IF(Pricetype2=2,MAX(G252,0),IF(OR(Pricetype2=1,Pricetype2=4),IF(G252=0,0,(_xll.EURO(G252,Strikeprice2,0,0,($AK252+IF(Smile=TRUE,VLOOKUP(MAX(-5,Strikeprice2-G252),Volsmile,2),0)),($A252-DateToday)+15,IF(Pricetype2=1,1,0),0))),G252)))</f>
        <v xml:space="preserve"> </v>
      </c>
      <c r="Q252" s="250" t="str">
        <f>IF($A252="N/A"," ",IF(Pricetype2=2,MAX(H252,0),IF(OR(Pricetype2=1,Pricetype2=4),IF(H252=0,0,(_xll.EURO(H252,Strikeprice2,0,0,($AK252+IF(Smile=TRUE,VLOOKUP(MAX(-5,Strikeprice2-H252),Volsmile,2),0)),($A252-DateToday)+15,IF(Pricetype2=1,1,0),0))),H252)))</f>
        <v xml:space="preserve"> </v>
      </c>
      <c r="R252" s="250" t="str">
        <f>IF($A252="N/A"," ",IF(Pricetype2=2,MAX(I252,0),IF(OR(Pricetype2=1,Pricetype2=4),IF(I252=0,0,(_xll.EURO(I252,Strikeprice2,0,0,($AK252+IF(Smile=TRUE,VLOOKUP(MAX(-5,Strikeprice2-I252),Volsmile,2),0)),($A252-DateToday)+15,IF(Pricetype2=1,1,0),0))),I252)))</f>
        <v xml:space="preserve"> </v>
      </c>
      <c r="S252" s="250" t="str">
        <f>IF($A252="N/A"," ",IF(Pricetype2=2,MAX(J252,0),IF(OR(Pricetype2=1,Pricetype2=4),IF(J252=0,0,(_xll.EURO(J252,Strikeprice2,0,0,($AK252+IF(Smile=TRUE,VLOOKUP(MAX(-5,Strikeprice2-J252),Volsmile,2),0)),($A252-DateToday)+15,IF(Pricetype2=1,1,0),0))),J252)))</f>
        <v xml:space="preserve"> </v>
      </c>
      <c r="T252" s="250" t="str">
        <f>IF($A252="N/A"," ",IF(Pricetype2=2,MAX(K252,0),IF(OR(Pricetype2=1,Pricetype2=4),IF(K252=0,0,(_xll.EURO(K252,Strikeprice2,0,0,($AK252+IF(Smile=TRUE,VLOOKUP(MAX(-5,Strikeprice2-K252),Volsmile,2),0)),($A252-DateToday)+15,IF(Pricetype2=1,1,0),0))),K252)))</f>
        <v xml:space="preserve"> </v>
      </c>
      <c r="U252" s="177" t="str">
        <f t="shared" si="94"/>
        <v xml:space="preserve"> </v>
      </c>
      <c r="V252" s="178" t="str">
        <f t="shared" si="110"/>
        <v xml:space="preserve"> </v>
      </c>
      <c r="W252" s="178" t="str">
        <f t="shared" si="111"/>
        <v xml:space="preserve"> </v>
      </c>
      <c r="X252" s="178" t="str">
        <f t="shared" si="112"/>
        <v xml:space="preserve"> </v>
      </c>
      <c r="Y252" s="178" t="str">
        <f t="shared" si="113"/>
        <v xml:space="preserve"> </v>
      </c>
      <c r="Z252" s="178" t="str">
        <f t="shared" si="114"/>
        <v xml:space="preserve"> </v>
      </c>
      <c r="AA252" s="178" t="str">
        <f t="shared" si="115"/>
        <v xml:space="preserve"> </v>
      </c>
      <c r="AB252" s="178" t="str">
        <f t="shared" si="116"/>
        <v xml:space="preserve"> </v>
      </c>
      <c r="AC252" s="178" t="str">
        <f t="shared" si="117"/>
        <v xml:space="preserve"> </v>
      </c>
      <c r="AD252" s="178" t="str">
        <f t="shared" si="118"/>
        <v xml:space="preserve"> </v>
      </c>
      <c r="AE252" s="178" t="str">
        <f t="shared" si="119"/>
        <v xml:space="preserve"> </v>
      </c>
      <c r="AF252" s="224" t="str">
        <f t="shared" si="120"/>
        <v xml:space="preserve"> </v>
      </c>
      <c r="AG252" s="224" t="str">
        <f t="shared" si="121"/>
        <v xml:space="preserve"> </v>
      </c>
      <c r="AH252" s="224" t="str">
        <f t="shared" si="122"/>
        <v xml:space="preserve"> </v>
      </c>
      <c r="AI252" s="224" t="str">
        <f t="shared" si="95"/>
        <v xml:space="preserve"> </v>
      </c>
      <c r="AJ252" s="224" t="str">
        <f t="shared" si="96"/>
        <v xml:space="preserve"> </v>
      </c>
      <c r="AK252" s="224" t="str">
        <f t="shared" si="123"/>
        <v xml:space="preserve"> </v>
      </c>
      <c r="AL252" s="224" t="str">
        <f>IF($A252="N/A"," ",IF(PV=1,0,'Pricing Inputs2'!R285))</f>
        <v xml:space="preserve"> </v>
      </c>
      <c r="AM252" s="313" t="str">
        <f t="shared" si="97"/>
        <v xml:space="preserve"> </v>
      </c>
      <c r="BQ252" t="str">
        <f t="shared" si="98"/>
        <v xml:space="preserve"> </v>
      </c>
      <c r="BR252" t="str">
        <f t="shared" si="99"/>
        <v xml:space="preserve"> </v>
      </c>
      <c r="BS252" t="str">
        <f t="shared" si="100"/>
        <v xml:space="preserve"> </v>
      </c>
    </row>
    <row r="253" spans="1:71" x14ac:dyDescent="0.2">
      <c r="A253" s="253" t="str">
        <f>IF(A252="N/A","N/A",IF(EDATE(A252,1)&gt;Inputs!$P$5,"N/A",EDATE(A252,1)))</f>
        <v>N/A</v>
      </c>
      <c r="B253" s="324" t="str">
        <f t="shared" si="93"/>
        <v xml:space="preserve"> </v>
      </c>
      <c r="C253" s="172" t="str">
        <f t="shared" si="101"/>
        <v xml:space="preserve"> </v>
      </c>
      <c r="D253" s="172" t="str">
        <f t="shared" si="102"/>
        <v xml:space="preserve"> </v>
      </c>
      <c r="E253" s="172" t="str">
        <f t="shared" si="103"/>
        <v xml:space="preserve"> </v>
      </c>
      <c r="F253" s="172" t="str">
        <f t="shared" si="104"/>
        <v xml:space="preserve"> </v>
      </c>
      <c r="G253" s="172" t="str">
        <f t="shared" si="105"/>
        <v xml:space="preserve"> </v>
      </c>
      <c r="H253" s="172" t="str">
        <f t="shared" si="106"/>
        <v xml:space="preserve"> </v>
      </c>
      <c r="I253" s="172" t="str">
        <f t="shared" si="107"/>
        <v xml:space="preserve"> </v>
      </c>
      <c r="J253" s="172" t="str">
        <f t="shared" si="108"/>
        <v xml:space="preserve"> </v>
      </c>
      <c r="K253" s="172" t="str">
        <f t="shared" si="109"/>
        <v xml:space="preserve"> </v>
      </c>
      <c r="L253" s="250" t="str">
        <f>IF($A253="N/A"," ",IF(Pricetype2=2,MAX(C253,0),IF(OR(Pricetype2=1,Pricetype2=4),IF(C253=0,0,(_xll.EURO(C253,Strikeprice2,0,0,($AH253+IF(Smile=TRUE,VLOOKUP(MAX(-5,Strikeprice2-C253),Volsmile,2),0)),($A253-DateToday)+15,IF(Pricetype2=1,1,0),0))),C253)))</f>
        <v xml:space="preserve"> </v>
      </c>
      <c r="M253" s="250" t="str">
        <f>IF($A253="N/A"," ",IF(Pricetype2=2,MAX(D253,0),IF(OR(Pricetype2=1,Pricetype2=4),IF(D253=0,0,(_xll.EURO(D253,Strikeprice2,0,0,($AH253+IF(Smile=TRUE,VLOOKUP(MAX(-5,Strikeprice2-D253),Volsmile,2),0)),($A253-DateToday)+15,IF(Pricetype2=1,1,0),0))),D253)))</f>
        <v xml:space="preserve"> </v>
      </c>
      <c r="N253" s="250" t="str">
        <f>IF($A253="N/A"," ",IF(Pricetype2=2,MAX(E253,0),IF(OR(Pricetype2=1,Pricetype2=4),IF(E253=0,0,(_xll.EURO(E253,Strikeprice2,0,0,($AK253+IF(Smile=TRUE,VLOOKUP(MAX(-5,Strikeprice2-E253),Volsmile,2),0)),($A253-DateToday)+15,IF(Pricetype2=1,1,0),0))),E253)))</f>
        <v xml:space="preserve"> </v>
      </c>
      <c r="O253" s="250" t="str">
        <f>IF($A253="N/A"," ",IF(Pricetype2=2,MAX(F253,0),IF(OR(Pricetype2=1,Pricetype2=4),IF(F253=0,0,(_xll.EURO(F253,Strikeprice2,0,0,($AK253+IF(Smile=TRUE,VLOOKUP(MAX(-5,Strikeprice2-F253),Volsmile,2),0)),($A253-DateToday)+15,IF(Pricetype2=1,1,0),0))),F253)))</f>
        <v xml:space="preserve"> </v>
      </c>
      <c r="P253" s="250" t="str">
        <f>IF($A253="N/A"," ",IF(Pricetype2=2,MAX(G253,0),IF(OR(Pricetype2=1,Pricetype2=4),IF(G253=0,0,(_xll.EURO(G253,Strikeprice2,0,0,($AK253+IF(Smile=TRUE,VLOOKUP(MAX(-5,Strikeprice2-G253),Volsmile,2),0)),($A253-DateToday)+15,IF(Pricetype2=1,1,0),0))),G253)))</f>
        <v xml:space="preserve"> </v>
      </c>
      <c r="Q253" s="250" t="str">
        <f>IF($A253="N/A"," ",IF(Pricetype2=2,MAX(H253,0),IF(OR(Pricetype2=1,Pricetype2=4),IF(H253=0,0,(_xll.EURO(H253,Strikeprice2,0,0,($AK253+IF(Smile=TRUE,VLOOKUP(MAX(-5,Strikeprice2-H253),Volsmile,2),0)),($A253-DateToday)+15,IF(Pricetype2=1,1,0),0))),H253)))</f>
        <v xml:space="preserve"> </v>
      </c>
      <c r="R253" s="250" t="str">
        <f>IF($A253="N/A"," ",IF(Pricetype2=2,MAX(I253,0),IF(OR(Pricetype2=1,Pricetype2=4),IF(I253=0,0,(_xll.EURO(I253,Strikeprice2,0,0,($AK253+IF(Smile=TRUE,VLOOKUP(MAX(-5,Strikeprice2-I253),Volsmile,2),0)),($A253-DateToday)+15,IF(Pricetype2=1,1,0),0))),I253)))</f>
        <v xml:space="preserve"> </v>
      </c>
      <c r="S253" s="250" t="str">
        <f>IF($A253="N/A"," ",IF(Pricetype2=2,MAX(J253,0),IF(OR(Pricetype2=1,Pricetype2=4),IF(J253=0,0,(_xll.EURO(J253,Strikeprice2,0,0,($AK253+IF(Smile=TRUE,VLOOKUP(MAX(-5,Strikeprice2-J253),Volsmile,2),0)),($A253-DateToday)+15,IF(Pricetype2=1,1,0),0))),J253)))</f>
        <v xml:space="preserve"> </v>
      </c>
      <c r="T253" s="250" t="str">
        <f>IF($A253="N/A"," ",IF(Pricetype2=2,MAX(K253,0),IF(OR(Pricetype2=1,Pricetype2=4),IF(K253=0,0,(_xll.EURO(K253,Strikeprice2,0,0,($AK253+IF(Smile=TRUE,VLOOKUP(MAX(-5,Strikeprice2-K253),Volsmile,2),0)),($A253-DateToday)+15,IF(Pricetype2=1,1,0),0))),K253)))</f>
        <v xml:space="preserve"> </v>
      </c>
      <c r="U253" s="177" t="str">
        <f t="shared" si="94"/>
        <v xml:space="preserve"> </v>
      </c>
      <c r="V253" s="178" t="str">
        <f t="shared" si="110"/>
        <v xml:space="preserve"> </v>
      </c>
      <c r="W253" s="178" t="str">
        <f t="shared" si="111"/>
        <v xml:space="preserve"> </v>
      </c>
      <c r="X253" s="178" t="str">
        <f t="shared" si="112"/>
        <v xml:space="preserve"> </v>
      </c>
      <c r="Y253" s="178" t="str">
        <f t="shared" si="113"/>
        <v xml:space="preserve"> </v>
      </c>
      <c r="Z253" s="178" t="str">
        <f t="shared" si="114"/>
        <v xml:space="preserve"> </v>
      </c>
      <c r="AA253" s="178" t="str">
        <f t="shared" si="115"/>
        <v xml:space="preserve"> </v>
      </c>
      <c r="AB253" s="178" t="str">
        <f t="shared" si="116"/>
        <v xml:space="preserve"> </v>
      </c>
      <c r="AC253" s="178" t="str">
        <f t="shared" si="117"/>
        <v xml:space="preserve"> </v>
      </c>
      <c r="AD253" s="178" t="str">
        <f t="shared" si="118"/>
        <v xml:space="preserve"> </v>
      </c>
      <c r="AE253" s="178" t="str">
        <f t="shared" si="119"/>
        <v xml:space="preserve"> </v>
      </c>
      <c r="AF253" s="224" t="str">
        <f t="shared" si="120"/>
        <v xml:space="preserve"> </v>
      </c>
      <c r="AG253" s="224" t="str">
        <f t="shared" si="121"/>
        <v xml:space="preserve"> </v>
      </c>
      <c r="AH253" s="224" t="str">
        <f t="shared" si="122"/>
        <v xml:space="preserve"> </v>
      </c>
      <c r="AI253" s="224" t="str">
        <f t="shared" si="95"/>
        <v xml:space="preserve"> </v>
      </c>
      <c r="AJ253" s="224" t="str">
        <f t="shared" si="96"/>
        <v xml:space="preserve"> </v>
      </c>
      <c r="AK253" s="224" t="str">
        <f t="shared" si="123"/>
        <v xml:space="preserve"> </v>
      </c>
      <c r="AL253" s="224" t="str">
        <f>IF($A253="N/A"," ",IF(PV=1,0,'Pricing Inputs2'!R286))</f>
        <v xml:space="preserve"> </v>
      </c>
      <c r="AM253" s="313" t="str">
        <f t="shared" si="97"/>
        <v xml:space="preserve"> </v>
      </c>
      <c r="BQ253" t="str">
        <f t="shared" si="98"/>
        <v xml:space="preserve"> </v>
      </c>
      <c r="BR253" t="str">
        <f t="shared" si="99"/>
        <v xml:space="preserve"> </v>
      </c>
      <c r="BS253" t="str">
        <f t="shared" si="100"/>
        <v xml:space="preserve"> </v>
      </c>
    </row>
    <row r="254" spans="1:71" x14ac:dyDescent="0.2">
      <c r="A254" s="253" t="str">
        <f>IF(A253="N/A","N/A",IF(EDATE(A253,1)&gt;Inputs!$P$5,"N/A",EDATE(A253,1)))</f>
        <v>N/A</v>
      </c>
      <c r="B254" s="324" t="str">
        <f t="shared" si="93"/>
        <v xml:space="preserve"> </v>
      </c>
      <c r="C254" s="172" t="str">
        <f t="shared" si="101"/>
        <v xml:space="preserve"> </v>
      </c>
      <c r="D254" s="172" t="str">
        <f t="shared" si="102"/>
        <v xml:space="preserve"> </v>
      </c>
      <c r="E254" s="172" t="str">
        <f t="shared" si="103"/>
        <v xml:space="preserve"> </v>
      </c>
      <c r="F254" s="172" t="str">
        <f t="shared" si="104"/>
        <v xml:space="preserve"> </v>
      </c>
      <c r="G254" s="172" t="str">
        <f t="shared" si="105"/>
        <v xml:space="preserve"> </v>
      </c>
      <c r="H254" s="172" t="str">
        <f t="shared" si="106"/>
        <v xml:space="preserve"> </v>
      </c>
      <c r="I254" s="172" t="str">
        <f t="shared" si="107"/>
        <v xml:space="preserve"> </v>
      </c>
      <c r="J254" s="172" t="str">
        <f t="shared" si="108"/>
        <v xml:space="preserve"> </v>
      </c>
      <c r="K254" s="172" t="str">
        <f t="shared" si="109"/>
        <v xml:space="preserve"> </v>
      </c>
      <c r="L254" s="250" t="str">
        <f>IF($A254="N/A"," ",IF(Pricetype2=2,MAX(C254,0),IF(OR(Pricetype2=1,Pricetype2=4),IF(C254=0,0,(_xll.EURO(C254,Strikeprice2,0,0,($AH254+IF(Smile=TRUE,VLOOKUP(MAX(-5,Strikeprice2-C254),Volsmile,2),0)),($A254-DateToday)+15,IF(Pricetype2=1,1,0),0))),C254)))</f>
        <v xml:space="preserve"> </v>
      </c>
      <c r="M254" s="250" t="str">
        <f>IF($A254="N/A"," ",IF(Pricetype2=2,MAX(D254,0),IF(OR(Pricetype2=1,Pricetype2=4),IF(D254=0,0,(_xll.EURO(D254,Strikeprice2,0,0,($AH254+IF(Smile=TRUE,VLOOKUP(MAX(-5,Strikeprice2-D254),Volsmile,2),0)),($A254-DateToday)+15,IF(Pricetype2=1,1,0),0))),D254)))</f>
        <v xml:space="preserve"> </v>
      </c>
      <c r="N254" s="250" t="str">
        <f>IF($A254="N/A"," ",IF(Pricetype2=2,MAX(E254,0),IF(OR(Pricetype2=1,Pricetype2=4),IF(E254=0,0,(_xll.EURO(E254,Strikeprice2,0,0,($AK254+IF(Smile=TRUE,VLOOKUP(MAX(-5,Strikeprice2-E254),Volsmile,2),0)),($A254-DateToday)+15,IF(Pricetype2=1,1,0),0))),E254)))</f>
        <v xml:space="preserve"> </v>
      </c>
      <c r="O254" s="250" t="str">
        <f>IF($A254="N/A"," ",IF(Pricetype2=2,MAX(F254,0),IF(OR(Pricetype2=1,Pricetype2=4),IF(F254=0,0,(_xll.EURO(F254,Strikeprice2,0,0,($AK254+IF(Smile=TRUE,VLOOKUP(MAX(-5,Strikeprice2-F254),Volsmile,2),0)),($A254-DateToday)+15,IF(Pricetype2=1,1,0),0))),F254)))</f>
        <v xml:space="preserve"> </v>
      </c>
      <c r="P254" s="250" t="str">
        <f>IF($A254="N/A"," ",IF(Pricetype2=2,MAX(G254,0),IF(OR(Pricetype2=1,Pricetype2=4),IF(G254=0,0,(_xll.EURO(G254,Strikeprice2,0,0,($AK254+IF(Smile=TRUE,VLOOKUP(MAX(-5,Strikeprice2-G254),Volsmile,2),0)),($A254-DateToday)+15,IF(Pricetype2=1,1,0),0))),G254)))</f>
        <v xml:space="preserve"> </v>
      </c>
      <c r="Q254" s="250" t="str">
        <f>IF($A254="N/A"," ",IF(Pricetype2=2,MAX(H254,0),IF(OR(Pricetype2=1,Pricetype2=4),IF(H254=0,0,(_xll.EURO(H254,Strikeprice2,0,0,($AK254+IF(Smile=TRUE,VLOOKUP(MAX(-5,Strikeprice2-H254),Volsmile,2),0)),($A254-DateToday)+15,IF(Pricetype2=1,1,0),0))),H254)))</f>
        <v xml:space="preserve"> </v>
      </c>
      <c r="R254" s="250" t="str">
        <f>IF($A254="N/A"," ",IF(Pricetype2=2,MAX(I254,0),IF(OR(Pricetype2=1,Pricetype2=4),IF(I254=0,0,(_xll.EURO(I254,Strikeprice2,0,0,($AK254+IF(Smile=TRUE,VLOOKUP(MAX(-5,Strikeprice2-I254),Volsmile,2),0)),($A254-DateToday)+15,IF(Pricetype2=1,1,0),0))),I254)))</f>
        <v xml:space="preserve"> </v>
      </c>
      <c r="S254" s="250" t="str">
        <f>IF($A254="N/A"," ",IF(Pricetype2=2,MAX(J254,0),IF(OR(Pricetype2=1,Pricetype2=4),IF(J254=0,0,(_xll.EURO(J254,Strikeprice2,0,0,($AK254+IF(Smile=TRUE,VLOOKUP(MAX(-5,Strikeprice2-J254),Volsmile,2),0)),($A254-DateToday)+15,IF(Pricetype2=1,1,0),0))),J254)))</f>
        <v xml:space="preserve"> </v>
      </c>
      <c r="T254" s="250" t="str">
        <f>IF($A254="N/A"," ",IF(Pricetype2=2,MAX(K254,0),IF(OR(Pricetype2=1,Pricetype2=4),IF(K254=0,0,(_xll.EURO(K254,Strikeprice2,0,0,($AK254+IF(Smile=TRUE,VLOOKUP(MAX(-5,Strikeprice2-K254),Volsmile,2),0)),($A254-DateToday)+15,IF(Pricetype2=1,1,0),0))),K254)))</f>
        <v xml:space="preserve"> </v>
      </c>
      <c r="U254" s="177" t="str">
        <f t="shared" si="94"/>
        <v xml:space="preserve"> </v>
      </c>
      <c r="V254" s="178" t="str">
        <f t="shared" si="110"/>
        <v xml:space="preserve"> </v>
      </c>
      <c r="W254" s="178" t="str">
        <f t="shared" si="111"/>
        <v xml:space="preserve"> </v>
      </c>
      <c r="X254" s="178" t="str">
        <f t="shared" si="112"/>
        <v xml:space="preserve"> </v>
      </c>
      <c r="Y254" s="178" t="str">
        <f t="shared" si="113"/>
        <v xml:space="preserve"> </v>
      </c>
      <c r="Z254" s="178" t="str">
        <f t="shared" si="114"/>
        <v xml:space="preserve"> </v>
      </c>
      <c r="AA254" s="178" t="str">
        <f t="shared" si="115"/>
        <v xml:space="preserve"> </v>
      </c>
      <c r="AB254" s="178" t="str">
        <f t="shared" si="116"/>
        <v xml:space="preserve"> </v>
      </c>
      <c r="AC254" s="178" t="str">
        <f t="shared" si="117"/>
        <v xml:space="preserve"> </v>
      </c>
      <c r="AD254" s="178" t="str">
        <f t="shared" si="118"/>
        <v xml:space="preserve"> </v>
      </c>
      <c r="AE254" s="178" t="str">
        <f t="shared" si="119"/>
        <v xml:space="preserve"> </v>
      </c>
      <c r="AF254" s="224" t="str">
        <f t="shared" si="120"/>
        <v xml:space="preserve"> </v>
      </c>
      <c r="AG254" s="224" t="str">
        <f t="shared" si="121"/>
        <v xml:space="preserve"> </v>
      </c>
      <c r="AH254" s="224" t="str">
        <f t="shared" si="122"/>
        <v xml:space="preserve"> </v>
      </c>
      <c r="AI254" s="224" t="str">
        <f t="shared" si="95"/>
        <v xml:space="preserve"> </v>
      </c>
      <c r="AJ254" s="224" t="str">
        <f t="shared" si="96"/>
        <v xml:space="preserve"> </v>
      </c>
      <c r="AK254" s="224" t="str">
        <f t="shared" si="123"/>
        <v xml:space="preserve"> </v>
      </c>
      <c r="AL254" s="224" t="str">
        <f>IF($A254="N/A"," ",IF(PV=1,0,'Pricing Inputs2'!R287))</f>
        <v xml:space="preserve"> </v>
      </c>
      <c r="AM254" s="313" t="str">
        <f t="shared" si="97"/>
        <v xml:space="preserve"> </v>
      </c>
      <c r="BQ254" t="str">
        <f t="shared" si="98"/>
        <v xml:space="preserve"> </v>
      </c>
      <c r="BR254" t="str">
        <f t="shared" si="99"/>
        <v xml:space="preserve"> </v>
      </c>
      <c r="BS254" t="str">
        <f t="shared" si="100"/>
        <v xml:space="preserve"> </v>
      </c>
    </row>
    <row r="255" spans="1:71" x14ac:dyDescent="0.2">
      <c r="A255" s="253" t="str">
        <f>IF(A254="N/A","N/A",IF(EDATE(A254,1)&gt;Inputs!$P$5,"N/A",EDATE(A254,1)))</f>
        <v>N/A</v>
      </c>
      <c r="B255" s="324" t="str">
        <f t="shared" si="93"/>
        <v xml:space="preserve"> </v>
      </c>
      <c r="C255" s="172" t="str">
        <f t="shared" si="101"/>
        <v xml:space="preserve"> </v>
      </c>
      <c r="D255" s="172" t="str">
        <f t="shared" si="102"/>
        <v xml:space="preserve"> </v>
      </c>
      <c r="E255" s="172" t="str">
        <f t="shared" si="103"/>
        <v xml:space="preserve"> </v>
      </c>
      <c r="F255" s="172" t="str">
        <f t="shared" si="104"/>
        <v xml:space="preserve"> </v>
      </c>
      <c r="G255" s="172" t="str">
        <f t="shared" si="105"/>
        <v xml:space="preserve"> </v>
      </c>
      <c r="H255" s="172" t="str">
        <f t="shared" si="106"/>
        <v xml:space="preserve"> </v>
      </c>
      <c r="I255" s="172" t="str">
        <f t="shared" si="107"/>
        <v xml:space="preserve"> </v>
      </c>
      <c r="J255" s="172" t="str">
        <f t="shared" si="108"/>
        <v xml:space="preserve"> </v>
      </c>
      <c r="K255" s="172" t="str">
        <f t="shared" si="109"/>
        <v xml:space="preserve"> </v>
      </c>
      <c r="L255" s="250" t="str">
        <f>IF($A255="N/A"," ",IF(Pricetype2=2,MAX(C255,0),IF(OR(Pricetype2=1,Pricetype2=4),IF(C255=0,0,(_xll.EURO(C255,Strikeprice2,0,0,($AH255+IF(Smile=TRUE,VLOOKUP(MAX(-5,Strikeprice2-C255),Volsmile,2),0)),($A255-DateToday)+15,IF(Pricetype2=1,1,0),0))),C255)))</f>
        <v xml:space="preserve"> </v>
      </c>
      <c r="M255" s="250" t="str">
        <f>IF($A255="N/A"," ",IF(Pricetype2=2,MAX(D255,0),IF(OR(Pricetype2=1,Pricetype2=4),IF(D255=0,0,(_xll.EURO(D255,Strikeprice2,0,0,($AH255+IF(Smile=TRUE,VLOOKUP(MAX(-5,Strikeprice2-D255),Volsmile,2),0)),($A255-DateToday)+15,IF(Pricetype2=1,1,0),0))),D255)))</f>
        <v xml:space="preserve"> </v>
      </c>
      <c r="N255" s="250" t="str">
        <f>IF($A255="N/A"," ",IF(Pricetype2=2,MAX(E255,0),IF(OR(Pricetype2=1,Pricetype2=4),IF(E255=0,0,(_xll.EURO(E255,Strikeprice2,0,0,($AK255+IF(Smile=TRUE,VLOOKUP(MAX(-5,Strikeprice2-E255),Volsmile,2),0)),($A255-DateToday)+15,IF(Pricetype2=1,1,0),0))),E255)))</f>
        <v xml:space="preserve"> </v>
      </c>
      <c r="O255" s="250" t="str">
        <f>IF($A255="N/A"," ",IF(Pricetype2=2,MAX(F255,0),IF(OR(Pricetype2=1,Pricetype2=4),IF(F255=0,0,(_xll.EURO(F255,Strikeprice2,0,0,($AK255+IF(Smile=TRUE,VLOOKUP(MAX(-5,Strikeprice2-F255),Volsmile,2),0)),($A255-DateToday)+15,IF(Pricetype2=1,1,0),0))),F255)))</f>
        <v xml:space="preserve"> </v>
      </c>
      <c r="P255" s="250" t="str">
        <f>IF($A255="N/A"," ",IF(Pricetype2=2,MAX(G255,0),IF(OR(Pricetype2=1,Pricetype2=4),IF(G255=0,0,(_xll.EURO(G255,Strikeprice2,0,0,($AK255+IF(Smile=TRUE,VLOOKUP(MAX(-5,Strikeprice2-G255),Volsmile,2),0)),($A255-DateToday)+15,IF(Pricetype2=1,1,0),0))),G255)))</f>
        <v xml:space="preserve"> </v>
      </c>
      <c r="Q255" s="250" t="str">
        <f>IF($A255="N/A"," ",IF(Pricetype2=2,MAX(H255,0),IF(OR(Pricetype2=1,Pricetype2=4),IF(H255=0,0,(_xll.EURO(H255,Strikeprice2,0,0,($AK255+IF(Smile=TRUE,VLOOKUP(MAX(-5,Strikeprice2-H255),Volsmile,2),0)),($A255-DateToday)+15,IF(Pricetype2=1,1,0),0))),H255)))</f>
        <v xml:space="preserve"> </v>
      </c>
      <c r="R255" s="250" t="str">
        <f>IF($A255="N/A"," ",IF(Pricetype2=2,MAX(I255,0),IF(OR(Pricetype2=1,Pricetype2=4),IF(I255=0,0,(_xll.EURO(I255,Strikeprice2,0,0,($AK255+IF(Smile=TRUE,VLOOKUP(MAX(-5,Strikeprice2-I255),Volsmile,2),0)),($A255-DateToday)+15,IF(Pricetype2=1,1,0),0))),I255)))</f>
        <v xml:space="preserve"> </v>
      </c>
      <c r="S255" s="250" t="str">
        <f>IF($A255="N/A"," ",IF(Pricetype2=2,MAX(J255,0),IF(OR(Pricetype2=1,Pricetype2=4),IF(J255=0,0,(_xll.EURO(J255,Strikeprice2,0,0,($AK255+IF(Smile=TRUE,VLOOKUP(MAX(-5,Strikeprice2-J255),Volsmile,2),0)),($A255-DateToday)+15,IF(Pricetype2=1,1,0),0))),J255)))</f>
        <v xml:space="preserve"> </v>
      </c>
      <c r="T255" s="250" t="str">
        <f>IF($A255="N/A"," ",IF(Pricetype2=2,MAX(K255,0),IF(OR(Pricetype2=1,Pricetype2=4),IF(K255=0,0,(_xll.EURO(K255,Strikeprice2,0,0,($AK255+IF(Smile=TRUE,VLOOKUP(MAX(-5,Strikeprice2-K255),Volsmile,2),0)),($A255-DateToday)+15,IF(Pricetype2=1,1,0),0))),K255)))</f>
        <v xml:space="preserve"> </v>
      </c>
      <c r="U255" s="177" t="str">
        <f t="shared" si="94"/>
        <v xml:space="preserve"> </v>
      </c>
      <c r="V255" s="178" t="str">
        <f t="shared" si="110"/>
        <v xml:space="preserve"> </v>
      </c>
      <c r="W255" s="178" t="str">
        <f t="shared" si="111"/>
        <v xml:space="preserve"> </v>
      </c>
      <c r="X255" s="178" t="str">
        <f t="shared" si="112"/>
        <v xml:space="preserve"> </v>
      </c>
      <c r="Y255" s="178" t="str">
        <f t="shared" si="113"/>
        <v xml:space="preserve"> </v>
      </c>
      <c r="Z255" s="178" t="str">
        <f t="shared" si="114"/>
        <v xml:space="preserve"> </v>
      </c>
      <c r="AA255" s="178" t="str">
        <f t="shared" si="115"/>
        <v xml:space="preserve"> </v>
      </c>
      <c r="AB255" s="178" t="str">
        <f t="shared" si="116"/>
        <v xml:space="preserve"> </v>
      </c>
      <c r="AC255" s="178" t="str">
        <f t="shared" si="117"/>
        <v xml:space="preserve"> </v>
      </c>
      <c r="AD255" s="178" t="str">
        <f t="shared" si="118"/>
        <v xml:space="preserve"> </v>
      </c>
      <c r="AE255" s="178" t="str">
        <f t="shared" si="119"/>
        <v xml:space="preserve"> </v>
      </c>
      <c r="AF255" s="224" t="str">
        <f t="shared" si="120"/>
        <v xml:space="preserve"> </v>
      </c>
      <c r="AG255" s="224" t="str">
        <f t="shared" si="121"/>
        <v xml:space="preserve"> </v>
      </c>
      <c r="AH255" s="224" t="str">
        <f t="shared" si="122"/>
        <v xml:space="preserve"> </v>
      </c>
      <c r="AI255" s="224" t="str">
        <f t="shared" si="95"/>
        <v xml:space="preserve"> </v>
      </c>
      <c r="AJ255" s="224" t="str">
        <f t="shared" si="96"/>
        <v xml:space="preserve"> </v>
      </c>
      <c r="AK255" s="224" t="str">
        <f t="shared" si="123"/>
        <v xml:space="preserve"> </v>
      </c>
      <c r="AL255" s="224" t="str">
        <f>IF($A255="N/A"," ",IF(PV=1,0,'Pricing Inputs2'!R288))</f>
        <v xml:space="preserve"> </v>
      </c>
      <c r="AM255" s="313" t="str">
        <f t="shared" si="97"/>
        <v xml:space="preserve"> </v>
      </c>
      <c r="BQ255" t="str">
        <f t="shared" si="98"/>
        <v xml:space="preserve"> </v>
      </c>
      <c r="BR255" t="str">
        <f t="shared" si="99"/>
        <v xml:space="preserve"> </v>
      </c>
      <c r="BS255" t="str">
        <f t="shared" si="100"/>
        <v xml:space="preserve"> </v>
      </c>
    </row>
    <row r="256" spans="1:71" x14ac:dyDescent="0.2">
      <c r="A256" s="140"/>
      <c r="B256" s="325"/>
      <c r="J256" s="4"/>
      <c r="K256" s="173"/>
    </row>
    <row r="257" spans="1:11" x14ac:dyDescent="0.2">
      <c r="A257" s="140"/>
      <c r="B257" s="325"/>
      <c r="J257" s="4"/>
      <c r="K257" s="173"/>
    </row>
    <row r="258" spans="1:11" x14ac:dyDescent="0.2">
      <c r="A258" s="140"/>
      <c r="B258" s="325"/>
      <c r="J258" s="4"/>
      <c r="K258" s="173"/>
    </row>
    <row r="259" spans="1:11" x14ac:dyDescent="0.2">
      <c r="A259" s="140"/>
      <c r="B259" s="325"/>
      <c r="J259" s="4"/>
      <c r="K259" s="173"/>
    </row>
    <row r="260" spans="1:11" x14ac:dyDescent="0.2">
      <c r="A260" s="140"/>
      <c r="B260" s="325"/>
      <c r="J260" s="4"/>
      <c r="K260" s="173"/>
    </row>
    <row r="261" spans="1:11" x14ac:dyDescent="0.2">
      <c r="A261" s="140"/>
      <c r="B261" s="325"/>
      <c r="J261" s="4"/>
      <c r="K261" s="173"/>
    </row>
    <row r="262" spans="1:11" x14ac:dyDescent="0.2">
      <c r="A262" s="140"/>
      <c r="B262" s="325"/>
      <c r="J262" s="4"/>
      <c r="K262" s="173"/>
    </row>
    <row r="263" spans="1:11" x14ac:dyDescent="0.2">
      <c r="A263" s="140"/>
      <c r="B263" s="325"/>
      <c r="J263" s="4"/>
      <c r="K263" s="173"/>
    </row>
    <row r="264" spans="1:11" x14ac:dyDescent="0.2">
      <c r="A264" s="140"/>
      <c r="B264" s="325"/>
      <c r="J264" s="4"/>
      <c r="K264" s="173"/>
    </row>
    <row r="265" spans="1:11" x14ac:dyDescent="0.2">
      <c r="A265" s="140"/>
      <c r="B265" s="325"/>
      <c r="J265" s="4"/>
      <c r="K265" s="173"/>
    </row>
    <row r="266" spans="1:11" x14ac:dyDescent="0.2">
      <c r="A266" s="140"/>
      <c r="B266" s="325"/>
      <c r="J266" s="4"/>
      <c r="K266" s="173"/>
    </row>
    <row r="267" spans="1:11" x14ac:dyDescent="0.2">
      <c r="A267" s="140"/>
      <c r="B267" s="325"/>
      <c r="J267" s="4"/>
      <c r="K267" s="173"/>
    </row>
    <row r="268" spans="1:11" x14ac:dyDescent="0.2">
      <c r="A268" s="140"/>
      <c r="B268" s="325"/>
      <c r="J268" s="4"/>
      <c r="K268" s="173"/>
    </row>
    <row r="269" spans="1:11" x14ac:dyDescent="0.2">
      <c r="A269" s="140"/>
      <c r="B269" s="325"/>
      <c r="J269" s="4"/>
      <c r="K269" s="173"/>
    </row>
    <row r="270" spans="1:11" x14ac:dyDescent="0.2">
      <c r="A270" s="140"/>
      <c r="B270" s="325"/>
      <c r="J270" s="4"/>
      <c r="K270" s="173"/>
    </row>
    <row r="271" spans="1:11" x14ac:dyDescent="0.2">
      <c r="A271" s="140"/>
      <c r="B271" s="325"/>
      <c r="J271" s="4"/>
      <c r="K271" s="173"/>
    </row>
    <row r="272" spans="1:11" x14ac:dyDescent="0.2">
      <c r="A272" s="140"/>
      <c r="B272" s="325"/>
      <c r="J272" s="4"/>
      <c r="K272" s="173"/>
    </row>
    <row r="273" spans="1:11" x14ac:dyDescent="0.2">
      <c r="A273" s="140"/>
      <c r="B273" s="325"/>
      <c r="J273" s="4"/>
      <c r="K273" s="173"/>
    </row>
    <row r="274" spans="1:11" x14ac:dyDescent="0.2">
      <c r="A274" s="140"/>
      <c r="B274" s="325"/>
      <c r="J274" s="4"/>
      <c r="K274" s="173"/>
    </row>
    <row r="275" spans="1:11" x14ac:dyDescent="0.2">
      <c r="A275" s="140"/>
      <c r="B275" s="325"/>
      <c r="J275" s="4"/>
      <c r="K275" s="173"/>
    </row>
    <row r="276" spans="1:11" x14ac:dyDescent="0.2">
      <c r="A276" s="140"/>
      <c r="B276" s="325"/>
      <c r="J276" s="4"/>
      <c r="K276" s="173"/>
    </row>
    <row r="277" spans="1:11" x14ac:dyDescent="0.2">
      <c r="A277" s="140"/>
      <c r="B277" s="325"/>
      <c r="J277" s="4"/>
      <c r="K277" s="173"/>
    </row>
    <row r="278" spans="1:11" x14ac:dyDescent="0.2">
      <c r="A278" s="140"/>
      <c r="B278" s="325"/>
      <c r="J278" s="4"/>
      <c r="K278" s="173"/>
    </row>
    <row r="279" spans="1:11" x14ac:dyDescent="0.2">
      <c r="A279" s="140"/>
      <c r="B279" s="325"/>
      <c r="J279" s="4"/>
      <c r="K279" s="173"/>
    </row>
    <row r="280" spans="1:11" x14ac:dyDescent="0.2">
      <c r="A280" s="140"/>
      <c r="B280" s="325"/>
      <c r="J280" s="4"/>
      <c r="K280" s="173"/>
    </row>
    <row r="281" spans="1:11" x14ac:dyDescent="0.2">
      <c r="A281" s="140"/>
      <c r="B281" s="325"/>
      <c r="J281" s="4"/>
      <c r="K281" s="173"/>
    </row>
    <row r="282" spans="1:11" x14ac:dyDescent="0.2">
      <c r="A282" s="140"/>
      <c r="B282" s="325"/>
      <c r="J282" s="4"/>
      <c r="K282" s="173"/>
    </row>
    <row r="283" spans="1:11" x14ac:dyDescent="0.2">
      <c r="A283" s="140"/>
      <c r="B283" s="325"/>
      <c r="J283" s="4"/>
      <c r="K283" s="173"/>
    </row>
    <row r="284" spans="1:11" x14ac:dyDescent="0.2">
      <c r="A284" s="140"/>
      <c r="B284" s="325"/>
      <c r="J284" s="4"/>
      <c r="K284" s="173"/>
    </row>
    <row r="285" spans="1:11" x14ac:dyDescent="0.2">
      <c r="A285" s="140"/>
      <c r="B285" s="325"/>
      <c r="J285" s="4"/>
      <c r="K285" s="173"/>
    </row>
    <row r="286" spans="1:11" x14ac:dyDescent="0.2">
      <c r="A286" s="140"/>
      <c r="B286" s="325"/>
      <c r="J286" s="4"/>
      <c r="K286" s="173"/>
    </row>
    <row r="287" spans="1:11" x14ac:dyDescent="0.2">
      <c r="A287" s="140"/>
      <c r="B287" s="325"/>
      <c r="J287" s="4"/>
      <c r="K287" s="173"/>
    </row>
    <row r="288" spans="1:11" x14ac:dyDescent="0.2">
      <c r="A288" s="140"/>
      <c r="B288" s="325"/>
      <c r="J288" s="4"/>
      <c r="K288" s="173"/>
    </row>
    <row r="289" spans="1:11" x14ac:dyDescent="0.2">
      <c r="A289" s="140"/>
      <c r="B289" s="325"/>
      <c r="J289" s="4"/>
      <c r="K289" s="173"/>
    </row>
    <row r="290" spans="1:11" x14ac:dyDescent="0.2">
      <c r="A290" s="140"/>
      <c r="B290" s="325"/>
      <c r="J290" s="4"/>
      <c r="K290" s="173"/>
    </row>
    <row r="291" spans="1:11" x14ac:dyDescent="0.2">
      <c r="A291" s="140"/>
      <c r="B291" s="325"/>
      <c r="J291" s="4"/>
      <c r="K291" s="173"/>
    </row>
    <row r="292" spans="1:11" x14ac:dyDescent="0.2">
      <c r="A292" s="140"/>
      <c r="B292" s="325"/>
      <c r="J292" s="4"/>
      <c r="K292" s="173"/>
    </row>
    <row r="293" spans="1:11" x14ac:dyDescent="0.2">
      <c r="A293" s="140"/>
      <c r="B293" s="325"/>
      <c r="J293" s="4"/>
      <c r="K293" s="173"/>
    </row>
    <row r="294" spans="1:11" x14ac:dyDescent="0.2">
      <c r="A294" s="140"/>
      <c r="B294" s="325"/>
      <c r="J294" s="4"/>
      <c r="K294" s="173"/>
    </row>
    <row r="295" spans="1:11" x14ac:dyDescent="0.2">
      <c r="A295" s="140"/>
      <c r="B295" s="325"/>
      <c r="J295" s="4"/>
      <c r="K295" s="173"/>
    </row>
    <row r="296" spans="1:11" x14ac:dyDescent="0.2">
      <c r="A296" s="140"/>
      <c r="B296" s="325"/>
      <c r="J296" s="4"/>
      <c r="K296" s="173"/>
    </row>
    <row r="297" spans="1:11" x14ac:dyDescent="0.2">
      <c r="A297" s="140"/>
      <c r="B297" s="325"/>
      <c r="J297" s="4"/>
      <c r="K297" s="173"/>
    </row>
    <row r="298" spans="1:11" x14ac:dyDescent="0.2">
      <c r="A298" s="140"/>
      <c r="B298" s="325"/>
      <c r="J298" s="4"/>
      <c r="K298" s="173"/>
    </row>
    <row r="299" spans="1:11" x14ac:dyDescent="0.2">
      <c r="A299" s="140"/>
      <c r="B299" s="325"/>
      <c r="J299" s="4"/>
      <c r="K299" s="173"/>
    </row>
    <row r="300" spans="1:11" x14ac:dyDescent="0.2">
      <c r="A300" s="140"/>
      <c r="B300" s="325"/>
      <c r="J300" s="4"/>
      <c r="K300" s="173"/>
    </row>
    <row r="301" spans="1:11" x14ac:dyDescent="0.2">
      <c r="A301" s="140"/>
      <c r="B301" s="325"/>
      <c r="J301" s="4"/>
      <c r="K301" s="173"/>
    </row>
    <row r="302" spans="1:11" x14ac:dyDescent="0.2">
      <c r="A302" s="140"/>
      <c r="B302" s="325"/>
      <c r="J302" s="4"/>
      <c r="K302" s="173"/>
    </row>
    <row r="303" spans="1:11" x14ac:dyDescent="0.2">
      <c r="A303" s="140"/>
      <c r="B303" s="325"/>
      <c r="J303" s="4"/>
      <c r="K303" s="173"/>
    </row>
    <row r="304" spans="1:11" x14ac:dyDescent="0.2">
      <c r="A304" s="140"/>
      <c r="B304" s="325"/>
      <c r="J304" s="4"/>
      <c r="K304" s="173"/>
    </row>
    <row r="305" spans="1:11" x14ac:dyDescent="0.2">
      <c r="A305" s="140"/>
      <c r="B305" s="325"/>
      <c r="J305" s="4"/>
      <c r="K305" s="173"/>
    </row>
    <row r="306" spans="1:11" x14ac:dyDescent="0.2">
      <c r="A306" s="140"/>
      <c r="B306" s="325"/>
      <c r="J306" s="4"/>
      <c r="K306" s="173"/>
    </row>
    <row r="307" spans="1:11" x14ac:dyDescent="0.2">
      <c r="A307" s="140"/>
      <c r="B307" s="325"/>
      <c r="J307" s="4"/>
      <c r="K307" s="173"/>
    </row>
    <row r="308" spans="1:11" x14ac:dyDescent="0.2">
      <c r="A308" s="140"/>
      <c r="B308" s="325"/>
      <c r="J308" s="4"/>
      <c r="K308" s="173"/>
    </row>
    <row r="309" spans="1:11" x14ac:dyDescent="0.2">
      <c r="A309" s="140"/>
      <c r="B309" s="325"/>
      <c r="J309" s="4"/>
      <c r="K309" s="173"/>
    </row>
    <row r="310" spans="1:11" x14ac:dyDescent="0.2">
      <c r="A310" s="140"/>
      <c r="B310" s="325"/>
      <c r="J310" s="4"/>
      <c r="K310" s="173"/>
    </row>
    <row r="311" spans="1:11" x14ac:dyDescent="0.2">
      <c r="A311" s="140"/>
      <c r="B311" s="325"/>
      <c r="J311" s="4"/>
      <c r="K311" s="173"/>
    </row>
    <row r="312" spans="1:11" x14ac:dyDescent="0.2">
      <c r="A312" s="140"/>
      <c r="B312" s="325"/>
      <c r="J312" s="4"/>
      <c r="K312" s="173"/>
    </row>
    <row r="313" spans="1:11" x14ac:dyDescent="0.2">
      <c r="A313" s="140"/>
      <c r="B313" s="325"/>
      <c r="J313" s="4"/>
      <c r="K313" s="173"/>
    </row>
    <row r="314" spans="1:11" x14ac:dyDescent="0.2">
      <c r="A314" s="140"/>
      <c r="B314" s="325"/>
      <c r="J314" s="4"/>
      <c r="K314" s="173"/>
    </row>
    <row r="315" spans="1:11" x14ac:dyDescent="0.2">
      <c r="A315" s="140"/>
      <c r="B315" s="325"/>
      <c r="J315" s="4"/>
      <c r="K315" s="173"/>
    </row>
    <row r="316" spans="1:11" x14ac:dyDescent="0.2">
      <c r="A316" s="140"/>
      <c r="B316" s="325"/>
      <c r="J316" s="4"/>
      <c r="K316" s="173"/>
    </row>
    <row r="317" spans="1:11" x14ac:dyDescent="0.2">
      <c r="A317" s="140"/>
      <c r="B317" s="325"/>
      <c r="J317" s="4"/>
      <c r="K317" s="173"/>
    </row>
    <row r="318" spans="1:11" x14ac:dyDescent="0.2">
      <c r="A318" s="140"/>
      <c r="B318" s="325"/>
      <c r="J318" s="4"/>
      <c r="K318" s="173"/>
    </row>
    <row r="319" spans="1:11" x14ac:dyDescent="0.2">
      <c r="A319" s="140"/>
      <c r="B319" s="325"/>
      <c r="J319" s="4"/>
      <c r="K319" s="173"/>
    </row>
    <row r="320" spans="1:11" x14ac:dyDescent="0.2">
      <c r="A320" s="140"/>
      <c r="B320" s="325"/>
      <c r="J320" s="4"/>
      <c r="K320" s="173"/>
    </row>
    <row r="321" spans="1:11" x14ac:dyDescent="0.2">
      <c r="A321" s="140"/>
      <c r="B321" s="325"/>
      <c r="J321" s="4"/>
      <c r="K321" s="173"/>
    </row>
    <row r="322" spans="1:11" x14ac:dyDescent="0.2">
      <c r="A322" s="140"/>
      <c r="B322" s="325"/>
      <c r="J322" s="4"/>
      <c r="K322" s="173"/>
    </row>
    <row r="323" spans="1:11" x14ac:dyDescent="0.2">
      <c r="A323" s="140"/>
      <c r="B323" s="325"/>
      <c r="J323" s="4"/>
      <c r="K323" s="173"/>
    </row>
    <row r="324" spans="1:11" x14ac:dyDescent="0.2">
      <c r="A324" s="140"/>
      <c r="B324" s="325"/>
      <c r="J324" s="4"/>
      <c r="K324" s="173"/>
    </row>
    <row r="325" spans="1:11" x14ac:dyDescent="0.2">
      <c r="A325" s="140"/>
      <c r="B325" s="325"/>
      <c r="J325" s="4"/>
      <c r="K325" s="173"/>
    </row>
    <row r="326" spans="1:11" x14ac:dyDescent="0.2">
      <c r="A326" s="140"/>
      <c r="B326" s="325"/>
      <c r="J326" s="4"/>
      <c r="K326" s="173"/>
    </row>
    <row r="327" spans="1:11" x14ac:dyDescent="0.2">
      <c r="A327" s="140"/>
      <c r="B327" s="325"/>
      <c r="J327" s="4"/>
      <c r="K327" s="173"/>
    </row>
    <row r="328" spans="1:11" x14ac:dyDescent="0.2">
      <c r="A328" s="140"/>
      <c r="B328" s="325"/>
      <c r="J328" s="4"/>
      <c r="K328" s="173"/>
    </row>
    <row r="329" spans="1:11" x14ac:dyDescent="0.2">
      <c r="A329" s="140"/>
      <c r="B329" s="325"/>
      <c r="J329" s="4"/>
      <c r="K329" s="173"/>
    </row>
    <row r="330" spans="1:11" x14ac:dyDescent="0.2">
      <c r="A330" s="140"/>
      <c r="B330" s="325"/>
      <c r="J330" s="4"/>
      <c r="K330" s="173"/>
    </row>
    <row r="331" spans="1:11" x14ac:dyDescent="0.2">
      <c r="A331" s="140"/>
      <c r="B331" s="325"/>
      <c r="J331" s="4"/>
      <c r="K331" s="173"/>
    </row>
    <row r="332" spans="1:11" x14ac:dyDescent="0.2">
      <c r="A332" s="140"/>
      <c r="B332" s="325"/>
      <c r="J332" s="4"/>
      <c r="K332" s="173"/>
    </row>
    <row r="333" spans="1:11" x14ac:dyDescent="0.2">
      <c r="A333" s="140"/>
      <c r="B333" s="325"/>
      <c r="J333" s="4"/>
      <c r="K333" s="173"/>
    </row>
    <row r="334" spans="1:11" x14ac:dyDescent="0.2">
      <c r="A334" s="140"/>
      <c r="B334" s="325"/>
      <c r="J334" s="4"/>
      <c r="K334" s="173"/>
    </row>
    <row r="335" spans="1:11" x14ac:dyDescent="0.2">
      <c r="A335" s="140"/>
      <c r="B335" s="325"/>
      <c r="J335" s="4"/>
      <c r="K335" s="173"/>
    </row>
    <row r="336" spans="1:11" x14ac:dyDescent="0.2">
      <c r="A336" s="140"/>
      <c r="B336" s="325"/>
      <c r="J336" s="4"/>
      <c r="K336" s="173"/>
    </row>
    <row r="337" spans="1:11" x14ac:dyDescent="0.2">
      <c r="A337" s="140"/>
      <c r="B337" s="325"/>
      <c r="J337" s="4"/>
      <c r="K337" s="173"/>
    </row>
    <row r="338" spans="1:11" x14ac:dyDescent="0.2">
      <c r="A338" s="140"/>
      <c r="B338" s="325"/>
      <c r="J338" s="4"/>
      <c r="K338" s="173"/>
    </row>
    <row r="339" spans="1:11" x14ac:dyDescent="0.2">
      <c r="A339" s="140"/>
      <c r="B339" s="325"/>
      <c r="J339" s="4"/>
      <c r="K339" s="173"/>
    </row>
    <row r="340" spans="1:11" x14ac:dyDescent="0.2">
      <c r="A340" s="140"/>
      <c r="B340" s="325"/>
      <c r="J340" s="4"/>
      <c r="K340" s="173"/>
    </row>
    <row r="341" spans="1:11" x14ac:dyDescent="0.2">
      <c r="A341" s="140"/>
      <c r="B341" s="325"/>
      <c r="J341" s="4"/>
      <c r="K341" s="173"/>
    </row>
    <row r="342" spans="1:11" x14ac:dyDescent="0.2">
      <c r="A342" s="140"/>
      <c r="B342" s="325"/>
      <c r="J342" s="4"/>
      <c r="K342" s="173"/>
    </row>
    <row r="343" spans="1:11" x14ac:dyDescent="0.2">
      <c r="A343" s="140"/>
      <c r="B343" s="325"/>
      <c r="J343" s="4"/>
      <c r="K343" s="173"/>
    </row>
    <row r="344" spans="1:11" x14ac:dyDescent="0.2">
      <c r="A344" s="140"/>
      <c r="B344" s="325"/>
      <c r="J344" s="4"/>
      <c r="K344" s="173"/>
    </row>
    <row r="345" spans="1:11" x14ac:dyDescent="0.2">
      <c r="A345" s="140"/>
      <c r="B345" s="325"/>
      <c r="J345" s="4"/>
      <c r="K345" s="173"/>
    </row>
    <row r="346" spans="1:11" x14ac:dyDescent="0.2">
      <c r="A346" s="140"/>
      <c r="B346" s="325"/>
      <c r="J346" s="4"/>
      <c r="K346" s="173"/>
    </row>
    <row r="347" spans="1:11" x14ac:dyDescent="0.2">
      <c r="A347" s="140"/>
      <c r="B347" s="325"/>
      <c r="J347" s="4"/>
      <c r="K347" s="173"/>
    </row>
    <row r="348" spans="1:11" x14ac:dyDescent="0.2">
      <c r="A348" s="140"/>
      <c r="B348" s="325"/>
      <c r="J348" s="4"/>
      <c r="K348" s="173"/>
    </row>
    <row r="349" spans="1:11" x14ac:dyDescent="0.2">
      <c r="A349" s="140"/>
      <c r="B349" s="325"/>
      <c r="J349" s="4"/>
      <c r="K349" s="173"/>
    </row>
    <row r="350" spans="1:11" x14ac:dyDescent="0.2">
      <c r="A350" s="140"/>
      <c r="B350" s="325"/>
      <c r="J350" s="4"/>
      <c r="K350" s="173"/>
    </row>
    <row r="351" spans="1:11" x14ac:dyDescent="0.2">
      <c r="A351" s="140"/>
      <c r="B351" s="325"/>
      <c r="J351" s="4"/>
      <c r="K351" s="173"/>
    </row>
    <row r="352" spans="1:11" x14ac:dyDescent="0.2">
      <c r="A352" s="140"/>
      <c r="B352" s="325"/>
      <c r="J352" s="4"/>
      <c r="K352" s="173"/>
    </row>
    <row r="353" spans="1:11" x14ac:dyDescent="0.2">
      <c r="A353" s="140"/>
      <c r="B353" s="325"/>
      <c r="J353" s="4"/>
      <c r="K353" s="173"/>
    </row>
    <row r="354" spans="1:11" x14ac:dyDescent="0.2">
      <c r="A354" s="140"/>
      <c r="B354" s="325"/>
      <c r="J354" s="4"/>
      <c r="K354" s="173"/>
    </row>
    <row r="355" spans="1:11" x14ac:dyDescent="0.2">
      <c r="A355" s="140"/>
      <c r="B355" s="325"/>
      <c r="J355" s="4"/>
      <c r="K355" s="173"/>
    </row>
    <row r="356" spans="1:11" x14ac:dyDescent="0.2">
      <c r="A356" s="140"/>
      <c r="B356" s="325"/>
      <c r="J356" s="4"/>
      <c r="K356" s="173"/>
    </row>
    <row r="357" spans="1:11" x14ac:dyDescent="0.2">
      <c r="A357" s="140"/>
      <c r="B357" s="325"/>
      <c r="J357" s="4"/>
      <c r="K357" s="173"/>
    </row>
    <row r="358" spans="1:11" x14ac:dyDescent="0.2">
      <c r="A358" s="140"/>
      <c r="B358" s="325"/>
      <c r="J358" s="4"/>
      <c r="K358" s="173"/>
    </row>
    <row r="359" spans="1:11" x14ac:dyDescent="0.2">
      <c r="A359" s="140"/>
      <c r="B359" s="325"/>
      <c r="J359" s="4"/>
      <c r="K359" s="173"/>
    </row>
    <row r="360" spans="1:11" x14ac:dyDescent="0.2">
      <c r="A360" s="140"/>
      <c r="B360" s="325"/>
      <c r="J360" s="4"/>
      <c r="K360" s="173"/>
    </row>
    <row r="361" spans="1:11" x14ac:dyDescent="0.2">
      <c r="A361" s="140"/>
      <c r="B361" s="325"/>
      <c r="J361" s="4"/>
      <c r="K361" s="173"/>
    </row>
    <row r="362" spans="1:11" x14ac:dyDescent="0.2">
      <c r="A362" s="140"/>
      <c r="B362" s="325"/>
      <c r="J362" s="4"/>
      <c r="K362" s="173"/>
    </row>
    <row r="363" spans="1:11" x14ac:dyDescent="0.2">
      <c r="A363" s="140"/>
      <c r="B363" s="325"/>
      <c r="J363" s="4"/>
      <c r="K363" s="173"/>
    </row>
    <row r="364" spans="1:11" x14ac:dyDescent="0.2">
      <c r="A364" s="140"/>
      <c r="B364" s="325"/>
      <c r="J364" s="4"/>
      <c r="K364" s="173"/>
    </row>
    <row r="365" spans="1:11" x14ac:dyDescent="0.2">
      <c r="A365" s="140"/>
      <c r="B365" s="325"/>
      <c r="J365" s="4"/>
      <c r="K365" s="173"/>
    </row>
    <row r="366" spans="1:11" x14ac:dyDescent="0.2">
      <c r="A366" s="140"/>
      <c r="B366" s="325"/>
      <c r="J366" s="4"/>
      <c r="K366" s="173"/>
    </row>
    <row r="367" spans="1:11" x14ac:dyDescent="0.2">
      <c r="A367" s="140"/>
      <c r="B367" s="325"/>
      <c r="J367" s="4"/>
      <c r="K367" s="173"/>
    </row>
    <row r="368" spans="1:11" x14ac:dyDescent="0.2">
      <c r="A368" s="140"/>
      <c r="B368" s="325"/>
      <c r="J368" s="4"/>
      <c r="K368" s="173"/>
    </row>
    <row r="369" spans="1:11" x14ac:dyDescent="0.2">
      <c r="A369" s="140"/>
      <c r="B369" s="325"/>
      <c r="J369" s="4"/>
      <c r="K369" s="173"/>
    </row>
    <row r="370" spans="1:11" x14ac:dyDescent="0.2">
      <c r="A370" s="140"/>
      <c r="B370" s="325"/>
      <c r="J370" s="4"/>
      <c r="K370" s="173"/>
    </row>
    <row r="371" spans="1:11" x14ac:dyDescent="0.2">
      <c r="A371" s="140"/>
      <c r="B371" s="325"/>
      <c r="J371" s="4"/>
      <c r="K371" s="173"/>
    </row>
    <row r="372" spans="1:11" x14ac:dyDescent="0.2">
      <c r="A372" s="140"/>
      <c r="B372" s="325"/>
      <c r="J372" s="4"/>
      <c r="K372" s="173"/>
    </row>
    <row r="373" spans="1:11" x14ac:dyDescent="0.2">
      <c r="A373" s="140"/>
      <c r="B373" s="325"/>
      <c r="J373" s="4"/>
      <c r="K373" s="173"/>
    </row>
    <row r="374" spans="1:11" x14ac:dyDescent="0.2">
      <c r="A374" s="140"/>
      <c r="B374" s="325"/>
      <c r="J374" s="4"/>
      <c r="K374" s="173"/>
    </row>
    <row r="375" spans="1:11" x14ac:dyDescent="0.2">
      <c r="A375" s="140"/>
      <c r="B375" s="325"/>
      <c r="J375" s="4"/>
      <c r="K375" s="173"/>
    </row>
    <row r="376" spans="1:11" x14ac:dyDescent="0.2">
      <c r="A376" s="140"/>
      <c r="B376" s="325"/>
      <c r="J376" s="4"/>
      <c r="K376" s="173"/>
    </row>
    <row r="377" spans="1:11" x14ac:dyDescent="0.2">
      <c r="A377" s="140"/>
      <c r="B377" s="325"/>
      <c r="J377" s="4"/>
      <c r="K377" s="173"/>
    </row>
    <row r="378" spans="1:11" x14ac:dyDescent="0.2">
      <c r="A378" s="140"/>
      <c r="B378" s="325"/>
      <c r="J378" s="4"/>
      <c r="K378" s="173"/>
    </row>
    <row r="379" spans="1:11" x14ac:dyDescent="0.2">
      <c r="A379" s="140"/>
      <c r="B379" s="325"/>
      <c r="J379" s="4"/>
      <c r="K379" s="173"/>
    </row>
    <row r="380" spans="1:11" x14ac:dyDescent="0.2">
      <c r="A380" s="140"/>
      <c r="B380" s="325"/>
      <c r="J380" s="4"/>
      <c r="K380" s="173"/>
    </row>
    <row r="381" spans="1:11" x14ac:dyDescent="0.2">
      <c r="A381" s="140"/>
      <c r="B381" s="325"/>
      <c r="J381" s="4"/>
      <c r="K381" s="173"/>
    </row>
    <row r="382" spans="1:11" x14ac:dyDescent="0.2">
      <c r="A382" s="140"/>
      <c r="B382" s="325"/>
      <c r="J382" s="4"/>
      <c r="K382" s="173"/>
    </row>
    <row r="383" spans="1:11" x14ac:dyDescent="0.2">
      <c r="A383" s="140"/>
      <c r="B383" s="325"/>
      <c r="J383" s="4"/>
      <c r="K383" s="173"/>
    </row>
    <row r="384" spans="1:11" x14ac:dyDescent="0.2">
      <c r="A384" s="140"/>
      <c r="B384" s="325"/>
      <c r="J384" s="4"/>
      <c r="K384" s="173"/>
    </row>
    <row r="385" spans="1:11" x14ac:dyDescent="0.2">
      <c r="A385" s="140"/>
      <c r="B385" s="325"/>
      <c r="J385" s="4"/>
      <c r="K385" s="173"/>
    </row>
    <row r="386" spans="1:11" x14ac:dyDescent="0.2">
      <c r="A386" s="140"/>
      <c r="B386" s="325"/>
      <c r="J386" s="4"/>
      <c r="K386" s="173"/>
    </row>
    <row r="387" spans="1:11" x14ac:dyDescent="0.2">
      <c r="A387" s="140"/>
      <c r="B387" s="325"/>
      <c r="J387" s="4"/>
      <c r="K387" s="173"/>
    </row>
    <row r="388" spans="1:11" x14ac:dyDescent="0.2">
      <c r="A388" s="140"/>
      <c r="B388" s="325"/>
      <c r="J388" s="4"/>
      <c r="K388" s="173"/>
    </row>
    <row r="389" spans="1:11" x14ac:dyDescent="0.2">
      <c r="A389" s="140"/>
      <c r="B389" s="325"/>
      <c r="J389" s="4"/>
      <c r="K389" s="173"/>
    </row>
    <row r="390" spans="1:11" x14ac:dyDescent="0.2">
      <c r="A390" s="140"/>
      <c r="B390" s="325"/>
      <c r="J390" s="4"/>
      <c r="K390" s="173"/>
    </row>
    <row r="391" spans="1:11" x14ac:dyDescent="0.2">
      <c r="A391" s="140"/>
      <c r="B391" s="325"/>
      <c r="J391" s="4"/>
      <c r="K391" s="173"/>
    </row>
    <row r="392" spans="1:11" x14ac:dyDescent="0.2">
      <c r="A392" s="140"/>
      <c r="B392" s="325"/>
      <c r="J392" s="4"/>
      <c r="K392" s="173"/>
    </row>
    <row r="393" spans="1:11" x14ac:dyDescent="0.2">
      <c r="A393" s="140"/>
      <c r="B393" s="325"/>
      <c r="J393" s="4"/>
      <c r="K393" s="173"/>
    </row>
    <row r="394" spans="1:11" x14ac:dyDescent="0.2">
      <c r="A394" s="140"/>
      <c r="B394" s="325"/>
      <c r="J394" s="4"/>
      <c r="K394" s="173"/>
    </row>
    <row r="395" spans="1:11" x14ac:dyDescent="0.2">
      <c r="A395" s="140"/>
      <c r="B395" s="325"/>
      <c r="J395" s="4"/>
      <c r="K395" s="173"/>
    </row>
    <row r="396" spans="1:11" x14ac:dyDescent="0.2">
      <c r="A396" s="140"/>
      <c r="B396" s="325"/>
      <c r="J396" s="4"/>
      <c r="K396" s="173"/>
    </row>
    <row r="397" spans="1:11" x14ac:dyDescent="0.2">
      <c r="A397" s="140"/>
      <c r="B397" s="325"/>
      <c r="J397" s="4"/>
      <c r="K397" s="173"/>
    </row>
    <row r="398" spans="1:11" x14ac:dyDescent="0.2">
      <c r="A398" s="140"/>
      <c r="B398" s="325"/>
      <c r="J398" s="4"/>
      <c r="K398" s="173"/>
    </row>
    <row r="399" spans="1:11" x14ac:dyDescent="0.2">
      <c r="A399" s="140"/>
      <c r="B399" s="325"/>
      <c r="J399" s="4"/>
      <c r="K399" s="173"/>
    </row>
    <row r="400" spans="1:11" x14ac:dyDescent="0.2">
      <c r="A400" s="140"/>
      <c r="B400" s="325"/>
      <c r="J400" s="4"/>
      <c r="K400" s="173"/>
    </row>
    <row r="401" spans="1:11" x14ac:dyDescent="0.2">
      <c r="A401" s="140"/>
      <c r="B401" s="325"/>
      <c r="J401" s="4"/>
      <c r="K401" s="173"/>
    </row>
    <row r="402" spans="1:11" x14ac:dyDescent="0.2">
      <c r="A402" s="140"/>
      <c r="B402" s="325"/>
      <c r="J402" s="4"/>
      <c r="K402" s="173"/>
    </row>
    <row r="403" spans="1:11" x14ac:dyDescent="0.2">
      <c r="A403" s="140"/>
      <c r="B403" s="325"/>
      <c r="J403" s="4"/>
      <c r="K403" s="173"/>
    </row>
    <row r="404" spans="1:11" x14ac:dyDescent="0.2">
      <c r="A404" s="140"/>
      <c r="B404" s="325"/>
      <c r="J404" s="4"/>
      <c r="K404" s="173"/>
    </row>
    <row r="405" spans="1:11" x14ac:dyDescent="0.2">
      <c r="A405" s="140"/>
      <c r="B405" s="325"/>
      <c r="J405" s="4"/>
      <c r="K405" s="173"/>
    </row>
    <row r="406" spans="1:11" x14ac:dyDescent="0.2">
      <c r="A406" s="140"/>
      <c r="B406" s="325"/>
      <c r="J406" s="4"/>
      <c r="K406" s="173"/>
    </row>
    <row r="407" spans="1:11" x14ac:dyDescent="0.2">
      <c r="A407" s="140"/>
      <c r="B407" s="325"/>
      <c r="J407" s="4"/>
      <c r="K407" s="173"/>
    </row>
    <row r="408" spans="1:11" x14ac:dyDescent="0.2">
      <c r="A408" s="140"/>
      <c r="B408" s="325"/>
      <c r="J408" s="4"/>
      <c r="K408" s="173"/>
    </row>
    <row r="409" spans="1:11" x14ac:dyDescent="0.2">
      <c r="A409" s="140"/>
      <c r="B409" s="325"/>
      <c r="J409" s="4"/>
      <c r="K409" s="173"/>
    </row>
    <row r="410" spans="1:11" x14ac:dyDescent="0.2">
      <c r="A410" s="140"/>
      <c r="B410" s="325"/>
      <c r="J410" s="4"/>
      <c r="K410" s="173"/>
    </row>
    <row r="411" spans="1:11" x14ac:dyDescent="0.2">
      <c r="A411" s="140"/>
      <c r="B411" s="325"/>
      <c r="J411" s="4"/>
      <c r="K411" s="173"/>
    </row>
    <row r="412" spans="1:11" x14ac:dyDescent="0.2">
      <c r="A412" s="140"/>
      <c r="B412" s="325"/>
      <c r="J412" s="4"/>
      <c r="K412" s="173"/>
    </row>
    <row r="413" spans="1:11" x14ac:dyDescent="0.2">
      <c r="A413" s="140"/>
      <c r="B413" s="325"/>
      <c r="J413" s="4"/>
      <c r="K413" s="173"/>
    </row>
    <row r="414" spans="1:11" x14ac:dyDescent="0.2">
      <c r="A414" s="140"/>
      <c r="B414" s="325"/>
      <c r="J414" s="4"/>
      <c r="K414" s="173"/>
    </row>
    <row r="415" spans="1:11" x14ac:dyDescent="0.2">
      <c r="A415" s="140"/>
      <c r="B415" s="325"/>
      <c r="J415" s="4"/>
      <c r="K415" s="173"/>
    </row>
    <row r="416" spans="1:11" x14ac:dyDescent="0.2">
      <c r="A416" s="140"/>
      <c r="B416" s="325"/>
      <c r="J416" s="4"/>
      <c r="K416" s="173"/>
    </row>
    <row r="417" spans="1:11" x14ac:dyDescent="0.2">
      <c r="A417" s="140"/>
      <c r="B417" s="325"/>
      <c r="J417" s="4"/>
      <c r="K417" s="173"/>
    </row>
    <row r="418" spans="1:11" x14ac:dyDescent="0.2">
      <c r="A418" s="140"/>
      <c r="B418" s="325"/>
      <c r="J418" s="4"/>
      <c r="K418" s="173"/>
    </row>
    <row r="419" spans="1:11" x14ac:dyDescent="0.2">
      <c r="A419" s="140"/>
      <c r="B419" s="325"/>
      <c r="J419" s="4"/>
      <c r="K419" s="173"/>
    </row>
    <row r="420" spans="1:11" x14ac:dyDescent="0.2">
      <c r="A420" s="140"/>
      <c r="B420" s="325"/>
      <c r="J420" s="4"/>
      <c r="K420" s="173"/>
    </row>
    <row r="421" spans="1:11" x14ac:dyDescent="0.2">
      <c r="A421" s="140"/>
      <c r="B421" s="325"/>
      <c r="J421" s="4"/>
      <c r="K421" s="173"/>
    </row>
    <row r="422" spans="1:11" x14ac:dyDescent="0.2">
      <c r="A422" s="140"/>
      <c r="B422" s="325"/>
      <c r="J422" s="4"/>
      <c r="K422" s="173"/>
    </row>
    <row r="423" spans="1:11" x14ac:dyDescent="0.2">
      <c r="A423" s="140"/>
      <c r="B423" s="325"/>
      <c r="J423" s="4"/>
      <c r="K423" s="173"/>
    </row>
    <row r="424" spans="1:11" x14ac:dyDescent="0.2">
      <c r="A424" s="140"/>
      <c r="B424" s="325"/>
      <c r="J424" s="4"/>
      <c r="K424" s="173"/>
    </row>
    <row r="425" spans="1:11" x14ac:dyDescent="0.2">
      <c r="A425" s="140"/>
      <c r="B425" s="325"/>
      <c r="J425" s="4"/>
      <c r="K425" s="173"/>
    </row>
    <row r="426" spans="1:11" x14ac:dyDescent="0.2">
      <c r="A426" s="140"/>
      <c r="B426" s="325"/>
      <c r="J426" s="4"/>
      <c r="K426" s="173"/>
    </row>
    <row r="427" spans="1:11" x14ac:dyDescent="0.2">
      <c r="A427" s="140"/>
      <c r="B427" s="325"/>
      <c r="J427" s="4"/>
      <c r="K427" s="173"/>
    </row>
    <row r="428" spans="1:11" x14ac:dyDescent="0.2">
      <c r="A428" s="140"/>
      <c r="B428" s="325"/>
      <c r="J428" s="4"/>
      <c r="K428" s="173"/>
    </row>
    <row r="429" spans="1:11" x14ac:dyDescent="0.2">
      <c r="A429" s="140"/>
      <c r="B429" s="325"/>
      <c r="J429" s="4"/>
      <c r="K429" s="173"/>
    </row>
    <row r="430" spans="1:11" x14ac:dyDescent="0.2">
      <c r="A430" s="140"/>
      <c r="B430" s="325"/>
      <c r="J430" s="4"/>
      <c r="K430" s="173"/>
    </row>
    <row r="431" spans="1:11" x14ac:dyDescent="0.2">
      <c r="A431" s="140"/>
      <c r="B431" s="325"/>
      <c r="J431" s="4"/>
      <c r="K431" s="173"/>
    </row>
    <row r="432" spans="1:11" x14ac:dyDescent="0.2">
      <c r="A432" s="140"/>
      <c r="B432" s="325"/>
      <c r="J432" s="4"/>
      <c r="K432" s="173"/>
    </row>
    <row r="433" spans="1:11" x14ac:dyDescent="0.2">
      <c r="A433" s="140"/>
      <c r="B433" s="325"/>
      <c r="J433" s="4"/>
      <c r="K433" s="173"/>
    </row>
    <row r="434" spans="1:11" x14ac:dyDescent="0.2">
      <c r="A434" s="140"/>
      <c r="B434" s="325"/>
      <c r="J434" s="4"/>
      <c r="K434" s="173"/>
    </row>
    <row r="435" spans="1:11" x14ac:dyDescent="0.2">
      <c r="A435" s="140"/>
      <c r="B435" s="325"/>
      <c r="J435" s="4"/>
      <c r="K435" s="173"/>
    </row>
    <row r="436" spans="1:11" x14ac:dyDescent="0.2">
      <c r="A436" s="140"/>
      <c r="B436" s="325"/>
      <c r="J436" s="4"/>
      <c r="K436" s="173"/>
    </row>
    <row r="437" spans="1:11" x14ac:dyDescent="0.2">
      <c r="A437" s="140"/>
      <c r="B437" s="325"/>
      <c r="J437" s="4"/>
      <c r="K437" s="173"/>
    </row>
    <row r="438" spans="1:11" x14ac:dyDescent="0.2">
      <c r="A438" s="140"/>
      <c r="B438" s="325"/>
      <c r="J438" s="4"/>
      <c r="K438" s="173"/>
    </row>
    <row r="439" spans="1:11" x14ac:dyDescent="0.2">
      <c r="A439" s="140"/>
      <c r="B439" s="325"/>
      <c r="J439" s="4"/>
      <c r="K439" s="173"/>
    </row>
    <row r="440" spans="1:11" x14ac:dyDescent="0.2">
      <c r="A440" s="140"/>
      <c r="B440" s="325"/>
      <c r="J440" s="4"/>
      <c r="K440" s="173"/>
    </row>
    <row r="441" spans="1:11" x14ac:dyDescent="0.2">
      <c r="A441" s="140"/>
      <c r="B441" s="325"/>
      <c r="J441" s="4"/>
      <c r="K441" s="173"/>
    </row>
    <row r="442" spans="1:11" x14ac:dyDescent="0.2">
      <c r="A442" s="140"/>
      <c r="B442" s="325"/>
      <c r="J442" s="4"/>
      <c r="K442" s="173"/>
    </row>
    <row r="443" spans="1:11" x14ac:dyDescent="0.2">
      <c r="A443" s="140"/>
      <c r="B443" s="325"/>
      <c r="J443" s="4"/>
      <c r="K443" s="173"/>
    </row>
    <row r="444" spans="1:11" x14ac:dyDescent="0.2">
      <c r="A444" s="140"/>
      <c r="B444" s="325"/>
      <c r="J444" s="4"/>
      <c r="K444" s="173"/>
    </row>
    <row r="445" spans="1:11" x14ac:dyDescent="0.2">
      <c r="A445" s="140"/>
      <c r="B445" s="325"/>
      <c r="J445" s="4"/>
      <c r="K445" s="173"/>
    </row>
    <row r="446" spans="1:11" x14ac:dyDescent="0.2">
      <c r="A446" s="140"/>
      <c r="B446" s="325"/>
      <c r="J446" s="4"/>
      <c r="K446" s="173"/>
    </row>
    <row r="447" spans="1:11" x14ac:dyDescent="0.2">
      <c r="A447" s="140"/>
      <c r="B447" s="325"/>
      <c r="J447" s="4"/>
      <c r="K447" s="173"/>
    </row>
    <row r="448" spans="1:11" x14ac:dyDescent="0.2">
      <c r="A448" s="140"/>
      <c r="B448" s="325"/>
      <c r="J448" s="4"/>
      <c r="K448" s="173"/>
    </row>
    <row r="449" spans="1:11" x14ac:dyDescent="0.2">
      <c r="A449" s="140"/>
      <c r="B449" s="325"/>
      <c r="J449" s="4"/>
      <c r="K449" s="173"/>
    </row>
    <row r="450" spans="1:11" x14ac:dyDescent="0.2">
      <c r="A450" s="140"/>
      <c r="B450" s="325"/>
      <c r="J450" s="4"/>
      <c r="K450" s="173"/>
    </row>
    <row r="451" spans="1:11" x14ac:dyDescent="0.2">
      <c r="A451" s="140"/>
      <c r="B451" s="325"/>
      <c r="J451" s="4"/>
      <c r="K451" s="173"/>
    </row>
    <row r="452" spans="1:11" x14ac:dyDescent="0.2">
      <c r="A452" s="140"/>
      <c r="B452" s="325"/>
      <c r="J452" s="4"/>
      <c r="K452" s="173"/>
    </row>
    <row r="453" spans="1:11" x14ac:dyDescent="0.2">
      <c r="A453" s="140"/>
      <c r="B453" s="325"/>
      <c r="J453" s="4"/>
      <c r="K453" s="173"/>
    </row>
    <row r="454" spans="1:11" x14ac:dyDescent="0.2">
      <c r="A454" s="140"/>
      <c r="B454" s="325"/>
      <c r="J454" s="4"/>
      <c r="K454" s="173"/>
    </row>
    <row r="455" spans="1:11" x14ac:dyDescent="0.2">
      <c r="A455" s="140"/>
      <c r="B455" s="325"/>
      <c r="J455" s="4"/>
      <c r="K455" s="173"/>
    </row>
    <row r="456" spans="1:11" x14ac:dyDescent="0.2">
      <c r="A456" s="140"/>
      <c r="B456" s="325"/>
      <c r="J456" s="4"/>
      <c r="K456" s="173"/>
    </row>
    <row r="457" spans="1:11" x14ac:dyDescent="0.2">
      <c r="A457" s="140"/>
      <c r="B457" s="325"/>
      <c r="J457" s="4"/>
      <c r="K457" s="173"/>
    </row>
    <row r="458" spans="1:11" x14ac:dyDescent="0.2">
      <c r="A458" s="140"/>
      <c r="B458" s="325"/>
      <c r="J458" s="4"/>
      <c r="K458" s="173"/>
    </row>
    <row r="459" spans="1:11" x14ac:dyDescent="0.2">
      <c r="A459" s="140"/>
      <c r="B459" s="325"/>
      <c r="J459" s="4"/>
      <c r="K459" s="173"/>
    </row>
    <row r="460" spans="1:11" x14ac:dyDescent="0.2">
      <c r="A460" s="140"/>
      <c r="B460" s="325"/>
      <c r="J460" s="4"/>
      <c r="K460" s="173"/>
    </row>
    <row r="461" spans="1:11" x14ac:dyDescent="0.2">
      <c r="A461" s="140"/>
      <c r="B461" s="325"/>
      <c r="J461" s="4"/>
      <c r="K461" s="173"/>
    </row>
    <row r="462" spans="1:11" x14ac:dyDescent="0.2">
      <c r="A462" s="140"/>
      <c r="B462" s="325"/>
      <c r="J462" s="4"/>
      <c r="K462" s="173"/>
    </row>
    <row r="463" spans="1:11" x14ac:dyDescent="0.2">
      <c r="A463" s="140"/>
      <c r="B463" s="325"/>
      <c r="J463" s="4"/>
      <c r="K463" s="173"/>
    </row>
    <row r="464" spans="1:11" x14ac:dyDescent="0.2">
      <c r="A464" s="140"/>
      <c r="B464" s="325"/>
      <c r="J464" s="4"/>
      <c r="K464" s="173"/>
    </row>
    <row r="465" spans="1:11" x14ac:dyDescent="0.2">
      <c r="A465" s="140"/>
      <c r="B465" s="325"/>
      <c r="J465" s="4"/>
      <c r="K465" s="173"/>
    </row>
    <row r="466" spans="1:11" x14ac:dyDescent="0.2">
      <c r="A466" s="140"/>
      <c r="B466" s="325"/>
      <c r="J466" s="4"/>
      <c r="K466" s="173"/>
    </row>
    <row r="467" spans="1:11" x14ac:dyDescent="0.2">
      <c r="A467" s="140"/>
      <c r="B467" s="325"/>
      <c r="J467" s="4"/>
      <c r="K467" s="173"/>
    </row>
    <row r="468" spans="1:11" x14ac:dyDescent="0.2">
      <c r="A468" s="140"/>
      <c r="B468" s="325"/>
      <c r="J468" s="4"/>
      <c r="K468" s="173"/>
    </row>
    <row r="469" spans="1:11" x14ac:dyDescent="0.2">
      <c r="A469" s="140"/>
      <c r="B469" s="325"/>
      <c r="J469" s="4"/>
      <c r="K469" s="173"/>
    </row>
    <row r="470" spans="1:11" x14ac:dyDescent="0.2">
      <c r="A470" s="140"/>
      <c r="B470" s="325"/>
      <c r="J470" s="4"/>
      <c r="K470" s="173"/>
    </row>
    <row r="471" spans="1:11" x14ac:dyDescent="0.2">
      <c r="A471" s="140"/>
      <c r="B471" s="325"/>
      <c r="J471" s="4"/>
      <c r="K471" s="173"/>
    </row>
    <row r="472" spans="1:11" x14ac:dyDescent="0.2">
      <c r="A472" s="140"/>
      <c r="B472" s="325"/>
      <c r="J472" s="4"/>
      <c r="K472" s="173"/>
    </row>
    <row r="473" spans="1:11" x14ac:dyDescent="0.2">
      <c r="A473" s="140"/>
      <c r="B473" s="325"/>
      <c r="J473" s="4"/>
      <c r="K473" s="173"/>
    </row>
    <row r="474" spans="1:11" x14ac:dyDescent="0.2">
      <c r="A474" s="140"/>
      <c r="B474" s="325"/>
      <c r="J474" s="4"/>
      <c r="K474" s="173"/>
    </row>
    <row r="475" spans="1:11" x14ac:dyDescent="0.2">
      <c r="A475" s="140"/>
      <c r="B475" s="325"/>
      <c r="J475" s="4"/>
      <c r="K475" s="173"/>
    </row>
    <row r="476" spans="1:11" x14ac:dyDescent="0.2">
      <c r="A476" s="140"/>
      <c r="B476" s="325"/>
      <c r="J476" s="4"/>
      <c r="K476" s="173"/>
    </row>
    <row r="477" spans="1:11" x14ac:dyDescent="0.2">
      <c r="A477" s="140"/>
      <c r="B477" s="325"/>
      <c r="J477" s="4"/>
      <c r="K477" s="173"/>
    </row>
    <row r="478" spans="1:11" x14ac:dyDescent="0.2">
      <c r="A478" s="140"/>
      <c r="B478" s="325"/>
      <c r="J478" s="4"/>
      <c r="K478" s="173"/>
    </row>
    <row r="479" spans="1:11" x14ac:dyDescent="0.2">
      <c r="A479" s="140"/>
      <c r="B479" s="325"/>
      <c r="J479" s="4"/>
      <c r="K479" s="173"/>
    </row>
    <row r="480" spans="1:11" x14ac:dyDescent="0.2">
      <c r="A480" s="140"/>
      <c r="B480" s="325"/>
      <c r="J480" s="4"/>
      <c r="K480" s="173"/>
    </row>
    <row r="481" spans="1:11" x14ac:dyDescent="0.2">
      <c r="A481" s="140"/>
      <c r="B481" s="325"/>
      <c r="J481" s="4"/>
      <c r="K481" s="173"/>
    </row>
    <row r="482" spans="1:11" x14ac:dyDescent="0.2">
      <c r="A482" s="140"/>
      <c r="B482" s="325"/>
      <c r="J482" s="4"/>
      <c r="K482" s="173"/>
    </row>
    <row r="483" spans="1:11" x14ac:dyDescent="0.2">
      <c r="A483" s="140"/>
      <c r="B483" s="325"/>
      <c r="J483" s="4"/>
      <c r="K483" s="173"/>
    </row>
    <row r="484" spans="1:11" x14ac:dyDescent="0.2">
      <c r="A484" s="140"/>
      <c r="B484" s="325"/>
      <c r="J484" s="4"/>
      <c r="K484" s="173"/>
    </row>
    <row r="485" spans="1:11" x14ac:dyDescent="0.2">
      <c r="A485" s="140"/>
      <c r="B485" s="325"/>
      <c r="J485" s="4"/>
      <c r="K485" s="173"/>
    </row>
    <row r="486" spans="1:11" x14ac:dyDescent="0.2">
      <c r="A486" s="140"/>
      <c r="B486" s="325"/>
      <c r="J486" s="4"/>
      <c r="K486" s="173"/>
    </row>
    <row r="487" spans="1:11" x14ac:dyDescent="0.2">
      <c r="A487" s="140"/>
      <c r="B487" s="325"/>
      <c r="J487" s="4"/>
      <c r="K487" s="173"/>
    </row>
    <row r="488" spans="1:11" x14ac:dyDescent="0.2">
      <c r="A488" s="140"/>
      <c r="B488" s="325"/>
      <c r="J488" s="4"/>
      <c r="K488" s="173"/>
    </row>
    <row r="489" spans="1:11" x14ac:dyDescent="0.2">
      <c r="A489" s="140"/>
      <c r="B489" s="325"/>
      <c r="J489" s="4"/>
      <c r="K489" s="173"/>
    </row>
    <row r="490" spans="1:11" x14ac:dyDescent="0.2">
      <c r="A490" s="140"/>
      <c r="B490" s="325"/>
      <c r="J490" s="4"/>
      <c r="K490" s="173"/>
    </row>
    <row r="491" spans="1:11" x14ac:dyDescent="0.2">
      <c r="A491" s="140"/>
      <c r="B491" s="325"/>
      <c r="J491" s="4"/>
      <c r="K491" s="173"/>
    </row>
    <row r="492" spans="1:11" x14ac:dyDescent="0.2">
      <c r="A492" s="140"/>
      <c r="B492" s="325"/>
      <c r="J492" s="4"/>
      <c r="K492" s="173"/>
    </row>
    <row r="493" spans="1:11" x14ac:dyDescent="0.2">
      <c r="A493" s="140"/>
      <c r="B493" s="325"/>
      <c r="J493" s="4"/>
      <c r="K493" s="173"/>
    </row>
    <row r="494" spans="1:11" x14ac:dyDescent="0.2">
      <c r="A494" s="140"/>
      <c r="B494" s="325"/>
      <c r="J494" s="4"/>
      <c r="K494" s="173"/>
    </row>
    <row r="495" spans="1:11" x14ac:dyDescent="0.2">
      <c r="A495" s="140"/>
      <c r="B495" s="325"/>
      <c r="J495" s="4"/>
      <c r="K495" s="173"/>
    </row>
    <row r="496" spans="1:11" x14ac:dyDescent="0.2">
      <c r="A496" s="140"/>
      <c r="B496" s="325"/>
      <c r="J496" s="4"/>
      <c r="K496" s="173"/>
    </row>
    <row r="497" spans="1:11" x14ac:dyDescent="0.2">
      <c r="A497" s="140"/>
      <c r="B497" s="325"/>
      <c r="J497" s="4"/>
      <c r="K497" s="173"/>
    </row>
    <row r="498" spans="1:11" x14ac:dyDescent="0.2">
      <c r="A498" s="140"/>
      <c r="B498" s="325"/>
      <c r="J498" s="4"/>
      <c r="K498" s="173"/>
    </row>
    <row r="499" spans="1:11" x14ac:dyDescent="0.2">
      <c r="A499" s="140"/>
      <c r="B499" s="325"/>
      <c r="J499" s="4"/>
      <c r="K499" s="173"/>
    </row>
    <row r="500" spans="1:11" x14ac:dyDescent="0.2">
      <c r="A500" s="140"/>
      <c r="B500" s="325"/>
      <c r="J500" s="4"/>
      <c r="K500" s="173"/>
    </row>
    <row r="501" spans="1:11" x14ac:dyDescent="0.2">
      <c r="A501" s="140"/>
      <c r="B501" s="325"/>
      <c r="J501" s="4"/>
      <c r="K501" s="173"/>
    </row>
    <row r="502" spans="1:11" x14ac:dyDescent="0.2">
      <c r="A502" s="140"/>
      <c r="B502" s="325"/>
      <c r="J502" s="4"/>
      <c r="K502" s="173"/>
    </row>
    <row r="503" spans="1:11" x14ac:dyDescent="0.2">
      <c r="A503" s="140"/>
      <c r="B503" s="325"/>
      <c r="J503" s="4"/>
      <c r="K503" s="173"/>
    </row>
    <row r="504" spans="1:11" x14ac:dyDescent="0.2">
      <c r="A504" s="140"/>
      <c r="B504" s="325"/>
      <c r="J504" s="4"/>
      <c r="K504" s="173"/>
    </row>
    <row r="505" spans="1:11" x14ac:dyDescent="0.2">
      <c r="A505" s="140"/>
      <c r="B505" s="325"/>
      <c r="J505" s="4"/>
      <c r="K505" s="173"/>
    </row>
    <row r="506" spans="1:11" x14ac:dyDescent="0.2">
      <c r="A506" s="140"/>
      <c r="B506" s="325"/>
      <c r="J506" s="4"/>
      <c r="K506" s="173"/>
    </row>
    <row r="507" spans="1:11" x14ac:dyDescent="0.2">
      <c r="A507" s="140"/>
      <c r="B507" s="325"/>
      <c r="J507" s="4"/>
      <c r="K507" s="173"/>
    </row>
    <row r="508" spans="1:11" x14ac:dyDescent="0.2">
      <c r="A508" s="140"/>
      <c r="B508" s="325"/>
      <c r="J508" s="4"/>
      <c r="K508" s="173"/>
    </row>
    <row r="509" spans="1:11" x14ac:dyDescent="0.2">
      <c r="A509" s="140"/>
      <c r="B509" s="325"/>
      <c r="J509" s="4"/>
      <c r="K509" s="173"/>
    </row>
    <row r="510" spans="1:11" x14ac:dyDescent="0.2">
      <c r="A510" s="140"/>
      <c r="B510" s="325"/>
      <c r="J510" s="4"/>
      <c r="K510" s="173"/>
    </row>
    <row r="511" spans="1:11" x14ac:dyDescent="0.2">
      <c r="A511" s="140"/>
      <c r="B511" s="325"/>
      <c r="J511" s="4"/>
      <c r="K511" s="173"/>
    </row>
    <row r="512" spans="1:11" x14ac:dyDescent="0.2">
      <c r="A512" s="140"/>
      <c r="B512" s="325"/>
      <c r="J512" s="4"/>
      <c r="K512" s="173"/>
    </row>
    <row r="513" spans="1:11" x14ac:dyDescent="0.2">
      <c r="A513" s="140"/>
      <c r="B513" s="325"/>
      <c r="J513" s="4"/>
      <c r="K513" s="173"/>
    </row>
    <row r="514" spans="1:11" x14ac:dyDescent="0.2">
      <c r="A514" s="140"/>
      <c r="B514" s="325"/>
      <c r="J514" s="4"/>
      <c r="K514" s="173"/>
    </row>
    <row r="515" spans="1:11" x14ac:dyDescent="0.2">
      <c r="A515" s="140"/>
      <c r="B515" s="325"/>
      <c r="J515" s="4"/>
      <c r="K515" s="173"/>
    </row>
    <row r="516" spans="1:11" x14ac:dyDescent="0.2">
      <c r="A516" s="140"/>
      <c r="B516" s="325"/>
      <c r="J516" s="4"/>
      <c r="K516" s="173"/>
    </row>
    <row r="517" spans="1:11" x14ac:dyDescent="0.2">
      <c r="A517" s="140"/>
      <c r="B517" s="325"/>
      <c r="J517" s="4"/>
      <c r="K517" s="173"/>
    </row>
    <row r="518" spans="1:11" x14ac:dyDescent="0.2">
      <c r="A518" s="140"/>
      <c r="B518" s="325"/>
      <c r="J518" s="4"/>
      <c r="K518" s="173"/>
    </row>
    <row r="519" spans="1:11" x14ac:dyDescent="0.2">
      <c r="A519" s="140"/>
      <c r="B519" s="325"/>
      <c r="J519" s="4"/>
      <c r="K519" s="173"/>
    </row>
    <row r="520" spans="1:11" x14ac:dyDescent="0.2">
      <c r="A520" s="140"/>
      <c r="B520" s="325"/>
      <c r="J520" s="4"/>
      <c r="K520" s="173"/>
    </row>
    <row r="521" spans="1:11" x14ac:dyDescent="0.2">
      <c r="A521" s="140"/>
      <c r="B521" s="325"/>
      <c r="J521" s="4"/>
      <c r="K521" s="173"/>
    </row>
    <row r="522" spans="1:11" x14ac:dyDescent="0.2">
      <c r="A522" s="140"/>
      <c r="B522" s="325"/>
      <c r="J522" s="4"/>
      <c r="K522" s="173"/>
    </row>
    <row r="523" spans="1:11" x14ac:dyDescent="0.2">
      <c r="A523" s="140"/>
      <c r="B523" s="325"/>
      <c r="J523" s="4"/>
      <c r="K523" s="173"/>
    </row>
    <row r="524" spans="1:11" x14ac:dyDescent="0.2">
      <c r="A524" s="140"/>
      <c r="B524" s="325"/>
      <c r="J524" s="4"/>
      <c r="K524" s="173"/>
    </row>
    <row r="525" spans="1:11" x14ac:dyDescent="0.2">
      <c r="A525" s="140"/>
      <c r="B525" s="325"/>
      <c r="J525" s="4"/>
      <c r="K525" s="173"/>
    </row>
    <row r="526" spans="1:11" x14ac:dyDescent="0.2">
      <c r="A526" s="140"/>
      <c r="B526" s="325"/>
      <c r="J526" s="4"/>
      <c r="K526" s="173"/>
    </row>
    <row r="527" spans="1:11" x14ac:dyDescent="0.2">
      <c r="A527" s="140"/>
      <c r="B527" s="325"/>
      <c r="J527" s="4"/>
      <c r="K527" s="173"/>
    </row>
    <row r="528" spans="1:11" x14ac:dyDescent="0.2">
      <c r="A528" s="140"/>
      <c r="B528" s="325"/>
      <c r="J528" s="4"/>
      <c r="K528" s="173"/>
    </row>
    <row r="529" spans="1:11" x14ac:dyDescent="0.2">
      <c r="A529" s="140"/>
      <c r="B529" s="325"/>
      <c r="J529" s="4"/>
      <c r="K529" s="173"/>
    </row>
    <row r="530" spans="1:11" x14ac:dyDescent="0.2">
      <c r="A530" s="140"/>
      <c r="B530" s="325"/>
      <c r="J530" s="4"/>
      <c r="K530" s="173"/>
    </row>
    <row r="531" spans="1:11" x14ac:dyDescent="0.2">
      <c r="A531" s="140"/>
      <c r="B531" s="325"/>
      <c r="J531" s="4"/>
      <c r="K531" s="173"/>
    </row>
    <row r="532" spans="1:11" x14ac:dyDescent="0.2">
      <c r="A532" s="140"/>
      <c r="B532" s="325"/>
      <c r="J532" s="4"/>
      <c r="K532" s="173"/>
    </row>
    <row r="533" spans="1:11" x14ac:dyDescent="0.2">
      <c r="A533" s="140"/>
      <c r="B533" s="325"/>
      <c r="J533" s="4"/>
      <c r="K533" s="173"/>
    </row>
    <row r="534" spans="1:11" x14ac:dyDescent="0.2">
      <c r="A534" s="140"/>
      <c r="B534" s="325"/>
      <c r="J534" s="4"/>
      <c r="K534" s="173"/>
    </row>
    <row r="535" spans="1:11" x14ac:dyDescent="0.2">
      <c r="A535" s="140"/>
      <c r="B535" s="325"/>
      <c r="J535" s="4"/>
      <c r="K535" s="173"/>
    </row>
    <row r="536" spans="1:11" x14ac:dyDescent="0.2">
      <c r="A536" s="140"/>
      <c r="B536" s="325"/>
      <c r="J536" s="4"/>
      <c r="K536" s="173"/>
    </row>
    <row r="537" spans="1:11" x14ac:dyDescent="0.2">
      <c r="A537" s="140"/>
      <c r="B537" s="325"/>
      <c r="J537" s="4"/>
      <c r="K537" s="173"/>
    </row>
    <row r="538" spans="1:11" x14ac:dyDescent="0.2">
      <c r="A538" s="140"/>
      <c r="B538" s="325"/>
      <c r="J538" s="4"/>
      <c r="K538" s="173"/>
    </row>
    <row r="539" spans="1:11" x14ac:dyDescent="0.2">
      <c r="A539" s="140"/>
      <c r="B539" s="325"/>
      <c r="J539" s="4"/>
      <c r="K539" s="173"/>
    </row>
    <row r="540" spans="1:11" x14ac:dyDescent="0.2">
      <c r="A540" s="140"/>
      <c r="B540" s="325"/>
      <c r="J540" s="4"/>
      <c r="K540" s="173"/>
    </row>
    <row r="541" spans="1:11" x14ac:dyDescent="0.2">
      <c r="A541" s="140"/>
      <c r="B541" s="325"/>
      <c r="J541" s="4"/>
      <c r="K541" s="173"/>
    </row>
    <row r="542" spans="1:11" x14ac:dyDescent="0.2">
      <c r="A542" s="140"/>
      <c r="B542" s="325"/>
      <c r="J542" s="4"/>
      <c r="K542" s="173"/>
    </row>
    <row r="543" spans="1:11" x14ac:dyDescent="0.2">
      <c r="A543" s="140"/>
      <c r="B543" s="325"/>
      <c r="J543" s="4"/>
      <c r="K543" s="173"/>
    </row>
    <row r="544" spans="1:11" x14ac:dyDescent="0.2">
      <c r="A544" s="140"/>
      <c r="B544" s="325"/>
      <c r="J544" s="4"/>
      <c r="K544" s="173"/>
    </row>
    <row r="545" spans="1:11" x14ac:dyDescent="0.2">
      <c r="A545" s="140"/>
      <c r="B545" s="325"/>
      <c r="J545" s="4"/>
      <c r="K545" s="173"/>
    </row>
    <row r="546" spans="1:11" x14ac:dyDescent="0.2">
      <c r="A546" s="140"/>
      <c r="B546" s="325"/>
      <c r="J546" s="4"/>
      <c r="K546" s="173"/>
    </row>
    <row r="547" spans="1:11" x14ac:dyDescent="0.2">
      <c r="A547" s="140"/>
      <c r="B547" s="325"/>
      <c r="J547" s="4"/>
      <c r="K547" s="173"/>
    </row>
    <row r="548" spans="1:11" x14ac:dyDescent="0.2">
      <c r="A548" s="140"/>
      <c r="B548" s="325"/>
      <c r="J548" s="4"/>
      <c r="K548" s="173"/>
    </row>
    <row r="549" spans="1:11" x14ac:dyDescent="0.2">
      <c r="A549" s="140"/>
      <c r="B549" s="325"/>
      <c r="J549" s="4"/>
      <c r="K549" s="173"/>
    </row>
    <row r="550" spans="1:11" x14ac:dyDescent="0.2">
      <c r="A550" s="140"/>
      <c r="B550" s="325"/>
      <c r="J550" s="4"/>
      <c r="K550" s="173"/>
    </row>
    <row r="551" spans="1:11" x14ac:dyDescent="0.2">
      <c r="A551" s="140"/>
      <c r="B551" s="325"/>
      <c r="J551" s="4"/>
      <c r="K551" s="173"/>
    </row>
    <row r="552" spans="1:11" x14ac:dyDescent="0.2">
      <c r="A552" s="140"/>
      <c r="B552" s="325"/>
      <c r="J552" s="4"/>
      <c r="K552" s="173"/>
    </row>
    <row r="553" spans="1:11" x14ac:dyDescent="0.2">
      <c r="A553" s="140"/>
      <c r="B553" s="325"/>
      <c r="J553" s="4"/>
      <c r="K553" s="173"/>
    </row>
    <row r="554" spans="1:11" x14ac:dyDescent="0.2">
      <c r="A554" s="140"/>
      <c r="B554" s="325"/>
      <c r="J554" s="4"/>
      <c r="K554" s="173"/>
    </row>
    <row r="555" spans="1:11" x14ac:dyDescent="0.2">
      <c r="A555" s="140"/>
      <c r="B555" s="325"/>
      <c r="J555" s="4"/>
      <c r="K555" s="173"/>
    </row>
    <row r="556" spans="1:11" x14ac:dyDescent="0.2">
      <c r="A556" s="140"/>
      <c r="B556" s="325"/>
      <c r="J556" s="4"/>
      <c r="K556" s="173"/>
    </row>
    <row r="557" spans="1:11" x14ac:dyDescent="0.2">
      <c r="A557" s="140"/>
      <c r="B557" s="325"/>
      <c r="J557" s="4"/>
      <c r="K557" s="173"/>
    </row>
    <row r="558" spans="1:11" x14ac:dyDescent="0.2">
      <c r="A558" s="140"/>
      <c r="B558" s="325"/>
      <c r="J558" s="4"/>
      <c r="K558" s="173"/>
    </row>
    <row r="559" spans="1:11" x14ac:dyDescent="0.2">
      <c r="A559" s="140"/>
      <c r="B559" s="325"/>
      <c r="J559" s="4"/>
      <c r="K559" s="173"/>
    </row>
    <row r="560" spans="1:11" x14ac:dyDescent="0.2">
      <c r="A560" s="140"/>
      <c r="B560" s="325"/>
      <c r="J560" s="4"/>
      <c r="K560" s="173"/>
    </row>
    <row r="561" spans="1:11" x14ac:dyDescent="0.2">
      <c r="A561" s="140"/>
      <c r="B561" s="325"/>
      <c r="J561" s="4"/>
      <c r="K561" s="173"/>
    </row>
    <row r="562" spans="1:11" x14ac:dyDescent="0.2">
      <c r="A562" s="140"/>
      <c r="B562" s="325"/>
      <c r="J562" s="4"/>
      <c r="K562" s="173"/>
    </row>
    <row r="563" spans="1:11" x14ac:dyDescent="0.2">
      <c r="A563" s="140"/>
      <c r="B563" s="325"/>
      <c r="J563" s="4"/>
      <c r="K563" s="173"/>
    </row>
    <row r="564" spans="1:11" x14ac:dyDescent="0.2">
      <c r="A564" s="140"/>
      <c r="B564" s="325"/>
      <c r="J564" s="4"/>
      <c r="K564" s="173"/>
    </row>
    <row r="565" spans="1:11" x14ac:dyDescent="0.2">
      <c r="A565" s="140"/>
      <c r="B565" s="325"/>
      <c r="J565" s="4"/>
      <c r="K565" s="173"/>
    </row>
    <row r="566" spans="1:11" x14ac:dyDescent="0.2">
      <c r="A566" s="140"/>
      <c r="B566" s="325"/>
      <c r="J566" s="4"/>
      <c r="K566" s="173"/>
    </row>
    <row r="567" spans="1:11" x14ac:dyDescent="0.2">
      <c r="A567" s="140"/>
      <c r="B567" s="325"/>
      <c r="J567" s="4"/>
      <c r="K567" s="173"/>
    </row>
    <row r="568" spans="1:11" x14ac:dyDescent="0.2">
      <c r="A568" s="140"/>
      <c r="B568" s="325"/>
      <c r="J568" s="4"/>
      <c r="K568" s="173"/>
    </row>
    <row r="569" spans="1:11" x14ac:dyDescent="0.2">
      <c r="A569" s="140"/>
      <c r="B569" s="325"/>
      <c r="J569" s="4"/>
      <c r="K569" s="173"/>
    </row>
    <row r="570" spans="1:11" x14ac:dyDescent="0.2">
      <c r="A570" s="140"/>
      <c r="B570" s="325"/>
      <c r="J570" s="4"/>
      <c r="K570" s="173"/>
    </row>
    <row r="571" spans="1:11" x14ac:dyDescent="0.2">
      <c r="A571" s="140"/>
      <c r="B571" s="325"/>
      <c r="J571" s="4"/>
      <c r="K571" s="173"/>
    </row>
    <row r="572" spans="1:11" x14ac:dyDescent="0.2">
      <c r="A572" s="140"/>
      <c r="B572" s="325"/>
      <c r="J572" s="4"/>
      <c r="K572" s="173"/>
    </row>
    <row r="573" spans="1:11" x14ac:dyDescent="0.2">
      <c r="A573" s="140"/>
      <c r="B573" s="325"/>
      <c r="J573" s="4"/>
      <c r="K573" s="173"/>
    </row>
    <row r="574" spans="1:11" x14ac:dyDescent="0.2">
      <c r="A574" s="140"/>
      <c r="B574" s="325"/>
      <c r="J574" s="4"/>
      <c r="K574" s="173"/>
    </row>
    <row r="575" spans="1:11" x14ac:dyDescent="0.2">
      <c r="A575" s="140"/>
      <c r="B575" s="325"/>
      <c r="J575" s="4"/>
      <c r="K575" s="173"/>
    </row>
    <row r="576" spans="1:11" x14ac:dyDescent="0.2">
      <c r="A576" s="140"/>
      <c r="B576" s="325"/>
      <c r="J576" s="4"/>
      <c r="K576" s="173"/>
    </row>
    <row r="577" spans="1:11" x14ac:dyDescent="0.2">
      <c r="A577" s="140"/>
      <c r="B577" s="325"/>
      <c r="J577" s="4"/>
      <c r="K577" s="173"/>
    </row>
    <row r="578" spans="1:11" x14ac:dyDescent="0.2">
      <c r="A578" s="140"/>
      <c r="B578" s="325"/>
      <c r="J578" s="4"/>
      <c r="K578" s="173"/>
    </row>
    <row r="579" spans="1:11" x14ac:dyDescent="0.2">
      <c r="A579" s="140"/>
      <c r="B579" s="325"/>
      <c r="J579" s="4"/>
      <c r="K579" s="173"/>
    </row>
    <row r="580" spans="1:11" x14ac:dyDescent="0.2">
      <c r="A580" s="140"/>
      <c r="B580" s="325"/>
      <c r="J580" s="4"/>
      <c r="K580" s="173"/>
    </row>
    <row r="581" spans="1:11" x14ac:dyDescent="0.2">
      <c r="A581" s="140"/>
      <c r="B581" s="325"/>
      <c r="J581" s="4"/>
      <c r="K581" s="173"/>
    </row>
    <row r="582" spans="1:11" x14ac:dyDescent="0.2">
      <c r="A582" s="140"/>
      <c r="B582" s="325"/>
      <c r="J582" s="4"/>
      <c r="K582" s="173"/>
    </row>
    <row r="583" spans="1:11" x14ac:dyDescent="0.2">
      <c r="A583" s="140"/>
      <c r="B583" s="325"/>
      <c r="J583" s="4"/>
      <c r="K583" s="173"/>
    </row>
    <row r="584" spans="1:11" x14ac:dyDescent="0.2">
      <c r="A584" s="140"/>
      <c r="B584" s="325"/>
      <c r="J584" s="4"/>
      <c r="K584" s="173"/>
    </row>
    <row r="585" spans="1:11" x14ac:dyDescent="0.2">
      <c r="A585" s="140"/>
      <c r="B585" s="325"/>
      <c r="J585" s="4"/>
      <c r="K585" s="173"/>
    </row>
    <row r="586" spans="1:11" x14ac:dyDescent="0.2">
      <c r="A586" s="140"/>
      <c r="B586" s="325"/>
      <c r="J586" s="4"/>
      <c r="K586" s="173"/>
    </row>
    <row r="587" spans="1:11" x14ac:dyDescent="0.2">
      <c r="A587" s="140"/>
      <c r="B587" s="325"/>
      <c r="J587" s="4"/>
      <c r="K587" s="173"/>
    </row>
    <row r="588" spans="1:11" x14ac:dyDescent="0.2">
      <c r="A588" s="140"/>
      <c r="B588" s="325"/>
      <c r="J588" s="4"/>
      <c r="K588" s="173"/>
    </row>
    <row r="589" spans="1:11" x14ac:dyDescent="0.2">
      <c r="A589" s="140"/>
      <c r="B589" s="325"/>
      <c r="J589" s="4"/>
      <c r="K589" s="173"/>
    </row>
    <row r="590" spans="1:11" x14ac:dyDescent="0.2">
      <c r="A590" s="140"/>
      <c r="B590" s="325"/>
      <c r="J590" s="4"/>
      <c r="K590" s="173"/>
    </row>
    <row r="591" spans="1:11" x14ac:dyDescent="0.2">
      <c r="A591" s="140"/>
      <c r="B591" s="325"/>
      <c r="J591" s="4"/>
      <c r="K591" s="173"/>
    </row>
    <row r="592" spans="1:11" x14ac:dyDescent="0.2">
      <c r="A592" s="140"/>
      <c r="B592" s="325"/>
      <c r="J592" s="4"/>
      <c r="K592" s="173"/>
    </row>
    <row r="593" spans="1:11" x14ac:dyDescent="0.2">
      <c r="A593" s="140"/>
      <c r="B593" s="325"/>
      <c r="J593" s="4"/>
      <c r="K593" s="173"/>
    </row>
    <row r="594" spans="1:11" x14ac:dyDescent="0.2">
      <c r="A594" s="140"/>
      <c r="B594" s="325"/>
      <c r="J594" s="4"/>
      <c r="K594" s="173"/>
    </row>
    <row r="595" spans="1:11" x14ac:dyDescent="0.2">
      <c r="A595" s="140"/>
      <c r="B595" s="325"/>
      <c r="J595" s="4"/>
      <c r="K595" s="173"/>
    </row>
    <row r="596" spans="1:11" x14ac:dyDescent="0.2">
      <c r="A596" s="140"/>
      <c r="B596" s="325"/>
      <c r="J596" s="4"/>
      <c r="K596" s="173"/>
    </row>
    <row r="597" spans="1:11" x14ac:dyDescent="0.2">
      <c r="A597" s="140"/>
      <c r="B597" s="325"/>
      <c r="J597" s="4"/>
      <c r="K597" s="173"/>
    </row>
    <row r="598" spans="1:11" x14ac:dyDescent="0.2">
      <c r="A598" s="140"/>
      <c r="B598" s="325"/>
      <c r="J598" s="4"/>
      <c r="K598" s="173"/>
    </row>
    <row r="599" spans="1:11" x14ac:dyDescent="0.2">
      <c r="A599" s="140"/>
      <c r="B599" s="325"/>
      <c r="J599" s="4"/>
      <c r="K599" s="173"/>
    </row>
    <row r="600" spans="1:11" x14ac:dyDescent="0.2">
      <c r="A600" s="140"/>
      <c r="B600" s="325"/>
      <c r="J600" s="4"/>
      <c r="K600" s="173"/>
    </row>
    <row r="601" spans="1:11" x14ac:dyDescent="0.2">
      <c r="A601" s="140"/>
      <c r="B601" s="325"/>
      <c r="J601" s="4"/>
      <c r="K601" s="173"/>
    </row>
    <row r="602" spans="1:11" x14ac:dyDescent="0.2">
      <c r="A602" s="140"/>
      <c r="B602" s="325"/>
      <c r="J602" s="4"/>
      <c r="K602" s="173"/>
    </row>
    <row r="603" spans="1:11" x14ac:dyDescent="0.2">
      <c r="A603" s="140"/>
      <c r="B603" s="325"/>
      <c r="J603" s="4"/>
      <c r="K603" s="173"/>
    </row>
    <row r="604" spans="1:11" x14ac:dyDescent="0.2">
      <c r="A604" s="140"/>
      <c r="B604" s="325"/>
      <c r="J604" s="4"/>
      <c r="K604" s="173"/>
    </row>
    <row r="605" spans="1:11" x14ac:dyDescent="0.2">
      <c r="A605" s="140"/>
      <c r="B605" s="325"/>
      <c r="J605" s="4"/>
      <c r="K605" s="173"/>
    </row>
    <row r="606" spans="1:11" x14ac:dyDescent="0.2">
      <c r="A606" s="140"/>
      <c r="B606" s="325"/>
      <c r="J606" s="4"/>
      <c r="K606" s="173"/>
    </row>
    <row r="607" spans="1:11" x14ac:dyDescent="0.2">
      <c r="A607" s="140"/>
      <c r="B607" s="325"/>
      <c r="J607" s="4"/>
      <c r="K607" s="173"/>
    </row>
    <row r="608" spans="1:11" x14ac:dyDescent="0.2">
      <c r="A608" s="140"/>
      <c r="B608" s="325"/>
      <c r="J608" s="4"/>
      <c r="K608" s="173"/>
    </row>
    <row r="609" spans="1:11" x14ac:dyDescent="0.2">
      <c r="A609" s="140"/>
      <c r="B609" s="325"/>
      <c r="J609" s="4"/>
      <c r="K609" s="173"/>
    </row>
    <row r="610" spans="1:11" x14ac:dyDescent="0.2">
      <c r="A610" s="140"/>
      <c r="B610" s="325"/>
      <c r="J610" s="4"/>
      <c r="K610" s="173"/>
    </row>
    <row r="611" spans="1:11" x14ac:dyDescent="0.2">
      <c r="A611" s="140"/>
      <c r="B611" s="325"/>
      <c r="J611" s="4"/>
      <c r="K611" s="173"/>
    </row>
    <row r="612" spans="1:11" x14ac:dyDescent="0.2">
      <c r="A612" s="140"/>
      <c r="B612" s="325"/>
      <c r="J612" s="4"/>
      <c r="K612" s="173"/>
    </row>
    <row r="613" spans="1:11" x14ac:dyDescent="0.2">
      <c r="A613" s="140"/>
      <c r="B613" s="325"/>
      <c r="J613" s="4"/>
      <c r="K613" s="173"/>
    </row>
    <row r="614" spans="1:11" x14ac:dyDescent="0.2">
      <c r="A614" s="140"/>
      <c r="B614" s="325"/>
      <c r="J614" s="4"/>
      <c r="K614" s="173"/>
    </row>
    <row r="615" spans="1:11" x14ac:dyDescent="0.2">
      <c r="A615" s="140"/>
      <c r="B615" s="325"/>
      <c r="J615" s="4"/>
      <c r="K615" s="173"/>
    </row>
    <row r="616" spans="1:11" x14ac:dyDescent="0.2">
      <c r="A616" s="140"/>
      <c r="B616" s="325"/>
      <c r="J616" s="4"/>
      <c r="K616" s="173"/>
    </row>
    <row r="617" spans="1:11" x14ac:dyDescent="0.2">
      <c r="A617" s="140"/>
      <c r="B617" s="325"/>
      <c r="J617" s="4"/>
      <c r="K617" s="173"/>
    </row>
    <row r="618" spans="1:11" x14ac:dyDescent="0.2">
      <c r="A618" s="140"/>
      <c r="B618" s="325"/>
      <c r="J618" s="4"/>
      <c r="K618" s="173"/>
    </row>
    <row r="619" spans="1:11" x14ac:dyDescent="0.2">
      <c r="A619" s="140"/>
      <c r="B619" s="325"/>
      <c r="J619" s="4"/>
      <c r="K619" s="173"/>
    </row>
    <row r="620" spans="1:11" x14ac:dyDescent="0.2">
      <c r="A620" s="140"/>
      <c r="B620" s="325"/>
      <c r="J620" s="4"/>
      <c r="K620" s="173"/>
    </row>
    <row r="621" spans="1:11" x14ac:dyDescent="0.2">
      <c r="A621" s="140"/>
      <c r="B621" s="325"/>
      <c r="J621" s="4"/>
      <c r="K621" s="173"/>
    </row>
    <row r="622" spans="1:11" x14ac:dyDescent="0.2">
      <c r="A622" s="140"/>
      <c r="B622" s="325"/>
      <c r="J622" s="4"/>
      <c r="K622" s="173"/>
    </row>
    <row r="623" spans="1:11" x14ac:dyDescent="0.2">
      <c r="A623" s="140"/>
      <c r="B623" s="325"/>
      <c r="J623" s="4"/>
      <c r="K623" s="173"/>
    </row>
    <row r="624" spans="1:11" x14ac:dyDescent="0.2">
      <c r="A624" s="140"/>
      <c r="B624" s="325"/>
      <c r="J624" s="4"/>
      <c r="K624" s="173"/>
    </row>
    <row r="625" spans="1:11" x14ac:dyDescent="0.2">
      <c r="A625" s="140"/>
      <c r="B625" s="325"/>
      <c r="J625" s="4"/>
      <c r="K625" s="173"/>
    </row>
    <row r="626" spans="1:11" x14ac:dyDescent="0.2">
      <c r="A626" s="140"/>
      <c r="B626" s="325"/>
      <c r="J626" s="4"/>
      <c r="K626" s="173"/>
    </row>
    <row r="627" spans="1:11" x14ac:dyDescent="0.2">
      <c r="A627" s="140"/>
      <c r="B627" s="325"/>
      <c r="J627" s="4"/>
      <c r="K627" s="173"/>
    </row>
    <row r="628" spans="1:11" x14ac:dyDescent="0.2">
      <c r="A628" s="140"/>
      <c r="B628" s="325"/>
      <c r="J628" s="4"/>
      <c r="K628" s="173"/>
    </row>
    <row r="629" spans="1:11" x14ac:dyDescent="0.2">
      <c r="A629" s="140"/>
      <c r="B629" s="325"/>
      <c r="J629" s="4"/>
      <c r="K629" s="173"/>
    </row>
    <row r="630" spans="1:11" x14ac:dyDescent="0.2">
      <c r="A630" s="140"/>
      <c r="B630" s="325"/>
      <c r="J630" s="4"/>
      <c r="K630" s="173"/>
    </row>
    <row r="631" spans="1:11" x14ac:dyDescent="0.2">
      <c r="A631" s="140"/>
      <c r="B631" s="325"/>
      <c r="J631" s="4"/>
      <c r="K631" s="173"/>
    </row>
    <row r="632" spans="1:11" x14ac:dyDescent="0.2">
      <c r="A632" s="140"/>
      <c r="B632" s="325"/>
      <c r="J632" s="4"/>
      <c r="K632" s="173"/>
    </row>
    <row r="633" spans="1:11" x14ac:dyDescent="0.2">
      <c r="A633" s="140"/>
      <c r="B633" s="325"/>
      <c r="J633" s="4"/>
      <c r="K633" s="173"/>
    </row>
    <row r="634" spans="1:11" x14ac:dyDescent="0.2">
      <c r="A634" s="140"/>
      <c r="B634" s="325"/>
      <c r="J634" s="4"/>
      <c r="K634" s="173"/>
    </row>
    <row r="635" spans="1:11" x14ac:dyDescent="0.2">
      <c r="A635" s="140"/>
      <c r="B635" s="325"/>
      <c r="J635" s="4"/>
      <c r="K635" s="173"/>
    </row>
    <row r="636" spans="1:11" x14ac:dyDescent="0.2">
      <c r="A636" s="140"/>
      <c r="B636" s="325"/>
      <c r="J636" s="4"/>
      <c r="K636" s="173"/>
    </row>
    <row r="637" spans="1:11" x14ac:dyDescent="0.2">
      <c r="A637" s="140"/>
      <c r="B637" s="325"/>
      <c r="J637" s="4"/>
      <c r="K637" s="173"/>
    </row>
    <row r="638" spans="1:11" x14ac:dyDescent="0.2">
      <c r="A638" s="140"/>
      <c r="B638" s="325"/>
      <c r="J638" s="4"/>
      <c r="K638" s="173"/>
    </row>
    <row r="639" spans="1:11" x14ac:dyDescent="0.2">
      <c r="A639" s="140"/>
      <c r="B639" s="325"/>
      <c r="J639" s="4"/>
      <c r="K639" s="173"/>
    </row>
    <row r="640" spans="1:11" x14ac:dyDescent="0.2">
      <c r="A640" s="140"/>
      <c r="B640" s="325"/>
      <c r="J640" s="4"/>
      <c r="K640" s="173"/>
    </row>
    <row r="641" spans="1:11" x14ac:dyDescent="0.2">
      <c r="A641" s="140"/>
      <c r="B641" s="325"/>
      <c r="J641" s="4"/>
      <c r="K641" s="173"/>
    </row>
    <row r="642" spans="1:11" x14ac:dyDescent="0.2">
      <c r="A642" s="140"/>
      <c r="B642" s="325"/>
      <c r="J642" s="4"/>
      <c r="K642" s="173"/>
    </row>
    <row r="643" spans="1:11" x14ac:dyDescent="0.2">
      <c r="A643" s="140"/>
      <c r="B643" s="325"/>
      <c r="J643" s="4"/>
      <c r="K643" s="173"/>
    </row>
    <row r="644" spans="1:11" x14ac:dyDescent="0.2">
      <c r="A644" s="140"/>
      <c r="B644" s="325"/>
      <c r="J644" s="4"/>
      <c r="K644" s="173"/>
    </row>
    <row r="645" spans="1:11" x14ac:dyDescent="0.2">
      <c r="A645" s="140"/>
      <c r="B645" s="325"/>
      <c r="J645" s="4"/>
      <c r="K645" s="173"/>
    </row>
    <row r="646" spans="1:11" x14ac:dyDescent="0.2">
      <c r="A646" s="140"/>
      <c r="B646" s="325"/>
      <c r="J646" s="4"/>
      <c r="K646" s="173"/>
    </row>
    <row r="647" spans="1:11" x14ac:dyDescent="0.2">
      <c r="A647" s="140"/>
      <c r="B647" s="325"/>
      <c r="J647" s="4"/>
      <c r="K647" s="173"/>
    </row>
    <row r="648" spans="1:11" x14ac:dyDescent="0.2">
      <c r="A648" s="140"/>
      <c r="B648" s="325"/>
      <c r="J648" s="4"/>
      <c r="K648" s="173"/>
    </row>
    <row r="649" spans="1:11" x14ac:dyDescent="0.2">
      <c r="A649" s="140"/>
      <c r="B649" s="325"/>
      <c r="J649" s="4"/>
      <c r="K649" s="173"/>
    </row>
    <row r="650" spans="1:11" x14ac:dyDescent="0.2">
      <c r="A650" s="140"/>
      <c r="B650" s="325"/>
      <c r="J650" s="4"/>
      <c r="K650" s="173"/>
    </row>
    <row r="651" spans="1:11" x14ac:dyDescent="0.2">
      <c r="A651" s="140"/>
      <c r="B651" s="325"/>
      <c r="J651" s="4"/>
      <c r="K651" s="173"/>
    </row>
    <row r="652" spans="1:11" x14ac:dyDescent="0.2">
      <c r="A652" s="140"/>
      <c r="B652" s="325"/>
      <c r="J652" s="4"/>
      <c r="K652" s="173"/>
    </row>
    <row r="653" spans="1:11" x14ac:dyDescent="0.2">
      <c r="A653" s="140"/>
      <c r="B653" s="325"/>
      <c r="J653" s="4"/>
      <c r="K653" s="173"/>
    </row>
    <row r="654" spans="1:11" x14ac:dyDescent="0.2">
      <c r="A654" s="140"/>
      <c r="B654" s="325"/>
      <c r="J654" s="4"/>
      <c r="K654" s="173"/>
    </row>
    <row r="655" spans="1:11" x14ac:dyDescent="0.2">
      <c r="A655" s="140"/>
      <c r="B655" s="325"/>
      <c r="J655" s="4"/>
      <c r="K655" s="173"/>
    </row>
    <row r="656" spans="1:11" x14ac:dyDescent="0.2">
      <c r="A656" s="140"/>
      <c r="B656" s="325"/>
      <c r="J656" s="4"/>
      <c r="K656" s="173"/>
    </row>
    <row r="657" spans="1:11" x14ac:dyDescent="0.2">
      <c r="A657" s="140"/>
      <c r="B657" s="325"/>
      <c r="J657" s="4"/>
      <c r="K657" s="173"/>
    </row>
    <row r="658" spans="1:11" x14ac:dyDescent="0.2">
      <c r="A658" s="140"/>
      <c r="B658" s="325"/>
      <c r="J658" s="4"/>
      <c r="K658" s="173"/>
    </row>
    <row r="659" spans="1:11" x14ac:dyDescent="0.2">
      <c r="A659" s="140"/>
      <c r="B659" s="325"/>
      <c r="J659" s="4"/>
      <c r="K659" s="173"/>
    </row>
    <row r="660" spans="1:11" x14ac:dyDescent="0.2">
      <c r="A660" s="140"/>
      <c r="B660" s="325"/>
      <c r="J660" s="4"/>
      <c r="K660" s="173"/>
    </row>
    <row r="661" spans="1:11" x14ac:dyDescent="0.2">
      <c r="A661" s="140"/>
      <c r="B661" s="325"/>
      <c r="J661" s="4"/>
      <c r="K661" s="173"/>
    </row>
    <row r="662" spans="1:11" x14ac:dyDescent="0.2">
      <c r="A662" s="140"/>
      <c r="B662" s="325"/>
      <c r="J662" s="4"/>
      <c r="K662" s="173"/>
    </row>
    <row r="663" spans="1:11" x14ac:dyDescent="0.2">
      <c r="A663" s="140"/>
      <c r="B663" s="325"/>
      <c r="J663" s="4"/>
      <c r="K663" s="173"/>
    </row>
    <row r="664" spans="1:11" x14ac:dyDescent="0.2">
      <c r="A664" s="140"/>
      <c r="B664" s="325"/>
      <c r="J664" s="4"/>
      <c r="K664" s="173"/>
    </row>
    <row r="665" spans="1:11" x14ac:dyDescent="0.2">
      <c r="A665" s="140"/>
      <c r="B665" s="325"/>
      <c r="J665" s="4"/>
      <c r="K665" s="173"/>
    </row>
    <row r="666" spans="1:11" x14ac:dyDescent="0.2">
      <c r="A666" s="140"/>
      <c r="B666" s="325"/>
      <c r="J666" s="4"/>
      <c r="K666" s="173"/>
    </row>
    <row r="667" spans="1:11" x14ac:dyDescent="0.2">
      <c r="A667" s="140"/>
      <c r="B667" s="325"/>
      <c r="J667" s="4"/>
      <c r="K667" s="173"/>
    </row>
    <row r="668" spans="1:11" x14ac:dyDescent="0.2">
      <c r="A668" s="140"/>
      <c r="B668" s="325"/>
      <c r="J668" s="4"/>
      <c r="K668" s="173"/>
    </row>
    <row r="669" spans="1:11" x14ac:dyDescent="0.2">
      <c r="A669" s="140"/>
      <c r="B669" s="325"/>
      <c r="J669" s="4"/>
      <c r="K669" s="173"/>
    </row>
    <row r="670" spans="1:11" x14ac:dyDescent="0.2">
      <c r="A670" s="140"/>
      <c r="B670" s="325"/>
      <c r="J670" s="4"/>
      <c r="K670" s="173"/>
    </row>
    <row r="671" spans="1:11" x14ac:dyDescent="0.2">
      <c r="A671" s="140"/>
      <c r="B671" s="325"/>
      <c r="J671" s="4"/>
      <c r="K671" s="173"/>
    </row>
    <row r="672" spans="1:11" x14ac:dyDescent="0.2">
      <c r="A672" s="140"/>
      <c r="B672" s="325"/>
      <c r="J672" s="4"/>
      <c r="K672" s="173"/>
    </row>
    <row r="673" spans="1:11" x14ac:dyDescent="0.2">
      <c r="A673" s="140"/>
      <c r="B673" s="325"/>
      <c r="J673" s="4"/>
      <c r="K673" s="173"/>
    </row>
    <row r="674" spans="1:11" x14ac:dyDescent="0.2">
      <c r="A674" s="140"/>
      <c r="B674" s="325"/>
      <c r="J674" s="4"/>
      <c r="K674" s="173"/>
    </row>
    <row r="675" spans="1:11" x14ac:dyDescent="0.2">
      <c r="A675" s="140"/>
      <c r="B675" s="325"/>
      <c r="J675" s="4"/>
      <c r="K675" s="173"/>
    </row>
    <row r="676" spans="1:11" x14ac:dyDescent="0.2">
      <c r="A676" s="140"/>
      <c r="B676" s="325"/>
      <c r="J676" s="4"/>
      <c r="K676" s="173"/>
    </row>
    <row r="677" spans="1:11" x14ac:dyDescent="0.2">
      <c r="A677" s="140"/>
      <c r="B677" s="325"/>
      <c r="J677" s="4"/>
      <c r="K677" s="173"/>
    </row>
    <row r="678" spans="1:11" x14ac:dyDescent="0.2">
      <c r="A678" s="140"/>
      <c r="B678" s="325"/>
      <c r="J678" s="4"/>
      <c r="K678" s="173"/>
    </row>
    <row r="679" spans="1:11" x14ac:dyDescent="0.2">
      <c r="A679" s="140"/>
      <c r="B679" s="325"/>
      <c r="J679" s="4"/>
      <c r="K679" s="173"/>
    </row>
    <row r="680" spans="1:11" x14ac:dyDescent="0.2">
      <c r="A680" s="140"/>
      <c r="B680" s="325"/>
      <c r="J680" s="4"/>
      <c r="K680" s="173"/>
    </row>
    <row r="681" spans="1:11" x14ac:dyDescent="0.2">
      <c r="A681" s="140"/>
      <c r="B681" s="325"/>
      <c r="J681" s="4"/>
      <c r="K681" s="173"/>
    </row>
    <row r="682" spans="1:11" x14ac:dyDescent="0.2">
      <c r="A682" s="140"/>
      <c r="B682" s="325"/>
      <c r="J682" s="4"/>
      <c r="K682" s="173"/>
    </row>
    <row r="683" spans="1:11" x14ac:dyDescent="0.2">
      <c r="A683" s="140"/>
      <c r="B683" s="325"/>
      <c r="J683" s="4"/>
      <c r="K683" s="173"/>
    </row>
    <row r="684" spans="1:11" x14ac:dyDescent="0.2">
      <c r="A684" s="140"/>
      <c r="B684" s="325"/>
      <c r="J684" s="4"/>
      <c r="K684" s="173"/>
    </row>
    <row r="685" spans="1:11" x14ac:dyDescent="0.2">
      <c r="A685" s="140"/>
      <c r="B685" s="325"/>
      <c r="J685" s="4"/>
      <c r="K685" s="173"/>
    </row>
    <row r="686" spans="1:11" x14ac:dyDescent="0.2">
      <c r="A686" s="140"/>
      <c r="B686" s="325"/>
      <c r="J686" s="4"/>
      <c r="K686" s="173"/>
    </row>
    <row r="687" spans="1:11" x14ac:dyDescent="0.2">
      <c r="A687" s="140"/>
      <c r="B687" s="325"/>
      <c r="J687" s="4"/>
      <c r="K687" s="173"/>
    </row>
    <row r="688" spans="1:11" x14ac:dyDescent="0.2">
      <c r="A688" s="140"/>
      <c r="B688" s="325"/>
      <c r="J688" s="4"/>
      <c r="K688" s="173"/>
    </row>
    <row r="689" spans="1:11" x14ac:dyDescent="0.2">
      <c r="A689" s="140"/>
      <c r="B689" s="325"/>
      <c r="J689" s="4"/>
      <c r="K689" s="173"/>
    </row>
    <row r="690" spans="1:11" x14ac:dyDescent="0.2">
      <c r="A690" s="140"/>
      <c r="B690" s="325"/>
      <c r="J690" s="4"/>
      <c r="K690" s="173"/>
    </row>
    <row r="691" spans="1:11" x14ac:dyDescent="0.2">
      <c r="A691" s="140"/>
      <c r="B691" s="325"/>
      <c r="J691" s="4"/>
      <c r="K691" s="173"/>
    </row>
    <row r="692" spans="1:11" x14ac:dyDescent="0.2">
      <c r="A692" s="140"/>
      <c r="B692" s="325"/>
      <c r="J692" s="4"/>
      <c r="K692" s="173"/>
    </row>
    <row r="693" spans="1:11" x14ac:dyDescent="0.2">
      <c r="A693" s="140"/>
      <c r="B693" s="325"/>
      <c r="J693" s="4"/>
      <c r="K693" s="173"/>
    </row>
    <row r="694" spans="1:11" x14ac:dyDescent="0.2">
      <c r="A694" s="140"/>
      <c r="B694" s="325"/>
      <c r="J694" s="4"/>
      <c r="K694" s="173"/>
    </row>
    <row r="695" spans="1:11" x14ac:dyDescent="0.2">
      <c r="A695" s="140"/>
      <c r="B695" s="325"/>
      <c r="J695" s="4"/>
      <c r="K695" s="173"/>
    </row>
    <row r="696" spans="1:11" x14ac:dyDescent="0.2">
      <c r="A696" s="140"/>
      <c r="B696" s="325"/>
      <c r="J696" s="4"/>
      <c r="K696" s="173"/>
    </row>
    <row r="697" spans="1:11" x14ac:dyDescent="0.2">
      <c r="A697" s="140"/>
      <c r="B697" s="325"/>
      <c r="J697" s="4"/>
      <c r="K697" s="173"/>
    </row>
    <row r="698" spans="1:11" x14ac:dyDescent="0.2">
      <c r="A698" s="140"/>
      <c r="B698" s="325"/>
      <c r="J698" s="4"/>
      <c r="K698" s="173"/>
    </row>
    <row r="699" spans="1:11" x14ac:dyDescent="0.2">
      <c r="A699" s="140"/>
      <c r="B699" s="325"/>
      <c r="J699" s="4"/>
      <c r="K699" s="173"/>
    </row>
    <row r="700" spans="1:11" x14ac:dyDescent="0.2">
      <c r="A700" s="140"/>
      <c r="B700" s="325"/>
      <c r="J700" s="4"/>
      <c r="K700" s="173"/>
    </row>
    <row r="701" spans="1:11" x14ac:dyDescent="0.2">
      <c r="A701" s="140"/>
      <c r="B701" s="325"/>
      <c r="J701" s="4"/>
      <c r="K701" s="173"/>
    </row>
    <row r="702" spans="1:11" x14ac:dyDescent="0.2">
      <c r="A702" s="140"/>
      <c r="B702" s="325"/>
      <c r="J702" s="4"/>
      <c r="K702" s="173"/>
    </row>
    <row r="703" spans="1:11" x14ac:dyDescent="0.2">
      <c r="A703" s="140"/>
      <c r="B703" s="325"/>
      <c r="J703" s="4"/>
      <c r="K703" s="173"/>
    </row>
    <row r="704" spans="1:11" x14ac:dyDescent="0.2">
      <c r="A704" s="140"/>
      <c r="B704" s="325"/>
      <c r="J704" s="4"/>
      <c r="K704" s="173"/>
    </row>
    <row r="705" spans="1:11" x14ac:dyDescent="0.2">
      <c r="A705" s="140"/>
      <c r="B705" s="325"/>
      <c r="J705" s="4"/>
      <c r="K705" s="173"/>
    </row>
    <row r="706" spans="1:11" x14ac:dyDescent="0.2">
      <c r="A706" s="140"/>
      <c r="B706" s="325"/>
      <c r="J706" s="4"/>
      <c r="K706" s="173"/>
    </row>
    <row r="707" spans="1:11" x14ac:dyDescent="0.2">
      <c r="A707" s="140"/>
      <c r="B707" s="325"/>
      <c r="J707" s="4"/>
      <c r="K707" s="173"/>
    </row>
    <row r="708" spans="1:11" x14ac:dyDescent="0.2">
      <c r="A708" s="140"/>
      <c r="B708" s="325"/>
      <c r="J708" s="4"/>
      <c r="K708" s="173"/>
    </row>
    <row r="709" spans="1:11" x14ac:dyDescent="0.2">
      <c r="A709" s="140"/>
      <c r="B709" s="325"/>
      <c r="J709" s="4"/>
      <c r="K709" s="173"/>
    </row>
    <row r="710" spans="1:11" x14ac:dyDescent="0.2">
      <c r="A710" s="140"/>
      <c r="B710" s="325"/>
      <c r="J710" s="4"/>
      <c r="K710" s="173"/>
    </row>
    <row r="711" spans="1:11" x14ac:dyDescent="0.2">
      <c r="A711" s="140"/>
      <c r="B711" s="325"/>
      <c r="J711" s="4"/>
      <c r="K711" s="173"/>
    </row>
    <row r="712" spans="1:11" x14ac:dyDescent="0.2">
      <c r="A712" s="140"/>
      <c r="B712" s="325"/>
      <c r="J712" s="4"/>
      <c r="K712" s="173"/>
    </row>
    <row r="713" spans="1:11" x14ac:dyDescent="0.2">
      <c r="A713" s="140"/>
      <c r="B713" s="325"/>
      <c r="J713" s="4"/>
      <c r="K713" s="173"/>
    </row>
    <row r="714" spans="1:11" x14ac:dyDescent="0.2">
      <c r="A714" s="140"/>
      <c r="B714" s="325"/>
      <c r="J714" s="4"/>
      <c r="K714" s="173"/>
    </row>
    <row r="715" spans="1:11" x14ac:dyDescent="0.2">
      <c r="A715" s="140"/>
      <c r="B715" s="325"/>
      <c r="J715" s="4"/>
      <c r="K715" s="173"/>
    </row>
    <row r="716" spans="1:11" x14ac:dyDescent="0.2">
      <c r="A716" s="140"/>
      <c r="B716" s="325"/>
      <c r="J716" s="4"/>
      <c r="K716" s="173"/>
    </row>
    <row r="717" spans="1:11" x14ac:dyDescent="0.2">
      <c r="A717" s="140"/>
      <c r="B717" s="325"/>
      <c r="J717" s="4"/>
      <c r="K717" s="173"/>
    </row>
    <row r="718" spans="1:11" x14ac:dyDescent="0.2">
      <c r="A718" s="140"/>
      <c r="B718" s="325"/>
      <c r="J718" s="4"/>
      <c r="K718" s="173"/>
    </row>
    <row r="719" spans="1:11" x14ac:dyDescent="0.2">
      <c r="A719" s="140"/>
      <c r="B719" s="325"/>
      <c r="J719" s="4"/>
      <c r="K719" s="173"/>
    </row>
    <row r="720" spans="1:11" x14ac:dyDescent="0.2">
      <c r="A720" s="140"/>
      <c r="B720" s="325"/>
      <c r="J720" s="4"/>
      <c r="K720" s="173"/>
    </row>
    <row r="721" spans="1:11" x14ac:dyDescent="0.2">
      <c r="A721" s="140"/>
      <c r="B721" s="325"/>
      <c r="J721" s="4"/>
      <c r="K721" s="173"/>
    </row>
    <row r="722" spans="1:11" x14ac:dyDescent="0.2">
      <c r="A722" s="140"/>
      <c r="B722" s="325"/>
      <c r="J722" s="4"/>
      <c r="K722" s="173"/>
    </row>
    <row r="723" spans="1:11" x14ac:dyDescent="0.2">
      <c r="A723" s="140"/>
      <c r="B723" s="325"/>
      <c r="J723" s="4"/>
      <c r="K723" s="173"/>
    </row>
    <row r="724" spans="1:11" x14ac:dyDescent="0.2">
      <c r="A724" s="140"/>
      <c r="B724" s="325"/>
      <c r="J724" s="4"/>
      <c r="K724" s="173"/>
    </row>
    <row r="725" spans="1:11" x14ac:dyDescent="0.2">
      <c r="A725" s="140"/>
      <c r="B725" s="325"/>
      <c r="J725" s="4"/>
      <c r="K725" s="173"/>
    </row>
    <row r="726" spans="1:11" x14ac:dyDescent="0.2">
      <c r="A726" s="140"/>
      <c r="B726" s="325"/>
      <c r="J726" s="4"/>
      <c r="K726" s="173"/>
    </row>
    <row r="727" spans="1:11" x14ac:dyDescent="0.2">
      <c r="A727" s="140"/>
      <c r="B727" s="325"/>
      <c r="J727" s="4"/>
      <c r="K727" s="173"/>
    </row>
    <row r="728" spans="1:11" x14ac:dyDescent="0.2">
      <c r="A728" s="140"/>
      <c r="B728" s="325"/>
      <c r="J728" s="4"/>
      <c r="K728" s="173"/>
    </row>
    <row r="729" spans="1:11" x14ac:dyDescent="0.2">
      <c r="A729" s="140"/>
      <c r="B729" s="325"/>
      <c r="J729" s="4"/>
      <c r="K729" s="173"/>
    </row>
    <row r="730" spans="1:11" x14ac:dyDescent="0.2">
      <c r="A730" s="140"/>
      <c r="B730" s="325"/>
      <c r="J730" s="4"/>
      <c r="K730" s="173"/>
    </row>
    <row r="731" spans="1:11" x14ac:dyDescent="0.2">
      <c r="A731" s="140"/>
      <c r="B731" s="325"/>
      <c r="J731" s="4"/>
      <c r="K731" s="173"/>
    </row>
    <row r="732" spans="1:11" x14ac:dyDescent="0.2">
      <c r="A732" s="140"/>
      <c r="B732" s="325"/>
      <c r="J732" s="4"/>
      <c r="K732" s="173"/>
    </row>
    <row r="733" spans="1:11" x14ac:dyDescent="0.2">
      <c r="A733" s="140"/>
      <c r="B733" s="325"/>
      <c r="J733" s="4"/>
      <c r="K733" s="173"/>
    </row>
    <row r="734" spans="1:11" x14ac:dyDescent="0.2">
      <c r="A734" s="140"/>
      <c r="B734" s="325"/>
      <c r="J734" s="4"/>
      <c r="K734" s="173"/>
    </row>
    <row r="735" spans="1:11" x14ac:dyDescent="0.2">
      <c r="A735" s="140"/>
      <c r="B735" s="325"/>
      <c r="J735" s="4"/>
      <c r="K735" s="173"/>
    </row>
    <row r="736" spans="1:11" x14ac:dyDescent="0.2">
      <c r="A736" s="140"/>
      <c r="B736" s="325"/>
      <c r="J736" s="4"/>
      <c r="K736" s="173"/>
    </row>
    <row r="737" spans="1:11" x14ac:dyDescent="0.2">
      <c r="A737" s="140"/>
      <c r="B737" s="325"/>
      <c r="J737" s="4"/>
      <c r="K737" s="173"/>
    </row>
    <row r="738" spans="1:11" x14ac:dyDescent="0.2">
      <c r="A738" s="140"/>
      <c r="B738" s="325"/>
      <c r="J738" s="4"/>
      <c r="K738" s="173"/>
    </row>
    <row r="739" spans="1:11" x14ac:dyDescent="0.2">
      <c r="A739" s="140"/>
      <c r="B739" s="325"/>
      <c r="J739" s="4"/>
      <c r="K739" s="173"/>
    </row>
    <row r="740" spans="1:11" x14ac:dyDescent="0.2">
      <c r="A740" s="140"/>
      <c r="B740" s="325"/>
      <c r="J740" s="4"/>
      <c r="K740" s="173"/>
    </row>
    <row r="741" spans="1:11" x14ac:dyDescent="0.2">
      <c r="A741" s="140"/>
      <c r="B741" s="325"/>
      <c r="J741" s="4"/>
      <c r="K741" s="173"/>
    </row>
    <row r="742" spans="1:11" x14ac:dyDescent="0.2">
      <c r="A742" s="140"/>
      <c r="B742" s="325"/>
      <c r="J742" s="4"/>
      <c r="K742" s="173"/>
    </row>
    <row r="743" spans="1:11" x14ac:dyDescent="0.2">
      <c r="A743" s="140"/>
      <c r="B743" s="325"/>
      <c r="J743" s="4"/>
      <c r="K743" s="173"/>
    </row>
    <row r="744" spans="1:11" x14ac:dyDescent="0.2">
      <c r="A744" s="140"/>
      <c r="B744" s="325"/>
      <c r="J744" s="4"/>
      <c r="K744" s="173"/>
    </row>
    <row r="745" spans="1:11" x14ac:dyDescent="0.2">
      <c r="A745" s="140"/>
      <c r="B745" s="325"/>
      <c r="J745" s="4"/>
      <c r="K745" s="173"/>
    </row>
    <row r="746" spans="1:11" x14ac:dyDescent="0.2">
      <c r="A746" s="140"/>
      <c r="B746" s="325"/>
      <c r="J746" s="4"/>
      <c r="K746" s="173"/>
    </row>
    <row r="747" spans="1:11" x14ac:dyDescent="0.2">
      <c r="A747" s="140"/>
      <c r="B747" s="325"/>
      <c r="J747" s="4"/>
      <c r="K747" s="173"/>
    </row>
    <row r="748" spans="1:11" x14ac:dyDescent="0.2">
      <c r="A748" s="140"/>
      <c r="B748" s="325"/>
      <c r="J748" s="4"/>
      <c r="K748" s="173"/>
    </row>
    <row r="749" spans="1:11" x14ac:dyDescent="0.2">
      <c r="A749" s="140"/>
      <c r="B749" s="325"/>
      <c r="J749" s="4"/>
      <c r="K749" s="173"/>
    </row>
    <row r="750" spans="1:11" x14ac:dyDescent="0.2">
      <c r="A750" s="140"/>
      <c r="B750" s="325"/>
      <c r="J750" s="4"/>
      <c r="K750" s="173"/>
    </row>
    <row r="751" spans="1:11" x14ac:dyDescent="0.2">
      <c r="A751" s="140"/>
      <c r="B751" s="325"/>
      <c r="J751" s="4"/>
      <c r="K751" s="173"/>
    </row>
    <row r="752" spans="1:11" x14ac:dyDescent="0.2">
      <c r="A752" s="140"/>
      <c r="B752" s="325"/>
      <c r="J752" s="4"/>
      <c r="K752" s="173"/>
    </row>
    <row r="753" spans="1:11" x14ac:dyDescent="0.2">
      <c r="A753" s="140"/>
      <c r="B753" s="325"/>
      <c r="J753" s="4"/>
      <c r="K753" s="173"/>
    </row>
    <row r="754" spans="1:11" x14ac:dyDescent="0.2">
      <c r="A754" s="140"/>
      <c r="B754" s="325"/>
      <c r="J754" s="4"/>
      <c r="K754" s="173"/>
    </row>
    <row r="755" spans="1:11" x14ac:dyDescent="0.2">
      <c r="A755" s="140"/>
      <c r="B755" s="325"/>
      <c r="J755" s="4"/>
      <c r="K755" s="173"/>
    </row>
    <row r="756" spans="1:11" x14ac:dyDescent="0.2">
      <c r="A756" s="140"/>
      <c r="B756" s="325"/>
      <c r="J756" s="4"/>
      <c r="K756" s="173"/>
    </row>
    <row r="757" spans="1:11" x14ac:dyDescent="0.2">
      <c r="A757" s="140"/>
      <c r="B757" s="325"/>
      <c r="J757" s="4"/>
      <c r="K757" s="173"/>
    </row>
    <row r="758" spans="1:11" x14ac:dyDescent="0.2">
      <c r="A758" s="140"/>
      <c r="B758" s="325"/>
      <c r="J758" s="4"/>
      <c r="K758" s="173"/>
    </row>
    <row r="759" spans="1:11" x14ac:dyDescent="0.2">
      <c r="A759" s="140"/>
      <c r="B759" s="325"/>
      <c r="J759" s="4"/>
      <c r="K759" s="173"/>
    </row>
    <row r="760" spans="1:11" x14ac:dyDescent="0.2">
      <c r="A760" s="140"/>
      <c r="B760" s="325"/>
      <c r="J760" s="4"/>
      <c r="K760" s="173"/>
    </row>
    <row r="761" spans="1:11" x14ac:dyDescent="0.2">
      <c r="A761" s="140"/>
      <c r="B761" s="325"/>
      <c r="J761" s="4"/>
      <c r="K761" s="173"/>
    </row>
    <row r="762" spans="1:11" x14ac:dyDescent="0.2">
      <c r="A762" s="140"/>
      <c r="B762" s="325"/>
      <c r="J762" s="4"/>
      <c r="K762" s="173"/>
    </row>
    <row r="763" spans="1:11" x14ac:dyDescent="0.2">
      <c r="A763" s="140"/>
      <c r="B763" s="325"/>
      <c r="J763" s="4"/>
      <c r="K763" s="173"/>
    </row>
    <row r="764" spans="1:11" x14ac:dyDescent="0.2">
      <c r="A764" s="140"/>
      <c r="B764" s="325"/>
      <c r="J764" s="4"/>
      <c r="K764" s="173"/>
    </row>
    <row r="765" spans="1:11" x14ac:dyDescent="0.2">
      <c r="A765" s="140"/>
      <c r="B765" s="325"/>
      <c r="J765" s="4"/>
      <c r="K765" s="173"/>
    </row>
    <row r="766" spans="1:11" x14ac:dyDescent="0.2">
      <c r="A766" s="140"/>
      <c r="B766" s="325"/>
      <c r="J766" s="4"/>
      <c r="K766" s="173"/>
    </row>
    <row r="767" spans="1:11" x14ac:dyDescent="0.2">
      <c r="A767" s="140"/>
      <c r="B767" s="325"/>
      <c r="J767" s="4"/>
      <c r="K767" s="173"/>
    </row>
    <row r="768" spans="1:11" x14ac:dyDescent="0.2">
      <c r="A768" s="140"/>
      <c r="B768" s="325"/>
      <c r="J768" s="4"/>
      <c r="K768" s="173"/>
    </row>
    <row r="769" spans="1:11" x14ac:dyDescent="0.2">
      <c r="A769" s="140"/>
      <c r="B769" s="325"/>
      <c r="J769" s="4"/>
      <c r="K769" s="173"/>
    </row>
    <row r="770" spans="1:11" x14ac:dyDescent="0.2">
      <c r="A770" s="140"/>
      <c r="B770" s="325"/>
      <c r="J770" s="4"/>
      <c r="K770" s="173"/>
    </row>
    <row r="771" spans="1:11" x14ac:dyDescent="0.2">
      <c r="A771" s="140"/>
      <c r="B771" s="325"/>
      <c r="J771" s="4"/>
      <c r="K771" s="173"/>
    </row>
    <row r="772" spans="1:11" x14ac:dyDescent="0.2">
      <c r="A772" s="140"/>
      <c r="B772" s="325"/>
      <c r="J772" s="4"/>
      <c r="K772" s="173"/>
    </row>
    <row r="773" spans="1:11" x14ac:dyDescent="0.2">
      <c r="A773" s="140"/>
      <c r="B773" s="325"/>
      <c r="J773" s="4"/>
      <c r="K773" s="173"/>
    </row>
    <row r="774" spans="1:11" x14ac:dyDescent="0.2">
      <c r="A774" s="140"/>
      <c r="B774" s="325"/>
      <c r="J774" s="4"/>
      <c r="K774" s="173"/>
    </row>
    <row r="775" spans="1:11" x14ac:dyDescent="0.2">
      <c r="A775" s="140"/>
      <c r="B775" s="325"/>
      <c r="J775" s="4"/>
      <c r="K775" s="173"/>
    </row>
    <row r="776" spans="1:11" x14ac:dyDescent="0.2">
      <c r="A776" s="140"/>
      <c r="B776" s="325"/>
      <c r="J776" s="4"/>
      <c r="K776" s="173"/>
    </row>
    <row r="777" spans="1:11" x14ac:dyDescent="0.2">
      <c r="A777" s="140"/>
      <c r="B777" s="325"/>
      <c r="J777" s="4"/>
      <c r="K777" s="173"/>
    </row>
    <row r="778" spans="1:11" x14ac:dyDescent="0.2">
      <c r="A778" s="140"/>
      <c r="B778" s="325"/>
      <c r="J778" s="4"/>
      <c r="K778" s="173"/>
    </row>
    <row r="779" spans="1:11" x14ac:dyDescent="0.2">
      <c r="A779" s="140"/>
      <c r="B779" s="325"/>
      <c r="J779" s="4"/>
      <c r="K779" s="173"/>
    </row>
    <row r="780" spans="1:11" x14ac:dyDescent="0.2">
      <c r="A780" s="140"/>
      <c r="B780" s="325"/>
      <c r="J780" s="4"/>
      <c r="K780" s="173"/>
    </row>
    <row r="781" spans="1:11" x14ac:dyDescent="0.2">
      <c r="A781" s="140"/>
      <c r="B781" s="325"/>
      <c r="J781" s="4"/>
      <c r="K781" s="173"/>
    </row>
    <row r="782" spans="1:11" x14ac:dyDescent="0.2">
      <c r="A782" s="140"/>
      <c r="B782" s="325"/>
      <c r="J782" s="4"/>
      <c r="K782" s="173"/>
    </row>
    <row r="783" spans="1:11" x14ac:dyDescent="0.2">
      <c r="A783" s="140"/>
      <c r="B783" s="325"/>
      <c r="J783" s="4"/>
      <c r="K783" s="173"/>
    </row>
    <row r="784" spans="1:11" x14ac:dyDescent="0.2">
      <c r="A784" s="140"/>
      <c r="B784" s="325"/>
      <c r="J784" s="4"/>
      <c r="K784" s="173"/>
    </row>
    <row r="785" spans="1:11" x14ac:dyDescent="0.2">
      <c r="A785" s="140"/>
      <c r="B785" s="325"/>
      <c r="J785" s="4"/>
      <c r="K785" s="173"/>
    </row>
    <row r="786" spans="1:11" x14ac:dyDescent="0.2">
      <c r="A786" s="140"/>
      <c r="B786" s="325"/>
      <c r="J786" s="4"/>
      <c r="K786" s="173"/>
    </row>
    <row r="787" spans="1:11" x14ac:dyDescent="0.2">
      <c r="A787" s="140"/>
      <c r="B787" s="325"/>
      <c r="J787" s="4"/>
      <c r="K787" s="173"/>
    </row>
    <row r="788" spans="1:11" x14ac:dyDescent="0.2">
      <c r="A788" s="140"/>
      <c r="B788" s="325"/>
      <c r="J788" s="4"/>
      <c r="K788" s="173"/>
    </row>
    <row r="789" spans="1:11" x14ac:dyDescent="0.2">
      <c r="A789" s="140"/>
      <c r="B789" s="325"/>
      <c r="J789" s="4"/>
      <c r="K789" s="173"/>
    </row>
    <row r="790" spans="1:11" x14ac:dyDescent="0.2">
      <c r="A790" s="140"/>
      <c r="B790" s="325"/>
      <c r="J790" s="4"/>
      <c r="K790" s="173"/>
    </row>
    <row r="791" spans="1:11" x14ac:dyDescent="0.2">
      <c r="A791" s="140"/>
      <c r="B791" s="325"/>
      <c r="J791" s="4"/>
      <c r="K791" s="173"/>
    </row>
    <row r="792" spans="1:11" x14ac:dyDescent="0.2">
      <c r="A792" s="140"/>
      <c r="B792" s="325"/>
      <c r="J792" s="4"/>
      <c r="K792" s="173"/>
    </row>
    <row r="793" spans="1:11" x14ac:dyDescent="0.2">
      <c r="A793" s="140"/>
      <c r="B793" s="325"/>
      <c r="J793" s="4"/>
      <c r="K793" s="173"/>
    </row>
    <row r="794" spans="1:11" x14ac:dyDescent="0.2">
      <c r="A794" s="140"/>
      <c r="B794" s="325"/>
      <c r="J794" s="4"/>
      <c r="K794" s="173"/>
    </row>
    <row r="795" spans="1:11" x14ac:dyDescent="0.2">
      <c r="A795" s="140"/>
      <c r="B795" s="325"/>
      <c r="J795" s="4"/>
      <c r="K795" s="173"/>
    </row>
    <row r="796" spans="1:11" x14ac:dyDescent="0.2">
      <c r="A796" s="140"/>
      <c r="B796" s="325"/>
      <c r="J796" s="4"/>
      <c r="K796" s="173"/>
    </row>
    <row r="797" spans="1:11" x14ac:dyDescent="0.2">
      <c r="A797" s="140"/>
      <c r="B797" s="325"/>
      <c r="J797" s="4"/>
      <c r="K797" s="173"/>
    </row>
    <row r="798" spans="1:11" x14ac:dyDescent="0.2">
      <c r="A798" s="140"/>
      <c r="B798" s="325"/>
      <c r="J798" s="4"/>
      <c r="K798" s="173"/>
    </row>
    <row r="799" spans="1:11" x14ac:dyDescent="0.2">
      <c r="A799" s="140"/>
      <c r="B799" s="325"/>
      <c r="J799" s="4"/>
      <c r="K799" s="173"/>
    </row>
    <row r="800" spans="1:11" x14ac:dyDescent="0.2">
      <c r="A800" s="140"/>
      <c r="B800" s="325"/>
      <c r="J800" s="4"/>
      <c r="K800" s="173"/>
    </row>
    <row r="801" spans="1:11" x14ac:dyDescent="0.2">
      <c r="A801" s="140"/>
      <c r="B801" s="325"/>
      <c r="J801" s="4"/>
      <c r="K801" s="173"/>
    </row>
    <row r="802" spans="1:11" x14ac:dyDescent="0.2">
      <c r="A802" s="140"/>
      <c r="B802" s="325"/>
      <c r="J802" s="4"/>
      <c r="K802" s="173"/>
    </row>
    <row r="803" spans="1:11" x14ac:dyDescent="0.2">
      <c r="A803" s="140"/>
      <c r="B803" s="325"/>
      <c r="J803" s="4"/>
      <c r="K803" s="173"/>
    </row>
    <row r="804" spans="1:11" x14ac:dyDescent="0.2">
      <c r="A804" s="140"/>
      <c r="B804" s="325"/>
      <c r="J804" s="4"/>
      <c r="K804" s="173"/>
    </row>
    <row r="805" spans="1:11" x14ac:dyDescent="0.2">
      <c r="A805" s="140"/>
      <c r="B805" s="325"/>
      <c r="J805" s="4"/>
      <c r="K805" s="173"/>
    </row>
    <row r="806" spans="1:11" x14ac:dyDescent="0.2">
      <c r="A806" s="140"/>
      <c r="B806" s="325"/>
      <c r="J806" s="4"/>
      <c r="K806" s="173"/>
    </row>
    <row r="807" spans="1:11" x14ac:dyDescent="0.2">
      <c r="A807" s="140"/>
      <c r="B807" s="325"/>
      <c r="J807" s="4"/>
      <c r="K807" s="173"/>
    </row>
    <row r="808" spans="1:11" x14ac:dyDescent="0.2">
      <c r="A808" s="140"/>
      <c r="B808" s="325"/>
      <c r="J808" s="4"/>
      <c r="K808" s="173"/>
    </row>
    <row r="809" spans="1:11" x14ac:dyDescent="0.2">
      <c r="A809" s="140"/>
      <c r="B809" s="325"/>
      <c r="J809" s="4"/>
      <c r="K809" s="173"/>
    </row>
    <row r="810" spans="1:11" x14ac:dyDescent="0.2">
      <c r="A810" s="140"/>
      <c r="B810" s="325"/>
      <c r="J810" s="4"/>
      <c r="K810" s="173"/>
    </row>
    <row r="811" spans="1:11" x14ac:dyDescent="0.2">
      <c r="A811" s="140"/>
      <c r="B811" s="325"/>
      <c r="J811" s="4"/>
      <c r="K811" s="173"/>
    </row>
    <row r="812" spans="1:11" x14ac:dyDescent="0.2">
      <c r="A812" s="140"/>
      <c r="B812" s="325"/>
      <c r="J812" s="4"/>
      <c r="K812" s="173"/>
    </row>
    <row r="813" spans="1:11" x14ac:dyDescent="0.2">
      <c r="A813" s="140"/>
      <c r="B813" s="325"/>
      <c r="J813" s="4"/>
      <c r="K813" s="173"/>
    </row>
    <row r="814" spans="1:11" x14ac:dyDescent="0.2">
      <c r="A814" s="140"/>
      <c r="B814" s="325"/>
      <c r="J814" s="4"/>
      <c r="K814" s="173"/>
    </row>
    <row r="815" spans="1:11" x14ac:dyDescent="0.2">
      <c r="A815" s="140"/>
      <c r="B815" s="325"/>
      <c r="J815" s="4"/>
      <c r="K815" s="173"/>
    </row>
    <row r="816" spans="1:11" x14ac:dyDescent="0.2">
      <c r="A816" s="140"/>
      <c r="B816" s="325"/>
      <c r="J816" s="4"/>
      <c r="K816" s="173"/>
    </row>
    <row r="817" spans="1:11" x14ac:dyDescent="0.2">
      <c r="A817" s="140"/>
      <c r="B817" s="325"/>
      <c r="J817" s="4"/>
      <c r="K817" s="173"/>
    </row>
    <row r="818" spans="1:11" x14ac:dyDescent="0.2">
      <c r="A818" s="140"/>
      <c r="B818" s="325"/>
      <c r="J818" s="4"/>
      <c r="K818" s="173"/>
    </row>
    <row r="819" spans="1:11" x14ac:dyDescent="0.2">
      <c r="A819" s="140"/>
      <c r="B819" s="325"/>
      <c r="J819" s="4"/>
      <c r="K819" s="173"/>
    </row>
    <row r="820" spans="1:11" x14ac:dyDescent="0.2">
      <c r="A820" s="140"/>
      <c r="B820" s="325"/>
      <c r="J820" s="4"/>
      <c r="K820" s="173"/>
    </row>
    <row r="821" spans="1:11" x14ac:dyDescent="0.2">
      <c r="A821" s="140"/>
      <c r="B821" s="325"/>
      <c r="J821" s="4"/>
      <c r="K821" s="173"/>
    </row>
    <row r="822" spans="1:11" x14ac:dyDescent="0.2">
      <c r="A822" s="140"/>
      <c r="B822" s="325"/>
      <c r="J822" s="4"/>
      <c r="K822" s="173"/>
    </row>
    <row r="823" spans="1:11" x14ac:dyDescent="0.2">
      <c r="A823" s="140"/>
      <c r="B823" s="325"/>
      <c r="J823" s="4"/>
      <c r="K823" s="173"/>
    </row>
    <row r="824" spans="1:11" x14ac:dyDescent="0.2">
      <c r="A824" s="140"/>
      <c r="B824" s="325"/>
      <c r="J824" s="4"/>
      <c r="K824" s="173"/>
    </row>
    <row r="825" spans="1:11" x14ac:dyDescent="0.2">
      <c r="A825" s="140"/>
      <c r="B825" s="325"/>
      <c r="J825" s="4"/>
      <c r="K825" s="173"/>
    </row>
    <row r="826" spans="1:11" x14ac:dyDescent="0.2">
      <c r="A826" s="140"/>
      <c r="B826" s="325"/>
      <c r="J826" s="4"/>
      <c r="K826" s="173"/>
    </row>
    <row r="827" spans="1:11" x14ac:dyDescent="0.2">
      <c r="A827" s="140"/>
      <c r="B827" s="325"/>
      <c r="J827" s="4"/>
      <c r="K827" s="173"/>
    </row>
    <row r="828" spans="1:11" x14ac:dyDescent="0.2">
      <c r="A828" s="140"/>
      <c r="B828" s="325"/>
      <c r="J828" s="4"/>
      <c r="K828" s="173"/>
    </row>
    <row r="829" spans="1:11" x14ac:dyDescent="0.2">
      <c r="A829" s="140"/>
      <c r="B829" s="325"/>
      <c r="J829" s="4"/>
      <c r="K829" s="173"/>
    </row>
    <row r="830" spans="1:11" x14ac:dyDescent="0.2">
      <c r="A830" s="140"/>
      <c r="B830" s="325"/>
      <c r="J830" s="4"/>
      <c r="K830" s="173"/>
    </row>
    <row r="831" spans="1:11" x14ac:dyDescent="0.2">
      <c r="A831" s="140"/>
      <c r="B831" s="325"/>
      <c r="J831" s="4"/>
      <c r="K831" s="173"/>
    </row>
    <row r="832" spans="1:11" x14ac:dyDescent="0.2">
      <c r="A832" s="140"/>
      <c r="B832" s="325"/>
      <c r="J832" s="4"/>
      <c r="K832" s="173"/>
    </row>
    <row r="833" spans="1:11" x14ac:dyDescent="0.2">
      <c r="A833" s="140"/>
      <c r="B833" s="325"/>
      <c r="J833" s="4"/>
      <c r="K833" s="173"/>
    </row>
    <row r="834" spans="1:11" x14ac:dyDescent="0.2">
      <c r="A834" s="140"/>
      <c r="B834" s="325"/>
      <c r="J834" s="4"/>
      <c r="K834" s="173"/>
    </row>
    <row r="835" spans="1:11" x14ac:dyDescent="0.2">
      <c r="A835" s="140"/>
      <c r="B835" s="325"/>
      <c r="J835" s="4"/>
      <c r="K835" s="173"/>
    </row>
    <row r="836" spans="1:11" x14ac:dyDescent="0.2">
      <c r="A836" s="140"/>
      <c r="B836" s="325"/>
      <c r="J836" s="4"/>
      <c r="K836" s="173"/>
    </row>
    <row r="837" spans="1:11" x14ac:dyDescent="0.2">
      <c r="A837" s="140"/>
      <c r="B837" s="325"/>
      <c r="J837" s="4"/>
      <c r="K837" s="173"/>
    </row>
    <row r="838" spans="1:11" x14ac:dyDescent="0.2">
      <c r="A838" s="140"/>
      <c r="B838" s="325"/>
      <c r="J838" s="4"/>
      <c r="K838" s="173"/>
    </row>
    <row r="839" spans="1:11" x14ac:dyDescent="0.2">
      <c r="A839" s="140"/>
      <c r="B839" s="325"/>
      <c r="J839" s="4"/>
      <c r="K839" s="173"/>
    </row>
    <row r="840" spans="1:11" x14ac:dyDescent="0.2">
      <c r="A840" s="140"/>
      <c r="B840" s="325"/>
      <c r="J840" s="4"/>
      <c r="K840" s="173"/>
    </row>
    <row r="841" spans="1:11" x14ac:dyDescent="0.2">
      <c r="A841" s="140"/>
      <c r="B841" s="325"/>
      <c r="J841" s="4"/>
      <c r="K841" s="173"/>
    </row>
    <row r="842" spans="1:11" x14ac:dyDescent="0.2">
      <c r="A842" s="140"/>
      <c r="B842" s="325"/>
      <c r="J842" s="4"/>
      <c r="K842" s="173"/>
    </row>
    <row r="843" spans="1:11" x14ac:dyDescent="0.2">
      <c r="A843" s="140"/>
      <c r="B843" s="325"/>
      <c r="J843" s="4"/>
      <c r="K843" s="173"/>
    </row>
    <row r="844" spans="1:11" x14ac:dyDescent="0.2">
      <c r="A844" s="140"/>
      <c r="B844" s="325"/>
      <c r="J844" s="4"/>
      <c r="K844" s="173"/>
    </row>
    <row r="845" spans="1:11" x14ac:dyDescent="0.2">
      <c r="A845" s="140"/>
      <c r="B845" s="325"/>
      <c r="J845" s="4"/>
      <c r="K845" s="173"/>
    </row>
    <row r="846" spans="1:11" x14ac:dyDescent="0.2">
      <c r="A846" s="140"/>
      <c r="B846" s="325"/>
      <c r="J846" s="4"/>
      <c r="K846" s="173"/>
    </row>
    <row r="847" spans="1:11" x14ac:dyDescent="0.2">
      <c r="A847" s="140"/>
      <c r="B847" s="325"/>
      <c r="J847" s="4"/>
      <c r="K847" s="173"/>
    </row>
    <row r="848" spans="1:11" x14ac:dyDescent="0.2">
      <c r="A848" s="140"/>
      <c r="B848" s="325"/>
      <c r="J848" s="4"/>
      <c r="K848" s="173"/>
    </row>
    <row r="849" spans="1:11" x14ac:dyDescent="0.2">
      <c r="A849" s="140"/>
      <c r="B849" s="325"/>
      <c r="J849" s="4"/>
      <c r="K849" s="173"/>
    </row>
    <row r="850" spans="1:11" x14ac:dyDescent="0.2">
      <c r="A850" s="140"/>
      <c r="B850" s="325"/>
      <c r="J850" s="4"/>
      <c r="K850" s="173"/>
    </row>
    <row r="851" spans="1:11" x14ac:dyDescent="0.2">
      <c r="A851" s="140"/>
      <c r="B851" s="325"/>
      <c r="J851" s="4"/>
      <c r="K851" s="173"/>
    </row>
    <row r="852" spans="1:11" x14ac:dyDescent="0.2">
      <c r="A852" s="140"/>
      <c r="B852" s="325"/>
      <c r="J852" s="4"/>
      <c r="K852" s="173"/>
    </row>
    <row r="853" spans="1:11" x14ac:dyDescent="0.2">
      <c r="A853" s="140"/>
      <c r="B853" s="325"/>
      <c r="J853" s="4"/>
      <c r="K853" s="173"/>
    </row>
    <row r="854" spans="1:11" x14ac:dyDescent="0.2">
      <c r="A854" s="140"/>
      <c r="B854" s="325"/>
      <c r="J854" s="4"/>
      <c r="K854" s="173"/>
    </row>
    <row r="855" spans="1:11" x14ac:dyDescent="0.2">
      <c r="A855" s="140"/>
      <c r="B855" s="325"/>
      <c r="J855" s="4"/>
      <c r="K855" s="173"/>
    </row>
    <row r="856" spans="1:11" x14ac:dyDescent="0.2">
      <c r="A856" s="140"/>
      <c r="B856" s="325"/>
      <c r="J856" s="4"/>
      <c r="K856" s="173"/>
    </row>
    <row r="857" spans="1:11" x14ac:dyDescent="0.2">
      <c r="A857" s="140"/>
      <c r="B857" s="325"/>
      <c r="J857" s="4"/>
      <c r="K857" s="173"/>
    </row>
    <row r="858" spans="1:11" x14ac:dyDescent="0.2">
      <c r="A858" s="140"/>
      <c r="B858" s="325"/>
      <c r="J858" s="4"/>
      <c r="K858" s="173"/>
    </row>
    <row r="859" spans="1:11" x14ac:dyDescent="0.2">
      <c r="A859" s="140"/>
      <c r="B859" s="325"/>
      <c r="J859" s="4"/>
      <c r="K859" s="173"/>
    </row>
    <row r="860" spans="1:11" x14ac:dyDescent="0.2">
      <c r="A860" s="140"/>
      <c r="B860" s="325"/>
      <c r="J860" s="4"/>
      <c r="K860" s="173"/>
    </row>
    <row r="861" spans="1:11" x14ac:dyDescent="0.2">
      <c r="A861" s="140"/>
      <c r="B861" s="325"/>
      <c r="J861" s="4"/>
      <c r="K861" s="173"/>
    </row>
    <row r="862" spans="1:11" x14ac:dyDescent="0.2">
      <c r="A862" s="140"/>
      <c r="B862" s="325"/>
      <c r="J862" s="4"/>
      <c r="K862" s="173"/>
    </row>
    <row r="863" spans="1:11" x14ac:dyDescent="0.2">
      <c r="A863" s="140"/>
      <c r="B863" s="325"/>
      <c r="J863" s="4"/>
      <c r="K863" s="173"/>
    </row>
    <row r="864" spans="1:11" x14ac:dyDescent="0.2">
      <c r="A864" s="140"/>
      <c r="B864" s="325"/>
      <c r="J864" s="4"/>
      <c r="K864" s="173"/>
    </row>
    <row r="865" spans="1:11" x14ac:dyDescent="0.2">
      <c r="A865" s="140"/>
      <c r="B865" s="325"/>
      <c r="J865" s="4"/>
      <c r="K865" s="173"/>
    </row>
    <row r="866" spans="1:11" x14ac:dyDescent="0.2">
      <c r="A866" s="140"/>
      <c r="B866" s="325"/>
      <c r="J866" s="4"/>
      <c r="K866" s="173"/>
    </row>
    <row r="867" spans="1:11" x14ac:dyDescent="0.2">
      <c r="A867" s="140"/>
      <c r="B867" s="325"/>
      <c r="J867" s="4"/>
      <c r="K867" s="173"/>
    </row>
    <row r="868" spans="1:11" x14ac:dyDescent="0.2">
      <c r="A868" s="140"/>
      <c r="B868" s="325"/>
      <c r="J868" s="4"/>
      <c r="K868" s="173"/>
    </row>
    <row r="869" spans="1:11" x14ac:dyDescent="0.2">
      <c r="A869" s="140"/>
      <c r="B869" s="325"/>
      <c r="J869" s="4"/>
      <c r="K869" s="173"/>
    </row>
    <row r="870" spans="1:11" x14ac:dyDescent="0.2">
      <c r="A870" s="140"/>
      <c r="B870" s="325"/>
      <c r="J870" s="4"/>
      <c r="K870" s="173"/>
    </row>
    <row r="871" spans="1:11" x14ac:dyDescent="0.2">
      <c r="A871" s="140"/>
      <c r="B871" s="325"/>
      <c r="J871" s="4"/>
      <c r="K871" s="173"/>
    </row>
    <row r="872" spans="1:11" x14ac:dyDescent="0.2">
      <c r="A872" s="140"/>
      <c r="B872" s="325"/>
      <c r="J872" s="4"/>
      <c r="K872" s="173"/>
    </row>
    <row r="873" spans="1:11" x14ac:dyDescent="0.2">
      <c r="A873" s="140"/>
      <c r="B873" s="325"/>
      <c r="J873" s="4"/>
      <c r="K873" s="173"/>
    </row>
    <row r="874" spans="1:11" x14ac:dyDescent="0.2">
      <c r="A874" s="140"/>
      <c r="B874" s="325"/>
      <c r="J874" s="4"/>
      <c r="K874" s="173"/>
    </row>
    <row r="875" spans="1:11" x14ac:dyDescent="0.2">
      <c r="A875" s="140"/>
      <c r="B875" s="325"/>
      <c r="J875" s="4"/>
      <c r="K875" s="173"/>
    </row>
    <row r="876" spans="1:11" x14ac:dyDescent="0.2">
      <c r="A876" s="140"/>
      <c r="B876" s="325"/>
      <c r="J876" s="4"/>
      <c r="K876" s="173"/>
    </row>
    <row r="877" spans="1:11" x14ac:dyDescent="0.2">
      <c r="A877" s="140"/>
      <c r="B877" s="325"/>
      <c r="J877" s="4"/>
      <c r="K877" s="173"/>
    </row>
    <row r="878" spans="1:11" x14ac:dyDescent="0.2">
      <c r="A878" s="140"/>
      <c r="B878" s="325"/>
      <c r="J878" s="4"/>
      <c r="K878" s="173"/>
    </row>
    <row r="879" spans="1:11" x14ac:dyDescent="0.2">
      <c r="A879" s="140"/>
      <c r="B879" s="325"/>
      <c r="J879" s="4"/>
      <c r="K879" s="173"/>
    </row>
    <row r="880" spans="1:11" x14ac:dyDescent="0.2">
      <c r="A880" s="140"/>
      <c r="B880" s="325"/>
      <c r="J880" s="4"/>
      <c r="K880" s="173"/>
    </row>
    <row r="881" spans="1:11" x14ac:dyDescent="0.2">
      <c r="A881" s="140"/>
      <c r="B881" s="325"/>
      <c r="J881" s="4"/>
      <c r="K881" s="173"/>
    </row>
    <row r="882" spans="1:11" x14ac:dyDescent="0.2">
      <c r="A882" s="140"/>
      <c r="B882" s="325"/>
      <c r="J882" s="4"/>
      <c r="K882" s="173"/>
    </row>
    <row r="883" spans="1:11" x14ac:dyDescent="0.2">
      <c r="A883" s="140"/>
      <c r="B883" s="325"/>
      <c r="J883" s="4"/>
      <c r="K883" s="173"/>
    </row>
    <row r="884" spans="1:11" x14ac:dyDescent="0.2">
      <c r="A884" s="140"/>
      <c r="B884" s="325"/>
      <c r="J884" s="4"/>
      <c r="K884" s="173"/>
    </row>
    <row r="885" spans="1:11" x14ac:dyDescent="0.2">
      <c r="A885" s="140"/>
      <c r="B885" s="325"/>
      <c r="J885" s="4"/>
      <c r="K885" s="173"/>
    </row>
    <row r="886" spans="1:11" x14ac:dyDescent="0.2">
      <c r="A886" s="140"/>
      <c r="B886" s="325"/>
      <c r="J886" s="4"/>
      <c r="K886" s="173"/>
    </row>
    <row r="887" spans="1:11" x14ac:dyDescent="0.2">
      <c r="A887" s="140"/>
      <c r="B887" s="325"/>
      <c r="J887" s="4"/>
      <c r="K887" s="173"/>
    </row>
    <row r="888" spans="1:11" x14ac:dyDescent="0.2">
      <c r="A888" s="140"/>
      <c r="B888" s="325"/>
      <c r="J888" s="4"/>
      <c r="K888" s="173"/>
    </row>
    <row r="889" spans="1:11" x14ac:dyDescent="0.2">
      <c r="A889" s="140"/>
      <c r="B889" s="325"/>
      <c r="J889" s="4"/>
      <c r="K889" s="173"/>
    </row>
    <row r="890" spans="1:11" x14ac:dyDescent="0.2">
      <c r="A890" s="140"/>
      <c r="B890" s="325"/>
      <c r="J890" s="4"/>
      <c r="K890" s="173"/>
    </row>
    <row r="891" spans="1:11" x14ac:dyDescent="0.2">
      <c r="A891" s="140"/>
      <c r="B891" s="325"/>
      <c r="J891" s="4"/>
      <c r="K891" s="173"/>
    </row>
    <row r="892" spans="1:11" x14ac:dyDescent="0.2">
      <c r="A892" s="140"/>
      <c r="B892" s="325"/>
      <c r="J892" s="4"/>
      <c r="K892" s="173"/>
    </row>
    <row r="893" spans="1:11" x14ac:dyDescent="0.2">
      <c r="A893" s="140"/>
      <c r="B893" s="325"/>
      <c r="J893" s="4"/>
      <c r="K893" s="173"/>
    </row>
    <row r="894" spans="1:11" x14ac:dyDescent="0.2">
      <c r="A894" s="140"/>
      <c r="B894" s="325"/>
      <c r="J894" s="4"/>
      <c r="K894" s="173"/>
    </row>
    <row r="895" spans="1:11" x14ac:dyDescent="0.2">
      <c r="A895" s="140"/>
      <c r="B895" s="325"/>
      <c r="J895" s="4"/>
      <c r="K895" s="173"/>
    </row>
    <row r="896" spans="1:11" x14ac:dyDescent="0.2">
      <c r="A896" s="140"/>
      <c r="B896" s="325"/>
      <c r="J896" s="4"/>
      <c r="K896" s="173"/>
    </row>
    <row r="897" spans="1:11" x14ac:dyDescent="0.2">
      <c r="A897" s="140"/>
      <c r="B897" s="325"/>
      <c r="J897" s="4"/>
      <c r="K897" s="173"/>
    </row>
    <row r="898" spans="1:11" x14ac:dyDescent="0.2">
      <c r="A898" s="140"/>
      <c r="B898" s="325"/>
      <c r="J898" s="4"/>
      <c r="K898" s="173"/>
    </row>
    <row r="899" spans="1:11" x14ac:dyDescent="0.2">
      <c r="A899" s="140"/>
      <c r="B899" s="325"/>
      <c r="J899" s="4"/>
      <c r="K899" s="173"/>
    </row>
    <row r="900" spans="1:11" x14ac:dyDescent="0.2">
      <c r="A900" s="140"/>
      <c r="B900" s="325"/>
      <c r="J900" s="4"/>
      <c r="K900" s="173"/>
    </row>
    <row r="901" spans="1:11" x14ac:dyDescent="0.2">
      <c r="A901" s="140"/>
      <c r="B901" s="325"/>
      <c r="J901" s="4"/>
      <c r="K901" s="173"/>
    </row>
    <row r="902" spans="1:11" x14ac:dyDescent="0.2">
      <c r="A902" s="140"/>
      <c r="B902" s="325"/>
      <c r="J902" s="4"/>
      <c r="K902" s="173"/>
    </row>
    <row r="903" spans="1:11" x14ac:dyDescent="0.2">
      <c r="A903" s="140"/>
      <c r="B903" s="325"/>
      <c r="J903" s="4"/>
      <c r="K903" s="173"/>
    </row>
    <row r="904" spans="1:11" x14ac:dyDescent="0.2">
      <c r="A904" s="140"/>
      <c r="B904" s="325"/>
      <c r="J904" s="4"/>
      <c r="K904" s="173"/>
    </row>
    <row r="905" spans="1:11" x14ac:dyDescent="0.2">
      <c r="A905" s="140"/>
      <c r="B905" s="325"/>
      <c r="J905" s="4"/>
      <c r="K905" s="173"/>
    </row>
    <row r="906" spans="1:11" x14ac:dyDescent="0.2">
      <c r="A906" s="140"/>
      <c r="B906" s="325"/>
      <c r="J906" s="4"/>
      <c r="K906" s="173"/>
    </row>
    <row r="907" spans="1:11" x14ac:dyDescent="0.2">
      <c r="A907" s="140"/>
      <c r="B907" s="325"/>
      <c r="J907" s="4"/>
      <c r="K907" s="173"/>
    </row>
    <row r="908" spans="1:11" x14ac:dyDescent="0.2">
      <c r="A908" s="140"/>
      <c r="B908" s="325"/>
      <c r="J908" s="4"/>
      <c r="K908" s="173"/>
    </row>
    <row r="909" spans="1:11" x14ac:dyDescent="0.2">
      <c r="A909" s="140"/>
      <c r="B909" s="325"/>
      <c r="J909" s="4"/>
      <c r="K909" s="173"/>
    </row>
    <row r="910" spans="1:11" x14ac:dyDescent="0.2">
      <c r="A910" s="140"/>
      <c r="B910" s="325"/>
      <c r="J910" s="4"/>
      <c r="K910" s="173"/>
    </row>
    <row r="911" spans="1:11" x14ac:dyDescent="0.2">
      <c r="A911" s="140"/>
      <c r="B911" s="325"/>
      <c r="J911" s="4"/>
      <c r="K911" s="173"/>
    </row>
    <row r="912" spans="1:11" x14ac:dyDescent="0.2">
      <c r="A912" s="140"/>
      <c r="B912" s="325"/>
      <c r="J912" s="4"/>
      <c r="K912" s="173"/>
    </row>
    <row r="913" spans="1:11" x14ac:dyDescent="0.2">
      <c r="A913" s="140"/>
      <c r="B913" s="325"/>
      <c r="J913" s="4"/>
      <c r="K913" s="173"/>
    </row>
    <row r="914" spans="1:11" x14ac:dyDescent="0.2">
      <c r="A914" s="140"/>
      <c r="B914" s="325"/>
      <c r="J914" s="4"/>
      <c r="K914" s="173"/>
    </row>
    <row r="915" spans="1:11" x14ac:dyDescent="0.2">
      <c r="A915" s="140"/>
      <c r="B915" s="325"/>
      <c r="J915" s="4"/>
      <c r="K915" s="173"/>
    </row>
    <row r="916" spans="1:11" x14ac:dyDescent="0.2">
      <c r="A916" s="140"/>
      <c r="B916" s="325"/>
      <c r="J916" s="4"/>
      <c r="K916" s="173"/>
    </row>
    <row r="917" spans="1:11" x14ac:dyDescent="0.2">
      <c r="A917" s="140"/>
      <c r="B917" s="325"/>
      <c r="J917" s="4"/>
      <c r="K917" s="173"/>
    </row>
    <row r="918" spans="1:11" x14ac:dyDescent="0.2">
      <c r="A918" s="140"/>
      <c r="B918" s="325"/>
      <c r="J918" s="4"/>
      <c r="K918" s="173"/>
    </row>
    <row r="919" spans="1:11" x14ac:dyDescent="0.2">
      <c r="A919" s="140"/>
      <c r="B919" s="325"/>
      <c r="J919" s="4"/>
      <c r="K919" s="173"/>
    </row>
    <row r="920" spans="1:11" x14ac:dyDescent="0.2">
      <c r="A920" s="140"/>
      <c r="B920" s="325"/>
      <c r="J920" s="4"/>
      <c r="K920" s="173"/>
    </row>
    <row r="921" spans="1:11" x14ac:dyDescent="0.2">
      <c r="A921" s="140"/>
      <c r="B921" s="325"/>
      <c r="J921" s="4"/>
      <c r="K921" s="173"/>
    </row>
    <row r="922" spans="1:11" x14ac:dyDescent="0.2">
      <c r="A922" s="140"/>
      <c r="B922" s="325"/>
      <c r="J922" s="4"/>
      <c r="K922" s="173"/>
    </row>
    <row r="923" spans="1:11" x14ac:dyDescent="0.2">
      <c r="A923" s="140"/>
      <c r="B923" s="325"/>
      <c r="J923" s="4"/>
      <c r="K923" s="173"/>
    </row>
    <row r="924" spans="1:11" x14ac:dyDescent="0.2">
      <c r="A924" s="140"/>
      <c r="B924" s="325"/>
      <c r="J924" s="4"/>
      <c r="K924" s="173"/>
    </row>
    <row r="925" spans="1:11" x14ac:dyDescent="0.2">
      <c r="A925" s="140"/>
      <c r="B925" s="325"/>
      <c r="J925" s="4"/>
      <c r="K925" s="173"/>
    </row>
    <row r="926" spans="1:11" x14ac:dyDescent="0.2">
      <c r="A926" s="140"/>
      <c r="B926" s="325"/>
      <c r="J926" s="4"/>
      <c r="K926" s="173"/>
    </row>
    <row r="927" spans="1:11" x14ac:dyDescent="0.2">
      <c r="A927" s="140"/>
      <c r="B927" s="325"/>
      <c r="J927" s="4"/>
      <c r="K927" s="173"/>
    </row>
    <row r="928" spans="1:11" x14ac:dyDescent="0.2">
      <c r="A928" s="140"/>
      <c r="B928" s="325"/>
      <c r="J928" s="4"/>
      <c r="K928" s="173"/>
    </row>
    <row r="929" spans="1:11" x14ac:dyDescent="0.2">
      <c r="A929" s="140"/>
      <c r="B929" s="325"/>
      <c r="J929" s="4"/>
      <c r="K929" s="173"/>
    </row>
    <row r="930" spans="1:11" x14ac:dyDescent="0.2">
      <c r="A930" s="140"/>
      <c r="B930" s="325"/>
      <c r="J930" s="4"/>
      <c r="K930" s="173"/>
    </row>
    <row r="931" spans="1:11" x14ac:dyDescent="0.2">
      <c r="A931" s="140"/>
      <c r="B931" s="325"/>
      <c r="J931" s="4"/>
      <c r="K931" s="173"/>
    </row>
    <row r="932" spans="1:11" x14ac:dyDescent="0.2">
      <c r="A932" s="140"/>
      <c r="B932" s="325"/>
      <c r="J932" s="4"/>
      <c r="K932" s="173"/>
    </row>
    <row r="933" spans="1:11" x14ac:dyDescent="0.2">
      <c r="A933" s="140"/>
      <c r="B933" s="325"/>
      <c r="J933" s="4"/>
      <c r="K933" s="173"/>
    </row>
    <row r="934" spans="1:11" x14ac:dyDescent="0.2">
      <c r="A934" s="140"/>
      <c r="B934" s="325"/>
      <c r="J934" s="4"/>
      <c r="K934" s="173"/>
    </row>
    <row r="935" spans="1:11" x14ac:dyDescent="0.2">
      <c r="A935" s="140"/>
      <c r="B935" s="325"/>
      <c r="J935" s="4"/>
      <c r="K935" s="173"/>
    </row>
    <row r="936" spans="1:11" x14ac:dyDescent="0.2">
      <c r="A936" s="140"/>
      <c r="B936" s="325"/>
      <c r="J936" s="4"/>
      <c r="K936" s="173"/>
    </row>
    <row r="937" spans="1:11" x14ac:dyDescent="0.2">
      <c r="A937" s="140"/>
      <c r="B937" s="325"/>
      <c r="J937" s="4"/>
      <c r="K937" s="173"/>
    </row>
    <row r="938" spans="1:11" x14ac:dyDescent="0.2">
      <c r="A938" s="140"/>
      <c r="B938" s="325"/>
      <c r="J938" s="4"/>
      <c r="K938" s="173"/>
    </row>
    <row r="939" spans="1:11" x14ac:dyDescent="0.2">
      <c r="A939" s="140"/>
      <c r="B939" s="325"/>
      <c r="J939" s="4"/>
      <c r="K939" s="173"/>
    </row>
    <row r="940" spans="1:11" x14ac:dyDescent="0.2">
      <c r="A940" s="140"/>
      <c r="B940" s="325"/>
      <c r="J940" s="4"/>
      <c r="K940" s="173"/>
    </row>
    <row r="941" spans="1:11" x14ac:dyDescent="0.2">
      <c r="A941" s="140"/>
      <c r="B941" s="325"/>
      <c r="J941" s="4"/>
      <c r="K941" s="173"/>
    </row>
    <row r="942" spans="1:11" x14ac:dyDescent="0.2">
      <c r="A942" s="140"/>
      <c r="B942" s="325"/>
      <c r="J942" s="4"/>
      <c r="K942" s="173"/>
    </row>
    <row r="943" spans="1:11" x14ac:dyDescent="0.2">
      <c r="A943" s="140"/>
      <c r="B943" s="325"/>
      <c r="J943" s="4"/>
      <c r="K943" s="173"/>
    </row>
    <row r="944" spans="1:11" x14ac:dyDescent="0.2">
      <c r="A944" s="140"/>
      <c r="B944" s="325"/>
      <c r="J944" s="4"/>
      <c r="K944" s="173"/>
    </row>
    <row r="945" spans="1:11" x14ac:dyDescent="0.2">
      <c r="A945" s="140"/>
      <c r="B945" s="325"/>
      <c r="J945" s="4"/>
      <c r="K945" s="173"/>
    </row>
    <row r="946" spans="1:11" x14ac:dyDescent="0.2">
      <c r="A946" s="140"/>
      <c r="B946" s="325"/>
      <c r="J946" s="4"/>
      <c r="K946" s="173"/>
    </row>
    <row r="947" spans="1:11" x14ac:dyDescent="0.2">
      <c r="A947" s="140"/>
      <c r="B947" s="325"/>
      <c r="J947" s="4"/>
      <c r="K947" s="173"/>
    </row>
    <row r="948" spans="1:11" x14ac:dyDescent="0.2">
      <c r="A948" s="140"/>
      <c r="B948" s="325"/>
      <c r="J948" s="4"/>
      <c r="K948" s="173"/>
    </row>
    <row r="949" spans="1:11" x14ac:dyDescent="0.2">
      <c r="A949" s="140"/>
      <c r="B949" s="325"/>
      <c r="J949" s="4"/>
      <c r="K949" s="173"/>
    </row>
    <row r="950" spans="1:11" x14ac:dyDescent="0.2">
      <c r="A950" s="140"/>
      <c r="B950" s="325"/>
      <c r="J950" s="4"/>
      <c r="K950" s="173"/>
    </row>
    <row r="951" spans="1:11" x14ac:dyDescent="0.2">
      <c r="A951" s="140"/>
      <c r="B951" s="325"/>
      <c r="J951" s="4"/>
      <c r="K951" s="173"/>
    </row>
    <row r="952" spans="1:11" x14ac:dyDescent="0.2">
      <c r="A952" s="140"/>
      <c r="B952" s="325"/>
      <c r="J952" s="4"/>
      <c r="K952" s="173"/>
    </row>
    <row r="953" spans="1:11" x14ac:dyDescent="0.2">
      <c r="A953" s="140"/>
      <c r="B953" s="325"/>
      <c r="J953" s="4"/>
      <c r="K953" s="173"/>
    </row>
    <row r="954" spans="1:11" x14ac:dyDescent="0.2">
      <c r="A954" s="140"/>
      <c r="B954" s="325"/>
      <c r="J954" s="4"/>
      <c r="K954" s="173"/>
    </row>
    <row r="955" spans="1:11" x14ac:dyDescent="0.2">
      <c r="A955" s="140"/>
      <c r="B955" s="325"/>
      <c r="J955" s="4"/>
      <c r="K955" s="173"/>
    </row>
    <row r="956" spans="1:11" x14ac:dyDescent="0.2">
      <c r="A956" s="140"/>
      <c r="B956" s="325"/>
      <c r="J956" s="4"/>
      <c r="K956" s="173"/>
    </row>
    <row r="957" spans="1:11" x14ac:dyDescent="0.2">
      <c r="A957" s="140"/>
      <c r="B957" s="325"/>
      <c r="J957" s="4"/>
      <c r="K957" s="173"/>
    </row>
    <row r="958" spans="1:11" x14ac:dyDescent="0.2">
      <c r="A958" s="140"/>
      <c r="B958" s="325"/>
      <c r="J958" s="4"/>
      <c r="K958" s="173"/>
    </row>
    <row r="959" spans="1:11" x14ac:dyDescent="0.2">
      <c r="A959" s="140"/>
      <c r="B959" s="325"/>
      <c r="J959" s="4"/>
      <c r="K959" s="173"/>
    </row>
    <row r="960" spans="1:11" x14ac:dyDescent="0.2">
      <c r="A960" s="140"/>
      <c r="B960" s="325"/>
      <c r="J960" s="4"/>
      <c r="K960" s="173"/>
    </row>
    <row r="961" spans="1:11" x14ac:dyDescent="0.2">
      <c r="A961" s="140"/>
      <c r="B961" s="325"/>
      <c r="J961" s="4"/>
      <c r="K961" s="173"/>
    </row>
    <row r="962" spans="1:11" x14ac:dyDescent="0.2">
      <c r="A962" s="140"/>
      <c r="B962" s="325"/>
      <c r="J962" s="4"/>
      <c r="K962" s="173"/>
    </row>
    <row r="963" spans="1:11" x14ac:dyDescent="0.2">
      <c r="A963" s="140"/>
      <c r="B963" s="325"/>
      <c r="J963" s="4"/>
      <c r="K963" s="173"/>
    </row>
    <row r="964" spans="1:11" x14ac:dyDescent="0.2">
      <c r="A964" s="140"/>
      <c r="B964" s="325"/>
      <c r="J964" s="4"/>
      <c r="K964" s="173"/>
    </row>
    <row r="965" spans="1:11" x14ac:dyDescent="0.2">
      <c r="A965" s="140"/>
      <c r="B965" s="325"/>
      <c r="J965" s="4"/>
      <c r="K965" s="173"/>
    </row>
    <row r="966" spans="1:11" x14ac:dyDescent="0.2">
      <c r="A966" s="140"/>
      <c r="B966" s="325"/>
      <c r="J966" s="4"/>
      <c r="K966" s="173"/>
    </row>
    <row r="967" spans="1:11" x14ac:dyDescent="0.2">
      <c r="A967" s="140"/>
      <c r="B967" s="325"/>
      <c r="J967" s="4"/>
      <c r="K967" s="173"/>
    </row>
    <row r="968" spans="1:11" x14ac:dyDescent="0.2">
      <c r="A968" s="140"/>
      <c r="B968" s="325"/>
      <c r="J968" s="4"/>
      <c r="K968" s="173"/>
    </row>
    <row r="969" spans="1:11" x14ac:dyDescent="0.2">
      <c r="A969" s="140"/>
      <c r="B969" s="325"/>
      <c r="J969" s="4"/>
      <c r="K969" s="173"/>
    </row>
    <row r="970" spans="1:11" x14ac:dyDescent="0.2">
      <c r="A970" s="140"/>
      <c r="B970" s="325"/>
      <c r="J970" s="4"/>
      <c r="K970" s="173"/>
    </row>
    <row r="971" spans="1:11" x14ac:dyDescent="0.2">
      <c r="A971" s="140"/>
      <c r="B971" s="325"/>
      <c r="J971" s="4"/>
      <c r="K971" s="173"/>
    </row>
    <row r="972" spans="1:11" x14ac:dyDescent="0.2">
      <c r="A972" s="140"/>
      <c r="B972" s="325"/>
      <c r="J972" s="4"/>
      <c r="K972" s="173"/>
    </row>
    <row r="973" spans="1:11" x14ac:dyDescent="0.2">
      <c r="A973" s="140"/>
      <c r="B973" s="325"/>
      <c r="J973" s="4"/>
      <c r="K973" s="173"/>
    </row>
    <row r="974" spans="1:11" x14ac:dyDescent="0.2">
      <c r="A974" s="140"/>
      <c r="B974" s="325"/>
      <c r="J974" s="4"/>
      <c r="K974" s="173"/>
    </row>
    <row r="975" spans="1:11" x14ac:dyDescent="0.2">
      <c r="A975" s="140"/>
      <c r="B975" s="325"/>
      <c r="J975" s="4"/>
      <c r="K975" s="173"/>
    </row>
    <row r="976" spans="1:11" x14ac:dyDescent="0.2">
      <c r="A976" s="140"/>
      <c r="B976" s="325"/>
      <c r="J976" s="4"/>
      <c r="K976" s="173"/>
    </row>
    <row r="977" spans="1:11" x14ac:dyDescent="0.2">
      <c r="A977" s="140"/>
      <c r="B977" s="325"/>
      <c r="J977" s="4"/>
      <c r="K977" s="173"/>
    </row>
    <row r="978" spans="1:11" x14ac:dyDescent="0.2">
      <c r="A978" s="140"/>
      <c r="B978" s="325"/>
      <c r="J978" s="4"/>
      <c r="K978" s="173"/>
    </row>
    <row r="979" spans="1:11" x14ac:dyDescent="0.2">
      <c r="A979" s="140"/>
      <c r="B979" s="325"/>
      <c r="J979" s="4"/>
      <c r="K979" s="173"/>
    </row>
    <row r="980" spans="1:11" x14ac:dyDescent="0.2">
      <c r="A980" s="140"/>
      <c r="B980" s="325"/>
      <c r="J980" s="4"/>
      <c r="K980" s="173"/>
    </row>
    <row r="981" spans="1:11" x14ac:dyDescent="0.2">
      <c r="A981" s="140"/>
      <c r="B981" s="325"/>
      <c r="J981" s="4"/>
      <c r="K981" s="173"/>
    </row>
    <row r="982" spans="1:11" x14ac:dyDescent="0.2">
      <c r="A982" s="140"/>
      <c r="B982" s="325"/>
      <c r="J982" s="4"/>
      <c r="K982" s="173"/>
    </row>
    <row r="983" spans="1:11" x14ac:dyDescent="0.2">
      <c r="A983" s="140"/>
      <c r="B983" s="325"/>
      <c r="J983" s="4"/>
      <c r="K983" s="173"/>
    </row>
    <row r="984" spans="1:11" x14ac:dyDescent="0.2">
      <c r="A984" s="140"/>
      <c r="B984" s="325"/>
      <c r="J984" s="4"/>
      <c r="K984" s="173"/>
    </row>
    <row r="985" spans="1:11" x14ac:dyDescent="0.2">
      <c r="A985" s="140"/>
      <c r="B985" s="325"/>
      <c r="J985" s="4"/>
      <c r="K985" s="173"/>
    </row>
    <row r="986" spans="1:11" x14ac:dyDescent="0.2">
      <c r="A986" s="140"/>
      <c r="B986" s="325"/>
      <c r="J986" s="4"/>
      <c r="K986" s="173"/>
    </row>
    <row r="987" spans="1:11" x14ac:dyDescent="0.2">
      <c r="A987" s="140"/>
      <c r="B987" s="325"/>
      <c r="J987" s="4"/>
      <c r="K987" s="173"/>
    </row>
    <row r="988" spans="1:11" x14ac:dyDescent="0.2">
      <c r="A988" s="140"/>
      <c r="B988" s="325"/>
      <c r="J988" s="4"/>
      <c r="K988" s="173"/>
    </row>
    <row r="989" spans="1:11" x14ac:dyDescent="0.2">
      <c r="A989" s="140"/>
      <c r="B989" s="325"/>
      <c r="J989" s="4"/>
      <c r="K989" s="173"/>
    </row>
    <row r="990" spans="1:11" x14ac:dyDescent="0.2">
      <c r="A990" s="140"/>
      <c r="B990" s="325"/>
      <c r="J990" s="4"/>
      <c r="K990" s="173"/>
    </row>
    <row r="991" spans="1:11" x14ac:dyDescent="0.2">
      <c r="A991" s="140"/>
      <c r="B991" s="325"/>
      <c r="J991" s="4"/>
      <c r="K991" s="173"/>
    </row>
    <row r="992" spans="1:11" x14ac:dyDescent="0.2">
      <c r="A992" s="140"/>
      <c r="B992" s="325"/>
      <c r="J992" s="4"/>
      <c r="K992" s="173"/>
    </row>
    <row r="993" spans="1:11" x14ac:dyDescent="0.2">
      <c r="A993" s="140"/>
      <c r="B993" s="325"/>
      <c r="J993" s="4"/>
      <c r="K993" s="173"/>
    </row>
    <row r="994" spans="1:11" x14ac:dyDescent="0.2">
      <c r="A994" s="140"/>
      <c r="B994" s="325"/>
      <c r="J994" s="4"/>
      <c r="K994" s="173"/>
    </row>
    <row r="995" spans="1:11" x14ac:dyDescent="0.2">
      <c r="A995" s="140"/>
      <c r="B995" s="325"/>
      <c r="J995" s="4"/>
      <c r="K995" s="173"/>
    </row>
    <row r="996" spans="1:11" x14ac:dyDescent="0.2">
      <c r="A996" s="140"/>
      <c r="B996" s="325"/>
      <c r="J996" s="4"/>
      <c r="K996" s="173"/>
    </row>
    <row r="997" spans="1:11" x14ac:dyDescent="0.2">
      <c r="A997" s="140"/>
      <c r="B997" s="325"/>
      <c r="J997" s="4"/>
      <c r="K997" s="173"/>
    </row>
    <row r="998" spans="1:11" x14ac:dyDescent="0.2">
      <c r="A998" s="140"/>
      <c r="B998" s="325"/>
      <c r="J998" s="4"/>
      <c r="K998" s="173"/>
    </row>
    <row r="999" spans="1:11" x14ac:dyDescent="0.2">
      <c r="A999" s="140"/>
      <c r="B999" s="325"/>
      <c r="J999" s="4"/>
      <c r="K999" s="173"/>
    </row>
    <row r="1000" spans="1:11" x14ac:dyDescent="0.2">
      <c r="A1000" s="140"/>
      <c r="B1000" s="325"/>
      <c r="J1000" s="4"/>
      <c r="K1000" s="173"/>
    </row>
    <row r="1001" spans="1:11" x14ac:dyDescent="0.2">
      <c r="A1001" s="140"/>
      <c r="B1001" s="325"/>
      <c r="J1001" s="4"/>
      <c r="K1001" s="173"/>
    </row>
    <row r="1002" spans="1:11" x14ac:dyDescent="0.2">
      <c r="A1002" s="140"/>
      <c r="B1002" s="325"/>
      <c r="J1002" s="4"/>
      <c r="K1002" s="173"/>
    </row>
    <row r="1003" spans="1:11" x14ac:dyDescent="0.2">
      <c r="A1003" s="140"/>
      <c r="B1003" s="325"/>
      <c r="J1003" s="4"/>
      <c r="K1003" s="173"/>
    </row>
    <row r="1004" spans="1:11" x14ac:dyDescent="0.2">
      <c r="A1004" s="140"/>
      <c r="B1004" s="325"/>
      <c r="J1004" s="4"/>
      <c r="K1004" s="173"/>
    </row>
    <row r="1005" spans="1:11" x14ac:dyDescent="0.2">
      <c r="A1005" s="140"/>
      <c r="B1005" s="325"/>
      <c r="J1005" s="4"/>
      <c r="K1005" s="173"/>
    </row>
    <row r="1006" spans="1:11" x14ac:dyDescent="0.2">
      <c r="A1006" s="140"/>
      <c r="B1006" s="325"/>
      <c r="J1006" s="4"/>
      <c r="K1006" s="173"/>
    </row>
    <row r="1007" spans="1:11" x14ac:dyDescent="0.2">
      <c r="A1007" s="140"/>
      <c r="B1007" s="325"/>
      <c r="J1007" s="4"/>
      <c r="K1007" s="173"/>
    </row>
    <row r="1008" spans="1:11" x14ac:dyDescent="0.2">
      <c r="A1008" s="140"/>
      <c r="B1008" s="325"/>
      <c r="J1008" s="4"/>
      <c r="K1008" s="173"/>
    </row>
    <row r="1009" spans="1:11" x14ac:dyDescent="0.2">
      <c r="A1009" s="140"/>
      <c r="B1009" s="325"/>
      <c r="J1009" s="4"/>
      <c r="K1009" s="173"/>
    </row>
    <row r="1010" spans="1:11" x14ac:dyDescent="0.2">
      <c r="A1010" s="140"/>
      <c r="B1010" s="325"/>
      <c r="J1010" s="4"/>
      <c r="K1010" s="173"/>
    </row>
    <row r="1011" spans="1:11" x14ac:dyDescent="0.2">
      <c r="A1011" s="140"/>
      <c r="B1011" s="325"/>
      <c r="J1011" s="4"/>
      <c r="K1011" s="173"/>
    </row>
    <row r="1012" spans="1:11" x14ac:dyDescent="0.2">
      <c r="A1012" s="140"/>
      <c r="B1012" s="325"/>
      <c r="J1012" s="4"/>
      <c r="K1012" s="173"/>
    </row>
    <row r="1013" spans="1:11" x14ac:dyDescent="0.2">
      <c r="A1013" s="140"/>
      <c r="B1013" s="325"/>
      <c r="J1013" s="4"/>
      <c r="K1013" s="173"/>
    </row>
    <row r="1014" spans="1:11" x14ac:dyDescent="0.2">
      <c r="A1014" s="140"/>
      <c r="B1014" s="325"/>
      <c r="J1014" s="4"/>
      <c r="K1014" s="173"/>
    </row>
    <row r="1015" spans="1:11" x14ac:dyDescent="0.2">
      <c r="A1015" s="140"/>
      <c r="B1015" s="325"/>
      <c r="J1015" s="4"/>
      <c r="K1015" s="173"/>
    </row>
    <row r="1016" spans="1:11" x14ac:dyDescent="0.2">
      <c r="A1016" s="140"/>
      <c r="B1016" s="325"/>
      <c r="J1016" s="4"/>
      <c r="K1016" s="173"/>
    </row>
    <row r="1017" spans="1:11" x14ac:dyDescent="0.2">
      <c r="A1017" s="140"/>
      <c r="B1017" s="325"/>
      <c r="J1017" s="4"/>
      <c r="K1017" s="173"/>
    </row>
    <row r="1018" spans="1:11" x14ac:dyDescent="0.2">
      <c r="A1018" s="140"/>
      <c r="B1018" s="325"/>
      <c r="J1018" s="4"/>
      <c r="K1018" s="173"/>
    </row>
    <row r="1019" spans="1:11" x14ac:dyDescent="0.2">
      <c r="A1019" s="140"/>
      <c r="B1019" s="325"/>
      <c r="J1019" s="4"/>
      <c r="K1019" s="173"/>
    </row>
    <row r="1020" spans="1:11" x14ac:dyDescent="0.2">
      <c r="A1020" s="140"/>
      <c r="B1020" s="325"/>
      <c r="J1020" s="4"/>
      <c r="K1020" s="173"/>
    </row>
    <row r="1021" spans="1:11" x14ac:dyDescent="0.2">
      <c r="A1021" s="140"/>
      <c r="B1021" s="325"/>
      <c r="J1021" s="4"/>
      <c r="K1021" s="173"/>
    </row>
    <row r="1022" spans="1:11" x14ac:dyDescent="0.2">
      <c r="A1022" s="140"/>
      <c r="B1022" s="325"/>
      <c r="J1022" s="4"/>
      <c r="K1022" s="173"/>
    </row>
    <row r="1023" spans="1:11" x14ac:dyDescent="0.2">
      <c r="A1023" s="140"/>
      <c r="B1023" s="325"/>
      <c r="J1023" s="4"/>
      <c r="K1023" s="173"/>
    </row>
    <row r="1024" spans="1:11" x14ac:dyDescent="0.2">
      <c r="A1024" s="140"/>
      <c r="B1024" s="325"/>
      <c r="J1024" s="4"/>
      <c r="K1024" s="173"/>
    </row>
    <row r="1025" spans="1:11" x14ac:dyDescent="0.2">
      <c r="A1025" s="140"/>
      <c r="B1025" s="325"/>
      <c r="J1025" s="4"/>
      <c r="K1025" s="173"/>
    </row>
    <row r="1026" spans="1:11" x14ac:dyDescent="0.2">
      <c r="A1026" s="140"/>
      <c r="B1026" s="325"/>
      <c r="J1026" s="4"/>
      <c r="K1026" s="173"/>
    </row>
    <row r="1027" spans="1:11" x14ac:dyDescent="0.2">
      <c r="A1027" s="140"/>
      <c r="B1027" s="325"/>
      <c r="J1027" s="4"/>
      <c r="K1027" s="173"/>
    </row>
    <row r="1028" spans="1:11" x14ac:dyDescent="0.2">
      <c r="A1028" s="140"/>
      <c r="B1028" s="325"/>
      <c r="J1028" s="4"/>
      <c r="K1028" s="173"/>
    </row>
    <row r="1029" spans="1:11" x14ac:dyDescent="0.2">
      <c r="A1029" s="140"/>
      <c r="B1029" s="325"/>
      <c r="J1029" s="4"/>
      <c r="K1029" s="173"/>
    </row>
    <row r="1030" spans="1:11" x14ac:dyDescent="0.2">
      <c r="A1030" s="140"/>
      <c r="B1030" s="325"/>
      <c r="J1030" s="4"/>
      <c r="K1030" s="173"/>
    </row>
    <row r="1031" spans="1:11" x14ac:dyDescent="0.2">
      <c r="A1031" s="140"/>
      <c r="B1031" s="325"/>
      <c r="J1031" s="4"/>
      <c r="K1031" s="173"/>
    </row>
    <row r="1032" spans="1:11" x14ac:dyDescent="0.2">
      <c r="A1032" s="140"/>
      <c r="B1032" s="325"/>
      <c r="J1032" s="4"/>
      <c r="K1032" s="173"/>
    </row>
    <row r="1033" spans="1:11" x14ac:dyDescent="0.2">
      <c r="A1033" s="140"/>
      <c r="B1033" s="325"/>
      <c r="J1033" s="4"/>
      <c r="K1033" s="173"/>
    </row>
    <row r="1034" spans="1:11" x14ac:dyDescent="0.2">
      <c r="A1034" s="140"/>
      <c r="B1034" s="325"/>
      <c r="J1034" s="4"/>
      <c r="K1034" s="173"/>
    </row>
    <row r="1035" spans="1:11" x14ac:dyDescent="0.2">
      <c r="A1035" s="140"/>
      <c r="B1035" s="325"/>
      <c r="J1035" s="4"/>
      <c r="K1035" s="173"/>
    </row>
    <row r="1036" spans="1:11" x14ac:dyDescent="0.2">
      <c r="A1036" s="140"/>
      <c r="B1036" s="325"/>
      <c r="J1036" s="4"/>
      <c r="K1036" s="173"/>
    </row>
    <row r="1037" spans="1:11" x14ac:dyDescent="0.2">
      <c r="A1037" s="140"/>
      <c r="B1037" s="325"/>
      <c r="J1037" s="4"/>
      <c r="K1037" s="173"/>
    </row>
    <row r="1038" spans="1:11" x14ac:dyDescent="0.2">
      <c r="A1038" s="140"/>
      <c r="B1038" s="325"/>
      <c r="J1038" s="4"/>
      <c r="K1038" s="173"/>
    </row>
    <row r="1039" spans="1:11" x14ac:dyDescent="0.2">
      <c r="A1039" s="140"/>
      <c r="B1039" s="325"/>
      <c r="J1039" s="4"/>
      <c r="K1039" s="173"/>
    </row>
    <row r="1040" spans="1:11" x14ac:dyDescent="0.2">
      <c r="A1040" s="140"/>
      <c r="B1040" s="325"/>
      <c r="J1040" s="4"/>
      <c r="K1040" s="173"/>
    </row>
    <row r="1041" spans="1:11" x14ac:dyDescent="0.2">
      <c r="A1041" s="140"/>
      <c r="B1041" s="325"/>
      <c r="J1041" s="4"/>
      <c r="K1041" s="173"/>
    </row>
    <row r="1042" spans="1:11" x14ac:dyDescent="0.2">
      <c r="A1042" s="140"/>
      <c r="B1042" s="325"/>
      <c r="J1042" s="4"/>
      <c r="K1042" s="173"/>
    </row>
    <row r="1043" spans="1:11" x14ac:dyDescent="0.2">
      <c r="A1043" s="140"/>
      <c r="B1043" s="325"/>
      <c r="J1043" s="4"/>
      <c r="K1043" s="173"/>
    </row>
    <row r="1044" spans="1:11" x14ac:dyDescent="0.2">
      <c r="A1044" s="140"/>
      <c r="B1044" s="325"/>
      <c r="J1044" s="4"/>
      <c r="K1044" s="173"/>
    </row>
    <row r="1045" spans="1:11" x14ac:dyDescent="0.2">
      <c r="A1045" s="140"/>
      <c r="B1045" s="325"/>
      <c r="J1045" s="4"/>
      <c r="K1045" s="173"/>
    </row>
    <row r="1046" spans="1:11" x14ac:dyDescent="0.2">
      <c r="A1046" s="140"/>
      <c r="B1046" s="325"/>
      <c r="J1046" s="4"/>
      <c r="K1046" s="173"/>
    </row>
    <row r="1047" spans="1:11" x14ac:dyDescent="0.2">
      <c r="A1047" s="140"/>
      <c r="B1047" s="325"/>
      <c r="J1047" s="4"/>
      <c r="K1047" s="173"/>
    </row>
    <row r="1048" spans="1:11" x14ac:dyDescent="0.2">
      <c r="A1048" s="140"/>
      <c r="B1048" s="325"/>
      <c r="J1048" s="4"/>
      <c r="K1048" s="173"/>
    </row>
    <row r="1049" spans="1:11" x14ac:dyDescent="0.2">
      <c r="A1049" s="140"/>
      <c r="B1049" s="325"/>
      <c r="J1049" s="4"/>
      <c r="K1049" s="173"/>
    </row>
    <row r="1050" spans="1:11" x14ac:dyDescent="0.2">
      <c r="A1050" s="140"/>
      <c r="B1050" s="325"/>
      <c r="J1050" s="4"/>
      <c r="K1050" s="173"/>
    </row>
    <row r="1051" spans="1:11" x14ac:dyDescent="0.2">
      <c r="A1051" s="140"/>
      <c r="B1051" s="325"/>
      <c r="J1051" s="4"/>
      <c r="K1051" s="173"/>
    </row>
    <row r="1052" spans="1:11" x14ac:dyDescent="0.2">
      <c r="A1052" s="140"/>
      <c r="B1052" s="325"/>
      <c r="J1052" s="4"/>
      <c r="K1052" s="173"/>
    </row>
    <row r="1053" spans="1:11" x14ac:dyDescent="0.2">
      <c r="A1053" s="140"/>
      <c r="B1053" s="325"/>
      <c r="J1053" s="4"/>
      <c r="K1053" s="173"/>
    </row>
    <row r="1054" spans="1:11" x14ac:dyDescent="0.2">
      <c r="A1054" s="140"/>
      <c r="B1054" s="325"/>
      <c r="J1054" s="4"/>
      <c r="K1054" s="173"/>
    </row>
    <row r="1055" spans="1:11" x14ac:dyDescent="0.2">
      <c r="A1055" s="140"/>
      <c r="B1055" s="325"/>
      <c r="J1055" s="4"/>
      <c r="K1055" s="173"/>
    </row>
    <row r="1056" spans="1:11" x14ac:dyDescent="0.2">
      <c r="A1056" s="140"/>
      <c r="B1056" s="325"/>
      <c r="J1056" s="4"/>
      <c r="K1056" s="173"/>
    </row>
    <row r="1057" spans="1:11" x14ac:dyDescent="0.2">
      <c r="A1057" s="140"/>
      <c r="B1057" s="325"/>
      <c r="J1057" s="4"/>
      <c r="K1057" s="173"/>
    </row>
    <row r="1058" spans="1:11" x14ac:dyDescent="0.2">
      <c r="A1058" s="140"/>
      <c r="B1058" s="325"/>
      <c r="J1058" s="4"/>
      <c r="K1058" s="173"/>
    </row>
    <row r="1059" spans="1:11" x14ac:dyDescent="0.2">
      <c r="A1059" s="140"/>
      <c r="B1059" s="325"/>
      <c r="J1059" s="4"/>
      <c r="K1059" s="173"/>
    </row>
    <row r="1060" spans="1:11" x14ac:dyDescent="0.2">
      <c r="A1060" s="140"/>
      <c r="B1060" s="325"/>
      <c r="J1060" s="4"/>
      <c r="K1060" s="173"/>
    </row>
    <row r="1061" spans="1:11" x14ac:dyDescent="0.2">
      <c r="A1061" s="140"/>
      <c r="B1061" s="325"/>
      <c r="J1061" s="4"/>
      <c r="K1061" s="173"/>
    </row>
    <row r="1062" spans="1:11" x14ac:dyDescent="0.2">
      <c r="A1062" s="140"/>
      <c r="B1062" s="325"/>
      <c r="J1062" s="4"/>
      <c r="K1062" s="173"/>
    </row>
    <row r="1063" spans="1:11" x14ac:dyDescent="0.2">
      <c r="A1063" s="140"/>
      <c r="B1063" s="325"/>
      <c r="J1063" s="4"/>
      <c r="K1063" s="173"/>
    </row>
    <row r="1064" spans="1:11" x14ac:dyDescent="0.2">
      <c r="A1064" s="140"/>
      <c r="B1064" s="325"/>
      <c r="J1064" s="4"/>
      <c r="K1064" s="173"/>
    </row>
    <row r="1065" spans="1:11" x14ac:dyDescent="0.2">
      <c r="A1065" s="140"/>
      <c r="B1065" s="325"/>
      <c r="J1065" s="4"/>
      <c r="K1065" s="173"/>
    </row>
    <row r="1066" spans="1:11" x14ac:dyDescent="0.2">
      <c r="A1066" s="140"/>
      <c r="B1066" s="325"/>
      <c r="J1066" s="4"/>
      <c r="K1066" s="173"/>
    </row>
    <row r="1067" spans="1:11" x14ac:dyDescent="0.2">
      <c r="A1067" s="140"/>
      <c r="B1067" s="325"/>
      <c r="J1067" s="4"/>
      <c r="K1067" s="173"/>
    </row>
    <row r="1068" spans="1:11" x14ac:dyDescent="0.2">
      <c r="A1068" s="140"/>
      <c r="B1068" s="325"/>
      <c r="J1068" s="4"/>
      <c r="K1068" s="173"/>
    </row>
    <row r="1069" spans="1:11" x14ac:dyDescent="0.2">
      <c r="A1069" s="140"/>
      <c r="B1069" s="325"/>
      <c r="J1069" s="4"/>
      <c r="K1069" s="173"/>
    </row>
    <row r="1070" spans="1:11" x14ac:dyDescent="0.2">
      <c r="A1070" s="140"/>
      <c r="B1070" s="325"/>
      <c r="J1070" s="4"/>
      <c r="K1070" s="173"/>
    </row>
    <row r="1071" spans="1:11" x14ac:dyDescent="0.2">
      <c r="A1071" s="140"/>
      <c r="B1071" s="325"/>
      <c r="J1071" s="4"/>
      <c r="K1071" s="173"/>
    </row>
    <row r="1072" spans="1:11" x14ac:dyDescent="0.2">
      <c r="A1072" s="140"/>
      <c r="B1072" s="325"/>
      <c r="J1072" s="4"/>
      <c r="K1072" s="173"/>
    </row>
    <row r="1073" spans="1:11" x14ac:dyDescent="0.2">
      <c r="A1073" s="140"/>
      <c r="B1073" s="325"/>
      <c r="J1073" s="4"/>
      <c r="K1073" s="173"/>
    </row>
    <row r="1074" spans="1:11" x14ac:dyDescent="0.2">
      <c r="A1074" s="140"/>
      <c r="B1074" s="325"/>
      <c r="J1074" s="4"/>
      <c r="K1074" s="173"/>
    </row>
    <row r="1075" spans="1:11" x14ac:dyDescent="0.2">
      <c r="A1075" s="140"/>
      <c r="B1075" s="325"/>
      <c r="J1075" s="4"/>
      <c r="K1075" s="173"/>
    </row>
    <row r="1076" spans="1:11" x14ac:dyDescent="0.2">
      <c r="A1076" s="140"/>
      <c r="B1076" s="325"/>
      <c r="J1076" s="4"/>
      <c r="K1076" s="173"/>
    </row>
    <row r="1077" spans="1:11" x14ac:dyDescent="0.2">
      <c r="A1077" s="140"/>
      <c r="B1077" s="325"/>
      <c r="J1077" s="4"/>
      <c r="K1077" s="173"/>
    </row>
    <row r="1078" spans="1:11" x14ac:dyDescent="0.2">
      <c r="A1078" s="140"/>
      <c r="B1078" s="325"/>
      <c r="J1078" s="4"/>
      <c r="K1078" s="173"/>
    </row>
    <row r="1079" spans="1:11" x14ac:dyDescent="0.2">
      <c r="A1079" s="140"/>
      <c r="B1079" s="325"/>
      <c r="J1079" s="4"/>
      <c r="K1079" s="173"/>
    </row>
    <row r="1080" spans="1:11" x14ac:dyDescent="0.2">
      <c r="A1080" s="140"/>
      <c r="B1080" s="325"/>
      <c r="J1080" s="4"/>
      <c r="K1080" s="173"/>
    </row>
    <row r="1081" spans="1:11" x14ac:dyDescent="0.2">
      <c r="A1081" s="140"/>
      <c r="B1081" s="325"/>
      <c r="J1081" s="4"/>
      <c r="K1081" s="173"/>
    </row>
    <row r="1082" spans="1:11" x14ac:dyDescent="0.2">
      <c r="A1082" s="140"/>
      <c r="B1082" s="325"/>
      <c r="J1082" s="4"/>
      <c r="K1082" s="173"/>
    </row>
    <row r="1083" spans="1:11" x14ac:dyDescent="0.2">
      <c r="A1083" s="140"/>
      <c r="B1083" s="325"/>
      <c r="J1083" s="4"/>
      <c r="K1083" s="173"/>
    </row>
    <row r="1084" spans="1:11" x14ac:dyDescent="0.2">
      <c r="A1084" s="140"/>
      <c r="B1084" s="325"/>
      <c r="J1084" s="4"/>
      <c r="K1084" s="173"/>
    </row>
    <row r="1085" spans="1:11" x14ac:dyDescent="0.2">
      <c r="A1085" s="140"/>
      <c r="B1085" s="325"/>
      <c r="J1085" s="4"/>
      <c r="K1085" s="173"/>
    </row>
    <row r="1086" spans="1:11" x14ac:dyDescent="0.2">
      <c r="A1086" s="140"/>
      <c r="B1086" s="325"/>
      <c r="J1086" s="4"/>
      <c r="K1086" s="173"/>
    </row>
    <row r="1087" spans="1:11" x14ac:dyDescent="0.2">
      <c r="A1087" s="140"/>
      <c r="B1087" s="325"/>
      <c r="J1087" s="4"/>
      <c r="K1087" s="173"/>
    </row>
    <row r="1088" spans="1:11" x14ac:dyDescent="0.2">
      <c r="A1088" s="140"/>
      <c r="B1088" s="325"/>
      <c r="J1088" s="4"/>
      <c r="K1088" s="173"/>
    </row>
    <row r="1089" spans="1:11" x14ac:dyDescent="0.2">
      <c r="A1089" s="140"/>
      <c r="B1089" s="325"/>
      <c r="J1089" s="4"/>
      <c r="K1089" s="173"/>
    </row>
    <row r="1090" spans="1:11" x14ac:dyDescent="0.2">
      <c r="A1090" s="140"/>
      <c r="B1090" s="325"/>
      <c r="J1090" s="4"/>
      <c r="K1090" s="173"/>
    </row>
    <row r="1091" spans="1:11" x14ac:dyDescent="0.2">
      <c r="A1091" s="140"/>
      <c r="B1091" s="325"/>
      <c r="J1091" s="4"/>
      <c r="K1091" s="173"/>
    </row>
    <row r="1092" spans="1:11" x14ac:dyDescent="0.2">
      <c r="A1092" s="140"/>
      <c r="B1092" s="325"/>
      <c r="J1092" s="4"/>
      <c r="K1092" s="173"/>
    </row>
    <row r="1093" spans="1:11" x14ac:dyDescent="0.2">
      <c r="A1093" s="140"/>
      <c r="B1093" s="325"/>
      <c r="J1093" s="4"/>
      <c r="K1093" s="173"/>
    </row>
    <row r="1094" spans="1:11" x14ac:dyDescent="0.2">
      <c r="A1094" s="140"/>
      <c r="B1094" s="325"/>
      <c r="J1094" s="4"/>
      <c r="K1094" s="173"/>
    </row>
    <row r="1095" spans="1:11" x14ac:dyDescent="0.2">
      <c r="A1095" s="140"/>
      <c r="B1095" s="325"/>
      <c r="J1095" s="4"/>
      <c r="K1095" s="173"/>
    </row>
    <row r="1096" spans="1:11" x14ac:dyDescent="0.2">
      <c r="A1096" s="140"/>
      <c r="B1096" s="325"/>
      <c r="J1096" s="4"/>
      <c r="K1096" s="173"/>
    </row>
    <row r="1097" spans="1:11" x14ac:dyDescent="0.2">
      <c r="A1097" s="140"/>
      <c r="B1097" s="325"/>
      <c r="J1097" s="4"/>
      <c r="K1097" s="173"/>
    </row>
    <row r="1098" spans="1:11" x14ac:dyDescent="0.2">
      <c r="A1098" s="140"/>
      <c r="B1098" s="325"/>
      <c r="J1098" s="4"/>
      <c r="K1098" s="173"/>
    </row>
    <row r="1099" spans="1:11" x14ac:dyDescent="0.2">
      <c r="A1099" s="140"/>
      <c r="B1099" s="325"/>
      <c r="J1099" s="4"/>
      <c r="K1099" s="173"/>
    </row>
    <row r="1100" spans="1:11" x14ac:dyDescent="0.2">
      <c r="A1100" s="140"/>
      <c r="B1100" s="325"/>
      <c r="J1100" s="4"/>
      <c r="K1100" s="173"/>
    </row>
    <row r="1101" spans="1:11" x14ac:dyDescent="0.2">
      <c r="A1101" s="140"/>
      <c r="B1101" s="325"/>
      <c r="J1101" s="4"/>
      <c r="K1101" s="173"/>
    </row>
    <row r="1102" spans="1:11" x14ac:dyDescent="0.2">
      <c r="A1102" s="140"/>
      <c r="B1102" s="325"/>
      <c r="J1102" s="4"/>
      <c r="K1102" s="173"/>
    </row>
    <row r="1103" spans="1:11" x14ac:dyDescent="0.2">
      <c r="A1103" s="140"/>
      <c r="B1103" s="325"/>
      <c r="J1103" s="4"/>
      <c r="K1103" s="173"/>
    </row>
    <row r="1104" spans="1:11" x14ac:dyDescent="0.2">
      <c r="A1104" s="140"/>
      <c r="B1104" s="325"/>
      <c r="J1104" s="4"/>
      <c r="K1104" s="173"/>
    </row>
    <row r="1105" spans="1:11" x14ac:dyDescent="0.2">
      <c r="A1105" s="140"/>
      <c r="B1105" s="325"/>
      <c r="J1105" s="4"/>
      <c r="K1105" s="173"/>
    </row>
    <row r="1106" spans="1:11" x14ac:dyDescent="0.2">
      <c r="A1106" s="140"/>
      <c r="B1106" s="325"/>
      <c r="J1106" s="4"/>
      <c r="K1106" s="173"/>
    </row>
    <row r="1107" spans="1:11" x14ac:dyDescent="0.2">
      <c r="A1107" s="140"/>
      <c r="B1107" s="325"/>
      <c r="J1107" s="4"/>
      <c r="K1107" s="173"/>
    </row>
    <row r="1108" spans="1:11" x14ac:dyDescent="0.2">
      <c r="A1108" s="140"/>
      <c r="B1108" s="325"/>
      <c r="J1108" s="4"/>
      <c r="K1108" s="173"/>
    </row>
    <row r="1109" spans="1:11" x14ac:dyDescent="0.2">
      <c r="A1109" s="140"/>
      <c r="B1109" s="325"/>
      <c r="J1109" s="4"/>
      <c r="K1109" s="173"/>
    </row>
    <row r="1110" spans="1:11" x14ac:dyDescent="0.2">
      <c r="A1110" s="140"/>
      <c r="B1110" s="325"/>
      <c r="J1110" s="4"/>
      <c r="K1110" s="173"/>
    </row>
    <row r="1111" spans="1:11" x14ac:dyDescent="0.2">
      <c r="A1111" s="140"/>
      <c r="B1111" s="325"/>
      <c r="J1111" s="4"/>
      <c r="K1111" s="173"/>
    </row>
    <row r="1112" spans="1:11" x14ac:dyDescent="0.2">
      <c r="A1112" s="140"/>
      <c r="B1112" s="325"/>
      <c r="J1112" s="4"/>
      <c r="K1112" s="173"/>
    </row>
    <row r="1113" spans="1:11" x14ac:dyDescent="0.2">
      <c r="A1113" s="140"/>
      <c r="B1113" s="325"/>
      <c r="J1113" s="4"/>
      <c r="K1113" s="173"/>
    </row>
    <row r="1114" spans="1:11" x14ac:dyDescent="0.2">
      <c r="A1114" s="140"/>
      <c r="B1114" s="325"/>
      <c r="J1114" s="4"/>
      <c r="K1114" s="173"/>
    </row>
    <row r="1115" spans="1:11" x14ac:dyDescent="0.2">
      <c r="A1115" s="140"/>
      <c r="B1115" s="325"/>
      <c r="J1115" s="4"/>
      <c r="K1115" s="173"/>
    </row>
    <row r="1116" spans="1:11" x14ac:dyDescent="0.2">
      <c r="A1116" s="140"/>
      <c r="B1116" s="325"/>
      <c r="J1116" s="4"/>
      <c r="K1116" s="173"/>
    </row>
    <row r="1117" spans="1:11" x14ac:dyDescent="0.2">
      <c r="A1117" s="140"/>
      <c r="B1117" s="325"/>
      <c r="J1117" s="4"/>
      <c r="K1117" s="173"/>
    </row>
    <row r="1118" spans="1:11" x14ac:dyDescent="0.2">
      <c r="A1118" s="140"/>
      <c r="B1118" s="325"/>
      <c r="J1118" s="4"/>
      <c r="K1118" s="173"/>
    </row>
    <row r="1119" spans="1:11" x14ac:dyDescent="0.2">
      <c r="A1119" s="140"/>
      <c r="B1119" s="325"/>
      <c r="J1119" s="4"/>
      <c r="K1119" s="173"/>
    </row>
    <row r="1120" spans="1:11" x14ac:dyDescent="0.2">
      <c r="A1120" s="140"/>
      <c r="B1120" s="325"/>
      <c r="J1120" s="4"/>
      <c r="K1120" s="173"/>
    </row>
    <row r="1121" spans="1:11" x14ac:dyDescent="0.2">
      <c r="A1121" s="140"/>
      <c r="B1121" s="325"/>
      <c r="J1121" s="4"/>
      <c r="K1121" s="173"/>
    </row>
    <row r="1122" spans="1:11" x14ac:dyDescent="0.2">
      <c r="A1122" s="140"/>
      <c r="B1122" s="325"/>
      <c r="J1122" s="4"/>
      <c r="K1122" s="173"/>
    </row>
    <row r="1123" spans="1:11" x14ac:dyDescent="0.2">
      <c r="A1123" s="140"/>
      <c r="B1123" s="325"/>
      <c r="J1123" s="4"/>
      <c r="K1123" s="173"/>
    </row>
    <row r="1124" spans="1:11" x14ac:dyDescent="0.2">
      <c r="A1124" s="140"/>
      <c r="B1124" s="325"/>
      <c r="J1124" s="4"/>
      <c r="K1124" s="173"/>
    </row>
    <row r="1125" spans="1:11" x14ac:dyDescent="0.2">
      <c r="A1125" s="140"/>
      <c r="B1125" s="325"/>
      <c r="J1125" s="4"/>
      <c r="K1125" s="173"/>
    </row>
    <row r="1126" spans="1:11" x14ac:dyDescent="0.2">
      <c r="A1126" s="140"/>
      <c r="B1126" s="325"/>
      <c r="J1126" s="4"/>
      <c r="K1126" s="173"/>
    </row>
    <row r="1127" spans="1:11" x14ac:dyDescent="0.2">
      <c r="A1127" s="140"/>
      <c r="B1127" s="325"/>
      <c r="J1127" s="4"/>
      <c r="K1127" s="173"/>
    </row>
    <row r="1128" spans="1:11" x14ac:dyDescent="0.2">
      <c r="A1128" s="140"/>
      <c r="B1128" s="325"/>
      <c r="J1128" s="4"/>
      <c r="K1128" s="173"/>
    </row>
    <row r="1129" spans="1:11" x14ac:dyDescent="0.2">
      <c r="A1129" s="140"/>
      <c r="B1129" s="325"/>
      <c r="J1129" s="4"/>
      <c r="K1129" s="173"/>
    </row>
    <row r="1130" spans="1:11" x14ac:dyDescent="0.2">
      <c r="A1130" s="140"/>
      <c r="B1130" s="325"/>
      <c r="J1130" s="4"/>
      <c r="K1130" s="173"/>
    </row>
    <row r="1131" spans="1:11" x14ac:dyDescent="0.2">
      <c r="A1131" s="140"/>
      <c r="B1131" s="325"/>
      <c r="J1131" s="4"/>
      <c r="K1131" s="173"/>
    </row>
    <row r="1132" spans="1:11" x14ac:dyDescent="0.2">
      <c r="A1132" s="140"/>
      <c r="B1132" s="325"/>
      <c r="J1132" s="4"/>
      <c r="K1132" s="173"/>
    </row>
    <row r="1133" spans="1:11" x14ac:dyDescent="0.2">
      <c r="A1133" s="140"/>
      <c r="B1133" s="325"/>
      <c r="J1133" s="4"/>
      <c r="K1133" s="173"/>
    </row>
    <row r="1134" spans="1:11" x14ac:dyDescent="0.2">
      <c r="A1134" s="140"/>
      <c r="B1134" s="325"/>
      <c r="J1134" s="4"/>
      <c r="K1134" s="173"/>
    </row>
    <row r="1135" spans="1:11" x14ac:dyDescent="0.2">
      <c r="A1135" s="140"/>
      <c r="B1135" s="325"/>
      <c r="J1135" s="4"/>
      <c r="K1135" s="173"/>
    </row>
    <row r="1136" spans="1:11" x14ac:dyDescent="0.2">
      <c r="A1136" s="140"/>
      <c r="B1136" s="325"/>
      <c r="J1136" s="4"/>
      <c r="K1136" s="173"/>
    </row>
    <row r="1137" spans="1:11" x14ac:dyDescent="0.2">
      <c r="A1137" s="140"/>
      <c r="B1137" s="325"/>
      <c r="J1137" s="4"/>
      <c r="K1137" s="173"/>
    </row>
    <row r="1138" spans="1:11" x14ac:dyDescent="0.2">
      <c r="A1138" s="140"/>
      <c r="B1138" s="325"/>
      <c r="J1138" s="4"/>
      <c r="K1138" s="173"/>
    </row>
    <row r="1139" spans="1:11" x14ac:dyDescent="0.2">
      <c r="A1139" s="140"/>
      <c r="B1139" s="325"/>
      <c r="J1139" s="4"/>
      <c r="K1139" s="173"/>
    </row>
    <row r="1140" spans="1:11" x14ac:dyDescent="0.2">
      <c r="A1140" s="140"/>
      <c r="B1140" s="325"/>
      <c r="J1140" s="4"/>
      <c r="K1140" s="173"/>
    </row>
    <row r="1141" spans="1:11" x14ac:dyDescent="0.2">
      <c r="A1141" s="140"/>
      <c r="B1141" s="325"/>
      <c r="J1141" s="4"/>
      <c r="K1141" s="173"/>
    </row>
    <row r="1142" spans="1:11" x14ac:dyDescent="0.2">
      <c r="A1142" s="140"/>
      <c r="B1142" s="325"/>
      <c r="J1142" s="4"/>
      <c r="K1142" s="173"/>
    </row>
    <row r="1143" spans="1:11" x14ac:dyDescent="0.2">
      <c r="A1143" s="140"/>
      <c r="B1143" s="325"/>
      <c r="J1143" s="4"/>
      <c r="K1143" s="173"/>
    </row>
    <row r="1144" spans="1:11" x14ac:dyDescent="0.2">
      <c r="A1144" s="140"/>
      <c r="B1144" s="325"/>
      <c r="J1144" s="4"/>
      <c r="K1144" s="173"/>
    </row>
    <row r="1145" spans="1:11" x14ac:dyDescent="0.2">
      <c r="A1145" s="140"/>
      <c r="B1145" s="325"/>
      <c r="J1145" s="4"/>
      <c r="K1145" s="173"/>
    </row>
    <row r="1146" spans="1:11" x14ac:dyDescent="0.2">
      <c r="A1146" s="140"/>
      <c r="B1146" s="325"/>
      <c r="J1146" s="4"/>
      <c r="K1146" s="173"/>
    </row>
    <row r="1147" spans="1:11" x14ac:dyDescent="0.2">
      <c r="A1147" s="140"/>
      <c r="B1147" s="325"/>
      <c r="J1147" s="4"/>
      <c r="K1147" s="173"/>
    </row>
    <row r="1148" spans="1:11" x14ac:dyDescent="0.2">
      <c r="A1148" s="140"/>
      <c r="B1148" s="325"/>
      <c r="J1148" s="4"/>
      <c r="K1148" s="173"/>
    </row>
    <row r="1149" spans="1:11" x14ac:dyDescent="0.2">
      <c r="A1149" s="140"/>
      <c r="B1149" s="325"/>
      <c r="J1149" s="4"/>
      <c r="K1149" s="173"/>
    </row>
    <row r="1150" spans="1:11" x14ac:dyDescent="0.2">
      <c r="A1150" s="140"/>
      <c r="B1150" s="325"/>
      <c r="J1150" s="4"/>
      <c r="K1150" s="173"/>
    </row>
    <row r="1151" spans="1:11" x14ac:dyDescent="0.2">
      <c r="A1151" s="140"/>
      <c r="B1151" s="325"/>
      <c r="J1151" s="4"/>
      <c r="K1151" s="173"/>
    </row>
    <row r="1152" spans="1:11" x14ac:dyDescent="0.2">
      <c r="A1152" s="140"/>
      <c r="B1152" s="325"/>
      <c r="J1152" s="4"/>
      <c r="K1152" s="173"/>
    </row>
    <row r="1153" spans="1:11" x14ac:dyDescent="0.2">
      <c r="A1153" s="140"/>
      <c r="B1153" s="325"/>
      <c r="J1153" s="4"/>
      <c r="K1153" s="173"/>
    </row>
    <row r="1154" spans="1:11" x14ac:dyDescent="0.2">
      <c r="A1154" s="140"/>
      <c r="B1154" s="325"/>
      <c r="J1154" s="4"/>
      <c r="K1154" s="173"/>
    </row>
    <row r="1155" spans="1:11" x14ac:dyDescent="0.2">
      <c r="A1155" s="140"/>
      <c r="B1155" s="325"/>
      <c r="J1155" s="4"/>
      <c r="K1155" s="173"/>
    </row>
    <row r="1156" spans="1:11" x14ac:dyDescent="0.2">
      <c r="A1156" s="140"/>
      <c r="B1156" s="325"/>
      <c r="J1156" s="4"/>
      <c r="K1156" s="173"/>
    </row>
    <row r="1157" spans="1:11" x14ac:dyDescent="0.2">
      <c r="A1157" s="140"/>
      <c r="B1157" s="325"/>
      <c r="J1157" s="4"/>
      <c r="K1157" s="173"/>
    </row>
    <row r="1158" spans="1:11" x14ac:dyDescent="0.2">
      <c r="A1158" s="140"/>
      <c r="B1158" s="325"/>
      <c r="J1158" s="4"/>
      <c r="K1158" s="173"/>
    </row>
    <row r="1159" spans="1:11" x14ac:dyDescent="0.2">
      <c r="A1159" s="140"/>
      <c r="B1159" s="325"/>
      <c r="J1159" s="4"/>
      <c r="K1159" s="173"/>
    </row>
    <row r="1160" spans="1:11" x14ac:dyDescent="0.2">
      <c r="A1160" s="140"/>
      <c r="B1160" s="325"/>
      <c r="J1160" s="4"/>
      <c r="K1160" s="173"/>
    </row>
    <row r="1161" spans="1:11" x14ac:dyDescent="0.2">
      <c r="A1161" s="140"/>
      <c r="B1161" s="325"/>
      <c r="J1161" s="4"/>
      <c r="K1161" s="173"/>
    </row>
    <row r="1162" spans="1:11" x14ac:dyDescent="0.2">
      <c r="A1162" s="140"/>
      <c r="B1162" s="325"/>
      <c r="J1162" s="4"/>
      <c r="K1162" s="173"/>
    </row>
    <row r="1163" spans="1:11" x14ac:dyDescent="0.2">
      <c r="A1163" s="140"/>
      <c r="B1163" s="325"/>
      <c r="J1163" s="4"/>
      <c r="K1163" s="173"/>
    </row>
    <row r="1164" spans="1:11" x14ac:dyDescent="0.2">
      <c r="A1164" s="140"/>
      <c r="B1164" s="325"/>
      <c r="J1164" s="4"/>
      <c r="K1164" s="173"/>
    </row>
    <row r="1165" spans="1:11" x14ac:dyDescent="0.2">
      <c r="A1165" s="140"/>
      <c r="B1165" s="325"/>
      <c r="J1165" s="4"/>
      <c r="K1165" s="173"/>
    </row>
    <row r="1166" spans="1:11" x14ac:dyDescent="0.2">
      <c r="A1166" s="140"/>
      <c r="B1166" s="325"/>
      <c r="J1166" s="4"/>
      <c r="K1166" s="173"/>
    </row>
    <row r="1167" spans="1:11" x14ac:dyDescent="0.2">
      <c r="A1167" s="140"/>
      <c r="B1167" s="325"/>
      <c r="J1167" s="4"/>
      <c r="K1167" s="173"/>
    </row>
    <row r="1168" spans="1:11" x14ac:dyDescent="0.2">
      <c r="A1168" s="140"/>
      <c r="B1168" s="325"/>
      <c r="J1168" s="4"/>
      <c r="K1168" s="173"/>
    </row>
    <row r="1169" spans="1:11" x14ac:dyDescent="0.2">
      <c r="A1169" s="140"/>
      <c r="B1169" s="325"/>
      <c r="J1169" s="4"/>
      <c r="K1169" s="173"/>
    </row>
    <row r="1170" spans="1:11" x14ac:dyDescent="0.2">
      <c r="A1170" s="140"/>
      <c r="B1170" s="325"/>
      <c r="J1170" s="4"/>
      <c r="K1170" s="173"/>
    </row>
    <row r="1171" spans="1:11" x14ac:dyDescent="0.2">
      <c r="A1171" s="140"/>
      <c r="B1171" s="325"/>
      <c r="J1171" s="4"/>
      <c r="K1171" s="173"/>
    </row>
    <row r="1172" spans="1:11" x14ac:dyDescent="0.2">
      <c r="A1172" s="140"/>
      <c r="B1172" s="325"/>
      <c r="J1172" s="4"/>
      <c r="K1172" s="173"/>
    </row>
    <row r="1173" spans="1:11" x14ac:dyDescent="0.2">
      <c r="A1173" s="140"/>
      <c r="B1173" s="325"/>
      <c r="J1173" s="4"/>
      <c r="K1173" s="173"/>
    </row>
    <row r="1174" spans="1:11" x14ac:dyDescent="0.2">
      <c r="A1174" s="140"/>
      <c r="B1174" s="325"/>
      <c r="J1174" s="4"/>
      <c r="K1174" s="173"/>
    </row>
    <row r="1175" spans="1:11" x14ac:dyDescent="0.2">
      <c r="A1175" s="140"/>
      <c r="B1175" s="325"/>
      <c r="J1175" s="4"/>
      <c r="K1175" s="173"/>
    </row>
    <row r="1176" spans="1:11" x14ac:dyDescent="0.2">
      <c r="A1176" s="140"/>
      <c r="B1176" s="325"/>
      <c r="J1176" s="4"/>
      <c r="K1176" s="173"/>
    </row>
    <row r="1177" spans="1:11" x14ac:dyDescent="0.2">
      <c r="A1177" s="140"/>
      <c r="B1177" s="325"/>
      <c r="J1177" s="4"/>
      <c r="K1177" s="173"/>
    </row>
    <row r="1178" spans="1:11" x14ac:dyDescent="0.2">
      <c r="A1178" s="140"/>
      <c r="B1178" s="325"/>
      <c r="J1178" s="4"/>
      <c r="K1178" s="173"/>
    </row>
    <row r="1179" spans="1:11" x14ac:dyDescent="0.2">
      <c r="A1179" s="140"/>
      <c r="B1179" s="325"/>
      <c r="J1179" s="4"/>
      <c r="K1179" s="173"/>
    </row>
    <row r="1180" spans="1:11" x14ac:dyDescent="0.2">
      <c r="A1180" s="140"/>
      <c r="B1180" s="325"/>
      <c r="J1180" s="4"/>
      <c r="K1180" s="173"/>
    </row>
    <row r="1181" spans="1:11" x14ac:dyDescent="0.2">
      <c r="A1181" s="140"/>
      <c r="B1181" s="325"/>
      <c r="J1181" s="4"/>
      <c r="K1181" s="173"/>
    </row>
    <row r="1182" spans="1:11" x14ac:dyDescent="0.2">
      <c r="A1182" s="140"/>
      <c r="B1182" s="325"/>
      <c r="J1182" s="4"/>
      <c r="K1182" s="173"/>
    </row>
    <row r="1183" spans="1:11" x14ac:dyDescent="0.2">
      <c r="A1183" s="140"/>
      <c r="B1183" s="325"/>
      <c r="J1183" s="4"/>
      <c r="K1183" s="173"/>
    </row>
    <row r="1184" spans="1:11" x14ac:dyDescent="0.2">
      <c r="A1184" s="140"/>
      <c r="B1184" s="325"/>
      <c r="J1184" s="4"/>
      <c r="K1184" s="173"/>
    </row>
    <row r="1185" spans="1:11" x14ac:dyDescent="0.2">
      <c r="A1185" s="140"/>
      <c r="B1185" s="325"/>
      <c r="J1185" s="4"/>
      <c r="K1185" s="173"/>
    </row>
    <row r="1186" spans="1:11" x14ac:dyDescent="0.2">
      <c r="A1186" s="140"/>
      <c r="B1186" s="325"/>
      <c r="J1186" s="4"/>
      <c r="K1186" s="173"/>
    </row>
    <row r="1187" spans="1:11" x14ac:dyDescent="0.2">
      <c r="A1187" s="140"/>
      <c r="B1187" s="325"/>
      <c r="J1187" s="4"/>
      <c r="K1187" s="173"/>
    </row>
    <row r="1188" spans="1:11" x14ac:dyDescent="0.2">
      <c r="A1188" s="140"/>
      <c r="B1188" s="325"/>
      <c r="J1188" s="4"/>
      <c r="K1188" s="173"/>
    </row>
    <row r="1189" spans="1:11" x14ac:dyDescent="0.2">
      <c r="A1189" s="140"/>
      <c r="B1189" s="325"/>
      <c r="J1189" s="4"/>
      <c r="K1189" s="173"/>
    </row>
    <row r="1190" spans="1:11" x14ac:dyDescent="0.2">
      <c r="A1190" s="140"/>
      <c r="B1190" s="325"/>
      <c r="J1190" s="4"/>
      <c r="K1190" s="173"/>
    </row>
    <row r="1191" spans="1:11" x14ac:dyDescent="0.2">
      <c r="A1191" s="140"/>
      <c r="B1191" s="325"/>
      <c r="J1191" s="4"/>
      <c r="K1191" s="173"/>
    </row>
    <row r="1192" spans="1:11" x14ac:dyDescent="0.2">
      <c r="A1192" s="140"/>
      <c r="B1192" s="325"/>
      <c r="J1192" s="4"/>
      <c r="K1192" s="173"/>
    </row>
    <row r="1193" spans="1:11" x14ac:dyDescent="0.2">
      <c r="A1193" s="140"/>
      <c r="B1193" s="325"/>
      <c r="J1193" s="4"/>
      <c r="K1193" s="173"/>
    </row>
    <row r="1194" spans="1:11" x14ac:dyDescent="0.2">
      <c r="A1194" s="140"/>
      <c r="B1194" s="325"/>
      <c r="J1194" s="4"/>
      <c r="K1194" s="173"/>
    </row>
    <row r="1195" spans="1:11" x14ac:dyDescent="0.2">
      <c r="A1195" s="140"/>
      <c r="B1195" s="325"/>
      <c r="J1195" s="4"/>
      <c r="K1195" s="173"/>
    </row>
    <row r="1196" spans="1:11" x14ac:dyDescent="0.2">
      <c r="A1196" s="140"/>
      <c r="B1196" s="325"/>
      <c r="J1196" s="4"/>
      <c r="K1196" s="173"/>
    </row>
    <row r="1197" spans="1:11" x14ac:dyDescent="0.2">
      <c r="A1197" s="140"/>
      <c r="B1197" s="325"/>
      <c r="J1197" s="4"/>
      <c r="K1197" s="173"/>
    </row>
    <row r="1198" spans="1:11" x14ac:dyDescent="0.2">
      <c r="A1198" s="140"/>
      <c r="B1198" s="325"/>
      <c r="J1198" s="4"/>
      <c r="K1198" s="173"/>
    </row>
    <row r="1199" spans="1:11" x14ac:dyDescent="0.2">
      <c r="A1199" s="140"/>
      <c r="B1199" s="325"/>
      <c r="J1199" s="4"/>
      <c r="K1199" s="173"/>
    </row>
    <row r="1200" spans="1:11" x14ac:dyDescent="0.2">
      <c r="A1200" s="140"/>
      <c r="B1200" s="325"/>
      <c r="J1200" s="4"/>
      <c r="K1200" s="173"/>
    </row>
    <row r="1201" spans="1:11" x14ac:dyDescent="0.2">
      <c r="A1201" s="140"/>
      <c r="B1201" s="325"/>
      <c r="J1201" s="4"/>
      <c r="K1201" s="173"/>
    </row>
    <row r="1202" spans="1:11" x14ac:dyDescent="0.2">
      <c r="A1202" s="140"/>
      <c r="B1202" s="325"/>
      <c r="J1202" s="4"/>
      <c r="K1202" s="173"/>
    </row>
    <row r="1203" spans="1:11" x14ac:dyDescent="0.2">
      <c r="A1203" s="140"/>
      <c r="B1203" s="325"/>
      <c r="J1203" s="4"/>
      <c r="K1203" s="173"/>
    </row>
    <row r="1204" spans="1:11" x14ac:dyDescent="0.2">
      <c r="A1204" s="140"/>
      <c r="B1204" s="325"/>
      <c r="J1204" s="4"/>
      <c r="K1204" s="173"/>
    </row>
    <row r="1205" spans="1:11" x14ac:dyDescent="0.2">
      <c r="A1205" s="140"/>
      <c r="B1205" s="325"/>
      <c r="J1205" s="4"/>
      <c r="K1205" s="173"/>
    </row>
    <row r="1206" spans="1:11" x14ac:dyDescent="0.2">
      <c r="A1206" s="140"/>
      <c r="B1206" s="325"/>
      <c r="J1206" s="4"/>
      <c r="K1206" s="173"/>
    </row>
    <row r="1207" spans="1:11" x14ac:dyDescent="0.2">
      <c r="A1207" s="140"/>
      <c r="B1207" s="325"/>
      <c r="J1207" s="4"/>
      <c r="K1207" s="173"/>
    </row>
    <row r="1208" spans="1:11" x14ac:dyDescent="0.2">
      <c r="A1208" s="140"/>
      <c r="B1208" s="325"/>
      <c r="J1208" s="4"/>
      <c r="K1208" s="173"/>
    </row>
    <row r="1209" spans="1:11" x14ac:dyDescent="0.2">
      <c r="A1209" s="140"/>
      <c r="B1209" s="325"/>
      <c r="J1209" s="4"/>
      <c r="K1209" s="173"/>
    </row>
    <row r="1210" spans="1:11" x14ac:dyDescent="0.2">
      <c r="A1210" s="140"/>
      <c r="B1210" s="325"/>
      <c r="J1210" s="4"/>
      <c r="K1210" s="173"/>
    </row>
    <row r="1211" spans="1:11" x14ac:dyDescent="0.2">
      <c r="A1211" s="140"/>
      <c r="B1211" s="325"/>
      <c r="J1211" s="4"/>
      <c r="K1211" s="173"/>
    </row>
    <row r="1212" spans="1:11" x14ac:dyDescent="0.2">
      <c r="A1212" s="140"/>
      <c r="B1212" s="325"/>
      <c r="J1212" s="4"/>
      <c r="K1212" s="173"/>
    </row>
    <row r="1213" spans="1:11" x14ac:dyDescent="0.2">
      <c r="A1213" s="140"/>
      <c r="B1213" s="325"/>
      <c r="J1213" s="4"/>
      <c r="K1213" s="173"/>
    </row>
    <row r="1214" spans="1:11" x14ac:dyDescent="0.2">
      <c r="A1214" s="140"/>
      <c r="B1214" s="325"/>
      <c r="J1214" s="4"/>
      <c r="K1214" s="173"/>
    </row>
    <row r="1215" spans="1:11" x14ac:dyDescent="0.2">
      <c r="A1215" s="140"/>
      <c r="B1215" s="325"/>
      <c r="J1215" s="4"/>
      <c r="K1215" s="173"/>
    </row>
    <row r="1216" spans="1:11" x14ac:dyDescent="0.2">
      <c r="A1216" s="140"/>
      <c r="B1216" s="325"/>
      <c r="J1216" s="4"/>
      <c r="K1216" s="173"/>
    </row>
    <row r="1217" spans="1:11" x14ac:dyDescent="0.2">
      <c r="A1217" s="140"/>
      <c r="B1217" s="325"/>
      <c r="J1217" s="4"/>
      <c r="K1217" s="173"/>
    </row>
    <row r="1218" spans="1:11" x14ac:dyDescent="0.2">
      <c r="A1218" s="140"/>
      <c r="B1218" s="325"/>
      <c r="J1218" s="4"/>
      <c r="K1218" s="173"/>
    </row>
    <row r="1219" spans="1:11" x14ac:dyDescent="0.2">
      <c r="A1219" s="140"/>
      <c r="B1219" s="325"/>
      <c r="J1219" s="4"/>
      <c r="K1219" s="173"/>
    </row>
    <row r="1220" spans="1:11" x14ac:dyDescent="0.2">
      <c r="A1220" s="140"/>
      <c r="B1220" s="325"/>
      <c r="J1220" s="4"/>
      <c r="K1220" s="173"/>
    </row>
    <row r="1221" spans="1:11" x14ac:dyDescent="0.2">
      <c r="A1221" s="140"/>
      <c r="B1221" s="325"/>
      <c r="J1221" s="4"/>
      <c r="K1221" s="173"/>
    </row>
    <row r="1222" spans="1:11" x14ac:dyDescent="0.2">
      <c r="A1222" s="140"/>
      <c r="B1222" s="325"/>
      <c r="J1222" s="4"/>
      <c r="K1222" s="173"/>
    </row>
    <row r="1223" spans="1:11" x14ac:dyDescent="0.2">
      <c r="A1223" s="140"/>
      <c r="B1223" s="325"/>
      <c r="J1223" s="4"/>
      <c r="K1223" s="173"/>
    </row>
    <row r="1224" spans="1:11" x14ac:dyDescent="0.2">
      <c r="A1224" s="140"/>
      <c r="B1224" s="325"/>
      <c r="J1224" s="4"/>
      <c r="K1224" s="173"/>
    </row>
    <row r="1225" spans="1:11" x14ac:dyDescent="0.2">
      <c r="A1225" s="140"/>
      <c r="B1225" s="325"/>
      <c r="J1225" s="4"/>
      <c r="K1225" s="173"/>
    </row>
    <row r="1226" spans="1:11" x14ac:dyDescent="0.2">
      <c r="A1226" s="140"/>
      <c r="B1226" s="325"/>
      <c r="J1226" s="4"/>
      <c r="K1226" s="173"/>
    </row>
    <row r="1227" spans="1:11" x14ac:dyDescent="0.2">
      <c r="A1227" s="140"/>
      <c r="B1227" s="325"/>
      <c r="J1227" s="4"/>
      <c r="K1227" s="173"/>
    </row>
    <row r="1228" spans="1:11" x14ac:dyDescent="0.2">
      <c r="A1228" s="140"/>
      <c r="B1228" s="325"/>
      <c r="J1228" s="4"/>
      <c r="K1228" s="173"/>
    </row>
    <row r="1229" spans="1:11" x14ac:dyDescent="0.2">
      <c r="A1229" s="140"/>
      <c r="B1229" s="325"/>
      <c r="J1229" s="4"/>
      <c r="K1229" s="173"/>
    </row>
    <row r="1230" spans="1:11" x14ac:dyDescent="0.2">
      <c r="A1230" s="140"/>
      <c r="B1230" s="325"/>
      <c r="J1230" s="4"/>
      <c r="K1230" s="173"/>
    </row>
    <row r="1231" spans="1:11" x14ac:dyDescent="0.2">
      <c r="A1231" s="140"/>
      <c r="B1231" s="325"/>
      <c r="J1231" s="4"/>
      <c r="K1231" s="173"/>
    </row>
    <row r="1232" spans="1:11" x14ac:dyDescent="0.2">
      <c r="A1232" s="140"/>
      <c r="B1232" s="325"/>
      <c r="J1232" s="4"/>
      <c r="K1232" s="173"/>
    </row>
    <row r="1233" spans="1:11" x14ac:dyDescent="0.2">
      <c r="A1233" s="140"/>
      <c r="B1233" s="325"/>
      <c r="J1233" s="4"/>
      <c r="K1233" s="173"/>
    </row>
    <row r="1234" spans="1:11" x14ac:dyDescent="0.2">
      <c r="A1234" s="140"/>
      <c r="B1234" s="325"/>
      <c r="J1234" s="4"/>
      <c r="K1234" s="173"/>
    </row>
    <row r="1235" spans="1:11" x14ac:dyDescent="0.2">
      <c r="A1235" s="140"/>
      <c r="B1235" s="325"/>
      <c r="J1235" s="4"/>
      <c r="K1235" s="173"/>
    </row>
    <row r="1236" spans="1:11" x14ac:dyDescent="0.2">
      <c r="A1236" s="140"/>
      <c r="B1236" s="325"/>
      <c r="J1236" s="4"/>
      <c r="K1236" s="173"/>
    </row>
    <row r="1237" spans="1:11" x14ac:dyDescent="0.2">
      <c r="A1237" s="140"/>
      <c r="B1237" s="325"/>
      <c r="J1237" s="4"/>
      <c r="K1237" s="173"/>
    </row>
    <row r="1238" spans="1:11" x14ac:dyDescent="0.2">
      <c r="A1238" s="140"/>
      <c r="B1238" s="325"/>
      <c r="J1238" s="4"/>
      <c r="K1238" s="173"/>
    </row>
    <row r="1239" spans="1:11" x14ac:dyDescent="0.2">
      <c r="A1239" s="140"/>
      <c r="B1239" s="325"/>
      <c r="J1239" s="4"/>
      <c r="K1239" s="173"/>
    </row>
    <row r="1240" spans="1:11" x14ac:dyDescent="0.2">
      <c r="A1240" s="140"/>
      <c r="B1240" s="325"/>
      <c r="J1240" s="4"/>
      <c r="K1240" s="173"/>
    </row>
    <row r="1241" spans="1:11" x14ac:dyDescent="0.2">
      <c r="A1241" s="140"/>
      <c r="B1241" s="325"/>
      <c r="J1241" s="4"/>
      <c r="K1241" s="173"/>
    </row>
    <row r="1242" spans="1:11" x14ac:dyDescent="0.2">
      <c r="A1242" s="140"/>
      <c r="B1242" s="325"/>
      <c r="J1242" s="4"/>
      <c r="K1242" s="173"/>
    </row>
    <row r="1243" spans="1:11" x14ac:dyDescent="0.2">
      <c r="A1243" s="140"/>
      <c r="B1243" s="325"/>
      <c r="J1243" s="4"/>
      <c r="K1243" s="173"/>
    </row>
    <row r="1244" spans="1:11" x14ac:dyDescent="0.2">
      <c r="A1244" s="140"/>
      <c r="B1244" s="325"/>
      <c r="J1244" s="4"/>
      <c r="K1244" s="173"/>
    </row>
    <row r="1245" spans="1:11" x14ac:dyDescent="0.2">
      <c r="A1245" s="140"/>
      <c r="B1245" s="325"/>
      <c r="J1245" s="4"/>
      <c r="K1245" s="173"/>
    </row>
    <row r="1246" spans="1:11" x14ac:dyDescent="0.2">
      <c r="A1246" s="140"/>
      <c r="B1246" s="325"/>
      <c r="J1246" s="4"/>
      <c r="K1246" s="173"/>
    </row>
    <row r="1247" spans="1:11" x14ac:dyDescent="0.2">
      <c r="A1247" s="140"/>
      <c r="B1247" s="325"/>
      <c r="J1247" s="4"/>
      <c r="K1247" s="173"/>
    </row>
    <row r="1248" spans="1:11" x14ac:dyDescent="0.2">
      <c r="A1248" s="140"/>
      <c r="B1248" s="325"/>
      <c r="J1248" s="4"/>
      <c r="K1248" s="173"/>
    </row>
    <row r="1249" spans="1:11" x14ac:dyDescent="0.2">
      <c r="A1249" s="140"/>
      <c r="B1249" s="325"/>
      <c r="J1249" s="4"/>
      <c r="K1249" s="173"/>
    </row>
    <row r="1250" spans="1:11" x14ac:dyDescent="0.2">
      <c r="A1250" s="140"/>
      <c r="B1250" s="325"/>
      <c r="J1250" s="4"/>
      <c r="K1250" s="173"/>
    </row>
    <row r="1251" spans="1:11" x14ac:dyDescent="0.2">
      <c r="A1251" s="140"/>
      <c r="B1251" s="325"/>
      <c r="J1251" s="4"/>
      <c r="K1251" s="173"/>
    </row>
    <row r="1252" spans="1:11" x14ac:dyDescent="0.2">
      <c r="A1252" s="140"/>
      <c r="B1252" s="325"/>
      <c r="J1252" s="4"/>
      <c r="K1252" s="173"/>
    </row>
    <row r="1253" spans="1:11" x14ac:dyDescent="0.2">
      <c r="A1253" s="140"/>
      <c r="B1253" s="325"/>
      <c r="J1253" s="4"/>
      <c r="K1253" s="173"/>
    </row>
    <row r="1254" spans="1:11" x14ac:dyDescent="0.2">
      <c r="A1254" s="140"/>
      <c r="B1254" s="325"/>
      <c r="J1254" s="4"/>
      <c r="K1254" s="173"/>
    </row>
    <row r="1255" spans="1:11" x14ac:dyDescent="0.2">
      <c r="A1255" s="140"/>
      <c r="B1255" s="325"/>
      <c r="J1255" s="4"/>
      <c r="K1255" s="173"/>
    </row>
    <row r="1256" spans="1:11" x14ac:dyDescent="0.2">
      <c r="A1256" s="140"/>
      <c r="B1256" s="325"/>
      <c r="J1256" s="4"/>
      <c r="K1256" s="173"/>
    </row>
    <row r="1257" spans="1:11" x14ac:dyDescent="0.2">
      <c r="A1257" s="140"/>
      <c r="B1257" s="325"/>
      <c r="J1257" s="4"/>
      <c r="K1257" s="173"/>
    </row>
    <row r="1258" spans="1:11" x14ac:dyDescent="0.2">
      <c r="A1258" s="140"/>
      <c r="B1258" s="325"/>
      <c r="J1258" s="4"/>
      <c r="K1258" s="173"/>
    </row>
    <row r="1259" spans="1:11" x14ac:dyDescent="0.2">
      <c r="A1259" s="140"/>
      <c r="B1259" s="325"/>
      <c r="J1259" s="4"/>
      <c r="K1259" s="173"/>
    </row>
    <row r="1260" spans="1:11" x14ac:dyDescent="0.2">
      <c r="A1260" s="140"/>
      <c r="B1260" s="325"/>
      <c r="J1260" s="4"/>
      <c r="K1260" s="173"/>
    </row>
    <row r="1261" spans="1:11" x14ac:dyDescent="0.2">
      <c r="A1261" s="140"/>
      <c r="B1261" s="325"/>
      <c r="J1261" s="4"/>
      <c r="K1261" s="173"/>
    </row>
    <row r="1262" spans="1:11" x14ac:dyDescent="0.2">
      <c r="A1262" s="140"/>
      <c r="B1262" s="325"/>
      <c r="J1262" s="4"/>
      <c r="K1262" s="173"/>
    </row>
    <row r="1263" spans="1:11" x14ac:dyDescent="0.2">
      <c r="A1263" s="140"/>
      <c r="B1263" s="325"/>
      <c r="J1263" s="4"/>
      <c r="K1263" s="173"/>
    </row>
    <row r="1264" spans="1:11" x14ac:dyDescent="0.2">
      <c r="A1264" s="140"/>
      <c r="B1264" s="325"/>
      <c r="J1264" s="4"/>
      <c r="K1264" s="173"/>
    </row>
    <row r="1265" spans="1:11" x14ac:dyDescent="0.2">
      <c r="A1265" s="140"/>
      <c r="B1265" s="325"/>
      <c r="J1265" s="4"/>
      <c r="K1265" s="173"/>
    </row>
    <row r="1266" spans="1:11" x14ac:dyDescent="0.2">
      <c r="A1266" s="140"/>
      <c r="B1266" s="325"/>
      <c r="J1266" s="4"/>
      <c r="K1266" s="173"/>
    </row>
    <row r="1267" spans="1:11" x14ac:dyDescent="0.2">
      <c r="A1267" s="140"/>
      <c r="B1267" s="325"/>
      <c r="J1267" s="4"/>
      <c r="K1267" s="173"/>
    </row>
    <row r="1268" spans="1:11" x14ac:dyDescent="0.2">
      <c r="A1268" s="140"/>
      <c r="B1268" s="325"/>
      <c r="J1268" s="4"/>
      <c r="K1268" s="173"/>
    </row>
    <row r="1269" spans="1:11" x14ac:dyDescent="0.2">
      <c r="A1269" s="140"/>
      <c r="B1269" s="325"/>
      <c r="J1269" s="4"/>
      <c r="K1269" s="173"/>
    </row>
    <row r="1270" spans="1:11" x14ac:dyDescent="0.2">
      <c r="A1270" s="140"/>
      <c r="B1270" s="325"/>
      <c r="J1270" s="4"/>
      <c r="K1270" s="173"/>
    </row>
    <row r="1271" spans="1:11" x14ac:dyDescent="0.2">
      <c r="A1271" s="140"/>
      <c r="B1271" s="325"/>
      <c r="J1271" s="4"/>
      <c r="K1271" s="173"/>
    </row>
    <row r="1272" spans="1:11" x14ac:dyDescent="0.2">
      <c r="A1272" s="140"/>
      <c r="B1272" s="325"/>
      <c r="J1272" s="4"/>
      <c r="K1272" s="173"/>
    </row>
    <row r="1273" spans="1:11" x14ac:dyDescent="0.2">
      <c r="A1273" s="140"/>
      <c r="B1273" s="325"/>
      <c r="J1273" s="4"/>
      <c r="K1273" s="173"/>
    </row>
    <row r="1274" spans="1:11" x14ac:dyDescent="0.2">
      <c r="A1274" s="140"/>
      <c r="B1274" s="325"/>
      <c r="J1274" s="4"/>
      <c r="K1274" s="173"/>
    </row>
    <row r="1275" spans="1:11" x14ac:dyDescent="0.2">
      <c r="A1275" s="140"/>
      <c r="B1275" s="325"/>
      <c r="J1275" s="4"/>
      <c r="K1275" s="173"/>
    </row>
    <row r="1276" spans="1:11" x14ac:dyDescent="0.2">
      <c r="A1276" s="140"/>
      <c r="B1276" s="325"/>
      <c r="J1276" s="4"/>
      <c r="K1276" s="173"/>
    </row>
    <row r="1277" spans="1:11" x14ac:dyDescent="0.2">
      <c r="A1277" s="140"/>
      <c r="B1277" s="325"/>
      <c r="J1277" s="4"/>
      <c r="K1277" s="173"/>
    </row>
    <row r="1278" spans="1:11" x14ac:dyDescent="0.2">
      <c r="A1278" s="140"/>
      <c r="B1278" s="325"/>
      <c r="J1278" s="4"/>
      <c r="K1278" s="173"/>
    </row>
    <row r="1279" spans="1:11" x14ac:dyDescent="0.2">
      <c r="A1279" s="140"/>
      <c r="B1279" s="325"/>
      <c r="J1279" s="4"/>
      <c r="K1279" s="173"/>
    </row>
    <row r="1280" spans="1:11" x14ac:dyDescent="0.2">
      <c r="A1280" s="140"/>
      <c r="B1280" s="325"/>
      <c r="J1280" s="4"/>
      <c r="K1280" s="173"/>
    </row>
    <row r="1281" spans="1:11" x14ac:dyDescent="0.2">
      <c r="A1281" s="140"/>
      <c r="B1281" s="325"/>
      <c r="J1281" s="4"/>
      <c r="K1281" s="173"/>
    </row>
    <row r="1282" spans="1:11" x14ac:dyDescent="0.2">
      <c r="A1282" s="140"/>
      <c r="B1282" s="325"/>
      <c r="J1282" s="4"/>
      <c r="K1282" s="173"/>
    </row>
    <row r="1283" spans="1:11" x14ac:dyDescent="0.2">
      <c r="A1283" s="140"/>
      <c r="B1283" s="325"/>
      <c r="J1283" s="4"/>
      <c r="K1283" s="173"/>
    </row>
    <row r="1284" spans="1:11" x14ac:dyDescent="0.2">
      <c r="A1284" s="140"/>
      <c r="B1284" s="325"/>
      <c r="J1284" s="4"/>
      <c r="K1284" s="173"/>
    </row>
    <row r="1285" spans="1:11" x14ac:dyDescent="0.2">
      <c r="A1285" s="140"/>
      <c r="B1285" s="325"/>
      <c r="J1285" s="4"/>
      <c r="K1285" s="173"/>
    </row>
    <row r="1286" spans="1:11" x14ac:dyDescent="0.2">
      <c r="A1286" s="140"/>
      <c r="B1286" s="325"/>
      <c r="J1286" s="4"/>
      <c r="K1286" s="173"/>
    </row>
    <row r="1287" spans="1:11" x14ac:dyDescent="0.2">
      <c r="A1287" s="140"/>
      <c r="B1287" s="325"/>
      <c r="J1287" s="4"/>
      <c r="K1287" s="173"/>
    </row>
    <row r="1288" spans="1:11" x14ac:dyDescent="0.2">
      <c r="A1288" s="140"/>
      <c r="B1288" s="325"/>
      <c r="J1288" s="4"/>
      <c r="K1288" s="173"/>
    </row>
    <row r="1289" spans="1:11" x14ac:dyDescent="0.2">
      <c r="A1289" s="140"/>
      <c r="B1289" s="325"/>
      <c r="J1289" s="4"/>
      <c r="K1289" s="173"/>
    </row>
    <row r="1290" spans="1:11" x14ac:dyDescent="0.2">
      <c r="A1290" s="140"/>
      <c r="B1290" s="325"/>
      <c r="J1290" s="4"/>
      <c r="K1290" s="173"/>
    </row>
    <row r="1291" spans="1:11" x14ac:dyDescent="0.2">
      <c r="A1291" s="140"/>
      <c r="B1291" s="325"/>
      <c r="J1291" s="4"/>
      <c r="K1291" s="173"/>
    </row>
    <row r="1292" spans="1:11" x14ac:dyDescent="0.2">
      <c r="A1292" s="140"/>
      <c r="B1292" s="325"/>
      <c r="J1292" s="4"/>
      <c r="K1292" s="173"/>
    </row>
    <row r="1293" spans="1:11" x14ac:dyDescent="0.2">
      <c r="A1293" s="140"/>
      <c r="B1293" s="325"/>
      <c r="J1293" s="4"/>
      <c r="K1293" s="173"/>
    </row>
    <row r="1294" spans="1:11" x14ac:dyDescent="0.2">
      <c r="A1294" s="140"/>
      <c r="B1294" s="325"/>
      <c r="J1294" s="4"/>
      <c r="K1294" s="173"/>
    </row>
    <row r="1295" spans="1:11" x14ac:dyDescent="0.2">
      <c r="A1295" s="140"/>
      <c r="B1295" s="325"/>
      <c r="J1295" s="4"/>
      <c r="K1295" s="173"/>
    </row>
    <row r="1296" spans="1:11" x14ac:dyDescent="0.2">
      <c r="A1296" s="140"/>
      <c r="B1296" s="325"/>
      <c r="J1296" s="4"/>
      <c r="K1296" s="173"/>
    </row>
    <row r="1297" spans="1:11" x14ac:dyDescent="0.2">
      <c r="A1297" s="140"/>
      <c r="B1297" s="325"/>
      <c r="J1297" s="4"/>
      <c r="K1297" s="173"/>
    </row>
    <row r="1298" spans="1:11" x14ac:dyDescent="0.2">
      <c r="A1298" s="140"/>
      <c r="B1298" s="325"/>
      <c r="J1298" s="4"/>
      <c r="K1298" s="173"/>
    </row>
    <row r="1299" spans="1:11" x14ac:dyDescent="0.2">
      <c r="A1299" s="140"/>
      <c r="B1299" s="325"/>
      <c r="J1299" s="4"/>
      <c r="K1299" s="173"/>
    </row>
    <row r="1300" spans="1:11" x14ac:dyDescent="0.2">
      <c r="A1300" s="140"/>
      <c r="B1300" s="325"/>
      <c r="J1300" s="4"/>
      <c r="K1300" s="173"/>
    </row>
    <row r="1301" spans="1:11" x14ac:dyDescent="0.2">
      <c r="A1301" s="140"/>
      <c r="B1301" s="325"/>
      <c r="J1301" s="4"/>
      <c r="K1301" s="173"/>
    </row>
    <row r="1302" spans="1:11" x14ac:dyDescent="0.2">
      <c r="A1302" s="140"/>
      <c r="B1302" s="325"/>
      <c r="J1302" s="4"/>
      <c r="K1302" s="173"/>
    </row>
    <row r="1303" spans="1:11" x14ac:dyDescent="0.2">
      <c r="A1303" s="140"/>
      <c r="B1303" s="325"/>
      <c r="J1303" s="4"/>
      <c r="K1303" s="173"/>
    </row>
    <row r="1304" spans="1:11" x14ac:dyDescent="0.2">
      <c r="A1304" s="140"/>
      <c r="B1304" s="325"/>
      <c r="J1304" s="4"/>
      <c r="K1304" s="173"/>
    </row>
    <row r="1305" spans="1:11" x14ac:dyDescent="0.2">
      <c r="A1305" s="140"/>
      <c r="B1305" s="325"/>
      <c r="J1305" s="4"/>
      <c r="K1305" s="173"/>
    </row>
    <row r="1306" spans="1:11" x14ac:dyDescent="0.2">
      <c r="A1306" s="140"/>
      <c r="B1306" s="325"/>
      <c r="J1306" s="4"/>
      <c r="K1306" s="173"/>
    </row>
    <row r="1307" spans="1:11" x14ac:dyDescent="0.2">
      <c r="A1307" s="140"/>
      <c r="B1307" s="325"/>
      <c r="J1307" s="4"/>
      <c r="K1307" s="173"/>
    </row>
    <row r="1308" spans="1:11" x14ac:dyDescent="0.2">
      <c r="A1308" s="140"/>
      <c r="B1308" s="325"/>
      <c r="J1308" s="4"/>
      <c r="K1308" s="173"/>
    </row>
    <row r="1309" spans="1:11" x14ac:dyDescent="0.2">
      <c r="A1309" s="140"/>
      <c r="B1309" s="325"/>
      <c r="J1309" s="4"/>
      <c r="K1309" s="173"/>
    </row>
    <row r="1310" spans="1:11" x14ac:dyDescent="0.2">
      <c r="A1310" s="140"/>
      <c r="B1310" s="325"/>
      <c r="J1310" s="4"/>
      <c r="K1310" s="173"/>
    </row>
    <row r="1311" spans="1:11" x14ac:dyDescent="0.2">
      <c r="A1311" s="140"/>
      <c r="B1311" s="325"/>
      <c r="J1311" s="4"/>
      <c r="K1311" s="173"/>
    </row>
    <row r="1312" spans="1:11" x14ac:dyDescent="0.2">
      <c r="A1312" s="140"/>
      <c r="B1312" s="325"/>
      <c r="J1312" s="4"/>
      <c r="K1312" s="173"/>
    </row>
    <row r="1313" spans="1:11" x14ac:dyDescent="0.2">
      <c r="A1313" s="140"/>
      <c r="B1313" s="325"/>
      <c r="J1313" s="4"/>
      <c r="K1313" s="173"/>
    </row>
    <row r="1314" spans="1:11" x14ac:dyDescent="0.2">
      <c r="A1314" s="140"/>
      <c r="B1314" s="325"/>
      <c r="J1314" s="4"/>
      <c r="K1314" s="173"/>
    </row>
    <row r="1315" spans="1:11" x14ac:dyDescent="0.2">
      <c r="A1315" s="140"/>
      <c r="B1315" s="325"/>
      <c r="J1315" s="4"/>
      <c r="K1315" s="173"/>
    </row>
    <row r="1316" spans="1:11" x14ac:dyDescent="0.2">
      <c r="A1316" s="140"/>
      <c r="B1316" s="325"/>
      <c r="J1316" s="4"/>
      <c r="K1316" s="173"/>
    </row>
    <row r="1317" spans="1:11" x14ac:dyDescent="0.2">
      <c r="A1317" s="140"/>
      <c r="B1317" s="325"/>
      <c r="J1317" s="4"/>
      <c r="K1317" s="173"/>
    </row>
    <row r="1318" spans="1:11" x14ac:dyDescent="0.2">
      <c r="A1318" s="140"/>
      <c r="B1318" s="325"/>
      <c r="J1318" s="4"/>
      <c r="K1318" s="173"/>
    </row>
    <row r="1319" spans="1:11" x14ac:dyDescent="0.2">
      <c r="A1319" s="140"/>
      <c r="B1319" s="325"/>
      <c r="J1319" s="4"/>
      <c r="K1319" s="173"/>
    </row>
    <row r="1320" spans="1:11" x14ac:dyDescent="0.2">
      <c r="A1320" s="140"/>
      <c r="B1320" s="325"/>
      <c r="J1320" s="4"/>
      <c r="K1320" s="173"/>
    </row>
    <row r="1321" spans="1:11" x14ac:dyDescent="0.2">
      <c r="A1321" s="140"/>
      <c r="B1321" s="325"/>
      <c r="J1321" s="4"/>
      <c r="K1321" s="173"/>
    </row>
    <row r="1322" spans="1:11" x14ac:dyDescent="0.2">
      <c r="A1322" s="140"/>
      <c r="B1322" s="325"/>
      <c r="J1322" s="4"/>
      <c r="K1322" s="173"/>
    </row>
    <row r="1323" spans="1:11" x14ac:dyDescent="0.2">
      <c r="A1323" s="140"/>
      <c r="B1323" s="325"/>
      <c r="J1323" s="4"/>
      <c r="K1323" s="173"/>
    </row>
    <row r="1324" spans="1:11" x14ac:dyDescent="0.2">
      <c r="A1324" s="140"/>
      <c r="B1324" s="325"/>
      <c r="J1324" s="4"/>
      <c r="K1324" s="173"/>
    </row>
    <row r="1325" spans="1:11" x14ac:dyDescent="0.2">
      <c r="A1325" s="140"/>
      <c r="B1325" s="325"/>
      <c r="J1325" s="4"/>
      <c r="K1325" s="173"/>
    </row>
    <row r="1326" spans="1:11" x14ac:dyDescent="0.2">
      <c r="A1326" s="140"/>
      <c r="B1326" s="325"/>
      <c r="J1326" s="4"/>
      <c r="K1326" s="173"/>
    </row>
    <row r="1327" spans="1:11" x14ac:dyDescent="0.2">
      <c r="A1327" s="140"/>
      <c r="B1327" s="325"/>
      <c r="J1327" s="4"/>
      <c r="K1327" s="173"/>
    </row>
    <row r="1328" spans="1:11" x14ac:dyDescent="0.2">
      <c r="A1328" s="140"/>
      <c r="B1328" s="325"/>
      <c r="J1328" s="4"/>
      <c r="K1328" s="173"/>
    </row>
    <row r="1329" spans="1:11" x14ac:dyDescent="0.2">
      <c r="A1329" s="140"/>
      <c r="B1329" s="325"/>
      <c r="J1329" s="4"/>
      <c r="K1329" s="173"/>
    </row>
    <row r="1330" spans="1:11" x14ac:dyDescent="0.2">
      <c r="A1330" s="140"/>
      <c r="B1330" s="325"/>
      <c r="J1330" s="4"/>
      <c r="K1330" s="173"/>
    </row>
    <row r="1331" spans="1:11" x14ac:dyDescent="0.2">
      <c r="A1331" s="140"/>
      <c r="B1331" s="325"/>
      <c r="J1331" s="4"/>
      <c r="K1331" s="173"/>
    </row>
    <row r="1332" spans="1:11" x14ac:dyDescent="0.2">
      <c r="A1332" s="140"/>
      <c r="B1332" s="325"/>
      <c r="J1332" s="4"/>
      <c r="K1332" s="173"/>
    </row>
    <row r="1333" spans="1:11" x14ac:dyDescent="0.2">
      <c r="A1333" s="140"/>
      <c r="B1333" s="325"/>
      <c r="J1333" s="4"/>
      <c r="K1333" s="173"/>
    </row>
    <row r="1334" spans="1:11" x14ac:dyDescent="0.2">
      <c r="A1334" s="140"/>
      <c r="B1334" s="325"/>
      <c r="J1334" s="4"/>
      <c r="K1334" s="173"/>
    </row>
    <row r="1335" spans="1:11" x14ac:dyDescent="0.2">
      <c r="A1335" s="140"/>
      <c r="B1335" s="325"/>
      <c r="J1335" s="4"/>
      <c r="K1335" s="173"/>
    </row>
    <row r="1336" spans="1:11" x14ac:dyDescent="0.2">
      <c r="A1336" s="140"/>
      <c r="B1336" s="325"/>
      <c r="J1336" s="4"/>
      <c r="K1336" s="173"/>
    </row>
    <row r="1337" spans="1:11" x14ac:dyDescent="0.2">
      <c r="A1337" s="140"/>
      <c r="B1337" s="325"/>
      <c r="J1337" s="4"/>
      <c r="K1337" s="173"/>
    </row>
    <row r="1338" spans="1:11" x14ac:dyDescent="0.2">
      <c r="A1338" s="140"/>
      <c r="B1338" s="325"/>
      <c r="J1338" s="4"/>
      <c r="K1338" s="173"/>
    </row>
    <row r="1339" spans="1:11" x14ac:dyDescent="0.2">
      <c r="A1339" s="140"/>
      <c r="B1339" s="325"/>
      <c r="J1339" s="4"/>
      <c r="K1339" s="173"/>
    </row>
    <row r="1340" spans="1:11" x14ac:dyDescent="0.2">
      <c r="A1340" s="140"/>
      <c r="B1340" s="325"/>
      <c r="J1340" s="4"/>
      <c r="K1340" s="173"/>
    </row>
    <row r="1341" spans="1:11" x14ac:dyDescent="0.2">
      <c r="A1341" s="140"/>
      <c r="B1341" s="325"/>
      <c r="J1341" s="4"/>
      <c r="K1341" s="173"/>
    </row>
    <row r="1342" spans="1:11" x14ac:dyDescent="0.2">
      <c r="A1342" s="140"/>
      <c r="B1342" s="325"/>
      <c r="J1342" s="4"/>
      <c r="K1342" s="173"/>
    </row>
    <row r="1343" spans="1:11" x14ac:dyDescent="0.2">
      <c r="A1343" s="140"/>
      <c r="B1343" s="325"/>
      <c r="J1343" s="4"/>
      <c r="K1343" s="173"/>
    </row>
    <row r="1344" spans="1:11" x14ac:dyDescent="0.2">
      <c r="A1344" s="140"/>
      <c r="B1344" s="325"/>
      <c r="J1344" s="4"/>
      <c r="K1344" s="173"/>
    </row>
    <row r="1345" spans="1:11" x14ac:dyDescent="0.2">
      <c r="A1345" s="140"/>
      <c r="B1345" s="325"/>
      <c r="J1345" s="4"/>
      <c r="K1345" s="173"/>
    </row>
    <row r="1346" spans="1:11" x14ac:dyDescent="0.2">
      <c r="A1346" s="140"/>
      <c r="B1346" s="325"/>
      <c r="J1346" s="4"/>
      <c r="K1346" s="173"/>
    </row>
    <row r="1347" spans="1:11" x14ac:dyDescent="0.2">
      <c r="A1347" s="140"/>
      <c r="B1347" s="325"/>
      <c r="J1347" s="4"/>
      <c r="K1347" s="173"/>
    </row>
    <row r="1348" spans="1:11" x14ac:dyDescent="0.2">
      <c r="A1348" s="140"/>
      <c r="B1348" s="325"/>
      <c r="J1348" s="4"/>
      <c r="K1348" s="173"/>
    </row>
    <row r="1349" spans="1:11" x14ac:dyDescent="0.2">
      <c r="A1349" s="140"/>
      <c r="B1349" s="325"/>
      <c r="J1349" s="4"/>
      <c r="K1349" s="173"/>
    </row>
    <row r="1350" spans="1:11" x14ac:dyDescent="0.2">
      <c r="A1350" s="140"/>
      <c r="B1350" s="325"/>
      <c r="J1350" s="4"/>
      <c r="K1350" s="173"/>
    </row>
    <row r="1351" spans="1:11" x14ac:dyDescent="0.2">
      <c r="A1351" s="140"/>
      <c r="B1351" s="325"/>
      <c r="J1351" s="4"/>
      <c r="K1351" s="173"/>
    </row>
    <row r="1352" spans="1:11" x14ac:dyDescent="0.2">
      <c r="A1352" s="140"/>
      <c r="B1352" s="325"/>
      <c r="J1352" s="4"/>
      <c r="K1352" s="173"/>
    </row>
    <row r="1353" spans="1:11" x14ac:dyDescent="0.2">
      <c r="A1353" s="140"/>
      <c r="B1353" s="325"/>
      <c r="J1353" s="4"/>
      <c r="K1353" s="173"/>
    </row>
    <row r="1354" spans="1:11" x14ac:dyDescent="0.2">
      <c r="A1354" s="140"/>
      <c r="B1354" s="325"/>
      <c r="J1354" s="4"/>
      <c r="K1354" s="173"/>
    </row>
    <row r="1355" spans="1:11" x14ac:dyDescent="0.2">
      <c r="A1355" s="140"/>
      <c r="B1355" s="325"/>
      <c r="J1355" s="4"/>
      <c r="K1355" s="173"/>
    </row>
    <row r="1356" spans="1:11" x14ac:dyDescent="0.2">
      <c r="A1356" s="140"/>
      <c r="B1356" s="325"/>
      <c r="J1356" s="4"/>
      <c r="K1356" s="173"/>
    </row>
    <row r="1357" spans="1:11" x14ac:dyDescent="0.2">
      <c r="A1357" s="140"/>
      <c r="B1357" s="325"/>
      <c r="J1357" s="4"/>
      <c r="K1357" s="173"/>
    </row>
    <row r="1358" spans="1:11" x14ac:dyDescent="0.2">
      <c r="A1358" s="140"/>
      <c r="B1358" s="325"/>
      <c r="J1358" s="4"/>
      <c r="K1358" s="173"/>
    </row>
    <row r="1359" spans="1:11" x14ac:dyDescent="0.2">
      <c r="A1359" s="140"/>
      <c r="B1359" s="325"/>
      <c r="J1359" s="4"/>
      <c r="K1359" s="173"/>
    </row>
    <row r="1360" spans="1:11" x14ac:dyDescent="0.2">
      <c r="A1360" s="140"/>
      <c r="B1360" s="325"/>
      <c r="J1360" s="4"/>
      <c r="K1360" s="173"/>
    </row>
    <row r="1361" spans="1:11" x14ac:dyDescent="0.2">
      <c r="A1361" s="140"/>
      <c r="B1361" s="325"/>
      <c r="J1361" s="4"/>
      <c r="K1361" s="173"/>
    </row>
    <row r="1362" spans="1:11" x14ac:dyDescent="0.2">
      <c r="A1362" s="140"/>
      <c r="B1362" s="325"/>
      <c r="J1362" s="4"/>
      <c r="K1362" s="173"/>
    </row>
    <row r="1363" spans="1:11" x14ac:dyDescent="0.2">
      <c r="A1363" s="140"/>
      <c r="B1363" s="325"/>
      <c r="J1363" s="4"/>
      <c r="K1363" s="173"/>
    </row>
    <row r="1364" spans="1:11" x14ac:dyDescent="0.2">
      <c r="A1364" s="140"/>
      <c r="B1364" s="325"/>
      <c r="J1364" s="4"/>
      <c r="K1364" s="173"/>
    </row>
    <row r="1365" spans="1:11" x14ac:dyDescent="0.2">
      <c r="A1365" s="140"/>
      <c r="B1365" s="325"/>
      <c r="J1365" s="4"/>
      <c r="K1365" s="173"/>
    </row>
    <row r="1366" spans="1:11" x14ac:dyDescent="0.2">
      <c r="A1366" s="140"/>
      <c r="B1366" s="325"/>
      <c r="J1366" s="4"/>
      <c r="K1366" s="173"/>
    </row>
    <row r="1367" spans="1:11" x14ac:dyDescent="0.2">
      <c r="A1367" s="140"/>
      <c r="B1367" s="325"/>
      <c r="J1367" s="4"/>
      <c r="K1367" s="173"/>
    </row>
    <row r="1368" spans="1:11" x14ac:dyDescent="0.2">
      <c r="A1368" s="140"/>
      <c r="B1368" s="325"/>
      <c r="J1368" s="4"/>
      <c r="K1368" s="173"/>
    </row>
    <row r="1369" spans="1:11" x14ac:dyDescent="0.2">
      <c r="A1369" s="140"/>
      <c r="B1369" s="325"/>
      <c r="J1369" s="4"/>
      <c r="K1369" s="173"/>
    </row>
    <row r="1370" spans="1:11" x14ac:dyDescent="0.2">
      <c r="A1370" s="140"/>
      <c r="B1370" s="325"/>
      <c r="J1370" s="4"/>
      <c r="K1370" s="173"/>
    </row>
    <row r="1371" spans="1:11" x14ac:dyDescent="0.2">
      <c r="A1371" s="140"/>
      <c r="B1371" s="325"/>
      <c r="J1371" s="4"/>
      <c r="K1371" s="173"/>
    </row>
    <row r="1372" spans="1:11" x14ac:dyDescent="0.2">
      <c r="A1372" s="140"/>
      <c r="B1372" s="325"/>
      <c r="J1372" s="4"/>
      <c r="K1372" s="173"/>
    </row>
    <row r="1373" spans="1:11" x14ac:dyDescent="0.2">
      <c r="A1373" s="140"/>
      <c r="B1373" s="325"/>
      <c r="J1373" s="4"/>
      <c r="K1373" s="173"/>
    </row>
    <row r="1374" spans="1:11" x14ac:dyDescent="0.2">
      <c r="A1374" s="140"/>
      <c r="B1374" s="325"/>
      <c r="J1374" s="4"/>
      <c r="K1374" s="173"/>
    </row>
    <row r="1375" spans="1:11" x14ac:dyDescent="0.2">
      <c r="A1375" s="140"/>
      <c r="B1375" s="325"/>
      <c r="J1375" s="4"/>
      <c r="K1375" s="173"/>
    </row>
    <row r="1376" spans="1:11" x14ac:dyDescent="0.2">
      <c r="A1376" s="140"/>
      <c r="B1376" s="325"/>
      <c r="J1376" s="4"/>
      <c r="K1376" s="173"/>
    </row>
    <row r="1377" spans="1:11" x14ac:dyDescent="0.2">
      <c r="A1377" s="140"/>
      <c r="B1377" s="325"/>
      <c r="J1377" s="4"/>
      <c r="K1377" s="173"/>
    </row>
    <row r="1378" spans="1:11" x14ac:dyDescent="0.2">
      <c r="A1378" s="140"/>
      <c r="B1378" s="325"/>
      <c r="J1378" s="4"/>
      <c r="K1378" s="173"/>
    </row>
    <row r="1379" spans="1:11" x14ac:dyDescent="0.2">
      <c r="A1379" s="140"/>
      <c r="B1379" s="325"/>
      <c r="J1379" s="4"/>
      <c r="K1379" s="173"/>
    </row>
    <row r="1380" spans="1:11" x14ac:dyDescent="0.2">
      <c r="A1380" s="140"/>
      <c r="B1380" s="325"/>
      <c r="J1380" s="4"/>
      <c r="K1380" s="173"/>
    </row>
    <row r="1381" spans="1:11" x14ac:dyDescent="0.2">
      <c r="A1381" s="140"/>
      <c r="B1381" s="325"/>
      <c r="J1381" s="4"/>
      <c r="K1381" s="173"/>
    </row>
    <row r="1382" spans="1:11" x14ac:dyDescent="0.2">
      <c r="A1382" s="140"/>
      <c r="B1382" s="325"/>
      <c r="J1382" s="4"/>
      <c r="K1382" s="173"/>
    </row>
    <row r="1383" spans="1:11" x14ac:dyDescent="0.2">
      <c r="A1383" s="140"/>
      <c r="B1383" s="325"/>
      <c r="J1383" s="4"/>
      <c r="K1383" s="173"/>
    </row>
    <row r="1384" spans="1:11" x14ac:dyDescent="0.2">
      <c r="A1384" s="140"/>
      <c r="B1384" s="325"/>
      <c r="J1384" s="4"/>
      <c r="K1384" s="173"/>
    </row>
    <row r="1385" spans="1:11" x14ac:dyDescent="0.2">
      <c r="A1385" s="140"/>
      <c r="B1385" s="325"/>
      <c r="J1385" s="4"/>
      <c r="K1385" s="173"/>
    </row>
    <row r="1386" spans="1:11" x14ac:dyDescent="0.2">
      <c r="A1386" s="140"/>
      <c r="B1386" s="325"/>
      <c r="J1386" s="4"/>
      <c r="K1386" s="173"/>
    </row>
    <row r="1387" spans="1:11" x14ac:dyDescent="0.2">
      <c r="A1387" s="140"/>
      <c r="B1387" s="325"/>
      <c r="J1387" s="4"/>
      <c r="K1387" s="173"/>
    </row>
    <row r="1388" spans="1:11" x14ac:dyDescent="0.2">
      <c r="A1388" s="140"/>
      <c r="B1388" s="325"/>
      <c r="J1388" s="4"/>
      <c r="K1388" s="173"/>
    </row>
    <row r="1389" spans="1:11" x14ac:dyDescent="0.2">
      <c r="A1389" s="140"/>
      <c r="B1389" s="325"/>
      <c r="J1389" s="4"/>
      <c r="K1389" s="173"/>
    </row>
    <row r="1390" spans="1:11" x14ac:dyDescent="0.2">
      <c r="A1390" s="140"/>
      <c r="B1390" s="325"/>
      <c r="J1390" s="4"/>
      <c r="K1390" s="173"/>
    </row>
    <row r="1391" spans="1:11" x14ac:dyDescent="0.2">
      <c r="A1391" s="140"/>
      <c r="B1391" s="325"/>
      <c r="J1391" s="4"/>
      <c r="K1391" s="173"/>
    </row>
    <row r="1392" spans="1:11" x14ac:dyDescent="0.2">
      <c r="A1392" s="140"/>
      <c r="B1392" s="325"/>
      <c r="J1392" s="4"/>
      <c r="K1392" s="173"/>
    </row>
    <row r="1393" spans="1:11" x14ac:dyDescent="0.2">
      <c r="A1393" s="140"/>
      <c r="B1393" s="325"/>
      <c r="J1393" s="4"/>
      <c r="K1393" s="173"/>
    </row>
    <row r="1394" spans="1:11" x14ac:dyDescent="0.2">
      <c r="A1394" s="140"/>
      <c r="B1394" s="325"/>
      <c r="J1394" s="4"/>
      <c r="K1394" s="173"/>
    </row>
    <row r="1395" spans="1:11" x14ac:dyDescent="0.2">
      <c r="A1395" s="140"/>
      <c r="B1395" s="325"/>
      <c r="J1395" s="4"/>
      <c r="K1395" s="173"/>
    </row>
    <row r="1396" spans="1:11" x14ac:dyDescent="0.2">
      <c r="A1396" s="140"/>
      <c r="B1396" s="325"/>
      <c r="J1396" s="4"/>
      <c r="K1396" s="173"/>
    </row>
    <row r="1397" spans="1:11" x14ac:dyDescent="0.2">
      <c r="A1397" s="140"/>
      <c r="B1397" s="325"/>
      <c r="J1397" s="4"/>
      <c r="K1397" s="173"/>
    </row>
    <row r="1398" spans="1:11" x14ac:dyDescent="0.2">
      <c r="A1398" s="140"/>
      <c r="B1398" s="325"/>
      <c r="J1398" s="4"/>
      <c r="K1398" s="173"/>
    </row>
    <row r="1399" spans="1:11" x14ac:dyDescent="0.2">
      <c r="A1399" s="140"/>
      <c r="B1399" s="325"/>
      <c r="J1399" s="4"/>
      <c r="K1399" s="173"/>
    </row>
    <row r="1400" spans="1:11" x14ac:dyDescent="0.2">
      <c r="A1400" s="140"/>
      <c r="B1400" s="325"/>
      <c r="J1400" s="4"/>
      <c r="K1400" s="173"/>
    </row>
    <row r="1401" spans="1:11" x14ac:dyDescent="0.2">
      <c r="A1401" s="140"/>
      <c r="B1401" s="325"/>
      <c r="J1401" s="4"/>
      <c r="K1401" s="173"/>
    </row>
    <row r="1402" spans="1:11" x14ac:dyDescent="0.2">
      <c r="A1402" s="140"/>
      <c r="B1402" s="325"/>
      <c r="J1402" s="4"/>
      <c r="K1402" s="173"/>
    </row>
    <row r="1403" spans="1:11" x14ac:dyDescent="0.2">
      <c r="A1403" s="140"/>
      <c r="B1403" s="325"/>
      <c r="J1403" s="4"/>
      <c r="K1403" s="173"/>
    </row>
    <row r="1404" spans="1:11" x14ac:dyDescent="0.2">
      <c r="A1404" s="140"/>
      <c r="B1404" s="325"/>
      <c r="J1404" s="4"/>
      <c r="K1404" s="173"/>
    </row>
    <row r="1405" spans="1:11" x14ac:dyDescent="0.2">
      <c r="A1405" s="140"/>
      <c r="B1405" s="325"/>
      <c r="J1405" s="4"/>
      <c r="K1405" s="173"/>
    </row>
    <row r="1406" spans="1:11" x14ac:dyDescent="0.2">
      <c r="A1406" s="140"/>
      <c r="B1406" s="325"/>
      <c r="J1406" s="4"/>
      <c r="K1406" s="173"/>
    </row>
    <row r="1407" spans="1:11" x14ac:dyDescent="0.2">
      <c r="A1407" s="140"/>
      <c r="B1407" s="325"/>
      <c r="J1407" s="4"/>
      <c r="K1407" s="173"/>
    </row>
    <row r="1408" spans="1:11" x14ac:dyDescent="0.2">
      <c r="A1408" s="140"/>
      <c r="B1408" s="325"/>
      <c r="J1408" s="4"/>
      <c r="K1408" s="173"/>
    </row>
    <row r="1409" spans="1:11" x14ac:dyDescent="0.2">
      <c r="A1409" s="140"/>
      <c r="B1409" s="325"/>
      <c r="J1409" s="4"/>
      <c r="K1409" s="173"/>
    </row>
    <row r="1410" spans="1:11" x14ac:dyDescent="0.2">
      <c r="A1410" s="140"/>
      <c r="B1410" s="325"/>
      <c r="J1410" s="4"/>
      <c r="K1410" s="173"/>
    </row>
    <row r="1411" spans="1:11" x14ac:dyDescent="0.2">
      <c r="A1411" s="140"/>
      <c r="B1411" s="325"/>
      <c r="J1411" s="4"/>
      <c r="K1411" s="173"/>
    </row>
    <row r="1412" spans="1:11" x14ac:dyDescent="0.2">
      <c r="A1412" s="140"/>
      <c r="B1412" s="325"/>
      <c r="J1412" s="4"/>
      <c r="K1412" s="173"/>
    </row>
    <row r="1413" spans="1:11" x14ac:dyDescent="0.2">
      <c r="A1413" s="140"/>
      <c r="B1413" s="325"/>
      <c r="J1413" s="4"/>
      <c r="K1413" s="173"/>
    </row>
    <row r="1414" spans="1:11" x14ac:dyDescent="0.2">
      <c r="A1414" s="140"/>
      <c r="B1414" s="325"/>
      <c r="J1414" s="4"/>
      <c r="K1414" s="173"/>
    </row>
    <row r="1415" spans="1:11" x14ac:dyDescent="0.2">
      <c r="A1415" s="140"/>
      <c r="B1415" s="325"/>
      <c r="J1415" s="4"/>
      <c r="K1415" s="173"/>
    </row>
    <row r="1416" spans="1:11" x14ac:dyDescent="0.2">
      <c r="A1416" s="140"/>
      <c r="B1416" s="325"/>
      <c r="J1416" s="4"/>
      <c r="K1416" s="173"/>
    </row>
    <row r="1417" spans="1:11" x14ac:dyDescent="0.2">
      <c r="A1417" s="140"/>
      <c r="B1417" s="325"/>
      <c r="J1417" s="4"/>
      <c r="K1417" s="173"/>
    </row>
    <row r="1418" spans="1:11" x14ac:dyDescent="0.2">
      <c r="A1418" s="140"/>
      <c r="B1418" s="325"/>
      <c r="J1418" s="4"/>
      <c r="K1418" s="173"/>
    </row>
    <row r="1419" spans="1:11" x14ac:dyDescent="0.2">
      <c r="A1419" s="140"/>
      <c r="B1419" s="325"/>
      <c r="J1419" s="4"/>
      <c r="K1419" s="173"/>
    </row>
    <row r="1420" spans="1:11" x14ac:dyDescent="0.2">
      <c r="A1420" s="140"/>
      <c r="B1420" s="325"/>
      <c r="J1420" s="4"/>
      <c r="K1420" s="173"/>
    </row>
    <row r="1421" spans="1:11" x14ac:dyDescent="0.2">
      <c r="A1421" s="140"/>
      <c r="B1421" s="325"/>
      <c r="J1421" s="4"/>
      <c r="K1421" s="173"/>
    </row>
    <row r="1422" spans="1:11" x14ac:dyDescent="0.2">
      <c r="A1422" s="140"/>
      <c r="B1422" s="325"/>
      <c r="J1422" s="4"/>
      <c r="K1422" s="173"/>
    </row>
    <row r="1423" spans="1:11" x14ac:dyDescent="0.2">
      <c r="A1423" s="140"/>
      <c r="B1423" s="325"/>
      <c r="J1423" s="4"/>
      <c r="K1423" s="173"/>
    </row>
    <row r="1424" spans="1:11" x14ac:dyDescent="0.2">
      <c r="A1424" s="140"/>
      <c r="B1424" s="325"/>
      <c r="J1424" s="4"/>
      <c r="K1424" s="173"/>
    </row>
    <row r="1425" spans="1:11" x14ac:dyDescent="0.2">
      <c r="A1425" s="140"/>
      <c r="B1425" s="325"/>
      <c r="J1425" s="4"/>
      <c r="K1425" s="173"/>
    </row>
    <row r="1426" spans="1:11" x14ac:dyDescent="0.2">
      <c r="A1426" s="140"/>
      <c r="B1426" s="325"/>
      <c r="J1426" s="4"/>
      <c r="K1426" s="173"/>
    </row>
    <row r="1427" spans="1:11" x14ac:dyDescent="0.2">
      <c r="A1427" s="140"/>
      <c r="B1427" s="325"/>
      <c r="J1427" s="4"/>
      <c r="K1427" s="173"/>
    </row>
    <row r="1428" spans="1:11" x14ac:dyDescent="0.2">
      <c r="A1428" s="140"/>
      <c r="B1428" s="325"/>
      <c r="J1428" s="4"/>
      <c r="K1428" s="173"/>
    </row>
    <row r="1429" spans="1:11" x14ac:dyDescent="0.2">
      <c r="A1429" s="140"/>
      <c r="B1429" s="325"/>
      <c r="J1429" s="4"/>
      <c r="K1429" s="173"/>
    </row>
    <row r="1430" spans="1:11" x14ac:dyDescent="0.2">
      <c r="A1430" s="140"/>
      <c r="B1430" s="325"/>
      <c r="J1430" s="4"/>
      <c r="K1430" s="173"/>
    </row>
    <row r="1431" spans="1:11" x14ac:dyDescent="0.2">
      <c r="A1431" s="140"/>
      <c r="B1431" s="325"/>
      <c r="J1431" s="4"/>
      <c r="K1431" s="173"/>
    </row>
    <row r="1432" spans="1:11" x14ac:dyDescent="0.2">
      <c r="A1432" s="140"/>
      <c r="B1432" s="325"/>
      <c r="J1432" s="4"/>
      <c r="K1432" s="173"/>
    </row>
    <row r="1433" spans="1:11" x14ac:dyDescent="0.2">
      <c r="A1433" s="140"/>
      <c r="B1433" s="325"/>
      <c r="J1433" s="4"/>
      <c r="K1433" s="173"/>
    </row>
    <row r="1434" spans="1:11" x14ac:dyDescent="0.2">
      <c r="A1434" s="140"/>
      <c r="B1434" s="325"/>
      <c r="J1434" s="4"/>
      <c r="K1434" s="173"/>
    </row>
    <row r="1435" spans="1:11" x14ac:dyDescent="0.2">
      <c r="A1435" s="140"/>
      <c r="B1435" s="325"/>
      <c r="J1435" s="4"/>
      <c r="K1435" s="173"/>
    </row>
    <row r="1436" spans="1:11" x14ac:dyDescent="0.2">
      <c r="A1436" s="140"/>
      <c r="B1436" s="325"/>
      <c r="J1436" s="4"/>
      <c r="K1436" s="173"/>
    </row>
    <row r="1437" spans="1:11" x14ac:dyDescent="0.2">
      <c r="A1437" s="140"/>
      <c r="B1437" s="325"/>
      <c r="J1437" s="4"/>
      <c r="K1437" s="173"/>
    </row>
    <row r="1438" spans="1:11" x14ac:dyDescent="0.2">
      <c r="A1438" s="140"/>
      <c r="B1438" s="325"/>
      <c r="J1438" s="4"/>
      <c r="K1438" s="173"/>
    </row>
    <row r="1439" spans="1:11" x14ac:dyDescent="0.2">
      <c r="A1439" s="140"/>
      <c r="B1439" s="325"/>
      <c r="J1439" s="4"/>
      <c r="K1439" s="173"/>
    </row>
    <row r="1440" spans="1:11" x14ac:dyDescent="0.2">
      <c r="A1440" s="140"/>
      <c r="B1440" s="325"/>
      <c r="J1440" s="4"/>
      <c r="K1440" s="173"/>
    </row>
    <row r="1441" spans="1:11" x14ac:dyDescent="0.2">
      <c r="A1441" s="140"/>
      <c r="B1441" s="325"/>
      <c r="J1441" s="4"/>
      <c r="K1441" s="173"/>
    </row>
    <row r="1442" spans="1:11" x14ac:dyDescent="0.2">
      <c r="A1442" s="140"/>
      <c r="B1442" s="325"/>
      <c r="J1442" s="4"/>
      <c r="K1442" s="173"/>
    </row>
    <row r="1443" spans="1:11" x14ac:dyDescent="0.2">
      <c r="A1443" s="140"/>
      <c r="B1443" s="325"/>
      <c r="J1443" s="4"/>
      <c r="K1443" s="173"/>
    </row>
    <row r="1444" spans="1:11" x14ac:dyDescent="0.2">
      <c r="A1444" s="140"/>
      <c r="B1444" s="325"/>
      <c r="J1444" s="4"/>
      <c r="K1444" s="173"/>
    </row>
    <row r="1445" spans="1:11" x14ac:dyDescent="0.2">
      <c r="A1445" s="140"/>
      <c r="B1445" s="325"/>
      <c r="J1445" s="4"/>
      <c r="K1445" s="173"/>
    </row>
    <row r="1446" spans="1:11" x14ac:dyDescent="0.2">
      <c r="A1446" s="140"/>
      <c r="B1446" s="325"/>
      <c r="J1446" s="4"/>
      <c r="K1446" s="173"/>
    </row>
    <row r="1447" spans="1:11" x14ac:dyDescent="0.2">
      <c r="A1447" s="140"/>
      <c r="B1447" s="325"/>
      <c r="J1447" s="4"/>
      <c r="K1447" s="173"/>
    </row>
    <row r="1448" spans="1:11" x14ac:dyDescent="0.2">
      <c r="A1448" s="140"/>
      <c r="B1448" s="325"/>
      <c r="J1448" s="4"/>
      <c r="K1448" s="173"/>
    </row>
    <row r="1449" spans="1:11" x14ac:dyDescent="0.2">
      <c r="A1449" s="140"/>
      <c r="B1449" s="325"/>
      <c r="J1449" s="4"/>
      <c r="K1449" s="173"/>
    </row>
    <row r="1450" spans="1:11" x14ac:dyDescent="0.2">
      <c r="A1450" s="140"/>
      <c r="B1450" s="325"/>
      <c r="J1450" s="4"/>
      <c r="K1450" s="173"/>
    </row>
    <row r="1451" spans="1:11" x14ac:dyDescent="0.2">
      <c r="A1451" s="140"/>
      <c r="B1451" s="325"/>
      <c r="J1451" s="4"/>
      <c r="K1451" s="173"/>
    </row>
    <row r="1452" spans="1:11" x14ac:dyDescent="0.2">
      <c r="A1452" s="140"/>
      <c r="B1452" s="325"/>
      <c r="J1452" s="4"/>
      <c r="K1452" s="173"/>
    </row>
    <row r="1453" spans="1:11" x14ac:dyDescent="0.2">
      <c r="A1453" s="140"/>
      <c r="B1453" s="325"/>
      <c r="J1453" s="4"/>
      <c r="K1453" s="173"/>
    </row>
    <row r="1454" spans="1:11" x14ac:dyDescent="0.2">
      <c r="A1454" s="140"/>
      <c r="B1454" s="325"/>
      <c r="J1454" s="4"/>
      <c r="K1454" s="173"/>
    </row>
    <row r="1455" spans="1:11" x14ac:dyDescent="0.2">
      <c r="A1455" s="140"/>
      <c r="B1455" s="325"/>
      <c r="J1455" s="4"/>
      <c r="K1455" s="173"/>
    </row>
    <row r="1456" spans="1:11" x14ac:dyDescent="0.2">
      <c r="A1456" s="140"/>
      <c r="B1456" s="325"/>
      <c r="J1456" s="4"/>
      <c r="K1456" s="173"/>
    </row>
    <row r="1457" spans="1:11" x14ac:dyDescent="0.2">
      <c r="A1457" s="140"/>
      <c r="B1457" s="325"/>
      <c r="J1457" s="4"/>
      <c r="K1457" s="173"/>
    </row>
    <row r="1458" spans="1:11" x14ac:dyDescent="0.2">
      <c r="A1458" s="140"/>
      <c r="B1458" s="325"/>
      <c r="J1458" s="4"/>
      <c r="K1458" s="173"/>
    </row>
    <row r="1459" spans="1:11" x14ac:dyDescent="0.2">
      <c r="A1459" s="140"/>
      <c r="B1459" s="325"/>
      <c r="J1459" s="4"/>
      <c r="K1459" s="173"/>
    </row>
    <row r="1460" spans="1:11" x14ac:dyDescent="0.2">
      <c r="A1460" s="140"/>
      <c r="B1460" s="325"/>
      <c r="J1460" s="4"/>
      <c r="K1460" s="173"/>
    </row>
    <row r="1461" spans="1:11" x14ac:dyDescent="0.2">
      <c r="A1461" s="140"/>
      <c r="B1461" s="325"/>
      <c r="J1461" s="4"/>
      <c r="K1461" s="173"/>
    </row>
    <row r="1462" spans="1:11" x14ac:dyDescent="0.2">
      <c r="A1462" s="140"/>
      <c r="B1462" s="325"/>
      <c r="J1462" s="4"/>
      <c r="K1462" s="173"/>
    </row>
    <row r="1463" spans="1:11" x14ac:dyDescent="0.2">
      <c r="A1463" s="140"/>
      <c r="B1463" s="325"/>
      <c r="J1463" s="4"/>
      <c r="K1463" s="173"/>
    </row>
    <row r="1464" spans="1:11" x14ac:dyDescent="0.2">
      <c r="A1464" s="140"/>
      <c r="B1464" s="325"/>
      <c r="J1464" s="4"/>
      <c r="K1464" s="173"/>
    </row>
    <row r="1465" spans="1:11" x14ac:dyDescent="0.2">
      <c r="A1465" s="140"/>
      <c r="B1465" s="325"/>
      <c r="J1465" s="4"/>
      <c r="K1465" s="173"/>
    </row>
    <row r="1466" spans="1:11" x14ac:dyDescent="0.2">
      <c r="A1466" s="140"/>
      <c r="B1466" s="325"/>
      <c r="J1466" s="4"/>
      <c r="K1466" s="173"/>
    </row>
    <row r="1467" spans="1:11" x14ac:dyDescent="0.2">
      <c r="A1467" s="140"/>
      <c r="B1467" s="325"/>
      <c r="J1467" s="4"/>
      <c r="K1467" s="173"/>
    </row>
    <row r="1468" spans="1:11" x14ac:dyDescent="0.2">
      <c r="A1468" s="140"/>
      <c r="B1468" s="325"/>
      <c r="J1468" s="4"/>
      <c r="K1468" s="173"/>
    </row>
    <row r="1469" spans="1:11" x14ac:dyDescent="0.2">
      <c r="A1469" s="140"/>
      <c r="B1469" s="325"/>
      <c r="J1469" s="4"/>
      <c r="K1469" s="173"/>
    </row>
    <row r="1470" spans="1:11" x14ac:dyDescent="0.2">
      <c r="A1470" s="140"/>
      <c r="B1470" s="325"/>
      <c r="J1470" s="4"/>
      <c r="K1470" s="173"/>
    </row>
    <row r="1471" spans="1:11" x14ac:dyDescent="0.2">
      <c r="A1471" s="140"/>
      <c r="B1471" s="325"/>
      <c r="J1471" s="4"/>
      <c r="K1471" s="173"/>
    </row>
    <row r="1472" spans="1:11" x14ac:dyDescent="0.2">
      <c r="A1472" s="140"/>
      <c r="B1472" s="325"/>
      <c r="J1472" s="4"/>
      <c r="K1472" s="173"/>
    </row>
    <row r="1473" spans="1:11" x14ac:dyDescent="0.2">
      <c r="A1473" s="140"/>
      <c r="B1473" s="325"/>
      <c r="J1473" s="4"/>
      <c r="K1473" s="173"/>
    </row>
    <row r="1474" spans="1:11" x14ac:dyDescent="0.2">
      <c r="A1474" s="140"/>
      <c r="B1474" s="325"/>
      <c r="J1474" s="4"/>
      <c r="K1474" s="173"/>
    </row>
    <row r="1475" spans="1:11" x14ac:dyDescent="0.2">
      <c r="A1475" s="140"/>
      <c r="B1475" s="325"/>
      <c r="J1475" s="4"/>
      <c r="K1475" s="173"/>
    </row>
    <row r="1476" spans="1:11" x14ac:dyDescent="0.2">
      <c r="A1476" s="140"/>
      <c r="B1476" s="325"/>
      <c r="J1476" s="4"/>
      <c r="K1476" s="173"/>
    </row>
    <row r="1477" spans="1:11" x14ac:dyDescent="0.2">
      <c r="A1477" s="140"/>
      <c r="B1477" s="325"/>
      <c r="J1477" s="4"/>
      <c r="K1477" s="173"/>
    </row>
    <row r="1478" spans="1:11" x14ac:dyDescent="0.2">
      <c r="A1478" s="140"/>
      <c r="B1478" s="325"/>
      <c r="J1478" s="4"/>
      <c r="K1478" s="173"/>
    </row>
    <row r="1479" spans="1:11" x14ac:dyDescent="0.2">
      <c r="A1479" s="140"/>
      <c r="B1479" s="325"/>
      <c r="J1479" s="4"/>
      <c r="K1479" s="173"/>
    </row>
    <row r="1480" spans="1:11" x14ac:dyDescent="0.2">
      <c r="A1480" s="140"/>
      <c r="B1480" s="325"/>
      <c r="J1480" s="4"/>
      <c r="K1480" s="173"/>
    </row>
    <row r="1481" spans="1:11" x14ac:dyDescent="0.2">
      <c r="A1481" s="140"/>
      <c r="B1481" s="325"/>
      <c r="J1481" s="4"/>
      <c r="K1481" s="173"/>
    </row>
    <row r="1482" spans="1:11" x14ac:dyDescent="0.2">
      <c r="A1482" s="140"/>
      <c r="B1482" s="325"/>
      <c r="J1482" s="4"/>
      <c r="K1482" s="173"/>
    </row>
    <row r="1483" spans="1:11" x14ac:dyDescent="0.2">
      <c r="A1483" s="140"/>
      <c r="B1483" s="325"/>
      <c r="J1483" s="4"/>
      <c r="K1483" s="173"/>
    </row>
    <row r="1484" spans="1:11" x14ac:dyDescent="0.2">
      <c r="A1484" s="140"/>
      <c r="B1484" s="325"/>
      <c r="J1484" s="4"/>
      <c r="K1484" s="173"/>
    </row>
    <row r="1485" spans="1:11" x14ac:dyDescent="0.2">
      <c r="A1485" s="140"/>
      <c r="B1485" s="325"/>
      <c r="J1485" s="4"/>
      <c r="K1485" s="173"/>
    </row>
    <row r="1486" spans="1:11" x14ac:dyDescent="0.2">
      <c r="A1486" s="140"/>
      <c r="B1486" s="325"/>
      <c r="J1486" s="4"/>
      <c r="K1486" s="173"/>
    </row>
    <row r="1487" spans="1:11" x14ac:dyDescent="0.2">
      <c r="A1487" s="140"/>
      <c r="B1487" s="325"/>
      <c r="J1487" s="4"/>
      <c r="K1487" s="173"/>
    </row>
    <row r="1488" spans="1:11" x14ac:dyDescent="0.2">
      <c r="A1488" s="140"/>
      <c r="B1488" s="325"/>
      <c r="J1488" s="4"/>
      <c r="K1488" s="173"/>
    </row>
    <row r="1489" spans="1:11" x14ac:dyDescent="0.2">
      <c r="A1489" s="140"/>
      <c r="B1489" s="325"/>
      <c r="J1489" s="4"/>
      <c r="K1489" s="173"/>
    </row>
    <row r="1490" spans="1:11" x14ac:dyDescent="0.2">
      <c r="A1490" s="140"/>
      <c r="B1490" s="325"/>
      <c r="J1490" s="4"/>
      <c r="K1490" s="173"/>
    </row>
    <row r="1491" spans="1:11" x14ac:dyDescent="0.2">
      <c r="A1491" s="140"/>
      <c r="B1491" s="325"/>
      <c r="J1491" s="4"/>
      <c r="K1491" s="173"/>
    </row>
    <row r="1492" spans="1:11" x14ac:dyDescent="0.2">
      <c r="A1492" s="140"/>
      <c r="B1492" s="325"/>
      <c r="J1492" s="4"/>
      <c r="K1492" s="173"/>
    </row>
    <row r="1493" spans="1:11" x14ac:dyDescent="0.2">
      <c r="A1493" s="140"/>
      <c r="B1493" s="325"/>
      <c r="J1493" s="4"/>
      <c r="K1493" s="173"/>
    </row>
    <row r="1494" spans="1:11" x14ac:dyDescent="0.2">
      <c r="A1494" s="140"/>
      <c r="B1494" s="325"/>
      <c r="J1494" s="4"/>
      <c r="K1494" s="173"/>
    </row>
    <row r="1495" spans="1:11" x14ac:dyDescent="0.2">
      <c r="A1495" s="140"/>
      <c r="B1495" s="325"/>
      <c r="J1495" s="4"/>
      <c r="K1495" s="173"/>
    </row>
    <row r="1496" spans="1:11" x14ac:dyDescent="0.2">
      <c r="A1496" s="140"/>
      <c r="B1496" s="325"/>
      <c r="J1496" s="4"/>
      <c r="K1496" s="173"/>
    </row>
    <row r="1497" spans="1:11" x14ac:dyDescent="0.2">
      <c r="A1497" s="140"/>
      <c r="B1497" s="325"/>
      <c r="J1497" s="4"/>
      <c r="K1497" s="173"/>
    </row>
    <row r="1498" spans="1:11" x14ac:dyDescent="0.2">
      <c r="A1498" s="140"/>
      <c r="B1498" s="325"/>
      <c r="J1498" s="4"/>
      <c r="K1498" s="173"/>
    </row>
    <row r="1499" spans="1:11" x14ac:dyDescent="0.2">
      <c r="A1499" s="140"/>
      <c r="B1499" s="325"/>
      <c r="J1499" s="4"/>
      <c r="K1499" s="173"/>
    </row>
    <row r="1500" spans="1:11" x14ac:dyDescent="0.2">
      <c r="A1500" s="140"/>
      <c r="B1500" s="325"/>
      <c r="J1500" s="4"/>
      <c r="K1500" s="173"/>
    </row>
    <row r="1501" spans="1:11" x14ac:dyDescent="0.2">
      <c r="A1501" s="140"/>
      <c r="B1501" s="325"/>
      <c r="J1501" s="4"/>
      <c r="K1501" s="173"/>
    </row>
    <row r="1502" spans="1:11" x14ac:dyDescent="0.2">
      <c r="A1502" s="140"/>
      <c r="B1502" s="325"/>
      <c r="J1502" s="4"/>
      <c r="K1502" s="173"/>
    </row>
    <row r="1503" spans="1:11" x14ac:dyDescent="0.2">
      <c r="A1503" s="140"/>
      <c r="B1503" s="325"/>
      <c r="J1503" s="4"/>
      <c r="K1503" s="173"/>
    </row>
    <row r="1504" spans="1:11" x14ac:dyDescent="0.2">
      <c r="A1504" s="140"/>
      <c r="B1504" s="325"/>
      <c r="J1504" s="4"/>
      <c r="K1504" s="173"/>
    </row>
    <row r="1505" spans="1:11" x14ac:dyDescent="0.2">
      <c r="A1505" s="140"/>
      <c r="B1505" s="325"/>
      <c r="J1505" s="4"/>
      <c r="K1505" s="173"/>
    </row>
    <row r="1506" spans="1:11" x14ac:dyDescent="0.2">
      <c r="A1506" s="140"/>
      <c r="B1506" s="325"/>
      <c r="J1506" s="4"/>
      <c r="K1506" s="173"/>
    </row>
    <row r="1507" spans="1:11" x14ac:dyDescent="0.2">
      <c r="A1507" s="140"/>
      <c r="B1507" s="325"/>
      <c r="J1507" s="4"/>
      <c r="K1507" s="173"/>
    </row>
    <row r="1508" spans="1:11" x14ac:dyDescent="0.2">
      <c r="A1508" s="140"/>
      <c r="B1508" s="325"/>
      <c r="J1508" s="4"/>
      <c r="K1508" s="173"/>
    </row>
    <row r="1509" spans="1:11" x14ac:dyDescent="0.2">
      <c r="A1509" s="140"/>
      <c r="B1509" s="325"/>
      <c r="J1509" s="4"/>
      <c r="K1509" s="173"/>
    </row>
    <row r="1510" spans="1:11" x14ac:dyDescent="0.2">
      <c r="A1510" s="140"/>
      <c r="B1510" s="325"/>
      <c r="J1510" s="4"/>
      <c r="K1510" s="173"/>
    </row>
    <row r="1511" spans="1:11" x14ac:dyDescent="0.2">
      <c r="A1511" s="140"/>
      <c r="B1511" s="325"/>
      <c r="J1511" s="4"/>
      <c r="K1511" s="173"/>
    </row>
    <row r="1512" spans="1:11" x14ac:dyDescent="0.2">
      <c r="A1512" s="140"/>
      <c r="B1512" s="325"/>
      <c r="J1512" s="4"/>
      <c r="K1512" s="173"/>
    </row>
    <row r="1513" spans="1:11" x14ac:dyDescent="0.2">
      <c r="A1513" s="140"/>
      <c r="B1513" s="325"/>
      <c r="J1513" s="4"/>
      <c r="K1513" s="173"/>
    </row>
    <row r="1514" spans="1:11" x14ac:dyDescent="0.2">
      <c r="A1514" s="140"/>
      <c r="B1514" s="325"/>
      <c r="J1514" s="4"/>
      <c r="K1514" s="173"/>
    </row>
    <row r="1515" spans="1:11" x14ac:dyDescent="0.2">
      <c r="A1515" s="140"/>
      <c r="B1515" s="325"/>
      <c r="J1515" s="4"/>
      <c r="K1515" s="173"/>
    </row>
    <row r="1516" spans="1:11" x14ac:dyDescent="0.2">
      <c r="A1516" s="140"/>
      <c r="B1516" s="325"/>
      <c r="J1516" s="4"/>
      <c r="K1516" s="173"/>
    </row>
    <row r="1517" spans="1:11" x14ac:dyDescent="0.2">
      <c r="A1517" s="140"/>
      <c r="B1517" s="325"/>
      <c r="J1517" s="4"/>
      <c r="K1517" s="173"/>
    </row>
    <row r="1518" spans="1:11" x14ac:dyDescent="0.2">
      <c r="A1518" s="140"/>
      <c r="B1518" s="325"/>
      <c r="J1518" s="4"/>
      <c r="K1518" s="173"/>
    </row>
    <row r="1519" spans="1:11" x14ac:dyDescent="0.2">
      <c r="A1519" s="140"/>
      <c r="B1519" s="325"/>
      <c r="J1519" s="4"/>
      <c r="K1519" s="173"/>
    </row>
    <row r="1520" spans="1:11" x14ac:dyDescent="0.2">
      <c r="A1520" s="140"/>
      <c r="B1520" s="325"/>
      <c r="J1520" s="4"/>
      <c r="K1520" s="173"/>
    </row>
    <row r="1521" spans="1:11" x14ac:dyDescent="0.2">
      <c r="A1521" s="140"/>
      <c r="B1521" s="325"/>
      <c r="J1521" s="4"/>
      <c r="K1521" s="173"/>
    </row>
    <row r="1522" spans="1:11" x14ac:dyDescent="0.2">
      <c r="A1522" s="140"/>
      <c r="B1522" s="325"/>
      <c r="J1522" s="4"/>
      <c r="K1522" s="173"/>
    </row>
    <row r="1523" spans="1:11" x14ac:dyDescent="0.2">
      <c r="A1523" s="140"/>
      <c r="B1523" s="325"/>
      <c r="J1523" s="4"/>
      <c r="K1523" s="173"/>
    </row>
    <row r="1524" spans="1:11" x14ac:dyDescent="0.2">
      <c r="A1524" s="140"/>
      <c r="B1524" s="325"/>
      <c r="J1524" s="4"/>
      <c r="K1524" s="173"/>
    </row>
    <row r="1525" spans="1:11" x14ac:dyDescent="0.2">
      <c r="A1525" s="140"/>
      <c r="B1525" s="325"/>
      <c r="J1525" s="4"/>
      <c r="K1525" s="173"/>
    </row>
    <row r="1526" spans="1:11" x14ac:dyDescent="0.2">
      <c r="A1526" s="140"/>
      <c r="B1526" s="325"/>
      <c r="J1526" s="4"/>
      <c r="K1526" s="173"/>
    </row>
    <row r="1527" spans="1:11" x14ac:dyDescent="0.2">
      <c r="A1527" s="140"/>
      <c r="B1527" s="325"/>
      <c r="J1527" s="4"/>
      <c r="K1527" s="173"/>
    </row>
    <row r="1528" spans="1:11" x14ac:dyDescent="0.2">
      <c r="A1528" s="140"/>
      <c r="B1528" s="325"/>
      <c r="J1528" s="4"/>
      <c r="K1528" s="173"/>
    </row>
    <row r="1529" spans="1:11" x14ac:dyDescent="0.2">
      <c r="A1529" s="140"/>
      <c r="B1529" s="325"/>
      <c r="J1529" s="4"/>
      <c r="K1529" s="173"/>
    </row>
    <row r="1530" spans="1:11" x14ac:dyDescent="0.2">
      <c r="A1530" s="140"/>
      <c r="B1530" s="325"/>
      <c r="J1530" s="4"/>
      <c r="K1530" s="173"/>
    </row>
    <row r="1531" spans="1:11" x14ac:dyDescent="0.2">
      <c r="A1531" s="140"/>
      <c r="B1531" s="325"/>
      <c r="J1531" s="4"/>
      <c r="K1531" s="173"/>
    </row>
    <row r="1532" spans="1:11" x14ac:dyDescent="0.2">
      <c r="A1532" s="140"/>
      <c r="B1532" s="325"/>
      <c r="J1532" s="4"/>
      <c r="K1532" s="173"/>
    </row>
    <row r="1533" spans="1:11" x14ac:dyDescent="0.2">
      <c r="A1533" s="140"/>
      <c r="B1533" s="325"/>
      <c r="J1533" s="4"/>
      <c r="K1533" s="173"/>
    </row>
    <row r="1534" spans="1:11" x14ac:dyDescent="0.2">
      <c r="A1534" s="140"/>
      <c r="B1534" s="325"/>
      <c r="J1534" s="4"/>
      <c r="K1534" s="173"/>
    </row>
    <row r="1535" spans="1:11" x14ac:dyDescent="0.2">
      <c r="A1535" s="140"/>
      <c r="B1535" s="325"/>
      <c r="J1535" s="4"/>
      <c r="K1535" s="173"/>
    </row>
    <row r="1536" spans="1:11" x14ac:dyDescent="0.2">
      <c r="A1536" s="140"/>
      <c r="B1536" s="325"/>
      <c r="J1536" s="4"/>
      <c r="K1536" s="173"/>
    </row>
    <row r="1537" spans="1:11" x14ac:dyDescent="0.2">
      <c r="A1537" s="140"/>
      <c r="B1537" s="325"/>
      <c r="J1537" s="4"/>
      <c r="K1537" s="173"/>
    </row>
    <row r="1538" spans="1:11" x14ac:dyDescent="0.2">
      <c r="A1538" s="140"/>
      <c r="B1538" s="325"/>
      <c r="J1538" s="4"/>
      <c r="K1538" s="173"/>
    </row>
    <row r="1539" spans="1:11" x14ac:dyDescent="0.2">
      <c r="A1539" s="140"/>
      <c r="B1539" s="325"/>
      <c r="J1539" s="4"/>
      <c r="K1539" s="173"/>
    </row>
    <row r="1540" spans="1:11" x14ac:dyDescent="0.2">
      <c r="A1540" s="140"/>
      <c r="B1540" s="325"/>
      <c r="J1540" s="4"/>
      <c r="K1540" s="173"/>
    </row>
    <row r="1541" spans="1:11" x14ac:dyDescent="0.2">
      <c r="A1541" s="140"/>
      <c r="B1541" s="325"/>
      <c r="J1541" s="4"/>
      <c r="K1541" s="173"/>
    </row>
    <row r="1542" spans="1:11" x14ac:dyDescent="0.2">
      <c r="A1542" s="140"/>
      <c r="B1542" s="325"/>
      <c r="J1542" s="4"/>
      <c r="K1542" s="173"/>
    </row>
    <row r="1543" spans="1:11" x14ac:dyDescent="0.2">
      <c r="A1543" s="140"/>
      <c r="B1543" s="325"/>
      <c r="J1543" s="4"/>
      <c r="K1543" s="173"/>
    </row>
    <row r="1544" spans="1:11" x14ac:dyDescent="0.2">
      <c r="A1544" s="140"/>
      <c r="B1544" s="325"/>
      <c r="J1544" s="4"/>
      <c r="K1544" s="173"/>
    </row>
    <row r="1545" spans="1:11" x14ac:dyDescent="0.2">
      <c r="A1545" s="140"/>
      <c r="B1545" s="325"/>
      <c r="J1545" s="4"/>
      <c r="K1545" s="173"/>
    </row>
    <row r="1546" spans="1:11" x14ac:dyDescent="0.2">
      <c r="A1546" s="140"/>
      <c r="B1546" s="325"/>
      <c r="J1546" s="4"/>
      <c r="K1546" s="173"/>
    </row>
    <row r="1547" spans="1:11" x14ac:dyDescent="0.2">
      <c r="A1547" s="140"/>
      <c r="B1547" s="325"/>
      <c r="J1547" s="4"/>
      <c r="K1547" s="173"/>
    </row>
    <row r="1548" spans="1:11" x14ac:dyDescent="0.2">
      <c r="A1548" s="140"/>
      <c r="B1548" s="325"/>
      <c r="J1548" s="4"/>
      <c r="K1548" s="173"/>
    </row>
    <row r="1549" spans="1:11" x14ac:dyDescent="0.2">
      <c r="A1549" s="140"/>
      <c r="B1549" s="325"/>
      <c r="J1549" s="4"/>
      <c r="K1549" s="173"/>
    </row>
    <row r="1550" spans="1:11" x14ac:dyDescent="0.2">
      <c r="A1550" s="140"/>
      <c r="B1550" s="325"/>
      <c r="J1550" s="4"/>
      <c r="K1550" s="173"/>
    </row>
    <row r="1551" spans="1:11" x14ac:dyDescent="0.2">
      <c r="A1551" s="140"/>
      <c r="B1551" s="325"/>
      <c r="J1551" s="4"/>
      <c r="K1551" s="173"/>
    </row>
    <row r="1552" spans="1:11" x14ac:dyDescent="0.2">
      <c r="A1552" s="140"/>
      <c r="B1552" s="325"/>
      <c r="J1552" s="4"/>
      <c r="K1552" s="173"/>
    </row>
    <row r="1553" spans="1:11" x14ac:dyDescent="0.2">
      <c r="A1553" s="140"/>
      <c r="B1553" s="325"/>
      <c r="J1553" s="4"/>
      <c r="K1553" s="173"/>
    </row>
    <row r="1554" spans="1:11" x14ac:dyDescent="0.2">
      <c r="A1554" s="140"/>
      <c r="B1554" s="325"/>
      <c r="J1554" s="4"/>
      <c r="K1554" s="173"/>
    </row>
    <row r="1555" spans="1:11" x14ac:dyDescent="0.2">
      <c r="A1555" s="140"/>
      <c r="B1555" s="325"/>
      <c r="J1555" s="4"/>
      <c r="K1555" s="173"/>
    </row>
    <row r="1556" spans="1:11" x14ac:dyDescent="0.2">
      <c r="A1556" s="140"/>
      <c r="B1556" s="325"/>
      <c r="J1556" s="4"/>
      <c r="K1556" s="173"/>
    </row>
    <row r="1557" spans="1:11" x14ac:dyDescent="0.2">
      <c r="A1557" s="140"/>
      <c r="B1557" s="325"/>
      <c r="J1557" s="4"/>
      <c r="K1557" s="173"/>
    </row>
    <row r="1558" spans="1:11" x14ac:dyDescent="0.2">
      <c r="A1558" s="140"/>
      <c r="B1558" s="325"/>
      <c r="J1558" s="4"/>
      <c r="K1558" s="173"/>
    </row>
    <row r="1559" spans="1:11" x14ac:dyDescent="0.2">
      <c r="A1559" s="140"/>
      <c r="B1559" s="325"/>
      <c r="J1559" s="4"/>
      <c r="K1559" s="173"/>
    </row>
    <row r="1560" spans="1:11" x14ac:dyDescent="0.2">
      <c r="A1560" s="140"/>
      <c r="B1560" s="325"/>
      <c r="J1560" s="4"/>
      <c r="K1560" s="173"/>
    </row>
    <row r="1561" spans="1:11" x14ac:dyDescent="0.2">
      <c r="A1561" s="140"/>
      <c r="B1561" s="325"/>
      <c r="J1561" s="4"/>
      <c r="K1561" s="173"/>
    </row>
    <row r="1562" spans="1:11" x14ac:dyDescent="0.2">
      <c r="A1562" s="140"/>
      <c r="B1562" s="325"/>
      <c r="J1562" s="4"/>
      <c r="K1562" s="173"/>
    </row>
    <row r="1563" spans="1:11" x14ac:dyDescent="0.2">
      <c r="A1563" s="140"/>
      <c r="B1563" s="325"/>
      <c r="J1563" s="4"/>
      <c r="K1563" s="173"/>
    </row>
    <row r="1564" spans="1:11" x14ac:dyDescent="0.2">
      <c r="A1564" s="140"/>
      <c r="B1564" s="325"/>
      <c r="J1564" s="4"/>
      <c r="K1564" s="173"/>
    </row>
    <row r="1565" spans="1:11" x14ac:dyDescent="0.2">
      <c r="A1565" s="140"/>
      <c r="B1565" s="325"/>
      <c r="J1565" s="4"/>
      <c r="K1565" s="173"/>
    </row>
    <row r="1566" spans="1:11" x14ac:dyDescent="0.2">
      <c r="A1566" s="140"/>
      <c r="B1566" s="325"/>
      <c r="J1566" s="4"/>
      <c r="K1566" s="173"/>
    </row>
    <row r="1567" spans="1:11" x14ac:dyDescent="0.2">
      <c r="A1567" s="140"/>
      <c r="B1567" s="325"/>
      <c r="J1567" s="4"/>
      <c r="K1567" s="173"/>
    </row>
    <row r="1568" spans="1:11" x14ac:dyDescent="0.2">
      <c r="A1568" s="140"/>
      <c r="B1568" s="325"/>
      <c r="J1568" s="4"/>
      <c r="K1568" s="173"/>
    </row>
    <row r="1569" spans="1:11" x14ac:dyDescent="0.2">
      <c r="A1569" s="140"/>
      <c r="B1569" s="325"/>
      <c r="J1569" s="4"/>
      <c r="K1569" s="173"/>
    </row>
    <row r="1570" spans="1:11" x14ac:dyDescent="0.2">
      <c r="A1570" s="140"/>
      <c r="B1570" s="325"/>
      <c r="J1570" s="4"/>
      <c r="K1570" s="173"/>
    </row>
    <row r="1571" spans="1:11" x14ac:dyDescent="0.2">
      <c r="A1571" s="140"/>
      <c r="B1571" s="325"/>
      <c r="J1571" s="4"/>
      <c r="K1571" s="173"/>
    </row>
    <row r="1572" spans="1:11" x14ac:dyDescent="0.2">
      <c r="A1572" s="140"/>
      <c r="B1572" s="325"/>
      <c r="J1572" s="4"/>
      <c r="K1572" s="173"/>
    </row>
    <row r="1573" spans="1:11" x14ac:dyDescent="0.2">
      <c r="A1573" s="140"/>
      <c r="B1573" s="325"/>
      <c r="J1573" s="4"/>
      <c r="K1573" s="173"/>
    </row>
    <row r="1574" spans="1:11" x14ac:dyDescent="0.2">
      <c r="A1574" s="140"/>
      <c r="B1574" s="325"/>
      <c r="J1574" s="4"/>
      <c r="K1574" s="173"/>
    </row>
    <row r="1575" spans="1:11" x14ac:dyDescent="0.2">
      <c r="A1575" s="140"/>
      <c r="B1575" s="325"/>
      <c r="J1575" s="4"/>
      <c r="K1575" s="173"/>
    </row>
    <row r="1576" spans="1:11" x14ac:dyDescent="0.2">
      <c r="A1576" s="140"/>
      <c r="B1576" s="325"/>
      <c r="J1576" s="4"/>
      <c r="K1576" s="173"/>
    </row>
    <row r="1577" spans="1:11" x14ac:dyDescent="0.2">
      <c r="A1577" s="140"/>
      <c r="B1577" s="325"/>
      <c r="J1577" s="4"/>
      <c r="K1577" s="173"/>
    </row>
    <row r="1578" spans="1:11" x14ac:dyDescent="0.2">
      <c r="A1578" s="140"/>
      <c r="B1578" s="325"/>
      <c r="J1578" s="4"/>
      <c r="K1578" s="173"/>
    </row>
    <row r="1579" spans="1:11" x14ac:dyDescent="0.2">
      <c r="A1579" s="140"/>
      <c r="B1579" s="325"/>
      <c r="J1579" s="4"/>
      <c r="K1579" s="173"/>
    </row>
    <row r="1580" spans="1:11" x14ac:dyDescent="0.2">
      <c r="A1580" s="140"/>
      <c r="B1580" s="325"/>
      <c r="J1580" s="4"/>
      <c r="K1580" s="173"/>
    </row>
    <row r="1581" spans="1:11" x14ac:dyDescent="0.2">
      <c r="A1581" s="140"/>
      <c r="B1581" s="325"/>
      <c r="J1581" s="4"/>
      <c r="K1581" s="173"/>
    </row>
    <row r="1582" spans="1:11" x14ac:dyDescent="0.2">
      <c r="A1582" s="140"/>
      <c r="B1582" s="325"/>
      <c r="J1582" s="4"/>
      <c r="K1582" s="173"/>
    </row>
    <row r="1583" spans="1:11" x14ac:dyDescent="0.2">
      <c r="A1583" s="140"/>
      <c r="B1583" s="325"/>
      <c r="J1583" s="4"/>
      <c r="K1583" s="173"/>
    </row>
    <row r="1584" spans="1:11" x14ac:dyDescent="0.2">
      <c r="A1584" s="140"/>
      <c r="B1584" s="325"/>
      <c r="J1584" s="4"/>
      <c r="K1584" s="173"/>
    </row>
    <row r="1585" spans="1:11" x14ac:dyDescent="0.2">
      <c r="A1585" s="140"/>
      <c r="B1585" s="325"/>
      <c r="J1585" s="4"/>
      <c r="K1585" s="173"/>
    </row>
    <row r="1586" spans="1:11" x14ac:dyDescent="0.2">
      <c r="A1586" s="140"/>
      <c r="B1586" s="325"/>
      <c r="J1586" s="4"/>
      <c r="K1586" s="173"/>
    </row>
    <row r="1587" spans="1:11" x14ac:dyDescent="0.2">
      <c r="A1587" s="140"/>
      <c r="B1587" s="325"/>
      <c r="J1587" s="4"/>
      <c r="K1587" s="173"/>
    </row>
    <row r="1588" spans="1:11" x14ac:dyDescent="0.2">
      <c r="A1588" s="140"/>
      <c r="B1588" s="325"/>
      <c r="J1588" s="4"/>
      <c r="K1588" s="173"/>
    </row>
    <row r="1589" spans="1:11" x14ac:dyDescent="0.2">
      <c r="A1589" s="140"/>
      <c r="B1589" s="325"/>
      <c r="J1589" s="4"/>
      <c r="K1589" s="173"/>
    </row>
    <row r="1590" spans="1:11" x14ac:dyDescent="0.2">
      <c r="A1590" s="140"/>
      <c r="B1590" s="325"/>
      <c r="J1590" s="4"/>
      <c r="K1590" s="173"/>
    </row>
    <row r="1591" spans="1:11" x14ac:dyDescent="0.2">
      <c r="A1591" s="140"/>
      <c r="B1591" s="325"/>
      <c r="J1591" s="4"/>
      <c r="K1591" s="173"/>
    </row>
    <row r="1592" spans="1:11" x14ac:dyDescent="0.2">
      <c r="A1592" s="140"/>
      <c r="B1592" s="325"/>
      <c r="J1592" s="4"/>
      <c r="K1592" s="173"/>
    </row>
    <row r="1593" spans="1:11" x14ac:dyDescent="0.2">
      <c r="A1593" s="140"/>
      <c r="B1593" s="325"/>
      <c r="J1593" s="4"/>
      <c r="K1593" s="173"/>
    </row>
    <row r="1594" spans="1:11" x14ac:dyDescent="0.2">
      <c r="A1594" s="140"/>
      <c r="B1594" s="325"/>
      <c r="J1594" s="4"/>
      <c r="K1594" s="173"/>
    </row>
    <row r="1595" spans="1:11" x14ac:dyDescent="0.2">
      <c r="A1595" s="140"/>
      <c r="B1595" s="325"/>
      <c r="J1595" s="4"/>
      <c r="K1595" s="173"/>
    </row>
    <row r="1596" spans="1:11" x14ac:dyDescent="0.2">
      <c r="A1596" s="140"/>
      <c r="B1596" s="325"/>
      <c r="J1596" s="4"/>
      <c r="K1596" s="173"/>
    </row>
    <row r="1597" spans="1:11" x14ac:dyDescent="0.2">
      <c r="A1597" s="140"/>
      <c r="B1597" s="325"/>
      <c r="J1597" s="4"/>
      <c r="K1597" s="173"/>
    </row>
    <row r="1598" spans="1:11" x14ac:dyDescent="0.2">
      <c r="A1598" s="140"/>
      <c r="B1598" s="325"/>
      <c r="J1598" s="4"/>
      <c r="K1598" s="173"/>
    </row>
    <row r="1599" spans="1:11" x14ac:dyDescent="0.2">
      <c r="A1599" s="140"/>
      <c r="B1599" s="325"/>
      <c r="J1599" s="4"/>
      <c r="K1599" s="173"/>
    </row>
    <row r="1600" spans="1:11" x14ac:dyDescent="0.2">
      <c r="A1600" s="140"/>
      <c r="B1600" s="325"/>
      <c r="J1600" s="4"/>
      <c r="K1600" s="173"/>
    </row>
    <row r="1601" spans="1:11" x14ac:dyDescent="0.2">
      <c r="A1601" s="140"/>
      <c r="B1601" s="325"/>
      <c r="J1601" s="4"/>
      <c r="K1601" s="173"/>
    </row>
    <row r="1602" spans="1:11" x14ac:dyDescent="0.2">
      <c r="A1602" s="140"/>
      <c r="B1602" s="325"/>
      <c r="J1602" s="4"/>
      <c r="K1602" s="173"/>
    </row>
    <row r="1603" spans="1:11" x14ac:dyDescent="0.2">
      <c r="A1603" s="140"/>
      <c r="B1603" s="325"/>
      <c r="J1603" s="4"/>
      <c r="K1603" s="173"/>
    </row>
    <row r="1604" spans="1:11" x14ac:dyDescent="0.2">
      <c r="A1604" s="140"/>
      <c r="B1604" s="325"/>
      <c r="J1604" s="4"/>
      <c r="K1604" s="173"/>
    </row>
    <row r="1605" spans="1:11" x14ac:dyDescent="0.2">
      <c r="A1605" s="140"/>
      <c r="B1605" s="325"/>
      <c r="J1605" s="4"/>
      <c r="K1605" s="173"/>
    </row>
    <row r="1606" spans="1:11" x14ac:dyDescent="0.2">
      <c r="A1606" s="140"/>
      <c r="B1606" s="325"/>
      <c r="J1606" s="4"/>
      <c r="K1606" s="173"/>
    </row>
    <row r="1607" spans="1:11" x14ac:dyDescent="0.2">
      <c r="A1607" s="140"/>
      <c r="B1607" s="325"/>
      <c r="J1607" s="4"/>
      <c r="K1607" s="173"/>
    </row>
    <row r="1608" spans="1:11" x14ac:dyDescent="0.2">
      <c r="A1608" s="140"/>
      <c r="B1608" s="325"/>
      <c r="J1608" s="4"/>
      <c r="K1608" s="173"/>
    </row>
    <row r="1609" spans="1:11" x14ac:dyDescent="0.2">
      <c r="A1609" s="140"/>
      <c r="B1609" s="325"/>
      <c r="J1609" s="4"/>
      <c r="K1609" s="173"/>
    </row>
    <row r="1610" spans="1:11" x14ac:dyDescent="0.2">
      <c r="A1610" s="140"/>
      <c r="B1610" s="325"/>
      <c r="J1610" s="4"/>
      <c r="K1610" s="173"/>
    </row>
    <row r="1611" spans="1:11" x14ac:dyDescent="0.2">
      <c r="A1611" s="140"/>
      <c r="B1611" s="325"/>
      <c r="J1611" s="4"/>
      <c r="K1611" s="173"/>
    </row>
    <row r="1612" spans="1:11" x14ac:dyDescent="0.2">
      <c r="A1612" s="140"/>
      <c r="B1612" s="325"/>
      <c r="J1612" s="4"/>
      <c r="K1612" s="173"/>
    </row>
    <row r="1613" spans="1:11" x14ac:dyDescent="0.2">
      <c r="A1613" s="140"/>
      <c r="B1613" s="325"/>
      <c r="J1613" s="4"/>
      <c r="K1613" s="173"/>
    </row>
    <row r="1614" spans="1:11" x14ac:dyDescent="0.2">
      <c r="A1614" s="140"/>
      <c r="B1614" s="325"/>
      <c r="J1614" s="4"/>
      <c r="K1614" s="173"/>
    </row>
    <row r="1615" spans="1:11" x14ac:dyDescent="0.2">
      <c r="A1615" s="140"/>
      <c r="B1615" s="325"/>
      <c r="J1615" s="4"/>
      <c r="K1615" s="173"/>
    </row>
    <row r="1616" spans="1:11" x14ac:dyDescent="0.2">
      <c r="A1616" s="140"/>
      <c r="B1616" s="325"/>
      <c r="J1616" s="4"/>
      <c r="K1616" s="173"/>
    </row>
    <row r="1617" spans="1:11" x14ac:dyDescent="0.2">
      <c r="A1617" s="140"/>
      <c r="B1617" s="325"/>
      <c r="J1617" s="4"/>
      <c r="K1617" s="173"/>
    </row>
    <row r="1618" spans="1:11" x14ac:dyDescent="0.2">
      <c r="A1618" s="140"/>
      <c r="B1618" s="325"/>
      <c r="J1618" s="4"/>
      <c r="K1618" s="173"/>
    </row>
    <row r="1619" spans="1:11" x14ac:dyDescent="0.2">
      <c r="A1619" s="140"/>
      <c r="B1619" s="325"/>
      <c r="J1619" s="4"/>
      <c r="K1619" s="173"/>
    </row>
    <row r="1620" spans="1:11" x14ac:dyDescent="0.2">
      <c r="A1620" s="140"/>
      <c r="B1620" s="325"/>
      <c r="J1620" s="4"/>
      <c r="K1620" s="173"/>
    </row>
    <row r="1621" spans="1:11" x14ac:dyDescent="0.2">
      <c r="A1621" s="140"/>
      <c r="B1621" s="325"/>
      <c r="J1621" s="4"/>
      <c r="K1621" s="173"/>
    </row>
    <row r="1622" spans="1:11" x14ac:dyDescent="0.2">
      <c r="A1622" s="140"/>
      <c r="B1622" s="325"/>
      <c r="J1622" s="4"/>
      <c r="K1622" s="173"/>
    </row>
    <row r="1623" spans="1:11" x14ac:dyDescent="0.2">
      <c r="A1623" s="140"/>
      <c r="B1623" s="325"/>
      <c r="J1623" s="4"/>
      <c r="K1623" s="173"/>
    </row>
    <row r="1624" spans="1:11" x14ac:dyDescent="0.2">
      <c r="A1624" s="140"/>
      <c r="B1624" s="325"/>
      <c r="J1624" s="4"/>
      <c r="K1624" s="173"/>
    </row>
    <row r="1625" spans="1:11" x14ac:dyDescent="0.2">
      <c r="A1625" s="140"/>
      <c r="B1625" s="325"/>
      <c r="J1625" s="4"/>
      <c r="K1625" s="173"/>
    </row>
    <row r="1626" spans="1:11" x14ac:dyDescent="0.2">
      <c r="A1626" s="140"/>
      <c r="B1626" s="325"/>
      <c r="J1626" s="4"/>
      <c r="K1626" s="173"/>
    </row>
    <row r="1627" spans="1:11" x14ac:dyDescent="0.2">
      <c r="A1627" s="140"/>
      <c r="B1627" s="325"/>
      <c r="J1627" s="4"/>
      <c r="K1627" s="173"/>
    </row>
    <row r="1628" spans="1:11" x14ac:dyDescent="0.2">
      <c r="A1628" s="140"/>
      <c r="B1628" s="325"/>
      <c r="J1628" s="4"/>
      <c r="K1628" s="173"/>
    </row>
    <row r="1629" spans="1:11" x14ac:dyDescent="0.2">
      <c r="A1629" s="140"/>
      <c r="B1629" s="325"/>
      <c r="J1629" s="4"/>
      <c r="K1629" s="173"/>
    </row>
    <row r="1630" spans="1:11" x14ac:dyDescent="0.2">
      <c r="A1630" s="140"/>
      <c r="B1630" s="325"/>
      <c r="J1630" s="4"/>
      <c r="K1630" s="173"/>
    </row>
    <row r="1631" spans="1:11" x14ac:dyDescent="0.2">
      <c r="A1631" s="140"/>
      <c r="B1631" s="325"/>
      <c r="J1631" s="4"/>
      <c r="K1631" s="173"/>
    </row>
    <row r="1632" spans="1:11" x14ac:dyDescent="0.2">
      <c r="A1632" s="140"/>
      <c r="B1632" s="325"/>
      <c r="J1632" s="4"/>
      <c r="K1632" s="173"/>
    </row>
    <row r="1633" spans="1:11" x14ac:dyDescent="0.2">
      <c r="A1633" s="140"/>
      <c r="B1633" s="325"/>
      <c r="J1633" s="4"/>
      <c r="K1633" s="173"/>
    </row>
    <row r="1634" spans="1:11" x14ac:dyDescent="0.2">
      <c r="A1634" s="140"/>
      <c r="B1634" s="325"/>
      <c r="J1634" s="4"/>
      <c r="K1634" s="173"/>
    </row>
    <row r="1635" spans="1:11" x14ac:dyDescent="0.2">
      <c r="A1635" s="140"/>
      <c r="B1635" s="325"/>
      <c r="J1635" s="4"/>
      <c r="K1635" s="173"/>
    </row>
    <row r="1636" spans="1:11" x14ac:dyDescent="0.2">
      <c r="A1636" s="140"/>
      <c r="B1636" s="325"/>
      <c r="J1636" s="4"/>
      <c r="K1636" s="173"/>
    </row>
    <row r="1637" spans="1:11" x14ac:dyDescent="0.2">
      <c r="A1637" s="140"/>
      <c r="B1637" s="325"/>
      <c r="J1637" s="4"/>
      <c r="K1637" s="173"/>
    </row>
    <row r="1638" spans="1:11" x14ac:dyDescent="0.2">
      <c r="A1638" s="140"/>
      <c r="B1638" s="325"/>
      <c r="J1638" s="4"/>
      <c r="K1638" s="173"/>
    </row>
    <row r="1639" spans="1:11" x14ac:dyDescent="0.2">
      <c r="A1639" s="140"/>
      <c r="B1639" s="325"/>
      <c r="J1639" s="4"/>
      <c r="K1639" s="173"/>
    </row>
    <row r="1640" spans="1:11" x14ac:dyDescent="0.2">
      <c r="A1640" s="140"/>
      <c r="B1640" s="325"/>
      <c r="J1640" s="4"/>
      <c r="K1640" s="173"/>
    </row>
    <row r="1641" spans="1:11" x14ac:dyDescent="0.2">
      <c r="A1641" s="140"/>
      <c r="B1641" s="325"/>
      <c r="J1641" s="4"/>
      <c r="K1641" s="173"/>
    </row>
    <row r="1642" spans="1:11" x14ac:dyDescent="0.2">
      <c r="A1642" s="140"/>
      <c r="B1642" s="325"/>
      <c r="J1642" s="4"/>
      <c r="K1642" s="173"/>
    </row>
    <row r="1643" spans="1:11" x14ac:dyDescent="0.2">
      <c r="A1643" s="140"/>
      <c r="B1643" s="325"/>
      <c r="J1643" s="4"/>
      <c r="K1643" s="173"/>
    </row>
    <row r="1644" spans="1:11" x14ac:dyDescent="0.2">
      <c r="A1644" s="140"/>
      <c r="B1644" s="325"/>
      <c r="J1644" s="4"/>
      <c r="K1644" s="173"/>
    </row>
    <row r="1645" spans="1:11" x14ac:dyDescent="0.2">
      <c r="A1645" s="140"/>
      <c r="B1645" s="325"/>
      <c r="J1645" s="4"/>
      <c r="K1645" s="173"/>
    </row>
    <row r="1646" spans="1:11" x14ac:dyDescent="0.2">
      <c r="A1646" s="140"/>
      <c r="B1646" s="325"/>
      <c r="J1646" s="4"/>
      <c r="K1646" s="173"/>
    </row>
    <row r="1647" spans="1:11" x14ac:dyDescent="0.2">
      <c r="A1647" s="140"/>
      <c r="B1647" s="325"/>
      <c r="J1647" s="4"/>
      <c r="K1647" s="173"/>
    </row>
    <row r="1648" spans="1:11" x14ac:dyDescent="0.2">
      <c r="A1648" s="140"/>
      <c r="B1648" s="325"/>
      <c r="J1648" s="4"/>
      <c r="K1648" s="173"/>
    </row>
    <row r="1649" spans="1:11" x14ac:dyDescent="0.2">
      <c r="A1649" s="140"/>
      <c r="B1649" s="325"/>
      <c r="J1649" s="4"/>
      <c r="K1649" s="173"/>
    </row>
    <row r="1650" spans="1:11" x14ac:dyDescent="0.2">
      <c r="A1650" s="140"/>
      <c r="B1650" s="325"/>
      <c r="J1650" s="4"/>
      <c r="K1650" s="173"/>
    </row>
    <row r="1651" spans="1:11" x14ac:dyDescent="0.2">
      <c r="A1651" s="140"/>
      <c r="B1651" s="325"/>
      <c r="J1651" s="4"/>
      <c r="K1651" s="173"/>
    </row>
    <row r="1652" spans="1:11" x14ac:dyDescent="0.2">
      <c r="A1652" s="140"/>
      <c r="B1652" s="325"/>
      <c r="J1652" s="4"/>
      <c r="K1652" s="173"/>
    </row>
    <row r="1653" spans="1:11" x14ac:dyDescent="0.2">
      <c r="A1653" s="140"/>
      <c r="B1653" s="325"/>
      <c r="J1653" s="4"/>
      <c r="K1653" s="173"/>
    </row>
    <row r="1654" spans="1:11" x14ac:dyDescent="0.2">
      <c r="A1654" s="140"/>
      <c r="B1654" s="325"/>
      <c r="J1654" s="4"/>
      <c r="K1654" s="173"/>
    </row>
    <row r="1655" spans="1:11" x14ac:dyDescent="0.2">
      <c r="A1655" s="140"/>
      <c r="B1655" s="325"/>
      <c r="J1655" s="4"/>
      <c r="K1655" s="173"/>
    </row>
    <row r="1656" spans="1:11" x14ac:dyDescent="0.2">
      <c r="A1656" s="140"/>
      <c r="B1656" s="325"/>
      <c r="J1656" s="4"/>
      <c r="K1656" s="173"/>
    </row>
    <row r="1657" spans="1:11" x14ac:dyDescent="0.2">
      <c r="A1657" s="140"/>
      <c r="B1657" s="325"/>
      <c r="J1657" s="4"/>
      <c r="K1657" s="173"/>
    </row>
    <row r="1658" spans="1:11" x14ac:dyDescent="0.2">
      <c r="A1658" s="140"/>
      <c r="B1658" s="325"/>
      <c r="J1658" s="4"/>
      <c r="K1658" s="173"/>
    </row>
    <row r="1659" spans="1:11" x14ac:dyDescent="0.2">
      <c r="A1659" s="140"/>
      <c r="B1659" s="325"/>
      <c r="J1659" s="4"/>
      <c r="K1659" s="173"/>
    </row>
    <row r="1660" spans="1:11" x14ac:dyDescent="0.2">
      <c r="A1660" s="140"/>
      <c r="B1660" s="325"/>
      <c r="J1660" s="4"/>
      <c r="K1660" s="173"/>
    </row>
    <row r="1661" spans="1:11" x14ac:dyDescent="0.2">
      <c r="A1661" s="140"/>
      <c r="B1661" s="325"/>
      <c r="J1661" s="4"/>
      <c r="K1661" s="173"/>
    </row>
    <row r="1662" spans="1:11" x14ac:dyDescent="0.2">
      <c r="A1662" s="140"/>
      <c r="B1662" s="325"/>
      <c r="J1662" s="4"/>
      <c r="K1662" s="173"/>
    </row>
    <row r="1663" spans="1:11" x14ac:dyDescent="0.2">
      <c r="A1663" s="140"/>
      <c r="B1663" s="325"/>
      <c r="J1663" s="4"/>
      <c r="K1663" s="173"/>
    </row>
    <row r="1664" spans="1:11" x14ac:dyDescent="0.2">
      <c r="A1664" s="140"/>
      <c r="B1664" s="325"/>
      <c r="J1664" s="4"/>
      <c r="K1664" s="173"/>
    </row>
    <row r="1665" spans="1:11" x14ac:dyDescent="0.2">
      <c r="A1665" s="140"/>
      <c r="B1665" s="325"/>
      <c r="J1665" s="4"/>
      <c r="K1665" s="173"/>
    </row>
    <row r="1666" spans="1:11" x14ac:dyDescent="0.2">
      <c r="A1666" s="140"/>
      <c r="B1666" s="325"/>
      <c r="J1666" s="4"/>
      <c r="K1666" s="173"/>
    </row>
    <row r="1667" spans="1:11" x14ac:dyDescent="0.2">
      <c r="A1667" s="140"/>
      <c r="B1667" s="325"/>
      <c r="J1667" s="4"/>
      <c r="K1667" s="173"/>
    </row>
    <row r="1668" spans="1:11" x14ac:dyDescent="0.2">
      <c r="A1668" s="140"/>
      <c r="B1668" s="325"/>
      <c r="J1668" s="4"/>
      <c r="K1668" s="173"/>
    </row>
    <row r="1669" spans="1:11" x14ac:dyDescent="0.2">
      <c r="A1669" s="140"/>
      <c r="B1669" s="325"/>
      <c r="J1669" s="4"/>
      <c r="K1669" s="173"/>
    </row>
    <row r="1670" spans="1:11" x14ac:dyDescent="0.2">
      <c r="A1670" s="140"/>
      <c r="B1670" s="325"/>
      <c r="J1670" s="4"/>
      <c r="K1670" s="173"/>
    </row>
    <row r="1671" spans="1:11" x14ac:dyDescent="0.2">
      <c r="A1671" s="140"/>
      <c r="B1671" s="325"/>
      <c r="J1671" s="4"/>
      <c r="K1671" s="173"/>
    </row>
    <row r="1672" spans="1:11" x14ac:dyDescent="0.2">
      <c r="A1672" s="140"/>
      <c r="B1672" s="325"/>
      <c r="J1672" s="4"/>
      <c r="K1672" s="173"/>
    </row>
    <row r="1673" spans="1:11" x14ac:dyDescent="0.2">
      <c r="A1673" s="140"/>
      <c r="B1673" s="325"/>
      <c r="J1673" s="4"/>
      <c r="K1673" s="173"/>
    </row>
    <row r="1674" spans="1:11" x14ac:dyDescent="0.2">
      <c r="A1674" s="140"/>
      <c r="B1674" s="325"/>
      <c r="J1674" s="4"/>
      <c r="K1674" s="173"/>
    </row>
    <row r="1675" spans="1:11" x14ac:dyDescent="0.2">
      <c r="A1675" s="140"/>
      <c r="B1675" s="325"/>
      <c r="J1675" s="4"/>
      <c r="K1675" s="173"/>
    </row>
    <row r="1676" spans="1:11" x14ac:dyDescent="0.2">
      <c r="A1676" s="140"/>
      <c r="B1676" s="325"/>
      <c r="J1676" s="4"/>
      <c r="K1676" s="173"/>
    </row>
    <row r="1677" spans="1:11" x14ac:dyDescent="0.2">
      <c r="A1677" s="140"/>
      <c r="B1677" s="325"/>
      <c r="J1677" s="4"/>
      <c r="K1677" s="173"/>
    </row>
    <row r="1678" spans="1:11" x14ac:dyDescent="0.2">
      <c r="A1678" s="140"/>
      <c r="B1678" s="325"/>
      <c r="J1678" s="4"/>
      <c r="K1678" s="173"/>
    </row>
    <row r="1679" spans="1:11" x14ac:dyDescent="0.2">
      <c r="A1679" s="140"/>
      <c r="B1679" s="325"/>
      <c r="J1679" s="4"/>
      <c r="K1679" s="173"/>
    </row>
    <row r="1680" spans="1:11" x14ac:dyDescent="0.2">
      <c r="A1680" s="140"/>
      <c r="B1680" s="325"/>
      <c r="J1680" s="4"/>
      <c r="K1680" s="173"/>
    </row>
    <row r="1681" spans="1:11" x14ac:dyDescent="0.2">
      <c r="A1681" s="140"/>
      <c r="B1681" s="325"/>
      <c r="J1681" s="4"/>
      <c r="K1681" s="173"/>
    </row>
    <row r="1682" spans="1:11" x14ac:dyDescent="0.2">
      <c r="A1682" s="140"/>
      <c r="B1682" s="325"/>
      <c r="J1682" s="4"/>
      <c r="K1682" s="173"/>
    </row>
    <row r="1683" spans="1:11" x14ac:dyDescent="0.2">
      <c r="A1683" s="140"/>
      <c r="B1683" s="325"/>
      <c r="J1683" s="4"/>
      <c r="K1683" s="173"/>
    </row>
    <row r="1684" spans="1:11" x14ac:dyDescent="0.2">
      <c r="A1684" s="140"/>
      <c r="B1684" s="325"/>
      <c r="J1684" s="4"/>
      <c r="K1684" s="173"/>
    </row>
    <row r="1685" spans="1:11" x14ac:dyDescent="0.2">
      <c r="A1685" s="140"/>
      <c r="B1685" s="325"/>
      <c r="J1685" s="4"/>
      <c r="K1685" s="173"/>
    </row>
    <row r="1686" spans="1:11" x14ac:dyDescent="0.2">
      <c r="A1686" s="140"/>
      <c r="B1686" s="325"/>
      <c r="J1686" s="4"/>
      <c r="K1686" s="173"/>
    </row>
    <row r="1687" spans="1:11" x14ac:dyDescent="0.2">
      <c r="A1687" s="140"/>
      <c r="B1687" s="325"/>
      <c r="J1687" s="4"/>
      <c r="K1687" s="173"/>
    </row>
    <row r="1688" spans="1:11" x14ac:dyDescent="0.2">
      <c r="A1688" s="140"/>
      <c r="B1688" s="325"/>
      <c r="J1688" s="4"/>
      <c r="K1688" s="173"/>
    </row>
    <row r="1689" spans="1:11" x14ac:dyDescent="0.2">
      <c r="A1689" s="140"/>
      <c r="B1689" s="325"/>
      <c r="J1689" s="4"/>
      <c r="K1689" s="173"/>
    </row>
    <row r="1690" spans="1:11" x14ac:dyDescent="0.2">
      <c r="A1690" s="140"/>
      <c r="B1690" s="325"/>
      <c r="J1690" s="4"/>
      <c r="K1690" s="173"/>
    </row>
    <row r="1691" spans="1:11" x14ac:dyDescent="0.2">
      <c r="A1691" s="140"/>
      <c r="B1691" s="325"/>
      <c r="J1691" s="4"/>
      <c r="K1691" s="173"/>
    </row>
    <row r="1692" spans="1:11" x14ac:dyDescent="0.2">
      <c r="A1692" s="140"/>
      <c r="B1692" s="325"/>
      <c r="J1692" s="4"/>
      <c r="K1692" s="173"/>
    </row>
    <row r="1693" spans="1:11" x14ac:dyDescent="0.2">
      <c r="A1693" s="140"/>
      <c r="B1693" s="325"/>
      <c r="J1693" s="4"/>
      <c r="K1693" s="173"/>
    </row>
    <row r="1694" spans="1:11" x14ac:dyDescent="0.2">
      <c r="A1694" s="140"/>
      <c r="B1694" s="325"/>
      <c r="J1694" s="4"/>
      <c r="K1694" s="173"/>
    </row>
    <row r="1695" spans="1:11" x14ac:dyDescent="0.2">
      <c r="A1695" s="140"/>
      <c r="B1695" s="325"/>
      <c r="J1695" s="4"/>
      <c r="K1695" s="173"/>
    </row>
    <row r="1696" spans="1:11" x14ac:dyDescent="0.2">
      <c r="A1696" s="140"/>
      <c r="B1696" s="325"/>
      <c r="J1696" s="4"/>
      <c r="K1696" s="173"/>
    </row>
    <row r="1697" spans="1:11" x14ac:dyDescent="0.2">
      <c r="A1697" s="140"/>
      <c r="B1697" s="325"/>
      <c r="J1697" s="4"/>
      <c r="K1697" s="173"/>
    </row>
    <row r="1698" spans="1:11" x14ac:dyDescent="0.2">
      <c r="A1698" s="140"/>
      <c r="B1698" s="325"/>
      <c r="J1698" s="4"/>
      <c r="K1698" s="173"/>
    </row>
    <row r="1699" spans="1:11" x14ac:dyDescent="0.2">
      <c r="A1699" s="140"/>
      <c r="B1699" s="325"/>
      <c r="J1699" s="4"/>
      <c r="K1699" s="173"/>
    </row>
    <row r="1700" spans="1:11" x14ac:dyDescent="0.2">
      <c r="A1700" s="140"/>
      <c r="B1700" s="325"/>
      <c r="J1700" s="4"/>
      <c r="K1700" s="173"/>
    </row>
    <row r="1701" spans="1:11" x14ac:dyDescent="0.2">
      <c r="A1701" s="140"/>
      <c r="B1701" s="325"/>
      <c r="J1701" s="4"/>
      <c r="K1701" s="173"/>
    </row>
    <row r="1702" spans="1:11" x14ac:dyDescent="0.2">
      <c r="A1702" s="140"/>
      <c r="B1702" s="325"/>
      <c r="J1702" s="4"/>
      <c r="K1702" s="173"/>
    </row>
    <row r="1703" spans="1:11" x14ac:dyDescent="0.2">
      <c r="A1703" s="140"/>
      <c r="B1703" s="325"/>
      <c r="J1703" s="4"/>
      <c r="K1703" s="173"/>
    </row>
    <row r="1704" spans="1:11" x14ac:dyDescent="0.2">
      <c r="A1704" s="140"/>
      <c r="B1704" s="325"/>
      <c r="J1704" s="4"/>
      <c r="K1704" s="173"/>
    </row>
    <row r="1705" spans="1:11" x14ac:dyDescent="0.2">
      <c r="A1705" s="140"/>
      <c r="B1705" s="325"/>
      <c r="J1705" s="4"/>
      <c r="K1705" s="173"/>
    </row>
    <row r="1706" spans="1:11" x14ac:dyDescent="0.2">
      <c r="A1706" s="140"/>
      <c r="B1706" s="325"/>
      <c r="J1706" s="4"/>
      <c r="K1706" s="173"/>
    </row>
    <row r="1707" spans="1:11" x14ac:dyDescent="0.2">
      <c r="A1707" s="140"/>
      <c r="B1707" s="325"/>
      <c r="J1707" s="4"/>
      <c r="K1707" s="173"/>
    </row>
    <row r="1708" spans="1:11" x14ac:dyDescent="0.2">
      <c r="A1708" s="140"/>
      <c r="B1708" s="325"/>
      <c r="J1708" s="4"/>
      <c r="K1708" s="173"/>
    </row>
    <row r="1709" spans="1:11" x14ac:dyDescent="0.2">
      <c r="A1709" s="140"/>
      <c r="B1709" s="325"/>
      <c r="J1709" s="4"/>
      <c r="K1709" s="173"/>
    </row>
    <row r="1710" spans="1:11" x14ac:dyDescent="0.2">
      <c r="A1710" s="140"/>
      <c r="B1710" s="325"/>
      <c r="J1710" s="4"/>
      <c r="K1710" s="173"/>
    </row>
    <row r="1711" spans="1:11" x14ac:dyDescent="0.2">
      <c r="A1711" s="140"/>
      <c r="B1711" s="325"/>
      <c r="J1711" s="4"/>
      <c r="K1711" s="173"/>
    </row>
    <row r="1712" spans="1:11" x14ac:dyDescent="0.2">
      <c r="A1712" s="140"/>
      <c r="B1712" s="325"/>
      <c r="J1712" s="4"/>
      <c r="K1712" s="173"/>
    </row>
    <row r="1713" spans="1:11" x14ac:dyDescent="0.2">
      <c r="A1713" s="140"/>
      <c r="B1713" s="325"/>
      <c r="J1713" s="4"/>
      <c r="K1713" s="173"/>
    </row>
    <row r="1714" spans="1:11" x14ac:dyDescent="0.2">
      <c r="A1714" s="140"/>
      <c r="B1714" s="325"/>
      <c r="J1714" s="4"/>
      <c r="K1714" s="173"/>
    </row>
    <row r="1715" spans="1:11" x14ac:dyDescent="0.2">
      <c r="A1715" s="140"/>
      <c r="B1715" s="325"/>
      <c r="J1715" s="4"/>
      <c r="K1715" s="173"/>
    </row>
    <row r="1716" spans="1:11" x14ac:dyDescent="0.2">
      <c r="A1716" s="140"/>
      <c r="B1716" s="325"/>
      <c r="J1716" s="4"/>
      <c r="K1716" s="173"/>
    </row>
    <row r="1717" spans="1:11" x14ac:dyDescent="0.2">
      <c r="A1717" s="140"/>
      <c r="B1717" s="325"/>
      <c r="J1717" s="4"/>
      <c r="K1717" s="173"/>
    </row>
    <row r="1718" spans="1:11" x14ac:dyDescent="0.2">
      <c r="A1718" s="140"/>
      <c r="B1718" s="325"/>
      <c r="J1718" s="4"/>
      <c r="K1718" s="173"/>
    </row>
    <row r="1719" spans="1:11" x14ac:dyDescent="0.2">
      <c r="A1719" s="140"/>
      <c r="B1719" s="325"/>
      <c r="J1719" s="4"/>
      <c r="K1719" s="173"/>
    </row>
    <row r="1720" spans="1:11" x14ac:dyDescent="0.2">
      <c r="A1720" s="140"/>
      <c r="B1720" s="325"/>
      <c r="J1720" s="4"/>
      <c r="K1720" s="173"/>
    </row>
    <row r="1721" spans="1:11" x14ac:dyDescent="0.2">
      <c r="A1721" s="140"/>
      <c r="B1721" s="325"/>
      <c r="J1721" s="4"/>
      <c r="K1721" s="173"/>
    </row>
    <row r="1722" spans="1:11" x14ac:dyDescent="0.2">
      <c r="A1722" s="140"/>
      <c r="B1722" s="325"/>
      <c r="J1722" s="4"/>
      <c r="K1722" s="173"/>
    </row>
    <row r="1723" spans="1:11" x14ac:dyDescent="0.2">
      <c r="A1723" s="140"/>
      <c r="B1723" s="325"/>
      <c r="J1723" s="4"/>
      <c r="K1723" s="173"/>
    </row>
    <row r="1724" spans="1:11" x14ac:dyDescent="0.2">
      <c r="A1724" s="140"/>
      <c r="B1724" s="325"/>
      <c r="J1724" s="4"/>
      <c r="K1724" s="173"/>
    </row>
    <row r="1725" spans="1:11" x14ac:dyDescent="0.2">
      <c r="A1725" s="140"/>
      <c r="B1725" s="325"/>
      <c r="J1725" s="4"/>
      <c r="K1725" s="173"/>
    </row>
    <row r="1726" spans="1:11" x14ac:dyDescent="0.2">
      <c r="A1726" s="140"/>
      <c r="B1726" s="325"/>
      <c r="J1726" s="4"/>
      <c r="K1726" s="173"/>
    </row>
    <row r="1727" spans="1:11" x14ac:dyDescent="0.2">
      <c r="A1727" s="140"/>
      <c r="B1727" s="325"/>
      <c r="J1727" s="4"/>
      <c r="K1727" s="173"/>
    </row>
    <row r="1728" spans="1:11" x14ac:dyDescent="0.2">
      <c r="A1728" s="140"/>
      <c r="B1728" s="325"/>
      <c r="J1728" s="4"/>
      <c r="K1728" s="173"/>
    </row>
    <row r="1729" spans="1:11" x14ac:dyDescent="0.2">
      <c r="A1729" s="140"/>
      <c r="B1729" s="325"/>
      <c r="J1729" s="4"/>
      <c r="K1729" s="173"/>
    </row>
    <row r="1730" spans="1:11" x14ac:dyDescent="0.2">
      <c r="A1730" s="140"/>
      <c r="B1730" s="325"/>
      <c r="J1730" s="4"/>
      <c r="K1730" s="173"/>
    </row>
    <row r="1731" spans="1:11" x14ac:dyDescent="0.2">
      <c r="A1731" s="140"/>
      <c r="B1731" s="325"/>
      <c r="J1731" s="4"/>
      <c r="K1731" s="173"/>
    </row>
    <row r="1732" spans="1:11" x14ac:dyDescent="0.2">
      <c r="A1732" s="140"/>
      <c r="B1732" s="325"/>
      <c r="J1732" s="4"/>
      <c r="K1732" s="173"/>
    </row>
    <row r="1733" spans="1:11" x14ac:dyDescent="0.2">
      <c r="A1733" s="140"/>
      <c r="B1733" s="325"/>
      <c r="J1733" s="4"/>
      <c r="K1733" s="173"/>
    </row>
    <row r="1734" spans="1:11" x14ac:dyDescent="0.2">
      <c r="A1734" s="140"/>
      <c r="B1734" s="325"/>
      <c r="J1734" s="4"/>
      <c r="K1734" s="173"/>
    </row>
    <row r="1735" spans="1:11" x14ac:dyDescent="0.2">
      <c r="A1735" s="140"/>
      <c r="B1735" s="325"/>
      <c r="J1735" s="4"/>
      <c r="K1735" s="173"/>
    </row>
    <row r="1736" spans="1:11" x14ac:dyDescent="0.2">
      <c r="A1736" s="140"/>
      <c r="B1736" s="325"/>
      <c r="J1736" s="4"/>
      <c r="K1736" s="173"/>
    </row>
    <row r="1737" spans="1:11" x14ac:dyDescent="0.2">
      <c r="A1737" s="140"/>
      <c r="B1737" s="325"/>
      <c r="J1737" s="4"/>
      <c r="K1737" s="173"/>
    </row>
    <row r="1738" spans="1:11" x14ac:dyDescent="0.2">
      <c r="A1738" s="140"/>
      <c r="B1738" s="325"/>
      <c r="J1738" s="4"/>
      <c r="K1738" s="173"/>
    </row>
    <row r="1739" spans="1:11" x14ac:dyDescent="0.2">
      <c r="A1739" s="140"/>
      <c r="B1739" s="325"/>
      <c r="J1739" s="4"/>
      <c r="K1739" s="173"/>
    </row>
    <row r="1740" spans="1:11" x14ac:dyDescent="0.2">
      <c r="A1740" s="140"/>
      <c r="B1740" s="325"/>
      <c r="J1740" s="4"/>
      <c r="K1740" s="173"/>
    </row>
    <row r="1741" spans="1:11" x14ac:dyDescent="0.2">
      <c r="A1741" s="140"/>
      <c r="B1741" s="325"/>
      <c r="J1741" s="4"/>
      <c r="K1741" s="173"/>
    </row>
    <row r="1742" spans="1:11" x14ac:dyDescent="0.2">
      <c r="A1742" s="140"/>
      <c r="B1742" s="325"/>
      <c r="J1742" s="4"/>
      <c r="K1742" s="173"/>
    </row>
    <row r="1743" spans="1:11" x14ac:dyDescent="0.2">
      <c r="A1743" s="140"/>
      <c r="B1743" s="325"/>
      <c r="J1743" s="4"/>
      <c r="K1743" s="173"/>
    </row>
    <row r="1744" spans="1:11" x14ac:dyDescent="0.2">
      <c r="A1744" s="140"/>
      <c r="B1744" s="325"/>
      <c r="J1744" s="4"/>
      <c r="K1744" s="173"/>
    </row>
    <row r="1745" spans="1:11" x14ac:dyDescent="0.2">
      <c r="A1745" s="140"/>
      <c r="B1745" s="325"/>
      <c r="J1745" s="4"/>
      <c r="K1745" s="173"/>
    </row>
    <row r="1746" spans="1:11" x14ac:dyDescent="0.2">
      <c r="A1746" s="140"/>
      <c r="B1746" s="325"/>
      <c r="J1746" s="4"/>
      <c r="K1746" s="173"/>
    </row>
    <row r="1747" spans="1:11" x14ac:dyDescent="0.2">
      <c r="A1747" s="140"/>
      <c r="B1747" s="325"/>
      <c r="J1747" s="4"/>
      <c r="K1747" s="173"/>
    </row>
    <row r="1748" spans="1:11" x14ac:dyDescent="0.2">
      <c r="A1748" s="140"/>
      <c r="B1748" s="325"/>
      <c r="J1748" s="4"/>
      <c r="K1748" s="173"/>
    </row>
    <row r="1749" spans="1:11" x14ac:dyDescent="0.2">
      <c r="A1749" s="140"/>
      <c r="B1749" s="325"/>
      <c r="J1749" s="4"/>
      <c r="K1749" s="173"/>
    </row>
    <row r="1750" spans="1:11" x14ac:dyDescent="0.2">
      <c r="A1750" s="140"/>
      <c r="B1750" s="325"/>
      <c r="J1750" s="4"/>
      <c r="K1750" s="173"/>
    </row>
    <row r="1751" spans="1:11" x14ac:dyDescent="0.2">
      <c r="A1751" s="140"/>
      <c r="B1751" s="325"/>
      <c r="J1751" s="4"/>
      <c r="K1751" s="173"/>
    </row>
    <row r="1752" spans="1:11" x14ac:dyDescent="0.2">
      <c r="A1752" s="140"/>
      <c r="B1752" s="325"/>
      <c r="J1752" s="4"/>
      <c r="K1752" s="173"/>
    </row>
    <row r="1753" spans="1:11" x14ac:dyDescent="0.2">
      <c r="A1753" s="140"/>
      <c r="B1753" s="325"/>
      <c r="J1753" s="4"/>
      <c r="K1753" s="173"/>
    </row>
    <row r="1754" spans="1:11" x14ac:dyDescent="0.2">
      <c r="A1754" s="140"/>
      <c r="B1754" s="325"/>
      <c r="J1754" s="4"/>
      <c r="K1754" s="173"/>
    </row>
    <row r="1755" spans="1:11" x14ac:dyDescent="0.2">
      <c r="A1755" s="140"/>
      <c r="B1755" s="325"/>
      <c r="J1755" s="4"/>
      <c r="K1755" s="173"/>
    </row>
    <row r="1756" spans="1:11" x14ac:dyDescent="0.2">
      <c r="A1756" s="140"/>
      <c r="B1756" s="325"/>
      <c r="J1756" s="4"/>
      <c r="K1756" s="173"/>
    </row>
    <row r="1757" spans="1:11" x14ac:dyDescent="0.2">
      <c r="A1757" s="140"/>
      <c r="B1757" s="325"/>
      <c r="J1757" s="4"/>
      <c r="K1757" s="173"/>
    </row>
    <row r="1758" spans="1:11" x14ac:dyDescent="0.2">
      <c r="A1758" s="140"/>
      <c r="B1758" s="325"/>
      <c r="J1758" s="4"/>
      <c r="K1758" s="173"/>
    </row>
    <row r="1759" spans="1:11" x14ac:dyDescent="0.2">
      <c r="A1759" s="140"/>
      <c r="B1759" s="325"/>
      <c r="J1759" s="4"/>
      <c r="K1759" s="173"/>
    </row>
    <row r="1760" spans="1:11" x14ac:dyDescent="0.2">
      <c r="A1760" s="140"/>
      <c r="B1760" s="325"/>
      <c r="J1760" s="4"/>
      <c r="K1760" s="173"/>
    </row>
    <row r="1761" spans="1:11" x14ac:dyDescent="0.2">
      <c r="A1761" s="140"/>
      <c r="B1761" s="325"/>
      <c r="J1761" s="4"/>
      <c r="K1761" s="173"/>
    </row>
    <row r="1762" spans="1:11" x14ac:dyDescent="0.2">
      <c r="A1762" s="140"/>
      <c r="B1762" s="325"/>
      <c r="J1762" s="4"/>
      <c r="K1762" s="173"/>
    </row>
    <row r="1763" spans="1:11" x14ac:dyDescent="0.2">
      <c r="A1763" s="140"/>
      <c r="B1763" s="325"/>
      <c r="J1763" s="4"/>
      <c r="K1763" s="173"/>
    </row>
    <row r="1764" spans="1:11" x14ac:dyDescent="0.2">
      <c r="A1764" s="140"/>
      <c r="B1764" s="325"/>
      <c r="J1764" s="4"/>
      <c r="K1764" s="173"/>
    </row>
    <row r="1765" spans="1:11" x14ac:dyDescent="0.2">
      <c r="A1765" s="140"/>
      <c r="B1765" s="325"/>
      <c r="J1765" s="4"/>
      <c r="K1765" s="173"/>
    </row>
    <row r="1766" spans="1:11" x14ac:dyDescent="0.2">
      <c r="A1766" s="140"/>
      <c r="B1766" s="325"/>
      <c r="J1766" s="4"/>
      <c r="K1766" s="173"/>
    </row>
    <row r="1767" spans="1:11" x14ac:dyDescent="0.2">
      <c r="A1767" s="140"/>
      <c r="B1767" s="325"/>
      <c r="J1767" s="4"/>
      <c r="K1767" s="173"/>
    </row>
    <row r="1768" spans="1:11" x14ac:dyDescent="0.2">
      <c r="A1768" s="140"/>
      <c r="B1768" s="325"/>
      <c r="J1768" s="4"/>
      <c r="K1768" s="173"/>
    </row>
    <row r="1769" spans="1:11" x14ac:dyDescent="0.2">
      <c r="A1769" s="140"/>
      <c r="B1769" s="325"/>
      <c r="J1769" s="4"/>
      <c r="K1769" s="173"/>
    </row>
    <row r="1770" spans="1:11" x14ac:dyDescent="0.2">
      <c r="A1770" s="140"/>
      <c r="B1770" s="325"/>
      <c r="J1770" s="4"/>
      <c r="K1770" s="173"/>
    </row>
    <row r="1771" spans="1:11" x14ac:dyDescent="0.2">
      <c r="A1771" s="140"/>
      <c r="B1771" s="325"/>
      <c r="J1771" s="4"/>
      <c r="K1771" s="173"/>
    </row>
    <row r="1772" spans="1:11" x14ac:dyDescent="0.2">
      <c r="A1772" s="140"/>
      <c r="B1772" s="325"/>
      <c r="J1772" s="4"/>
      <c r="K1772" s="173"/>
    </row>
    <row r="1773" spans="1:11" x14ac:dyDescent="0.2">
      <c r="A1773" s="140"/>
      <c r="B1773" s="325"/>
      <c r="J1773" s="4"/>
      <c r="K1773" s="173"/>
    </row>
    <row r="1774" spans="1:11" x14ac:dyDescent="0.2">
      <c r="A1774" s="140"/>
      <c r="B1774" s="325"/>
      <c r="J1774" s="4"/>
      <c r="K1774" s="173"/>
    </row>
    <row r="1775" spans="1:11" x14ac:dyDescent="0.2">
      <c r="A1775" s="140"/>
      <c r="B1775" s="325"/>
      <c r="J1775" s="4"/>
      <c r="K1775" s="173"/>
    </row>
    <row r="1776" spans="1:11" x14ac:dyDescent="0.2">
      <c r="A1776" s="140"/>
      <c r="B1776" s="325"/>
      <c r="J1776" s="4"/>
      <c r="K1776" s="173"/>
    </row>
    <row r="1777" spans="1:11" x14ac:dyDescent="0.2">
      <c r="A1777" s="140"/>
      <c r="B1777" s="325"/>
      <c r="J1777" s="4"/>
      <c r="K1777" s="173"/>
    </row>
    <row r="1778" spans="1:11" x14ac:dyDescent="0.2">
      <c r="A1778" s="140"/>
      <c r="B1778" s="325"/>
      <c r="J1778" s="4"/>
      <c r="K1778" s="173"/>
    </row>
    <row r="1779" spans="1:11" x14ac:dyDescent="0.2">
      <c r="A1779" s="140"/>
      <c r="B1779" s="325"/>
      <c r="J1779" s="4"/>
      <c r="K1779" s="173"/>
    </row>
    <row r="1780" spans="1:11" x14ac:dyDescent="0.2">
      <c r="A1780" s="140"/>
      <c r="B1780" s="325"/>
      <c r="J1780" s="4"/>
      <c r="K1780" s="173"/>
    </row>
    <row r="1781" spans="1:11" x14ac:dyDescent="0.2">
      <c r="A1781" s="140"/>
      <c r="B1781" s="325"/>
      <c r="J1781" s="4"/>
      <c r="K1781" s="173"/>
    </row>
    <row r="1782" spans="1:11" x14ac:dyDescent="0.2">
      <c r="A1782" s="140"/>
      <c r="B1782" s="325"/>
      <c r="J1782" s="4"/>
      <c r="K1782" s="173"/>
    </row>
    <row r="1783" spans="1:11" x14ac:dyDescent="0.2">
      <c r="A1783" s="140"/>
      <c r="B1783" s="325"/>
      <c r="J1783" s="4"/>
      <c r="K1783" s="173"/>
    </row>
    <row r="1784" spans="1:11" x14ac:dyDescent="0.2">
      <c r="A1784" s="140"/>
      <c r="B1784" s="325"/>
      <c r="J1784" s="4"/>
      <c r="K1784" s="173"/>
    </row>
    <row r="1785" spans="1:11" x14ac:dyDescent="0.2">
      <c r="A1785" s="140"/>
      <c r="B1785" s="325"/>
      <c r="J1785" s="4"/>
      <c r="K1785" s="173"/>
    </row>
    <row r="1786" spans="1:11" x14ac:dyDescent="0.2">
      <c r="A1786" s="140"/>
      <c r="B1786" s="325"/>
      <c r="J1786" s="4"/>
      <c r="K1786" s="173"/>
    </row>
    <row r="1787" spans="1:11" x14ac:dyDescent="0.2">
      <c r="A1787" s="140"/>
      <c r="B1787" s="325"/>
      <c r="J1787" s="4"/>
      <c r="K1787" s="173"/>
    </row>
    <row r="1788" spans="1:11" x14ac:dyDescent="0.2">
      <c r="A1788" s="140"/>
      <c r="B1788" s="325"/>
      <c r="J1788" s="4"/>
      <c r="K1788" s="173"/>
    </row>
    <row r="1789" spans="1:11" x14ac:dyDescent="0.2">
      <c r="A1789" s="140"/>
      <c r="B1789" s="325"/>
      <c r="J1789" s="4"/>
      <c r="K1789" s="173"/>
    </row>
    <row r="1790" spans="1:11" x14ac:dyDescent="0.2">
      <c r="A1790" s="140"/>
      <c r="B1790" s="325"/>
      <c r="J1790" s="4"/>
      <c r="K1790" s="173"/>
    </row>
    <row r="1791" spans="1:11" x14ac:dyDescent="0.2">
      <c r="A1791" s="140"/>
      <c r="B1791" s="325"/>
      <c r="J1791" s="4"/>
      <c r="K1791" s="173"/>
    </row>
    <row r="1792" spans="1:11" x14ac:dyDescent="0.2">
      <c r="A1792" s="140"/>
      <c r="B1792" s="325"/>
      <c r="J1792" s="4"/>
      <c r="K1792" s="173"/>
    </row>
    <row r="1793" spans="1:11" x14ac:dyDescent="0.2">
      <c r="A1793" s="140"/>
      <c r="B1793" s="325"/>
      <c r="J1793" s="4"/>
      <c r="K1793" s="173"/>
    </row>
    <row r="1794" spans="1:11" x14ac:dyDescent="0.2">
      <c r="A1794" s="140"/>
      <c r="B1794" s="325"/>
      <c r="J1794" s="4"/>
      <c r="K1794" s="173"/>
    </row>
    <row r="1795" spans="1:11" x14ac:dyDescent="0.2">
      <c r="A1795" s="140"/>
      <c r="B1795" s="325"/>
      <c r="J1795" s="4"/>
      <c r="K1795" s="173"/>
    </row>
    <row r="1796" spans="1:11" x14ac:dyDescent="0.2">
      <c r="A1796" s="140"/>
      <c r="B1796" s="325"/>
      <c r="J1796" s="4"/>
      <c r="K1796" s="173"/>
    </row>
    <row r="1797" spans="1:11" x14ac:dyDescent="0.2">
      <c r="A1797" s="140"/>
      <c r="B1797" s="325"/>
      <c r="J1797" s="4"/>
      <c r="K1797" s="173"/>
    </row>
    <row r="1798" spans="1:11" x14ac:dyDescent="0.2">
      <c r="A1798" s="140"/>
      <c r="B1798" s="325"/>
      <c r="J1798" s="4"/>
      <c r="K1798" s="173"/>
    </row>
    <row r="1799" spans="1:11" x14ac:dyDescent="0.2">
      <c r="A1799" s="140"/>
      <c r="B1799" s="325"/>
      <c r="J1799" s="4"/>
      <c r="K1799" s="173"/>
    </row>
    <row r="1800" spans="1:11" x14ac:dyDescent="0.2">
      <c r="A1800" s="140"/>
      <c r="B1800" s="325"/>
      <c r="J1800" s="4"/>
      <c r="K1800" s="173"/>
    </row>
    <row r="1801" spans="1:11" x14ac:dyDescent="0.2">
      <c r="A1801" s="140"/>
      <c r="B1801" s="325"/>
      <c r="J1801" s="4"/>
      <c r="K1801" s="173"/>
    </row>
    <row r="1802" spans="1:11" x14ac:dyDescent="0.2">
      <c r="A1802" s="140"/>
      <c r="B1802" s="325"/>
      <c r="J1802" s="4"/>
      <c r="K1802" s="173"/>
    </row>
    <row r="1803" spans="1:11" x14ac:dyDescent="0.2">
      <c r="A1803" s="140"/>
      <c r="B1803" s="325"/>
      <c r="J1803" s="4"/>
      <c r="K1803" s="173"/>
    </row>
    <row r="1804" spans="1:11" x14ac:dyDescent="0.2">
      <c r="A1804" s="140"/>
      <c r="B1804" s="325"/>
      <c r="J1804" s="4"/>
      <c r="K1804" s="173"/>
    </row>
    <row r="1805" spans="1:11" x14ac:dyDescent="0.2">
      <c r="A1805" s="140"/>
      <c r="B1805" s="325"/>
      <c r="J1805" s="4"/>
      <c r="K1805" s="173"/>
    </row>
    <row r="1806" spans="1:11" x14ac:dyDescent="0.2">
      <c r="A1806" s="140"/>
      <c r="B1806" s="325"/>
      <c r="J1806" s="4"/>
      <c r="K1806" s="173"/>
    </row>
    <row r="1807" spans="1:11" x14ac:dyDescent="0.2">
      <c r="A1807" s="140"/>
      <c r="B1807" s="325"/>
      <c r="J1807" s="4"/>
      <c r="K1807" s="173"/>
    </row>
    <row r="1808" spans="1:11" x14ac:dyDescent="0.2">
      <c r="A1808" s="140"/>
      <c r="B1808" s="325"/>
      <c r="J1808" s="4"/>
      <c r="K1808" s="173"/>
    </row>
    <row r="1809" spans="1:11" x14ac:dyDescent="0.2">
      <c r="A1809" s="140"/>
      <c r="B1809" s="325"/>
      <c r="J1809" s="4"/>
      <c r="K1809" s="173"/>
    </row>
    <row r="1810" spans="1:11" x14ac:dyDescent="0.2">
      <c r="A1810" s="140"/>
      <c r="B1810" s="325"/>
      <c r="J1810" s="4"/>
      <c r="K1810" s="173"/>
    </row>
    <row r="1811" spans="1:11" x14ac:dyDescent="0.2">
      <c r="A1811" s="140"/>
      <c r="B1811" s="325"/>
      <c r="J1811" s="4"/>
      <c r="K1811" s="173"/>
    </row>
    <row r="1812" spans="1:11" x14ac:dyDescent="0.2">
      <c r="A1812" s="140"/>
      <c r="B1812" s="325"/>
      <c r="J1812" s="4"/>
      <c r="K1812" s="173"/>
    </row>
    <row r="1813" spans="1:11" x14ac:dyDescent="0.2">
      <c r="A1813" s="140"/>
      <c r="B1813" s="325"/>
      <c r="J1813" s="4"/>
      <c r="K1813" s="173"/>
    </row>
    <row r="1814" spans="1:11" x14ac:dyDescent="0.2">
      <c r="A1814" s="140"/>
      <c r="B1814" s="325"/>
      <c r="J1814" s="4"/>
      <c r="K1814" s="173"/>
    </row>
    <row r="1815" spans="1:11" x14ac:dyDescent="0.2">
      <c r="A1815" s="140"/>
      <c r="B1815" s="325"/>
      <c r="J1815" s="4"/>
      <c r="K1815" s="173"/>
    </row>
    <row r="1816" spans="1:11" x14ac:dyDescent="0.2">
      <c r="A1816" s="140"/>
      <c r="B1816" s="325"/>
      <c r="J1816" s="4"/>
      <c r="K1816" s="173"/>
    </row>
    <row r="1817" spans="1:11" x14ac:dyDescent="0.2">
      <c r="A1817" s="140"/>
      <c r="B1817" s="325"/>
      <c r="J1817" s="4"/>
      <c r="K1817" s="173"/>
    </row>
    <row r="1818" spans="1:11" x14ac:dyDescent="0.2">
      <c r="A1818" s="140"/>
      <c r="B1818" s="325"/>
      <c r="J1818" s="4"/>
      <c r="K1818" s="173"/>
    </row>
    <row r="1819" spans="1:11" x14ac:dyDescent="0.2">
      <c r="A1819" s="140"/>
      <c r="B1819" s="325"/>
      <c r="J1819" s="4"/>
      <c r="K1819" s="173"/>
    </row>
    <row r="1820" spans="1:11" x14ac:dyDescent="0.2">
      <c r="A1820" s="140"/>
      <c r="B1820" s="325"/>
      <c r="J1820" s="4"/>
      <c r="K1820" s="173"/>
    </row>
    <row r="1821" spans="1:11" x14ac:dyDescent="0.2">
      <c r="A1821" s="140"/>
      <c r="B1821" s="325"/>
      <c r="J1821" s="4"/>
      <c r="K1821" s="173"/>
    </row>
    <row r="1822" spans="1:11" x14ac:dyDescent="0.2">
      <c r="A1822" s="140"/>
      <c r="B1822" s="325"/>
      <c r="J1822" s="4"/>
      <c r="K1822" s="173"/>
    </row>
    <row r="1823" spans="1:11" x14ac:dyDescent="0.2">
      <c r="A1823" s="140"/>
      <c r="B1823" s="325"/>
      <c r="J1823" s="4"/>
      <c r="K1823" s="173"/>
    </row>
    <row r="1824" spans="1:11" x14ac:dyDescent="0.2">
      <c r="A1824" s="140"/>
      <c r="B1824" s="325"/>
      <c r="J1824" s="4"/>
      <c r="K1824" s="173"/>
    </row>
    <row r="1825" spans="1:11" x14ac:dyDescent="0.2">
      <c r="A1825" s="140"/>
      <c r="B1825" s="325"/>
      <c r="J1825" s="4"/>
      <c r="K1825" s="173"/>
    </row>
    <row r="1826" spans="1:11" x14ac:dyDescent="0.2">
      <c r="A1826" s="140"/>
      <c r="B1826" s="325"/>
      <c r="J1826" s="4"/>
      <c r="K1826" s="173"/>
    </row>
    <row r="1827" spans="1:11" x14ac:dyDescent="0.2">
      <c r="A1827" s="140"/>
      <c r="B1827" s="325"/>
      <c r="J1827" s="4"/>
      <c r="K1827" s="173"/>
    </row>
    <row r="1828" spans="1:11" x14ac:dyDescent="0.2">
      <c r="A1828" s="140"/>
      <c r="B1828" s="325"/>
      <c r="J1828" s="4"/>
      <c r="K1828" s="173"/>
    </row>
    <row r="1829" spans="1:11" x14ac:dyDescent="0.2">
      <c r="A1829" s="140"/>
      <c r="B1829" s="325"/>
      <c r="J1829" s="4"/>
      <c r="K1829" s="173"/>
    </row>
    <row r="1830" spans="1:11" x14ac:dyDescent="0.2">
      <c r="A1830" s="140"/>
      <c r="B1830" s="325"/>
      <c r="J1830" s="4"/>
      <c r="K1830" s="173"/>
    </row>
    <row r="1831" spans="1:11" x14ac:dyDescent="0.2">
      <c r="A1831" s="140"/>
      <c r="B1831" s="325"/>
      <c r="J1831" s="4"/>
      <c r="K1831" s="173"/>
    </row>
    <row r="1832" spans="1:11" x14ac:dyDescent="0.2">
      <c r="A1832" s="140"/>
      <c r="B1832" s="325"/>
      <c r="J1832" s="4"/>
      <c r="K1832" s="173"/>
    </row>
    <row r="1833" spans="1:11" x14ac:dyDescent="0.2">
      <c r="A1833" s="140"/>
      <c r="B1833" s="325"/>
      <c r="J1833" s="4"/>
      <c r="K1833" s="173"/>
    </row>
    <row r="1834" spans="1:11" x14ac:dyDescent="0.2">
      <c r="A1834" s="140"/>
      <c r="B1834" s="325"/>
      <c r="J1834" s="4"/>
      <c r="K1834" s="173"/>
    </row>
    <row r="1835" spans="1:11" x14ac:dyDescent="0.2">
      <c r="A1835" s="140"/>
      <c r="B1835" s="325"/>
      <c r="J1835" s="4"/>
      <c r="K1835" s="173"/>
    </row>
    <row r="1836" spans="1:11" x14ac:dyDescent="0.2">
      <c r="A1836" s="140"/>
      <c r="B1836" s="325"/>
      <c r="J1836" s="4"/>
      <c r="K1836" s="173"/>
    </row>
    <row r="1837" spans="1:11" x14ac:dyDescent="0.2">
      <c r="A1837" s="140"/>
      <c r="B1837" s="325"/>
      <c r="J1837" s="4"/>
      <c r="K1837" s="173"/>
    </row>
    <row r="1838" spans="1:11" x14ac:dyDescent="0.2">
      <c r="A1838" s="140"/>
      <c r="B1838" s="325"/>
      <c r="J1838" s="4"/>
      <c r="K1838" s="173"/>
    </row>
    <row r="1839" spans="1:11" x14ac:dyDescent="0.2">
      <c r="A1839" s="140"/>
      <c r="B1839" s="325"/>
      <c r="J1839" s="4"/>
      <c r="K1839" s="173"/>
    </row>
    <row r="1840" spans="1:11" x14ac:dyDescent="0.2">
      <c r="A1840" s="140"/>
      <c r="B1840" s="325"/>
      <c r="J1840" s="4"/>
      <c r="K1840" s="173"/>
    </row>
    <row r="1841" spans="1:11" x14ac:dyDescent="0.2">
      <c r="A1841" s="140"/>
      <c r="B1841" s="325"/>
      <c r="J1841" s="4"/>
      <c r="K1841" s="173"/>
    </row>
    <row r="1842" spans="1:11" x14ac:dyDescent="0.2">
      <c r="A1842" s="140"/>
      <c r="B1842" s="325"/>
      <c r="J1842" s="4"/>
      <c r="K1842" s="173"/>
    </row>
    <row r="1843" spans="1:11" x14ac:dyDescent="0.2">
      <c r="A1843" s="140"/>
      <c r="B1843" s="325"/>
      <c r="J1843" s="4"/>
      <c r="K1843" s="173"/>
    </row>
    <row r="1844" spans="1:11" x14ac:dyDescent="0.2">
      <c r="A1844" s="140"/>
      <c r="B1844" s="325"/>
      <c r="J1844" s="4"/>
      <c r="K1844" s="173"/>
    </row>
    <row r="1845" spans="1:11" x14ac:dyDescent="0.2">
      <c r="A1845" s="140"/>
      <c r="B1845" s="325"/>
      <c r="J1845" s="4"/>
      <c r="K1845" s="173"/>
    </row>
    <row r="1846" spans="1:11" x14ac:dyDescent="0.2">
      <c r="A1846" s="140"/>
      <c r="B1846" s="325"/>
      <c r="J1846" s="4"/>
      <c r="K1846" s="173"/>
    </row>
    <row r="1847" spans="1:11" x14ac:dyDescent="0.2">
      <c r="A1847" s="140"/>
      <c r="B1847" s="325"/>
      <c r="J1847" s="4"/>
      <c r="K1847" s="173"/>
    </row>
    <row r="1848" spans="1:11" x14ac:dyDescent="0.2">
      <c r="A1848" s="140"/>
      <c r="B1848" s="325"/>
      <c r="J1848" s="4"/>
      <c r="K1848" s="173"/>
    </row>
    <row r="1849" spans="1:11" x14ac:dyDescent="0.2">
      <c r="A1849" s="140"/>
      <c r="B1849" s="325"/>
      <c r="J1849" s="4"/>
      <c r="K1849" s="173"/>
    </row>
    <row r="1850" spans="1:11" x14ac:dyDescent="0.2">
      <c r="A1850" s="140"/>
      <c r="B1850" s="325"/>
      <c r="J1850" s="4"/>
      <c r="K1850" s="173"/>
    </row>
    <row r="1851" spans="1:11" x14ac:dyDescent="0.2">
      <c r="A1851" s="140"/>
      <c r="B1851" s="325"/>
      <c r="J1851" s="4"/>
      <c r="K1851" s="173"/>
    </row>
    <row r="1852" spans="1:11" x14ac:dyDescent="0.2">
      <c r="A1852" s="140"/>
      <c r="B1852" s="325"/>
      <c r="J1852" s="4"/>
      <c r="K1852" s="173"/>
    </row>
    <row r="1853" spans="1:11" x14ac:dyDescent="0.2">
      <c r="A1853" s="140"/>
      <c r="B1853" s="325"/>
      <c r="J1853" s="4"/>
      <c r="K1853" s="173"/>
    </row>
    <row r="1854" spans="1:11" x14ac:dyDescent="0.2">
      <c r="A1854" s="140"/>
      <c r="B1854" s="325"/>
      <c r="J1854" s="4"/>
      <c r="K1854" s="173"/>
    </row>
    <row r="1855" spans="1:11" x14ac:dyDescent="0.2">
      <c r="A1855" s="140"/>
      <c r="B1855" s="325"/>
      <c r="J1855" s="4"/>
      <c r="K1855" s="173"/>
    </row>
    <row r="1856" spans="1:11" x14ac:dyDescent="0.2">
      <c r="A1856" s="140"/>
      <c r="B1856" s="325"/>
      <c r="J1856" s="4"/>
      <c r="K1856" s="173"/>
    </row>
    <row r="1857" spans="1:11" x14ac:dyDescent="0.2">
      <c r="A1857" s="140"/>
      <c r="B1857" s="325"/>
      <c r="J1857" s="4"/>
      <c r="K1857" s="173"/>
    </row>
    <row r="1858" spans="1:11" x14ac:dyDescent="0.2">
      <c r="A1858" s="140"/>
      <c r="B1858" s="325"/>
      <c r="J1858" s="4"/>
      <c r="K1858" s="173"/>
    </row>
    <row r="1859" spans="1:11" x14ac:dyDescent="0.2">
      <c r="A1859" s="140"/>
      <c r="B1859" s="325"/>
      <c r="J1859" s="4"/>
      <c r="K1859" s="173"/>
    </row>
    <row r="1860" spans="1:11" x14ac:dyDescent="0.2">
      <c r="A1860" s="140"/>
      <c r="B1860" s="325"/>
      <c r="J1860" s="4"/>
      <c r="K1860" s="173"/>
    </row>
    <row r="1861" spans="1:11" x14ac:dyDescent="0.2">
      <c r="A1861" s="140"/>
      <c r="B1861" s="325"/>
      <c r="J1861" s="4"/>
      <c r="K1861" s="173"/>
    </row>
    <row r="1862" spans="1:11" x14ac:dyDescent="0.2">
      <c r="A1862" s="140"/>
      <c r="B1862" s="325"/>
      <c r="J1862" s="4"/>
      <c r="K1862" s="173"/>
    </row>
    <row r="1863" spans="1:11" x14ac:dyDescent="0.2">
      <c r="A1863" s="140"/>
      <c r="B1863" s="325"/>
      <c r="J1863" s="4"/>
      <c r="K1863" s="173"/>
    </row>
    <row r="1864" spans="1:11" x14ac:dyDescent="0.2">
      <c r="A1864" s="140"/>
      <c r="B1864" s="325"/>
      <c r="J1864" s="4"/>
      <c r="K1864" s="173"/>
    </row>
    <row r="1865" spans="1:11" x14ac:dyDescent="0.2">
      <c r="A1865" s="140"/>
      <c r="B1865" s="325"/>
      <c r="J1865" s="4"/>
      <c r="K1865" s="173"/>
    </row>
    <row r="1866" spans="1:11" x14ac:dyDescent="0.2">
      <c r="A1866" s="140"/>
      <c r="B1866" s="325"/>
      <c r="J1866" s="4"/>
      <c r="K1866" s="173"/>
    </row>
    <row r="1867" spans="1:11" x14ac:dyDescent="0.2">
      <c r="A1867" s="140"/>
      <c r="B1867" s="325"/>
      <c r="J1867" s="4"/>
      <c r="K1867" s="173"/>
    </row>
    <row r="1868" spans="1:11" x14ac:dyDescent="0.2">
      <c r="A1868" s="140"/>
      <c r="B1868" s="325"/>
      <c r="J1868" s="4"/>
      <c r="K1868" s="173"/>
    </row>
    <row r="1869" spans="1:11" x14ac:dyDescent="0.2">
      <c r="A1869" s="140"/>
      <c r="B1869" s="325"/>
      <c r="J1869" s="4"/>
      <c r="K1869" s="173"/>
    </row>
    <row r="1870" spans="1:11" x14ac:dyDescent="0.2">
      <c r="A1870" s="140"/>
      <c r="B1870" s="325"/>
      <c r="J1870" s="4"/>
      <c r="K1870" s="173"/>
    </row>
    <row r="1871" spans="1:11" x14ac:dyDescent="0.2">
      <c r="A1871" s="140"/>
      <c r="B1871" s="325"/>
      <c r="J1871" s="4"/>
      <c r="K1871" s="173"/>
    </row>
    <row r="1872" spans="1:11" x14ac:dyDescent="0.2">
      <c r="A1872" s="140"/>
      <c r="B1872" s="325"/>
      <c r="J1872" s="4"/>
      <c r="K1872" s="173"/>
    </row>
    <row r="1873" spans="1:11" x14ac:dyDescent="0.2">
      <c r="A1873" s="140"/>
      <c r="B1873" s="325"/>
      <c r="J1873" s="4"/>
      <c r="K1873" s="173"/>
    </row>
    <row r="1874" spans="1:11" x14ac:dyDescent="0.2">
      <c r="A1874" s="140"/>
      <c r="B1874" s="325"/>
      <c r="J1874" s="4"/>
      <c r="K1874" s="173"/>
    </row>
    <row r="1875" spans="1:11" x14ac:dyDescent="0.2">
      <c r="A1875" s="140"/>
      <c r="B1875" s="325"/>
      <c r="J1875" s="4"/>
      <c r="K1875" s="173"/>
    </row>
    <row r="1876" spans="1:11" x14ac:dyDescent="0.2">
      <c r="A1876" s="140"/>
      <c r="B1876" s="325"/>
      <c r="J1876" s="4"/>
      <c r="K1876" s="173"/>
    </row>
    <row r="1877" spans="1:11" x14ac:dyDescent="0.2">
      <c r="A1877" s="140"/>
      <c r="B1877" s="325"/>
      <c r="J1877" s="4"/>
      <c r="K1877" s="173"/>
    </row>
    <row r="1878" spans="1:11" x14ac:dyDescent="0.2">
      <c r="A1878" s="140"/>
      <c r="B1878" s="325"/>
      <c r="J1878" s="4"/>
      <c r="K1878" s="173"/>
    </row>
    <row r="1879" spans="1:11" x14ac:dyDescent="0.2">
      <c r="A1879" s="140"/>
      <c r="B1879" s="325"/>
      <c r="J1879" s="4"/>
      <c r="K1879" s="173"/>
    </row>
    <row r="1880" spans="1:11" x14ac:dyDescent="0.2">
      <c r="A1880" s="140"/>
      <c r="B1880" s="325"/>
      <c r="J1880" s="4"/>
      <c r="K1880" s="173"/>
    </row>
    <row r="1881" spans="1:11" x14ac:dyDescent="0.2">
      <c r="A1881" s="140"/>
      <c r="B1881" s="325"/>
      <c r="J1881" s="4"/>
      <c r="K1881" s="173"/>
    </row>
    <row r="1882" spans="1:11" x14ac:dyDescent="0.2">
      <c r="A1882" s="140"/>
      <c r="B1882" s="325"/>
      <c r="J1882" s="4"/>
      <c r="K1882" s="173"/>
    </row>
    <row r="1883" spans="1:11" x14ac:dyDescent="0.2">
      <c r="A1883" s="140"/>
      <c r="B1883" s="325"/>
      <c r="J1883" s="4"/>
      <c r="K1883" s="173"/>
    </row>
    <row r="1884" spans="1:11" x14ac:dyDescent="0.2">
      <c r="A1884" s="140"/>
      <c r="B1884" s="325"/>
      <c r="J1884" s="4"/>
      <c r="K1884" s="173"/>
    </row>
    <row r="1885" spans="1:11" x14ac:dyDescent="0.2">
      <c r="A1885" s="140"/>
      <c r="B1885" s="325"/>
      <c r="J1885" s="4"/>
      <c r="K1885" s="173"/>
    </row>
    <row r="1886" spans="1:11" x14ac:dyDescent="0.2">
      <c r="A1886" s="140"/>
      <c r="B1886" s="325"/>
      <c r="J1886" s="4"/>
      <c r="K1886" s="173"/>
    </row>
    <row r="1887" spans="1:11" x14ac:dyDescent="0.2">
      <c r="A1887" s="140"/>
      <c r="B1887" s="325"/>
      <c r="J1887" s="4"/>
      <c r="K1887" s="173"/>
    </row>
    <row r="1888" spans="1:11" x14ac:dyDescent="0.2">
      <c r="A1888" s="140"/>
      <c r="B1888" s="325"/>
      <c r="J1888" s="4"/>
      <c r="K1888" s="173"/>
    </row>
    <row r="1889" spans="1:11" x14ac:dyDescent="0.2">
      <c r="A1889" s="140"/>
      <c r="B1889" s="325"/>
      <c r="J1889" s="4"/>
      <c r="K1889" s="173"/>
    </row>
    <row r="1890" spans="1:11" x14ac:dyDescent="0.2">
      <c r="A1890" s="140"/>
      <c r="B1890" s="325"/>
      <c r="J1890" s="4"/>
      <c r="K1890" s="173"/>
    </row>
    <row r="1891" spans="1:11" x14ac:dyDescent="0.2">
      <c r="A1891" s="140"/>
      <c r="B1891" s="325"/>
      <c r="J1891" s="4"/>
      <c r="K1891" s="173"/>
    </row>
    <row r="1892" spans="1:11" x14ac:dyDescent="0.2">
      <c r="A1892" s="140"/>
      <c r="B1892" s="325"/>
      <c r="J1892" s="4"/>
      <c r="K1892" s="173"/>
    </row>
    <row r="1893" spans="1:11" x14ac:dyDescent="0.2">
      <c r="A1893" s="140"/>
      <c r="B1893" s="325"/>
      <c r="J1893" s="4"/>
      <c r="K1893" s="173"/>
    </row>
    <row r="1894" spans="1:11" x14ac:dyDescent="0.2">
      <c r="A1894" s="140"/>
      <c r="B1894" s="325"/>
      <c r="J1894" s="4"/>
      <c r="K1894" s="173"/>
    </row>
    <row r="1895" spans="1:11" x14ac:dyDescent="0.2">
      <c r="A1895" s="140"/>
      <c r="B1895" s="325"/>
      <c r="J1895" s="4"/>
      <c r="K1895" s="173"/>
    </row>
    <row r="1896" spans="1:11" x14ac:dyDescent="0.2">
      <c r="A1896" s="140"/>
      <c r="B1896" s="325"/>
      <c r="J1896" s="4"/>
      <c r="K1896" s="173"/>
    </row>
    <row r="1897" spans="1:11" x14ac:dyDescent="0.2">
      <c r="A1897" s="140"/>
      <c r="B1897" s="325"/>
      <c r="J1897" s="4"/>
      <c r="K1897" s="173"/>
    </row>
    <row r="1898" spans="1:11" x14ac:dyDescent="0.2">
      <c r="A1898" s="140"/>
      <c r="B1898" s="325"/>
      <c r="J1898" s="4"/>
      <c r="K1898" s="173"/>
    </row>
    <row r="1899" spans="1:11" x14ac:dyDescent="0.2">
      <c r="A1899" s="140"/>
      <c r="B1899" s="325"/>
      <c r="J1899" s="4"/>
      <c r="K1899" s="173"/>
    </row>
    <row r="1900" spans="1:11" x14ac:dyDescent="0.2">
      <c r="A1900" s="140"/>
      <c r="B1900" s="325"/>
      <c r="J1900" s="4"/>
      <c r="K1900" s="173"/>
    </row>
    <row r="1901" spans="1:11" x14ac:dyDescent="0.2">
      <c r="A1901" s="140"/>
      <c r="B1901" s="325"/>
      <c r="J1901" s="4"/>
      <c r="K1901" s="173"/>
    </row>
    <row r="1902" spans="1:11" x14ac:dyDescent="0.2">
      <c r="A1902" s="140"/>
      <c r="B1902" s="325"/>
      <c r="J1902" s="4"/>
      <c r="K1902" s="173"/>
    </row>
    <row r="1903" spans="1:11" x14ac:dyDescent="0.2">
      <c r="A1903" s="140"/>
      <c r="B1903" s="325"/>
      <c r="J1903" s="4"/>
      <c r="K1903" s="173"/>
    </row>
    <row r="1904" spans="1:11" x14ac:dyDescent="0.2">
      <c r="A1904" s="140"/>
      <c r="B1904" s="325"/>
      <c r="J1904" s="4"/>
      <c r="K1904" s="173"/>
    </row>
    <row r="1905" spans="1:11" x14ac:dyDescent="0.2">
      <c r="A1905" s="140"/>
      <c r="B1905" s="325"/>
      <c r="J1905" s="4"/>
      <c r="K1905" s="173"/>
    </row>
    <row r="1906" spans="1:11" x14ac:dyDescent="0.2">
      <c r="A1906" s="140"/>
      <c r="B1906" s="325"/>
      <c r="J1906" s="4"/>
      <c r="K1906" s="173"/>
    </row>
    <row r="1907" spans="1:11" x14ac:dyDescent="0.2">
      <c r="A1907" s="140"/>
      <c r="B1907" s="325"/>
      <c r="J1907" s="4"/>
      <c r="K1907" s="173"/>
    </row>
    <row r="1908" spans="1:11" x14ac:dyDescent="0.2">
      <c r="A1908" s="140"/>
      <c r="B1908" s="325"/>
      <c r="J1908" s="4"/>
      <c r="K1908" s="173"/>
    </row>
    <row r="1909" spans="1:11" x14ac:dyDescent="0.2">
      <c r="A1909" s="140"/>
      <c r="B1909" s="325"/>
      <c r="J1909" s="4"/>
      <c r="K1909" s="173"/>
    </row>
    <row r="1910" spans="1:11" x14ac:dyDescent="0.2">
      <c r="A1910" s="140"/>
      <c r="B1910" s="325"/>
      <c r="J1910" s="4"/>
      <c r="K1910" s="173"/>
    </row>
    <row r="1911" spans="1:11" x14ac:dyDescent="0.2">
      <c r="A1911" s="140"/>
      <c r="B1911" s="325"/>
      <c r="J1911" s="4"/>
      <c r="K1911" s="173"/>
    </row>
    <row r="1912" spans="1:11" x14ac:dyDescent="0.2">
      <c r="A1912" s="140"/>
      <c r="B1912" s="325"/>
      <c r="J1912" s="4"/>
      <c r="K1912" s="173"/>
    </row>
    <row r="1913" spans="1:11" x14ac:dyDescent="0.2">
      <c r="A1913" s="140"/>
      <c r="B1913" s="325"/>
      <c r="J1913" s="4"/>
      <c r="K1913" s="173"/>
    </row>
    <row r="1914" spans="1:11" x14ac:dyDescent="0.2">
      <c r="A1914" s="140"/>
      <c r="B1914" s="325"/>
      <c r="J1914" s="4"/>
      <c r="K1914" s="173"/>
    </row>
    <row r="1915" spans="1:11" x14ac:dyDescent="0.2">
      <c r="A1915" s="140"/>
      <c r="B1915" s="325"/>
      <c r="J1915" s="4"/>
      <c r="K1915" s="173"/>
    </row>
    <row r="1916" spans="1:11" x14ac:dyDescent="0.2">
      <c r="A1916" s="140"/>
      <c r="B1916" s="325"/>
      <c r="J1916" s="4"/>
      <c r="K1916" s="173"/>
    </row>
    <row r="1917" spans="1:11" x14ac:dyDescent="0.2">
      <c r="A1917" s="140"/>
      <c r="B1917" s="325"/>
      <c r="J1917" s="4"/>
      <c r="K1917" s="173"/>
    </row>
    <row r="1918" spans="1:11" x14ac:dyDescent="0.2">
      <c r="A1918" s="140"/>
      <c r="B1918" s="325"/>
      <c r="J1918" s="4"/>
      <c r="K1918" s="173"/>
    </row>
    <row r="1919" spans="1:11" x14ac:dyDescent="0.2">
      <c r="A1919" s="140"/>
      <c r="B1919" s="325"/>
      <c r="J1919" s="4"/>
      <c r="K1919" s="173"/>
    </row>
    <row r="1920" spans="1:11" x14ac:dyDescent="0.2">
      <c r="A1920" s="140"/>
      <c r="B1920" s="325"/>
      <c r="J1920" s="4"/>
      <c r="K1920" s="173"/>
    </row>
    <row r="1921" spans="1:11" x14ac:dyDescent="0.2">
      <c r="A1921" s="140"/>
      <c r="B1921" s="325"/>
      <c r="J1921" s="4"/>
      <c r="K1921" s="173"/>
    </row>
    <row r="1922" spans="1:11" x14ac:dyDescent="0.2">
      <c r="A1922" s="140"/>
      <c r="B1922" s="325"/>
      <c r="J1922" s="4"/>
      <c r="K1922" s="173"/>
    </row>
    <row r="1923" spans="1:11" x14ac:dyDescent="0.2">
      <c r="A1923" s="140"/>
      <c r="B1923" s="325"/>
      <c r="J1923" s="4"/>
      <c r="K1923" s="173"/>
    </row>
    <row r="1924" spans="1:11" x14ac:dyDescent="0.2">
      <c r="A1924" s="140"/>
      <c r="B1924" s="325"/>
      <c r="J1924" s="4"/>
      <c r="K1924" s="173"/>
    </row>
    <row r="1925" spans="1:11" x14ac:dyDescent="0.2">
      <c r="A1925" s="140"/>
      <c r="B1925" s="325"/>
      <c r="J1925" s="4"/>
      <c r="K1925" s="173"/>
    </row>
    <row r="1926" spans="1:11" x14ac:dyDescent="0.2">
      <c r="A1926" s="140"/>
      <c r="B1926" s="325"/>
      <c r="J1926" s="4"/>
      <c r="K1926" s="173"/>
    </row>
    <row r="1927" spans="1:11" x14ac:dyDescent="0.2">
      <c r="A1927" s="140"/>
      <c r="B1927" s="325"/>
      <c r="J1927" s="4"/>
      <c r="K1927" s="173"/>
    </row>
    <row r="1928" spans="1:11" x14ac:dyDescent="0.2">
      <c r="A1928" s="140"/>
      <c r="B1928" s="325"/>
      <c r="J1928" s="4"/>
      <c r="K1928" s="173"/>
    </row>
    <row r="1929" spans="1:11" x14ac:dyDescent="0.2">
      <c r="A1929" s="140"/>
      <c r="B1929" s="325"/>
      <c r="J1929" s="4"/>
      <c r="K1929" s="173"/>
    </row>
    <row r="1930" spans="1:11" x14ac:dyDescent="0.2">
      <c r="A1930" s="140"/>
      <c r="B1930" s="325"/>
      <c r="J1930" s="4"/>
      <c r="K1930" s="173"/>
    </row>
    <row r="1931" spans="1:11" x14ac:dyDescent="0.2">
      <c r="A1931" s="140"/>
      <c r="B1931" s="325"/>
      <c r="J1931" s="4"/>
      <c r="K1931" s="173"/>
    </row>
    <row r="1932" spans="1:11" x14ac:dyDescent="0.2">
      <c r="A1932" s="140"/>
      <c r="B1932" s="325"/>
      <c r="J1932" s="4"/>
      <c r="K1932" s="173"/>
    </row>
    <row r="1933" spans="1:11" x14ac:dyDescent="0.2">
      <c r="A1933" s="140"/>
      <c r="B1933" s="325"/>
      <c r="J1933" s="4"/>
      <c r="K1933" s="173"/>
    </row>
    <row r="1934" spans="1:11" x14ac:dyDescent="0.2">
      <c r="A1934" s="140"/>
      <c r="B1934" s="325"/>
      <c r="J1934" s="4"/>
      <c r="K1934" s="173"/>
    </row>
    <row r="1935" spans="1:11" x14ac:dyDescent="0.2">
      <c r="A1935" s="140"/>
      <c r="B1935" s="325"/>
      <c r="J1935" s="4"/>
      <c r="K1935" s="173"/>
    </row>
    <row r="1936" spans="1:11" x14ac:dyDescent="0.2">
      <c r="A1936" s="140"/>
      <c r="B1936" s="325"/>
      <c r="J1936" s="4"/>
      <c r="K1936" s="173"/>
    </row>
    <row r="1937" spans="1:11" x14ac:dyDescent="0.2">
      <c r="A1937" s="140"/>
      <c r="B1937" s="325"/>
      <c r="J1937" s="4"/>
      <c r="K1937" s="173"/>
    </row>
    <row r="1938" spans="1:11" x14ac:dyDescent="0.2">
      <c r="A1938" s="140"/>
      <c r="B1938" s="325"/>
      <c r="J1938" s="4"/>
      <c r="K1938" s="173"/>
    </row>
    <row r="1939" spans="1:11" x14ac:dyDescent="0.2">
      <c r="A1939" s="140"/>
      <c r="B1939" s="325"/>
      <c r="J1939" s="4"/>
      <c r="K1939" s="173"/>
    </row>
    <row r="1940" spans="1:11" x14ac:dyDescent="0.2">
      <c r="A1940" s="140"/>
      <c r="B1940" s="325"/>
      <c r="J1940" s="4"/>
      <c r="K1940" s="173"/>
    </row>
    <row r="1941" spans="1:11" x14ac:dyDescent="0.2">
      <c r="A1941" s="140"/>
      <c r="B1941" s="325"/>
      <c r="J1941" s="4"/>
      <c r="K1941" s="173"/>
    </row>
    <row r="1942" spans="1:11" x14ac:dyDescent="0.2">
      <c r="A1942" s="140"/>
      <c r="B1942" s="325"/>
      <c r="J1942" s="4"/>
      <c r="K1942" s="173"/>
    </row>
    <row r="1943" spans="1:11" x14ac:dyDescent="0.2">
      <c r="A1943" s="140"/>
      <c r="B1943" s="325"/>
      <c r="J1943" s="4"/>
      <c r="K1943" s="173"/>
    </row>
    <row r="1944" spans="1:11" x14ac:dyDescent="0.2">
      <c r="A1944" s="140"/>
      <c r="B1944" s="325"/>
      <c r="J1944" s="4"/>
      <c r="K1944" s="173"/>
    </row>
    <row r="1945" spans="1:11" x14ac:dyDescent="0.2">
      <c r="A1945" s="140"/>
      <c r="B1945" s="325"/>
      <c r="J1945" s="4"/>
      <c r="K1945" s="173"/>
    </row>
    <row r="1946" spans="1:11" x14ac:dyDescent="0.2">
      <c r="A1946" s="140"/>
      <c r="B1946" s="325"/>
      <c r="J1946" s="4"/>
      <c r="K1946" s="173"/>
    </row>
    <row r="1947" spans="1:11" x14ac:dyDescent="0.2">
      <c r="A1947" s="140"/>
      <c r="B1947" s="325"/>
      <c r="J1947" s="4"/>
      <c r="K1947" s="173"/>
    </row>
    <row r="1948" spans="1:11" x14ac:dyDescent="0.2">
      <c r="A1948" s="140"/>
      <c r="B1948" s="325"/>
      <c r="J1948" s="4"/>
      <c r="K1948" s="173"/>
    </row>
    <row r="1949" spans="1:11" x14ac:dyDescent="0.2">
      <c r="A1949" s="140"/>
      <c r="B1949" s="325"/>
      <c r="J1949" s="4"/>
      <c r="K1949" s="173"/>
    </row>
    <row r="1950" spans="1:11" x14ac:dyDescent="0.2">
      <c r="A1950" s="140"/>
      <c r="B1950" s="325"/>
      <c r="J1950" s="4"/>
      <c r="K1950" s="173"/>
    </row>
    <row r="1951" spans="1:11" x14ac:dyDescent="0.2">
      <c r="A1951" s="140"/>
      <c r="B1951" s="325"/>
      <c r="J1951" s="4"/>
      <c r="K1951" s="173"/>
    </row>
    <row r="1952" spans="1:11" x14ac:dyDescent="0.2">
      <c r="A1952" s="140"/>
      <c r="B1952" s="325"/>
      <c r="J1952" s="4"/>
      <c r="K1952" s="173"/>
    </row>
    <row r="1953" spans="1:11" x14ac:dyDescent="0.2">
      <c r="A1953" s="140"/>
      <c r="B1953" s="325"/>
      <c r="J1953" s="4"/>
      <c r="K1953" s="173"/>
    </row>
    <row r="1954" spans="1:11" x14ac:dyDescent="0.2">
      <c r="A1954" s="140"/>
      <c r="B1954" s="325"/>
      <c r="J1954" s="4"/>
      <c r="K1954" s="173"/>
    </row>
    <row r="1955" spans="1:11" x14ac:dyDescent="0.2">
      <c r="A1955" s="140"/>
      <c r="B1955" s="325"/>
      <c r="J1955" s="4"/>
      <c r="K1955" s="173"/>
    </row>
    <row r="1956" spans="1:11" x14ac:dyDescent="0.2">
      <c r="A1956" s="140"/>
      <c r="B1956" s="325"/>
      <c r="J1956" s="4"/>
      <c r="K1956" s="173"/>
    </row>
    <row r="1957" spans="1:11" x14ac:dyDescent="0.2">
      <c r="A1957" s="140"/>
      <c r="B1957" s="325"/>
      <c r="J1957" s="4"/>
      <c r="K1957" s="173"/>
    </row>
    <row r="1958" spans="1:11" x14ac:dyDescent="0.2">
      <c r="A1958" s="140"/>
      <c r="B1958" s="325"/>
      <c r="J1958" s="4"/>
      <c r="K1958" s="173"/>
    </row>
    <row r="1959" spans="1:11" x14ac:dyDescent="0.2">
      <c r="A1959" s="140"/>
      <c r="B1959" s="325"/>
      <c r="J1959" s="4"/>
      <c r="K1959" s="173"/>
    </row>
    <row r="1960" spans="1:11" x14ac:dyDescent="0.2">
      <c r="A1960" s="140"/>
      <c r="B1960" s="325"/>
      <c r="J1960" s="4"/>
      <c r="K1960" s="173"/>
    </row>
    <row r="1961" spans="1:11" x14ac:dyDescent="0.2">
      <c r="A1961" s="140"/>
      <c r="B1961" s="325"/>
      <c r="J1961" s="4"/>
      <c r="K1961" s="173"/>
    </row>
    <row r="1962" spans="1:11" x14ac:dyDescent="0.2">
      <c r="A1962" s="140"/>
      <c r="B1962" s="325"/>
      <c r="J1962" s="4"/>
      <c r="K1962" s="173"/>
    </row>
    <row r="1963" spans="1:11" x14ac:dyDescent="0.2">
      <c r="A1963" s="140"/>
      <c r="B1963" s="325"/>
      <c r="J1963" s="4"/>
      <c r="K1963" s="173"/>
    </row>
    <row r="1964" spans="1:11" x14ac:dyDescent="0.2">
      <c r="A1964" s="140"/>
      <c r="B1964" s="325"/>
      <c r="J1964" s="4"/>
      <c r="K1964" s="173"/>
    </row>
    <row r="1965" spans="1:11" x14ac:dyDescent="0.2">
      <c r="A1965" s="140"/>
      <c r="B1965" s="325"/>
      <c r="J1965" s="4"/>
      <c r="K1965" s="173"/>
    </row>
    <row r="1966" spans="1:11" x14ac:dyDescent="0.2">
      <c r="A1966" s="140"/>
      <c r="B1966" s="325"/>
      <c r="J1966" s="4"/>
      <c r="K1966" s="173"/>
    </row>
    <row r="1967" spans="1:11" x14ac:dyDescent="0.2">
      <c r="A1967" s="140"/>
      <c r="B1967" s="325"/>
      <c r="J1967" s="4"/>
      <c r="K1967" s="173"/>
    </row>
    <row r="1968" spans="1:11" x14ac:dyDescent="0.2">
      <c r="A1968" s="140"/>
      <c r="B1968" s="325"/>
      <c r="J1968" s="4"/>
      <c r="K1968" s="173"/>
    </row>
    <row r="1969" spans="1:11" x14ac:dyDescent="0.2">
      <c r="A1969" s="140"/>
      <c r="B1969" s="325"/>
      <c r="J1969" s="4"/>
      <c r="K1969" s="173"/>
    </row>
    <row r="1970" spans="1:11" x14ac:dyDescent="0.2">
      <c r="A1970" s="140"/>
      <c r="B1970" s="325"/>
      <c r="J1970" s="4"/>
      <c r="K1970" s="173"/>
    </row>
    <row r="1971" spans="1:11" x14ac:dyDescent="0.2">
      <c r="A1971" s="140"/>
      <c r="B1971" s="325"/>
      <c r="J1971" s="4"/>
      <c r="K1971" s="173"/>
    </row>
    <row r="1972" spans="1:11" x14ac:dyDescent="0.2">
      <c r="A1972" s="140"/>
      <c r="B1972" s="325"/>
      <c r="J1972" s="4"/>
      <c r="K1972" s="173"/>
    </row>
    <row r="1973" spans="1:11" x14ac:dyDescent="0.2">
      <c r="A1973" s="140"/>
      <c r="B1973" s="325"/>
      <c r="J1973" s="4"/>
      <c r="K1973" s="173"/>
    </row>
    <row r="1974" spans="1:11" x14ac:dyDescent="0.2">
      <c r="A1974" s="140"/>
      <c r="B1974" s="325"/>
      <c r="J1974" s="4"/>
      <c r="K1974" s="173"/>
    </row>
    <row r="1975" spans="1:11" x14ac:dyDescent="0.2">
      <c r="A1975" s="140"/>
      <c r="B1975" s="325"/>
      <c r="J1975" s="4"/>
      <c r="K1975" s="173"/>
    </row>
    <row r="1976" spans="1:11" x14ac:dyDescent="0.2">
      <c r="A1976" s="140"/>
      <c r="B1976" s="325"/>
      <c r="J1976" s="4"/>
      <c r="K1976" s="173"/>
    </row>
    <row r="1977" spans="1:11" x14ac:dyDescent="0.2">
      <c r="A1977" s="140"/>
      <c r="B1977" s="325"/>
      <c r="J1977" s="4"/>
      <c r="K1977" s="173"/>
    </row>
    <row r="1978" spans="1:11" x14ac:dyDescent="0.2">
      <c r="A1978" s="140"/>
      <c r="B1978" s="325"/>
      <c r="J1978" s="4"/>
      <c r="K1978" s="173"/>
    </row>
    <row r="1979" spans="1:11" x14ac:dyDescent="0.2">
      <c r="A1979" s="140"/>
      <c r="B1979" s="325"/>
      <c r="J1979" s="4"/>
      <c r="K1979" s="173"/>
    </row>
    <row r="1980" spans="1:11" x14ac:dyDescent="0.2">
      <c r="A1980" s="140"/>
      <c r="B1980" s="325"/>
      <c r="J1980" s="4"/>
      <c r="K1980" s="173"/>
    </row>
    <row r="1981" spans="1:11" x14ac:dyDescent="0.2">
      <c r="A1981" s="140"/>
      <c r="B1981" s="325"/>
      <c r="J1981" s="4"/>
      <c r="K1981" s="173"/>
    </row>
    <row r="1982" spans="1:11" x14ac:dyDescent="0.2">
      <c r="A1982" s="140"/>
      <c r="B1982" s="325"/>
      <c r="J1982" s="4"/>
      <c r="K1982" s="173"/>
    </row>
    <row r="1983" spans="1:11" x14ac:dyDescent="0.2">
      <c r="A1983" s="140"/>
      <c r="B1983" s="325"/>
      <c r="J1983" s="4"/>
      <c r="K1983" s="173"/>
    </row>
    <row r="1984" spans="1:11" x14ac:dyDescent="0.2">
      <c r="A1984" s="140"/>
      <c r="B1984" s="325"/>
      <c r="J1984" s="4"/>
      <c r="K1984" s="173"/>
    </row>
    <row r="1985" spans="1:11" x14ac:dyDescent="0.2">
      <c r="A1985" s="140"/>
      <c r="B1985" s="325"/>
      <c r="J1985" s="4"/>
      <c r="K1985" s="173"/>
    </row>
    <row r="1986" spans="1:11" x14ac:dyDescent="0.2">
      <c r="A1986" s="140"/>
      <c r="B1986" s="325"/>
      <c r="J1986" s="4"/>
      <c r="K1986" s="173"/>
    </row>
    <row r="1987" spans="1:11" x14ac:dyDescent="0.2">
      <c r="A1987" s="140"/>
      <c r="B1987" s="325"/>
      <c r="J1987" s="4"/>
      <c r="K1987" s="173"/>
    </row>
    <row r="1988" spans="1:11" x14ac:dyDescent="0.2">
      <c r="A1988" s="140"/>
      <c r="B1988" s="325"/>
      <c r="J1988" s="4"/>
      <c r="K1988" s="173"/>
    </row>
    <row r="1989" spans="1:11" x14ac:dyDescent="0.2">
      <c r="A1989" s="140"/>
      <c r="B1989" s="325"/>
      <c r="J1989" s="4"/>
      <c r="K1989" s="173"/>
    </row>
    <row r="1990" spans="1:11" x14ac:dyDescent="0.2">
      <c r="A1990" s="140"/>
      <c r="B1990" s="325"/>
      <c r="J1990" s="4"/>
      <c r="K1990" s="173"/>
    </row>
    <row r="1991" spans="1:11" x14ac:dyDescent="0.2">
      <c r="A1991" s="140"/>
      <c r="B1991" s="325"/>
      <c r="J1991" s="4"/>
      <c r="K1991" s="173"/>
    </row>
    <row r="1992" spans="1:11" x14ac:dyDescent="0.2">
      <c r="A1992" s="140"/>
      <c r="B1992" s="325"/>
      <c r="J1992" s="4"/>
      <c r="K1992" s="173"/>
    </row>
    <row r="1993" spans="1:11" x14ac:dyDescent="0.2">
      <c r="A1993" s="140"/>
      <c r="B1993" s="325"/>
      <c r="J1993" s="4"/>
      <c r="K1993" s="173"/>
    </row>
    <row r="1994" spans="1:11" x14ac:dyDescent="0.2">
      <c r="A1994" s="140"/>
      <c r="B1994" s="325"/>
      <c r="J1994" s="4"/>
      <c r="K1994" s="173"/>
    </row>
    <row r="1995" spans="1:11" x14ac:dyDescent="0.2">
      <c r="A1995" s="140"/>
      <c r="B1995" s="325"/>
      <c r="J1995" s="4"/>
      <c r="K1995" s="173"/>
    </row>
    <row r="1996" spans="1:11" x14ac:dyDescent="0.2">
      <c r="A1996" s="140"/>
      <c r="B1996" s="325"/>
      <c r="J1996" s="4"/>
      <c r="K1996" s="173"/>
    </row>
    <row r="1997" spans="1:11" x14ac:dyDescent="0.2">
      <c r="A1997" s="140"/>
      <c r="B1997" s="325"/>
      <c r="J1997" s="4"/>
      <c r="K1997" s="173"/>
    </row>
    <row r="1998" spans="1:11" x14ac:dyDescent="0.2">
      <c r="A1998" s="140"/>
      <c r="B1998" s="325"/>
      <c r="J1998" s="4"/>
      <c r="K1998" s="173"/>
    </row>
    <row r="1999" spans="1:11" x14ac:dyDescent="0.2">
      <c r="A1999" s="140"/>
      <c r="B1999" s="325"/>
      <c r="J1999" s="4"/>
      <c r="K1999" s="173"/>
    </row>
    <row r="2000" spans="1:11" x14ac:dyDescent="0.2">
      <c r="A2000" s="140"/>
      <c r="B2000" s="325"/>
      <c r="J2000" s="4"/>
      <c r="K2000" s="173"/>
    </row>
    <row r="2001" spans="1:11" x14ac:dyDescent="0.2">
      <c r="A2001" s="140"/>
      <c r="B2001" s="325"/>
      <c r="J2001" s="4"/>
      <c r="K2001" s="173"/>
    </row>
    <row r="2002" spans="1:11" x14ac:dyDescent="0.2">
      <c r="A2002" s="140"/>
      <c r="B2002" s="325"/>
      <c r="J2002" s="4"/>
      <c r="K2002" s="173"/>
    </row>
    <row r="2003" spans="1:11" x14ac:dyDescent="0.2">
      <c r="A2003" s="140"/>
      <c r="B2003" s="325"/>
      <c r="J2003" s="4"/>
      <c r="K2003" s="173"/>
    </row>
    <row r="2004" spans="1:11" x14ac:dyDescent="0.2">
      <c r="A2004" s="140"/>
      <c r="B2004" s="325"/>
      <c r="J2004" s="4"/>
      <c r="K2004" s="173"/>
    </row>
    <row r="2005" spans="1:11" x14ac:dyDescent="0.2">
      <c r="A2005" s="140"/>
      <c r="B2005" s="325"/>
      <c r="J2005" s="4"/>
      <c r="K2005" s="173"/>
    </row>
    <row r="2006" spans="1:11" x14ac:dyDescent="0.2">
      <c r="A2006" s="140"/>
      <c r="B2006" s="325"/>
      <c r="J2006" s="4"/>
      <c r="K2006" s="173"/>
    </row>
    <row r="2007" spans="1:11" x14ac:dyDescent="0.2">
      <c r="A2007" s="140"/>
      <c r="B2007" s="325"/>
      <c r="J2007" s="4"/>
      <c r="K2007" s="173"/>
    </row>
    <row r="2008" spans="1:11" x14ac:dyDescent="0.2">
      <c r="A2008" s="140"/>
      <c r="B2008" s="325"/>
      <c r="J2008" s="4"/>
      <c r="K2008" s="173"/>
    </row>
    <row r="2009" spans="1:11" x14ac:dyDescent="0.2">
      <c r="A2009" s="140"/>
      <c r="B2009" s="325"/>
      <c r="J2009" s="4"/>
      <c r="K2009" s="173"/>
    </row>
    <row r="2010" spans="1:11" x14ac:dyDescent="0.2">
      <c r="A2010" s="140"/>
      <c r="B2010" s="325"/>
      <c r="J2010" s="4"/>
      <c r="K2010" s="173"/>
    </row>
    <row r="2011" spans="1:11" x14ac:dyDescent="0.2">
      <c r="A2011" s="140"/>
      <c r="B2011" s="325"/>
      <c r="J2011" s="4"/>
      <c r="K2011" s="173"/>
    </row>
    <row r="2012" spans="1:11" x14ac:dyDescent="0.2">
      <c r="A2012" s="140"/>
      <c r="B2012" s="325"/>
      <c r="J2012" s="4"/>
      <c r="K2012" s="173"/>
    </row>
    <row r="2013" spans="1:11" x14ac:dyDescent="0.2">
      <c r="A2013" s="140"/>
      <c r="B2013" s="325"/>
      <c r="J2013" s="4"/>
      <c r="K2013" s="173"/>
    </row>
    <row r="2014" spans="1:11" x14ac:dyDescent="0.2">
      <c r="A2014" s="140"/>
      <c r="B2014" s="325"/>
      <c r="J2014" s="4"/>
      <c r="K2014" s="173"/>
    </row>
    <row r="2015" spans="1:11" x14ac:dyDescent="0.2">
      <c r="A2015" s="140"/>
      <c r="B2015" s="325"/>
      <c r="J2015" s="4"/>
      <c r="K2015" s="173"/>
    </row>
    <row r="2016" spans="1:11" x14ac:dyDescent="0.2">
      <c r="A2016" s="140"/>
      <c r="B2016" s="325"/>
      <c r="J2016" s="4"/>
      <c r="K2016" s="173"/>
    </row>
    <row r="2017" spans="1:11" x14ac:dyDescent="0.2">
      <c r="A2017" s="140"/>
      <c r="B2017" s="325"/>
      <c r="J2017" s="4"/>
      <c r="K2017" s="173"/>
    </row>
    <row r="2018" spans="1:11" x14ac:dyDescent="0.2">
      <c r="A2018" s="140"/>
      <c r="B2018" s="325"/>
      <c r="J2018" s="4"/>
      <c r="K2018" s="173"/>
    </row>
    <row r="2019" spans="1:11" x14ac:dyDescent="0.2">
      <c r="A2019" s="140"/>
      <c r="B2019" s="325"/>
      <c r="J2019" s="4"/>
      <c r="K2019" s="173"/>
    </row>
    <row r="2020" spans="1:11" x14ac:dyDescent="0.2">
      <c r="A2020" s="140"/>
      <c r="B2020" s="325"/>
      <c r="J2020" s="4"/>
      <c r="K2020" s="173"/>
    </row>
    <row r="2021" spans="1:11" x14ac:dyDescent="0.2">
      <c r="A2021" s="140"/>
      <c r="B2021" s="325"/>
      <c r="J2021" s="4"/>
      <c r="K2021" s="173"/>
    </row>
    <row r="2022" spans="1:11" x14ac:dyDescent="0.2">
      <c r="A2022" s="140"/>
      <c r="B2022" s="325"/>
      <c r="J2022" s="4"/>
      <c r="K2022" s="173"/>
    </row>
    <row r="2023" spans="1:11" x14ac:dyDescent="0.2">
      <c r="A2023" s="140"/>
      <c r="B2023" s="325"/>
      <c r="J2023" s="4"/>
      <c r="K2023" s="173"/>
    </row>
    <row r="2024" spans="1:11" x14ac:dyDescent="0.2">
      <c r="A2024" s="140"/>
      <c r="B2024" s="325"/>
      <c r="J2024" s="4"/>
      <c r="K2024" s="173"/>
    </row>
    <row r="2025" spans="1:11" x14ac:dyDescent="0.2">
      <c r="A2025" s="140"/>
      <c r="B2025" s="325"/>
      <c r="J2025" s="4"/>
      <c r="K2025" s="173"/>
    </row>
    <row r="2026" spans="1:11" x14ac:dyDescent="0.2">
      <c r="A2026" s="140"/>
      <c r="B2026" s="325"/>
      <c r="J2026" s="4"/>
      <c r="K2026" s="173"/>
    </row>
    <row r="2027" spans="1:11" x14ac:dyDescent="0.2">
      <c r="A2027" s="140"/>
      <c r="B2027" s="325"/>
      <c r="J2027" s="4"/>
      <c r="K2027" s="173"/>
    </row>
    <row r="2028" spans="1:11" x14ac:dyDescent="0.2">
      <c r="A2028" s="140"/>
      <c r="B2028" s="325"/>
      <c r="J2028" s="4"/>
      <c r="K2028" s="173"/>
    </row>
    <row r="2029" spans="1:11" x14ac:dyDescent="0.2">
      <c r="A2029" s="140"/>
      <c r="B2029" s="325"/>
      <c r="J2029" s="4"/>
      <c r="K2029" s="173"/>
    </row>
    <row r="2030" spans="1:11" x14ac:dyDescent="0.2">
      <c r="A2030" s="140"/>
      <c r="B2030" s="325"/>
      <c r="J2030" s="4"/>
      <c r="K2030" s="173"/>
    </row>
    <row r="2031" spans="1:11" x14ac:dyDescent="0.2">
      <c r="A2031" s="140"/>
      <c r="B2031" s="325"/>
      <c r="J2031" s="4"/>
      <c r="K2031" s="173"/>
    </row>
    <row r="2032" spans="1:11" x14ac:dyDescent="0.2">
      <c r="A2032" s="140"/>
      <c r="B2032" s="325"/>
      <c r="J2032" s="4"/>
      <c r="K2032" s="173"/>
    </row>
    <row r="2033" spans="1:11" x14ac:dyDescent="0.2">
      <c r="A2033" s="140"/>
      <c r="B2033" s="325"/>
      <c r="J2033" s="4"/>
      <c r="K2033" s="173"/>
    </row>
    <row r="2034" spans="1:11" x14ac:dyDescent="0.2">
      <c r="A2034" s="140"/>
      <c r="B2034" s="325"/>
      <c r="J2034" s="4"/>
      <c r="K2034" s="173"/>
    </row>
    <row r="2035" spans="1:11" x14ac:dyDescent="0.2">
      <c r="A2035" s="140"/>
      <c r="B2035" s="325"/>
      <c r="J2035" s="4"/>
      <c r="K2035" s="173"/>
    </row>
    <row r="2036" spans="1:11" x14ac:dyDescent="0.2">
      <c r="A2036" s="140"/>
      <c r="B2036" s="325"/>
      <c r="J2036" s="4"/>
      <c r="K2036" s="173"/>
    </row>
    <row r="2037" spans="1:11" x14ac:dyDescent="0.2">
      <c r="A2037" s="140"/>
      <c r="B2037" s="325"/>
      <c r="J2037" s="4"/>
      <c r="K2037" s="173"/>
    </row>
    <row r="2038" spans="1:11" x14ac:dyDescent="0.2">
      <c r="A2038" s="140"/>
      <c r="B2038" s="325"/>
      <c r="J2038" s="4"/>
      <c r="K2038" s="173"/>
    </row>
    <row r="2039" spans="1:11" x14ac:dyDescent="0.2">
      <c r="A2039" s="140"/>
      <c r="B2039" s="325"/>
      <c r="J2039" s="4"/>
      <c r="K2039" s="173"/>
    </row>
    <row r="2040" spans="1:11" x14ac:dyDescent="0.2">
      <c r="A2040" s="140"/>
      <c r="B2040" s="325"/>
      <c r="J2040" s="4"/>
      <c r="K2040" s="173"/>
    </row>
    <row r="2041" spans="1:11" x14ac:dyDescent="0.2">
      <c r="A2041" s="140"/>
      <c r="B2041" s="325"/>
      <c r="J2041" s="4"/>
      <c r="K2041" s="173"/>
    </row>
    <row r="2042" spans="1:11" x14ac:dyDescent="0.2">
      <c r="A2042" s="140"/>
      <c r="B2042" s="325"/>
      <c r="J2042" s="4"/>
      <c r="K2042" s="173"/>
    </row>
    <row r="2043" spans="1:11" x14ac:dyDescent="0.2">
      <c r="A2043" s="140"/>
      <c r="B2043" s="325"/>
      <c r="J2043" s="4"/>
      <c r="K2043" s="173"/>
    </row>
    <row r="2044" spans="1:11" x14ac:dyDescent="0.2">
      <c r="A2044" s="140"/>
      <c r="B2044" s="325"/>
      <c r="J2044" s="4"/>
      <c r="K2044" s="173"/>
    </row>
    <row r="2045" spans="1:11" x14ac:dyDescent="0.2">
      <c r="A2045" s="140"/>
      <c r="B2045" s="325"/>
      <c r="J2045" s="4"/>
      <c r="K2045" s="173"/>
    </row>
    <row r="2046" spans="1:11" x14ac:dyDescent="0.2">
      <c r="A2046" s="140"/>
      <c r="B2046" s="325"/>
      <c r="J2046" s="4"/>
      <c r="K2046" s="173"/>
    </row>
    <row r="2047" spans="1:11" x14ac:dyDescent="0.2">
      <c r="A2047" s="140"/>
      <c r="B2047" s="325"/>
      <c r="J2047" s="4"/>
      <c r="K2047" s="173"/>
    </row>
    <row r="2048" spans="1:11" x14ac:dyDescent="0.2">
      <c r="A2048" s="140"/>
      <c r="B2048" s="325"/>
      <c r="J2048" s="4"/>
      <c r="K2048" s="173"/>
    </row>
    <row r="2049" spans="1:11" x14ac:dyDescent="0.2">
      <c r="A2049" s="140"/>
      <c r="B2049" s="325"/>
      <c r="J2049" s="4"/>
      <c r="K2049" s="173"/>
    </row>
    <row r="2050" spans="1:11" x14ac:dyDescent="0.2">
      <c r="A2050" s="140"/>
      <c r="B2050" s="325"/>
      <c r="J2050" s="4"/>
      <c r="K2050" s="173"/>
    </row>
    <row r="2051" spans="1:11" x14ac:dyDescent="0.2">
      <c r="A2051" s="140"/>
      <c r="B2051" s="325"/>
      <c r="J2051" s="4"/>
      <c r="K2051" s="173"/>
    </row>
    <row r="2052" spans="1:11" x14ac:dyDescent="0.2">
      <c r="A2052" s="140"/>
      <c r="B2052" s="325"/>
      <c r="J2052" s="4"/>
      <c r="K2052" s="173"/>
    </row>
    <row r="2053" spans="1:11" x14ac:dyDescent="0.2">
      <c r="A2053" s="140"/>
      <c r="B2053" s="325"/>
      <c r="J2053" s="4"/>
      <c r="K2053" s="173"/>
    </row>
    <row r="2054" spans="1:11" x14ac:dyDescent="0.2">
      <c r="A2054" s="140"/>
      <c r="B2054" s="325"/>
      <c r="J2054" s="4"/>
      <c r="K2054" s="173"/>
    </row>
    <row r="2055" spans="1:11" x14ac:dyDescent="0.2">
      <c r="A2055" s="140"/>
      <c r="B2055" s="325"/>
      <c r="J2055" s="4"/>
      <c r="K2055" s="173"/>
    </row>
    <row r="2056" spans="1:11" x14ac:dyDescent="0.2">
      <c r="A2056" s="140"/>
      <c r="B2056" s="325"/>
      <c r="J2056" s="4"/>
      <c r="K2056" s="173"/>
    </row>
    <row r="2057" spans="1:11" x14ac:dyDescent="0.2">
      <c r="A2057" s="140"/>
      <c r="B2057" s="325"/>
      <c r="J2057" s="4"/>
      <c r="K2057" s="173"/>
    </row>
    <row r="2058" spans="1:11" x14ac:dyDescent="0.2">
      <c r="A2058" s="140"/>
      <c r="B2058" s="325"/>
      <c r="J2058" s="4"/>
      <c r="K2058" s="173"/>
    </row>
    <row r="2059" spans="1:11" x14ac:dyDescent="0.2">
      <c r="A2059" s="140"/>
      <c r="B2059" s="325"/>
      <c r="J2059" s="4"/>
      <c r="K2059" s="173"/>
    </row>
    <row r="2060" spans="1:11" x14ac:dyDescent="0.2">
      <c r="A2060" s="140"/>
      <c r="B2060" s="325"/>
      <c r="J2060" s="4"/>
      <c r="K2060" s="173"/>
    </row>
    <row r="2061" spans="1:11" x14ac:dyDescent="0.2">
      <c r="A2061" s="140"/>
      <c r="B2061" s="325"/>
      <c r="J2061" s="4"/>
      <c r="K2061" s="173"/>
    </row>
    <row r="2062" spans="1:11" x14ac:dyDescent="0.2">
      <c r="A2062" s="140"/>
      <c r="B2062" s="325"/>
      <c r="J2062" s="4"/>
      <c r="K2062" s="173"/>
    </row>
    <row r="2063" spans="1:11" x14ac:dyDescent="0.2">
      <c r="A2063" s="140"/>
      <c r="B2063" s="325"/>
      <c r="J2063" s="4"/>
      <c r="K2063" s="173"/>
    </row>
    <row r="2064" spans="1:11" x14ac:dyDescent="0.2">
      <c r="A2064" s="140"/>
      <c r="B2064" s="325"/>
      <c r="J2064" s="4"/>
      <c r="K2064" s="173"/>
    </row>
    <row r="2065" spans="1:11" x14ac:dyDescent="0.2">
      <c r="A2065" s="140"/>
      <c r="B2065" s="325"/>
      <c r="J2065" s="4"/>
      <c r="K2065" s="173"/>
    </row>
    <row r="2066" spans="1:11" x14ac:dyDescent="0.2">
      <c r="A2066" s="140"/>
      <c r="B2066" s="325"/>
      <c r="J2066" s="4"/>
      <c r="K2066" s="173"/>
    </row>
    <row r="2067" spans="1:11" x14ac:dyDescent="0.2">
      <c r="A2067" s="140"/>
      <c r="B2067" s="325"/>
      <c r="J2067" s="4"/>
      <c r="K2067" s="173"/>
    </row>
    <row r="2068" spans="1:11" x14ac:dyDescent="0.2">
      <c r="A2068" s="140"/>
      <c r="B2068" s="325"/>
      <c r="J2068" s="4"/>
      <c r="K2068" s="173"/>
    </row>
    <row r="2069" spans="1:11" x14ac:dyDescent="0.2">
      <c r="A2069" s="140"/>
      <c r="B2069" s="325"/>
      <c r="J2069" s="4"/>
      <c r="K2069" s="173"/>
    </row>
    <row r="2070" spans="1:11" x14ac:dyDescent="0.2">
      <c r="A2070" s="140"/>
      <c r="B2070" s="325"/>
      <c r="J2070" s="4"/>
      <c r="K2070" s="173"/>
    </row>
    <row r="2071" spans="1:11" x14ac:dyDescent="0.2">
      <c r="A2071" s="140"/>
      <c r="B2071" s="325"/>
      <c r="J2071" s="4"/>
      <c r="K2071" s="173"/>
    </row>
    <row r="2072" spans="1:11" x14ac:dyDescent="0.2">
      <c r="A2072" s="140"/>
      <c r="B2072" s="325"/>
      <c r="J2072" s="4"/>
      <c r="K2072" s="173"/>
    </row>
    <row r="2073" spans="1:11" x14ac:dyDescent="0.2">
      <c r="A2073" s="140"/>
      <c r="B2073" s="325"/>
      <c r="J2073" s="4"/>
      <c r="K2073" s="173"/>
    </row>
    <row r="2074" spans="1:11" x14ac:dyDescent="0.2">
      <c r="A2074" s="140"/>
      <c r="B2074" s="325"/>
      <c r="J2074" s="4"/>
      <c r="K2074" s="173"/>
    </row>
    <row r="2075" spans="1:11" x14ac:dyDescent="0.2">
      <c r="A2075" s="140"/>
      <c r="B2075" s="325"/>
      <c r="J2075" s="4"/>
      <c r="K2075" s="173"/>
    </row>
    <row r="2076" spans="1:11" x14ac:dyDescent="0.2">
      <c r="A2076" s="140"/>
      <c r="B2076" s="325"/>
      <c r="J2076" s="4"/>
      <c r="K2076" s="173"/>
    </row>
    <row r="2077" spans="1:11" x14ac:dyDescent="0.2">
      <c r="A2077" s="140"/>
      <c r="B2077" s="325"/>
      <c r="J2077" s="4"/>
      <c r="K2077" s="173"/>
    </row>
    <row r="2078" spans="1:11" x14ac:dyDescent="0.2">
      <c r="A2078" s="140"/>
      <c r="B2078" s="325"/>
      <c r="J2078" s="4"/>
      <c r="K2078" s="173"/>
    </row>
    <row r="2079" spans="1:11" x14ac:dyDescent="0.2">
      <c r="A2079" s="140"/>
      <c r="B2079" s="325"/>
      <c r="J2079" s="4"/>
      <c r="K2079" s="173"/>
    </row>
    <row r="2080" spans="1:11" x14ac:dyDescent="0.2">
      <c r="A2080" s="140"/>
      <c r="B2080" s="325"/>
      <c r="J2080" s="4"/>
      <c r="K2080" s="173"/>
    </row>
    <row r="2081" spans="1:11" x14ac:dyDescent="0.2">
      <c r="A2081" s="140"/>
      <c r="B2081" s="325"/>
      <c r="J2081" s="4"/>
      <c r="K2081" s="173"/>
    </row>
    <row r="2082" spans="1:11" x14ac:dyDescent="0.2">
      <c r="A2082" s="140"/>
      <c r="B2082" s="325"/>
      <c r="J2082" s="4"/>
      <c r="K2082" s="173"/>
    </row>
    <row r="2083" spans="1:11" x14ac:dyDescent="0.2">
      <c r="A2083" s="140"/>
      <c r="B2083" s="325"/>
      <c r="J2083" s="4"/>
      <c r="K2083" s="173"/>
    </row>
    <row r="2084" spans="1:11" x14ac:dyDescent="0.2">
      <c r="A2084" s="140"/>
      <c r="B2084" s="325"/>
      <c r="J2084" s="4"/>
      <c r="K2084" s="173"/>
    </row>
    <row r="2085" spans="1:11" x14ac:dyDescent="0.2">
      <c r="A2085" s="140"/>
      <c r="B2085" s="325"/>
      <c r="J2085" s="4"/>
      <c r="K2085" s="173"/>
    </row>
    <row r="2086" spans="1:11" x14ac:dyDescent="0.2">
      <c r="A2086" s="140"/>
      <c r="B2086" s="325"/>
      <c r="J2086" s="4"/>
      <c r="K2086" s="173"/>
    </row>
    <row r="2087" spans="1:11" x14ac:dyDescent="0.2">
      <c r="A2087" s="140"/>
      <c r="B2087" s="325"/>
      <c r="J2087" s="4"/>
      <c r="K2087" s="173"/>
    </row>
    <row r="2088" spans="1:11" x14ac:dyDescent="0.2">
      <c r="A2088" s="140"/>
      <c r="B2088" s="325"/>
      <c r="J2088" s="4"/>
      <c r="K2088" s="173"/>
    </row>
    <row r="2089" spans="1:11" x14ac:dyDescent="0.2">
      <c r="A2089" s="140"/>
      <c r="B2089" s="325"/>
      <c r="J2089" s="4"/>
      <c r="K2089" s="173"/>
    </row>
    <row r="2090" spans="1:11" x14ac:dyDescent="0.2">
      <c r="A2090" s="140"/>
      <c r="B2090" s="325"/>
      <c r="J2090" s="4"/>
      <c r="K2090" s="173"/>
    </row>
    <row r="2091" spans="1:11" x14ac:dyDescent="0.2">
      <c r="A2091" s="140"/>
      <c r="B2091" s="325"/>
      <c r="J2091" s="4"/>
      <c r="K2091" s="173"/>
    </row>
    <row r="2092" spans="1:11" x14ac:dyDescent="0.2">
      <c r="A2092" s="140"/>
      <c r="B2092" s="325"/>
      <c r="J2092" s="4"/>
      <c r="K2092" s="173"/>
    </row>
    <row r="2093" spans="1:11" x14ac:dyDescent="0.2">
      <c r="A2093" s="140"/>
      <c r="B2093" s="325"/>
      <c r="J2093" s="4"/>
      <c r="K2093" s="173"/>
    </row>
    <row r="2094" spans="1:11" x14ac:dyDescent="0.2">
      <c r="A2094" s="140"/>
      <c r="B2094" s="325"/>
      <c r="J2094" s="4"/>
      <c r="K2094" s="173"/>
    </row>
    <row r="2095" spans="1:11" x14ac:dyDescent="0.2">
      <c r="A2095" s="140"/>
      <c r="B2095" s="325"/>
      <c r="J2095" s="4"/>
      <c r="K2095" s="173"/>
    </row>
    <row r="2096" spans="1:11" x14ac:dyDescent="0.2">
      <c r="A2096" s="140"/>
      <c r="B2096" s="325"/>
      <c r="J2096" s="4"/>
      <c r="K2096" s="173"/>
    </row>
    <row r="2097" spans="1:11" x14ac:dyDescent="0.2">
      <c r="A2097" s="140"/>
      <c r="B2097" s="325"/>
      <c r="J2097" s="4"/>
      <c r="K2097" s="173"/>
    </row>
    <row r="2098" spans="1:11" x14ac:dyDescent="0.2">
      <c r="A2098" s="140"/>
      <c r="B2098" s="325"/>
      <c r="J2098" s="4"/>
      <c r="K2098" s="173"/>
    </row>
    <row r="2099" spans="1:11" x14ac:dyDescent="0.2">
      <c r="A2099" s="140"/>
      <c r="B2099" s="325"/>
      <c r="J2099" s="4"/>
      <c r="K2099" s="173"/>
    </row>
    <row r="2100" spans="1:11" x14ac:dyDescent="0.2">
      <c r="A2100" s="140"/>
      <c r="B2100" s="325"/>
      <c r="J2100" s="4"/>
      <c r="K2100" s="173"/>
    </row>
    <row r="2101" spans="1:11" x14ac:dyDescent="0.2">
      <c r="A2101" s="140"/>
      <c r="B2101" s="325"/>
      <c r="J2101" s="4"/>
      <c r="K2101" s="173"/>
    </row>
    <row r="2102" spans="1:11" x14ac:dyDescent="0.2">
      <c r="A2102" s="140"/>
      <c r="B2102" s="325"/>
      <c r="J2102" s="4"/>
      <c r="K2102" s="173"/>
    </row>
    <row r="2103" spans="1:11" x14ac:dyDescent="0.2">
      <c r="A2103" s="140"/>
      <c r="B2103" s="325"/>
      <c r="J2103" s="4"/>
      <c r="K2103" s="173"/>
    </row>
    <row r="2104" spans="1:11" x14ac:dyDescent="0.2">
      <c r="A2104" s="140"/>
      <c r="B2104" s="325"/>
      <c r="J2104" s="4"/>
      <c r="K2104" s="173"/>
    </row>
    <row r="2105" spans="1:11" x14ac:dyDescent="0.2">
      <c r="A2105" s="140"/>
      <c r="B2105" s="325"/>
      <c r="J2105" s="4"/>
      <c r="K2105" s="173"/>
    </row>
    <row r="2106" spans="1:11" x14ac:dyDescent="0.2">
      <c r="A2106" s="140"/>
      <c r="B2106" s="325"/>
      <c r="J2106" s="4"/>
      <c r="K2106" s="173"/>
    </row>
    <row r="2107" spans="1:11" x14ac:dyDescent="0.2">
      <c r="A2107" s="140"/>
      <c r="B2107" s="325"/>
      <c r="J2107" s="4"/>
      <c r="K2107" s="173"/>
    </row>
    <row r="2108" spans="1:11" x14ac:dyDescent="0.2">
      <c r="A2108" s="140"/>
      <c r="B2108" s="325"/>
      <c r="J2108" s="4"/>
      <c r="K2108" s="173"/>
    </row>
    <row r="2109" spans="1:11" x14ac:dyDescent="0.2">
      <c r="A2109" s="140"/>
      <c r="B2109" s="325"/>
      <c r="J2109" s="4"/>
      <c r="K2109" s="173"/>
    </row>
    <row r="2110" spans="1:11" x14ac:dyDescent="0.2">
      <c r="A2110" s="140"/>
      <c r="B2110" s="325"/>
      <c r="J2110" s="4"/>
      <c r="K2110" s="173"/>
    </row>
    <row r="2111" spans="1:11" x14ac:dyDescent="0.2">
      <c r="A2111" s="140"/>
      <c r="B2111" s="325"/>
      <c r="J2111" s="4"/>
      <c r="K2111" s="173"/>
    </row>
    <row r="2112" spans="1:11" x14ac:dyDescent="0.2">
      <c r="A2112" s="140"/>
      <c r="B2112" s="325"/>
      <c r="J2112" s="4"/>
      <c r="K2112" s="173"/>
    </row>
    <row r="2113" spans="1:11" x14ac:dyDescent="0.2">
      <c r="A2113" s="140"/>
      <c r="B2113" s="325"/>
      <c r="J2113" s="4"/>
      <c r="K2113" s="173"/>
    </row>
    <row r="2114" spans="1:11" x14ac:dyDescent="0.2">
      <c r="A2114" s="140"/>
      <c r="B2114" s="325"/>
      <c r="J2114" s="4"/>
      <c r="K2114" s="173"/>
    </row>
    <row r="2115" spans="1:11" x14ac:dyDescent="0.2">
      <c r="A2115" s="140"/>
      <c r="B2115" s="325"/>
      <c r="J2115" s="4"/>
      <c r="K2115" s="173"/>
    </row>
    <row r="2116" spans="1:11" x14ac:dyDescent="0.2">
      <c r="A2116" s="140"/>
      <c r="B2116" s="325"/>
      <c r="J2116" s="4"/>
      <c r="K2116" s="173"/>
    </row>
    <row r="2117" spans="1:11" x14ac:dyDescent="0.2">
      <c r="A2117" s="140"/>
      <c r="B2117" s="325"/>
      <c r="J2117" s="4"/>
      <c r="K2117" s="173"/>
    </row>
    <row r="2118" spans="1:11" x14ac:dyDescent="0.2">
      <c r="A2118" s="140"/>
      <c r="B2118" s="325"/>
      <c r="J2118" s="4"/>
      <c r="K2118" s="173"/>
    </row>
    <row r="2119" spans="1:11" x14ac:dyDescent="0.2">
      <c r="A2119" s="140"/>
      <c r="B2119" s="325"/>
      <c r="J2119" s="4"/>
      <c r="K2119" s="173"/>
    </row>
    <row r="2120" spans="1:11" x14ac:dyDescent="0.2">
      <c r="A2120" s="140"/>
      <c r="B2120" s="325"/>
      <c r="J2120" s="4"/>
      <c r="K2120" s="173"/>
    </row>
    <row r="2121" spans="1:11" x14ac:dyDescent="0.2">
      <c r="A2121" s="140"/>
      <c r="B2121" s="325"/>
      <c r="J2121" s="4"/>
      <c r="K2121" s="173"/>
    </row>
    <row r="2122" spans="1:11" x14ac:dyDescent="0.2">
      <c r="A2122" s="140"/>
      <c r="B2122" s="325"/>
      <c r="J2122" s="4"/>
      <c r="K2122" s="173"/>
    </row>
    <row r="2123" spans="1:11" x14ac:dyDescent="0.2">
      <c r="A2123" s="140"/>
      <c r="B2123" s="325"/>
      <c r="J2123" s="4"/>
      <c r="K2123" s="173"/>
    </row>
    <row r="2124" spans="1:11" x14ac:dyDescent="0.2">
      <c r="A2124" s="140"/>
      <c r="B2124" s="325"/>
      <c r="J2124" s="4"/>
      <c r="K2124" s="173"/>
    </row>
    <row r="2125" spans="1:11" x14ac:dyDescent="0.2">
      <c r="A2125" s="140"/>
      <c r="B2125" s="325"/>
      <c r="J2125" s="4"/>
      <c r="K2125" s="173"/>
    </row>
    <row r="2126" spans="1:11" x14ac:dyDescent="0.2">
      <c r="A2126" s="140"/>
      <c r="B2126" s="325"/>
      <c r="J2126" s="4"/>
      <c r="K2126" s="173"/>
    </row>
    <row r="2127" spans="1:11" x14ac:dyDescent="0.2">
      <c r="A2127" s="140"/>
      <c r="B2127" s="325"/>
      <c r="J2127" s="4"/>
      <c r="K2127" s="173"/>
    </row>
    <row r="2128" spans="1:11" x14ac:dyDescent="0.2">
      <c r="A2128" s="140"/>
      <c r="B2128" s="325"/>
      <c r="J2128" s="4"/>
      <c r="K2128" s="173"/>
    </row>
    <row r="2129" spans="1:11" x14ac:dyDescent="0.2">
      <c r="A2129" s="140"/>
      <c r="B2129" s="325"/>
      <c r="J2129" s="4"/>
      <c r="K2129" s="173"/>
    </row>
    <row r="2130" spans="1:11" x14ac:dyDescent="0.2">
      <c r="A2130" s="140"/>
      <c r="B2130" s="325"/>
      <c r="J2130" s="4"/>
      <c r="K2130" s="173"/>
    </row>
    <row r="2131" spans="1:11" x14ac:dyDescent="0.2">
      <c r="A2131" s="140"/>
      <c r="B2131" s="325"/>
      <c r="J2131" s="4"/>
      <c r="K2131" s="173"/>
    </row>
    <row r="2132" spans="1:11" x14ac:dyDescent="0.2">
      <c r="A2132" s="140"/>
      <c r="B2132" s="325"/>
      <c r="J2132" s="4"/>
      <c r="K2132" s="173"/>
    </row>
    <row r="2133" spans="1:11" x14ac:dyDescent="0.2">
      <c r="A2133" s="140"/>
      <c r="B2133" s="325"/>
      <c r="J2133" s="4"/>
      <c r="K2133" s="173"/>
    </row>
    <row r="2134" spans="1:11" x14ac:dyDescent="0.2">
      <c r="A2134" s="140"/>
      <c r="B2134" s="325"/>
      <c r="J2134" s="4"/>
      <c r="K2134" s="173"/>
    </row>
    <row r="2135" spans="1:11" x14ac:dyDescent="0.2">
      <c r="A2135" s="140"/>
      <c r="B2135" s="325"/>
      <c r="J2135" s="4"/>
      <c r="K2135" s="173"/>
    </row>
    <row r="2136" spans="1:11" x14ac:dyDescent="0.2">
      <c r="A2136" s="140"/>
      <c r="B2136" s="325"/>
      <c r="J2136" s="4"/>
      <c r="K2136" s="173"/>
    </row>
    <row r="2137" spans="1:11" x14ac:dyDescent="0.2">
      <c r="A2137" s="140"/>
      <c r="B2137" s="325"/>
      <c r="J2137" s="4"/>
      <c r="K2137" s="173"/>
    </row>
    <row r="2138" spans="1:11" x14ac:dyDescent="0.2">
      <c r="A2138" s="140"/>
      <c r="B2138" s="325"/>
      <c r="J2138" s="4"/>
      <c r="K2138" s="173"/>
    </row>
    <row r="2139" spans="1:11" x14ac:dyDescent="0.2">
      <c r="A2139" s="140"/>
      <c r="B2139" s="325"/>
      <c r="J2139" s="4"/>
      <c r="K2139" s="173"/>
    </row>
    <row r="2140" spans="1:11" x14ac:dyDescent="0.2">
      <c r="A2140" s="140"/>
      <c r="B2140" s="325"/>
      <c r="J2140" s="4"/>
      <c r="K2140" s="173"/>
    </row>
    <row r="2141" spans="1:11" x14ac:dyDescent="0.2">
      <c r="A2141" s="140"/>
      <c r="B2141" s="325"/>
      <c r="J2141" s="4"/>
      <c r="K2141" s="173"/>
    </row>
    <row r="2142" spans="1:11" x14ac:dyDescent="0.2">
      <c r="A2142" s="140"/>
      <c r="B2142" s="325"/>
      <c r="J2142" s="4"/>
      <c r="K2142" s="173"/>
    </row>
    <row r="2143" spans="1:11" x14ac:dyDescent="0.2">
      <c r="A2143" s="140"/>
      <c r="B2143" s="325"/>
      <c r="J2143" s="4"/>
      <c r="K2143" s="173"/>
    </row>
    <row r="2144" spans="1:11" x14ac:dyDescent="0.2">
      <c r="A2144" s="140"/>
      <c r="B2144" s="325"/>
      <c r="J2144" s="4"/>
      <c r="K2144" s="173"/>
    </row>
    <row r="2145" spans="1:11" x14ac:dyDescent="0.2">
      <c r="A2145" s="140"/>
      <c r="B2145" s="325"/>
      <c r="J2145" s="4"/>
      <c r="K2145" s="173"/>
    </row>
    <row r="2146" spans="1:11" x14ac:dyDescent="0.2">
      <c r="A2146" s="140"/>
      <c r="B2146" s="325"/>
      <c r="J2146" s="4"/>
      <c r="K2146" s="173"/>
    </row>
    <row r="2147" spans="1:11" x14ac:dyDescent="0.2">
      <c r="A2147" s="140"/>
      <c r="B2147" s="325"/>
      <c r="J2147" s="4"/>
      <c r="K2147" s="173"/>
    </row>
    <row r="2148" spans="1:11" x14ac:dyDescent="0.2">
      <c r="A2148" s="140"/>
      <c r="B2148" s="325"/>
      <c r="J2148" s="4"/>
      <c r="K2148" s="173"/>
    </row>
    <row r="2149" spans="1:11" x14ac:dyDescent="0.2">
      <c r="A2149" s="140"/>
      <c r="B2149" s="325"/>
      <c r="J2149" s="4"/>
      <c r="K2149" s="173"/>
    </row>
    <row r="2150" spans="1:11" x14ac:dyDescent="0.2">
      <c r="A2150" s="140"/>
      <c r="B2150" s="325"/>
      <c r="J2150" s="4"/>
      <c r="K2150" s="173"/>
    </row>
    <row r="2151" spans="1:11" x14ac:dyDescent="0.2">
      <c r="A2151" s="140"/>
      <c r="B2151" s="325"/>
      <c r="J2151" s="4"/>
      <c r="K2151" s="173"/>
    </row>
    <row r="2152" spans="1:11" x14ac:dyDescent="0.2">
      <c r="A2152" s="140"/>
      <c r="B2152" s="325"/>
      <c r="J2152" s="4"/>
      <c r="K2152" s="173"/>
    </row>
    <row r="2153" spans="1:11" x14ac:dyDescent="0.2">
      <c r="A2153" s="140"/>
      <c r="B2153" s="325"/>
      <c r="J2153" s="4"/>
      <c r="K2153" s="173"/>
    </row>
    <row r="2154" spans="1:11" x14ac:dyDescent="0.2">
      <c r="A2154" s="140"/>
      <c r="B2154" s="325"/>
      <c r="J2154" s="4"/>
      <c r="K2154" s="173"/>
    </row>
    <row r="2155" spans="1:11" x14ac:dyDescent="0.2">
      <c r="A2155" s="140"/>
      <c r="B2155" s="325"/>
      <c r="J2155" s="4"/>
      <c r="K2155" s="173"/>
    </row>
    <row r="2156" spans="1:11" x14ac:dyDescent="0.2">
      <c r="A2156" s="140"/>
      <c r="B2156" s="325"/>
      <c r="J2156" s="4"/>
      <c r="K2156" s="173"/>
    </row>
    <row r="2157" spans="1:11" x14ac:dyDescent="0.2">
      <c r="A2157" s="140"/>
      <c r="B2157" s="325"/>
      <c r="J2157" s="4"/>
      <c r="K2157" s="173"/>
    </row>
    <row r="2158" spans="1:11" x14ac:dyDescent="0.2">
      <c r="A2158" s="140"/>
      <c r="B2158" s="325"/>
      <c r="J2158" s="4"/>
      <c r="K2158" s="173"/>
    </row>
    <row r="2159" spans="1:11" x14ac:dyDescent="0.2">
      <c r="A2159" s="140"/>
      <c r="B2159" s="325"/>
      <c r="J2159" s="4"/>
      <c r="K2159" s="173"/>
    </row>
    <row r="2160" spans="1:11" x14ac:dyDescent="0.2">
      <c r="A2160" s="140"/>
      <c r="B2160" s="325"/>
      <c r="J2160" s="4"/>
      <c r="K2160" s="173"/>
    </row>
    <row r="2161" spans="1:11" x14ac:dyDescent="0.2">
      <c r="A2161" s="140"/>
      <c r="B2161" s="325"/>
      <c r="J2161" s="4"/>
      <c r="K2161" s="173"/>
    </row>
    <row r="2162" spans="1:11" x14ac:dyDescent="0.2">
      <c r="A2162" s="140"/>
      <c r="B2162" s="325"/>
      <c r="J2162" s="4"/>
      <c r="K2162" s="173"/>
    </row>
    <row r="2163" spans="1:11" x14ac:dyDescent="0.2">
      <c r="A2163" s="140"/>
      <c r="B2163" s="325"/>
      <c r="J2163" s="4"/>
      <c r="K2163" s="173"/>
    </row>
    <row r="2164" spans="1:11" x14ac:dyDescent="0.2">
      <c r="A2164" s="140"/>
      <c r="B2164" s="325"/>
      <c r="J2164" s="4"/>
      <c r="K2164" s="173"/>
    </row>
    <row r="2165" spans="1:11" x14ac:dyDescent="0.2">
      <c r="A2165" s="140"/>
      <c r="B2165" s="325"/>
      <c r="J2165" s="4"/>
      <c r="K2165" s="173"/>
    </row>
    <row r="2166" spans="1:11" x14ac:dyDescent="0.2">
      <c r="A2166" s="140"/>
      <c r="B2166" s="325"/>
      <c r="J2166" s="4"/>
      <c r="K2166" s="173"/>
    </row>
    <row r="2167" spans="1:11" x14ac:dyDescent="0.2">
      <c r="A2167" s="140"/>
      <c r="B2167" s="325"/>
      <c r="J2167" s="4"/>
      <c r="K2167" s="173"/>
    </row>
    <row r="2168" spans="1:11" x14ac:dyDescent="0.2">
      <c r="A2168" s="140"/>
      <c r="B2168" s="325"/>
      <c r="J2168" s="4"/>
      <c r="K2168" s="173"/>
    </row>
    <row r="2169" spans="1:11" x14ac:dyDescent="0.2">
      <c r="A2169" s="140"/>
      <c r="B2169" s="325"/>
      <c r="J2169" s="4"/>
      <c r="K2169" s="173"/>
    </row>
    <row r="2170" spans="1:11" x14ac:dyDescent="0.2">
      <c r="A2170" s="140"/>
      <c r="B2170" s="325"/>
      <c r="J2170" s="4"/>
      <c r="K2170" s="173"/>
    </row>
    <row r="2171" spans="1:11" x14ac:dyDescent="0.2">
      <c r="A2171" s="140"/>
      <c r="B2171" s="325"/>
      <c r="J2171" s="4"/>
      <c r="K2171" s="173"/>
    </row>
    <row r="2172" spans="1:11" x14ac:dyDescent="0.2">
      <c r="A2172" s="140"/>
      <c r="B2172" s="325"/>
      <c r="J2172" s="4"/>
      <c r="K2172" s="173"/>
    </row>
    <row r="2173" spans="1:11" x14ac:dyDescent="0.2">
      <c r="A2173" s="140"/>
      <c r="B2173" s="325"/>
      <c r="J2173" s="4"/>
      <c r="K2173" s="173"/>
    </row>
    <row r="2174" spans="1:11" x14ac:dyDescent="0.2">
      <c r="A2174" s="140"/>
      <c r="B2174" s="325"/>
      <c r="J2174" s="4"/>
      <c r="K2174" s="173"/>
    </row>
    <row r="2175" spans="1:11" x14ac:dyDescent="0.2">
      <c r="A2175" s="140"/>
      <c r="B2175" s="325"/>
      <c r="J2175" s="4"/>
      <c r="K2175" s="173"/>
    </row>
    <row r="2176" spans="1:11" x14ac:dyDescent="0.2">
      <c r="A2176" s="140"/>
      <c r="B2176" s="325"/>
      <c r="J2176" s="4"/>
      <c r="K2176" s="173"/>
    </row>
    <row r="2177" spans="1:11" x14ac:dyDescent="0.2">
      <c r="A2177" s="140"/>
      <c r="B2177" s="325"/>
      <c r="J2177" s="4"/>
      <c r="K2177" s="173"/>
    </row>
    <row r="2178" spans="1:11" x14ac:dyDescent="0.2">
      <c r="A2178" s="140"/>
      <c r="B2178" s="325"/>
      <c r="J2178" s="4"/>
      <c r="K2178" s="173"/>
    </row>
    <row r="2179" spans="1:11" x14ac:dyDescent="0.2">
      <c r="A2179" s="140"/>
      <c r="B2179" s="325"/>
      <c r="J2179" s="4"/>
      <c r="K2179" s="173"/>
    </row>
    <row r="2180" spans="1:11" x14ac:dyDescent="0.2">
      <c r="A2180" s="140"/>
      <c r="B2180" s="325"/>
      <c r="J2180" s="4"/>
      <c r="K2180" s="173"/>
    </row>
    <row r="2181" spans="1:11" x14ac:dyDescent="0.2">
      <c r="A2181" s="140"/>
      <c r="B2181" s="325"/>
      <c r="J2181" s="4"/>
      <c r="K2181" s="173"/>
    </row>
    <row r="2182" spans="1:11" x14ac:dyDescent="0.2">
      <c r="A2182" s="140"/>
      <c r="B2182" s="325"/>
      <c r="J2182" s="4"/>
      <c r="K2182" s="173"/>
    </row>
    <row r="2183" spans="1:11" x14ac:dyDescent="0.2">
      <c r="A2183" s="140"/>
      <c r="B2183" s="325"/>
      <c r="J2183" s="4"/>
      <c r="K2183" s="173"/>
    </row>
    <row r="2184" spans="1:11" x14ac:dyDescent="0.2">
      <c r="A2184" s="140"/>
      <c r="B2184" s="325"/>
      <c r="J2184" s="4"/>
      <c r="K2184" s="173"/>
    </row>
    <row r="2185" spans="1:11" x14ac:dyDescent="0.2">
      <c r="A2185" s="140"/>
      <c r="B2185" s="325"/>
      <c r="J2185" s="4"/>
      <c r="K2185" s="173"/>
    </row>
    <row r="2186" spans="1:11" x14ac:dyDescent="0.2">
      <c r="A2186" s="140"/>
      <c r="B2186" s="325"/>
      <c r="J2186" s="4"/>
      <c r="K2186" s="173"/>
    </row>
    <row r="2187" spans="1:11" x14ac:dyDescent="0.2">
      <c r="A2187" s="140"/>
      <c r="B2187" s="325"/>
      <c r="J2187" s="4"/>
      <c r="K2187" s="173"/>
    </row>
    <row r="2188" spans="1:11" x14ac:dyDescent="0.2">
      <c r="A2188" s="140"/>
      <c r="B2188" s="325"/>
      <c r="J2188" s="4"/>
      <c r="K2188" s="173"/>
    </row>
    <row r="2189" spans="1:11" x14ac:dyDescent="0.2">
      <c r="A2189" s="140"/>
      <c r="B2189" s="325"/>
      <c r="J2189" s="4"/>
      <c r="K2189" s="173"/>
    </row>
    <row r="2190" spans="1:11" x14ac:dyDescent="0.2">
      <c r="A2190" s="140"/>
      <c r="B2190" s="325"/>
      <c r="J2190" s="4"/>
      <c r="K2190" s="173"/>
    </row>
    <row r="2191" spans="1:11" x14ac:dyDescent="0.2">
      <c r="A2191" s="140"/>
      <c r="B2191" s="325"/>
      <c r="J2191" s="4"/>
      <c r="K2191" s="173"/>
    </row>
    <row r="2192" spans="1:11" x14ac:dyDescent="0.2">
      <c r="A2192" s="140"/>
      <c r="B2192" s="325"/>
      <c r="J2192" s="4"/>
      <c r="K2192" s="173"/>
    </row>
    <row r="2193" spans="1:11" x14ac:dyDescent="0.2">
      <c r="A2193" s="140"/>
      <c r="B2193" s="325"/>
      <c r="J2193" s="4"/>
      <c r="K2193" s="173"/>
    </row>
    <row r="2194" spans="1:11" x14ac:dyDescent="0.2">
      <c r="A2194" s="140"/>
      <c r="B2194" s="325"/>
      <c r="J2194" s="4"/>
      <c r="K2194" s="173"/>
    </row>
    <row r="2195" spans="1:11" x14ac:dyDescent="0.2">
      <c r="A2195" s="140"/>
      <c r="B2195" s="325"/>
      <c r="J2195" s="4"/>
      <c r="K2195" s="173"/>
    </row>
    <row r="2196" spans="1:11" x14ac:dyDescent="0.2">
      <c r="A2196" s="140"/>
      <c r="B2196" s="325"/>
      <c r="J2196" s="4"/>
      <c r="K2196" s="173"/>
    </row>
    <row r="2197" spans="1:11" x14ac:dyDescent="0.2">
      <c r="A2197" s="140"/>
      <c r="B2197" s="325"/>
      <c r="J2197" s="4"/>
      <c r="K2197" s="173"/>
    </row>
    <row r="2198" spans="1:11" x14ac:dyDescent="0.2">
      <c r="A2198" s="140"/>
      <c r="B2198" s="325"/>
      <c r="J2198" s="4"/>
      <c r="K2198" s="173"/>
    </row>
    <row r="2199" spans="1:11" x14ac:dyDescent="0.2">
      <c r="A2199" s="140"/>
      <c r="B2199" s="325"/>
      <c r="J2199" s="4"/>
      <c r="K2199" s="173"/>
    </row>
    <row r="2200" spans="1:11" x14ac:dyDescent="0.2">
      <c r="A2200" s="140"/>
      <c r="B2200" s="325"/>
      <c r="J2200" s="4"/>
      <c r="K2200" s="173"/>
    </row>
    <row r="2201" spans="1:11" x14ac:dyDescent="0.2">
      <c r="A2201" s="140"/>
      <c r="B2201" s="325"/>
      <c r="J2201" s="4"/>
      <c r="K2201" s="173"/>
    </row>
    <row r="2202" spans="1:11" x14ac:dyDescent="0.2">
      <c r="A2202" s="140"/>
      <c r="B2202" s="325"/>
      <c r="J2202" s="4"/>
      <c r="K2202" s="173"/>
    </row>
    <row r="2203" spans="1:11" x14ac:dyDescent="0.2">
      <c r="A2203" s="140"/>
      <c r="B2203" s="325"/>
      <c r="J2203" s="4"/>
      <c r="K2203" s="173"/>
    </row>
    <row r="2204" spans="1:11" x14ac:dyDescent="0.2">
      <c r="A2204" s="140"/>
      <c r="B2204" s="325"/>
      <c r="J2204" s="4"/>
      <c r="K2204" s="173"/>
    </row>
    <row r="2205" spans="1:11" x14ac:dyDescent="0.2">
      <c r="A2205" s="140"/>
      <c r="B2205" s="325"/>
      <c r="J2205" s="4"/>
      <c r="K2205" s="173"/>
    </row>
    <row r="2206" spans="1:11" x14ac:dyDescent="0.2">
      <c r="A2206" s="140"/>
      <c r="B2206" s="325"/>
      <c r="J2206" s="4"/>
      <c r="K2206" s="173"/>
    </row>
    <row r="2207" spans="1:11" x14ac:dyDescent="0.2">
      <c r="A2207" s="140"/>
      <c r="B2207" s="325"/>
      <c r="J2207" s="4"/>
      <c r="K2207" s="173"/>
    </row>
    <row r="2208" spans="1:11" x14ac:dyDescent="0.2">
      <c r="A2208" s="140"/>
      <c r="B2208" s="325"/>
      <c r="J2208" s="4"/>
      <c r="K2208" s="173"/>
    </row>
    <row r="2209" spans="1:11" x14ac:dyDescent="0.2">
      <c r="A2209" s="140"/>
      <c r="B2209" s="325"/>
      <c r="J2209" s="4"/>
      <c r="K2209" s="173"/>
    </row>
    <row r="2210" spans="1:11" x14ac:dyDescent="0.2">
      <c r="A2210" s="140"/>
      <c r="B2210" s="325"/>
      <c r="J2210" s="4"/>
      <c r="K2210" s="173"/>
    </row>
    <row r="2211" spans="1:11" x14ac:dyDescent="0.2">
      <c r="A2211" s="140"/>
      <c r="B2211" s="325"/>
      <c r="J2211" s="4"/>
      <c r="K2211" s="173"/>
    </row>
    <row r="2212" spans="1:11" x14ac:dyDescent="0.2">
      <c r="A2212" s="140"/>
      <c r="B2212" s="325"/>
      <c r="J2212" s="4"/>
      <c r="K2212" s="173"/>
    </row>
    <row r="2213" spans="1:11" x14ac:dyDescent="0.2">
      <c r="A2213" s="140"/>
      <c r="B2213" s="325"/>
      <c r="J2213" s="4"/>
      <c r="K2213" s="173"/>
    </row>
    <row r="2214" spans="1:11" x14ac:dyDescent="0.2">
      <c r="A2214" s="140"/>
      <c r="B2214" s="325"/>
      <c r="J2214" s="4"/>
      <c r="K2214" s="173"/>
    </row>
    <row r="2215" spans="1:11" x14ac:dyDescent="0.2">
      <c r="A2215" s="140"/>
      <c r="B2215" s="325"/>
      <c r="J2215" s="4"/>
      <c r="K2215" s="173"/>
    </row>
    <row r="2216" spans="1:11" x14ac:dyDescent="0.2">
      <c r="A2216" s="140"/>
      <c r="B2216" s="325"/>
      <c r="J2216" s="4"/>
      <c r="K2216" s="173"/>
    </row>
    <row r="2217" spans="1:11" x14ac:dyDescent="0.2">
      <c r="A2217" s="140"/>
      <c r="B2217" s="325"/>
      <c r="J2217" s="4"/>
      <c r="K2217" s="173"/>
    </row>
    <row r="2218" spans="1:11" x14ac:dyDescent="0.2">
      <c r="A2218" s="140"/>
      <c r="B2218" s="325"/>
      <c r="J2218" s="4"/>
      <c r="K2218" s="173"/>
    </row>
    <row r="2219" spans="1:11" x14ac:dyDescent="0.2">
      <c r="A2219" s="140"/>
      <c r="B2219" s="325"/>
      <c r="J2219" s="4"/>
      <c r="K2219" s="173"/>
    </row>
    <row r="2220" spans="1:11" x14ac:dyDescent="0.2">
      <c r="A2220" s="140"/>
      <c r="B2220" s="325"/>
      <c r="J2220" s="4"/>
      <c r="K2220" s="173"/>
    </row>
    <row r="2221" spans="1:11" x14ac:dyDescent="0.2">
      <c r="A2221" s="140"/>
      <c r="B2221" s="325"/>
      <c r="J2221" s="4"/>
      <c r="K2221" s="173"/>
    </row>
    <row r="2222" spans="1:11" x14ac:dyDescent="0.2">
      <c r="A2222" s="140"/>
      <c r="B2222" s="325"/>
      <c r="J2222" s="4"/>
      <c r="K2222" s="173"/>
    </row>
    <row r="2223" spans="1:11" x14ac:dyDescent="0.2">
      <c r="A2223" s="140"/>
      <c r="B2223" s="325"/>
      <c r="J2223" s="4"/>
      <c r="K2223" s="173"/>
    </row>
    <row r="2224" spans="1:11" x14ac:dyDescent="0.2">
      <c r="A2224" s="140"/>
      <c r="B2224" s="325"/>
      <c r="J2224" s="4"/>
      <c r="K2224" s="173"/>
    </row>
    <row r="2225" spans="1:11" x14ac:dyDescent="0.2">
      <c r="A2225" s="140"/>
      <c r="B2225" s="325"/>
      <c r="J2225" s="4"/>
      <c r="K2225" s="173"/>
    </row>
    <row r="2226" spans="1:11" x14ac:dyDescent="0.2">
      <c r="A2226" s="140"/>
      <c r="B2226" s="325"/>
      <c r="J2226" s="4"/>
      <c r="K2226" s="173"/>
    </row>
    <row r="2227" spans="1:11" x14ac:dyDescent="0.2">
      <c r="A2227" s="140"/>
      <c r="B2227" s="325"/>
      <c r="J2227" s="4"/>
      <c r="K2227" s="173"/>
    </row>
    <row r="2228" spans="1:11" x14ac:dyDescent="0.2">
      <c r="A2228" s="140"/>
      <c r="B2228" s="325"/>
      <c r="J2228" s="4"/>
      <c r="K2228" s="173"/>
    </row>
    <row r="2229" spans="1:11" x14ac:dyDescent="0.2">
      <c r="A2229" s="140"/>
      <c r="B2229" s="325"/>
      <c r="J2229" s="4"/>
      <c r="K2229" s="173"/>
    </row>
    <row r="2230" spans="1:11" x14ac:dyDescent="0.2">
      <c r="A2230" s="140"/>
      <c r="B2230" s="325"/>
      <c r="J2230" s="4"/>
      <c r="K2230" s="173"/>
    </row>
    <row r="2231" spans="1:11" x14ac:dyDescent="0.2">
      <c r="A2231" s="140"/>
      <c r="B2231" s="325"/>
      <c r="J2231" s="4"/>
      <c r="K2231" s="173"/>
    </row>
    <row r="2232" spans="1:11" x14ac:dyDescent="0.2">
      <c r="A2232" s="140"/>
      <c r="B2232" s="325"/>
      <c r="J2232" s="4"/>
      <c r="K2232" s="173"/>
    </row>
    <row r="2233" spans="1:11" x14ac:dyDescent="0.2">
      <c r="A2233" s="140"/>
      <c r="B2233" s="325"/>
      <c r="J2233" s="4"/>
      <c r="K2233" s="173"/>
    </row>
    <row r="2234" spans="1:11" x14ac:dyDescent="0.2">
      <c r="A2234" s="140"/>
      <c r="B2234" s="325"/>
      <c r="J2234" s="4"/>
      <c r="K2234" s="173"/>
    </row>
    <row r="2235" spans="1:11" x14ac:dyDescent="0.2">
      <c r="A2235" s="140"/>
      <c r="B2235" s="325"/>
      <c r="J2235" s="4"/>
      <c r="K2235" s="173"/>
    </row>
    <row r="2236" spans="1:11" x14ac:dyDescent="0.2">
      <c r="A2236" s="140"/>
      <c r="B2236" s="325"/>
      <c r="J2236" s="4"/>
      <c r="K2236" s="173"/>
    </row>
    <row r="2237" spans="1:11" x14ac:dyDescent="0.2">
      <c r="A2237" s="140"/>
      <c r="B2237" s="325"/>
      <c r="J2237" s="4"/>
      <c r="K2237" s="173"/>
    </row>
    <row r="2238" spans="1:11" x14ac:dyDescent="0.2">
      <c r="A2238" s="140"/>
      <c r="B2238" s="325"/>
      <c r="J2238" s="4"/>
      <c r="K2238" s="173"/>
    </row>
    <row r="2239" spans="1:11" x14ac:dyDescent="0.2">
      <c r="A2239" s="140"/>
      <c r="B2239" s="325"/>
      <c r="J2239" s="4"/>
      <c r="K2239" s="173"/>
    </row>
    <row r="2240" spans="1:11" x14ac:dyDescent="0.2">
      <c r="A2240" s="140"/>
      <c r="B2240" s="325"/>
      <c r="J2240" s="4"/>
      <c r="K2240" s="173"/>
    </row>
    <row r="2241" spans="1:11" x14ac:dyDescent="0.2">
      <c r="A2241" s="140"/>
      <c r="B2241" s="325"/>
      <c r="J2241" s="4"/>
      <c r="K2241" s="173"/>
    </row>
    <row r="2242" spans="1:11" x14ac:dyDescent="0.2">
      <c r="A2242" s="140"/>
      <c r="B2242" s="325"/>
      <c r="J2242" s="4"/>
      <c r="K2242" s="173"/>
    </row>
    <row r="2243" spans="1:11" x14ac:dyDescent="0.2">
      <c r="A2243" s="140"/>
      <c r="B2243" s="325"/>
      <c r="J2243" s="4"/>
      <c r="K2243" s="173"/>
    </row>
    <row r="2244" spans="1:11" x14ac:dyDescent="0.2">
      <c r="A2244" s="140"/>
      <c r="B2244" s="325"/>
      <c r="J2244" s="4"/>
      <c r="K2244" s="173"/>
    </row>
    <row r="2245" spans="1:11" x14ac:dyDescent="0.2">
      <c r="A2245" s="140"/>
      <c r="B2245" s="325"/>
      <c r="J2245" s="4"/>
      <c r="K2245" s="173"/>
    </row>
    <row r="2246" spans="1:11" x14ac:dyDescent="0.2">
      <c r="A2246" s="140"/>
      <c r="B2246" s="325"/>
      <c r="J2246" s="4"/>
      <c r="K2246" s="173"/>
    </row>
    <row r="2247" spans="1:11" x14ac:dyDescent="0.2">
      <c r="A2247" s="140"/>
      <c r="B2247" s="325"/>
      <c r="J2247" s="4"/>
      <c r="K2247" s="173"/>
    </row>
    <row r="2248" spans="1:11" x14ac:dyDescent="0.2">
      <c r="A2248" s="140"/>
      <c r="B2248" s="325"/>
      <c r="J2248" s="4"/>
      <c r="K2248" s="173"/>
    </row>
    <row r="2249" spans="1:11" x14ac:dyDescent="0.2">
      <c r="A2249" s="140"/>
      <c r="B2249" s="325"/>
      <c r="J2249" s="4"/>
      <c r="K2249" s="173"/>
    </row>
    <row r="2250" spans="1:11" x14ac:dyDescent="0.2">
      <c r="A2250" s="140"/>
      <c r="B2250" s="325"/>
      <c r="J2250" s="4"/>
      <c r="K2250" s="173"/>
    </row>
    <row r="2251" spans="1:11" x14ac:dyDescent="0.2">
      <c r="A2251" s="140"/>
      <c r="B2251" s="325"/>
      <c r="J2251" s="4"/>
      <c r="K2251" s="173"/>
    </row>
    <row r="2252" spans="1:11" x14ac:dyDescent="0.2">
      <c r="A2252" s="140"/>
      <c r="B2252" s="325"/>
      <c r="J2252" s="4"/>
      <c r="K2252" s="173"/>
    </row>
    <row r="2253" spans="1:11" x14ac:dyDescent="0.2">
      <c r="A2253" s="140"/>
      <c r="B2253" s="325"/>
      <c r="J2253" s="4"/>
      <c r="K2253" s="173"/>
    </row>
    <row r="2254" spans="1:11" x14ac:dyDescent="0.2">
      <c r="A2254" s="140"/>
      <c r="B2254" s="325"/>
      <c r="J2254" s="4"/>
      <c r="K2254" s="173"/>
    </row>
    <row r="2255" spans="1:11" x14ac:dyDescent="0.2">
      <c r="A2255" s="140"/>
      <c r="B2255" s="325"/>
      <c r="J2255" s="4"/>
      <c r="K2255" s="173"/>
    </row>
    <row r="2256" spans="1:11" x14ac:dyDescent="0.2">
      <c r="A2256" s="140"/>
      <c r="B2256" s="325"/>
      <c r="J2256" s="4"/>
      <c r="K2256" s="173"/>
    </row>
    <row r="2257" spans="1:11" x14ac:dyDescent="0.2">
      <c r="A2257" s="140"/>
      <c r="B2257" s="325"/>
      <c r="J2257" s="4"/>
      <c r="K2257" s="173"/>
    </row>
    <row r="2258" spans="1:11" x14ac:dyDescent="0.2">
      <c r="A2258" s="140"/>
      <c r="B2258" s="325"/>
      <c r="J2258" s="4"/>
      <c r="K2258" s="173"/>
    </row>
    <row r="2259" spans="1:11" x14ac:dyDescent="0.2">
      <c r="A2259" s="140"/>
      <c r="B2259" s="325"/>
      <c r="J2259" s="4"/>
      <c r="K2259" s="173"/>
    </row>
    <row r="2260" spans="1:11" x14ac:dyDescent="0.2">
      <c r="A2260" s="140"/>
      <c r="B2260" s="325"/>
      <c r="J2260" s="4"/>
      <c r="K2260" s="173"/>
    </row>
    <row r="2261" spans="1:11" x14ac:dyDescent="0.2">
      <c r="A2261" s="140"/>
      <c r="B2261" s="325"/>
      <c r="J2261" s="4"/>
      <c r="K2261" s="173"/>
    </row>
    <row r="2262" spans="1:11" x14ac:dyDescent="0.2">
      <c r="A2262" s="140"/>
      <c r="B2262" s="325"/>
      <c r="J2262" s="4"/>
      <c r="K2262" s="173"/>
    </row>
    <row r="2263" spans="1:11" x14ac:dyDescent="0.2">
      <c r="A2263" s="140"/>
      <c r="B2263" s="325"/>
      <c r="J2263" s="4"/>
      <c r="K2263" s="173"/>
    </row>
    <row r="2264" spans="1:11" x14ac:dyDescent="0.2">
      <c r="A2264" s="140"/>
      <c r="B2264" s="325"/>
      <c r="J2264" s="4"/>
      <c r="K2264" s="173"/>
    </row>
    <row r="2265" spans="1:11" x14ac:dyDescent="0.2">
      <c r="A2265" s="140"/>
      <c r="B2265" s="325"/>
      <c r="J2265" s="4"/>
      <c r="K2265" s="173"/>
    </row>
    <row r="2266" spans="1:11" x14ac:dyDescent="0.2">
      <c r="A2266" s="140"/>
      <c r="B2266" s="325"/>
      <c r="J2266" s="4"/>
      <c r="K2266" s="173"/>
    </row>
    <row r="2267" spans="1:11" x14ac:dyDescent="0.2">
      <c r="A2267" s="140"/>
      <c r="B2267" s="325"/>
      <c r="J2267" s="4"/>
      <c r="K2267" s="173"/>
    </row>
    <row r="2268" spans="1:11" x14ac:dyDescent="0.2">
      <c r="A2268" s="140"/>
      <c r="B2268" s="325"/>
      <c r="J2268" s="4"/>
      <c r="K2268" s="173"/>
    </row>
    <row r="2269" spans="1:11" x14ac:dyDescent="0.2">
      <c r="A2269" s="140"/>
      <c r="B2269" s="325"/>
      <c r="J2269" s="4"/>
      <c r="K2269" s="173"/>
    </row>
    <row r="2270" spans="1:11" x14ac:dyDescent="0.2">
      <c r="A2270" s="140"/>
      <c r="B2270" s="325"/>
      <c r="J2270" s="4"/>
      <c r="K2270" s="173"/>
    </row>
    <row r="2271" spans="1:11" x14ac:dyDescent="0.2">
      <c r="A2271" s="140"/>
      <c r="B2271" s="325"/>
      <c r="J2271" s="4"/>
      <c r="K2271" s="173"/>
    </row>
    <row r="2272" spans="1:11" x14ac:dyDescent="0.2">
      <c r="A2272" s="140"/>
      <c r="B2272" s="325"/>
      <c r="J2272" s="4"/>
      <c r="K2272" s="173"/>
    </row>
    <row r="2273" spans="1:11" x14ac:dyDescent="0.2">
      <c r="A2273" s="140"/>
      <c r="B2273" s="325"/>
      <c r="J2273" s="4"/>
      <c r="K2273" s="173"/>
    </row>
    <row r="2274" spans="1:11" x14ac:dyDescent="0.2">
      <c r="A2274" s="140"/>
      <c r="B2274" s="325"/>
      <c r="J2274" s="4"/>
      <c r="K2274" s="173"/>
    </row>
    <row r="2275" spans="1:11" x14ac:dyDescent="0.2">
      <c r="A2275" s="140"/>
      <c r="B2275" s="325"/>
      <c r="J2275" s="4"/>
      <c r="K2275" s="173"/>
    </row>
    <row r="2276" spans="1:11" x14ac:dyDescent="0.2">
      <c r="A2276" s="140"/>
      <c r="B2276" s="325"/>
      <c r="J2276" s="4"/>
      <c r="K2276" s="173"/>
    </row>
    <row r="2277" spans="1:11" x14ac:dyDescent="0.2">
      <c r="A2277" s="140"/>
      <c r="B2277" s="325"/>
      <c r="J2277" s="4"/>
      <c r="K2277" s="173"/>
    </row>
    <row r="2278" spans="1:11" x14ac:dyDescent="0.2">
      <c r="A2278" s="140"/>
      <c r="B2278" s="325"/>
      <c r="J2278" s="4"/>
      <c r="K2278" s="173"/>
    </row>
    <row r="2279" spans="1:11" x14ac:dyDescent="0.2">
      <c r="A2279" s="140"/>
      <c r="B2279" s="325"/>
      <c r="J2279" s="4"/>
      <c r="K2279" s="173"/>
    </row>
    <row r="2280" spans="1:11" x14ac:dyDescent="0.2">
      <c r="A2280" s="140"/>
      <c r="B2280" s="325"/>
      <c r="J2280" s="4"/>
      <c r="K2280" s="173"/>
    </row>
    <row r="2281" spans="1:11" x14ac:dyDescent="0.2">
      <c r="A2281" s="140"/>
      <c r="B2281" s="325"/>
      <c r="J2281" s="4"/>
      <c r="K2281" s="173"/>
    </row>
    <row r="2282" spans="1:11" x14ac:dyDescent="0.2">
      <c r="A2282" s="140"/>
      <c r="B2282" s="325"/>
      <c r="J2282" s="4"/>
      <c r="K2282" s="173"/>
    </row>
    <row r="2283" spans="1:11" x14ac:dyDescent="0.2">
      <c r="A2283" s="140"/>
      <c r="B2283" s="325"/>
      <c r="J2283" s="4"/>
      <c r="K2283" s="173"/>
    </row>
    <row r="2284" spans="1:11" x14ac:dyDescent="0.2">
      <c r="A2284" s="140"/>
      <c r="B2284" s="325"/>
      <c r="J2284" s="4"/>
      <c r="K2284" s="173"/>
    </row>
    <row r="2285" spans="1:11" x14ac:dyDescent="0.2">
      <c r="A2285" s="140"/>
      <c r="B2285" s="325"/>
      <c r="J2285" s="4"/>
      <c r="K2285" s="173"/>
    </row>
    <row r="2286" spans="1:11" x14ac:dyDescent="0.2">
      <c r="A2286" s="140"/>
      <c r="B2286" s="325"/>
      <c r="J2286" s="4"/>
      <c r="K2286" s="173"/>
    </row>
    <row r="2287" spans="1:11" x14ac:dyDescent="0.2">
      <c r="A2287" s="140"/>
      <c r="B2287" s="325"/>
      <c r="J2287" s="4"/>
      <c r="K2287" s="173"/>
    </row>
    <row r="2288" spans="1:11" x14ac:dyDescent="0.2">
      <c r="A2288" s="140"/>
      <c r="B2288" s="325"/>
      <c r="J2288" s="4"/>
      <c r="K2288" s="173"/>
    </row>
    <row r="2289" spans="1:11" x14ac:dyDescent="0.2">
      <c r="A2289" s="140"/>
      <c r="B2289" s="325"/>
      <c r="J2289" s="4"/>
      <c r="K2289" s="173"/>
    </row>
    <row r="2290" spans="1:11" x14ac:dyDescent="0.2">
      <c r="A2290" s="140"/>
      <c r="B2290" s="325"/>
      <c r="J2290" s="4"/>
      <c r="K2290" s="173"/>
    </row>
    <row r="2291" spans="1:11" x14ac:dyDescent="0.2">
      <c r="A2291" s="140"/>
      <c r="B2291" s="325"/>
      <c r="J2291" s="4"/>
      <c r="K2291" s="173"/>
    </row>
    <row r="2292" spans="1:11" x14ac:dyDescent="0.2">
      <c r="A2292" s="140"/>
      <c r="B2292" s="325"/>
      <c r="J2292" s="4"/>
      <c r="K2292" s="173"/>
    </row>
    <row r="2293" spans="1:11" x14ac:dyDescent="0.2">
      <c r="A2293" s="140"/>
      <c r="B2293" s="325"/>
      <c r="J2293" s="4"/>
      <c r="K2293" s="173"/>
    </row>
    <row r="2294" spans="1:11" x14ac:dyDescent="0.2">
      <c r="A2294" s="140"/>
      <c r="B2294" s="325"/>
      <c r="J2294" s="4"/>
      <c r="K2294" s="173"/>
    </row>
    <row r="2295" spans="1:11" x14ac:dyDescent="0.2">
      <c r="A2295" s="140"/>
      <c r="B2295" s="325"/>
      <c r="J2295" s="4"/>
      <c r="K2295" s="173"/>
    </row>
    <row r="2296" spans="1:11" x14ac:dyDescent="0.2">
      <c r="A2296" s="140"/>
      <c r="B2296" s="325"/>
      <c r="J2296" s="4"/>
      <c r="K2296" s="173"/>
    </row>
    <row r="2297" spans="1:11" x14ac:dyDescent="0.2">
      <c r="A2297" s="140"/>
      <c r="B2297" s="325"/>
      <c r="J2297" s="4"/>
      <c r="K2297" s="173"/>
    </row>
    <row r="2298" spans="1:11" x14ac:dyDescent="0.2">
      <c r="A2298" s="140"/>
      <c r="B2298" s="325"/>
      <c r="J2298" s="4"/>
      <c r="K2298" s="173"/>
    </row>
    <row r="2299" spans="1:11" x14ac:dyDescent="0.2">
      <c r="A2299" s="140"/>
      <c r="B2299" s="325"/>
      <c r="J2299" s="4"/>
      <c r="K2299" s="173"/>
    </row>
    <row r="2300" spans="1:11" x14ac:dyDescent="0.2">
      <c r="A2300" s="140"/>
      <c r="B2300" s="325"/>
      <c r="J2300" s="4"/>
      <c r="K2300" s="173"/>
    </row>
    <row r="2301" spans="1:11" x14ac:dyDescent="0.2">
      <c r="A2301" s="140"/>
      <c r="B2301" s="325"/>
      <c r="J2301" s="4"/>
      <c r="K2301" s="173"/>
    </row>
    <row r="2302" spans="1:11" x14ac:dyDescent="0.2">
      <c r="A2302" s="140"/>
      <c r="B2302" s="325"/>
      <c r="J2302" s="4"/>
      <c r="K2302" s="173"/>
    </row>
    <row r="2303" spans="1:11" x14ac:dyDescent="0.2">
      <c r="A2303" s="140"/>
      <c r="B2303" s="325"/>
      <c r="J2303" s="4"/>
      <c r="K2303" s="173"/>
    </row>
    <row r="2304" spans="1:11" x14ac:dyDescent="0.2">
      <c r="A2304" s="140"/>
      <c r="B2304" s="325"/>
      <c r="J2304" s="4"/>
      <c r="K2304" s="173"/>
    </row>
    <row r="2305" spans="1:11" x14ac:dyDescent="0.2">
      <c r="A2305" s="140"/>
      <c r="B2305" s="325"/>
      <c r="J2305" s="4"/>
      <c r="K2305" s="173"/>
    </row>
    <row r="2306" spans="1:11" x14ac:dyDescent="0.2">
      <c r="A2306" s="140"/>
      <c r="B2306" s="325"/>
      <c r="J2306" s="4"/>
      <c r="K2306" s="173"/>
    </row>
    <row r="2307" spans="1:11" x14ac:dyDescent="0.2">
      <c r="A2307" s="140"/>
      <c r="B2307" s="325"/>
      <c r="J2307" s="4"/>
      <c r="K2307" s="173"/>
    </row>
    <row r="2308" spans="1:11" x14ac:dyDescent="0.2">
      <c r="A2308" s="140"/>
      <c r="B2308" s="325"/>
      <c r="J2308" s="4"/>
      <c r="K2308" s="173"/>
    </row>
    <row r="2309" spans="1:11" x14ac:dyDescent="0.2">
      <c r="A2309" s="140"/>
      <c r="B2309" s="325"/>
      <c r="J2309" s="4"/>
      <c r="K2309" s="173"/>
    </row>
    <row r="2310" spans="1:11" x14ac:dyDescent="0.2">
      <c r="A2310" s="140"/>
      <c r="B2310" s="325"/>
      <c r="J2310" s="4"/>
      <c r="K2310" s="173"/>
    </row>
    <row r="2311" spans="1:11" x14ac:dyDescent="0.2">
      <c r="A2311" s="140"/>
      <c r="B2311" s="325"/>
      <c r="J2311" s="4"/>
      <c r="K2311" s="173"/>
    </row>
    <row r="2312" spans="1:11" x14ac:dyDescent="0.2">
      <c r="A2312" s="140"/>
      <c r="B2312" s="325"/>
      <c r="J2312" s="4"/>
      <c r="K2312" s="173"/>
    </row>
    <row r="2313" spans="1:11" x14ac:dyDescent="0.2">
      <c r="A2313" s="140"/>
      <c r="B2313" s="325"/>
      <c r="J2313" s="4"/>
      <c r="K2313" s="173"/>
    </row>
    <row r="2314" spans="1:11" x14ac:dyDescent="0.2">
      <c r="A2314" s="140"/>
      <c r="B2314" s="325"/>
      <c r="J2314" s="4"/>
      <c r="K2314" s="173"/>
    </row>
    <row r="2315" spans="1:11" x14ac:dyDescent="0.2">
      <c r="A2315" s="140"/>
      <c r="B2315" s="325"/>
      <c r="J2315" s="4"/>
      <c r="K2315" s="173"/>
    </row>
    <row r="2316" spans="1:11" x14ac:dyDescent="0.2">
      <c r="A2316" s="140"/>
      <c r="B2316" s="325"/>
      <c r="J2316" s="4"/>
      <c r="K2316" s="173"/>
    </row>
    <row r="2317" spans="1:11" x14ac:dyDescent="0.2">
      <c r="A2317" s="140"/>
      <c r="B2317" s="325"/>
      <c r="J2317" s="4"/>
      <c r="K2317" s="173"/>
    </row>
    <row r="2318" spans="1:11" x14ac:dyDescent="0.2">
      <c r="A2318" s="140"/>
      <c r="B2318" s="325"/>
      <c r="J2318" s="4"/>
      <c r="K2318" s="173"/>
    </row>
    <row r="2319" spans="1:11" x14ac:dyDescent="0.2">
      <c r="A2319" s="140"/>
      <c r="B2319" s="325"/>
      <c r="J2319" s="4"/>
      <c r="K2319" s="173"/>
    </row>
    <row r="2320" spans="1:11" x14ac:dyDescent="0.2">
      <c r="A2320" s="140"/>
      <c r="B2320" s="325"/>
      <c r="J2320" s="4"/>
      <c r="K2320" s="173"/>
    </row>
    <row r="2321" spans="1:11" x14ac:dyDescent="0.2">
      <c r="A2321" s="140"/>
      <c r="B2321" s="325"/>
      <c r="J2321" s="4"/>
      <c r="K2321" s="173"/>
    </row>
    <row r="2322" spans="1:11" x14ac:dyDescent="0.2">
      <c r="A2322" s="140"/>
      <c r="B2322" s="325"/>
      <c r="J2322" s="4"/>
      <c r="K2322" s="173"/>
    </row>
    <row r="2323" spans="1:11" x14ac:dyDescent="0.2">
      <c r="A2323" s="140"/>
      <c r="B2323" s="325"/>
      <c r="J2323" s="4"/>
      <c r="K2323" s="173"/>
    </row>
    <row r="2324" spans="1:11" x14ac:dyDescent="0.2">
      <c r="A2324" s="140"/>
      <c r="B2324" s="325"/>
      <c r="J2324" s="4"/>
      <c r="K2324" s="173"/>
    </row>
    <row r="2325" spans="1:11" x14ac:dyDescent="0.2">
      <c r="A2325" s="140"/>
      <c r="B2325" s="325"/>
      <c r="J2325" s="4"/>
      <c r="K2325" s="173"/>
    </row>
    <row r="2326" spans="1:11" x14ac:dyDescent="0.2">
      <c r="A2326" s="140"/>
      <c r="B2326" s="325"/>
      <c r="J2326" s="4"/>
      <c r="K2326" s="173"/>
    </row>
    <row r="2327" spans="1:11" x14ac:dyDescent="0.2">
      <c r="A2327" s="140"/>
      <c r="B2327" s="325"/>
      <c r="J2327" s="4"/>
      <c r="K2327" s="173"/>
    </row>
    <row r="2328" spans="1:11" x14ac:dyDescent="0.2">
      <c r="A2328" s="140"/>
      <c r="B2328" s="325"/>
      <c r="J2328" s="4"/>
      <c r="K2328" s="173"/>
    </row>
    <row r="2329" spans="1:11" x14ac:dyDescent="0.2">
      <c r="A2329" s="140"/>
      <c r="B2329" s="325"/>
      <c r="J2329" s="4"/>
      <c r="K2329" s="173"/>
    </row>
    <row r="2330" spans="1:11" x14ac:dyDescent="0.2">
      <c r="A2330" s="140"/>
      <c r="B2330" s="325"/>
      <c r="J2330" s="4"/>
      <c r="K2330" s="173"/>
    </row>
    <row r="2331" spans="1:11" x14ac:dyDescent="0.2">
      <c r="A2331" s="140"/>
      <c r="B2331" s="325"/>
      <c r="J2331" s="4"/>
      <c r="K2331" s="173"/>
    </row>
    <row r="2332" spans="1:11" x14ac:dyDescent="0.2">
      <c r="A2332" s="140"/>
      <c r="B2332" s="325"/>
      <c r="J2332" s="4"/>
      <c r="K2332" s="173"/>
    </row>
    <row r="2333" spans="1:11" x14ac:dyDescent="0.2">
      <c r="A2333" s="140"/>
      <c r="B2333" s="325"/>
      <c r="J2333" s="4"/>
      <c r="K2333" s="173"/>
    </row>
    <row r="2334" spans="1:11" x14ac:dyDescent="0.2">
      <c r="A2334" s="140"/>
      <c r="B2334" s="325"/>
      <c r="J2334" s="4"/>
      <c r="K2334" s="173"/>
    </row>
    <row r="2335" spans="1:11" x14ac:dyDescent="0.2">
      <c r="A2335" s="140"/>
      <c r="B2335" s="325"/>
      <c r="J2335" s="4"/>
      <c r="K2335" s="173"/>
    </row>
    <row r="2336" spans="1:11" x14ac:dyDescent="0.2">
      <c r="A2336" s="140"/>
      <c r="B2336" s="325"/>
      <c r="J2336" s="4"/>
      <c r="K2336" s="173"/>
    </row>
    <row r="2337" spans="1:11" x14ac:dyDescent="0.2">
      <c r="A2337" s="140"/>
      <c r="B2337" s="325"/>
      <c r="J2337" s="4"/>
      <c r="K2337" s="173"/>
    </row>
    <row r="2338" spans="1:11" x14ac:dyDescent="0.2">
      <c r="A2338" s="140"/>
      <c r="B2338" s="325"/>
      <c r="J2338" s="4"/>
      <c r="K2338" s="173"/>
    </row>
    <row r="2339" spans="1:11" x14ac:dyDescent="0.2">
      <c r="A2339" s="140"/>
      <c r="B2339" s="325"/>
      <c r="J2339" s="4"/>
      <c r="K2339" s="173"/>
    </row>
    <row r="2340" spans="1:11" x14ac:dyDescent="0.2">
      <c r="A2340" s="140"/>
      <c r="B2340" s="325"/>
      <c r="J2340" s="4"/>
      <c r="K2340" s="173"/>
    </row>
    <row r="2341" spans="1:11" x14ac:dyDescent="0.2">
      <c r="A2341" s="140"/>
      <c r="B2341" s="325"/>
      <c r="J2341" s="4"/>
      <c r="K2341" s="173"/>
    </row>
    <row r="2342" spans="1:11" x14ac:dyDescent="0.2">
      <c r="A2342" s="140"/>
      <c r="B2342" s="325"/>
      <c r="J2342" s="4"/>
      <c r="K2342" s="173"/>
    </row>
    <row r="2343" spans="1:11" x14ac:dyDescent="0.2">
      <c r="A2343" s="140"/>
      <c r="B2343" s="325"/>
      <c r="J2343" s="4"/>
      <c r="K2343" s="173"/>
    </row>
    <row r="2344" spans="1:11" x14ac:dyDescent="0.2">
      <c r="A2344" s="140"/>
      <c r="B2344" s="325"/>
      <c r="J2344" s="4"/>
      <c r="K2344" s="173"/>
    </row>
    <row r="2345" spans="1:11" x14ac:dyDescent="0.2">
      <c r="A2345" s="140"/>
      <c r="B2345" s="325"/>
      <c r="J2345" s="4"/>
      <c r="K2345" s="173"/>
    </row>
    <row r="2346" spans="1:11" x14ac:dyDescent="0.2">
      <c r="A2346" s="140"/>
      <c r="B2346" s="325"/>
      <c r="J2346" s="4"/>
      <c r="K2346" s="173"/>
    </row>
    <row r="2347" spans="1:11" x14ac:dyDescent="0.2">
      <c r="A2347" s="140"/>
      <c r="B2347" s="325"/>
      <c r="J2347" s="4"/>
      <c r="K2347" s="173"/>
    </row>
    <row r="2348" spans="1:11" x14ac:dyDescent="0.2">
      <c r="A2348" s="140"/>
      <c r="B2348" s="325"/>
      <c r="J2348" s="4"/>
      <c r="K2348" s="173"/>
    </row>
    <row r="2349" spans="1:11" x14ac:dyDescent="0.2">
      <c r="A2349" s="140"/>
      <c r="B2349" s="325"/>
      <c r="J2349" s="4"/>
      <c r="K2349" s="173"/>
    </row>
    <row r="2350" spans="1:11" x14ac:dyDescent="0.2">
      <c r="A2350" s="140"/>
      <c r="B2350" s="325"/>
      <c r="J2350" s="4"/>
      <c r="K2350" s="173"/>
    </row>
    <row r="2351" spans="1:11" x14ac:dyDescent="0.2">
      <c r="A2351" s="140"/>
      <c r="B2351" s="325"/>
      <c r="J2351" s="4"/>
      <c r="K2351" s="173"/>
    </row>
    <row r="2352" spans="1:11" x14ac:dyDescent="0.2">
      <c r="A2352" s="140"/>
      <c r="B2352" s="325"/>
      <c r="J2352" s="4"/>
      <c r="K2352" s="173"/>
    </row>
    <row r="2353" spans="1:11" x14ac:dyDescent="0.2">
      <c r="A2353" s="140"/>
      <c r="B2353" s="325"/>
      <c r="J2353" s="4"/>
      <c r="K2353" s="173"/>
    </row>
    <row r="2354" spans="1:11" x14ac:dyDescent="0.2">
      <c r="A2354" s="140"/>
      <c r="B2354" s="325"/>
      <c r="J2354" s="4"/>
      <c r="K2354" s="173"/>
    </row>
    <row r="2355" spans="1:11" x14ac:dyDescent="0.2">
      <c r="A2355" s="140"/>
      <c r="B2355" s="325"/>
      <c r="J2355" s="4"/>
      <c r="K2355" s="173"/>
    </row>
    <row r="2356" spans="1:11" x14ac:dyDescent="0.2">
      <c r="A2356" s="140"/>
      <c r="B2356" s="325"/>
      <c r="J2356" s="4"/>
      <c r="K2356" s="173"/>
    </row>
    <row r="2357" spans="1:11" x14ac:dyDescent="0.2">
      <c r="A2357" s="140"/>
      <c r="B2357" s="325"/>
      <c r="J2357" s="4"/>
      <c r="K2357" s="173"/>
    </row>
    <row r="2358" spans="1:11" x14ac:dyDescent="0.2">
      <c r="A2358" s="140"/>
      <c r="B2358" s="325"/>
      <c r="J2358" s="4"/>
      <c r="K2358" s="173"/>
    </row>
    <row r="2359" spans="1:11" x14ac:dyDescent="0.2">
      <c r="A2359" s="140"/>
      <c r="B2359" s="325"/>
      <c r="J2359" s="4"/>
      <c r="K2359" s="173"/>
    </row>
    <row r="2360" spans="1:11" x14ac:dyDescent="0.2">
      <c r="A2360" s="140"/>
      <c r="B2360" s="325"/>
      <c r="J2360" s="4"/>
      <c r="K2360" s="173"/>
    </row>
    <row r="2361" spans="1:11" x14ac:dyDescent="0.2">
      <c r="A2361" s="140"/>
      <c r="B2361" s="325"/>
      <c r="J2361" s="4"/>
      <c r="K2361" s="173"/>
    </row>
    <row r="2362" spans="1:11" x14ac:dyDescent="0.2">
      <c r="A2362" s="140"/>
      <c r="B2362" s="325"/>
      <c r="J2362" s="4"/>
      <c r="K2362" s="173"/>
    </row>
    <row r="2363" spans="1:11" x14ac:dyDescent="0.2">
      <c r="A2363" s="140"/>
      <c r="B2363" s="325"/>
      <c r="J2363" s="4"/>
      <c r="K2363" s="173"/>
    </row>
    <row r="2364" spans="1:11" x14ac:dyDescent="0.2">
      <c r="A2364" s="140"/>
      <c r="B2364" s="325"/>
      <c r="J2364" s="4"/>
      <c r="K2364" s="173"/>
    </row>
    <row r="2365" spans="1:11" x14ac:dyDescent="0.2">
      <c r="A2365" s="140"/>
      <c r="B2365" s="325"/>
      <c r="J2365" s="4"/>
      <c r="K2365" s="173"/>
    </row>
    <row r="2366" spans="1:11" x14ac:dyDescent="0.2">
      <c r="A2366" s="140"/>
      <c r="B2366" s="325"/>
      <c r="J2366" s="4"/>
      <c r="K2366" s="173"/>
    </row>
    <row r="2367" spans="1:11" x14ac:dyDescent="0.2">
      <c r="A2367" s="140"/>
      <c r="B2367" s="325"/>
      <c r="J2367" s="4"/>
      <c r="K2367" s="173"/>
    </row>
    <row r="2368" spans="1:11" x14ac:dyDescent="0.2">
      <c r="A2368" s="140"/>
      <c r="B2368" s="325"/>
      <c r="J2368" s="4"/>
      <c r="K2368" s="173"/>
    </row>
    <row r="2369" spans="1:11" x14ac:dyDescent="0.2">
      <c r="A2369" s="140"/>
      <c r="B2369" s="325"/>
      <c r="J2369" s="4"/>
      <c r="K2369" s="173"/>
    </row>
    <row r="2370" spans="1:11" x14ac:dyDescent="0.2">
      <c r="A2370" s="140"/>
      <c r="B2370" s="325"/>
      <c r="J2370" s="4"/>
      <c r="K2370" s="173"/>
    </row>
    <row r="2371" spans="1:11" x14ac:dyDescent="0.2">
      <c r="A2371" s="140"/>
      <c r="B2371" s="325"/>
      <c r="J2371" s="4"/>
      <c r="K2371" s="173"/>
    </row>
    <row r="2372" spans="1:11" x14ac:dyDescent="0.2">
      <c r="A2372" s="140"/>
      <c r="B2372" s="325"/>
      <c r="J2372" s="4"/>
      <c r="K2372" s="173"/>
    </row>
    <row r="2373" spans="1:11" x14ac:dyDescent="0.2">
      <c r="A2373" s="140"/>
      <c r="B2373" s="325"/>
      <c r="J2373" s="4"/>
      <c r="K2373" s="173"/>
    </row>
    <row r="2374" spans="1:11" x14ac:dyDescent="0.2">
      <c r="A2374" s="140"/>
      <c r="B2374" s="325"/>
      <c r="J2374" s="4"/>
      <c r="K2374" s="173"/>
    </row>
    <row r="2375" spans="1:11" x14ac:dyDescent="0.2">
      <c r="A2375" s="140"/>
      <c r="B2375" s="325"/>
      <c r="J2375" s="4"/>
      <c r="K2375" s="173"/>
    </row>
    <row r="2376" spans="1:11" x14ac:dyDescent="0.2">
      <c r="A2376" s="140"/>
      <c r="B2376" s="325"/>
      <c r="J2376" s="4"/>
      <c r="K2376" s="173"/>
    </row>
    <row r="2377" spans="1:11" x14ac:dyDescent="0.2">
      <c r="A2377" s="140"/>
      <c r="B2377" s="325"/>
      <c r="J2377" s="4"/>
      <c r="K2377" s="173"/>
    </row>
    <row r="2378" spans="1:11" x14ac:dyDescent="0.2">
      <c r="A2378" s="140"/>
      <c r="B2378" s="325"/>
      <c r="J2378" s="4"/>
      <c r="K2378" s="173"/>
    </row>
    <row r="2379" spans="1:11" x14ac:dyDescent="0.2">
      <c r="A2379" s="140"/>
      <c r="B2379" s="325"/>
      <c r="J2379" s="4"/>
      <c r="K2379" s="173"/>
    </row>
    <row r="2380" spans="1:11" x14ac:dyDescent="0.2">
      <c r="A2380" s="140"/>
      <c r="B2380" s="325"/>
      <c r="J2380" s="4"/>
      <c r="K2380" s="173"/>
    </row>
    <row r="2381" spans="1:11" x14ac:dyDescent="0.2">
      <c r="A2381" s="140"/>
      <c r="B2381" s="325"/>
      <c r="J2381" s="4"/>
      <c r="K2381" s="173"/>
    </row>
    <row r="2382" spans="1:11" x14ac:dyDescent="0.2">
      <c r="A2382" s="140"/>
      <c r="B2382" s="325"/>
      <c r="J2382" s="4"/>
      <c r="K2382" s="173"/>
    </row>
    <row r="2383" spans="1:11" x14ac:dyDescent="0.2">
      <c r="A2383" s="140"/>
      <c r="B2383" s="325"/>
      <c r="J2383" s="4"/>
      <c r="K2383" s="173"/>
    </row>
    <row r="2384" spans="1:11" x14ac:dyDescent="0.2">
      <c r="A2384" s="140"/>
      <c r="B2384" s="325"/>
      <c r="J2384" s="4"/>
      <c r="K2384" s="173"/>
    </row>
    <row r="2385" spans="1:11" x14ac:dyDescent="0.2">
      <c r="A2385" s="140"/>
      <c r="B2385" s="325"/>
      <c r="J2385" s="4"/>
      <c r="K2385" s="173"/>
    </row>
    <row r="2386" spans="1:11" x14ac:dyDescent="0.2">
      <c r="A2386" s="140"/>
      <c r="B2386" s="325"/>
      <c r="J2386" s="4"/>
      <c r="K2386" s="173"/>
    </row>
    <row r="2387" spans="1:11" x14ac:dyDescent="0.2">
      <c r="A2387" s="140"/>
      <c r="B2387" s="325"/>
      <c r="J2387" s="4"/>
      <c r="K2387" s="173"/>
    </row>
    <row r="2388" spans="1:11" x14ac:dyDescent="0.2">
      <c r="A2388" s="140"/>
      <c r="B2388" s="325"/>
      <c r="J2388" s="4"/>
      <c r="K2388" s="173"/>
    </row>
    <row r="2389" spans="1:11" x14ac:dyDescent="0.2">
      <c r="A2389" s="140"/>
      <c r="B2389" s="325"/>
      <c r="J2389" s="4"/>
      <c r="K2389" s="173"/>
    </row>
    <row r="2390" spans="1:11" x14ac:dyDescent="0.2">
      <c r="A2390" s="140"/>
      <c r="B2390" s="325"/>
      <c r="J2390" s="4"/>
      <c r="K2390" s="173"/>
    </row>
    <row r="2391" spans="1:11" x14ac:dyDescent="0.2">
      <c r="A2391" s="140"/>
      <c r="B2391" s="325"/>
      <c r="J2391" s="4"/>
      <c r="K2391" s="173"/>
    </row>
    <row r="2392" spans="1:11" x14ac:dyDescent="0.2">
      <c r="A2392" s="140"/>
      <c r="B2392" s="325"/>
      <c r="J2392" s="4"/>
      <c r="K2392" s="173"/>
    </row>
    <row r="2393" spans="1:11" x14ac:dyDescent="0.2">
      <c r="A2393" s="140"/>
      <c r="B2393" s="325"/>
      <c r="J2393" s="4"/>
      <c r="K2393" s="173"/>
    </row>
    <row r="2394" spans="1:11" x14ac:dyDescent="0.2">
      <c r="A2394" s="140"/>
      <c r="B2394" s="325"/>
      <c r="J2394" s="4"/>
      <c r="K2394" s="173"/>
    </row>
    <row r="2395" spans="1:11" x14ac:dyDescent="0.2">
      <c r="A2395" s="140"/>
      <c r="B2395" s="325"/>
      <c r="J2395" s="4"/>
      <c r="K2395" s="173"/>
    </row>
    <row r="2396" spans="1:11" x14ac:dyDescent="0.2">
      <c r="A2396" s="140"/>
      <c r="B2396" s="325"/>
      <c r="J2396" s="4"/>
      <c r="K2396" s="173"/>
    </row>
    <row r="2397" spans="1:11" x14ac:dyDescent="0.2">
      <c r="A2397" s="140"/>
      <c r="B2397" s="325"/>
      <c r="J2397" s="4"/>
      <c r="K2397" s="173"/>
    </row>
    <row r="2398" spans="1:11" x14ac:dyDescent="0.2">
      <c r="A2398" s="140"/>
      <c r="B2398" s="325"/>
      <c r="J2398" s="4"/>
      <c r="K2398" s="173"/>
    </row>
    <row r="2399" spans="1:11" x14ac:dyDescent="0.2">
      <c r="A2399" s="140"/>
      <c r="B2399" s="325"/>
      <c r="J2399" s="4"/>
      <c r="K2399" s="173"/>
    </row>
    <row r="2400" spans="1:11" x14ac:dyDescent="0.2">
      <c r="A2400" s="140"/>
      <c r="B2400" s="325"/>
      <c r="J2400" s="4"/>
      <c r="K2400" s="173"/>
    </row>
    <row r="2401" spans="1:11" x14ac:dyDescent="0.2">
      <c r="A2401" s="140"/>
      <c r="B2401" s="325"/>
      <c r="J2401" s="4"/>
      <c r="K2401" s="173"/>
    </row>
    <row r="2402" spans="1:11" x14ac:dyDescent="0.2">
      <c r="A2402" s="140"/>
      <c r="B2402" s="325"/>
      <c r="J2402" s="4"/>
      <c r="K2402" s="173"/>
    </row>
    <row r="2403" spans="1:11" x14ac:dyDescent="0.2">
      <c r="A2403" s="140"/>
      <c r="B2403" s="325"/>
      <c r="J2403" s="4"/>
      <c r="K2403" s="173"/>
    </row>
    <row r="2404" spans="1:11" x14ac:dyDescent="0.2">
      <c r="A2404" s="140"/>
      <c r="B2404" s="325"/>
      <c r="J2404" s="4"/>
      <c r="K2404" s="173"/>
    </row>
    <row r="2405" spans="1:11" x14ac:dyDescent="0.2">
      <c r="A2405" s="140"/>
      <c r="B2405" s="325"/>
      <c r="J2405" s="4"/>
      <c r="K2405" s="173"/>
    </row>
    <row r="2406" spans="1:11" x14ac:dyDescent="0.2">
      <c r="A2406" s="140"/>
      <c r="B2406" s="325"/>
      <c r="J2406" s="4"/>
      <c r="K2406" s="173"/>
    </row>
    <row r="2407" spans="1:11" x14ac:dyDescent="0.2">
      <c r="A2407" s="140"/>
      <c r="B2407" s="325"/>
      <c r="J2407" s="4"/>
      <c r="K2407" s="173"/>
    </row>
    <row r="2408" spans="1:11" x14ac:dyDescent="0.2">
      <c r="A2408" s="140"/>
      <c r="B2408" s="325"/>
      <c r="J2408" s="4"/>
      <c r="K2408" s="173"/>
    </row>
    <row r="2409" spans="1:11" x14ac:dyDescent="0.2">
      <c r="A2409" s="140"/>
      <c r="B2409" s="325"/>
      <c r="J2409" s="4"/>
      <c r="K2409" s="173"/>
    </row>
    <row r="2410" spans="1:11" x14ac:dyDescent="0.2">
      <c r="A2410" s="140"/>
      <c r="B2410" s="325"/>
      <c r="J2410" s="4"/>
      <c r="K2410" s="173"/>
    </row>
    <row r="2411" spans="1:11" x14ac:dyDescent="0.2">
      <c r="A2411" s="140"/>
      <c r="B2411" s="325"/>
      <c r="J2411" s="4"/>
      <c r="K2411" s="173"/>
    </row>
    <row r="2412" spans="1:11" x14ac:dyDescent="0.2">
      <c r="A2412" s="140"/>
      <c r="B2412" s="325"/>
      <c r="J2412" s="4"/>
      <c r="K2412" s="173"/>
    </row>
    <row r="2413" spans="1:11" x14ac:dyDescent="0.2">
      <c r="A2413" s="140"/>
      <c r="B2413" s="325"/>
      <c r="J2413" s="4"/>
      <c r="K2413" s="173"/>
    </row>
    <row r="2414" spans="1:11" x14ac:dyDescent="0.2">
      <c r="A2414" s="140"/>
      <c r="B2414" s="325"/>
      <c r="J2414" s="4"/>
      <c r="K2414" s="173"/>
    </row>
    <row r="2415" spans="1:11" x14ac:dyDescent="0.2">
      <c r="A2415" s="140"/>
      <c r="B2415" s="325"/>
      <c r="J2415" s="4"/>
      <c r="K2415" s="173"/>
    </row>
    <row r="2416" spans="1:11" x14ac:dyDescent="0.2">
      <c r="A2416" s="140"/>
      <c r="B2416" s="325"/>
      <c r="J2416" s="4"/>
      <c r="K2416" s="173"/>
    </row>
    <row r="2417" spans="1:11" x14ac:dyDescent="0.2">
      <c r="A2417" s="140"/>
      <c r="B2417" s="325"/>
      <c r="J2417" s="4"/>
      <c r="K2417" s="173"/>
    </row>
    <row r="2418" spans="1:11" x14ac:dyDescent="0.2">
      <c r="A2418" s="140"/>
      <c r="B2418" s="325"/>
      <c r="J2418" s="4"/>
      <c r="K2418" s="173"/>
    </row>
    <row r="2419" spans="1:11" x14ac:dyDescent="0.2">
      <c r="A2419" s="140"/>
      <c r="B2419" s="325"/>
      <c r="J2419" s="4"/>
      <c r="K2419" s="173"/>
    </row>
    <row r="2420" spans="1:11" x14ac:dyDescent="0.2">
      <c r="A2420" s="140"/>
      <c r="B2420" s="325"/>
      <c r="J2420" s="4"/>
      <c r="K2420" s="173"/>
    </row>
    <row r="2421" spans="1:11" x14ac:dyDescent="0.2">
      <c r="A2421" s="140"/>
      <c r="B2421" s="325"/>
      <c r="J2421" s="4"/>
      <c r="K2421" s="173"/>
    </row>
    <row r="2422" spans="1:11" x14ac:dyDescent="0.2">
      <c r="A2422" s="140"/>
      <c r="B2422" s="325"/>
      <c r="J2422" s="4"/>
      <c r="K2422" s="173"/>
    </row>
    <row r="2423" spans="1:11" x14ac:dyDescent="0.2">
      <c r="A2423" s="140"/>
      <c r="B2423" s="325"/>
      <c r="J2423" s="4"/>
      <c r="K2423" s="173"/>
    </row>
    <row r="2424" spans="1:11" x14ac:dyDescent="0.2">
      <c r="A2424" s="140"/>
      <c r="B2424" s="325"/>
      <c r="J2424" s="4"/>
      <c r="K2424" s="173"/>
    </row>
    <row r="2425" spans="1:11" x14ac:dyDescent="0.2">
      <c r="A2425" s="140"/>
      <c r="B2425" s="325"/>
      <c r="J2425" s="4"/>
      <c r="K2425" s="173"/>
    </row>
    <row r="2426" spans="1:11" x14ac:dyDescent="0.2">
      <c r="A2426" s="140"/>
      <c r="B2426" s="325"/>
      <c r="J2426" s="4"/>
      <c r="K2426" s="173"/>
    </row>
    <row r="2427" spans="1:11" x14ac:dyDescent="0.2">
      <c r="A2427" s="140"/>
      <c r="B2427" s="325"/>
      <c r="J2427" s="4"/>
      <c r="K2427" s="173"/>
    </row>
    <row r="2428" spans="1:11" x14ac:dyDescent="0.2">
      <c r="A2428" s="140"/>
      <c r="B2428" s="325"/>
      <c r="J2428" s="4"/>
      <c r="K2428" s="173"/>
    </row>
    <row r="2429" spans="1:11" x14ac:dyDescent="0.2">
      <c r="A2429" s="140"/>
      <c r="B2429" s="325"/>
      <c r="J2429" s="4"/>
      <c r="K2429" s="173"/>
    </row>
    <row r="2430" spans="1:11" x14ac:dyDescent="0.2">
      <c r="A2430" s="140"/>
      <c r="B2430" s="325"/>
      <c r="J2430" s="4"/>
      <c r="K2430" s="173"/>
    </row>
    <row r="2431" spans="1:11" x14ac:dyDescent="0.2">
      <c r="A2431" s="140"/>
      <c r="B2431" s="325"/>
      <c r="J2431" s="4"/>
      <c r="K2431" s="173"/>
    </row>
    <row r="2432" spans="1:11" x14ac:dyDescent="0.2">
      <c r="A2432" s="140"/>
      <c r="B2432" s="325"/>
      <c r="J2432" s="4"/>
      <c r="K2432" s="173"/>
    </row>
    <row r="2433" spans="1:11" x14ac:dyDescent="0.2">
      <c r="A2433" s="140"/>
      <c r="B2433" s="325"/>
      <c r="J2433" s="4"/>
      <c r="K2433" s="173"/>
    </row>
    <row r="2434" spans="1:11" x14ac:dyDescent="0.2">
      <c r="A2434" s="140"/>
      <c r="B2434" s="325"/>
      <c r="J2434" s="4"/>
      <c r="K2434" s="173"/>
    </row>
    <row r="2435" spans="1:11" x14ac:dyDescent="0.2">
      <c r="A2435" s="140"/>
      <c r="B2435" s="325"/>
      <c r="J2435" s="4"/>
      <c r="K2435" s="173"/>
    </row>
    <row r="2436" spans="1:11" x14ac:dyDescent="0.2">
      <c r="A2436" s="140"/>
      <c r="B2436" s="325"/>
      <c r="J2436" s="4"/>
      <c r="K2436" s="173"/>
    </row>
    <row r="2437" spans="1:11" x14ac:dyDescent="0.2">
      <c r="A2437" s="140"/>
      <c r="B2437" s="325"/>
      <c r="J2437" s="4"/>
      <c r="K2437" s="173"/>
    </row>
    <row r="2438" spans="1:11" x14ac:dyDescent="0.2">
      <c r="A2438" s="140"/>
      <c r="B2438" s="325"/>
      <c r="J2438" s="4"/>
      <c r="K2438" s="173"/>
    </row>
    <row r="2439" spans="1:11" x14ac:dyDescent="0.2">
      <c r="A2439" s="140"/>
      <c r="B2439" s="325"/>
      <c r="J2439" s="4"/>
      <c r="K2439" s="173"/>
    </row>
    <row r="2440" spans="1:11" x14ac:dyDescent="0.2">
      <c r="A2440" s="140"/>
      <c r="B2440" s="325"/>
      <c r="J2440" s="4"/>
      <c r="K2440" s="173"/>
    </row>
    <row r="2441" spans="1:11" x14ac:dyDescent="0.2">
      <c r="A2441" s="140"/>
      <c r="B2441" s="325"/>
      <c r="J2441" s="4"/>
      <c r="K2441" s="173"/>
    </row>
    <row r="2442" spans="1:11" x14ac:dyDescent="0.2">
      <c r="A2442" s="140"/>
      <c r="B2442" s="325"/>
      <c r="J2442" s="4"/>
      <c r="K2442" s="173"/>
    </row>
    <row r="2443" spans="1:11" x14ac:dyDescent="0.2">
      <c r="A2443" s="140"/>
      <c r="B2443" s="325"/>
      <c r="J2443" s="4"/>
      <c r="K2443" s="173"/>
    </row>
    <row r="2444" spans="1:11" x14ac:dyDescent="0.2">
      <c r="A2444" s="140"/>
      <c r="B2444" s="325"/>
      <c r="J2444" s="4"/>
      <c r="K2444" s="173"/>
    </row>
    <row r="2445" spans="1:11" x14ac:dyDescent="0.2">
      <c r="A2445" s="140"/>
      <c r="B2445" s="325"/>
      <c r="J2445" s="4"/>
      <c r="K2445" s="173"/>
    </row>
    <row r="2446" spans="1:11" x14ac:dyDescent="0.2">
      <c r="A2446" s="140"/>
      <c r="B2446" s="325"/>
      <c r="J2446" s="4"/>
      <c r="K2446" s="173"/>
    </row>
    <row r="2447" spans="1:11" x14ac:dyDescent="0.2">
      <c r="A2447" s="140"/>
      <c r="B2447" s="325"/>
      <c r="J2447" s="4"/>
      <c r="K2447" s="173"/>
    </row>
    <row r="2448" spans="1:11" x14ac:dyDescent="0.2">
      <c r="A2448" s="140"/>
      <c r="B2448" s="325"/>
      <c r="J2448" s="4"/>
      <c r="K2448" s="173"/>
    </row>
    <row r="2449" spans="1:11" x14ac:dyDescent="0.2">
      <c r="A2449" s="140"/>
      <c r="B2449" s="325"/>
      <c r="J2449" s="4"/>
      <c r="K2449" s="173"/>
    </row>
    <row r="2450" spans="1:11" x14ac:dyDescent="0.2">
      <c r="A2450" s="140"/>
      <c r="B2450" s="325"/>
      <c r="J2450" s="4"/>
      <c r="K2450" s="173"/>
    </row>
    <row r="2451" spans="1:11" x14ac:dyDescent="0.2">
      <c r="A2451" s="140"/>
      <c r="B2451" s="325"/>
      <c r="J2451" s="4"/>
      <c r="K2451" s="173"/>
    </row>
    <row r="2452" spans="1:11" x14ac:dyDescent="0.2">
      <c r="A2452" s="140"/>
      <c r="B2452" s="325"/>
      <c r="J2452" s="4"/>
      <c r="K2452" s="173"/>
    </row>
    <row r="2453" spans="1:11" x14ac:dyDescent="0.2">
      <c r="A2453" s="140"/>
      <c r="B2453" s="325"/>
      <c r="J2453" s="4"/>
      <c r="K2453" s="173"/>
    </row>
    <row r="2454" spans="1:11" x14ac:dyDescent="0.2">
      <c r="A2454" s="140"/>
      <c r="B2454" s="325"/>
      <c r="J2454" s="4"/>
      <c r="K2454" s="173"/>
    </row>
    <row r="2455" spans="1:11" x14ac:dyDescent="0.2">
      <c r="A2455" s="140"/>
      <c r="B2455" s="325"/>
      <c r="J2455" s="4"/>
      <c r="K2455" s="173"/>
    </row>
    <row r="2456" spans="1:11" x14ac:dyDescent="0.2">
      <c r="A2456" s="140"/>
      <c r="B2456" s="325"/>
      <c r="J2456" s="4"/>
      <c r="K2456" s="173"/>
    </row>
    <row r="2457" spans="1:11" x14ac:dyDescent="0.2">
      <c r="A2457" s="140"/>
      <c r="B2457" s="325"/>
      <c r="J2457" s="4"/>
      <c r="K2457" s="173"/>
    </row>
    <row r="2458" spans="1:11" x14ac:dyDescent="0.2">
      <c r="A2458" s="140"/>
      <c r="B2458" s="325"/>
      <c r="J2458" s="4"/>
      <c r="K2458" s="173"/>
    </row>
    <row r="2459" spans="1:11" x14ac:dyDescent="0.2">
      <c r="A2459" s="140"/>
      <c r="B2459" s="325"/>
      <c r="J2459" s="4"/>
      <c r="K2459" s="173"/>
    </row>
    <row r="2460" spans="1:11" x14ac:dyDescent="0.2">
      <c r="A2460" s="140"/>
      <c r="B2460" s="325"/>
      <c r="J2460" s="4"/>
      <c r="K2460" s="173"/>
    </row>
    <row r="2461" spans="1:11" x14ac:dyDescent="0.2">
      <c r="A2461" s="140"/>
      <c r="B2461" s="325"/>
      <c r="J2461" s="4"/>
      <c r="K2461" s="173"/>
    </row>
    <row r="2462" spans="1:11" x14ac:dyDescent="0.2">
      <c r="A2462" s="140"/>
      <c r="B2462" s="325"/>
      <c r="J2462" s="4"/>
      <c r="K2462" s="173"/>
    </row>
    <row r="2463" spans="1:11" x14ac:dyDescent="0.2">
      <c r="A2463" s="140"/>
      <c r="B2463" s="325"/>
      <c r="J2463" s="4"/>
      <c r="K2463" s="173"/>
    </row>
    <row r="2464" spans="1:11" x14ac:dyDescent="0.2">
      <c r="A2464" s="140"/>
      <c r="B2464" s="325"/>
      <c r="J2464" s="4"/>
      <c r="K2464" s="173"/>
    </row>
    <row r="2465" spans="1:11" x14ac:dyDescent="0.2">
      <c r="A2465" s="140"/>
      <c r="B2465" s="325"/>
      <c r="J2465" s="4"/>
      <c r="K2465" s="173"/>
    </row>
    <row r="2466" spans="1:11" x14ac:dyDescent="0.2">
      <c r="A2466" s="140"/>
      <c r="B2466" s="325"/>
      <c r="J2466" s="4"/>
      <c r="K2466" s="173"/>
    </row>
    <row r="2467" spans="1:11" x14ac:dyDescent="0.2">
      <c r="A2467" s="140"/>
      <c r="B2467" s="325"/>
      <c r="J2467" s="4"/>
      <c r="K2467" s="173"/>
    </row>
    <row r="2468" spans="1:11" x14ac:dyDescent="0.2">
      <c r="A2468" s="140"/>
      <c r="B2468" s="325"/>
      <c r="J2468" s="4"/>
      <c r="K2468" s="173"/>
    </row>
    <row r="2469" spans="1:11" x14ac:dyDescent="0.2">
      <c r="A2469" s="140"/>
      <c r="B2469" s="325"/>
      <c r="J2469" s="4"/>
      <c r="K2469" s="173"/>
    </row>
    <row r="2470" spans="1:11" x14ac:dyDescent="0.2">
      <c r="A2470" s="140"/>
      <c r="B2470" s="325"/>
      <c r="J2470" s="4"/>
      <c r="K2470" s="173"/>
    </row>
    <row r="2471" spans="1:11" x14ac:dyDescent="0.2">
      <c r="A2471" s="140"/>
      <c r="B2471" s="325"/>
      <c r="J2471" s="4"/>
      <c r="K2471" s="173"/>
    </row>
    <row r="2472" spans="1:11" x14ac:dyDescent="0.2">
      <c r="A2472" s="140"/>
      <c r="B2472" s="325"/>
      <c r="J2472" s="4"/>
      <c r="K2472" s="173"/>
    </row>
    <row r="2473" spans="1:11" x14ac:dyDescent="0.2">
      <c r="A2473" s="140"/>
      <c r="B2473" s="325"/>
      <c r="J2473" s="4"/>
      <c r="K2473" s="173"/>
    </row>
    <row r="2474" spans="1:11" x14ac:dyDescent="0.2">
      <c r="A2474" s="140"/>
      <c r="B2474" s="325"/>
      <c r="J2474" s="4"/>
      <c r="K2474" s="173"/>
    </row>
    <row r="2475" spans="1:11" x14ac:dyDescent="0.2">
      <c r="A2475" s="140"/>
      <c r="B2475" s="325"/>
      <c r="J2475" s="4"/>
      <c r="K2475" s="173"/>
    </row>
    <row r="2476" spans="1:11" x14ac:dyDescent="0.2">
      <c r="A2476" s="140"/>
      <c r="B2476" s="325"/>
      <c r="J2476" s="4"/>
      <c r="K2476" s="173"/>
    </row>
    <row r="2477" spans="1:11" x14ac:dyDescent="0.2">
      <c r="A2477" s="140"/>
      <c r="B2477" s="325"/>
      <c r="J2477" s="4"/>
      <c r="K2477" s="173"/>
    </row>
    <row r="2478" spans="1:11" x14ac:dyDescent="0.2">
      <c r="A2478" s="140"/>
      <c r="B2478" s="325"/>
      <c r="J2478" s="4"/>
      <c r="K2478" s="173"/>
    </row>
    <row r="2479" spans="1:11" x14ac:dyDescent="0.2">
      <c r="A2479" s="140"/>
      <c r="B2479" s="325"/>
      <c r="J2479" s="4"/>
      <c r="K2479" s="173"/>
    </row>
    <row r="2480" spans="1:11" x14ac:dyDescent="0.2">
      <c r="A2480" s="140"/>
      <c r="B2480" s="325"/>
      <c r="J2480" s="4"/>
      <c r="K2480" s="173"/>
    </row>
    <row r="2481" spans="1:11" x14ac:dyDescent="0.2">
      <c r="A2481" s="140"/>
      <c r="B2481" s="325"/>
      <c r="J2481" s="4"/>
      <c r="K2481" s="173"/>
    </row>
    <row r="2482" spans="1:11" x14ac:dyDescent="0.2">
      <c r="A2482" s="140"/>
      <c r="B2482" s="325"/>
      <c r="J2482" s="4"/>
      <c r="K2482" s="173"/>
    </row>
    <row r="2483" spans="1:11" x14ac:dyDescent="0.2">
      <c r="A2483" s="140"/>
      <c r="B2483" s="325"/>
      <c r="J2483" s="4"/>
      <c r="K2483" s="173"/>
    </row>
    <row r="2484" spans="1:11" x14ac:dyDescent="0.2">
      <c r="A2484" s="140"/>
      <c r="B2484" s="325"/>
      <c r="J2484" s="4"/>
      <c r="K2484" s="173"/>
    </row>
    <row r="2485" spans="1:11" x14ac:dyDescent="0.2">
      <c r="A2485" s="140"/>
      <c r="B2485" s="325"/>
      <c r="J2485" s="4"/>
      <c r="K2485" s="173"/>
    </row>
    <row r="2486" spans="1:11" x14ac:dyDescent="0.2">
      <c r="A2486" s="140"/>
      <c r="B2486" s="325"/>
      <c r="J2486" s="4"/>
      <c r="K2486" s="173"/>
    </row>
    <row r="2487" spans="1:11" x14ac:dyDescent="0.2">
      <c r="A2487" s="140"/>
      <c r="B2487" s="325"/>
      <c r="J2487" s="4"/>
      <c r="K2487" s="173"/>
    </row>
    <row r="2488" spans="1:11" x14ac:dyDescent="0.2">
      <c r="A2488" s="140"/>
      <c r="B2488" s="325"/>
      <c r="J2488" s="4"/>
      <c r="K2488" s="173"/>
    </row>
    <row r="2489" spans="1:11" x14ac:dyDescent="0.2">
      <c r="A2489" s="140"/>
      <c r="B2489" s="325"/>
      <c r="J2489" s="4"/>
      <c r="K2489" s="173"/>
    </row>
    <row r="2490" spans="1:11" x14ac:dyDescent="0.2">
      <c r="A2490" s="140"/>
      <c r="B2490" s="325"/>
      <c r="J2490" s="4"/>
      <c r="K2490" s="173"/>
    </row>
    <row r="2491" spans="1:11" x14ac:dyDescent="0.2">
      <c r="A2491" s="140"/>
      <c r="B2491" s="325"/>
      <c r="J2491" s="4"/>
      <c r="K2491" s="173"/>
    </row>
    <row r="2492" spans="1:11" x14ac:dyDescent="0.2">
      <c r="A2492" s="140"/>
      <c r="B2492" s="325"/>
      <c r="J2492" s="4"/>
      <c r="K2492" s="173"/>
    </row>
    <row r="2493" spans="1:11" x14ac:dyDescent="0.2">
      <c r="A2493" s="140"/>
      <c r="B2493" s="325"/>
      <c r="J2493" s="4"/>
      <c r="K2493" s="173"/>
    </row>
    <row r="2494" spans="1:11" x14ac:dyDescent="0.2">
      <c r="A2494" s="140"/>
      <c r="B2494" s="325"/>
      <c r="J2494" s="4"/>
      <c r="K2494" s="173"/>
    </row>
    <row r="2495" spans="1:11" x14ac:dyDescent="0.2">
      <c r="A2495" s="140"/>
      <c r="B2495" s="325"/>
      <c r="J2495" s="4"/>
      <c r="K2495" s="173"/>
    </row>
    <row r="2496" spans="1:11" x14ac:dyDescent="0.2">
      <c r="A2496" s="140"/>
      <c r="B2496" s="325"/>
      <c r="J2496" s="4"/>
      <c r="K2496" s="173"/>
    </row>
    <row r="2497" spans="1:11" x14ac:dyDescent="0.2">
      <c r="A2497" s="140"/>
      <c r="B2497" s="325"/>
      <c r="J2497" s="4"/>
      <c r="K2497" s="173"/>
    </row>
    <row r="2498" spans="1:11" x14ac:dyDescent="0.2">
      <c r="A2498" s="140"/>
      <c r="B2498" s="325"/>
      <c r="J2498" s="4"/>
      <c r="K2498" s="173"/>
    </row>
    <row r="2499" spans="1:11" x14ac:dyDescent="0.2">
      <c r="A2499" s="140"/>
      <c r="B2499" s="325"/>
      <c r="J2499" s="4"/>
      <c r="K2499" s="173"/>
    </row>
    <row r="2500" spans="1:11" x14ac:dyDescent="0.2">
      <c r="A2500" s="140"/>
      <c r="B2500" s="325"/>
      <c r="J2500" s="4"/>
      <c r="K2500" s="173"/>
    </row>
    <row r="2501" spans="1:11" x14ac:dyDescent="0.2">
      <c r="A2501" s="140"/>
      <c r="B2501" s="325"/>
      <c r="J2501" s="4"/>
      <c r="K2501" s="173"/>
    </row>
    <row r="2502" spans="1:11" x14ac:dyDescent="0.2">
      <c r="A2502" s="140"/>
      <c r="B2502" s="325"/>
      <c r="J2502" s="4"/>
      <c r="K2502" s="173"/>
    </row>
    <row r="2503" spans="1:11" x14ac:dyDescent="0.2">
      <c r="A2503" s="140"/>
      <c r="B2503" s="325"/>
      <c r="J2503" s="4"/>
      <c r="K2503" s="173"/>
    </row>
    <row r="2504" spans="1:11" x14ac:dyDescent="0.2">
      <c r="A2504" s="140"/>
      <c r="B2504" s="325"/>
      <c r="J2504" s="4"/>
      <c r="K2504" s="173"/>
    </row>
    <row r="2505" spans="1:11" x14ac:dyDescent="0.2">
      <c r="A2505" s="140"/>
      <c r="B2505" s="325"/>
      <c r="J2505" s="4"/>
      <c r="K2505" s="173"/>
    </row>
    <row r="2506" spans="1:11" x14ac:dyDescent="0.2">
      <c r="A2506" s="140"/>
      <c r="B2506" s="325"/>
      <c r="J2506" s="4"/>
      <c r="K2506" s="173"/>
    </row>
    <row r="2507" spans="1:11" x14ac:dyDescent="0.2">
      <c r="A2507" s="140"/>
      <c r="B2507" s="325"/>
      <c r="J2507" s="4"/>
      <c r="K2507" s="173"/>
    </row>
    <row r="2508" spans="1:11" x14ac:dyDescent="0.2">
      <c r="A2508" s="140"/>
      <c r="B2508" s="325"/>
      <c r="J2508" s="4"/>
      <c r="K2508" s="173"/>
    </row>
    <row r="2509" spans="1:11" x14ac:dyDescent="0.2">
      <c r="A2509" s="140"/>
      <c r="B2509" s="325"/>
      <c r="J2509" s="4"/>
      <c r="K2509" s="173"/>
    </row>
    <row r="2510" spans="1:11" x14ac:dyDescent="0.2">
      <c r="A2510" s="140"/>
      <c r="B2510" s="325"/>
      <c r="J2510" s="4"/>
      <c r="K2510" s="173"/>
    </row>
    <row r="2511" spans="1:11" x14ac:dyDescent="0.2">
      <c r="A2511" s="140"/>
      <c r="B2511" s="325"/>
      <c r="J2511" s="4"/>
      <c r="K2511" s="173"/>
    </row>
    <row r="2512" spans="1:11" x14ac:dyDescent="0.2">
      <c r="A2512" s="140"/>
      <c r="B2512" s="325"/>
      <c r="J2512" s="4"/>
      <c r="K2512" s="173"/>
    </row>
    <row r="2513" spans="1:11" x14ac:dyDescent="0.2">
      <c r="A2513" s="140"/>
      <c r="B2513" s="325"/>
      <c r="J2513" s="4"/>
      <c r="K2513" s="173"/>
    </row>
    <row r="2514" spans="1:11" x14ac:dyDescent="0.2">
      <c r="A2514" s="140"/>
      <c r="B2514" s="325"/>
      <c r="J2514" s="4"/>
      <c r="K2514" s="173"/>
    </row>
    <row r="2515" spans="1:11" x14ac:dyDescent="0.2">
      <c r="A2515" s="140"/>
      <c r="B2515" s="325"/>
      <c r="J2515" s="4"/>
      <c r="K2515" s="173"/>
    </row>
    <row r="2516" spans="1:11" x14ac:dyDescent="0.2">
      <c r="A2516" s="140"/>
      <c r="B2516" s="325"/>
      <c r="J2516" s="4"/>
      <c r="K2516" s="173"/>
    </row>
    <row r="2517" spans="1:11" x14ac:dyDescent="0.2">
      <c r="A2517" s="140"/>
      <c r="B2517" s="325"/>
      <c r="J2517" s="4"/>
      <c r="K2517" s="173"/>
    </row>
    <row r="2518" spans="1:11" x14ac:dyDescent="0.2">
      <c r="A2518" s="140"/>
      <c r="B2518" s="325"/>
      <c r="J2518" s="4"/>
      <c r="K2518" s="173"/>
    </row>
    <row r="2519" spans="1:11" x14ac:dyDescent="0.2">
      <c r="A2519" s="140"/>
      <c r="B2519" s="325"/>
      <c r="J2519" s="4"/>
      <c r="K2519" s="173"/>
    </row>
    <row r="2520" spans="1:11" x14ac:dyDescent="0.2">
      <c r="A2520" s="140"/>
      <c r="B2520" s="325"/>
      <c r="J2520" s="4"/>
      <c r="K2520" s="173"/>
    </row>
    <row r="2521" spans="1:11" x14ac:dyDescent="0.2">
      <c r="A2521" s="140"/>
      <c r="B2521" s="325"/>
      <c r="J2521" s="4"/>
      <c r="K2521" s="173"/>
    </row>
    <row r="2522" spans="1:11" x14ac:dyDescent="0.2">
      <c r="A2522" s="140"/>
      <c r="B2522" s="325"/>
      <c r="J2522" s="4"/>
      <c r="K2522" s="173"/>
    </row>
    <row r="2523" spans="1:11" x14ac:dyDescent="0.2">
      <c r="A2523" s="140"/>
      <c r="B2523" s="325"/>
      <c r="J2523" s="4"/>
      <c r="K2523" s="173"/>
    </row>
    <row r="2524" spans="1:11" x14ac:dyDescent="0.2">
      <c r="A2524" s="140"/>
      <c r="B2524" s="325"/>
      <c r="J2524" s="4"/>
      <c r="K2524" s="173"/>
    </row>
    <row r="2525" spans="1:11" x14ac:dyDescent="0.2">
      <c r="A2525" s="140"/>
      <c r="B2525" s="325"/>
      <c r="J2525" s="4"/>
      <c r="K2525" s="173"/>
    </row>
    <row r="2526" spans="1:11" x14ac:dyDescent="0.2">
      <c r="A2526" s="140"/>
      <c r="B2526" s="325"/>
      <c r="J2526" s="4"/>
      <c r="K2526" s="173"/>
    </row>
    <row r="2527" spans="1:11" x14ac:dyDescent="0.2">
      <c r="A2527" s="140"/>
      <c r="B2527" s="325"/>
      <c r="J2527" s="4"/>
      <c r="K2527" s="173"/>
    </row>
    <row r="2528" spans="1:11" x14ac:dyDescent="0.2">
      <c r="A2528" s="140"/>
      <c r="B2528" s="325"/>
      <c r="J2528" s="4"/>
      <c r="K2528" s="173"/>
    </row>
    <row r="2529" spans="1:11" x14ac:dyDescent="0.2">
      <c r="A2529" s="140"/>
      <c r="B2529" s="325"/>
      <c r="J2529" s="4"/>
      <c r="K2529" s="173"/>
    </row>
    <row r="2530" spans="1:11" x14ac:dyDescent="0.2">
      <c r="A2530" s="140"/>
      <c r="B2530" s="325"/>
      <c r="J2530" s="4"/>
      <c r="K2530" s="173"/>
    </row>
    <row r="2531" spans="1:11" x14ac:dyDescent="0.2">
      <c r="A2531" s="140"/>
      <c r="B2531" s="325"/>
      <c r="J2531" s="4"/>
      <c r="K2531" s="173"/>
    </row>
    <row r="2532" spans="1:11" x14ac:dyDescent="0.2">
      <c r="A2532" s="140"/>
      <c r="B2532" s="325"/>
      <c r="J2532" s="4"/>
      <c r="K2532" s="173"/>
    </row>
    <row r="2533" spans="1:11" x14ac:dyDescent="0.2">
      <c r="A2533" s="140"/>
      <c r="B2533" s="325"/>
      <c r="J2533" s="4"/>
      <c r="K2533" s="173"/>
    </row>
    <row r="2534" spans="1:11" x14ac:dyDescent="0.2">
      <c r="A2534" s="140"/>
      <c r="B2534" s="325"/>
      <c r="J2534" s="4"/>
      <c r="K2534" s="173"/>
    </row>
    <row r="2535" spans="1:11" x14ac:dyDescent="0.2">
      <c r="A2535" s="140"/>
      <c r="B2535" s="325"/>
      <c r="J2535" s="4"/>
      <c r="K2535" s="173"/>
    </row>
    <row r="2536" spans="1:11" x14ac:dyDescent="0.2">
      <c r="A2536" s="140"/>
      <c r="B2536" s="325"/>
      <c r="J2536" s="4"/>
      <c r="K2536" s="173"/>
    </row>
    <row r="2537" spans="1:11" x14ac:dyDescent="0.2">
      <c r="A2537" s="140"/>
      <c r="B2537" s="325"/>
      <c r="J2537" s="4"/>
      <c r="K2537" s="173"/>
    </row>
    <row r="2538" spans="1:11" x14ac:dyDescent="0.2">
      <c r="A2538" s="140"/>
      <c r="B2538" s="325"/>
      <c r="J2538" s="4"/>
      <c r="K2538" s="173"/>
    </row>
    <row r="2539" spans="1:11" x14ac:dyDescent="0.2">
      <c r="A2539" s="140"/>
      <c r="B2539" s="325"/>
      <c r="J2539" s="4"/>
      <c r="K2539" s="173"/>
    </row>
    <row r="2540" spans="1:11" x14ac:dyDescent="0.2">
      <c r="A2540" s="140"/>
      <c r="B2540" s="325"/>
      <c r="J2540" s="4"/>
      <c r="K2540" s="173"/>
    </row>
    <row r="2541" spans="1:11" x14ac:dyDescent="0.2">
      <c r="A2541" s="140"/>
      <c r="B2541" s="325"/>
      <c r="J2541" s="4"/>
      <c r="K2541" s="173"/>
    </row>
    <row r="2542" spans="1:11" x14ac:dyDescent="0.2">
      <c r="A2542" s="140"/>
      <c r="B2542" s="325"/>
      <c r="J2542" s="4"/>
      <c r="K2542" s="173"/>
    </row>
    <row r="2543" spans="1:11" x14ac:dyDescent="0.2">
      <c r="A2543" s="140"/>
      <c r="B2543" s="325"/>
      <c r="J2543" s="4"/>
      <c r="K2543" s="173"/>
    </row>
    <row r="2544" spans="1:11" x14ac:dyDescent="0.2">
      <c r="A2544" s="140"/>
      <c r="B2544" s="325"/>
      <c r="J2544" s="4"/>
      <c r="K2544" s="173"/>
    </row>
    <row r="2545" spans="1:11" x14ac:dyDescent="0.2">
      <c r="A2545" s="140"/>
      <c r="B2545" s="325"/>
      <c r="J2545" s="4"/>
      <c r="K2545" s="173"/>
    </row>
    <row r="2546" spans="1:11" x14ac:dyDescent="0.2">
      <c r="A2546" s="140"/>
      <c r="B2546" s="325"/>
      <c r="J2546" s="4"/>
      <c r="K2546" s="173"/>
    </row>
    <row r="2547" spans="1:11" x14ac:dyDescent="0.2">
      <c r="A2547" s="140"/>
      <c r="B2547" s="325"/>
      <c r="J2547" s="4"/>
      <c r="K2547" s="173"/>
    </row>
    <row r="2548" spans="1:11" x14ac:dyDescent="0.2">
      <c r="A2548" s="140"/>
      <c r="B2548" s="325"/>
      <c r="J2548" s="4"/>
      <c r="K2548" s="173"/>
    </row>
    <row r="2549" spans="1:11" x14ac:dyDescent="0.2">
      <c r="A2549" s="140"/>
      <c r="B2549" s="325"/>
      <c r="J2549" s="4"/>
      <c r="K2549" s="173"/>
    </row>
    <row r="2550" spans="1:11" x14ac:dyDescent="0.2">
      <c r="A2550" s="140"/>
      <c r="B2550" s="325"/>
      <c r="J2550" s="4"/>
      <c r="K2550" s="173"/>
    </row>
    <row r="2551" spans="1:11" x14ac:dyDescent="0.2">
      <c r="A2551" s="140"/>
      <c r="B2551" s="325"/>
      <c r="J2551" s="4"/>
      <c r="K2551" s="173"/>
    </row>
    <row r="2552" spans="1:11" x14ac:dyDescent="0.2">
      <c r="A2552" s="140"/>
      <c r="B2552" s="325"/>
      <c r="J2552" s="4"/>
      <c r="K2552" s="173"/>
    </row>
    <row r="2553" spans="1:11" x14ac:dyDescent="0.2">
      <c r="A2553" s="140"/>
      <c r="B2553" s="325"/>
      <c r="J2553" s="4"/>
      <c r="K2553" s="173"/>
    </row>
    <row r="2554" spans="1:11" x14ac:dyDescent="0.2">
      <c r="A2554" s="140"/>
      <c r="B2554" s="325"/>
      <c r="J2554" s="4"/>
      <c r="K2554" s="173"/>
    </row>
    <row r="2555" spans="1:11" x14ac:dyDescent="0.2">
      <c r="A2555" s="140"/>
      <c r="B2555" s="325"/>
      <c r="J2555" s="4"/>
      <c r="K2555" s="173"/>
    </row>
    <row r="2556" spans="1:11" x14ac:dyDescent="0.2">
      <c r="A2556" s="140"/>
      <c r="B2556" s="325"/>
      <c r="J2556" s="4"/>
      <c r="K2556" s="173"/>
    </row>
    <row r="2557" spans="1:11" x14ac:dyDescent="0.2">
      <c r="A2557" s="140"/>
      <c r="B2557" s="325"/>
      <c r="J2557" s="4"/>
      <c r="K2557" s="173"/>
    </row>
    <row r="2558" spans="1:11" x14ac:dyDescent="0.2">
      <c r="A2558" s="140"/>
      <c r="B2558" s="325"/>
      <c r="J2558" s="4"/>
      <c r="K2558" s="173"/>
    </row>
    <row r="2559" spans="1:11" x14ac:dyDescent="0.2">
      <c r="A2559" s="140"/>
      <c r="B2559" s="325"/>
      <c r="J2559" s="4"/>
      <c r="K2559" s="173"/>
    </row>
    <row r="2560" spans="1:11" x14ac:dyDescent="0.2">
      <c r="A2560" s="140"/>
      <c r="B2560" s="325"/>
      <c r="J2560" s="4"/>
      <c r="K2560" s="173"/>
    </row>
    <row r="2561" spans="1:11" x14ac:dyDescent="0.2">
      <c r="A2561" s="140"/>
      <c r="B2561" s="325"/>
      <c r="J2561" s="4"/>
      <c r="K2561" s="173"/>
    </row>
    <row r="2562" spans="1:11" x14ac:dyDescent="0.2">
      <c r="A2562" s="140"/>
      <c r="B2562" s="325"/>
      <c r="J2562" s="4"/>
      <c r="K2562" s="173"/>
    </row>
    <row r="2563" spans="1:11" x14ac:dyDescent="0.2">
      <c r="A2563" s="140"/>
      <c r="B2563" s="325"/>
      <c r="J2563" s="4"/>
      <c r="K2563" s="173"/>
    </row>
    <row r="2564" spans="1:11" x14ac:dyDescent="0.2">
      <c r="A2564" s="140"/>
      <c r="B2564" s="325"/>
      <c r="J2564" s="4"/>
      <c r="K2564" s="173"/>
    </row>
    <row r="2565" spans="1:11" x14ac:dyDescent="0.2">
      <c r="A2565" s="140"/>
      <c r="B2565" s="325"/>
      <c r="J2565" s="4"/>
      <c r="K2565" s="173"/>
    </row>
    <row r="2566" spans="1:11" x14ac:dyDescent="0.2">
      <c r="A2566" s="140"/>
      <c r="B2566" s="325"/>
      <c r="J2566" s="4"/>
      <c r="K2566" s="173"/>
    </row>
    <row r="2567" spans="1:11" x14ac:dyDescent="0.2">
      <c r="A2567" s="140"/>
      <c r="B2567" s="325"/>
      <c r="J2567" s="4"/>
      <c r="K2567" s="173"/>
    </row>
    <row r="2568" spans="1:11" x14ac:dyDescent="0.2">
      <c r="A2568" s="140"/>
      <c r="B2568" s="325"/>
      <c r="J2568" s="4"/>
      <c r="K2568" s="173"/>
    </row>
    <row r="2569" spans="1:11" x14ac:dyDescent="0.2">
      <c r="A2569" s="140"/>
      <c r="B2569" s="325"/>
      <c r="J2569" s="4"/>
      <c r="K2569" s="173"/>
    </row>
    <row r="2570" spans="1:11" x14ac:dyDescent="0.2">
      <c r="A2570" s="140"/>
      <c r="B2570" s="325"/>
      <c r="J2570" s="4"/>
      <c r="K2570" s="173"/>
    </row>
    <row r="2571" spans="1:11" x14ac:dyDescent="0.2">
      <c r="A2571" s="140"/>
      <c r="B2571" s="325"/>
      <c r="J2571" s="4"/>
      <c r="K2571" s="173"/>
    </row>
    <row r="2572" spans="1:11" x14ac:dyDescent="0.2">
      <c r="A2572" s="140"/>
      <c r="B2572" s="325"/>
      <c r="J2572" s="4"/>
      <c r="K2572" s="173"/>
    </row>
    <row r="2573" spans="1:11" x14ac:dyDescent="0.2">
      <c r="A2573" s="140"/>
      <c r="B2573" s="325"/>
      <c r="J2573" s="4"/>
      <c r="K2573" s="173"/>
    </row>
    <row r="2574" spans="1:11" x14ac:dyDescent="0.2">
      <c r="A2574" s="140"/>
      <c r="B2574" s="325"/>
      <c r="J2574" s="4"/>
      <c r="K2574" s="173"/>
    </row>
    <row r="2575" spans="1:11" x14ac:dyDescent="0.2">
      <c r="A2575" s="140"/>
      <c r="B2575" s="325"/>
      <c r="J2575" s="4"/>
      <c r="K2575" s="173"/>
    </row>
    <row r="2576" spans="1:11" x14ac:dyDescent="0.2">
      <c r="A2576" s="140"/>
      <c r="B2576" s="325"/>
      <c r="J2576" s="4"/>
      <c r="K2576" s="173"/>
    </row>
    <row r="2577" spans="1:11" x14ac:dyDescent="0.2">
      <c r="A2577" s="140"/>
      <c r="B2577" s="325"/>
      <c r="J2577" s="4"/>
      <c r="K2577" s="173"/>
    </row>
    <row r="2578" spans="1:11" x14ac:dyDescent="0.2">
      <c r="A2578" s="140"/>
      <c r="B2578" s="325"/>
      <c r="J2578" s="4"/>
      <c r="K2578" s="173"/>
    </row>
    <row r="2579" spans="1:11" x14ac:dyDescent="0.2">
      <c r="A2579" s="140"/>
      <c r="B2579" s="325"/>
      <c r="J2579" s="4"/>
      <c r="K2579" s="173"/>
    </row>
    <row r="2580" spans="1:11" x14ac:dyDescent="0.2">
      <c r="A2580" s="140"/>
      <c r="B2580" s="325"/>
      <c r="J2580" s="4"/>
      <c r="K2580" s="173"/>
    </row>
    <row r="2581" spans="1:11" x14ac:dyDescent="0.2">
      <c r="A2581" s="140"/>
      <c r="B2581" s="325"/>
      <c r="J2581" s="4"/>
      <c r="K2581" s="173"/>
    </row>
    <row r="2582" spans="1:11" x14ac:dyDescent="0.2">
      <c r="A2582" s="140"/>
      <c r="B2582" s="325"/>
      <c r="J2582" s="4"/>
      <c r="K2582" s="173"/>
    </row>
    <row r="2583" spans="1:11" x14ac:dyDescent="0.2">
      <c r="A2583" s="140"/>
      <c r="B2583" s="325"/>
      <c r="J2583" s="4"/>
      <c r="K2583" s="173"/>
    </row>
    <row r="2584" spans="1:11" x14ac:dyDescent="0.2">
      <c r="A2584" s="140"/>
      <c r="B2584" s="325"/>
      <c r="J2584" s="4"/>
      <c r="K2584" s="173"/>
    </row>
    <row r="2585" spans="1:11" x14ac:dyDescent="0.2">
      <c r="A2585" s="140"/>
      <c r="B2585" s="325"/>
      <c r="J2585" s="4"/>
      <c r="K2585" s="173"/>
    </row>
    <row r="2586" spans="1:11" x14ac:dyDescent="0.2">
      <c r="A2586" s="140"/>
      <c r="B2586" s="325"/>
      <c r="J2586" s="4"/>
      <c r="K2586" s="173"/>
    </row>
    <row r="2587" spans="1:11" x14ac:dyDescent="0.2">
      <c r="A2587" s="140"/>
      <c r="B2587" s="325"/>
      <c r="J2587" s="4"/>
      <c r="K2587" s="173"/>
    </row>
    <row r="2588" spans="1:11" x14ac:dyDescent="0.2">
      <c r="A2588" s="140"/>
      <c r="B2588" s="325"/>
      <c r="J2588" s="4"/>
      <c r="K2588" s="173"/>
    </row>
    <row r="2589" spans="1:11" x14ac:dyDescent="0.2">
      <c r="A2589" s="140"/>
      <c r="B2589" s="325"/>
      <c r="J2589" s="4"/>
      <c r="K2589" s="173"/>
    </row>
    <row r="2590" spans="1:11" x14ac:dyDescent="0.2">
      <c r="A2590" s="140"/>
      <c r="B2590" s="325"/>
      <c r="J2590" s="4"/>
      <c r="K2590" s="173"/>
    </row>
    <row r="2591" spans="1:11" x14ac:dyDescent="0.2">
      <c r="A2591" s="140"/>
      <c r="B2591" s="325"/>
      <c r="J2591" s="4"/>
      <c r="K2591" s="173"/>
    </row>
    <row r="2592" spans="1:11" x14ac:dyDescent="0.2">
      <c r="A2592" s="140"/>
      <c r="B2592" s="325"/>
      <c r="J2592" s="4"/>
      <c r="K2592" s="173"/>
    </row>
    <row r="2593" spans="1:11" x14ac:dyDescent="0.2">
      <c r="A2593" s="140"/>
      <c r="B2593" s="325"/>
      <c r="J2593" s="4"/>
      <c r="K2593" s="173"/>
    </row>
    <row r="2594" spans="1:11" x14ac:dyDescent="0.2">
      <c r="A2594" s="140"/>
      <c r="B2594" s="325"/>
      <c r="J2594" s="4"/>
      <c r="K2594" s="173"/>
    </row>
    <row r="2595" spans="1:11" x14ac:dyDescent="0.2">
      <c r="A2595" s="140"/>
      <c r="B2595" s="325"/>
      <c r="J2595" s="4"/>
      <c r="K2595" s="173"/>
    </row>
    <row r="2596" spans="1:11" x14ac:dyDescent="0.2">
      <c r="A2596" s="140"/>
      <c r="B2596" s="325"/>
      <c r="J2596" s="4"/>
      <c r="K2596" s="173"/>
    </row>
    <row r="2597" spans="1:11" x14ac:dyDescent="0.2">
      <c r="A2597" s="140"/>
      <c r="B2597" s="325"/>
      <c r="J2597" s="4"/>
      <c r="K2597" s="173"/>
    </row>
    <row r="2598" spans="1:11" x14ac:dyDescent="0.2">
      <c r="A2598" s="140"/>
      <c r="B2598" s="325"/>
      <c r="J2598" s="4"/>
      <c r="K2598" s="173"/>
    </row>
    <row r="2599" spans="1:11" x14ac:dyDescent="0.2">
      <c r="A2599" s="140"/>
      <c r="B2599" s="325"/>
      <c r="J2599" s="4"/>
      <c r="K2599" s="173"/>
    </row>
    <row r="2600" spans="1:11" x14ac:dyDescent="0.2">
      <c r="A2600" s="140"/>
      <c r="B2600" s="325"/>
      <c r="J2600" s="4"/>
      <c r="K2600" s="173"/>
    </row>
    <row r="2601" spans="1:11" x14ac:dyDescent="0.2">
      <c r="A2601" s="140"/>
      <c r="B2601" s="325"/>
      <c r="J2601" s="4"/>
      <c r="K2601" s="173"/>
    </row>
    <row r="2602" spans="1:11" x14ac:dyDescent="0.2">
      <c r="A2602" s="140"/>
      <c r="B2602" s="325"/>
      <c r="J2602" s="4"/>
      <c r="K2602" s="173"/>
    </row>
    <row r="2603" spans="1:11" x14ac:dyDescent="0.2">
      <c r="A2603" s="140"/>
      <c r="B2603" s="325"/>
      <c r="J2603" s="4"/>
      <c r="K2603" s="173"/>
    </row>
    <row r="2604" spans="1:11" x14ac:dyDescent="0.2">
      <c r="A2604" s="140"/>
      <c r="B2604" s="325"/>
      <c r="J2604" s="4"/>
      <c r="K2604" s="173"/>
    </row>
    <row r="2605" spans="1:11" x14ac:dyDescent="0.2">
      <c r="A2605" s="140"/>
      <c r="B2605" s="325"/>
      <c r="J2605" s="4"/>
      <c r="K2605" s="173"/>
    </row>
    <row r="2606" spans="1:11" x14ac:dyDescent="0.2">
      <c r="A2606" s="140"/>
      <c r="B2606" s="325"/>
      <c r="J2606" s="4"/>
      <c r="K2606" s="173"/>
    </row>
    <row r="2607" spans="1:11" x14ac:dyDescent="0.2">
      <c r="A2607" s="140"/>
      <c r="B2607" s="325"/>
      <c r="J2607" s="4"/>
      <c r="K2607" s="173"/>
    </row>
    <row r="2608" spans="1:11" x14ac:dyDescent="0.2">
      <c r="A2608" s="140"/>
      <c r="B2608" s="325"/>
      <c r="J2608" s="4"/>
      <c r="K2608" s="173"/>
    </row>
    <row r="2609" spans="1:11" x14ac:dyDescent="0.2">
      <c r="A2609" s="140"/>
      <c r="B2609" s="325"/>
      <c r="J2609" s="4"/>
      <c r="K2609" s="173"/>
    </row>
    <row r="2610" spans="1:11" x14ac:dyDescent="0.2">
      <c r="A2610" s="140"/>
      <c r="B2610" s="325"/>
      <c r="J2610" s="4"/>
      <c r="K2610" s="173"/>
    </row>
    <row r="2611" spans="1:11" x14ac:dyDescent="0.2">
      <c r="A2611" s="140"/>
      <c r="B2611" s="325"/>
      <c r="J2611" s="4"/>
      <c r="K2611" s="173"/>
    </row>
    <row r="2612" spans="1:11" x14ac:dyDescent="0.2">
      <c r="A2612" s="140"/>
      <c r="B2612" s="325"/>
      <c r="J2612" s="4"/>
      <c r="K2612" s="173"/>
    </row>
    <row r="2613" spans="1:11" x14ac:dyDescent="0.2">
      <c r="A2613" s="140"/>
      <c r="B2613" s="325"/>
      <c r="J2613" s="4"/>
      <c r="K2613" s="173"/>
    </row>
    <row r="2614" spans="1:11" x14ac:dyDescent="0.2">
      <c r="A2614" s="140"/>
      <c r="B2614" s="325"/>
      <c r="J2614" s="4"/>
      <c r="K2614" s="173"/>
    </row>
    <row r="2615" spans="1:11" x14ac:dyDescent="0.2">
      <c r="A2615" s="140"/>
      <c r="B2615" s="325"/>
      <c r="J2615" s="4"/>
      <c r="K2615" s="173"/>
    </row>
    <row r="2616" spans="1:11" x14ac:dyDescent="0.2">
      <c r="A2616" s="140"/>
      <c r="B2616" s="325"/>
      <c r="J2616" s="4"/>
      <c r="K2616" s="173"/>
    </row>
    <row r="2617" spans="1:11" x14ac:dyDescent="0.2">
      <c r="A2617" s="140"/>
      <c r="B2617" s="325"/>
      <c r="J2617" s="4"/>
      <c r="K2617" s="173"/>
    </row>
    <row r="2618" spans="1:11" x14ac:dyDescent="0.2">
      <c r="A2618" s="140"/>
      <c r="B2618" s="325"/>
      <c r="J2618" s="4"/>
      <c r="K2618" s="173"/>
    </row>
    <row r="2619" spans="1:11" x14ac:dyDescent="0.2">
      <c r="A2619" s="140"/>
      <c r="B2619" s="325"/>
      <c r="J2619" s="4"/>
      <c r="K2619" s="173"/>
    </row>
    <row r="2620" spans="1:11" x14ac:dyDescent="0.2">
      <c r="A2620" s="140"/>
      <c r="B2620" s="325"/>
      <c r="J2620" s="4"/>
      <c r="K2620" s="173"/>
    </row>
    <row r="2621" spans="1:11" x14ac:dyDescent="0.2">
      <c r="A2621" s="140"/>
      <c r="B2621" s="325"/>
      <c r="J2621" s="4"/>
      <c r="K2621" s="173"/>
    </row>
    <row r="2622" spans="1:11" x14ac:dyDescent="0.2">
      <c r="A2622" s="140"/>
      <c r="B2622" s="325"/>
      <c r="J2622" s="4"/>
      <c r="K2622" s="173"/>
    </row>
    <row r="2623" spans="1:11" x14ac:dyDescent="0.2">
      <c r="A2623" s="140"/>
      <c r="B2623" s="325"/>
      <c r="J2623" s="4"/>
      <c r="K2623" s="173"/>
    </row>
    <row r="2624" spans="1:11" x14ac:dyDescent="0.2">
      <c r="A2624" s="140"/>
      <c r="B2624" s="325"/>
      <c r="J2624" s="4"/>
      <c r="K2624" s="173"/>
    </row>
    <row r="2625" spans="1:11" x14ac:dyDescent="0.2">
      <c r="A2625" s="140"/>
      <c r="B2625" s="325"/>
      <c r="J2625" s="4"/>
      <c r="K2625" s="173"/>
    </row>
    <row r="2626" spans="1:11" x14ac:dyDescent="0.2">
      <c r="A2626" s="140"/>
      <c r="B2626" s="325"/>
      <c r="J2626" s="4"/>
      <c r="K2626" s="173"/>
    </row>
    <row r="2627" spans="1:11" x14ac:dyDescent="0.2">
      <c r="A2627" s="140"/>
      <c r="B2627" s="325"/>
      <c r="J2627" s="4"/>
      <c r="K2627" s="173"/>
    </row>
    <row r="2628" spans="1:11" x14ac:dyDescent="0.2">
      <c r="A2628" s="140"/>
      <c r="B2628" s="325"/>
      <c r="J2628" s="4"/>
      <c r="K2628" s="173"/>
    </row>
    <row r="2629" spans="1:11" x14ac:dyDescent="0.2">
      <c r="A2629" s="140"/>
      <c r="B2629" s="325"/>
      <c r="J2629" s="4"/>
      <c r="K2629" s="173"/>
    </row>
    <row r="2630" spans="1:11" x14ac:dyDescent="0.2">
      <c r="A2630" s="140"/>
      <c r="B2630" s="325"/>
      <c r="J2630" s="4"/>
      <c r="K2630" s="173"/>
    </row>
    <row r="2631" spans="1:11" x14ac:dyDescent="0.2">
      <c r="A2631" s="140"/>
      <c r="B2631" s="325"/>
      <c r="J2631" s="4"/>
      <c r="K2631" s="173"/>
    </row>
    <row r="2632" spans="1:11" x14ac:dyDescent="0.2">
      <c r="A2632" s="140"/>
      <c r="B2632" s="325"/>
      <c r="J2632" s="4"/>
      <c r="K2632" s="173"/>
    </row>
    <row r="2633" spans="1:11" x14ac:dyDescent="0.2">
      <c r="A2633" s="140"/>
      <c r="B2633" s="325"/>
      <c r="J2633" s="4"/>
      <c r="K2633" s="173"/>
    </row>
    <row r="2634" spans="1:11" x14ac:dyDescent="0.2">
      <c r="A2634" s="140"/>
      <c r="B2634" s="325"/>
      <c r="J2634" s="4"/>
      <c r="K2634" s="173"/>
    </row>
    <row r="2635" spans="1:11" x14ac:dyDescent="0.2">
      <c r="A2635" s="140"/>
      <c r="B2635" s="325"/>
      <c r="J2635" s="4"/>
      <c r="K2635" s="173"/>
    </row>
    <row r="2636" spans="1:11" x14ac:dyDescent="0.2">
      <c r="A2636" s="140"/>
      <c r="B2636" s="325"/>
      <c r="J2636" s="4"/>
      <c r="K2636" s="173"/>
    </row>
    <row r="2637" spans="1:11" x14ac:dyDescent="0.2">
      <c r="A2637" s="140"/>
      <c r="B2637" s="325"/>
      <c r="J2637" s="4"/>
      <c r="K2637" s="173"/>
    </row>
    <row r="2638" spans="1:11" x14ac:dyDescent="0.2">
      <c r="A2638" s="140"/>
      <c r="B2638" s="325"/>
      <c r="J2638" s="4"/>
      <c r="K2638" s="173"/>
    </row>
    <row r="2639" spans="1:11" x14ac:dyDescent="0.2">
      <c r="A2639" s="140"/>
      <c r="B2639" s="325"/>
      <c r="J2639" s="4"/>
      <c r="K2639" s="173"/>
    </row>
    <row r="2640" spans="1:11" x14ac:dyDescent="0.2">
      <c r="A2640" s="140"/>
      <c r="B2640" s="325"/>
      <c r="J2640" s="4"/>
      <c r="K2640" s="173"/>
    </row>
    <row r="2641" spans="1:11" x14ac:dyDescent="0.2">
      <c r="A2641" s="140"/>
      <c r="B2641" s="325"/>
      <c r="J2641" s="4"/>
      <c r="K2641" s="173"/>
    </row>
    <row r="2642" spans="1:11" x14ac:dyDescent="0.2">
      <c r="A2642" s="140"/>
      <c r="B2642" s="325"/>
      <c r="J2642" s="4"/>
      <c r="K2642" s="173"/>
    </row>
    <row r="2643" spans="1:11" x14ac:dyDescent="0.2">
      <c r="A2643" s="140"/>
      <c r="B2643" s="325"/>
      <c r="J2643" s="4"/>
      <c r="K2643" s="173"/>
    </row>
    <row r="2644" spans="1:11" x14ac:dyDescent="0.2">
      <c r="A2644" s="140"/>
      <c r="B2644" s="325"/>
      <c r="J2644" s="4"/>
      <c r="K2644" s="173"/>
    </row>
    <row r="2645" spans="1:11" x14ac:dyDescent="0.2">
      <c r="A2645" s="140"/>
      <c r="B2645" s="325"/>
      <c r="J2645" s="4"/>
      <c r="K2645" s="173"/>
    </row>
    <row r="2646" spans="1:11" x14ac:dyDescent="0.2">
      <c r="A2646" s="140"/>
      <c r="B2646" s="325"/>
      <c r="J2646" s="4"/>
      <c r="K2646" s="173"/>
    </row>
    <row r="2647" spans="1:11" x14ac:dyDescent="0.2">
      <c r="A2647" s="140"/>
      <c r="B2647" s="325"/>
      <c r="J2647" s="4"/>
      <c r="K2647" s="173"/>
    </row>
    <row r="2648" spans="1:11" x14ac:dyDescent="0.2">
      <c r="A2648" s="140"/>
      <c r="B2648" s="325"/>
      <c r="J2648" s="4"/>
      <c r="K2648" s="173"/>
    </row>
    <row r="2649" spans="1:11" x14ac:dyDescent="0.2">
      <c r="A2649" s="140"/>
      <c r="B2649" s="325"/>
      <c r="J2649" s="4"/>
      <c r="K2649" s="173"/>
    </row>
    <row r="2650" spans="1:11" x14ac:dyDescent="0.2">
      <c r="A2650" s="140"/>
      <c r="B2650" s="325"/>
      <c r="J2650" s="4"/>
      <c r="K2650" s="173"/>
    </row>
    <row r="2651" spans="1:11" x14ac:dyDescent="0.2">
      <c r="A2651" s="140"/>
      <c r="B2651" s="325"/>
      <c r="J2651" s="4"/>
      <c r="K2651" s="173"/>
    </row>
    <row r="2652" spans="1:11" x14ac:dyDescent="0.2">
      <c r="A2652" s="140"/>
      <c r="B2652" s="325"/>
      <c r="J2652" s="4"/>
      <c r="K2652" s="173"/>
    </row>
    <row r="2653" spans="1:11" x14ac:dyDescent="0.2">
      <c r="A2653" s="140"/>
      <c r="B2653" s="325"/>
      <c r="J2653" s="4"/>
      <c r="K2653" s="173"/>
    </row>
    <row r="2654" spans="1:11" x14ac:dyDescent="0.2">
      <c r="A2654" s="140"/>
      <c r="B2654" s="325"/>
      <c r="J2654" s="4"/>
      <c r="K2654" s="173"/>
    </row>
    <row r="2655" spans="1:11" x14ac:dyDescent="0.2">
      <c r="A2655" s="140"/>
      <c r="B2655" s="325"/>
      <c r="J2655" s="4"/>
      <c r="K2655" s="173"/>
    </row>
    <row r="2656" spans="1:11" x14ac:dyDescent="0.2">
      <c r="A2656" s="140"/>
      <c r="B2656" s="325"/>
      <c r="J2656" s="4"/>
      <c r="K2656" s="173"/>
    </row>
    <row r="2657" spans="1:11" x14ac:dyDescent="0.2">
      <c r="A2657" s="140"/>
      <c r="B2657" s="325"/>
      <c r="J2657" s="4"/>
      <c r="K2657" s="173"/>
    </row>
    <row r="2658" spans="1:11" x14ac:dyDescent="0.2">
      <c r="A2658" s="140"/>
      <c r="B2658" s="325"/>
      <c r="J2658" s="4"/>
      <c r="K2658" s="173"/>
    </row>
    <row r="2659" spans="1:11" x14ac:dyDescent="0.2">
      <c r="A2659" s="140"/>
      <c r="B2659" s="325"/>
      <c r="J2659" s="4"/>
      <c r="K2659" s="173"/>
    </row>
    <row r="2660" spans="1:11" x14ac:dyDescent="0.2">
      <c r="A2660" s="140"/>
      <c r="B2660" s="325"/>
      <c r="J2660" s="4"/>
      <c r="K2660" s="173"/>
    </row>
    <row r="2661" spans="1:11" x14ac:dyDescent="0.2">
      <c r="A2661" s="140"/>
      <c r="B2661" s="325"/>
      <c r="J2661" s="4"/>
      <c r="K2661" s="173"/>
    </row>
    <row r="2662" spans="1:11" x14ac:dyDescent="0.2">
      <c r="A2662" s="140"/>
      <c r="B2662" s="325"/>
      <c r="J2662" s="4"/>
      <c r="K2662" s="173"/>
    </row>
    <row r="2663" spans="1:11" x14ac:dyDescent="0.2">
      <c r="A2663" s="140"/>
      <c r="B2663" s="325"/>
      <c r="J2663" s="4"/>
      <c r="K2663" s="173"/>
    </row>
    <row r="2664" spans="1:11" x14ac:dyDescent="0.2">
      <c r="A2664" s="140"/>
      <c r="B2664" s="325"/>
      <c r="J2664" s="4"/>
      <c r="K2664" s="173"/>
    </row>
    <row r="2665" spans="1:11" x14ac:dyDescent="0.2">
      <c r="A2665" s="140"/>
      <c r="B2665" s="325"/>
      <c r="J2665" s="4"/>
      <c r="K2665" s="173"/>
    </row>
    <row r="2666" spans="1:11" x14ac:dyDescent="0.2">
      <c r="A2666" s="140"/>
      <c r="B2666" s="325"/>
      <c r="J2666" s="4"/>
      <c r="K2666" s="173"/>
    </row>
    <row r="2667" spans="1:11" x14ac:dyDescent="0.2">
      <c r="A2667" s="140"/>
      <c r="B2667" s="325"/>
      <c r="J2667" s="4"/>
      <c r="K2667" s="173"/>
    </row>
    <row r="2668" spans="1:11" x14ac:dyDescent="0.2">
      <c r="A2668" s="140"/>
      <c r="B2668" s="325"/>
      <c r="J2668" s="4"/>
      <c r="K2668" s="173"/>
    </row>
    <row r="2669" spans="1:11" x14ac:dyDescent="0.2">
      <c r="A2669" s="140"/>
      <c r="B2669" s="325"/>
      <c r="J2669" s="4"/>
      <c r="K2669" s="173"/>
    </row>
    <row r="2670" spans="1:11" x14ac:dyDescent="0.2">
      <c r="A2670" s="140"/>
      <c r="B2670" s="325"/>
      <c r="J2670" s="4"/>
      <c r="K2670" s="173"/>
    </row>
    <row r="2671" spans="1:11" x14ac:dyDescent="0.2">
      <c r="A2671" s="140"/>
      <c r="B2671" s="325"/>
      <c r="J2671" s="4"/>
      <c r="K2671" s="173"/>
    </row>
    <row r="2672" spans="1:11" x14ac:dyDescent="0.2">
      <c r="A2672" s="140"/>
      <c r="B2672" s="325"/>
      <c r="J2672" s="4"/>
      <c r="K2672" s="173"/>
    </row>
    <row r="2673" spans="1:11" x14ac:dyDescent="0.2">
      <c r="A2673" s="140"/>
      <c r="B2673" s="325"/>
      <c r="J2673" s="4"/>
      <c r="K2673" s="173"/>
    </row>
    <row r="2674" spans="1:11" x14ac:dyDescent="0.2">
      <c r="A2674" s="140"/>
      <c r="B2674" s="325"/>
      <c r="J2674" s="4"/>
      <c r="K2674" s="173"/>
    </row>
    <row r="2675" spans="1:11" x14ac:dyDescent="0.2">
      <c r="A2675" s="140"/>
      <c r="B2675" s="325"/>
      <c r="J2675" s="4"/>
      <c r="K2675" s="173"/>
    </row>
    <row r="2676" spans="1:11" x14ac:dyDescent="0.2">
      <c r="A2676" s="140"/>
      <c r="B2676" s="325"/>
      <c r="J2676" s="4"/>
      <c r="K2676" s="173"/>
    </row>
    <row r="2677" spans="1:11" x14ac:dyDescent="0.2">
      <c r="A2677" s="140"/>
      <c r="B2677" s="325"/>
      <c r="J2677" s="4"/>
      <c r="K2677" s="173"/>
    </row>
    <row r="2678" spans="1:11" x14ac:dyDescent="0.2">
      <c r="A2678" s="140"/>
      <c r="B2678" s="325"/>
      <c r="J2678" s="4"/>
      <c r="K2678" s="173"/>
    </row>
    <row r="2679" spans="1:11" x14ac:dyDescent="0.2">
      <c r="A2679" s="140"/>
      <c r="B2679" s="325"/>
      <c r="J2679" s="4"/>
      <c r="K2679" s="173"/>
    </row>
    <row r="2680" spans="1:11" x14ac:dyDescent="0.2">
      <c r="A2680" s="140"/>
      <c r="B2680" s="325"/>
      <c r="J2680" s="4"/>
      <c r="K2680" s="173"/>
    </row>
    <row r="2681" spans="1:11" x14ac:dyDescent="0.2">
      <c r="A2681" s="140"/>
      <c r="B2681" s="325"/>
      <c r="J2681" s="4"/>
      <c r="K2681" s="173"/>
    </row>
    <row r="2682" spans="1:11" x14ac:dyDescent="0.2">
      <c r="A2682" s="140"/>
      <c r="B2682" s="325"/>
      <c r="J2682" s="4"/>
      <c r="K2682" s="173"/>
    </row>
    <row r="2683" spans="1:11" x14ac:dyDescent="0.2">
      <c r="A2683" s="140"/>
      <c r="B2683" s="325"/>
      <c r="J2683" s="4"/>
      <c r="K2683" s="173"/>
    </row>
    <row r="2684" spans="1:11" x14ac:dyDescent="0.2">
      <c r="A2684" s="140"/>
      <c r="B2684" s="325"/>
      <c r="J2684" s="4"/>
      <c r="K2684" s="173"/>
    </row>
    <row r="2685" spans="1:11" x14ac:dyDescent="0.2">
      <c r="A2685" s="140"/>
      <c r="B2685" s="325"/>
      <c r="J2685" s="4"/>
      <c r="K2685" s="173"/>
    </row>
    <row r="2686" spans="1:11" x14ac:dyDescent="0.2">
      <c r="A2686" s="140"/>
      <c r="B2686" s="325"/>
      <c r="J2686" s="4"/>
      <c r="K2686" s="173"/>
    </row>
    <row r="2687" spans="1:11" x14ac:dyDescent="0.2">
      <c r="A2687" s="140"/>
      <c r="B2687" s="325"/>
      <c r="J2687" s="4"/>
      <c r="K2687" s="173"/>
    </row>
    <row r="2688" spans="1:11" x14ac:dyDescent="0.2">
      <c r="A2688" s="140"/>
      <c r="B2688" s="325"/>
      <c r="J2688" s="4"/>
      <c r="K2688" s="173"/>
    </row>
    <row r="2689" spans="1:11" x14ac:dyDescent="0.2">
      <c r="A2689" s="140"/>
      <c r="B2689" s="325"/>
      <c r="J2689" s="4"/>
      <c r="K2689" s="173"/>
    </row>
    <row r="2690" spans="1:11" x14ac:dyDescent="0.2">
      <c r="A2690" s="140"/>
      <c r="B2690" s="325"/>
      <c r="J2690" s="4"/>
      <c r="K2690" s="173"/>
    </row>
    <row r="2691" spans="1:11" x14ac:dyDescent="0.2">
      <c r="A2691" s="140"/>
      <c r="B2691" s="325"/>
      <c r="J2691" s="4"/>
      <c r="K2691" s="173"/>
    </row>
    <row r="2692" spans="1:11" x14ac:dyDescent="0.2">
      <c r="A2692" s="140"/>
      <c r="B2692" s="325"/>
      <c r="J2692" s="4"/>
      <c r="K2692" s="173"/>
    </row>
    <row r="2693" spans="1:11" x14ac:dyDescent="0.2">
      <c r="A2693" s="140"/>
      <c r="B2693" s="325"/>
      <c r="J2693" s="4"/>
      <c r="K2693" s="173"/>
    </row>
    <row r="2694" spans="1:11" x14ac:dyDescent="0.2">
      <c r="A2694" s="140"/>
      <c r="B2694" s="325"/>
      <c r="J2694" s="4"/>
      <c r="K2694" s="173"/>
    </row>
    <row r="2695" spans="1:11" x14ac:dyDescent="0.2">
      <c r="A2695" s="140"/>
      <c r="B2695" s="325"/>
      <c r="J2695" s="4"/>
      <c r="K2695" s="173"/>
    </row>
    <row r="2696" spans="1:11" x14ac:dyDescent="0.2">
      <c r="A2696" s="140"/>
      <c r="B2696" s="325"/>
      <c r="J2696" s="4"/>
      <c r="K2696" s="173"/>
    </row>
    <row r="2697" spans="1:11" x14ac:dyDescent="0.2">
      <c r="A2697" s="140"/>
      <c r="B2697" s="325"/>
      <c r="J2697" s="4"/>
      <c r="K2697" s="173"/>
    </row>
    <row r="2698" spans="1:11" x14ac:dyDescent="0.2">
      <c r="A2698" s="140"/>
      <c r="B2698" s="325"/>
      <c r="J2698" s="4"/>
      <c r="K2698" s="173"/>
    </row>
    <row r="2699" spans="1:11" x14ac:dyDescent="0.2">
      <c r="A2699" s="140"/>
      <c r="B2699" s="325"/>
      <c r="J2699" s="4"/>
      <c r="K2699" s="173"/>
    </row>
    <row r="2700" spans="1:11" x14ac:dyDescent="0.2">
      <c r="A2700" s="140"/>
      <c r="B2700" s="325"/>
      <c r="J2700" s="4"/>
      <c r="K2700" s="173"/>
    </row>
    <row r="2701" spans="1:11" x14ac:dyDescent="0.2">
      <c r="A2701" s="140"/>
      <c r="B2701" s="325"/>
      <c r="J2701" s="4"/>
      <c r="K2701" s="173"/>
    </row>
    <row r="2702" spans="1:11" x14ac:dyDescent="0.2">
      <c r="A2702" s="140"/>
      <c r="B2702" s="325"/>
      <c r="J2702" s="4"/>
      <c r="K2702" s="173"/>
    </row>
    <row r="2703" spans="1:11" x14ac:dyDescent="0.2">
      <c r="A2703" s="140"/>
      <c r="B2703" s="325"/>
      <c r="J2703" s="4"/>
      <c r="K2703" s="173"/>
    </row>
    <row r="2704" spans="1:11" x14ac:dyDescent="0.2">
      <c r="A2704" s="140"/>
      <c r="B2704" s="325"/>
      <c r="J2704" s="4"/>
      <c r="K2704" s="173"/>
    </row>
    <row r="2705" spans="1:11" x14ac:dyDescent="0.2">
      <c r="A2705" s="140"/>
      <c r="B2705" s="325"/>
      <c r="J2705" s="4"/>
      <c r="K2705" s="173"/>
    </row>
    <row r="2706" spans="1:11" x14ac:dyDescent="0.2">
      <c r="A2706" s="140"/>
      <c r="B2706" s="325"/>
      <c r="J2706" s="4"/>
      <c r="K2706" s="173"/>
    </row>
    <row r="2707" spans="1:11" x14ac:dyDescent="0.2">
      <c r="A2707" s="140"/>
      <c r="B2707" s="325"/>
      <c r="J2707" s="4"/>
      <c r="K2707" s="173"/>
    </row>
    <row r="2708" spans="1:11" x14ac:dyDescent="0.2">
      <c r="A2708" s="140"/>
      <c r="B2708" s="325"/>
      <c r="J2708" s="4"/>
      <c r="K2708" s="173"/>
    </row>
    <row r="2709" spans="1:11" x14ac:dyDescent="0.2">
      <c r="A2709" s="140"/>
      <c r="B2709" s="325"/>
      <c r="J2709" s="4"/>
      <c r="K2709" s="173"/>
    </row>
    <row r="2710" spans="1:11" x14ac:dyDescent="0.2">
      <c r="A2710" s="140"/>
      <c r="B2710" s="325"/>
      <c r="J2710" s="4"/>
      <c r="K2710" s="173"/>
    </row>
    <row r="2711" spans="1:11" x14ac:dyDescent="0.2">
      <c r="A2711" s="140"/>
      <c r="B2711" s="325"/>
      <c r="J2711" s="4"/>
      <c r="K2711" s="173"/>
    </row>
    <row r="2712" spans="1:11" x14ac:dyDescent="0.2">
      <c r="A2712" s="140"/>
      <c r="B2712" s="325"/>
      <c r="J2712" s="4"/>
      <c r="K2712" s="173"/>
    </row>
    <row r="2713" spans="1:11" x14ac:dyDescent="0.2">
      <c r="A2713" s="140"/>
      <c r="B2713" s="325"/>
      <c r="J2713" s="4"/>
      <c r="K2713" s="173"/>
    </row>
    <row r="2714" spans="1:11" x14ac:dyDescent="0.2">
      <c r="A2714" s="140"/>
      <c r="B2714" s="325"/>
      <c r="J2714" s="4"/>
      <c r="K2714" s="173"/>
    </row>
    <row r="2715" spans="1:11" x14ac:dyDescent="0.2">
      <c r="A2715" s="140"/>
      <c r="B2715" s="325"/>
      <c r="J2715" s="4"/>
      <c r="K2715" s="173"/>
    </row>
    <row r="2716" spans="1:11" x14ac:dyDescent="0.2">
      <c r="A2716" s="140"/>
      <c r="B2716" s="325"/>
      <c r="J2716" s="4"/>
      <c r="K2716" s="173"/>
    </row>
    <row r="2717" spans="1:11" x14ac:dyDescent="0.2">
      <c r="A2717" s="140"/>
      <c r="B2717" s="325"/>
      <c r="J2717" s="4"/>
      <c r="K2717" s="173"/>
    </row>
    <row r="2718" spans="1:11" x14ac:dyDescent="0.2">
      <c r="A2718" s="140"/>
      <c r="B2718" s="325"/>
      <c r="J2718" s="4"/>
      <c r="K2718" s="173"/>
    </row>
    <row r="2719" spans="1:11" x14ac:dyDescent="0.2">
      <c r="A2719" s="140"/>
      <c r="B2719" s="325"/>
      <c r="J2719" s="4"/>
      <c r="K2719" s="173"/>
    </row>
    <row r="2720" spans="1:11" x14ac:dyDescent="0.2">
      <c r="A2720" s="140"/>
      <c r="B2720" s="325"/>
      <c r="J2720" s="4"/>
      <c r="K2720" s="173"/>
    </row>
    <row r="2721" spans="1:11" x14ac:dyDescent="0.2">
      <c r="A2721" s="140"/>
      <c r="B2721" s="325"/>
      <c r="J2721" s="4"/>
      <c r="K2721" s="173"/>
    </row>
    <row r="2722" spans="1:11" x14ac:dyDescent="0.2">
      <c r="A2722" s="140"/>
      <c r="B2722" s="325"/>
      <c r="J2722" s="4"/>
      <c r="K2722" s="173"/>
    </row>
    <row r="2723" spans="1:11" x14ac:dyDescent="0.2">
      <c r="A2723" s="140"/>
      <c r="B2723" s="325"/>
      <c r="J2723" s="4"/>
      <c r="K2723" s="173"/>
    </row>
    <row r="2724" spans="1:11" x14ac:dyDescent="0.2">
      <c r="A2724" s="140"/>
      <c r="B2724" s="325"/>
      <c r="J2724" s="4"/>
      <c r="K2724" s="173"/>
    </row>
    <row r="2725" spans="1:11" x14ac:dyDescent="0.2">
      <c r="A2725" s="140"/>
      <c r="B2725" s="325"/>
      <c r="J2725" s="4"/>
      <c r="K2725" s="173"/>
    </row>
    <row r="2726" spans="1:11" x14ac:dyDescent="0.2">
      <c r="A2726" s="140"/>
      <c r="B2726" s="325"/>
      <c r="J2726" s="4"/>
      <c r="K2726" s="173"/>
    </row>
    <row r="2727" spans="1:11" x14ac:dyDescent="0.2">
      <c r="A2727" s="140"/>
      <c r="B2727" s="325"/>
      <c r="J2727" s="4"/>
      <c r="K2727" s="173"/>
    </row>
    <row r="2728" spans="1:11" x14ac:dyDescent="0.2">
      <c r="A2728" s="140"/>
      <c r="B2728" s="325"/>
      <c r="J2728" s="4"/>
      <c r="K2728" s="173"/>
    </row>
    <row r="2729" spans="1:11" x14ac:dyDescent="0.2">
      <c r="A2729" s="140"/>
      <c r="B2729" s="325"/>
      <c r="J2729" s="4"/>
      <c r="K2729" s="173"/>
    </row>
    <row r="2730" spans="1:11" x14ac:dyDescent="0.2">
      <c r="A2730" s="140"/>
      <c r="B2730" s="325"/>
      <c r="J2730" s="4"/>
      <c r="K2730" s="173"/>
    </row>
    <row r="2731" spans="1:11" x14ac:dyDescent="0.2">
      <c r="A2731" s="140"/>
      <c r="B2731" s="325"/>
      <c r="J2731" s="4"/>
      <c r="K2731" s="173"/>
    </row>
    <row r="2732" spans="1:11" x14ac:dyDescent="0.2">
      <c r="A2732" s="140"/>
      <c r="B2732" s="325"/>
      <c r="J2732" s="4"/>
      <c r="K2732" s="173"/>
    </row>
    <row r="2733" spans="1:11" x14ac:dyDescent="0.2">
      <c r="A2733" s="140"/>
      <c r="B2733" s="325"/>
      <c r="J2733" s="4"/>
      <c r="K2733" s="173"/>
    </row>
    <row r="2734" spans="1:11" x14ac:dyDescent="0.2">
      <c r="A2734" s="140"/>
      <c r="B2734" s="325"/>
      <c r="J2734" s="4"/>
      <c r="K2734" s="173"/>
    </row>
    <row r="2735" spans="1:11" x14ac:dyDescent="0.2">
      <c r="A2735" s="140"/>
      <c r="B2735" s="325"/>
      <c r="J2735" s="4"/>
      <c r="K2735" s="173"/>
    </row>
    <row r="2736" spans="1:11" x14ac:dyDescent="0.2">
      <c r="A2736" s="140"/>
      <c r="B2736" s="325"/>
      <c r="J2736" s="4"/>
      <c r="K2736" s="173"/>
    </row>
    <row r="2737" spans="1:11" x14ac:dyDescent="0.2">
      <c r="A2737" s="140"/>
      <c r="B2737" s="325"/>
      <c r="J2737" s="4"/>
      <c r="K2737" s="173"/>
    </row>
    <row r="2738" spans="1:11" x14ac:dyDescent="0.2">
      <c r="A2738" s="140"/>
      <c r="B2738" s="325"/>
      <c r="J2738" s="4"/>
      <c r="K2738" s="173"/>
    </row>
    <row r="2739" spans="1:11" x14ac:dyDescent="0.2">
      <c r="A2739" s="140"/>
      <c r="B2739" s="325"/>
      <c r="J2739" s="4"/>
      <c r="K2739" s="173"/>
    </row>
    <row r="2740" spans="1:11" x14ac:dyDescent="0.2">
      <c r="A2740" s="140"/>
      <c r="B2740" s="325"/>
      <c r="J2740" s="4"/>
      <c r="K2740" s="173"/>
    </row>
    <row r="2741" spans="1:11" x14ac:dyDescent="0.2">
      <c r="A2741" s="140"/>
      <c r="B2741" s="325"/>
      <c r="J2741" s="4"/>
      <c r="K2741" s="173"/>
    </row>
    <row r="2742" spans="1:11" x14ac:dyDescent="0.2">
      <c r="A2742" s="140"/>
      <c r="B2742" s="325"/>
      <c r="J2742" s="4"/>
      <c r="K2742" s="173"/>
    </row>
    <row r="2743" spans="1:11" x14ac:dyDescent="0.2">
      <c r="A2743" s="140"/>
      <c r="B2743" s="325"/>
      <c r="J2743" s="4"/>
      <c r="K2743" s="173"/>
    </row>
    <row r="2744" spans="1:11" x14ac:dyDescent="0.2">
      <c r="A2744" s="140"/>
      <c r="B2744" s="325"/>
      <c r="J2744" s="4"/>
      <c r="K2744" s="173"/>
    </row>
    <row r="2745" spans="1:11" x14ac:dyDescent="0.2">
      <c r="A2745" s="140"/>
      <c r="B2745" s="325"/>
      <c r="J2745" s="4"/>
      <c r="K2745" s="173"/>
    </row>
    <row r="2746" spans="1:11" x14ac:dyDescent="0.2">
      <c r="A2746" s="140"/>
      <c r="B2746" s="325"/>
      <c r="J2746" s="4"/>
      <c r="K2746" s="173"/>
    </row>
    <row r="2747" spans="1:11" x14ac:dyDescent="0.2">
      <c r="A2747" s="140"/>
      <c r="B2747" s="325"/>
      <c r="J2747" s="4"/>
      <c r="K2747" s="173"/>
    </row>
    <row r="2748" spans="1:11" x14ac:dyDescent="0.2">
      <c r="A2748" s="140"/>
      <c r="B2748" s="325"/>
      <c r="J2748" s="4"/>
      <c r="K2748" s="173"/>
    </row>
    <row r="2749" spans="1:11" x14ac:dyDescent="0.2">
      <c r="A2749" s="140"/>
      <c r="B2749" s="325"/>
      <c r="J2749" s="4"/>
      <c r="K2749" s="173"/>
    </row>
    <row r="2750" spans="1:11" x14ac:dyDescent="0.2">
      <c r="A2750" s="140"/>
      <c r="B2750" s="325"/>
      <c r="J2750" s="4"/>
      <c r="K2750" s="173"/>
    </row>
    <row r="2751" spans="1:11" x14ac:dyDescent="0.2">
      <c r="A2751" s="140"/>
      <c r="B2751" s="325"/>
      <c r="J2751" s="4"/>
      <c r="K2751" s="173"/>
    </row>
    <row r="2752" spans="1:11" x14ac:dyDescent="0.2">
      <c r="A2752" s="140"/>
      <c r="B2752" s="325"/>
      <c r="J2752" s="4"/>
      <c r="K2752" s="173"/>
    </row>
    <row r="2753" spans="1:11" x14ac:dyDescent="0.2">
      <c r="A2753" s="140"/>
      <c r="B2753" s="325"/>
      <c r="J2753" s="4"/>
      <c r="K2753" s="173"/>
    </row>
    <row r="2754" spans="1:11" x14ac:dyDescent="0.2">
      <c r="A2754" s="140"/>
      <c r="B2754" s="325"/>
      <c r="J2754" s="4"/>
      <c r="K2754" s="173"/>
    </row>
    <row r="2755" spans="1:11" x14ac:dyDescent="0.2">
      <c r="A2755" s="140"/>
      <c r="B2755" s="325"/>
      <c r="J2755" s="4"/>
      <c r="K2755" s="173"/>
    </row>
    <row r="2756" spans="1:11" x14ac:dyDescent="0.2">
      <c r="A2756" s="140"/>
      <c r="B2756" s="325"/>
      <c r="J2756" s="4"/>
      <c r="K2756" s="173"/>
    </row>
    <row r="2757" spans="1:11" x14ac:dyDescent="0.2">
      <c r="A2757" s="140"/>
      <c r="B2757" s="325"/>
      <c r="J2757" s="4"/>
      <c r="K2757" s="173"/>
    </row>
    <row r="2758" spans="1:11" x14ac:dyDescent="0.2">
      <c r="A2758" s="140"/>
      <c r="B2758" s="325"/>
      <c r="J2758" s="4"/>
      <c r="K2758" s="173"/>
    </row>
    <row r="2759" spans="1:11" x14ac:dyDescent="0.2">
      <c r="A2759" s="140"/>
      <c r="B2759" s="325"/>
      <c r="J2759" s="4"/>
      <c r="K2759" s="173"/>
    </row>
    <row r="2760" spans="1:11" x14ac:dyDescent="0.2">
      <c r="A2760" s="140"/>
      <c r="B2760" s="325"/>
      <c r="J2760" s="4"/>
      <c r="K2760" s="173"/>
    </row>
    <row r="2761" spans="1:11" x14ac:dyDescent="0.2">
      <c r="A2761" s="140"/>
      <c r="B2761" s="325"/>
      <c r="J2761" s="4"/>
      <c r="K2761" s="173"/>
    </row>
    <row r="2762" spans="1:11" x14ac:dyDescent="0.2">
      <c r="A2762" s="140"/>
      <c r="B2762" s="325"/>
      <c r="J2762" s="4"/>
      <c r="K2762" s="173"/>
    </row>
    <row r="2763" spans="1:11" x14ac:dyDescent="0.2">
      <c r="A2763" s="140"/>
      <c r="B2763" s="325"/>
      <c r="J2763" s="4"/>
      <c r="K2763" s="173"/>
    </row>
    <row r="2764" spans="1:11" x14ac:dyDescent="0.2">
      <c r="A2764" s="140"/>
      <c r="B2764" s="325"/>
      <c r="J2764" s="4"/>
      <c r="K2764" s="173"/>
    </row>
    <row r="2765" spans="1:11" x14ac:dyDescent="0.2">
      <c r="A2765" s="140"/>
      <c r="B2765" s="325"/>
      <c r="J2765" s="4"/>
      <c r="K2765" s="173"/>
    </row>
    <row r="2766" spans="1:11" x14ac:dyDescent="0.2">
      <c r="A2766" s="140"/>
      <c r="B2766" s="325"/>
      <c r="J2766" s="4"/>
      <c r="K2766" s="173"/>
    </row>
    <row r="2767" spans="1:11" x14ac:dyDescent="0.2">
      <c r="A2767" s="140"/>
      <c r="B2767" s="325"/>
      <c r="J2767" s="4"/>
      <c r="K2767" s="173"/>
    </row>
    <row r="2768" spans="1:11" x14ac:dyDescent="0.2">
      <c r="A2768" s="140"/>
      <c r="B2768" s="325"/>
      <c r="J2768" s="4"/>
      <c r="K2768" s="173"/>
    </row>
    <row r="2769" spans="1:11" x14ac:dyDescent="0.2">
      <c r="A2769" s="140"/>
      <c r="B2769" s="325"/>
      <c r="J2769" s="4"/>
      <c r="K2769" s="173"/>
    </row>
    <row r="2770" spans="1:11" x14ac:dyDescent="0.2">
      <c r="A2770" s="140"/>
      <c r="B2770" s="325"/>
      <c r="J2770" s="4"/>
      <c r="K2770" s="173"/>
    </row>
    <row r="2771" spans="1:11" x14ac:dyDescent="0.2">
      <c r="A2771" s="140"/>
      <c r="B2771" s="325"/>
      <c r="J2771" s="4"/>
      <c r="K2771" s="173"/>
    </row>
    <row r="2772" spans="1:11" x14ac:dyDescent="0.2">
      <c r="A2772" s="140"/>
      <c r="B2772" s="325"/>
      <c r="J2772" s="4"/>
      <c r="K2772" s="173"/>
    </row>
    <row r="2773" spans="1:11" x14ac:dyDescent="0.2">
      <c r="A2773" s="140"/>
      <c r="B2773" s="325"/>
      <c r="J2773" s="4"/>
      <c r="K2773" s="173"/>
    </row>
    <row r="2774" spans="1:11" x14ac:dyDescent="0.2">
      <c r="A2774" s="140"/>
      <c r="B2774" s="325"/>
      <c r="J2774" s="4"/>
      <c r="K2774" s="173"/>
    </row>
    <row r="2775" spans="1:11" x14ac:dyDescent="0.2">
      <c r="A2775" s="140"/>
      <c r="B2775" s="325"/>
      <c r="J2775" s="4"/>
      <c r="K2775" s="173"/>
    </row>
    <row r="2776" spans="1:11" x14ac:dyDescent="0.2">
      <c r="A2776" s="140"/>
      <c r="B2776" s="325"/>
      <c r="J2776" s="4"/>
      <c r="K2776" s="173"/>
    </row>
    <row r="2777" spans="1:11" x14ac:dyDescent="0.2">
      <c r="A2777" s="140"/>
      <c r="B2777" s="325"/>
      <c r="J2777" s="4"/>
      <c r="K2777" s="173"/>
    </row>
    <row r="2778" spans="1:11" x14ac:dyDescent="0.2">
      <c r="A2778" s="140"/>
      <c r="B2778" s="325"/>
      <c r="J2778" s="4"/>
      <c r="K2778" s="173"/>
    </row>
    <row r="2779" spans="1:11" x14ac:dyDescent="0.2">
      <c r="A2779" s="140"/>
      <c r="B2779" s="325"/>
      <c r="J2779" s="4"/>
      <c r="K2779" s="173"/>
    </row>
    <row r="2780" spans="1:11" x14ac:dyDescent="0.2">
      <c r="A2780" s="140"/>
      <c r="B2780" s="325"/>
      <c r="J2780" s="4"/>
      <c r="K2780" s="173"/>
    </row>
    <row r="2781" spans="1:11" x14ac:dyDescent="0.2">
      <c r="A2781" s="140"/>
      <c r="B2781" s="325"/>
      <c r="J2781" s="4"/>
      <c r="K2781" s="173"/>
    </row>
    <row r="2782" spans="1:11" x14ac:dyDescent="0.2">
      <c r="A2782" s="140"/>
      <c r="B2782" s="325"/>
      <c r="J2782" s="4"/>
      <c r="K2782" s="173"/>
    </row>
    <row r="2783" spans="1:11" x14ac:dyDescent="0.2">
      <c r="A2783" s="140"/>
      <c r="B2783" s="325"/>
      <c r="J2783" s="4"/>
      <c r="K2783" s="173"/>
    </row>
    <row r="2784" spans="1:11" x14ac:dyDescent="0.2">
      <c r="A2784" s="140"/>
      <c r="B2784" s="325"/>
      <c r="J2784" s="4"/>
      <c r="K2784" s="173"/>
    </row>
    <row r="2785" spans="1:11" x14ac:dyDescent="0.2">
      <c r="A2785" s="140"/>
      <c r="B2785" s="325"/>
      <c r="J2785" s="4"/>
      <c r="K2785" s="173"/>
    </row>
    <row r="2786" spans="1:11" x14ac:dyDescent="0.2">
      <c r="A2786" s="140"/>
      <c r="B2786" s="325"/>
      <c r="J2786" s="4"/>
      <c r="K2786" s="173"/>
    </row>
    <row r="2787" spans="1:11" x14ac:dyDescent="0.2">
      <c r="A2787" s="140"/>
      <c r="B2787" s="325"/>
      <c r="J2787" s="4"/>
      <c r="K2787" s="173"/>
    </row>
    <row r="2788" spans="1:11" x14ac:dyDescent="0.2">
      <c r="A2788" s="140"/>
      <c r="B2788" s="325"/>
      <c r="J2788" s="4"/>
      <c r="K2788" s="173"/>
    </row>
    <row r="2789" spans="1:11" x14ac:dyDescent="0.2">
      <c r="A2789" s="140"/>
      <c r="B2789" s="325"/>
      <c r="J2789" s="4"/>
      <c r="K2789" s="173"/>
    </row>
    <row r="2790" spans="1:11" x14ac:dyDescent="0.2">
      <c r="A2790" s="140"/>
      <c r="B2790" s="325"/>
      <c r="J2790" s="4"/>
      <c r="K2790" s="173"/>
    </row>
    <row r="2791" spans="1:11" x14ac:dyDescent="0.2">
      <c r="A2791" s="140"/>
      <c r="B2791" s="325"/>
      <c r="J2791" s="4"/>
      <c r="K2791" s="173"/>
    </row>
    <row r="2792" spans="1:11" x14ac:dyDescent="0.2">
      <c r="A2792" s="140"/>
      <c r="B2792" s="325"/>
      <c r="J2792" s="4"/>
      <c r="K2792" s="173"/>
    </row>
    <row r="2793" spans="1:11" x14ac:dyDescent="0.2">
      <c r="A2793" s="140"/>
      <c r="B2793" s="325"/>
      <c r="J2793" s="4"/>
      <c r="K2793" s="173"/>
    </row>
    <row r="2794" spans="1:11" x14ac:dyDescent="0.2">
      <c r="A2794" s="140"/>
      <c r="B2794" s="325"/>
      <c r="J2794" s="4"/>
      <c r="K2794" s="173"/>
    </row>
    <row r="2795" spans="1:11" x14ac:dyDescent="0.2">
      <c r="A2795" s="140"/>
      <c r="B2795" s="325"/>
      <c r="J2795" s="4"/>
      <c r="K2795" s="173"/>
    </row>
    <row r="2796" spans="1:11" x14ac:dyDescent="0.2">
      <c r="A2796" s="140"/>
      <c r="B2796" s="325"/>
      <c r="J2796" s="4"/>
      <c r="K2796" s="173"/>
    </row>
    <row r="2797" spans="1:11" x14ac:dyDescent="0.2">
      <c r="A2797" s="140"/>
      <c r="B2797" s="325"/>
      <c r="J2797" s="4"/>
      <c r="K2797" s="173"/>
    </row>
    <row r="2798" spans="1:11" x14ac:dyDescent="0.2">
      <c r="A2798" s="140"/>
      <c r="B2798" s="325"/>
      <c r="J2798" s="4"/>
      <c r="K2798" s="173"/>
    </row>
    <row r="2799" spans="1:11" x14ac:dyDescent="0.2">
      <c r="A2799" s="140"/>
      <c r="B2799" s="325"/>
      <c r="J2799" s="4"/>
      <c r="K2799" s="173"/>
    </row>
    <row r="2800" spans="1:11" x14ac:dyDescent="0.2">
      <c r="A2800" s="140"/>
      <c r="B2800" s="325"/>
      <c r="J2800" s="4"/>
      <c r="K2800" s="173"/>
    </row>
    <row r="2801" spans="1:11" x14ac:dyDescent="0.2">
      <c r="A2801" s="140"/>
      <c r="B2801" s="325"/>
      <c r="J2801" s="4"/>
      <c r="K2801" s="173"/>
    </row>
    <row r="2802" spans="1:11" x14ac:dyDescent="0.2">
      <c r="A2802" s="140"/>
      <c r="B2802" s="325"/>
      <c r="J2802" s="4"/>
      <c r="K2802" s="173"/>
    </row>
    <row r="2803" spans="1:11" x14ac:dyDescent="0.2">
      <c r="A2803" s="140"/>
      <c r="B2803" s="325"/>
      <c r="J2803" s="4"/>
      <c r="K2803" s="173"/>
    </row>
    <row r="2804" spans="1:11" x14ac:dyDescent="0.2">
      <c r="A2804" s="140"/>
      <c r="B2804" s="325"/>
      <c r="J2804" s="4"/>
      <c r="K2804" s="173"/>
    </row>
    <row r="2805" spans="1:11" x14ac:dyDescent="0.2">
      <c r="A2805" s="140"/>
      <c r="B2805" s="325"/>
      <c r="J2805" s="4"/>
      <c r="K2805" s="173"/>
    </row>
    <row r="2806" spans="1:11" x14ac:dyDescent="0.2">
      <c r="A2806" s="140"/>
      <c r="B2806" s="325"/>
      <c r="J2806" s="4"/>
      <c r="K2806" s="173"/>
    </row>
    <row r="2807" spans="1:11" x14ac:dyDescent="0.2">
      <c r="A2807" s="140"/>
      <c r="B2807" s="325"/>
      <c r="J2807" s="4"/>
      <c r="K2807" s="173"/>
    </row>
    <row r="2808" spans="1:11" x14ac:dyDescent="0.2">
      <c r="A2808" s="140"/>
      <c r="B2808" s="325"/>
      <c r="J2808" s="4"/>
      <c r="K2808" s="173"/>
    </row>
    <row r="2809" spans="1:11" x14ac:dyDescent="0.2">
      <c r="A2809" s="140"/>
      <c r="B2809" s="325"/>
      <c r="J2809" s="4"/>
      <c r="K2809" s="173"/>
    </row>
    <row r="2810" spans="1:11" x14ac:dyDescent="0.2">
      <c r="A2810" s="140"/>
      <c r="B2810" s="325"/>
      <c r="J2810" s="4"/>
      <c r="K2810" s="173"/>
    </row>
    <row r="2811" spans="1:11" x14ac:dyDescent="0.2">
      <c r="A2811" s="140"/>
      <c r="B2811" s="325"/>
      <c r="J2811" s="4"/>
      <c r="K2811" s="173"/>
    </row>
    <row r="2812" spans="1:11" x14ac:dyDescent="0.2">
      <c r="A2812" s="140"/>
      <c r="B2812" s="325"/>
      <c r="J2812" s="4"/>
      <c r="K2812" s="173"/>
    </row>
    <row r="2813" spans="1:11" x14ac:dyDescent="0.2">
      <c r="A2813" s="140"/>
      <c r="B2813" s="325"/>
      <c r="J2813" s="4"/>
      <c r="K2813" s="173"/>
    </row>
    <row r="2814" spans="1:11" x14ac:dyDescent="0.2">
      <c r="A2814" s="140"/>
      <c r="B2814" s="325"/>
      <c r="J2814" s="4"/>
      <c r="K2814" s="173"/>
    </row>
    <row r="2815" spans="1:11" x14ac:dyDescent="0.2">
      <c r="A2815" s="140"/>
      <c r="B2815" s="325"/>
      <c r="J2815" s="4"/>
      <c r="K2815" s="173"/>
    </row>
    <row r="2816" spans="1:11" x14ac:dyDescent="0.2">
      <c r="A2816" s="140"/>
      <c r="B2816" s="325"/>
      <c r="J2816" s="4"/>
      <c r="K2816" s="173"/>
    </row>
    <row r="2817" spans="1:11" x14ac:dyDescent="0.2">
      <c r="A2817" s="140"/>
      <c r="B2817" s="325"/>
      <c r="J2817" s="4"/>
      <c r="K2817" s="173"/>
    </row>
    <row r="2818" spans="1:11" x14ac:dyDescent="0.2">
      <c r="A2818" s="140"/>
      <c r="B2818" s="325"/>
      <c r="J2818" s="4"/>
      <c r="K2818" s="173"/>
    </row>
    <row r="2819" spans="1:11" x14ac:dyDescent="0.2">
      <c r="A2819" s="140"/>
      <c r="B2819" s="325"/>
      <c r="J2819" s="4"/>
      <c r="K2819" s="173"/>
    </row>
    <row r="2820" spans="1:11" x14ac:dyDescent="0.2">
      <c r="A2820" s="140"/>
      <c r="B2820" s="325"/>
      <c r="J2820" s="4"/>
      <c r="K2820" s="173"/>
    </row>
    <row r="2821" spans="1:11" x14ac:dyDescent="0.2">
      <c r="A2821" s="140"/>
      <c r="B2821" s="325"/>
      <c r="J2821" s="4"/>
      <c r="K2821" s="173"/>
    </row>
    <row r="2822" spans="1:11" x14ac:dyDescent="0.2">
      <c r="A2822" s="140"/>
      <c r="B2822" s="325"/>
      <c r="J2822" s="4"/>
      <c r="K2822" s="173"/>
    </row>
    <row r="2823" spans="1:11" x14ac:dyDescent="0.2">
      <c r="A2823" s="140"/>
      <c r="B2823" s="325"/>
      <c r="J2823" s="4"/>
      <c r="K2823" s="173"/>
    </row>
    <row r="2824" spans="1:11" x14ac:dyDescent="0.2">
      <c r="A2824" s="140"/>
      <c r="B2824" s="325"/>
      <c r="J2824" s="4"/>
      <c r="K2824" s="173"/>
    </row>
    <row r="2825" spans="1:11" x14ac:dyDescent="0.2">
      <c r="A2825" s="140"/>
      <c r="B2825" s="325"/>
      <c r="J2825" s="4"/>
      <c r="K2825" s="173"/>
    </row>
    <row r="2826" spans="1:11" x14ac:dyDescent="0.2">
      <c r="A2826" s="140"/>
      <c r="B2826" s="325"/>
      <c r="J2826" s="4"/>
      <c r="K2826" s="173"/>
    </row>
    <row r="2827" spans="1:11" x14ac:dyDescent="0.2">
      <c r="A2827" s="140"/>
      <c r="B2827" s="325"/>
      <c r="J2827" s="4"/>
      <c r="K2827" s="173"/>
    </row>
    <row r="2828" spans="1:11" x14ac:dyDescent="0.2">
      <c r="A2828" s="140"/>
      <c r="B2828" s="325"/>
      <c r="J2828" s="4"/>
      <c r="K2828" s="173"/>
    </row>
    <row r="2829" spans="1:11" x14ac:dyDescent="0.2">
      <c r="A2829" s="140"/>
      <c r="B2829" s="325"/>
      <c r="J2829" s="4"/>
      <c r="K2829" s="173"/>
    </row>
    <row r="2830" spans="1:11" x14ac:dyDescent="0.2">
      <c r="A2830" s="140"/>
      <c r="B2830" s="325"/>
      <c r="J2830" s="4"/>
      <c r="K2830" s="173"/>
    </row>
    <row r="2831" spans="1:11" x14ac:dyDescent="0.2">
      <c r="A2831" s="140"/>
      <c r="B2831" s="325"/>
      <c r="J2831" s="4"/>
      <c r="K2831" s="173"/>
    </row>
    <row r="2832" spans="1:11" x14ac:dyDescent="0.2">
      <c r="A2832" s="140"/>
      <c r="B2832" s="325"/>
      <c r="J2832" s="4"/>
      <c r="K2832" s="173"/>
    </row>
    <row r="2833" spans="1:11" x14ac:dyDescent="0.2">
      <c r="A2833" s="140"/>
      <c r="B2833" s="325"/>
      <c r="J2833" s="4"/>
      <c r="K2833" s="173"/>
    </row>
    <row r="2834" spans="1:11" x14ac:dyDescent="0.2">
      <c r="A2834" s="140"/>
      <c r="B2834" s="325"/>
      <c r="J2834" s="4"/>
      <c r="K2834" s="173"/>
    </row>
    <row r="2835" spans="1:11" x14ac:dyDescent="0.2">
      <c r="A2835" s="140"/>
      <c r="B2835" s="325"/>
      <c r="J2835" s="4"/>
      <c r="K2835" s="173"/>
    </row>
    <row r="2836" spans="1:11" x14ac:dyDescent="0.2">
      <c r="A2836" s="140"/>
      <c r="B2836" s="325"/>
      <c r="J2836" s="4"/>
      <c r="K2836" s="173"/>
    </row>
    <row r="2837" spans="1:11" x14ac:dyDescent="0.2">
      <c r="A2837" s="140"/>
      <c r="B2837" s="325"/>
      <c r="J2837" s="4"/>
      <c r="K2837" s="173"/>
    </row>
    <row r="2838" spans="1:11" x14ac:dyDescent="0.2">
      <c r="A2838" s="140"/>
      <c r="B2838" s="325"/>
      <c r="J2838" s="4"/>
      <c r="K2838" s="173"/>
    </row>
    <row r="2839" spans="1:11" x14ac:dyDescent="0.2">
      <c r="A2839" s="140"/>
      <c r="B2839" s="325"/>
      <c r="J2839" s="4"/>
      <c r="K2839" s="173"/>
    </row>
    <row r="2840" spans="1:11" x14ac:dyDescent="0.2">
      <c r="A2840" s="140"/>
      <c r="B2840" s="325"/>
      <c r="J2840" s="4"/>
      <c r="K2840" s="173"/>
    </row>
    <row r="2841" spans="1:11" x14ac:dyDescent="0.2">
      <c r="A2841" s="140"/>
      <c r="B2841" s="325"/>
      <c r="J2841" s="4"/>
      <c r="K2841" s="173"/>
    </row>
    <row r="2842" spans="1:11" x14ac:dyDescent="0.2">
      <c r="A2842" s="140"/>
      <c r="B2842" s="325"/>
      <c r="J2842" s="4"/>
      <c r="K2842" s="173"/>
    </row>
    <row r="2843" spans="1:11" x14ac:dyDescent="0.2">
      <c r="A2843" s="140"/>
      <c r="B2843" s="325"/>
      <c r="J2843" s="4"/>
      <c r="K2843" s="173"/>
    </row>
    <row r="2844" spans="1:11" x14ac:dyDescent="0.2">
      <c r="A2844" s="140"/>
      <c r="B2844" s="325"/>
      <c r="J2844" s="4"/>
      <c r="K2844" s="173"/>
    </row>
    <row r="2845" spans="1:11" x14ac:dyDescent="0.2">
      <c r="A2845" s="140"/>
      <c r="B2845" s="325"/>
      <c r="J2845" s="4"/>
      <c r="K2845" s="173"/>
    </row>
    <row r="2846" spans="1:11" x14ac:dyDescent="0.2">
      <c r="A2846" s="140"/>
      <c r="B2846" s="325"/>
      <c r="J2846" s="4"/>
      <c r="K2846" s="173"/>
    </row>
    <row r="2847" spans="1:11" x14ac:dyDescent="0.2">
      <c r="A2847" s="140"/>
      <c r="B2847" s="325"/>
      <c r="J2847" s="4"/>
      <c r="K2847" s="173"/>
    </row>
    <row r="2848" spans="1:11" x14ac:dyDescent="0.2">
      <c r="A2848" s="140"/>
      <c r="B2848" s="325"/>
      <c r="J2848" s="4"/>
      <c r="K2848" s="173"/>
    </row>
    <row r="2849" spans="1:11" x14ac:dyDescent="0.2">
      <c r="A2849" s="140"/>
      <c r="B2849" s="325"/>
      <c r="J2849" s="4"/>
      <c r="K2849" s="173"/>
    </row>
    <row r="2850" spans="1:11" x14ac:dyDescent="0.2">
      <c r="A2850" s="140"/>
      <c r="B2850" s="325"/>
      <c r="J2850" s="4"/>
      <c r="K2850" s="173"/>
    </row>
    <row r="2851" spans="1:11" x14ac:dyDescent="0.2">
      <c r="A2851" s="140"/>
      <c r="B2851" s="325"/>
      <c r="J2851" s="4"/>
      <c r="K2851" s="173"/>
    </row>
    <row r="2852" spans="1:11" x14ac:dyDescent="0.2">
      <c r="A2852" s="140"/>
      <c r="B2852" s="325"/>
      <c r="J2852" s="4"/>
      <c r="K2852" s="173"/>
    </row>
    <row r="2853" spans="1:11" x14ac:dyDescent="0.2">
      <c r="A2853" s="140"/>
      <c r="B2853" s="325"/>
      <c r="J2853" s="4"/>
      <c r="K2853" s="173"/>
    </row>
    <row r="2854" spans="1:11" x14ac:dyDescent="0.2">
      <c r="A2854" s="140"/>
      <c r="B2854" s="325"/>
      <c r="J2854" s="4"/>
      <c r="K2854" s="173"/>
    </row>
    <row r="2855" spans="1:11" x14ac:dyDescent="0.2">
      <c r="A2855" s="140"/>
      <c r="B2855" s="325"/>
      <c r="J2855" s="4"/>
      <c r="K2855" s="173"/>
    </row>
    <row r="2856" spans="1:11" x14ac:dyDescent="0.2">
      <c r="A2856" s="140"/>
      <c r="B2856" s="325"/>
      <c r="J2856" s="4"/>
      <c r="K2856" s="173"/>
    </row>
    <row r="2857" spans="1:11" x14ac:dyDescent="0.2">
      <c r="A2857" s="140"/>
      <c r="B2857" s="325"/>
      <c r="J2857" s="4"/>
      <c r="K2857" s="173"/>
    </row>
    <row r="2858" spans="1:11" x14ac:dyDescent="0.2">
      <c r="A2858" s="140"/>
      <c r="B2858" s="325"/>
      <c r="J2858" s="4"/>
      <c r="K2858" s="173"/>
    </row>
    <row r="2859" spans="1:11" x14ac:dyDescent="0.2">
      <c r="A2859" s="140"/>
      <c r="B2859" s="325"/>
      <c r="J2859" s="4"/>
      <c r="K2859" s="173"/>
    </row>
    <row r="2860" spans="1:11" x14ac:dyDescent="0.2">
      <c r="A2860" s="140"/>
      <c r="B2860" s="325"/>
      <c r="J2860" s="4"/>
      <c r="K2860" s="173"/>
    </row>
    <row r="2861" spans="1:11" x14ac:dyDescent="0.2">
      <c r="A2861" s="140"/>
      <c r="B2861" s="325"/>
      <c r="J2861" s="4"/>
      <c r="K2861" s="173"/>
    </row>
    <row r="2862" spans="1:11" x14ac:dyDescent="0.2">
      <c r="A2862" s="140"/>
      <c r="B2862" s="325"/>
      <c r="J2862" s="4"/>
      <c r="K2862" s="173"/>
    </row>
    <row r="2863" spans="1:11" x14ac:dyDescent="0.2">
      <c r="A2863" s="140"/>
      <c r="B2863" s="325"/>
      <c r="J2863" s="4"/>
      <c r="K2863" s="173"/>
    </row>
    <row r="2864" spans="1:11" x14ac:dyDescent="0.2">
      <c r="A2864" s="140"/>
      <c r="B2864" s="325"/>
      <c r="J2864" s="4"/>
      <c r="K2864" s="173"/>
    </row>
    <row r="2865" spans="1:11" x14ac:dyDescent="0.2">
      <c r="A2865" s="140"/>
      <c r="B2865" s="325"/>
      <c r="J2865" s="4"/>
      <c r="K2865" s="173"/>
    </row>
    <row r="2866" spans="1:11" x14ac:dyDescent="0.2">
      <c r="A2866" s="140"/>
      <c r="B2866" s="325"/>
      <c r="J2866" s="4"/>
      <c r="K2866" s="173"/>
    </row>
    <row r="2867" spans="1:11" x14ac:dyDescent="0.2">
      <c r="A2867" s="140"/>
      <c r="B2867" s="325"/>
      <c r="J2867" s="4"/>
      <c r="K2867" s="173"/>
    </row>
    <row r="2868" spans="1:11" x14ac:dyDescent="0.2">
      <c r="A2868" s="140"/>
      <c r="B2868" s="325"/>
      <c r="J2868" s="4"/>
      <c r="K2868" s="173"/>
    </row>
    <row r="2869" spans="1:11" x14ac:dyDescent="0.2">
      <c r="A2869" s="140"/>
      <c r="B2869" s="325"/>
      <c r="J2869" s="4"/>
      <c r="K2869" s="173"/>
    </row>
    <row r="2870" spans="1:11" x14ac:dyDescent="0.2">
      <c r="A2870" s="140"/>
      <c r="B2870" s="325"/>
      <c r="J2870" s="4"/>
      <c r="K2870" s="173"/>
    </row>
    <row r="2871" spans="1:11" x14ac:dyDescent="0.2">
      <c r="A2871" s="140"/>
      <c r="B2871" s="325"/>
      <c r="J2871" s="4"/>
      <c r="K2871" s="173"/>
    </row>
    <row r="2872" spans="1:11" x14ac:dyDescent="0.2">
      <c r="A2872" s="140"/>
      <c r="B2872" s="325"/>
      <c r="J2872" s="4"/>
      <c r="K2872" s="173"/>
    </row>
    <row r="2873" spans="1:11" x14ac:dyDescent="0.2">
      <c r="A2873" s="140"/>
      <c r="B2873" s="325"/>
      <c r="J2873" s="4"/>
      <c r="K2873" s="173"/>
    </row>
    <row r="2874" spans="1:11" x14ac:dyDescent="0.2">
      <c r="A2874" s="140"/>
      <c r="B2874" s="325"/>
      <c r="J2874" s="4"/>
      <c r="K2874" s="173"/>
    </row>
    <row r="2875" spans="1:11" x14ac:dyDescent="0.2">
      <c r="A2875" s="140"/>
      <c r="B2875" s="325"/>
      <c r="J2875" s="4"/>
      <c r="K2875" s="173"/>
    </row>
    <row r="2876" spans="1:11" x14ac:dyDescent="0.2">
      <c r="A2876" s="140"/>
      <c r="B2876" s="325"/>
      <c r="J2876" s="4"/>
      <c r="K2876" s="173"/>
    </row>
    <row r="2877" spans="1:11" x14ac:dyDescent="0.2">
      <c r="A2877" s="140"/>
      <c r="B2877" s="325"/>
      <c r="J2877" s="4"/>
      <c r="K2877" s="173"/>
    </row>
    <row r="2878" spans="1:11" x14ac:dyDescent="0.2">
      <c r="A2878" s="140"/>
      <c r="B2878" s="325"/>
      <c r="J2878" s="4"/>
      <c r="K2878" s="173"/>
    </row>
    <row r="2879" spans="1:11" x14ac:dyDescent="0.2">
      <c r="A2879" s="140"/>
      <c r="B2879" s="325"/>
      <c r="J2879" s="4"/>
      <c r="K2879" s="173"/>
    </row>
    <row r="2880" spans="1:11" x14ac:dyDescent="0.2">
      <c r="A2880" s="140"/>
      <c r="B2880" s="325"/>
      <c r="J2880" s="4"/>
      <c r="K2880" s="173"/>
    </row>
    <row r="2881" spans="1:11" x14ac:dyDescent="0.2">
      <c r="A2881" s="140"/>
      <c r="B2881" s="325"/>
      <c r="J2881" s="4"/>
      <c r="K2881" s="173"/>
    </row>
    <row r="2882" spans="1:11" x14ac:dyDescent="0.2">
      <c r="A2882" s="140"/>
      <c r="B2882" s="325"/>
      <c r="J2882" s="4"/>
      <c r="K2882" s="173"/>
    </row>
    <row r="2883" spans="1:11" x14ac:dyDescent="0.2">
      <c r="A2883" s="140"/>
      <c r="B2883" s="325"/>
      <c r="J2883" s="4"/>
      <c r="K2883" s="173"/>
    </row>
    <row r="2884" spans="1:11" x14ac:dyDescent="0.2">
      <c r="A2884" s="140"/>
      <c r="B2884" s="325"/>
      <c r="J2884" s="4"/>
      <c r="K2884" s="173"/>
    </row>
    <row r="2885" spans="1:11" x14ac:dyDescent="0.2">
      <c r="A2885" s="140"/>
      <c r="B2885" s="325"/>
      <c r="J2885" s="4"/>
      <c r="K2885" s="173"/>
    </row>
    <row r="2886" spans="1:11" x14ac:dyDescent="0.2">
      <c r="A2886" s="140"/>
      <c r="B2886" s="325"/>
      <c r="J2886" s="4"/>
      <c r="K2886" s="173"/>
    </row>
    <row r="2887" spans="1:11" x14ac:dyDescent="0.2">
      <c r="A2887" s="140"/>
      <c r="B2887" s="325"/>
      <c r="J2887" s="4"/>
      <c r="K2887" s="173"/>
    </row>
    <row r="2888" spans="1:11" x14ac:dyDescent="0.2">
      <c r="A2888" s="140"/>
      <c r="B2888" s="325"/>
      <c r="J2888" s="4"/>
      <c r="K2888" s="173"/>
    </row>
    <row r="2889" spans="1:11" x14ac:dyDescent="0.2">
      <c r="A2889" s="140"/>
      <c r="B2889" s="325"/>
      <c r="J2889" s="4"/>
      <c r="K2889" s="173"/>
    </row>
    <row r="2890" spans="1:11" x14ac:dyDescent="0.2">
      <c r="A2890" s="140"/>
      <c r="B2890" s="325"/>
      <c r="J2890" s="4"/>
      <c r="K2890" s="173"/>
    </row>
    <row r="2891" spans="1:11" x14ac:dyDescent="0.2">
      <c r="A2891" s="140"/>
      <c r="B2891" s="325"/>
      <c r="J2891" s="4"/>
      <c r="K2891" s="173"/>
    </row>
    <row r="2892" spans="1:11" x14ac:dyDescent="0.2">
      <c r="A2892" s="140"/>
      <c r="B2892" s="325"/>
      <c r="J2892" s="4"/>
      <c r="K2892" s="173"/>
    </row>
    <row r="2893" spans="1:11" x14ac:dyDescent="0.2">
      <c r="A2893" s="140"/>
      <c r="B2893" s="325"/>
      <c r="J2893" s="4"/>
      <c r="K2893" s="173"/>
    </row>
    <row r="2894" spans="1:11" x14ac:dyDescent="0.2">
      <c r="A2894" s="140"/>
      <c r="B2894" s="325"/>
      <c r="J2894" s="4"/>
      <c r="K2894" s="173"/>
    </row>
    <row r="2895" spans="1:11" x14ac:dyDescent="0.2">
      <c r="A2895" s="140"/>
      <c r="B2895" s="325"/>
      <c r="J2895" s="4"/>
      <c r="K2895" s="173"/>
    </row>
    <row r="2896" spans="1:11" x14ac:dyDescent="0.2">
      <c r="A2896" s="140"/>
      <c r="B2896" s="325"/>
      <c r="J2896" s="4"/>
      <c r="K2896" s="173"/>
    </row>
    <row r="2897" spans="1:11" x14ac:dyDescent="0.2">
      <c r="A2897" s="140"/>
      <c r="B2897" s="325"/>
      <c r="J2897" s="4"/>
      <c r="K2897" s="173"/>
    </row>
    <row r="2898" spans="1:11" x14ac:dyDescent="0.2">
      <c r="A2898" s="140"/>
      <c r="B2898" s="325"/>
      <c r="J2898" s="4"/>
      <c r="K2898" s="173"/>
    </row>
    <row r="2899" spans="1:11" x14ac:dyDescent="0.2">
      <c r="A2899" s="140"/>
      <c r="B2899" s="325"/>
      <c r="J2899" s="4"/>
      <c r="K2899" s="173"/>
    </row>
    <row r="2900" spans="1:11" x14ac:dyDescent="0.2">
      <c r="A2900" s="140"/>
      <c r="B2900" s="325"/>
      <c r="J2900" s="4"/>
      <c r="K2900" s="173"/>
    </row>
    <row r="2901" spans="1:11" x14ac:dyDescent="0.2">
      <c r="A2901" s="140"/>
      <c r="B2901" s="325"/>
      <c r="J2901" s="4"/>
      <c r="K2901" s="173"/>
    </row>
    <row r="2902" spans="1:11" x14ac:dyDescent="0.2">
      <c r="A2902" s="140"/>
      <c r="B2902" s="325"/>
      <c r="J2902" s="4"/>
      <c r="K2902" s="173"/>
    </row>
    <row r="2903" spans="1:11" x14ac:dyDescent="0.2">
      <c r="A2903" s="140"/>
      <c r="B2903" s="325"/>
      <c r="J2903" s="4"/>
      <c r="K2903" s="173"/>
    </row>
    <row r="2904" spans="1:11" x14ac:dyDescent="0.2">
      <c r="A2904" s="140"/>
      <c r="B2904" s="325"/>
      <c r="J2904" s="4"/>
      <c r="K2904" s="173"/>
    </row>
    <row r="2905" spans="1:11" x14ac:dyDescent="0.2">
      <c r="A2905" s="140"/>
      <c r="B2905" s="325"/>
      <c r="J2905" s="4"/>
      <c r="K2905" s="173"/>
    </row>
    <row r="2906" spans="1:11" x14ac:dyDescent="0.2">
      <c r="A2906" s="140"/>
      <c r="B2906" s="325"/>
      <c r="J2906" s="4"/>
      <c r="K2906" s="173"/>
    </row>
    <row r="2907" spans="1:11" x14ac:dyDescent="0.2">
      <c r="A2907" s="140"/>
      <c r="B2907" s="325"/>
      <c r="J2907" s="4"/>
      <c r="K2907" s="173"/>
    </row>
    <row r="2908" spans="1:11" x14ac:dyDescent="0.2">
      <c r="A2908" s="140"/>
      <c r="B2908" s="325"/>
      <c r="J2908" s="4"/>
      <c r="K2908" s="173"/>
    </row>
    <row r="2909" spans="1:11" x14ac:dyDescent="0.2">
      <c r="A2909" s="140"/>
      <c r="B2909" s="325"/>
      <c r="J2909" s="4"/>
      <c r="K2909" s="173"/>
    </row>
    <row r="2910" spans="1:11" x14ac:dyDescent="0.2">
      <c r="A2910" s="140"/>
      <c r="B2910" s="325"/>
      <c r="J2910" s="4"/>
      <c r="K2910" s="173"/>
    </row>
    <row r="2911" spans="1:11" x14ac:dyDescent="0.2">
      <c r="A2911" s="140"/>
      <c r="B2911" s="325"/>
      <c r="J2911" s="4"/>
      <c r="K2911" s="173"/>
    </row>
    <row r="2912" spans="1:11" x14ac:dyDescent="0.2">
      <c r="A2912" s="140"/>
      <c r="B2912" s="325"/>
      <c r="J2912" s="4"/>
      <c r="K2912" s="173"/>
    </row>
    <row r="2913" spans="1:11" x14ac:dyDescent="0.2">
      <c r="A2913" s="140"/>
      <c r="B2913" s="325"/>
      <c r="J2913" s="4"/>
      <c r="K2913" s="173"/>
    </row>
    <row r="2914" spans="1:11" x14ac:dyDescent="0.2">
      <c r="A2914" s="140"/>
      <c r="B2914" s="325"/>
      <c r="J2914" s="4"/>
      <c r="K2914" s="173"/>
    </row>
    <row r="2915" spans="1:11" x14ac:dyDescent="0.2">
      <c r="A2915" s="140"/>
      <c r="B2915" s="325"/>
      <c r="J2915" s="4"/>
      <c r="K2915" s="173"/>
    </row>
    <row r="2916" spans="1:11" x14ac:dyDescent="0.2">
      <c r="A2916" s="140"/>
      <c r="B2916" s="325"/>
      <c r="J2916" s="4"/>
      <c r="K2916" s="173"/>
    </row>
    <row r="2917" spans="1:11" x14ac:dyDescent="0.2">
      <c r="A2917" s="140"/>
      <c r="B2917" s="325"/>
      <c r="J2917" s="4"/>
      <c r="K2917" s="173"/>
    </row>
    <row r="2918" spans="1:11" x14ac:dyDescent="0.2">
      <c r="A2918" s="140"/>
      <c r="B2918" s="325"/>
      <c r="J2918" s="4"/>
      <c r="K2918" s="173"/>
    </row>
    <row r="2919" spans="1:11" x14ac:dyDescent="0.2">
      <c r="A2919" s="140"/>
      <c r="B2919" s="325"/>
      <c r="J2919" s="4"/>
      <c r="K2919" s="173"/>
    </row>
    <row r="2920" spans="1:11" x14ac:dyDescent="0.2">
      <c r="A2920" s="140"/>
      <c r="B2920" s="325"/>
      <c r="J2920" s="4"/>
      <c r="K2920" s="173"/>
    </row>
    <row r="2921" spans="1:11" x14ac:dyDescent="0.2">
      <c r="A2921" s="140"/>
      <c r="B2921" s="325"/>
      <c r="J2921" s="4"/>
      <c r="K2921" s="173"/>
    </row>
    <row r="2922" spans="1:11" x14ac:dyDescent="0.2">
      <c r="A2922" s="140"/>
      <c r="B2922" s="325"/>
      <c r="J2922" s="4"/>
      <c r="K2922" s="173"/>
    </row>
    <row r="2923" spans="1:11" x14ac:dyDescent="0.2">
      <c r="A2923" s="140"/>
      <c r="B2923" s="325"/>
      <c r="J2923" s="4"/>
      <c r="K2923" s="173"/>
    </row>
    <row r="2924" spans="1:11" x14ac:dyDescent="0.2">
      <c r="A2924" s="140"/>
      <c r="B2924" s="325"/>
      <c r="J2924" s="4"/>
      <c r="K2924" s="173"/>
    </row>
    <row r="2925" spans="1:11" x14ac:dyDescent="0.2">
      <c r="A2925" s="140"/>
      <c r="B2925" s="325"/>
      <c r="J2925" s="4"/>
      <c r="K2925" s="173"/>
    </row>
    <row r="2926" spans="1:11" x14ac:dyDescent="0.2">
      <c r="A2926" s="140"/>
      <c r="B2926" s="325"/>
      <c r="J2926" s="4"/>
      <c r="K2926" s="173"/>
    </row>
    <row r="2927" spans="1:11" x14ac:dyDescent="0.2">
      <c r="A2927" s="140"/>
      <c r="B2927" s="325"/>
      <c r="J2927" s="4"/>
      <c r="K2927" s="173"/>
    </row>
    <row r="2928" spans="1:11" x14ac:dyDescent="0.2">
      <c r="A2928" s="140"/>
      <c r="B2928" s="325"/>
      <c r="J2928" s="4"/>
      <c r="K2928" s="173"/>
    </row>
    <row r="2929" spans="1:11" x14ac:dyDescent="0.2">
      <c r="A2929" s="140"/>
      <c r="B2929" s="325"/>
      <c r="J2929" s="4"/>
      <c r="K2929" s="173"/>
    </row>
    <row r="2930" spans="1:11" x14ac:dyDescent="0.2">
      <c r="A2930" s="140"/>
      <c r="B2930" s="325"/>
      <c r="J2930" s="4"/>
      <c r="K2930" s="173"/>
    </row>
    <row r="2931" spans="1:11" x14ac:dyDescent="0.2">
      <c r="A2931" s="140"/>
      <c r="B2931" s="325"/>
      <c r="J2931" s="4"/>
      <c r="K2931" s="173"/>
    </row>
    <row r="2932" spans="1:11" x14ac:dyDescent="0.2">
      <c r="A2932" s="140"/>
      <c r="B2932" s="325"/>
      <c r="J2932" s="4"/>
      <c r="K2932" s="173"/>
    </row>
    <row r="2933" spans="1:11" x14ac:dyDescent="0.2">
      <c r="A2933" s="140"/>
      <c r="B2933" s="325"/>
      <c r="J2933" s="4"/>
      <c r="K2933" s="173"/>
    </row>
    <row r="2934" spans="1:11" x14ac:dyDescent="0.2">
      <c r="A2934" s="140"/>
      <c r="B2934" s="325"/>
      <c r="J2934" s="4"/>
      <c r="K2934" s="173"/>
    </row>
    <row r="2935" spans="1:11" x14ac:dyDescent="0.2">
      <c r="A2935" s="140"/>
      <c r="B2935" s="325"/>
      <c r="J2935" s="4"/>
      <c r="K2935" s="173"/>
    </row>
    <row r="2936" spans="1:11" x14ac:dyDescent="0.2">
      <c r="A2936" s="140"/>
      <c r="B2936" s="325"/>
      <c r="J2936" s="4"/>
      <c r="K2936" s="173"/>
    </row>
    <row r="2937" spans="1:11" x14ac:dyDescent="0.2">
      <c r="A2937" s="140"/>
      <c r="B2937" s="325"/>
      <c r="J2937" s="4"/>
      <c r="K2937" s="173"/>
    </row>
    <row r="2938" spans="1:11" x14ac:dyDescent="0.2">
      <c r="A2938" s="140"/>
      <c r="B2938" s="325"/>
      <c r="J2938" s="4"/>
      <c r="K2938" s="173"/>
    </row>
    <row r="2939" spans="1:11" x14ac:dyDescent="0.2">
      <c r="A2939" s="140"/>
      <c r="B2939" s="325"/>
      <c r="J2939" s="4"/>
      <c r="K2939" s="173"/>
    </row>
    <row r="2940" spans="1:11" x14ac:dyDescent="0.2">
      <c r="A2940" s="140"/>
      <c r="B2940" s="325"/>
      <c r="J2940" s="4"/>
      <c r="K2940" s="173"/>
    </row>
    <row r="2941" spans="1:11" x14ac:dyDescent="0.2">
      <c r="A2941" s="140"/>
      <c r="B2941" s="325"/>
      <c r="J2941" s="4"/>
      <c r="K2941" s="173"/>
    </row>
    <row r="2942" spans="1:11" x14ac:dyDescent="0.2">
      <c r="A2942" s="140"/>
      <c r="B2942" s="325"/>
      <c r="J2942" s="4"/>
      <c r="K2942" s="173"/>
    </row>
    <row r="2943" spans="1:11" x14ac:dyDescent="0.2">
      <c r="A2943" s="140"/>
      <c r="B2943" s="325"/>
      <c r="J2943" s="4"/>
      <c r="K2943" s="173"/>
    </row>
    <row r="2944" spans="1:11" x14ac:dyDescent="0.2">
      <c r="A2944" s="140"/>
      <c r="B2944" s="325"/>
      <c r="J2944" s="4"/>
      <c r="K2944" s="173"/>
    </row>
    <row r="2945" spans="1:11" x14ac:dyDescent="0.2">
      <c r="A2945" s="140"/>
      <c r="B2945" s="325"/>
      <c r="J2945" s="4"/>
      <c r="K2945" s="173"/>
    </row>
    <row r="2946" spans="1:11" x14ac:dyDescent="0.2">
      <c r="A2946" s="140"/>
      <c r="B2946" s="325"/>
      <c r="J2946" s="4"/>
      <c r="K2946" s="173"/>
    </row>
    <row r="2947" spans="1:11" x14ac:dyDescent="0.2">
      <c r="A2947" s="140"/>
      <c r="B2947" s="325"/>
      <c r="J2947" s="4"/>
      <c r="K2947" s="173"/>
    </row>
    <row r="2948" spans="1:11" x14ac:dyDescent="0.2">
      <c r="A2948" s="140"/>
      <c r="B2948" s="325"/>
      <c r="J2948" s="4"/>
      <c r="K2948" s="173"/>
    </row>
    <row r="2949" spans="1:11" x14ac:dyDescent="0.2">
      <c r="A2949" s="140"/>
      <c r="B2949" s="325"/>
      <c r="J2949" s="4"/>
      <c r="K2949" s="173"/>
    </row>
    <row r="2950" spans="1:11" x14ac:dyDescent="0.2">
      <c r="A2950" s="140"/>
      <c r="B2950" s="325"/>
      <c r="J2950" s="4"/>
      <c r="K2950" s="173"/>
    </row>
    <row r="2951" spans="1:11" x14ac:dyDescent="0.2">
      <c r="A2951" s="140"/>
      <c r="B2951" s="325"/>
      <c r="J2951" s="4"/>
      <c r="K2951" s="173"/>
    </row>
    <row r="2952" spans="1:11" x14ac:dyDescent="0.2">
      <c r="A2952" s="140"/>
      <c r="B2952" s="325"/>
      <c r="J2952" s="4"/>
      <c r="K2952" s="173"/>
    </row>
    <row r="2953" spans="1:11" x14ac:dyDescent="0.2">
      <c r="A2953" s="140"/>
      <c r="B2953" s="325"/>
      <c r="J2953" s="4"/>
      <c r="K2953" s="173"/>
    </row>
    <row r="2954" spans="1:11" x14ac:dyDescent="0.2">
      <c r="A2954" s="140"/>
      <c r="B2954" s="325"/>
      <c r="J2954" s="4"/>
      <c r="K2954" s="173"/>
    </row>
    <row r="2955" spans="1:11" x14ac:dyDescent="0.2">
      <c r="A2955" s="140"/>
      <c r="B2955" s="325"/>
      <c r="J2955" s="4"/>
      <c r="K2955" s="173"/>
    </row>
    <row r="2956" spans="1:11" x14ac:dyDescent="0.2">
      <c r="A2956" s="140"/>
      <c r="B2956" s="325"/>
      <c r="J2956" s="4"/>
      <c r="K2956" s="173"/>
    </row>
    <row r="2957" spans="1:11" x14ac:dyDescent="0.2">
      <c r="A2957" s="140"/>
      <c r="B2957" s="325"/>
      <c r="J2957" s="4"/>
      <c r="K2957" s="173"/>
    </row>
    <row r="2958" spans="1:11" x14ac:dyDescent="0.2">
      <c r="A2958" s="140"/>
      <c r="B2958" s="325"/>
      <c r="J2958" s="4"/>
      <c r="K2958" s="173"/>
    </row>
    <row r="2959" spans="1:11" x14ac:dyDescent="0.2">
      <c r="A2959" s="140"/>
      <c r="B2959" s="325"/>
      <c r="J2959" s="4"/>
      <c r="K2959" s="173"/>
    </row>
    <row r="2960" spans="1:11" x14ac:dyDescent="0.2">
      <c r="A2960" s="140"/>
      <c r="B2960" s="325"/>
      <c r="J2960" s="4"/>
      <c r="K2960" s="173"/>
    </row>
    <row r="2961" spans="1:11" x14ac:dyDescent="0.2">
      <c r="A2961" s="140"/>
      <c r="B2961" s="325"/>
      <c r="J2961" s="4"/>
      <c r="K2961" s="173"/>
    </row>
    <row r="2962" spans="1:11" x14ac:dyDescent="0.2">
      <c r="A2962" s="140"/>
      <c r="B2962" s="325"/>
      <c r="J2962" s="4"/>
      <c r="K2962" s="173"/>
    </row>
    <row r="2963" spans="1:11" x14ac:dyDescent="0.2">
      <c r="A2963" s="140"/>
      <c r="B2963" s="325"/>
      <c r="J2963" s="4"/>
      <c r="K2963" s="173"/>
    </row>
    <row r="2964" spans="1:11" x14ac:dyDescent="0.2">
      <c r="A2964" s="140"/>
      <c r="B2964" s="325"/>
      <c r="J2964" s="4"/>
      <c r="K2964" s="173"/>
    </row>
    <row r="2965" spans="1:11" x14ac:dyDescent="0.2">
      <c r="A2965" s="140"/>
      <c r="B2965" s="325"/>
      <c r="J2965" s="4"/>
      <c r="K2965" s="173"/>
    </row>
    <row r="2966" spans="1:11" x14ac:dyDescent="0.2">
      <c r="A2966" s="140"/>
      <c r="B2966" s="325"/>
      <c r="J2966" s="4"/>
      <c r="K2966" s="173"/>
    </row>
    <row r="2967" spans="1:11" x14ac:dyDescent="0.2">
      <c r="A2967" s="140"/>
      <c r="B2967" s="325"/>
      <c r="J2967" s="4"/>
      <c r="K2967" s="173"/>
    </row>
    <row r="2968" spans="1:11" x14ac:dyDescent="0.2">
      <c r="A2968" s="140"/>
      <c r="B2968" s="325"/>
      <c r="J2968" s="4"/>
      <c r="K2968" s="173"/>
    </row>
    <row r="2969" spans="1:11" x14ac:dyDescent="0.2">
      <c r="A2969" s="140"/>
      <c r="B2969" s="325"/>
      <c r="J2969" s="4"/>
      <c r="K2969" s="173"/>
    </row>
    <row r="2970" spans="1:11" x14ac:dyDescent="0.2">
      <c r="A2970" s="140"/>
      <c r="B2970" s="325"/>
      <c r="J2970" s="4"/>
      <c r="K2970" s="173"/>
    </row>
    <row r="2971" spans="1:11" x14ac:dyDescent="0.2">
      <c r="A2971" s="140"/>
      <c r="B2971" s="325"/>
      <c r="J2971" s="4"/>
      <c r="K2971" s="173"/>
    </row>
    <row r="2972" spans="1:11" x14ac:dyDescent="0.2">
      <c r="A2972" s="140"/>
      <c r="B2972" s="325"/>
      <c r="J2972" s="4"/>
      <c r="K2972" s="173"/>
    </row>
    <row r="2973" spans="1:11" x14ac:dyDescent="0.2">
      <c r="A2973" s="140"/>
      <c r="B2973" s="325"/>
      <c r="J2973" s="4"/>
      <c r="K2973" s="173"/>
    </row>
    <row r="2974" spans="1:11" x14ac:dyDescent="0.2">
      <c r="A2974" s="140"/>
      <c r="B2974" s="325"/>
      <c r="J2974" s="4"/>
      <c r="K2974" s="173"/>
    </row>
    <row r="2975" spans="1:11" x14ac:dyDescent="0.2">
      <c r="A2975" s="140"/>
      <c r="B2975" s="325"/>
      <c r="J2975" s="4"/>
      <c r="K2975" s="173"/>
    </row>
    <row r="2976" spans="1:11" x14ac:dyDescent="0.2">
      <c r="A2976" s="140"/>
      <c r="B2976" s="325"/>
      <c r="J2976" s="4"/>
      <c r="K2976" s="173"/>
    </row>
    <row r="2977" spans="1:11" x14ac:dyDescent="0.2">
      <c r="A2977" s="140"/>
      <c r="B2977" s="325"/>
      <c r="J2977" s="4"/>
      <c r="K2977" s="173"/>
    </row>
    <row r="2978" spans="1:11" x14ac:dyDescent="0.2">
      <c r="A2978" s="140"/>
      <c r="B2978" s="325"/>
      <c r="J2978" s="4"/>
      <c r="K2978" s="173"/>
    </row>
    <row r="2979" spans="1:11" x14ac:dyDescent="0.2">
      <c r="A2979" s="140"/>
      <c r="B2979" s="325"/>
      <c r="J2979" s="4"/>
      <c r="K2979" s="173"/>
    </row>
    <row r="2980" spans="1:11" x14ac:dyDescent="0.2">
      <c r="A2980" s="140"/>
      <c r="B2980" s="325"/>
      <c r="J2980" s="4"/>
      <c r="K2980" s="173"/>
    </row>
    <row r="2981" spans="1:11" x14ac:dyDescent="0.2">
      <c r="A2981" s="140"/>
      <c r="B2981" s="325"/>
      <c r="J2981" s="4"/>
      <c r="K2981" s="173"/>
    </row>
    <row r="2982" spans="1:11" x14ac:dyDescent="0.2">
      <c r="A2982" s="140"/>
      <c r="B2982" s="325"/>
      <c r="J2982" s="4"/>
      <c r="K2982" s="173"/>
    </row>
    <row r="2983" spans="1:11" x14ac:dyDescent="0.2">
      <c r="A2983" s="140"/>
      <c r="B2983" s="325"/>
      <c r="J2983" s="4"/>
      <c r="K2983" s="173"/>
    </row>
    <row r="2984" spans="1:11" x14ac:dyDescent="0.2">
      <c r="A2984" s="140"/>
      <c r="B2984" s="325"/>
      <c r="J2984" s="4"/>
      <c r="K2984" s="173"/>
    </row>
    <row r="2985" spans="1:11" x14ac:dyDescent="0.2">
      <c r="A2985" s="140"/>
      <c r="B2985" s="325"/>
      <c r="J2985" s="4"/>
      <c r="K2985" s="173"/>
    </row>
    <row r="2986" spans="1:11" x14ac:dyDescent="0.2">
      <c r="A2986" s="140"/>
      <c r="B2986" s="325"/>
      <c r="J2986" s="4"/>
      <c r="K2986" s="173"/>
    </row>
    <row r="2987" spans="1:11" x14ac:dyDescent="0.2">
      <c r="A2987" s="140"/>
      <c r="B2987" s="325"/>
      <c r="J2987" s="4"/>
      <c r="K2987" s="173"/>
    </row>
    <row r="2988" spans="1:11" x14ac:dyDescent="0.2">
      <c r="A2988" s="140"/>
      <c r="B2988" s="325"/>
      <c r="J2988" s="4"/>
      <c r="K2988" s="173"/>
    </row>
    <row r="2989" spans="1:11" x14ac:dyDescent="0.2">
      <c r="A2989" s="140"/>
      <c r="B2989" s="325"/>
      <c r="J2989" s="4"/>
      <c r="K2989" s="173"/>
    </row>
    <row r="2990" spans="1:11" x14ac:dyDescent="0.2">
      <c r="A2990" s="140"/>
      <c r="B2990" s="325"/>
      <c r="J2990" s="4"/>
      <c r="K2990" s="173"/>
    </row>
    <row r="2991" spans="1:11" x14ac:dyDescent="0.2">
      <c r="A2991" s="140"/>
      <c r="B2991" s="325"/>
      <c r="J2991" s="4"/>
      <c r="K2991" s="173"/>
    </row>
    <row r="2992" spans="1:11" x14ac:dyDescent="0.2">
      <c r="A2992" s="140"/>
      <c r="B2992" s="325"/>
      <c r="J2992" s="4"/>
      <c r="K2992" s="173"/>
    </row>
    <row r="2993" spans="1:11" x14ac:dyDescent="0.2">
      <c r="A2993" s="140"/>
      <c r="B2993" s="325"/>
      <c r="J2993" s="4"/>
      <c r="K2993" s="173"/>
    </row>
    <row r="2994" spans="1:11" x14ac:dyDescent="0.2">
      <c r="A2994" s="140"/>
      <c r="B2994" s="325"/>
      <c r="J2994" s="4"/>
      <c r="K2994" s="173"/>
    </row>
    <row r="2995" spans="1:11" x14ac:dyDescent="0.2">
      <c r="A2995" s="140"/>
      <c r="B2995" s="325"/>
      <c r="J2995" s="4"/>
      <c r="K2995" s="173"/>
    </row>
    <row r="2996" spans="1:11" x14ac:dyDescent="0.2">
      <c r="A2996" s="140"/>
      <c r="B2996" s="325"/>
      <c r="J2996" s="4"/>
      <c r="K2996" s="173"/>
    </row>
    <row r="2997" spans="1:11" x14ac:dyDescent="0.2">
      <c r="A2997" s="140"/>
      <c r="B2997" s="325"/>
      <c r="J2997" s="4"/>
      <c r="K2997" s="173"/>
    </row>
    <row r="2998" spans="1:11" x14ac:dyDescent="0.2">
      <c r="A2998" s="140"/>
      <c r="B2998" s="325"/>
      <c r="J2998" s="4"/>
      <c r="K2998" s="173"/>
    </row>
    <row r="2999" spans="1:11" x14ac:dyDescent="0.2">
      <c r="A2999" s="140"/>
      <c r="B2999" s="325"/>
      <c r="J2999" s="4"/>
      <c r="K2999" s="173"/>
    </row>
    <row r="3000" spans="1:11" x14ac:dyDescent="0.2">
      <c r="A3000" s="140"/>
      <c r="B3000" s="325"/>
      <c r="J3000" s="4"/>
      <c r="K3000" s="173"/>
    </row>
    <row r="3001" spans="1:11" x14ac:dyDescent="0.2">
      <c r="A3001" s="140"/>
      <c r="B3001" s="325"/>
      <c r="J3001" s="4"/>
      <c r="K3001" s="173"/>
    </row>
    <row r="3002" spans="1:11" x14ac:dyDescent="0.2">
      <c r="A3002" s="140"/>
      <c r="B3002" s="325"/>
      <c r="J3002" s="4"/>
      <c r="K3002" s="173"/>
    </row>
    <row r="3003" spans="1:11" x14ac:dyDescent="0.2">
      <c r="A3003" s="140"/>
      <c r="B3003" s="325"/>
      <c r="J3003" s="4"/>
      <c r="K3003" s="173"/>
    </row>
    <row r="3004" spans="1:11" x14ac:dyDescent="0.2">
      <c r="A3004" s="140"/>
      <c r="B3004" s="325"/>
      <c r="J3004" s="4"/>
      <c r="K3004" s="173"/>
    </row>
    <row r="3005" spans="1:11" x14ac:dyDescent="0.2">
      <c r="A3005" s="140"/>
      <c r="B3005" s="325"/>
      <c r="J3005" s="4"/>
      <c r="K3005" s="173"/>
    </row>
    <row r="3006" spans="1:11" x14ac:dyDescent="0.2">
      <c r="A3006" s="140"/>
      <c r="B3006" s="325"/>
      <c r="J3006" s="4"/>
      <c r="K3006" s="173"/>
    </row>
    <row r="3007" spans="1:11" x14ac:dyDescent="0.2">
      <c r="A3007" s="140"/>
      <c r="B3007" s="325"/>
      <c r="J3007" s="4"/>
      <c r="K3007" s="173"/>
    </row>
    <row r="3008" spans="1:11" x14ac:dyDescent="0.2">
      <c r="A3008" s="140"/>
      <c r="B3008" s="325"/>
      <c r="J3008" s="4"/>
      <c r="K3008" s="173"/>
    </row>
    <row r="3009" spans="1:11" x14ac:dyDescent="0.2">
      <c r="A3009" s="140"/>
      <c r="B3009" s="325"/>
      <c r="J3009" s="4"/>
      <c r="K3009" s="173"/>
    </row>
    <row r="3010" spans="1:11" x14ac:dyDescent="0.2">
      <c r="A3010" s="140"/>
      <c r="B3010" s="325"/>
      <c r="J3010" s="4"/>
      <c r="K3010" s="173"/>
    </row>
    <row r="3011" spans="1:11" x14ac:dyDescent="0.2">
      <c r="A3011" s="140"/>
      <c r="B3011" s="325"/>
      <c r="J3011" s="4"/>
      <c r="K3011" s="173"/>
    </row>
    <row r="3012" spans="1:11" x14ac:dyDescent="0.2">
      <c r="A3012" s="140"/>
      <c r="B3012" s="325"/>
      <c r="J3012" s="4"/>
      <c r="K3012" s="173"/>
    </row>
    <row r="3013" spans="1:11" x14ac:dyDescent="0.2">
      <c r="A3013" s="140"/>
      <c r="B3013" s="325"/>
      <c r="J3013" s="4"/>
      <c r="K3013" s="173"/>
    </row>
    <row r="3014" spans="1:11" x14ac:dyDescent="0.2">
      <c r="A3014" s="140"/>
      <c r="B3014" s="325"/>
      <c r="J3014" s="4"/>
      <c r="K3014" s="173"/>
    </row>
    <row r="3015" spans="1:11" x14ac:dyDescent="0.2">
      <c r="A3015" s="140"/>
      <c r="B3015" s="325"/>
      <c r="J3015" s="4"/>
      <c r="K3015" s="173"/>
    </row>
    <row r="3016" spans="1:11" x14ac:dyDescent="0.2">
      <c r="A3016" s="140"/>
      <c r="B3016" s="325"/>
      <c r="J3016" s="4"/>
      <c r="K3016" s="173"/>
    </row>
    <row r="3017" spans="1:11" x14ac:dyDescent="0.2">
      <c r="A3017" s="140"/>
      <c r="B3017" s="325"/>
      <c r="J3017" s="4"/>
      <c r="K3017" s="173"/>
    </row>
    <row r="3018" spans="1:11" x14ac:dyDescent="0.2">
      <c r="A3018" s="140"/>
      <c r="B3018" s="325"/>
      <c r="J3018" s="4"/>
      <c r="K3018" s="173"/>
    </row>
    <row r="3019" spans="1:11" x14ac:dyDescent="0.2">
      <c r="A3019" s="140"/>
      <c r="B3019" s="325"/>
      <c r="J3019" s="4"/>
      <c r="K3019" s="173"/>
    </row>
    <row r="3020" spans="1:11" x14ac:dyDescent="0.2">
      <c r="A3020" s="140"/>
      <c r="B3020" s="325"/>
      <c r="J3020" s="4"/>
      <c r="K3020" s="173"/>
    </row>
    <row r="3021" spans="1:11" x14ac:dyDescent="0.2">
      <c r="A3021" s="140"/>
      <c r="B3021" s="325"/>
      <c r="J3021" s="4"/>
      <c r="K3021" s="173"/>
    </row>
    <row r="3022" spans="1:11" x14ac:dyDescent="0.2">
      <c r="A3022" s="140"/>
      <c r="B3022" s="325"/>
      <c r="J3022" s="4"/>
      <c r="K3022" s="173"/>
    </row>
    <row r="3023" spans="1:11" x14ac:dyDescent="0.2">
      <c r="A3023" s="140"/>
      <c r="B3023" s="325"/>
      <c r="J3023" s="4"/>
      <c r="K3023" s="173"/>
    </row>
    <row r="3024" spans="1:11" x14ac:dyDescent="0.2">
      <c r="A3024" s="140"/>
      <c r="B3024" s="325"/>
      <c r="J3024" s="4"/>
      <c r="K3024" s="173"/>
    </row>
    <row r="3025" spans="1:11" x14ac:dyDescent="0.2">
      <c r="A3025" s="140"/>
      <c r="B3025" s="325"/>
      <c r="J3025" s="4"/>
      <c r="K3025" s="173"/>
    </row>
    <row r="3026" spans="1:11" x14ac:dyDescent="0.2">
      <c r="A3026" s="140"/>
      <c r="B3026" s="325"/>
      <c r="J3026" s="4"/>
      <c r="K3026" s="173"/>
    </row>
    <row r="3027" spans="1:11" x14ac:dyDescent="0.2">
      <c r="A3027" s="140"/>
      <c r="B3027" s="325"/>
      <c r="J3027" s="4"/>
      <c r="K3027" s="173"/>
    </row>
    <row r="3028" spans="1:11" x14ac:dyDescent="0.2">
      <c r="A3028" s="140"/>
      <c r="B3028" s="325"/>
      <c r="J3028" s="4"/>
      <c r="K3028" s="173"/>
    </row>
    <row r="3029" spans="1:11" x14ac:dyDescent="0.2">
      <c r="A3029" s="140"/>
      <c r="B3029" s="325"/>
      <c r="J3029" s="4"/>
      <c r="K3029" s="173"/>
    </row>
    <row r="3030" spans="1:11" x14ac:dyDescent="0.2">
      <c r="A3030" s="140"/>
      <c r="B3030" s="325"/>
      <c r="J3030" s="4"/>
      <c r="K3030" s="173"/>
    </row>
    <row r="3031" spans="1:11" x14ac:dyDescent="0.2">
      <c r="A3031" s="140"/>
      <c r="B3031" s="325"/>
      <c r="J3031" s="4"/>
      <c r="K3031" s="173"/>
    </row>
    <row r="3032" spans="1:11" x14ac:dyDescent="0.2">
      <c r="A3032" s="140"/>
      <c r="B3032" s="325"/>
      <c r="J3032" s="4"/>
      <c r="K3032" s="173"/>
    </row>
    <row r="3033" spans="1:11" x14ac:dyDescent="0.2">
      <c r="A3033" s="140"/>
      <c r="B3033" s="325"/>
      <c r="J3033" s="4"/>
      <c r="K3033" s="173"/>
    </row>
    <row r="3034" spans="1:11" x14ac:dyDescent="0.2">
      <c r="A3034" s="140"/>
      <c r="B3034" s="325"/>
      <c r="J3034" s="4"/>
      <c r="K3034" s="173"/>
    </row>
    <row r="3035" spans="1:11" x14ac:dyDescent="0.2">
      <c r="A3035" s="140"/>
      <c r="B3035" s="325"/>
      <c r="J3035" s="4"/>
      <c r="K3035" s="173"/>
    </row>
    <row r="3036" spans="1:11" x14ac:dyDescent="0.2">
      <c r="A3036" s="140"/>
      <c r="B3036" s="325"/>
      <c r="J3036" s="4"/>
      <c r="K3036" s="173"/>
    </row>
    <row r="3037" spans="1:11" x14ac:dyDescent="0.2">
      <c r="A3037" s="140"/>
      <c r="B3037" s="325"/>
      <c r="J3037" s="4"/>
      <c r="K3037" s="173"/>
    </row>
    <row r="3038" spans="1:11" x14ac:dyDescent="0.2">
      <c r="A3038" s="140"/>
      <c r="B3038" s="325"/>
      <c r="J3038" s="4"/>
      <c r="K3038" s="173"/>
    </row>
    <row r="3039" spans="1:11" x14ac:dyDescent="0.2">
      <c r="A3039" s="140"/>
      <c r="B3039" s="325"/>
      <c r="J3039" s="4"/>
      <c r="K3039" s="173"/>
    </row>
    <row r="3040" spans="1:11" x14ac:dyDescent="0.2">
      <c r="A3040" s="140"/>
      <c r="B3040" s="325"/>
      <c r="J3040" s="4"/>
      <c r="K3040" s="173"/>
    </row>
    <row r="3041" spans="1:11" x14ac:dyDescent="0.2">
      <c r="A3041" s="140"/>
      <c r="B3041" s="325"/>
      <c r="J3041" s="4"/>
      <c r="K3041" s="173"/>
    </row>
    <row r="3042" spans="1:11" x14ac:dyDescent="0.2">
      <c r="A3042" s="140"/>
      <c r="B3042" s="325"/>
      <c r="J3042" s="4"/>
      <c r="K3042" s="173"/>
    </row>
    <row r="3043" spans="1:11" x14ac:dyDescent="0.2">
      <c r="A3043" s="140"/>
      <c r="B3043" s="325"/>
      <c r="J3043" s="4"/>
      <c r="K3043" s="173"/>
    </row>
    <row r="3044" spans="1:11" x14ac:dyDescent="0.2">
      <c r="A3044" s="140"/>
      <c r="B3044" s="325"/>
      <c r="J3044" s="4"/>
      <c r="K3044" s="173"/>
    </row>
    <row r="3045" spans="1:11" x14ac:dyDescent="0.2">
      <c r="A3045" s="140"/>
      <c r="B3045" s="325"/>
      <c r="J3045" s="4"/>
      <c r="K3045" s="173"/>
    </row>
    <row r="3046" spans="1:11" x14ac:dyDescent="0.2">
      <c r="A3046" s="140"/>
      <c r="B3046" s="325"/>
      <c r="J3046" s="4"/>
      <c r="K3046" s="173"/>
    </row>
    <row r="3047" spans="1:11" x14ac:dyDescent="0.2">
      <c r="A3047" s="140"/>
      <c r="B3047" s="325"/>
      <c r="J3047" s="4"/>
      <c r="K3047" s="173"/>
    </row>
    <row r="3048" spans="1:11" x14ac:dyDescent="0.2">
      <c r="A3048" s="140"/>
      <c r="B3048" s="325"/>
      <c r="J3048" s="4"/>
      <c r="K3048" s="173"/>
    </row>
    <row r="3049" spans="1:11" x14ac:dyDescent="0.2">
      <c r="A3049" s="140"/>
      <c r="B3049" s="325"/>
      <c r="J3049" s="4"/>
      <c r="K3049" s="173"/>
    </row>
    <row r="3050" spans="1:11" x14ac:dyDescent="0.2">
      <c r="A3050" s="140"/>
      <c r="B3050" s="325"/>
      <c r="J3050" s="4"/>
      <c r="K3050" s="173"/>
    </row>
    <row r="3051" spans="1:11" x14ac:dyDescent="0.2">
      <c r="A3051" s="140"/>
      <c r="B3051" s="325"/>
      <c r="J3051" s="4"/>
      <c r="K3051" s="173"/>
    </row>
    <row r="3052" spans="1:11" x14ac:dyDescent="0.2">
      <c r="A3052" s="140"/>
      <c r="B3052" s="325"/>
      <c r="J3052" s="4"/>
      <c r="K3052" s="173"/>
    </row>
    <row r="3053" spans="1:11" x14ac:dyDescent="0.2">
      <c r="A3053" s="140"/>
      <c r="B3053" s="325"/>
      <c r="J3053" s="4"/>
      <c r="K3053" s="173"/>
    </row>
    <row r="3054" spans="1:11" x14ac:dyDescent="0.2">
      <c r="A3054" s="140"/>
      <c r="B3054" s="325"/>
      <c r="J3054" s="4"/>
      <c r="K3054" s="173"/>
    </row>
    <row r="3055" spans="1:11" x14ac:dyDescent="0.2">
      <c r="A3055" s="140"/>
      <c r="B3055" s="325"/>
      <c r="J3055" s="4"/>
      <c r="K3055" s="173"/>
    </row>
    <row r="3056" spans="1:11" x14ac:dyDescent="0.2">
      <c r="A3056" s="140"/>
      <c r="B3056" s="325"/>
      <c r="J3056" s="4"/>
      <c r="K3056" s="173"/>
    </row>
    <row r="3057" spans="1:11" x14ac:dyDescent="0.2">
      <c r="A3057" s="140"/>
      <c r="B3057" s="325"/>
      <c r="J3057" s="4"/>
      <c r="K3057" s="173"/>
    </row>
    <row r="3058" spans="1:11" x14ac:dyDescent="0.2">
      <c r="A3058" s="140"/>
      <c r="B3058" s="325"/>
      <c r="J3058" s="4"/>
      <c r="K3058" s="173"/>
    </row>
    <row r="3059" spans="1:11" x14ac:dyDescent="0.2">
      <c r="A3059" s="140"/>
      <c r="B3059" s="325"/>
      <c r="J3059" s="4"/>
      <c r="K3059" s="173"/>
    </row>
    <row r="3060" spans="1:11" x14ac:dyDescent="0.2">
      <c r="A3060" s="140"/>
      <c r="B3060" s="325"/>
      <c r="J3060" s="4"/>
      <c r="K3060" s="173"/>
    </row>
    <row r="3061" spans="1:11" x14ac:dyDescent="0.2">
      <c r="A3061" s="140"/>
      <c r="B3061" s="325"/>
      <c r="J3061" s="4"/>
      <c r="K3061" s="173"/>
    </row>
    <row r="3062" spans="1:11" x14ac:dyDescent="0.2">
      <c r="A3062" s="140"/>
      <c r="B3062" s="325"/>
      <c r="J3062" s="4"/>
      <c r="K3062" s="173"/>
    </row>
    <row r="3063" spans="1:11" x14ac:dyDescent="0.2">
      <c r="A3063" s="140"/>
      <c r="B3063" s="325"/>
      <c r="J3063" s="4"/>
      <c r="K3063" s="173"/>
    </row>
    <row r="3064" spans="1:11" x14ac:dyDescent="0.2">
      <c r="A3064" s="140"/>
      <c r="B3064" s="325"/>
      <c r="J3064" s="4"/>
      <c r="K3064" s="173"/>
    </row>
    <row r="3065" spans="1:11" x14ac:dyDescent="0.2">
      <c r="A3065" s="140"/>
      <c r="B3065" s="325"/>
      <c r="J3065" s="4"/>
      <c r="K3065" s="173"/>
    </row>
    <row r="3066" spans="1:11" x14ac:dyDescent="0.2">
      <c r="A3066" s="140"/>
      <c r="B3066" s="325"/>
      <c r="J3066" s="4"/>
      <c r="K3066" s="173"/>
    </row>
    <row r="3067" spans="1:11" x14ac:dyDescent="0.2">
      <c r="A3067" s="140"/>
      <c r="B3067" s="325"/>
      <c r="J3067" s="4"/>
      <c r="K3067" s="173"/>
    </row>
    <row r="3068" spans="1:11" x14ac:dyDescent="0.2">
      <c r="A3068" s="140"/>
      <c r="B3068" s="325"/>
      <c r="J3068" s="4"/>
      <c r="K3068" s="173"/>
    </row>
    <row r="3069" spans="1:11" x14ac:dyDescent="0.2">
      <c r="A3069" s="140"/>
      <c r="B3069" s="325"/>
      <c r="J3069" s="4"/>
      <c r="K3069" s="173"/>
    </row>
    <row r="3070" spans="1:11" x14ac:dyDescent="0.2">
      <c r="A3070" s="140"/>
      <c r="B3070" s="325"/>
      <c r="J3070" s="4"/>
      <c r="K3070" s="173"/>
    </row>
    <row r="3071" spans="1:11" x14ac:dyDescent="0.2">
      <c r="A3071" s="140"/>
      <c r="B3071" s="325"/>
      <c r="J3071" s="4"/>
      <c r="K3071" s="173"/>
    </row>
    <row r="3072" spans="1:11" x14ac:dyDescent="0.2">
      <c r="A3072" s="140"/>
      <c r="B3072" s="325"/>
      <c r="J3072" s="4"/>
      <c r="K3072" s="173"/>
    </row>
    <row r="3073" spans="1:11" x14ac:dyDescent="0.2">
      <c r="A3073" s="140"/>
      <c r="B3073" s="325"/>
      <c r="J3073" s="4"/>
      <c r="K3073" s="173"/>
    </row>
    <row r="3074" spans="1:11" x14ac:dyDescent="0.2">
      <c r="A3074" s="140"/>
      <c r="B3074" s="325"/>
      <c r="J3074" s="4"/>
      <c r="K3074" s="173"/>
    </row>
    <row r="3075" spans="1:11" x14ac:dyDescent="0.2">
      <c r="A3075" s="140"/>
      <c r="B3075" s="325"/>
      <c r="J3075" s="4"/>
      <c r="K3075" s="173"/>
    </row>
    <row r="3076" spans="1:11" x14ac:dyDescent="0.2">
      <c r="A3076" s="140"/>
      <c r="B3076" s="325"/>
      <c r="J3076" s="4"/>
      <c r="K3076" s="173"/>
    </row>
    <row r="3077" spans="1:11" x14ac:dyDescent="0.2">
      <c r="A3077" s="140"/>
      <c r="B3077" s="325"/>
      <c r="J3077" s="4"/>
      <c r="K3077" s="173"/>
    </row>
    <row r="3078" spans="1:11" x14ac:dyDescent="0.2">
      <c r="A3078" s="140"/>
      <c r="B3078" s="325"/>
      <c r="J3078" s="4"/>
      <c r="K3078" s="173"/>
    </row>
    <row r="3079" spans="1:11" x14ac:dyDescent="0.2">
      <c r="A3079" s="140"/>
      <c r="B3079" s="325"/>
      <c r="J3079" s="4"/>
      <c r="K3079" s="173"/>
    </row>
    <row r="3080" spans="1:11" x14ac:dyDescent="0.2">
      <c r="A3080" s="140"/>
      <c r="B3080" s="325"/>
      <c r="J3080" s="4"/>
      <c r="K3080" s="173"/>
    </row>
    <row r="3081" spans="1:11" x14ac:dyDescent="0.2">
      <c r="A3081" s="140"/>
      <c r="B3081" s="325"/>
      <c r="J3081" s="4"/>
      <c r="K3081" s="173"/>
    </row>
    <row r="3082" spans="1:11" x14ac:dyDescent="0.2">
      <c r="A3082" s="140"/>
      <c r="B3082" s="325"/>
      <c r="J3082" s="4"/>
      <c r="K3082" s="173"/>
    </row>
    <row r="3083" spans="1:11" x14ac:dyDescent="0.2">
      <c r="A3083" s="140"/>
      <c r="B3083" s="325"/>
      <c r="J3083" s="4"/>
      <c r="K3083" s="173"/>
    </row>
    <row r="3084" spans="1:11" x14ac:dyDescent="0.2">
      <c r="A3084" s="140"/>
      <c r="B3084" s="325"/>
      <c r="J3084" s="4"/>
      <c r="K3084" s="173"/>
    </row>
    <row r="3085" spans="1:11" x14ac:dyDescent="0.2">
      <c r="A3085" s="140"/>
      <c r="B3085" s="325"/>
      <c r="J3085" s="4"/>
      <c r="K3085" s="173"/>
    </row>
    <row r="3086" spans="1:11" x14ac:dyDescent="0.2">
      <c r="A3086" s="140"/>
      <c r="B3086" s="325"/>
      <c r="J3086" s="4"/>
      <c r="K3086" s="173"/>
    </row>
    <row r="3087" spans="1:11" x14ac:dyDescent="0.2">
      <c r="A3087" s="140"/>
      <c r="B3087" s="325"/>
      <c r="J3087" s="4"/>
      <c r="K3087" s="173"/>
    </row>
    <row r="3088" spans="1:11" x14ac:dyDescent="0.2">
      <c r="A3088" s="140"/>
      <c r="B3088" s="325"/>
      <c r="J3088" s="4"/>
      <c r="K3088" s="173"/>
    </row>
    <row r="3089" spans="1:11" x14ac:dyDescent="0.2">
      <c r="A3089" s="140"/>
      <c r="B3089" s="325"/>
      <c r="J3089" s="4"/>
      <c r="K3089" s="173"/>
    </row>
    <row r="3090" spans="1:11" x14ac:dyDescent="0.2">
      <c r="A3090" s="140"/>
      <c r="B3090" s="325"/>
      <c r="J3090" s="4"/>
      <c r="K3090" s="173"/>
    </row>
    <row r="3091" spans="1:11" x14ac:dyDescent="0.2">
      <c r="A3091" s="140"/>
      <c r="B3091" s="325"/>
      <c r="J3091" s="4"/>
      <c r="K3091" s="173"/>
    </row>
    <row r="3092" spans="1:11" x14ac:dyDescent="0.2">
      <c r="A3092" s="140"/>
      <c r="B3092" s="325"/>
      <c r="J3092" s="4"/>
      <c r="K3092" s="173"/>
    </row>
    <row r="3093" spans="1:11" x14ac:dyDescent="0.2">
      <c r="A3093" s="140"/>
      <c r="B3093" s="325"/>
      <c r="J3093" s="4"/>
      <c r="K3093" s="173"/>
    </row>
    <row r="3094" spans="1:11" x14ac:dyDescent="0.2">
      <c r="A3094" s="140"/>
      <c r="B3094" s="325"/>
      <c r="J3094" s="4"/>
      <c r="K3094" s="173"/>
    </row>
    <row r="3095" spans="1:11" x14ac:dyDescent="0.2">
      <c r="A3095" s="140"/>
      <c r="B3095" s="325"/>
      <c r="J3095" s="4"/>
      <c r="K3095" s="173"/>
    </row>
    <row r="3096" spans="1:11" x14ac:dyDescent="0.2">
      <c r="A3096" s="140"/>
      <c r="B3096" s="325"/>
      <c r="J3096" s="4"/>
      <c r="K3096" s="173"/>
    </row>
    <row r="3097" spans="1:11" x14ac:dyDescent="0.2">
      <c r="A3097" s="140"/>
      <c r="B3097" s="325"/>
      <c r="J3097" s="4"/>
      <c r="K3097" s="173"/>
    </row>
    <row r="3098" spans="1:11" x14ac:dyDescent="0.2">
      <c r="A3098" s="140"/>
      <c r="B3098" s="325"/>
      <c r="J3098" s="4"/>
      <c r="K3098" s="173"/>
    </row>
    <row r="3099" spans="1:11" x14ac:dyDescent="0.2">
      <c r="A3099" s="140"/>
      <c r="B3099" s="325"/>
      <c r="J3099" s="4"/>
      <c r="K3099" s="173"/>
    </row>
    <row r="3100" spans="1:11" x14ac:dyDescent="0.2">
      <c r="A3100" s="140"/>
      <c r="B3100" s="325"/>
      <c r="J3100" s="4"/>
      <c r="K3100" s="173"/>
    </row>
    <row r="3101" spans="1:11" x14ac:dyDescent="0.2">
      <c r="A3101" s="140"/>
      <c r="B3101" s="325"/>
      <c r="J3101" s="4"/>
      <c r="K3101" s="173"/>
    </row>
    <row r="3102" spans="1:11" x14ac:dyDescent="0.2">
      <c r="A3102" s="140"/>
      <c r="B3102" s="325"/>
      <c r="J3102" s="4"/>
      <c r="K3102" s="173"/>
    </row>
    <row r="3103" spans="1:11" x14ac:dyDescent="0.2">
      <c r="A3103" s="140"/>
      <c r="B3103" s="325"/>
      <c r="J3103" s="4"/>
      <c r="K3103" s="173"/>
    </row>
    <row r="3104" spans="1:11" x14ac:dyDescent="0.2">
      <c r="A3104" s="140"/>
      <c r="B3104" s="325"/>
      <c r="J3104" s="4"/>
      <c r="K3104" s="173"/>
    </row>
    <row r="3105" spans="1:11" x14ac:dyDescent="0.2">
      <c r="A3105" s="140"/>
      <c r="B3105" s="325"/>
      <c r="J3105" s="4"/>
      <c r="K3105" s="173"/>
    </row>
    <row r="3106" spans="1:11" x14ac:dyDescent="0.2">
      <c r="A3106" s="140"/>
      <c r="B3106" s="325"/>
      <c r="J3106" s="4"/>
      <c r="K3106" s="173"/>
    </row>
    <row r="3107" spans="1:11" x14ac:dyDescent="0.2">
      <c r="A3107" s="140"/>
      <c r="B3107" s="325"/>
      <c r="J3107" s="4"/>
      <c r="K3107" s="173"/>
    </row>
    <row r="3108" spans="1:11" x14ac:dyDescent="0.2">
      <c r="A3108" s="140"/>
      <c r="B3108" s="325"/>
      <c r="J3108" s="4"/>
      <c r="K3108" s="173"/>
    </row>
    <row r="3109" spans="1:11" x14ac:dyDescent="0.2">
      <c r="A3109" s="140"/>
      <c r="B3109" s="325"/>
      <c r="J3109" s="4"/>
      <c r="K3109" s="173"/>
    </row>
    <row r="3110" spans="1:11" x14ac:dyDescent="0.2">
      <c r="A3110" s="140"/>
      <c r="B3110" s="325"/>
      <c r="J3110" s="4"/>
      <c r="K3110" s="173"/>
    </row>
    <row r="3111" spans="1:11" x14ac:dyDescent="0.2">
      <c r="A3111" s="140"/>
      <c r="B3111" s="325"/>
      <c r="J3111" s="4"/>
      <c r="K3111" s="173"/>
    </row>
    <row r="3112" spans="1:11" x14ac:dyDescent="0.2">
      <c r="A3112" s="140"/>
      <c r="B3112" s="325"/>
      <c r="J3112" s="4"/>
      <c r="K3112" s="173"/>
    </row>
    <row r="3113" spans="1:11" x14ac:dyDescent="0.2">
      <c r="A3113" s="140"/>
      <c r="B3113" s="325"/>
      <c r="J3113" s="4"/>
      <c r="K3113" s="173"/>
    </row>
    <row r="3114" spans="1:11" x14ac:dyDescent="0.2">
      <c r="A3114" s="140"/>
      <c r="B3114" s="325"/>
      <c r="J3114" s="4"/>
      <c r="K3114" s="173"/>
    </row>
    <row r="3115" spans="1:11" x14ac:dyDescent="0.2">
      <c r="A3115" s="140"/>
      <c r="B3115" s="325"/>
      <c r="J3115" s="4"/>
      <c r="K3115" s="173"/>
    </row>
    <row r="3116" spans="1:11" x14ac:dyDescent="0.2">
      <c r="A3116" s="140"/>
      <c r="B3116" s="325"/>
      <c r="J3116" s="4"/>
      <c r="K3116" s="173"/>
    </row>
    <row r="3117" spans="1:11" x14ac:dyDescent="0.2">
      <c r="A3117" s="140"/>
      <c r="B3117" s="325"/>
      <c r="J3117" s="4"/>
      <c r="K3117" s="173"/>
    </row>
    <row r="3118" spans="1:11" x14ac:dyDescent="0.2">
      <c r="A3118" s="140"/>
      <c r="B3118" s="325"/>
      <c r="J3118" s="4"/>
      <c r="K3118" s="173"/>
    </row>
    <row r="3119" spans="1:11" x14ac:dyDescent="0.2">
      <c r="A3119" s="140"/>
      <c r="B3119" s="325"/>
      <c r="J3119" s="4"/>
      <c r="K3119" s="173"/>
    </row>
    <row r="3120" spans="1:11" x14ac:dyDescent="0.2">
      <c r="A3120" s="140"/>
      <c r="B3120" s="325"/>
      <c r="J3120" s="4"/>
      <c r="K3120" s="173"/>
    </row>
    <row r="3121" spans="1:11" x14ac:dyDescent="0.2">
      <c r="A3121" s="140"/>
      <c r="B3121" s="325"/>
      <c r="J3121" s="4"/>
      <c r="K3121" s="173"/>
    </row>
    <row r="3122" spans="1:11" x14ac:dyDescent="0.2">
      <c r="A3122" s="140"/>
      <c r="B3122" s="325"/>
      <c r="J3122" s="4"/>
      <c r="K3122" s="173"/>
    </row>
    <row r="3123" spans="1:11" x14ac:dyDescent="0.2">
      <c r="A3123" s="140"/>
      <c r="B3123" s="325"/>
      <c r="J3123" s="4"/>
      <c r="K3123" s="173"/>
    </row>
    <row r="3124" spans="1:11" x14ac:dyDescent="0.2">
      <c r="A3124" s="140"/>
      <c r="B3124" s="325"/>
      <c r="J3124" s="4"/>
      <c r="K3124" s="173"/>
    </row>
    <row r="3125" spans="1:11" x14ac:dyDescent="0.2">
      <c r="A3125" s="140"/>
      <c r="B3125" s="325"/>
      <c r="J3125" s="4"/>
      <c r="K3125" s="173"/>
    </row>
    <row r="3126" spans="1:11" x14ac:dyDescent="0.2">
      <c r="A3126" s="140"/>
      <c r="B3126" s="325"/>
      <c r="J3126" s="4"/>
      <c r="K3126" s="173"/>
    </row>
    <row r="3127" spans="1:11" x14ac:dyDescent="0.2">
      <c r="A3127" s="140"/>
      <c r="B3127" s="325"/>
      <c r="J3127" s="4"/>
      <c r="K3127" s="173"/>
    </row>
    <row r="3128" spans="1:11" x14ac:dyDescent="0.2">
      <c r="A3128" s="140"/>
      <c r="B3128" s="325"/>
      <c r="J3128" s="4"/>
      <c r="K3128" s="173"/>
    </row>
    <row r="3129" spans="1:11" x14ac:dyDescent="0.2">
      <c r="A3129" s="140"/>
      <c r="B3129" s="325"/>
      <c r="J3129" s="4"/>
      <c r="K3129" s="173"/>
    </row>
    <row r="3130" spans="1:11" x14ac:dyDescent="0.2">
      <c r="A3130" s="140"/>
      <c r="B3130" s="325"/>
      <c r="J3130" s="4"/>
      <c r="K3130" s="173"/>
    </row>
    <row r="3131" spans="1:11" x14ac:dyDescent="0.2">
      <c r="A3131" s="140"/>
      <c r="B3131" s="325"/>
      <c r="J3131" s="4"/>
      <c r="K3131" s="173"/>
    </row>
    <row r="3132" spans="1:11" x14ac:dyDescent="0.2">
      <c r="A3132" s="140"/>
      <c r="B3132" s="325"/>
      <c r="J3132" s="4"/>
      <c r="K3132" s="173"/>
    </row>
    <row r="3133" spans="1:11" x14ac:dyDescent="0.2">
      <c r="A3133" s="140"/>
      <c r="B3133" s="325"/>
      <c r="J3133" s="4"/>
      <c r="K3133" s="173"/>
    </row>
    <row r="3134" spans="1:11" x14ac:dyDescent="0.2">
      <c r="A3134" s="140"/>
      <c r="B3134" s="325"/>
      <c r="J3134" s="4"/>
      <c r="K3134" s="173"/>
    </row>
    <row r="3135" spans="1:11" x14ac:dyDescent="0.2">
      <c r="A3135" s="140"/>
      <c r="B3135" s="325"/>
      <c r="J3135" s="4"/>
      <c r="K3135" s="173"/>
    </row>
    <row r="3136" spans="1:11" x14ac:dyDescent="0.2">
      <c r="A3136" s="140"/>
      <c r="B3136" s="325"/>
      <c r="J3136" s="4"/>
      <c r="K3136" s="173"/>
    </row>
    <row r="3137" spans="1:11" x14ac:dyDescent="0.2">
      <c r="A3137" s="140"/>
      <c r="B3137" s="325"/>
      <c r="J3137" s="4"/>
      <c r="K3137" s="173"/>
    </row>
    <row r="3138" spans="1:11" x14ac:dyDescent="0.2">
      <c r="A3138" s="140"/>
      <c r="B3138" s="325"/>
      <c r="J3138" s="4"/>
      <c r="K3138" s="173"/>
    </row>
    <row r="3139" spans="1:11" x14ac:dyDescent="0.2">
      <c r="A3139" s="140"/>
      <c r="B3139" s="325"/>
      <c r="J3139" s="4"/>
      <c r="K3139" s="173"/>
    </row>
    <row r="3140" spans="1:11" x14ac:dyDescent="0.2">
      <c r="A3140" s="140"/>
      <c r="B3140" s="325"/>
      <c r="J3140" s="4"/>
      <c r="K3140" s="173"/>
    </row>
    <row r="3141" spans="1:11" x14ac:dyDescent="0.2">
      <c r="A3141" s="140"/>
      <c r="B3141" s="325"/>
      <c r="J3141" s="4"/>
      <c r="K3141" s="173"/>
    </row>
    <row r="3142" spans="1:11" x14ac:dyDescent="0.2">
      <c r="A3142" s="140"/>
      <c r="B3142" s="325"/>
      <c r="J3142" s="4"/>
      <c r="K3142" s="173"/>
    </row>
    <row r="3143" spans="1:11" x14ac:dyDescent="0.2">
      <c r="A3143" s="140"/>
      <c r="B3143" s="325"/>
      <c r="J3143" s="4"/>
      <c r="K3143" s="173"/>
    </row>
    <row r="3144" spans="1:11" x14ac:dyDescent="0.2">
      <c r="A3144" s="140"/>
      <c r="B3144" s="325"/>
      <c r="J3144" s="4"/>
      <c r="K3144" s="173"/>
    </row>
    <row r="3145" spans="1:11" x14ac:dyDescent="0.2">
      <c r="A3145" s="140"/>
      <c r="B3145" s="325"/>
      <c r="J3145" s="4"/>
      <c r="K3145" s="173"/>
    </row>
    <row r="3146" spans="1:11" x14ac:dyDescent="0.2">
      <c r="A3146" s="140"/>
      <c r="B3146" s="325"/>
      <c r="J3146" s="4"/>
      <c r="K3146" s="173"/>
    </row>
    <row r="3147" spans="1:11" x14ac:dyDescent="0.2">
      <c r="A3147" s="140"/>
      <c r="B3147" s="325"/>
      <c r="J3147" s="4"/>
      <c r="K3147" s="173"/>
    </row>
    <row r="3148" spans="1:11" x14ac:dyDescent="0.2">
      <c r="A3148" s="140"/>
      <c r="B3148" s="325"/>
      <c r="J3148" s="4"/>
      <c r="K3148" s="173"/>
    </row>
    <row r="3149" spans="1:11" x14ac:dyDescent="0.2">
      <c r="A3149" s="140"/>
      <c r="B3149" s="325"/>
      <c r="J3149" s="4"/>
      <c r="K3149" s="173"/>
    </row>
    <row r="3150" spans="1:11" x14ac:dyDescent="0.2">
      <c r="A3150" s="140"/>
      <c r="B3150" s="325"/>
      <c r="J3150" s="4"/>
      <c r="K3150" s="173"/>
    </row>
    <row r="3151" spans="1:11" x14ac:dyDescent="0.2">
      <c r="A3151" s="140"/>
      <c r="B3151" s="325"/>
      <c r="J3151" s="4"/>
      <c r="K3151" s="173"/>
    </row>
    <row r="3152" spans="1:11" x14ac:dyDescent="0.2">
      <c r="A3152" s="140"/>
      <c r="B3152" s="325"/>
      <c r="J3152" s="4"/>
      <c r="K3152" s="173"/>
    </row>
    <row r="3153" spans="1:11" x14ac:dyDescent="0.2">
      <c r="A3153" s="140"/>
      <c r="B3153" s="325"/>
      <c r="J3153" s="4"/>
      <c r="K3153" s="173"/>
    </row>
    <row r="3154" spans="1:11" x14ac:dyDescent="0.2">
      <c r="A3154" s="140"/>
      <c r="B3154" s="325"/>
      <c r="J3154" s="4"/>
      <c r="K3154" s="173"/>
    </row>
    <row r="3155" spans="1:11" x14ac:dyDescent="0.2">
      <c r="A3155" s="140"/>
      <c r="B3155" s="325"/>
      <c r="J3155" s="4"/>
      <c r="K3155" s="173"/>
    </row>
    <row r="3156" spans="1:11" x14ac:dyDescent="0.2">
      <c r="A3156" s="140"/>
      <c r="B3156" s="325"/>
      <c r="J3156" s="4"/>
      <c r="K3156" s="173"/>
    </row>
    <row r="3157" spans="1:11" x14ac:dyDescent="0.2">
      <c r="A3157" s="140"/>
      <c r="B3157" s="325"/>
      <c r="J3157" s="4"/>
      <c r="K3157" s="173"/>
    </row>
    <row r="3158" spans="1:11" x14ac:dyDescent="0.2">
      <c r="A3158" s="140"/>
      <c r="B3158" s="325"/>
      <c r="J3158" s="4"/>
      <c r="K3158" s="173"/>
    </row>
    <row r="3159" spans="1:11" x14ac:dyDescent="0.2">
      <c r="A3159" s="140"/>
      <c r="B3159" s="325"/>
      <c r="J3159" s="4"/>
      <c r="K3159" s="173"/>
    </row>
    <row r="3160" spans="1:11" x14ac:dyDescent="0.2">
      <c r="A3160" s="140"/>
      <c r="B3160" s="325"/>
      <c r="J3160" s="4"/>
      <c r="K3160" s="173"/>
    </row>
    <row r="3161" spans="1:11" x14ac:dyDescent="0.2">
      <c r="A3161" s="140"/>
      <c r="B3161" s="325"/>
      <c r="J3161" s="4"/>
      <c r="K3161" s="173"/>
    </row>
    <row r="3162" spans="1:11" x14ac:dyDescent="0.2">
      <c r="A3162" s="140"/>
      <c r="B3162" s="325"/>
      <c r="J3162" s="4"/>
      <c r="K3162" s="173"/>
    </row>
    <row r="3163" spans="1:11" x14ac:dyDescent="0.2">
      <c r="A3163" s="140"/>
      <c r="B3163" s="325"/>
      <c r="J3163" s="4"/>
      <c r="K3163" s="173"/>
    </row>
    <row r="3164" spans="1:11" x14ac:dyDescent="0.2">
      <c r="A3164" s="140"/>
      <c r="B3164" s="325"/>
      <c r="J3164" s="4"/>
      <c r="K3164" s="173"/>
    </row>
    <row r="3165" spans="1:11" x14ac:dyDescent="0.2">
      <c r="A3165" s="140"/>
      <c r="B3165" s="325"/>
      <c r="J3165" s="4"/>
      <c r="K3165" s="173"/>
    </row>
    <row r="3166" spans="1:11" x14ac:dyDescent="0.2">
      <c r="A3166" s="140"/>
      <c r="B3166" s="325"/>
      <c r="J3166" s="4"/>
      <c r="K3166" s="173"/>
    </row>
    <row r="3167" spans="1:11" x14ac:dyDescent="0.2">
      <c r="A3167" s="140"/>
      <c r="B3167" s="325"/>
      <c r="J3167" s="4"/>
      <c r="K3167" s="173"/>
    </row>
    <row r="3168" spans="1:11" x14ac:dyDescent="0.2">
      <c r="A3168" s="140"/>
      <c r="B3168" s="325"/>
      <c r="J3168" s="4"/>
      <c r="K3168" s="173"/>
    </row>
    <row r="3169" spans="1:11" x14ac:dyDescent="0.2">
      <c r="A3169" s="140"/>
      <c r="B3169" s="325"/>
      <c r="J3169" s="4"/>
      <c r="K3169" s="173"/>
    </row>
    <row r="3170" spans="1:11" x14ac:dyDescent="0.2">
      <c r="A3170" s="140"/>
      <c r="B3170" s="325"/>
      <c r="J3170" s="4"/>
      <c r="K3170" s="173"/>
    </row>
    <row r="3171" spans="1:11" x14ac:dyDescent="0.2">
      <c r="A3171" s="140"/>
      <c r="B3171" s="325"/>
      <c r="J3171" s="4"/>
      <c r="K3171" s="173"/>
    </row>
    <row r="3172" spans="1:11" x14ac:dyDescent="0.2">
      <c r="A3172" s="140"/>
      <c r="B3172" s="325"/>
      <c r="J3172" s="4"/>
      <c r="K3172" s="173"/>
    </row>
    <row r="3173" spans="1:11" x14ac:dyDescent="0.2">
      <c r="A3173" s="140"/>
      <c r="B3173" s="325"/>
      <c r="J3173" s="4"/>
      <c r="K3173" s="173"/>
    </row>
    <row r="3174" spans="1:11" x14ac:dyDescent="0.2">
      <c r="A3174" s="140"/>
      <c r="B3174" s="325"/>
      <c r="J3174" s="4"/>
      <c r="K3174" s="173"/>
    </row>
    <row r="3175" spans="1:11" x14ac:dyDescent="0.2">
      <c r="A3175" s="140"/>
      <c r="B3175" s="325"/>
      <c r="J3175" s="4"/>
      <c r="K3175" s="173"/>
    </row>
    <row r="3176" spans="1:11" x14ac:dyDescent="0.2">
      <c r="A3176" s="140"/>
      <c r="B3176" s="325"/>
      <c r="J3176" s="4"/>
      <c r="K3176" s="173"/>
    </row>
    <row r="3177" spans="1:11" x14ac:dyDescent="0.2">
      <c r="A3177" s="140"/>
      <c r="B3177" s="325"/>
      <c r="J3177" s="4"/>
      <c r="K3177" s="173"/>
    </row>
    <row r="3178" spans="1:11" x14ac:dyDescent="0.2">
      <c r="A3178" s="140"/>
      <c r="B3178" s="325"/>
      <c r="J3178" s="4"/>
      <c r="K3178" s="173"/>
    </row>
    <row r="3179" spans="1:11" x14ac:dyDescent="0.2">
      <c r="A3179" s="140"/>
      <c r="B3179" s="325"/>
      <c r="J3179" s="4"/>
      <c r="K3179" s="173"/>
    </row>
    <row r="3180" spans="1:11" x14ac:dyDescent="0.2">
      <c r="A3180" s="140"/>
      <c r="B3180" s="325"/>
      <c r="J3180" s="4"/>
      <c r="K3180" s="173"/>
    </row>
    <row r="3181" spans="1:11" x14ac:dyDescent="0.2">
      <c r="A3181" s="140"/>
      <c r="B3181" s="325"/>
      <c r="J3181" s="4"/>
      <c r="K3181" s="173"/>
    </row>
    <row r="3182" spans="1:11" x14ac:dyDescent="0.2">
      <c r="A3182" s="140"/>
      <c r="B3182" s="325"/>
      <c r="J3182" s="4"/>
      <c r="K3182" s="173"/>
    </row>
    <row r="3183" spans="1:11" x14ac:dyDescent="0.2">
      <c r="A3183" s="140"/>
      <c r="B3183" s="325"/>
      <c r="J3183" s="4"/>
      <c r="K3183" s="173"/>
    </row>
    <row r="3184" spans="1:11" x14ac:dyDescent="0.2">
      <c r="A3184" s="140"/>
      <c r="B3184" s="325"/>
      <c r="J3184" s="4"/>
      <c r="K3184" s="173"/>
    </row>
    <row r="3185" spans="1:11" x14ac:dyDescent="0.2">
      <c r="A3185" s="140"/>
      <c r="B3185" s="325"/>
      <c r="J3185" s="4"/>
      <c r="K3185" s="173"/>
    </row>
    <row r="3186" spans="1:11" x14ac:dyDescent="0.2">
      <c r="A3186" s="140"/>
      <c r="B3186" s="325"/>
      <c r="J3186" s="4"/>
      <c r="K3186" s="173"/>
    </row>
    <row r="3187" spans="1:11" x14ac:dyDescent="0.2">
      <c r="A3187" s="140"/>
      <c r="B3187" s="325"/>
      <c r="J3187" s="4"/>
      <c r="K3187" s="173"/>
    </row>
    <row r="3188" spans="1:11" x14ac:dyDescent="0.2">
      <c r="A3188" s="140"/>
      <c r="B3188" s="325"/>
      <c r="J3188" s="4"/>
      <c r="K3188" s="173"/>
    </row>
    <row r="3189" spans="1:11" x14ac:dyDescent="0.2">
      <c r="A3189" s="140"/>
      <c r="B3189" s="325"/>
      <c r="J3189" s="4"/>
      <c r="K3189" s="173"/>
    </row>
    <row r="3190" spans="1:11" x14ac:dyDescent="0.2">
      <c r="A3190" s="140"/>
      <c r="B3190" s="325"/>
      <c r="J3190" s="4"/>
      <c r="K3190" s="173"/>
    </row>
    <row r="3191" spans="1:11" x14ac:dyDescent="0.2">
      <c r="A3191" s="140"/>
      <c r="B3191" s="325"/>
      <c r="J3191" s="4"/>
      <c r="K3191" s="173"/>
    </row>
    <row r="3192" spans="1:11" x14ac:dyDescent="0.2">
      <c r="A3192" s="140"/>
      <c r="B3192" s="325"/>
      <c r="J3192" s="4"/>
      <c r="K3192" s="173"/>
    </row>
    <row r="3193" spans="1:11" x14ac:dyDescent="0.2">
      <c r="A3193" s="140"/>
      <c r="B3193" s="325"/>
      <c r="J3193" s="4"/>
      <c r="K3193" s="173"/>
    </row>
    <row r="3194" spans="1:11" x14ac:dyDescent="0.2">
      <c r="A3194" s="140"/>
      <c r="B3194" s="325"/>
      <c r="J3194" s="4"/>
      <c r="K3194" s="173"/>
    </row>
    <row r="3195" spans="1:11" x14ac:dyDescent="0.2">
      <c r="A3195" s="140"/>
      <c r="B3195" s="325"/>
      <c r="J3195" s="4"/>
      <c r="K3195" s="173"/>
    </row>
    <row r="3196" spans="1:11" x14ac:dyDescent="0.2">
      <c r="A3196" s="140"/>
      <c r="B3196" s="325"/>
      <c r="J3196" s="4"/>
      <c r="K3196" s="173"/>
    </row>
    <row r="3197" spans="1:11" x14ac:dyDescent="0.2">
      <c r="A3197" s="140"/>
      <c r="B3197" s="325"/>
      <c r="J3197" s="4"/>
      <c r="K3197" s="173"/>
    </row>
    <row r="3198" spans="1:11" x14ac:dyDescent="0.2">
      <c r="A3198" s="140"/>
      <c r="B3198" s="325"/>
      <c r="J3198" s="4"/>
      <c r="K3198" s="173"/>
    </row>
    <row r="3199" spans="1:11" x14ac:dyDescent="0.2">
      <c r="A3199" s="140"/>
      <c r="B3199" s="325"/>
      <c r="J3199" s="4"/>
      <c r="K3199" s="173"/>
    </row>
    <row r="3200" spans="1:11" x14ac:dyDescent="0.2">
      <c r="A3200" s="140"/>
      <c r="B3200" s="325"/>
      <c r="J3200" s="4"/>
      <c r="K3200" s="173"/>
    </row>
    <row r="3201" spans="1:11" x14ac:dyDescent="0.2">
      <c r="A3201" s="140"/>
      <c r="B3201" s="325"/>
      <c r="J3201" s="4"/>
      <c r="K3201" s="173"/>
    </row>
    <row r="3202" spans="1:11" x14ac:dyDescent="0.2">
      <c r="A3202" s="140"/>
      <c r="B3202" s="325"/>
      <c r="J3202" s="4"/>
      <c r="K3202" s="173"/>
    </row>
    <row r="3203" spans="1:11" x14ac:dyDescent="0.2">
      <c r="A3203" s="140"/>
      <c r="B3203" s="325"/>
      <c r="J3203" s="4"/>
      <c r="K3203" s="173"/>
    </row>
    <row r="3204" spans="1:11" x14ac:dyDescent="0.2">
      <c r="A3204" s="140"/>
      <c r="B3204" s="325"/>
      <c r="J3204" s="4"/>
      <c r="K3204" s="173"/>
    </row>
    <row r="3205" spans="1:11" x14ac:dyDescent="0.2">
      <c r="A3205" s="140"/>
      <c r="B3205" s="325"/>
      <c r="J3205" s="4"/>
      <c r="K3205" s="173"/>
    </row>
    <row r="3206" spans="1:11" x14ac:dyDescent="0.2">
      <c r="A3206" s="140"/>
      <c r="B3206" s="325"/>
      <c r="J3206" s="4"/>
      <c r="K3206" s="173"/>
    </row>
    <row r="3207" spans="1:11" x14ac:dyDescent="0.2">
      <c r="A3207" s="140"/>
      <c r="B3207" s="325"/>
      <c r="J3207" s="4"/>
      <c r="K3207" s="173"/>
    </row>
    <row r="3208" spans="1:11" x14ac:dyDescent="0.2">
      <c r="A3208" s="140"/>
      <c r="B3208" s="325"/>
      <c r="J3208" s="4"/>
      <c r="K3208" s="173"/>
    </row>
    <row r="3209" spans="1:11" x14ac:dyDescent="0.2">
      <c r="A3209" s="140"/>
      <c r="B3209" s="325"/>
      <c r="J3209" s="4"/>
      <c r="K3209" s="173"/>
    </row>
    <row r="3210" spans="1:11" x14ac:dyDescent="0.2">
      <c r="A3210" s="140"/>
      <c r="B3210" s="325"/>
      <c r="J3210" s="4"/>
      <c r="K3210" s="173"/>
    </row>
    <row r="3211" spans="1:11" x14ac:dyDescent="0.2">
      <c r="A3211" s="140"/>
      <c r="B3211" s="325"/>
      <c r="J3211" s="4"/>
      <c r="K3211" s="173"/>
    </row>
    <row r="3212" spans="1:11" x14ac:dyDescent="0.2">
      <c r="A3212" s="140"/>
      <c r="B3212" s="325"/>
      <c r="J3212" s="4"/>
      <c r="K3212" s="173"/>
    </row>
    <row r="3213" spans="1:11" x14ac:dyDescent="0.2">
      <c r="A3213" s="140"/>
      <c r="B3213" s="325"/>
      <c r="J3213" s="4"/>
      <c r="K3213" s="173"/>
    </row>
    <row r="3214" spans="1:11" x14ac:dyDescent="0.2">
      <c r="A3214" s="140"/>
      <c r="B3214" s="325"/>
      <c r="J3214" s="4"/>
      <c r="K3214" s="173"/>
    </row>
    <row r="3215" spans="1:11" x14ac:dyDescent="0.2">
      <c r="A3215" s="140"/>
      <c r="B3215" s="325"/>
      <c r="J3215" s="4"/>
      <c r="K3215" s="173"/>
    </row>
    <row r="3216" spans="1:11" x14ac:dyDescent="0.2">
      <c r="A3216" s="140"/>
      <c r="B3216" s="325"/>
      <c r="J3216" s="4"/>
      <c r="K3216" s="173"/>
    </row>
    <row r="3217" spans="1:11" x14ac:dyDescent="0.2">
      <c r="A3217" s="140"/>
      <c r="B3217" s="325"/>
      <c r="J3217" s="4"/>
      <c r="K3217" s="173"/>
    </row>
    <row r="3218" spans="1:11" x14ac:dyDescent="0.2">
      <c r="A3218" s="140"/>
      <c r="B3218" s="325"/>
      <c r="J3218" s="4"/>
      <c r="K3218" s="173"/>
    </row>
    <row r="3219" spans="1:11" x14ac:dyDescent="0.2">
      <c r="A3219" s="140"/>
      <c r="B3219" s="325"/>
      <c r="J3219" s="4"/>
      <c r="K3219" s="173"/>
    </row>
    <row r="3220" spans="1:11" x14ac:dyDescent="0.2">
      <c r="A3220" s="140"/>
      <c r="B3220" s="325"/>
      <c r="J3220" s="4"/>
      <c r="K3220" s="173"/>
    </row>
    <row r="3221" spans="1:11" x14ac:dyDescent="0.2">
      <c r="A3221" s="140"/>
      <c r="B3221" s="325"/>
      <c r="J3221" s="4"/>
      <c r="K3221" s="173"/>
    </row>
    <row r="3222" spans="1:11" x14ac:dyDescent="0.2">
      <c r="A3222" s="140"/>
      <c r="B3222" s="325"/>
      <c r="J3222" s="4"/>
      <c r="K3222" s="173"/>
    </row>
    <row r="3223" spans="1:11" x14ac:dyDescent="0.2">
      <c r="A3223" s="140"/>
      <c r="B3223" s="325"/>
      <c r="J3223" s="4"/>
      <c r="K3223" s="173"/>
    </row>
    <row r="3224" spans="1:11" x14ac:dyDescent="0.2">
      <c r="A3224" s="140"/>
      <c r="B3224" s="325"/>
      <c r="J3224" s="4"/>
      <c r="K3224" s="173"/>
    </row>
    <row r="3225" spans="1:11" x14ac:dyDescent="0.2">
      <c r="A3225" s="140"/>
      <c r="B3225" s="325"/>
      <c r="J3225" s="4"/>
      <c r="K3225" s="173"/>
    </row>
    <row r="3226" spans="1:11" x14ac:dyDescent="0.2">
      <c r="A3226" s="140"/>
      <c r="B3226" s="325"/>
      <c r="J3226" s="4"/>
      <c r="K3226" s="173"/>
    </row>
    <row r="3227" spans="1:11" x14ac:dyDescent="0.2">
      <c r="A3227" s="140"/>
      <c r="B3227" s="325"/>
      <c r="J3227" s="4"/>
      <c r="K3227" s="173"/>
    </row>
    <row r="3228" spans="1:11" x14ac:dyDescent="0.2">
      <c r="A3228" s="140"/>
      <c r="B3228" s="325"/>
      <c r="J3228" s="4"/>
      <c r="K3228" s="173"/>
    </row>
    <row r="3229" spans="1:11" x14ac:dyDescent="0.2">
      <c r="A3229" s="140"/>
      <c r="B3229" s="325"/>
      <c r="J3229" s="4"/>
      <c r="K3229" s="173"/>
    </row>
    <row r="3230" spans="1:11" x14ac:dyDescent="0.2">
      <c r="A3230" s="140"/>
      <c r="B3230" s="325"/>
      <c r="J3230" s="4"/>
      <c r="K3230" s="173"/>
    </row>
    <row r="3231" spans="1:11" x14ac:dyDescent="0.2">
      <c r="A3231" s="140"/>
      <c r="B3231" s="325"/>
      <c r="J3231" s="4"/>
      <c r="K3231" s="173"/>
    </row>
    <row r="3232" spans="1:11" x14ac:dyDescent="0.2">
      <c r="A3232" s="140"/>
      <c r="B3232" s="325"/>
      <c r="J3232" s="4"/>
      <c r="K3232" s="173"/>
    </row>
    <row r="3233" spans="1:11" x14ac:dyDescent="0.2">
      <c r="A3233" s="140"/>
      <c r="B3233" s="325"/>
      <c r="J3233" s="4"/>
      <c r="K3233" s="173"/>
    </row>
    <row r="3234" spans="1:11" x14ac:dyDescent="0.2">
      <c r="A3234" s="140"/>
      <c r="B3234" s="325"/>
      <c r="J3234" s="4"/>
      <c r="K3234" s="173"/>
    </row>
    <row r="3235" spans="1:11" x14ac:dyDescent="0.2">
      <c r="A3235" s="140"/>
      <c r="B3235" s="325"/>
      <c r="J3235" s="4"/>
      <c r="K3235" s="173"/>
    </row>
    <row r="3236" spans="1:11" x14ac:dyDescent="0.2">
      <c r="A3236" s="140"/>
      <c r="B3236" s="325"/>
      <c r="J3236" s="4"/>
      <c r="K3236" s="173"/>
    </row>
    <row r="3237" spans="1:11" x14ac:dyDescent="0.2">
      <c r="A3237" s="140"/>
      <c r="B3237" s="325"/>
      <c r="J3237" s="4"/>
      <c r="K3237" s="173"/>
    </row>
    <row r="3238" spans="1:11" x14ac:dyDescent="0.2">
      <c r="A3238" s="140"/>
      <c r="B3238" s="325"/>
      <c r="J3238" s="4"/>
      <c r="K3238" s="173"/>
    </row>
    <row r="3239" spans="1:11" x14ac:dyDescent="0.2">
      <c r="A3239" s="140"/>
      <c r="B3239" s="325"/>
      <c r="J3239" s="4"/>
      <c r="K3239" s="173"/>
    </row>
    <row r="3240" spans="1:11" x14ac:dyDescent="0.2">
      <c r="A3240" s="140"/>
      <c r="B3240" s="325"/>
      <c r="J3240" s="4"/>
      <c r="K3240" s="173"/>
    </row>
    <row r="3241" spans="1:11" x14ac:dyDescent="0.2">
      <c r="A3241" s="140"/>
      <c r="B3241" s="325"/>
      <c r="J3241" s="4"/>
      <c r="K3241" s="173"/>
    </row>
    <row r="3242" spans="1:11" x14ac:dyDescent="0.2">
      <c r="A3242" s="140"/>
      <c r="B3242" s="325"/>
      <c r="J3242" s="4"/>
      <c r="K3242" s="173"/>
    </row>
    <row r="3243" spans="1:11" x14ac:dyDescent="0.2">
      <c r="A3243" s="140"/>
      <c r="B3243" s="325"/>
      <c r="J3243" s="4"/>
      <c r="K3243" s="173"/>
    </row>
    <row r="3244" spans="1:11" x14ac:dyDescent="0.2">
      <c r="A3244" s="140"/>
      <c r="B3244" s="325"/>
      <c r="J3244" s="4"/>
      <c r="K3244" s="173"/>
    </row>
    <row r="3245" spans="1:11" x14ac:dyDescent="0.2">
      <c r="A3245" s="140"/>
      <c r="B3245" s="325"/>
      <c r="J3245" s="4"/>
      <c r="K3245" s="173"/>
    </row>
    <row r="3246" spans="1:11" x14ac:dyDescent="0.2">
      <c r="A3246" s="140"/>
      <c r="B3246" s="325"/>
      <c r="J3246" s="4"/>
      <c r="K3246" s="173"/>
    </row>
    <row r="3247" spans="1:11" x14ac:dyDescent="0.2">
      <c r="A3247" s="140"/>
      <c r="B3247" s="325"/>
      <c r="J3247" s="4"/>
      <c r="K3247" s="173"/>
    </row>
    <row r="3248" spans="1:11" x14ac:dyDescent="0.2">
      <c r="A3248" s="140"/>
      <c r="B3248" s="325"/>
      <c r="J3248" s="4"/>
      <c r="K3248" s="173"/>
    </row>
    <row r="3249" spans="1:11" x14ac:dyDescent="0.2">
      <c r="A3249" s="140"/>
      <c r="B3249" s="325"/>
      <c r="J3249" s="4"/>
      <c r="K3249" s="173"/>
    </row>
    <row r="3250" spans="1:11" x14ac:dyDescent="0.2">
      <c r="A3250" s="140"/>
      <c r="B3250" s="325"/>
      <c r="J3250" s="4"/>
      <c r="K3250" s="173"/>
    </row>
    <row r="3251" spans="1:11" x14ac:dyDescent="0.2">
      <c r="A3251" s="140"/>
      <c r="B3251" s="325"/>
      <c r="J3251" s="4"/>
      <c r="K3251" s="173"/>
    </row>
    <row r="3252" spans="1:11" x14ac:dyDescent="0.2">
      <c r="A3252" s="140"/>
      <c r="B3252" s="325"/>
      <c r="J3252" s="4"/>
      <c r="K3252" s="173"/>
    </row>
    <row r="3253" spans="1:11" x14ac:dyDescent="0.2">
      <c r="A3253" s="140"/>
      <c r="B3253" s="325"/>
      <c r="J3253" s="4"/>
      <c r="K3253" s="173"/>
    </row>
    <row r="3254" spans="1:11" x14ac:dyDescent="0.2">
      <c r="A3254" s="140"/>
      <c r="B3254" s="325"/>
      <c r="J3254" s="4"/>
      <c r="K3254" s="173"/>
    </row>
    <row r="3255" spans="1:11" x14ac:dyDescent="0.2">
      <c r="A3255" s="140"/>
      <c r="B3255" s="325"/>
      <c r="J3255" s="4"/>
      <c r="K3255" s="173"/>
    </row>
    <row r="3256" spans="1:11" x14ac:dyDescent="0.2">
      <c r="A3256" s="140"/>
      <c r="B3256" s="325"/>
      <c r="J3256" s="4"/>
      <c r="K3256" s="173"/>
    </row>
    <row r="3257" spans="1:11" x14ac:dyDescent="0.2">
      <c r="A3257" s="140"/>
      <c r="B3257" s="325"/>
      <c r="J3257" s="4"/>
      <c r="K3257" s="173"/>
    </row>
    <row r="3258" spans="1:11" x14ac:dyDescent="0.2">
      <c r="A3258" s="140"/>
      <c r="B3258" s="325"/>
      <c r="J3258" s="4"/>
      <c r="K3258" s="173"/>
    </row>
    <row r="3259" spans="1:11" x14ac:dyDescent="0.2">
      <c r="A3259" s="140"/>
      <c r="B3259" s="325"/>
      <c r="J3259" s="4"/>
      <c r="K3259" s="173"/>
    </row>
    <row r="3260" spans="1:11" x14ac:dyDescent="0.2">
      <c r="A3260" s="140"/>
      <c r="B3260" s="325"/>
      <c r="J3260" s="4"/>
      <c r="K3260" s="173"/>
    </row>
    <row r="3261" spans="1:11" x14ac:dyDescent="0.2">
      <c r="A3261" s="140"/>
      <c r="B3261" s="325"/>
      <c r="J3261" s="4"/>
      <c r="K3261" s="173"/>
    </row>
    <row r="3262" spans="1:11" x14ac:dyDescent="0.2">
      <c r="A3262" s="140"/>
      <c r="B3262" s="325"/>
      <c r="J3262" s="4"/>
      <c r="K3262" s="173"/>
    </row>
    <row r="3263" spans="1:11" x14ac:dyDescent="0.2">
      <c r="A3263" s="140"/>
      <c r="B3263" s="325"/>
      <c r="J3263" s="4"/>
      <c r="K3263" s="173"/>
    </row>
    <row r="3264" spans="1:11" x14ac:dyDescent="0.2">
      <c r="A3264" s="140"/>
      <c r="B3264" s="325"/>
      <c r="J3264" s="4"/>
      <c r="K3264" s="173"/>
    </row>
    <row r="3265" spans="1:11" x14ac:dyDescent="0.2">
      <c r="A3265" s="140"/>
      <c r="B3265" s="325"/>
      <c r="J3265" s="4"/>
      <c r="K3265" s="173"/>
    </row>
    <row r="3266" spans="1:11" x14ac:dyDescent="0.2">
      <c r="A3266" s="140"/>
      <c r="B3266" s="325"/>
      <c r="J3266" s="4"/>
      <c r="K3266" s="173"/>
    </row>
    <row r="3267" spans="1:11" x14ac:dyDescent="0.2">
      <c r="A3267" s="140"/>
      <c r="B3267" s="325"/>
      <c r="J3267" s="4"/>
      <c r="K3267" s="173"/>
    </row>
    <row r="3268" spans="1:11" x14ac:dyDescent="0.2">
      <c r="A3268" s="140"/>
      <c r="B3268" s="325"/>
      <c r="J3268" s="4"/>
      <c r="K3268" s="173"/>
    </row>
    <row r="3269" spans="1:11" x14ac:dyDescent="0.2">
      <c r="A3269" s="140"/>
      <c r="B3269" s="325"/>
      <c r="J3269" s="4"/>
      <c r="K3269" s="173"/>
    </row>
    <row r="3270" spans="1:11" x14ac:dyDescent="0.2">
      <c r="A3270" s="140"/>
      <c r="B3270" s="325"/>
      <c r="J3270" s="4"/>
      <c r="K3270" s="173"/>
    </row>
    <row r="3271" spans="1:11" x14ac:dyDescent="0.2">
      <c r="A3271" s="140"/>
      <c r="B3271" s="325"/>
      <c r="J3271" s="4"/>
      <c r="K3271" s="173"/>
    </row>
    <row r="3272" spans="1:11" x14ac:dyDescent="0.2">
      <c r="A3272" s="140"/>
      <c r="B3272" s="325"/>
      <c r="J3272" s="4"/>
      <c r="K3272" s="173"/>
    </row>
    <row r="3273" spans="1:11" x14ac:dyDescent="0.2">
      <c r="A3273" s="140"/>
      <c r="B3273" s="325"/>
      <c r="J3273" s="4"/>
      <c r="K3273" s="173"/>
    </row>
    <row r="3274" spans="1:11" x14ac:dyDescent="0.2">
      <c r="A3274" s="140"/>
      <c r="B3274" s="325"/>
      <c r="J3274" s="4"/>
      <c r="K3274" s="173"/>
    </row>
    <row r="3275" spans="1:11" x14ac:dyDescent="0.2">
      <c r="A3275" s="140"/>
      <c r="B3275" s="325"/>
      <c r="J3275" s="4"/>
      <c r="K3275" s="173"/>
    </row>
    <row r="3276" spans="1:11" x14ac:dyDescent="0.2">
      <c r="A3276" s="140"/>
      <c r="B3276" s="325"/>
      <c r="J3276" s="4"/>
      <c r="K3276" s="173"/>
    </row>
    <row r="3277" spans="1:11" x14ac:dyDescent="0.2">
      <c r="A3277" s="140"/>
      <c r="B3277" s="325"/>
      <c r="J3277" s="4"/>
      <c r="K3277" s="173"/>
    </row>
    <row r="3278" spans="1:11" x14ac:dyDescent="0.2">
      <c r="A3278" s="140"/>
      <c r="B3278" s="325"/>
      <c r="J3278" s="4"/>
      <c r="K3278" s="173"/>
    </row>
    <row r="3279" spans="1:11" x14ac:dyDescent="0.2">
      <c r="A3279" s="140"/>
      <c r="B3279" s="325"/>
      <c r="J3279" s="4"/>
      <c r="K3279" s="173"/>
    </row>
    <row r="3280" spans="1:11" x14ac:dyDescent="0.2">
      <c r="A3280" s="140"/>
      <c r="B3280" s="325"/>
      <c r="J3280" s="4"/>
      <c r="K3280" s="173"/>
    </row>
    <row r="3281" spans="1:11" x14ac:dyDescent="0.2">
      <c r="A3281" s="140"/>
      <c r="B3281" s="325"/>
      <c r="J3281" s="4"/>
      <c r="K3281" s="173"/>
    </row>
    <row r="3282" spans="1:11" x14ac:dyDescent="0.2">
      <c r="A3282" s="140"/>
      <c r="B3282" s="325"/>
      <c r="J3282" s="4"/>
      <c r="K3282" s="173"/>
    </row>
    <row r="3283" spans="1:11" x14ac:dyDescent="0.2">
      <c r="A3283" s="140"/>
      <c r="B3283" s="325"/>
      <c r="J3283" s="4"/>
      <c r="K3283" s="173"/>
    </row>
    <row r="3284" spans="1:11" x14ac:dyDescent="0.2">
      <c r="A3284" s="140"/>
      <c r="B3284" s="325"/>
      <c r="J3284" s="4"/>
      <c r="K3284" s="173"/>
    </row>
    <row r="3285" spans="1:11" x14ac:dyDescent="0.2">
      <c r="A3285" s="140"/>
      <c r="B3285" s="325"/>
      <c r="J3285" s="4"/>
      <c r="K3285" s="173"/>
    </row>
    <row r="3286" spans="1:11" x14ac:dyDescent="0.2">
      <c r="A3286" s="140"/>
      <c r="B3286" s="325"/>
      <c r="J3286" s="4"/>
      <c r="K3286" s="173"/>
    </row>
    <row r="3287" spans="1:11" x14ac:dyDescent="0.2">
      <c r="A3287" s="140"/>
      <c r="B3287" s="325"/>
      <c r="J3287" s="4"/>
      <c r="K3287" s="173"/>
    </row>
    <row r="3288" spans="1:11" x14ac:dyDescent="0.2">
      <c r="A3288" s="140"/>
      <c r="B3288" s="325"/>
      <c r="J3288" s="4"/>
      <c r="K3288" s="173"/>
    </row>
    <row r="3289" spans="1:11" x14ac:dyDescent="0.2">
      <c r="A3289" s="140"/>
      <c r="B3289" s="325"/>
      <c r="J3289" s="4"/>
      <c r="K3289" s="173"/>
    </row>
    <row r="3290" spans="1:11" x14ac:dyDescent="0.2">
      <c r="A3290" s="140"/>
      <c r="B3290" s="325"/>
      <c r="J3290" s="4"/>
      <c r="K3290" s="173"/>
    </row>
    <row r="3291" spans="1:11" x14ac:dyDescent="0.2">
      <c r="A3291" s="140"/>
      <c r="B3291" s="325"/>
      <c r="J3291" s="4"/>
      <c r="K3291" s="173"/>
    </row>
    <row r="3292" spans="1:11" x14ac:dyDescent="0.2">
      <c r="A3292" s="140"/>
      <c r="B3292" s="325"/>
      <c r="J3292" s="4"/>
      <c r="K3292" s="173"/>
    </row>
    <row r="3293" spans="1:11" x14ac:dyDescent="0.2">
      <c r="A3293" s="140"/>
      <c r="B3293" s="325"/>
      <c r="J3293" s="4"/>
      <c r="K3293" s="173"/>
    </row>
    <row r="3294" spans="1:11" x14ac:dyDescent="0.2">
      <c r="A3294" s="140"/>
      <c r="B3294" s="325"/>
      <c r="J3294" s="4"/>
      <c r="K3294" s="173"/>
    </row>
    <row r="3295" spans="1:11" x14ac:dyDescent="0.2">
      <c r="A3295" s="140"/>
      <c r="B3295" s="325"/>
      <c r="J3295" s="4"/>
      <c r="K3295" s="173"/>
    </row>
    <row r="3296" spans="1:11" x14ac:dyDescent="0.2">
      <c r="A3296" s="140"/>
      <c r="B3296" s="325"/>
      <c r="J3296" s="4"/>
      <c r="K3296" s="173"/>
    </row>
    <row r="3297" spans="1:11" x14ac:dyDescent="0.2">
      <c r="A3297" s="140"/>
      <c r="B3297" s="325"/>
      <c r="J3297" s="4"/>
      <c r="K3297" s="173"/>
    </row>
    <row r="3298" spans="1:11" x14ac:dyDescent="0.2">
      <c r="A3298" s="140"/>
      <c r="B3298" s="325"/>
      <c r="J3298" s="4"/>
      <c r="K3298" s="173"/>
    </row>
    <row r="3299" spans="1:11" x14ac:dyDescent="0.2">
      <c r="A3299" s="140"/>
      <c r="B3299" s="325"/>
      <c r="J3299" s="4"/>
      <c r="K3299" s="173"/>
    </row>
    <row r="3300" spans="1:11" x14ac:dyDescent="0.2">
      <c r="A3300" s="140"/>
      <c r="B3300" s="325"/>
      <c r="J3300" s="4"/>
      <c r="K3300" s="173"/>
    </row>
    <row r="3301" spans="1:11" x14ac:dyDescent="0.2">
      <c r="A3301" s="140"/>
      <c r="B3301" s="325"/>
      <c r="J3301" s="4"/>
      <c r="K3301" s="173"/>
    </row>
    <row r="3302" spans="1:11" x14ac:dyDescent="0.2">
      <c r="A3302" s="140"/>
      <c r="B3302" s="325"/>
      <c r="J3302" s="4"/>
      <c r="K3302" s="173"/>
    </row>
    <row r="3303" spans="1:11" x14ac:dyDescent="0.2">
      <c r="A3303" s="140"/>
      <c r="B3303" s="325"/>
      <c r="J3303" s="4"/>
      <c r="K3303" s="173"/>
    </row>
    <row r="3304" spans="1:11" x14ac:dyDescent="0.2">
      <c r="A3304" s="140"/>
      <c r="B3304" s="325"/>
      <c r="J3304" s="4"/>
      <c r="K3304" s="173"/>
    </row>
    <row r="3305" spans="1:11" x14ac:dyDescent="0.2">
      <c r="A3305" s="140"/>
      <c r="B3305" s="325"/>
      <c r="J3305" s="4"/>
      <c r="K3305" s="173"/>
    </row>
    <row r="3306" spans="1:11" x14ac:dyDescent="0.2">
      <c r="A3306" s="140"/>
      <c r="B3306" s="325"/>
      <c r="J3306" s="4"/>
      <c r="K3306" s="173"/>
    </row>
    <row r="3307" spans="1:11" x14ac:dyDescent="0.2">
      <c r="A3307" s="140"/>
      <c r="B3307" s="325"/>
      <c r="J3307" s="4"/>
      <c r="K3307" s="173"/>
    </row>
    <row r="3308" spans="1:11" x14ac:dyDescent="0.2">
      <c r="A3308" s="140"/>
      <c r="B3308" s="325"/>
      <c r="J3308" s="4"/>
      <c r="K3308" s="173"/>
    </row>
    <row r="3309" spans="1:11" x14ac:dyDescent="0.2">
      <c r="A3309" s="140"/>
      <c r="B3309" s="325"/>
      <c r="J3309" s="4"/>
      <c r="K3309" s="173"/>
    </row>
    <row r="3310" spans="1:11" x14ac:dyDescent="0.2">
      <c r="A3310" s="140"/>
      <c r="B3310" s="325"/>
      <c r="J3310" s="4"/>
      <c r="K3310" s="173"/>
    </row>
    <row r="3311" spans="1:11" x14ac:dyDescent="0.2">
      <c r="A3311" s="140"/>
      <c r="B3311" s="325"/>
      <c r="J3311" s="4"/>
      <c r="K3311" s="173"/>
    </row>
    <row r="3312" spans="1:11" x14ac:dyDescent="0.2">
      <c r="A3312" s="140"/>
      <c r="B3312" s="325"/>
      <c r="J3312" s="4"/>
      <c r="K3312" s="173"/>
    </row>
    <row r="3313" spans="1:11" x14ac:dyDescent="0.2">
      <c r="A3313" s="140"/>
      <c r="B3313" s="325"/>
      <c r="J3313" s="4"/>
      <c r="K3313" s="173"/>
    </row>
    <row r="3314" spans="1:11" x14ac:dyDescent="0.2">
      <c r="A3314" s="140"/>
      <c r="B3314" s="325"/>
      <c r="J3314" s="4"/>
      <c r="K3314" s="173"/>
    </row>
    <row r="3315" spans="1:11" x14ac:dyDescent="0.2">
      <c r="A3315" s="140"/>
      <c r="B3315" s="325"/>
      <c r="J3315" s="4"/>
      <c r="K3315" s="173"/>
    </row>
    <row r="3316" spans="1:11" x14ac:dyDescent="0.2">
      <c r="A3316" s="140"/>
      <c r="B3316" s="325"/>
      <c r="J3316" s="4"/>
      <c r="K3316" s="173"/>
    </row>
    <row r="3317" spans="1:11" x14ac:dyDescent="0.2">
      <c r="A3317" s="140"/>
      <c r="B3317" s="325"/>
      <c r="J3317" s="4"/>
      <c r="K3317" s="173"/>
    </row>
    <row r="3318" spans="1:11" x14ac:dyDescent="0.2">
      <c r="A3318" s="140"/>
      <c r="B3318" s="325"/>
      <c r="J3318" s="4"/>
      <c r="K3318" s="173"/>
    </row>
    <row r="3319" spans="1:11" x14ac:dyDescent="0.2">
      <c r="A3319" s="140"/>
      <c r="B3319" s="325"/>
      <c r="J3319" s="4"/>
      <c r="K3319" s="173"/>
    </row>
    <row r="3320" spans="1:11" x14ac:dyDescent="0.2">
      <c r="A3320" s="140"/>
      <c r="B3320" s="325"/>
      <c r="J3320" s="4"/>
      <c r="K3320" s="173"/>
    </row>
    <row r="3321" spans="1:11" x14ac:dyDescent="0.2">
      <c r="A3321" s="140"/>
      <c r="B3321" s="325"/>
      <c r="J3321" s="4"/>
      <c r="K3321" s="173"/>
    </row>
    <row r="3322" spans="1:11" x14ac:dyDescent="0.2">
      <c r="A3322" s="140"/>
      <c r="B3322" s="325"/>
      <c r="J3322" s="4"/>
      <c r="K3322" s="173"/>
    </row>
    <row r="3323" spans="1:11" x14ac:dyDescent="0.2">
      <c r="A3323" s="140"/>
      <c r="B3323" s="325"/>
      <c r="J3323" s="4"/>
      <c r="K3323" s="173"/>
    </row>
    <row r="3324" spans="1:11" x14ac:dyDescent="0.2">
      <c r="A3324" s="140"/>
      <c r="B3324" s="325"/>
      <c r="J3324" s="4"/>
      <c r="K3324" s="173"/>
    </row>
    <row r="3325" spans="1:11" x14ac:dyDescent="0.2">
      <c r="A3325" s="140"/>
      <c r="B3325" s="325"/>
      <c r="J3325" s="4"/>
      <c r="K3325" s="173"/>
    </row>
    <row r="3326" spans="1:11" x14ac:dyDescent="0.2">
      <c r="A3326" s="140"/>
      <c r="B3326" s="325"/>
      <c r="J3326" s="4"/>
      <c r="K3326" s="173"/>
    </row>
    <row r="3327" spans="1:11" x14ac:dyDescent="0.2">
      <c r="A3327" s="140"/>
      <c r="B3327" s="325"/>
      <c r="J3327" s="4"/>
      <c r="K3327" s="173"/>
    </row>
    <row r="3328" spans="1:11" x14ac:dyDescent="0.2">
      <c r="A3328" s="140"/>
      <c r="B3328" s="325"/>
      <c r="J3328" s="4"/>
      <c r="K3328" s="173"/>
    </row>
    <row r="3329" spans="1:11" x14ac:dyDescent="0.2">
      <c r="A3329" s="140"/>
      <c r="B3329" s="325"/>
      <c r="J3329" s="4"/>
      <c r="K3329" s="173"/>
    </row>
    <row r="3330" spans="1:11" x14ac:dyDescent="0.2">
      <c r="A3330" s="140"/>
      <c r="B3330" s="325"/>
      <c r="J3330" s="4"/>
      <c r="K3330" s="173"/>
    </row>
    <row r="3331" spans="1:11" x14ac:dyDescent="0.2">
      <c r="A3331" s="140"/>
      <c r="B3331" s="325"/>
      <c r="J3331" s="4"/>
      <c r="K3331" s="173"/>
    </row>
    <row r="3332" spans="1:11" x14ac:dyDescent="0.2">
      <c r="A3332" s="140"/>
      <c r="B3332" s="325"/>
      <c r="J3332" s="4"/>
      <c r="K3332" s="173"/>
    </row>
    <row r="3333" spans="1:11" x14ac:dyDescent="0.2">
      <c r="A3333" s="140"/>
      <c r="B3333" s="325"/>
      <c r="J3333" s="4"/>
      <c r="K3333" s="173"/>
    </row>
    <row r="3334" spans="1:11" x14ac:dyDescent="0.2">
      <c r="A3334" s="140"/>
      <c r="B3334" s="325"/>
      <c r="J3334" s="4"/>
      <c r="K3334" s="173"/>
    </row>
    <row r="3335" spans="1:11" x14ac:dyDescent="0.2">
      <c r="A3335" s="140"/>
      <c r="B3335" s="325"/>
      <c r="J3335" s="4"/>
      <c r="K3335" s="173"/>
    </row>
    <row r="3336" spans="1:11" x14ac:dyDescent="0.2">
      <c r="A3336" s="140"/>
      <c r="B3336" s="325"/>
      <c r="J3336" s="4"/>
      <c r="K3336" s="173"/>
    </row>
    <row r="3337" spans="1:11" x14ac:dyDescent="0.2">
      <c r="A3337" s="140"/>
      <c r="B3337" s="325"/>
      <c r="J3337" s="4"/>
      <c r="K3337" s="173"/>
    </row>
    <row r="3338" spans="1:11" x14ac:dyDescent="0.2">
      <c r="A3338" s="140"/>
      <c r="B3338" s="325"/>
      <c r="J3338" s="4"/>
      <c r="K3338" s="173"/>
    </row>
    <row r="3339" spans="1:11" x14ac:dyDescent="0.2">
      <c r="A3339" s="140"/>
      <c r="B3339" s="325"/>
      <c r="J3339" s="4"/>
      <c r="K3339" s="173"/>
    </row>
    <row r="3340" spans="1:11" x14ac:dyDescent="0.2">
      <c r="A3340" s="140"/>
      <c r="B3340" s="325"/>
      <c r="J3340" s="4"/>
      <c r="K3340" s="173"/>
    </row>
    <row r="3341" spans="1:11" x14ac:dyDescent="0.2">
      <c r="A3341" s="140"/>
      <c r="B3341" s="325"/>
      <c r="J3341" s="4"/>
      <c r="K3341" s="173"/>
    </row>
    <row r="3342" spans="1:11" x14ac:dyDescent="0.2">
      <c r="A3342" s="140"/>
      <c r="B3342" s="325"/>
      <c r="J3342" s="4"/>
      <c r="K3342" s="173"/>
    </row>
    <row r="3343" spans="1:11" x14ac:dyDescent="0.2">
      <c r="A3343" s="140"/>
      <c r="B3343" s="325"/>
      <c r="J3343" s="4"/>
      <c r="K3343" s="173"/>
    </row>
    <row r="3344" spans="1:11" x14ac:dyDescent="0.2">
      <c r="A3344" s="140"/>
      <c r="B3344" s="325"/>
      <c r="J3344" s="4"/>
      <c r="K3344" s="173"/>
    </row>
    <row r="3345" spans="1:11" x14ac:dyDescent="0.2">
      <c r="A3345" s="140"/>
      <c r="B3345" s="325"/>
      <c r="J3345" s="4"/>
      <c r="K3345" s="173"/>
    </row>
    <row r="3346" spans="1:11" x14ac:dyDescent="0.2">
      <c r="A3346" s="140"/>
      <c r="B3346" s="325"/>
      <c r="J3346" s="4"/>
      <c r="K3346" s="173"/>
    </row>
    <row r="3347" spans="1:11" x14ac:dyDescent="0.2">
      <c r="A3347" s="140"/>
      <c r="B3347" s="325"/>
      <c r="J3347" s="4"/>
      <c r="K3347" s="173"/>
    </row>
    <row r="3348" spans="1:11" x14ac:dyDescent="0.2">
      <c r="A3348" s="140"/>
      <c r="B3348" s="325"/>
      <c r="J3348" s="4"/>
      <c r="K3348" s="173"/>
    </row>
    <row r="3349" spans="1:11" x14ac:dyDescent="0.2">
      <c r="A3349" s="140"/>
      <c r="B3349" s="325"/>
      <c r="J3349" s="4"/>
      <c r="K3349" s="173"/>
    </row>
    <row r="3350" spans="1:11" x14ac:dyDescent="0.2">
      <c r="A3350" s="140"/>
      <c r="B3350" s="325"/>
      <c r="J3350" s="4"/>
      <c r="K3350" s="173"/>
    </row>
    <row r="3351" spans="1:11" x14ac:dyDescent="0.2">
      <c r="A3351" s="140"/>
      <c r="B3351" s="325"/>
      <c r="J3351" s="4"/>
      <c r="K3351" s="173"/>
    </row>
    <row r="3352" spans="1:11" x14ac:dyDescent="0.2">
      <c r="A3352" s="140"/>
      <c r="B3352" s="325"/>
      <c r="J3352" s="4"/>
      <c r="K3352" s="173"/>
    </row>
    <row r="3353" spans="1:11" x14ac:dyDescent="0.2">
      <c r="A3353" s="140"/>
      <c r="B3353" s="325"/>
      <c r="J3353" s="4"/>
      <c r="K3353" s="173"/>
    </row>
    <row r="3354" spans="1:11" x14ac:dyDescent="0.2">
      <c r="A3354" s="140"/>
      <c r="B3354" s="325"/>
      <c r="J3354" s="4"/>
      <c r="K3354" s="173"/>
    </row>
    <row r="3355" spans="1:11" x14ac:dyDescent="0.2">
      <c r="A3355" s="140"/>
      <c r="B3355" s="325"/>
      <c r="J3355" s="4"/>
      <c r="K3355" s="173"/>
    </row>
    <row r="3356" spans="1:11" x14ac:dyDescent="0.2">
      <c r="A3356" s="140"/>
      <c r="B3356" s="325"/>
      <c r="J3356" s="4"/>
      <c r="K3356" s="173"/>
    </row>
    <row r="3357" spans="1:11" x14ac:dyDescent="0.2">
      <c r="A3357" s="140"/>
      <c r="B3357" s="325"/>
      <c r="J3357" s="4"/>
      <c r="K3357" s="173"/>
    </row>
    <row r="3358" spans="1:11" x14ac:dyDescent="0.2">
      <c r="A3358" s="140"/>
      <c r="B3358" s="325"/>
      <c r="J3358" s="4"/>
      <c r="K3358" s="173"/>
    </row>
    <row r="3359" spans="1:11" x14ac:dyDescent="0.2">
      <c r="A3359" s="140"/>
      <c r="B3359" s="325"/>
      <c r="J3359" s="4"/>
      <c r="K3359" s="173"/>
    </row>
    <row r="3360" spans="1:11" x14ac:dyDescent="0.2">
      <c r="A3360" s="140"/>
      <c r="B3360" s="325"/>
      <c r="J3360" s="4"/>
      <c r="K3360" s="173"/>
    </row>
    <row r="3361" spans="1:11" x14ac:dyDescent="0.2">
      <c r="A3361" s="140"/>
      <c r="B3361" s="325"/>
      <c r="J3361" s="4"/>
      <c r="K3361" s="173"/>
    </row>
    <row r="3362" spans="1:11" x14ac:dyDescent="0.2">
      <c r="A3362" s="140"/>
      <c r="B3362" s="325"/>
      <c r="J3362" s="4"/>
      <c r="K3362" s="173"/>
    </row>
    <row r="3363" spans="1:11" x14ac:dyDescent="0.2">
      <c r="A3363" s="140"/>
      <c r="B3363" s="325"/>
      <c r="J3363" s="4"/>
      <c r="K3363" s="173"/>
    </row>
    <row r="3364" spans="1:11" x14ac:dyDescent="0.2">
      <c r="A3364" s="140"/>
      <c r="B3364" s="325"/>
      <c r="J3364" s="4"/>
      <c r="K3364" s="173"/>
    </row>
    <row r="3365" spans="1:11" x14ac:dyDescent="0.2">
      <c r="A3365" s="140"/>
      <c r="B3365" s="325"/>
      <c r="J3365" s="4"/>
      <c r="K3365" s="173"/>
    </row>
    <row r="3366" spans="1:11" x14ac:dyDescent="0.2">
      <c r="A3366" s="140"/>
      <c r="B3366" s="325"/>
      <c r="J3366" s="4"/>
      <c r="K3366" s="173"/>
    </row>
    <row r="3367" spans="1:11" x14ac:dyDescent="0.2">
      <c r="A3367" s="140"/>
      <c r="B3367" s="325"/>
      <c r="J3367" s="4"/>
      <c r="K3367" s="173"/>
    </row>
    <row r="3368" spans="1:11" x14ac:dyDescent="0.2">
      <c r="A3368" s="140"/>
      <c r="B3368" s="325"/>
      <c r="J3368" s="4"/>
      <c r="K3368" s="173"/>
    </row>
    <row r="3369" spans="1:11" x14ac:dyDescent="0.2">
      <c r="A3369" s="140"/>
      <c r="B3369" s="325"/>
      <c r="J3369" s="4"/>
      <c r="K3369" s="173"/>
    </row>
    <row r="3370" spans="1:11" x14ac:dyDescent="0.2">
      <c r="A3370" s="140"/>
      <c r="B3370" s="325"/>
      <c r="J3370" s="4"/>
      <c r="K3370" s="173"/>
    </row>
    <row r="3371" spans="1:11" x14ac:dyDescent="0.2">
      <c r="A3371" s="140"/>
      <c r="B3371" s="325"/>
      <c r="J3371" s="4"/>
      <c r="K3371" s="173"/>
    </row>
    <row r="3372" spans="1:11" x14ac:dyDescent="0.2">
      <c r="A3372" s="140"/>
      <c r="B3372" s="325"/>
      <c r="J3372" s="4"/>
      <c r="K3372" s="173"/>
    </row>
    <row r="3373" spans="1:11" x14ac:dyDescent="0.2">
      <c r="A3373" s="140"/>
      <c r="B3373" s="325"/>
      <c r="J3373" s="4"/>
      <c r="K3373" s="173"/>
    </row>
    <row r="3374" spans="1:11" x14ac:dyDescent="0.2">
      <c r="A3374" s="140"/>
      <c r="B3374" s="325"/>
      <c r="J3374" s="4"/>
      <c r="K3374" s="173"/>
    </row>
    <row r="3375" spans="1:11" x14ac:dyDescent="0.2">
      <c r="A3375" s="140"/>
      <c r="B3375" s="325"/>
      <c r="J3375" s="4"/>
      <c r="K3375" s="173"/>
    </row>
    <row r="3376" spans="1:11" x14ac:dyDescent="0.2">
      <c r="A3376" s="140"/>
      <c r="B3376" s="325"/>
      <c r="J3376" s="4"/>
      <c r="K3376" s="173"/>
    </row>
    <row r="3377" spans="1:11" x14ac:dyDescent="0.2">
      <c r="A3377" s="140"/>
      <c r="B3377" s="325"/>
      <c r="J3377" s="4"/>
      <c r="K3377" s="173"/>
    </row>
    <row r="3378" spans="1:11" x14ac:dyDescent="0.2">
      <c r="A3378" s="140"/>
      <c r="B3378" s="325"/>
      <c r="J3378" s="4"/>
      <c r="K3378" s="173"/>
    </row>
    <row r="3379" spans="1:11" x14ac:dyDescent="0.2">
      <c r="A3379" s="140"/>
      <c r="B3379" s="325"/>
      <c r="J3379" s="4"/>
      <c r="K3379" s="173"/>
    </row>
    <row r="3380" spans="1:11" x14ac:dyDescent="0.2">
      <c r="A3380" s="140"/>
      <c r="B3380" s="325"/>
      <c r="J3380" s="4"/>
      <c r="K3380" s="173"/>
    </row>
    <row r="3381" spans="1:11" x14ac:dyDescent="0.2">
      <c r="A3381" s="140"/>
      <c r="B3381" s="325"/>
      <c r="J3381" s="4"/>
      <c r="K3381" s="173"/>
    </row>
    <row r="3382" spans="1:11" x14ac:dyDescent="0.2">
      <c r="A3382" s="140"/>
      <c r="B3382" s="325"/>
      <c r="J3382" s="4"/>
      <c r="K3382" s="173"/>
    </row>
    <row r="3383" spans="1:11" x14ac:dyDescent="0.2">
      <c r="A3383" s="140"/>
      <c r="B3383" s="325"/>
      <c r="J3383" s="4"/>
      <c r="K3383" s="173"/>
    </row>
    <row r="3384" spans="1:11" x14ac:dyDescent="0.2">
      <c r="A3384" s="140"/>
      <c r="B3384" s="325"/>
      <c r="J3384" s="4"/>
      <c r="K3384" s="173"/>
    </row>
    <row r="3385" spans="1:11" x14ac:dyDescent="0.2">
      <c r="A3385" s="140"/>
      <c r="B3385" s="325"/>
      <c r="J3385" s="4"/>
      <c r="K3385" s="173"/>
    </row>
    <row r="3386" spans="1:11" x14ac:dyDescent="0.2">
      <c r="A3386" s="140"/>
      <c r="B3386" s="325"/>
      <c r="J3386" s="4"/>
      <c r="K3386" s="173"/>
    </row>
    <row r="3387" spans="1:11" x14ac:dyDescent="0.2">
      <c r="A3387" s="140"/>
      <c r="B3387" s="325"/>
      <c r="J3387" s="4"/>
      <c r="K3387" s="173"/>
    </row>
    <row r="3388" spans="1:11" x14ac:dyDescent="0.2">
      <c r="A3388" s="140"/>
      <c r="B3388" s="325"/>
      <c r="J3388" s="4"/>
      <c r="K3388" s="173"/>
    </row>
    <row r="3389" spans="1:11" x14ac:dyDescent="0.2">
      <c r="A3389" s="140"/>
      <c r="B3389" s="325"/>
      <c r="J3389" s="4"/>
      <c r="K3389" s="173"/>
    </row>
    <row r="3390" spans="1:11" x14ac:dyDescent="0.2">
      <c r="A3390" s="140"/>
      <c r="B3390" s="325"/>
      <c r="J3390" s="4"/>
      <c r="K3390" s="173"/>
    </row>
    <row r="3391" spans="1:11" x14ac:dyDescent="0.2">
      <c r="A3391" s="140"/>
      <c r="B3391" s="325"/>
      <c r="J3391" s="4"/>
      <c r="K3391" s="173"/>
    </row>
    <row r="3392" spans="1:11" x14ac:dyDescent="0.2">
      <c r="A3392" s="140"/>
      <c r="B3392" s="325"/>
      <c r="J3392" s="4"/>
      <c r="K3392" s="173"/>
    </row>
    <row r="3393" spans="1:11" x14ac:dyDescent="0.2">
      <c r="A3393" s="140"/>
      <c r="B3393" s="325"/>
      <c r="J3393" s="4"/>
      <c r="K3393" s="173"/>
    </row>
    <row r="3394" spans="1:11" x14ac:dyDescent="0.2">
      <c r="A3394" s="140"/>
      <c r="B3394" s="325"/>
      <c r="J3394" s="4"/>
      <c r="K3394" s="173"/>
    </row>
    <row r="3395" spans="1:11" x14ac:dyDescent="0.2">
      <c r="A3395" s="140"/>
      <c r="B3395" s="325"/>
      <c r="J3395" s="4"/>
      <c r="K3395" s="173"/>
    </row>
    <row r="3396" spans="1:11" x14ac:dyDescent="0.2">
      <c r="A3396" s="140"/>
      <c r="B3396" s="325"/>
      <c r="J3396" s="4"/>
      <c r="K3396" s="173"/>
    </row>
    <row r="3397" spans="1:11" x14ac:dyDescent="0.2">
      <c r="A3397" s="140"/>
      <c r="B3397" s="325"/>
      <c r="J3397" s="4"/>
      <c r="K3397" s="173"/>
    </row>
    <row r="3398" spans="1:11" x14ac:dyDescent="0.2">
      <c r="A3398" s="140"/>
      <c r="B3398" s="325"/>
      <c r="J3398" s="4"/>
      <c r="K3398" s="173"/>
    </row>
    <row r="3399" spans="1:11" x14ac:dyDescent="0.2">
      <c r="A3399" s="140"/>
      <c r="B3399" s="325"/>
      <c r="J3399" s="4"/>
      <c r="K3399" s="173"/>
    </row>
    <row r="3400" spans="1:11" x14ac:dyDescent="0.2">
      <c r="A3400" s="140"/>
      <c r="B3400" s="325"/>
      <c r="J3400" s="4"/>
      <c r="K3400" s="173"/>
    </row>
    <row r="3401" spans="1:11" x14ac:dyDescent="0.2">
      <c r="A3401" s="140"/>
      <c r="B3401" s="325"/>
      <c r="J3401" s="4"/>
      <c r="K3401" s="173"/>
    </row>
    <row r="3402" spans="1:11" x14ac:dyDescent="0.2">
      <c r="A3402" s="140"/>
      <c r="B3402" s="325"/>
      <c r="J3402" s="4"/>
      <c r="K3402" s="173"/>
    </row>
    <row r="3403" spans="1:11" x14ac:dyDescent="0.2">
      <c r="A3403" s="140"/>
      <c r="B3403" s="325"/>
      <c r="J3403" s="4"/>
      <c r="K3403" s="173"/>
    </row>
    <row r="3404" spans="1:11" x14ac:dyDescent="0.2">
      <c r="A3404" s="140"/>
      <c r="B3404" s="325"/>
      <c r="J3404" s="4"/>
      <c r="K3404" s="173"/>
    </row>
    <row r="3405" spans="1:11" x14ac:dyDescent="0.2">
      <c r="A3405" s="140"/>
      <c r="B3405" s="325"/>
      <c r="J3405" s="4"/>
      <c r="K3405" s="173"/>
    </row>
    <row r="3406" spans="1:11" x14ac:dyDescent="0.2">
      <c r="A3406" s="140"/>
      <c r="B3406" s="325"/>
      <c r="J3406" s="4"/>
      <c r="K3406" s="173"/>
    </row>
    <row r="3407" spans="1:11" x14ac:dyDescent="0.2">
      <c r="A3407" s="140"/>
      <c r="B3407" s="325"/>
      <c r="J3407" s="4"/>
      <c r="K3407" s="173"/>
    </row>
    <row r="3408" spans="1:11" x14ac:dyDescent="0.2">
      <c r="A3408" s="140"/>
      <c r="B3408" s="325"/>
      <c r="J3408" s="4"/>
      <c r="K3408" s="173"/>
    </row>
    <row r="3409" spans="1:11" x14ac:dyDescent="0.2">
      <c r="A3409" s="140"/>
      <c r="B3409" s="325"/>
      <c r="J3409" s="4"/>
      <c r="K3409" s="173"/>
    </row>
    <row r="3410" spans="1:11" x14ac:dyDescent="0.2">
      <c r="A3410" s="140"/>
      <c r="B3410" s="325"/>
      <c r="J3410" s="4"/>
      <c r="K3410" s="173"/>
    </row>
    <row r="3411" spans="1:11" x14ac:dyDescent="0.2">
      <c r="A3411" s="140"/>
      <c r="B3411" s="325"/>
      <c r="J3411" s="4"/>
      <c r="K3411" s="173"/>
    </row>
    <row r="3412" spans="1:11" x14ac:dyDescent="0.2">
      <c r="A3412" s="140"/>
      <c r="B3412" s="325"/>
      <c r="J3412" s="4"/>
      <c r="K3412" s="173"/>
    </row>
    <row r="3413" spans="1:11" x14ac:dyDescent="0.2">
      <c r="A3413" s="140"/>
      <c r="B3413" s="325"/>
      <c r="J3413" s="4"/>
      <c r="K3413" s="173"/>
    </row>
    <row r="3414" spans="1:11" x14ac:dyDescent="0.2">
      <c r="A3414" s="140"/>
      <c r="B3414" s="325"/>
      <c r="J3414" s="4"/>
      <c r="K3414" s="173"/>
    </row>
    <row r="3415" spans="1:11" x14ac:dyDescent="0.2">
      <c r="A3415" s="140"/>
      <c r="B3415" s="325"/>
      <c r="J3415" s="4"/>
      <c r="K3415" s="173"/>
    </row>
    <row r="3416" spans="1:11" x14ac:dyDescent="0.2">
      <c r="A3416" s="140"/>
      <c r="B3416" s="325"/>
      <c r="J3416" s="4"/>
      <c r="K3416" s="173"/>
    </row>
    <row r="3417" spans="1:11" x14ac:dyDescent="0.2">
      <c r="A3417" s="140"/>
      <c r="B3417" s="325"/>
      <c r="J3417" s="4"/>
      <c r="K3417" s="173"/>
    </row>
    <row r="3418" spans="1:11" x14ac:dyDescent="0.2">
      <c r="A3418" s="140"/>
      <c r="B3418" s="325"/>
      <c r="J3418" s="4"/>
      <c r="K3418" s="173"/>
    </row>
    <row r="3419" spans="1:11" x14ac:dyDescent="0.2">
      <c r="A3419" s="140"/>
      <c r="B3419" s="325"/>
      <c r="J3419" s="4"/>
      <c r="K3419" s="173"/>
    </row>
    <row r="3420" spans="1:11" x14ac:dyDescent="0.2">
      <c r="A3420" s="140"/>
      <c r="B3420" s="325"/>
      <c r="J3420" s="4"/>
      <c r="K3420" s="173"/>
    </row>
    <row r="3421" spans="1:11" x14ac:dyDescent="0.2">
      <c r="A3421" s="140"/>
      <c r="B3421" s="325"/>
      <c r="J3421" s="4"/>
      <c r="K3421" s="173"/>
    </row>
    <row r="3422" spans="1:11" x14ac:dyDescent="0.2">
      <c r="A3422" s="140"/>
      <c r="B3422" s="325"/>
      <c r="J3422" s="4"/>
      <c r="K3422" s="173"/>
    </row>
    <row r="3423" spans="1:11" x14ac:dyDescent="0.2">
      <c r="A3423" s="140"/>
      <c r="B3423" s="325"/>
      <c r="J3423" s="4"/>
      <c r="K3423" s="173"/>
    </row>
    <row r="3424" spans="1:11" x14ac:dyDescent="0.2">
      <c r="A3424" s="140"/>
      <c r="B3424" s="325"/>
      <c r="J3424" s="4"/>
      <c r="K3424" s="173"/>
    </row>
    <row r="3425" spans="1:11" x14ac:dyDescent="0.2">
      <c r="A3425" s="140"/>
      <c r="B3425" s="325"/>
      <c r="J3425" s="4"/>
      <c r="K3425" s="173"/>
    </row>
    <row r="3426" spans="1:11" x14ac:dyDescent="0.2">
      <c r="A3426" s="140"/>
      <c r="B3426" s="325"/>
      <c r="J3426" s="4"/>
      <c r="K3426" s="173"/>
    </row>
    <row r="3427" spans="1:11" x14ac:dyDescent="0.2">
      <c r="A3427" s="140"/>
      <c r="B3427" s="325"/>
      <c r="J3427" s="4"/>
      <c r="K3427" s="173"/>
    </row>
    <row r="3428" spans="1:11" x14ac:dyDescent="0.2">
      <c r="A3428" s="140"/>
      <c r="B3428" s="325"/>
      <c r="J3428" s="4"/>
      <c r="K3428" s="173"/>
    </row>
    <row r="3429" spans="1:11" x14ac:dyDescent="0.2">
      <c r="A3429" s="140"/>
      <c r="B3429" s="325"/>
      <c r="J3429" s="4"/>
      <c r="K3429" s="173"/>
    </row>
    <row r="3430" spans="1:11" x14ac:dyDescent="0.2">
      <c r="A3430" s="140"/>
      <c r="B3430" s="325"/>
      <c r="J3430" s="4"/>
      <c r="K3430" s="173"/>
    </row>
    <row r="3431" spans="1:11" x14ac:dyDescent="0.2">
      <c r="A3431" s="140"/>
      <c r="B3431" s="325"/>
      <c r="J3431" s="4"/>
      <c r="K3431" s="173"/>
    </row>
    <row r="3432" spans="1:11" x14ac:dyDescent="0.2">
      <c r="A3432" s="140"/>
      <c r="B3432" s="325"/>
      <c r="J3432" s="4"/>
      <c r="K3432" s="173"/>
    </row>
    <row r="3433" spans="1:11" x14ac:dyDescent="0.2">
      <c r="A3433" s="140"/>
      <c r="B3433" s="325"/>
      <c r="J3433" s="4"/>
      <c r="K3433" s="173"/>
    </row>
    <row r="3434" spans="1:11" x14ac:dyDescent="0.2">
      <c r="A3434" s="140"/>
      <c r="B3434" s="325"/>
      <c r="J3434" s="4"/>
      <c r="K3434" s="173"/>
    </row>
    <row r="3435" spans="1:11" x14ac:dyDescent="0.2">
      <c r="A3435" s="140"/>
      <c r="B3435" s="325"/>
      <c r="J3435" s="4"/>
      <c r="K3435" s="173"/>
    </row>
    <row r="3436" spans="1:11" x14ac:dyDescent="0.2">
      <c r="A3436" s="140"/>
      <c r="B3436" s="325"/>
      <c r="J3436" s="4"/>
      <c r="K3436" s="173"/>
    </row>
    <row r="3437" spans="1:11" x14ac:dyDescent="0.2">
      <c r="A3437" s="140"/>
      <c r="B3437" s="325"/>
      <c r="J3437" s="4"/>
      <c r="K3437" s="173"/>
    </row>
    <row r="3438" spans="1:11" x14ac:dyDescent="0.2">
      <c r="A3438" s="140"/>
      <c r="B3438" s="325"/>
      <c r="J3438" s="4"/>
      <c r="K3438" s="173"/>
    </row>
    <row r="3439" spans="1:11" x14ac:dyDescent="0.2">
      <c r="A3439" s="140"/>
      <c r="B3439" s="325"/>
      <c r="J3439" s="4"/>
      <c r="K3439" s="173"/>
    </row>
    <row r="3440" spans="1:11" x14ac:dyDescent="0.2">
      <c r="A3440" s="140"/>
      <c r="B3440" s="325"/>
      <c r="J3440" s="4"/>
      <c r="K3440" s="173"/>
    </row>
    <row r="3441" spans="1:11" x14ac:dyDescent="0.2">
      <c r="A3441" s="140"/>
      <c r="B3441" s="325"/>
      <c r="J3441" s="4"/>
      <c r="K3441" s="173"/>
    </row>
    <row r="3442" spans="1:11" x14ac:dyDescent="0.2">
      <c r="A3442" s="140"/>
      <c r="B3442" s="325"/>
      <c r="J3442" s="4"/>
      <c r="K3442" s="173"/>
    </row>
    <row r="3443" spans="1:11" x14ac:dyDescent="0.2">
      <c r="A3443" s="140"/>
      <c r="B3443" s="325"/>
      <c r="J3443" s="4"/>
      <c r="K3443" s="173"/>
    </row>
    <row r="3444" spans="1:11" x14ac:dyDescent="0.2">
      <c r="A3444" s="140"/>
      <c r="B3444" s="325"/>
      <c r="J3444" s="4"/>
      <c r="K3444" s="173"/>
    </row>
    <row r="3445" spans="1:11" x14ac:dyDescent="0.2">
      <c r="A3445" s="140"/>
      <c r="B3445" s="325"/>
      <c r="J3445" s="4"/>
      <c r="K3445" s="173"/>
    </row>
    <row r="3446" spans="1:11" x14ac:dyDescent="0.2">
      <c r="A3446" s="140"/>
      <c r="B3446" s="325"/>
      <c r="J3446" s="4"/>
      <c r="K3446" s="173"/>
    </row>
    <row r="3447" spans="1:11" x14ac:dyDescent="0.2">
      <c r="A3447" s="140"/>
      <c r="B3447" s="325"/>
      <c r="J3447" s="4"/>
      <c r="K3447" s="173"/>
    </row>
    <row r="3448" spans="1:11" x14ac:dyDescent="0.2">
      <c r="A3448" s="140"/>
      <c r="B3448" s="325"/>
      <c r="J3448" s="4"/>
      <c r="K3448" s="173"/>
    </row>
    <row r="3449" spans="1:11" x14ac:dyDescent="0.2">
      <c r="A3449" s="140"/>
      <c r="B3449" s="325"/>
      <c r="J3449" s="4"/>
      <c r="K3449" s="173"/>
    </row>
    <row r="3450" spans="1:11" x14ac:dyDescent="0.2">
      <c r="A3450" s="140"/>
      <c r="B3450" s="325"/>
      <c r="J3450" s="4"/>
      <c r="K3450" s="173"/>
    </row>
    <row r="3451" spans="1:11" x14ac:dyDescent="0.2">
      <c r="A3451" s="140"/>
      <c r="B3451" s="325"/>
      <c r="J3451" s="4"/>
      <c r="K3451" s="173"/>
    </row>
    <row r="3452" spans="1:11" x14ac:dyDescent="0.2">
      <c r="A3452" s="140"/>
      <c r="B3452" s="325"/>
      <c r="J3452" s="4"/>
      <c r="K3452" s="173"/>
    </row>
    <row r="3453" spans="1:11" x14ac:dyDescent="0.2">
      <c r="A3453" s="140"/>
      <c r="B3453" s="325"/>
      <c r="J3453" s="4"/>
      <c r="K3453" s="173"/>
    </row>
    <row r="3454" spans="1:11" x14ac:dyDescent="0.2">
      <c r="A3454" s="140"/>
      <c r="B3454" s="325"/>
      <c r="J3454" s="4"/>
      <c r="K3454" s="173"/>
    </row>
    <row r="3455" spans="1:11" x14ac:dyDescent="0.2">
      <c r="A3455" s="140"/>
      <c r="B3455" s="325"/>
      <c r="J3455" s="4"/>
      <c r="K3455" s="173"/>
    </row>
    <row r="3456" spans="1:11" x14ac:dyDescent="0.2">
      <c r="A3456" s="140"/>
      <c r="B3456" s="325"/>
      <c r="J3456" s="4"/>
      <c r="K3456" s="173"/>
    </row>
    <row r="3457" spans="1:11" x14ac:dyDescent="0.2">
      <c r="A3457" s="140"/>
      <c r="B3457" s="325"/>
      <c r="J3457" s="4"/>
      <c r="K3457" s="173"/>
    </row>
    <row r="3458" spans="1:11" x14ac:dyDescent="0.2">
      <c r="A3458" s="140"/>
      <c r="B3458" s="325"/>
      <c r="J3458" s="4"/>
      <c r="K3458" s="173"/>
    </row>
    <row r="3459" spans="1:11" x14ac:dyDescent="0.2">
      <c r="A3459" s="140"/>
      <c r="B3459" s="325"/>
      <c r="J3459" s="4"/>
      <c r="K3459" s="173"/>
    </row>
    <row r="3460" spans="1:11" x14ac:dyDescent="0.2">
      <c r="A3460" s="140"/>
      <c r="B3460" s="325"/>
      <c r="J3460" s="4"/>
      <c r="K3460" s="173"/>
    </row>
    <row r="3461" spans="1:11" x14ac:dyDescent="0.2">
      <c r="A3461" s="140"/>
      <c r="B3461" s="325"/>
      <c r="J3461" s="4"/>
      <c r="K3461" s="173"/>
    </row>
    <row r="3462" spans="1:11" x14ac:dyDescent="0.2">
      <c r="A3462" s="140"/>
      <c r="B3462" s="325"/>
      <c r="J3462" s="4"/>
      <c r="K3462" s="173"/>
    </row>
    <row r="3463" spans="1:11" x14ac:dyDescent="0.2">
      <c r="A3463" s="140"/>
      <c r="B3463" s="325"/>
      <c r="J3463" s="4"/>
      <c r="K3463" s="173"/>
    </row>
    <row r="3464" spans="1:11" x14ac:dyDescent="0.2">
      <c r="A3464" s="140"/>
      <c r="B3464" s="325"/>
      <c r="J3464" s="4"/>
      <c r="K3464" s="173"/>
    </row>
    <row r="3465" spans="1:11" x14ac:dyDescent="0.2">
      <c r="A3465" s="140"/>
      <c r="B3465" s="325"/>
      <c r="J3465" s="4"/>
      <c r="K3465" s="173"/>
    </row>
    <row r="3466" spans="1:11" x14ac:dyDescent="0.2">
      <c r="A3466" s="140"/>
      <c r="B3466" s="325"/>
      <c r="J3466" s="4"/>
      <c r="K3466" s="173"/>
    </row>
    <row r="3467" spans="1:11" x14ac:dyDescent="0.2">
      <c r="A3467" s="140"/>
      <c r="B3467" s="325"/>
      <c r="J3467" s="4"/>
      <c r="K3467" s="173"/>
    </row>
    <row r="3468" spans="1:11" x14ac:dyDescent="0.2">
      <c r="A3468" s="140"/>
      <c r="B3468" s="325"/>
      <c r="J3468" s="4"/>
      <c r="K3468" s="173"/>
    </row>
    <row r="3469" spans="1:11" x14ac:dyDescent="0.2">
      <c r="A3469" s="140"/>
      <c r="B3469" s="325"/>
      <c r="J3469" s="4"/>
      <c r="K3469" s="173"/>
    </row>
    <row r="3470" spans="1:11" x14ac:dyDescent="0.2">
      <c r="A3470" s="140"/>
      <c r="B3470" s="325"/>
      <c r="J3470" s="4"/>
      <c r="K3470" s="173"/>
    </row>
    <row r="3471" spans="1:11" x14ac:dyDescent="0.2">
      <c r="A3471" s="140"/>
      <c r="B3471" s="325"/>
      <c r="J3471" s="4"/>
      <c r="K3471" s="173"/>
    </row>
    <row r="3472" spans="1:11" x14ac:dyDescent="0.2">
      <c r="A3472" s="140"/>
      <c r="B3472" s="325"/>
      <c r="J3472" s="4"/>
      <c r="K3472" s="173"/>
    </row>
    <row r="3473" spans="1:11" x14ac:dyDescent="0.2">
      <c r="A3473" s="140"/>
      <c r="B3473" s="325"/>
      <c r="J3473" s="4"/>
      <c r="K3473" s="173"/>
    </row>
    <row r="3474" spans="1:11" x14ac:dyDescent="0.2">
      <c r="A3474" s="140"/>
      <c r="B3474" s="325"/>
      <c r="J3474" s="4"/>
      <c r="K3474" s="173"/>
    </row>
    <row r="3475" spans="1:11" x14ac:dyDescent="0.2">
      <c r="A3475" s="140"/>
      <c r="B3475" s="325"/>
      <c r="J3475" s="4"/>
      <c r="K3475" s="173"/>
    </row>
    <row r="3476" spans="1:11" x14ac:dyDescent="0.2">
      <c r="A3476" s="140"/>
      <c r="B3476" s="325"/>
      <c r="J3476" s="4"/>
      <c r="K3476" s="173"/>
    </row>
    <row r="3477" spans="1:11" x14ac:dyDescent="0.2">
      <c r="A3477" s="140"/>
      <c r="B3477" s="325"/>
      <c r="J3477" s="4"/>
      <c r="K3477" s="173"/>
    </row>
    <row r="3478" spans="1:11" x14ac:dyDescent="0.2">
      <c r="A3478" s="140"/>
      <c r="B3478" s="325"/>
      <c r="J3478" s="4"/>
      <c r="K3478" s="173"/>
    </row>
    <row r="3479" spans="1:11" x14ac:dyDescent="0.2">
      <c r="A3479" s="140"/>
      <c r="B3479" s="325"/>
      <c r="J3479" s="4"/>
      <c r="K3479" s="173"/>
    </row>
    <row r="3480" spans="1:11" x14ac:dyDescent="0.2">
      <c r="A3480" s="140"/>
      <c r="B3480" s="325"/>
      <c r="J3480" s="4"/>
      <c r="K3480" s="173"/>
    </row>
    <row r="3481" spans="1:11" x14ac:dyDescent="0.2">
      <c r="A3481" s="140"/>
      <c r="B3481" s="325"/>
      <c r="J3481" s="4"/>
      <c r="K3481" s="173"/>
    </row>
    <row r="3482" spans="1:11" x14ac:dyDescent="0.2">
      <c r="A3482" s="140"/>
      <c r="B3482" s="325"/>
      <c r="J3482" s="4"/>
      <c r="K3482" s="173"/>
    </row>
    <row r="3483" spans="1:11" x14ac:dyDescent="0.2">
      <c r="A3483" s="140"/>
      <c r="B3483" s="325"/>
      <c r="J3483" s="4"/>
      <c r="K3483" s="173"/>
    </row>
    <row r="3484" spans="1:11" x14ac:dyDescent="0.2">
      <c r="A3484" s="140"/>
      <c r="B3484" s="325"/>
      <c r="J3484" s="4"/>
      <c r="K3484" s="173"/>
    </row>
    <row r="3485" spans="1:11" x14ac:dyDescent="0.2">
      <c r="A3485" s="140"/>
      <c r="B3485" s="325"/>
      <c r="J3485" s="4"/>
      <c r="K3485" s="173"/>
    </row>
    <row r="3486" spans="1:11" x14ac:dyDescent="0.2">
      <c r="A3486" s="140"/>
      <c r="B3486" s="325"/>
      <c r="J3486" s="4"/>
      <c r="K3486" s="173"/>
    </row>
    <row r="3487" spans="1:11" x14ac:dyDescent="0.2">
      <c r="A3487" s="140"/>
      <c r="B3487" s="325"/>
      <c r="J3487" s="4"/>
      <c r="K3487" s="173"/>
    </row>
    <row r="3488" spans="1:11" x14ac:dyDescent="0.2">
      <c r="A3488" s="140"/>
      <c r="B3488" s="325"/>
      <c r="J3488" s="4"/>
      <c r="K3488" s="173"/>
    </row>
    <row r="3489" spans="1:11" x14ac:dyDescent="0.2">
      <c r="A3489" s="140"/>
      <c r="B3489" s="325"/>
      <c r="J3489" s="4"/>
      <c r="K3489" s="173"/>
    </row>
    <row r="3490" spans="1:11" x14ac:dyDescent="0.2">
      <c r="A3490" s="140"/>
      <c r="B3490" s="325"/>
      <c r="J3490" s="4"/>
      <c r="K3490" s="173"/>
    </row>
    <row r="3491" spans="1:11" x14ac:dyDescent="0.2">
      <c r="A3491" s="140"/>
      <c r="B3491" s="325"/>
      <c r="J3491" s="4"/>
      <c r="K3491" s="173"/>
    </row>
    <row r="3492" spans="1:11" x14ac:dyDescent="0.2">
      <c r="A3492" s="140"/>
      <c r="B3492" s="325"/>
      <c r="J3492" s="4"/>
      <c r="K3492" s="173"/>
    </row>
    <row r="3493" spans="1:11" x14ac:dyDescent="0.2">
      <c r="A3493" s="140"/>
      <c r="B3493" s="325"/>
      <c r="J3493" s="4"/>
      <c r="K3493" s="173"/>
    </row>
    <row r="3494" spans="1:11" x14ac:dyDescent="0.2">
      <c r="A3494" s="140"/>
      <c r="B3494" s="325"/>
      <c r="J3494" s="4"/>
      <c r="K3494" s="173"/>
    </row>
    <row r="3495" spans="1:11" x14ac:dyDescent="0.2">
      <c r="A3495" s="140"/>
      <c r="B3495" s="325"/>
      <c r="J3495" s="4"/>
      <c r="K3495" s="173"/>
    </row>
    <row r="3496" spans="1:11" x14ac:dyDescent="0.2">
      <c r="A3496" s="140"/>
      <c r="B3496" s="325"/>
      <c r="J3496" s="4"/>
      <c r="K3496" s="173"/>
    </row>
    <row r="3497" spans="1:11" x14ac:dyDescent="0.2">
      <c r="A3497" s="140"/>
      <c r="B3497" s="325"/>
      <c r="J3497" s="4"/>
      <c r="K3497" s="173"/>
    </row>
    <row r="3498" spans="1:11" x14ac:dyDescent="0.2">
      <c r="A3498" s="140"/>
      <c r="B3498" s="325"/>
      <c r="J3498" s="4"/>
      <c r="K3498" s="173"/>
    </row>
    <row r="3499" spans="1:11" x14ac:dyDescent="0.2">
      <c r="A3499" s="140"/>
      <c r="B3499" s="325"/>
      <c r="J3499" s="4"/>
      <c r="K3499" s="173"/>
    </row>
    <row r="3500" spans="1:11" x14ac:dyDescent="0.2">
      <c r="A3500" s="140"/>
      <c r="B3500" s="325"/>
      <c r="J3500" s="4"/>
      <c r="K3500" s="173"/>
    </row>
    <row r="3501" spans="1:11" x14ac:dyDescent="0.2">
      <c r="A3501" s="140"/>
      <c r="B3501" s="325"/>
      <c r="J3501" s="4"/>
      <c r="K3501" s="173"/>
    </row>
    <row r="3502" spans="1:11" x14ac:dyDescent="0.2">
      <c r="A3502" s="140"/>
      <c r="B3502" s="325"/>
      <c r="J3502" s="4"/>
      <c r="K3502" s="173"/>
    </row>
    <row r="3503" spans="1:11" x14ac:dyDescent="0.2">
      <c r="A3503" s="140"/>
      <c r="B3503" s="325"/>
      <c r="J3503" s="4"/>
      <c r="K3503" s="173"/>
    </row>
    <row r="3504" spans="1:11" x14ac:dyDescent="0.2">
      <c r="A3504" s="140"/>
      <c r="B3504" s="325"/>
      <c r="J3504" s="4"/>
      <c r="K3504" s="173"/>
    </row>
    <row r="3505" spans="1:11" x14ac:dyDescent="0.2">
      <c r="A3505" s="140"/>
      <c r="B3505" s="325"/>
      <c r="J3505" s="4"/>
      <c r="K3505" s="173"/>
    </row>
    <row r="3506" spans="1:11" x14ac:dyDescent="0.2">
      <c r="A3506" s="140"/>
      <c r="B3506" s="325"/>
      <c r="J3506" s="4"/>
      <c r="K3506" s="173"/>
    </row>
    <row r="3507" spans="1:11" x14ac:dyDescent="0.2">
      <c r="A3507" s="140"/>
      <c r="B3507" s="325"/>
      <c r="J3507" s="4"/>
      <c r="K3507" s="173"/>
    </row>
    <row r="3508" spans="1:11" x14ac:dyDescent="0.2">
      <c r="A3508" s="140"/>
      <c r="B3508" s="325"/>
      <c r="J3508" s="4"/>
      <c r="K3508" s="173"/>
    </row>
    <row r="3509" spans="1:11" x14ac:dyDescent="0.2">
      <c r="A3509" s="140"/>
      <c r="B3509" s="325"/>
      <c r="J3509" s="4"/>
      <c r="K3509" s="173"/>
    </row>
    <row r="3510" spans="1:11" x14ac:dyDescent="0.2">
      <c r="A3510" s="140"/>
      <c r="B3510" s="325"/>
      <c r="J3510" s="4"/>
      <c r="K3510" s="173"/>
    </row>
    <row r="3511" spans="1:11" x14ac:dyDescent="0.2">
      <c r="A3511" s="140"/>
      <c r="B3511" s="325"/>
      <c r="J3511" s="4"/>
      <c r="K3511" s="173"/>
    </row>
    <row r="3512" spans="1:11" x14ac:dyDescent="0.2">
      <c r="A3512" s="140"/>
      <c r="B3512" s="325"/>
      <c r="J3512" s="4"/>
      <c r="K3512" s="173"/>
    </row>
    <row r="3513" spans="1:11" x14ac:dyDescent="0.2">
      <c r="A3513" s="140"/>
      <c r="B3513" s="325"/>
      <c r="J3513" s="4"/>
      <c r="K3513" s="173"/>
    </row>
    <row r="3514" spans="1:11" x14ac:dyDescent="0.2">
      <c r="A3514" s="140"/>
      <c r="B3514" s="325"/>
      <c r="J3514" s="4"/>
      <c r="K3514" s="173"/>
    </row>
    <row r="3515" spans="1:11" x14ac:dyDescent="0.2">
      <c r="A3515" s="140"/>
      <c r="B3515" s="325"/>
      <c r="J3515" s="4"/>
      <c r="K3515" s="173"/>
    </row>
    <row r="3516" spans="1:11" x14ac:dyDescent="0.2">
      <c r="A3516" s="140"/>
      <c r="B3516" s="325"/>
      <c r="J3516" s="4"/>
      <c r="K3516" s="173"/>
    </row>
    <row r="3517" spans="1:11" x14ac:dyDescent="0.2">
      <c r="A3517" s="140"/>
      <c r="B3517" s="325"/>
      <c r="J3517" s="4"/>
      <c r="K3517" s="173"/>
    </row>
    <row r="3518" spans="1:11" x14ac:dyDescent="0.2">
      <c r="A3518" s="140"/>
      <c r="B3518" s="325"/>
      <c r="J3518" s="4"/>
      <c r="K3518" s="173"/>
    </row>
    <row r="3519" spans="1:11" x14ac:dyDescent="0.2">
      <c r="A3519" s="140"/>
      <c r="B3519" s="325"/>
      <c r="J3519" s="4"/>
      <c r="K3519" s="173"/>
    </row>
    <row r="3520" spans="1:11" x14ac:dyDescent="0.2">
      <c r="A3520" s="140"/>
      <c r="B3520" s="325"/>
      <c r="J3520" s="4"/>
      <c r="K3520" s="173"/>
    </row>
    <row r="3521" spans="1:11" x14ac:dyDescent="0.2">
      <c r="A3521" s="140"/>
      <c r="B3521" s="325"/>
      <c r="J3521" s="4"/>
      <c r="K3521" s="173"/>
    </row>
    <row r="3522" spans="1:11" x14ac:dyDescent="0.2">
      <c r="A3522" s="140"/>
      <c r="B3522" s="325"/>
      <c r="J3522" s="4"/>
      <c r="K3522" s="173"/>
    </row>
    <row r="3523" spans="1:11" x14ac:dyDescent="0.2">
      <c r="A3523" s="140"/>
      <c r="B3523" s="325"/>
      <c r="J3523" s="4"/>
      <c r="K3523" s="173"/>
    </row>
    <row r="3524" spans="1:11" x14ac:dyDescent="0.2">
      <c r="A3524" s="140"/>
      <c r="B3524" s="325"/>
      <c r="J3524" s="4"/>
      <c r="K3524" s="173"/>
    </row>
    <row r="3525" spans="1:11" x14ac:dyDescent="0.2">
      <c r="A3525" s="140"/>
      <c r="B3525" s="325"/>
      <c r="J3525" s="4"/>
      <c r="K3525" s="173"/>
    </row>
    <row r="3526" spans="1:11" x14ac:dyDescent="0.2">
      <c r="A3526" s="140"/>
      <c r="B3526" s="325"/>
      <c r="J3526" s="4"/>
      <c r="K3526" s="173"/>
    </row>
    <row r="3527" spans="1:11" x14ac:dyDescent="0.2">
      <c r="A3527" s="140"/>
      <c r="B3527" s="325"/>
      <c r="J3527" s="4"/>
      <c r="K3527" s="173"/>
    </row>
    <row r="3528" spans="1:11" x14ac:dyDescent="0.2">
      <c r="A3528" s="140"/>
      <c r="B3528" s="325"/>
      <c r="J3528" s="4"/>
      <c r="K3528" s="173"/>
    </row>
    <row r="3529" spans="1:11" x14ac:dyDescent="0.2">
      <c r="A3529" s="140"/>
      <c r="B3529" s="325"/>
      <c r="J3529" s="4"/>
      <c r="K3529" s="173"/>
    </row>
    <row r="3530" spans="1:11" x14ac:dyDescent="0.2">
      <c r="A3530" s="140"/>
      <c r="B3530" s="325"/>
      <c r="J3530" s="4"/>
      <c r="K3530" s="173"/>
    </row>
    <row r="3531" spans="1:11" x14ac:dyDescent="0.2">
      <c r="A3531" s="140"/>
      <c r="B3531" s="325"/>
      <c r="J3531" s="4"/>
      <c r="K3531" s="173"/>
    </row>
    <row r="3532" spans="1:11" x14ac:dyDescent="0.2">
      <c r="A3532" s="140"/>
      <c r="B3532" s="325"/>
      <c r="J3532" s="4"/>
      <c r="K3532" s="173"/>
    </row>
    <row r="3533" spans="1:11" x14ac:dyDescent="0.2">
      <c r="A3533" s="140"/>
      <c r="B3533" s="325"/>
      <c r="J3533" s="4"/>
      <c r="K3533" s="173"/>
    </row>
    <row r="3534" spans="1:11" x14ac:dyDescent="0.2">
      <c r="A3534" s="140"/>
      <c r="B3534" s="325"/>
      <c r="J3534" s="4"/>
      <c r="K3534" s="173"/>
    </row>
    <row r="3535" spans="1:11" x14ac:dyDescent="0.2">
      <c r="A3535" s="140"/>
      <c r="B3535" s="325"/>
      <c r="J3535" s="4"/>
      <c r="K3535" s="173"/>
    </row>
    <row r="3536" spans="1:11" x14ac:dyDescent="0.2">
      <c r="A3536" s="140"/>
      <c r="B3536" s="325"/>
      <c r="J3536" s="4"/>
      <c r="K3536" s="173"/>
    </row>
    <row r="3537" spans="1:11" x14ac:dyDescent="0.2">
      <c r="A3537" s="140"/>
      <c r="B3537" s="325"/>
      <c r="J3537" s="4"/>
      <c r="K3537" s="173"/>
    </row>
    <row r="3538" spans="1:11" x14ac:dyDescent="0.2">
      <c r="A3538" s="140"/>
      <c r="B3538" s="325"/>
      <c r="J3538" s="4"/>
      <c r="K3538" s="173"/>
    </row>
    <row r="3539" spans="1:11" x14ac:dyDescent="0.2">
      <c r="A3539" s="140"/>
      <c r="B3539" s="325"/>
      <c r="J3539" s="4"/>
      <c r="K3539" s="173"/>
    </row>
    <row r="3540" spans="1:11" x14ac:dyDescent="0.2">
      <c r="A3540" s="140"/>
      <c r="B3540" s="325"/>
      <c r="J3540" s="4"/>
      <c r="K3540" s="173"/>
    </row>
    <row r="3541" spans="1:11" x14ac:dyDescent="0.2">
      <c r="A3541" s="140"/>
      <c r="B3541" s="325"/>
      <c r="J3541" s="4"/>
      <c r="K3541" s="173"/>
    </row>
    <row r="3542" spans="1:11" x14ac:dyDescent="0.2">
      <c r="A3542" s="140"/>
      <c r="B3542" s="325"/>
      <c r="J3542" s="4"/>
      <c r="K3542" s="173"/>
    </row>
    <row r="3543" spans="1:11" x14ac:dyDescent="0.2">
      <c r="A3543" s="140"/>
      <c r="B3543" s="325"/>
      <c r="J3543" s="4"/>
      <c r="K3543" s="173"/>
    </row>
    <row r="3544" spans="1:11" x14ac:dyDescent="0.2">
      <c r="A3544" s="140"/>
      <c r="B3544" s="325"/>
      <c r="J3544" s="4"/>
      <c r="K3544" s="173"/>
    </row>
    <row r="3545" spans="1:11" x14ac:dyDescent="0.2">
      <c r="A3545" s="140"/>
      <c r="B3545" s="325"/>
      <c r="J3545" s="4"/>
      <c r="K3545" s="173"/>
    </row>
    <row r="3546" spans="1:11" x14ac:dyDescent="0.2">
      <c r="A3546" s="140"/>
      <c r="B3546" s="325"/>
      <c r="J3546" s="4"/>
      <c r="K3546" s="173"/>
    </row>
    <row r="3547" spans="1:11" x14ac:dyDescent="0.2">
      <c r="A3547" s="140"/>
      <c r="B3547" s="325"/>
      <c r="J3547" s="4"/>
      <c r="K3547" s="173"/>
    </row>
    <row r="3548" spans="1:11" x14ac:dyDescent="0.2">
      <c r="A3548" s="140"/>
      <c r="B3548" s="325"/>
      <c r="J3548" s="4"/>
      <c r="K3548" s="173"/>
    </row>
    <row r="3549" spans="1:11" x14ac:dyDescent="0.2">
      <c r="A3549" s="140"/>
      <c r="B3549" s="325"/>
      <c r="J3549" s="4"/>
      <c r="K3549" s="173"/>
    </row>
    <row r="3550" spans="1:11" x14ac:dyDescent="0.2">
      <c r="A3550" s="140"/>
      <c r="B3550" s="325"/>
      <c r="J3550" s="4"/>
      <c r="K3550" s="173"/>
    </row>
    <row r="3551" spans="1:11" x14ac:dyDescent="0.2">
      <c r="A3551" s="140"/>
      <c r="B3551" s="325"/>
      <c r="J3551" s="4"/>
      <c r="K3551" s="173"/>
    </row>
    <row r="3552" spans="1:11" x14ac:dyDescent="0.2">
      <c r="A3552" s="140"/>
      <c r="B3552" s="325"/>
      <c r="J3552" s="4"/>
      <c r="K3552" s="173"/>
    </row>
    <row r="3553" spans="1:11" x14ac:dyDescent="0.2">
      <c r="A3553" s="140"/>
      <c r="B3553" s="325"/>
      <c r="J3553" s="4"/>
      <c r="K3553" s="173"/>
    </row>
    <row r="3554" spans="1:11" x14ac:dyDescent="0.2">
      <c r="A3554" s="140"/>
      <c r="B3554" s="325"/>
      <c r="J3554" s="4"/>
      <c r="K3554" s="173"/>
    </row>
    <row r="3555" spans="1:11" x14ac:dyDescent="0.2">
      <c r="A3555" s="140"/>
      <c r="B3555" s="325"/>
      <c r="J3555" s="4"/>
      <c r="K3555" s="173"/>
    </row>
    <row r="3556" spans="1:11" x14ac:dyDescent="0.2">
      <c r="A3556" s="140"/>
      <c r="B3556" s="325"/>
      <c r="J3556" s="4"/>
      <c r="K3556" s="173"/>
    </row>
    <row r="3557" spans="1:11" x14ac:dyDescent="0.2">
      <c r="A3557" s="140"/>
      <c r="B3557" s="325"/>
      <c r="J3557" s="4"/>
      <c r="K3557" s="173"/>
    </row>
    <row r="3558" spans="1:11" x14ac:dyDescent="0.2">
      <c r="A3558" s="140"/>
      <c r="B3558" s="325"/>
      <c r="J3558" s="4"/>
      <c r="K3558" s="173"/>
    </row>
    <row r="3559" spans="1:11" x14ac:dyDescent="0.2">
      <c r="A3559" s="140"/>
      <c r="B3559" s="325"/>
      <c r="J3559" s="4"/>
      <c r="K3559" s="173"/>
    </row>
    <row r="3560" spans="1:11" x14ac:dyDescent="0.2">
      <c r="A3560" s="140"/>
      <c r="B3560" s="325"/>
      <c r="J3560" s="4"/>
      <c r="K3560" s="173"/>
    </row>
    <row r="3561" spans="1:11" x14ac:dyDescent="0.2">
      <c r="A3561" s="140"/>
      <c r="B3561" s="325"/>
      <c r="J3561" s="4"/>
      <c r="K3561" s="173"/>
    </row>
    <row r="3562" spans="1:11" x14ac:dyDescent="0.2">
      <c r="A3562" s="140"/>
      <c r="B3562" s="325"/>
      <c r="J3562" s="4"/>
      <c r="K3562" s="173"/>
    </row>
    <row r="3563" spans="1:11" x14ac:dyDescent="0.2">
      <c r="A3563" s="140"/>
      <c r="B3563" s="325"/>
      <c r="J3563" s="4"/>
      <c r="K3563" s="173"/>
    </row>
    <row r="3564" spans="1:11" x14ac:dyDescent="0.2">
      <c r="A3564" s="140"/>
      <c r="B3564" s="325"/>
      <c r="J3564" s="4"/>
      <c r="K3564" s="173"/>
    </row>
    <row r="3565" spans="1:11" x14ac:dyDescent="0.2">
      <c r="A3565" s="140"/>
      <c r="B3565" s="325"/>
      <c r="J3565" s="4"/>
      <c r="K3565" s="173"/>
    </row>
    <row r="3566" spans="1:11" x14ac:dyDescent="0.2">
      <c r="A3566" s="140"/>
      <c r="B3566" s="325"/>
      <c r="J3566" s="4"/>
      <c r="K3566" s="173"/>
    </row>
    <row r="3567" spans="1:11" x14ac:dyDescent="0.2">
      <c r="A3567" s="140"/>
      <c r="B3567" s="325"/>
      <c r="J3567" s="4"/>
      <c r="K3567" s="173"/>
    </row>
    <row r="3568" spans="1:11" x14ac:dyDescent="0.2">
      <c r="A3568" s="140"/>
      <c r="B3568" s="325"/>
      <c r="J3568" s="4"/>
      <c r="K3568" s="173"/>
    </row>
    <row r="3569" spans="1:11" x14ac:dyDescent="0.2">
      <c r="A3569" s="140"/>
      <c r="B3569" s="325"/>
      <c r="J3569" s="4"/>
      <c r="K3569" s="173"/>
    </row>
    <row r="3570" spans="1:11" x14ac:dyDescent="0.2">
      <c r="A3570" s="140"/>
      <c r="B3570" s="325"/>
      <c r="J3570" s="4"/>
      <c r="K3570" s="173"/>
    </row>
    <row r="3571" spans="1:11" x14ac:dyDescent="0.2">
      <c r="A3571" s="140"/>
      <c r="B3571" s="325"/>
      <c r="J3571" s="4"/>
      <c r="K3571" s="173"/>
    </row>
    <row r="3572" spans="1:11" x14ac:dyDescent="0.2">
      <c r="A3572" s="140"/>
      <c r="B3572" s="325"/>
      <c r="J3572" s="4"/>
      <c r="K3572" s="173"/>
    </row>
    <row r="3573" spans="1:11" x14ac:dyDescent="0.2">
      <c r="A3573" s="140"/>
      <c r="B3573" s="325"/>
      <c r="J3573" s="4"/>
      <c r="K3573" s="173"/>
    </row>
    <row r="3574" spans="1:11" x14ac:dyDescent="0.2">
      <c r="A3574" s="140"/>
      <c r="B3574" s="325"/>
      <c r="J3574" s="4"/>
      <c r="K3574" s="173"/>
    </row>
    <row r="3575" spans="1:11" x14ac:dyDescent="0.2">
      <c r="A3575" s="140"/>
      <c r="B3575" s="325"/>
      <c r="J3575" s="4"/>
      <c r="K3575" s="173"/>
    </row>
    <row r="3576" spans="1:11" x14ac:dyDescent="0.2">
      <c r="A3576" s="140"/>
      <c r="B3576" s="325"/>
      <c r="J3576" s="4"/>
      <c r="K3576" s="173"/>
    </row>
    <row r="3577" spans="1:11" x14ac:dyDescent="0.2">
      <c r="A3577" s="140"/>
      <c r="B3577" s="325"/>
      <c r="J3577" s="4"/>
      <c r="K3577" s="173"/>
    </row>
    <row r="3578" spans="1:11" x14ac:dyDescent="0.2">
      <c r="A3578" s="140"/>
      <c r="B3578" s="325"/>
      <c r="J3578" s="4"/>
      <c r="K3578" s="173"/>
    </row>
    <row r="3579" spans="1:11" x14ac:dyDescent="0.2">
      <c r="A3579" s="140"/>
      <c r="B3579" s="325"/>
      <c r="J3579" s="4"/>
      <c r="K3579" s="173"/>
    </row>
    <row r="3580" spans="1:11" x14ac:dyDescent="0.2">
      <c r="A3580" s="140"/>
      <c r="B3580" s="325"/>
      <c r="J3580" s="4"/>
      <c r="K3580" s="173"/>
    </row>
    <row r="3581" spans="1:11" x14ac:dyDescent="0.2">
      <c r="A3581" s="140"/>
      <c r="B3581" s="325"/>
      <c r="J3581" s="4"/>
      <c r="K3581" s="173"/>
    </row>
    <row r="3582" spans="1:11" x14ac:dyDescent="0.2">
      <c r="A3582" s="140"/>
      <c r="B3582" s="325"/>
      <c r="J3582" s="4"/>
      <c r="K3582" s="173"/>
    </row>
    <row r="3583" spans="1:11" x14ac:dyDescent="0.2">
      <c r="A3583" s="140"/>
      <c r="B3583" s="325"/>
      <c r="J3583" s="4"/>
      <c r="K3583" s="173"/>
    </row>
    <row r="3584" spans="1:11" x14ac:dyDescent="0.2">
      <c r="A3584" s="140"/>
      <c r="B3584" s="325"/>
      <c r="J3584" s="4"/>
      <c r="K3584" s="173"/>
    </row>
    <row r="3585" spans="1:11" x14ac:dyDescent="0.2">
      <c r="A3585" s="140"/>
      <c r="B3585" s="325"/>
      <c r="J3585" s="4"/>
      <c r="K3585" s="173"/>
    </row>
    <row r="3586" spans="1:11" x14ac:dyDescent="0.2">
      <c r="A3586" s="140"/>
      <c r="B3586" s="325"/>
      <c r="J3586" s="4"/>
      <c r="K3586" s="173"/>
    </row>
    <row r="3587" spans="1:11" x14ac:dyDescent="0.2">
      <c r="A3587" s="140"/>
      <c r="B3587" s="325"/>
      <c r="J3587" s="4"/>
      <c r="K3587" s="173"/>
    </row>
    <row r="3588" spans="1:11" x14ac:dyDescent="0.2">
      <c r="A3588" s="140"/>
      <c r="B3588" s="325"/>
      <c r="J3588" s="4"/>
      <c r="K3588" s="173"/>
    </row>
    <row r="3589" spans="1:11" x14ac:dyDescent="0.2">
      <c r="A3589" s="140"/>
      <c r="B3589" s="325"/>
      <c r="J3589" s="4"/>
      <c r="K3589" s="173"/>
    </row>
    <row r="3590" spans="1:11" x14ac:dyDescent="0.2">
      <c r="A3590" s="140"/>
      <c r="B3590" s="325"/>
      <c r="J3590" s="4"/>
      <c r="K3590" s="173"/>
    </row>
    <row r="3591" spans="1:11" x14ac:dyDescent="0.2">
      <c r="A3591" s="140"/>
      <c r="B3591" s="325"/>
      <c r="J3591" s="4"/>
      <c r="K3591" s="173"/>
    </row>
    <row r="3592" spans="1:11" x14ac:dyDescent="0.2">
      <c r="A3592" s="140"/>
      <c r="B3592" s="325"/>
      <c r="J3592" s="4"/>
      <c r="K3592" s="173"/>
    </row>
    <row r="3593" spans="1:11" x14ac:dyDescent="0.2">
      <c r="A3593" s="140"/>
      <c r="B3593" s="325"/>
      <c r="J3593" s="4"/>
      <c r="K3593" s="173"/>
    </row>
    <row r="3594" spans="1:11" x14ac:dyDescent="0.2">
      <c r="A3594" s="140"/>
      <c r="B3594" s="325"/>
      <c r="J3594" s="4"/>
      <c r="K3594" s="173"/>
    </row>
    <row r="3595" spans="1:11" x14ac:dyDescent="0.2">
      <c r="A3595" s="140"/>
      <c r="B3595" s="325"/>
      <c r="J3595" s="4"/>
      <c r="K3595" s="173"/>
    </row>
    <row r="3596" spans="1:11" x14ac:dyDescent="0.2">
      <c r="A3596" s="140"/>
      <c r="B3596" s="325"/>
      <c r="J3596" s="4"/>
      <c r="K3596" s="173"/>
    </row>
    <row r="3597" spans="1:11" x14ac:dyDescent="0.2">
      <c r="A3597" s="140"/>
      <c r="B3597" s="325"/>
      <c r="J3597" s="4"/>
      <c r="K3597" s="173"/>
    </row>
    <row r="3598" spans="1:11" x14ac:dyDescent="0.2">
      <c r="A3598" s="140"/>
      <c r="B3598" s="325"/>
      <c r="J3598" s="4"/>
      <c r="K3598" s="173"/>
    </row>
    <row r="3599" spans="1:11" x14ac:dyDescent="0.2">
      <c r="A3599" s="140"/>
      <c r="B3599" s="325"/>
      <c r="J3599" s="4"/>
      <c r="K3599" s="173"/>
    </row>
    <row r="3600" spans="1:11" x14ac:dyDescent="0.2">
      <c r="A3600" s="140"/>
      <c r="B3600" s="325"/>
      <c r="J3600" s="4"/>
      <c r="K3600" s="173"/>
    </row>
    <row r="3601" spans="1:11" x14ac:dyDescent="0.2">
      <c r="A3601" s="140"/>
      <c r="B3601" s="325"/>
      <c r="J3601" s="4"/>
      <c r="K3601" s="173"/>
    </row>
    <row r="3602" spans="1:11" x14ac:dyDescent="0.2">
      <c r="A3602" s="140"/>
      <c r="B3602" s="325"/>
      <c r="J3602" s="4"/>
      <c r="K3602" s="173"/>
    </row>
    <row r="3603" spans="1:11" x14ac:dyDescent="0.2">
      <c r="A3603" s="140"/>
      <c r="B3603" s="325"/>
      <c r="J3603" s="4"/>
      <c r="K3603" s="173"/>
    </row>
    <row r="3604" spans="1:11" x14ac:dyDescent="0.2">
      <c r="A3604" s="140"/>
      <c r="B3604" s="325"/>
      <c r="J3604" s="4"/>
      <c r="K3604" s="173"/>
    </row>
    <row r="3605" spans="1:11" x14ac:dyDescent="0.2">
      <c r="A3605" s="140"/>
      <c r="B3605" s="325"/>
      <c r="J3605" s="4"/>
      <c r="K3605" s="173"/>
    </row>
    <row r="3606" spans="1:11" x14ac:dyDescent="0.2">
      <c r="A3606" s="140"/>
      <c r="B3606" s="325"/>
      <c r="J3606" s="4"/>
      <c r="K3606" s="173"/>
    </row>
    <row r="3607" spans="1:11" x14ac:dyDescent="0.2">
      <c r="A3607" s="140"/>
      <c r="B3607" s="325"/>
      <c r="J3607" s="4"/>
      <c r="K3607" s="173"/>
    </row>
    <row r="3608" spans="1:11" x14ac:dyDescent="0.2">
      <c r="A3608" s="140"/>
      <c r="B3608" s="325"/>
      <c r="J3608" s="4"/>
      <c r="K3608" s="173"/>
    </row>
    <row r="3609" spans="1:11" x14ac:dyDescent="0.2">
      <c r="A3609" s="140"/>
      <c r="B3609" s="325"/>
      <c r="J3609" s="4"/>
      <c r="K3609" s="173"/>
    </row>
    <row r="3610" spans="1:11" x14ac:dyDescent="0.2">
      <c r="A3610" s="140"/>
      <c r="B3610" s="325"/>
      <c r="J3610" s="4"/>
      <c r="K3610" s="173"/>
    </row>
    <row r="3611" spans="1:11" x14ac:dyDescent="0.2">
      <c r="A3611" s="140"/>
      <c r="B3611" s="325"/>
      <c r="J3611" s="4"/>
      <c r="K3611" s="173"/>
    </row>
    <row r="3612" spans="1:11" x14ac:dyDescent="0.2">
      <c r="A3612" s="140"/>
      <c r="B3612" s="325"/>
      <c r="J3612" s="4"/>
      <c r="K3612" s="173"/>
    </row>
    <row r="3613" spans="1:11" x14ac:dyDescent="0.2">
      <c r="A3613" s="140"/>
      <c r="B3613" s="325"/>
      <c r="J3613" s="4"/>
      <c r="K3613" s="173"/>
    </row>
    <row r="3614" spans="1:11" x14ac:dyDescent="0.2">
      <c r="A3614" s="140"/>
      <c r="B3614" s="325"/>
      <c r="J3614" s="4"/>
      <c r="K3614" s="173"/>
    </row>
    <row r="3615" spans="1:11" x14ac:dyDescent="0.2">
      <c r="A3615" s="140"/>
      <c r="B3615" s="325"/>
      <c r="J3615" s="4"/>
      <c r="K3615" s="173"/>
    </row>
    <row r="3616" spans="1:11" x14ac:dyDescent="0.2">
      <c r="A3616" s="140"/>
      <c r="B3616" s="325"/>
      <c r="J3616" s="4"/>
      <c r="K3616" s="173"/>
    </row>
    <row r="3617" spans="1:11" x14ac:dyDescent="0.2">
      <c r="A3617" s="140"/>
      <c r="B3617" s="325"/>
      <c r="J3617" s="4"/>
      <c r="K3617" s="173"/>
    </row>
    <row r="3618" spans="1:11" x14ac:dyDescent="0.2">
      <c r="A3618" s="140"/>
      <c r="B3618" s="325"/>
      <c r="J3618" s="4"/>
      <c r="K3618" s="173"/>
    </row>
    <row r="3619" spans="1:11" x14ac:dyDescent="0.2">
      <c r="A3619" s="140"/>
      <c r="B3619" s="325"/>
      <c r="J3619" s="4"/>
      <c r="K3619" s="173"/>
    </row>
    <row r="3620" spans="1:11" x14ac:dyDescent="0.2">
      <c r="A3620" s="140"/>
      <c r="B3620" s="325"/>
      <c r="J3620" s="4"/>
      <c r="K3620" s="173"/>
    </row>
    <row r="3621" spans="1:11" x14ac:dyDescent="0.2">
      <c r="A3621" s="140"/>
      <c r="B3621" s="325"/>
      <c r="J3621" s="4"/>
      <c r="K3621" s="173"/>
    </row>
    <row r="3622" spans="1:11" x14ac:dyDescent="0.2">
      <c r="A3622" s="140"/>
      <c r="B3622" s="325"/>
      <c r="J3622" s="4"/>
      <c r="K3622" s="173"/>
    </row>
    <row r="3623" spans="1:11" x14ac:dyDescent="0.2">
      <c r="A3623" s="140"/>
      <c r="B3623" s="325"/>
      <c r="J3623" s="4"/>
      <c r="K3623" s="173"/>
    </row>
    <row r="3624" spans="1:11" x14ac:dyDescent="0.2">
      <c r="A3624" s="140"/>
      <c r="B3624" s="325"/>
      <c r="J3624" s="4"/>
      <c r="K3624" s="173"/>
    </row>
    <row r="3625" spans="1:11" x14ac:dyDescent="0.2">
      <c r="A3625" s="140"/>
      <c r="B3625" s="325"/>
      <c r="J3625" s="4"/>
      <c r="K3625" s="173"/>
    </row>
    <row r="3626" spans="1:11" x14ac:dyDescent="0.2">
      <c r="A3626" s="140"/>
      <c r="B3626" s="325"/>
      <c r="J3626" s="4"/>
      <c r="K3626" s="173"/>
    </row>
    <row r="3627" spans="1:11" x14ac:dyDescent="0.2">
      <c r="A3627" s="140"/>
      <c r="B3627" s="325"/>
      <c r="J3627" s="4"/>
      <c r="K3627" s="173"/>
    </row>
    <row r="3628" spans="1:11" x14ac:dyDescent="0.2">
      <c r="A3628" s="140"/>
      <c r="B3628" s="325"/>
      <c r="J3628" s="4"/>
      <c r="K3628" s="173"/>
    </row>
    <row r="3629" spans="1:11" x14ac:dyDescent="0.2">
      <c r="A3629" s="140"/>
      <c r="B3629" s="325"/>
      <c r="J3629" s="4"/>
      <c r="K3629" s="173"/>
    </row>
    <row r="3630" spans="1:11" x14ac:dyDescent="0.2">
      <c r="A3630" s="140"/>
      <c r="B3630" s="325"/>
      <c r="J3630" s="4"/>
      <c r="K3630" s="173"/>
    </row>
    <row r="3631" spans="1:11" x14ac:dyDescent="0.2">
      <c r="A3631" s="140"/>
      <c r="B3631" s="325"/>
      <c r="J3631" s="4"/>
      <c r="K3631" s="173"/>
    </row>
    <row r="3632" spans="1:11" x14ac:dyDescent="0.2">
      <c r="A3632" s="140"/>
      <c r="B3632" s="325"/>
      <c r="J3632" s="4"/>
      <c r="K3632" s="173"/>
    </row>
    <row r="3633" spans="1:11" x14ac:dyDescent="0.2">
      <c r="A3633" s="140"/>
      <c r="B3633" s="325"/>
      <c r="J3633" s="4"/>
      <c r="K3633" s="173"/>
    </row>
    <row r="3634" spans="1:11" x14ac:dyDescent="0.2">
      <c r="A3634" s="140"/>
      <c r="B3634" s="325"/>
      <c r="J3634" s="4"/>
      <c r="K3634" s="173"/>
    </row>
    <row r="3635" spans="1:11" x14ac:dyDescent="0.2">
      <c r="A3635" s="140"/>
      <c r="B3635" s="325"/>
      <c r="J3635" s="4"/>
      <c r="K3635" s="173"/>
    </row>
    <row r="3636" spans="1:11" x14ac:dyDescent="0.2">
      <c r="A3636" s="140"/>
      <c r="B3636" s="325"/>
      <c r="J3636" s="4"/>
      <c r="K3636" s="173"/>
    </row>
    <row r="3637" spans="1:11" x14ac:dyDescent="0.2">
      <c r="A3637" s="140"/>
      <c r="B3637" s="325"/>
      <c r="J3637" s="4"/>
      <c r="K3637" s="173"/>
    </row>
    <row r="3638" spans="1:11" x14ac:dyDescent="0.2">
      <c r="A3638" s="140"/>
      <c r="B3638" s="325"/>
      <c r="J3638" s="4"/>
      <c r="K3638" s="173"/>
    </row>
    <row r="3639" spans="1:11" x14ac:dyDescent="0.2">
      <c r="A3639" s="140"/>
      <c r="B3639" s="325"/>
      <c r="J3639" s="4"/>
      <c r="K3639" s="173"/>
    </row>
    <row r="3640" spans="1:11" x14ac:dyDescent="0.2">
      <c r="A3640" s="140"/>
      <c r="B3640" s="325"/>
      <c r="J3640" s="4"/>
      <c r="K3640" s="173"/>
    </row>
    <row r="3641" spans="1:11" x14ac:dyDescent="0.2">
      <c r="A3641" s="140"/>
      <c r="B3641" s="325"/>
      <c r="J3641" s="4"/>
      <c r="K3641" s="173"/>
    </row>
    <row r="3642" spans="1:11" x14ac:dyDescent="0.2">
      <c r="A3642" s="140"/>
      <c r="B3642" s="325"/>
      <c r="J3642" s="4"/>
      <c r="K3642" s="173"/>
    </row>
    <row r="3643" spans="1:11" x14ac:dyDescent="0.2">
      <c r="A3643" s="140"/>
      <c r="B3643" s="325"/>
      <c r="J3643" s="4"/>
      <c r="K3643" s="173"/>
    </row>
    <row r="3644" spans="1:11" x14ac:dyDescent="0.2">
      <c r="A3644" s="140"/>
      <c r="B3644" s="325"/>
      <c r="J3644" s="4"/>
      <c r="K3644" s="173"/>
    </row>
    <row r="3645" spans="1:11" x14ac:dyDescent="0.2">
      <c r="A3645" s="140"/>
      <c r="B3645" s="325"/>
      <c r="J3645" s="4"/>
      <c r="K3645" s="173"/>
    </row>
    <row r="3646" spans="1:11" x14ac:dyDescent="0.2">
      <c r="A3646" s="140"/>
      <c r="B3646" s="325"/>
      <c r="J3646" s="4"/>
      <c r="K3646" s="173"/>
    </row>
    <row r="3647" spans="1:11" x14ac:dyDescent="0.2">
      <c r="A3647" s="140"/>
      <c r="B3647" s="325"/>
      <c r="J3647" s="4"/>
      <c r="K3647" s="173"/>
    </row>
    <row r="3648" spans="1:11" x14ac:dyDescent="0.2">
      <c r="A3648" s="140"/>
      <c r="B3648" s="325"/>
      <c r="J3648" s="4"/>
      <c r="K3648" s="173"/>
    </row>
    <row r="3649" spans="1:11" x14ac:dyDescent="0.2">
      <c r="A3649" s="140"/>
      <c r="B3649" s="325"/>
      <c r="J3649" s="4"/>
      <c r="K3649" s="173"/>
    </row>
    <row r="3650" spans="1:11" x14ac:dyDescent="0.2">
      <c r="A3650" s="140"/>
      <c r="B3650" s="325"/>
      <c r="J3650" s="4"/>
      <c r="K3650" s="173"/>
    </row>
    <row r="3651" spans="1:11" x14ac:dyDescent="0.2">
      <c r="A3651" s="140"/>
      <c r="B3651" s="325"/>
      <c r="J3651" s="4"/>
      <c r="K3651" s="173"/>
    </row>
    <row r="3652" spans="1:11" x14ac:dyDescent="0.2">
      <c r="A3652" s="140"/>
      <c r="B3652" s="325"/>
      <c r="J3652" s="4"/>
      <c r="K3652" s="173"/>
    </row>
    <row r="3653" spans="1:11" x14ac:dyDescent="0.2">
      <c r="A3653" s="140"/>
      <c r="B3653" s="325"/>
      <c r="J3653" s="4"/>
      <c r="K3653" s="173"/>
    </row>
    <row r="3654" spans="1:11" x14ac:dyDescent="0.2">
      <c r="A3654" s="140"/>
      <c r="B3654" s="325"/>
      <c r="J3654" s="4"/>
      <c r="K3654" s="173"/>
    </row>
    <row r="3655" spans="1:11" x14ac:dyDescent="0.2">
      <c r="A3655" s="140"/>
      <c r="B3655" s="325"/>
      <c r="J3655" s="4"/>
      <c r="K3655" s="173"/>
    </row>
    <row r="3656" spans="1:11" x14ac:dyDescent="0.2">
      <c r="A3656" s="140"/>
      <c r="B3656" s="325"/>
      <c r="J3656" s="4"/>
      <c r="K3656" s="173"/>
    </row>
    <row r="3657" spans="1:11" x14ac:dyDescent="0.2">
      <c r="A3657" s="140"/>
      <c r="B3657" s="325"/>
      <c r="J3657" s="4"/>
      <c r="K3657" s="173"/>
    </row>
    <row r="3658" spans="1:11" x14ac:dyDescent="0.2">
      <c r="A3658" s="140"/>
      <c r="B3658" s="325"/>
      <c r="J3658" s="4"/>
      <c r="K3658" s="173"/>
    </row>
    <row r="3659" spans="1:11" x14ac:dyDescent="0.2">
      <c r="A3659" s="140"/>
      <c r="B3659" s="325"/>
      <c r="J3659" s="4"/>
      <c r="K3659" s="173"/>
    </row>
    <row r="3660" spans="1:11" x14ac:dyDescent="0.2">
      <c r="A3660" s="140"/>
      <c r="B3660" s="325"/>
      <c r="J3660" s="4"/>
      <c r="K3660" s="173"/>
    </row>
    <row r="3661" spans="1:11" x14ac:dyDescent="0.2">
      <c r="A3661" s="140"/>
      <c r="B3661" s="325"/>
      <c r="J3661" s="4"/>
      <c r="K3661" s="173"/>
    </row>
    <row r="3662" spans="1:11" x14ac:dyDescent="0.2">
      <c r="A3662" s="140"/>
      <c r="B3662" s="325"/>
      <c r="J3662" s="4"/>
      <c r="K3662" s="173"/>
    </row>
    <row r="3663" spans="1:11" x14ac:dyDescent="0.2">
      <c r="A3663" s="140"/>
      <c r="B3663" s="325"/>
      <c r="J3663" s="4"/>
      <c r="K3663" s="173"/>
    </row>
    <row r="3664" spans="1:11" x14ac:dyDescent="0.2">
      <c r="A3664" s="140"/>
      <c r="B3664" s="325"/>
      <c r="J3664" s="4"/>
      <c r="K3664" s="173"/>
    </row>
    <row r="3665" spans="1:11" x14ac:dyDescent="0.2">
      <c r="A3665" s="140"/>
      <c r="B3665" s="325"/>
      <c r="J3665" s="4"/>
      <c r="K3665" s="173"/>
    </row>
    <row r="3666" spans="1:11" x14ac:dyDescent="0.2">
      <c r="A3666" s="140"/>
      <c r="B3666" s="325"/>
      <c r="J3666" s="4"/>
      <c r="K3666" s="173"/>
    </row>
    <row r="3667" spans="1:11" x14ac:dyDescent="0.2">
      <c r="A3667" s="140"/>
      <c r="B3667" s="325"/>
      <c r="J3667" s="4"/>
      <c r="K3667" s="173"/>
    </row>
    <row r="3668" spans="1:11" x14ac:dyDescent="0.2">
      <c r="A3668" s="140"/>
      <c r="B3668" s="325"/>
      <c r="J3668" s="4"/>
      <c r="K3668" s="173"/>
    </row>
    <row r="3669" spans="1:11" x14ac:dyDescent="0.2">
      <c r="A3669" s="140"/>
      <c r="B3669" s="325"/>
      <c r="J3669" s="4"/>
      <c r="K3669" s="173"/>
    </row>
    <row r="3670" spans="1:11" x14ac:dyDescent="0.2">
      <c r="A3670" s="140"/>
      <c r="B3670" s="325"/>
      <c r="J3670" s="4"/>
      <c r="K3670" s="173"/>
    </row>
    <row r="3671" spans="1:11" x14ac:dyDescent="0.2">
      <c r="A3671" s="140"/>
      <c r="B3671" s="325"/>
      <c r="J3671" s="4"/>
      <c r="K3671" s="173"/>
    </row>
    <row r="3672" spans="1:11" x14ac:dyDescent="0.2">
      <c r="A3672" s="140"/>
      <c r="B3672" s="325"/>
      <c r="J3672" s="4"/>
      <c r="K3672" s="173"/>
    </row>
    <row r="3673" spans="1:11" x14ac:dyDescent="0.2">
      <c r="A3673" s="140"/>
      <c r="B3673" s="325"/>
      <c r="J3673" s="4"/>
      <c r="K3673" s="173"/>
    </row>
    <row r="3674" spans="1:11" x14ac:dyDescent="0.2">
      <c r="A3674" s="140"/>
      <c r="B3674" s="325"/>
      <c r="J3674" s="4"/>
      <c r="K3674" s="173"/>
    </row>
    <row r="3675" spans="1:11" x14ac:dyDescent="0.2">
      <c r="A3675" s="140"/>
      <c r="B3675" s="325"/>
      <c r="J3675" s="4"/>
      <c r="K3675" s="173"/>
    </row>
    <row r="3676" spans="1:11" x14ac:dyDescent="0.2">
      <c r="A3676" s="140"/>
      <c r="B3676" s="325"/>
      <c r="J3676" s="4"/>
      <c r="K3676" s="173"/>
    </row>
    <row r="3677" spans="1:11" x14ac:dyDescent="0.2">
      <c r="A3677" s="140"/>
      <c r="B3677" s="325"/>
      <c r="J3677" s="4"/>
      <c r="K3677" s="173"/>
    </row>
    <row r="3678" spans="1:11" x14ac:dyDescent="0.2">
      <c r="A3678" s="140"/>
      <c r="B3678" s="325"/>
      <c r="J3678" s="4"/>
      <c r="K3678" s="173"/>
    </row>
    <row r="3679" spans="1:11" x14ac:dyDescent="0.2">
      <c r="A3679" s="140"/>
      <c r="B3679" s="325"/>
      <c r="J3679" s="4"/>
      <c r="K3679" s="173"/>
    </row>
    <row r="3680" spans="1:11" x14ac:dyDescent="0.2">
      <c r="A3680" s="140"/>
      <c r="B3680" s="325"/>
      <c r="J3680" s="4"/>
      <c r="K3680" s="173"/>
    </row>
    <row r="3681" spans="1:11" x14ac:dyDescent="0.2">
      <c r="A3681" s="140"/>
      <c r="B3681" s="325"/>
      <c r="J3681" s="4"/>
      <c r="K3681" s="173"/>
    </row>
    <row r="3682" spans="1:11" x14ac:dyDescent="0.2">
      <c r="A3682" s="140"/>
      <c r="B3682" s="325"/>
      <c r="J3682" s="4"/>
      <c r="K3682" s="173"/>
    </row>
    <row r="3683" spans="1:11" x14ac:dyDescent="0.2">
      <c r="A3683" s="140"/>
      <c r="B3683" s="325"/>
      <c r="J3683" s="4"/>
      <c r="K3683" s="173"/>
    </row>
    <row r="3684" spans="1:11" x14ac:dyDescent="0.2">
      <c r="A3684" s="140"/>
      <c r="B3684" s="325"/>
      <c r="J3684" s="4"/>
      <c r="K3684" s="173"/>
    </row>
    <row r="3685" spans="1:11" x14ac:dyDescent="0.2">
      <c r="A3685" s="140"/>
      <c r="B3685" s="325"/>
      <c r="J3685" s="4"/>
      <c r="K3685" s="173"/>
    </row>
    <row r="3686" spans="1:11" x14ac:dyDescent="0.2">
      <c r="A3686" s="140"/>
      <c r="B3686" s="325"/>
      <c r="J3686" s="4"/>
      <c r="K3686" s="173"/>
    </row>
    <row r="3687" spans="1:11" x14ac:dyDescent="0.2">
      <c r="A3687" s="140"/>
      <c r="B3687" s="325"/>
      <c r="J3687" s="4"/>
      <c r="K3687" s="173"/>
    </row>
    <row r="3688" spans="1:11" x14ac:dyDescent="0.2">
      <c r="A3688" s="140"/>
      <c r="B3688" s="325"/>
      <c r="J3688" s="4"/>
      <c r="K3688" s="173"/>
    </row>
    <row r="3689" spans="1:11" x14ac:dyDescent="0.2">
      <c r="A3689" s="140"/>
      <c r="B3689" s="325"/>
      <c r="J3689" s="4"/>
      <c r="K3689" s="173"/>
    </row>
    <row r="3690" spans="1:11" x14ac:dyDescent="0.2">
      <c r="A3690" s="140"/>
      <c r="B3690" s="325"/>
      <c r="J3690" s="4"/>
      <c r="K3690" s="173"/>
    </row>
    <row r="3691" spans="1:11" x14ac:dyDescent="0.2">
      <c r="A3691" s="140"/>
      <c r="B3691" s="325"/>
      <c r="J3691" s="4"/>
      <c r="K3691" s="173"/>
    </row>
    <row r="3692" spans="1:11" x14ac:dyDescent="0.2">
      <c r="A3692" s="140"/>
      <c r="B3692" s="325"/>
      <c r="J3692" s="4"/>
      <c r="K3692" s="173"/>
    </row>
    <row r="3693" spans="1:11" x14ac:dyDescent="0.2">
      <c r="A3693" s="140"/>
      <c r="B3693" s="325"/>
      <c r="J3693" s="4"/>
      <c r="K3693" s="173"/>
    </row>
    <row r="3694" spans="1:11" x14ac:dyDescent="0.2">
      <c r="A3694" s="140"/>
      <c r="B3694" s="325"/>
      <c r="J3694" s="4"/>
      <c r="K3694" s="173"/>
    </row>
    <row r="3695" spans="1:11" x14ac:dyDescent="0.2">
      <c r="A3695" s="140"/>
      <c r="B3695" s="325"/>
      <c r="J3695" s="4"/>
      <c r="K3695" s="173"/>
    </row>
    <row r="3696" spans="1:11" x14ac:dyDescent="0.2">
      <c r="A3696" s="140"/>
      <c r="B3696" s="325"/>
      <c r="J3696" s="4"/>
      <c r="K3696" s="173"/>
    </row>
    <row r="3697" spans="1:11" x14ac:dyDescent="0.2">
      <c r="A3697" s="140"/>
      <c r="B3697" s="325"/>
      <c r="J3697" s="4"/>
      <c r="K3697" s="173"/>
    </row>
    <row r="3698" spans="1:11" x14ac:dyDescent="0.2">
      <c r="A3698" s="140"/>
      <c r="B3698" s="325"/>
      <c r="J3698" s="4"/>
      <c r="K3698" s="173"/>
    </row>
    <row r="3699" spans="1:11" x14ac:dyDescent="0.2">
      <c r="A3699" s="140"/>
      <c r="B3699" s="325"/>
      <c r="J3699" s="4"/>
      <c r="K3699" s="173"/>
    </row>
    <row r="3700" spans="1:11" x14ac:dyDescent="0.2">
      <c r="A3700" s="140"/>
      <c r="B3700" s="325"/>
      <c r="J3700" s="4"/>
      <c r="K3700" s="173"/>
    </row>
    <row r="3701" spans="1:11" x14ac:dyDescent="0.2">
      <c r="A3701" s="140"/>
      <c r="B3701" s="325"/>
      <c r="J3701" s="4"/>
      <c r="K3701" s="173"/>
    </row>
    <row r="3702" spans="1:11" x14ac:dyDescent="0.2">
      <c r="A3702" s="140"/>
      <c r="B3702" s="325"/>
      <c r="J3702" s="4"/>
      <c r="K3702" s="173"/>
    </row>
    <row r="3703" spans="1:11" x14ac:dyDescent="0.2">
      <c r="A3703" s="140"/>
      <c r="B3703" s="325"/>
      <c r="J3703" s="4"/>
      <c r="K3703" s="173"/>
    </row>
    <row r="3704" spans="1:11" x14ac:dyDescent="0.2">
      <c r="A3704" s="140"/>
      <c r="B3704" s="325"/>
      <c r="J3704" s="4"/>
      <c r="K3704" s="173"/>
    </row>
    <row r="3705" spans="1:11" x14ac:dyDescent="0.2">
      <c r="A3705" s="140"/>
      <c r="B3705" s="325"/>
      <c r="J3705" s="4"/>
      <c r="K3705" s="173"/>
    </row>
    <row r="3706" spans="1:11" x14ac:dyDescent="0.2">
      <c r="A3706" s="140"/>
      <c r="B3706" s="325"/>
      <c r="J3706" s="4"/>
      <c r="K3706" s="173"/>
    </row>
    <row r="3707" spans="1:11" x14ac:dyDescent="0.2">
      <c r="A3707" s="140"/>
      <c r="B3707" s="325"/>
      <c r="J3707" s="4"/>
      <c r="K3707" s="173"/>
    </row>
    <row r="3708" spans="1:11" x14ac:dyDescent="0.2">
      <c r="A3708" s="140"/>
      <c r="B3708" s="325"/>
      <c r="J3708" s="4"/>
      <c r="K3708" s="173"/>
    </row>
    <row r="3709" spans="1:11" x14ac:dyDescent="0.2">
      <c r="A3709" s="140"/>
      <c r="B3709" s="325"/>
      <c r="J3709" s="4"/>
      <c r="K3709" s="173"/>
    </row>
    <row r="3710" spans="1:11" x14ac:dyDescent="0.2">
      <c r="A3710" s="140"/>
      <c r="B3710" s="325"/>
      <c r="J3710" s="4"/>
      <c r="K3710" s="173"/>
    </row>
    <row r="3711" spans="1:11" x14ac:dyDescent="0.2">
      <c r="A3711" s="140"/>
      <c r="B3711" s="325"/>
      <c r="J3711" s="4"/>
      <c r="K3711" s="173"/>
    </row>
    <row r="3712" spans="1:11" x14ac:dyDescent="0.2">
      <c r="A3712" s="140"/>
      <c r="B3712" s="325"/>
      <c r="J3712" s="4"/>
      <c r="K3712" s="173"/>
    </row>
    <row r="3713" spans="1:11" x14ac:dyDescent="0.2">
      <c r="A3713" s="140"/>
      <c r="B3713" s="325"/>
      <c r="J3713" s="4"/>
      <c r="K3713" s="173"/>
    </row>
    <row r="3714" spans="1:11" x14ac:dyDescent="0.2">
      <c r="A3714" s="140"/>
      <c r="B3714" s="325"/>
      <c r="J3714" s="4"/>
      <c r="K3714" s="173"/>
    </row>
    <row r="3715" spans="1:11" x14ac:dyDescent="0.2">
      <c r="A3715" s="140"/>
      <c r="B3715" s="325"/>
      <c r="J3715" s="4"/>
      <c r="K3715" s="173"/>
    </row>
    <row r="3716" spans="1:11" x14ac:dyDescent="0.2">
      <c r="A3716" s="140"/>
      <c r="B3716" s="325"/>
      <c r="J3716" s="4"/>
      <c r="K3716" s="173"/>
    </row>
    <row r="3717" spans="1:11" x14ac:dyDescent="0.2">
      <c r="A3717" s="140"/>
      <c r="B3717" s="325"/>
      <c r="J3717" s="4"/>
      <c r="K3717" s="173"/>
    </row>
    <row r="3718" spans="1:11" x14ac:dyDescent="0.2">
      <c r="A3718" s="140"/>
      <c r="B3718" s="325"/>
      <c r="J3718" s="4"/>
      <c r="K3718" s="173"/>
    </row>
    <row r="3719" spans="1:11" x14ac:dyDescent="0.2">
      <c r="A3719" s="140"/>
      <c r="B3719" s="325"/>
      <c r="J3719" s="4"/>
      <c r="K3719" s="173"/>
    </row>
    <row r="3720" spans="1:11" x14ac:dyDescent="0.2">
      <c r="A3720" s="140"/>
      <c r="B3720" s="325"/>
      <c r="J3720" s="4"/>
      <c r="K3720" s="173"/>
    </row>
    <row r="3721" spans="1:11" x14ac:dyDescent="0.2">
      <c r="A3721" s="140"/>
      <c r="B3721" s="325"/>
      <c r="J3721" s="4"/>
      <c r="K3721" s="173"/>
    </row>
    <row r="3722" spans="1:11" x14ac:dyDescent="0.2">
      <c r="A3722" s="140"/>
      <c r="B3722" s="325"/>
      <c r="J3722" s="4"/>
      <c r="K3722" s="173"/>
    </row>
    <row r="3723" spans="1:11" x14ac:dyDescent="0.2">
      <c r="A3723" s="140"/>
      <c r="B3723" s="325"/>
      <c r="J3723" s="4"/>
      <c r="K3723" s="173"/>
    </row>
    <row r="3724" spans="1:11" x14ac:dyDescent="0.2">
      <c r="A3724" s="140"/>
      <c r="B3724" s="325"/>
      <c r="J3724" s="4"/>
      <c r="K3724" s="173"/>
    </row>
    <row r="3725" spans="1:11" x14ac:dyDescent="0.2">
      <c r="A3725" s="140"/>
      <c r="B3725" s="325"/>
      <c r="J3725" s="4"/>
      <c r="K3725" s="173"/>
    </row>
    <row r="3726" spans="1:11" x14ac:dyDescent="0.2">
      <c r="A3726" s="140"/>
      <c r="B3726" s="325"/>
      <c r="J3726" s="4"/>
      <c r="K3726" s="173"/>
    </row>
    <row r="3727" spans="1:11" x14ac:dyDescent="0.2">
      <c r="A3727" s="140"/>
      <c r="B3727" s="325"/>
      <c r="J3727" s="4"/>
      <c r="K3727" s="173"/>
    </row>
    <row r="3728" spans="1:11" x14ac:dyDescent="0.2">
      <c r="A3728" s="140"/>
      <c r="B3728" s="325"/>
      <c r="J3728" s="4"/>
      <c r="K3728" s="173"/>
    </row>
    <row r="3729" spans="1:11" x14ac:dyDescent="0.2">
      <c r="A3729" s="140"/>
      <c r="B3729" s="325"/>
      <c r="J3729" s="4"/>
      <c r="K3729" s="173"/>
    </row>
    <row r="3730" spans="1:11" x14ac:dyDescent="0.2">
      <c r="A3730" s="140"/>
      <c r="B3730" s="325"/>
      <c r="J3730" s="4"/>
      <c r="K3730" s="173"/>
    </row>
    <row r="3731" spans="1:11" x14ac:dyDescent="0.2">
      <c r="A3731" s="140"/>
      <c r="B3731" s="325"/>
      <c r="J3731" s="4"/>
      <c r="K3731" s="173"/>
    </row>
    <row r="3732" spans="1:11" x14ac:dyDescent="0.2">
      <c r="A3732" s="140"/>
      <c r="B3732" s="325"/>
      <c r="J3732" s="4"/>
      <c r="K3732" s="173"/>
    </row>
    <row r="3733" spans="1:11" x14ac:dyDescent="0.2">
      <c r="A3733" s="140"/>
      <c r="B3733" s="325"/>
      <c r="J3733" s="4"/>
      <c r="K3733" s="173"/>
    </row>
    <row r="3734" spans="1:11" x14ac:dyDescent="0.2">
      <c r="A3734" s="140"/>
      <c r="B3734" s="325"/>
      <c r="J3734" s="4"/>
      <c r="K3734" s="173"/>
    </row>
    <row r="3735" spans="1:11" x14ac:dyDescent="0.2">
      <c r="A3735" s="140"/>
      <c r="B3735" s="325"/>
      <c r="J3735" s="4"/>
      <c r="K3735" s="173"/>
    </row>
    <row r="3736" spans="1:11" x14ac:dyDescent="0.2">
      <c r="A3736" s="140"/>
      <c r="B3736" s="325"/>
      <c r="J3736" s="4"/>
      <c r="K3736" s="173"/>
    </row>
    <row r="3737" spans="1:11" x14ac:dyDescent="0.2">
      <c r="A3737" s="140"/>
      <c r="B3737" s="325"/>
      <c r="J3737" s="4"/>
      <c r="K3737" s="173"/>
    </row>
    <row r="3738" spans="1:11" x14ac:dyDescent="0.2">
      <c r="A3738" s="140"/>
      <c r="B3738" s="325"/>
      <c r="J3738" s="4"/>
      <c r="K3738" s="173"/>
    </row>
    <row r="3739" spans="1:11" x14ac:dyDescent="0.2">
      <c r="A3739" s="140"/>
      <c r="B3739" s="325"/>
      <c r="J3739" s="4"/>
      <c r="K3739" s="173"/>
    </row>
    <row r="3740" spans="1:11" x14ac:dyDescent="0.2">
      <c r="A3740" s="140"/>
      <c r="B3740" s="325"/>
      <c r="J3740" s="4"/>
      <c r="K3740" s="173"/>
    </row>
    <row r="3741" spans="1:11" x14ac:dyDescent="0.2">
      <c r="A3741" s="140"/>
      <c r="B3741" s="325"/>
      <c r="J3741" s="4"/>
      <c r="K3741" s="173"/>
    </row>
    <row r="3742" spans="1:11" x14ac:dyDescent="0.2">
      <c r="A3742" s="140"/>
      <c r="B3742" s="325"/>
      <c r="J3742" s="4"/>
      <c r="K3742" s="173"/>
    </row>
    <row r="3743" spans="1:11" x14ac:dyDescent="0.2">
      <c r="A3743" s="140"/>
      <c r="B3743" s="325"/>
      <c r="J3743" s="4"/>
      <c r="K3743" s="173"/>
    </row>
    <row r="3744" spans="1:11" x14ac:dyDescent="0.2">
      <c r="A3744" s="140"/>
      <c r="B3744" s="325"/>
      <c r="J3744" s="4"/>
      <c r="K3744" s="173"/>
    </row>
    <row r="3745" spans="1:11" x14ac:dyDescent="0.2">
      <c r="A3745" s="140"/>
      <c r="B3745" s="325"/>
      <c r="J3745" s="4"/>
      <c r="K3745" s="173"/>
    </row>
    <row r="3746" spans="1:11" x14ac:dyDescent="0.2">
      <c r="A3746" s="140"/>
      <c r="B3746" s="325"/>
      <c r="J3746" s="4"/>
      <c r="K3746" s="173"/>
    </row>
    <row r="3747" spans="1:11" x14ac:dyDescent="0.2">
      <c r="A3747" s="140"/>
      <c r="B3747" s="325"/>
      <c r="J3747" s="4"/>
      <c r="K3747" s="173"/>
    </row>
    <row r="3748" spans="1:11" x14ac:dyDescent="0.2">
      <c r="A3748" s="140"/>
      <c r="B3748" s="325"/>
      <c r="J3748" s="4"/>
      <c r="K3748" s="173"/>
    </row>
    <row r="3749" spans="1:11" x14ac:dyDescent="0.2">
      <c r="A3749" s="140"/>
      <c r="B3749" s="325"/>
      <c r="J3749" s="4"/>
      <c r="K3749" s="173"/>
    </row>
    <row r="3750" spans="1:11" x14ac:dyDescent="0.2">
      <c r="A3750" s="140"/>
      <c r="B3750" s="325"/>
      <c r="J3750" s="4"/>
      <c r="K3750" s="173"/>
    </row>
    <row r="3751" spans="1:11" x14ac:dyDescent="0.2">
      <c r="A3751" s="140"/>
      <c r="B3751" s="325"/>
      <c r="J3751" s="4"/>
      <c r="K3751" s="173"/>
    </row>
    <row r="3752" spans="1:11" x14ac:dyDescent="0.2">
      <c r="A3752" s="140"/>
      <c r="B3752" s="325"/>
      <c r="J3752" s="4"/>
      <c r="K3752" s="173"/>
    </row>
    <row r="3753" spans="1:11" x14ac:dyDescent="0.2">
      <c r="A3753" s="140"/>
      <c r="B3753" s="325"/>
      <c r="J3753" s="4"/>
      <c r="K3753" s="173"/>
    </row>
    <row r="3754" spans="1:11" x14ac:dyDescent="0.2">
      <c r="A3754" s="140"/>
      <c r="B3754" s="325"/>
      <c r="J3754" s="4"/>
      <c r="K3754" s="173"/>
    </row>
    <row r="3755" spans="1:11" x14ac:dyDescent="0.2">
      <c r="A3755" s="140"/>
      <c r="B3755" s="325"/>
      <c r="J3755" s="4"/>
      <c r="K3755" s="173"/>
    </row>
    <row r="3756" spans="1:11" x14ac:dyDescent="0.2">
      <c r="A3756" s="140"/>
      <c r="B3756" s="325"/>
      <c r="J3756" s="4"/>
      <c r="K3756" s="173"/>
    </row>
    <row r="3757" spans="1:11" x14ac:dyDescent="0.2">
      <c r="A3757" s="140"/>
      <c r="B3757" s="325"/>
      <c r="J3757" s="4"/>
      <c r="K3757" s="173"/>
    </row>
    <row r="3758" spans="1:11" x14ac:dyDescent="0.2">
      <c r="A3758" s="140"/>
      <c r="B3758" s="325"/>
      <c r="J3758" s="4"/>
      <c r="K3758" s="173"/>
    </row>
    <row r="3759" spans="1:11" x14ac:dyDescent="0.2">
      <c r="A3759" s="140"/>
      <c r="B3759" s="325"/>
      <c r="J3759" s="4"/>
      <c r="K3759" s="173"/>
    </row>
    <row r="3760" spans="1:11" x14ac:dyDescent="0.2">
      <c r="A3760" s="140"/>
      <c r="B3760" s="325"/>
      <c r="J3760" s="4"/>
      <c r="K3760" s="173"/>
    </row>
    <row r="3761" spans="1:11" x14ac:dyDescent="0.2">
      <c r="A3761" s="140"/>
      <c r="B3761" s="325"/>
      <c r="J3761" s="4"/>
      <c r="K3761" s="173"/>
    </row>
    <row r="3762" spans="1:11" x14ac:dyDescent="0.2">
      <c r="A3762" s="140"/>
      <c r="B3762" s="325"/>
      <c r="J3762" s="4"/>
      <c r="K3762" s="173"/>
    </row>
    <row r="3763" spans="1:11" x14ac:dyDescent="0.2">
      <c r="A3763" s="140"/>
      <c r="B3763" s="325"/>
      <c r="J3763" s="4"/>
      <c r="K3763" s="173"/>
    </row>
    <row r="3764" spans="1:11" x14ac:dyDescent="0.2">
      <c r="A3764" s="140"/>
      <c r="B3764" s="325"/>
      <c r="J3764" s="4"/>
      <c r="K3764" s="173"/>
    </row>
    <row r="3765" spans="1:11" x14ac:dyDescent="0.2">
      <c r="A3765" s="140"/>
      <c r="B3765" s="325"/>
      <c r="J3765" s="4"/>
      <c r="K3765" s="173"/>
    </row>
    <row r="3766" spans="1:11" x14ac:dyDescent="0.2">
      <c r="A3766" s="140"/>
      <c r="B3766" s="325"/>
      <c r="J3766" s="4"/>
      <c r="K3766" s="173"/>
    </row>
    <row r="3767" spans="1:11" x14ac:dyDescent="0.2">
      <c r="A3767" s="140"/>
      <c r="B3767" s="325"/>
      <c r="J3767" s="4"/>
      <c r="K3767" s="173"/>
    </row>
    <row r="3768" spans="1:11" x14ac:dyDescent="0.2">
      <c r="A3768" s="140"/>
      <c r="B3768" s="325"/>
      <c r="J3768" s="4"/>
      <c r="K3768" s="173"/>
    </row>
    <row r="3769" spans="1:11" x14ac:dyDescent="0.2">
      <c r="A3769" s="140"/>
      <c r="B3769" s="325"/>
      <c r="J3769" s="4"/>
      <c r="K3769" s="173"/>
    </row>
    <row r="3770" spans="1:11" x14ac:dyDescent="0.2">
      <c r="A3770" s="140"/>
      <c r="B3770" s="325"/>
      <c r="J3770" s="4"/>
      <c r="K3770" s="173"/>
    </row>
    <row r="3771" spans="1:11" x14ac:dyDescent="0.2">
      <c r="A3771" s="140"/>
      <c r="B3771" s="325"/>
      <c r="J3771" s="4"/>
      <c r="K3771" s="173"/>
    </row>
    <row r="3772" spans="1:11" x14ac:dyDescent="0.2">
      <c r="A3772" s="140"/>
      <c r="B3772" s="325"/>
      <c r="J3772" s="4"/>
      <c r="K3772" s="173"/>
    </row>
    <row r="3773" spans="1:11" x14ac:dyDescent="0.2">
      <c r="A3773" s="140"/>
      <c r="B3773" s="325"/>
      <c r="J3773" s="4"/>
      <c r="K3773" s="173"/>
    </row>
    <row r="3774" spans="1:11" x14ac:dyDescent="0.2">
      <c r="A3774" s="140"/>
      <c r="B3774" s="325"/>
      <c r="J3774" s="4"/>
      <c r="K3774" s="173"/>
    </row>
    <row r="3775" spans="1:11" x14ac:dyDescent="0.2">
      <c r="A3775" s="140"/>
      <c r="B3775" s="325"/>
      <c r="J3775" s="4"/>
      <c r="K3775" s="173"/>
    </row>
    <row r="3776" spans="1:11" x14ac:dyDescent="0.2">
      <c r="A3776" s="140"/>
      <c r="B3776" s="325"/>
      <c r="J3776" s="4"/>
      <c r="K3776" s="173"/>
    </row>
    <row r="3777" spans="1:11" x14ac:dyDescent="0.2">
      <c r="A3777" s="140"/>
      <c r="B3777" s="325"/>
      <c r="J3777" s="4"/>
      <c r="K3777" s="173"/>
    </row>
    <row r="3778" spans="1:11" x14ac:dyDescent="0.2">
      <c r="A3778" s="140"/>
      <c r="B3778" s="325"/>
      <c r="J3778" s="4"/>
      <c r="K3778" s="173"/>
    </row>
    <row r="3779" spans="1:11" x14ac:dyDescent="0.2">
      <c r="A3779" s="140"/>
      <c r="B3779" s="325"/>
      <c r="J3779" s="4"/>
      <c r="K3779" s="173"/>
    </row>
    <row r="3780" spans="1:11" x14ac:dyDescent="0.2">
      <c r="A3780" s="140"/>
      <c r="B3780" s="325"/>
      <c r="J3780" s="4"/>
      <c r="K3780" s="173"/>
    </row>
    <row r="3781" spans="1:11" x14ac:dyDescent="0.2">
      <c r="A3781" s="140"/>
      <c r="B3781" s="325"/>
      <c r="J3781" s="4"/>
      <c r="K3781" s="173"/>
    </row>
    <row r="3782" spans="1:11" x14ac:dyDescent="0.2">
      <c r="A3782" s="140"/>
      <c r="B3782" s="325"/>
      <c r="J3782" s="4"/>
      <c r="K3782" s="173"/>
    </row>
    <row r="3783" spans="1:11" x14ac:dyDescent="0.2">
      <c r="A3783" s="140"/>
      <c r="B3783" s="325"/>
      <c r="J3783" s="4"/>
      <c r="K3783" s="173"/>
    </row>
    <row r="3784" spans="1:11" x14ac:dyDescent="0.2">
      <c r="A3784" s="140"/>
      <c r="B3784" s="325"/>
      <c r="J3784" s="4"/>
      <c r="K3784" s="173"/>
    </row>
    <row r="3785" spans="1:11" x14ac:dyDescent="0.2">
      <c r="A3785" s="140"/>
      <c r="B3785" s="325"/>
      <c r="J3785" s="4"/>
      <c r="K3785" s="173"/>
    </row>
    <row r="3786" spans="1:11" x14ac:dyDescent="0.2">
      <c r="A3786" s="140"/>
      <c r="B3786" s="325"/>
      <c r="J3786" s="4"/>
      <c r="K3786" s="173"/>
    </row>
    <row r="3787" spans="1:11" x14ac:dyDescent="0.2">
      <c r="A3787" s="140"/>
      <c r="B3787" s="325"/>
      <c r="J3787" s="4"/>
      <c r="K3787" s="173"/>
    </row>
    <row r="3788" spans="1:11" x14ac:dyDescent="0.2">
      <c r="A3788" s="140"/>
      <c r="B3788" s="325"/>
      <c r="J3788" s="4"/>
      <c r="K3788" s="173"/>
    </row>
    <row r="3789" spans="1:11" x14ac:dyDescent="0.2">
      <c r="A3789" s="140"/>
      <c r="B3789" s="325"/>
      <c r="J3789" s="4"/>
      <c r="K3789" s="173"/>
    </row>
    <row r="3790" spans="1:11" x14ac:dyDescent="0.2">
      <c r="A3790" s="140"/>
      <c r="B3790" s="325"/>
      <c r="J3790" s="4"/>
      <c r="K3790" s="173"/>
    </row>
    <row r="3791" spans="1:11" x14ac:dyDescent="0.2">
      <c r="A3791" s="140"/>
      <c r="B3791" s="325"/>
      <c r="J3791" s="4"/>
      <c r="K3791" s="173"/>
    </row>
    <row r="3792" spans="1:11" x14ac:dyDescent="0.2">
      <c r="A3792" s="140"/>
      <c r="B3792" s="325"/>
      <c r="J3792" s="4"/>
      <c r="K3792" s="173"/>
    </row>
    <row r="3793" spans="1:11" x14ac:dyDescent="0.2">
      <c r="A3793" s="140"/>
      <c r="B3793" s="325"/>
      <c r="J3793" s="4"/>
      <c r="K3793" s="173"/>
    </row>
    <row r="3794" spans="1:11" x14ac:dyDescent="0.2">
      <c r="A3794" s="140"/>
      <c r="B3794" s="325"/>
      <c r="J3794" s="4"/>
      <c r="K3794" s="173"/>
    </row>
    <row r="3795" spans="1:11" x14ac:dyDescent="0.2">
      <c r="A3795" s="140"/>
      <c r="B3795" s="325"/>
      <c r="J3795" s="4"/>
      <c r="K3795" s="173"/>
    </row>
    <row r="3796" spans="1:11" x14ac:dyDescent="0.2">
      <c r="A3796" s="140"/>
      <c r="B3796" s="325"/>
      <c r="J3796" s="4"/>
      <c r="K3796" s="173"/>
    </row>
    <row r="3797" spans="1:11" x14ac:dyDescent="0.2">
      <c r="A3797" s="140"/>
      <c r="B3797" s="325"/>
      <c r="J3797" s="4"/>
      <c r="K3797" s="173"/>
    </row>
    <row r="3798" spans="1:11" x14ac:dyDescent="0.2">
      <c r="A3798" s="140"/>
      <c r="B3798" s="325"/>
      <c r="J3798" s="4"/>
      <c r="K3798" s="173"/>
    </row>
    <row r="3799" spans="1:11" x14ac:dyDescent="0.2">
      <c r="A3799" s="140"/>
      <c r="B3799" s="325"/>
      <c r="J3799" s="4"/>
      <c r="K3799" s="173"/>
    </row>
    <row r="3800" spans="1:11" x14ac:dyDescent="0.2">
      <c r="A3800" s="140"/>
      <c r="B3800" s="325"/>
      <c r="J3800" s="4"/>
      <c r="K3800" s="173"/>
    </row>
    <row r="3801" spans="1:11" x14ac:dyDescent="0.2">
      <c r="A3801" s="140"/>
      <c r="B3801" s="325"/>
      <c r="J3801" s="4"/>
      <c r="K3801" s="173"/>
    </row>
    <row r="3802" spans="1:11" x14ac:dyDescent="0.2">
      <c r="A3802" s="140"/>
      <c r="B3802" s="325"/>
      <c r="J3802" s="4"/>
      <c r="K3802" s="173"/>
    </row>
    <row r="3803" spans="1:11" x14ac:dyDescent="0.2">
      <c r="A3803" s="140"/>
      <c r="B3803" s="325"/>
      <c r="J3803" s="4"/>
      <c r="K3803" s="173"/>
    </row>
    <row r="3804" spans="1:11" x14ac:dyDescent="0.2">
      <c r="A3804" s="140"/>
      <c r="B3804" s="325"/>
      <c r="J3804" s="4"/>
      <c r="K3804" s="173"/>
    </row>
    <row r="3805" spans="1:11" x14ac:dyDescent="0.2">
      <c r="A3805" s="140"/>
      <c r="B3805" s="325"/>
      <c r="J3805" s="4"/>
      <c r="K3805" s="173"/>
    </row>
    <row r="3806" spans="1:11" x14ac:dyDescent="0.2">
      <c r="A3806" s="140"/>
      <c r="B3806" s="325"/>
      <c r="J3806" s="4"/>
      <c r="K3806" s="173"/>
    </row>
    <row r="3807" spans="1:11" x14ac:dyDescent="0.2">
      <c r="A3807" s="140"/>
      <c r="B3807" s="325"/>
      <c r="J3807" s="4"/>
      <c r="K3807" s="173"/>
    </row>
    <row r="3808" spans="1:11" x14ac:dyDescent="0.2">
      <c r="A3808" s="140"/>
      <c r="B3808" s="325"/>
      <c r="J3808" s="4"/>
      <c r="K3808" s="173"/>
    </row>
    <row r="3809" spans="1:11" x14ac:dyDescent="0.2">
      <c r="A3809" s="140"/>
      <c r="B3809" s="325"/>
      <c r="J3809" s="4"/>
      <c r="K3809" s="173"/>
    </row>
    <row r="3810" spans="1:11" x14ac:dyDescent="0.2">
      <c r="A3810" s="140"/>
      <c r="B3810" s="325"/>
      <c r="J3810" s="4"/>
      <c r="K3810" s="173"/>
    </row>
    <row r="3811" spans="1:11" x14ac:dyDescent="0.2">
      <c r="A3811" s="140"/>
      <c r="B3811" s="325"/>
      <c r="J3811" s="4"/>
      <c r="K3811" s="173"/>
    </row>
    <row r="3812" spans="1:11" x14ac:dyDescent="0.2">
      <c r="A3812" s="140"/>
      <c r="B3812" s="325"/>
      <c r="J3812" s="4"/>
      <c r="K3812" s="173"/>
    </row>
    <row r="3813" spans="1:11" x14ac:dyDescent="0.2">
      <c r="A3813" s="140"/>
      <c r="B3813" s="325"/>
      <c r="J3813" s="4"/>
      <c r="K3813" s="173"/>
    </row>
    <row r="3814" spans="1:11" x14ac:dyDescent="0.2">
      <c r="A3814" s="140"/>
      <c r="B3814" s="325"/>
      <c r="J3814" s="4"/>
      <c r="K3814" s="173"/>
    </row>
    <row r="3815" spans="1:11" x14ac:dyDescent="0.2">
      <c r="A3815" s="140"/>
      <c r="B3815" s="325"/>
      <c r="J3815" s="4"/>
      <c r="K3815" s="173"/>
    </row>
    <row r="3816" spans="1:11" x14ac:dyDescent="0.2">
      <c r="A3816" s="140"/>
      <c r="B3816" s="325"/>
      <c r="J3816" s="4"/>
      <c r="K3816" s="173"/>
    </row>
    <row r="3817" spans="1:11" x14ac:dyDescent="0.2">
      <c r="A3817" s="140"/>
      <c r="B3817" s="325"/>
      <c r="J3817" s="4"/>
      <c r="K3817" s="173"/>
    </row>
    <row r="3818" spans="1:11" x14ac:dyDescent="0.2">
      <c r="A3818" s="140"/>
      <c r="B3818" s="325"/>
      <c r="J3818" s="4"/>
      <c r="K3818" s="173"/>
    </row>
    <row r="3819" spans="1:11" x14ac:dyDescent="0.2">
      <c r="A3819" s="140"/>
      <c r="B3819" s="325"/>
      <c r="J3819" s="4"/>
      <c r="K3819" s="173"/>
    </row>
    <row r="3820" spans="1:11" x14ac:dyDescent="0.2">
      <c r="A3820" s="140"/>
      <c r="B3820" s="325"/>
      <c r="J3820" s="4"/>
      <c r="K3820" s="173"/>
    </row>
    <row r="3821" spans="1:11" x14ac:dyDescent="0.2">
      <c r="A3821" s="140"/>
      <c r="B3821" s="325"/>
      <c r="J3821" s="4"/>
      <c r="K3821" s="173"/>
    </row>
    <row r="3822" spans="1:11" x14ac:dyDescent="0.2">
      <c r="A3822" s="140"/>
      <c r="B3822" s="325"/>
      <c r="J3822" s="4"/>
      <c r="K3822" s="173"/>
    </row>
    <row r="3823" spans="1:11" x14ac:dyDescent="0.2">
      <c r="A3823" s="140"/>
      <c r="B3823" s="325"/>
      <c r="J3823" s="4"/>
      <c r="K3823" s="173"/>
    </row>
    <row r="3824" spans="1:11" x14ac:dyDescent="0.2">
      <c r="A3824" s="140"/>
      <c r="B3824" s="325"/>
      <c r="J3824" s="4"/>
      <c r="K3824" s="173"/>
    </row>
    <row r="3825" spans="1:11" x14ac:dyDescent="0.2">
      <c r="A3825" s="140"/>
      <c r="B3825" s="325"/>
      <c r="J3825" s="4"/>
      <c r="K3825" s="173"/>
    </row>
    <row r="3826" spans="1:11" x14ac:dyDescent="0.2">
      <c r="A3826" s="140"/>
      <c r="B3826" s="325"/>
      <c r="J3826" s="4"/>
      <c r="K3826" s="173"/>
    </row>
    <row r="3827" spans="1:11" x14ac:dyDescent="0.2">
      <c r="A3827" s="140"/>
      <c r="B3827" s="325"/>
      <c r="J3827" s="4"/>
      <c r="K3827" s="173"/>
    </row>
    <row r="3828" spans="1:11" x14ac:dyDescent="0.2">
      <c r="A3828" s="140"/>
      <c r="B3828" s="325"/>
      <c r="J3828" s="4"/>
      <c r="K3828" s="173"/>
    </row>
    <row r="3829" spans="1:11" x14ac:dyDescent="0.2">
      <c r="A3829" s="140"/>
      <c r="B3829" s="325"/>
      <c r="J3829" s="4"/>
      <c r="K3829" s="173"/>
    </row>
    <row r="3830" spans="1:11" x14ac:dyDescent="0.2">
      <c r="A3830" s="140"/>
      <c r="B3830" s="325"/>
      <c r="J3830" s="4"/>
      <c r="K3830" s="173"/>
    </row>
    <row r="3831" spans="1:11" x14ac:dyDescent="0.2">
      <c r="A3831" s="140"/>
      <c r="B3831" s="325"/>
      <c r="J3831" s="4"/>
      <c r="K3831" s="173"/>
    </row>
    <row r="3832" spans="1:11" x14ac:dyDescent="0.2">
      <c r="A3832" s="140"/>
      <c r="B3832" s="325"/>
      <c r="J3832" s="4"/>
      <c r="K3832" s="173"/>
    </row>
    <row r="3833" spans="1:11" x14ac:dyDescent="0.2">
      <c r="A3833" s="140"/>
      <c r="B3833" s="325"/>
      <c r="J3833" s="4"/>
      <c r="K3833" s="173"/>
    </row>
    <row r="3834" spans="1:11" x14ac:dyDescent="0.2">
      <c r="A3834" s="140"/>
      <c r="B3834" s="325"/>
      <c r="J3834" s="4"/>
      <c r="K3834" s="173"/>
    </row>
    <row r="3835" spans="1:11" x14ac:dyDescent="0.2">
      <c r="A3835" s="140"/>
      <c r="B3835" s="325"/>
      <c r="J3835" s="4"/>
      <c r="K3835" s="173"/>
    </row>
    <row r="3836" spans="1:11" x14ac:dyDescent="0.2">
      <c r="A3836" s="140"/>
      <c r="B3836" s="325"/>
      <c r="J3836" s="4"/>
      <c r="K3836" s="173"/>
    </row>
    <row r="3837" spans="1:11" x14ac:dyDescent="0.2">
      <c r="A3837" s="140"/>
      <c r="B3837" s="325"/>
      <c r="J3837" s="4"/>
      <c r="K3837" s="173"/>
    </row>
    <row r="3838" spans="1:11" x14ac:dyDescent="0.2">
      <c r="A3838" s="140"/>
      <c r="B3838" s="325"/>
      <c r="J3838" s="4"/>
      <c r="K3838" s="173"/>
    </row>
    <row r="3839" spans="1:11" x14ac:dyDescent="0.2">
      <c r="A3839" s="140"/>
      <c r="B3839" s="325"/>
      <c r="J3839" s="4"/>
      <c r="K3839" s="173"/>
    </row>
    <row r="3840" spans="1:11" x14ac:dyDescent="0.2">
      <c r="A3840" s="140"/>
      <c r="B3840" s="325"/>
      <c r="J3840" s="4"/>
      <c r="K3840" s="173"/>
    </row>
    <row r="3841" spans="1:11" x14ac:dyDescent="0.2">
      <c r="A3841" s="140"/>
      <c r="B3841" s="325"/>
      <c r="J3841" s="4"/>
      <c r="K3841" s="173"/>
    </row>
    <row r="3842" spans="1:11" x14ac:dyDescent="0.2">
      <c r="A3842" s="140"/>
      <c r="B3842" s="325"/>
      <c r="J3842" s="4"/>
      <c r="K3842" s="173"/>
    </row>
    <row r="3843" spans="1:11" x14ac:dyDescent="0.2">
      <c r="A3843" s="140"/>
      <c r="B3843" s="325"/>
      <c r="J3843" s="4"/>
      <c r="K3843" s="173"/>
    </row>
    <row r="3844" spans="1:11" x14ac:dyDescent="0.2">
      <c r="A3844" s="140"/>
      <c r="B3844" s="325"/>
      <c r="J3844" s="4"/>
      <c r="K3844" s="173"/>
    </row>
    <row r="3845" spans="1:11" x14ac:dyDescent="0.2">
      <c r="A3845" s="140"/>
      <c r="B3845" s="325"/>
      <c r="J3845" s="4"/>
      <c r="K3845" s="173"/>
    </row>
    <row r="3846" spans="1:11" x14ac:dyDescent="0.2">
      <c r="A3846" s="140"/>
      <c r="B3846" s="325"/>
      <c r="J3846" s="4"/>
      <c r="K3846" s="173"/>
    </row>
    <row r="3847" spans="1:11" x14ac:dyDescent="0.2">
      <c r="A3847" s="140"/>
      <c r="B3847" s="325"/>
      <c r="J3847" s="4"/>
      <c r="K3847" s="173"/>
    </row>
    <row r="3848" spans="1:11" x14ac:dyDescent="0.2">
      <c r="A3848" s="140"/>
      <c r="B3848" s="325"/>
      <c r="J3848" s="4"/>
      <c r="K3848" s="173"/>
    </row>
    <row r="3849" spans="1:11" x14ac:dyDescent="0.2">
      <c r="A3849" s="140"/>
      <c r="B3849" s="325"/>
      <c r="J3849" s="4"/>
      <c r="K3849" s="173"/>
    </row>
    <row r="3850" spans="1:11" x14ac:dyDescent="0.2">
      <c r="A3850" s="140"/>
      <c r="B3850" s="325"/>
      <c r="J3850" s="4"/>
      <c r="K3850" s="173"/>
    </row>
    <row r="3851" spans="1:11" x14ac:dyDescent="0.2">
      <c r="A3851" s="140"/>
      <c r="B3851" s="325"/>
      <c r="J3851" s="4"/>
      <c r="K3851" s="173"/>
    </row>
    <row r="3852" spans="1:11" x14ac:dyDescent="0.2">
      <c r="A3852" s="140"/>
      <c r="B3852" s="325"/>
      <c r="J3852" s="4"/>
      <c r="K3852" s="173"/>
    </row>
    <row r="3853" spans="1:11" x14ac:dyDescent="0.2">
      <c r="A3853" s="140"/>
      <c r="B3853" s="325"/>
      <c r="J3853" s="4"/>
      <c r="K3853" s="173"/>
    </row>
    <row r="3854" spans="1:11" x14ac:dyDescent="0.2">
      <c r="A3854" s="140"/>
      <c r="B3854" s="325"/>
      <c r="J3854" s="4"/>
      <c r="K3854" s="173"/>
    </row>
    <row r="3855" spans="1:11" x14ac:dyDescent="0.2">
      <c r="A3855" s="140"/>
      <c r="B3855" s="325"/>
      <c r="J3855" s="4"/>
      <c r="K3855" s="173"/>
    </row>
    <row r="3856" spans="1:11" x14ac:dyDescent="0.2">
      <c r="A3856" s="140"/>
      <c r="B3856" s="325"/>
      <c r="J3856" s="4"/>
      <c r="K3856" s="173"/>
    </row>
    <row r="3857" spans="1:11" x14ac:dyDescent="0.2">
      <c r="A3857" s="140"/>
      <c r="B3857" s="325"/>
      <c r="J3857" s="4"/>
      <c r="K3857" s="173"/>
    </row>
    <row r="3858" spans="1:11" x14ac:dyDescent="0.2">
      <c r="A3858" s="140"/>
      <c r="B3858" s="325"/>
      <c r="J3858" s="4"/>
      <c r="K3858" s="173"/>
    </row>
    <row r="3859" spans="1:11" x14ac:dyDescent="0.2">
      <c r="A3859" s="140"/>
      <c r="B3859" s="325"/>
      <c r="J3859" s="4"/>
      <c r="K3859" s="173"/>
    </row>
    <row r="3860" spans="1:11" x14ac:dyDescent="0.2">
      <c r="A3860" s="140"/>
      <c r="B3860" s="325"/>
      <c r="J3860" s="4"/>
      <c r="K3860" s="173"/>
    </row>
    <row r="3861" spans="1:11" x14ac:dyDescent="0.2">
      <c r="A3861" s="140"/>
      <c r="B3861" s="325"/>
      <c r="J3861" s="4"/>
      <c r="K3861" s="173"/>
    </row>
    <row r="3862" spans="1:11" x14ac:dyDescent="0.2">
      <c r="A3862" s="140"/>
      <c r="B3862" s="325"/>
      <c r="J3862" s="4"/>
      <c r="K3862" s="173"/>
    </row>
    <row r="3863" spans="1:11" x14ac:dyDescent="0.2">
      <c r="A3863" s="140"/>
      <c r="B3863" s="325"/>
      <c r="J3863" s="4"/>
      <c r="K3863" s="173"/>
    </row>
    <row r="3864" spans="1:11" x14ac:dyDescent="0.2">
      <c r="A3864" s="140"/>
      <c r="B3864" s="325"/>
      <c r="J3864" s="4"/>
      <c r="K3864" s="173"/>
    </row>
    <row r="3865" spans="1:11" x14ac:dyDescent="0.2">
      <c r="A3865" s="140"/>
      <c r="B3865" s="325"/>
      <c r="J3865" s="4"/>
      <c r="K3865" s="173"/>
    </row>
    <row r="3866" spans="1:11" x14ac:dyDescent="0.2">
      <c r="A3866" s="140"/>
      <c r="B3866" s="325"/>
      <c r="J3866" s="4"/>
      <c r="K3866" s="173"/>
    </row>
    <row r="3867" spans="1:11" x14ac:dyDescent="0.2">
      <c r="A3867" s="140"/>
      <c r="B3867" s="325"/>
      <c r="J3867" s="4"/>
      <c r="K3867" s="173"/>
    </row>
    <row r="3868" spans="1:11" x14ac:dyDescent="0.2">
      <c r="A3868" s="140"/>
      <c r="B3868" s="325"/>
      <c r="J3868" s="4"/>
      <c r="K3868" s="173"/>
    </row>
    <row r="3869" spans="1:11" x14ac:dyDescent="0.2">
      <c r="A3869" s="140"/>
      <c r="B3869" s="325"/>
      <c r="J3869" s="4"/>
      <c r="K3869" s="173"/>
    </row>
    <row r="3870" spans="1:11" x14ac:dyDescent="0.2">
      <c r="A3870" s="140"/>
      <c r="B3870" s="325"/>
      <c r="J3870" s="4"/>
      <c r="K3870" s="173"/>
    </row>
    <row r="3871" spans="1:11" x14ac:dyDescent="0.2">
      <c r="A3871" s="140"/>
      <c r="B3871" s="325"/>
      <c r="J3871" s="4"/>
      <c r="K3871" s="173"/>
    </row>
    <row r="3872" spans="1:11" x14ac:dyDescent="0.2">
      <c r="A3872" s="140"/>
      <c r="B3872" s="325"/>
      <c r="J3872" s="4"/>
      <c r="K3872" s="173"/>
    </row>
    <row r="3873" spans="1:11" x14ac:dyDescent="0.2">
      <c r="A3873" s="140"/>
      <c r="B3873" s="325"/>
      <c r="J3873" s="4"/>
      <c r="K3873" s="173"/>
    </row>
    <row r="3874" spans="1:11" x14ac:dyDescent="0.2">
      <c r="A3874" s="140"/>
      <c r="B3874" s="325"/>
      <c r="J3874" s="4"/>
      <c r="K3874" s="173"/>
    </row>
    <row r="3875" spans="1:11" x14ac:dyDescent="0.2">
      <c r="A3875" s="140"/>
      <c r="B3875" s="325"/>
      <c r="J3875" s="4"/>
      <c r="K3875" s="173"/>
    </row>
    <row r="3876" spans="1:11" x14ac:dyDescent="0.2">
      <c r="A3876" s="140"/>
      <c r="B3876" s="325"/>
      <c r="J3876" s="4"/>
      <c r="K3876" s="173"/>
    </row>
    <row r="3877" spans="1:11" x14ac:dyDescent="0.2">
      <c r="A3877" s="140"/>
      <c r="B3877" s="325"/>
      <c r="J3877" s="4"/>
      <c r="K3877" s="173"/>
    </row>
    <row r="3878" spans="1:11" x14ac:dyDescent="0.2">
      <c r="A3878" s="140"/>
      <c r="B3878" s="325"/>
      <c r="J3878" s="4"/>
      <c r="K3878" s="173"/>
    </row>
    <row r="3879" spans="1:11" x14ac:dyDescent="0.2">
      <c r="A3879" s="140"/>
      <c r="B3879" s="325"/>
      <c r="J3879" s="4"/>
      <c r="K3879" s="173"/>
    </row>
    <row r="3880" spans="1:11" x14ac:dyDescent="0.2">
      <c r="A3880" s="140"/>
      <c r="B3880" s="325"/>
      <c r="J3880" s="4"/>
      <c r="K3880" s="173"/>
    </row>
    <row r="3881" spans="1:11" x14ac:dyDescent="0.2">
      <c r="A3881" s="140"/>
      <c r="B3881" s="325"/>
      <c r="J3881" s="4"/>
      <c r="K3881" s="173"/>
    </row>
    <row r="3882" spans="1:11" x14ac:dyDescent="0.2">
      <c r="A3882" s="140"/>
      <c r="B3882" s="325"/>
      <c r="J3882" s="4"/>
      <c r="K3882" s="173"/>
    </row>
    <row r="3883" spans="1:11" x14ac:dyDescent="0.2">
      <c r="A3883" s="140"/>
      <c r="B3883" s="325"/>
      <c r="J3883" s="4"/>
      <c r="K3883" s="173"/>
    </row>
    <row r="3884" spans="1:11" x14ac:dyDescent="0.2">
      <c r="A3884" s="140"/>
      <c r="B3884" s="325"/>
      <c r="J3884" s="4"/>
      <c r="K3884" s="173"/>
    </row>
    <row r="3885" spans="1:11" x14ac:dyDescent="0.2">
      <c r="A3885" s="140"/>
      <c r="B3885" s="325"/>
      <c r="J3885" s="4"/>
      <c r="K3885" s="173"/>
    </row>
    <row r="3886" spans="1:11" x14ac:dyDescent="0.2">
      <c r="A3886" s="140"/>
      <c r="B3886" s="325"/>
      <c r="J3886" s="4"/>
      <c r="K3886" s="173"/>
    </row>
    <row r="3887" spans="1:11" x14ac:dyDescent="0.2">
      <c r="A3887" s="140"/>
      <c r="B3887" s="325"/>
      <c r="J3887" s="4"/>
      <c r="K3887" s="173"/>
    </row>
    <row r="3888" spans="1:11" x14ac:dyDescent="0.2">
      <c r="A3888" s="140"/>
      <c r="B3888" s="325"/>
      <c r="J3888" s="4"/>
      <c r="K3888" s="173"/>
    </row>
    <row r="3889" spans="1:11" x14ac:dyDescent="0.2">
      <c r="A3889" s="140"/>
      <c r="B3889" s="325"/>
      <c r="J3889" s="4"/>
      <c r="K3889" s="173"/>
    </row>
    <row r="3890" spans="1:11" x14ac:dyDescent="0.2">
      <c r="A3890" s="140"/>
      <c r="B3890" s="325"/>
      <c r="J3890" s="4"/>
      <c r="K3890" s="173"/>
    </row>
    <row r="3891" spans="1:11" x14ac:dyDescent="0.2">
      <c r="A3891" s="140"/>
      <c r="B3891" s="325"/>
      <c r="J3891" s="4"/>
      <c r="K3891" s="173"/>
    </row>
    <row r="3892" spans="1:11" x14ac:dyDescent="0.2">
      <c r="A3892" s="140"/>
      <c r="B3892" s="325"/>
      <c r="J3892" s="4"/>
      <c r="K3892" s="173"/>
    </row>
    <row r="3893" spans="1:11" x14ac:dyDescent="0.2">
      <c r="A3893" s="140"/>
      <c r="B3893" s="325"/>
      <c r="J3893" s="4"/>
      <c r="K3893" s="173"/>
    </row>
    <row r="3894" spans="1:11" x14ac:dyDescent="0.2">
      <c r="A3894" s="140"/>
      <c r="B3894" s="325"/>
      <c r="J3894" s="4"/>
      <c r="K3894" s="173"/>
    </row>
    <row r="3895" spans="1:11" x14ac:dyDescent="0.2">
      <c r="A3895" s="140"/>
      <c r="B3895" s="325"/>
      <c r="J3895" s="4"/>
      <c r="K3895" s="173"/>
    </row>
    <row r="3896" spans="1:11" x14ac:dyDescent="0.2">
      <c r="A3896" s="140"/>
      <c r="B3896" s="325"/>
      <c r="J3896" s="4"/>
      <c r="K3896" s="173"/>
    </row>
    <row r="3897" spans="1:11" x14ac:dyDescent="0.2">
      <c r="A3897" s="140"/>
      <c r="B3897" s="325"/>
      <c r="J3897" s="4"/>
      <c r="K3897" s="173"/>
    </row>
    <row r="3898" spans="1:11" x14ac:dyDescent="0.2">
      <c r="A3898" s="140"/>
      <c r="B3898" s="325"/>
      <c r="J3898" s="4"/>
      <c r="K3898" s="173"/>
    </row>
    <row r="3899" spans="1:11" x14ac:dyDescent="0.2">
      <c r="A3899" s="140"/>
      <c r="B3899" s="325"/>
      <c r="J3899" s="4"/>
      <c r="K3899" s="173"/>
    </row>
    <row r="3900" spans="1:11" x14ac:dyDescent="0.2">
      <c r="A3900" s="140"/>
      <c r="B3900" s="325"/>
      <c r="J3900" s="4"/>
      <c r="K3900" s="173"/>
    </row>
    <row r="3901" spans="1:11" x14ac:dyDescent="0.2">
      <c r="A3901" s="140"/>
      <c r="B3901" s="325"/>
      <c r="J3901" s="4"/>
      <c r="K3901" s="173"/>
    </row>
    <row r="3902" spans="1:11" x14ac:dyDescent="0.2">
      <c r="A3902" s="140"/>
      <c r="B3902" s="325"/>
      <c r="J3902" s="4"/>
      <c r="K3902" s="173"/>
    </row>
    <row r="3903" spans="1:11" x14ac:dyDescent="0.2">
      <c r="A3903" s="140"/>
      <c r="B3903" s="325"/>
      <c r="J3903" s="4"/>
      <c r="K3903" s="173"/>
    </row>
    <row r="3904" spans="1:11" x14ac:dyDescent="0.2">
      <c r="A3904" s="140"/>
      <c r="B3904" s="325"/>
      <c r="J3904" s="4"/>
      <c r="K3904" s="173"/>
    </row>
    <row r="3905" spans="1:11" x14ac:dyDescent="0.2">
      <c r="A3905" s="140"/>
      <c r="B3905" s="325"/>
      <c r="J3905" s="4"/>
      <c r="K3905" s="173"/>
    </row>
    <row r="3906" spans="1:11" x14ac:dyDescent="0.2">
      <c r="A3906" s="140"/>
      <c r="B3906" s="325"/>
      <c r="J3906" s="4"/>
      <c r="K3906" s="173"/>
    </row>
    <row r="3907" spans="1:11" x14ac:dyDescent="0.2">
      <c r="A3907" s="140"/>
      <c r="B3907" s="325"/>
      <c r="J3907" s="4"/>
      <c r="K3907" s="173"/>
    </row>
    <row r="3908" spans="1:11" x14ac:dyDescent="0.2">
      <c r="A3908" s="140"/>
      <c r="B3908" s="325"/>
      <c r="J3908" s="4"/>
      <c r="K3908" s="173"/>
    </row>
    <row r="3909" spans="1:11" x14ac:dyDescent="0.2">
      <c r="A3909" s="140"/>
      <c r="B3909" s="325"/>
      <c r="J3909" s="4"/>
      <c r="K3909" s="173"/>
    </row>
    <row r="3910" spans="1:11" x14ac:dyDescent="0.2">
      <c r="A3910" s="140"/>
      <c r="B3910" s="325"/>
      <c r="J3910" s="4"/>
      <c r="K3910" s="173"/>
    </row>
    <row r="3911" spans="1:11" x14ac:dyDescent="0.2">
      <c r="A3911" s="140"/>
      <c r="B3911" s="325"/>
      <c r="J3911" s="4"/>
      <c r="K3911" s="173"/>
    </row>
    <row r="3912" spans="1:11" x14ac:dyDescent="0.2">
      <c r="A3912" s="140"/>
      <c r="B3912" s="325"/>
      <c r="J3912" s="4"/>
      <c r="K3912" s="173"/>
    </row>
    <row r="3913" spans="1:11" x14ac:dyDescent="0.2">
      <c r="A3913" s="140"/>
      <c r="B3913" s="325"/>
      <c r="J3913" s="4"/>
      <c r="K3913" s="173"/>
    </row>
    <row r="3914" spans="1:11" x14ac:dyDescent="0.2">
      <c r="A3914" s="140"/>
      <c r="B3914" s="325"/>
      <c r="J3914" s="4"/>
      <c r="K3914" s="173"/>
    </row>
    <row r="3915" spans="1:11" x14ac:dyDescent="0.2">
      <c r="A3915" s="140"/>
      <c r="B3915" s="325"/>
      <c r="J3915" s="4"/>
      <c r="K3915" s="173"/>
    </row>
    <row r="3916" spans="1:11" x14ac:dyDescent="0.2">
      <c r="A3916" s="140"/>
      <c r="B3916" s="325"/>
      <c r="J3916" s="4"/>
      <c r="K3916" s="173"/>
    </row>
    <row r="3917" spans="1:11" x14ac:dyDescent="0.2">
      <c r="A3917" s="140"/>
      <c r="B3917" s="325"/>
      <c r="J3917" s="4"/>
      <c r="K3917" s="173"/>
    </row>
    <row r="3918" spans="1:11" x14ac:dyDescent="0.2">
      <c r="A3918" s="140"/>
      <c r="B3918" s="325"/>
      <c r="J3918" s="4"/>
      <c r="K3918" s="173"/>
    </row>
    <row r="3919" spans="1:11" x14ac:dyDescent="0.2">
      <c r="A3919" s="140"/>
      <c r="B3919" s="325"/>
      <c r="J3919" s="4"/>
      <c r="K3919" s="173"/>
    </row>
    <row r="3920" spans="1:11" x14ac:dyDescent="0.2">
      <c r="A3920" s="140"/>
      <c r="B3920" s="325"/>
      <c r="J3920" s="4"/>
      <c r="K3920" s="173"/>
    </row>
    <row r="3921" spans="1:11" x14ac:dyDescent="0.2">
      <c r="A3921" s="140"/>
      <c r="B3921" s="325"/>
      <c r="J3921" s="4"/>
      <c r="K3921" s="173"/>
    </row>
    <row r="3922" spans="1:11" x14ac:dyDescent="0.2">
      <c r="A3922" s="140"/>
      <c r="B3922" s="325"/>
      <c r="J3922" s="4"/>
      <c r="K3922" s="173"/>
    </row>
    <row r="3923" spans="1:11" x14ac:dyDescent="0.2">
      <c r="A3923" s="140"/>
      <c r="B3923" s="325"/>
      <c r="J3923" s="4"/>
      <c r="K3923" s="173"/>
    </row>
    <row r="3924" spans="1:11" x14ac:dyDescent="0.2">
      <c r="A3924" s="140"/>
      <c r="B3924" s="325"/>
      <c r="J3924" s="4"/>
      <c r="K3924" s="173"/>
    </row>
    <row r="3925" spans="1:11" x14ac:dyDescent="0.2">
      <c r="A3925" s="140"/>
      <c r="B3925" s="325"/>
      <c r="J3925" s="4"/>
      <c r="K3925" s="173"/>
    </row>
    <row r="3926" spans="1:11" x14ac:dyDescent="0.2">
      <c r="A3926" s="140"/>
      <c r="B3926" s="325"/>
      <c r="J3926" s="4"/>
      <c r="K3926" s="173"/>
    </row>
    <row r="3927" spans="1:11" x14ac:dyDescent="0.2">
      <c r="A3927" s="140"/>
      <c r="B3927" s="325"/>
      <c r="J3927" s="4"/>
      <c r="K3927" s="173"/>
    </row>
    <row r="3928" spans="1:11" x14ac:dyDescent="0.2">
      <c r="A3928" s="140"/>
      <c r="B3928" s="325"/>
      <c r="J3928" s="4"/>
      <c r="K3928" s="173"/>
    </row>
    <row r="3929" spans="1:11" x14ac:dyDescent="0.2">
      <c r="A3929" s="140"/>
      <c r="B3929" s="325"/>
      <c r="J3929" s="4"/>
      <c r="K3929" s="173"/>
    </row>
    <row r="3930" spans="1:11" x14ac:dyDescent="0.2">
      <c r="A3930" s="140"/>
      <c r="B3930" s="325"/>
      <c r="J3930" s="4"/>
      <c r="K3930" s="173"/>
    </row>
    <row r="3931" spans="1:11" x14ac:dyDescent="0.2">
      <c r="A3931" s="140"/>
      <c r="B3931" s="325"/>
      <c r="J3931" s="4"/>
      <c r="K3931" s="173"/>
    </row>
    <row r="3932" spans="1:11" x14ac:dyDescent="0.2">
      <c r="A3932" s="140"/>
      <c r="B3932" s="325"/>
      <c r="J3932" s="4"/>
      <c r="K3932" s="173"/>
    </row>
    <row r="3933" spans="1:11" x14ac:dyDescent="0.2">
      <c r="A3933" s="140"/>
      <c r="B3933" s="325"/>
      <c r="J3933" s="4"/>
      <c r="K3933" s="173"/>
    </row>
    <row r="3934" spans="1:11" x14ac:dyDescent="0.2">
      <c r="A3934" s="140"/>
      <c r="B3934" s="325"/>
      <c r="J3934" s="4"/>
      <c r="K3934" s="173"/>
    </row>
    <row r="3935" spans="1:11" x14ac:dyDescent="0.2">
      <c r="A3935" s="140"/>
      <c r="B3935" s="325"/>
      <c r="J3935" s="4"/>
      <c r="K3935" s="173"/>
    </row>
    <row r="3936" spans="1:11" x14ac:dyDescent="0.2">
      <c r="A3936" s="140"/>
      <c r="B3936" s="325"/>
      <c r="J3936" s="4"/>
      <c r="K3936" s="173"/>
    </row>
    <row r="3937" spans="1:11" x14ac:dyDescent="0.2">
      <c r="A3937" s="140"/>
      <c r="B3937" s="325"/>
      <c r="J3937" s="4"/>
      <c r="K3937" s="173"/>
    </row>
    <row r="3938" spans="1:11" x14ac:dyDescent="0.2">
      <c r="A3938" s="140"/>
      <c r="B3938" s="325"/>
      <c r="J3938" s="4"/>
      <c r="K3938" s="173"/>
    </row>
    <row r="3939" spans="1:11" x14ac:dyDescent="0.2">
      <c r="A3939" s="140"/>
      <c r="B3939" s="325"/>
      <c r="J3939" s="4"/>
      <c r="K3939" s="173"/>
    </row>
    <row r="3940" spans="1:11" x14ac:dyDescent="0.2">
      <c r="A3940" s="140"/>
      <c r="B3940" s="325"/>
      <c r="J3940" s="4"/>
      <c r="K3940" s="173"/>
    </row>
    <row r="3941" spans="1:11" x14ac:dyDescent="0.2">
      <c r="A3941" s="140"/>
      <c r="B3941" s="325"/>
      <c r="J3941" s="4"/>
      <c r="K3941" s="173"/>
    </row>
    <row r="3942" spans="1:11" x14ac:dyDescent="0.2">
      <c r="A3942" s="140"/>
      <c r="B3942" s="325"/>
      <c r="J3942" s="4"/>
      <c r="K3942" s="173"/>
    </row>
    <row r="3943" spans="1:11" x14ac:dyDescent="0.2">
      <c r="A3943" s="140"/>
      <c r="B3943" s="325"/>
      <c r="J3943" s="4"/>
      <c r="K3943" s="173"/>
    </row>
    <row r="3944" spans="1:11" x14ac:dyDescent="0.2">
      <c r="A3944" s="140"/>
      <c r="B3944" s="325"/>
      <c r="J3944" s="4"/>
      <c r="K3944" s="173"/>
    </row>
    <row r="3945" spans="1:11" x14ac:dyDescent="0.2">
      <c r="A3945" s="140"/>
      <c r="B3945" s="325"/>
      <c r="J3945" s="4"/>
      <c r="K3945" s="173"/>
    </row>
    <row r="3946" spans="1:11" x14ac:dyDescent="0.2">
      <c r="A3946" s="140"/>
      <c r="B3946" s="325"/>
      <c r="J3946" s="4"/>
      <c r="K3946" s="173"/>
    </row>
    <row r="3947" spans="1:11" x14ac:dyDescent="0.2">
      <c r="A3947" s="140"/>
      <c r="B3947" s="325"/>
      <c r="J3947" s="4"/>
      <c r="K3947" s="173"/>
    </row>
    <row r="3948" spans="1:11" x14ac:dyDescent="0.2">
      <c r="A3948" s="140"/>
      <c r="B3948" s="325"/>
      <c r="J3948" s="4"/>
      <c r="K3948" s="173"/>
    </row>
    <row r="3949" spans="1:11" x14ac:dyDescent="0.2">
      <c r="A3949" s="140"/>
      <c r="B3949" s="325"/>
      <c r="J3949" s="4"/>
      <c r="K3949" s="173"/>
    </row>
    <row r="3950" spans="1:11" x14ac:dyDescent="0.2">
      <c r="A3950" s="140"/>
      <c r="B3950" s="325"/>
      <c r="J3950" s="4"/>
      <c r="K3950" s="173"/>
    </row>
    <row r="3951" spans="1:11" x14ac:dyDescent="0.2">
      <c r="A3951" s="140"/>
      <c r="B3951" s="325"/>
      <c r="J3951" s="4"/>
      <c r="K3951" s="173"/>
    </row>
    <row r="3952" spans="1:11" x14ac:dyDescent="0.2">
      <c r="A3952" s="140"/>
      <c r="B3952" s="325"/>
      <c r="J3952" s="4"/>
      <c r="K3952" s="173"/>
    </row>
    <row r="3953" spans="1:11" x14ac:dyDescent="0.2">
      <c r="A3953" s="140"/>
      <c r="B3953" s="325"/>
      <c r="J3953" s="4"/>
      <c r="K3953" s="173"/>
    </row>
    <row r="3954" spans="1:11" x14ac:dyDescent="0.2">
      <c r="A3954" s="140"/>
      <c r="B3954" s="325"/>
      <c r="J3954" s="4"/>
      <c r="K3954" s="173"/>
    </row>
    <row r="3955" spans="1:11" x14ac:dyDescent="0.2">
      <c r="A3955" s="140"/>
      <c r="B3955" s="325"/>
      <c r="J3955" s="4"/>
      <c r="K3955" s="173"/>
    </row>
    <row r="3956" spans="1:11" x14ac:dyDescent="0.2">
      <c r="A3956" s="140"/>
      <c r="B3956" s="325"/>
      <c r="J3956" s="4"/>
      <c r="K3956" s="173"/>
    </row>
    <row r="3957" spans="1:11" x14ac:dyDescent="0.2">
      <c r="A3957" s="140"/>
      <c r="B3957" s="325"/>
      <c r="J3957" s="4"/>
      <c r="K3957" s="173"/>
    </row>
    <row r="3958" spans="1:11" x14ac:dyDescent="0.2">
      <c r="A3958" s="140"/>
      <c r="B3958" s="325"/>
      <c r="J3958" s="4"/>
      <c r="K3958" s="173"/>
    </row>
    <row r="3959" spans="1:11" x14ac:dyDescent="0.2">
      <c r="A3959" s="140"/>
      <c r="B3959" s="325"/>
      <c r="J3959" s="4"/>
      <c r="K3959" s="173"/>
    </row>
    <row r="3960" spans="1:11" x14ac:dyDescent="0.2">
      <c r="A3960" s="140"/>
      <c r="B3960" s="325"/>
      <c r="J3960" s="4"/>
      <c r="K3960" s="173"/>
    </row>
    <row r="3961" spans="1:11" x14ac:dyDescent="0.2">
      <c r="A3961" s="140"/>
      <c r="B3961" s="325"/>
      <c r="J3961" s="4"/>
      <c r="K3961" s="173"/>
    </row>
    <row r="3962" spans="1:11" x14ac:dyDescent="0.2">
      <c r="A3962" s="140"/>
      <c r="B3962" s="325"/>
      <c r="J3962" s="4"/>
      <c r="K3962" s="173"/>
    </row>
    <row r="3963" spans="1:11" x14ac:dyDescent="0.2">
      <c r="A3963" s="140"/>
      <c r="B3963" s="325"/>
      <c r="J3963" s="4"/>
      <c r="K3963" s="173"/>
    </row>
    <row r="3964" spans="1:11" x14ac:dyDescent="0.2">
      <c r="A3964" s="140"/>
      <c r="B3964" s="325"/>
      <c r="J3964" s="4"/>
      <c r="K3964" s="173"/>
    </row>
    <row r="3965" spans="1:11" x14ac:dyDescent="0.2">
      <c r="A3965" s="140"/>
      <c r="B3965" s="325"/>
      <c r="J3965" s="4"/>
      <c r="K3965" s="173"/>
    </row>
    <row r="3966" spans="1:11" x14ac:dyDescent="0.2">
      <c r="A3966" s="140"/>
      <c r="B3966" s="325"/>
      <c r="J3966" s="4"/>
      <c r="K3966" s="173"/>
    </row>
    <row r="3967" spans="1:11" x14ac:dyDescent="0.2">
      <c r="A3967" s="140"/>
      <c r="B3967" s="325"/>
      <c r="J3967" s="4"/>
      <c r="K3967" s="173"/>
    </row>
    <row r="3968" spans="1:11" x14ac:dyDescent="0.2">
      <c r="A3968" s="140"/>
      <c r="B3968" s="325"/>
      <c r="J3968" s="4"/>
      <c r="K3968" s="173"/>
    </row>
    <row r="3969" spans="1:11" x14ac:dyDescent="0.2">
      <c r="A3969" s="140"/>
      <c r="B3969" s="325"/>
      <c r="J3969" s="4"/>
      <c r="K3969" s="173"/>
    </row>
    <row r="3970" spans="1:11" x14ac:dyDescent="0.2">
      <c r="A3970" s="140"/>
      <c r="B3970" s="325"/>
      <c r="J3970" s="4"/>
      <c r="K3970" s="173"/>
    </row>
    <row r="3971" spans="1:11" x14ac:dyDescent="0.2">
      <c r="A3971" s="140"/>
      <c r="B3971" s="325"/>
      <c r="J3971" s="4"/>
      <c r="K3971" s="173"/>
    </row>
    <row r="3972" spans="1:11" x14ac:dyDescent="0.2">
      <c r="A3972" s="140"/>
      <c r="B3972" s="325"/>
      <c r="J3972" s="4"/>
      <c r="K3972" s="173"/>
    </row>
    <row r="3973" spans="1:11" x14ac:dyDescent="0.2">
      <c r="A3973" s="140"/>
      <c r="B3973" s="325"/>
      <c r="J3973" s="4"/>
      <c r="K3973" s="173"/>
    </row>
    <row r="3974" spans="1:11" x14ac:dyDescent="0.2">
      <c r="A3974" s="140"/>
      <c r="B3974" s="325"/>
      <c r="J3974" s="4"/>
      <c r="K3974" s="173"/>
    </row>
    <row r="3975" spans="1:11" x14ac:dyDescent="0.2">
      <c r="A3975" s="140"/>
      <c r="B3975" s="325"/>
      <c r="J3975" s="4"/>
      <c r="K3975" s="173"/>
    </row>
    <row r="3976" spans="1:11" x14ac:dyDescent="0.2">
      <c r="A3976" s="140"/>
      <c r="B3976" s="325"/>
      <c r="J3976" s="4"/>
      <c r="K3976" s="173"/>
    </row>
    <row r="3977" spans="1:11" x14ac:dyDescent="0.2">
      <c r="A3977" s="140"/>
      <c r="B3977" s="325"/>
      <c r="J3977" s="4"/>
      <c r="K3977" s="173"/>
    </row>
    <row r="3978" spans="1:11" x14ac:dyDescent="0.2">
      <c r="A3978" s="140"/>
      <c r="B3978" s="325"/>
      <c r="J3978" s="4"/>
      <c r="K3978" s="173"/>
    </row>
    <row r="3979" spans="1:11" x14ac:dyDescent="0.2">
      <c r="A3979" s="140"/>
      <c r="B3979" s="325"/>
      <c r="J3979" s="4"/>
      <c r="K3979" s="173"/>
    </row>
    <row r="3980" spans="1:11" x14ac:dyDescent="0.2">
      <c r="A3980" s="140"/>
      <c r="B3980" s="325"/>
      <c r="J3980" s="4"/>
      <c r="K3980" s="173"/>
    </row>
    <row r="3981" spans="1:11" x14ac:dyDescent="0.2">
      <c r="A3981" s="140"/>
      <c r="B3981" s="325"/>
      <c r="J3981" s="4"/>
      <c r="K3981" s="173"/>
    </row>
    <row r="3982" spans="1:11" x14ac:dyDescent="0.2">
      <c r="A3982" s="140"/>
      <c r="B3982" s="325"/>
      <c r="J3982" s="4"/>
      <c r="K3982" s="173"/>
    </row>
    <row r="3983" spans="1:11" x14ac:dyDescent="0.2">
      <c r="A3983" s="140"/>
      <c r="B3983" s="325"/>
      <c r="J3983" s="4"/>
      <c r="K3983" s="173"/>
    </row>
    <row r="3984" spans="1:11" x14ac:dyDescent="0.2">
      <c r="A3984" s="140"/>
      <c r="B3984" s="325"/>
      <c r="J3984" s="4"/>
      <c r="K3984" s="173"/>
    </row>
    <row r="3985" spans="1:11" x14ac:dyDescent="0.2">
      <c r="A3985" s="140"/>
      <c r="B3985" s="325"/>
      <c r="J3985" s="4"/>
      <c r="K3985" s="173"/>
    </row>
    <row r="3986" spans="1:11" x14ac:dyDescent="0.2">
      <c r="A3986" s="140"/>
      <c r="B3986" s="325"/>
      <c r="J3986" s="4"/>
      <c r="K3986" s="173"/>
    </row>
    <row r="3987" spans="1:11" x14ac:dyDescent="0.2">
      <c r="A3987" s="140"/>
      <c r="B3987" s="325"/>
      <c r="J3987" s="4"/>
      <c r="K3987" s="173"/>
    </row>
    <row r="3988" spans="1:11" x14ac:dyDescent="0.2">
      <c r="A3988" s="140"/>
      <c r="B3988" s="325"/>
      <c r="J3988" s="4"/>
      <c r="K3988" s="173"/>
    </row>
    <row r="3989" spans="1:11" x14ac:dyDescent="0.2">
      <c r="A3989" s="140"/>
      <c r="B3989" s="325"/>
      <c r="J3989" s="4"/>
      <c r="K3989" s="173"/>
    </row>
    <row r="3990" spans="1:11" x14ac:dyDescent="0.2">
      <c r="A3990" s="140"/>
      <c r="B3990" s="325"/>
      <c r="J3990" s="4"/>
      <c r="K3990" s="173"/>
    </row>
    <row r="3991" spans="1:11" x14ac:dyDescent="0.2">
      <c r="A3991" s="140"/>
      <c r="B3991" s="325"/>
      <c r="J3991" s="4"/>
      <c r="K3991" s="173"/>
    </row>
    <row r="3992" spans="1:11" x14ac:dyDescent="0.2">
      <c r="A3992" s="140"/>
      <c r="B3992" s="325"/>
      <c r="J3992" s="4"/>
      <c r="K3992" s="173"/>
    </row>
    <row r="3993" spans="1:11" x14ac:dyDescent="0.2">
      <c r="A3993" s="140"/>
      <c r="B3993" s="325"/>
      <c r="J3993" s="4"/>
      <c r="K3993" s="173"/>
    </row>
    <row r="3994" spans="1:11" x14ac:dyDescent="0.2">
      <c r="A3994" s="140"/>
      <c r="B3994" s="325"/>
      <c r="J3994" s="4"/>
      <c r="K3994" s="173"/>
    </row>
    <row r="3995" spans="1:11" x14ac:dyDescent="0.2">
      <c r="A3995" s="140"/>
      <c r="B3995" s="325"/>
      <c r="J3995" s="4"/>
      <c r="K3995" s="173"/>
    </row>
    <row r="3996" spans="1:11" x14ac:dyDescent="0.2">
      <c r="A3996" s="140"/>
      <c r="B3996" s="325"/>
      <c r="J3996" s="4"/>
      <c r="K3996" s="173"/>
    </row>
    <row r="3997" spans="1:11" x14ac:dyDescent="0.2">
      <c r="A3997" s="140"/>
      <c r="B3997" s="325"/>
      <c r="J3997" s="4"/>
      <c r="K3997" s="173"/>
    </row>
    <row r="3998" spans="1:11" x14ac:dyDescent="0.2">
      <c r="A3998" s="140"/>
      <c r="B3998" s="325"/>
      <c r="J3998" s="4"/>
      <c r="K3998" s="173"/>
    </row>
    <row r="3999" spans="1:11" x14ac:dyDescent="0.2">
      <c r="A3999" s="140"/>
      <c r="B3999" s="325"/>
      <c r="J3999" s="4"/>
      <c r="K3999" s="173"/>
    </row>
    <row r="4000" spans="1:11" x14ac:dyDescent="0.2">
      <c r="A4000" s="140"/>
      <c r="B4000" s="325"/>
      <c r="J4000" s="4"/>
      <c r="K4000" s="173"/>
    </row>
    <row r="4001" spans="1:11" x14ac:dyDescent="0.2">
      <c r="A4001" s="140"/>
      <c r="B4001" s="325"/>
      <c r="J4001" s="4"/>
      <c r="K4001" s="173"/>
    </row>
    <row r="4002" spans="1:11" x14ac:dyDescent="0.2">
      <c r="A4002" s="140"/>
      <c r="B4002" s="325"/>
      <c r="J4002" s="4"/>
      <c r="K4002" s="173"/>
    </row>
    <row r="4003" spans="1:11" x14ac:dyDescent="0.2">
      <c r="A4003" s="140"/>
      <c r="B4003" s="325"/>
      <c r="J4003" s="4"/>
      <c r="K4003" s="173"/>
    </row>
    <row r="4004" spans="1:11" x14ac:dyDescent="0.2">
      <c r="A4004" s="140"/>
      <c r="B4004" s="325"/>
      <c r="J4004" s="4"/>
      <c r="K4004" s="173"/>
    </row>
    <row r="4005" spans="1:11" x14ac:dyDescent="0.2">
      <c r="A4005" s="140"/>
      <c r="B4005" s="325"/>
      <c r="J4005" s="4"/>
      <c r="K4005" s="173"/>
    </row>
    <row r="4006" spans="1:11" x14ac:dyDescent="0.2">
      <c r="A4006" s="140"/>
      <c r="B4006" s="325"/>
      <c r="J4006" s="4"/>
      <c r="K4006" s="173"/>
    </row>
    <row r="4007" spans="1:11" x14ac:dyDescent="0.2">
      <c r="A4007" s="140"/>
      <c r="B4007" s="325"/>
      <c r="J4007" s="4"/>
      <c r="K4007" s="173"/>
    </row>
    <row r="4008" spans="1:11" x14ac:dyDescent="0.2">
      <c r="A4008" s="140"/>
      <c r="B4008" s="325"/>
      <c r="J4008" s="4"/>
      <c r="K4008" s="173"/>
    </row>
    <row r="4009" spans="1:11" x14ac:dyDescent="0.2">
      <c r="A4009" s="140"/>
      <c r="B4009" s="325"/>
      <c r="J4009" s="4"/>
      <c r="K4009" s="173"/>
    </row>
    <row r="4010" spans="1:11" x14ac:dyDescent="0.2">
      <c r="A4010" s="140"/>
      <c r="B4010" s="325"/>
      <c r="J4010" s="4"/>
      <c r="K4010" s="173"/>
    </row>
    <row r="4011" spans="1:11" x14ac:dyDescent="0.2">
      <c r="A4011" s="140"/>
      <c r="B4011" s="325"/>
      <c r="J4011" s="4"/>
      <c r="K4011" s="173"/>
    </row>
    <row r="4012" spans="1:11" x14ac:dyDescent="0.2">
      <c r="A4012" s="140"/>
      <c r="B4012" s="325"/>
      <c r="J4012" s="4"/>
      <c r="K4012" s="173"/>
    </row>
    <row r="4013" spans="1:11" x14ac:dyDescent="0.2">
      <c r="A4013" s="140"/>
      <c r="B4013" s="325"/>
      <c r="J4013" s="4"/>
      <c r="K4013" s="173"/>
    </row>
    <row r="4014" spans="1:11" x14ac:dyDescent="0.2">
      <c r="A4014" s="140"/>
      <c r="B4014" s="325"/>
      <c r="J4014" s="4"/>
      <c r="K4014" s="173"/>
    </row>
    <row r="4015" spans="1:11" x14ac:dyDescent="0.2">
      <c r="A4015" s="140"/>
      <c r="B4015" s="325"/>
      <c r="J4015" s="4"/>
      <c r="K4015" s="173"/>
    </row>
    <row r="4016" spans="1:11" x14ac:dyDescent="0.2">
      <c r="A4016" s="140"/>
      <c r="B4016" s="325"/>
      <c r="J4016" s="4"/>
      <c r="K4016" s="173"/>
    </row>
    <row r="4017" spans="1:11" x14ac:dyDescent="0.2">
      <c r="A4017" s="140"/>
      <c r="B4017" s="325"/>
      <c r="J4017" s="4"/>
      <c r="K4017" s="173"/>
    </row>
    <row r="4018" spans="1:11" x14ac:dyDescent="0.2">
      <c r="A4018" s="140"/>
      <c r="B4018" s="325"/>
      <c r="J4018" s="4"/>
      <c r="K4018" s="173"/>
    </row>
    <row r="4019" spans="1:11" x14ac:dyDescent="0.2">
      <c r="A4019" s="140"/>
      <c r="B4019" s="325"/>
      <c r="J4019" s="4"/>
      <c r="K4019" s="173"/>
    </row>
    <row r="4020" spans="1:11" x14ac:dyDescent="0.2">
      <c r="A4020" s="140"/>
      <c r="B4020" s="325"/>
      <c r="J4020" s="4"/>
      <c r="K4020" s="173"/>
    </row>
    <row r="4021" spans="1:11" x14ac:dyDescent="0.2">
      <c r="A4021" s="140"/>
      <c r="B4021" s="325"/>
      <c r="J4021" s="4"/>
      <c r="K4021" s="173"/>
    </row>
    <row r="4022" spans="1:11" x14ac:dyDescent="0.2">
      <c r="A4022" s="140"/>
      <c r="B4022" s="325"/>
      <c r="J4022" s="4"/>
      <c r="K4022" s="173"/>
    </row>
    <row r="4023" spans="1:11" x14ac:dyDescent="0.2">
      <c r="A4023" s="140"/>
      <c r="B4023" s="325"/>
      <c r="J4023" s="4"/>
      <c r="K4023" s="173"/>
    </row>
    <row r="4024" spans="1:11" x14ac:dyDescent="0.2">
      <c r="A4024" s="140"/>
      <c r="B4024" s="325"/>
      <c r="J4024" s="4"/>
      <c r="K4024" s="173"/>
    </row>
    <row r="4025" spans="1:11" x14ac:dyDescent="0.2">
      <c r="A4025" s="140"/>
      <c r="B4025" s="325"/>
      <c r="J4025" s="4"/>
      <c r="K4025" s="173"/>
    </row>
    <row r="4026" spans="1:11" x14ac:dyDescent="0.2">
      <c r="A4026" s="140"/>
      <c r="B4026" s="325"/>
      <c r="J4026" s="4"/>
      <c r="K4026" s="173"/>
    </row>
    <row r="4027" spans="1:11" x14ac:dyDescent="0.2">
      <c r="A4027" s="140"/>
      <c r="B4027" s="325"/>
      <c r="J4027" s="4"/>
      <c r="K4027" s="173"/>
    </row>
    <row r="4028" spans="1:11" x14ac:dyDescent="0.2">
      <c r="A4028" s="140"/>
      <c r="B4028" s="325"/>
      <c r="J4028" s="4"/>
      <c r="K4028" s="173"/>
    </row>
    <row r="4029" spans="1:11" x14ac:dyDescent="0.2">
      <c r="A4029" s="140"/>
      <c r="B4029" s="325"/>
      <c r="J4029" s="4"/>
      <c r="K4029" s="173"/>
    </row>
    <row r="4030" spans="1:11" x14ac:dyDescent="0.2">
      <c r="A4030" s="140"/>
      <c r="B4030" s="325"/>
      <c r="J4030" s="4"/>
      <c r="K4030" s="173"/>
    </row>
    <row r="4031" spans="1:11" x14ac:dyDescent="0.2">
      <c r="A4031" s="140"/>
      <c r="B4031" s="325"/>
      <c r="J4031" s="4"/>
      <c r="K4031" s="173"/>
    </row>
    <row r="4032" spans="1:11" x14ac:dyDescent="0.2">
      <c r="A4032" s="140"/>
      <c r="B4032" s="325"/>
      <c r="J4032" s="4"/>
      <c r="K4032" s="173"/>
    </row>
    <row r="4033" spans="1:11" x14ac:dyDescent="0.2">
      <c r="A4033" s="140"/>
      <c r="B4033" s="325"/>
      <c r="J4033" s="4"/>
      <c r="K4033" s="173"/>
    </row>
    <row r="4034" spans="1:11" x14ac:dyDescent="0.2">
      <c r="A4034" s="140"/>
      <c r="B4034" s="325"/>
      <c r="J4034" s="4"/>
      <c r="K4034" s="173"/>
    </row>
    <row r="4035" spans="1:11" x14ac:dyDescent="0.2">
      <c r="A4035" s="140"/>
      <c r="B4035" s="325"/>
      <c r="J4035" s="4"/>
      <c r="K4035" s="173"/>
    </row>
    <row r="4036" spans="1:11" x14ac:dyDescent="0.2">
      <c r="A4036" s="140"/>
      <c r="B4036" s="325"/>
      <c r="J4036" s="4"/>
      <c r="K4036" s="173"/>
    </row>
    <row r="4037" spans="1:11" x14ac:dyDescent="0.2">
      <c r="A4037" s="140"/>
      <c r="B4037" s="325"/>
      <c r="J4037" s="4"/>
      <c r="K4037" s="173"/>
    </row>
    <row r="4038" spans="1:11" x14ac:dyDescent="0.2">
      <c r="A4038" s="140"/>
      <c r="B4038" s="325"/>
      <c r="J4038" s="4"/>
      <c r="K4038" s="173"/>
    </row>
    <row r="4039" spans="1:11" x14ac:dyDescent="0.2">
      <c r="A4039" s="140"/>
      <c r="B4039" s="325"/>
      <c r="J4039" s="4"/>
      <c r="K4039" s="173"/>
    </row>
    <row r="4040" spans="1:11" x14ac:dyDescent="0.2">
      <c r="A4040" s="140"/>
      <c r="B4040" s="325"/>
      <c r="J4040" s="4"/>
      <c r="K4040" s="173"/>
    </row>
    <row r="4041" spans="1:11" x14ac:dyDescent="0.2">
      <c r="A4041" s="140"/>
      <c r="B4041" s="325"/>
      <c r="J4041" s="4"/>
      <c r="K4041" s="173"/>
    </row>
    <row r="4042" spans="1:11" x14ac:dyDescent="0.2">
      <c r="A4042" s="140"/>
      <c r="B4042" s="325"/>
      <c r="J4042" s="4"/>
      <c r="K4042" s="173"/>
    </row>
    <row r="4043" spans="1:11" x14ac:dyDescent="0.2">
      <c r="A4043" s="140"/>
      <c r="B4043" s="325"/>
      <c r="J4043" s="4"/>
      <c r="K4043" s="173"/>
    </row>
    <row r="4044" spans="1:11" x14ac:dyDescent="0.2">
      <c r="A4044" s="140"/>
      <c r="B4044" s="325"/>
      <c r="J4044" s="4"/>
      <c r="K4044" s="173"/>
    </row>
    <row r="4045" spans="1:11" x14ac:dyDescent="0.2">
      <c r="A4045" s="140"/>
      <c r="B4045" s="325"/>
      <c r="J4045" s="4"/>
      <c r="K4045" s="173"/>
    </row>
    <row r="4046" spans="1:11" x14ac:dyDescent="0.2">
      <c r="A4046" s="140"/>
      <c r="B4046" s="325"/>
      <c r="J4046" s="4"/>
      <c r="K4046" s="173"/>
    </row>
    <row r="4047" spans="1:11" x14ac:dyDescent="0.2">
      <c r="A4047" s="140"/>
      <c r="B4047" s="325"/>
      <c r="J4047" s="4"/>
      <c r="K4047" s="173"/>
    </row>
    <row r="4048" spans="1:11" x14ac:dyDescent="0.2">
      <c r="A4048" s="140"/>
      <c r="B4048" s="325"/>
      <c r="J4048" s="4"/>
      <c r="K4048" s="173"/>
    </row>
    <row r="4049" spans="1:11" x14ac:dyDescent="0.2">
      <c r="A4049" s="140"/>
      <c r="B4049" s="325"/>
      <c r="J4049" s="4"/>
      <c r="K4049" s="173"/>
    </row>
    <row r="4050" spans="1:11" x14ac:dyDescent="0.2">
      <c r="A4050" s="140"/>
      <c r="B4050" s="325"/>
      <c r="J4050" s="4"/>
      <c r="K4050" s="173"/>
    </row>
    <row r="4051" spans="1:11" x14ac:dyDescent="0.2">
      <c r="A4051" s="140"/>
      <c r="B4051" s="325"/>
      <c r="J4051" s="4"/>
      <c r="K4051" s="173"/>
    </row>
    <row r="4052" spans="1:11" x14ac:dyDescent="0.2">
      <c r="A4052" s="140"/>
      <c r="B4052" s="325"/>
      <c r="J4052" s="4"/>
      <c r="K4052" s="173"/>
    </row>
    <row r="4053" spans="1:11" x14ac:dyDescent="0.2">
      <c r="A4053" s="140"/>
      <c r="B4053" s="325"/>
      <c r="J4053" s="4"/>
      <c r="K4053" s="173"/>
    </row>
    <row r="4054" spans="1:11" x14ac:dyDescent="0.2">
      <c r="A4054" s="140"/>
      <c r="B4054" s="325"/>
      <c r="J4054" s="4"/>
      <c r="K4054" s="173"/>
    </row>
    <row r="4055" spans="1:11" x14ac:dyDescent="0.2">
      <c r="A4055" s="140"/>
      <c r="B4055" s="325"/>
      <c r="J4055" s="4"/>
      <c r="K4055" s="173"/>
    </row>
    <row r="4056" spans="1:11" x14ac:dyDescent="0.2">
      <c r="A4056" s="140"/>
      <c r="B4056" s="325"/>
      <c r="J4056" s="4"/>
      <c r="K4056" s="173"/>
    </row>
    <row r="4057" spans="1:11" x14ac:dyDescent="0.2">
      <c r="A4057" s="140"/>
      <c r="B4057" s="325"/>
      <c r="J4057" s="4"/>
      <c r="K4057" s="173"/>
    </row>
    <row r="4058" spans="1:11" x14ac:dyDescent="0.2">
      <c r="A4058" s="140"/>
      <c r="B4058" s="325"/>
      <c r="J4058" s="4"/>
      <c r="K4058" s="173"/>
    </row>
    <row r="4059" spans="1:11" x14ac:dyDescent="0.2">
      <c r="A4059" s="140"/>
      <c r="B4059" s="325"/>
      <c r="J4059" s="4"/>
      <c r="K4059" s="173"/>
    </row>
    <row r="4060" spans="1:11" x14ac:dyDescent="0.2">
      <c r="A4060" s="140"/>
      <c r="B4060" s="325"/>
      <c r="J4060" s="4"/>
      <c r="K4060" s="173"/>
    </row>
    <row r="4061" spans="1:11" x14ac:dyDescent="0.2">
      <c r="A4061" s="140"/>
      <c r="B4061" s="325"/>
      <c r="J4061" s="4"/>
      <c r="K4061" s="173"/>
    </row>
    <row r="4062" spans="1:11" x14ac:dyDescent="0.2">
      <c r="A4062" s="140"/>
      <c r="B4062" s="325"/>
      <c r="J4062" s="4"/>
      <c r="K4062" s="173"/>
    </row>
    <row r="4063" spans="1:11" x14ac:dyDescent="0.2">
      <c r="A4063" s="140"/>
      <c r="B4063" s="325"/>
      <c r="J4063" s="4"/>
      <c r="K4063" s="173"/>
    </row>
    <row r="4064" spans="1:11" x14ac:dyDescent="0.2">
      <c r="A4064" s="140"/>
      <c r="B4064" s="325"/>
      <c r="J4064" s="4"/>
      <c r="K4064" s="173"/>
    </row>
    <row r="4065" spans="1:11" x14ac:dyDescent="0.2">
      <c r="A4065" s="140"/>
      <c r="B4065" s="325"/>
      <c r="J4065" s="4"/>
      <c r="K4065" s="173"/>
    </row>
    <row r="4066" spans="1:11" x14ac:dyDescent="0.2">
      <c r="A4066" s="140"/>
      <c r="B4066" s="325"/>
      <c r="J4066" s="4"/>
      <c r="K4066" s="173"/>
    </row>
    <row r="4067" spans="1:11" x14ac:dyDescent="0.2">
      <c r="A4067" s="140"/>
      <c r="B4067" s="325"/>
      <c r="J4067" s="4"/>
      <c r="K4067" s="173"/>
    </row>
    <row r="4068" spans="1:11" x14ac:dyDescent="0.2">
      <c r="A4068" s="140"/>
      <c r="B4068" s="325"/>
      <c r="J4068" s="4"/>
      <c r="K4068" s="173"/>
    </row>
    <row r="4069" spans="1:11" x14ac:dyDescent="0.2">
      <c r="A4069" s="140"/>
      <c r="B4069" s="325"/>
      <c r="J4069" s="4"/>
      <c r="K4069" s="173"/>
    </row>
    <row r="4070" spans="1:11" x14ac:dyDescent="0.2">
      <c r="A4070" s="140"/>
      <c r="B4070" s="325"/>
      <c r="J4070" s="4"/>
      <c r="K4070" s="173"/>
    </row>
    <row r="4071" spans="1:11" x14ac:dyDescent="0.2">
      <c r="A4071" s="140"/>
      <c r="B4071" s="325"/>
      <c r="J4071" s="4"/>
      <c r="K4071" s="173"/>
    </row>
    <row r="4072" spans="1:11" x14ac:dyDescent="0.2">
      <c r="A4072" s="140"/>
      <c r="B4072" s="325"/>
      <c r="J4072" s="4"/>
      <c r="K4072" s="173"/>
    </row>
    <row r="4073" spans="1:11" x14ac:dyDescent="0.2">
      <c r="A4073" s="140"/>
      <c r="B4073" s="325"/>
      <c r="J4073" s="4"/>
      <c r="K4073" s="173"/>
    </row>
    <row r="4074" spans="1:11" x14ac:dyDescent="0.2">
      <c r="A4074" s="140"/>
      <c r="B4074" s="325"/>
      <c r="J4074" s="4"/>
      <c r="K4074" s="173"/>
    </row>
    <row r="4075" spans="1:11" x14ac:dyDescent="0.2">
      <c r="A4075" s="140"/>
      <c r="B4075" s="325"/>
      <c r="J4075" s="4"/>
      <c r="K4075" s="173"/>
    </row>
    <row r="4076" spans="1:11" x14ac:dyDescent="0.2">
      <c r="A4076" s="140"/>
      <c r="B4076" s="325"/>
      <c r="J4076" s="4"/>
      <c r="K4076" s="173"/>
    </row>
    <row r="4077" spans="1:11" x14ac:dyDescent="0.2">
      <c r="A4077" s="140"/>
      <c r="B4077" s="325"/>
      <c r="J4077" s="4"/>
      <c r="K4077" s="173"/>
    </row>
    <row r="4078" spans="1:11" x14ac:dyDescent="0.2">
      <c r="A4078" s="140"/>
      <c r="B4078" s="325"/>
      <c r="J4078" s="4"/>
      <c r="K4078" s="173"/>
    </row>
    <row r="4079" spans="1:11" x14ac:dyDescent="0.2">
      <c r="A4079" s="140"/>
      <c r="B4079" s="325"/>
      <c r="J4079" s="4"/>
      <c r="K4079" s="173"/>
    </row>
    <row r="4080" spans="1:11" x14ac:dyDescent="0.2">
      <c r="A4080" s="140"/>
      <c r="B4080" s="325"/>
      <c r="J4080" s="4"/>
      <c r="K4080" s="173"/>
    </row>
    <row r="4081" spans="1:11" x14ac:dyDescent="0.2">
      <c r="A4081" s="140"/>
      <c r="B4081" s="325"/>
      <c r="J4081" s="4"/>
      <c r="K4081" s="173"/>
    </row>
    <row r="4082" spans="1:11" x14ac:dyDescent="0.2">
      <c r="A4082" s="140"/>
      <c r="B4082" s="325"/>
      <c r="J4082" s="4"/>
      <c r="K4082" s="173"/>
    </row>
    <row r="4083" spans="1:11" x14ac:dyDescent="0.2">
      <c r="A4083" s="140"/>
      <c r="B4083" s="325"/>
      <c r="J4083" s="4"/>
      <c r="K4083" s="173"/>
    </row>
    <row r="4084" spans="1:11" x14ac:dyDescent="0.2">
      <c r="A4084" s="140"/>
      <c r="B4084" s="325"/>
      <c r="J4084" s="4"/>
      <c r="K4084" s="173"/>
    </row>
    <row r="4085" spans="1:11" x14ac:dyDescent="0.2">
      <c r="A4085" s="140"/>
      <c r="B4085" s="325"/>
      <c r="J4085" s="4"/>
      <c r="K4085" s="173"/>
    </row>
    <row r="4086" spans="1:11" x14ac:dyDescent="0.2">
      <c r="A4086" s="140"/>
      <c r="B4086" s="325"/>
      <c r="J4086" s="4"/>
      <c r="K4086" s="173"/>
    </row>
    <row r="4087" spans="1:11" x14ac:dyDescent="0.2">
      <c r="A4087" s="140"/>
      <c r="B4087" s="325"/>
      <c r="J4087" s="4"/>
      <c r="K4087" s="173"/>
    </row>
    <row r="4088" spans="1:11" x14ac:dyDescent="0.2">
      <c r="A4088" s="140"/>
      <c r="B4088" s="325"/>
      <c r="J4088" s="4"/>
      <c r="K4088" s="173"/>
    </row>
    <row r="4089" spans="1:11" x14ac:dyDescent="0.2">
      <c r="A4089" s="140"/>
      <c r="B4089" s="325"/>
      <c r="J4089" s="4"/>
      <c r="K4089" s="173"/>
    </row>
    <row r="4090" spans="1:11" x14ac:dyDescent="0.2">
      <c r="A4090" s="140"/>
      <c r="B4090" s="325"/>
      <c r="J4090" s="4"/>
      <c r="K4090" s="173"/>
    </row>
    <row r="4091" spans="1:11" x14ac:dyDescent="0.2">
      <c r="A4091" s="140"/>
      <c r="B4091" s="325"/>
      <c r="J4091" s="4"/>
      <c r="K4091" s="173"/>
    </row>
    <row r="4092" spans="1:11" x14ac:dyDescent="0.2">
      <c r="A4092" s="140"/>
      <c r="B4092" s="325"/>
      <c r="J4092" s="4"/>
      <c r="K4092" s="173"/>
    </row>
    <row r="4093" spans="1:11" x14ac:dyDescent="0.2">
      <c r="A4093" s="140"/>
      <c r="B4093" s="325"/>
      <c r="J4093" s="4"/>
      <c r="K4093" s="173"/>
    </row>
    <row r="4094" spans="1:11" x14ac:dyDescent="0.2">
      <c r="A4094" s="140"/>
      <c r="B4094" s="325"/>
      <c r="J4094" s="4"/>
      <c r="K4094" s="173"/>
    </row>
    <row r="4095" spans="1:11" x14ac:dyDescent="0.2">
      <c r="A4095" s="140"/>
      <c r="B4095" s="325"/>
      <c r="J4095" s="4"/>
      <c r="K4095" s="173"/>
    </row>
    <row r="4096" spans="1:11" x14ac:dyDescent="0.2">
      <c r="A4096" s="140"/>
      <c r="B4096" s="325"/>
      <c r="J4096" s="4"/>
      <c r="K4096" s="173"/>
    </row>
    <row r="4097" spans="1:11" x14ac:dyDescent="0.2">
      <c r="A4097" s="140"/>
      <c r="B4097" s="325"/>
      <c r="J4097" s="4"/>
      <c r="K4097" s="173"/>
    </row>
    <row r="4098" spans="1:11" x14ac:dyDescent="0.2">
      <c r="A4098" s="140"/>
      <c r="B4098" s="325"/>
      <c r="J4098" s="4"/>
      <c r="K4098" s="173"/>
    </row>
    <row r="4099" spans="1:11" x14ac:dyDescent="0.2">
      <c r="A4099" s="140"/>
      <c r="B4099" s="325"/>
      <c r="J4099" s="4"/>
      <c r="K4099" s="173"/>
    </row>
    <row r="4100" spans="1:11" x14ac:dyDescent="0.2">
      <c r="A4100" s="140"/>
      <c r="B4100" s="325"/>
      <c r="J4100" s="4"/>
      <c r="K4100" s="173"/>
    </row>
    <row r="4101" spans="1:11" x14ac:dyDescent="0.2">
      <c r="A4101" s="140"/>
      <c r="B4101" s="325"/>
      <c r="J4101" s="4"/>
      <c r="K4101" s="173"/>
    </row>
    <row r="4102" spans="1:11" x14ac:dyDescent="0.2">
      <c r="A4102" s="140"/>
      <c r="B4102" s="325"/>
      <c r="J4102" s="4"/>
      <c r="K4102" s="173"/>
    </row>
    <row r="4103" spans="1:11" x14ac:dyDescent="0.2">
      <c r="A4103" s="140"/>
      <c r="B4103" s="325"/>
      <c r="J4103" s="4"/>
      <c r="K4103" s="173"/>
    </row>
    <row r="4104" spans="1:11" x14ac:dyDescent="0.2">
      <c r="A4104" s="140"/>
      <c r="B4104" s="325"/>
      <c r="J4104" s="4"/>
      <c r="K4104" s="173"/>
    </row>
    <row r="4105" spans="1:11" x14ac:dyDescent="0.2">
      <c r="A4105" s="140"/>
      <c r="B4105" s="325"/>
      <c r="J4105" s="4"/>
      <c r="K4105" s="173"/>
    </row>
    <row r="4106" spans="1:11" x14ac:dyDescent="0.2">
      <c r="A4106" s="140"/>
      <c r="B4106" s="325"/>
      <c r="J4106" s="4"/>
      <c r="K4106" s="173"/>
    </row>
    <row r="4107" spans="1:11" x14ac:dyDescent="0.2">
      <c r="A4107" s="140"/>
      <c r="B4107" s="325"/>
      <c r="J4107" s="4"/>
      <c r="K4107" s="173"/>
    </row>
    <row r="4108" spans="1:11" x14ac:dyDescent="0.2">
      <c r="A4108" s="140"/>
      <c r="B4108" s="325"/>
      <c r="J4108" s="4"/>
      <c r="K4108" s="173"/>
    </row>
    <row r="4109" spans="1:11" x14ac:dyDescent="0.2">
      <c r="A4109" s="140"/>
      <c r="B4109" s="325"/>
      <c r="J4109" s="4"/>
      <c r="K4109" s="173"/>
    </row>
    <row r="4110" spans="1:11" x14ac:dyDescent="0.2">
      <c r="A4110" s="140"/>
      <c r="B4110" s="325"/>
      <c r="J4110" s="4"/>
      <c r="K4110" s="173"/>
    </row>
    <row r="4111" spans="1:11" x14ac:dyDescent="0.2">
      <c r="A4111" s="140"/>
      <c r="B4111" s="325"/>
      <c r="J4111" s="4"/>
      <c r="K4111" s="173"/>
    </row>
    <row r="4112" spans="1:11" x14ac:dyDescent="0.2">
      <c r="A4112" s="140"/>
      <c r="B4112" s="325"/>
      <c r="J4112" s="4"/>
      <c r="K4112" s="173"/>
    </row>
    <row r="4113" spans="1:11" x14ac:dyDescent="0.2">
      <c r="A4113" s="140"/>
      <c r="B4113" s="325"/>
      <c r="J4113" s="4"/>
      <c r="K4113" s="173"/>
    </row>
    <row r="4114" spans="1:11" x14ac:dyDescent="0.2">
      <c r="A4114" s="140"/>
      <c r="B4114" s="325"/>
      <c r="J4114" s="4"/>
      <c r="K4114" s="173"/>
    </row>
    <row r="4115" spans="1:11" x14ac:dyDescent="0.2">
      <c r="A4115" s="140"/>
      <c r="B4115" s="325"/>
      <c r="J4115" s="4"/>
      <c r="K4115" s="173"/>
    </row>
    <row r="4116" spans="1:11" x14ac:dyDescent="0.2">
      <c r="A4116" s="140"/>
      <c r="B4116" s="325"/>
      <c r="J4116" s="4"/>
      <c r="K4116" s="173"/>
    </row>
    <row r="4117" spans="1:11" x14ac:dyDescent="0.2">
      <c r="A4117" s="140"/>
      <c r="B4117" s="325"/>
      <c r="J4117" s="4"/>
      <c r="K4117" s="173"/>
    </row>
    <row r="4118" spans="1:11" x14ac:dyDescent="0.2">
      <c r="A4118" s="140"/>
      <c r="B4118" s="325"/>
      <c r="J4118" s="4"/>
      <c r="K4118" s="173"/>
    </row>
    <row r="4119" spans="1:11" x14ac:dyDescent="0.2">
      <c r="A4119" s="140"/>
      <c r="B4119" s="325"/>
      <c r="J4119" s="4"/>
      <c r="K4119" s="173"/>
    </row>
    <row r="4120" spans="1:11" x14ac:dyDescent="0.2">
      <c r="A4120" s="140"/>
      <c r="B4120" s="325"/>
      <c r="J4120" s="4"/>
      <c r="K4120" s="173"/>
    </row>
    <row r="4121" spans="1:11" x14ac:dyDescent="0.2">
      <c r="A4121" s="140"/>
      <c r="B4121" s="325"/>
      <c r="J4121" s="4"/>
      <c r="K4121" s="173"/>
    </row>
    <row r="4122" spans="1:11" x14ac:dyDescent="0.2">
      <c r="A4122" s="140"/>
      <c r="B4122" s="325"/>
      <c r="J4122" s="4"/>
      <c r="K4122" s="173"/>
    </row>
    <row r="4123" spans="1:11" x14ac:dyDescent="0.2">
      <c r="A4123" s="140"/>
      <c r="B4123" s="325"/>
      <c r="J4123" s="4"/>
      <c r="K4123" s="173"/>
    </row>
    <row r="4124" spans="1:11" x14ac:dyDescent="0.2">
      <c r="A4124" s="140"/>
      <c r="B4124" s="325"/>
      <c r="J4124" s="4"/>
      <c r="K4124" s="173"/>
    </row>
    <row r="4125" spans="1:11" x14ac:dyDescent="0.2">
      <c r="A4125" s="140"/>
      <c r="B4125" s="325"/>
      <c r="J4125" s="4"/>
      <c r="K4125" s="173"/>
    </row>
    <row r="4126" spans="1:11" x14ac:dyDescent="0.2">
      <c r="A4126" s="140"/>
      <c r="B4126" s="325"/>
      <c r="J4126" s="4"/>
      <c r="K4126" s="173"/>
    </row>
    <row r="4127" spans="1:11" x14ac:dyDescent="0.2">
      <c r="A4127" s="140"/>
      <c r="B4127" s="325"/>
      <c r="J4127" s="4"/>
      <c r="K4127" s="173"/>
    </row>
    <row r="4128" spans="1:11" x14ac:dyDescent="0.2">
      <c r="A4128" s="140"/>
      <c r="B4128" s="325"/>
      <c r="J4128" s="4"/>
      <c r="K4128" s="173"/>
    </row>
    <row r="4129" spans="1:11" x14ac:dyDescent="0.2">
      <c r="A4129" s="140"/>
      <c r="B4129" s="325"/>
      <c r="J4129" s="4"/>
      <c r="K4129" s="173"/>
    </row>
    <row r="4130" spans="1:11" x14ac:dyDescent="0.2">
      <c r="A4130" s="140"/>
      <c r="B4130" s="325"/>
      <c r="J4130" s="4"/>
      <c r="K4130" s="173"/>
    </row>
    <row r="4131" spans="1:11" x14ac:dyDescent="0.2">
      <c r="A4131" s="140"/>
      <c r="B4131" s="325"/>
      <c r="J4131" s="4"/>
      <c r="K4131" s="173"/>
    </row>
    <row r="4132" spans="1:11" x14ac:dyDescent="0.2">
      <c r="A4132" s="140"/>
      <c r="B4132" s="325"/>
      <c r="J4132" s="4"/>
      <c r="K4132" s="173"/>
    </row>
    <row r="4133" spans="1:11" x14ac:dyDescent="0.2">
      <c r="A4133" s="140"/>
      <c r="B4133" s="325"/>
      <c r="J4133" s="4"/>
      <c r="K4133" s="173"/>
    </row>
    <row r="4134" spans="1:11" x14ac:dyDescent="0.2">
      <c r="A4134" s="140"/>
      <c r="B4134" s="325"/>
      <c r="J4134" s="4"/>
      <c r="K4134" s="173"/>
    </row>
    <row r="4135" spans="1:11" x14ac:dyDescent="0.2">
      <c r="A4135" s="140"/>
      <c r="B4135" s="325"/>
      <c r="J4135" s="4"/>
      <c r="K4135" s="173"/>
    </row>
    <row r="4136" spans="1:11" x14ac:dyDescent="0.2">
      <c r="A4136" s="140"/>
      <c r="B4136" s="325"/>
      <c r="J4136" s="4"/>
      <c r="K4136" s="173"/>
    </row>
    <row r="4137" spans="1:11" x14ac:dyDescent="0.2">
      <c r="A4137" s="140"/>
      <c r="B4137" s="325"/>
      <c r="J4137" s="4"/>
      <c r="K4137" s="173"/>
    </row>
    <row r="4138" spans="1:11" x14ac:dyDescent="0.2">
      <c r="A4138" s="140"/>
      <c r="B4138" s="325"/>
      <c r="J4138" s="4"/>
      <c r="K4138" s="173"/>
    </row>
    <row r="4139" spans="1:11" x14ac:dyDescent="0.2">
      <c r="A4139" s="140"/>
      <c r="B4139" s="325"/>
      <c r="J4139" s="4"/>
      <c r="K4139" s="173"/>
    </row>
    <row r="4140" spans="1:11" x14ac:dyDescent="0.2">
      <c r="A4140" s="140"/>
      <c r="B4140" s="325"/>
      <c r="J4140" s="4"/>
      <c r="K4140" s="173"/>
    </row>
    <row r="4141" spans="1:11" x14ac:dyDescent="0.2">
      <c r="A4141" s="140"/>
      <c r="B4141" s="325"/>
      <c r="J4141" s="4"/>
      <c r="K4141" s="173"/>
    </row>
    <row r="4142" spans="1:11" x14ac:dyDescent="0.2">
      <c r="A4142" s="140"/>
      <c r="B4142" s="325"/>
      <c r="J4142" s="4"/>
      <c r="K4142" s="173"/>
    </row>
    <row r="4143" spans="1:11" x14ac:dyDescent="0.2">
      <c r="A4143" s="140"/>
      <c r="B4143" s="325"/>
      <c r="J4143" s="4"/>
      <c r="K4143" s="173"/>
    </row>
    <row r="4144" spans="1:11" x14ac:dyDescent="0.2">
      <c r="A4144" s="140"/>
      <c r="B4144" s="325"/>
      <c r="J4144" s="4"/>
      <c r="K4144" s="173"/>
    </row>
    <row r="4145" spans="1:11" x14ac:dyDescent="0.2">
      <c r="A4145" s="140"/>
      <c r="B4145" s="325"/>
      <c r="J4145" s="4"/>
      <c r="K4145" s="173"/>
    </row>
    <row r="4146" spans="1:11" x14ac:dyDescent="0.2">
      <c r="A4146" s="140"/>
      <c r="B4146" s="325"/>
      <c r="J4146" s="4"/>
      <c r="K4146" s="173"/>
    </row>
    <row r="4147" spans="1:11" x14ac:dyDescent="0.2">
      <c r="A4147" s="140"/>
      <c r="B4147" s="325"/>
      <c r="J4147" s="4"/>
      <c r="K4147" s="173"/>
    </row>
    <row r="4148" spans="1:11" x14ac:dyDescent="0.2">
      <c r="A4148" s="140"/>
      <c r="B4148" s="325"/>
      <c r="J4148" s="4"/>
      <c r="K4148" s="173"/>
    </row>
    <row r="4149" spans="1:11" x14ac:dyDescent="0.2">
      <c r="A4149" s="140"/>
      <c r="B4149" s="325"/>
      <c r="J4149" s="4"/>
      <c r="K4149" s="173"/>
    </row>
    <row r="4150" spans="1:11" x14ac:dyDescent="0.2">
      <c r="A4150" s="140"/>
      <c r="B4150" s="325"/>
      <c r="J4150" s="4"/>
      <c r="K4150" s="173"/>
    </row>
    <row r="4151" spans="1:11" x14ac:dyDescent="0.2">
      <c r="A4151" s="140"/>
      <c r="B4151" s="325"/>
      <c r="J4151" s="4"/>
      <c r="K4151" s="173"/>
    </row>
    <row r="4152" spans="1:11" x14ac:dyDescent="0.2">
      <c r="A4152" s="140"/>
      <c r="B4152" s="325"/>
      <c r="J4152" s="4"/>
      <c r="K4152" s="173"/>
    </row>
    <row r="4153" spans="1:11" x14ac:dyDescent="0.2">
      <c r="A4153" s="140"/>
      <c r="B4153" s="325"/>
      <c r="J4153" s="4"/>
      <c r="K4153" s="173"/>
    </row>
    <row r="4154" spans="1:11" x14ac:dyDescent="0.2">
      <c r="A4154" s="140"/>
      <c r="B4154" s="325"/>
      <c r="J4154" s="4"/>
      <c r="K4154" s="173"/>
    </row>
    <row r="4155" spans="1:11" x14ac:dyDescent="0.2">
      <c r="A4155" s="140"/>
      <c r="B4155" s="325"/>
      <c r="J4155" s="4"/>
      <c r="K4155" s="173"/>
    </row>
    <row r="4156" spans="1:11" x14ac:dyDescent="0.2">
      <c r="A4156" s="140"/>
      <c r="B4156" s="325"/>
      <c r="J4156" s="4"/>
      <c r="K4156" s="173"/>
    </row>
    <row r="4157" spans="1:11" x14ac:dyDescent="0.2">
      <c r="A4157" s="140"/>
      <c r="B4157" s="325"/>
      <c r="J4157" s="4"/>
      <c r="K4157" s="173"/>
    </row>
    <row r="4158" spans="1:11" x14ac:dyDescent="0.2">
      <c r="A4158" s="140"/>
      <c r="B4158" s="325"/>
      <c r="J4158" s="4"/>
      <c r="K4158" s="173"/>
    </row>
    <row r="4159" spans="1:11" x14ac:dyDescent="0.2">
      <c r="A4159" s="140"/>
      <c r="B4159" s="325"/>
      <c r="J4159" s="4"/>
      <c r="K4159" s="173"/>
    </row>
    <row r="4160" spans="1:11" x14ac:dyDescent="0.2">
      <c r="A4160" s="140"/>
      <c r="B4160" s="325"/>
      <c r="J4160" s="4"/>
      <c r="K4160" s="173"/>
    </row>
    <row r="4161" spans="1:11" x14ac:dyDescent="0.2">
      <c r="A4161" s="140"/>
      <c r="B4161" s="325"/>
      <c r="J4161" s="4"/>
      <c r="K4161" s="173"/>
    </row>
    <row r="4162" spans="1:11" x14ac:dyDescent="0.2">
      <c r="A4162" s="140"/>
      <c r="B4162" s="325"/>
      <c r="J4162" s="4"/>
      <c r="K4162" s="173"/>
    </row>
    <row r="4163" spans="1:11" x14ac:dyDescent="0.2">
      <c r="A4163" s="140"/>
      <c r="B4163" s="325"/>
      <c r="J4163" s="4"/>
      <c r="K4163" s="173"/>
    </row>
    <row r="4164" spans="1:11" x14ac:dyDescent="0.2">
      <c r="A4164" s="140"/>
      <c r="B4164" s="325"/>
      <c r="J4164" s="4"/>
      <c r="K4164" s="173"/>
    </row>
    <row r="4165" spans="1:11" x14ac:dyDescent="0.2">
      <c r="A4165" s="140"/>
      <c r="B4165" s="325"/>
      <c r="J4165" s="4"/>
      <c r="K4165" s="173"/>
    </row>
    <row r="4166" spans="1:11" x14ac:dyDescent="0.2">
      <c r="A4166" s="140"/>
      <c r="B4166" s="325"/>
      <c r="J4166" s="4"/>
      <c r="K4166" s="173"/>
    </row>
    <row r="4167" spans="1:11" x14ac:dyDescent="0.2">
      <c r="A4167" s="140"/>
      <c r="B4167" s="325"/>
      <c r="J4167" s="4"/>
      <c r="K4167" s="173"/>
    </row>
    <row r="4168" spans="1:11" x14ac:dyDescent="0.2">
      <c r="A4168" s="140"/>
      <c r="B4168" s="325"/>
      <c r="J4168" s="4"/>
      <c r="K4168" s="173"/>
    </row>
    <row r="4169" spans="1:11" x14ac:dyDescent="0.2">
      <c r="A4169" s="140"/>
      <c r="B4169" s="325"/>
      <c r="J4169" s="4"/>
      <c r="K4169" s="173"/>
    </row>
    <row r="4170" spans="1:11" x14ac:dyDescent="0.2">
      <c r="A4170" s="140"/>
      <c r="B4170" s="325"/>
      <c r="J4170" s="4"/>
      <c r="K4170" s="173"/>
    </row>
    <row r="4171" spans="1:11" x14ac:dyDescent="0.2">
      <c r="A4171" s="140"/>
      <c r="B4171" s="325"/>
      <c r="J4171" s="4"/>
      <c r="K4171" s="173"/>
    </row>
    <row r="4172" spans="1:11" x14ac:dyDescent="0.2">
      <c r="A4172" s="140"/>
      <c r="B4172" s="325"/>
      <c r="J4172" s="4"/>
      <c r="K4172" s="173"/>
    </row>
    <row r="4173" spans="1:11" x14ac:dyDescent="0.2">
      <c r="A4173" s="140"/>
      <c r="B4173" s="325"/>
      <c r="J4173" s="4"/>
      <c r="K4173" s="173"/>
    </row>
    <row r="4174" spans="1:11" x14ac:dyDescent="0.2">
      <c r="A4174" s="140"/>
      <c r="B4174" s="325"/>
      <c r="J4174" s="4"/>
      <c r="K4174" s="173"/>
    </row>
    <row r="4175" spans="1:11" x14ac:dyDescent="0.2">
      <c r="A4175" s="140"/>
      <c r="B4175" s="325"/>
      <c r="J4175" s="4"/>
      <c r="K4175" s="173"/>
    </row>
    <row r="4176" spans="1:11" x14ac:dyDescent="0.2">
      <c r="A4176" s="140"/>
      <c r="B4176" s="325"/>
      <c r="J4176" s="4"/>
      <c r="K4176" s="173"/>
    </row>
    <row r="4177" spans="1:11" x14ac:dyDescent="0.2">
      <c r="A4177" s="140"/>
      <c r="B4177" s="325"/>
      <c r="J4177" s="4"/>
      <c r="K4177" s="173"/>
    </row>
    <row r="4178" spans="1:11" x14ac:dyDescent="0.2">
      <c r="A4178" s="140"/>
      <c r="B4178" s="325"/>
      <c r="J4178" s="4"/>
      <c r="K4178" s="173"/>
    </row>
    <row r="4179" spans="1:11" x14ac:dyDescent="0.2">
      <c r="A4179" s="140"/>
      <c r="B4179" s="325"/>
      <c r="J4179" s="4"/>
      <c r="K4179" s="173"/>
    </row>
    <row r="4180" spans="1:11" x14ac:dyDescent="0.2">
      <c r="A4180" s="140"/>
      <c r="B4180" s="325"/>
      <c r="J4180" s="4"/>
      <c r="K4180" s="173"/>
    </row>
    <row r="4181" spans="1:11" x14ac:dyDescent="0.2">
      <c r="A4181" s="140"/>
      <c r="B4181" s="325"/>
      <c r="J4181" s="4"/>
      <c r="K4181" s="173"/>
    </row>
    <row r="4182" spans="1:11" x14ac:dyDescent="0.2">
      <c r="A4182" s="140"/>
      <c r="B4182" s="325"/>
      <c r="J4182" s="4"/>
      <c r="K4182" s="173"/>
    </row>
    <row r="4183" spans="1:11" x14ac:dyDescent="0.2">
      <c r="A4183" s="140"/>
      <c r="B4183" s="325"/>
      <c r="J4183" s="4"/>
      <c r="K4183" s="173"/>
    </row>
    <row r="4184" spans="1:11" x14ac:dyDescent="0.2">
      <c r="A4184" s="140"/>
      <c r="B4184" s="325"/>
      <c r="J4184" s="4"/>
      <c r="K4184" s="173"/>
    </row>
    <row r="4185" spans="1:11" x14ac:dyDescent="0.2">
      <c r="A4185" s="140"/>
      <c r="B4185" s="325"/>
      <c r="J4185" s="4"/>
      <c r="K4185" s="173"/>
    </row>
    <row r="4186" spans="1:11" x14ac:dyDescent="0.2">
      <c r="A4186" s="140"/>
      <c r="B4186" s="325"/>
      <c r="J4186" s="4"/>
      <c r="K4186" s="173"/>
    </row>
    <row r="4187" spans="1:11" x14ac:dyDescent="0.2">
      <c r="A4187" s="140"/>
      <c r="B4187" s="325"/>
      <c r="J4187" s="4"/>
      <c r="K4187" s="173"/>
    </row>
    <row r="4188" spans="1:11" x14ac:dyDescent="0.2">
      <c r="A4188" s="140"/>
      <c r="B4188" s="325"/>
      <c r="J4188" s="4"/>
      <c r="K4188" s="173"/>
    </row>
    <row r="4189" spans="1:11" x14ac:dyDescent="0.2">
      <c r="A4189" s="140"/>
      <c r="B4189" s="325"/>
      <c r="J4189" s="4"/>
      <c r="K4189" s="173"/>
    </row>
    <row r="4190" spans="1:11" x14ac:dyDescent="0.2">
      <c r="A4190" s="140"/>
      <c r="B4190" s="325"/>
      <c r="J4190" s="4"/>
      <c r="K4190" s="173"/>
    </row>
    <row r="4191" spans="1:11" x14ac:dyDescent="0.2">
      <c r="A4191" s="140"/>
      <c r="B4191" s="325"/>
      <c r="J4191" s="4"/>
      <c r="K4191" s="173"/>
    </row>
    <row r="4192" spans="1:11" x14ac:dyDescent="0.2">
      <c r="A4192" s="140"/>
      <c r="B4192" s="325"/>
      <c r="J4192" s="4"/>
      <c r="K4192" s="173"/>
    </row>
    <row r="4193" spans="1:11" x14ac:dyDescent="0.2">
      <c r="A4193" s="140"/>
      <c r="B4193" s="325"/>
      <c r="J4193" s="4"/>
      <c r="K4193" s="173"/>
    </row>
    <row r="4194" spans="1:11" x14ac:dyDescent="0.2">
      <c r="A4194" s="140"/>
      <c r="B4194" s="325"/>
      <c r="J4194" s="4"/>
      <c r="K4194" s="173"/>
    </row>
    <row r="4195" spans="1:11" x14ac:dyDescent="0.2">
      <c r="A4195" s="140"/>
      <c r="B4195" s="325"/>
      <c r="J4195" s="4"/>
      <c r="K4195" s="173"/>
    </row>
    <row r="4196" spans="1:11" x14ac:dyDescent="0.2">
      <c r="A4196" s="140"/>
      <c r="B4196" s="325"/>
      <c r="J4196" s="4"/>
      <c r="K4196" s="173"/>
    </row>
    <row r="4197" spans="1:11" x14ac:dyDescent="0.2">
      <c r="A4197" s="140"/>
      <c r="B4197" s="325"/>
      <c r="J4197" s="4"/>
      <c r="K4197" s="173"/>
    </row>
    <row r="4198" spans="1:11" x14ac:dyDescent="0.2">
      <c r="A4198" s="140"/>
      <c r="B4198" s="325"/>
      <c r="J4198" s="4"/>
      <c r="K4198" s="173"/>
    </row>
    <row r="4199" spans="1:11" x14ac:dyDescent="0.2">
      <c r="A4199" s="140"/>
      <c r="B4199" s="325"/>
      <c r="J4199" s="4"/>
      <c r="K4199" s="173"/>
    </row>
    <row r="4200" spans="1:11" x14ac:dyDescent="0.2">
      <c r="A4200" s="140"/>
      <c r="B4200" s="325"/>
      <c r="J4200" s="4"/>
      <c r="K4200" s="173"/>
    </row>
    <row r="4201" spans="1:11" x14ac:dyDescent="0.2">
      <c r="A4201" s="140"/>
      <c r="B4201" s="325"/>
      <c r="J4201" s="4"/>
      <c r="K4201" s="173"/>
    </row>
    <row r="4202" spans="1:11" x14ac:dyDescent="0.2">
      <c r="A4202" s="140"/>
      <c r="B4202" s="325"/>
      <c r="J4202" s="4"/>
      <c r="K4202" s="173"/>
    </row>
    <row r="4203" spans="1:11" x14ac:dyDescent="0.2">
      <c r="A4203" s="140"/>
      <c r="B4203" s="325"/>
      <c r="J4203" s="4"/>
      <c r="K4203" s="173"/>
    </row>
    <row r="4204" spans="1:11" x14ac:dyDescent="0.2">
      <c r="A4204" s="140"/>
      <c r="B4204" s="325"/>
      <c r="J4204" s="4"/>
      <c r="K4204" s="173"/>
    </row>
    <row r="4205" spans="1:11" x14ac:dyDescent="0.2">
      <c r="A4205" s="140"/>
      <c r="B4205" s="325"/>
      <c r="J4205" s="4"/>
      <c r="K4205" s="173"/>
    </row>
    <row r="4206" spans="1:11" x14ac:dyDescent="0.2">
      <c r="A4206" s="140"/>
      <c r="B4206" s="325"/>
      <c r="J4206" s="4"/>
      <c r="K4206" s="173"/>
    </row>
    <row r="4207" spans="1:11" x14ac:dyDescent="0.2">
      <c r="A4207" s="140"/>
      <c r="B4207" s="325"/>
      <c r="J4207" s="4"/>
      <c r="K4207" s="173"/>
    </row>
    <row r="4208" spans="1:11" x14ac:dyDescent="0.2">
      <c r="A4208" s="140"/>
      <c r="B4208" s="325"/>
      <c r="J4208" s="4"/>
      <c r="K4208" s="173"/>
    </row>
    <row r="4209" spans="1:11" x14ac:dyDescent="0.2">
      <c r="A4209" s="140"/>
      <c r="B4209" s="325"/>
      <c r="J4209" s="4"/>
      <c r="K4209" s="173"/>
    </row>
    <row r="4210" spans="1:11" x14ac:dyDescent="0.2">
      <c r="A4210" s="140"/>
      <c r="B4210" s="325"/>
      <c r="J4210" s="4"/>
      <c r="K4210" s="173"/>
    </row>
    <row r="4211" spans="1:11" x14ac:dyDescent="0.2">
      <c r="A4211" s="140"/>
      <c r="B4211" s="325"/>
      <c r="J4211" s="4"/>
      <c r="K4211" s="173"/>
    </row>
    <row r="4212" spans="1:11" x14ac:dyDescent="0.2">
      <c r="A4212" s="140"/>
      <c r="B4212" s="325"/>
      <c r="J4212" s="4"/>
      <c r="K4212" s="173"/>
    </row>
    <row r="4213" spans="1:11" x14ac:dyDescent="0.2">
      <c r="A4213" s="140"/>
      <c r="B4213" s="325"/>
      <c r="J4213" s="4"/>
      <c r="K4213" s="173"/>
    </row>
    <row r="4214" spans="1:11" x14ac:dyDescent="0.2">
      <c r="A4214" s="140"/>
      <c r="B4214" s="325"/>
      <c r="J4214" s="4"/>
      <c r="K4214" s="173"/>
    </row>
    <row r="4215" spans="1:11" x14ac:dyDescent="0.2">
      <c r="A4215" s="140"/>
      <c r="B4215" s="325"/>
      <c r="J4215" s="4"/>
      <c r="K4215" s="173"/>
    </row>
    <row r="4216" spans="1:11" x14ac:dyDescent="0.2">
      <c r="A4216" s="140"/>
      <c r="B4216" s="325"/>
      <c r="J4216" s="4"/>
      <c r="K4216" s="173"/>
    </row>
    <row r="4217" spans="1:11" x14ac:dyDescent="0.2">
      <c r="A4217" s="140"/>
      <c r="B4217" s="325"/>
      <c r="J4217" s="4"/>
      <c r="K4217" s="173"/>
    </row>
    <row r="4218" spans="1:11" x14ac:dyDescent="0.2">
      <c r="A4218" s="140"/>
      <c r="B4218" s="325"/>
      <c r="J4218" s="4"/>
      <c r="K4218" s="173"/>
    </row>
    <row r="4219" spans="1:11" x14ac:dyDescent="0.2">
      <c r="A4219" s="140"/>
      <c r="B4219" s="325"/>
      <c r="J4219" s="4"/>
      <c r="K4219" s="173"/>
    </row>
    <row r="4220" spans="1:11" x14ac:dyDescent="0.2">
      <c r="A4220" s="140"/>
      <c r="B4220" s="325"/>
      <c r="J4220" s="4"/>
      <c r="K4220" s="173"/>
    </row>
    <row r="4221" spans="1:11" x14ac:dyDescent="0.2">
      <c r="A4221" s="140"/>
      <c r="B4221" s="325"/>
      <c r="J4221" s="4"/>
      <c r="K4221" s="173"/>
    </row>
    <row r="4222" spans="1:11" x14ac:dyDescent="0.2">
      <c r="A4222" s="140"/>
      <c r="B4222" s="325"/>
      <c r="J4222" s="4"/>
      <c r="K4222" s="173"/>
    </row>
    <row r="4223" spans="1:11" x14ac:dyDescent="0.2">
      <c r="A4223" s="140"/>
      <c r="B4223" s="325"/>
      <c r="J4223" s="4"/>
      <c r="K4223" s="173"/>
    </row>
    <row r="4224" spans="1:11" x14ac:dyDescent="0.2">
      <c r="A4224" s="140"/>
      <c r="B4224" s="325"/>
      <c r="J4224" s="4"/>
      <c r="K4224" s="173"/>
    </row>
    <row r="4225" spans="1:11" x14ac:dyDescent="0.2">
      <c r="A4225" s="140"/>
      <c r="B4225" s="325"/>
      <c r="J4225" s="4"/>
      <c r="K4225" s="173"/>
    </row>
    <row r="4226" spans="1:11" x14ac:dyDescent="0.2">
      <c r="A4226" s="140"/>
      <c r="B4226" s="325"/>
      <c r="J4226" s="4"/>
      <c r="K4226" s="173"/>
    </row>
    <row r="4227" spans="1:11" x14ac:dyDescent="0.2">
      <c r="A4227" s="140"/>
      <c r="B4227" s="325"/>
      <c r="J4227" s="4"/>
      <c r="K4227" s="173"/>
    </row>
    <row r="4228" spans="1:11" x14ac:dyDescent="0.2">
      <c r="A4228" s="140"/>
      <c r="B4228" s="325"/>
      <c r="J4228" s="4"/>
      <c r="K4228" s="173"/>
    </row>
    <row r="4229" spans="1:11" x14ac:dyDescent="0.2">
      <c r="A4229" s="140"/>
      <c r="B4229" s="325"/>
      <c r="J4229" s="4"/>
      <c r="K4229" s="173"/>
    </row>
    <row r="4230" spans="1:11" x14ac:dyDescent="0.2">
      <c r="A4230" s="140"/>
      <c r="B4230" s="325"/>
      <c r="J4230" s="4"/>
      <c r="K4230" s="173"/>
    </row>
    <row r="4231" spans="1:11" x14ac:dyDescent="0.2">
      <c r="A4231" s="140"/>
      <c r="B4231" s="325"/>
      <c r="J4231" s="4"/>
      <c r="K4231" s="173"/>
    </row>
    <row r="4232" spans="1:11" x14ac:dyDescent="0.2">
      <c r="A4232" s="140"/>
      <c r="B4232" s="325"/>
      <c r="J4232" s="4"/>
      <c r="K4232" s="173"/>
    </row>
    <row r="4233" spans="1:11" x14ac:dyDescent="0.2">
      <c r="A4233" s="140"/>
      <c r="B4233" s="325"/>
      <c r="J4233" s="4"/>
      <c r="K4233" s="173"/>
    </row>
    <row r="4234" spans="1:11" x14ac:dyDescent="0.2">
      <c r="A4234" s="140"/>
      <c r="B4234" s="325"/>
      <c r="J4234" s="4"/>
      <c r="K4234" s="173"/>
    </row>
    <row r="4235" spans="1:11" x14ac:dyDescent="0.2">
      <c r="A4235" s="140"/>
      <c r="B4235" s="325"/>
      <c r="J4235" s="4"/>
      <c r="K4235" s="173"/>
    </row>
    <row r="4236" spans="1:11" x14ac:dyDescent="0.2">
      <c r="A4236" s="140"/>
      <c r="B4236" s="325"/>
      <c r="J4236" s="4"/>
      <c r="K4236" s="173"/>
    </row>
    <row r="4237" spans="1:11" x14ac:dyDescent="0.2">
      <c r="A4237" s="140"/>
      <c r="B4237" s="325"/>
      <c r="J4237" s="4"/>
      <c r="K4237" s="173"/>
    </row>
    <row r="4238" spans="1:11" x14ac:dyDescent="0.2">
      <c r="A4238" s="140"/>
      <c r="B4238" s="325"/>
      <c r="J4238" s="4"/>
      <c r="K4238" s="173"/>
    </row>
    <row r="4239" spans="1:11" x14ac:dyDescent="0.2">
      <c r="A4239" s="140"/>
      <c r="B4239" s="325"/>
      <c r="J4239" s="4"/>
      <c r="K4239" s="173"/>
    </row>
    <row r="4240" spans="1:11" x14ac:dyDescent="0.2">
      <c r="A4240" s="140"/>
      <c r="B4240" s="325"/>
      <c r="J4240" s="4"/>
      <c r="K4240" s="173"/>
    </row>
    <row r="4241" spans="1:11" x14ac:dyDescent="0.2">
      <c r="A4241" s="140"/>
      <c r="B4241" s="325"/>
      <c r="J4241" s="4"/>
      <c r="K4241" s="173"/>
    </row>
    <row r="4242" spans="1:11" x14ac:dyDescent="0.2">
      <c r="A4242" s="140"/>
      <c r="B4242" s="325"/>
      <c r="J4242" s="4"/>
      <c r="K4242" s="173"/>
    </row>
    <row r="4243" spans="1:11" x14ac:dyDescent="0.2">
      <c r="A4243" s="140"/>
      <c r="B4243" s="325"/>
      <c r="J4243" s="4"/>
      <c r="K4243" s="173"/>
    </row>
    <row r="4244" spans="1:11" x14ac:dyDescent="0.2">
      <c r="A4244" s="140"/>
      <c r="B4244" s="325"/>
      <c r="J4244" s="4"/>
      <c r="K4244" s="173"/>
    </row>
    <row r="4245" spans="1:11" x14ac:dyDescent="0.2">
      <c r="A4245" s="140"/>
      <c r="B4245" s="325"/>
      <c r="J4245" s="4"/>
      <c r="K4245" s="173"/>
    </row>
    <row r="4246" spans="1:11" x14ac:dyDescent="0.2">
      <c r="A4246" s="140"/>
      <c r="B4246" s="325"/>
      <c r="J4246" s="4"/>
      <c r="K4246" s="173"/>
    </row>
    <row r="4247" spans="1:11" x14ac:dyDescent="0.2">
      <c r="A4247" s="140"/>
      <c r="B4247" s="325"/>
      <c r="J4247" s="4"/>
      <c r="K4247" s="173"/>
    </row>
    <row r="4248" spans="1:11" x14ac:dyDescent="0.2">
      <c r="A4248" s="140"/>
      <c r="B4248" s="325"/>
      <c r="J4248" s="4"/>
      <c r="K4248" s="173"/>
    </row>
    <row r="4249" spans="1:11" x14ac:dyDescent="0.2">
      <c r="A4249" s="140"/>
      <c r="B4249" s="325"/>
      <c r="J4249" s="4"/>
      <c r="K4249" s="173"/>
    </row>
    <row r="4250" spans="1:11" x14ac:dyDescent="0.2">
      <c r="A4250" s="140"/>
      <c r="B4250" s="325"/>
      <c r="J4250" s="4"/>
      <c r="K4250" s="173"/>
    </row>
    <row r="4251" spans="1:11" x14ac:dyDescent="0.2">
      <c r="A4251" s="140"/>
      <c r="B4251" s="325"/>
      <c r="J4251" s="4"/>
      <c r="K4251" s="173"/>
    </row>
    <row r="4252" spans="1:11" x14ac:dyDescent="0.2">
      <c r="A4252" s="140"/>
      <c r="B4252" s="325"/>
      <c r="J4252" s="4"/>
      <c r="K4252" s="173"/>
    </row>
    <row r="4253" spans="1:11" x14ac:dyDescent="0.2">
      <c r="A4253" s="140"/>
      <c r="B4253" s="325"/>
      <c r="J4253" s="4"/>
      <c r="K4253" s="173"/>
    </row>
    <row r="4254" spans="1:11" x14ac:dyDescent="0.2">
      <c r="A4254" s="140"/>
      <c r="B4254" s="325"/>
      <c r="J4254" s="4"/>
      <c r="K4254" s="173"/>
    </row>
    <row r="4255" spans="1:11" x14ac:dyDescent="0.2">
      <c r="A4255" s="140"/>
      <c r="B4255" s="325"/>
      <c r="J4255" s="4"/>
      <c r="K4255" s="173"/>
    </row>
    <row r="4256" spans="1:11" x14ac:dyDescent="0.2">
      <c r="A4256" s="140"/>
      <c r="B4256" s="325"/>
      <c r="J4256" s="4"/>
      <c r="K4256" s="173"/>
    </row>
    <row r="4257" spans="1:11" x14ac:dyDescent="0.2">
      <c r="A4257" s="140"/>
      <c r="B4257" s="325"/>
      <c r="J4257" s="4"/>
      <c r="K4257" s="173"/>
    </row>
    <row r="4258" spans="1:11" x14ac:dyDescent="0.2">
      <c r="A4258" s="140"/>
      <c r="B4258" s="325"/>
      <c r="J4258" s="4"/>
      <c r="K4258" s="173"/>
    </row>
    <row r="4259" spans="1:11" x14ac:dyDescent="0.2">
      <c r="A4259" s="140"/>
      <c r="B4259" s="325"/>
      <c r="J4259" s="4"/>
      <c r="K4259" s="173"/>
    </row>
    <row r="4260" spans="1:11" x14ac:dyDescent="0.2">
      <c r="A4260" s="140"/>
      <c r="B4260" s="325"/>
      <c r="J4260" s="4"/>
      <c r="K4260" s="173"/>
    </row>
    <row r="4261" spans="1:11" x14ac:dyDescent="0.2">
      <c r="A4261" s="140"/>
      <c r="B4261" s="325"/>
      <c r="J4261" s="4"/>
      <c r="K4261" s="173"/>
    </row>
    <row r="4262" spans="1:11" x14ac:dyDescent="0.2">
      <c r="A4262" s="140"/>
      <c r="B4262" s="325"/>
      <c r="J4262" s="4"/>
      <c r="K4262" s="173"/>
    </row>
    <row r="4263" spans="1:11" x14ac:dyDescent="0.2">
      <c r="A4263" s="140"/>
      <c r="B4263" s="325"/>
      <c r="J4263" s="4"/>
      <c r="K4263" s="173"/>
    </row>
    <row r="4264" spans="1:11" x14ac:dyDescent="0.2">
      <c r="A4264" s="140"/>
      <c r="B4264" s="325"/>
      <c r="J4264" s="4"/>
      <c r="K4264" s="173"/>
    </row>
    <row r="4265" spans="1:11" x14ac:dyDescent="0.2">
      <c r="A4265" s="140"/>
      <c r="B4265" s="325"/>
      <c r="J4265" s="4"/>
      <c r="K4265" s="173"/>
    </row>
    <row r="4266" spans="1:11" x14ac:dyDescent="0.2">
      <c r="A4266" s="140"/>
      <c r="B4266" s="325"/>
      <c r="J4266" s="4"/>
      <c r="K4266" s="173"/>
    </row>
    <row r="4267" spans="1:11" x14ac:dyDescent="0.2">
      <c r="A4267" s="140"/>
      <c r="B4267" s="325"/>
      <c r="J4267" s="4"/>
      <c r="K4267" s="173"/>
    </row>
    <row r="4268" spans="1:11" x14ac:dyDescent="0.2">
      <c r="A4268" s="140"/>
      <c r="B4268" s="325"/>
      <c r="J4268" s="4"/>
      <c r="K4268" s="173"/>
    </row>
    <row r="4269" spans="1:11" x14ac:dyDescent="0.2">
      <c r="A4269" s="140"/>
      <c r="B4269" s="325"/>
      <c r="J4269" s="4"/>
      <c r="K4269" s="173"/>
    </row>
    <row r="4270" spans="1:11" x14ac:dyDescent="0.2">
      <c r="A4270" s="140"/>
      <c r="B4270" s="325"/>
      <c r="J4270" s="4"/>
      <c r="K4270" s="173"/>
    </row>
    <row r="4271" spans="1:11" x14ac:dyDescent="0.2">
      <c r="A4271" s="140"/>
      <c r="B4271" s="325"/>
      <c r="J4271" s="4"/>
      <c r="K4271" s="173"/>
    </row>
    <row r="4272" spans="1:11" x14ac:dyDescent="0.2">
      <c r="A4272" s="140"/>
      <c r="B4272" s="325"/>
      <c r="J4272" s="4"/>
      <c r="K4272" s="173"/>
    </row>
    <row r="4273" spans="1:11" x14ac:dyDescent="0.2">
      <c r="A4273" s="140"/>
      <c r="B4273" s="325"/>
      <c r="J4273" s="4"/>
      <c r="K4273" s="173"/>
    </row>
    <row r="4274" spans="1:11" x14ac:dyDescent="0.2">
      <c r="A4274" s="140"/>
      <c r="B4274" s="325"/>
      <c r="J4274" s="4"/>
      <c r="K4274" s="173"/>
    </row>
    <row r="4275" spans="1:11" x14ac:dyDescent="0.2">
      <c r="A4275" s="140"/>
      <c r="B4275" s="325"/>
      <c r="J4275" s="4"/>
      <c r="K4275" s="173"/>
    </row>
    <row r="4276" spans="1:11" x14ac:dyDescent="0.2">
      <c r="A4276" s="140"/>
      <c r="B4276" s="325"/>
      <c r="J4276" s="4"/>
      <c r="K4276" s="173"/>
    </row>
    <row r="4277" spans="1:11" x14ac:dyDescent="0.2">
      <c r="A4277" s="140"/>
      <c r="B4277" s="325"/>
      <c r="J4277" s="4"/>
      <c r="K4277" s="173"/>
    </row>
    <row r="4278" spans="1:11" x14ac:dyDescent="0.2">
      <c r="A4278" s="140"/>
      <c r="B4278" s="325"/>
      <c r="J4278" s="4"/>
      <c r="K4278" s="173"/>
    </row>
    <row r="4279" spans="1:11" x14ac:dyDescent="0.2">
      <c r="A4279" s="140"/>
      <c r="B4279" s="325"/>
      <c r="J4279" s="4"/>
      <c r="K4279" s="173"/>
    </row>
    <row r="4280" spans="1:11" x14ac:dyDescent="0.2">
      <c r="A4280" s="140"/>
      <c r="B4280" s="325"/>
      <c r="J4280" s="4"/>
      <c r="K4280" s="173"/>
    </row>
    <row r="4281" spans="1:11" x14ac:dyDescent="0.2">
      <c r="A4281" s="140"/>
      <c r="B4281" s="325"/>
      <c r="J4281" s="4"/>
      <c r="K4281" s="173"/>
    </row>
    <row r="4282" spans="1:11" x14ac:dyDescent="0.2">
      <c r="A4282" s="140"/>
      <c r="B4282" s="325"/>
      <c r="J4282" s="4"/>
      <c r="K4282" s="173"/>
    </row>
    <row r="4283" spans="1:11" x14ac:dyDescent="0.2">
      <c r="A4283" s="140"/>
      <c r="B4283" s="325"/>
      <c r="J4283" s="4"/>
      <c r="K4283" s="173"/>
    </row>
    <row r="4284" spans="1:11" x14ac:dyDescent="0.2">
      <c r="A4284" s="140"/>
      <c r="B4284" s="325"/>
      <c r="J4284" s="4"/>
      <c r="K4284" s="173"/>
    </row>
    <row r="4285" spans="1:11" x14ac:dyDescent="0.2">
      <c r="A4285" s="140"/>
      <c r="B4285" s="325"/>
      <c r="J4285" s="4"/>
      <c r="K4285" s="173"/>
    </row>
    <row r="4286" spans="1:11" x14ac:dyDescent="0.2">
      <c r="A4286" s="140"/>
      <c r="B4286" s="325"/>
      <c r="J4286" s="4"/>
      <c r="K4286" s="173"/>
    </row>
    <row r="4287" spans="1:11" x14ac:dyDescent="0.2">
      <c r="A4287" s="140"/>
      <c r="B4287" s="325"/>
      <c r="J4287" s="4"/>
      <c r="K4287" s="173"/>
    </row>
    <row r="4288" spans="1:11" x14ac:dyDescent="0.2">
      <c r="A4288" s="140"/>
      <c r="B4288" s="325"/>
      <c r="J4288" s="4"/>
      <c r="K4288" s="173"/>
    </row>
    <row r="4289" spans="1:11" x14ac:dyDescent="0.2">
      <c r="A4289" s="140"/>
      <c r="B4289" s="325"/>
      <c r="J4289" s="4"/>
      <c r="K4289" s="173"/>
    </row>
    <row r="4290" spans="1:11" x14ac:dyDescent="0.2">
      <c r="A4290" s="140"/>
      <c r="B4290" s="325"/>
      <c r="J4290" s="4"/>
      <c r="K4290" s="173"/>
    </row>
    <row r="4291" spans="1:11" x14ac:dyDescent="0.2">
      <c r="A4291" s="140"/>
      <c r="B4291" s="325"/>
      <c r="J4291" s="4"/>
      <c r="K4291" s="173"/>
    </row>
    <row r="4292" spans="1:11" x14ac:dyDescent="0.2">
      <c r="A4292" s="140"/>
      <c r="B4292" s="325"/>
      <c r="J4292" s="4"/>
      <c r="K4292" s="173"/>
    </row>
    <row r="4293" spans="1:11" x14ac:dyDescent="0.2">
      <c r="A4293" s="140"/>
      <c r="B4293" s="325"/>
      <c r="J4293" s="4"/>
      <c r="K4293" s="173"/>
    </row>
    <row r="4294" spans="1:11" x14ac:dyDescent="0.2">
      <c r="A4294" s="140"/>
      <c r="B4294" s="325"/>
      <c r="J4294" s="4"/>
      <c r="K4294" s="173"/>
    </row>
    <row r="4295" spans="1:11" x14ac:dyDescent="0.2">
      <c r="A4295" s="140"/>
      <c r="B4295" s="325"/>
      <c r="J4295" s="4"/>
      <c r="K4295" s="173"/>
    </row>
    <row r="4296" spans="1:11" x14ac:dyDescent="0.2">
      <c r="A4296" s="140"/>
      <c r="B4296" s="325"/>
      <c r="J4296" s="4"/>
      <c r="K4296" s="173"/>
    </row>
    <row r="4297" spans="1:11" x14ac:dyDescent="0.2">
      <c r="A4297" s="140"/>
      <c r="B4297" s="325"/>
      <c r="J4297" s="4"/>
      <c r="K4297" s="173"/>
    </row>
    <row r="4298" spans="1:11" x14ac:dyDescent="0.2">
      <c r="A4298" s="140"/>
      <c r="B4298" s="325"/>
      <c r="J4298" s="4"/>
      <c r="K4298" s="173"/>
    </row>
    <row r="4299" spans="1:11" x14ac:dyDescent="0.2">
      <c r="A4299" s="140"/>
      <c r="B4299" s="325"/>
      <c r="J4299" s="4"/>
      <c r="K4299" s="173"/>
    </row>
    <row r="4300" spans="1:11" x14ac:dyDescent="0.2">
      <c r="A4300" s="140"/>
      <c r="B4300" s="325"/>
      <c r="J4300" s="4"/>
      <c r="K4300" s="173"/>
    </row>
    <row r="4301" spans="1:11" x14ac:dyDescent="0.2">
      <c r="A4301" s="140"/>
      <c r="B4301" s="325"/>
      <c r="J4301" s="4"/>
      <c r="K4301" s="173"/>
    </row>
    <row r="4302" spans="1:11" x14ac:dyDescent="0.2">
      <c r="A4302" s="140"/>
      <c r="B4302" s="325"/>
      <c r="J4302" s="4"/>
      <c r="K4302" s="173"/>
    </row>
    <row r="4303" spans="1:11" x14ac:dyDescent="0.2">
      <c r="A4303" s="140"/>
      <c r="B4303" s="325"/>
      <c r="J4303" s="4"/>
      <c r="K4303" s="173"/>
    </row>
    <row r="4304" spans="1:11" x14ac:dyDescent="0.2">
      <c r="A4304" s="140"/>
      <c r="B4304" s="325"/>
      <c r="J4304" s="4"/>
      <c r="K4304" s="173"/>
    </row>
    <row r="4305" spans="1:11" x14ac:dyDescent="0.2">
      <c r="A4305" s="140"/>
      <c r="B4305" s="325"/>
      <c r="J4305" s="4"/>
      <c r="K4305" s="173"/>
    </row>
    <row r="4306" spans="1:11" x14ac:dyDescent="0.2">
      <c r="A4306" s="140"/>
      <c r="B4306" s="325"/>
      <c r="J4306" s="4"/>
      <c r="K4306" s="173"/>
    </row>
    <row r="4307" spans="1:11" x14ac:dyDescent="0.2">
      <c r="A4307" s="140"/>
      <c r="B4307" s="325"/>
      <c r="J4307" s="4"/>
      <c r="K4307" s="173"/>
    </row>
    <row r="4308" spans="1:11" x14ac:dyDescent="0.2">
      <c r="A4308" s="140"/>
      <c r="B4308" s="325"/>
      <c r="J4308" s="4"/>
      <c r="K4308" s="173"/>
    </row>
    <row r="4309" spans="1:11" x14ac:dyDescent="0.2">
      <c r="A4309" s="140"/>
      <c r="B4309" s="325"/>
      <c r="J4309" s="4"/>
      <c r="K4309" s="173"/>
    </row>
    <row r="4310" spans="1:11" x14ac:dyDescent="0.2">
      <c r="A4310" s="140"/>
      <c r="B4310" s="325"/>
      <c r="J4310" s="4"/>
      <c r="K4310" s="173"/>
    </row>
    <row r="4311" spans="1:11" x14ac:dyDescent="0.2">
      <c r="A4311" s="140"/>
      <c r="B4311" s="325"/>
      <c r="J4311" s="4"/>
      <c r="K4311" s="173"/>
    </row>
    <row r="4312" spans="1:11" x14ac:dyDescent="0.2">
      <c r="A4312" s="140"/>
      <c r="B4312" s="325"/>
      <c r="J4312" s="4"/>
      <c r="K4312" s="173"/>
    </row>
    <row r="4313" spans="1:11" x14ac:dyDescent="0.2">
      <c r="A4313" s="140"/>
      <c r="B4313" s="325"/>
      <c r="J4313" s="4"/>
      <c r="K4313" s="173"/>
    </row>
    <row r="4314" spans="1:11" x14ac:dyDescent="0.2">
      <c r="A4314" s="140"/>
      <c r="B4314" s="325"/>
      <c r="J4314" s="4"/>
      <c r="K4314" s="173"/>
    </row>
    <row r="4315" spans="1:11" x14ac:dyDescent="0.2">
      <c r="A4315" s="140"/>
      <c r="B4315" s="325"/>
      <c r="J4315" s="4"/>
      <c r="K4315" s="173"/>
    </row>
    <row r="4316" spans="1:11" x14ac:dyDescent="0.2">
      <c r="A4316" s="140"/>
      <c r="B4316" s="325"/>
      <c r="J4316" s="4"/>
      <c r="K4316" s="173"/>
    </row>
    <row r="4317" spans="1:11" x14ac:dyDescent="0.2">
      <c r="A4317" s="140"/>
      <c r="B4317" s="325"/>
      <c r="J4317" s="4"/>
      <c r="K4317" s="173"/>
    </row>
    <row r="4318" spans="1:11" x14ac:dyDescent="0.2">
      <c r="A4318" s="140"/>
      <c r="B4318" s="325"/>
      <c r="J4318" s="4"/>
      <c r="K4318" s="173"/>
    </row>
    <row r="4319" spans="1:11" x14ac:dyDescent="0.2">
      <c r="A4319" s="140"/>
      <c r="B4319" s="325"/>
      <c r="J4319" s="4"/>
      <c r="K4319" s="173"/>
    </row>
    <row r="4320" spans="1:11" x14ac:dyDescent="0.2">
      <c r="A4320" s="140"/>
      <c r="B4320" s="325"/>
      <c r="J4320" s="4"/>
      <c r="K4320" s="173"/>
    </row>
    <row r="4321" spans="1:11" x14ac:dyDescent="0.2">
      <c r="A4321" s="140"/>
      <c r="B4321" s="325"/>
      <c r="J4321" s="4"/>
      <c r="K4321" s="173"/>
    </row>
    <row r="4322" spans="1:11" x14ac:dyDescent="0.2">
      <c r="A4322" s="140"/>
      <c r="B4322" s="325"/>
      <c r="J4322" s="4"/>
      <c r="K4322" s="173"/>
    </row>
    <row r="4323" spans="1:11" x14ac:dyDescent="0.2">
      <c r="A4323" s="140"/>
      <c r="B4323" s="325"/>
      <c r="J4323" s="4"/>
      <c r="K4323" s="173"/>
    </row>
    <row r="4324" spans="1:11" x14ac:dyDescent="0.2">
      <c r="A4324" s="140"/>
      <c r="B4324" s="325"/>
      <c r="J4324" s="4"/>
      <c r="K4324" s="173"/>
    </row>
    <row r="4325" spans="1:11" x14ac:dyDescent="0.2">
      <c r="A4325" s="140"/>
      <c r="B4325" s="325"/>
      <c r="J4325" s="4"/>
      <c r="K4325" s="173"/>
    </row>
    <row r="4326" spans="1:11" x14ac:dyDescent="0.2">
      <c r="A4326" s="140"/>
      <c r="B4326" s="325"/>
      <c r="J4326" s="4"/>
      <c r="K4326" s="173"/>
    </row>
    <row r="4327" spans="1:11" x14ac:dyDescent="0.2">
      <c r="A4327" s="140"/>
      <c r="B4327" s="325"/>
      <c r="J4327" s="4"/>
      <c r="K4327" s="173"/>
    </row>
    <row r="4328" spans="1:11" x14ac:dyDescent="0.2">
      <c r="A4328" s="140"/>
      <c r="B4328" s="325"/>
      <c r="J4328" s="4"/>
      <c r="K4328" s="173"/>
    </row>
    <row r="4329" spans="1:11" x14ac:dyDescent="0.2">
      <c r="A4329" s="140"/>
      <c r="B4329" s="325"/>
      <c r="J4329" s="4"/>
      <c r="K4329" s="173"/>
    </row>
    <row r="4330" spans="1:11" x14ac:dyDescent="0.2">
      <c r="A4330" s="140"/>
      <c r="B4330" s="325"/>
      <c r="J4330" s="4"/>
      <c r="K4330" s="173"/>
    </row>
    <row r="4331" spans="1:11" x14ac:dyDescent="0.2">
      <c r="A4331" s="140"/>
      <c r="B4331" s="325"/>
      <c r="J4331" s="4"/>
      <c r="K4331" s="173"/>
    </row>
    <row r="4332" spans="1:11" x14ac:dyDescent="0.2">
      <c r="A4332" s="140"/>
      <c r="B4332" s="325"/>
      <c r="J4332" s="4"/>
      <c r="K4332" s="173"/>
    </row>
    <row r="4333" spans="1:11" x14ac:dyDescent="0.2">
      <c r="A4333" s="140"/>
      <c r="B4333" s="325"/>
      <c r="J4333" s="4"/>
      <c r="K4333" s="173"/>
    </row>
    <row r="4334" spans="1:11" x14ac:dyDescent="0.2">
      <c r="A4334" s="140"/>
      <c r="B4334" s="325"/>
      <c r="J4334" s="4"/>
      <c r="K4334" s="173"/>
    </row>
    <row r="4335" spans="1:11" x14ac:dyDescent="0.2">
      <c r="A4335" s="140"/>
      <c r="B4335" s="325"/>
      <c r="J4335" s="4"/>
      <c r="K4335" s="173"/>
    </row>
    <row r="4336" spans="1:11" x14ac:dyDescent="0.2">
      <c r="A4336" s="140"/>
      <c r="B4336" s="325"/>
      <c r="J4336" s="4"/>
      <c r="K4336" s="173"/>
    </row>
    <row r="4337" spans="1:11" x14ac:dyDescent="0.2">
      <c r="A4337" s="140"/>
      <c r="B4337" s="325"/>
      <c r="J4337" s="4"/>
      <c r="K4337" s="173"/>
    </row>
    <row r="4338" spans="1:11" x14ac:dyDescent="0.2">
      <c r="A4338" s="140"/>
      <c r="B4338" s="325"/>
      <c r="J4338" s="4"/>
      <c r="K4338" s="173"/>
    </row>
    <row r="4339" spans="1:11" x14ac:dyDescent="0.2">
      <c r="A4339" s="140"/>
      <c r="B4339" s="325"/>
      <c r="J4339" s="4"/>
      <c r="K4339" s="173"/>
    </row>
    <row r="4340" spans="1:11" x14ac:dyDescent="0.2">
      <c r="A4340" s="140"/>
      <c r="B4340" s="325"/>
      <c r="J4340" s="4"/>
      <c r="K4340" s="173"/>
    </row>
    <row r="4341" spans="1:11" x14ac:dyDescent="0.2">
      <c r="A4341" s="140"/>
      <c r="B4341" s="325"/>
      <c r="J4341" s="4"/>
      <c r="K4341" s="173"/>
    </row>
    <row r="4342" spans="1:11" x14ac:dyDescent="0.2">
      <c r="A4342" s="140"/>
      <c r="B4342" s="325"/>
      <c r="J4342" s="4"/>
      <c r="K4342" s="173"/>
    </row>
    <row r="4343" spans="1:11" x14ac:dyDescent="0.2">
      <c r="A4343" s="140"/>
      <c r="B4343" s="325"/>
      <c r="J4343" s="4"/>
      <c r="K4343" s="173"/>
    </row>
    <row r="4344" spans="1:11" x14ac:dyDescent="0.2">
      <c r="A4344" s="140"/>
      <c r="B4344" s="325"/>
      <c r="J4344" s="4"/>
      <c r="K4344" s="173"/>
    </row>
    <row r="4345" spans="1:11" x14ac:dyDescent="0.2">
      <c r="A4345" s="140"/>
      <c r="B4345" s="325"/>
      <c r="J4345" s="4"/>
      <c r="K4345" s="173"/>
    </row>
    <row r="4346" spans="1:11" x14ac:dyDescent="0.2">
      <c r="A4346" s="140"/>
      <c r="B4346" s="325"/>
      <c r="J4346" s="4"/>
      <c r="K4346" s="173"/>
    </row>
    <row r="4347" spans="1:11" x14ac:dyDescent="0.2">
      <c r="A4347" s="140"/>
      <c r="B4347" s="325"/>
      <c r="J4347" s="4"/>
      <c r="K4347" s="173"/>
    </row>
    <row r="4348" spans="1:11" x14ac:dyDescent="0.2">
      <c r="A4348" s="140"/>
      <c r="B4348" s="325"/>
      <c r="J4348" s="4"/>
      <c r="K4348" s="173"/>
    </row>
    <row r="4349" spans="1:11" x14ac:dyDescent="0.2">
      <c r="A4349" s="140"/>
      <c r="B4349" s="325"/>
      <c r="J4349" s="4"/>
      <c r="K4349" s="173"/>
    </row>
    <row r="4350" spans="1:11" x14ac:dyDescent="0.2">
      <c r="A4350" s="140"/>
      <c r="B4350" s="325"/>
      <c r="J4350" s="4"/>
      <c r="K4350" s="173"/>
    </row>
    <row r="4351" spans="1:11" x14ac:dyDescent="0.2">
      <c r="A4351" s="140"/>
      <c r="B4351" s="325"/>
      <c r="J4351" s="4"/>
      <c r="K4351" s="173"/>
    </row>
    <row r="4352" spans="1:11" x14ac:dyDescent="0.2">
      <c r="A4352" s="140"/>
      <c r="B4352" s="325"/>
      <c r="J4352" s="4"/>
      <c r="K4352" s="173"/>
    </row>
    <row r="4353" spans="1:11" x14ac:dyDescent="0.2">
      <c r="A4353" s="140"/>
      <c r="B4353" s="325"/>
      <c r="J4353" s="4"/>
      <c r="K4353" s="173"/>
    </row>
    <row r="4354" spans="1:11" x14ac:dyDescent="0.2">
      <c r="A4354" s="140"/>
      <c r="B4354" s="325"/>
      <c r="J4354" s="4"/>
      <c r="K4354" s="173"/>
    </row>
    <row r="4355" spans="1:11" x14ac:dyDescent="0.2">
      <c r="A4355" s="140"/>
      <c r="B4355" s="325"/>
      <c r="J4355" s="4"/>
      <c r="K4355" s="173"/>
    </row>
    <row r="4356" spans="1:11" x14ac:dyDescent="0.2">
      <c r="A4356" s="140"/>
      <c r="B4356" s="325"/>
      <c r="J4356" s="4"/>
      <c r="K4356" s="173"/>
    </row>
    <row r="4357" spans="1:11" x14ac:dyDescent="0.2">
      <c r="A4357" s="140"/>
      <c r="B4357" s="325"/>
      <c r="J4357" s="4"/>
      <c r="K4357" s="173"/>
    </row>
    <row r="4358" spans="1:11" x14ac:dyDescent="0.2">
      <c r="A4358" s="140"/>
      <c r="B4358" s="325"/>
      <c r="J4358" s="4"/>
      <c r="K4358" s="173"/>
    </row>
    <row r="4359" spans="1:11" x14ac:dyDescent="0.2">
      <c r="A4359" s="140"/>
      <c r="B4359" s="325"/>
      <c r="J4359" s="4"/>
      <c r="K4359" s="173"/>
    </row>
    <row r="4360" spans="1:11" x14ac:dyDescent="0.2">
      <c r="A4360" s="140"/>
      <c r="B4360" s="325"/>
      <c r="J4360" s="4"/>
      <c r="K4360" s="173"/>
    </row>
    <row r="4361" spans="1:11" x14ac:dyDescent="0.2">
      <c r="A4361" s="140"/>
      <c r="B4361" s="325"/>
      <c r="J4361" s="4"/>
      <c r="K4361" s="173"/>
    </row>
    <row r="4362" spans="1:11" x14ac:dyDescent="0.2">
      <c r="A4362" s="140"/>
      <c r="B4362" s="325"/>
      <c r="J4362" s="4"/>
      <c r="K4362" s="173"/>
    </row>
    <row r="4363" spans="1:11" x14ac:dyDescent="0.2">
      <c r="A4363" s="140"/>
      <c r="B4363" s="325"/>
      <c r="J4363" s="4"/>
      <c r="K4363" s="173"/>
    </row>
    <row r="4364" spans="1:11" x14ac:dyDescent="0.2">
      <c r="A4364" s="140"/>
      <c r="B4364" s="325"/>
      <c r="J4364" s="4"/>
      <c r="K4364" s="173"/>
    </row>
    <row r="4365" spans="1:11" x14ac:dyDescent="0.2">
      <c r="A4365" s="140"/>
      <c r="B4365" s="325"/>
      <c r="J4365" s="4"/>
      <c r="K4365" s="173"/>
    </row>
    <row r="4366" spans="1:11" x14ac:dyDescent="0.2">
      <c r="A4366" s="140"/>
      <c r="B4366" s="325"/>
      <c r="J4366" s="4"/>
      <c r="K4366" s="173"/>
    </row>
    <row r="4367" spans="1:11" x14ac:dyDescent="0.2">
      <c r="A4367" s="140"/>
      <c r="B4367" s="325"/>
      <c r="J4367" s="4"/>
      <c r="K4367" s="173"/>
    </row>
    <row r="4368" spans="1:11" x14ac:dyDescent="0.2">
      <c r="A4368" s="140"/>
      <c r="B4368" s="325"/>
      <c r="J4368" s="4"/>
      <c r="K4368" s="173"/>
    </row>
    <row r="4369" spans="1:11" x14ac:dyDescent="0.2">
      <c r="A4369" s="140"/>
      <c r="B4369" s="325"/>
      <c r="J4369" s="4"/>
      <c r="K4369" s="173"/>
    </row>
    <row r="4370" spans="1:11" x14ac:dyDescent="0.2">
      <c r="A4370" s="140"/>
      <c r="B4370" s="325"/>
      <c r="J4370" s="4"/>
      <c r="K4370" s="173"/>
    </row>
    <row r="4371" spans="1:11" x14ac:dyDescent="0.2">
      <c r="A4371" s="140"/>
      <c r="B4371" s="325"/>
      <c r="J4371" s="4"/>
      <c r="K4371" s="173"/>
    </row>
    <row r="4372" spans="1:11" x14ac:dyDescent="0.2">
      <c r="A4372" s="140"/>
      <c r="B4372" s="325"/>
      <c r="J4372" s="4"/>
      <c r="K4372" s="173"/>
    </row>
    <row r="4373" spans="1:11" x14ac:dyDescent="0.2">
      <c r="A4373" s="140"/>
      <c r="B4373" s="325"/>
      <c r="J4373" s="4"/>
      <c r="K4373" s="173"/>
    </row>
    <row r="4374" spans="1:11" x14ac:dyDescent="0.2">
      <c r="A4374" s="140"/>
      <c r="B4374" s="325"/>
      <c r="J4374" s="4"/>
      <c r="K4374" s="173"/>
    </row>
    <row r="4375" spans="1:11" x14ac:dyDescent="0.2">
      <c r="A4375" s="140"/>
      <c r="B4375" s="325"/>
      <c r="J4375" s="4"/>
      <c r="K4375" s="173"/>
    </row>
    <row r="4376" spans="1:11" x14ac:dyDescent="0.2">
      <c r="A4376" s="140"/>
      <c r="B4376" s="325"/>
      <c r="J4376" s="4"/>
      <c r="K4376" s="173"/>
    </row>
    <row r="4377" spans="1:11" x14ac:dyDescent="0.2">
      <c r="A4377" s="140"/>
      <c r="B4377" s="325"/>
      <c r="J4377" s="4"/>
      <c r="K4377" s="173"/>
    </row>
    <row r="4378" spans="1:11" x14ac:dyDescent="0.2">
      <c r="A4378" s="140"/>
      <c r="B4378" s="325"/>
      <c r="J4378" s="4"/>
      <c r="K4378" s="173"/>
    </row>
    <row r="4379" spans="1:11" x14ac:dyDescent="0.2">
      <c r="A4379" s="140"/>
      <c r="B4379" s="325"/>
      <c r="J4379" s="4"/>
      <c r="K4379" s="173"/>
    </row>
    <row r="4380" spans="1:11" x14ac:dyDescent="0.2">
      <c r="A4380" s="140"/>
      <c r="B4380" s="325"/>
      <c r="J4380" s="4"/>
      <c r="K4380" s="173"/>
    </row>
    <row r="4381" spans="1:11" x14ac:dyDescent="0.2">
      <c r="A4381" s="140"/>
      <c r="B4381" s="325"/>
      <c r="J4381" s="4"/>
      <c r="K4381" s="173"/>
    </row>
    <row r="4382" spans="1:11" x14ac:dyDescent="0.2">
      <c r="A4382" s="140"/>
      <c r="B4382" s="325"/>
      <c r="J4382" s="4"/>
      <c r="K4382" s="173"/>
    </row>
    <row r="4383" spans="1:11" x14ac:dyDescent="0.2">
      <c r="A4383" s="140"/>
      <c r="B4383" s="325"/>
      <c r="J4383" s="4"/>
      <c r="K4383" s="173"/>
    </row>
    <row r="4384" spans="1:11" x14ac:dyDescent="0.2">
      <c r="A4384" s="140"/>
      <c r="B4384" s="325"/>
      <c r="J4384" s="4"/>
      <c r="K4384" s="173"/>
    </row>
    <row r="4385" spans="1:11" x14ac:dyDescent="0.2">
      <c r="A4385" s="140"/>
      <c r="B4385" s="325"/>
      <c r="J4385" s="4"/>
      <c r="K4385" s="173"/>
    </row>
    <row r="4386" spans="1:11" x14ac:dyDescent="0.2">
      <c r="A4386" s="140"/>
      <c r="B4386" s="325"/>
      <c r="J4386" s="4"/>
      <c r="K4386" s="173"/>
    </row>
    <row r="4387" spans="1:11" x14ac:dyDescent="0.2">
      <c r="A4387" s="140"/>
      <c r="B4387" s="325"/>
      <c r="J4387" s="4"/>
      <c r="K4387" s="173"/>
    </row>
    <row r="4388" spans="1:11" x14ac:dyDescent="0.2">
      <c r="A4388" s="140"/>
      <c r="B4388" s="325"/>
      <c r="J4388" s="4"/>
      <c r="K4388" s="173"/>
    </row>
    <row r="4389" spans="1:11" x14ac:dyDescent="0.2">
      <c r="A4389" s="140"/>
      <c r="B4389" s="325"/>
      <c r="J4389" s="4"/>
      <c r="K4389" s="173"/>
    </row>
    <row r="4390" spans="1:11" x14ac:dyDescent="0.2">
      <c r="A4390" s="140"/>
      <c r="B4390" s="325"/>
      <c r="J4390" s="4"/>
      <c r="K4390" s="173"/>
    </row>
    <row r="4391" spans="1:11" x14ac:dyDescent="0.2">
      <c r="A4391" s="140"/>
      <c r="B4391" s="325"/>
      <c r="J4391" s="4"/>
      <c r="K4391" s="173"/>
    </row>
    <row r="4392" spans="1:11" x14ac:dyDescent="0.2">
      <c r="A4392" s="140"/>
      <c r="B4392" s="325"/>
      <c r="J4392" s="4"/>
      <c r="K4392" s="173"/>
    </row>
    <row r="4393" spans="1:11" x14ac:dyDescent="0.2">
      <c r="A4393" s="140"/>
      <c r="B4393" s="325"/>
      <c r="J4393" s="4"/>
      <c r="K4393" s="173"/>
    </row>
    <row r="4394" spans="1:11" x14ac:dyDescent="0.2">
      <c r="A4394" s="140"/>
      <c r="B4394" s="325"/>
      <c r="J4394" s="4"/>
      <c r="K4394" s="173"/>
    </row>
    <row r="4395" spans="1:11" x14ac:dyDescent="0.2">
      <c r="A4395" s="140"/>
      <c r="B4395" s="325"/>
      <c r="J4395" s="4"/>
      <c r="K4395" s="173"/>
    </row>
    <row r="4396" spans="1:11" x14ac:dyDescent="0.2">
      <c r="A4396" s="140"/>
      <c r="B4396" s="325"/>
      <c r="J4396" s="4"/>
      <c r="K4396" s="173"/>
    </row>
    <row r="4397" spans="1:11" x14ac:dyDescent="0.2">
      <c r="A4397" s="140"/>
      <c r="B4397" s="325"/>
      <c r="J4397" s="4"/>
      <c r="K4397" s="173"/>
    </row>
    <row r="4398" spans="1:11" x14ac:dyDescent="0.2">
      <c r="A4398" s="140"/>
      <c r="B4398" s="325"/>
      <c r="J4398" s="4"/>
      <c r="K4398" s="173"/>
    </row>
    <row r="4399" spans="1:11" x14ac:dyDescent="0.2">
      <c r="A4399" s="140"/>
      <c r="B4399" s="325"/>
      <c r="J4399" s="4"/>
      <c r="K4399" s="173"/>
    </row>
    <row r="4400" spans="1:11" x14ac:dyDescent="0.2">
      <c r="A4400" s="140"/>
      <c r="B4400" s="325"/>
      <c r="J4400" s="4"/>
      <c r="K4400" s="173"/>
    </row>
    <row r="4401" spans="1:11" x14ac:dyDescent="0.2">
      <c r="A4401" s="140"/>
      <c r="B4401" s="325"/>
      <c r="J4401" s="4"/>
      <c r="K4401" s="173"/>
    </row>
    <row r="4402" spans="1:11" x14ac:dyDescent="0.2">
      <c r="A4402" s="140"/>
      <c r="B4402" s="325"/>
      <c r="J4402" s="4"/>
      <c r="K4402" s="173"/>
    </row>
    <row r="4403" spans="1:11" x14ac:dyDescent="0.2">
      <c r="A4403" s="140"/>
      <c r="B4403" s="325"/>
      <c r="J4403" s="4"/>
      <c r="K4403" s="173"/>
    </row>
    <row r="4404" spans="1:11" x14ac:dyDescent="0.2">
      <c r="A4404" s="140"/>
      <c r="B4404" s="325"/>
      <c r="J4404" s="4"/>
      <c r="K4404" s="173"/>
    </row>
    <row r="4405" spans="1:11" x14ac:dyDescent="0.2">
      <c r="A4405" s="140"/>
      <c r="B4405" s="325"/>
      <c r="J4405" s="4"/>
      <c r="K4405" s="173"/>
    </row>
    <row r="4406" spans="1:11" x14ac:dyDescent="0.2">
      <c r="A4406" s="140"/>
      <c r="B4406" s="325"/>
      <c r="J4406" s="4"/>
      <c r="K4406" s="173"/>
    </row>
    <row r="4407" spans="1:11" x14ac:dyDescent="0.2">
      <c r="A4407" s="140"/>
      <c r="B4407" s="325"/>
      <c r="J4407" s="4"/>
      <c r="K4407" s="173"/>
    </row>
    <row r="4408" spans="1:11" x14ac:dyDescent="0.2">
      <c r="A4408" s="140"/>
      <c r="B4408" s="325"/>
      <c r="J4408" s="4"/>
      <c r="K4408" s="173"/>
    </row>
    <row r="4409" spans="1:11" x14ac:dyDescent="0.2">
      <c r="A4409" s="140"/>
      <c r="B4409" s="325"/>
      <c r="J4409" s="4"/>
      <c r="K4409" s="173"/>
    </row>
    <row r="4410" spans="1:11" x14ac:dyDescent="0.2">
      <c r="A4410" s="140"/>
      <c r="B4410" s="325"/>
      <c r="J4410" s="4"/>
      <c r="K4410" s="173"/>
    </row>
    <row r="4411" spans="1:11" x14ac:dyDescent="0.2">
      <c r="A4411" s="140"/>
      <c r="B4411" s="325"/>
      <c r="J4411" s="4"/>
      <c r="K4411" s="173"/>
    </row>
    <row r="4412" spans="1:11" x14ac:dyDescent="0.2">
      <c r="A4412" s="140"/>
      <c r="B4412" s="325"/>
      <c r="J4412" s="4"/>
      <c r="K4412" s="173"/>
    </row>
    <row r="4413" spans="1:11" x14ac:dyDescent="0.2">
      <c r="A4413" s="140"/>
      <c r="B4413" s="325"/>
      <c r="J4413" s="4"/>
      <c r="K4413" s="173"/>
    </row>
    <row r="4414" spans="1:11" x14ac:dyDescent="0.2">
      <c r="A4414" s="140"/>
      <c r="B4414" s="325"/>
      <c r="J4414" s="4"/>
      <c r="K4414" s="173"/>
    </row>
    <row r="4415" spans="1:11" x14ac:dyDescent="0.2">
      <c r="A4415" s="140"/>
      <c r="B4415" s="325"/>
      <c r="J4415" s="4"/>
      <c r="K4415" s="173"/>
    </row>
    <row r="4416" spans="1:11" x14ac:dyDescent="0.2">
      <c r="A4416" s="140"/>
      <c r="B4416" s="325"/>
      <c r="J4416" s="4"/>
      <c r="K4416" s="173"/>
    </row>
    <row r="4417" spans="1:11" x14ac:dyDescent="0.2">
      <c r="A4417" s="140"/>
      <c r="B4417" s="325"/>
      <c r="J4417" s="4"/>
      <c r="K4417" s="173"/>
    </row>
    <row r="4418" spans="1:11" x14ac:dyDescent="0.2">
      <c r="A4418" s="140"/>
      <c r="B4418" s="325"/>
      <c r="J4418" s="4"/>
      <c r="K4418" s="173"/>
    </row>
    <row r="4419" spans="1:11" x14ac:dyDescent="0.2">
      <c r="A4419" s="140"/>
      <c r="B4419" s="325"/>
      <c r="J4419" s="4"/>
      <c r="K4419" s="173"/>
    </row>
    <row r="4420" spans="1:11" x14ac:dyDescent="0.2">
      <c r="A4420" s="140"/>
      <c r="B4420" s="325"/>
      <c r="J4420" s="4"/>
      <c r="K4420" s="173"/>
    </row>
    <row r="4421" spans="1:11" x14ac:dyDescent="0.2">
      <c r="A4421" s="140"/>
      <c r="B4421" s="325"/>
      <c r="J4421" s="4"/>
      <c r="K4421" s="173"/>
    </row>
    <row r="4422" spans="1:11" x14ac:dyDescent="0.2">
      <c r="A4422" s="140"/>
      <c r="B4422" s="325"/>
      <c r="J4422" s="4"/>
      <c r="K4422" s="173"/>
    </row>
    <row r="4423" spans="1:11" x14ac:dyDescent="0.2">
      <c r="A4423" s="140"/>
      <c r="B4423" s="325"/>
      <c r="J4423" s="4"/>
      <c r="K4423" s="173"/>
    </row>
    <row r="4424" spans="1:11" x14ac:dyDescent="0.2">
      <c r="A4424" s="140"/>
      <c r="B4424" s="325"/>
      <c r="J4424" s="4"/>
      <c r="K4424" s="173"/>
    </row>
    <row r="4425" spans="1:11" x14ac:dyDescent="0.2">
      <c r="A4425" s="140"/>
      <c r="B4425" s="325"/>
      <c r="J4425" s="4"/>
      <c r="K4425" s="173"/>
    </row>
    <row r="4426" spans="1:11" x14ac:dyDescent="0.2">
      <c r="A4426" s="140"/>
      <c r="B4426" s="325"/>
      <c r="J4426" s="4"/>
      <c r="K4426" s="173"/>
    </row>
    <row r="4427" spans="1:11" x14ac:dyDescent="0.2">
      <c r="A4427" s="140"/>
      <c r="B4427" s="325"/>
      <c r="J4427" s="4"/>
      <c r="K4427" s="173"/>
    </row>
    <row r="4428" spans="1:11" x14ac:dyDescent="0.2">
      <c r="A4428" s="140"/>
      <c r="B4428" s="325"/>
      <c r="J4428" s="4"/>
      <c r="K4428" s="173"/>
    </row>
    <row r="4429" spans="1:11" x14ac:dyDescent="0.2">
      <c r="A4429" s="140"/>
      <c r="B4429" s="325"/>
      <c r="J4429" s="4"/>
      <c r="K4429" s="173"/>
    </row>
    <row r="4430" spans="1:11" x14ac:dyDescent="0.2">
      <c r="A4430" s="140"/>
      <c r="B4430" s="325"/>
      <c r="J4430" s="4"/>
      <c r="K4430" s="173"/>
    </row>
    <row r="4431" spans="1:11" x14ac:dyDescent="0.2">
      <c r="A4431" s="140"/>
      <c r="B4431" s="325"/>
      <c r="J4431" s="4"/>
      <c r="K4431" s="173"/>
    </row>
    <row r="4432" spans="1:11" x14ac:dyDescent="0.2">
      <c r="A4432" s="140"/>
      <c r="B4432" s="325"/>
      <c r="J4432" s="4"/>
      <c r="K4432" s="173"/>
    </row>
    <row r="4433" spans="1:11" x14ac:dyDescent="0.2">
      <c r="A4433" s="140"/>
      <c r="B4433" s="325"/>
      <c r="J4433" s="4"/>
      <c r="K4433" s="173"/>
    </row>
    <row r="4434" spans="1:11" x14ac:dyDescent="0.2">
      <c r="A4434" s="140"/>
      <c r="B4434" s="325"/>
      <c r="J4434" s="4"/>
      <c r="K4434" s="173"/>
    </row>
    <row r="4435" spans="1:11" x14ac:dyDescent="0.2">
      <c r="A4435" s="140"/>
      <c r="B4435" s="325"/>
      <c r="J4435" s="4"/>
      <c r="K4435" s="173"/>
    </row>
    <row r="4436" spans="1:11" x14ac:dyDescent="0.2">
      <c r="A4436" s="140"/>
      <c r="B4436" s="325"/>
      <c r="J4436" s="4"/>
      <c r="K4436" s="173"/>
    </row>
    <row r="4437" spans="1:11" x14ac:dyDescent="0.2">
      <c r="A4437" s="140"/>
      <c r="B4437" s="325"/>
      <c r="J4437" s="4"/>
      <c r="K4437" s="173"/>
    </row>
    <row r="4438" spans="1:11" x14ac:dyDescent="0.2">
      <c r="A4438" s="140"/>
      <c r="B4438" s="325"/>
      <c r="J4438" s="4"/>
      <c r="K4438" s="173"/>
    </row>
    <row r="4439" spans="1:11" x14ac:dyDescent="0.2">
      <c r="A4439" s="140"/>
      <c r="B4439" s="325"/>
      <c r="J4439" s="4"/>
      <c r="K4439" s="173"/>
    </row>
    <row r="4440" spans="1:11" x14ac:dyDescent="0.2">
      <c r="A4440" s="140"/>
      <c r="B4440" s="325"/>
      <c r="J4440" s="4"/>
      <c r="K4440" s="173"/>
    </row>
    <row r="4441" spans="1:11" x14ac:dyDescent="0.2">
      <c r="A4441" s="140"/>
      <c r="B4441" s="325"/>
      <c r="J4441" s="4"/>
      <c r="K4441" s="173"/>
    </row>
    <row r="4442" spans="1:11" x14ac:dyDescent="0.2">
      <c r="A4442" s="140"/>
      <c r="B4442" s="325"/>
      <c r="J4442" s="4"/>
      <c r="K4442" s="173"/>
    </row>
    <row r="4443" spans="1:11" x14ac:dyDescent="0.2">
      <c r="A4443" s="140"/>
      <c r="B4443" s="325"/>
      <c r="J4443" s="4"/>
      <c r="K4443" s="173"/>
    </row>
    <row r="4444" spans="1:11" x14ac:dyDescent="0.2">
      <c r="A4444" s="140"/>
      <c r="B4444" s="325"/>
      <c r="J4444" s="4"/>
      <c r="K4444" s="173"/>
    </row>
    <row r="4445" spans="1:11" x14ac:dyDescent="0.2">
      <c r="A4445" s="140"/>
      <c r="B4445" s="325"/>
      <c r="J4445" s="4"/>
      <c r="K4445" s="173"/>
    </row>
    <row r="4446" spans="1:11" x14ac:dyDescent="0.2">
      <c r="A4446" s="140"/>
      <c r="B4446" s="325"/>
      <c r="J4446" s="4"/>
      <c r="K4446" s="173"/>
    </row>
    <row r="4447" spans="1:11" x14ac:dyDescent="0.2">
      <c r="A4447" s="140"/>
      <c r="B4447" s="325"/>
      <c r="J4447" s="4"/>
      <c r="K4447" s="173"/>
    </row>
    <row r="4448" spans="1:11" x14ac:dyDescent="0.2">
      <c r="A4448" s="140"/>
      <c r="B4448" s="325"/>
      <c r="J4448" s="4"/>
      <c r="K4448" s="173"/>
    </row>
    <row r="4449" spans="1:11" x14ac:dyDescent="0.2">
      <c r="A4449" s="140"/>
      <c r="B4449" s="325"/>
      <c r="J4449" s="4"/>
      <c r="K4449" s="173"/>
    </row>
    <row r="4450" spans="1:11" x14ac:dyDescent="0.2">
      <c r="A4450" s="140"/>
      <c r="B4450" s="325"/>
      <c r="J4450" s="4"/>
      <c r="K4450" s="173"/>
    </row>
    <row r="4451" spans="1:11" x14ac:dyDescent="0.2">
      <c r="A4451" s="140"/>
      <c r="B4451" s="325"/>
      <c r="J4451" s="4"/>
      <c r="K4451" s="173"/>
    </row>
    <row r="4452" spans="1:11" x14ac:dyDescent="0.2">
      <c r="A4452" s="140"/>
      <c r="B4452" s="325"/>
      <c r="J4452" s="4"/>
      <c r="K4452" s="173"/>
    </row>
    <row r="4453" spans="1:11" x14ac:dyDescent="0.2">
      <c r="A4453" s="140"/>
      <c r="B4453" s="325"/>
      <c r="J4453" s="4"/>
      <c r="K4453" s="173"/>
    </row>
    <row r="4454" spans="1:11" x14ac:dyDescent="0.2">
      <c r="A4454" s="140"/>
      <c r="B4454" s="325"/>
      <c r="J4454" s="4"/>
      <c r="K4454" s="173"/>
    </row>
    <row r="4455" spans="1:11" x14ac:dyDescent="0.2">
      <c r="A4455" s="140"/>
      <c r="B4455" s="325"/>
      <c r="J4455" s="4"/>
      <c r="K4455" s="173"/>
    </row>
    <row r="4456" spans="1:11" x14ac:dyDescent="0.2">
      <c r="A4456" s="140"/>
      <c r="B4456" s="325"/>
      <c r="J4456" s="4"/>
      <c r="K4456" s="173"/>
    </row>
    <row r="4457" spans="1:11" x14ac:dyDescent="0.2">
      <c r="A4457" s="140"/>
      <c r="B4457" s="325"/>
      <c r="J4457" s="4"/>
      <c r="K4457" s="173"/>
    </row>
    <row r="4458" spans="1:11" x14ac:dyDescent="0.2">
      <c r="A4458" s="140"/>
      <c r="B4458" s="325"/>
      <c r="J4458" s="4"/>
      <c r="K4458" s="173"/>
    </row>
    <row r="4459" spans="1:11" x14ac:dyDescent="0.2">
      <c r="A4459" s="140"/>
      <c r="B4459" s="325"/>
      <c r="J4459" s="4"/>
      <c r="K4459" s="173"/>
    </row>
    <row r="4460" spans="1:11" x14ac:dyDescent="0.2">
      <c r="A4460" s="140"/>
      <c r="B4460" s="325"/>
      <c r="J4460" s="4"/>
      <c r="K4460" s="173"/>
    </row>
    <row r="4461" spans="1:11" x14ac:dyDescent="0.2">
      <c r="A4461" s="140"/>
      <c r="B4461" s="325"/>
      <c r="J4461" s="4"/>
      <c r="K4461" s="173"/>
    </row>
    <row r="4462" spans="1:11" x14ac:dyDescent="0.2">
      <c r="A4462" s="140"/>
      <c r="B4462" s="325"/>
      <c r="J4462" s="4"/>
      <c r="K4462" s="173"/>
    </row>
    <row r="4463" spans="1:11" x14ac:dyDescent="0.2">
      <c r="A4463" s="140"/>
      <c r="B4463" s="325"/>
      <c r="J4463" s="4"/>
      <c r="K4463" s="173"/>
    </row>
    <row r="4464" spans="1:11" x14ac:dyDescent="0.2">
      <c r="A4464" s="140"/>
      <c r="B4464" s="325"/>
      <c r="J4464" s="4"/>
      <c r="K4464" s="173"/>
    </row>
    <row r="4465" spans="1:11" x14ac:dyDescent="0.2">
      <c r="A4465" s="140"/>
      <c r="B4465" s="325"/>
      <c r="J4465" s="4"/>
      <c r="K4465" s="173"/>
    </row>
    <row r="4466" spans="1:11" x14ac:dyDescent="0.2">
      <c r="A4466" s="140"/>
      <c r="B4466" s="325"/>
      <c r="J4466" s="4"/>
      <c r="K4466" s="173"/>
    </row>
    <row r="4467" spans="1:11" x14ac:dyDescent="0.2">
      <c r="A4467" s="140"/>
      <c r="B4467" s="325"/>
      <c r="J4467" s="4"/>
      <c r="K4467" s="173"/>
    </row>
    <row r="4468" spans="1:11" x14ac:dyDescent="0.2">
      <c r="A4468" s="140"/>
      <c r="B4468" s="325"/>
      <c r="J4468" s="4"/>
      <c r="K4468" s="173"/>
    </row>
    <row r="4469" spans="1:11" x14ac:dyDescent="0.2">
      <c r="A4469" s="140"/>
      <c r="B4469" s="325"/>
      <c r="J4469" s="4"/>
      <c r="K4469" s="173"/>
    </row>
    <row r="4470" spans="1:11" x14ac:dyDescent="0.2">
      <c r="A4470" s="140"/>
      <c r="B4470" s="325"/>
      <c r="J4470" s="4"/>
      <c r="K4470" s="173"/>
    </row>
    <row r="4471" spans="1:11" x14ac:dyDescent="0.2">
      <c r="A4471" s="140"/>
      <c r="B4471" s="325"/>
      <c r="J4471" s="4"/>
      <c r="K4471" s="173"/>
    </row>
    <row r="4472" spans="1:11" x14ac:dyDescent="0.2">
      <c r="A4472" s="140"/>
      <c r="B4472" s="325"/>
      <c r="J4472" s="4"/>
      <c r="K4472" s="173"/>
    </row>
    <row r="4473" spans="1:11" x14ac:dyDescent="0.2">
      <c r="A4473" s="140"/>
      <c r="B4473" s="325"/>
      <c r="J4473" s="4"/>
      <c r="K4473" s="173"/>
    </row>
    <row r="4474" spans="1:11" x14ac:dyDescent="0.2">
      <c r="A4474" s="140"/>
      <c r="B4474" s="325"/>
      <c r="J4474" s="4"/>
      <c r="K4474" s="173"/>
    </row>
    <row r="4475" spans="1:11" x14ac:dyDescent="0.2">
      <c r="A4475" s="140"/>
      <c r="B4475" s="325"/>
      <c r="J4475" s="4"/>
      <c r="K4475" s="173"/>
    </row>
    <row r="4476" spans="1:11" x14ac:dyDescent="0.2">
      <c r="A4476" s="140"/>
      <c r="B4476" s="325"/>
      <c r="J4476" s="4"/>
      <c r="K4476" s="173"/>
    </row>
    <row r="4477" spans="1:11" x14ac:dyDescent="0.2">
      <c r="A4477" s="140"/>
      <c r="B4477" s="325"/>
      <c r="J4477" s="4"/>
      <c r="K4477" s="173"/>
    </row>
    <row r="4478" spans="1:11" x14ac:dyDescent="0.2">
      <c r="A4478" s="140"/>
      <c r="B4478" s="325"/>
      <c r="J4478" s="4"/>
      <c r="K4478" s="173"/>
    </row>
    <row r="4479" spans="1:11" x14ac:dyDescent="0.2">
      <c r="A4479" s="140"/>
      <c r="B4479" s="325"/>
      <c r="J4479" s="4"/>
      <c r="K4479" s="173"/>
    </row>
    <row r="4480" spans="1:11" x14ac:dyDescent="0.2">
      <c r="A4480" s="140"/>
      <c r="B4480" s="325"/>
      <c r="J4480" s="4"/>
      <c r="K4480" s="173"/>
    </row>
    <row r="4481" spans="1:11" x14ac:dyDescent="0.2">
      <c r="A4481" s="140"/>
      <c r="B4481" s="325"/>
      <c r="J4481" s="4"/>
      <c r="K4481" s="173"/>
    </row>
    <row r="4482" spans="1:11" x14ac:dyDescent="0.2">
      <c r="A4482" s="140"/>
      <c r="B4482" s="325"/>
      <c r="J4482" s="4"/>
      <c r="K4482" s="173"/>
    </row>
    <row r="4483" spans="1:11" x14ac:dyDescent="0.2">
      <c r="A4483" s="140"/>
      <c r="B4483" s="325"/>
      <c r="J4483" s="4"/>
      <c r="K4483" s="173"/>
    </row>
    <row r="4484" spans="1:11" x14ac:dyDescent="0.2">
      <c r="A4484" s="140"/>
      <c r="B4484" s="325"/>
      <c r="J4484" s="4"/>
      <c r="K4484" s="173"/>
    </row>
    <row r="4485" spans="1:11" x14ac:dyDescent="0.2">
      <c r="A4485" s="140"/>
      <c r="B4485" s="325"/>
      <c r="J4485" s="4"/>
      <c r="K4485" s="173"/>
    </row>
    <row r="4486" spans="1:11" x14ac:dyDescent="0.2">
      <c r="A4486" s="140"/>
      <c r="B4486" s="325"/>
      <c r="J4486" s="4"/>
      <c r="K4486" s="173"/>
    </row>
    <row r="4487" spans="1:11" x14ac:dyDescent="0.2">
      <c r="A4487" s="140"/>
      <c r="B4487" s="325"/>
      <c r="J4487" s="4"/>
      <c r="K4487" s="173"/>
    </row>
    <row r="4488" spans="1:11" x14ac:dyDescent="0.2">
      <c r="A4488" s="140"/>
      <c r="B4488" s="325"/>
      <c r="J4488" s="4"/>
      <c r="K4488" s="173"/>
    </row>
    <row r="4489" spans="1:11" x14ac:dyDescent="0.2">
      <c r="A4489" s="140"/>
      <c r="B4489" s="325"/>
      <c r="J4489" s="4"/>
      <c r="K4489" s="173"/>
    </row>
    <row r="4490" spans="1:11" x14ac:dyDescent="0.2">
      <c r="A4490" s="140"/>
      <c r="B4490" s="325"/>
      <c r="J4490" s="4"/>
      <c r="K4490" s="173"/>
    </row>
    <row r="4491" spans="1:11" x14ac:dyDescent="0.2">
      <c r="A4491" s="140"/>
      <c r="B4491" s="325"/>
      <c r="J4491" s="4"/>
      <c r="K4491" s="173"/>
    </row>
    <row r="4492" spans="1:11" x14ac:dyDescent="0.2">
      <c r="A4492" s="140"/>
      <c r="B4492" s="325"/>
      <c r="J4492" s="4"/>
      <c r="K4492" s="173"/>
    </row>
    <row r="4493" spans="1:11" x14ac:dyDescent="0.2">
      <c r="A4493" s="140"/>
      <c r="B4493" s="325"/>
      <c r="J4493" s="4"/>
      <c r="K4493" s="173"/>
    </row>
    <row r="4494" spans="1:11" x14ac:dyDescent="0.2">
      <c r="A4494" s="140"/>
      <c r="B4494" s="325"/>
      <c r="J4494" s="4"/>
      <c r="K4494" s="173"/>
    </row>
    <row r="4495" spans="1:11" x14ac:dyDescent="0.2">
      <c r="A4495" s="140"/>
      <c r="B4495" s="325"/>
      <c r="J4495" s="4"/>
      <c r="K4495" s="173"/>
    </row>
    <row r="4496" spans="1:11" x14ac:dyDescent="0.2">
      <c r="A4496" s="140"/>
      <c r="B4496" s="325"/>
      <c r="J4496" s="4"/>
      <c r="K4496" s="173"/>
    </row>
    <row r="4497" spans="1:11" x14ac:dyDescent="0.2">
      <c r="A4497" s="140"/>
      <c r="B4497" s="325"/>
      <c r="J4497" s="4"/>
      <c r="K4497" s="173"/>
    </row>
    <row r="4498" spans="1:11" x14ac:dyDescent="0.2">
      <c r="A4498" s="140"/>
      <c r="B4498" s="325"/>
      <c r="J4498" s="4"/>
      <c r="K4498" s="173"/>
    </row>
    <row r="4499" spans="1:11" x14ac:dyDescent="0.2">
      <c r="A4499" s="140"/>
      <c r="B4499" s="325"/>
      <c r="J4499" s="4"/>
      <c r="K4499" s="173"/>
    </row>
    <row r="4500" spans="1:11" x14ac:dyDescent="0.2">
      <c r="A4500" s="140"/>
      <c r="B4500" s="325"/>
      <c r="J4500" s="4"/>
      <c r="K4500" s="173"/>
    </row>
    <row r="4501" spans="1:11" x14ac:dyDescent="0.2">
      <c r="A4501" s="140"/>
      <c r="B4501" s="325"/>
      <c r="J4501" s="4"/>
      <c r="K4501" s="173"/>
    </row>
    <row r="4502" spans="1:11" x14ac:dyDescent="0.2">
      <c r="A4502" s="140"/>
      <c r="B4502" s="325"/>
      <c r="J4502" s="4"/>
      <c r="K4502" s="173"/>
    </row>
    <row r="4503" spans="1:11" x14ac:dyDescent="0.2">
      <c r="A4503" s="140"/>
      <c r="B4503" s="325"/>
      <c r="J4503" s="4"/>
      <c r="K4503" s="173"/>
    </row>
    <row r="4504" spans="1:11" x14ac:dyDescent="0.2">
      <c r="A4504" s="140"/>
      <c r="B4504" s="325"/>
      <c r="J4504" s="4"/>
      <c r="K4504" s="173"/>
    </row>
    <row r="4505" spans="1:11" x14ac:dyDescent="0.2">
      <c r="A4505" s="140"/>
      <c r="B4505" s="325"/>
      <c r="J4505" s="4"/>
      <c r="K4505" s="173"/>
    </row>
    <row r="4506" spans="1:11" x14ac:dyDescent="0.2">
      <c r="A4506" s="140"/>
      <c r="B4506" s="325"/>
      <c r="J4506" s="4"/>
      <c r="K4506" s="173"/>
    </row>
    <row r="4507" spans="1:11" x14ac:dyDescent="0.2">
      <c r="A4507" s="140"/>
      <c r="B4507" s="325"/>
      <c r="J4507" s="4"/>
      <c r="K4507" s="173"/>
    </row>
    <row r="4508" spans="1:11" x14ac:dyDescent="0.2">
      <c r="A4508" s="140"/>
      <c r="B4508" s="325"/>
      <c r="J4508" s="4"/>
      <c r="K4508" s="173"/>
    </row>
    <row r="4509" spans="1:11" x14ac:dyDescent="0.2">
      <c r="A4509" s="140"/>
      <c r="B4509" s="325"/>
      <c r="J4509" s="4"/>
      <c r="K4509" s="173"/>
    </row>
    <row r="4510" spans="1:11" x14ac:dyDescent="0.2">
      <c r="A4510" s="140"/>
      <c r="B4510" s="325"/>
      <c r="J4510" s="4"/>
      <c r="K4510" s="173"/>
    </row>
    <row r="4511" spans="1:11" x14ac:dyDescent="0.2">
      <c r="A4511" s="140"/>
      <c r="B4511" s="325"/>
      <c r="J4511" s="4"/>
      <c r="K4511" s="173"/>
    </row>
    <row r="4512" spans="1:11" x14ac:dyDescent="0.2">
      <c r="A4512" s="140"/>
      <c r="B4512" s="325"/>
      <c r="J4512" s="4"/>
      <c r="K4512" s="173"/>
    </row>
    <row r="4513" spans="1:11" x14ac:dyDescent="0.2">
      <c r="A4513" s="140"/>
      <c r="B4513" s="325"/>
      <c r="J4513" s="4"/>
      <c r="K4513" s="173"/>
    </row>
    <row r="4514" spans="1:11" x14ac:dyDescent="0.2">
      <c r="A4514" s="140"/>
      <c r="B4514" s="325"/>
      <c r="J4514" s="4"/>
      <c r="K4514" s="173"/>
    </row>
    <row r="4515" spans="1:11" x14ac:dyDescent="0.2">
      <c r="A4515" s="140"/>
      <c r="B4515" s="325"/>
      <c r="J4515" s="4"/>
      <c r="K4515" s="173"/>
    </row>
    <row r="4516" spans="1:11" x14ac:dyDescent="0.2">
      <c r="A4516" s="140"/>
      <c r="B4516" s="325"/>
      <c r="J4516" s="4"/>
      <c r="K4516" s="173"/>
    </row>
    <row r="4517" spans="1:11" x14ac:dyDescent="0.2">
      <c r="A4517" s="140"/>
      <c r="B4517" s="325"/>
      <c r="J4517" s="4"/>
      <c r="K4517" s="173"/>
    </row>
    <row r="4518" spans="1:11" x14ac:dyDescent="0.2">
      <c r="A4518" s="140"/>
      <c r="B4518" s="325"/>
      <c r="J4518" s="4"/>
      <c r="K4518" s="173"/>
    </row>
    <row r="4519" spans="1:11" x14ac:dyDescent="0.2">
      <c r="A4519" s="140"/>
      <c r="B4519" s="325"/>
      <c r="J4519" s="4"/>
      <c r="K4519" s="173"/>
    </row>
    <row r="4520" spans="1:11" x14ac:dyDescent="0.2">
      <c r="A4520" s="140"/>
      <c r="B4520" s="325"/>
      <c r="J4520" s="4"/>
      <c r="K4520" s="173"/>
    </row>
    <row r="4521" spans="1:11" x14ac:dyDescent="0.2">
      <c r="A4521" s="140"/>
      <c r="B4521" s="325"/>
      <c r="J4521" s="4"/>
      <c r="K4521" s="173"/>
    </row>
    <row r="4522" spans="1:11" x14ac:dyDescent="0.2">
      <c r="A4522" s="140"/>
      <c r="B4522" s="325"/>
      <c r="J4522" s="4"/>
      <c r="K4522" s="173"/>
    </row>
    <row r="4523" spans="1:11" x14ac:dyDescent="0.2">
      <c r="A4523" s="140"/>
      <c r="B4523" s="325"/>
      <c r="J4523" s="4"/>
      <c r="K4523" s="173"/>
    </row>
    <row r="4524" spans="1:11" x14ac:dyDescent="0.2">
      <c r="A4524" s="140"/>
      <c r="B4524" s="325"/>
      <c r="J4524" s="4"/>
      <c r="K4524" s="173"/>
    </row>
    <row r="4525" spans="1:11" x14ac:dyDescent="0.2">
      <c r="A4525" s="140"/>
      <c r="B4525" s="325"/>
      <c r="J4525" s="4"/>
      <c r="K4525" s="173"/>
    </row>
    <row r="4526" spans="1:11" x14ac:dyDescent="0.2">
      <c r="A4526" s="140"/>
      <c r="B4526" s="325"/>
      <c r="J4526" s="4"/>
      <c r="K4526" s="173"/>
    </row>
    <row r="4527" spans="1:11" x14ac:dyDescent="0.2">
      <c r="A4527" s="140"/>
      <c r="B4527" s="325"/>
      <c r="J4527" s="4"/>
      <c r="K4527" s="173"/>
    </row>
    <row r="4528" spans="1:11" x14ac:dyDescent="0.2">
      <c r="A4528" s="140"/>
      <c r="B4528" s="325"/>
      <c r="J4528" s="4"/>
      <c r="K4528" s="173"/>
    </row>
    <row r="4529" spans="1:11" x14ac:dyDescent="0.2">
      <c r="A4529" s="140"/>
      <c r="B4529" s="325"/>
      <c r="J4529" s="4"/>
      <c r="K4529" s="173"/>
    </row>
    <row r="4530" spans="1:11" x14ac:dyDescent="0.2">
      <c r="A4530" s="140"/>
      <c r="B4530" s="325"/>
      <c r="J4530" s="4"/>
      <c r="K4530" s="173"/>
    </row>
    <row r="4531" spans="1:11" x14ac:dyDescent="0.2">
      <c r="A4531" s="140"/>
      <c r="B4531" s="325"/>
      <c r="J4531" s="4"/>
      <c r="K4531" s="173"/>
    </row>
    <row r="4532" spans="1:11" x14ac:dyDescent="0.2">
      <c r="A4532" s="140"/>
      <c r="B4532" s="325"/>
      <c r="J4532" s="4"/>
      <c r="K4532" s="173"/>
    </row>
    <row r="4533" spans="1:11" x14ac:dyDescent="0.2">
      <c r="A4533" s="140"/>
      <c r="B4533" s="325"/>
      <c r="J4533" s="4"/>
      <c r="K4533" s="173"/>
    </row>
    <row r="4534" spans="1:11" x14ac:dyDescent="0.2">
      <c r="A4534" s="140"/>
      <c r="B4534" s="325"/>
      <c r="J4534" s="4"/>
      <c r="K4534" s="173"/>
    </row>
    <row r="4535" spans="1:11" x14ac:dyDescent="0.2">
      <c r="A4535" s="140"/>
      <c r="B4535" s="325"/>
      <c r="J4535" s="4"/>
      <c r="K4535" s="173"/>
    </row>
    <row r="4536" spans="1:11" x14ac:dyDescent="0.2">
      <c r="A4536" s="140"/>
      <c r="B4536" s="325"/>
      <c r="J4536" s="4"/>
      <c r="K4536" s="173"/>
    </row>
    <row r="4537" spans="1:11" x14ac:dyDescent="0.2">
      <c r="A4537" s="140"/>
      <c r="B4537" s="325"/>
      <c r="J4537" s="4"/>
      <c r="K4537" s="173"/>
    </row>
    <row r="4538" spans="1:11" x14ac:dyDescent="0.2">
      <c r="A4538" s="140"/>
      <c r="B4538" s="325"/>
      <c r="J4538" s="4"/>
      <c r="K4538" s="173"/>
    </row>
    <row r="4539" spans="1:11" x14ac:dyDescent="0.2">
      <c r="A4539" s="140"/>
      <c r="B4539" s="325"/>
      <c r="J4539" s="4"/>
      <c r="K4539" s="173"/>
    </row>
    <row r="4540" spans="1:11" x14ac:dyDescent="0.2">
      <c r="A4540" s="140"/>
      <c r="B4540" s="325"/>
      <c r="J4540" s="4"/>
      <c r="K4540" s="173"/>
    </row>
    <row r="4541" spans="1:11" x14ac:dyDescent="0.2">
      <c r="A4541" s="140"/>
      <c r="B4541" s="325"/>
      <c r="J4541" s="4"/>
      <c r="K4541" s="173"/>
    </row>
    <row r="4542" spans="1:11" x14ac:dyDescent="0.2">
      <c r="A4542" s="140"/>
      <c r="B4542" s="325"/>
      <c r="J4542" s="4"/>
      <c r="K4542" s="173"/>
    </row>
    <row r="4543" spans="1:11" x14ac:dyDescent="0.2">
      <c r="A4543" s="140"/>
      <c r="B4543" s="325"/>
      <c r="J4543" s="4"/>
      <c r="K4543" s="173"/>
    </row>
    <row r="4544" spans="1:11" x14ac:dyDescent="0.2">
      <c r="A4544" s="140"/>
      <c r="B4544" s="325"/>
      <c r="J4544" s="4"/>
      <c r="K4544" s="173"/>
    </row>
    <row r="4545" spans="1:11" x14ac:dyDescent="0.2">
      <c r="A4545" s="140"/>
      <c r="B4545" s="325"/>
      <c r="J4545" s="4"/>
      <c r="K4545" s="173"/>
    </row>
    <row r="4546" spans="1:11" x14ac:dyDescent="0.2">
      <c r="A4546" s="140"/>
      <c r="B4546" s="325"/>
      <c r="J4546" s="4"/>
      <c r="K4546" s="173"/>
    </row>
    <row r="4547" spans="1:11" x14ac:dyDescent="0.2">
      <c r="A4547" s="140"/>
      <c r="B4547" s="325"/>
      <c r="J4547" s="4"/>
      <c r="K4547" s="173"/>
    </row>
    <row r="4548" spans="1:11" x14ac:dyDescent="0.2">
      <c r="A4548" s="140"/>
      <c r="B4548" s="325"/>
      <c r="J4548" s="4"/>
      <c r="K4548" s="173"/>
    </row>
    <row r="4549" spans="1:11" x14ac:dyDescent="0.2">
      <c r="A4549" s="140"/>
      <c r="B4549" s="325"/>
      <c r="J4549" s="4"/>
      <c r="K4549" s="173"/>
    </row>
    <row r="4550" spans="1:11" x14ac:dyDescent="0.2">
      <c r="A4550" s="140"/>
      <c r="B4550" s="325"/>
      <c r="J4550" s="4"/>
      <c r="K4550" s="173"/>
    </row>
    <row r="4551" spans="1:11" x14ac:dyDescent="0.2">
      <c r="A4551" s="140"/>
      <c r="B4551" s="325"/>
      <c r="J4551" s="4"/>
      <c r="K4551" s="173"/>
    </row>
    <row r="4552" spans="1:11" x14ac:dyDescent="0.2">
      <c r="A4552" s="140"/>
      <c r="B4552" s="325"/>
      <c r="J4552" s="4"/>
      <c r="K4552" s="173"/>
    </row>
    <row r="4553" spans="1:11" x14ac:dyDescent="0.2">
      <c r="A4553" s="140"/>
      <c r="B4553" s="325"/>
      <c r="J4553" s="4"/>
      <c r="K4553" s="173"/>
    </row>
    <row r="4554" spans="1:11" x14ac:dyDescent="0.2">
      <c r="A4554" s="140"/>
      <c r="B4554" s="325"/>
      <c r="J4554" s="4"/>
      <c r="K4554" s="173"/>
    </row>
    <row r="4555" spans="1:11" x14ac:dyDescent="0.2">
      <c r="A4555" s="140"/>
      <c r="B4555" s="325"/>
      <c r="J4555" s="4"/>
      <c r="K4555" s="173"/>
    </row>
    <row r="4556" spans="1:11" x14ac:dyDescent="0.2">
      <c r="A4556" s="140"/>
      <c r="B4556" s="325"/>
      <c r="J4556" s="4"/>
      <c r="K4556" s="173"/>
    </row>
    <row r="4557" spans="1:11" x14ac:dyDescent="0.2">
      <c r="A4557" s="140"/>
      <c r="B4557" s="325"/>
      <c r="J4557" s="4"/>
      <c r="K4557" s="173"/>
    </row>
    <row r="4558" spans="1:11" x14ac:dyDescent="0.2">
      <c r="A4558" s="140"/>
      <c r="B4558" s="325"/>
      <c r="J4558" s="4"/>
      <c r="K4558" s="173"/>
    </row>
    <row r="4559" spans="1:11" x14ac:dyDescent="0.2">
      <c r="A4559" s="140"/>
      <c r="B4559" s="325"/>
      <c r="J4559" s="4"/>
      <c r="K4559" s="173"/>
    </row>
    <row r="4560" spans="1:11" x14ac:dyDescent="0.2">
      <c r="A4560" s="140"/>
      <c r="B4560" s="325"/>
      <c r="J4560" s="4"/>
      <c r="K4560" s="173"/>
    </row>
    <row r="4561" spans="1:11" x14ac:dyDescent="0.2">
      <c r="A4561" s="140"/>
      <c r="B4561" s="325"/>
      <c r="J4561" s="4"/>
      <c r="K4561" s="173"/>
    </row>
    <row r="4562" spans="1:11" x14ac:dyDescent="0.2">
      <c r="A4562" s="140"/>
      <c r="B4562" s="325"/>
      <c r="J4562" s="4"/>
      <c r="K4562" s="173"/>
    </row>
    <row r="4563" spans="1:11" x14ac:dyDescent="0.2">
      <c r="A4563" s="140"/>
      <c r="B4563" s="325"/>
      <c r="J4563" s="4"/>
      <c r="K4563" s="173"/>
    </row>
    <row r="4564" spans="1:11" x14ac:dyDescent="0.2">
      <c r="A4564" s="140"/>
      <c r="B4564" s="325"/>
      <c r="J4564" s="4"/>
      <c r="K4564" s="173"/>
    </row>
    <row r="4565" spans="1:11" x14ac:dyDescent="0.2">
      <c r="A4565" s="140"/>
      <c r="B4565" s="325"/>
      <c r="J4565" s="4"/>
      <c r="K4565" s="173"/>
    </row>
    <row r="4566" spans="1:11" x14ac:dyDescent="0.2">
      <c r="A4566" s="140"/>
      <c r="B4566" s="325"/>
      <c r="J4566" s="4"/>
      <c r="K4566" s="173"/>
    </row>
    <row r="4567" spans="1:11" x14ac:dyDescent="0.2">
      <c r="A4567" s="140"/>
      <c r="B4567" s="325"/>
      <c r="J4567" s="4"/>
      <c r="K4567" s="173"/>
    </row>
    <row r="4568" spans="1:11" x14ac:dyDescent="0.2">
      <c r="A4568" s="140"/>
      <c r="B4568" s="325"/>
      <c r="J4568" s="4"/>
      <c r="K4568" s="173"/>
    </row>
    <row r="4569" spans="1:11" x14ac:dyDescent="0.2">
      <c r="A4569" s="140"/>
      <c r="B4569" s="325"/>
      <c r="J4569" s="4"/>
      <c r="K4569" s="173"/>
    </row>
    <row r="4570" spans="1:11" x14ac:dyDescent="0.2">
      <c r="A4570" s="140"/>
      <c r="B4570" s="325"/>
      <c r="J4570" s="4"/>
      <c r="K4570" s="173"/>
    </row>
    <row r="4571" spans="1:11" x14ac:dyDescent="0.2">
      <c r="A4571" s="140"/>
      <c r="B4571" s="325"/>
      <c r="J4571" s="4"/>
      <c r="K4571" s="173"/>
    </row>
    <row r="4572" spans="1:11" x14ac:dyDescent="0.2">
      <c r="A4572" s="140"/>
      <c r="B4572" s="325"/>
      <c r="J4572" s="4"/>
      <c r="K4572" s="173"/>
    </row>
    <row r="4573" spans="1:11" x14ac:dyDescent="0.2">
      <c r="A4573" s="140"/>
      <c r="B4573" s="325"/>
      <c r="J4573" s="4"/>
      <c r="K4573" s="173"/>
    </row>
    <row r="4574" spans="1:11" x14ac:dyDescent="0.2">
      <c r="A4574" s="140"/>
      <c r="B4574" s="325"/>
      <c r="J4574" s="4"/>
      <c r="K4574" s="173"/>
    </row>
    <row r="4575" spans="1:11" x14ac:dyDescent="0.2">
      <c r="A4575" s="140"/>
      <c r="B4575" s="325"/>
      <c r="J4575" s="4"/>
      <c r="K4575" s="173"/>
    </row>
    <row r="4576" spans="1:11" x14ac:dyDescent="0.2">
      <c r="A4576" s="140"/>
      <c r="B4576" s="325"/>
      <c r="J4576" s="4"/>
      <c r="K4576" s="173"/>
    </row>
    <row r="4577" spans="1:11" x14ac:dyDescent="0.2">
      <c r="A4577" s="140"/>
      <c r="B4577" s="325"/>
      <c r="J4577" s="4"/>
      <c r="K4577" s="173"/>
    </row>
    <row r="4578" spans="1:11" x14ac:dyDescent="0.2">
      <c r="A4578" s="140"/>
      <c r="B4578" s="325"/>
      <c r="J4578" s="4"/>
      <c r="K4578" s="173"/>
    </row>
    <row r="4579" spans="1:11" x14ac:dyDescent="0.2">
      <c r="A4579" s="140"/>
      <c r="B4579" s="325"/>
      <c r="J4579" s="4"/>
      <c r="K4579" s="173"/>
    </row>
    <row r="4580" spans="1:11" x14ac:dyDescent="0.2">
      <c r="A4580" s="140"/>
      <c r="B4580" s="325"/>
      <c r="J4580" s="4"/>
      <c r="K4580" s="173"/>
    </row>
    <row r="4581" spans="1:11" x14ac:dyDescent="0.2">
      <c r="A4581" s="140"/>
      <c r="B4581" s="325"/>
      <c r="J4581" s="4"/>
      <c r="K4581" s="173"/>
    </row>
    <row r="4582" spans="1:11" x14ac:dyDescent="0.2">
      <c r="A4582" s="140"/>
      <c r="B4582" s="325"/>
      <c r="J4582" s="4"/>
      <c r="K4582" s="173"/>
    </row>
    <row r="4583" spans="1:11" x14ac:dyDescent="0.2">
      <c r="A4583" s="140"/>
      <c r="B4583" s="325"/>
      <c r="J4583" s="4"/>
      <c r="K4583" s="173"/>
    </row>
    <row r="4584" spans="1:11" x14ac:dyDescent="0.2">
      <c r="A4584" s="140"/>
      <c r="B4584" s="325"/>
      <c r="J4584" s="4"/>
      <c r="K4584" s="173"/>
    </row>
    <row r="4585" spans="1:11" x14ac:dyDescent="0.2">
      <c r="A4585" s="140"/>
      <c r="B4585" s="325"/>
      <c r="J4585" s="4"/>
      <c r="K4585" s="173"/>
    </row>
    <row r="4586" spans="1:11" x14ac:dyDescent="0.2">
      <c r="A4586" s="140"/>
      <c r="B4586" s="325"/>
      <c r="J4586" s="4"/>
      <c r="K4586" s="173"/>
    </row>
    <row r="4587" spans="1:11" x14ac:dyDescent="0.2">
      <c r="A4587" s="140"/>
      <c r="B4587" s="325"/>
      <c r="J4587" s="4"/>
      <c r="K4587" s="173"/>
    </row>
    <row r="4588" spans="1:11" x14ac:dyDescent="0.2">
      <c r="A4588" s="140"/>
      <c r="B4588" s="325"/>
      <c r="J4588" s="4"/>
      <c r="K4588" s="173"/>
    </row>
    <row r="4589" spans="1:11" x14ac:dyDescent="0.2">
      <c r="A4589" s="140"/>
      <c r="B4589" s="325"/>
      <c r="J4589" s="4"/>
      <c r="K4589" s="173"/>
    </row>
    <row r="4590" spans="1:11" x14ac:dyDescent="0.2">
      <c r="A4590" s="140"/>
      <c r="B4590" s="325"/>
      <c r="J4590" s="4"/>
      <c r="K4590" s="173"/>
    </row>
    <row r="4591" spans="1:11" x14ac:dyDescent="0.2">
      <c r="A4591" s="140"/>
      <c r="B4591" s="325"/>
      <c r="J4591" s="4"/>
      <c r="K4591" s="173"/>
    </row>
    <row r="4592" spans="1:11" x14ac:dyDescent="0.2">
      <c r="A4592" s="140"/>
      <c r="B4592" s="325"/>
      <c r="J4592" s="4"/>
      <c r="K4592" s="173"/>
    </row>
    <row r="4593" spans="1:11" x14ac:dyDescent="0.2">
      <c r="A4593" s="140"/>
      <c r="B4593" s="325"/>
      <c r="J4593" s="4"/>
      <c r="K4593" s="173"/>
    </row>
    <row r="4594" spans="1:11" x14ac:dyDescent="0.2">
      <c r="A4594" s="140"/>
      <c r="B4594" s="325"/>
      <c r="J4594" s="4"/>
      <c r="K4594" s="173"/>
    </row>
    <row r="4595" spans="1:11" x14ac:dyDescent="0.2">
      <c r="A4595" s="140"/>
      <c r="B4595" s="325"/>
      <c r="J4595" s="4"/>
      <c r="K4595" s="173"/>
    </row>
    <row r="4596" spans="1:11" x14ac:dyDescent="0.2">
      <c r="A4596" s="140"/>
      <c r="B4596" s="325"/>
      <c r="J4596" s="4"/>
      <c r="K4596" s="173"/>
    </row>
    <row r="4597" spans="1:11" x14ac:dyDescent="0.2">
      <c r="A4597" s="140"/>
      <c r="B4597" s="325"/>
      <c r="J4597" s="4"/>
      <c r="K4597" s="173"/>
    </row>
    <row r="4598" spans="1:11" x14ac:dyDescent="0.2">
      <c r="A4598" s="140"/>
      <c r="B4598" s="325"/>
      <c r="J4598" s="4"/>
      <c r="K4598" s="173"/>
    </row>
    <row r="4599" spans="1:11" x14ac:dyDescent="0.2">
      <c r="A4599" s="140"/>
      <c r="B4599" s="325"/>
      <c r="J4599" s="4"/>
      <c r="K4599" s="173"/>
    </row>
    <row r="4600" spans="1:11" x14ac:dyDescent="0.2">
      <c r="A4600" s="140"/>
      <c r="B4600" s="325"/>
      <c r="J4600" s="4"/>
      <c r="K4600" s="173"/>
    </row>
    <row r="4601" spans="1:11" x14ac:dyDescent="0.2">
      <c r="A4601" s="140"/>
      <c r="B4601" s="325"/>
      <c r="J4601" s="4"/>
      <c r="K4601" s="173"/>
    </row>
    <row r="4602" spans="1:11" x14ac:dyDescent="0.2">
      <c r="A4602" s="140"/>
      <c r="B4602" s="325"/>
      <c r="J4602" s="4"/>
      <c r="K4602" s="173"/>
    </row>
    <row r="4603" spans="1:11" x14ac:dyDescent="0.2">
      <c r="A4603" s="140"/>
      <c r="B4603" s="325"/>
      <c r="J4603" s="4"/>
      <c r="K4603" s="173"/>
    </row>
    <row r="4604" spans="1:11" x14ac:dyDescent="0.2">
      <c r="A4604" s="140"/>
      <c r="B4604" s="325"/>
      <c r="J4604" s="4"/>
      <c r="K4604" s="173"/>
    </row>
    <row r="4605" spans="1:11" x14ac:dyDescent="0.2">
      <c r="A4605" s="140"/>
      <c r="B4605" s="325"/>
      <c r="J4605" s="4"/>
      <c r="K4605" s="173"/>
    </row>
    <row r="4606" spans="1:11" x14ac:dyDescent="0.2">
      <c r="A4606" s="140"/>
      <c r="B4606" s="325"/>
      <c r="J4606" s="4"/>
      <c r="K4606" s="173"/>
    </row>
    <row r="4607" spans="1:11" x14ac:dyDescent="0.2">
      <c r="A4607" s="140"/>
      <c r="B4607" s="325"/>
      <c r="J4607" s="4"/>
      <c r="K4607" s="173"/>
    </row>
    <row r="4608" spans="1:11" x14ac:dyDescent="0.2">
      <c r="A4608" s="140"/>
      <c r="B4608" s="325"/>
      <c r="J4608" s="4"/>
      <c r="K4608" s="173"/>
    </row>
    <row r="4609" spans="1:11" x14ac:dyDescent="0.2">
      <c r="A4609" s="140"/>
      <c r="B4609" s="325"/>
      <c r="J4609" s="4"/>
      <c r="K4609" s="173"/>
    </row>
    <row r="4610" spans="1:11" x14ac:dyDescent="0.2">
      <c r="A4610" s="140"/>
      <c r="B4610" s="325"/>
      <c r="J4610" s="4"/>
      <c r="K4610" s="173"/>
    </row>
    <row r="4611" spans="1:11" x14ac:dyDescent="0.2">
      <c r="A4611" s="140"/>
      <c r="B4611" s="325"/>
      <c r="J4611" s="4"/>
      <c r="K4611" s="173"/>
    </row>
    <row r="4612" spans="1:11" x14ac:dyDescent="0.2">
      <c r="A4612" s="140"/>
      <c r="B4612" s="325"/>
      <c r="J4612" s="4"/>
      <c r="K4612" s="173"/>
    </row>
    <row r="4613" spans="1:11" x14ac:dyDescent="0.2">
      <c r="A4613" s="140"/>
      <c r="B4613" s="325"/>
      <c r="J4613" s="4"/>
      <c r="K4613" s="173"/>
    </row>
    <row r="4614" spans="1:11" x14ac:dyDescent="0.2">
      <c r="A4614" s="140"/>
      <c r="B4614" s="325"/>
      <c r="J4614" s="4"/>
      <c r="K4614" s="173"/>
    </row>
    <row r="4615" spans="1:11" x14ac:dyDescent="0.2">
      <c r="A4615" s="140"/>
      <c r="B4615" s="325"/>
      <c r="J4615" s="4"/>
      <c r="K4615" s="173"/>
    </row>
    <row r="4616" spans="1:11" x14ac:dyDescent="0.2">
      <c r="A4616" s="140"/>
      <c r="B4616" s="325"/>
      <c r="J4616" s="4"/>
      <c r="K4616" s="173"/>
    </row>
    <row r="4617" spans="1:11" x14ac:dyDescent="0.2">
      <c r="A4617" s="140"/>
      <c r="B4617" s="325"/>
      <c r="J4617" s="4"/>
      <c r="K4617" s="173"/>
    </row>
    <row r="4618" spans="1:11" x14ac:dyDescent="0.2">
      <c r="A4618" s="140"/>
      <c r="B4618" s="325"/>
      <c r="J4618" s="4"/>
      <c r="K4618" s="173"/>
    </row>
    <row r="4619" spans="1:11" x14ac:dyDescent="0.2">
      <c r="A4619" s="140"/>
      <c r="B4619" s="325"/>
      <c r="J4619" s="4"/>
      <c r="K4619" s="173"/>
    </row>
    <row r="4620" spans="1:11" x14ac:dyDescent="0.2">
      <c r="A4620" s="140"/>
      <c r="B4620" s="325"/>
      <c r="J4620" s="4"/>
      <c r="K4620" s="173"/>
    </row>
    <row r="4621" spans="1:11" x14ac:dyDescent="0.2">
      <c r="A4621" s="140"/>
      <c r="B4621" s="325"/>
      <c r="J4621" s="4"/>
      <c r="K4621" s="173"/>
    </row>
    <row r="4622" spans="1:11" x14ac:dyDescent="0.2">
      <c r="A4622" s="140"/>
      <c r="B4622" s="325"/>
      <c r="J4622" s="4"/>
      <c r="K4622" s="173"/>
    </row>
    <row r="4623" spans="1:11" x14ac:dyDescent="0.2">
      <c r="A4623" s="140"/>
      <c r="B4623" s="325"/>
      <c r="J4623" s="4"/>
      <c r="K4623" s="173"/>
    </row>
    <row r="4624" spans="1:11" x14ac:dyDescent="0.2">
      <c r="A4624" s="140"/>
      <c r="B4624" s="325"/>
      <c r="J4624" s="4"/>
      <c r="K4624" s="173"/>
    </row>
    <row r="4625" spans="1:11" x14ac:dyDescent="0.2">
      <c r="A4625" s="140"/>
      <c r="B4625" s="325"/>
      <c r="J4625" s="4"/>
      <c r="K4625" s="173"/>
    </row>
    <row r="4626" spans="1:11" x14ac:dyDescent="0.2">
      <c r="A4626" s="140"/>
      <c r="B4626" s="325"/>
      <c r="J4626" s="4"/>
      <c r="K4626" s="173"/>
    </row>
    <row r="4627" spans="1:11" x14ac:dyDescent="0.2">
      <c r="A4627" s="140"/>
      <c r="B4627" s="325"/>
      <c r="J4627" s="4"/>
      <c r="K4627" s="173"/>
    </row>
    <row r="4628" spans="1:11" x14ac:dyDescent="0.2">
      <c r="A4628" s="140"/>
      <c r="B4628" s="325"/>
      <c r="J4628" s="4"/>
      <c r="K4628" s="173"/>
    </row>
    <row r="4629" spans="1:11" x14ac:dyDescent="0.2">
      <c r="A4629" s="140"/>
      <c r="B4629" s="325"/>
      <c r="J4629" s="4"/>
      <c r="K4629" s="173"/>
    </row>
    <row r="4630" spans="1:11" x14ac:dyDescent="0.2">
      <c r="A4630" s="140"/>
      <c r="B4630" s="325"/>
      <c r="J4630" s="4"/>
      <c r="K4630" s="173"/>
    </row>
    <row r="4631" spans="1:11" x14ac:dyDescent="0.2">
      <c r="A4631" s="140"/>
      <c r="B4631" s="325"/>
      <c r="J4631" s="4"/>
      <c r="K4631" s="173"/>
    </row>
    <row r="4632" spans="1:11" x14ac:dyDescent="0.2">
      <c r="A4632" s="140"/>
      <c r="B4632" s="325"/>
      <c r="J4632" s="4"/>
      <c r="K4632" s="173"/>
    </row>
    <row r="4633" spans="1:11" x14ac:dyDescent="0.2">
      <c r="A4633" s="140"/>
      <c r="B4633" s="325"/>
      <c r="J4633" s="4"/>
      <c r="K4633" s="173"/>
    </row>
    <row r="4634" spans="1:11" x14ac:dyDescent="0.2">
      <c r="A4634" s="140"/>
      <c r="B4634" s="325"/>
      <c r="J4634" s="4"/>
      <c r="K4634" s="173"/>
    </row>
    <row r="4635" spans="1:11" x14ac:dyDescent="0.2">
      <c r="A4635" s="140"/>
      <c r="B4635" s="325"/>
      <c r="J4635" s="4"/>
      <c r="K4635" s="173"/>
    </row>
    <row r="4636" spans="1:11" x14ac:dyDescent="0.2">
      <c r="A4636" s="140"/>
      <c r="B4636" s="325"/>
      <c r="J4636" s="4"/>
      <c r="K4636" s="173"/>
    </row>
    <row r="4637" spans="1:11" x14ac:dyDescent="0.2">
      <c r="A4637" s="140"/>
      <c r="B4637" s="325"/>
      <c r="J4637" s="4"/>
      <c r="K4637" s="173"/>
    </row>
    <row r="4638" spans="1:11" x14ac:dyDescent="0.2">
      <c r="A4638" s="140"/>
      <c r="B4638" s="325"/>
      <c r="J4638" s="4"/>
      <c r="K4638" s="173"/>
    </row>
    <row r="4639" spans="1:11" x14ac:dyDescent="0.2">
      <c r="A4639" s="140"/>
      <c r="B4639" s="325"/>
      <c r="J4639" s="4"/>
      <c r="K4639" s="173"/>
    </row>
    <row r="4640" spans="1:11" x14ac:dyDescent="0.2">
      <c r="A4640" s="140"/>
      <c r="B4640" s="325"/>
      <c r="J4640" s="4"/>
      <c r="K4640" s="173"/>
    </row>
    <row r="4641" spans="1:11" x14ac:dyDescent="0.2">
      <c r="A4641" s="140"/>
      <c r="B4641" s="325"/>
      <c r="J4641" s="4"/>
      <c r="K4641" s="173"/>
    </row>
    <row r="4642" spans="1:11" x14ac:dyDescent="0.2">
      <c r="A4642" s="140"/>
      <c r="B4642" s="325"/>
      <c r="J4642" s="4"/>
      <c r="K4642" s="173"/>
    </row>
    <row r="4643" spans="1:11" x14ac:dyDescent="0.2">
      <c r="A4643" s="140"/>
      <c r="B4643" s="325"/>
      <c r="J4643" s="4"/>
      <c r="K4643" s="173"/>
    </row>
    <row r="4644" spans="1:11" x14ac:dyDescent="0.2">
      <c r="A4644" s="140"/>
      <c r="B4644" s="325"/>
      <c r="J4644" s="4"/>
      <c r="K4644" s="173"/>
    </row>
    <row r="4645" spans="1:11" x14ac:dyDescent="0.2">
      <c r="A4645" s="140"/>
      <c r="B4645" s="325"/>
      <c r="J4645" s="4"/>
      <c r="K4645" s="173"/>
    </row>
    <row r="4646" spans="1:11" x14ac:dyDescent="0.2">
      <c r="A4646" s="140"/>
      <c r="B4646" s="325"/>
      <c r="J4646" s="4"/>
      <c r="K4646" s="173"/>
    </row>
    <row r="4647" spans="1:11" x14ac:dyDescent="0.2">
      <c r="A4647" s="140"/>
      <c r="B4647" s="325"/>
      <c r="J4647" s="4"/>
      <c r="K4647" s="173"/>
    </row>
    <row r="4648" spans="1:11" x14ac:dyDescent="0.2">
      <c r="A4648" s="140"/>
      <c r="B4648" s="325"/>
      <c r="J4648" s="4"/>
      <c r="K4648" s="173"/>
    </row>
    <row r="4649" spans="1:11" x14ac:dyDescent="0.2">
      <c r="A4649" s="140"/>
      <c r="B4649" s="325"/>
      <c r="J4649" s="4"/>
      <c r="K4649" s="173"/>
    </row>
    <row r="4650" spans="1:11" x14ac:dyDescent="0.2">
      <c r="A4650" s="140"/>
      <c r="B4650" s="325"/>
      <c r="J4650" s="4"/>
      <c r="K4650" s="173"/>
    </row>
    <row r="4651" spans="1:11" x14ac:dyDescent="0.2">
      <c r="A4651" s="140"/>
      <c r="B4651" s="325"/>
      <c r="J4651" s="4"/>
      <c r="K4651" s="173"/>
    </row>
    <row r="4652" spans="1:11" x14ac:dyDescent="0.2">
      <c r="A4652" s="140"/>
      <c r="B4652" s="325"/>
      <c r="J4652" s="4"/>
      <c r="K4652" s="173"/>
    </row>
    <row r="4653" spans="1:11" x14ac:dyDescent="0.2">
      <c r="A4653" s="140"/>
      <c r="B4653" s="325"/>
      <c r="J4653" s="4"/>
      <c r="K4653" s="173"/>
    </row>
    <row r="4654" spans="1:11" x14ac:dyDescent="0.2">
      <c r="A4654" s="140"/>
      <c r="B4654" s="325"/>
      <c r="J4654" s="4"/>
      <c r="K4654" s="173"/>
    </row>
    <row r="4655" spans="1:11" x14ac:dyDescent="0.2">
      <c r="A4655" s="140"/>
      <c r="B4655" s="325"/>
      <c r="J4655" s="4"/>
      <c r="K4655" s="173"/>
    </row>
    <row r="4656" spans="1:11" x14ac:dyDescent="0.2">
      <c r="A4656" s="140"/>
      <c r="B4656" s="325"/>
      <c r="J4656" s="4"/>
      <c r="K4656" s="173"/>
    </row>
    <row r="4657" spans="1:11" x14ac:dyDescent="0.2">
      <c r="A4657" s="140"/>
      <c r="B4657" s="325"/>
      <c r="J4657" s="4"/>
      <c r="K4657" s="173"/>
    </row>
    <row r="4658" spans="1:11" x14ac:dyDescent="0.2">
      <c r="A4658" s="140"/>
      <c r="B4658" s="325"/>
      <c r="J4658" s="4"/>
      <c r="K4658" s="173"/>
    </row>
    <row r="4659" spans="1:11" x14ac:dyDescent="0.2">
      <c r="A4659" s="140"/>
      <c r="B4659" s="325"/>
      <c r="J4659" s="4"/>
      <c r="K4659" s="173"/>
    </row>
    <row r="4660" spans="1:11" x14ac:dyDescent="0.2">
      <c r="A4660" s="140"/>
      <c r="B4660" s="325"/>
      <c r="J4660" s="4"/>
      <c r="K4660" s="173"/>
    </row>
    <row r="4661" spans="1:11" x14ac:dyDescent="0.2">
      <c r="A4661" s="140"/>
      <c r="B4661" s="325"/>
      <c r="J4661" s="4"/>
      <c r="K4661" s="173"/>
    </row>
    <row r="4662" spans="1:11" x14ac:dyDescent="0.2">
      <c r="A4662" s="140"/>
      <c r="B4662" s="325"/>
      <c r="J4662" s="4"/>
      <c r="K4662" s="173"/>
    </row>
    <row r="4663" spans="1:11" x14ac:dyDescent="0.2">
      <c r="A4663" s="140"/>
      <c r="B4663" s="325"/>
      <c r="J4663" s="4"/>
      <c r="K4663" s="173"/>
    </row>
    <row r="4664" spans="1:11" x14ac:dyDescent="0.2">
      <c r="A4664" s="140"/>
      <c r="B4664" s="325"/>
      <c r="J4664" s="4"/>
      <c r="K4664" s="173"/>
    </row>
    <row r="4665" spans="1:11" x14ac:dyDescent="0.2">
      <c r="A4665" s="140"/>
      <c r="B4665" s="325"/>
      <c r="J4665" s="4"/>
      <c r="K4665" s="173"/>
    </row>
    <row r="4666" spans="1:11" x14ac:dyDescent="0.2">
      <c r="A4666" s="140"/>
      <c r="B4666" s="325"/>
      <c r="J4666" s="4"/>
      <c r="K4666" s="173"/>
    </row>
    <row r="4667" spans="1:11" x14ac:dyDescent="0.2">
      <c r="A4667" s="140"/>
      <c r="B4667" s="325"/>
      <c r="J4667" s="4"/>
      <c r="K4667" s="173"/>
    </row>
    <row r="4668" spans="1:11" x14ac:dyDescent="0.2">
      <c r="A4668" s="140"/>
      <c r="B4668" s="325"/>
      <c r="J4668" s="4"/>
      <c r="K4668" s="173"/>
    </row>
    <row r="4669" spans="1:11" x14ac:dyDescent="0.2">
      <c r="A4669" s="140"/>
      <c r="B4669" s="325"/>
      <c r="J4669" s="4"/>
      <c r="K4669" s="173"/>
    </row>
    <row r="4670" spans="1:11" x14ac:dyDescent="0.2">
      <c r="A4670" s="140"/>
      <c r="B4670" s="325"/>
      <c r="J4670" s="4"/>
      <c r="K4670" s="173"/>
    </row>
    <row r="4671" spans="1:11" x14ac:dyDescent="0.2">
      <c r="A4671" s="140"/>
      <c r="B4671" s="325"/>
      <c r="J4671" s="4"/>
      <c r="K4671" s="173"/>
    </row>
    <row r="4672" spans="1:11" x14ac:dyDescent="0.2">
      <c r="A4672" s="140"/>
      <c r="B4672" s="325"/>
      <c r="J4672" s="4"/>
      <c r="K4672" s="173"/>
    </row>
    <row r="4673" spans="1:11" x14ac:dyDescent="0.2">
      <c r="A4673" s="140"/>
      <c r="B4673" s="325"/>
      <c r="J4673" s="4"/>
      <c r="K4673" s="173"/>
    </row>
    <row r="4674" spans="1:11" x14ac:dyDescent="0.2">
      <c r="A4674" s="140"/>
      <c r="B4674" s="325"/>
      <c r="J4674" s="4"/>
      <c r="K4674" s="173"/>
    </row>
    <row r="4675" spans="1:11" x14ac:dyDescent="0.2">
      <c r="A4675" s="140"/>
      <c r="B4675" s="325"/>
      <c r="J4675" s="4"/>
      <c r="K4675" s="173"/>
    </row>
    <row r="4676" spans="1:11" x14ac:dyDescent="0.2">
      <c r="A4676" s="140"/>
      <c r="B4676" s="325"/>
      <c r="J4676" s="4"/>
      <c r="K4676" s="173"/>
    </row>
    <row r="4677" spans="1:11" x14ac:dyDescent="0.2">
      <c r="A4677" s="140"/>
      <c r="B4677" s="325"/>
      <c r="J4677" s="4"/>
      <c r="K4677" s="173"/>
    </row>
    <row r="4678" spans="1:11" x14ac:dyDescent="0.2">
      <c r="A4678" s="140"/>
      <c r="B4678" s="325"/>
      <c r="J4678" s="4"/>
      <c r="K4678" s="173"/>
    </row>
    <row r="4679" spans="1:11" x14ac:dyDescent="0.2">
      <c r="A4679" s="140"/>
      <c r="B4679" s="325"/>
      <c r="J4679" s="4"/>
      <c r="K4679" s="173"/>
    </row>
    <row r="4680" spans="1:11" x14ac:dyDescent="0.2">
      <c r="A4680" s="140"/>
      <c r="B4680" s="325"/>
      <c r="J4680" s="4"/>
      <c r="K4680" s="173"/>
    </row>
    <row r="4681" spans="1:11" x14ac:dyDescent="0.2">
      <c r="A4681" s="140"/>
      <c r="B4681" s="325"/>
      <c r="J4681" s="4"/>
      <c r="K4681" s="173"/>
    </row>
    <row r="4682" spans="1:11" x14ac:dyDescent="0.2">
      <c r="A4682" s="140"/>
      <c r="B4682" s="325"/>
      <c r="J4682" s="4"/>
      <c r="K4682" s="173"/>
    </row>
    <row r="4683" spans="1:11" x14ac:dyDescent="0.2">
      <c r="A4683" s="140"/>
      <c r="B4683" s="325"/>
      <c r="J4683" s="4"/>
      <c r="K4683" s="173"/>
    </row>
    <row r="4684" spans="1:11" x14ac:dyDescent="0.2">
      <c r="A4684" s="140"/>
      <c r="B4684" s="325"/>
      <c r="J4684" s="4"/>
      <c r="K4684" s="173"/>
    </row>
    <row r="4685" spans="1:11" x14ac:dyDescent="0.2">
      <c r="A4685" s="140"/>
      <c r="B4685" s="325"/>
      <c r="J4685" s="4"/>
      <c r="K4685" s="173"/>
    </row>
    <row r="4686" spans="1:11" x14ac:dyDescent="0.2">
      <c r="A4686" s="140"/>
      <c r="B4686" s="325"/>
      <c r="J4686" s="4"/>
      <c r="K4686" s="173"/>
    </row>
    <row r="4687" spans="1:11" x14ac:dyDescent="0.2">
      <c r="A4687" s="140"/>
      <c r="B4687" s="325"/>
      <c r="J4687" s="4"/>
      <c r="K4687" s="173"/>
    </row>
    <row r="4688" spans="1:11" x14ac:dyDescent="0.2">
      <c r="A4688" s="140"/>
      <c r="B4688" s="325"/>
      <c r="J4688" s="4"/>
      <c r="K4688" s="173"/>
    </row>
    <row r="4689" spans="1:11" x14ac:dyDescent="0.2">
      <c r="A4689" s="140"/>
      <c r="B4689" s="325"/>
      <c r="J4689" s="4"/>
      <c r="K4689" s="173"/>
    </row>
    <row r="4690" spans="1:11" x14ac:dyDescent="0.2">
      <c r="A4690" s="140"/>
      <c r="B4690" s="325"/>
      <c r="J4690" s="4"/>
      <c r="K4690" s="173"/>
    </row>
    <row r="4691" spans="1:11" x14ac:dyDescent="0.2">
      <c r="A4691" s="140"/>
      <c r="B4691" s="325"/>
      <c r="J4691" s="4"/>
      <c r="K4691" s="173"/>
    </row>
    <row r="4692" spans="1:11" x14ac:dyDescent="0.2">
      <c r="A4692" s="140"/>
      <c r="B4692" s="325"/>
      <c r="J4692" s="4"/>
      <c r="K4692" s="173"/>
    </row>
    <row r="4693" spans="1:11" x14ac:dyDescent="0.2">
      <c r="A4693" s="140"/>
      <c r="B4693" s="325"/>
      <c r="J4693" s="4"/>
      <c r="K4693" s="173"/>
    </row>
    <row r="4694" spans="1:11" x14ac:dyDescent="0.2">
      <c r="A4694" s="140"/>
      <c r="B4694" s="325"/>
      <c r="J4694" s="4"/>
      <c r="K4694" s="173"/>
    </row>
    <row r="4695" spans="1:11" x14ac:dyDescent="0.2">
      <c r="A4695" s="140"/>
      <c r="B4695" s="325"/>
      <c r="J4695" s="4"/>
      <c r="K4695" s="173"/>
    </row>
    <row r="4696" spans="1:11" x14ac:dyDescent="0.2">
      <c r="A4696" s="140"/>
      <c r="B4696" s="325"/>
      <c r="J4696" s="4"/>
      <c r="K4696" s="173"/>
    </row>
    <row r="4697" spans="1:11" x14ac:dyDescent="0.2">
      <c r="A4697" s="140"/>
      <c r="B4697" s="325"/>
      <c r="J4697" s="4"/>
      <c r="K4697" s="173"/>
    </row>
    <row r="4698" spans="1:11" x14ac:dyDescent="0.2">
      <c r="A4698" s="140"/>
      <c r="B4698" s="325"/>
      <c r="J4698" s="4"/>
      <c r="K4698" s="173"/>
    </row>
    <row r="4699" spans="1:11" x14ac:dyDescent="0.2">
      <c r="A4699" s="140"/>
      <c r="B4699" s="325"/>
      <c r="J4699" s="4"/>
      <c r="K4699" s="173"/>
    </row>
    <row r="4700" spans="1:11" x14ac:dyDescent="0.2">
      <c r="A4700" s="140"/>
      <c r="B4700" s="325"/>
      <c r="J4700" s="4"/>
      <c r="K4700" s="173"/>
    </row>
    <row r="4701" spans="1:11" x14ac:dyDescent="0.2">
      <c r="A4701" s="140"/>
      <c r="B4701" s="325"/>
      <c r="J4701" s="4"/>
      <c r="K4701" s="173"/>
    </row>
    <row r="4702" spans="1:11" x14ac:dyDescent="0.2">
      <c r="A4702" s="140"/>
      <c r="B4702" s="325"/>
      <c r="J4702" s="4"/>
      <c r="K4702" s="173"/>
    </row>
    <row r="4703" spans="1:11" x14ac:dyDescent="0.2">
      <c r="A4703" s="140"/>
      <c r="B4703" s="325"/>
      <c r="J4703" s="4"/>
      <c r="K4703" s="173"/>
    </row>
    <row r="4704" spans="1:11" x14ac:dyDescent="0.2">
      <c r="A4704" s="140"/>
      <c r="B4704" s="325"/>
      <c r="J4704" s="4"/>
      <c r="K4704" s="173"/>
    </row>
    <row r="4705" spans="1:11" x14ac:dyDescent="0.2">
      <c r="A4705" s="140"/>
      <c r="B4705" s="325"/>
      <c r="J4705" s="4"/>
      <c r="K4705" s="173"/>
    </row>
    <row r="4706" spans="1:11" x14ac:dyDescent="0.2">
      <c r="A4706" s="140"/>
      <c r="B4706" s="325"/>
      <c r="J4706" s="4"/>
      <c r="K4706" s="173"/>
    </row>
    <row r="4707" spans="1:11" x14ac:dyDescent="0.2">
      <c r="A4707" s="140"/>
      <c r="B4707" s="325"/>
      <c r="J4707" s="4"/>
      <c r="K4707" s="173"/>
    </row>
    <row r="4708" spans="1:11" x14ac:dyDescent="0.2">
      <c r="A4708" s="140"/>
      <c r="B4708" s="325"/>
      <c r="J4708" s="4"/>
      <c r="K4708" s="173"/>
    </row>
    <row r="4709" spans="1:11" x14ac:dyDescent="0.2">
      <c r="A4709" s="140"/>
      <c r="B4709" s="325"/>
      <c r="J4709" s="4"/>
      <c r="K4709" s="173"/>
    </row>
    <row r="4710" spans="1:11" x14ac:dyDescent="0.2">
      <c r="A4710" s="140"/>
      <c r="B4710" s="325"/>
      <c r="J4710" s="4"/>
      <c r="K4710" s="173"/>
    </row>
    <row r="4711" spans="1:11" x14ac:dyDescent="0.2">
      <c r="A4711" s="140"/>
      <c r="B4711" s="325"/>
      <c r="J4711" s="4"/>
      <c r="K4711" s="173"/>
    </row>
    <row r="4712" spans="1:11" x14ac:dyDescent="0.2">
      <c r="A4712" s="140"/>
      <c r="B4712" s="325"/>
      <c r="J4712" s="4"/>
      <c r="K4712" s="173"/>
    </row>
    <row r="4713" spans="1:11" x14ac:dyDescent="0.2">
      <c r="A4713" s="140"/>
      <c r="B4713" s="325"/>
      <c r="J4713" s="4"/>
      <c r="K4713" s="173"/>
    </row>
    <row r="4714" spans="1:11" x14ac:dyDescent="0.2">
      <c r="A4714" s="140"/>
      <c r="B4714" s="325"/>
      <c r="J4714" s="4"/>
      <c r="K4714" s="173"/>
    </row>
    <row r="4715" spans="1:11" x14ac:dyDescent="0.2">
      <c r="A4715" s="140"/>
      <c r="B4715" s="325"/>
      <c r="J4715" s="4"/>
      <c r="K4715" s="173"/>
    </row>
    <row r="4716" spans="1:11" x14ac:dyDescent="0.2">
      <c r="A4716" s="140"/>
      <c r="B4716" s="325"/>
      <c r="J4716" s="4"/>
      <c r="K4716" s="173"/>
    </row>
    <row r="4717" spans="1:11" x14ac:dyDescent="0.2">
      <c r="A4717" s="140"/>
      <c r="B4717" s="325"/>
      <c r="J4717" s="4"/>
      <c r="K4717" s="173"/>
    </row>
    <row r="4718" spans="1:11" x14ac:dyDescent="0.2">
      <c r="A4718" s="140"/>
      <c r="B4718" s="325"/>
      <c r="J4718" s="4"/>
      <c r="K4718" s="173"/>
    </row>
    <row r="4719" spans="1:11" x14ac:dyDescent="0.2">
      <c r="A4719" s="140"/>
      <c r="B4719" s="325"/>
      <c r="J4719" s="4"/>
      <c r="K4719" s="173"/>
    </row>
    <row r="4720" spans="1:11" x14ac:dyDescent="0.2">
      <c r="A4720" s="140"/>
      <c r="B4720" s="325"/>
      <c r="J4720" s="4"/>
      <c r="K4720" s="173"/>
    </row>
    <row r="4721" spans="1:11" x14ac:dyDescent="0.2">
      <c r="A4721" s="140"/>
      <c r="B4721" s="325"/>
      <c r="J4721" s="4"/>
      <c r="K4721" s="173"/>
    </row>
    <row r="4722" spans="1:11" x14ac:dyDescent="0.2">
      <c r="A4722" s="140"/>
      <c r="B4722" s="325"/>
      <c r="J4722" s="4"/>
      <c r="K4722" s="173"/>
    </row>
    <row r="4723" spans="1:11" x14ac:dyDescent="0.2">
      <c r="A4723" s="140"/>
      <c r="B4723" s="325"/>
      <c r="J4723" s="4"/>
      <c r="K4723" s="173"/>
    </row>
    <row r="4724" spans="1:11" x14ac:dyDescent="0.2">
      <c r="A4724" s="140"/>
      <c r="B4724" s="325"/>
      <c r="J4724" s="4"/>
      <c r="K4724" s="173"/>
    </row>
    <row r="4725" spans="1:11" x14ac:dyDescent="0.2">
      <c r="A4725" s="140"/>
      <c r="B4725" s="325"/>
      <c r="J4725" s="4"/>
      <c r="K4725" s="173"/>
    </row>
    <row r="4726" spans="1:11" x14ac:dyDescent="0.2">
      <c r="A4726" s="140"/>
      <c r="B4726" s="325"/>
      <c r="J4726" s="4"/>
      <c r="K4726" s="173"/>
    </row>
    <row r="4727" spans="1:11" x14ac:dyDescent="0.2">
      <c r="A4727" s="140"/>
      <c r="B4727" s="325"/>
      <c r="J4727" s="4"/>
      <c r="K4727" s="173"/>
    </row>
    <row r="4728" spans="1:11" x14ac:dyDescent="0.2">
      <c r="A4728" s="140"/>
      <c r="B4728" s="325"/>
      <c r="J4728" s="4"/>
      <c r="K4728" s="173"/>
    </row>
    <row r="4729" spans="1:11" x14ac:dyDescent="0.2">
      <c r="A4729" s="140"/>
      <c r="B4729" s="325"/>
      <c r="J4729" s="4"/>
      <c r="K4729" s="173"/>
    </row>
    <row r="4730" spans="1:11" x14ac:dyDescent="0.2">
      <c r="A4730" s="140"/>
      <c r="B4730" s="325"/>
      <c r="J4730" s="4"/>
      <c r="K4730" s="173"/>
    </row>
    <row r="4731" spans="1:11" x14ac:dyDescent="0.2">
      <c r="A4731" s="140"/>
      <c r="B4731" s="325"/>
      <c r="J4731" s="4"/>
      <c r="K4731" s="173"/>
    </row>
    <row r="4732" spans="1:11" x14ac:dyDescent="0.2">
      <c r="A4732" s="140"/>
      <c r="B4732" s="325"/>
      <c r="J4732" s="4"/>
      <c r="K4732" s="173"/>
    </row>
    <row r="4733" spans="1:11" x14ac:dyDescent="0.2">
      <c r="A4733" s="140"/>
      <c r="B4733" s="325"/>
      <c r="J4733" s="4"/>
      <c r="K4733" s="173"/>
    </row>
    <row r="4734" spans="1:11" x14ac:dyDescent="0.2">
      <c r="A4734" s="140"/>
      <c r="B4734" s="325"/>
      <c r="J4734" s="4"/>
      <c r="K4734" s="173"/>
    </row>
    <row r="4735" spans="1:11" x14ac:dyDescent="0.2">
      <c r="A4735" s="140"/>
      <c r="B4735" s="325"/>
      <c r="J4735" s="4"/>
      <c r="K4735" s="173"/>
    </row>
    <row r="4736" spans="1:11" x14ac:dyDescent="0.2">
      <c r="A4736" s="140"/>
      <c r="B4736" s="325"/>
      <c r="J4736" s="4"/>
      <c r="K4736" s="173"/>
    </row>
    <row r="4737" spans="1:11" x14ac:dyDescent="0.2">
      <c r="A4737" s="140"/>
      <c r="B4737" s="325"/>
      <c r="J4737" s="4"/>
      <c r="K4737" s="173"/>
    </row>
    <row r="4738" spans="1:11" x14ac:dyDescent="0.2">
      <c r="A4738" s="140"/>
      <c r="B4738" s="325"/>
      <c r="J4738" s="4"/>
      <c r="K4738" s="173"/>
    </row>
    <row r="4739" spans="1:11" x14ac:dyDescent="0.2">
      <c r="A4739" s="140"/>
      <c r="B4739" s="325"/>
      <c r="J4739" s="4"/>
      <c r="K4739" s="173"/>
    </row>
    <row r="4740" spans="1:11" x14ac:dyDescent="0.2">
      <c r="A4740" s="140"/>
      <c r="B4740" s="325"/>
      <c r="J4740" s="4"/>
      <c r="K4740" s="173"/>
    </row>
    <row r="4741" spans="1:11" x14ac:dyDescent="0.2">
      <c r="A4741" s="140"/>
      <c r="B4741" s="325"/>
      <c r="J4741" s="4"/>
      <c r="K4741" s="173"/>
    </row>
    <row r="4742" spans="1:11" x14ac:dyDescent="0.2">
      <c r="A4742" s="140"/>
      <c r="B4742" s="325"/>
      <c r="J4742" s="4"/>
      <c r="K4742" s="173"/>
    </row>
    <row r="4743" spans="1:11" x14ac:dyDescent="0.2">
      <c r="A4743" s="140"/>
      <c r="B4743" s="325"/>
      <c r="J4743" s="4"/>
      <c r="K4743" s="173"/>
    </row>
    <row r="4744" spans="1:11" x14ac:dyDescent="0.2">
      <c r="A4744" s="140"/>
      <c r="B4744" s="325"/>
      <c r="J4744" s="4"/>
      <c r="K4744" s="173"/>
    </row>
    <row r="4745" spans="1:11" x14ac:dyDescent="0.2">
      <c r="A4745" s="140"/>
      <c r="B4745" s="325"/>
      <c r="J4745" s="4"/>
      <c r="K4745" s="173"/>
    </row>
    <row r="4746" spans="1:11" x14ac:dyDescent="0.2">
      <c r="A4746" s="140"/>
      <c r="B4746" s="325"/>
      <c r="J4746" s="4"/>
      <c r="K4746" s="173"/>
    </row>
    <row r="4747" spans="1:11" x14ac:dyDescent="0.2">
      <c r="A4747" s="140"/>
      <c r="B4747" s="325"/>
      <c r="J4747" s="4"/>
      <c r="K4747" s="173"/>
    </row>
    <row r="4748" spans="1:11" x14ac:dyDescent="0.2">
      <c r="A4748" s="140"/>
      <c r="B4748" s="325"/>
      <c r="J4748" s="4"/>
      <c r="K4748" s="173"/>
    </row>
    <row r="4749" spans="1:11" x14ac:dyDescent="0.2">
      <c r="A4749" s="140"/>
      <c r="B4749" s="325"/>
      <c r="J4749" s="4"/>
      <c r="K4749" s="173"/>
    </row>
    <row r="4750" spans="1:11" x14ac:dyDescent="0.2">
      <c r="A4750" s="140"/>
      <c r="B4750" s="325"/>
      <c r="J4750" s="4"/>
      <c r="K4750" s="173"/>
    </row>
    <row r="4751" spans="1:11" x14ac:dyDescent="0.2">
      <c r="A4751" s="140"/>
      <c r="B4751" s="325"/>
      <c r="J4751" s="4"/>
      <c r="K4751" s="173"/>
    </row>
    <row r="4752" spans="1:11" x14ac:dyDescent="0.2">
      <c r="A4752" s="140"/>
      <c r="B4752" s="325"/>
      <c r="J4752" s="4"/>
      <c r="K4752" s="173"/>
    </row>
    <row r="4753" spans="1:11" x14ac:dyDescent="0.2">
      <c r="A4753" s="140"/>
      <c r="B4753" s="325"/>
      <c r="J4753" s="4"/>
      <c r="K4753" s="173"/>
    </row>
    <row r="4754" spans="1:11" x14ac:dyDescent="0.2">
      <c r="A4754" s="140"/>
      <c r="B4754" s="325"/>
      <c r="J4754" s="4"/>
      <c r="K4754" s="173"/>
    </row>
    <row r="4755" spans="1:11" x14ac:dyDescent="0.2">
      <c r="A4755" s="140"/>
      <c r="B4755" s="325"/>
      <c r="J4755" s="4"/>
      <c r="K4755" s="173"/>
    </row>
    <row r="4756" spans="1:11" x14ac:dyDescent="0.2">
      <c r="A4756" s="140"/>
      <c r="B4756" s="325"/>
      <c r="J4756" s="4"/>
      <c r="K4756" s="173"/>
    </row>
    <row r="4757" spans="1:11" x14ac:dyDescent="0.2">
      <c r="A4757" s="140"/>
      <c r="B4757" s="325"/>
      <c r="J4757" s="4"/>
      <c r="K4757" s="173"/>
    </row>
    <row r="4758" spans="1:11" x14ac:dyDescent="0.2">
      <c r="A4758" s="140"/>
      <c r="B4758" s="325"/>
      <c r="J4758" s="4"/>
      <c r="K4758" s="173"/>
    </row>
    <row r="4759" spans="1:11" x14ac:dyDescent="0.2">
      <c r="A4759" s="140"/>
      <c r="B4759" s="325"/>
      <c r="J4759" s="4"/>
      <c r="K4759" s="173"/>
    </row>
    <row r="4760" spans="1:11" x14ac:dyDescent="0.2">
      <c r="A4760" s="140"/>
      <c r="B4760" s="325"/>
      <c r="J4760" s="4"/>
      <c r="K4760" s="173"/>
    </row>
    <row r="4761" spans="1:11" x14ac:dyDescent="0.2">
      <c r="A4761" s="140"/>
      <c r="B4761" s="325"/>
      <c r="J4761" s="4"/>
      <c r="K4761" s="173"/>
    </row>
    <row r="4762" spans="1:11" x14ac:dyDescent="0.2">
      <c r="A4762" s="140"/>
      <c r="B4762" s="325"/>
      <c r="J4762" s="4"/>
      <c r="K4762" s="173"/>
    </row>
    <row r="4763" spans="1:11" x14ac:dyDescent="0.2">
      <c r="A4763" s="140"/>
      <c r="B4763" s="325"/>
      <c r="J4763" s="4"/>
      <c r="K4763" s="173"/>
    </row>
    <row r="4764" spans="1:11" x14ac:dyDescent="0.2">
      <c r="A4764" s="140"/>
      <c r="B4764" s="325"/>
      <c r="J4764" s="4"/>
      <c r="K4764" s="173"/>
    </row>
    <row r="4765" spans="1:11" x14ac:dyDescent="0.2">
      <c r="A4765" s="140"/>
      <c r="B4765" s="325"/>
      <c r="J4765" s="4"/>
      <c r="K4765" s="173"/>
    </row>
    <row r="4766" spans="1:11" x14ac:dyDescent="0.2">
      <c r="A4766" s="140"/>
      <c r="B4766" s="325"/>
      <c r="J4766" s="4"/>
      <c r="K4766" s="173"/>
    </row>
    <row r="4767" spans="1:11" x14ac:dyDescent="0.2">
      <c r="A4767" s="140"/>
      <c r="B4767" s="325"/>
      <c r="J4767" s="4"/>
      <c r="K4767" s="173"/>
    </row>
    <row r="4768" spans="1:11" x14ac:dyDescent="0.2">
      <c r="A4768" s="140"/>
      <c r="B4768" s="325"/>
      <c r="J4768" s="4"/>
      <c r="K4768" s="173"/>
    </row>
    <row r="4769" spans="1:11" x14ac:dyDescent="0.2">
      <c r="A4769" s="140"/>
      <c r="B4769" s="325"/>
      <c r="J4769" s="4"/>
      <c r="K4769" s="173"/>
    </row>
    <row r="4770" spans="1:11" x14ac:dyDescent="0.2">
      <c r="A4770" s="140"/>
      <c r="B4770" s="325"/>
      <c r="J4770" s="4"/>
      <c r="K4770" s="173"/>
    </row>
    <row r="4771" spans="1:11" x14ac:dyDescent="0.2">
      <c r="A4771" s="140"/>
      <c r="B4771" s="325"/>
      <c r="J4771" s="4"/>
      <c r="K4771" s="173"/>
    </row>
    <row r="4772" spans="1:11" x14ac:dyDescent="0.2">
      <c r="A4772" s="140"/>
      <c r="B4772" s="325"/>
      <c r="J4772" s="4"/>
      <c r="K4772" s="173"/>
    </row>
    <row r="4773" spans="1:11" x14ac:dyDescent="0.2">
      <c r="A4773" s="140"/>
      <c r="B4773" s="325"/>
      <c r="J4773" s="4"/>
      <c r="K4773" s="173"/>
    </row>
    <row r="4774" spans="1:11" x14ac:dyDescent="0.2">
      <c r="A4774" s="140"/>
      <c r="B4774" s="325"/>
      <c r="J4774" s="4"/>
      <c r="K4774" s="173"/>
    </row>
    <row r="4775" spans="1:11" x14ac:dyDescent="0.2">
      <c r="A4775" s="140"/>
      <c r="B4775" s="325"/>
      <c r="J4775" s="4"/>
      <c r="K4775" s="173"/>
    </row>
    <row r="4776" spans="1:11" x14ac:dyDescent="0.2">
      <c r="A4776" s="140"/>
      <c r="B4776" s="325"/>
      <c r="J4776" s="4"/>
      <c r="K4776" s="173"/>
    </row>
    <row r="4777" spans="1:11" x14ac:dyDescent="0.2">
      <c r="A4777" s="140"/>
      <c r="B4777" s="325"/>
      <c r="J4777" s="4"/>
      <c r="K4777" s="173"/>
    </row>
    <row r="4778" spans="1:11" x14ac:dyDescent="0.2">
      <c r="A4778" s="140"/>
      <c r="B4778" s="325"/>
      <c r="J4778" s="4"/>
      <c r="K4778" s="173"/>
    </row>
    <row r="4779" spans="1:11" x14ac:dyDescent="0.2">
      <c r="A4779" s="140"/>
      <c r="B4779" s="325"/>
      <c r="J4779" s="4"/>
      <c r="K4779" s="173"/>
    </row>
    <row r="4780" spans="1:11" x14ac:dyDescent="0.2">
      <c r="A4780" s="140"/>
      <c r="B4780" s="325"/>
      <c r="J4780" s="4"/>
      <c r="K4780" s="173"/>
    </row>
    <row r="4781" spans="1:11" x14ac:dyDescent="0.2">
      <c r="A4781" s="140"/>
      <c r="B4781" s="325"/>
      <c r="J4781" s="4"/>
      <c r="K4781" s="173"/>
    </row>
    <row r="4782" spans="1:11" x14ac:dyDescent="0.2">
      <c r="A4782" s="140"/>
      <c r="B4782" s="325"/>
      <c r="J4782" s="4"/>
      <c r="K4782" s="173"/>
    </row>
    <row r="4783" spans="1:11" x14ac:dyDescent="0.2">
      <c r="A4783" s="140"/>
      <c r="B4783" s="325"/>
      <c r="J4783" s="4"/>
      <c r="K4783" s="173"/>
    </row>
    <row r="4784" spans="1:11" x14ac:dyDescent="0.2">
      <c r="A4784" s="140"/>
      <c r="B4784" s="325"/>
      <c r="J4784" s="4"/>
      <c r="K4784" s="173"/>
    </row>
    <row r="4785" spans="1:11" x14ac:dyDescent="0.2">
      <c r="A4785" s="140"/>
      <c r="B4785" s="325"/>
      <c r="J4785" s="4"/>
      <c r="K4785" s="173"/>
    </row>
    <row r="4786" spans="1:11" x14ac:dyDescent="0.2">
      <c r="A4786" s="140"/>
      <c r="B4786" s="325"/>
      <c r="J4786" s="4"/>
      <c r="K4786" s="173"/>
    </row>
    <row r="4787" spans="1:11" x14ac:dyDescent="0.2">
      <c r="A4787" s="140"/>
      <c r="B4787" s="325"/>
      <c r="J4787" s="4"/>
      <c r="K4787" s="173"/>
    </row>
    <row r="4788" spans="1:11" x14ac:dyDescent="0.2">
      <c r="A4788" s="140"/>
      <c r="B4788" s="325"/>
      <c r="J4788" s="4"/>
      <c r="K4788" s="173"/>
    </row>
    <row r="4789" spans="1:11" x14ac:dyDescent="0.2">
      <c r="A4789" s="140"/>
      <c r="B4789" s="325"/>
      <c r="J4789" s="4"/>
      <c r="K4789" s="173"/>
    </row>
    <row r="4790" spans="1:11" x14ac:dyDescent="0.2">
      <c r="A4790" s="140"/>
      <c r="B4790" s="325"/>
      <c r="J4790" s="4"/>
      <c r="K4790" s="173"/>
    </row>
    <row r="4791" spans="1:11" x14ac:dyDescent="0.2">
      <c r="A4791" s="140"/>
      <c r="B4791" s="325"/>
      <c r="J4791" s="4"/>
      <c r="K4791" s="173"/>
    </row>
    <row r="4792" spans="1:11" x14ac:dyDescent="0.2">
      <c r="A4792" s="140"/>
      <c r="B4792" s="325"/>
      <c r="J4792" s="4"/>
      <c r="K4792" s="173"/>
    </row>
    <row r="4793" spans="1:11" x14ac:dyDescent="0.2">
      <c r="A4793" s="140"/>
      <c r="B4793" s="325"/>
      <c r="J4793" s="4"/>
      <c r="K4793" s="173"/>
    </row>
    <row r="4794" spans="1:11" x14ac:dyDescent="0.2">
      <c r="A4794" s="140"/>
      <c r="B4794" s="325"/>
      <c r="J4794" s="4"/>
      <c r="K4794" s="173"/>
    </row>
    <row r="4795" spans="1:11" x14ac:dyDescent="0.2">
      <c r="A4795" s="140"/>
      <c r="B4795" s="325"/>
      <c r="J4795" s="4"/>
      <c r="K4795" s="173"/>
    </row>
    <row r="4796" spans="1:11" x14ac:dyDescent="0.2">
      <c r="A4796" s="140"/>
      <c r="B4796" s="325"/>
      <c r="J4796" s="4"/>
      <c r="K4796" s="173"/>
    </row>
    <row r="4797" spans="1:11" x14ac:dyDescent="0.2">
      <c r="A4797" s="140"/>
      <c r="B4797" s="325"/>
      <c r="J4797" s="4"/>
      <c r="K4797" s="173"/>
    </row>
    <row r="4798" spans="1:11" x14ac:dyDescent="0.2">
      <c r="A4798" s="140"/>
      <c r="B4798" s="325"/>
      <c r="J4798" s="4"/>
      <c r="K4798" s="173"/>
    </row>
    <row r="4799" spans="1:11" x14ac:dyDescent="0.2">
      <c r="A4799" s="140"/>
      <c r="B4799" s="325"/>
      <c r="J4799" s="4"/>
      <c r="K4799" s="173"/>
    </row>
    <row r="4800" spans="1:11" x14ac:dyDescent="0.2">
      <c r="A4800" s="140"/>
      <c r="B4800" s="325"/>
      <c r="J4800" s="4"/>
      <c r="K4800" s="173"/>
    </row>
    <row r="4801" spans="1:11" x14ac:dyDescent="0.2">
      <c r="A4801" s="140"/>
      <c r="B4801" s="325"/>
      <c r="J4801" s="4"/>
      <c r="K4801" s="173"/>
    </row>
    <row r="4802" spans="1:11" x14ac:dyDescent="0.2">
      <c r="A4802" s="140"/>
      <c r="B4802" s="325"/>
      <c r="J4802" s="4"/>
      <c r="K4802" s="173"/>
    </row>
    <row r="4803" spans="1:11" x14ac:dyDescent="0.2">
      <c r="A4803" s="140"/>
      <c r="B4803" s="325"/>
      <c r="J4803" s="4"/>
      <c r="K4803" s="173"/>
    </row>
    <row r="4804" spans="1:11" x14ac:dyDescent="0.2">
      <c r="A4804" s="140"/>
      <c r="B4804" s="325"/>
      <c r="J4804" s="4"/>
      <c r="K4804" s="173"/>
    </row>
    <row r="4805" spans="1:11" x14ac:dyDescent="0.2">
      <c r="A4805" s="140"/>
      <c r="B4805" s="325"/>
      <c r="J4805" s="4"/>
      <c r="K4805" s="173"/>
    </row>
    <row r="4806" spans="1:11" x14ac:dyDescent="0.2">
      <c r="A4806" s="140"/>
      <c r="B4806" s="325"/>
      <c r="J4806" s="4"/>
      <c r="K4806" s="173"/>
    </row>
    <row r="4807" spans="1:11" x14ac:dyDescent="0.2">
      <c r="A4807" s="140"/>
      <c r="B4807" s="325"/>
      <c r="J4807" s="4"/>
      <c r="K4807" s="173"/>
    </row>
    <row r="4808" spans="1:11" x14ac:dyDescent="0.2">
      <c r="A4808" s="140"/>
      <c r="B4808" s="325"/>
      <c r="J4808" s="4"/>
      <c r="K4808" s="173"/>
    </row>
    <row r="4809" spans="1:11" x14ac:dyDescent="0.2">
      <c r="A4809" s="140"/>
      <c r="B4809" s="325"/>
      <c r="J4809" s="4"/>
      <c r="K4809" s="173"/>
    </row>
    <row r="4810" spans="1:11" x14ac:dyDescent="0.2">
      <c r="A4810" s="140"/>
      <c r="B4810" s="325"/>
      <c r="J4810" s="4"/>
      <c r="K4810" s="173"/>
    </row>
    <row r="4811" spans="1:11" x14ac:dyDescent="0.2">
      <c r="A4811" s="140"/>
      <c r="B4811" s="325"/>
      <c r="J4811" s="4"/>
      <c r="K4811" s="173"/>
    </row>
    <row r="4812" spans="1:11" x14ac:dyDescent="0.2">
      <c r="A4812" s="140"/>
      <c r="B4812" s="325"/>
      <c r="J4812" s="4"/>
      <c r="K4812" s="173"/>
    </row>
    <row r="4813" spans="1:11" x14ac:dyDescent="0.2">
      <c r="A4813" s="140"/>
      <c r="B4813" s="325"/>
      <c r="J4813" s="4"/>
      <c r="K4813" s="173"/>
    </row>
    <row r="4814" spans="1:11" x14ac:dyDescent="0.2">
      <c r="A4814" s="140"/>
      <c r="B4814" s="325"/>
      <c r="J4814" s="4"/>
      <c r="K4814" s="173"/>
    </row>
    <row r="4815" spans="1:11" x14ac:dyDescent="0.2">
      <c r="A4815" s="140"/>
      <c r="B4815" s="325"/>
      <c r="J4815" s="4"/>
      <c r="K4815" s="173"/>
    </row>
    <row r="4816" spans="1:11" x14ac:dyDescent="0.2">
      <c r="A4816" s="140"/>
      <c r="B4816" s="325"/>
      <c r="J4816" s="4"/>
      <c r="K4816" s="173"/>
    </row>
    <row r="4817" spans="1:11" x14ac:dyDescent="0.2">
      <c r="A4817" s="140"/>
      <c r="B4817" s="325"/>
      <c r="J4817" s="4"/>
      <c r="K4817" s="173"/>
    </row>
    <row r="4818" spans="1:11" x14ac:dyDescent="0.2">
      <c r="A4818" s="140"/>
      <c r="B4818" s="325"/>
      <c r="J4818" s="4"/>
      <c r="K4818" s="173"/>
    </row>
    <row r="4819" spans="1:11" x14ac:dyDescent="0.2">
      <c r="A4819" s="140"/>
      <c r="B4819" s="325"/>
      <c r="J4819" s="4"/>
      <c r="K4819" s="173"/>
    </row>
    <row r="4820" spans="1:11" x14ac:dyDescent="0.2">
      <c r="A4820" s="140"/>
      <c r="B4820" s="325"/>
      <c r="J4820" s="4"/>
      <c r="K4820" s="173"/>
    </row>
    <row r="4821" spans="1:11" x14ac:dyDescent="0.2">
      <c r="A4821" s="140"/>
      <c r="B4821" s="325"/>
      <c r="J4821" s="4"/>
      <c r="K4821" s="173"/>
    </row>
    <row r="4822" spans="1:11" x14ac:dyDescent="0.2">
      <c r="A4822" s="140"/>
      <c r="B4822" s="325"/>
      <c r="J4822" s="4"/>
      <c r="K4822" s="173"/>
    </row>
    <row r="4823" spans="1:11" x14ac:dyDescent="0.2">
      <c r="A4823" s="140"/>
      <c r="B4823" s="325"/>
      <c r="J4823" s="4"/>
      <c r="K4823" s="173"/>
    </row>
    <row r="4824" spans="1:11" x14ac:dyDescent="0.2">
      <c r="A4824" s="140"/>
      <c r="B4824" s="325"/>
      <c r="J4824" s="4"/>
      <c r="K4824" s="173"/>
    </row>
    <row r="4825" spans="1:11" x14ac:dyDescent="0.2">
      <c r="A4825" s="140"/>
      <c r="B4825" s="325"/>
      <c r="J4825" s="4"/>
      <c r="K4825" s="173"/>
    </row>
    <row r="4826" spans="1:11" x14ac:dyDescent="0.2">
      <c r="A4826" s="140"/>
      <c r="B4826" s="325"/>
      <c r="J4826" s="4"/>
      <c r="K4826" s="173"/>
    </row>
    <row r="4827" spans="1:11" x14ac:dyDescent="0.2">
      <c r="A4827" s="140"/>
      <c r="B4827" s="325"/>
      <c r="J4827" s="4"/>
      <c r="K4827" s="173"/>
    </row>
    <row r="4828" spans="1:11" x14ac:dyDescent="0.2">
      <c r="A4828" s="140"/>
      <c r="B4828" s="325"/>
      <c r="J4828" s="4"/>
      <c r="K4828" s="173"/>
    </row>
    <row r="4829" spans="1:11" x14ac:dyDescent="0.2">
      <c r="A4829" s="140"/>
      <c r="B4829" s="325"/>
      <c r="J4829" s="4"/>
      <c r="K4829" s="173"/>
    </row>
    <row r="4830" spans="1:11" x14ac:dyDescent="0.2">
      <c r="A4830" s="140"/>
      <c r="B4830" s="325"/>
      <c r="J4830" s="4"/>
      <c r="K4830" s="173"/>
    </row>
    <row r="4831" spans="1:11" x14ac:dyDescent="0.2">
      <c r="A4831" s="140"/>
      <c r="B4831" s="325"/>
      <c r="J4831" s="4"/>
      <c r="K4831" s="173"/>
    </row>
    <row r="4832" spans="1:11" x14ac:dyDescent="0.2">
      <c r="A4832" s="140"/>
      <c r="B4832" s="325"/>
      <c r="J4832" s="4"/>
      <c r="K4832" s="173"/>
    </row>
    <row r="4833" spans="1:11" x14ac:dyDescent="0.2">
      <c r="A4833" s="140"/>
      <c r="B4833" s="325"/>
      <c r="J4833" s="4"/>
      <c r="K4833" s="173"/>
    </row>
    <row r="4834" spans="1:11" x14ac:dyDescent="0.2">
      <c r="A4834" s="140"/>
      <c r="B4834" s="325"/>
      <c r="J4834" s="4"/>
      <c r="K4834" s="173"/>
    </row>
    <row r="4835" spans="1:11" x14ac:dyDescent="0.2">
      <c r="A4835" s="140"/>
      <c r="B4835" s="325"/>
      <c r="J4835" s="4"/>
      <c r="K4835" s="173"/>
    </row>
    <row r="4836" spans="1:11" x14ac:dyDescent="0.2">
      <c r="A4836" s="140"/>
      <c r="B4836" s="325"/>
      <c r="J4836" s="4"/>
      <c r="K4836" s="173"/>
    </row>
    <row r="4837" spans="1:11" x14ac:dyDescent="0.2">
      <c r="A4837" s="140"/>
      <c r="B4837" s="325"/>
      <c r="J4837" s="4"/>
      <c r="K4837" s="173"/>
    </row>
    <row r="4838" spans="1:11" x14ac:dyDescent="0.2">
      <c r="A4838" s="140"/>
      <c r="B4838" s="325"/>
      <c r="J4838" s="4"/>
      <c r="K4838" s="173"/>
    </row>
    <row r="4839" spans="1:11" x14ac:dyDescent="0.2">
      <c r="A4839" s="140"/>
      <c r="B4839" s="325"/>
      <c r="J4839" s="4"/>
      <c r="K4839" s="173"/>
    </row>
    <row r="4840" spans="1:11" x14ac:dyDescent="0.2">
      <c r="A4840" s="140"/>
      <c r="B4840" s="325"/>
      <c r="J4840" s="4"/>
      <c r="K4840" s="173"/>
    </row>
    <row r="4841" spans="1:11" x14ac:dyDescent="0.2">
      <c r="A4841" s="140"/>
      <c r="B4841" s="325"/>
      <c r="J4841" s="4"/>
      <c r="K4841" s="173"/>
    </row>
    <row r="4842" spans="1:11" x14ac:dyDescent="0.2">
      <c r="A4842" s="140"/>
      <c r="B4842" s="325"/>
      <c r="J4842" s="4"/>
      <c r="K4842" s="173"/>
    </row>
    <row r="4843" spans="1:11" x14ac:dyDescent="0.2">
      <c r="A4843" s="140"/>
      <c r="B4843" s="325"/>
      <c r="J4843" s="4"/>
      <c r="K4843" s="173"/>
    </row>
    <row r="4844" spans="1:11" x14ac:dyDescent="0.2">
      <c r="A4844" s="140"/>
      <c r="B4844" s="325"/>
      <c r="J4844" s="4"/>
      <c r="K4844" s="173"/>
    </row>
    <row r="4845" spans="1:11" x14ac:dyDescent="0.2">
      <c r="A4845" s="140"/>
      <c r="B4845" s="325"/>
      <c r="J4845" s="4"/>
      <c r="K4845" s="173"/>
    </row>
    <row r="4846" spans="1:11" x14ac:dyDescent="0.2">
      <c r="A4846" s="140"/>
      <c r="B4846" s="325"/>
      <c r="J4846" s="4"/>
      <c r="K4846" s="173"/>
    </row>
    <row r="4847" spans="1:11" x14ac:dyDescent="0.2">
      <c r="A4847" s="140"/>
      <c r="B4847" s="325"/>
      <c r="J4847" s="4"/>
      <c r="K4847" s="173"/>
    </row>
    <row r="4848" spans="1:11" x14ac:dyDescent="0.2">
      <c r="A4848" s="140"/>
      <c r="B4848" s="325"/>
      <c r="J4848" s="4"/>
      <c r="K4848" s="173"/>
    </row>
    <row r="4849" spans="1:11" x14ac:dyDescent="0.2">
      <c r="A4849" s="140"/>
      <c r="B4849" s="325"/>
      <c r="J4849" s="4"/>
      <c r="K4849" s="173"/>
    </row>
    <row r="4850" spans="1:11" x14ac:dyDescent="0.2">
      <c r="A4850" s="140"/>
      <c r="B4850" s="325"/>
      <c r="J4850" s="4"/>
      <c r="K4850" s="173"/>
    </row>
    <row r="4851" spans="1:11" x14ac:dyDescent="0.2">
      <c r="A4851" s="140"/>
      <c r="B4851" s="325"/>
      <c r="J4851" s="4"/>
      <c r="K4851" s="173"/>
    </row>
    <row r="4852" spans="1:11" x14ac:dyDescent="0.2">
      <c r="A4852" s="140"/>
      <c r="B4852" s="325"/>
      <c r="J4852" s="4"/>
      <c r="K4852" s="173"/>
    </row>
    <row r="4853" spans="1:11" x14ac:dyDescent="0.2">
      <c r="A4853" s="140"/>
      <c r="B4853" s="325"/>
      <c r="J4853" s="4"/>
      <c r="K4853" s="173"/>
    </row>
    <row r="4854" spans="1:11" x14ac:dyDescent="0.2">
      <c r="A4854" s="140"/>
      <c r="B4854" s="325"/>
      <c r="J4854" s="4"/>
      <c r="K4854" s="173"/>
    </row>
    <row r="4855" spans="1:11" x14ac:dyDescent="0.2">
      <c r="A4855" s="140"/>
      <c r="B4855" s="325"/>
      <c r="J4855" s="4"/>
      <c r="K4855" s="173"/>
    </row>
    <row r="4856" spans="1:11" x14ac:dyDescent="0.2">
      <c r="A4856" s="140"/>
      <c r="B4856" s="325"/>
      <c r="J4856" s="4"/>
      <c r="K4856" s="173"/>
    </row>
    <row r="4857" spans="1:11" x14ac:dyDescent="0.2">
      <c r="A4857" s="140"/>
      <c r="B4857" s="325"/>
      <c r="J4857" s="4"/>
      <c r="K4857" s="173"/>
    </row>
    <row r="4858" spans="1:11" x14ac:dyDescent="0.2">
      <c r="A4858" s="140"/>
      <c r="B4858" s="325"/>
      <c r="J4858" s="4"/>
      <c r="K4858" s="173"/>
    </row>
    <row r="4859" spans="1:11" x14ac:dyDescent="0.2">
      <c r="A4859" s="140"/>
      <c r="B4859" s="325"/>
      <c r="J4859" s="4"/>
      <c r="K4859" s="173"/>
    </row>
    <row r="4860" spans="1:11" x14ac:dyDescent="0.2">
      <c r="A4860" s="140"/>
      <c r="B4860" s="325"/>
      <c r="J4860" s="4"/>
      <c r="K4860" s="173"/>
    </row>
    <row r="4861" spans="1:11" x14ac:dyDescent="0.2">
      <c r="A4861" s="140"/>
      <c r="B4861" s="325"/>
      <c r="J4861" s="4"/>
      <c r="K4861" s="173"/>
    </row>
    <row r="4862" spans="1:11" x14ac:dyDescent="0.2">
      <c r="A4862" s="140"/>
      <c r="B4862" s="325"/>
      <c r="J4862" s="4"/>
      <c r="K4862" s="173"/>
    </row>
    <row r="4863" spans="1:11" x14ac:dyDescent="0.2">
      <c r="A4863" s="140"/>
      <c r="B4863" s="325"/>
      <c r="J4863" s="4"/>
      <c r="K4863" s="173"/>
    </row>
    <row r="4864" spans="1:11" x14ac:dyDescent="0.2">
      <c r="A4864" s="140"/>
      <c r="B4864" s="325"/>
      <c r="J4864" s="4"/>
      <c r="K4864" s="173"/>
    </row>
    <row r="4865" spans="1:11" x14ac:dyDescent="0.2">
      <c r="A4865" s="140"/>
      <c r="B4865" s="325"/>
      <c r="J4865" s="4"/>
      <c r="K4865" s="173"/>
    </row>
    <row r="4866" spans="1:11" x14ac:dyDescent="0.2">
      <c r="A4866" s="140"/>
      <c r="B4866" s="325"/>
      <c r="J4866" s="4"/>
      <c r="K4866" s="173"/>
    </row>
    <row r="4867" spans="1:11" x14ac:dyDescent="0.2">
      <c r="A4867" s="140"/>
      <c r="B4867" s="325"/>
      <c r="J4867" s="4"/>
      <c r="K4867" s="173"/>
    </row>
    <row r="4868" spans="1:11" x14ac:dyDescent="0.2">
      <c r="A4868" s="140"/>
      <c r="B4868" s="325"/>
      <c r="J4868" s="4"/>
      <c r="K4868" s="173"/>
    </row>
    <row r="4869" spans="1:11" x14ac:dyDescent="0.2">
      <c r="A4869" s="140"/>
      <c r="B4869" s="325"/>
      <c r="J4869" s="4"/>
      <c r="K4869" s="173"/>
    </row>
    <row r="4870" spans="1:11" x14ac:dyDescent="0.2">
      <c r="A4870" s="140"/>
      <c r="B4870" s="325"/>
      <c r="J4870" s="4"/>
      <c r="K4870" s="173"/>
    </row>
    <row r="4871" spans="1:11" x14ac:dyDescent="0.2">
      <c r="A4871" s="140"/>
      <c r="B4871" s="325"/>
      <c r="J4871" s="4"/>
      <c r="K4871" s="173"/>
    </row>
    <row r="4872" spans="1:11" x14ac:dyDescent="0.2">
      <c r="A4872" s="140"/>
      <c r="B4872" s="325"/>
      <c r="J4872" s="4"/>
      <c r="K4872" s="173"/>
    </row>
    <row r="4873" spans="1:11" x14ac:dyDescent="0.2">
      <c r="A4873" s="140"/>
      <c r="B4873" s="325"/>
      <c r="J4873" s="4"/>
      <c r="K4873" s="173"/>
    </row>
    <row r="4874" spans="1:11" x14ac:dyDescent="0.2">
      <c r="A4874" s="140"/>
      <c r="B4874" s="325"/>
      <c r="J4874" s="4"/>
      <c r="K4874" s="173"/>
    </row>
    <row r="4875" spans="1:11" x14ac:dyDescent="0.2">
      <c r="A4875" s="140"/>
      <c r="B4875" s="325"/>
      <c r="J4875" s="4"/>
      <c r="K4875" s="173"/>
    </row>
    <row r="4876" spans="1:11" x14ac:dyDescent="0.2">
      <c r="A4876" s="140"/>
      <c r="B4876" s="325"/>
      <c r="J4876" s="4"/>
      <c r="K4876" s="173"/>
    </row>
    <row r="4877" spans="1:11" x14ac:dyDescent="0.2">
      <c r="A4877" s="140"/>
      <c r="B4877" s="325"/>
      <c r="J4877" s="4"/>
      <c r="K4877" s="173"/>
    </row>
    <row r="4878" spans="1:11" x14ac:dyDescent="0.2">
      <c r="A4878" s="140"/>
      <c r="B4878" s="325"/>
      <c r="J4878" s="4"/>
      <c r="K4878" s="173"/>
    </row>
    <row r="4879" spans="1:11" x14ac:dyDescent="0.2">
      <c r="A4879" s="140"/>
      <c r="B4879" s="325"/>
      <c r="J4879" s="4"/>
      <c r="K4879" s="173"/>
    </row>
    <row r="4880" spans="1:11" x14ac:dyDescent="0.2">
      <c r="A4880" s="140"/>
      <c r="B4880" s="325"/>
      <c r="J4880" s="4"/>
      <c r="K4880" s="173"/>
    </row>
    <row r="4881" spans="1:11" x14ac:dyDescent="0.2">
      <c r="A4881" s="140"/>
      <c r="B4881" s="325"/>
      <c r="J4881" s="4"/>
      <c r="K4881" s="173"/>
    </row>
    <row r="4882" spans="1:11" x14ac:dyDescent="0.2">
      <c r="A4882" s="140"/>
      <c r="B4882" s="325"/>
      <c r="J4882" s="4"/>
      <c r="K4882" s="173"/>
    </row>
    <row r="4883" spans="1:11" x14ac:dyDescent="0.2">
      <c r="A4883" s="140"/>
      <c r="B4883" s="325"/>
      <c r="J4883" s="4"/>
      <c r="K4883" s="173"/>
    </row>
    <row r="4884" spans="1:11" x14ac:dyDescent="0.2">
      <c r="A4884" s="140"/>
      <c r="B4884" s="325"/>
      <c r="J4884" s="4"/>
      <c r="K4884" s="173"/>
    </row>
    <row r="4885" spans="1:11" x14ac:dyDescent="0.2">
      <c r="A4885" s="140"/>
      <c r="B4885" s="325"/>
      <c r="J4885" s="4"/>
      <c r="K4885" s="173"/>
    </row>
    <row r="4886" spans="1:11" x14ac:dyDescent="0.2">
      <c r="A4886" s="140"/>
      <c r="B4886" s="325"/>
      <c r="J4886" s="4"/>
      <c r="K4886" s="173"/>
    </row>
    <row r="4887" spans="1:11" x14ac:dyDescent="0.2">
      <c r="A4887" s="140"/>
      <c r="B4887" s="325"/>
      <c r="J4887" s="4"/>
      <c r="K4887" s="173"/>
    </row>
    <row r="4888" spans="1:11" x14ac:dyDescent="0.2">
      <c r="A4888" s="140"/>
      <c r="B4888" s="325"/>
      <c r="J4888" s="4"/>
      <c r="K4888" s="173"/>
    </row>
    <row r="4889" spans="1:11" x14ac:dyDescent="0.2">
      <c r="A4889" s="140"/>
      <c r="B4889" s="325"/>
      <c r="J4889" s="4"/>
      <c r="K4889" s="173"/>
    </row>
    <row r="4890" spans="1:11" x14ac:dyDescent="0.2">
      <c r="A4890" s="140"/>
      <c r="B4890" s="325"/>
      <c r="J4890" s="4"/>
      <c r="K4890" s="173"/>
    </row>
    <row r="4891" spans="1:11" x14ac:dyDescent="0.2">
      <c r="A4891" s="140"/>
      <c r="B4891" s="325"/>
      <c r="J4891" s="4"/>
      <c r="K4891" s="173"/>
    </row>
    <row r="4892" spans="1:11" x14ac:dyDescent="0.2">
      <c r="A4892" s="140"/>
      <c r="B4892" s="325"/>
      <c r="J4892" s="4"/>
      <c r="K4892" s="173"/>
    </row>
    <row r="4893" spans="1:11" x14ac:dyDescent="0.2">
      <c r="A4893" s="140"/>
      <c r="B4893" s="325"/>
      <c r="J4893" s="4"/>
      <c r="K4893" s="173"/>
    </row>
    <row r="4894" spans="1:11" x14ac:dyDescent="0.2">
      <c r="A4894" s="140"/>
      <c r="B4894" s="325"/>
      <c r="J4894" s="4"/>
      <c r="K4894" s="173"/>
    </row>
    <row r="4895" spans="1:11" x14ac:dyDescent="0.2">
      <c r="A4895" s="140"/>
      <c r="B4895" s="325"/>
      <c r="J4895" s="4"/>
      <c r="K4895" s="173"/>
    </row>
    <row r="4896" spans="1:11" x14ac:dyDescent="0.2">
      <c r="A4896" s="140"/>
      <c r="B4896" s="325"/>
      <c r="J4896" s="4"/>
      <c r="K4896" s="173"/>
    </row>
    <row r="4897" spans="1:11" x14ac:dyDescent="0.2">
      <c r="A4897" s="140"/>
      <c r="B4897" s="325"/>
      <c r="J4897" s="4"/>
      <c r="K4897" s="173"/>
    </row>
    <row r="4898" spans="1:11" x14ac:dyDescent="0.2">
      <c r="A4898" s="140"/>
      <c r="B4898" s="325"/>
      <c r="J4898" s="4"/>
      <c r="K4898" s="173"/>
    </row>
    <row r="4899" spans="1:11" x14ac:dyDescent="0.2">
      <c r="A4899" s="140"/>
      <c r="B4899" s="325"/>
      <c r="J4899" s="4"/>
      <c r="K4899" s="173"/>
    </row>
    <row r="4900" spans="1:11" x14ac:dyDescent="0.2">
      <c r="A4900" s="140"/>
      <c r="B4900" s="325"/>
      <c r="J4900" s="4"/>
      <c r="K4900" s="173"/>
    </row>
    <row r="4901" spans="1:11" x14ac:dyDescent="0.2">
      <c r="A4901" s="140"/>
      <c r="B4901" s="325"/>
      <c r="J4901" s="4"/>
      <c r="K4901" s="173"/>
    </row>
    <row r="4902" spans="1:11" x14ac:dyDescent="0.2">
      <c r="A4902" s="140"/>
      <c r="B4902" s="325"/>
      <c r="J4902" s="4"/>
      <c r="K4902" s="173"/>
    </row>
    <row r="4903" spans="1:11" x14ac:dyDescent="0.2">
      <c r="A4903" s="140"/>
      <c r="B4903" s="325"/>
      <c r="J4903" s="4"/>
      <c r="K4903" s="173"/>
    </row>
    <row r="4904" spans="1:11" x14ac:dyDescent="0.2">
      <c r="A4904" s="140"/>
      <c r="B4904" s="325"/>
      <c r="J4904" s="4"/>
      <c r="K4904" s="173"/>
    </row>
    <row r="4905" spans="1:11" x14ac:dyDescent="0.2">
      <c r="A4905" s="140"/>
      <c r="B4905" s="325"/>
      <c r="J4905" s="4"/>
      <c r="K4905" s="173"/>
    </row>
    <row r="4906" spans="1:11" x14ac:dyDescent="0.2">
      <c r="A4906" s="140"/>
      <c r="B4906" s="325"/>
      <c r="J4906" s="4"/>
      <c r="K4906" s="173"/>
    </row>
    <row r="4907" spans="1:11" x14ac:dyDescent="0.2">
      <c r="A4907" s="140"/>
      <c r="B4907" s="325"/>
      <c r="J4907" s="4"/>
      <c r="K4907" s="173"/>
    </row>
    <row r="4908" spans="1:11" x14ac:dyDescent="0.2">
      <c r="A4908" s="140"/>
      <c r="B4908" s="325"/>
      <c r="J4908" s="4"/>
      <c r="K4908" s="173"/>
    </row>
    <row r="4909" spans="1:11" x14ac:dyDescent="0.2">
      <c r="A4909" s="140"/>
      <c r="B4909" s="325"/>
      <c r="J4909" s="4"/>
      <c r="K4909" s="173"/>
    </row>
    <row r="4910" spans="1:11" x14ac:dyDescent="0.2">
      <c r="A4910" s="140"/>
      <c r="B4910" s="325"/>
      <c r="J4910" s="4"/>
      <c r="K4910" s="173"/>
    </row>
    <row r="4911" spans="1:11" x14ac:dyDescent="0.2">
      <c r="A4911" s="140"/>
      <c r="B4911" s="325"/>
      <c r="J4911" s="4"/>
      <c r="K4911" s="173"/>
    </row>
    <row r="4912" spans="1:11" x14ac:dyDescent="0.2">
      <c r="A4912" s="140"/>
      <c r="B4912" s="325"/>
      <c r="J4912" s="4"/>
      <c r="K4912" s="173"/>
    </row>
    <row r="4913" spans="1:11" x14ac:dyDescent="0.2">
      <c r="A4913" s="140"/>
      <c r="B4913" s="325"/>
      <c r="J4913" s="4"/>
      <c r="K4913" s="173"/>
    </row>
    <row r="4914" spans="1:11" x14ac:dyDescent="0.2">
      <c r="A4914" s="140"/>
      <c r="B4914" s="325"/>
      <c r="J4914" s="4"/>
      <c r="K4914" s="173"/>
    </row>
    <row r="4915" spans="1:11" x14ac:dyDescent="0.2">
      <c r="A4915" s="140"/>
      <c r="B4915" s="325"/>
      <c r="J4915" s="4"/>
      <c r="K4915" s="173"/>
    </row>
    <row r="4916" spans="1:11" x14ac:dyDescent="0.2">
      <c r="A4916" s="140"/>
      <c r="B4916" s="325"/>
      <c r="J4916" s="4"/>
      <c r="K4916" s="173"/>
    </row>
    <row r="4917" spans="1:11" x14ac:dyDescent="0.2">
      <c r="A4917" s="140"/>
      <c r="B4917" s="325"/>
      <c r="J4917" s="4"/>
      <c r="K4917" s="173"/>
    </row>
    <row r="4918" spans="1:11" x14ac:dyDescent="0.2">
      <c r="A4918" s="140"/>
      <c r="B4918" s="325"/>
      <c r="J4918" s="4"/>
      <c r="K4918" s="173"/>
    </row>
    <row r="4919" spans="1:11" x14ac:dyDescent="0.2">
      <c r="A4919" s="140"/>
      <c r="B4919" s="325"/>
      <c r="J4919" s="4"/>
      <c r="K4919" s="173"/>
    </row>
    <row r="4920" spans="1:11" x14ac:dyDescent="0.2">
      <c r="A4920" s="140"/>
      <c r="B4920" s="325"/>
      <c r="J4920" s="4"/>
      <c r="K4920" s="173"/>
    </row>
    <row r="4921" spans="1:11" x14ac:dyDescent="0.2">
      <c r="A4921" s="140"/>
      <c r="B4921" s="325"/>
      <c r="J4921" s="4"/>
      <c r="K4921" s="173"/>
    </row>
    <row r="4922" spans="1:11" x14ac:dyDescent="0.2">
      <c r="A4922" s="140"/>
      <c r="B4922" s="325"/>
      <c r="J4922" s="4"/>
      <c r="K4922" s="173"/>
    </row>
    <row r="4923" spans="1:11" x14ac:dyDescent="0.2">
      <c r="A4923" s="140"/>
      <c r="B4923" s="325"/>
      <c r="J4923" s="4"/>
      <c r="K4923" s="173"/>
    </row>
    <row r="4924" spans="1:11" x14ac:dyDescent="0.2">
      <c r="A4924" s="140"/>
      <c r="B4924" s="325"/>
      <c r="J4924" s="4"/>
      <c r="K4924" s="173"/>
    </row>
    <row r="4925" spans="1:11" x14ac:dyDescent="0.2">
      <c r="A4925" s="140"/>
      <c r="B4925" s="325"/>
      <c r="J4925" s="4"/>
      <c r="K4925" s="173"/>
    </row>
    <row r="4926" spans="1:11" x14ac:dyDescent="0.2">
      <c r="A4926" s="140"/>
      <c r="B4926" s="325"/>
      <c r="J4926" s="4"/>
      <c r="K4926" s="173"/>
    </row>
    <row r="4927" spans="1:11" x14ac:dyDescent="0.2">
      <c r="A4927" s="140"/>
      <c r="B4927" s="325"/>
      <c r="J4927" s="4"/>
      <c r="K4927" s="173"/>
    </row>
    <row r="4928" spans="1:11" x14ac:dyDescent="0.2">
      <c r="A4928" s="140"/>
      <c r="B4928" s="325"/>
      <c r="J4928" s="4"/>
      <c r="K4928" s="173"/>
    </row>
    <row r="4929" spans="1:11" x14ac:dyDescent="0.2">
      <c r="A4929" s="140"/>
      <c r="B4929" s="325"/>
      <c r="J4929" s="4"/>
      <c r="K4929" s="173"/>
    </row>
    <row r="4930" spans="1:11" x14ac:dyDescent="0.2">
      <c r="A4930" s="140"/>
      <c r="B4930" s="325"/>
      <c r="J4930" s="4"/>
      <c r="K4930" s="173"/>
    </row>
    <row r="4931" spans="1:11" x14ac:dyDescent="0.2">
      <c r="A4931" s="140"/>
      <c r="B4931" s="325"/>
      <c r="J4931" s="4"/>
      <c r="K4931" s="173"/>
    </row>
    <row r="4932" spans="1:11" x14ac:dyDescent="0.2">
      <c r="A4932" s="140"/>
      <c r="B4932" s="325"/>
      <c r="J4932" s="4"/>
      <c r="K4932" s="173"/>
    </row>
    <row r="4933" spans="1:11" x14ac:dyDescent="0.2">
      <c r="A4933" s="140"/>
      <c r="B4933" s="325"/>
      <c r="J4933" s="4"/>
      <c r="K4933" s="173"/>
    </row>
    <row r="4934" spans="1:11" x14ac:dyDescent="0.2">
      <c r="A4934" s="140"/>
      <c r="B4934" s="325"/>
      <c r="J4934" s="4"/>
      <c r="K4934" s="173"/>
    </row>
    <row r="4935" spans="1:11" x14ac:dyDescent="0.2">
      <c r="A4935" s="140"/>
      <c r="B4935" s="325"/>
      <c r="J4935" s="4"/>
      <c r="K4935" s="173"/>
    </row>
    <row r="4936" spans="1:11" x14ac:dyDescent="0.2">
      <c r="A4936" s="140"/>
      <c r="B4936" s="325"/>
      <c r="J4936" s="4"/>
      <c r="K4936" s="173"/>
    </row>
    <row r="4937" spans="1:11" x14ac:dyDescent="0.2">
      <c r="A4937" s="140"/>
      <c r="B4937" s="325"/>
      <c r="J4937" s="4"/>
      <c r="K4937" s="173"/>
    </row>
    <row r="4938" spans="1:11" x14ac:dyDescent="0.2">
      <c r="A4938" s="140"/>
      <c r="B4938" s="325"/>
      <c r="J4938" s="4"/>
      <c r="K4938" s="173"/>
    </row>
    <row r="4939" spans="1:11" x14ac:dyDescent="0.2">
      <c r="A4939" s="140"/>
      <c r="B4939" s="325"/>
      <c r="J4939" s="4"/>
      <c r="K4939" s="173"/>
    </row>
    <row r="4940" spans="1:11" x14ac:dyDescent="0.2">
      <c r="A4940" s="140"/>
      <c r="B4940" s="325"/>
      <c r="J4940" s="4"/>
      <c r="K4940" s="173"/>
    </row>
    <row r="4941" spans="1:11" x14ac:dyDescent="0.2">
      <c r="A4941" s="140"/>
      <c r="B4941" s="325"/>
      <c r="J4941" s="4"/>
      <c r="K4941" s="173"/>
    </row>
    <row r="4942" spans="1:11" x14ac:dyDescent="0.2">
      <c r="A4942" s="140"/>
      <c r="B4942" s="325"/>
      <c r="J4942" s="4"/>
      <c r="K4942" s="173"/>
    </row>
    <row r="4943" spans="1:11" x14ac:dyDescent="0.2">
      <c r="A4943" s="140"/>
      <c r="B4943" s="325"/>
      <c r="J4943" s="4"/>
      <c r="K4943" s="173"/>
    </row>
    <row r="4944" spans="1:11" x14ac:dyDescent="0.2">
      <c r="A4944" s="140"/>
      <c r="B4944" s="325"/>
      <c r="J4944" s="4"/>
      <c r="K4944" s="173"/>
    </row>
    <row r="4945" spans="1:11" x14ac:dyDescent="0.2">
      <c r="A4945" s="140"/>
      <c r="B4945" s="325"/>
      <c r="J4945" s="4"/>
      <c r="K4945" s="173"/>
    </row>
    <row r="4946" spans="1:11" x14ac:dyDescent="0.2">
      <c r="A4946" s="140"/>
      <c r="B4946" s="325"/>
      <c r="J4946" s="4"/>
      <c r="K4946" s="173"/>
    </row>
    <row r="4947" spans="1:11" x14ac:dyDescent="0.2">
      <c r="A4947" s="140"/>
      <c r="B4947" s="325"/>
      <c r="J4947" s="4"/>
      <c r="K4947" s="173"/>
    </row>
    <row r="4948" spans="1:11" x14ac:dyDescent="0.2">
      <c r="A4948" s="140"/>
      <c r="B4948" s="325"/>
      <c r="J4948" s="4"/>
      <c r="K4948" s="173"/>
    </row>
    <row r="4949" spans="1:11" x14ac:dyDescent="0.2">
      <c r="A4949" s="140"/>
      <c r="B4949" s="325"/>
      <c r="J4949" s="4"/>
      <c r="K4949" s="173"/>
    </row>
    <row r="4950" spans="1:11" x14ac:dyDescent="0.2">
      <c r="A4950" s="140"/>
      <c r="B4950" s="325"/>
      <c r="J4950" s="4"/>
      <c r="K4950" s="173"/>
    </row>
    <row r="4951" spans="1:11" x14ac:dyDescent="0.2">
      <c r="A4951" s="140"/>
      <c r="B4951" s="325"/>
      <c r="J4951" s="4"/>
      <c r="K4951" s="173"/>
    </row>
    <row r="4952" spans="1:11" x14ac:dyDescent="0.2">
      <c r="A4952" s="140"/>
      <c r="B4952" s="325"/>
      <c r="J4952" s="4"/>
      <c r="K4952" s="173"/>
    </row>
    <row r="4953" spans="1:11" x14ac:dyDescent="0.2">
      <c r="A4953" s="140"/>
      <c r="B4953" s="325"/>
      <c r="J4953" s="4"/>
      <c r="K4953" s="173"/>
    </row>
    <row r="4954" spans="1:11" x14ac:dyDescent="0.2">
      <c r="A4954" s="140"/>
      <c r="B4954" s="325"/>
      <c r="J4954" s="4"/>
      <c r="K4954" s="173"/>
    </row>
    <row r="4955" spans="1:11" x14ac:dyDescent="0.2">
      <c r="A4955" s="140"/>
      <c r="B4955" s="325"/>
      <c r="J4955" s="4"/>
      <c r="K4955" s="173"/>
    </row>
    <row r="4956" spans="1:11" x14ac:dyDescent="0.2">
      <c r="A4956" s="140"/>
      <c r="B4956" s="325"/>
      <c r="J4956" s="4"/>
      <c r="K4956" s="173"/>
    </row>
    <row r="4957" spans="1:11" x14ac:dyDescent="0.2">
      <c r="A4957" s="140"/>
      <c r="B4957" s="325"/>
      <c r="J4957" s="4"/>
      <c r="K4957" s="173"/>
    </row>
    <row r="4958" spans="1:11" x14ac:dyDescent="0.2">
      <c r="A4958" s="140"/>
      <c r="B4958" s="325"/>
      <c r="J4958" s="4"/>
      <c r="K4958" s="173"/>
    </row>
    <row r="4959" spans="1:11" x14ac:dyDescent="0.2">
      <c r="A4959" s="140"/>
      <c r="B4959" s="325"/>
      <c r="J4959" s="4"/>
      <c r="K4959" s="173"/>
    </row>
    <row r="4960" spans="1:11" x14ac:dyDescent="0.2">
      <c r="A4960" s="140"/>
      <c r="B4960" s="325"/>
      <c r="J4960" s="4"/>
      <c r="K4960" s="173"/>
    </row>
    <row r="4961" spans="1:11" x14ac:dyDescent="0.2">
      <c r="A4961" s="140"/>
      <c r="B4961" s="325"/>
      <c r="J4961" s="4"/>
      <c r="K4961" s="173"/>
    </row>
    <row r="4962" spans="1:11" x14ac:dyDescent="0.2">
      <c r="A4962" s="140"/>
      <c r="B4962" s="325"/>
      <c r="J4962" s="4"/>
      <c r="K4962" s="173"/>
    </row>
    <row r="4963" spans="1:11" x14ac:dyDescent="0.2">
      <c r="A4963" s="140"/>
      <c r="B4963" s="325"/>
      <c r="J4963" s="4"/>
      <c r="K4963" s="173"/>
    </row>
    <row r="4964" spans="1:11" x14ac:dyDescent="0.2">
      <c r="A4964" s="140"/>
      <c r="B4964" s="325"/>
      <c r="J4964" s="4"/>
      <c r="K4964" s="173"/>
    </row>
    <row r="4965" spans="1:11" x14ac:dyDescent="0.2">
      <c r="A4965" s="140"/>
      <c r="B4965" s="325"/>
      <c r="J4965" s="4"/>
      <c r="K4965" s="173"/>
    </row>
    <row r="4966" spans="1:11" x14ac:dyDescent="0.2">
      <c r="A4966" s="140"/>
      <c r="B4966" s="325"/>
      <c r="J4966" s="4"/>
      <c r="K4966" s="173"/>
    </row>
    <row r="4967" spans="1:11" x14ac:dyDescent="0.2">
      <c r="A4967" s="140"/>
      <c r="B4967" s="325"/>
      <c r="J4967" s="4"/>
      <c r="K4967" s="173"/>
    </row>
    <row r="4968" spans="1:11" x14ac:dyDescent="0.2">
      <c r="A4968" s="140"/>
      <c r="B4968" s="325"/>
      <c r="J4968" s="4"/>
      <c r="K4968" s="173"/>
    </row>
    <row r="4969" spans="1:11" x14ac:dyDescent="0.2">
      <c r="A4969" s="140"/>
      <c r="B4969" s="325"/>
      <c r="J4969" s="4"/>
      <c r="K4969" s="173"/>
    </row>
    <row r="4970" spans="1:11" x14ac:dyDescent="0.2">
      <c r="A4970" s="140"/>
      <c r="B4970" s="325"/>
      <c r="J4970" s="4"/>
      <c r="K4970" s="173"/>
    </row>
    <row r="4971" spans="1:11" x14ac:dyDescent="0.2">
      <c r="A4971" s="140"/>
      <c r="B4971" s="325"/>
      <c r="J4971" s="4"/>
      <c r="K4971" s="173"/>
    </row>
    <row r="4972" spans="1:11" x14ac:dyDescent="0.2">
      <c r="A4972" s="140"/>
      <c r="B4972" s="325"/>
      <c r="J4972" s="4"/>
      <c r="K4972" s="173"/>
    </row>
    <row r="4973" spans="1:11" x14ac:dyDescent="0.2">
      <c r="A4973" s="140"/>
      <c r="B4973" s="325"/>
      <c r="J4973" s="4"/>
      <c r="K4973" s="173"/>
    </row>
    <row r="4974" spans="1:11" x14ac:dyDescent="0.2">
      <c r="A4974" s="140"/>
      <c r="B4974" s="325"/>
      <c r="J4974" s="4"/>
      <c r="K4974" s="173"/>
    </row>
    <row r="4975" spans="1:11" x14ac:dyDescent="0.2">
      <c r="A4975" s="140"/>
      <c r="B4975" s="325"/>
      <c r="J4975" s="4"/>
      <c r="K4975" s="173"/>
    </row>
    <row r="4976" spans="1:11" x14ac:dyDescent="0.2">
      <c r="A4976" s="140"/>
      <c r="B4976" s="325"/>
      <c r="J4976" s="4"/>
      <c r="K4976" s="173"/>
    </row>
    <row r="4977" spans="1:11" x14ac:dyDescent="0.2">
      <c r="A4977" s="140"/>
      <c r="B4977" s="325"/>
      <c r="J4977" s="4"/>
      <c r="K4977" s="173"/>
    </row>
    <row r="4978" spans="1:11" x14ac:dyDescent="0.2">
      <c r="A4978" s="140"/>
      <c r="B4978" s="325"/>
      <c r="J4978" s="4"/>
      <c r="K4978" s="173"/>
    </row>
    <row r="4979" spans="1:11" x14ac:dyDescent="0.2">
      <c r="A4979" s="140"/>
      <c r="B4979" s="325"/>
      <c r="J4979" s="4"/>
      <c r="K4979" s="173"/>
    </row>
    <row r="4980" spans="1:11" x14ac:dyDescent="0.2">
      <c r="A4980" s="140"/>
      <c r="B4980" s="325"/>
      <c r="J4980" s="4"/>
      <c r="K4980" s="173"/>
    </row>
    <row r="4981" spans="1:11" x14ac:dyDescent="0.2">
      <c r="A4981" s="140"/>
      <c r="B4981" s="325"/>
      <c r="J4981" s="4"/>
      <c r="K4981" s="173"/>
    </row>
    <row r="4982" spans="1:11" x14ac:dyDescent="0.2">
      <c r="A4982" s="140"/>
      <c r="B4982" s="325"/>
      <c r="J4982" s="4"/>
      <c r="K4982" s="173"/>
    </row>
    <row r="4983" spans="1:11" x14ac:dyDescent="0.2">
      <c r="A4983" s="140"/>
      <c r="B4983" s="325"/>
      <c r="J4983" s="4"/>
      <c r="K4983" s="173"/>
    </row>
    <row r="4984" spans="1:11" x14ac:dyDescent="0.2">
      <c r="A4984" s="140"/>
      <c r="B4984" s="325"/>
      <c r="J4984" s="4"/>
      <c r="K4984" s="173"/>
    </row>
    <row r="4985" spans="1:11" x14ac:dyDescent="0.2">
      <c r="A4985" s="140"/>
      <c r="B4985" s="325"/>
      <c r="J4985" s="4"/>
      <c r="K4985" s="173"/>
    </row>
    <row r="4986" spans="1:11" x14ac:dyDescent="0.2">
      <c r="A4986" s="140"/>
      <c r="B4986" s="325"/>
      <c r="J4986" s="4"/>
      <c r="K4986" s="173"/>
    </row>
    <row r="4987" spans="1:11" x14ac:dyDescent="0.2">
      <c r="A4987" s="140"/>
      <c r="B4987" s="325"/>
      <c r="J4987" s="4"/>
      <c r="K4987" s="173"/>
    </row>
    <row r="4988" spans="1:11" x14ac:dyDescent="0.2">
      <c r="A4988" s="140"/>
      <c r="B4988" s="325"/>
      <c r="J4988" s="4"/>
      <c r="K4988" s="173"/>
    </row>
    <row r="4989" spans="1:11" x14ac:dyDescent="0.2">
      <c r="A4989" s="140"/>
      <c r="B4989" s="325"/>
      <c r="J4989" s="4"/>
      <c r="K4989" s="173"/>
    </row>
    <row r="4990" spans="1:11" x14ac:dyDescent="0.2">
      <c r="A4990" s="140"/>
      <c r="B4990" s="325"/>
      <c r="J4990" s="4"/>
      <c r="K4990" s="173"/>
    </row>
    <row r="4991" spans="1:11" x14ac:dyDescent="0.2">
      <c r="A4991" s="140"/>
      <c r="B4991" s="325"/>
      <c r="J4991" s="4"/>
      <c r="K4991" s="173"/>
    </row>
    <row r="4992" spans="1:11" x14ac:dyDescent="0.2">
      <c r="A4992" s="140"/>
      <c r="B4992" s="325"/>
      <c r="J4992" s="4"/>
      <c r="K4992" s="173"/>
    </row>
    <row r="4993" spans="1:11" x14ac:dyDescent="0.2">
      <c r="A4993" s="140"/>
      <c r="B4993" s="325"/>
      <c r="J4993" s="4"/>
      <c r="K4993" s="173"/>
    </row>
    <row r="4994" spans="1:11" x14ac:dyDescent="0.2">
      <c r="A4994" s="140"/>
      <c r="B4994" s="325"/>
      <c r="J4994" s="4"/>
      <c r="K4994" s="173"/>
    </row>
    <row r="4995" spans="1:11" x14ac:dyDescent="0.2">
      <c r="A4995" s="140"/>
      <c r="B4995" s="325"/>
      <c r="J4995" s="4"/>
      <c r="K4995" s="173"/>
    </row>
    <row r="4996" spans="1:11" x14ac:dyDescent="0.2">
      <c r="A4996" s="140"/>
      <c r="B4996" s="325"/>
      <c r="J4996" s="4"/>
      <c r="K4996" s="173"/>
    </row>
    <row r="4997" spans="1:11" x14ac:dyDescent="0.2">
      <c r="A4997" s="140"/>
      <c r="B4997" s="325"/>
      <c r="J4997" s="4"/>
      <c r="K4997" s="173"/>
    </row>
    <row r="4998" spans="1:11" x14ac:dyDescent="0.2">
      <c r="A4998" s="140"/>
      <c r="B4998" s="325"/>
      <c r="J4998" s="4"/>
      <c r="K4998" s="173"/>
    </row>
    <row r="4999" spans="1:11" x14ac:dyDescent="0.2">
      <c r="A4999" s="140"/>
      <c r="B4999" s="325"/>
      <c r="J4999" s="4"/>
      <c r="K4999" s="173"/>
    </row>
    <row r="5000" spans="1:11" x14ac:dyDescent="0.2">
      <c r="A5000" s="140"/>
      <c r="B5000" s="325"/>
      <c r="J5000" s="4"/>
      <c r="K5000" s="173"/>
    </row>
    <row r="5001" spans="1:11" x14ac:dyDescent="0.2">
      <c r="A5001" s="140"/>
      <c r="B5001" s="325"/>
      <c r="J5001" s="4"/>
      <c r="K5001" s="173"/>
    </row>
    <row r="5002" spans="1:11" x14ac:dyDescent="0.2">
      <c r="A5002" s="140"/>
      <c r="B5002" s="325"/>
      <c r="J5002" s="4"/>
      <c r="K5002" s="173"/>
    </row>
    <row r="5003" spans="1:11" x14ac:dyDescent="0.2">
      <c r="A5003" s="140"/>
      <c r="B5003" s="325"/>
      <c r="J5003" s="4"/>
      <c r="K5003" s="173"/>
    </row>
    <row r="5004" spans="1:11" x14ac:dyDescent="0.2">
      <c r="A5004" s="140"/>
      <c r="B5004" s="325"/>
      <c r="J5004" s="4"/>
      <c r="K5004" s="173"/>
    </row>
    <row r="5005" spans="1:11" x14ac:dyDescent="0.2">
      <c r="A5005" s="140"/>
      <c r="B5005" s="325"/>
      <c r="J5005" s="4"/>
      <c r="K5005" s="173"/>
    </row>
    <row r="5006" spans="1:11" x14ac:dyDescent="0.2">
      <c r="A5006" s="140"/>
      <c r="B5006" s="325"/>
      <c r="J5006" s="4"/>
      <c r="K5006" s="173"/>
    </row>
    <row r="5007" spans="1:11" x14ac:dyDescent="0.2">
      <c r="A5007" s="140"/>
      <c r="B5007" s="325"/>
      <c r="J5007" s="4"/>
      <c r="K5007" s="173"/>
    </row>
    <row r="5008" spans="1:11" x14ac:dyDescent="0.2">
      <c r="A5008" s="140"/>
      <c r="B5008" s="325"/>
      <c r="J5008" s="4"/>
      <c r="K5008" s="173"/>
    </row>
    <row r="5009" spans="1:11" x14ac:dyDescent="0.2">
      <c r="A5009" s="140"/>
      <c r="B5009" s="325"/>
      <c r="J5009" s="4"/>
      <c r="K5009" s="173"/>
    </row>
    <row r="5010" spans="1:11" x14ac:dyDescent="0.2">
      <c r="A5010" s="140"/>
      <c r="B5010" s="325"/>
      <c r="J5010" s="4"/>
      <c r="K5010" s="173"/>
    </row>
    <row r="5011" spans="1:11" x14ac:dyDescent="0.2">
      <c r="A5011" s="140"/>
      <c r="B5011" s="325"/>
      <c r="J5011" s="4"/>
      <c r="K5011" s="173"/>
    </row>
    <row r="5012" spans="1:11" x14ac:dyDescent="0.2">
      <c r="A5012" s="140"/>
      <c r="B5012" s="325"/>
      <c r="J5012" s="4"/>
      <c r="K5012" s="173"/>
    </row>
    <row r="5013" spans="1:11" x14ac:dyDescent="0.2">
      <c r="A5013" s="140"/>
      <c r="B5013" s="325"/>
      <c r="J5013" s="4"/>
      <c r="K5013" s="173"/>
    </row>
    <row r="5014" spans="1:11" x14ac:dyDescent="0.2">
      <c r="A5014" s="140"/>
      <c r="B5014" s="325"/>
      <c r="J5014" s="4"/>
      <c r="K5014" s="173"/>
    </row>
    <row r="5015" spans="1:11" x14ac:dyDescent="0.2">
      <c r="A5015" s="140"/>
      <c r="B5015" s="325"/>
      <c r="J5015" s="4"/>
      <c r="K5015" s="173"/>
    </row>
    <row r="5016" spans="1:11" x14ac:dyDescent="0.2">
      <c r="A5016" s="140"/>
      <c r="B5016" s="325"/>
      <c r="J5016" s="4"/>
      <c r="K5016" s="173"/>
    </row>
    <row r="5017" spans="1:11" x14ac:dyDescent="0.2">
      <c r="A5017" s="140"/>
      <c r="B5017" s="325"/>
      <c r="J5017" s="4"/>
      <c r="K5017" s="173"/>
    </row>
    <row r="5018" spans="1:11" x14ac:dyDescent="0.2">
      <c r="A5018" s="140"/>
      <c r="B5018" s="325"/>
      <c r="J5018" s="4"/>
      <c r="K5018" s="173"/>
    </row>
    <row r="5019" spans="1:11" x14ac:dyDescent="0.2">
      <c r="A5019" s="140"/>
      <c r="B5019" s="325"/>
      <c r="J5019" s="4"/>
      <c r="K5019" s="173"/>
    </row>
    <row r="5020" spans="1:11" x14ac:dyDescent="0.2">
      <c r="A5020" s="140"/>
      <c r="B5020" s="325"/>
      <c r="J5020" s="4"/>
      <c r="K5020" s="173"/>
    </row>
    <row r="5021" spans="1:11" x14ac:dyDescent="0.2">
      <c r="A5021" s="140"/>
      <c r="B5021" s="325"/>
      <c r="J5021" s="4"/>
      <c r="K5021" s="173"/>
    </row>
    <row r="5022" spans="1:11" x14ac:dyDescent="0.2">
      <c r="A5022" s="140"/>
      <c r="B5022" s="325"/>
      <c r="J5022" s="4"/>
      <c r="K5022" s="173"/>
    </row>
    <row r="5023" spans="1:11" x14ac:dyDescent="0.2">
      <c r="A5023" s="140"/>
      <c r="B5023" s="325"/>
      <c r="J5023" s="4"/>
      <c r="K5023" s="173"/>
    </row>
    <row r="5024" spans="1:11" x14ac:dyDescent="0.2">
      <c r="A5024" s="140"/>
      <c r="B5024" s="325"/>
      <c r="J5024" s="4"/>
      <c r="K5024" s="173"/>
    </row>
    <row r="5025" spans="1:11" x14ac:dyDescent="0.2">
      <c r="A5025" s="140"/>
      <c r="B5025" s="325"/>
      <c r="J5025" s="4"/>
      <c r="K5025" s="173"/>
    </row>
    <row r="5026" spans="1:11" x14ac:dyDescent="0.2">
      <c r="A5026" s="140"/>
      <c r="B5026" s="325"/>
      <c r="J5026" s="4"/>
      <c r="K5026" s="173"/>
    </row>
    <row r="5027" spans="1:11" x14ac:dyDescent="0.2">
      <c r="A5027" s="140"/>
      <c r="B5027" s="325"/>
      <c r="J5027" s="4"/>
      <c r="K5027" s="173"/>
    </row>
    <row r="5028" spans="1:11" x14ac:dyDescent="0.2">
      <c r="A5028" s="140"/>
      <c r="B5028" s="325"/>
      <c r="J5028" s="4"/>
      <c r="K5028" s="173"/>
    </row>
    <row r="5029" spans="1:11" x14ac:dyDescent="0.2">
      <c r="A5029" s="140"/>
      <c r="B5029" s="325"/>
      <c r="J5029" s="4"/>
      <c r="K5029" s="173"/>
    </row>
    <row r="5030" spans="1:11" x14ac:dyDescent="0.2">
      <c r="A5030" s="140"/>
      <c r="B5030" s="325"/>
      <c r="J5030" s="4"/>
      <c r="K5030" s="173"/>
    </row>
    <row r="5031" spans="1:11" x14ac:dyDescent="0.2">
      <c r="A5031" s="140"/>
      <c r="B5031" s="325"/>
      <c r="J5031" s="4"/>
      <c r="K5031" s="173"/>
    </row>
    <row r="5032" spans="1:11" x14ac:dyDescent="0.2">
      <c r="A5032" s="140"/>
      <c r="B5032" s="325"/>
      <c r="J5032" s="4"/>
      <c r="K5032" s="173"/>
    </row>
    <row r="5033" spans="1:11" x14ac:dyDescent="0.2">
      <c r="A5033" s="140"/>
      <c r="B5033" s="325"/>
      <c r="J5033" s="4"/>
      <c r="K5033" s="173"/>
    </row>
    <row r="5034" spans="1:11" x14ac:dyDescent="0.2">
      <c r="A5034" s="140"/>
      <c r="B5034" s="325"/>
      <c r="J5034" s="4"/>
      <c r="K5034" s="173"/>
    </row>
    <row r="5035" spans="1:11" x14ac:dyDescent="0.2">
      <c r="A5035" s="140"/>
      <c r="B5035" s="325"/>
      <c r="J5035" s="4"/>
      <c r="K5035" s="173"/>
    </row>
    <row r="5036" spans="1:11" x14ac:dyDescent="0.2">
      <c r="A5036" s="140"/>
      <c r="B5036" s="325"/>
      <c r="J5036" s="4"/>
      <c r="K5036" s="173"/>
    </row>
    <row r="5037" spans="1:11" x14ac:dyDescent="0.2">
      <c r="A5037" s="140"/>
      <c r="B5037" s="325"/>
      <c r="J5037" s="4"/>
      <c r="K5037" s="173"/>
    </row>
    <row r="5038" spans="1:11" x14ac:dyDescent="0.2">
      <c r="A5038" s="140"/>
      <c r="B5038" s="325"/>
      <c r="J5038" s="4"/>
      <c r="K5038" s="173"/>
    </row>
    <row r="5039" spans="1:11" x14ac:dyDescent="0.2">
      <c r="A5039" s="140"/>
      <c r="B5039" s="325"/>
      <c r="J5039" s="4"/>
      <c r="K5039" s="173"/>
    </row>
    <row r="5040" spans="1:11" x14ac:dyDescent="0.2">
      <c r="A5040" s="140"/>
      <c r="B5040" s="325"/>
      <c r="J5040" s="4"/>
      <c r="K5040" s="173"/>
    </row>
    <row r="5041" spans="1:11" x14ac:dyDescent="0.2">
      <c r="A5041" s="140"/>
      <c r="B5041" s="325"/>
      <c r="J5041" s="4"/>
      <c r="K5041" s="173"/>
    </row>
    <row r="5042" spans="1:11" x14ac:dyDescent="0.2">
      <c r="A5042" s="140"/>
      <c r="B5042" s="325"/>
      <c r="J5042" s="4"/>
      <c r="K5042" s="173"/>
    </row>
    <row r="5043" spans="1:11" x14ac:dyDescent="0.2">
      <c r="A5043" s="140"/>
      <c r="B5043" s="325"/>
      <c r="J5043" s="4"/>
      <c r="K5043" s="173"/>
    </row>
    <row r="5044" spans="1:11" x14ac:dyDescent="0.2">
      <c r="A5044" s="140"/>
      <c r="B5044" s="325"/>
      <c r="J5044" s="4"/>
      <c r="K5044" s="173"/>
    </row>
    <row r="5045" spans="1:11" x14ac:dyDescent="0.2">
      <c r="A5045" s="140"/>
      <c r="B5045" s="325"/>
      <c r="J5045" s="4"/>
      <c r="K5045" s="173"/>
    </row>
    <row r="5046" spans="1:11" x14ac:dyDescent="0.2">
      <c r="A5046" s="140"/>
      <c r="B5046" s="325"/>
      <c r="J5046" s="4"/>
      <c r="K5046" s="173"/>
    </row>
    <row r="5047" spans="1:11" x14ac:dyDescent="0.2">
      <c r="A5047" s="140"/>
      <c r="B5047" s="325"/>
      <c r="J5047" s="4"/>
      <c r="K5047" s="173"/>
    </row>
    <row r="5048" spans="1:11" x14ac:dyDescent="0.2">
      <c r="A5048" s="140"/>
      <c r="B5048" s="325"/>
      <c r="J5048" s="4"/>
      <c r="K5048" s="173"/>
    </row>
    <row r="5049" spans="1:11" x14ac:dyDescent="0.2">
      <c r="A5049" s="140"/>
      <c r="B5049" s="325"/>
      <c r="J5049" s="4"/>
      <c r="K5049" s="173"/>
    </row>
    <row r="5050" spans="1:11" x14ac:dyDescent="0.2">
      <c r="A5050" s="140"/>
      <c r="B5050" s="325"/>
      <c r="J5050" s="4"/>
      <c r="K5050" s="173"/>
    </row>
    <row r="5051" spans="1:11" x14ac:dyDescent="0.2">
      <c r="A5051" s="140"/>
      <c r="B5051" s="325"/>
      <c r="J5051" s="4"/>
      <c r="K5051" s="173"/>
    </row>
    <row r="5052" spans="1:11" x14ac:dyDescent="0.2">
      <c r="A5052" s="140"/>
      <c r="B5052" s="325"/>
      <c r="J5052" s="4"/>
      <c r="K5052" s="173"/>
    </row>
    <row r="5053" spans="1:11" x14ac:dyDescent="0.2">
      <c r="A5053" s="140"/>
      <c r="B5053" s="325"/>
      <c r="J5053" s="4"/>
      <c r="K5053" s="173"/>
    </row>
    <row r="5054" spans="1:11" x14ac:dyDescent="0.2">
      <c r="A5054" s="140"/>
      <c r="B5054" s="325"/>
      <c r="J5054" s="4"/>
      <c r="K5054" s="173"/>
    </row>
    <row r="5055" spans="1:11" x14ac:dyDescent="0.2">
      <c r="A5055" s="140"/>
      <c r="B5055" s="325"/>
      <c r="J5055" s="4"/>
      <c r="K5055" s="173"/>
    </row>
    <row r="5056" spans="1:11" x14ac:dyDescent="0.2">
      <c r="A5056" s="140"/>
      <c r="B5056" s="325"/>
      <c r="J5056" s="4"/>
      <c r="K5056" s="173"/>
    </row>
    <row r="5057" spans="1:11" x14ac:dyDescent="0.2">
      <c r="A5057" s="140"/>
      <c r="B5057" s="325"/>
      <c r="J5057" s="4"/>
      <c r="K5057" s="173"/>
    </row>
    <row r="5058" spans="1:11" x14ac:dyDescent="0.2">
      <c r="A5058" s="140"/>
      <c r="B5058" s="325"/>
      <c r="J5058" s="4"/>
      <c r="K5058" s="173"/>
    </row>
    <row r="5059" spans="1:11" x14ac:dyDescent="0.2">
      <c r="A5059" s="140"/>
      <c r="B5059" s="325"/>
      <c r="J5059" s="4"/>
      <c r="K5059" s="173"/>
    </row>
    <row r="5060" spans="1:11" x14ac:dyDescent="0.2">
      <c r="A5060" s="140"/>
      <c r="B5060" s="325"/>
      <c r="J5060" s="4"/>
      <c r="K5060" s="173"/>
    </row>
    <row r="5061" spans="1:11" x14ac:dyDescent="0.2">
      <c r="A5061" s="140"/>
      <c r="B5061" s="325"/>
      <c r="J5061" s="4"/>
      <c r="K5061" s="173"/>
    </row>
    <row r="5062" spans="1:11" x14ac:dyDescent="0.2">
      <c r="A5062" s="140"/>
      <c r="B5062" s="325"/>
      <c r="J5062" s="4"/>
      <c r="K5062" s="173"/>
    </row>
    <row r="5063" spans="1:11" x14ac:dyDescent="0.2">
      <c r="A5063" s="140"/>
      <c r="B5063" s="325"/>
      <c r="J5063" s="4"/>
      <c r="K5063" s="173"/>
    </row>
    <row r="5064" spans="1:11" x14ac:dyDescent="0.2">
      <c r="A5064" s="140"/>
      <c r="B5064" s="325"/>
      <c r="J5064" s="4"/>
      <c r="K5064" s="173"/>
    </row>
    <row r="5065" spans="1:11" x14ac:dyDescent="0.2">
      <c r="A5065" s="140"/>
      <c r="B5065" s="325"/>
      <c r="J5065" s="4"/>
      <c r="K5065" s="173"/>
    </row>
    <row r="5066" spans="1:11" x14ac:dyDescent="0.2">
      <c r="A5066" s="140"/>
      <c r="B5066" s="325"/>
      <c r="J5066" s="4"/>
      <c r="K5066" s="173"/>
    </row>
    <row r="5067" spans="1:11" x14ac:dyDescent="0.2">
      <c r="A5067" s="140"/>
      <c r="B5067" s="325"/>
      <c r="J5067" s="4"/>
      <c r="K5067" s="173"/>
    </row>
    <row r="5068" spans="1:11" x14ac:dyDescent="0.2">
      <c r="A5068" s="140"/>
      <c r="B5068" s="325"/>
      <c r="J5068" s="4"/>
      <c r="K5068" s="173"/>
    </row>
    <row r="5069" spans="1:11" x14ac:dyDescent="0.2">
      <c r="A5069" s="140"/>
      <c r="B5069" s="325"/>
      <c r="J5069" s="4"/>
      <c r="K5069" s="173"/>
    </row>
    <row r="5070" spans="1:11" x14ac:dyDescent="0.2">
      <c r="A5070" s="140"/>
      <c r="B5070" s="325"/>
      <c r="J5070" s="4"/>
      <c r="K5070" s="173"/>
    </row>
    <row r="5071" spans="1:11" x14ac:dyDescent="0.2">
      <c r="A5071" s="140"/>
      <c r="B5071" s="325"/>
      <c r="J5071" s="4"/>
      <c r="K5071" s="173"/>
    </row>
    <row r="5072" spans="1:11" x14ac:dyDescent="0.2">
      <c r="A5072" s="140"/>
      <c r="B5072" s="325"/>
      <c r="J5072" s="4"/>
      <c r="K5072" s="173"/>
    </row>
    <row r="5073" spans="1:11" x14ac:dyDescent="0.2">
      <c r="A5073" s="140"/>
      <c r="B5073" s="325"/>
      <c r="J5073" s="4"/>
      <c r="K5073" s="173"/>
    </row>
    <row r="5074" spans="1:11" x14ac:dyDescent="0.2">
      <c r="A5074" s="140"/>
      <c r="B5074" s="325"/>
      <c r="J5074" s="4"/>
      <c r="K5074" s="173"/>
    </row>
    <row r="5075" spans="1:11" x14ac:dyDescent="0.2">
      <c r="A5075" s="140"/>
      <c r="B5075" s="325"/>
      <c r="J5075" s="4"/>
      <c r="K5075" s="173"/>
    </row>
    <row r="5076" spans="1:11" x14ac:dyDescent="0.2">
      <c r="A5076" s="140"/>
      <c r="B5076" s="325"/>
      <c r="J5076" s="4"/>
      <c r="K5076" s="173"/>
    </row>
    <row r="5077" spans="1:11" x14ac:dyDescent="0.2">
      <c r="A5077" s="140"/>
      <c r="B5077" s="325"/>
      <c r="J5077" s="4"/>
      <c r="K5077" s="173"/>
    </row>
    <row r="5078" spans="1:11" x14ac:dyDescent="0.2">
      <c r="A5078" s="140"/>
      <c r="B5078" s="325"/>
      <c r="J5078" s="4"/>
      <c r="K5078" s="173"/>
    </row>
    <row r="5079" spans="1:11" x14ac:dyDescent="0.2">
      <c r="A5079" s="140"/>
      <c r="B5079" s="325"/>
      <c r="J5079" s="4"/>
      <c r="K5079" s="173"/>
    </row>
    <row r="5080" spans="1:11" x14ac:dyDescent="0.2">
      <c r="A5080" s="140"/>
      <c r="B5080" s="325"/>
      <c r="J5080" s="4"/>
      <c r="K5080" s="173"/>
    </row>
    <row r="5081" spans="1:11" x14ac:dyDescent="0.2">
      <c r="A5081" s="140"/>
      <c r="B5081" s="325"/>
      <c r="J5081" s="4"/>
      <c r="K5081" s="173"/>
    </row>
    <row r="5082" spans="1:11" x14ac:dyDescent="0.2">
      <c r="A5082" s="140"/>
      <c r="B5082" s="325"/>
      <c r="J5082" s="4"/>
      <c r="K5082" s="173"/>
    </row>
    <row r="5083" spans="1:11" x14ac:dyDescent="0.2">
      <c r="A5083" s="140"/>
      <c r="B5083" s="325"/>
      <c r="J5083" s="4"/>
      <c r="K5083" s="173"/>
    </row>
    <row r="5084" spans="1:11" x14ac:dyDescent="0.2">
      <c r="A5084" s="140"/>
      <c r="B5084" s="325"/>
      <c r="J5084" s="4"/>
      <c r="K5084" s="173"/>
    </row>
    <row r="5085" spans="1:11" x14ac:dyDescent="0.2">
      <c r="A5085" s="140"/>
      <c r="B5085" s="325"/>
      <c r="J5085" s="4"/>
      <c r="K5085" s="173"/>
    </row>
    <row r="5086" spans="1:11" x14ac:dyDescent="0.2">
      <c r="A5086" s="140"/>
      <c r="B5086" s="325"/>
      <c r="J5086" s="4"/>
      <c r="K5086" s="173"/>
    </row>
    <row r="5087" spans="1:11" x14ac:dyDescent="0.2">
      <c r="A5087" s="140"/>
      <c r="B5087" s="325"/>
      <c r="J5087" s="4"/>
      <c r="K5087" s="173"/>
    </row>
    <row r="5088" spans="1:11" x14ac:dyDescent="0.2">
      <c r="A5088" s="140"/>
      <c r="B5088" s="325"/>
      <c r="J5088" s="4"/>
      <c r="K5088" s="173"/>
    </row>
    <row r="5089" spans="1:11" x14ac:dyDescent="0.2">
      <c r="A5089" s="140"/>
      <c r="B5089" s="325"/>
      <c r="J5089" s="4"/>
      <c r="K5089" s="173"/>
    </row>
    <row r="5090" spans="1:11" x14ac:dyDescent="0.2">
      <c r="A5090" s="140"/>
      <c r="B5090" s="325"/>
      <c r="J5090" s="4"/>
      <c r="K5090" s="173"/>
    </row>
    <row r="5091" spans="1:11" x14ac:dyDescent="0.2">
      <c r="A5091" s="140"/>
      <c r="B5091" s="325"/>
      <c r="J5091" s="4"/>
      <c r="K5091" s="173"/>
    </row>
    <row r="5092" spans="1:11" x14ac:dyDescent="0.2">
      <c r="A5092" s="140"/>
      <c r="B5092" s="325"/>
      <c r="J5092" s="4"/>
      <c r="K5092" s="173"/>
    </row>
    <row r="5093" spans="1:11" x14ac:dyDescent="0.2">
      <c r="A5093" s="140"/>
      <c r="B5093" s="325"/>
      <c r="J5093" s="4"/>
      <c r="K5093" s="173"/>
    </row>
    <row r="5094" spans="1:11" x14ac:dyDescent="0.2">
      <c r="A5094" s="140"/>
      <c r="B5094" s="325"/>
      <c r="J5094" s="4"/>
      <c r="K5094" s="173"/>
    </row>
    <row r="5095" spans="1:11" x14ac:dyDescent="0.2">
      <c r="A5095" s="140"/>
      <c r="B5095" s="325"/>
      <c r="J5095" s="4"/>
      <c r="K5095" s="173"/>
    </row>
    <row r="5096" spans="1:11" x14ac:dyDescent="0.2">
      <c r="A5096" s="140"/>
      <c r="B5096" s="325"/>
      <c r="J5096" s="4"/>
      <c r="K5096" s="173"/>
    </row>
    <row r="5097" spans="1:11" x14ac:dyDescent="0.2">
      <c r="A5097" s="140"/>
      <c r="B5097" s="325"/>
      <c r="J5097" s="4"/>
      <c r="K5097" s="173"/>
    </row>
    <row r="5098" spans="1:11" x14ac:dyDescent="0.2">
      <c r="A5098" s="140"/>
      <c r="B5098" s="325"/>
      <c r="J5098" s="4"/>
      <c r="K5098" s="173"/>
    </row>
    <row r="5099" spans="1:11" x14ac:dyDescent="0.2">
      <c r="A5099" s="140"/>
      <c r="B5099" s="325"/>
      <c r="J5099" s="4"/>
      <c r="K5099" s="173"/>
    </row>
    <row r="5100" spans="1:11" x14ac:dyDescent="0.2">
      <c r="A5100" s="140"/>
      <c r="B5100" s="325"/>
      <c r="J5100" s="4"/>
      <c r="K5100" s="173"/>
    </row>
    <row r="5101" spans="1:11" x14ac:dyDescent="0.2">
      <c r="A5101" s="140"/>
      <c r="B5101" s="325"/>
      <c r="J5101" s="4"/>
      <c r="K5101" s="173"/>
    </row>
    <row r="5102" spans="1:11" x14ac:dyDescent="0.2">
      <c r="A5102" s="140"/>
      <c r="B5102" s="325"/>
      <c r="J5102" s="4"/>
      <c r="K5102" s="173"/>
    </row>
    <row r="5103" spans="1:11" x14ac:dyDescent="0.2">
      <c r="A5103" s="140"/>
      <c r="B5103" s="325"/>
      <c r="J5103" s="4"/>
      <c r="K5103" s="173"/>
    </row>
    <row r="5104" spans="1:11" x14ac:dyDescent="0.2">
      <c r="A5104" s="140"/>
      <c r="B5104" s="325"/>
      <c r="J5104" s="4"/>
      <c r="K5104" s="173"/>
    </row>
    <row r="5105" spans="1:11" x14ac:dyDescent="0.2">
      <c r="A5105" s="140"/>
      <c r="B5105" s="325"/>
      <c r="J5105" s="4"/>
      <c r="K5105" s="173"/>
    </row>
    <row r="5106" spans="1:11" x14ac:dyDescent="0.2">
      <c r="A5106" s="140"/>
      <c r="B5106" s="325"/>
      <c r="J5106" s="4"/>
      <c r="K5106" s="173"/>
    </row>
    <row r="5107" spans="1:11" x14ac:dyDescent="0.2">
      <c r="A5107" s="140"/>
      <c r="B5107" s="325"/>
      <c r="J5107" s="4"/>
      <c r="K5107" s="173"/>
    </row>
    <row r="5108" spans="1:11" x14ac:dyDescent="0.2">
      <c r="A5108" s="140"/>
      <c r="B5108" s="325"/>
      <c r="J5108" s="4"/>
      <c r="K5108" s="173"/>
    </row>
    <row r="5109" spans="1:11" x14ac:dyDescent="0.2">
      <c r="A5109" s="140"/>
      <c r="B5109" s="325"/>
      <c r="J5109" s="4"/>
      <c r="K5109" s="173"/>
    </row>
    <row r="5110" spans="1:11" x14ac:dyDescent="0.2">
      <c r="A5110" s="140"/>
      <c r="B5110" s="325"/>
      <c r="J5110" s="4"/>
      <c r="K5110" s="173"/>
    </row>
    <row r="5111" spans="1:11" x14ac:dyDescent="0.2">
      <c r="A5111" s="140"/>
      <c r="B5111" s="325"/>
      <c r="J5111" s="4"/>
      <c r="K5111" s="173"/>
    </row>
    <row r="5112" spans="1:11" x14ac:dyDescent="0.2">
      <c r="A5112" s="140"/>
      <c r="B5112" s="325"/>
      <c r="J5112" s="4"/>
      <c r="K5112" s="173"/>
    </row>
    <row r="5113" spans="1:11" x14ac:dyDescent="0.2">
      <c r="A5113" s="140"/>
      <c r="B5113" s="325"/>
      <c r="J5113" s="4"/>
      <c r="K5113" s="173"/>
    </row>
    <row r="5114" spans="1:11" x14ac:dyDescent="0.2">
      <c r="A5114" s="140"/>
      <c r="B5114" s="325"/>
      <c r="J5114" s="4"/>
      <c r="K5114" s="173"/>
    </row>
    <row r="5115" spans="1:11" x14ac:dyDescent="0.2">
      <c r="A5115" s="140"/>
      <c r="B5115" s="325"/>
      <c r="J5115" s="4"/>
      <c r="K5115" s="173"/>
    </row>
    <row r="5116" spans="1:11" x14ac:dyDescent="0.2">
      <c r="A5116" s="140"/>
      <c r="B5116" s="325"/>
      <c r="J5116" s="4"/>
      <c r="K5116" s="173"/>
    </row>
    <row r="5117" spans="1:11" x14ac:dyDescent="0.2">
      <c r="A5117" s="140"/>
      <c r="B5117" s="325"/>
      <c r="J5117" s="4"/>
      <c r="K5117" s="173"/>
    </row>
    <row r="5118" spans="1:11" x14ac:dyDescent="0.2">
      <c r="A5118" s="140"/>
      <c r="B5118" s="325"/>
      <c r="J5118" s="4"/>
      <c r="K5118" s="173"/>
    </row>
    <row r="5119" spans="1:11" x14ac:dyDescent="0.2">
      <c r="A5119" s="140"/>
      <c r="B5119" s="325"/>
      <c r="J5119" s="4"/>
      <c r="K5119" s="173"/>
    </row>
    <row r="5120" spans="1:11" x14ac:dyDescent="0.2">
      <c r="A5120" s="140"/>
      <c r="B5120" s="325"/>
      <c r="J5120" s="4"/>
      <c r="K5120" s="173"/>
    </row>
    <row r="5121" spans="1:11" x14ac:dyDescent="0.2">
      <c r="A5121" s="140"/>
      <c r="B5121" s="325"/>
      <c r="J5121" s="4"/>
      <c r="K5121" s="173"/>
    </row>
    <row r="5122" spans="1:11" x14ac:dyDescent="0.2">
      <c r="A5122" s="140"/>
      <c r="B5122" s="325"/>
      <c r="J5122" s="4"/>
      <c r="K5122" s="173"/>
    </row>
    <row r="5123" spans="1:11" x14ac:dyDescent="0.2">
      <c r="A5123" s="140"/>
      <c r="B5123" s="325"/>
      <c r="J5123" s="4"/>
      <c r="K5123" s="173"/>
    </row>
    <row r="5124" spans="1:11" x14ac:dyDescent="0.2">
      <c r="A5124" s="140"/>
      <c r="B5124" s="325"/>
      <c r="J5124" s="4"/>
      <c r="K5124" s="173"/>
    </row>
    <row r="5125" spans="1:11" x14ac:dyDescent="0.2">
      <c r="A5125" s="140"/>
      <c r="B5125" s="325"/>
      <c r="J5125" s="4"/>
      <c r="K5125" s="173"/>
    </row>
    <row r="5126" spans="1:11" x14ac:dyDescent="0.2">
      <c r="A5126" s="140"/>
      <c r="B5126" s="325"/>
      <c r="J5126" s="4"/>
      <c r="K5126" s="173"/>
    </row>
    <row r="5127" spans="1:11" x14ac:dyDescent="0.2">
      <c r="A5127" s="140"/>
      <c r="B5127" s="325"/>
      <c r="J5127" s="4"/>
      <c r="K5127" s="173"/>
    </row>
    <row r="5128" spans="1:11" x14ac:dyDescent="0.2">
      <c r="A5128" s="140"/>
      <c r="B5128" s="325"/>
      <c r="J5128" s="4"/>
      <c r="K5128" s="173"/>
    </row>
    <row r="5129" spans="1:11" x14ac:dyDescent="0.2">
      <c r="A5129" s="140"/>
      <c r="B5129" s="325"/>
      <c r="J5129" s="4"/>
      <c r="K5129" s="173"/>
    </row>
    <row r="5130" spans="1:11" x14ac:dyDescent="0.2">
      <c r="A5130" s="140"/>
      <c r="B5130" s="325"/>
      <c r="J5130" s="4"/>
      <c r="K5130" s="173"/>
    </row>
    <row r="5131" spans="1:11" x14ac:dyDescent="0.2">
      <c r="A5131" s="140"/>
      <c r="B5131" s="325"/>
      <c r="J5131" s="4"/>
      <c r="K5131" s="173"/>
    </row>
    <row r="5132" spans="1:11" x14ac:dyDescent="0.2">
      <c r="A5132" s="140"/>
      <c r="B5132" s="325"/>
      <c r="J5132" s="4"/>
      <c r="K5132" s="173"/>
    </row>
    <row r="5133" spans="1:11" x14ac:dyDescent="0.2">
      <c r="A5133" s="140"/>
      <c r="B5133" s="325"/>
      <c r="J5133" s="4"/>
      <c r="K5133" s="173"/>
    </row>
    <row r="5134" spans="1:11" x14ac:dyDescent="0.2">
      <c r="A5134" s="140"/>
      <c r="B5134" s="325"/>
      <c r="J5134" s="4"/>
      <c r="K5134" s="173"/>
    </row>
    <row r="5135" spans="1:11" x14ac:dyDescent="0.2">
      <c r="A5135" s="140"/>
      <c r="B5135" s="325"/>
      <c r="J5135" s="4"/>
      <c r="K5135" s="173"/>
    </row>
    <row r="5136" spans="1:11" x14ac:dyDescent="0.2">
      <c r="A5136" s="140"/>
      <c r="B5136" s="325"/>
      <c r="J5136" s="4"/>
      <c r="K5136" s="173"/>
    </row>
    <row r="5137" spans="1:11" x14ac:dyDescent="0.2">
      <c r="A5137" s="140"/>
      <c r="B5137" s="325"/>
      <c r="J5137" s="4"/>
      <c r="K5137" s="173"/>
    </row>
    <row r="5138" spans="1:11" x14ac:dyDescent="0.2">
      <c r="A5138" s="140"/>
      <c r="B5138" s="325"/>
      <c r="J5138" s="4"/>
      <c r="K5138" s="173"/>
    </row>
    <row r="5139" spans="1:11" x14ac:dyDescent="0.2">
      <c r="A5139" s="140"/>
      <c r="B5139" s="325"/>
      <c r="J5139" s="4"/>
      <c r="K5139" s="173"/>
    </row>
    <row r="5140" spans="1:11" x14ac:dyDescent="0.2">
      <c r="A5140" s="140"/>
      <c r="B5140" s="325"/>
      <c r="J5140" s="4"/>
      <c r="K5140" s="173"/>
    </row>
    <row r="5141" spans="1:11" x14ac:dyDescent="0.2">
      <c r="A5141" s="140"/>
      <c r="B5141" s="325"/>
      <c r="J5141" s="4"/>
      <c r="K5141" s="173"/>
    </row>
    <row r="5142" spans="1:11" x14ac:dyDescent="0.2">
      <c r="A5142" s="140"/>
      <c r="B5142" s="325"/>
      <c r="J5142" s="4"/>
      <c r="K5142" s="173"/>
    </row>
    <row r="5143" spans="1:11" x14ac:dyDescent="0.2">
      <c r="A5143" s="140"/>
      <c r="B5143" s="325"/>
      <c r="J5143" s="4"/>
      <c r="K5143" s="173"/>
    </row>
    <row r="5144" spans="1:11" x14ac:dyDescent="0.2">
      <c r="A5144" s="140"/>
      <c r="B5144" s="325"/>
      <c r="J5144" s="4"/>
      <c r="K5144" s="173"/>
    </row>
    <row r="5145" spans="1:11" x14ac:dyDescent="0.2">
      <c r="A5145" s="140"/>
      <c r="B5145" s="325"/>
      <c r="J5145" s="4"/>
      <c r="K5145" s="173"/>
    </row>
    <row r="5146" spans="1:11" x14ac:dyDescent="0.2">
      <c r="A5146" s="140"/>
      <c r="B5146" s="325"/>
      <c r="J5146" s="4"/>
      <c r="K5146" s="173"/>
    </row>
    <row r="5147" spans="1:11" x14ac:dyDescent="0.2">
      <c r="A5147" s="140"/>
      <c r="B5147" s="325"/>
      <c r="J5147" s="4"/>
      <c r="K5147" s="173"/>
    </row>
    <row r="5148" spans="1:11" x14ac:dyDescent="0.2">
      <c r="A5148" s="140"/>
      <c r="B5148" s="325"/>
      <c r="J5148" s="4"/>
      <c r="K5148" s="173"/>
    </row>
    <row r="5149" spans="1:11" x14ac:dyDescent="0.2">
      <c r="A5149" s="140"/>
      <c r="B5149" s="325"/>
      <c r="J5149" s="4"/>
      <c r="K5149" s="173"/>
    </row>
    <row r="5150" spans="1:11" x14ac:dyDescent="0.2">
      <c r="A5150" s="140"/>
      <c r="B5150" s="325"/>
      <c r="J5150" s="4"/>
      <c r="K5150" s="173"/>
    </row>
    <row r="5151" spans="1:11" x14ac:dyDescent="0.2">
      <c r="A5151" s="140"/>
      <c r="B5151" s="325"/>
      <c r="J5151" s="4"/>
      <c r="K5151" s="173"/>
    </row>
    <row r="5152" spans="1:11" x14ac:dyDescent="0.2">
      <c r="A5152" s="140"/>
      <c r="B5152" s="325"/>
      <c r="J5152" s="4"/>
      <c r="K5152" s="173"/>
    </row>
    <row r="5153" spans="1:11" x14ac:dyDescent="0.2">
      <c r="A5153" s="140"/>
      <c r="B5153" s="325"/>
      <c r="J5153" s="4"/>
      <c r="K5153" s="173"/>
    </row>
    <row r="5154" spans="1:11" x14ac:dyDescent="0.2">
      <c r="A5154" s="140"/>
      <c r="B5154" s="325"/>
      <c r="J5154" s="4"/>
      <c r="K5154" s="173"/>
    </row>
    <row r="5155" spans="1:11" x14ac:dyDescent="0.2">
      <c r="A5155" s="140"/>
      <c r="B5155" s="325"/>
      <c r="J5155" s="4"/>
      <c r="K5155" s="173"/>
    </row>
    <row r="5156" spans="1:11" x14ac:dyDescent="0.2">
      <c r="A5156" s="140"/>
      <c r="B5156" s="325"/>
      <c r="J5156" s="4"/>
      <c r="K5156" s="173"/>
    </row>
    <row r="5157" spans="1:11" x14ac:dyDescent="0.2">
      <c r="A5157" s="140"/>
      <c r="B5157" s="325"/>
      <c r="J5157" s="4"/>
      <c r="K5157" s="173"/>
    </row>
    <row r="5158" spans="1:11" x14ac:dyDescent="0.2">
      <c r="A5158" s="140"/>
      <c r="B5158" s="325"/>
      <c r="J5158" s="4"/>
      <c r="K5158" s="173"/>
    </row>
    <row r="5159" spans="1:11" x14ac:dyDescent="0.2">
      <c r="A5159" s="140"/>
      <c r="B5159" s="325"/>
      <c r="J5159" s="4"/>
      <c r="K5159" s="173"/>
    </row>
    <row r="5160" spans="1:11" x14ac:dyDescent="0.2">
      <c r="A5160" s="140"/>
      <c r="B5160" s="325"/>
      <c r="J5160" s="4"/>
      <c r="K5160" s="173"/>
    </row>
    <row r="5161" spans="1:11" x14ac:dyDescent="0.2">
      <c r="A5161" s="140"/>
      <c r="B5161" s="325"/>
      <c r="J5161" s="4"/>
      <c r="K5161" s="173"/>
    </row>
    <row r="5162" spans="1:11" x14ac:dyDescent="0.2">
      <c r="A5162" s="140"/>
      <c r="B5162" s="325"/>
      <c r="J5162" s="4"/>
      <c r="K5162" s="173"/>
    </row>
    <row r="5163" spans="1:11" x14ac:dyDescent="0.2">
      <c r="A5163" s="140"/>
      <c r="B5163" s="325"/>
      <c r="J5163" s="4"/>
      <c r="K5163" s="173"/>
    </row>
    <row r="5164" spans="1:11" x14ac:dyDescent="0.2">
      <c r="A5164" s="140"/>
      <c r="B5164" s="325"/>
      <c r="J5164" s="4"/>
      <c r="K5164" s="173"/>
    </row>
    <row r="5165" spans="1:11" x14ac:dyDescent="0.2">
      <c r="A5165" s="140"/>
      <c r="B5165" s="325"/>
      <c r="J5165" s="4"/>
      <c r="K5165" s="173"/>
    </row>
    <row r="5166" spans="1:11" x14ac:dyDescent="0.2">
      <c r="A5166" s="140"/>
      <c r="B5166" s="325"/>
      <c r="J5166" s="4"/>
      <c r="K5166" s="173"/>
    </row>
    <row r="5167" spans="1:11" x14ac:dyDescent="0.2">
      <c r="A5167" s="140"/>
      <c r="B5167" s="325"/>
      <c r="J5167" s="4"/>
      <c r="K5167" s="173"/>
    </row>
    <row r="5168" spans="1:11" x14ac:dyDescent="0.2">
      <c r="A5168" s="140"/>
      <c r="B5168" s="325"/>
      <c r="J5168" s="4"/>
      <c r="K5168" s="173"/>
    </row>
    <row r="5169" spans="1:11" x14ac:dyDescent="0.2">
      <c r="A5169" s="140"/>
      <c r="B5169" s="325"/>
      <c r="J5169" s="4"/>
      <c r="K5169" s="173"/>
    </row>
    <row r="5170" spans="1:11" x14ac:dyDescent="0.2">
      <c r="A5170" s="140"/>
      <c r="B5170" s="325"/>
      <c r="J5170" s="4"/>
      <c r="K5170" s="173"/>
    </row>
    <row r="5171" spans="1:11" x14ac:dyDescent="0.2">
      <c r="A5171" s="140"/>
      <c r="B5171" s="325"/>
      <c r="J5171" s="4"/>
      <c r="K5171" s="173"/>
    </row>
    <row r="5172" spans="1:11" x14ac:dyDescent="0.2">
      <c r="A5172" s="140"/>
      <c r="B5172" s="325"/>
      <c r="J5172" s="4"/>
      <c r="K5172" s="173"/>
    </row>
    <row r="5173" spans="1:11" x14ac:dyDescent="0.2">
      <c r="A5173" s="140"/>
      <c r="B5173" s="325"/>
      <c r="J5173" s="4"/>
      <c r="K5173" s="173"/>
    </row>
    <row r="5174" spans="1:11" x14ac:dyDescent="0.2">
      <c r="A5174" s="140"/>
      <c r="B5174" s="325"/>
      <c r="J5174" s="4"/>
      <c r="K5174" s="173"/>
    </row>
    <row r="5175" spans="1:11" x14ac:dyDescent="0.2">
      <c r="A5175" s="140"/>
      <c r="B5175" s="325"/>
      <c r="J5175" s="4"/>
      <c r="K5175" s="173"/>
    </row>
    <row r="5176" spans="1:11" x14ac:dyDescent="0.2">
      <c r="A5176" s="140"/>
      <c r="B5176" s="325"/>
      <c r="J5176" s="4"/>
      <c r="K5176" s="173"/>
    </row>
    <row r="5177" spans="1:11" x14ac:dyDescent="0.2">
      <c r="A5177" s="140"/>
      <c r="B5177" s="325"/>
      <c r="J5177" s="4"/>
      <c r="K5177" s="173"/>
    </row>
    <row r="5178" spans="1:11" x14ac:dyDescent="0.2">
      <c r="A5178" s="140"/>
      <c r="B5178" s="325"/>
      <c r="J5178" s="4"/>
      <c r="K5178" s="173"/>
    </row>
    <row r="5179" spans="1:11" x14ac:dyDescent="0.2">
      <c r="A5179" s="140"/>
      <c r="B5179" s="325"/>
      <c r="J5179" s="4"/>
      <c r="K5179" s="173"/>
    </row>
    <row r="5180" spans="1:11" x14ac:dyDescent="0.2">
      <c r="A5180" s="140"/>
      <c r="B5180" s="325"/>
      <c r="J5180" s="4"/>
      <c r="K5180" s="173"/>
    </row>
    <row r="5181" spans="1:11" x14ac:dyDescent="0.2">
      <c r="A5181" s="140"/>
      <c r="B5181" s="325"/>
      <c r="J5181" s="4"/>
      <c r="K5181" s="173"/>
    </row>
    <row r="5182" spans="1:11" x14ac:dyDescent="0.2">
      <c r="A5182" s="140"/>
      <c r="B5182" s="325"/>
      <c r="J5182" s="4"/>
      <c r="K5182" s="173"/>
    </row>
    <row r="5183" spans="1:11" x14ac:dyDescent="0.2">
      <c r="A5183" s="140"/>
      <c r="B5183" s="325"/>
      <c r="J5183" s="4"/>
      <c r="K5183" s="173"/>
    </row>
    <row r="5184" spans="1:11" x14ac:dyDescent="0.2">
      <c r="A5184" s="140"/>
      <c r="B5184" s="325"/>
      <c r="J5184" s="4"/>
      <c r="K5184" s="173"/>
    </row>
    <row r="5185" spans="1:11" x14ac:dyDescent="0.2">
      <c r="A5185" s="140"/>
      <c r="B5185" s="325"/>
      <c r="J5185" s="4"/>
      <c r="K5185" s="173"/>
    </row>
    <row r="5186" spans="1:11" x14ac:dyDescent="0.2">
      <c r="A5186" s="140"/>
      <c r="B5186" s="325"/>
      <c r="J5186" s="4"/>
      <c r="K5186" s="173"/>
    </row>
    <row r="5187" spans="1:11" x14ac:dyDescent="0.2">
      <c r="A5187" s="140"/>
      <c r="B5187" s="325"/>
      <c r="J5187" s="4"/>
      <c r="K5187" s="173"/>
    </row>
    <row r="5188" spans="1:11" x14ac:dyDescent="0.2">
      <c r="A5188" s="140"/>
      <c r="B5188" s="325"/>
      <c r="J5188" s="4"/>
      <c r="K5188" s="173"/>
    </row>
    <row r="5189" spans="1:11" x14ac:dyDescent="0.2">
      <c r="A5189" s="140"/>
      <c r="B5189" s="325"/>
      <c r="J5189" s="4"/>
      <c r="K5189" s="173"/>
    </row>
    <row r="5190" spans="1:11" x14ac:dyDescent="0.2">
      <c r="A5190" s="140"/>
      <c r="B5190" s="325"/>
      <c r="J5190" s="4"/>
      <c r="K5190" s="173"/>
    </row>
    <row r="5191" spans="1:11" x14ac:dyDescent="0.2">
      <c r="A5191" s="140"/>
      <c r="B5191" s="325"/>
      <c r="J5191" s="4"/>
      <c r="K5191" s="173"/>
    </row>
    <row r="5192" spans="1:11" x14ac:dyDescent="0.2">
      <c r="A5192" s="140"/>
      <c r="B5192" s="325"/>
      <c r="J5192" s="4"/>
      <c r="K5192" s="173"/>
    </row>
    <row r="5193" spans="1:11" x14ac:dyDescent="0.2">
      <c r="A5193" s="140"/>
      <c r="B5193" s="325"/>
      <c r="J5193" s="4"/>
      <c r="K5193" s="173"/>
    </row>
    <row r="5194" spans="1:11" x14ac:dyDescent="0.2">
      <c r="A5194" s="140"/>
      <c r="B5194" s="325"/>
      <c r="J5194" s="4"/>
      <c r="K5194" s="173"/>
    </row>
    <row r="5195" spans="1:11" x14ac:dyDescent="0.2">
      <c r="A5195" s="140"/>
      <c r="B5195" s="325"/>
      <c r="J5195" s="4"/>
      <c r="K5195" s="173"/>
    </row>
    <row r="5196" spans="1:11" x14ac:dyDescent="0.2">
      <c r="A5196" s="140"/>
      <c r="B5196" s="325"/>
      <c r="J5196" s="4"/>
      <c r="K5196" s="173"/>
    </row>
    <row r="5197" spans="1:11" x14ac:dyDescent="0.2">
      <c r="A5197" s="140"/>
      <c r="B5197" s="325"/>
      <c r="J5197" s="4"/>
      <c r="K5197" s="173"/>
    </row>
    <row r="5198" spans="1:11" x14ac:dyDescent="0.2">
      <c r="A5198" s="140"/>
      <c r="B5198" s="325"/>
      <c r="J5198" s="4"/>
      <c r="K5198" s="173"/>
    </row>
    <row r="5199" spans="1:11" x14ac:dyDescent="0.2">
      <c r="A5199" s="140"/>
      <c r="B5199" s="325"/>
      <c r="J5199" s="4"/>
      <c r="K5199" s="173"/>
    </row>
    <row r="5200" spans="1:11" x14ac:dyDescent="0.2">
      <c r="A5200" s="140"/>
      <c r="B5200" s="325"/>
      <c r="J5200" s="4"/>
      <c r="K5200" s="173"/>
    </row>
    <row r="5201" spans="1:11" x14ac:dyDescent="0.2">
      <c r="A5201" s="140"/>
      <c r="B5201" s="325"/>
      <c r="J5201" s="4"/>
      <c r="K5201" s="173"/>
    </row>
    <row r="5202" spans="1:11" x14ac:dyDescent="0.2">
      <c r="A5202" s="140"/>
      <c r="B5202" s="325"/>
      <c r="J5202" s="4"/>
      <c r="K5202" s="173"/>
    </row>
    <row r="5203" spans="1:11" x14ac:dyDescent="0.2">
      <c r="A5203" s="140"/>
      <c r="B5203" s="325"/>
      <c r="J5203" s="4"/>
      <c r="K5203" s="173"/>
    </row>
    <row r="5204" spans="1:11" x14ac:dyDescent="0.2">
      <c r="A5204" s="140"/>
      <c r="B5204" s="325"/>
      <c r="J5204" s="4"/>
      <c r="K5204" s="173"/>
    </row>
    <row r="5205" spans="1:11" x14ac:dyDescent="0.2">
      <c r="A5205" s="140"/>
      <c r="B5205" s="325"/>
      <c r="J5205" s="4"/>
      <c r="K5205" s="173"/>
    </row>
    <row r="5206" spans="1:11" x14ac:dyDescent="0.2">
      <c r="A5206" s="140"/>
      <c r="B5206" s="325"/>
      <c r="J5206" s="4"/>
      <c r="K5206" s="173"/>
    </row>
    <row r="5207" spans="1:11" x14ac:dyDescent="0.2">
      <c r="A5207" s="140"/>
      <c r="B5207" s="325"/>
      <c r="J5207" s="4"/>
      <c r="K5207" s="173"/>
    </row>
    <row r="5208" spans="1:11" x14ac:dyDescent="0.2">
      <c r="A5208" s="140"/>
      <c r="B5208" s="325"/>
      <c r="J5208" s="4"/>
      <c r="K5208" s="173"/>
    </row>
    <row r="5209" spans="1:11" x14ac:dyDescent="0.2">
      <c r="A5209" s="140"/>
      <c r="B5209" s="325"/>
      <c r="J5209" s="4"/>
      <c r="K5209" s="173"/>
    </row>
    <row r="5210" spans="1:11" x14ac:dyDescent="0.2">
      <c r="A5210" s="140"/>
      <c r="B5210" s="325"/>
      <c r="J5210" s="4"/>
      <c r="K5210" s="173"/>
    </row>
    <row r="5211" spans="1:11" x14ac:dyDescent="0.2">
      <c r="A5211" s="140"/>
      <c r="B5211" s="325"/>
      <c r="J5211" s="4"/>
      <c r="K5211" s="173"/>
    </row>
    <row r="5212" spans="1:11" x14ac:dyDescent="0.2">
      <c r="A5212" s="140"/>
      <c r="B5212" s="325"/>
      <c r="J5212" s="4"/>
      <c r="K5212" s="173"/>
    </row>
    <row r="5213" spans="1:11" x14ac:dyDescent="0.2">
      <c r="A5213" s="140"/>
      <c r="B5213" s="325"/>
      <c r="J5213" s="4"/>
      <c r="K5213" s="173"/>
    </row>
    <row r="5214" spans="1:11" x14ac:dyDescent="0.2">
      <c r="A5214" s="140"/>
      <c r="B5214" s="325"/>
      <c r="J5214" s="4"/>
      <c r="K5214" s="173"/>
    </row>
    <row r="5215" spans="1:11" x14ac:dyDescent="0.2">
      <c r="A5215" s="140"/>
      <c r="B5215" s="325"/>
      <c r="J5215" s="4"/>
      <c r="K5215" s="173"/>
    </row>
    <row r="5216" spans="1:11" x14ac:dyDescent="0.2">
      <c r="A5216" s="140"/>
      <c r="B5216" s="325"/>
      <c r="J5216" s="4"/>
      <c r="K5216" s="173"/>
    </row>
    <row r="5217" spans="1:11" x14ac:dyDescent="0.2">
      <c r="A5217" s="140"/>
      <c r="B5217" s="325"/>
      <c r="J5217" s="4"/>
      <c r="K5217" s="173"/>
    </row>
    <row r="5218" spans="1:11" x14ac:dyDescent="0.2">
      <c r="A5218" s="140"/>
      <c r="B5218" s="325"/>
      <c r="J5218" s="4"/>
      <c r="K5218" s="173"/>
    </row>
    <row r="5219" spans="1:11" x14ac:dyDescent="0.2">
      <c r="A5219" s="140"/>
      <c r="B5219" s="325"/>
      <c r="J5219" s="4"/>
      <c r="K5219" s="173"/>
    </row>
    <row r="5220" spans="1:11" x14ac:dyDescent="0.2">
      <c r="A5220" s="140"/>
      <c r="B5220" s="325"/>
      <c r="J5220" s="4"/>
      <c r="K5220" s="173"/>
    </row>
    <row r="5221" spans="1:11" x14ac:dyDescent="0.2">
      <c r="A5221" s="140"/>
      <c r="B5221" s="325"/>
      <c r="J5221" s="4"/>
      <c r="K5221" s="173"/>
    </row>
    <row r="5222" spans="1:11" x14ac:dyDescent="0.2">
      <c r="A5222" s="140"/>
      <c r="B5222" s="325"/>
      <c r="J5222" s="4"/>
      <c r="K5222" s="173"/>
    </row>
    <row r="5223" spans="1:11" x14ac:dyDescent="0.2">
      <c r="A5223" s="140"/>
      <c r="B5223" s="325"/>
      <c r="J5223" s="4"/>
      <c r="K5223" s="173"/>
    </row>
    <row r="5224" spans="1:11" x14ac:dyDescent="0.2">
      <c r="A5224" s="140"/>
      <c r="B5224" s="325"/>
      <c r="J5224" s="4"/>
      <c r="K5224" s="173"/>
    </row>
    <row r="5225" spans="1:11" x14ac:dyDescent="0.2">
      <c r="A5225" s="140"/>
      <c r="B5225" s="325"/>
      <c r="J5225" s="4"/>
      <c r="K5225" s="173"/>
    </row>
    <row r="5226" spans="1:11" x14ac:dyDescent="0.2">
      <c r="A5226" s="140"/>
      <c r="B5226" s="325"/>
      <c r="J5226" s="4"/>
      <c r="K5226" s="173"/>
    </row>
    <row r="5227" spans="1:11" x14ac:dyDescent="0.2">
      <c r="A5227" s="140"/>
      <c r="B5227" s="325"/>
      <c r="J5227" s="4"/>
      <c r="K5227" s="173"/>
    </row>
    <row r="5228" spans="1:11" x14ac:dyDescent="0.2">
      <c r="A5228" s="140"/>
      <c r="B5228" s="325"/>
      <c r="J5228" s="4"/>
      <c r="K5228" s="173"/>
    </row>
    <row r="5229" spans="1:11" x14ac:dyDescent="0.2">
      <c r="A5229" s="140"/>
      <c r="B5229" s="325"/>
      <c r="J5229" s="4"/>
      <c r="K5229" s="173"/>
    </row>
    <row r="5230" spans="1:11" x14ac:dyDescent="0.2">
      <c r="A5230" s="140"/>
      <c r="B5230" s="325"/>
      <c r="J5230" s="4"/>
      <c r="K5230" s="173"/>
    </row>
    <row r="5231" spans="1:11" x14ac:dyDescent="0.2">
      <c r="A5231" s="140"/>
      <c r="B5231" s="325"/>
      <c r="J5231" s="4"/>
      <c r="K5231" s="173"/>
    </row>
    <row r="5232" spans="1:11" x14ac:dyDescent="0.2">
      <c r="A5232" s="140"/>
      <c r="B5232" s="325"/>
      <c r="J5232" s="4"/>
      <c r="K5232" s="173"/>
    </row>
    <row r="5233" spans="1:11" x14ac:dyDescent="0.2">
      <c r="A5233" s="140"/>
      <c r="B5233" s="325"/>
      <c r="J5233" s="4"/>
      <c r="K5233" s="173"/>
    </row>
    <row r="5234" spans="1:11" x14ac:dyDescent="0.2">
      <c r="A5234" s="140"/>
      <c r="B5234" s="325"/>
      <c r="J5234" s="4"/>
      <c r="K5234" s="173"/>
    </row>
    <row r="5235" spans="1:11" x14ac:dyDescent="0.2">
      <c r="A5235" s="140"/>
      <c r="B5235" s="325"/>
      <c r="J5235" s="4"/>
      <c r="K5235" s="173"/>
    </row>
    <row r="5236" spans="1:11" x14ac:dyDescent="0.2">
      <c r="A5236" s="140"/>
      <c r="B5236" s="325"/>
      <c r="J5236" s="4"/>
      <c r="K5236" s="173"/>
    </row>
    <row r="5237" spans="1:11" x14ac:dyDescent="0.2">
      <c r="A5237" s="140"/>
      <c r="B5237" s="325"/>
      <c r="J5237" s="4"/>
      <c r="K5237" s="173"/>
    </row>
    <row r="5238" spans="1:11" x14ac:dyDescent="0.2">
      <c r="A5238" s="140"/>
      <c r="B5238" s="325"/>
      <c r="J5238" s="4"/>
      <c r="K5238" s="173"/>
    </row>
    <row r="5239" spans="1:11" x14ac:dyDescent="0.2">
      <c r="A5239" s="140"/>
      <c r="B5239" s="325"/>
      <c r="J5239" s="4"/>
      <c r="K5239" s="173"/>
    </row>
    <row r="5240" spans="1:11" x14ac:dyDescent="0.2">
      <c r="A5240" s="140"/>
      <c r="B5240" s="325"/>
      <c r="J5240" s="4"/>
      <c r="K5240" s="173"/>
    </row>
    <row r="5241" spans="1:11" x14ac:dyDescent="0.2">
      <c r="A5241" s="140"/>
      <c r="B5241" s="325"/>
      <c r="J5241" s="4"/>
      <c r="K5241" s="173"/>
    </row>
    <row r="5242" spans="1:11" x14ac:dyDescent="0.2">
      <c r="A5242" s="140"/>
      <c r="B5242" s="325"/>
      <c r="J5242" s="4"/>
      <c r="K5242" s="173"/>
    </row>
    <row r="5243" spans="1:11" x14ac:dyDescent="0.2">
      <c r="A5243" s="140"/>
      <c r="B5243" s="325"/>
      <c r="J5243" s="4"/>
      <c r="K5243" s="173"/>
    </row>
    <row r="5244" spans="1:11" x14ac:dyDescent="0.2">
      <c r="A5244" s="140"/>
      <c r="B5244" s="325"/>
      <c r="J5244" s="4"/>
      <c r="K5244" s="173"/>
    </row>
    <row r="5245" spans="1:11" x14ac:dyDescent="0.2">
      <c r="A5245" s="140"/>
      <c r="B5245" s="325"/>
      <c r="J5245" s="4"/>
      <c r="K5245" s="173"/>
    </row>
    <row r="5246" spans="1:11" x14ac:dyDescent="0.2">
      <c r="A5246" s="140"/>
      <c r="B5246" s="325"/>
      <c r="J5246" s="4"/>
      <c r="K5246" s="173"/>
    </row>
    <row r="5247" spans="1:11" x14ac:dyDescent="0.2">
      <c r="A5247" s="140"/>
      <c r="B5247" s="325"/>
      <c r="J5247" s="4"/>
      <c r="K5247" s="173"/>
    </row>
    <row r="5248" spans="1:11" x14ac:dyDescent="0.2">
      <c r="A5248" s="140"/>
      <c r="B5248" s="325"/>
      <c r="J5248" s="4"/>
      <c r="K5248" s="173"/>
    </row>
    <row r="5249" spans="1:11" x14ac:dyDescent="0.2">
      <c r="A5249" s="140"/>
      <c r="B5249" s="325"/>
      <c r="J5249" s="4"/>
      <c r="K5249" s="173"/>
    </row>
    <row r="5250" spans="1:11" x14ac:dyDescent="0.2">
      <c r="A5250" s="140"/>
      <c r="B5250" s="325"/>
      <c r="J5250" s="4"/>
      <c r="K5250" s="173"/>
    </row>
    <row r="5251" spans="1:11" x14ac:dyDescent="0.2">
      <c r="A5251" s="140"/>
      <c r="B5251" s="325"/>
      <c r="J5251" s="4"/>
      <c r="K5251" s="173"/>
    </row>
    <row r="5252" spans="1:11" x14ac:dyDescent="0.2">
      <c r="A5252" s="140"/>
      <c r="B5252" s="325"/>
      <c r="J5252" s="4"/>
      <c r="K5252" s="173"/>
    </row>
    <row r="5253" spans="1:11" x14ac:dyDescent="0.2">
      <c r="A5253" s="140"/>
      <c r="B5253" s="325"/>
      <c r="J5253" s="4"/>
      <c r="K5253" s="173"/>
    </row>
    <row r="5254" spans="1:11" x14ac:dyDescent="0.2">
      <c r="A5254" s="140"/>
      <c r="B5254" s="325"/>
      <c r="J5254" s="4"/>
      <c r="K5254" s="173"/>
    </row>
    <row r="5255" spans="1:11" x14ac:dyDescent="0.2">
      <c r="A5255" s="140"/>
      <c r="B5255" s="325"/>
      <c r="J5255" s="4"/>
      <c r="K5255" s="173"/>
    </row>
    <row r="5256" spans="1:11" x14ac:dyDescent="0.2">
      <c r="A5256" s="140"/>
      <c r="B5256" s="325"/>
      <c r="J5256" s="4"/>
      <c r="K5256" s="173"/>
    </row>
    <row r="5257" spans="1:11" x14ac:dyDescent="0.2">
      <c r="A5257" s="140"/>
      <c r="B5257" s="325"/>
      <c r="J5257" s="4"/>
      <c r="K5257" s="173"/>
    </row>
    <row r="5258" spans="1:11" x14ac:dyDescent="0.2">
      <c r="A5258" s="140"/>
      <c r="B5258" s="325"/>
      <c r="J5258" s="4"/>
      <c r="K5258" s="173"/>
    </row>
    <row r="5259" spans="1:11" x14ac:dyDescent="0.2">
      <c r="A5259" s="140"/>
      <c r="B5259" s="325"/>
      <c r="J5259" s="4"/>
      <c r="K5259" s="173"/>
    </row>
    <row r="5260" spans="1:11" x14ac:dyDescent="0.2">
      <c r="A5260" s="140"/>
      <c r="B5260" s="325"/>
      <c r="J5260" s="4"/>
      <c r="K5260" s="173"/>
    </row>
    <row r="5261" spans="1:11" x14ac:dyDescent="0.2">
      <c r="A5261" s="140"/>
      <c r="B5261" s="325"/>
      <c r="J5261" s="4"/>
      <c r="K5261" s="173"/>
    </row>
    <row r="5262" spans="1:11" x14ac:dyDescent="0.2">
      <c r="A5262" s="140"/>
      <c r="B5262" s="325"/>
      <c r="J5262" s="4"/>
      <c r="K5262" s="173"/>
    </row>
    <row r="5263" spans="1:11" x14ac:dyDescent="0.2">
      <c r="A5263" s="140"/>
      <c r="B5263" s="325"/>
      <c r="J5263" s="4"/>
      <c r="K5263" s="173"/>
    </row>
    <row r="5264" spans="1:11" x14ac:dyDescent="0.2">
      <c r="A5264" s="140"/>
      <c r="B5264" s="325"/>
      <c r="J5264" s="4"/>
      <c r="K5264" s="173"/>
    </row>
    <row r="5265" spans="1:11" x14ac:dyDescent="0.2">
      <c r="A5265" s="140"/>
      <c r="B5265" s="325"/>
      <c r="J5265" s="4"/>
      <c r="K5265" s="173"/>
    </row>
    <row r="5266" spans="1:11" x14ac:dyDescent="0.2">
      <c r="A5266" s="140"/>
      <c r="B5266" s="325"/>
      <c r="J5266" s="4"/>
      <c r="K5266" s="173"/>
    </row>
    <row r="5267" spans="1:11" x14ac:dyDescent="0.2">
      <c r="A5267" s="140"/>
      <c r="B5267" s="325"/>
      <c r="J5267" s="4"/>
      <c r="K5267" s="173"/>
    </row>
    <row r="5268" spans="1:11" x14ac:dyDescent="0.2">
      <c r="A5268" s="140"/>
      <c r="B5268" s="325"/>
      <c r="J5268" s="4"/>
      <c r="K5268" s="173"/>
    </row>
    <row r="5269" spans="1:11" x14ac:dyDescent="0.2">
      <c r="A5269" s="140"/>
      <c r="B5269" s="325"/>
      <c r="J5269" s="4"/>
      <c r="K5269" s="173"/>
    </row>
    <row r="5270" spans="1:11" x14ac:dyDescent="0.2">
      <c r="A5270" s="140"/>
      <c r="B5270" s="325"/>
      <c r="J5270" s="4"/>
      <c r="K5270" s="173"/>
    </row>
    <row r="5271" spans="1:11" x14ac:dyDescent="0.2">
      <c r="A5271" s="140"/>
      <c r="B5271" s="325"/>
      <c r="J5271" s="4"/>
      <c r="K5271" s="173"/>
    </row>
    <row r="5272" spans="1:11" x14ac:dyDescent="0.2">
      <c r="A5272" s="140"/>
      <c r="B5272" s="325"/>
      <c r="J5272" s="4"/>
      <c r="K5272" s="173"/>
    </row>
    <row r="5273" spans="1:11" x14ac:dyDescent="0.2">
      <c r="A5273" s="140"/>
      <c r="B5273" s="325"/>
      <c r="J5273" s="4"/>
      <c r="K5273" s="173"/>
    </row>
    <row r="5274" spans="1:11" x14ac:dyDescent="0.2">
      <c r="A5274" s="140"/>
      <c r="B5274" s="325"/>
      <c r="J5274" s="4"/>
      <c r="K5274" s="173"/>
    </row>
    <row r="5275" spans="1:11" x14ac:dyDescent="0.2">
      <c r="A5275" s="140"/>
      <c r="B5275" s="325"/>
      <c r="J5275" s="4"/>
      <c r="K5275" s="173"/>
    </row>
    <row r="5276" spans="1:11" x14ac:dyDescent="0.2">
      <c r="A5276" s="140"/>
      <c r="B5276" s="325"/>
      <c r="J5276" s="4"/>
      <c r="K5276" s="173"/>
    </row>
    <row r="5277" spans="1:11" x14ac:dyDescent="0.2">
      <c r="A5277" s="140"/>
      <c r="B5277" s="325"/>
      <c r="J5277" s="4"/>
      <c r="K5277" s="173"/>
    </row>
    <row r="5278" spans="1:11" x14ac:dyDescent="0.2">
      <c r="A5278" s="140"/>
      <c r="B5278" s="325"/>
      <c r="J5278" s="4"/>
      <c r="K5278" s="173"/>
    </row>
    <row r="5279" spans="1:11" x14ac:dyDescent="0.2">
      <c r="A5279" s="140"/>
      <c r="B5279" s="325"/>
      <c r="J5279" s="4"/>
      <c r="K5279" s="173"/>
    </row>
    <row r="5280" spans="1:11" x14ac:dyDescent="0.2">
      <c r="A5280" s="140"/>
      <c r="B5280" s="325"/>
      <c r="J5280" s="4"/>
      <c r="K5280" s="173"/>
    </row>
    <row r="5281" spans="1:11" x14ac:dyDescent="0.2">
      <c r="A5281" s="140"/>
      <c r="B5281" s="325"/>
      <c r="J5281" s="4"/>
      <c r="K5281" s="173"/>
    </row>
    <row r="5282" spans="1:11" x14ac:dyDescent="0.2">
      <c r="A5282" s="140"/>
      <c r="B5282" s="325"/>
      <c r="J5282" s="4"/>
      <c r="K5282" s="173"/>
    </row>
    <row r="5283" spans="1:11" x14ac:dyDescent="0.2">
      <c r="A5283" s="140"/>
      <c r="B5283" s="325"/>
      <c r="J5283" s="4"/>
      <c r="K5283" s="173"/>
    </row>
    <row r="5284" spans="1:11" x14ac:dyDescent="0.2">
      <c r="A5284" s="140"/>
      <c r="B5284" s="325"/>
      <c r="J5284" s="4"/>
      <c r="K5284" s="173"/>
    </row>
    <row r="5285" spans="1:11" x14ac:dyDescent="0.2">
      <c r="A5285" s="140"/>
      <c r="B5285" s="325"/>
      <c r="J5285" s="4"/>
      <c r="K5285" s="173"/>
    </row>
    <row r="5286" spans="1:11" x14ac:dyDescent="0.2">
      <c r="A5286" s="140"/>
      <c r="B5286" s="325"/>
      <c r="J5286" s="4"/>
      <c r="K5286" s="173"/>
    </row>
    <row r="5287" spans="1:11" x14ac:dyDescent="0.2">
      <c r="A5287" s="140"/>
      <c r="B5287" s="325"/>
      <c r="J5287" s="4"/>
      <c r="K5287" s="173"/>
    </row>
    <row r="5288" spans="1:11" x14ac:dyDescent="0.2">
      <c r="A5288" s="140"/>
      <c r="B5288" s="325"/>
      <c r="J5288" s="4"/>
      <c r="K5288" s="173"/>
    </row>
    <row r="5289" spans="1:11" x14ac:dyDescent="0.2">
      <c r="A5289" s="140"/>
      <c r="B5289" s="325"/>
      <c r="J5289" s="4"/>
      <c r="K5289" s="173"/>
    </row>
    <row r="5290" spans="1:11" x14ac:dyDescent="0.2">
      <c r="A5290" s="140"/>
      <c r="B5290" s="325"/>
      <c r="J5290" s="4"/>
      <c r="K5290" s="173"/>
    </row>
    <row r="5291" spans="1:11" x14ac:dyDescent="0.2">
      <c r="A5291" s="140"/>
      <c r="B5291" s="325"/>
      <c r="J5291" s="4"/>
      <c r="K5291" s="173"/>
    </row>
    <row r="5292" spans="1:11" x14ac:dyDescent="0.2">
      <c r="A5292" s="140"/>
      <c r="B5292" s="325"/>
      <c r="J5292" s="4"/>
      <c r="K5292" s="173"/>
    </row>
    <row r="5293" spans="1:11" x14ac:dyDescent="0.2">
      <c r="A5293" s="140"/>
      <c r="B5293" s="325"/>
      <c r="J5293" s="4"/>
      <c r="K5293" s="173"/>
    </row>
    <row r="5294" spans="1:11" x14ac:dyDescent="0.2">
      <c r="A5294" s="140"/>
      <c r="B5294" s="325"/>
      <c r="J5294" s="4"/>
      <c r="K5294" s="173"/>
    </row>
    <row r="5295" spans="1:11" x14ac:dyDescent="0.2">
      <c r="A5295" s="140"/>
      <c r="B5295" s="325"/>
      <c r="J5295" s="4"/>
      <c r="K5295" s="173"/>
    </row>
    <row r="5296" spans="1:11" x14ac:dyDescent="0.2">
      <c r="A5296" s="140"/>
      <c r="B5296" s="325"/>
      <c r="J5296" s="4"/>
      <c r="K5296" s="173"/>
    </row>
    <row r="5297" spans="1:11" x14ac:dyDescent="0.2">
      <c r="A5297" s="140"/>
      <c r="B5297" s="325"/>
      <c r="J5297" s="4"/>
      <c r="K5297" s="173"/>
    </row>
    <row r="5298" spans="1:11" x14ac:dyDescent="0.2">
      <c r="A5298" s="140"/>
      <c r="B5298" s="325"/>
      <c r="J5298" s="4"/>
      <c r="K5298" s="173"/>
    </row>
    <row r="5299" spans="1:11" x14ac:dyDescent="0.2">
      <c r="A5299" s="140"/>
      <c r="B5299" s="325"/>
      <c r="J5299" s="4"/>
      <c r="K5299" s="173"/>
    </row>
    <row r="5300" spans="1:11" x14ac:dyDescent="0.2">
      <c r="A5300" s="140"/>
      <c r="B5300" s="325"/>
      <c r="J5300" s="4"/>
      <c r="K5300" s="173"/>
    </row>
    <row r="5301" spans="1:11" x14ac:dyDescent="0.2">
      <c r="A5301" s="140"/>
      <c r="B5301" s="325"/>
      <c r="J5301" s="4"/>
      <c r="K5301" s="173"/>
    </row>
    <row r="5302" spans="1:11" x14ac:dyDescent="0.2">
      <c r="A5302" s="140"/>
      <c r="B5302" s="325"/>
      <c r="J5302" s="4"/>
      <c r="K5302" s="173"/>
    </row>
    <row r="5303" spans="1:11" x14ac:dyDescent="0.2">
      <c r="A5303" s="140"/>
      <c r="B5303" s="325"/>
      <c r="J5303" s="4"/>
      <c r="K5303" s="173"/>
    </row>
    <row r="5304" spans="1:11" x14ac:dyDescent="0.2">
      <c r="A5304" s="140"/>
      <c r="B5304" s="325"/>
      <c r="J5304" s="4"/>
      <c r="K5304" s="173"/>
    </row>
    <row r="5305" spans="1:11" x14ac:dyDescent="0.2">
      <c r="A5305" s="140"/>
      <c r="B5305" s="325"/>
      <c r="J5305" s="4"/>
      <c r="K5305" s="173"/>
    </row>
    <row r="5306" spans="1:11" x14ac:dyDescent="0.2">
      <c r="A5306" s="140"/>
      <c r="B5306" s="325"/>
      <c r="J5306" s="4"/>
      <c r="K5306" s="173"/>
    </row>
    <row r="5307" spans="1:11" x14ac:dyDescent="0.2">
      <c r="A5307" s="140"/>
      <c r="B5307" s="325"/>
      <c r="J5307" s="4"/>
      <c r="K5307" s="173"/>
    </row>
    <row r="5308" spans="1:11" x14ac:dyDescent="0.2">
      <c r="A5308" s="140"/>
      <c r="B5308" s="325"/>
      <c r="J5308" s="4"/>
      <c r="K5308" s="173"/>
    </row>
    <row r="5309" spans="1:11" x14ac:dyDescent="0.2">
      <c r="A5309" s="140"/>
      <c r="B5309" s="325"/>
      <c r="J5309" s="4"/>
      <c r="K5309" s="173"/>
    </row>
    <row r="5310" spans="1:11" x14ac:dyDescent="0.2">
      <c r="A5310" s="140"/>
      <c r="B5310" s="325"/>
      <c r="J5310" s="4"/>
      <c r="K5310" s="173"/>
    </row>
    <row r="5311" spans="1:11" x14ac:dyDescent="0.2">
      <c r="A5311" s="140"/>
      <c r="B5311" s="325"/>
      <c r="J5311" s="4"/>
      <c r="K5311" s="173"/>
    </row>
    <row r="5312" spans="1:11" x14ac:dyDescent="0.2">
      <c r="A5312" s="140"/>
      <c r="B5312" s="325"/>
      <c r="J5312" s="4"/>
      <c r="K5312" s="173"/>
    </row>
    <row r="5313" spans="1:11" x14ac:dyDescent="0.2">
      <c r="A5313" s="140"/>
      <c r="B5313" s="325"/>
      <c r="J5313" s="4"/>
      <c r="K5313" s="173"/>
    </row>
    <row r="5314" spans="1:11" x14ac:dyDescent="0.2">
      <c r="A5314" s="140"/>
      <c r="B5314" s="325"/>
      <c r="J5314" s="4"/>
      <c r="K5314" s="173"/>
    </row>
    <row r="5315" spans="1:11" x14ac:dyDescent="0.2">
      <c r="A5315" s="140"/>
      <c r="B5315" s="325"/>
      <c r="J5315" s="4"/>
      <c r="K5315" s="173"/>
    </row>
    <row r="5316" spans="1:11" x14ac:dyDescent="0.2">
      <c r="A5316" s="140"/>
      <c r="B5316" s="325"/>
      <c r="J5316" s="4"/>
      <c r="K5316" s="173"/>
    </row>
    <row r="5317" spans="1:11" x14ac:dyDescent="0.2">
      <c r="A5317" s="140"/>
      <c r="B5317" s="325"/>
      <c r="J5317" s="4"/>
      <c r="K5317" s="173"/>
    </row>
    <row r="5318" spans="1:11" x14ac:dyDescent="0.2">
      <c r="A5318" s="140"/>
      <c r="B5318" s="325"/>
      <c r="J5318" s="4"/>
      <c r="K5318" s="173"/>
    </row>
    <row r="5319" spans="1:11" x14ac:dyDescent="0.2">
      <c r="A5319" s="140"/>
      <c r="B5319" s="325"/>
      <c r="J5319" s="4"/>
      <c r="K5319" s="173"/>
    </row>
    <row r="5320" spans="1:11" x14ac:dyDescent="0.2">
      <c r="A5320" s="140"/>
      <c r="B5320" s="325"/>
      <c r="J5320" s="4"/>
      <c r="K5320" s="173"/>
    </row>
    <row r="5321" spans="1:11" x14ac:dyDescent="0.2">
      <c r="A5321" s="140"/>
      <c r="B5321" s="325"/>
      <c r="J5321" s="4"/>
      <c r="K5321" s="173"/>
    </row>
    <row r="5322" spans="1:11" x14ac:dyDescent="0.2">
      <c r="A5322" s="140"/>
      <c r="B5322" s="325"/>
      <c r="J5322" s="4"/>
      <c r="K5322" s="173"/>
    </row>
    <row r="5323" spans="1:11" x14ac:dyDescent="0.2">
      <c r="A5323" s="140"/>
      <c r="B5323" s="325"/>
      <c r="J5323" s="4"/>
      <c r="K5323" s="173"/>
    </row>
    <row r="5324" spans="1:11" x14ac:dyDescent="0.2">
      <c r="A5324" s="140"/>
      <c r="B5324" s="325"/>
      <c r="J5324" s="4"/>
      <c r="K5324" s="173"/>
    </row>
    <row r="5325" spans="1:11" x14ac:dyDescent="0.2">
      <c r="A5325" s="140"/>
      <c r="B5325" s="325"/>
      <c r="J5325" s="4"/>
      <c r="K5325" s="173"/>
    </row>
    <row r="5326" spans="1:11" x14ac:dyDescent="0.2">
      <c r="A5326" s="140"/>
      <c r="B5326" s="325"/>
      <c r="J5326" s="4"/>
      <c r="K5326" s="173"/>
    </row>
    <row r="5327" spans="1:11" x14ac:dyDescent="0.2">
      <c r="A5327" s="140"/>
      <c r="B5327" s="325"/>
      <c r="J5327" s="4"/>
      <c r="K5327" s="173"/>
    </row>
    <row r="5328" spans="1:11" x14ac:dyDescent="0.2">
      <c r="A5328" s="140"/>
      <c r="B5328" s="325"/>
      <c r="J5328" s="4"/>
      <c r="K5328" s="173"/>
    </row>
    <row r="5329" spans="1:11" x14ac:dyDescent="0.2">
      <c r="A5329" s="140"/>
      <c r="B5329" s="325"/>
      <c r="J5329" s="4"/>
      <c r="K5329" s="173"/>
    </row>
    <row r="5330" spans="1:11" x14ac:dyDescent="0.2">
      <c r="A5330" s="140"/>
      <c r="B5330" s="325"/>
      <c r="J5330" s="4"/>
      <c r="K5330" s="173"/>
    </row>
    <row r="5331" spans="1:11" x14ac:dyDescent="0.2">
      <c r="A5331" s="140"/>
      <c r="B5331" s="325"/>
      <c r="J5331" s="4"/>
      <c r="K5331" s="173"/>
    </row>
    <row r="5332" spans="1:11" x14ac:dyDescent="0.2">
      <c r="A5332" s="140"/>
      <c r="B5332" s="325"/>
      <c r="J5332" s="4"/>
      <c r="K5332" s="173"/>
    </row>
    <row r="5333" spans="1:11" x14ac:dyDescent="0.2">
      <c r="A5333" s="140"/>
      <c r="B5333" s="325"/>
      <c r="J5333" s="4"/>
      <c r="K5333" s="173"/>
    </row>
    <row r="5334" spans="1:11" x14ac:dyDescent="0.2">
      <c r="A5334" s="140"/>
      <c r="B5334" s="325"/>
      <c r="J5334" s="4"/>
      <c r="K5334" s="173"/>
    </row>
    <row r="5335" spans="1:11" x14ac:dyDescent="0.2">
      <c r="A5335" s="140"/>
      <c r="B5335" s="325"/>
      <c r="J5335" s="4"/>
      <c r="K5335" s="173"/>
    </row>
    <row r="5336" spans="1:11" x14ac:dyDescent="0.2">
      <c r="A5336" s="140"/>
      <c r="B5336" s="325"/>
      <c r="J5336" s="4"/>
      <c r="K5336" s="173"/>
    </row>
    <row r="5337" spans="1:11" x14ac:dyDescent="0.2">
      <c r="A5337" s="140"/>
      <c r="B5337" s="325"/>
      <c r="J5337" s="4"/>
      <c r="K5337" s="173"/>
    </row>
    <row r="5338" spans="1:11" x14ac:dyDescent="0.2">
      <c r="A5338" s="140"/>
      <c r="B5338" s="325"/>
      <c r="J5338" s="4"/>
      <c r="K5338" s="173"/>
    </row>
    <row r="5339" spans="1:11" x14ac:dyDescent="0.2">
      <c r="A5339" s="140"/>
      <c r="B5339" s="325"/>
      <c r="J5339" s="4"/>
      <c r="K5339" s="173"/>
    </row>
    <row r="5340" spans="1:11" x14ac:dyDescent="0.2">
      <c r="A5340" s="140"/>
      <c r="B5340" s="325"/>
      <c r="J5340" s="4"/>
      <c r="K5340" s="173"/>
    </row>
    <row r="5341" spans="1:11" x14ac:dyDescent="0.2">
      <c r="A5341" s="140"/>
      <c r="B5341" s="325"/>
      <c r="J5341" s="4"/>
      <c r="K5341" s="173"/>
    </row>
    <row r="5342" spans="1:11" x14ac:dyDescent="0.2">
      <c r="A5342" s="140"/>
      <c r="B5342" s="325"/>
      <c r="J5342" s="4"/>
      <c r="K5342" s="173"/>
    </row>
    <row r="5343" spans="1:11" x14ac:dyDescent="0.2">
      <c r="A5343" s="140"/>
      <c r="B5343" s="325"/>
      <c r="J5343" s="4"/>
      <c r="K5343" s="173"/>
    </row>
    <row r="5344" spans="1:11" x14ac:dyDescent="0.2">
      <c r="A5344" s="140"/>
      <c r="B5344" s="325"/>
      <c r="J5344" s="4"/>
      <c r="K5344" s="173"/>
    </row>
    <row r="5345" spans="1:11" x14ac:dyDescent="0.2">
      <c r="A5345" s="140"/>
      <c r="B5345" s="325"/>
      <c r="J5345" s="4"/>
      <c r="K5345" s="173"/>
    </row>
    <row r="5346" spans="1:11" x14ac:dyDescent="0.2">
      <c r="A5346" s="140"/>
      <c r="B5346" s="325"/>
      <c r="J5346" s="4"/>
      <c r="K5346" s="173"/>
    </row>
    <row r="5347" spans="1:11" x14ac:dyDescent="0.2">
      <c r="A5347" s="140"/>
      <c r="B5347" s="325"/>
      <c r="J5347" s="4"/>
      <c r="K5347" s="173"/>
    </row>
    <row r="5348" spans="1:11" x14ac:dyDescent="0.2">
      <c r="A5348" s="140"/>
      <c r="B5348" s="325"/>
      <c r="J5348" s="4"/>
      <c r="K5348" s="173"/>
    </row>
    <row r="5349" spans="1:11" x14ac:dyDescent="0.2">
      <c r="A5349" s="140"/>
      <c r="B5349" s="325"/>
      <c r="J5349" s="4"/>
      <c r="K5349" s="173"/>
    </row>
    <row r="5350" spans="1:11" x14ac:dyDescent="0.2">
      <c r="A5350" s="140"/>
      <c r="B5350" s="325"/>
      <c r="J5350" s="4"/>
      <c r="K5350" s="173"/>
    </row>
    <row r="5351" spans="1:11" x14ac:dyDescent="0.2">
      <c r="A5351" s="140"/>
      <c r="B5351" s="325"/>
      <c r="J5351" s="4"/>
      <c r="K5351" s="173"/>
    </row>
    <row r="5352" spans="1:11" x14ac:dyDescent="0.2">
      <c r="A5352" s="140"/>
      <c r="B5352" s="325"/>
      <c r="J5352" s="4"/>
      <c r="K5352" s="173"/>
    </row>
    <row r="5353" spans="1:11" x14ac:dyDescent="0.2">
      <c r="A5353" s="140"/>
      <c r="B5353" s="325"/>
      <c r="J5353" s="4"/>
      <c r="K5353" s="173"/>
    </row>
    <row r="5354" spans="1:11" x14ac:dyDescent="0.2">
      <c r="A5354" s="140"/>
      <c r="B5354" s="325"/>
      <c r="J5354" s="4"/>
      <c r="K5354" s="173"/>
    </row>
    <row r="5355" spans="1:11" x14ac:dyDescent="0.2">
      <c r="A5355" s="140"/>
      <c r="B5355" s="325"/>
      <c r="J5355" s="4"/>
      <c r="K5355" s="173"/>
    </row>
    <row r="5356" spans="1:11" x14ac:dyDescent="0.2">
      <c r="A5356" s="140"/>
      <c r="B5356" s="325"/>
      <c r="J5356" s="4"/>
      <c r="K5356" s="173"/>
    </row>
    <row r="5357" spans="1:11" x14ac:dyDescent="0.2">
      <c r="A5357" s="140"/>
      <c r="B5357" s="325"/>
      <c r="J5357" s="4"/>
      <c r="K5357" s="173"/>
    </row>
    <row r="5358" spans="1:11" x14ac:dyDescent="0.2">
      <c r="A5358" s="140"/>
      <c r="B5358" s="325"/>
      <c r="J5358" s="4"/>
      <c r="K5358" s="173"/>
    </row>
    <row r="5359" spans="1:11" x14ac:dyDescent="0.2">
      <c r="A5359" s="140"/>
      <c r="B5359" s="325"/>
      <c r="J5359" s="4"/>
      <c r="K5359" s="173"/>
    </row>
    <row r="5360" spans="1:11" x14ac:dyDescent="0.2">
      <c r="A5360" s="140"/>
      <c r="B5360" s="325"/>
      <c r="J5360" s="4"/>
      <c r="K5360" s="173"/>
    </row>
    <row r="5361" spans="1:11" x14ac:dyDescent="0.2">
      <c r="A5361" s="140"/>
      <c r="B5361" s="325"/>
      <c r="J5361" s="4"/>
      <c r="K5361" s="173"/>
    </row>
    <row r="5362" spans="1:11" x14ac:dyDescent="0.2">
      <c r="A5362" s="140"/>
      <c r="B5362" s="325"/>
      <c r="J5362" s="4"/>
      <c r="K5362" s="173"/>
    </row>
    <row r="5363" spans="1:11" x14ac:dyDescent="0.2">
      <c r="A5363" s="140"/>
      <c r="B5363" s="325"/>
      <c r="J5363" s="4"/>
      <c r="K5363" s="173"/>
    </row>
    <row r="5364" spans="1:11" x14ac:dyDescent="0.2">
      <c r="A5364" s="140"/>
      <c r="B5364" s="325"/>
      <c r="J5364" s="4"/>
      <c r="K5364" s="173"/>
    </row>
    <row r="5365" spans="1:11" x14ac:dyDescent="0.2">
      <c r="A5365" s="140"/>
      <c r="B5365" s="325"/>
      <c r="J5365" s="4"/>
      <c r="K5365" s="173"/>
    </row>
    <row r="5366" spans="1:11" x14ac:dyDescent="0.2">
      <c r="A5366" s="140"/>
      <c r="B5366" s="325"/>
      <c r="J5366" s="4"/>
      <c r="K5366" s="173"/>
    </row>
    <row r="5367" spans="1:11" x14ac:dyDescent="0.2">
      <c r="A5367" s="140"/>
      <c r="B5367" s="325"/>
      <c r="J5367" s="4"/>
      <c r="K5367" s="173"/>
    </row>
    <row r="5368" spans="1:11" x14ac:dyDescent="0.2">
      <c r="A5368" s="140"/>
      <c r="B5368" s="325"/>
      <c r="J5368" s="4"/>
      <c r="K5368" s="173"/>
    </row>
    <row r="5369" spans="1:11" x14ac:dyDescent="0.2">
      <c r="A5369" s="140"/>
      <c r="B5369" s="325"/>
      <c r="J5369" s="4"/>
      <c r="K5369" s="173"/>
    </row>
    <row r="5370" spans="1:11" x14ac:dyDescent="0.2">
      <c r="A5370" s="140"/>
      <c r="B5370" s="325"/>
      <c r="J5370" s="4"/>
      <c r="K5370" s="173"/>
    </row>
    <row r="5371" spans="1:11" x14ac:dyDescent="0.2">
      <c r="A5371" s="140"/>
      <c r="B5371" s="325"/>
      <c r="J5371" s="4"/>
      <c r="K5371" s="173"/>
    </row>
    <row r="5372" spans="1:11" x14ac:dyDescent="0.2">
      <c r="A5372" s="140"/>
      <c r="B5372" s="325"/>
      <c r="J5372" s="4"/>
      <c r="K5372" s="173"/>
    </row>
    <row r="5373" spans="1:11" x14ac:dyDescent="0.2">
      <c r="A5373" s="140"/>
      <c r="B5373" s="325"/>
      <c r="J5373" s="4"/>
      <c r="K5373" s="173"/>
    </row>
    <row r="5374" spans="1:11" x14ac:dyDescent="0.2">
      <c r="A5374" s="140"/>
      <c r="B5374" s="325"/>
      <c r="J5374" s="4"/>
      <c r="K5374" s="173"/>
    </row>
    <row r="5375" spans="1:11" x14ac:dyDescent="0.2">
      <c r="A5375" s="140"/>
      <c r="B5375" s="325"/>
      <c r="J5375" s="4"/>
      <c r="K5375" s="173"/>
    </row>
    <row r="5376" spans="1:11" x14ac:dyDescent="0.2">
      <c r="A5376" s="140"/>
      <c r="B5376" s="325"/>
      <c r="J5376" s="4"/>
      <c r="K5376" s="173"/>
    </row>
    <row r="5377" spans="1:11" x14ac:dyDescent="0.2">
      <c r="A5377" s="140"/>
      <c r="B5377" s="325"/>
      <c r="J5377" s="4"/>
      <c r="K5377" s="173"/>
    </row>
    <row r="5378" spans="1:11" x14ac:dyDescent="0.2">
      <c r="A5378" s="140"/>
      <c r="B5378" s="325"/>
      <c r="J5378" s="4"/>
      <c r="K5378" s="173"/>
    </row>
    <row r="5379" spans="1:11" x14ac:dyDescent="0.2">
      <c r="A5379" s="140"/>
      <c r="B5379" s="325"/>
      <c r="J5379" s="4"/>
      <c r="K5379" s="173"/>
    </row>
    <row r="5380" spans="1:11" x14ac:dyDescent="0.2">
      <c r="A5380" s="140"/>
      <c r="B5380" s="325"/>
      <c r="J5380" s="4"/>
      <c r="K5380" s="173"/>
    </row>
    <row r="5381" spans="1:11" x14ac:dyDescent="0.2">
      <c r="A5381" s="140"/>
      <c r="B5381" s="325"/>
      <c r="J5381" s="4"/>
      <c r="K5381" s="173"/>
    </row>
    <row r="5382" spans="1:11" x14ac:dyDescent="0.2">
      <c r="A5382" s="140"/>
      <c r="B5382" s="325"/>
      <c r="J5382" s="4"/>
      <c r="K5382" s="173"/>
    </row>
    <row r="5383" spans="1:11" x14ac:dyDescent="0.2">
      <c r="A5383" s="140"/>
      <c r="B5383" s="325"/>
      <c r="J5383" s="4"/>
      <c r="K5383" s="173"/>
    </row>
    <row r="5384" spans="1:11" x14ac:dyDescent="0.2">
      <c r="A5384" s="140"/>
      <c r="B5384" s="325"/>
      <c r="J5384" s="4"/>
      <c r="K5384" s="173"/>
    </row>
    <row r="5385" spans="1:11" x14ac:dyDescent="0.2">
      <c r="A5385" s="140"/>
      <c r="B5385" s="325"/>
      <c r="J5385" s="4"/>
      <c r="K5385" s="173"/>
    </row>
    <row r="5386" spans="1:11" x14ac:dyDescent="0.2">
      <c r="A5386" s="140"/>
      <c r="B5386" s="325"/>
      <c r="J5386" s="4"/>
      <c r="K5386" s="173"/>
    </row>
    <row r="5387" spans="1:11" x14ac:dyDescent="0.2">
      <c r="A5387" s="140"/>
      <c r="B5387" s="325"/>
      <c r="J5387" s="4"/>
      <c r="K5387" s="173"/>
    </row>
    <row r="5388" spans="1:11" x14ac:dyDescent="0.2">
      <c r="A5388" s="140"/>
      <c r="B5388" s="325"/>
      <c r="J5388" s="4"/>
      <c r="K5388" s="173"/>
    </row>
    <row r="5389" spans="1:11" x14ac:dyDescent="0.2">
      <c r="A5389" s="140"/>
      <c r="B5389" s="325"/>
      <c r="J5389" s="4"/>
      <c r="K5389" s="173"/>
    </row>
    <row r="5390" spans="1:11" x14ac:dyDescent="0.2">
      <c r="A5390" s="140"/>
      <c r="B5390" s="325"/>
      <c r="J5390" s="4"/>
      <c r="K5390" s="173"/>
    </row>
    <row r="5391" spans="1:11" x14ac:dyDescent="0.2">
      <c r="A5391" s="140"/>
      <c r="B5391" s="325"/>
      <c r="J5391" s="4"/>
      <c r="K5391" s="173"/>
    </row>
    <row r="5392" spans="1:11" x14ac:dyDescent="0.2">
      <c r="A5392" s="140"/>
      <c r="B5392" s="325"/>
      <c r="J5392" s="4"/>
      <c r="K5392" s="173"/>
    </row>
    <row r="5393" spans="1:11" x14ac:dyDescent="0.2">
      <c r="A5393" s="140"/>
      <c r="B5393" s="325"/>
      <c r="J5393" s="4"/>
      <c r="K5393" s="173"/>
    </row>
    <row r="5394" spans="1:11" x14ac:dyDescent="0.2">
      <c r="A5394" s="140"/>
      <c r="B5394" s="325"/>
      <c r="J5394" s="4"/>
      <c r="K5394" s="173"/>
    </row>
    <row r="5395" spans="1:11" x14ac:dyDescent="0.2">
      <c r="A5395" s="140"/>
      <c r="B5395" s="325"/>
      <c r="J5395" s="4"/>
      <c r="K5395" s="173"/>
    </row>
    <row r="5396" spans="1:11" x14ac:dyDescent="0.2">
      <c r="A5396" s="140"/>
      <c r="B5396" s="325"/>
      <c r="J5396" s="4"/>
      <c r="K5396" s="173"/>
    </row>
    <row r="5397" spans="1:11" x14ac:dyDescent="0.2">
      <c r="A5397" s="140"/>
      <c r="B5397" s="325"/>
      <c r="J5397" s="4"/>
      <c r="K5397" s="173"/>
    </row>
    <row r="5398" spans="1:11" x14ac:dyDescent="0.2">
      <c r="A5398" s="140"/>
      <c r="B5398" s="325"/>
      <c r="J5398" s="4"/>
      <c r="K5398" s="173"/>
    </row>
    <row r="5399" spans="1:11" x14ac:dyDescent="0.2">
      <c r="A5399" s="140"/>
      <c r="B5399" s="325"/>
      <c r="J5399" s="4"/>
      <c r="K5399" s="173"/>
    </row>
    <row r="5400" spans="1:11" x14ac:dyDescent="0.2">
      <c r="A5400" s="140"/>
      <c r="B5400" s="325"/>
      <c r="J5400" s="4"/>
      <c r="K5400" s="173"/>
    </row>
    <row r="5401" spans="1:11" x14ac:dyDescent="0.2">
      <c r="A5401" s="140"/>
      <c r="B5401" s="325"/>
      <c r="J5401" s="4"/>
      <c r="K5401" s="173"/>
    </row>
    <row r="5402" spans="1:11" x14ac:dyDescent="0.2">
      <c r="A5402" s="140"/>
      <c r="B5402" s="325"/>
      <c r="J5402" s="4"/>
      <c r="K5402" s="173"/>
    </row>
    <row r="5403" spans="1:11" x14ac:dyDescent="0.2">
      <c r="A5403" s="140"/>
      <c r="B5403" s="325"/>
      <c r="J5403" s="4"/>
      <c r="K5403" s="173"/>
    </row>
    <row r="5404" spans="1:11" x14ac:dyDescent="0.2">
      <c r="A5404" s="140"/>
      <c r="B5404" s="325"/>
      <c r="J5404" s="4"/>
      <c r="K5404" s="173"/>
    </row>
    <row r="5405" spans="1:11" x14ac:dyDescent="0.2">
      <c r="A5405" s="140"/>
      <c r="B5405" s="325"/>
      <c r="J5405" s="4"/>
      <c r="K5405" s="173"/>
    </row>
    <row r="5406" spans="1:11" x14ac:dyDescent="0.2">
      <c r="A5406" s="140"/>
      <c r="B5406" s="325"/>
      <c r="J5406" s="4"/>
      <c r="K5406" s="173"/>
    </row>
    <row r="5407" spans="1:11" x14ac:dyDescent="0.2">
      <c r="A5407" s="140"/>
      <c r="B5407" s="325"/>
      <c r="J5407" s="4"/>
      <c r="K5407" s="173"/>
    </row>
    <row r="5408" spans="1:11" x14ac:dyDescent="0.2">
      <c r="A5408" s="140"/>
      <c r="B5408" s="325"/>
      <c r="J5408" s="4"/>
      <c r="K5408" s="173"/>
    </row>
    <row r="5409" spans="1:11" x14ac:dyDescent="0.2">
      <c r="A5409" s="140"/>
      <c r="B5409" s="325"/>
      <c r="J5409" s="4"/>
      <c r="K5409" s="173"/>
    </row>
    <row r="5410" spans="1:11" x14ac:dyDescent="0.2">
      <c r="A5410" s="140"/>
      <c r="B5410" s="325"/>
      <c r="J5410" s="4"/>
      <c r="K5410" s="173"/>
    </row>
    <row r="5411" spans="1:11" x14ac:dyDescent="0.2">
      <c r="A5411" s="140"/>
      <c r="B5411" s="325"/>
      <c r="J5411" s="4"/>
      <c r="K5411" s="173"/>
    </row>
    <row r="5412" spans="1:11" x14ac:dyDescent="0.2">
      <c r="A5412" s="140"/>
      <c r="B5412" s="325"/>
      <c r="J5412" s="4"/>
      <c r="K5412" s="173"/>
    </row>
    <row r="5413" spans="1:11" x14ac:dyDescent="0.2">
      <c r="A5413" s="140"/>
      <c r="B5413" s="325"/>
      <c r="J5413" s="4"/>
      <c r="K5413" s="173"/>
    </row>
    <row r="5414" spans="1:11" x14ac:dyDescent="0.2">
      <c r="A5414" s="140"/>
      <c r="B5414" s="325"/>
      <c r="J5414" s="4"/>
      <c r="K5414" s="173"/>
    </row>
    <row r="5415" spans="1:11" x14ac:dyDescent="0.2">
      <c r="A5415" s="140"/>
      <c r="B5415" s="325"/>
      <c r="J5415" s="4"/>
      <c r="K5415" s="173"/>
    </row>
    <row r="5416" spans="1:11" x14ac:dyDescent="0.2">
      <c r="A5416" s="140"/>
      <c r="B5416" s="325"/>
      <c r="J5416" s="4"/>
      <c r="K5416" s="173"/>
    </row>
    <row r="5417" spans="1:11" x14ac:dyDescent="0.2">
      <c r="A5417" s="140"/>
      <c r="B5417" s="325"/>
      <c r="J5417" s="4"/>
      <c r="K5417" s="173"/>
    </row>
    <row r="5418" spans="1:11" x14ac:dyDescent="0.2">
      <c r="A5418" s="140"/>
      <c r="B5418" s="325"/>
      <c r="J5418" s="4"/>
      <c r="K5418" s="173"/>
    </row>
    <row r="5419" spans="1:11" x14ac:dyDescent="0.2">
      <c r="A5419" s="140"/>
      <c r="B5419" s="325"/>
      <c r="J5419" s="4"/>
      <c r="K5419" s="173"/>
    </row>
    <row r="5420" spans="1:11" x14ac:dyDescent="0.2">
      <c r="A5420" s="140"/>
      <c r="B5420" s="325"/>
      <c r="J5420" s="4"/>
      <c r="K5420" s="173"/>
    </row>
    <row r="5421" spans="1:11" x14ac:dyDescent="0.2">
      <c r="A5421" s="140"/>
      <c r="B5421" s="325"/>
      <c r="J5421" s="4"/>
      <c r="K5421" s="173"/>
    </row>
    <row r="5422" spans="1:11" x14ac:dyDescent="0.2">
      <c r="A5422" s="140"/>
      <c r="B5422" s="325"/>
      <c r="J5422" s="4"/>
      <c r="K5422" s="173"/>
    </row>
    <row r="5423" spans="1:11" x14ac:dyDescent="0.2">
      <c r="A5423" s="140"/>
      <c r="B5423" s="325"/>
      <c r="J5423" s="4"/>
      <c r="K5423" s="173"/>
    </row>
    <row r="5424" spans="1:11" x14ac:dyDescent="0.2">
      <c r="A5424" s="140"/>
      <c r="B5424" s="325"/>
      <c r="J5424" s="4"/>
      <c r="K5424" s="173"/>
    </row>
    <row r="5425" spans="1:11" x14ac:dyDescent="0.2">
      <c r="A5425" s="140"/>
      <c r="B5425" s="325"/>
      <c r="J5425" s="4"/>
      <c r="K5425" s="173"/>
    </row>
    <row r="5426" spans="1:11" x14ac:dyDescent="0.2">
      <c r="A5426" s="140"/>
      <c r="B5426" s="325"/>
      <c r="J5426" s="4"/>
      <c r="K5426" s="173"/>
    </row>
    <row r="5427" spans="1:11" x14ac:dyDescent="0.2">
      <c r="A5427" s="140"/>
      <c r="B5427" s="325"/>
      <c r="J5427" s="4"/>
      <c r="K5427" s="173"/>
    </row>
    <row r="5428" spans="1:11" x14ac:dyDescent="0.2">
      <c r="A5428" s="140"/>
      <c r="B5428" s="325"/>
      <c r="J5428" s="4"/>
      <c r="K5428" s="173"/>
    </row>
    <row r="5429" spans="1:11" x14ac:dyDescent="0.2">
      <c r="A5429" s="140"/>
      <c r="B5429" s="325"/>
      <c r="J5429" s="4"/>
      <c r="K5429" s="173"/>
    </row>
    <row r="5430" spans="1:11" x14ac:dyDescent="0.2">
      <c r="A5430" s="140"/>
      <c r="B5430" s="325"/>
      <c r="J5430" s="4"/>
      <c r="K5430" s="173"/>
    </row>
    <row r="5431" spans="1:11" x14ac:dyDescent="0.2">
      <c r="A5431" s="140"/>
      <c r="B5431" s="325"/>
      <c r="J5431" s="4"/>
      <c r="K5431" s="173"/>
    </row>
    <row r="5432" spans="1:11" x14ac:dyDescent="0.2">
      <c r="A5432" s="140"/>
      <c r="B5432" s="325"/>
      <c r="J5432" s="4"/>
      <c r="K5432" s="173"/>
    </row>
    <row r="5433" spans="1:11" x14ac:dyDescent="0.2">
      <c r="A5433" s="140"/>
      <c r="B5433" s="325"/>
      <c r="J5433" s="4"/>
      <c r="K5433" s="173"/>
    </row>
    <row r="5434" spans="1:11" x14ac:dyDescent="0.2">
      <c r="A5434" s="140"/>
      <c r="B5434" s="325"/>
      <c r="J5434" s="4"/>
      <c r="K5434" s="173"/>
    </row>
    <row r="5435" spans="1:11" x14ac:dyDescent="0.2">
      <c r="A5435" s="140"/>
      <c r="B5435" s="325"/>
      <c r="J5435" s="4"/>
      <c r="K5435" s="173"/>
    </row>
    <row r="5436" spans="1:11" x14ac:dyDescent="0.2">
      <c r="A5436" s="140"/>
      <c r="B5436" s="325"/>
      <c r="J5436" s="4"/>
      <c r="K5436" s="173"/>
    </row>
    <row r="5437" spans="1:11" x14ac:dyDescent="0.2">
      <c r="A5437" s="140"/>
      <c r="B5437" s="325"/>
      <c r="J5437" s="4"/>
      <c r="K5437" s="173"/>
    </row>
    <row r="5438" spans="1:11" x14ac:dyDescent="0.2">
      <c r="A5438" s="140"/>
      <c r="B5438" s="325"/>
      <c r="J5438" s="4"/>
      <c r="K5438" s="173"/>
    </row>
    <row r="5439" spans="1:11" x14ac:dyDescent="0.2">
      <c r="A5439" s="140"/>
      <c r="B5439" s="325"/>
      <c r="J5439" s="4"/>
      <c r="K5439" s="173"/>
    </row>
    <row r="5440" spans="1:11" x14ac:dyDescent="0.2">
      <c r="A5440" s="140"/>
      <c r="B5440" s="325"/>
      <c r="J5440" s="4"/>
      <c r="K5440" s="173"/>
    </row>
    <row r="5441" spans="1:11" x14ac:dyDescent="0.2">
      <c r="A5441" s="140"/>
      <c r="B5441" s="325"/>
      <c r="J5441" s="4"/>
      <c r="K5441" s="173"/>
    </row>
    <row r="5442" spans="1:11" x14ac:dyDescent="0.2">
      <c r="A5442" s="140"/>
      <c r="B5442" s="325"/>
      <c r="J5442" s="4"/>
      <c r="K5442" s="173"/>
    </row>
    <row r="5443" spans="1:11" x14ac:dyDescent="0.2">
      <c r="A5443" s="140"/>
      <c r="B5443" s="325"/>
      <c r="J5443" s="4"/>
      <c r="K5443" s="173"/>
    </row>
    <row r="5444" spans="1:11" x14ac:dyDescent="0.2">
      <c r="A5444" s="140"/>
      <c r="B5444" s="325"/>
      <c r="J5444" s="4"/>
      <c r="K5444" s="173"/>
    </row>
    <row r="5445" spans="1:11" x14ac:dyDescent="0.2">
      <c r="A5445" s="140"/>
      <c r="B5445" s="325"/>
      <c r="J5445" s="4"/>
      <c r="K5445" s="173"/>
    </row>
    <row r="5446" spans="1:11" x14ac:dyDescent="0.2">
      <c r="A5446" s="140"/>
      <c r="B5446" s="325"/>
      <c r="J5446" s="4"/>
      <c r="K5446" s="173"/>
    </row>
    <row r="5447" spans="1:11" x14ac:dyDescent="0.2">
      <c r="A5447" s="140"/>
      <c r="B5447" s="325"/>
      <c r="J5447" s="4"/>
      <c r="K5447" s="173"/>
    </row>
    <row r="5448" spans="1:11" x14ac:dyDescent="0.2">
      <c r="A5448" s="140"/>
      <c r="B5448" s="325"/>
      <c r="J5448" s="4"/>
      <c r="K5448" s="173"/>
    </row>
    <row r="5449" spans="1:11" x14ac:dyDescent="0.2">
      <c r="A5449" s="140"/>
      <c r="B5449" s="325"/>
      <c r="J5449" s="4"/>
      <c r="K5449" s="173"/>
    </row>
    <row r="5450" spans="1:11" x14ac:dyDescent="0.2">
      <c r="A5450" s="140"/>
      <c r="B5450" s="325"/>
      <c r="J5450" s="4"/>
      <c r="K5450" s="173"/>
    </row>
    <row r="5451" spans="1:11" x14ac:dyDescent="0.2">
      <c r="A5451" s="140"/>
      <c r="B5451" s="325"/>
      <c r="J5451" s="4"/>
      <c r="K5451" s="173"/>
    </row>
    <row r="5452" spans="1:11" x14ac:dyDescent="0.2">
      <c r="A5452" s="140"/>
      <c r="B5452" s="325"/>
      <c r="J5452" s="4"/>
      <c r="K5452" s="173"/>
    </row>
    <row r="5453" spans="1:11" x14ac:dyDescent="0.2">
      <c r="A5453" s="140"/>
      <c r="B5453" s="325"/>
      <c r="J5453" s="4"/>
      <c r="K5453" s="173"/>
    </row>
    <row r="5454" spans="1:11" x14ac:dyDescent="0.2">
      <c r="A5454" s="140"/>
      <c r="B5454" s="325"/>
      <c r="J5454" s="4"/>
      <c r="K5454" s="173"/>
    </row>
    <row r="5455" spans="1:11" x14ac:dyDescent="0.2">
      <c r="A5455" s="140"/>
      <c r="B5455" s="325"/>
      <c r="J5455" s="4"/>
      <c r="K5455" s="173"/>
    </row>
    <row r="5456" spans="1:11" x14ac:dyDescent="0.2">
      <c r="A5456" s="140"/>
      <c r="B5456" s="325"/>
      <c r="J5456" s="4"/>
      <c r="K5456" s="173"/>
    </row>
    <row r="5457" spans="1:11" x14ac:dyDescent="0.2">
      <c r="A5457" s="140"/>
      <c r="B5457" s="325"/>
      <c r="J5457" s="4"/>
      <c r="K5457" s="173"/>
    </row>
    <row r="5458" spans="1:11" x14ac:dyDescent="0.2">
      <c r="A5458" s="140"/>
      <c r="B5458" s="325"/>
      <c r="J5458" s="4"/>
      <c r="K5458" s="173"/>
    </row>
    <row r="5459" spans="1:11" x14ac:dyDescent="0.2">
      <c r="A5459" s="140"/>
      <c r="B5459" s="325"/>
      <c r="J5459" s="4"/>
      <c r="K5459" s="173"/>
    </row>
    <row r="5460" spans="1:11" x14ac:dyDescent="0.2">
      <c r="A5460" s="140"/>
      <c r="B5460" s="325"/>
      <c r="J5460" s="4"/>
      <c r="K5460" s="173"/>
    </row>
    <row r="5461" spans="1:11" x14ac:dyDescent="0.2">
      <c r="A5461" s="140"/>
      <c r="B5461" s="325"/>
      <c r="J5461" s="4"/>
      <c r="K5461" s="173"/>
    </row>
    <row r="5462" spans="1:11" x14ac:dyDescent="0.2">
      <c r="A5462" s="140"/>
      <c r="B5462" s="325"/>
      <c r="J5462" s="4"/>
      <c r="K5462" s="173"/>
    </row>
    <row r="5463" spans="1:11" x14ac:dyDescent="0.2">
      <c r="A5463" s="140"/>
      <c r="B5463" s="325"/>
      <c r="J5463" s="4"/>
      <c r="K5463" s="173"/>
    </row>
    <row r="5464" spans="1:11" x14ac:dyDescent="0.2">
      <c r="A5464" s="140"/>
      <c r="B5464" s="325"/>
      <c r="J5464" s="4"/>
      <c r="K5464" s="173"/>
    </row>
    <row r="5465" spans="1:11" x14ac:dyDescent="0.2">
      <c r="A5465" s="140"/>
      <c r="B5465" s="325"/>
      <c r="J5465" s="4"/>
      <c r="K5465" s="173"/>
    </row>
    <row r="5466" spans="1:11" x14ac:dyDescent="0.2">
      <c r="A5466" s="140"/>
      <c r="B5466" s="325"/>
      <c r="J5466" s="4"/>
      <c r="K5466" s="173"/>
    </row>
    <row r="5467" spans="1:11" x14ac:dyDescent="0.2">
      <c r="A5467" s="140"/>
      <c r="B5467" s="325"/>
      <c r="J5467" s="4"/>
      <c r="K5467" s="173"/>
    </row>
    <row r="5468" spans="1:11" x14ac:dyDescent="0.2">
      <c r="A5468" s="140"/>
      <c r="B5468" s="325"/>
      <c r="J5468" s="4"/>
      <c r="K5468" s="173"/>
    </row>
    <row r="5469" spans="1:11" x14ac:dyDescent="0.2">
      <c r="A5469" s="140"/>
      <c r="B5469" s="325"/>
      <c r="J5469" s="4"/>
      <c r="K5469" s="173"/>
    </row>
    <row r="5470" spans="1:11" x14ac:dyDescent="0.2">
      <c r="A5470" s="140"/>
      <c r="B5470" s="325"/>
      <c r="J5470" s="4"/>
      <c r="K5470" s="173"/>
    </row>
    <row r="5471" spans="1:11" x14ac:dyDescent="0.2">
      <c r="A5471" s="140"/>
      <c r="B5471" s="325"/>
      <c r="J5471" s="4"/>
      <c r="K5471" s="173"/>
    </row>
    <row r="5472" spans="1:11" x14ac:dyDescent="0.2">
      <c r="A5472" s="140"/>
      <c r="B5472" s="325"/>
      <c r="J5472" s="4"/>
      <c r="K5472" s="173"/>
    </row>
    <row r="5473" spans="1:11" x14ac:dyDescent="0.2">
      <c r="A5473" s="140"/>
      <c r="B5473" s="325"/>
      <c r="J5473" s="4"/>
      <c r="K5473" s="173"/>
    </row>
    <row r="5474" spans="1:11" x14ac:dyDescent="0.2">
      <c r="A5474" s="140"/>
      <c r="B5474" s="325"/>
      <c r="J5474" s="4"/>
      <c r="K5474" s="173"/>
    </row>
    <row r="5475" spans="1:11" x14ac:dyDescent="0.2">
      <c r="A5475" s="140"/>
      <c r="B5475" s="325"/>
      <c r="J5475" s="4"/>
      <c r="K5475" s="173"/>
    </row>
    <row r="5476" spans="1:11" x14ac:dyDescent="0.2">
      <c r="A5476" s="140"/>
      <c r="B5476" s="325"/>
      <c r="J5476" s="4"/>
      <c r="K5476" s="173"/>
    </row>
    <row r="5477" spans="1:11" x14ac:dyDescent="0.2">
      <c r="A5477" s="140"/>
      <c r="B5477" s="325"/>
      <c r="J5477" s="4"/>
      <c r="K5477" s="173"/>
    </row>
    <row r="5478" spans="1:11" x14ac:dyDescent="0.2">
      <c r="A5478" s="140"/>
      <c r="B5478" s="325"/>
      <c r="J5478" s="4"/>
      <c r="K5478" s="173"/>
    </row>
    <row r="5479" spans="1:11" x14ac:dyDescent="0.2">
      <c r="A5479" s="140"/>
      <c r="B5479" s="325"/>
      <c r="J5479" s="4"/>
      <c r="K5479" s="173"/>
    </row>
    <row r="5480" spans="1:11" x14ac:dyDescent="0.2">
      <c r="A5480" s="140"/>
      <c r="B5480" s="325"/>
      <c r="J5480" s="4"/>
      <c r="K5480" s="173"/>
    </row>
    <row r="5481" spans="1:11" x14ac:dyDescent="0.2">
      <c r="A5481" s="140"/>
      <c r="B5481" s="325"/>
      <c r="J5481" s="4"/>
      <c r="K5481" s="173"/>
    </row>
    <row r="5482" spans="1:11" x14ac:dyDescent="0.2">
      <c r="A5482" s="140"/>
      <c r="B5482" s="325"/>
      <c r="J5482" s="4"/>
      <c r="K5482" s="173"/>
    </row>
    <row r="5483" spans="1:11" x14ac:dyDescent="0.2">
      <c r="A5483" s="140"/>
      <c r="B5483" s="325"/>
      <c r="J5483" s="4"/>
      <c r="K5483" s="173"/>
    </row>
    <row r="5484" spans="1:11" x14ac:dyDescent="0.2">
      <c r="A5484" s="140"/>
      <c r="B5484" s="325"/>
      <c r="J5484" s="4"/>
      <c r="K5484" s="173"/>
    </row>
    <row r="5485" spans="1:11" x14ac:dyDescent="0.2">
      <c r="A5485" s="140"/>
      <c r="B5485" s="325"/>
      <c r="J5485" s="4"/>
      <c r="K5485" s="173"/>
    </row>
    <row r="5486" spans="1:11" x14ac:dyDescent="0.2">
      <c r="A5486" s="140"/>
      <c r="B5486" s="325"/>
      <c r="J5486" s="4"/>
      <c r="K5486" s="173"/>
    </row>
    <row r="5487" spans="1:11" x14ac:dyDescent="0.2">
      <c r="A5487" s="140"/>
      <c r="B5487" s="325"/>
      <c r="J5487" s="4"/>
      <c r="K5487" s="173"/>
    </row>
    <row r="5488" spans="1:11" x14ac:dyDescent="0.2">
      <c r="A5488" s="140"/>
      <c r="B5488" s="325"/>
      <c r="J5488" s="4"/>
      <c r="K5488" s="173"/>
    </row>
    <row r="5489" spans="1:11" x14ac:dyDescent="0.2">
      <c r="A5489" s="140"/>
      <c r="B5489" s="325"/>
      <c r="J5489" s="4"/>
      <c r="K5489" s="173"/>
    </row>
    <row r="5490" spans="1:11" x14ac:dyDescent="0.2">
      <c r="A5490" s="140"/>
      <c r="B5490" s="325"/>
      <c r="J5490" s="4"/>
      <c r="K5490" s="173"/>
    </row>
    <row r="5491" spans="1:11" x14ac:dyDescent="0.2">
      <c r="A5491" s="140"/>
      <c r="B5491" s="325"/>
      <c r="J5491" s="4"/>
      <c r="K5491" s="173"/>
    </row>
    <row r="5492" spans="1:11" x14ac:dyDescent="0.2">
      <c r="A5492" s="140"/>
      <c r="B5492" s="325"/>
      <c r="J5492" s="4"/>
      <c r="K5492" s="173"/>
    </row>
    <row r="5493" spans="1:11" x14ac:dyDescent="0.2">
      <c r="A5493" s="140"/>
      <c r="B5493" s="325"/>
      <c r="J5493" s="4"/>
      <c r="K5493" s="173"/>
    </row>
    <row r="5494" spans="1:11" x14ac:dyDescent="0.2">
      <c r="A5494" s="140"/>
      <c r="B5494" s="325"/>
      <c r="J5494" s="4"/>
      <c r="K5494" s="173"/>
    </row>
    <row r="5495" spans="1:11" x14ac:dyDescent="0.2">
      <c r="A5495" s="140"/>
      <c r="B5495" s="325"/>
      <c r="J5495" s="4"/>
      <c r="K5495" s="173"/>
    </row>
    <row r="5496" spans="1:11" x14ac:dyDescent="0.2">
      <c r="A5496" s="140"/>
      <c r="B5496" s="325"/>
      <c r="J5496" s="4"/>
      <c r="K5496" s="173"/>
    </row>
    <row r="5497" spans="1:11" x14ac:dyDescent="0.2">
      <c r="A5497" s="140"/>
      <c r="B5497" s="325"/>
      <c r="J5497" s="4"/>
      <c r="K5497" s="173"/>
    </row>
    <row r="5498" spans="1:11" x14ac:dyDescent="0.2">
      <c r="A5498" s="140"/>
      <c r="B5498" s="325"/>
      <c r="J5498" s="4"/>
      <c r="K5498" s="173"/>
    </row>
    <row r="5499" spans="1:11" x14ac:dyDescent="0.2">
      <c r="A5499" s="140"/>
      <c r="B5499" s="325"/>
      <c r="J5499" s="4"/>
      <c r="K5499" s="173"/>
    </row>
    <row r="5500" spans="1:11" x14ac:dyDescent="0.2">
      <c r="A5500" s="140"/>
      <c r="B5500" s="325"/>
      <c r="J5500" s="4"/>
      <c r="K5500" s="173"/>
    </row>
    <row r="5501" spans="1:11" x14ac:dyDescent="0.2">
      <c r="A5501" s="140"/>
      <c r="B5501" s="325"/>
      <c r="J5501" s="4"/>
      <c r="K5501" s="173"/>
    </row>
    <row r="5502" spans="1:11" x14ac:dyDescent="0.2">
      <c r="A5502" s="140"/>
      <c r="B5502" s="325"/>
      <c r="J5502" s="4"/>
      <c r="K5502" s="173"/>
    </row>
    <row r="5503" spans="1:11" x14ac:dyDescent="0.2">
      <c r="A5503" s="140"/>
      <c r="B5503" s="325"/>
      <c r="J5503" s="4"/>
      <c r="K5503" s="173"/>
    </row>
    <row r="5504" spans="1:11" x14ac:dyDescent="0.2">
      <c r="A5504" s="140"/>
      <c r="B5504" s="325"/>
      <c r="J5504" s="4"/>
      <c r="K5504" s="173"/>
    </row>
    <row r="5505" spans="1:11" x14ac:dyDescent="0.2">
      <c r="A5505" s="140"/>
      <c r="B5505" s="325"/>
      <c r="J5505" s="4"/>
      <c r="K5505" s="173"/>
    </row>
    <row r="5506" spans="1:11" x14ac:dyDescent="0.2">
      <c r="A5506" s="140"/>
      <c r="B5506" s="325"/>
      <c r="J5506" s="4"/>
      <c r="K5506" s="173"/>
    </row>
    <row r="5507" spans="1:11" x14ac:dyDescent="0.2">
      <c r="A5507" s="140"/>
      <c r="B5507" s="325"/>
      <c r="J5507" s="4"/>
      <c r="K5507" s="173"/>
    </row>
    <row r="5508" spans="1:11" x14ac:dyDescent="0.2">
      <c r="A5508" s="140"/>
      <c r="B5508" s="325"/>
      <c r="J5508" s="4"/>
      <c r="K5508" s="173"/>
    </row>
    <row r="5509" spans="1:11" x14ac:dyDescent="0.2">
      <c r="A5509" s="140"/>
      <c r="B5509" s="325"/>
      <c r="J5509" s="4"/>
      <c r="K5509" s="173"/>
    </row>
    <row r="5510" spans="1:11" x14ac:dyDescent="0.2">
      <c r="A5510" s="140"/>
      <c r="B5510" s="325"/>
      <c r="J5510" s="4"/>
      <c r="K5510" s="173"/>
    </row>
    <row r="5511" spans="1:11" x14ac:dyDescent="0.2">
      <c r="A5511" s="140"/>
      <c r="B5511" s="325"/>
      <c r="J5511" s="4"/>
      <c r="K5511" s="173"/>
    </row>
    <row r="5512" spans="1:11" x14ac:dyDescent="0.2">
      <c r="A5512" s="140"/>
      <c r="B5512" s="325"/>
      <c r="J5512" s="4"/>
      <c r="K5512" s="173"/>
    </row>
    <row r="5513" spans="1:11" x14ac:dyDescent="0.2">
      <c r="A5513" s="140"/>
      <c r="B5513" s="325"/>
      <c r="J5513" s="4"/>
      <c r="K5513" s="173"/>
    </row>
    <row r="5514" spans="1:11" x14ac:dyDescent="0.2">
      <c r="A5514" s="140"/>
      <c r="B5514" s="325"/>
      <c r="J5514" s="4"/>
      <c r="K5514" s="173"/>
    </row>
    <row r="5515" spans="1:11" x14ac:dyDescent="0.2">
      <c r="A5515" s="140"/>
      <c r="B5515" s="325"/>
      <c r="J5515" s="4"/>
      <c r="K5515" s="173"/>
    </row>
    <row r="5516" spans="1:11" x14ac:dyDescent="0.2">
      <c r="A5516" s="140"/>
      <c r="B5516" s="325"/>
      <c r="J5516" s="4"/>
      <c r="K5516" s="173"/>
    </row>
    <row r="5517" spans="1:11" x14ac:dyDescent="0.2">
      <c r="A5517" s="140"/>
      <c r="B5517" s="325"/>
      <c r="J5517" s="4"/>
      <c r="K5517" s="173"/>
    </row>
    <row r="5518" spans="1:11" x14ac:dyDescent="0.2">
      <c r="A5518" s="140"/>
      <c r="B5518" s="325"/>
      <c r="J5518" s="4"/>
      <c r="K5518" s="173"/>
    </row>
    <row r="5519" spans="1:11" x14ac:dyDescent="0.2">
      <c r="A5519" s="140"/>
      <c r="B5519" s="325"/>
      <c r="J5519" s="4"/>
      <c r="K5519" s="173"/>
    </row>
    <row r="5520" spans="1:11" x14ac:dyDescent="0.2">
      <c r="A5520" s="140"/>
      <c r="B5520" s="325"/>
      <c r="J5520" s="4"/>
      <c r="K5520" s="173"/>
    </row>
    <row r="5521" spans="1:11" x14ac:dyDescent="0.2">
      <c r="A5521" s="140"/>
      <c r="B5521" s="325"/>
      <c r="J5521" s="4"/>
      <c r="K5521" s="173"/>
    </row>
    <row r="5522" spans="1:11" x14ac:dyDescent="0.2">
      <c r="A5522" s="140"/>
      <c r="B5522" s="325"/>
      <c r="J5522" s="4"/>
      <c r="K5522" s="173"/>
    </row>
    <row r="5523" spans="1:11" x14ac:dyDescent="0.2">
      <c r="A5523" s="140"/>
      <c r="B5523" s="325"/>
      <c r="J5523" s="4"/>
      <c r="K5523" s="173"/>
    </row>
    <row r="5524" spans="1:11" x14ac:dyDescent="0.2">
      <c r="A5524" s="140"/>
      <c r="B5524" s="325"/>
      <c r="J5524" s="4"/>
      <c r="K5524" s="173"/>
    </row>
    <row r="5525" spans="1:11" x14ac:dyDescent="0.2">
      <c r="A5525" s="140"/>
      <c r="B5525" s="325"/>
      <c r="J5525" s="4"/>
      <c r="K5525" s="173"/>
    </row>
    <row r="5526" spans="1:11" x14ac:dyDescent="0.2">
      <c r="A5526" s="140"/>
      <c r="B5526" s="325"/>
      <c r="J5526" s="4"/>
      <c r="K5526" s="173"/>
    </row>
    <row r="5527" spans="1:11" x14ac:dyDescent="0.2">
      <c r="A5527" s="140"/>
      <c r="B5527" s="325"/>
      <c r="J5527" s="4"/>
      <c r="K5527" s="173"/>
    </row>
    <row r="5528" spans="1:11" x14ac:dyDescent="0.2">
      <c r="A5528" s="140"/>
      <c r="B5528" s="325"/>
      <c r="J5528" s="4"/>
      <c r="K5528" s="173"/>
    </row>
    <row r="5529" spans="1:11" x14ac:dyDescent="0.2">
      <c r="A5529" s="140"/>
      <c r="B5529" s="325"/>
      <c r="J5529" s="4"/>
      <c r="K5529" s="173"/>
    </row>
    <row r="5530" spans="1:11" x14ac:dyDescent="0.2">
      <c r="A5530" s="140"/>
      <c r="B5530" s="325"/>
      <c r="J5530" s="4"/>
      <c r="K5530" s="173"/>
    </row>
    <row r="5531" spans="1:11" x14ac:dyDescent="0.2">
      <c r="A5531" s="140"/>
      <c r="B5531" s="325"/>
      <c r="J5531" s="4"/>
      <c r="K5531" s="173"/>
    </row>
    <row r="5532" spans="1:11" x14ac:dyDescent="0.2">
      <c r="A5532" s="140"/>
      <c r="B5532" s="325"/>
      <c r="J5532" s="4"/>
      <c r="K5532" s="173"/>
    </row>
    <row r="5533" spans="1:11" x14ac:dyDescent="0.2">
      <c r="A5533" s="140"/>
      <c r="B5533" s="325"/>
      <c r="J5533" s="4"/>
      <c r="K5533" s="173"/>
    </row>
    <row r="5534" spans="1:11" x14ac:dyDescent="0.2">
      <c r="A5534" s="140"/>
      <c r="B5534" s="325"/>
      <c r="J5534" s="4"/>
      <c r="K5534" s="173"/>
    </row>
    <row r="5535" spans="1:11" x14ac:dyDescent="0.2">
      <c r="A5535" s="140"/>
      <c r="B5535" s="325"/>
      <c r="J5535" s="4"/>
      <c r="K5535" s="173"/>
    </row>
    <row r="5536" spans="1:11" x14ac:dyDescent="0.2">
      <c r="A5536" s="140"/>
      <c r="B5536" s="325"/>
      <c r="J5536" s="4"/>
      <c r="K5536" s="173"/>
    </row>
    <row r="5537" spans="1:11" x14ac:dyDescent="0.2">
      <c r="A5537" s="140"/>
      <c r="B5537" s="325"/>
      <c r="J5537" s="4"/>
      <c r="K5537" s="173"/>
    </row>
    <row r="5538" spans="1:11" x14ac:dyDescent="0.2">
      <c r="A5538" s="140"/>
      <c r="B5538" s="325"/>
      <c r="J5538" s="4"/>
      <c r="K5538" s="173"/>
    </row>
    <row r="5539" spans="1:11" x14ac:dyDescent="0.2">
      <c r="A5539" s="140"/>
      <c r="B5539" s="325"/>
      <c r="J5539" s="4"/>
      <c r="K5539" s="173"/>
    </row>
    <row r="5540" spans="1:11" x14ac:dyDescent="0.2">
      <c r="A5540" s="140"/>
      <c r="B5540" s="325"/>
      <c r="J5540" s="4"/>
      <c r="K5540" s="173"/>
    </row>
    <row r="5541" spans="1:11" x14ac:dyDescent="0.2">
      <c r="A5541" s="140"/>
      <c r="B5541" s="325"/>
      <c r="J5541" s="4"/>
      <c r="K5541" s="173"/>
    </row>
    <row r="5542" spans="1:11" x14ac:dyDescent="0.2">
      <c r="A5542" s="140"/>
      <c r="B5542" s="325"/>
      <c r="J5542" s="4"/>
      <c r="K5542" s="173"/>
    </row>
    <row r="5543" spans="1:11" x14ac:dyDescent="0.2">
      <c r="A5543" s="140"/>
      <c r="B5543" s="325"/>
      <c r="J5543" s="4"/>
      <c r="K5543" s="173"/>
    </row>
    <row r="5544" spans="1:11" x14ac:dyDescent="0.2">
      <c r="A5544" s="140"/>
      <c r="B5544" s="325"/>
      <c r="J5544" s="4"/>
      <c r="K5544" s="173"/>
    </row>
    <row r="5545" spans="1:11" x14ac:dyDescent="0.2">
      <c r="A5545" s="140"/>
      <c r="B5545" s="325"/>
      <c r="J5545" s="4"/>
      <c r="K5545" s="173"/>
    </row>
    <row r="5546" spans="1:11" x14ac:dyDescent="0.2">
      <c r="A5546" s="140"/>
      <c r="B5546" s="325"/>
      <c r="J5546" s="4"/>
      <c r="K5546" s="173"/>
    </row>
    <row r="5547" spans="1:11" x14ac:dyDescent="0.2">
      <c r="A5547" s="140"/>
      <c r="B5547" s="325"/>
      <c r="J5547" s="4"/>
      <c r="K5547" s="173"/>
    </row>
    <row r="5548" spans="1:11" x14ac:dyDescent="0.2">
      <c r="A5548" s="140"/>
      <c r="B5548" s="325"/>
      <c r="J5548" s="4"/>
      <c r="K5548" s="173"/>
    </row>
    <row r="5549" spans="1:11" x14ac:dyDescent="0.2">
      <c r="A5549" s="140"/>
      <c r="B5549" s="325"/>
      <c r="J5549" s="4"/>
      <c r="K5549" s="173"/>
    </row>
    <row r="5550" spans="1:11" x14ac:dyDescent="0.2">
      <c r="A5550" s="140"/>
      <c r="B5550" s="325"/>
      <c r="J5550" s="4"/>
      <c r="K5550" s="173"/>
    </row>
    <row r="5551" spans="1:11" x14ac:dyDescent="0.2">
      <c r="A5551" s="140"/>
      <c r="B5551" s="325"/>
      <c r="J5551" s="4"/>
      <c r="K5551" s="173"/>
    </row>
    <row r="5552" spans="1:11" x14ac:dyDescent="0.2">
      <c r="A5552" s="140"/>
      <c r="B5552" s="325"/>
      <c r="J5552" s="4"/>
      <c r="K5552" s="173"/>
    </row>
    <row r="5553" spans="1:11" x14ac:dyDescent="0.2">
      <c r="A5553" s="140"/>
      <c r="B5553" s="325"/>
      <c r="J5553" s="4"/>
      <c r="K5553" s="173"/>
    </row>
    <row r="5554" spans="1:11" x14ac:dyDescent="0.2">
      <c r="A5554" s="140"/>
      <c r="B5554" s="325"/>
      <c r="J5554" s="4"/>
      <c r="K5554" s="173"/>
    </row>
    <row r="5555" spans="1:11" x14ac:dyDescent="0.2">
      <c r="A5555" s="140"/>
      <c r="B5555" s="325"/>
      <c r="J5555" s="4"/>
      <c r="K5555" s="173"/>
    </row>
    <row r="5556" spans="1:11" x14ac:dyDescent="0.2">
      <c r="A5556" s="140"/>
      <c r="B5556" s="325"/>
      <c r="J5556" s="4"/>
      <c r="K5556" s="173"/>
    </row>
    <row r="5557" spans="1:11" x14ac:dyDescent="0.2">
      <c r="A5557" s="140"/>
      <c r="B5557" s="325"/>
      <c r="J5557" s="4"/>
      <c r="K5557" s="173"/>
    </row>
    <row r="5558" spans="1:11" x14ac:dyDescent="0.2">
      <c r="A5558" s="140"/>
      <c r="B5558" s="325"/>
      <c r="J5558" s="4"/>
      <c r="K5558" s="173"/>
    </row>
    <row r="5559" spans="1:11" x14ac:dyDescent="0.2">
      <c r="A5559" s="140"/>
      <c r="B5559" s="325"/>
      <c r="J5559" s="4"/>
      <c r="K5559" s="173"/>
    </row>
    <row r="5560" spans="1:11" x14ac:dyDescent="0.2">
      <c r="A5560" s="140"/>
      <c r="B5560" s="325"/>
      <c r="J5560" s="4"/>
      <c r="K5560" s="173"/>
    </row>
    <row r="5561" spans="1:11" x14ac:dyDescent="0.2">
      <c r="A5561" s="140"/>
      <c r="B5561" s="325"/>
      <c r="J5561" s="4"/>
      <c r="K5561" s="173"/>
    </row>
    <row r="5562" spans="1:11" x14ac:dyDescent="0.2">
      <c r="A5562" s="140"/>
      <c r="B5562" s="325"/>
      <c r="J5562" s="4"/>
      <c r="K5562" s="173"/>
    </row>
    <row r="5563" spans="1:11" x14ac:dyDescent="0.2">
      <c r="A5563" s="140"/>
      <c r="B5563" s="325"/>
      <c r="J5563" s="4"/>
      <c r="K5563" s="173"/>
    </row>
    <row r="5564" spans="1:11" x14ac:dyDescent="0.2">
      <c r="A5564" s="140"/>
      <c r="B5564" s="325"/>
      <c r="J5564" s="4"/>
      <c r="K5564" s="173"/>
    </row>
    <row r="5565" spans="1:11" x14ac:dyDescent="0.2">
      <c r="A5565" s="140"/>
      <c r="B5565" s="325"/>
      <c r="J5565" s="4"/>
      <c r="K5565" s="173"/>
    </row>
    <row r="5566" spans="1:11" x14ac:dyDescent="0.2">
      <c r="A5566" s="140"/>
      <c r="B5566" s="325"/>
      <c r="J5566" s="4"/>
      <c r="K5566" s="173"/>
    </row>
    <row r="5567" spans="1:11" x14ac:dyDescent="0.2">
      <c r="A5567" s="140"/>
      <c r="B5567" s="325"/>
      <c r="J5567" s="4"/>
      <c r="K5567" s="173"/>
    </row>
    <row r="5568" spans="1:11" x14ac:dyDescent="0.2">
      <c r="A5568" s="140"/>
      <c r="B5568" s="325"/>
      <c r="J5568" s="4"/>
      <c r="K5568" s="173"/>
    </row>
    <row r="5569" spans="1:11" x14ac:dyDescent="0.2">
      <c r="A5569" s="140"/>
      <c r="B5569" s="325"/>
      <c r="J5569" s="4"/>
      <c r="K5569" s="173"/>
    </row>
    <row r="5570" spans="1:11" x14ac:dyDescent="0.2">
      <c r="A5570" s="140"/>
      <c r="B5570" s="325"/>
      <c r="J5570" s="4"/>
      <c r="K5570" s="173"/>
    </row>
    <row r="5571" spans="1:11" x14ac:dyDescent="0.2">
      <c r="A5571" s="140"/>
      <c r="B5571" s="325"/>
      <c r="J5571" s="4"/>
      <c r="K5571" s="173"/>
    </row>
    <row r="5572" spans="1:11" x14ac:dyDescent="0.2">
      <c r="A5572" s="140"/>
      <c r="B5572" s="325"/>
      <c r="J5572" s="4"/>
      <c r="K5572" s="173"/>
    </row>
    <row r="5573" spans="1:11" x14ac:dyDescent="0.2">
      <c r="A5573" s="140"/>
      <c r="B5573" s="325"/>
      <c r="J5573" s="4"/>
      <c r="K5573" s="173"/>
    </row>
    <row r="5574" spans="1:11" x14ac:dyDescent="0.2">
      <c r="A5574" s="140"/>
      <c r="B5574" s="325"/>
      <c r="J5574" s="4"/>
      <c r="K5574" s="173"/>
    </row>
    <row r="5575" spans="1:11" x14ac:dyDescent="0.2">
      <c r="A5575" s="140"/>
      <c r="B5575" s="325"/>
      <c r="J5575" s="4"/>
      <c r="K5575" s="173"/>
    </row>
    <row r="5576" spans="1:11" x14ac:dyDescent="0.2">
      <c r="A5576" s="140"/>
      <c r="B5576" s="325"/>
      <c r="J5576" s="4"/>
      <c r="K5576" s="173"/>
    </row>
    <row r="5577" spans="1:11" x14ac:dyDescent="0.2">
      <c r="A5577" s="140"/>
      <c r="B5577" s="325"/>
      <c r="J5577" s="4"/>
      <c r="K5577" s="173"/>
    </row>
    <row r="5578" spans="1:11" x14ac:dyDescent="0.2">
      <c r="A5578" s="140"/>
      <c r="B5578" s="325"/>
      <c r="J5578" s="4"/>
      <c r="K5578" s="173"/>
    </row>
    <row r="5579" spans="1:11" x14ac:dyDescent="0.2">
      <c r="A5579" s="140"/>
      <c r="B5579" s="325"/>
      <c r="J5579" s="4"/>
      <c r="K5579" s="173"/>
    </row>
    <row r="5580" spans="1:11" x14ac:dyDescent="0.2">
      <c r="A5580" s="140"/>
      <c r="B5580" s="325"/>
      <c r="J5580" s="4"/>
      <c r="K5580" s="173"/>
    </row>
    <row r="5581" spans="1:11" x14ac:dyDescent="0.2">
      <c r="A5581" s="140"/>
      <c r="B5581" s="325"/>
      <c r="J5581" s="4"/>
      <c r="K5581" s="173"/>
    </row>
    <row r="5582" spans="1:11" x14ac:dyDescent="0.2">
      <c r="A5582" s="140"/>
      <c r="B5582" s="325"/>
      <c r="J5582" s="4"/>
      <c r="K5582" s="173"/>
    </row>
    <row r="5583" spans="1:11" x14ac:dyDescent="0.2">
      <c r="A5583" s="140"/>
      <c r="B5583" s="325"/>
      <c r="J5583" s="4"/>
      <c r="K5583" s="173"/>
    </row>
    <row r="5584" spans="1:11" x14ac:dyDescent="0.2">
      <c r="A5584" s="140"/>
      <c r="B5584" s="325"/>
      <c r="J5584" s="4"/>
      <c r="K5584" s="173"/>
    </row>
    <row r="5585" spans="1:11" x14ac:dyDescent="0.2">
      <c r="A5585" s="140"/>
      <c r="B5585" s="325"/>
      <c r="J5585" s="4"/>
      <c r="K5585" s="173"/>
    </row>
    <row r="5586" spans="1:11" x14ac:dyDescent="0.2">
      <c r="A5586" s="140"/>
      <c r="B5586" s="325"/>
      <c r="J5586" s="4"/>
      <c r="K5586" s="173"/>
    </row>
    <row r="5587" spans="1:11" x14ac:dyDescent="0.2">
      <c r="A5587" s="140"/>
      <c r="B5587" s="325"/>
      <c r="J5587" s="4"/>
      <c r="K5587" s="173"/>
    </row>
    <row r="5588" spans="1:11" x14ac:dyDescent="0.2">
      <c r="A5588" s="140"/>
      <c r="B5588" s="325"/>
      <c r="J5588" s="4"/>
      <c r="K5588" s="173"/>
    </row>
    <row r="5589" spans="1:11" x14ac:dyDescent="0.2">
      <c r="A5589" s="140"/>
      <c r="B5589" s="325"/>
      <c r="J5589" s="4"/>
      <c r="K5589" s="173"/>
    </row>
    <row r="5590" spans="1:11" x14ac:dyDescent="0.2">
      <c r="A5590" s="140"/>
      <c r="B5590" s="325"/>
      <c r="J5590" s="4"/>
      <c r="K5590" s="173"/>
    </row>
    <row r="5591" spans="1:11" x14ac:dyDescent="0.2">
      <c r="A5591" s="140"/>
      <c r="B5591" s="325"/>
      <c r="J5591" s="4"/>
      <c r="K5591" s="173"/>
    </row>
    <row r="5592" spans="1:11" x14ac:dyDescent="0.2">
      <c r="A5592" s="140"/>
      <c r="B5592" s="325"/>
      <c r="J5592" s="4"/>
      <c r="K5592" s="173"/>
    </row>
    <row r="5593" spans="1:11" x14ac:dyDescent="0.2">
      <c r="A5593" s="140"/>
      <c r="B5593" s="325"/>
      <c r="J5593" s="4"/>
      <c r="K5593" s="173"/>
    </row>
    <row r="5594" spans="1:11" x14ac:dyDescent="0.2">
      <c r="A5594" s="140"/>
      <c r="B5594" s="325"/>
      <c r="J5594" s="4"/>
      <c r="K5594" s="173"/>
    </row>
    <row r="5595" spans="1:11" x14ac:dyDescent="0.2">
      <c r="A5595" s="140"/>
      <c r="B5595" s="325"/>
      <c r="J5595" s="4"/>
      <c r="K5595" s="173"/>
    </row>
    <row r="5596" spans="1:11" x14ac:dyDescent="0.2">
      <c r="A5596" s="140"/>
      <c r="B5596" s="325"/>
      <c r="J5596" s="4"/>
      <c r="K5596" s="173"/>
    </row>
    <row r="5597" spans="1:11" x14ac:dyDescent="0.2">
      <c r="A5597" s="140"/>
      <c r="B5597" s="325"/>
      <c r="J5597" s="4"/>
      <c r="K5597" s="173"/>
    </row>
    <row r="5598" spans="1:11" x14ac:dyDescent="0.2">
      <c r="A5598" s="140"/>
      <c r="B5598" s="325"/>
      <c r="J5598" s="4"/>
      <c r="K5598" s="173"/>
    </row>
    <row r="5599" spans="1:11" x14ac:dyDescent="0.2">
      <c r="A5599" s="140"/>
      <c r="B5599" s="325"/>
      <c r="J5599" s="4"/>
      <c r="K5599" s="173"/>
    </row>
    <row r="5600" spans="1:11" x14ac:dyDescent="0.2">
      <c r="A5600" s="140"/>
      <c r="B5600" s="325"/>
      <c r="J5600" s="4"/>
      <c r="K5600" s="173"/>
    </row>
    <row r="5601" spans="1:11" x14ac:dyDescent="0.2">
      <c r="A5601" s="140"/>
      <c r="B5601" s="325"/>
      <c r="J5601" s="4"/>
      <c r="K5601" s="173"/>
    </row>
    <row r="5602" spans="1:11" x14ac:dyDescent="0.2">
      <c r="A5602" s="140"/>
      <c r="B5602" s="325"/>
      <c r="J5602" s="4"/>
      <c r="K5602" s="173"/>
    </row>
    <row r="5603" spans="1:11" x14ac:dyDescent="0.2">
      <c r="A5603" s="140"/>
      <c r="B5603" s="325"/>
      <c r="J5603" s="4"/>
      <c r="K5603" s="173"/>
    </row>
    <row r="5604" spans="1:11" x14ac:dyDescent="0.2">
      <c r="A5604" s="140"/>
      <c r="B5604" s="325"/>
      <c r="J5604" s="4"/>
      <c r="K5604" s="173"/>
    </row>
    <row r="5605" spans="1:11" x14ac:dyDescent="0.2">
      <c r="A5605" s="140"/>
      <c r="B5605" s="325"/>
      <c r="J5605" s="4"/>
      <c r="K5605" s="173"/>
    </row>
    <row r="5606" spans="1:11" x14ac:dyDescent="0.2">
      <c r="A5606" s="140"/>
      <c r="B5606" s="325"/>
      <c r="J5606" s="4"/>
      <c r="K5606" s="173"/>
    </row>
    <row r="5607" spans="1:11" x14ac:dyDescent="0.2">
      <c r="A5607" s="140"/>
      <c r="B5607" s="325"/>
      <c r="J5607" s="4"/>
      <c r="K5607" s="173"/>
    </row>
    <row r="5608" spans="1:11" x14ac:dyDescent="0.2">
      <c r="A5608" s="140"/>
      <c r="B5608" s="325"/>
      <c r="J5608" s="4"/>
      <c r="K5608" s="173"/>
    </row>
    <row r="5609" spans="1:11" x14ac:dyDescent="0.2">
      <c r="A5609" s="140"/>
      <c r="B5609" s="325"/>
      <c r="J5609" s="4"/>
      <c r="K5609" s="173"/>
    </row>
    <row r="5610" spans="1:11" x14ac:dyDescent="0.2">
      <c r="A5610" s="140"/>
      <c r="B5610" s="325"/>
      <c r="J5610" s="4"/>
      <c r="K5610" s="173"/>
    </row>
    <row r="5611" spans="1:11" x14ac:dyDescent="0.2">
      <c r="A5611" s="140"/>
      <c r="B5611" s="325"/>
      <c r="J5611" s="4"/>
      <c r="K5611" s="173"/>
    </row>
    <row r="5612" spans="1:11" x14ac:dyDescent="0.2">
      <c r="A5612" s="140"/>
      <c r="B5612" s="325"/>
      <c r="J5612" s="4"/>
      <c r="K5612" s="173"/>
    </row>
    <row r="5613" spans="1:11" x14ac:dyDescent="0.2">
      <c r="A5613" s="140"/>
      <c r="B5613" s="325"/>
      <c r="J5613" s="4"/>
      <c r="K5613" s="173"/>
    </row>
    <row r="5614" spans="1:11" x14ac:dyDescent="0.2">
      <c r="A5614" s="140"/>
      <c r="B5614" s="325"/>
      <c r="J5614" s="4"/>
      <c r="K5614" s="173"/>
    </row>
    <row r="5615" spans="1:11" x14ac:dyDescent="0.2">
      <c r="A5615" s="140"/>
      <c r="B5615" s="325"/>
      <c r="J5615" s="4"/>
      <c r="K5615" s="173"/>
    </row>
    <row r="5616" spans="1:11" x14ac:dyDescent="0.2">
      <c r="A5616" s="140"/>
      <c r="B5616" s="325"/>
      <c r="J5616" s="4"/>
      <c r="K5616" s="173"/>
    </row>
    <row r="5617" spans="1:11" x14ac:dyDescent="0.2">
      <c r="A5617" s="140"/>
      <c r="B5617" s="325"/>
      <c r="J5617" s="4"/>
      <c r="K5617" s="173"/>
    </row>
    <row r="5618" spans="1:11" x14ac:dyDescent="0.2">
      <c r="A5618" s="140"/>
      <c r="B5618" s="325"/>
      <c r="J5618" s="4"/>
      <c r="K5618" s="173"/>
    </row>
    <row r="5619" spans="1:11" x14ac:dyDescent="0.2">
      <c r="A5619" s="140"/>
      <c r="B5619" s="325"/>
      <c r="J5619" s="4"/>
      <c r="K5619" s="173"/>
    </row>
    <row r="5620" spans="1:11" x14ac:dyDescent="0.2">
      <c r="A5620" s="140"/>
      <c r="B5620" s="325"/>
      <c r="J5620" s="4"/>
      <c r="K5620" s="173"/>
    </row>
    <row r="5621" spans="1:11" x14ac:dyDescent="0.2">
      <c r="A5621" s="140"/>
      <c r="B5621" s="325"/>
      <c r="J5621" s="4"/>
      <c r="K5621" s="173"/>
    </row>
    <row r="5622" spans="1:11" x14ac:dyDescent="0.2">
      <c r="A5622" s="140"/>
      <c r="B5622" s="325"/>
      <c r="J5622" s="4"/>
      <c r="K5622" s="173"/>
    </row>
    <row r="5623" spans="1:11" x14ac:dyDescent="0.2">
      <c r="A5623" s="140"/>
      <c r="B5623" s="325"/>
      <c r="J5623" s="4"/>
      <c r="K5623" s="173"/>
    </row>
    <row r="5624" spans="1:11" x14ac:dyDescent="0.2">
      <c r="A5624" s="140"/>
      <c r="B5624" s="325"/>
      <c r="J5624" s="4"/>
      <c r="K5624" s="173"/>
    </row>
    <row r="5625" spans="1:11" x14ac:dyDescent="0.2">
      <c r="A5625" s="140"/>
      <c r="B5625" s="325"/>
      <c r="J5625" s="4"/>
      <c r="K5625" s="173"/>
    </row>
    <row r="5626" spans="1:11" x14ac:dyDescent="0.2">
      <c r="A5626" s="140"/>
      <c r="B5626" s="325"/>
      <c r="J5626" s="4"/>
      <c r="K5626" s="173"/>
    </row>
    <row r="5627" spans="1:11" x14ac:dyDescent="0.2">
      <c r="A5627" s="140"/>
      <c r="B5627" s="325"/>
      <c r="J5627" s="4"/>
      <c r="K5627" s="173"/>
    </row>
    <row r="5628" spans="1:11" x14ac:dyDescent="0.2">
      <c r="A5628" s="140"/>
      <c r="B5628" s="325"/>
      <c r="J5628" s="4"/>
      <c r="K5628" s="173"/>
    </row>
    <row r="5629" spans="1:11" x14ac:dyDescent="0.2">
      <c r="A5629" s="140"/>
      <c r="B5629" s="325"/>
      <c r="J5629" s="4"/>
      <c r="K5629" s="173"/>
    </row>
    <row r="5630" spans="1:11" x14ac:dyDescent="0.2">
      <c r="A5630" s="140"/>
      <c r="B5630" s="325"/>
      <c r="J5630" s="4"/>
      <c r="K5630" s="173"/>
    </row>
    <row r="5631" spans="1:11" x14ac:dyDescent="0.2">
      <c r="A5631" s="140"/>
      <c r="B5631" s="325"/>
      <c r="J5631" s="4"/>
      <c r="K5631" s="173"/>
    </row>
    <row r="5632" spans="1:11" x14ac:dyDescent="0.2">
      <c r="A5632" s="140"/>
      <c r="B5632" s="325"/>
      <c r="J5632" s="4"/>
      <c r="K5632" s="173"/>
    </row>
    <row r="5633" spans="1:11" x14ac:dyDescent="0.2">
      <c r="A5633" s="140"/>
      <c r="B5633" s="325"/>
      <c r="J5633" s="4"/>
      <c r="K5633" s="173"/>
    </row>
    <row r="5634" spans="1:11" x14ac:dyDescent="0.2">
      <c r="A5634" s="140"/>
      <c r="B5634" s="325"/>
      <c r="J5634" s="4"/>
      <c r="K5634" s="173"/>
    </row>
    <row r="5635" spans="1:11" x14ac:dyDescent="0.2">
      <c r="A5635" s="140"/>
      <c r="B5635" s="325"/>
      <c r="J5635" s="4"/>
      <c r="K5635" s="173"/>
    </row>
    <row r="5636" spans="1:11" x14ac:dyDescent="0.2">
      <c r="A5636" s="140"/>
      <c r="B5636" s="325"/>
      <c r="J5636" s="4"/>
      <c r="K5636" s="173"/>
    </row>
    <row r="5637" spans="1:11" x14ac:dyDescent="0.2">
      <c r="A5637" s="140"/>
      <c r="B5637" s="325"/>
      <c r="J5637" s="4"/>
      <c r="K5637" s="173"/>
    </row>
    <row r="5638" spans="1:11" x14ac:dyDescent="0.2">
      <c r="A5638" s="140"/>
      <c r="B5638" s="325"/>
      <c r="J5638" s="4"/>
      <c r="K5638" s="173"/>
    </row>
    <row r="5639" spans="1:11" x14ac:dyDescent="0.2">
      <c r="A5639" s="140"/>
      <c r="B5639" s="325"/>
      <c r="J5639" s="4"/>
      <c r="K5639" s="173"/>
    </row>
    <row r="5640" spans="1:11" x14ac:dyDescent="0.2">
      <c r="A5640" s="140"/>
      <c r="B5640" s="325"/>
      <c r="J5640" s="4"/>
      <c r="K5640" s="173"/>
    </row>
    <row r="5641" spans="1:11" x14ac:dyDescent="0.2">
      <c r="A5641" s="140"/>
      <c r="B5641" s="325"/>
      <c r="J5641" s="4"/>
      <c r="K5641" s="173"/>
    </row>
    <row r="5642" spans="1:11" x14ac:dyDescent="0.2">
      <c r="A5642" s="140"/>
      <c r="B5642" s="325"/>
      <c r="J5642" s="4"/>
      <c r="K5642" s="173"/>
    </row>
    <row r="5643" spans="1:11" x14ac:dyDescent="0.2">
      <c r="A5643" s="140"/>
      <c r="B5643" s="325"/>
      <c r="J5643" s="4"/>
      <c r="K5643" s="173"/>
    </row>
    <row r="5644" spans="1:11" x14ac:dyDescent="0.2">
      <c r="A5644" s="140"/>
      <c r="B5644" s="325"/>
      <c r="J5644" s="4"/>
      <c r="K5644" s="173"/>
    </row>
    <row r="5645" spans="1:11" x14ac:dyDescent="0.2">
      <c r="A5645" s="140"/>
      <c r="B5645" s="325"/>
      <c r="J5645" s="4"/>
      <c r="K5645" s="173"/>
    </row>
    <row r="5646" spans="1:11" x14ac:dyDescent="0.2">
      <c r="A5646" s="140"/>
      <c r="B5646" s="325"/>
      <c r="J5646" s="4"/>
      <c r="K5646" s="173"/>
    </row>
    <row r="5647" spans="1:11" x14ac:dyDescent="0.2">
      <c r="A5647" s="140"/>
      <c r="B5647" s="325"/>
      <c r="J5647" s="4"/>
      <c r="K5647" s="173"/>
    </row>
    <row r="5648" spans="1:11" x14ac:dyDescent="0.2">
      <c r="A5648" s="140"/>
      <c r="B5648" s="325"/>
      <c r="J5648" s="4"/>
      <c r="K5648" s="173"/>
    </row>
    <row r="5649" spans="1:11" x14ac:dyDescent="0.2">
      <c r="A5649" s="140"/>
      <c r="B5649" s="325"/>
      <c r="J5649" s="4"/>
      <c r="K5649" s="173"/>
    </row>
    <row r="5650" spans="1:11" x14ac:dyDescent="0.2">
      <c r="A5650" s="140"/>
      <c r="B5650" s="325"/>
      <c r="J5650" s="4"/>
      <c r="K5650" s="173"/>
    </row>
    <row r="5651" spans="1:11" x14ac:dyDescent="0.2">
      <c r="A5651" s="140"/>
      <c r="B5651" s="325"/>
      <c r="J5651" s="4"/>
      <c r="K5651" s="173"/>
    </row>
    <row r="5652" spans="1:11" x14ac:dyDescent="0.2">
      <c r="A5652" s="140"/>
      <c r="B5652" s="325"/>
      <c r="J5652" s="4"/>
      <c r="K5652" s="173"/>
    </row>
    <row r="5653" spans="1:11" x14ac:dyDescent="0.2">
      <c r="A5653" s="140"/>
      <c r="B5653" s="325"/>
      <c r="J5653" s="4"/>
      <c r="K5653" s="173"/>
    </row>
    <row r="5654" spans="1:11" x14ac:dyDescent="0.2">
      <c r="A5654" s="140"/>
      <c r="B5654" s="325"/>
      <c r="J5654" s="4"/>
      <c r="K5654" s="173"/>
    </row>
    <row r="5655" spans="1:11" x14ac:dyDescent="0.2">
      <c r="A5655" s="140"/>
      <c r="B5655" s="325"/>
      <c r="J5655" s="4"/>
      <c r="K5655" s="173"/>
    </row>
    <row r="5656" spans="1:11" x14ac:dyDescent="0.2">
      <c r="A5656" s="140"/>
      <c r="B5656" s="325"/>
      <c r="J5656" s="4"/>
      <c r="K5656" s="173"/>
    </row>
    <row r="5657" spans="1:11" x14ac:dyDescent="0.2">
      <c r="A5657" s="140"/>
      <c r="B5657" s="325"/>
      <c r="J5657" s="4"/>
      <c r="K5657" s="173"/>
    </row>
    <row r="5658" spans="1:11" x14ac:dyDescent="0.2">
      <c r="A5658" s="140"/>
      <c r="B5658" s="325"/>
      <c r="J5658" s="4"/>
      <c r="K5658" s="173"/>
    </row>
    <row r="5659" spans="1:11" x14ac:dyDescent="0.2">
      <c r="A5659" s="140"/>
      <c r="B5659" s="325"/>
      <c r="J5659" s="4"/>
      <c r="K5659" s="173"/>
    </row>
    <row r="5660" spans="1:11" x14ac:dyDescent="0.2">
      <c r="A5660" s="140"/>
      <c r="B5660" s="325"/>
      <c r="J5660" s="4"/>
      <c r="K5660" s="173"/>
    </row>
    <row r="5661" spans="1:11" x14ac:dyDescent="0.2">
      <c r="A5661" s="140"/>
      <c r="B5661" s="325"/>
      <c r="J5661" s="4"/>
      <c r="K5661" s="173"/>
    </row>
    <row r="5662" spans="1:11" x14ac:dyDescent="0.2">
      <c r="A5662" s="140"/>
      <c r="B5662" s="325"/>
      <c r="J5662" s="4"/>
      <c r="K5662" s="173"/>
    </row>
    <row r="5663" spans="1:11" x14ac:dyDescent="0.2">
      <c r="A5663" s="140"/>
      <c r="B5663" s="325"/>
      <c r="J5663" s="4"/>
      <c r="K5663" s="173"/>
    </row>
    <row r="5664" spans="1:11" x14ac:dyDescent="0.2">
      <c r="A5664" s="140"/>
      <c r="B5664" s="325"/>
      <c r="J5664" s="4"/>
      <c r="K5664" s="173"/>
    </row>
    <row r="5665" spans="1:11" x14ac:dyDescent="0.2">
      <c r="A5665" s="140"/>
      <c r="B5665" s="325"/>
      <c r="J5665" s="4"/>
      <c r="K5665" s="173"/>
    </row>
    <row r="5666" spans="1:11" x14ac:dyDescent="0.2">
      <c r="A5666" s="140"/>
      <c r="B5666" s="325"/>
      <c r="J5666" s="4"/>
      <c r="K5666" s="173"/>
    </row>
    <row r="5667" spans="1:11" x14ac:dyDescent="0.2">
      <c r="A5667" s="140"/>
      <c r="B5667" s="325"/>
      <c r="J5667" s="4"/>
      <c r="K5667" s="173"/>
    </row>
    <row r="5668" spans="1:11" x14ac:dyDescent="0.2">
      <c r="A5668" s="140"/>
      <c r="B5668" s="325"/>
      <c r="J5668" s="4"/>
      <c r="K5668" s="173"/>
    </row>
    <row r="5669" spans="1:11" x14ac:dyDescent="0.2">
      <c r="A5669" s="140"/>
      <c r="B5669" s="325"/>
      <c r="J5669" s="4"/>
      <c r="K5669" s="173"/>
    </row>
    <row r="5670" spans="1:11" x14ac:dyDescent="0.2">
      <c r="A5670" s="140"/>
      <c r="B5670" s="325"/>
      <c r="J5670" s="4"/>
      <c r="K5670" s="173"/>
    </row>
    <row r="5671" spans="1:11" x14ac:dyDescent="0.2">
      <c r="A5671" s="140"/>
      <c r="B5671" s="325"/>
      <c r="J5671" s="4"/>
      <c r="K5671" s="173"/>
    </row>
    <row r="5672" spans="1:11" x14ac:dyDescent="0.2">
      <c r="A5672" s="140"/>
      <c r="B5672" s="325"/>
      <c r="J5672" s="4"/>
      <c r="K5672" s="173"/>
    </row>
    <row r="5673" spans="1:11" x14ac:dyDescent="0.2">
      <c r="A5673" s="140"/>
      <c r="B5673" s="325"/>
      <c r="J5673" s="4"/>
      <c r="K5673" s="173"/>
    </row>
    <row r="5674" spans="1:11" x14ac:dyDescent="0.2">
      <c r="A5674" s="140"/>
      <c r="B5674" s="325"/>
      <c r="J5674" s="4"/>
      <c r="K5674" s="173"/>
    </row>
    <row r="5675" spans="1:11" x14ac:dyDescent="0.2">
      <c r="A5675" s="140"/>
      <c r="B5675" s="325"/>
      <c r="J5675" s="4"/>
      <c r="K5675" s="173"/>
    </row>
    <row r="5676" spans="1:11" x14ac:dyDescent="0.2">
      <c r="A5676" s="140"/>
      <c r="B5676" s="325"/>
      <c r="J5676" s="4"/>
      <c r="K5676" s="173"/>
    </row>
    <row r="5677" spans="1:11" x14ac:dyDescent="0.2">
      <c r="A5677" s="140"/>
      <c r="B5677" s="325"/>
      <c r="J5677" s="4"/>
      <c r="K5677" s="173"/>
    </row>
    <row r="5678" spans="1:11" x14ac:dyDescent="0.2">
      <c r="A5678" s="140"/>
      <c r="B5678" s="325"/>
      <c r="J5678" s="4"/>
      <c r="K5678" s="173"/>
    </row>
    <row r="5679" spans="1:11" x14ac:dyDescent="0.2">
      <c r="A5679" s="140"/>
      <c r="B5679" s="325"/>
      <c r="J5679" s="4"/>
      <c r="K5679" s="173"/>
    </row>
    <row r="5680" spans="1:11" x14ac:dyDescent="0.2">
      <c r="A5680" s="140"/>
      <c r="B5680" s="325"/>
      <c r="J5680" s="4"/>
      <c r="K5680" s="173"/>
    </row>
    <row r="5681" spans="1:11" x14ac:dyDescent="0.2">
      <c r="A5681" s="140"/>
      <c r="B5681" s="325"/>
      <c r="J5681" s="4"/>
      <c r="K5681" s="173"/>
    </row>
    <row r="5682" spans="1:11" x14ac:dyDescent="0.2">
      <c r="A5682" s="140"/>
      <c r="B5682" s="325"/>
      <c r="J5682" s="4"/>
      <c r="K5682" s="173"/>
    </row>
    <row r="5683" spans="1:11" x14ac:dyDescent="0.2">
      <c r="A5683" s="140"/>
      <c r="B5683" s="325"/>
      <c r="J5683" s="4"/>
      <c r="K5683" s="173"/>
    </row>
    <row r="5684" spans="1:11" x14ac:dyDescent="0.2">
      <c r="A5684" s="140"/>
      <c r="B5684" s="325"/>
      <c r="J5684" s="4"/>
      <c r="K5684" s="173"/>
    </row>
    <row r="5685" spans="1:11" x14ac:dyDescent="0.2">
      <c r="A5685" s="140"/>
      <c r="B5685" s="325"/>
      <c r="J5685" s="4"/>
      <c r="K5685" s="173"/>
    </row>
    <row r="5686" spans="1:11" x14ac:dyDescent="0.2">
      <c r="A5686" s="140"/>
      <c r="B5686" s="325"/>
      <c r="J5686" s="4"/>
      <c r="K5686" s="173"/>
    </row>
    <row r="5687" spans="1:11" x14ac:dyDescent="0.2">
      <c r="A5687" s="140"/>
      <c r="B5687" s="325"/>
      <c r="J5687" s="4"/>
      <c r="K5687" s="173"/>
    </row>
    <row r="5688" spans="1:11" x14ac:dyDescent="0.2">
      <c r="A5688" s="140"/>
      <c r="B5688" s="325"/>
      <c r="J5688" s="4"/>
      <c r="K5688" s="173"/>
    </row>
    <row r="5689" spans="1:11" x14ac:dyDescent="0.2">
      <c r="A5689" s="140"/>
      <c r="B5689" s="325"/>
      <c r="J5689" s="4"/>
      <c r="K5689" s="173"/>
    </row>
    <row r="5690" spans="1:11" x14ac:dyDescent="0.2">
      <c r="A5690" s="140"/>
      <c r="B5690" s="325"/>
      <c r="J5690" s="4"/>
      <c r="K5690" s="173"/>
    </row>
    <row r="5691" spans="1:11" x14ac:dyDescent="0.2">
      <c r="A5691" s="140"/>
      <c r="B5691" s="325"/>
      <c r="J5691" s="4"/>
      <c r="K5691" s="173"/>
    </row>
    <row r="5692" spans="1:11" x14ac:dyDescent="0.2">
      <c r="A5692" s="140"/>
      <c r="B5692" s="325"/>
      <c r="J5692" s="4"/>
      <c r="K5692" s="173"/>
    </row>
    <row r="5693" spans="1:11" x14ac:dyDescent="0.2">
      <c r="A5693" s="140"/>
      <c r="B5693" s="325"/>
      <c r="J5693" s="4"/>
      <c r="K5693" s="173"/>
    </row>
    <row r="5694" spans="1:11" x14ac:dyDescent="0.2">
      <c r="A5694" s="140"/>
      <c r="B5694" s="325"/>
      <c r="J5694" s="4"/>
      <c r="K5694" s="173"/>
    </row>
    <row r="5695" spans="1:11" x14ac:dyDescent="0.2">
      <c r="A5695" s="140"/>
      <c r="B5695" s="325"/>
      <c r="J5695" s="4"/>
      <c r="K5695" s="173"/>
    </row>
    <row r="5696" spans="1:11" x14ac:dyDescent="0.2">
      <c r="A5696" s="140"/>
      <c r="B5696" s="325"/>
      <c r="J5696" s="4"/>
      <c r="K5696" s="173"/>
    </row>
    <row r="5697" spans="1:11" x14ac:dyDescent="0.2">
      <c r="A5697" s="140"/>
      <c r="B5697" s="325"/>
      <c r="J5697" s="4"/>
      <c r="K5697" s="173"/>
    </row>
    <row r="5698" spans="1:11" x14ac:dyDescent="0.2">
      <c r="A5698" s="140"/>
      <c r="B5698" s="325"/>
      <c r="J5698" s="4"/>
      <c r="K5698" s="173"/>
    </row>
    <row r="5699" spans="1:11" x14ac:dyDescent="0.2">
      <c r="A5699" s="140"/>
      <c r="B5699" s="325"/>
      <c r="J5699" s="4"/>
      <c r="K5699" s="173"/>
    </row>
    <row r="5700" spans="1:11" x14ac:dyDescent="0.2">
      <c r="A5700" s="140"/>
      <c r="B5700" s="325"/>
      <c r="J5700" s="4"/>
      <c r="K5700" s="173"/>
    </row>
    <row r="5701" spans="1:11" x14ac:dyDescent="0.2">
      <c r="A5701" s="140"/>
      <c r="B5701" s="325"/>
      <c r="J5701" s="4"/>
      <c r="K5701" s="173"/>
    </row>
    <row r="5702" spans="1:11" x14ac:dyDescent="0.2">
      <c r="A5702" s="140"/>
      <c r="B5702" s="325"/>
      <c r="J5702" s="4"/>
      <c r="K5702" s="173"/>
    </row>
    <row r="5703" spans="1:11" x14ac:dyDescent="0.2">
      <c r="A5703" s="140"/>
      <c r="B5703" s="325"/>
      <c r="J5703" s="4"/>
      <c r="K5703" s="173"/>
    </row>
    <row r="5704" spans="1:11" x14ac:dyDescent="0.2">
      <c r="A5704" s="140"/>
      <c r="B5704" s="325"/>
      <c r="J5704" s="4"/>
      <c r="K5704" s="173"/>
    </row>
    <row r="5705" spans="1:11" x14ac:dyDescent="0.2">
      <c r="A5705" s="140"/>
      <c r="B5705" s="325"/>
      <c r="J5705" s="4"/>
      <c r="K5705" s="173"/>
    </row>
    <row r="5706" spans="1:11" x14ac:dyDescent="0.2">
      <c r="A5706" s="140"/>
      <c r="B5706" s="325"/>
      <c r="J5706" s="4"/>
      <c r="K5706" s="173"/>
    </row>
    <row r="5707" spans="1:11" x14ac:dyDescent="0.2">
      <c r="A5707" s="140"/>
      <c r="B5707" s="325"/>
      <c r="J5707" s="4"/>
      <c r="K5707" s="173"/>
    </row>
    <row r="5708" spans="1:11" x14ac:dyDescent="0.2">
      <c r="A5708" s="140"/>
      <c r="B5708" s="325"/>
      <c r="J5708" s="4"/>
      <c r="K5708" s="173"/>
    </row>
    <row r="5709" spans="1:11" x14ac:dyDescent="0.2">
      <c r="A5709" s="140"/>
      <c r="B5709" s="325"/>
      <c r="J5709" s="4"/>
      <c r="K5709" s="173"/>
    </row>
    <row r="5710" spans="1:11" x14ac:dyDescent="0.2">
      <c r="A5710" s="140"/>
      <c r="B5710" s="325"/>
      <c r="J5710" s="4"/>
      <c r="K5710" s="173"/>
    </row>
    <row r="5711" spans="1:11" x14ac:dyDescent="0.2">
      <c r="A5711" s="140"/>
      <c r="B5711" s="325"/>
      <c r="J5711" s="4"/>
      <c r="K5711" s="173"/>
    </row>
    <row r="5712" spans="1:11" x14ac:dyDescent="0.2">
      <c r="A5712" s="140"/>
      <c r="B5712" s="325"/>
      <c r="J5712" s="4"/>
      <c r="K5712" s="173"/>
    </row>
    <row r="5713" spans="1:11" x14ac:dyDescent="0.2">
      <c r="A5713" s="140"/>
      <c r="B5713" s="325"/>
      <c r="J5713" s="4"/>
      <c r="K5713" s="173"/>
    </row>
    <row r="5714" spans="1:11" x14ac:dyDescent="0.2">
      <c r="A5714" s="140"/>
      <c r="B5714" s="325"/>
      <c r="J5714" s="4"/>
      <c r="K5714" s="173"/>
    </row>
    <row r="5715" spans="1:11" x14ac:dyDescent="0.2">
      <c r="A5715" s="140"/>
      <c r="B5715" s="325"/>
      <c r="J5715" s="4"/>
      <c r="K5715" s="173"/>
    </row>
    <row r="5716" spans="1:11" x14ac:dyDescent="0.2">
      <c r="A5716" s="140"/>
      <c r="B5716" s="325"/>
      <c r="J5716" s="4"/>
      <c r="K5716" s="173"/>
    </row>
    <row r="5717" spans="1:11" x14ac:dyDescent="0.2">
      <c r="A5717" s="140"/>
      <c r="B5717" s="325"/>
      <c r="J5717" s="4"/>
      <c r="K5717" s="173"/>
    </row>
    <row r="5718" spans="1:11" x14ac:dyDescent="0.2">
      <c r="A5718" s="140"/>
      <c r="B5718" s="325"/>
      <c r="J5718" s="4"/>
      <c r="K5718" s="173"/>
    </row>
    <row r="5719" spans="1:11" x14ac:dyDescent="0.2">
      <c r="A5719" s="140"/>
      <c r="B5719" s="325"/>
      <c r="J5719" s="4"/>
      <c r="K5719" s="173"/>
    </row>
    <row r="5720" spans="1:11" x14ac:dyDescent="0.2">
      <c r="A5720" s="140"/>
      <c r="B5720" s="325"/>
      <c r="J5720" s="4"/>
      <c r="K5720" s="173"/>
    </row>
    <row r="5721" spans="1:11" x14ac:dyDescent="0.2">
      <c r="A5721" s="140"/>
      <c r="B5721" s="325"/>
      <c r="J5721" s="4"/>
      <c r="K5721" s="173"/>
    </row>
    <row r="5722" spans="1:11" x14ac:dyDescent="0.2">
      <c r="A5722" s="140"/>
      <c r="B5722" s="325"/>
      <c r="J5722" s="4"/>
      <c r="K5722" s="173"/>
    </row>
    <row r="5723" spans="1:11" x14ac:dyDescent="0.2">
      <c r="A5723" s="140"/>
      <c r="B5723" s="325"/>
      <c r="J5723" s="4"/>
      <c r="K5723" s="173"/>
    </row>
    <row r="5724" spans="1:11" x14ac:dyDescent="0.2">
      <c r="A5724" s="140"/>
      <c r="B5724" s="325"/>
      <c r="J5724" s="4"/>
      <c r="K5724" s="173"/>
    </row>
    <row r="5725" spans="1:11" x14ac:dyDescent="0.2">
      <c r="A5725" s="140"/>
      <c r="B5725" s="325"/>
      <c r="J5725" s="4"/>
      <c r="K5725" s="173"/>
    </row>
    <row r="5726" spans="1:11" x14ac:dyDescent="0.2">
      <c r="A5726" s="140"/>
      <c r="B5726" s="325"/>
      <c r="J5726" s="4"/>
      <c r="K5726" s="173"/>
    </row>
    <row r="5727" spans="1:11" x14ac:dyDescent="0.2">
      <c r="A5727" s="140"/>
      <c r="B5727" s="325"/>
      <c r="J5727" s="4"/>
      <c r="K5727" s="173"/>
    </row>
    <row r="5728" spans="1:11" x14ac:dyDescent="0.2">
      <c r="A5728" s="140"/>
      <c r="B5728" s="325"/>
      <c r="J5728" s="4"/>
      <c r="K5728" s="173"/>
    </row>
    <row r="5729" spans="1:11" x14ac:dyDescent="0.2">
      <c r="A5729" s="140"/>
      <c r="B5729" s="325"/>
      <c r="J5729" s="4"/>
      <c r="K5729" s="173"/>
    </row>
    <row r="5730" spans="1:11" x14ac:dyDescent="0.2">
      <c r="A5730" s="140"/>
      <c r="B5730" s="325"/>
      <c r="J5730" s="4"/>
      <c r="K5730" s="173"/>
    </row>
    <row r="5731" spans="1:11" x14ac:dyDescent="0.2">
      <c r="A5731" s="140"/>
      <c r="B5731" s="325"/>
      <c r="J5731" s="4"/>
      <c r="K5731" s="173"/>
    </row>
    <row r="5732" spans="1:11" x14ac:dyDescent="0.2">
      <c r="A5732" s="140"/>
      <c r="B5732" s="325"/>
      <c r="J5732" s="4"/>
      <c r="K5732" s="173"/>
    </row>
    <row r="5733" spans="1:11" x14ac:dyDescent="0.2">
      <c r="A5733" s="140"/>
      <c r="B5733" s="325"/>
      <c r="J5733" s="4"/>
      <c r="K5733" s="173"/>
    </row>
    <row r="5734" spans="1:11" x14ac:dyDescent="0.2">
      <c r="A5734" s="140"/>
      <c r="B5734" s="325"/>
      <c r="J5734" s="4"/>
      <c r="K5734" s="173"/>
    </row>
    <row r="5735" spans="1:11" x14ac:dyDescent="0.2">
      <c r="A5735" s="140"/>
      <c r="B5735" s="325"/>
      <c r="J5735" s="4"/>
      <c r="K5735" s="173"/>
    </row>
    <row r="5736" spans="1:11" x14ac:dyDescent="0.2">
      <c r="A5736" s="140"/>
      <c r="B5736" s="325"/>
      <c r="J5736" s="4"/>
      <c r="K5736" s="173"/>
    </row>
    <row r="5737" spans="1:11" x14ac:dyDescent="0.2">
      <c r="A5737" s="140"/>
      <c r="B5737" s="325"/>
      <c r="J5737" s="4"/>
      <c r="K5737" s="173"/>
    </row>
    <row r="5738" spans="1:11" x14ac:dyDescent="0.2">
      <c r="A5738" s="140"/>
      <c r="B5738" s="325"/>
      <c r="J5738" s="4"/>
      <c r="K5738" s="173"/>
    </row>
    <row r="5739" spans="1:11" x14ac:dyDescent="0.2">
      <c r="A5739" s="140"/>
      <c r="B5739" s="325"/>
      <c r="J5739" s="4"/>
      <c r="K5739" s="173"/>
    </row>
    <row r="5740" spans="1:11" x14ac:dyDescent="0.2">
      <c r="A5740" s="140"/>
      <c r="B5740" s="325"/>
      <c r="J5740" s="4"/>
      <c r="K5740" s="173"/>
    </row>
    <row r="5741" spans="1:11" x14ac:dyDescent="0.2">
      <c r="A5741" s="140"/>
      <c r="B5741" s="325"/>
      <c r="J5741" s="4"/>
      <c r="K5741" s="173"/>
    </row>
    <row r="5742" spans="1:11" x14ac:dyDescent="0.2">
      <c r="A5742" s="140"/>
      <c r="B5742" s="325"/>
      <c r="J5742" s="4"/>
      <c r="K5742" s="173"/>
    </row>
    <row r="5743" spans="1:11" x14ac:dyDescent="0.2">
      <c r="A5743" s="140"/>
      <c r="B5743" s="325"/>
      <c r="J5743" s="4"/>
      <c r="K5743" s="173"/>
    </row>
    <row r="5744" spans="1:11" x14ac:dyDescent="0.2">
      <c r="A5744" s="140"/>
      <c r="B5744" s="325"/>
      <c r="J5744" s="4"/>
      <c r="K5744" s="173"/>
    </row>
    <row r="5745" spans="1:11" x14ac:dyDescent="0.2">
      <c r="A5745" s="140"/>
      <c r="B5745" s="325"/>
      <c r="J5745" s="4"/>
      <c r="K5745" s="173"/>
    </row>
    <row r="5746" spans="1:11" x14ac:dyDescent="0.2">
      <c r="A5746" s="140"/>
      <c r="B5746" s="325"/>
      <c r="J5746" s="4"/>
      <c r="K5746" s="173"/>
    </row>
    <row r="5747" spans="1:11" x14ac:dyDescent="0.2">
      <c r="A5747" s="140"/>
      <c r="B5747" s="325"/>
      <c r="J5747" s="4"/>
      <c r="K5747" s="173"/>
    </row>
    <row r="5748" spans="1:11" x14ac:dyDescent="0.2">
      <c r="A5748" s="140"/>
      <c r="B5748" s="325"/>
      <c r="J5748" s="4"/>
      <c r="K5748" s="173"/>
    </row>
    <row r="5749" spans="1:11" x14ac:dyDescent="0.2">
      <c r="A5749" s="140"/>
      <c r="B5749" s="325"/>
      <c r="J5749" s="4"/>
      <c r="K5749" s="173"/>
    </row>
    <row r="5750" spans="1:11" x14ac:dyDescent="0.2">
      <c r="A5750" s="140"/>
      <c r="B5750" s="325"/>
      <c r="J5750" s="4"/>
      <c r="K5750" s="173"/>
    </row>
    <row r="5751" spans="1:11" x14ac:dyDescent="0.2">
      <c r="A5751" s="140"/>
      <c r="B5751" s="325"/>
      <c r="J5751" s="4"/>
      <c r="K5751" s="173"/>
    </row>
    <row r="5752" spans="1:11" x14ac:dyDescent="0.2">
      <c r="A5752" s="140"/>
      <c r="B5752" s="325"/>
      <c r="J5752" s="4"/>
      <c r="K5752" s="173"/>
    </row>
    <row r="5753" spans="1:11" x14ac:dyDescent="0.2">
      <c r="A5753" s="140"/>
      <c r="B5753" s="325"/>
      <c r="J5753" s="4"/>
      <c r="K5753" s="173"/>
    </row>
    <row r="5754" spans="1:11" x14ac:dyDescent="0.2">
      <c r="A5754" s="140"/>
      <c r="B5754" s="325"/>
      <c r="J5754" s="4"/>
      <c r="K5754" s="173"/>
    </row>
    <row r="5755" spans="1:11" x14ac:dyDescent="0.2">
      <c r="A5755" s="140"/>
      <c r="B5755" s="325"/>
      <c r="J5755" s="4"/>
      <c r="K5755" s="173"/>
    </row>
    <row r="5756" spans="1:11" x14ac:dyDescent="0.2">
      <c r="A5756" s="140"/>
      <c r="B5756" s="325"/>
      <c r="J5756" s="4"/>
      <c r="K5756" s="173"/>
    </row>
    <row r="5757" spans="1:11" x14ac:dyDescent="0.2">
      <c r="A5757" s="140"/>
      <c r="B5757" s="325"/>
      <c r="J5757" s="4"/>
      <c r="K5757" s="173"/>
    </row>
    <row r="5758" spans="1:11" x14ac:dyDescent="0.2">
      <c r="A5758" s="140"/>
      <c r="B5758" s="325"/>
      <c r="J5758" s="4"/>
      <c r="K5758" s="173"/>
    </row>
    <row r="5759" spans="1:11" x14ac:dyDescent="0.2">
      <c r="A5759" s="140"/>
      <c r="B5759" s="325"/>
      <c r="J5759" s="4"/>
      <c r="K5759" s="173"/>
    </row>
    <row r="5760" spans="1:11" x14ac:dyDescent="0.2">
      <c r="A5760" s="140"/>
      <c r="B5760" s="325"/>
      <c r="J5760" s="4"/>
      <c r="K5760" s="173"/>
    </row>
    <row r="5761" spans="1:11" x14ac:dyDescent="0.2">
      <c r="A5761" s="140"/>
      <c r="B5761" s="325"/>
      <c r="J5761" s="4"/>
      <c r="K5761" s="173"/>
    </row>
    <row r="5762" spans="1:11" x14ac:dyDescent="0.2">
      <c r="A5762" s="140"/>
      <c r="B5762" s="325"/>
      <c r="J5762" s="4"/>
      <c r="K5762" s="173"/>
    </row>
    <row r="5763" spans="1:11" x14ac:dyDescent="0.2">
      <c r="A5763" s="140"/>
      <c r="B5763" s="325"/>
      <c r="J5763" s="4"/>
      <c r="K5763" s="173"/>
    </row>
    <row r="5764" spans="1:11" x14ac:dyDescent="0.2">
      <c r="A5764" s="140"/>
      <c r="B5764" s="325"/>
      <c r="J5764" s="4"/>
      <c r="K5764" s="173"/>
    </row>
    <row r="5765" spans="1:11" x14ac:dyDescent="0.2">
      <c r="A5765" s="140"/>
      <c r="B5765" s="325"/>
      <c r="J5765" s="4"/>
      <c r="K5765" s="173"/>
    </row>
    <row r="5766" spans="1:11" x14ac:dyDescent="0.2">
      <c r="A5766" s="140"/>
      <c r="B5766" s="325"/>
      <c r="J5766" s="4"/>
      <c r="K5766" s="173"/>
    </row>
    <row r="5767" spans="1:11" x14ac:dyDescent="0.2">
      <c r="A5767" s="140"/>
      <c r="B5767" s="325"/>
      <c r="J5767" s="4"/>
      <c r="K5767" s="173"/>
    </row>
    <row r="5768" spans="1:11" x14ac:dyDescent="0.2">
      <c r="A5768" s="140"/>
      <c r="B5768" s="325"/>
      <c r="J5768" s="4"/>
      <c r="K5768" s="173"/>
    </row>
    <row r="5769" spans="1:11" x14ac:dyDescent="0.2">
      <c r="A5769" s="140"/>
      <c r="B5769" s="325"/>
      <c r="J5769" s="4"/>
      <c r="K5769" s="173"/>
    </row>
    <row r="5770" spans="1:11" x14ac:dyDescent="0.2">
      <c r="A5770" s="140"/>
      <c r="B5770" s="325"/>
      <c r="J5770" s="4"/>
      <c r="K5770" s="173"/>
    </row>
    <row r="5771" spans="1:11" x14ac:dyDescent="0.2">
      <c r="A5771" s="140"/>
      <c r="B5771" s="325"/>
      <c r="J5771" s="4"/>
      <c r="K5771" s="173"/>
    </row>
    <row r="5772" spans="1:11" x14ac:dyDescent="0.2">
      <c r="A5772" s="140"/>
      <c r="B5772" s="325"/>
      <c r="J5772" s="4"/>
      <c r="K5772" s="173"/>
    </row>
    <row r="5773" spans="1:11" x14ac:dyDescent="0.2">
      <c r="A5773" s="140"/>
      <c r="B5773" s="325"/>
      <c r="J5773" s="4"/>
      <c r="K5773" s="173"/>
    </row>
    <row r="5774" spans="1:11" x14ac:dyDescent="0.2">
      <c r="A5774" s="140"/>
      <c r="B5774" s="325"/>
      <c r="J5774" s="4"/>
      <c r="K5774" s="173"/>
    </row>
    <row r="5775" spans="1:11" x14ac:dyDescent="0.2">
      <c r="A5775" s="140"/>
      <c r="B5775" s="325"/>
      <c r="J5775" s="4"/>
      <c r="K5775" s="173"/>
    </row>
    <row r="5776" spans="1:11" x14ac:dyDescent="0.2">
      <c r="A5776" s="140"/>
      <c r="B5776" s="325"/>
      <c r="J5776" s="4"/>
      <c r="K5776" s="173"/>
    </row>
    <row r="5777" spans="1:11" x14ac:dyDescent="0.2">
      <c r="A5777" s="140"/>
      <c r="B5777" s="325"/>
      <c r="J5777" s="4"/>
      <c r="K5777" s="173"/>
    </row>
    <row r="5778" spans="1:11" x14ac:dyDescent="0.2">
      <c r="A5778" s="140"/>
      <c r="B5778" s="325"/>
      <c r="J5778" s="4"/>
      <c r="K5778" s="173"/>
    </row>
    <row r="5779" spans="1:11" x14ac:dyDescent="0.2">
      <c r="A5779" s="140"/>
      <c r="B5779" s="325"/>
      <c r="J5779" s="4"/>
      <c r="K5779" s="173"/>
    </row>
    <row r="5780" spans="1:11" x14ac:dyDescent="0.2">
      <c r="A5780" s="140"/>
      <c r="B5780" s="325"/>
      <c r="J5780" s="4"/>
      <c r="K5780" s="173"/>
    </row>
    <row r="5781" spans="1:11" x14ac:dyDescent="0.2">
      <c r="A5781" s="140"/>
      <c r="B5781" s="325"/>
      <c r="J5781" s="4"/>
      <c r="K5781" s="173"/>
    </row>
    <row r="5782" spans="1:11" x14ac:dyDescent="0.2">
      <c r="A5782" s="140"/>
      <c r="B5782" s="325"/>
      <c r="J5782" s="4"/>
      <c r="K5782" s="173"/>
    </row>
    <row r="5783" spans="1:11" x14ac:dyDescent="0.2">
      <c r="A5783" s="140"/>
      <c r="B5783" s="325"/>
      <c r="J5783" s="4"/>
      <c r="K5783" s="173"/>
    </row>
    <row r="5784" spans="1:11" x14ac:dyDescent="0.2">
      <c r="A5784" s="140"/>
      <c r="B5784" s="325"/>
      <c r="J5784" s="4"/>
      <c r="K5784" s="173"/>
    </row>
    <row r="5785" spans="1:11" x14ac:dyDescent="0.2">
      <c r="A5785" s="140"/>
      <c r="B5785" s="325"/>
      <c r="J5785" s="4"/>
      <c r="K5785" s="173"/>
    </row>
    <row r="5786" spans="1:11" x14ac:dyDescent="0.2">
      <c r="A5786" s="140"/>
      <c r="B5786" s="325"/>
      <c r="J5786" s="4"/>
      <c r="K5786" s="173"/>
    </row>
    <row r="5787" spans="1:11" x14ac:dyDescent="0.2">
      <c r="A5787" s="140"/>
      <c r="B5787" s="325"/>
      <c r="J5787" s="4"/>
      <c r="K5787" s="173"/>
    </row>
    <row r="5788" spans="1:11" x14ac:dyDescent="0.2">
      <c r="A5788" s="140"/>
      <c r="B5788" s="325"/>
      <c r="J5788" s="4"/>
      <c r="K5788" s="173"/>
    </row>
    <row r="5789" spans="1:11" x14ac:dyDescent="0.2">
      <c r="A5789" s="140"/>
      <c r="B5789" s="325"/>
      <c r="J5789" s="4"/>
      <c r="K5789" s="173"/>
    </row>
    <row r="5790" spans="1:11" x14ac:dyDescent="0.2">
      <c r="A5790" s="140"/>
      <c r="B5790" s="325"/>
      <c r="J5790" s="4"/>
      <c r="K5790" s="173"/>
    </row>
    <row r="5791" spans="1:11" x14ac:dyDescent="0.2">
      <c r="A5791" s="140"/>
      <c r="B5791" s="325"/>
      <c r="J5791" s="4"/>
      <c r="K5791" s="173"/>
    </row>
    <row r="5792" spans="1:11" x14ac:dyDescent="0.2">
      <c r="A5792" s="140"/>
      <c r="B5792" s="325"/>
      <c r="J5792" s="4"/>
      <c r="K5792" s="173"/>
    </row>
    <row r="5793" spans="1:11" x14ac:dyDescent="0.2">
      <c r="A5793" s="140"/>
      <c r="B5793" s="325"/>
      <c r="J5793" s="4"/>
      <c r="K5793" s="173"/>
    </row>
    <row r="5794" spans="1:11" x14ac:dyDescent="0.2">
      <c r="A5794" s="140"/>
      <c r="B5794" s="325"/>
      <c r="J5794" s="4"/>
      <c r="K5794" s="173"/>
    </row>
    <row r="5795" spans="1:11" x14ac:dyDescent="0.2">
      <c r="A5795" s="140"/>
      <c r="B5795" s="325"/>
      <c r="J5795" s="4"/>
      <c r="K5795" s="173"/>
    </row>
    <row r="5796" spans="1:11" x14ac:dyDescent="0.2">
      <c r="A5796" s="140"/>
      <c r="B5796" s="325"/>
      <c r="J5796" s="4"/>
      <c r="K5796" s="173"/>
    </row>
    <row r="5797" spans="1:11" x14ac:dyDescent="0.2">
      <c r="A5797" s="140"/>
      <c r="B5797" s="325"/>
      <c r="J5797" s="4"/>
      <c r="K5797" s="173"/>
    </row>
    <row r="5798" spans="1:11" x14ac:dyDescent="0.2">
      <c r="A5798" s="140"/>
      <c r="B5798" s="325"/>
      <c r="J5798" s="4"/>
      <c r="K5798" s="173"/>
    </row>
    <row r="5799" spans="1:11" x14ac:dyDescent="0.2">
      <c r="A5799" s="140"/>
      <c r="B5799" s="325"/>
      <c r="J5799" s="4"/>
      <c r="K5799" s="173"/>
    </row>
    <row r="5800" spans="1:11" x14ac:dyDescent="0.2">
      <c r="A5800" s="140"/>
      <c r="B5800" s="325"/>
      <c r="J5800" s="4"/>
      <c r="K5800" s="173"/>
    </row>
    <row r="5801" spans="1:11" x14ac:dyDescent="0.2">
      <c r="A5801" s="140"/>
      <c r="B5801" s="325"/>
      <c r="J5801" s="4"/>
      <c r="K5801" s="173"/>
    </row>
    <row r="5802" spans="1:11" x14ac:dyDescent="0.2">
      <c r="A5802" s="140"/>
      <c r="B5802" s="325"/>
      <c r="J5802" s="4"/>
      <c r="K5802" s="173"/>
    </row>
    <row r="5803" spans="1:11" x14ac:dyDescent="0.2">
      <c r="A5803" s="140"/>
      <c r="B5803" s="325"/>
      <c r="J5803" s="4"/>
      <c r="K5803" s="173"/>
    </row>
    <row r="5804" spans="1:11" x14ac:dyDescent="0.2">
      <c r="A5804" s="140"/>
      <c r="B5804" s="325"/>
      <c r="J5804" s="4"/>
      <c r="K5804" s="173"/>
    </row>
    <row r="5805" spans="1:11" x14ac:dyDescent="0.2">
      <c r="A5805" s="140"/>
      <c r="B5805" s="325"/>
      <c r="J5805" s="4"/>
      <c r="K5805" s="173"/>
    </row>
    <row r="5806" spans="1:11" x14ac:dyDescent="0.2">
      <c r="A5806" s="140"/>
      <c r="B5806" s="325"/>
      <c r="J5806" s="4"/>
      <c r="K5806" s="173"/>
    </row>
    <row r="5807" spans="1:11" x14ac:dyDescent="0.2">
      <c r="A5807" s="140"/>
      <c r="B5807" s="325"/>
      <c r="J5807" s="4"/>
      <c r="K5807" s="173"/>
    </row>
    <row r="5808" spans="1:11" x14ac:dyDescent="0.2">
      <c r="A5808" s="140"/>
      <c r="B5808" s="325"/>
      <c r="J5808" s="4"/>
      <c r="K5808" s="173"/>
    </row>
    <row r="5809" spans="1:11" x14ac:dyDescent="0.2">
      <c r="A5809" s="140"/>
      <c r="B5809" s="325"/>
      <c r="J5809" s="4"/>
      <c r="K5809" s="173"/>
    </row>
    <row r="5810" spans="1:11" x14ac:dyDescent="0.2">
      <c r="A5810" s="140"/>
      <c r="B5810" s="325"/>
      <c r="J5810" s="4"/>
      <c r="K5810" s="173"/>
    </row>
    <row r="5811" spans="1:11" x14ac:dyDescent="0.2">
      <c r="A5811" s="140"/>
      <c r="B5811" s="325"/>
      <c r="J5811" s="4"/>
      <c r="K5811" s="173"/>
    </row>
    <row r="5812" spans="1:11" x14ac:dyDescent="0.2">
      <c r="A5812" s="140"/>
      <c r="B5812" s="325"/>
      <c r="J5812" s="4"/>
      <c r="K5812" s="173"/>
    </row>
    <row r="5813" spans="1:11" x14ac:dyDescent="0.2">
      <c r="A5813" s="140"/>
      <c r="B5813" s="325"/>
      <c r="J5813" s="4"/>
      <c r="K5813" s="173"/>
    </row>
    <row r="5814" spans="1:11" x14ac:dyDescent="0.2">
      <c r="A5814" s="140"/>
      <c r="B5814" s="325"/>
      <c r="J5814" s="4"/>
      <c r="K5814" s="173"/>
    </row>
    <row r="5815" spans="1:11" x14ac:dyDescent="0.2">
      <c r="A5815" s="140"/>
      <c r="B5815" s="325"/>
      <c r="J5815" s="4"/>
      <c r="K5815" s="173"/>
    </row>
    <row r="5816" spans="1:11" x14ac:dyDescent="0.2">
      <c r="A5816" s="140"/>
      <c r="B5816" s="325"/>
      <c r="J5816" s="4"/>
      <c r="K5816" s="173"/>
    </row>
    <row r="5817" spans="1:11" x14ac:dyDescent="0.2">
      <c r="A5817" s="140"/>
      <c r="B5817" s="325"/>
      <c r="J5817" s="4"/>
      <c r="K5817" s="173"/>
    </row>
    <row r="5818" spans="1:11" x14ac:dyDescent="0.2">
      <c r="A5818" s="140"/>
      <c r="B5818" s="325"/>
      <c r="J5818" s="4"/>
      <c r="K5818" s="173"/>
    </row>
    <row r="5819" spans="1:11" x14ac:dyDescent="0.2">
      <c r="A5819" s="140"/>
      <c r="B5819" s="325"/>
      <c r="J5819" s="4"/>
      <c r="K5819" s="173"/>
    </row>
    <row r="5820" spans="1:11" x14ac:dyDescent="0.2">
      <c r="A5820" s="140"/>
      <c r="B5820" s="325"/>
      <c r="J5820" s="4"/>
      <c r="K5820" s="173"/>
    </row>
    <row r="5821" spans="1:11" x14ac:dyDescent="0.2">
      <c r="A5821" s="140"/>
      <c r="B5821" s="325"/>
      <c r="J5821" s="4"/>
      <c r="K5821" s="173"/>
    </row>
    <row r="5822" spans="1:11" x14ac:dyDescent="0.2">
      <c r="A5822" s="140"/>
      <c r="B5822" s="325"/>
      <c r="J5822" s="4"/>
      <c r="K5822" s="173"/>
    </row>
    <row r="5823" spans="1:11" x14ac:dyDescent="0.2">
      <c r="A5823" s="140"/>
      <c r="B5823" s="325"/>
      <c r="J5823" s="4"/>
      <c r="K5823" s="173"/>
    </row>
    <row r="5824" spans="1:11" x14ac:dyDescent="0.2">
      <c r="A5824" s="140"/>
      <c r="B5824" s="325"/>
      <c r="J5824" s="4"/>
      <c r="K5824" s="173"/>
    </row>
    <row r="5825" spans="1:11" x14ac:dyDescent="0.2">
      <c r="A5825" s="140"/>
      <c r="B5825" s="325"/>
      <c r="J5825" s="4"/>
      <c r="K5825" s="173"/>
    </row>
    <row r="5826" spans="1:11" x14ac:dyDescent="0.2">
      <c r="A5826" s="140"/>
      <c r="B5826" s="325"/>
      <c r="J5826" s="4"/>
      <c r="K5826" s="173"/>
    </row>
    <row r="5827" spans="1:11" x14ac:dyDescent="0.2">
      <c r="A5827" s="140"/>
      <c r="B5827" s="325"/>
      <c r="J5827" s="4"/>
      <c r="K5827" s="173"/>
    </row>
    <row r="5828" spans="1:11" x14ac:dyDescent="0.2">
      <c r="A5828" s="140"/>
      <c r="B5828" s="325"/>
      <c r="J5828" s="4"/>
      <c r="K5828" s="173"/>
    </row>
    <row r="5829" spans="1:11" x14ac:dyDescent="0.2">
      <c r="A5829" s="140"/>
      <c r="B5829" s="325"/>
      <c r="J5829" s="4"/>
      <c r="K5829" s="173"/>
    </row>
    <row r="5830" spans="1:11" x14ac:dyDescent="0.2">
      <c r="A5830" s="140"/>
      <c r="B5830" s="325"/>
      <c r="J5830" s="4"/>
      <c r="K5830" s="173"/>
    </row>
    <row r="5831" spans="1:11" x14ac:dyDescent="0.2">
      <c r="A5831" s="140"/>
      <c r="B5831" s="325"/>
      <c r="J5831" s="4"/>
      <c r="K5831" s="173"/>
    </row>
    <row r="5832" spans="1:11" x14ac:dyDescent="0.2">
      <c r="A5832" s="140"/>
      <c r="B5832" s="325"/>
      <c r="J5832" s="4"/>
      <c r="K5832" s="173"/>
    </row>
    <row r="5833" spans="1:11" x14ac:dyDescent="0.2">
      <c r="A5833" s="140"/>
      <c r="B5833" s="325"/>
      <c r="J5833" s="4"/>
      <c r="K5833" s="173"/>
    </row>
    <row r="5834" spans="1:11" x14ac:dyDescent="0.2">
      <c r="A5834" s="140"/>
      <c r="B5834" s="325"/>
      <c r="J5834" s="4"/>
      <c r="K5834" s="173"/>
    </row>
    <row r="5835" spans="1:11" x14ac:dyDescent="0.2">
      <c r="A5835" s="140"/>
      <c r="B5835" s="325"/>
      <c r="J5835" s="4"/>
      <c r="K5835" s="173"/>
    </row>
    <row r="5836" spans="1:11" x14ac:dyDescent="0.2">
      <c r="A5836" s="140"/>
      <c r="B5836" s="325"/>
      <c r="J5836" s="4"/>
      <c r="K5836" s="173"/>
    </row>
    <row r="5837" spans="1:11" x14ac:dyDescent="0.2">
      <c r="A5837" s="140"/>
      <c r="B5837" s="325"/>
      <c r="J5837" s="4"/>
      <c r="K5837" s="173"/>
    </row>
    <row r="5838" spans="1:11" x14ac:dyDescent="0.2">
      <c r="A5838" s="140"/>
      <c r="B5838" s="325"/>
      <c r="J5838" s="4"/>
      <c r="K5838" s="173"/>
    </row>
    <row r="5839" spans="1:11" x14ac:dyDescent="0.2">
      <c r="A5839" s="140"/>
      <c r="B5839" s="325"/>
      <c r="J5839" s="4"/>
      <c r="K5839" s="173"/>
    </row>
    <row r="5840" spans="1:11" x14ac:dyDescent="0.2">
      <c r="A5840" s="140"/>
      <c r="B5840" s="325"/>
      <c r="J5840" s="4"/>
      <c r="K5840" s="173"/>
    </row>
    <row r="5841" spans="1:11" x14ac:dyDescent="0.2">
      <c r="A5841" s="140"/>
      <c r="B5841" s="325"/>
      <c r="J5841" s="4"/>
      <c r="K5841" s="173"/>
    </row>
    <row r="5842" spans="1:11" x14ac:dyDescent="0.2">
      <c r="A5842" s="140"/>
      <c r="B5842" s="325"/>
      <c r="J5842" s="4"/>
      <c r="K5842" s="173"/>
    </row>
    <row r="5843" spans="1:11" x14ac:dyDescent="0.2">
      <c r="A5843" s="140"/>
      <c r="B5843" s="325"/>
      <c r="J5843" s="4"/>
      <c r="K5843" s="173"/>
    </row>
    <row r="5844" spans="1:11" x14ac:dyDescent="0.2">
      <c r="A5844" s="140"/>
      <c r="B5844" s="325"/>
      <c r="J5844" s="4"/>
      <c r="K5844" s="173"/>
    </row>
    <row r="5845" spans="1:11" x14ac:dyDescent="0.2">
      <c r="A5845" s="140"/>
      <c r="B5845" s="325"/>
      <c r="J5845" s="4"/>
      <c r="K5845" s="173"/>
    </row>
    <row r="5846" spans="1:11" x14ac:dyDescent="0.2">
      <c r="A5846" s="140"/>
      <c r="B5846" s="325"/>
      <c r="J5846" s="4"/>
      <c r="K5846" s="173"/>
    </row>
    <row r="5847" spans="1:11" x14ac:dyDescent="0.2">
      <c r="A5847" s="140"/>
      <c r="B5847" s="325"/>
      <c r="J5847" s="4"/>
      <c r="K5847" s="173"/>
    </row>
    <row r="5848" spans="1:11" x14ac:dyDescent="0.2">
      <c r="A5848" s="140"/>
      <c r="B5848" s="325"/>
      <c r="J5848" s="4"/>
      <c r="K5848" s="173"/>
    </row>
    <row r="5849" spans="1:11" x14ac:dyDescent="0.2">
      <c r="A5849" s="140"/>
      <c r="B5849" s="325"/>
      <c r="J5849" s="4"/>
      <c r="K5849" s="173"/>
    </row>
    <row r="5850" spans="1:11" x14ac:dyDescent="0.2">
      <c r="A5850" s="140"/>
      <c r="B5850" s="325"/>
      <c r="J5850" s="4"/>
      <c r="K5850" s="173"/>
    </row>
    <row r="5851" spans="1:11" x14ac:dyDescent="0.2">
      <c r="A5851" s="140"/>
      <c r="B5851" s="325"/>
      <c r="J5851" s="4"/>
      <c r="K5851" s="173"/>
    </row>
    <row r="5852" spans="1:11" x14ac:dyDescent="0.2">
      <c r="A5852" s="140"/>
      <c r="B5852" s="325"/>
      <c r="J5852" s="4"/>
      <c r="K5852" s="173"/>
    </row>
    <row r="5853" spans="1:11" x14ac:dyDescent="0.2">
      <c r="A5853" s="140"/>
      <c r="B5853" s="325"/>
      <c r="J5853" s="4"/>
      <c r="K5853" s="173"/>
    </row>
    <row r="5854" spans="1:11" x14ac:dyDescent="0.2">
      <c r="A5854" s="140"/>
      <c r="B5854" s="325"/>
      <c r="J5854" s="4"/>
      <c r="K5854" s="173"/>
    </row>
    <row r="5855" spans="1:11" x14ac:dyDescent="0.2">
      <c r="A5855" s="140"/>
      <c r="B5855" s="325"/>
      <c r="J5855" s="4"/>
      <c r="K5855" s="173"/>
    </row>
    <row r="5856" spans="1:11" x14ac:dyDescent="0.2">
      <c r="A5856" s="140"/>
      <c r="B5856" s="325"/>
      <c r="J5856" s="4"/>
      <c r="K5856" s="173"/>
    </row>
    <row r="5857" spans="1:11" x14ac:dyDescent="0.2">
      <c r="A5857" s="140"/>
      <c r="B5857" s="325"/>
      <c r="J5857" s="4"/>
      <c r="K5857" s="173"/>
    </row>
    <row r="5858" spans="1:11" x14ac:dyDescent="0.2">
      <c r="A5858" s="140"/>
      <c r="B5858" s="325"/>
      <c r="J5858" s="4"/>
      <c r="K5858" s="173"/>
    </row>
    <row r="5859" spans="1:11" x14ac:dyDescent="0.2">
      <c r="A5859" s="140"/>
      <c r="B5859" s="325"/>
      <c r="J5859" s="4"/>
      <c r="K5859" s="173"/>
    </row>
    <row r="5860" spans="1:11" x14ac:dyDescent="0.2">
      <c r="A5860" s="140"/>
      <c r="B5860" s="325"/>
      <c r="J5860" s="4"/>
      <c r="K5860" s="173"/>
    </row>
    <row r="5861" spans="1:11" x14ac:dyDescent="0.2">
      <c r="A5861" s="140"/>
      <c r="B5861" s="325"/>
      <c r="J5861" s="4"/>
      <c r="K5861" s="173"/>
    </row>
    <row r="5862" spans="1:11" x14ac:dyDescent="0.2">
      <c r="A5862" s="140"/>
      <c r="B5862" s="325"/>
      <c r="J5862" s="4"/>
      <c r="K5862" s="173"/>
    </row>
    <row r="5863" spans="1:11" x14ac:dyDescent="0.2">
      <c r="A5863" s="140"/>
      <c r="B5863" s="325"/>
      <c r="J5863" s="4"/>
      <c r="K5863" s="173"/>
    </row>
    <row r="5864" spans="1:11" x14ac:dyDescent="0.2">
      <c r="A5864" s="140"/>
      <c r="B5864" s="325"/>
      <c r="J5864" s="4"/>
      <c r="K5864" s="173"/>
    </row>
    <row r="5865" spans="1:11" x14ac:dyDescent="0.2">
      <c r="A5865" s="140"/>
      <c r="B5865" s="325"/>
      <c r="J5865" s="4"/>
      <c r="K5865" s="173"/>
    </row>
    <row r="5866" spans="1:11" x14ac:dyDescent="0.2">
      <c r="A5866" s="140"/>
      <c r="B5866" s="325"/>
      <c r="J5866" s="4"/>
      <c r="K5866" s="173"/>
    </row>
    <row r="5867" spans="1:11" x14ac:dyDescent="0.2">
      <c r="A5867" s="140"/>
      <c r="B5867" s="325"/>
      <c r="J5867" s="4"/>
      <c r="K5867" s="173"/>
    </row>
    <row r="5868" spans="1:11" x14ac:dyDescent="0.2">
      <c r="A5868" s="140"/>
      <c r="B5868" s="325"/>
      <c r="J5868" s="4"/>
      <c r="K5868" s="173"/>
    </row>
    <row r="5869" spans="1:11" x14ac:dyDescent="0.2">
      <c r="A5869" s="140"/>
      <c r="B5869" s="325"/>
      <c r="J5869" s="4"/>
      <c r="K5869" s="173"/>
    </row>
    <row r="5870" spans="1:11" x14ac:dyDescent="0.2">
      <c r="A5870" s="140"/>
      <c r="B5870" s="325"/>
      <c r="J5870" s="4"/>
      <c r="K5870" s="173"/>
    </row>
    <row r="5871" spans="1:11" x14ac:dyDescent="0.2">
      <c r="A5871" s="140"/>
      <c r="B5871" s="325"/>
      <c r="J5871" s="4"/>
      <c r="K5871" s="173"/>
    </row>
    <row r="5872" spans="1:11" x14ac:dyDescent="0.2">
      <c r="A5872" s="140"/>
      <c r="B5872" s="325"/>
      <c r="J5872" s="4"/>
      <c r="K5872" s="173"/>
    </row>
    <row r="5873" spans="1:11" x14ac:dyDescent="0.2">
      <c r="A5873" s="140"/>
      <c r="B5873" s="325"/>
      <c r="J5873" s="4"/>
      <c r="K5873" s="173"/>
    </row>
    <row r="5874" spans="1:11" x14ac:dyDescent="0.2">
      <c r="A5874" s="140"/>
      <c r="B5874" s="325"/>
      <c r="J5874" s="4"/>
      <c r="K5874" s="173"/>
    </row>
    <row r="5875" spans="1:11" x14ac:dyDescent="0.2">
      <c r="A5875" s="140"/>
      <c r="B5875" s="325"/>
      <c r="J5875" s="4"/>
      <c r="K5875" s="173"/>
    </row>
    <row r="5876" spans="1:11" x14ac:dyDescent="0.2">
      <c r="A5876" s="140"/>
      <c r="B5876" s="325"/>
      <c r="J5876" s="4"/>
      <c r="K5876" s="173"/>
    </row>
    <row r="5877" spans="1:11" x14ac:dyDescent="0.2">
      <c r="A5877" s="140"/>
      <c r="B5877" s="325"/>
      <c r="J5877" s="4"/>
      <c r="K5877" s="173"/>
    </row>
    <row r="5878" spans="1:11" x14ac:dyDescent="0.2">
      <c r="A5878" s="140"/>
      <c r="B5878" s="325"/>
      <c r="J5878" s="4"/>
      <c r="K5878" s="173"/>
    </row>
    <row r="5879" spans="1:11" x14ac:dyDescent="0.2">
      <c r="A5879" s="140"/>
      <c r="B5879" s="325"/>
      <c r="J5879" s="4"/>
      <c r="K5879" s="173"/>
    </row>
    <row r="5880" spans="1:11" x14ac:dyDescent="0.2">
      <c r="A5880" s="140"/>
      <c r="B5880" s="325"/>
      <c r="J5880" s="4"/>
      <c r="K5880" s="173"/>
    </row>
    <row r="5881" spans="1:11" x14ac:dyDescent="0.2">
      <c r="A5881" s="140"/>
      <c r="B5881" s="325"/>
      <c r="J5881" s="4"/>
      <c r="K5881" s="173"/>
    </row>
    <row r="5882" spans="1:11" x14ac:dyDescent="0.2">
      <c r="A5882" s="140"/>
      <c r="B5882" s="325"/>
      <c r="J5882" s="4"/>
      <c r="K5882" s="173"/>
    </row>
    <row r="5883" spans="1:11" x14ac:dyDescent="0.2">
      <c r="A5883" s="140"/>
      <c r="B5883" s="325"/>
      <c r="J5883" s="4"/>
      <c r="K5883" s="173"/>
    </row>
    <row r="5884" spans="1:11" x14ac:dyDescent="0.2">
      <c r="A5884" s="140"/>
      <c r="B5884" s="325"/>
      <c r="J5884" s="4"/>
      <c r="K5884" s="173"/>
    </row>
    <row r="5885" spans="1:11" x14ac:dyDescent="0.2">
      <c r="A5885" s="140"/>
      <c r="B5885" s="325"/>
      <c r="J5885" s="4"/>
      <c r="K5885" s="173"/>
    </row>
    <row r="5886" spans="1:11" x14ac:dyDescent="0.2">
      <c r="A5886" s="140"/>
      <c r="B5886" s="325"/>
      <c r="J5886" s="4"/>
      <c r="K5886" s="173"/>
    </row>
    <row r="5887" spans="1:11" x14ac:dyDescent="0.2">
      <c r="A5887" s="140"/>
      <c r="B5887" s="325"/>
      <c r="J5887" s="4"/>
      <c r="K5887" s="173"/>
    </row>
    <row r="5888" spans="1:11" x14ac:dyDescent="0.2">
      <c r="A5888" s="140"/>
      <c r="B5888" s="325"/>
      <c r="J5888" s="4"/>
      <c r="K5888" s="173"/>
    </row>
    <row r="5889" spans="1:11" x14ac:dyDescent="0.2">
      <c r="A5889" s="140"/>
      <c r="B5889" s="325"/>
      <c r="J5889" s="4"/>
      <c r="K5889" s="173"/>
    </row>
    <row r="5890" spans="1:11" x14ac:dyDescent="0.2">
      <c r="A5890" s="140"/>
      <c r="B5890" s="325"/>
      <c r="J5890" s="4"/>
      <c r="K5890" s="173"/>
    </row>
    <row r="5891" spans="1:11" x14ac:dyDescent="0.2">
      <c r="A5891" s="140"/>
      <c r="B5891" s="325"/>
      <c r="J5891" s="4"/>
      <c r="K5891" s="173"/>
    </row>
    <row r="5892" spans="1:11" x14ac:dyDescent="0.2">
      <c r="A5892" s="140"/>
      <c r="B5892" s="325"/>
      <c r="J5892" s="4"/>
      <c r="K5892" s="173"/>
    </row>
    <row r="5893" spans="1:11" x14ac:dyDescent="0.2">
      <c r="A5893" s="140"/>
      <c r="B5893" s="325"/>
      <c r="J5893" s="4"/>
      <c r="K5893" s="173"/>
    </row>
    <row r="5894" spans="1:11" x14ac:dyDescent="0.2">
      <c r="A5894" s="140"/>
      <c r="B5894" s="325"/>
      <c r="J5894" s="4"/>
      <c r="K5894" s="173"/>
    </row>
    <row r="5895" spans="1:11" x14ac:dyDescent="0.2">
      <c r="A5895" s="140"/>
      <c r="B5895" s="325"/>
      <c r="J5895" s="4"/>
      <c r="K5895" s="173"/>
    </row>
    <row r="5896" spans="1:11" x14ac:dyDescent="0.2">
      <c r="A5896" s="140"/>
      <c r="B5896" s="325"/>
      <c r="J5896" s="4"/>
      <c r="K5896" s="173"/>
    </row>
    <row r="5897" spans="1:11" x14ac:dyDescent="0.2">
      <c r="A5897" s="140"/>
      <c r="B5897" s="325"/>
      <c r="J5897" s="4"/>
      <c r="K5897" s="173"/>
    </row>
    <row r="5898" spans="1:11" x14ac:dyDescent="0.2">
      <c r="A5898" s="140"/>
      <c r="B5898" s="325"/>
      <c r="J5898" s="4"/>
      <c r="K5898" s="173"/>
    </row>
    <row r="5899" spans="1:11" x14ac:dyDescent="0.2">
      <c r="A5899" s="140"/>
      <c r="B5899" s="325"/>
      <c r="J5899" s="4"/>
      <c r="K5899" s="173"/>
    </row>
    <row r="5900" spans="1:11" x14ac:dyDescent="0.2">
      <c r="A5900" s="140"/>
      <c r="B5900" s="325"/>
      <c r="J5900" s="4"/>
      <c r="K5900" s="173"/>
    </row>
    <row r="5901" spans="1:11" x14ac:dyDescent="0.2">
      <c r="A5901" s="140"/>
      <c r="B5901" s="325"/>
      <c r="J5901" s="4"/>
      <c r="K5901" s="173"/>
    </row>
    <row r="5902" spans="1:11" x14ac:dyDescent="0.2">
      <c r="A5902" s="140"/>
      <c r="B5902" s="325"/>
      <c r="J5902" s="4"/>
      <c r="K5902" s="173"/>
    </row>
    <row r="5903" spans="1:11" x14ac:dyDescent="0.2">
      <c r="A5903" s="140"/>
      <c r="B5903" s="325"/>
      <c r="J5903" s="4"/>
      <c r="K5903" s="173"/>
    </row>
    <row r="5904" spans="1:11" x14ac:dyDescent="0.2">
      <c r="A5904" s="140"/>
      <c r="B5904" s="325"/>
      <c r="J5904" s="4"/>
      <c r="K5904" s="173"/>
    </row>
    <row r="5905" spans="1:11" x14ac:dyDescent="0.2">
      <c r="A5905" s="140"/>
      <c r="B5905" s="325"/>
      <c r="J5905" s="4"/>
      <c r="K5905" s="173"/>
    </row>
    <row r="5906" spans="1:11" x14ac:dyDescent="0.2">
      <c r="A5906" s="140"/>
      <c r="B5906" s="325"/>
      <c r="J5906" s="4"/>
      <c r="K5906" s="173"/>
    </row>
    <row r="5907" spans="1:11" x14ac:dyDescent="0.2">
      <c r="A5907" s="140"/>
      <c r="B5907" s="325"/>
      <c r="J5907" s="4"/>
      <c r="K5907" s="173"/>
    </row>
    <row r="5908" spans="1:11" x14ac:dyDescent="0.2">
      <c r="A5908" s="140"/>
      <c r="B5908" s="325"/>
      <c r="J5908" s="4"/>
      <c r="K5908" s="173"/>
    </row>
    <row r="5909" spans="1:11" x14ac:dyDescent="0.2">
      <c r="A5909" s="140"/>
      <c r="B5909" s="325"/>
      <c r="J5909" s="4"/>
      <c r="K5909" s="173"/>
    </row>
    <row r="5910" spans="1:11" x14ac:dyDescent="0.2">
      <c r="A5910" s="140"/>
      <c r="B5910" s="325"/>
      <c r="J5910" s="4"/>
      <c r="K5910" s="173"/>
    </row>
    <row r="5911" spans="1:11" x14ac:dyDescent="0.2">
      <c r="A5911" s="140"/>
      <c r="B5911" s="325"/>
      <c r="J5911" s="4"/>
      <c r="K5911" s="173"/>
    </row>
    <row r="5912" spans="1:11" x14ac:dyDescent="0.2">
      <c r="A5912" s="140"/>
      <c r="B5912" s="325"/>
      <c r="J5912" s="4"/>
      <c r="K5912" s="173"/>
    </row>
    <row r="5913" spans="1:11" x14ac:dyDescent="0.2">
      <c r="A5913" s="140"/>
      <c r="B5913" s="325"/>
      <c r="J5913" s="4"/>
      <c r="K5913" s="173"/>
    </row>
    <row r="5914" spans="1:11" x14ac:dyDescent="0.2">
      <c r="A5914" s="140"/>
      <c r="B5914" s="325"/>
      <c r="J5914" s="4"/>
      <c r="K5914" s="173"/>
    </row>
    <row r="5915" spans="1:11" x14ac:dyDescent="0.2">
      <c r="A5915" s="140"/>
      <c r="B5915" s="325"/>
      <c r="J5915" s="4"/>
      <c r="K5915" s="173"/>
    </row>
    <row r="5916" spans="1:11" x14ac:dyDescent="0.2">
      <c r="A5916" s="140"/>
      <c r="B5916" s="325"/>
      <c r="J5916" s="4"/>
      <c r="K5916" s="173"/>
    </row>
    <row r="5917" spans="1:11" x14ac:dyDescent="0.2">
      <c r="A5917" s="140"/>
      <c r="B5917" s="325"/>
      <c r="J5917" s="4"/>
      <c r="K5917" s="173"/>
    </row>
    <row r="5918" spans="1:11" x14ac:dyDescent="0.2">
      <c r="A5918" s="140"/>
      <c r="B5918" s="325"/>
      <c r="J5918" s="4"/>
      <c r="K5918" s="173"/>
    </row>
    <row r="5919" spans="1:11" x14ac:dyDescent="0.2">
      <c r="A5919" s="140"/>
      <c r="B5919" s="325"/>
      <c r="J5919" s="4"/>
      <c r="K5919" s="173"/>
    </row>
    <row r="5920" spans="1:11" x14ac:dyDescent="0.2">
      <c r="A5920" s="140"/>
      <c r="B5920" s="325"/>
      <c r="J5920" s="4"/>
      <c r="K5920" s="173"/>
    </row>
    <row r="5921" spans="1:11" x14ac:dyDescent="0.2">
      <c r="A5921" s="140"/>
      <c r="B5921" s="325"/>
      <c r="J5921" s="4"/>
      <c r="K5921" s="173"/>
    </row>
    <row r="5922" spans="1:11" x14ac:dyDescent="0.2">
      <c r="A5922" s="140"/>
      <c r="B5922" s="325"/>
      <c r="J5922" s="4"/>
      <c r="K5922" s="173"/>
    </row>
    <row r="5923" spans="1:11" x14ac:dyDescent="0.2">
      <c r="A5923" s="140"/>
      <c r="B5923" s="325"/>
      <c r="J5923" s="4"/>
      <c r="K5923" s="173"/>
    </row>
    <row r="5924" spans="1:11" x14ac:dyDescent="0.2">
      <c r="A5924" s="140"/>
      <c r="B5924" s="325"/>
      <c r="J5924" s="4"/>
      <c r="K5924" s="173"/>
    </row>
    <row r="5925" spans="1:11" x14ac:dyDescent="0.2">
      <c r="A5925" s="140"/>
      <c r="B5925" s="325"/>
      <c r="J5925" s="4"/>
      <c r="K5925" s="173"/>
    </row>
    <row r="5926" spans="1:11" x14ac:dyDescent="0.2">
      <c r="A5926" s="140"/>
      <c r="B5926" s="325"/>
      <c r="J5926" s="4"/>
      <c r="K5926" s="173"/>
    </row>
    <row r="5927" spans="1:11" x14ac:dyDescent="0.2">
      <c r="A5927" s="140"/>
      <c r="B5927" s="325"/>
      <c r="J5927" s="4"/>
      <c r="K5927" s="173"/>
    </row>
    <row r="5928" spans="1:11" x14ac:dyDescent="0.2">
      <c r="A5928" s="140"/>
      <c r="B5928" s="325"/>
      <c r="J5928" s="4"/>
      <c r="K5928" s="173"/>
    </row>
    <row r="5929" spans="1:11" x14ac:dyDescent="0.2">
      <c r="A5929" s="140"/>
      <c r="B5929" s="325"/>
      <c r="J5929" s="4"/>
      <c r="K5929" s="173"/>
    </row>
    <row r="5930" spans="1:11" x14ac:dyDescent="0.2">
      <c r="A5930" s="140"/>
      <c r="B5930" s="325"/>
      <c r="J5930" s="4"/>
      <c r="K5930" s="173"/>
    </row>
    <row r="5931" spans="1:11" x14ac:dyDescent="0.2">
      <c r="A5931" s="140"/>
      <c r="B5931" s="325"/>
      <c r="J5931" s="4"/>
      <c r="K5931" s="173"/>
    </row>
    <row r="5932" spans="1:11" x14ac:dyDescent="0.2">
      <c r="A5932" s="140"/>
      <c r="B5932" s="325"/>
      <c r="J5932" s="4"/>
      <c r="K5932" s="173"/>
    </row>
    <row r="5933" spans="1:11" x14ac:dyDescent="0.2">
      <c r="A5933" s="140"/>
      <c r="B5933" s="325"/>
      <c r="J5933" s="4"/>
      <c r="K5933" s="173"/>
    </row>
    <row r="5934" spans="1:11" x14ac:dyDescent="0.2">
      <c r="A5934" s="140"/>
      <c r="B5934" s="325"/>
      <c r="J5934" s="4"/>
      <c r="K5934" s="173"/>
    </row>
    <row r="5935" spans="1:11" x14ac:dyDescent="0.2">
      <c r="A5935" s="140"/>
      <c r="B5935" s="325"/>
      <c r="J5935" s="4"/>
      <c r="K5935" s="173"/>
    </row>
    <row r="5936" spans="1:11" x14ac:dyDescent="0.2">
      <c r="A5936" s="140"/>
      <c r="B5936" s="325"/>
      <c r="J5936" s="4"/>
      <c r="K5936" s="173"/>
    </row>
    <row r="5937" spans="1:11" x14ac:dyDescent="0.2">
      <c r="A5937" s="140"/>
      <c r="B5937" s="325"/>
      <c r="J5937" s="4"/>
      <c r="K5937" s="173"/>
    </row>
    <row r="5938" spans="1:11" x14ac:dyDescent="0.2">
      <c r="A5938" s="140"/>
      <c r="B5938" s="325"/>
      <c r="J5938" s="4"/>
      <c r="K5938" s="173"/>
    </row>
    <row r="5939" spans="1:11" x14ac:dyDescent="0.2">
      <c r="A5939" s="140"/>
      <c r="B5939" s="325"/>
      <c r="J5939" s="4"/>
      <c r="K5939" s="173"/>
    </row>
    <row r="5940" spans="1:11" x14ac:dyDescent="0.2">
      <c r="A5940" s="140"/>
      <c r="B5940" s="325"/>
      <c r="J5940" s="4"/>
      <c r="K5940" s="173"/>
    </row>
    <row r="5941" spans="1:11" x14ac:dyDescent="0.2">
      <c r="A5941" s="140"/>
      <c r="B5941" s="325"/>
      <c r="J5941" s="4"/>
      <c r="K5941" s="173"/>
    </row>
    <row r="5942" spans="1:11" x14ac:dyDescent="0.2">
      <c r="A5942" s="140"/>
      <c r="B5942" s="325"/>
      <c r="J5942" s="4"/>
      <c r="K5942" s="173"/>
    </row>
    <row r="5943" spans="1:11" x14ac:dyDescent="0.2">
      <c r="A5943" s="140"/>
      <c r="B5943" s="325"/>
      <c r="J5943" s="4"/>
      <c r="K5943" s="173"/>
    </row>
    <row r="5944" spans="1:11" x14ac:dyDescent="0.2">
      <c r="A5944" s="140"/>
      <c r="B5944" s="325"/>
      <c r="J5944" s="4"/>
      <c r="K5944" s="173"/>
    </row>
    <row r="5945" spans="1:11" x14ac:dyDescent="0.2">
      <c r="A5945" s="140"/>
      <c r="B5945" s="325"/>
      <c r="J5945" s="4"/>
      <c r="K5945" s="173"/>
    </row>
    <row r="5946" spans="1:11" x14ac:dyDescent="0.2">
      <c r="A5946" s="140"/>
      <c r="B5946" s="325"/>
      <c r="J5946" s="4"/>
      <c r="K5946" s="173"/>
    </row>
    <row r="5947" spans="1:11" x14ac:dyDescent="0.2">
      <c r="A5947" s="140"/>
      <c r="B5947" s="325"/>
      <c r="J5947" s="4"/>
      <c r="K5947" s="173"/>
    </row>
    <row r="5948" spans="1:11" x14ac:dyDescent="0.2">
      <c r="A5948" s="140"/>
      <c r="B5948" s="325"/>
      <c r="J5948" s="4"/>
      <c r="K5948" s="173"/>
    </row>
    <row r="5949" spans="1:11" x14ac:dyDescent="0.2">
      <c r="A5949" s="140"/>
      <c r="B5949" s="325"/>
      <c r="J5949" s="4"/>
      <c r="K5949" s="173"/>
    </row>
    <row r="5950" spans="1:11" x14ac:dyDescent="0.2">
      <c r="A5950" s="140"/>
      <c r="B5950" s="325"/>
      <c r="J5950" s="4"/>
      <c r="K5950" s="173"/>
    </row>
    <row r="5951" spans="1:11" x14ac:dyDescent="0.2">
      <c r="A5951" s="140"/>
      <c r="B5951" s="325"/>
      <c r="J5951" s="4"/>
      <c r="K5951" s="173"/>
    </row>
    <row r="5952" spans="1:11" x14ac:dyDescent="0.2">
      <c r="A5952" s="140"/>
      <c r="B5952" s="325"/>
      <c r="J5952" s="4"/>
      <c r="K5952" s="173"/>
    </row>
    <row r="5953" spans="1:11" x14ac:dyDescent="0.2">
      <c r="A5953" s="140"/>
      <c r="B5953" s="325"/>
      <c r="J5953" s="4"/>
      <c r="K5953" s="173"/>
    </row>
    <row r="5954" spans="1:11" x14ac:dyDescent="0.2">
      <c r="A5954" s="140"/>
      <c r="B5954" s="325"/>
      <c r="J5954" s="4"/>
      <c r="K5954" s="173"/>
    </row>
    <row r="5955" spans="1:11" x14ac:dyDescent="0.2">
      <c r="A5955" s="140"/>
      <c r="B5955" s="325"/>
      <c r="J5955" s="4"/>
      <c r="K5955" s="173"/>
    </row>
    <row r="5956" spans="1:11" x14ac:dyDescent="0.2">
      <c r="A5956" s="140"/>
      <c r="B5956" s="325"/>
      <c r="J5956" s="4"/>
      <c r="K5956" s="173"/>
    </row>
    <row r="5957" spans="1:11" x14ac:dyDescent="0.2">
      <c r="A5957" s="140"/>
      <c r="B5957" s="325"/>
      <c r="J5957" s="4"/>
      <c r="K5957" s="173"/>
    </row>
    <row r="5958" spans="1:11" x14ac:dyDescent="0.2">
      <c r="A5958" s="140"/>
      <c r="B5958" s="325"/>
      <c r="J5958" s="4"/>
      <c r="K5958" s="173"/>
    </row>
    <row r="5959" spans="1:11" x14ac:dyDescent="0.2">
      <c r="A5959" s="140"/>
      <c r="B5959" s="325"/>
      <c r="J5959" s="4"/>
      <c r="K5959" s="173"/>
    </row>
    <row r="5960" spans="1:11" x14ac:dyDescent="0.2">
      <c r="A5960" s="140"/>
      <c r="B5960" s="325"/>
      <c r="J5960" s="4"/>
      <c r="K5960" s="173"/>
    </row>
    <row r="5961" spans="1:11" x14ac:dyDescent="0.2">
      <c r="A5961" s="140"/>
      <c r="B5961" s="325"/>
      <c r="J5961" s="4"/>
      <c r="K5961" s="173"/>
    </row>
    <row r="5962" spans="1:11" x14ac:dyDescent="0.2">
      <c r="A5962" s="140"/>
      <c r="B5962" s="325"/>
      <c r="J5962" s="4"/>
      <c r="K5962" s="173"/>
    </row>
    <row r="5963" spans="1:11" x14ac:dyDescent="0.2">
      <c r="A5963" s="140"/>
      <c r="B5963" s="325"/>
      <c r="J5963" s="4"/>
      <c r="K5963" s="173"/>
    </row>
    <row r="5964" spans="1:11" x14ac:dyDescent="0.2">
      <c r="A5964" s="140"/>
      <c r="B5964" s="325"/>
      <c r="J5964" s="4"/>
      <c r="K5964" s="173"/>
    </row>
    <row r="5965" spans="1:11" x14ac:dyDescent="0.2">
      <c r="A5965" s="140"/>
      <c r="B5965" s="325"/>
      <c r="J5965" s="4"/>
      <c r="K5965" s="173"/>
    </row>
    <row r="5966" spans="1:11" x14ac:dyDescent="0.2">
      <c r="A5966" s="140"/>
      <c r="B5966" s="325"/>
      <c r="J5966" s="4"/>
      <c r="K5966" s="173"/>
    </row>
    <row r="5967" spans="1:11" x14ac:dyDescent="0.2">
      <c r="A5967" s="140"/>
      <c r="B5967" s="325"/>
      <c r="J5967" s="4"/>
      <c r="K5967" s="173"/>
    </row>
    <row r="5968" spans="1:11" x14ac:dyDescent="0.2">
      <c r="A5968" s="140"/>
      <c r="B5968" s="325"/>
      <c r="J5968" s="4"/>
      <c r="K5968" s="173"/>
    </row>
    <row r="5969" spans="1:11" x14ac:dyDescent="0.2">
      <c r="A5969" s="140"/>
      <c r="B5969" s="325"/>
      <c r="J5969" s="4"/>
      <c r="K5969" s="173"/>
    </row>
    <row r="5970" spans="1:11" x14ac:dyDescent="0.2">
      <c r="A5970" s="140"/>
      <c r="B5970" s="325"/>
      <c r="J5970" s="4"/>
      <c r="K5970" s="173"/>
    </row>
    <row r="5971" spans="1:11" x14ac:dyDescent="0.2">
      <c r="A5971" s="140"/>
      <c r="B5971" s="325"/>
      <c r="J5971" s="4"/>
      <c r="K5971" s="173"/>
    </row>
    <row r="5972" spans="1:11" x14ac:dyDescent="0.2">
      <c r="A5972" s="140"/>
      <c r="B5972" s="325"/>
      <c r="J5972" s="4"/>
      <c r="K5972" s="173"/>
    </row>
    <row r="5973" spans="1:11" x14ac:dyDescent="0.2">
      <c r="A5973" s="140"/>
      <c r="B5973" s="325"/>
      <c r="J5973" s="4"/>
      <c r="K5973" s="173"/>
    </row>
    <row r="5974" spans="1:11" x14ac:dyDescent="0.2">
      <c r="A5974" s="140"/>
      <c r="B5974" s="325"/>
      <c r="J5974" s="4"/>
      <c r="K5974" s="173"/>
    </row>
    <row r="5975" spans="1:11" x14ac:dyDescent="0.2">
      <c r="A5975" s="140"/>
      <c r="B5975" s="325"/>
      <c r="J5975" s="4"/>
      <c r="K5975" s="173"/>
    </row>
    <row r="5976" spans="1:11" x14ac:dyDescent="0.2">
      <c r="A5976" s="140"/>
      <c r="B5976" s="325"/>
      <c r="J5976" s="4"/>
      <c r="K5976" s="173"/>
    </row>
    <row r="5977" spans="1:11" x14ac:dyDescent="0.2">
      <c r="A5977" s="140"/>
      <c r="B5977" s="325"/>
      <c r="J5977" s="4"/>
      <c r="K5977" s="173"/>
    </row>
    <row r="5978" spans="1:11" x14ac:dyDescent="0.2">
      <c r="A5978" s="140"/>
      <c r="B5978" s="325"/>
      <c r="J5978" s="4"/>
      <c r="K5978" s="173"/>
    </row>
    <row r="5979" spans="1:11" x14ac:dyDescent="0.2">
      <c r="A5979" s="140"/>
      <c r="B5979" s="325"/>
      <c r="J5979" s="4"/>
      <c r="K5979" s="173"/>
    </row>
    <row r="5980" spans="1:11" x14ac:dyDescent="0.2">
      <c r="A5980" s="140"/>
      <c r="B5980" s="325"/>
      <c r="J5980" s="4"/>
      <c r="K5980" s="173"/>
    </row>
    <row r="5981" spans="1:11" x14ac:dyDescent="0.2">
      <c r="A5981" s="140"/>
      <c r="B5981" s="325"/>
      <c r="J5981" s="4"/>
      <c r="K5981" s="173"/>
    </row>
    <row r="5982" spans="1:11" x14ac:dyDescent="0.2">
      <c r="A5982" s="140"/>
      <c r="B5982" s="325"/>
      <c r="J5982" s="4"/>
      <c r="K5982" s="173"/>
    </row>
    <row r="5983" spans="1:11" x14ac:dyDescent="0.2">
      <c r="A5983" s="140"/>
      <c r="B5983" s="325"/>
      <c r="J5983" s="4"/>
      <c r="K5983" s="173"/>
    </row>
    <row r="5984" spans="1:11" x14ac:dyDescent="0.2">
      <c r="A5984" s="140"/>
      <c r="B5984" s="325"/>
      <c r="J5984" s="4"/>
      <c r="K5984" s="173"/>
    </row>
    <row r="5985" spans="1:11" x14ac:dyDescent="0.2">
      <c r="A5985" s="140"/>
      <c r="B5985" s="325"/>
      <c r="J5985" s="4"/>
      <c r="K5985" s="173"/>
    </row>
    <row r="5986" spans="1:11" x14ac:dyDescent="0.2">
      <c r="A5986" s="140"/>
      <c r="B5986" s="325"/>
      <c r="J5986" s="4"/>
      <c r="K5986" s="173"/>
    </row>
    <row r="5987" spans="1:11" x14ac:dyDescent="0.2">
      <c r="A5987" s="140"/>
      <c r="B5987" s="325"/>
      <c r="J5987" s="4"/>
      <c r="K5987" s="173"/>
    </row>
    <row r="5988" spans="1:11" x14ac:dyDescent="0.2">
      <c r="A5988" s="140"/>
      <c r="B5988" s="325"/>
      <c r="J5988" s="4"/>
      <c r="K5988" s="173"/>
    </row>
    <row r="5989" spans="1:11" x14ac:dyDescent="0.2">
      <c r="A5989" s="140"/>
      <c r="B5989" s="325"/>
      <c r="J5989" s="4"/>
      <c r="K5989" s="173"/>
    </row>
    <row r="5990" spans="1:11" x14ac:dyDescent="0.2">
      <c r="A5990" s="140"/>
      <c r="B5990" s="325"/>
      <c r="J5990" s="4"/>
      <c r="K5990" s="173"/>
    </row>
    <row r="5991" spans="1:11" x14ac:dyDescent="0.2">
      <c r="A5991" s="140"/>
      <c r="B5991" s="325"/>
      <c r="J5991" s="4"/>
      <c r="K5991" s="173"/>
    </row>
    <row r="5992" spans="1:11" x14ac:dyDescent="0.2">
      <c r="A5992" s="140"/>
      <c r="B5992" s="325"/>
      <c r="J5992" s="4"/>
      <c r="K5992" s="173"/>
    </row>
    <row r="5993" spans="1:11" x14ac:dyDescent="0.2">
      <c r="A5993" s="140"/>
      <c r="B5993" s="325"/>
      <c r="J5993" s="4"/>
      <c r="K5993" s="173"/>
    </row>
    <row r="5994" spans="1:11" x14ac:dyDescent="0.2">
      <c r="A5994" s="140"/>
      <c r="B5994" s="325"/>
      <c r="J5994" s="4"/>
      <c r="K5994" s="173"/>
    </row>
    <row r="5995" spans="1:11" x14ac:dyDescent="0.2">
      <c r="A5995" s="140"/>
      <c r="B5995" s="325"/>
      <c r="J5995" s="4"/>
      <c r="K5995" s="173"/>
    </row>
    <row r="5996" spans="1:11" x14ac:dyDescent="0.2">
      <c r="A5996" s="140"/>
      <c r="B5996" s="325"/>
      <c r="J5996" s="4"/>
      <c r="K5996" s="173"/>
    </row>
    <row r="5997" spans="1:11" x14ac:dyDescent="0.2">
      <c r="A5997" s="140"/>
      <c r="B5997" s="325"/>
      <c r="J5997" s="4"/>
      <c r="K5997" s="173"/>
    </row>
    <row r="5998" spans="1:11" x14ac:dyDescent="0.2">
      <c r="A5998" s="140"/>
      <c r="B5998" s="325"/>
      <c r="J5998" s="4"/>
      <c r="K5998" s="173"/>
    </row>
    <row r="5999" spans="1:11" x14ac:dyDescent="0.2">
      <c r="A5999" s="140"/>
      <c r="B5999" s="325"/>
      <c r="J5999" s="4"/>
      <c r="K5999" s="173"/>
    </row>
    <row r="6000" spans="1:11" x14ac:dyDescent="0.2">
      <c r="A6000" s="140"/>
      <c r="B6000" s="325"/>
      <c r="J6000" s="4"/>
      <c r="K6000" s="173"/>
    </row>
    <row r="6001" spans="1:11" x14ac:dyDescent="0.2">
      <c r="A6001" s="140"/>
      <c r="B6001" s="325"/>
      <c r="J6001" s="4"/>
      <c r="K6001" s="173"/>
    </row>
    <row r="6002" spans="1:11" x14ac:dyDescent="0.2">
      <c r="A6002" s="140"/>
      <c r="B6002" s="325"/>
      <c r="J6002" s="4"/>
      <c r="K6002" s="173"/>
    </row>
    <row r="6003" spans="1:11" x14ac:dyDescent="0.2">
      <c r="A6003" s="140"/>
      <c r="B6003" s="325"/>
      <c r="J6003" s="4"/>
      <c r="K6003" s="173"/>
    </row>
    <row r="6004" spans="1:11" x14ac:dyDescent="0.2">
      <c r="A6004" s="140"/>
      <c r="B6004" s="325"/>
      <c r="J6004" s="4"/>
      <c r="K6004" s="173"/>
    </row>
    <row r="6005" spans="1:11" x14ac:dyDescent="0.2">
      <c r="A6005" s="140"/>
      <c r="B6005" s="325"/>
      <c r="J6005" s="4"/>
      <c r="K6005" s="173"/>
    </row>
    <row r="6006" spans="1:11" x14ac:dyDescent="0.2">
      <c r="A6006" s="140"/>
      <c r="B6006" s="325"/>
      <c r="J6006" s="4"/>
      <c r="K6006" s="173"/>
    </row>
    <row r="6007" spans="1:11" x14ac:dyDescent="0.2">
      <c r="A6007" s="140"/>
      <c r="B6007" s="325"/>
      <c r="J6007" s="4"/>
      <c r="K6007" s="173"/>
    </row>
    <row r="6008" spans="1:11" x14ac:dyDescent="0.2">
      <c r="A6008" s="140"/>
      <c r="B6008" s="325"/>
      <c r="J6008" s="4"/>
      <c r="K6008" s="173"/>
    </row>
    <row r="6009" spans="1:11" x14ac:dyDescent="0.2">
      <c r="A6009" s="140"/>
      <c r="B6009" s="325"/>
      <c r="J6009" s="4"/>
      <c r="K6009" s="173"/>
    </row>
    <row r="6010" spans="1:11" x14ac:dyDescent="0.2">
      <c r="A6010" s="140"/>
      <c r="B6010" s="325"/>
      <c r="J6010" s="4"/>
      <c r="K6010" s="173"/>
    </row>
    <row r="6011" spans="1:11" x14ac:dyDescent="0.2">
      <c r="A6011" s="140"/>
      <c r="B6011" s="325"/>
      <c r="J6011" s="4"/>
      <c r="K6011" s="173"/>
    </row>
    <row r="6012" spans="1:11" x14ac:dyDescent="0.2">
      <c r="A6012" s="140"/>
      <c r="B6012" s="325"/>
      <c r="J6012" s="4"/>
      <c r="K6012" s="173"/>
    </row>
    <row r="6013" spans="1:11" x14ac:dyDescent="0.2">
      <c r="A6013" s="140"/>
      <c r="B6013" s="325"/>
      <c r="J6013" s="4"/>
      <c r="K6013" s="173"/>
    </row>
    <row r="6014" spans="1:11" x14ac:dyDescent="0.2">
      <c r="A6014" s="140"/>
      <c r="B6014" s="325"/>
      <c r="J6014" s="4"/>
      <c r="K6014" s="173"/>
    </row>
    <row r="6015" spans="1:11" x14ac:dyDescent="0.2">
      <c r="A6015" s="140"/>
      <c r="B6015" s="325"/>
      <c r="J6015" s="4"/>
      <c r="K6015" s="173"/>
    </row>
    <row r="6016" spans="1:11" x14ac:dyDescent="0.2">
      <c r="A6016" s="140"/>
      <c r="B6016" s="325"/>
      <c r="J6016" s="4"/>
      <c r="K6016" s="173"/>
    </row>
    <row r="6017" spans="1:11" x14ac:dyDescent="0.2">
      <c r="A6017" s="140"/>
      <c r="B6017" s="325"/>
      <c r="J6017" s="4"/>
      <c r="K6017" s="173"/>
    </row>
    <row r="6018" spans="1:11" x14ac:dyDescent="0.2">
      <c r="A6018" s="140"/>
      <c r="B6018" s="325"/>
      <c r="J6018" s="4"/>
      <c r="K6018" s="173"/>
    </row>
    <row r="6019" spans="1:11" x14ac:dyDescent="0.2">
      <c r="A6019" s="140"/>
      <c r="B6019" s="325"/>
      <c r="J6019" s="4"/>
      <c r="K6019" s="173"/>
    </row>
    <row r="6020" spans="1:11" x14ac:dyDescent="0.2">
      <c r="A6020" s="140"/>
      <c r="B6020" s="325"/>
      <c r="J6020" s="4"/>
      <c r="K6020" s="173"/>
    </row>
    <row r="6021" spans="1:11" x14ac:dyDescent="0.2">
      <c r="A6021" s="140"/>
      <c r="B6021" s="325"/>
      <c r="J6021" s="4"/>
      <c r="K6021" s="173"/>
    </row>
    <row r="6022" spans="1:11" x14ac:dyDescent="0.2">
      <c r="A6022" s="140"/>
      <c r="B6022" s="325"/>
      <c r="J6022" s="4"/>
      <c r="K6022" s="173"/>
    </row>
    <row r="6023" spans="1:11" x14ac:dyDescent="0.2">
      <c r="A6023" s="140"/>
      <c r="B6023" s="325"/>
      <c r="J6023" s="4"/>
      <c r="K6023" s="173"/>
    </row>
    <row r="6024" spans="1:11" x14ac:dyDescent="0.2">
      <c r="A6024" s="140"/>
      <c r="B6024" s="325"/>
      <c r="J6024" s="4"/>
      <c r="K6024" s="173"/>
    </row>
    <row r="6025" spans="1:11" x14ac:dyDescent="0.2">
      <c r="A6025" s="140"/>
      <c r="B6025" s="325"/>
      <c r="J6025" s="4"/>
      <c r="K6025" s="173"/>
    </row>
    <row r="6026" spans="1:11" x14ac:dyDescent="0.2">
      <c r="A6026" s="140"/>
      <c r="B6026" s="325"/>
      <c r="J6026" s="4"/>
      <c r="K6026" s="173"/>
    </row>
    <row r="6027" spans="1:11" x14ac:dyDescent="0.2">
      <c r="A6027" s="140"/>
      <c r="B6027" s="325"/>
      <c r="J6027" s="4"/>
      <c r="K6027" s="173"/>
    </row>
    <row r="6028" spans="1:11" x14ac:dyDescent="0.2">
      <c r="A6028" s="140"/>
      <c r="B6028" s="325"/>
      <c r="J6028" s="4"/>
      <c r="K6028" s="173"/>
    </row>
    <row r="6029" spans="1:11" x14ac:dyDescent="0.2">
      <c r="A6029" s="140"/>
      <c r="B6029" s="325"/>
      <c r="J6029" s="4"/>
      <c r="K6029" s="173"/>
    </row>
    <row r="6030" spans="1:11" x14ac:dyDescent="0.2">
      <c r="A6030" s="140"/>
      <c r="B6030" s="325"/>
      <c r="J6030" s="4"/>
      <c r="K6030" s="173"/>
    </row>
    <row r="6031" spans="1:11" x14ac:dyDescent="0.2">
      <c r="A6031" s="140"/>
      <c r="B6031" s="325"/>
      <c r="J6031" s="4"/>
      <c r="K6031" s="173"/>
    </row>
    <row r="6032" spans="1:11" x14ac:dyDescent="0.2">
      <c r="A6032" s="140"/>
      <c r="B6032" s="325"/>
      <c r="J6032" s="4"/>
      <c r="K6032" s="173"/>
    </row>
    <row r="6033" spans="1:11" x14ac:dyDescent="0.2">
      <c r="A6033" s="140"/>
      <c r="B6033" s="325"/>
      <c r="J6033" s="4"/>
      <c r="K6033" s="173"/>
    </row>
    <row r="6034" spans="1:11" x14ac:dyDescent="0.2">
      <c r="A6034" s="140"/>
      <c r="B6034" s="325"/>
      <c r="J6034" s="4"/>
      <c r="K6034" s="173"/>
    </row>
    <row r="6035" spans="1:11" x14ac:dyDescent="0.2">
      <c r="A6035" s="140"/>
      <c r="B6035" s="325"/>
      <c r="J6035" s="4"/>
      <c r="K6035" s="173"/>
    </row>
    <row r="6036" spans="1:11" x14ac:dyDescent="0.2">
      <c r="A6036" s="140"/>
      <c r="B6036" s="325"/>
      <c r="J6036" s="4"/>
      <c r="K6036" s="173"/>
    </row>
    <row r="6037" spans="1:11" x14ac:dyDescent="0.2">
      <c r="A6037" s="140"/>
      <c r="B6037" s="325"/>
      <c r="J6037" s="4"/>
      <c r="K6037" s="173"/>
    </row>
    <row r="6038" spans="1:11" x14ac:dyDescent="0.2">
      <c r="A6038" s="140"/>
      <c r="B6038" s="325"/>
      <c r="J6038" s="4"/>
      <c r="K6038" s="173"/>
    </row>
    <row r="6039" spans="1:11" x14ac:dyDescent="0.2">
      <c r="A6039" s="140"/>
      <c r="B6039" s="325"/>
      <c r="J6039" s="4"/>
      <c r="K6039" s="173"/>
    </row>
    <row r="6040" spans="1:11" x14ac:dyDescent="0.2">
      <c r="A6040" s="140"/>
      <c r="B6040" s="325"/>
      <c r="J6040" s="4"/>
      <c r="K6040" s="173"/>
    </row>
    <row r="6041" spans="1:11" x14ac:dyDescent="0.2">
      <c r="A6041" s="140"/>
      <c r="B6041" s="325"/>
      <c r="J6041" s="4"/>
      <c r="K6041" s="173"/>
    </row>
    <row r="6042" spans="1:11" x14ac:dyDescent="0.2">
      <c r="A6042" s="140"/>
      <c r="B6042" s="325"/>
      <c r="J6042" s="4"/>
      <c r="K6042" s="173"/>
    </row>
    <row r="6043" spans="1:11" x14ac:dyDescent="0.2">
      <c r="A6043" s="140"/>
      <c r="B6043" s="325"/>
      <c r="J6043" s="4"/>
      <c r="K6043" s="173"/>
    </row>
    <row r="6044" spans="1:11" x14ac:dyDescent="0.2">
      <c r="A6044" s="140"/>
      <c r="B6044" s="325"/>
      <c r="J6044" s="4"/>
      <c r="K6044" s="173"/>
    </row>
    <row r="6045" spans="1:11" x14ac:dyDescent="0.2">
      <c r="A6045" s="140"/>
      <c r="B6045" s="325"/>
      <c r="J6045" s="4"/>
      <c r="K6045" s="173"/>
    </row>
    <row r="6046" spans="1:11" x14ac:dyDescent="0.2">
      <c r="A6046" s="140"/>
      <c r="B6046" s="325"/>
      <c r="J6046" s="4"/>
      <c r="K6046" s="173"/>
    </row>
    <row r="6047" spans="1:11" x14ac:dyDescent="0.2">
      <c r="A6047" s="140"/>
      <c r="B6047" s="325"/>
      <c r="J6047" s="4"/>
      <c r="K6047" s="173"/>
    </row>
    <row r="6048" spans="1:11" x14ac:dyDescent="0.2">
      <c r="A6048" s="140"/>
      <c r="B6048" s="325"/>
      <c r="J6048" s="4"/>
      <c r="K6048" s="173"/>
    </row>
    <row r="6049" spans="1:11" x14ac:dyDescent="0.2">
      <c r="A6049" s="140"/>
      <c r="B6049" s="325"/>
      <c r="J6049" s="4"/>
      <c r="K6049" s="173"/>
    </row>
    <row r="6050" spans="1:11" x14ac:dyDescent="0.2">
      <c r="A6050" s="140"/>
      <c r="B6050" s="325"/>
      <c r="J6050" s="4"/>
      <c r="K6050" s="173"/>
    </row>
    <row r="6051" spans="1:11" x14ac:dyDescent="0.2">
      <c r="A6051" s="140"/>
      <c r="B6051" s="325"/>
      <c r="J6051" s="4"/>
      <c r="K6051" s="173"/>
    </row>
    <row r="6052" spans="1:11" x14ac:dyDescent="0.2">
      <c r="A6052" s="140"/>
      <c r="B6052" s="325"/>
      <c r="J6052" s="4"/>
      <c r="K6052" s="173"/>
    </row>
    <row r="6053" spans="1:11" x14ac:dyDescent="0.2">
      <c r="A6053" s="140"/>
      <c r="B6053" s="325"/>
      <c r="J6053" s="4"/>
      <c r="K6053" s="173"/>
    </row>
    <row r="6054" spans="1:11" x14ac:dyDescent="0.2">
      <c r="A6054" s="140"/>
      <c r="B6054" s="325"/>
      <c r="J6054" s="4"/>
      <c r="K6054" s="173"/>
    </row>
    <row r="6055" spans="1:11" x14ac:dyDescent="0.2">
      <c r="A6055" s="140"/>
      <c r="B6055" s="325"/>
      <c r="J6055" s="4"/>
      <c r="K6055" s="173"/>
    </row>
    <row r="6056" spans="1:11" x14ac:dyDescent="0.2">
      <c r="A6056" s="140"/>
      <c r="B6056" s="325"/>
      <c r="J6056" s="4"/>
      <c r="K6056" s="173"/>
    </row>
    <row r="6057" spans="1:11" x14ac:dyDescent="0.2">
      <c r="A6057" s="140"/>
      <c r="B6057" s="325"/>
      <c r="J6057" s="4"/>
      <c r="K6057" s="173"/>
    </row>
    <row r="6058" spans="1:11" x14ac:dyDescent="0.2">
      <c r="A6058" s="140"/>
      <c r="B6058" s="325"/>
      <c r="J6058" s="4"/>
      <c r="K6058" s="173"/>
    </row>
    <row r="6059" spans="1:11" x14ac:dyDescent="0.2">
      <c r="A6059" s="140"/>
      <c r="B6059" s="325"/>
      <c r="J6059" s="4"/>
      <c r="K6059" s="173"/>
    </row>
    <row r="6060" spans="1:11" x14ac:dyDescent="0.2">
      <c r="A6060" s="140"/>
      <c r="B6060" s="325"/>
      <c r="J6060" s="4"/>
      <c r="K6060" s="173"/>
    </row>
    <row r="6061" spans="1:11" x14ac:dyDescent="0.2">
      <c r="A6061" s="140"/>
      <c r="B6061" s="325"/>
      <c r="J6061" s="4"/>
      <c r="K6061" s="173"/>
    </row>
    <row r="6062" spans="1:11" x14ac:dyDescent="0.2">
      <c r="A6062" s="140"/>
      <c r="B6062" s="325"/>
      <c r="J6062" s="4"/>
      <c r="K6062" s="173"/>
    </row>
    <row r="6063" spans="1:11" x14ac:dyDescent="0.2">
      <c r="A6063" s="140"/>
      <c r="B6063" s="325"/>
      <c r="J6063" s="4"/>
      <c r="K6063" s="173"/>
    </row>
    <row r="6064" spans="1:11" x14ac:dyDescent="0.2">
      <c r="A6064" s="140"/>
      <c r="B6064" s="325"/>
      <c r="J6064" s="4"/>
      <c r="K6064" s="173"/>
    </row>
    <row r="6065" spans="1:11" x14ac:dyDescent="0.2">
      <c r="A6065" s="140"/>
      <c r="B6065" s="325"/>
      <c r="J6065" s="4"/>
      <c r="K6065" s="173"/>
    </row>
    <row r="6066" spans="1:11" x14ac:dyDescent="0.2">
      <c r="A6066" s="140"/>
      <c r="B6066" s="325"/>
      <c r="J6066" s="4"/>
      <c r="K6066" s="173"/>
    </row>
    <row r="6067" spans="1:11" x14ac:dyDescent="0.2">
      <c r="A6067" s="140"/>
      <c r="B6067" s="325"/>
      <c r="J6067" s="4"/>
      <c r="K6067" s="173"/>
    </row>
    <row r="6068" spans="1:11" x14ac:dyDescent="0.2">
      <c r="A6068" s="140"/>
      <c r="B6068" s="325"/>
      <c r="J6068" s="4"/>
      <c r="K6068" s="173"/>
    </row>
    <row r="6069" spans="1:11" x14ac:dyDescent="0.2">
      <c r="A6069" s="140"/>
      <c r="B6069" s="325"/>
      <c r="J6069" s="4"/>
      <c r="K6069" s="173"/>
    </row>
    <row r="6070" spans="1:11" x14ac:dyDescent="0.2">
      <c r="A6070" s="140"/>
      <c r="B6070" s="325"/>
      <c r="J6070" s="4"/>
      <c r="K6070" s="173"/>
    </row>
    <row r="6071" spans="1:11" x14ac:dyDescent="0.2">
      <c r="A6071" s="140"/>
      <c r="B6071" s="325"/>
      <c r="J6071" s="4"/>
      <c r="K6071" s="173"/>
    </row>
    <row r="6072" spans="1:11" x14ac:dyDescent="0.2">
      <c r="A6072" s="140"/>
      <c r="B6072" s="325"/>
      <c r="J6072" s="4"/>
      <c r="K6072" s="173"/>
    </row>
    <row r="6073" spans="1:11" x14ac:dyDescent="0.2">
      <c r="A6073" s="140"/>
      <c r="B6073" s="325"/>
      <c r="J6073" s="4"/>
      <c r="K6073" s="173"/>
    </row>
    <row r="6074" spans="1:11" x14ac:dyDescent="0.2">
      <c r="A6074" s="140"/>
      <c r="B6074" s="325"/>
      <c r="J6074" s="4"/>
      <c r="K6074" s="173"/>
    </row>
    <row r="6075" spans="1:11" x14ac:dyDescent="0.2">
      <c r="A6075" s="140"/>
      <c r="B6075" s="325"/>
      <c r="J6075" s="4"/>
      <c r="K6075" s="173"/>
    </row>
    <row r="6076" spans="1:11" x14ac:dyDescent="0.2">
      <c r="A6076" s="140"/>
      <c r="B6076" s="325"/>
      <c r="J6076" s="4"/>
      <c r="K6076" s="173"/>
    </row>
    <row r="6077" spans="1:11" x14ac:dyDescent="0.2">
      <c r="A6077" s="140"/>
      <c r="B6077" s="325"/>
      <c r="J6077" s="4"/>
      <c r="K6077" s="173"/>
    </row>
    <row r="6078" spans="1:11" x14ac:dyDescent="0.2">
      <c r="A6078" s="140"/>
      <c r="B6078" s="325"/>
      <c r="J6078" s="4"/>
      <c r="K6078" s="173"/>
    </row>
    <row r="6079" spans="1:11" x14ac:dyDescent="0.2">
      <c r="A6079" s="140"/>
      <c r="B6079" s="325"/>
      <c r="J6079" s="4"/>
      <c r="K6079" s="173"/>
    </row>
    <row r="6080" spans="1:11" x14ac:dyDescent="0.2">
      <c r="A6080" s="140"/>
      <c r="B6080" s="325"/>
      <c r="J6080" s="4"/>
      <c r="K6080" s="173"/>
    </row>
    <row r="6081" spans="1:11" x14ac:dyDescent="0.2">
      <c r="A6081" s="140"/>
      <c r="B6081" s="325"/>
      <c r="J6081" s="4"/>
      <c r="K6081" s="173"/>
    </row>
    <row r="6082" spans="1:11" x14ac:dyDescent="0.2">
      <c r="A6082" s="140"/>
      <c r="B6082" s="325"/>
      <c r="J6082" s="4"/>
      <c r="K6082" s="173"/>
    </row>
    <row r="6083" spans="1:11" x14ac:dyDescent="0.2">
      <c r="A6083" s="140"/>
      <c r="B6083" s="325"/>
      <c r="J6083" s="4"/>
      <c r="K6083" s="173"/>
    </row>
    <row r="6084" spans="1:11" x14ac:dyDescent="0.2">
      <c r="A6084" s="140"/>
      <c r="B6084" s="325"/>
      <c r="J6084" s="4"/>
      <c r="K6084" s="173"/>
    </row>
    <row r="6085" spans="1:11" x14ac:dyDescent="0.2">
      <c r="A6085" s="140"/>
      <c r="B6085" s="325"/>
      <c r="J6085" s="4"/>
      <c r="K6085" s="173"/>
    </row>
    <row r="6086" spans="1:11" x14ac:dyDescent="0.2">
      <c r="A6086" s="140"/>
      <c r="B6086" s="325"/>
      <c r="J6086" s="4"/>
      <c r="K6086" s="173"/>
    </row>
    <row r="6087" spans="1:11" x14ac:dyDescent="0.2">
      <c r="A6087" s="140"/>
      <c r="B6087" s="325"/>
      <c r="J6087" s="4"/>
      <c r="K6087" s="173"/>
    </row>
    <row r="6088" spans="1:11" x14ac:dyDescent="0.2">
      <c r="A6088" s="140"/>
      <c r="B6088" s="325"/>
      <c r="J6088" s="4"/>
      <c r="K6088" s="173"/>
    </row>
    <row r="6089" spans="1:11" x14ac:dyDescent="0.2">
      <c r="A6089" s="140"/>
      <c r="B6089" s="325"/>
      <c r="J6089" s="4"/>
      <c r="K6089" s="173"/>
    </row>
    <row r="6090" spans="1:11" x14ac:dyDescent="0.2">
      <c r="A6090" s="140"/>
      <c r="B6090" s="325"/>
      <c r="J6090" s="4"/>
      <c r="K6090" s="173"/>
    </row>
    <row r="6091" spans="1:11" x14ac:dyDescent="0.2">
      <c r="A6091" s="140"/>
      <c r="B6091" s="325"/>
      <c r="J6091" s="4"/>
      <c r="K6091" s="173"/>
    </row>
    <row r="6092" spans="1:11" x14ac:dyDescent="0.2">
      <c r="A6092" s="140"/>
      <c r="B6092" s="325"/>
      <c r="J6092" s="4"/>
      <c r="K6092" s="173"/>
    </row>
    <row r="6093" spans="1:11" x14ac:dyDescent="0.2">
      <c r="A6093" s="140"/>
      <c r="B6093" s="325"/>
      <c r="J6093" s="4"/>
      <c r="K6093" s="173"/>
    </row>
    <row r="6094" spans="1:11" x14ac:dyDescent="0.2">
      <c r="A6094" s="140"/>
      <c r="B6094" s="325"/>
      <c r="J6094" s="4"/>
      <c r="K6094" s="173"/>
    </row>
    <row r="6095" spans="1:11" x14ac:dyDescent="0.2">
      <c r="A6095" s="140"/>
      <c r="B6095" s="325"/>
      <c r="J6095" s="4"/>
      <c r="K6095" s="173"/>
    </row>
    <row r="6096" spans="1:11" x14ac:dyDescent="0.2">
      <c r="A6096" s="140"/>
      <c r="B6096" s="325"/>
      <c r="J6096" s="4"/>
      <c r="K6096" s="173"/>
    </row>
    <row r="6097" spans="1:11" x14ac:dyDescent="0.2">
      <c r="A6097" s="140"/>
      <c r="B6097" s="325"/>
      <c r="J6097" s="4"/>
      <c r="K6097" s="173"/>
    </row>
    <row r="6098" spans="1:11" x14ac:dyDescent="0.2">
      <c r="A6098" s="140"/>
      <c r="B6098" s="325"/>
      <c r="J6098" s="4"/>
      <c r="K6098" s="173"/>
    </row>
    <row r="6099" spans="1:11" x14ac:dyDescent="0.2">
      <c r="A6099" s="140"/>
      <c r="B6099" s="325"/>
      <c r="J6099" s="4"/>
      <c r="K6099" s="173"/>
    </row>
    <row r="6100" spans="1:11" x14ac:dyDescent="0.2">
      <c r="A6100" s="140"/>
      <c r="B6100" s="325"/>
      <c r="J6100" s="4"/>
      <c r="K6100" s="173"/>
    </row>
    <row r="6101" spans="1:11" x14ac:dyDescent="0.2">
      <c r="A6101" s="140"/>
      <c r="B6101" s="325"/>
      <c r="J6101" s="4"/>
      <c r="K6101" s="173"/>
    </row>
    <row r="6102" spans="1:11" x14ac:dyDescent="0.2">
      <c r="A6102" s="140"/>
      <c r="B6102" s="325"/>
      <c r="J6102" s="4"/>
      <c r="K6102" s="173"/>
    </row>
    <row r="6103" spans="1:11" x14ac:dyDescent="0.2">
      <c r="A6103" s="140"/>
      <c r="B6103" s="325"/>
      <c r="J6103" s="4"/>
      <c r="K6103" s="173"/>
    </row>
    <row r="6104" spans="1:11" x14ac:dyDescent="0.2">
      <c r="A6104" s="140"/>
      <c r="B6104" s="325"/>
      <c r="J6104" s="4"/>
      <c r="K6104" s="173"/>
    </row>
    <row r="6105" spans="1:11" x14ac:dyDescent="0.2">
      <c r="A6105" s="140"/>
      <c r="B6105" s="325"/>
      <c r="J6105" s="4"/>
      <c r="K6105" s="173"/>
    </row>
    <row r="6106" spans="1:11" x14ac:dyDescent="0.2">
      <c r="A6106" s="140"/>
      <c r="B6106" s="325"/>
      <c r="J6106" s="4"/>
      <c r="K6106" s="173"/>
    </row>
    <row r="6107" spans="1:11" x14ac:dyDescent="0.2">
      <c r="A6107" s="140"/>
      <c r="B6107" s="325"/>
      <c r="J6107" s="4"/>
      <c r="K6107" s="173"/>
    </row>
    <row r="6108" spans="1:11" x14ac:dyDescent="0.2">
      <c r="A6108" s="140"/>
      <c r="B6108" s="325"/>
      <c r="J6108" s="4"/>
      <c r="K6108" s="173"/>
    </row>
    <row r="6109" spans="1:11" x14ac:dyDescent="0.2">
      <c r="A6109" s="140"/>
      <c r="B6109" s="325"/>
      <c r="J6109" s="4"/>
      <c r="K6109" s="173"/>
    </row>
    <row r="6110" spans="1:11" x14ac:dyDescent="0.2">
      <c r="A6110" s="140"/>
      <c r="B6110" s="325"/>
      <c r="J6110" s="4"/>
      <c r="K6110" s="173"/>
    </row>
    <row r="6111" spans="1:11" x14ac:dyDescent="0.2">
      <c r="A6111" s="140"/>
      <c r="B6111" s="325"/>
      <c r="J6111" s="4"/>
      <c r="K6111" s="173"/>
    </row>
    <row r="6112" spans="1:11" x14ac:dyDescent="0.2">
      <c r="A6112" s="140"/>
      <c r="B6112" s="325"/>
      <c r="J6112" s="4"/>
      <c r="K6112" s="173"/>
    </row>
    <row r="6113" spans="1:11" x14ac:dyDescent="0.2">
      <c r="A6113" s="140"/>
      <c r="B6113" s="325"/>
      <c r="J6113" s="4"/>
      <c r="K6113" s="173"/>
    </row>
    <row r="6114" spans="1:11" x14ac:dyDescent="0.2">
      <c r="A6114" s="140"/>
      <c r="B6114" s="325"/>
      <c r="J6114" s="4"/>
      <c r="K6114" s="173"/>
    </row>
    <row r="6115" spans="1:11" x14ac:dyDescent="0.2">
      <c r="A6115" s="140"/>
      <c r="B6115" s="325"/>
      <c r="J6115" s="4"/>
      <c r="K6115" s="173"/>
    </row>
    <row r="6116" spans="1:11" x14ac:dyDescent="0.2">
      <c r="A6116" s="140"/>
      <c r="B6116" s="325"/>
      <c r="J6116" s="4"/>
      <c r="K6116" s="173"/>
    </row>
    <row r="6117" spans="1:11" x14ac:dyDescent="0.2">
      <c r="A6117" s="140"/>
      <c r="B6117" s="325"/>
      <c r="J6117" s="4"/>
      <c r="K6117" s="173"/>
    </row>
    <row r="6118" spans="1:11" x14ac:dyDescent="0.2">
      <c r="A6118" s="140"/>
      <c r="B6118" s="325"/>
      <c r="J6118" s="4"/>
      <c r="K6118" s="173"/>
    </row>
    <row r="6119" spans="1:11" x14ac:dyDescent="0.2">
      <c r="A6119" s="140"/>
      <c r="B6119" s="325"/>
      <c r="J6119" s="4"/>
      <c r="K6119" s="173"/>
    </row>
    <row r="6120" spans="1:11" x14ac:dyDescent="0.2">
      <c r="A6120" s="140"/>
      <c r="B6120" s="325"/>
      <c r="J6120" s="4"/>
      <c r="K6120" s="173"/>
    </row>
    <row r="6121" spans="1:11" x14ac:dyDescent="0.2">
      <c r="A6121" s="140"/>
      <c r="B6121" s="325"/>
      <c r="J6121" s="4"/>
      <c r="K6121" s="173"/>
    </row>
    <row r="6122" spans="1:11" x14ac:dyDescent="0.2">
      <c r="A6122" s="140"/>
      <c r="B6122" s="325"/>
      <c r="J6122" s="4"/>
      <c r="K6122" s="173"/>
    </row>
    <row r="6123" spans="1:11" x14ac:dyDescent="0.2">
      <c r="A6123" s="140"/>
      <c r="B6123" s="325"/>
      <c r="J6123" s="4"/>
      <c r="K6123" s="173"/>
    </row>
    <row r="6124" spans="1:11" x14ac:dyDescent="0.2">
      <c r="A6124" s="140"/>
      <c r="B6124" s="325"/>
      <c r="J6124" s="4"/>
      <c r="K6124" s="173"/>
    </row>
    <row r="6125" spans="1:11" x14ac:dyDescent="0.2">
      <c r="A6125" s="140"/>
      <c r="B6125" s="325"/>
      <c r="J6125" s="4"/>
      <c r="K6125" s="173"/>
    </row>
    <row r="6126" spans="1:11" x14ac:dyDescent="0.2">
      <c r="A6126" s="140"/>
      <c r="B6126" s="325"/>
      <c r="J6126" s="4"/>
      <c r="K6126" s="173"/>
    </row>
    <row r="6127" spans="1:11" x14ac:dyDescent="0.2">
      <c r="A6127" s="140"/>
      <c r="B6127" s="325"/>
      <c r="J6127" s="4"/>
      <c r="K6127" s="173"/>
    </row>
    <row r="6128" spans="1:11" x14ac:dyDescent="0.2">
      <c r="A6128" s="140"/>
      <c r="B6128" s="325"/>
      <c r="J6128" s="4"/>
      <c r="K6128" s="173"/>
    </row>
    <row r="6129" spans="1:11" x14ac:dyDescent="0.2">
      <c r="A6129" s="140"/>
      <c r="B6129" s="325"/>
      <c r="J6129" s="4"/>
      <c r="K6129" s="173"/>
    </row>
    <row r="6130" spans="1:11" x14ac:dyDescent="0.2">
      <c r="A6130" s="140"/>
      <c r="B6130" s="325"/>
      <c r="J6130" s="4"/>
      <c r="K6130" s="173"/>
    </row>
    <row r="6131" spans="1:11" x14ac:dyDescent="0.2">
      <c r="A6131" s="140"/>
      <c r="B6131" s="325"/>
      <c r="J6131" s="4"/>
      <c r="K6131" s="173"/>
    </row>
    <row r="6132" spans="1:11" x14ac:dyDescent="0.2">
      <c r="A6132" s="140"/>
      <c r="B6132" s="325"/>
      <c r="J6132" s="4"/>
      <c r="K6132" s="173"/>
    </row>
    <row r="6133" spans="1:11" x14ac:dyDescent="0.2">
      <c r="A6133" s="140"/>
      <c r="B6133" s="325"/>
      <c r="J6133" s="4"/>
      <c r="K6133" s="173"/>
    </row>
    <row r="6134" spans="1:11" x14ac:dyDescent="0.2">
      <c r="A6134" s="140"/>
      <c r="B6134" s="325"/>
      <c r="J6134" s="4"/>
      <c r="K6134" s="173"/>
    </row>
    <row r="6135" spans="1:11" x14ac:dyDescent="0.2">
      <c r="A6135" s="140"/>
      <c r="B6135" s="325"/>
      <c r="J6135" s="4"/>
      <c r="K6135" s="173"/>
    </row>
    <row r="6136" spans="1:11" x14ac:dyDescent="0.2">
      <c r="A6136" s="140"/>
      <c r="B6136" s="325"/>
      <c r="J6136" s="4"/>
      <c r="K6136" s="173"/>
    </row>
    <row r="6137" spans="1:11" x14ac:dyDescent="0.2">
      <c r="A6137" s="140"/>
      <c r="B6137" s="325"/>
      <c r="J6137" s="4"/>
      <c r="K6137" s="173"/>
    </row>
    <row r="6138" spans="1:11" x14ac:dyDescent="0.2">
      <c r="A6138" s="140"/>
      <c r="B6138" s="325"/>
      <c r="J6138" s="4"/>
      <c r="K6138" s="173"/>
    </row>
    <row r="6139" spans="1:11" x14ac:dyDescent="0.2">
      <c r="A6139" s="140"/>
      <c r="B6139" s="325"/>
      <c r="J6139" s="4"/>
      <c r="K6139" s="173"/>
    </row>
    <row r="6140" spans="1:11" x14ac:dyDescent="0.2">
      <c r="A6140" s="140"/>
      <c r="B6140" s="325"/>
      <c r="J6140" s="4"/>
      <c r="K6140" s="173"/>
    </row>
    <row r="6141" spans="1:11" x14ac:dyDescent="0.2">
      <c r="A6141" s="140"/>
      <c r="B6141" s="325"/>
      <c r="J6141" s="4"/>
      <c r="K6141" s="173"/>
    </row>
    <row r="6142" spans="1:11" x14ac:dyDescent="0.2">
      <c r="A6142" s="140"/>
      <c r="B6142" s="325"/>
      <c r="J6142" s="4"/>
      <c r="K6142" s="173"/>
    </row>
    <row r="6143" spans="1:11" x14ac:dyDescent="0.2">
      <c r="A6143" s="140"/>
      <c r="B6143" s="325"/>
      <c r="J6143" s="4"/>
      <c r="K6143" s="173"/>
    </row>
    <row r="6144" spans="1:11" x14ac:dyDescent="0.2">
      <c r="A6144" s="140"/>
      <c r="B6144" s="325"/>
      <c r="J6144" s="4"/>
      <c r="K6144" s="173"/>
    </row>
    <row r="6145" spans="1:11" x14ac:dyDescent="0.2">
      <c r="A6145" s="140"/>
      <c r="B6145" s="325"/>
      <c r="J6145" s="4"/>
      <c r="K6145" s="173"/>
    </row>
    <row r="6146" spans="1:11" x14ac:dyDescent="0.2">
      <c r="A6146" s="140"/>
      <c r="B6146" s="325"/>
      <c r="J6146" s="4"/>
      <c r="K6146" s="173"/>
    </row>
    <row r="6147" spans="1:11" x14ac:dyDescent="0.2">
      <c r="A6147" s="140"/>
      <c r="B6147" s="325"/>
      <c r="J6147" s="4"/>
      <c r="K6147" s="173"/>
    </row>
    <row r="6148" spans="1:11" x14ac:dyDescent="0.2">
      <c r="A6148" s="140"/>
      <c r="B6148" s="325"/>
      <c r="J6148" s="4"/>
      <c r="K6148" s="173"/>
    </row>
    <row r="6149" spans="1:11" x14ac:dyDescent="0.2">
      <c r="A6149" s="140"/>
      <c r="B6149" s="325"/>
      <c r="J6149" s="4"/>
      <c r="K6149" s="173"/>
    </row>
    <row r="6150" spans="1:11" x14ac:dyDescent="0.2">
      <c r="A6150" s="140"/>
      <c r="B6150" s="325"/>
      <c r="J6150" s="4"/>
      <c r="K6150" s="173"/>
    </row>
    <row r="6151" spans="1:11" x14ac:dyDescent="0.2">
      <c r="A6151" s="140"/>
      <c r="B6151" s="325"/>
      <c r="J6151" s="4"/>
      <c r="K6151" s="173"/>
    </row>
    <row r="6152" spans="1:11" x14ac:dyDescent="0.2">
      <c r="A6152" s="140"/>
      <c r="B6152" s="325"/>
      <c r="J6152" s="4"/>
      <c r="K6152" s="173"/>
    </row>
    <row r="6153" spans="1:11" x14ac:dyDescent="0.2">
      <c r="A6153" s="140"/>
      <c r="B6153" s="325"/>
      <c r="J6153" s="4"/>
      <c r="K6153" s="173"/>
    </row>
    <row r="6154" spans="1:11" x14ac:dyDescent="0.2">
      <c r="A6154" s="140"/>
      <c r="B6154" s="325"/>
      <c r="J6154" s="4"/>
      <c r="K6154" s="173"/>
    </row>
    <row r="6155" spans="1:11" x14ac:dyDescent="0.2">
      <c r="A6155" s="140"/>
      <c r="B6155" s="325"/>
      <c r="J6155" s="4"/>
      <c r="K6155" s="173"/>
    </row>
    <row r="6156" spans="1:11" x14ac:dyDescent="0.2">
      <c r="A6156" s="140"/>
      <c r="B6156" s="325"/>
      <c r="J6156" s="4"/>
      <c r="K6156" s="173"/>
    </row>
    <row r="6157" spans="1:11" x14ac:dyDescent="0.2">
      <c r="A6157" s="140"/>
      <c r="B6157" s="325"/>
      <c r="J6157" s="4"/>
      <c r="K6157" s="173"/>
    </row>
    <row r="6158" spans="1:11" x14ac:dyDescent="0.2">
      <c r="A6158" s="140"/>
      <c r="B6158" s="325"/>
      <c r="J6158" s="4"/>
      <c r="K6158" s="173"/>
    </row>
    <row r="6159" spans="1:11" x14ac:dyDescent="0.2">
      <c r="A6159" s="140"/>
      <c r="B6159" s="325"/>
      <c r="J6159" s="4"/>
      <c r="K6159" s="173"/>
    </row>
    <row r="6160" spans="1:11" x14ac:dyDescent="0.2">
      <c r="A6160" s="140"/>
      <c r="B6160" s="325"/>
      <c r="J6160" s="4"/>
      <c r="K6160" s="173"/>
    </row>
    <row r="6161" spans="1:11" x14ac:dyDescent="0.2">
      <c r="A6161" s="140"/>
      <c r="B6161" s="325"/>
      <c r="J6161" s="4"/>
      <c r="K6161" s="173"/>
    </row>
    <row r="6162" spans="1:11" x14ac:dyDescent="0.2">
      <c r="A6162" s="140"/>
      <c r="B6162" s="325"/>
      <c r="J6162" s="4"/>
      <c r="K6162" s="173"/>
    </row>
    <row r="6163" spans="1:11" x14ac:dyDescent="0.2">
      <c r="A6163" s="140"/>
      <c r="B6163" s="325"/>
      <c r="J6163" s="4"/>
      <c r="K6163" s="173"/>
    </row>
    <row r="6164" spans="1:11" x14ac:dyDescent="0.2">
      <c r="A6164" s="140"/>
      <c r="B6164" s="325"/>
      <c r="J6164" s="4"/>
      <c r="K6164" s="173"/>
    </row>
    <row r="6165" spans="1:11" x14ac:dyDescent="0.2">
      <c r="A6165" s="140"/>
      <c r="B6165" s="325"/>
      <c r="J6165" s="4"/>
      <c r="K6165" s="173"/>
    </row>
    <row r="6166" spans="1:11" x14ac:dyDescent="0.2">
      <c r="A6166" s="140"/>
      <c r="B6166" s="325"/>
      <c r="J6166" s="4"/>
      <c r="K6166" s="173"/>
    </row>
    <row r="6167" spans="1:11" x14ac:dyDescent="0.2">
      <c r="A6167" s="140"/>
      <c r="B6167" s="325"/>
      <c r="J6167" s="4"/>
      <c r="K6167" s="173"/>
    </row>
    <row r="6168" spans="1:11" x14ac:dyDescent="0.2">
      <c r="A6168" s="140"/>
      <c r="B6168" s="325"/>
      <c r="J6168" s="4"/>
      <c r="K6168" s="173"/>
    </row>
    <row r="6169" spans="1:11" x14ac:dyDescent="0.2">
      <c r="A6169" s="140"/>
      <c r="B6169" s="325"/>
      <c r="J6169" s="4"/>
      <c r="K6169" s="173"/>
    </row>
    <row r="6170" spans="1:11" x14ac:dyDescent="0.2">
      <c r="A6170" s="140"/>
      <c r="B6170" s="325"/>
      <c r="J6170" s="4"/>
      <c r="K6170" s="173"/>
    </row>
    <row r="6171" spans="1:11" x14ac:dyDescent="0.2">
      <c r="A6171" s="140"/>
      <c r="B6171" s="325"/>
      <c r="J6171" s="4"/>
      <c r="K6171" s="173"/>
    </row>
    <row r="6172" spans="1:11" x14ac:dyDescent="0.2">
      <c r="A6172" s="140"/>
      <c r="B6172" s="325"/>
      <c r="J6172" s="4"/>
      <c r="K6172" s="173"/>
    </row>
    <row r="6173" spans="1:11" x14ac:dyDescent="0.2">
      <c r="A6173" s="140"/>
      <c r="B6173" s="325"/>
      <c r="J6173" s="4"/>
      <c r="K6173" s="173"/>
    </row>
    <row r="6174" spans="1:11" x14ac:dyDescent="0.2">
      <c r="A6174" s="140"/>
      <c r="B6174" s="325"/>
      <c r="J6174" s="4"/>
      <c r="K6174" s="173"/>
    </row>
    <row r="6175" spans="1:11" x14ac:dyDescent="0.2">
      <c r="A6175" s="140"/>
      <c r="B6175" s="325"/>
      <c r="J6175" s="4"/>
      <c r="K6175" s="173"/>
    </row>
    <row r="6176" spans="1:11" x14ac:dyDescent="0.2">
      <c r="A6176" s="140"/>
      <c r="B6176" s="325"/>
      <c r="J6176" s="4"/>
      <c r="K6176" s="173"/>
    </row>
    <row r="6177" spans="1:11" x14ac:dyDescent="0.2">
      <c r="A6177" s="140"/>
      <c r="B6177" s="325"/>
      <c r="J6177" s="4"/>
      <c r="K6177" s="173"/>
    </row>
    <row r="6178" spans="1:11" x14ac:dyDescent="0.2">
      <c r="A6178" s="140"/>
      <c r="B6178" s="325"/>
      <c r="J6178" s="4"/>
      <c r="K6178" s="173"/>
    </row>
    <row r="6179" spans="1:11" x14ac:dyDescent="0.2">
      <c r="A6179" s="140"/>
      <c r="B6179" s="325"/>
      <c r="J6179" s="4"/>
      <c r="K6179" s="173"/>
    </row>
    <row r="6180" spans="1:11" x14ac:dyDescent="0.2">
      <c r="A6180" s="140"/>
      <c r="B6180" s="325"/>
      <c r="J6180" s="4"/>
      <c r="K6180" s="173"/>
    </row>
    <row r="6181" spans="1:11" x14ac:dyDescent="0.2">
      <c r="A6181" s="140"/>
      <c r="B6181" s="325"/>
      <c r="J6181" s="4"/>
      <c r="K6181" s="173"/>
    </row>
    <row r="6182" spans="1:11" x14ac:dyDescent="0.2">
      <c r="A6182" s="140"/>
      <c r="B6182" s="325"/>
      <c r="J6182" s="4"/>
      <c r="K6182" s="173"/>
    </row>
    <row r="6183" spans="1:11" x14ac:dyDescent="0.2">
      <c r="A6183" s="140"/>
      <c r="B6183" s="325"/>
      <c r="J6183" s="4"/>
      <c r="K6183" s="173"/>
    </row>
    <row r="6184" spans="1:11" x14ac:dyDescent="0.2">
      <c r="A6184" s="140"/>
      <c r="B6184" s="325"/>
      <c r="J6184" s="4"/>
      <c r="K6184" s="173"/>
    </row>
    <row r="6185" spans="1:11" x14ac:dyDescent="0.2">
      <c r="A6185" s="140"/>
      <c r="B6185" s="325"/>
      <c r="J6185" s="4"/>
      <c r="K6185" s="173"/>
    </row>
    <row r="6186" spans="1:11" x14ac:dyDescent="0.2">
      <c r="A6186" s="140"/>
      <c r="B6186" s="325"/>
      <c r="J6186" s="4"/>
      <c r="K6186" s="173"/>
    </row>
    <row r="6187" spans="1:11" x14ac:dyDescent="0.2">
      <c r="A6187" s="140"/>
      <c r="B6187" s="325"/>
      <c r="J6187" s="4"/>
      <c r="K6187" s="173"/>
    </row>
    <row r="6188" spans="1:11" x14ac:dyDescent="0.2">
      <c r="A6188" s="140"/>
      <c r="B6188" s="325"/>
      <c r="J6188" s="4"/>
      <c r="K6188" s="173"/>
    </row>
    <row r="6189" spans="1:11" x14ac:dyDescent="0.2">
      <c r="A6189" s="140"/>
      <c r="B6189" s="325"/>
      <c r="J6189" s="4"/>
      <c r="K6189" s="173"/>
    </row>
    <row r="6190" spans="1:11" x14ac:dyDescent="0.2">
      <c r="A6190" s="140"/>
      <c r="B6190" s="325"/>
      <c r="J6190" s="4"/>
      <c r="K6190" s="173"/>
    </row>
    <row r="6191" spans="1:11" x14ac:dyDescent="0.2">
      <c r="A6191" s="140"/>
      <c r="B6191" s="325"/>
      <c r="J6191" s="4"/>
      <c r="K6191" s="173"/>
    </row>
    <row r="6192" spans="1:11" x14ac:dyDescent="0.2">
      <c r="A6192" s="140"/>
      <c r="B6192" s="325"/>
      <c r="J6192" s="4"/>
      <c r="K6192" s="173"/>
    </row>
    <row r="6193" spans="1:11" x14ac:dyDescent="0.2">
      <c r="A6193" s="140"/>
      <c r="B6193" s="325"/>
      <c r="J6193" s="4"/>
      <c r="K6193" s="173"/>
    </row>
    <row r="6194" spans="1:11" x14ac:dyDescent="0.2">
      <c r="A6194" s="140"/>
      <c r="B6194" s="325"/>
      <c r="J6194" s="4"/>
      <c r="K6194" s="173"/>
    </row>
    <row r="6195" spans="1:11" x14ac:dyDescent="0.2">
      <c r="A6195" s="140"/>
      <c r="B6195" s="325"/>
      <c r="J6195" s="4"/>
      <c r="K6195" s="173"/>
    </row>
    <row r="6196" spans="1:11" x14ac:dyDescent="0.2">
      <c r="A6196" s="140"/>
      <c r="B6196" s="325"/>
      <c r="J6196" s="4"/>
      <c r="K6196" s="173"/>
    </row>
    <row r="6197" spans="1:11" x14ac:dyDescent="0.2">
      <c r="A6197" s="140"/>
      <c r="B6197" s="325"/>
      <c r="J6197" s="4"/>
      <c r="K6197" s="173"/>
    </row>
    <row r="6198" spans="1:11" x14ac:dyDescent="0.2">
      <c r="A6198" s="140"/>
      <c r="B6198" s="325"/>
      <c r="J6198" s="4"/>
      <c r="K6198" s="173"/>
    </row>
    <row r="6199" spans="1:11" x14ac:dyDescent="0.2">
      <c r="A6199" s="140"/>
      <c r="B6199" s="325"/>
      <c r="J6199" s="4"/>
      <c r="K6199" s="173"/>
    </row>
    <row r="6200" spans="1:11" x14ac:dyDescent="0.2">
      <c r="A6200" s="140"/>
      <c r="B6200" s="325"/>
      <c r="J6200" s="4"/>
      <c r="K6200" s="173"/>
    </row>
    <row r="6201" spans="1:11" x14ac:dyDescent="0.2">
      <c r="A6201" s="140"/>
      <c r="B6201" s="325"/>
      <c r="J6201" s="4"/>
      <c r="K6201" s="173"/>
    </row>
    <row r="6202" spans="1:11" x14ac:dyDescent="0.2">
      <c r="A6202" s="140"/>
      <c r="B6202" s="325"/>
      <c r="J6202" s="4"/>
      <c r="K6202" s="173"/>
    </row>
    <row r="6203" spans="1:11" x14ac:dyDescent="0.2">
      <c r="A6203" s="140"/>
      <c r="B6203" s="325"/>
      <c r="J6203" s="4"/>
      <c r="K6203" s="173"/>
    </row>
    <row r="6204" spans="1:11" x14ac:dyDescent="0.2">
      <c r="A6204" s="140"/>
      <c r="B6204" s="325"/>
      <c r="J6204" s="4"/>
      <c r="K6204" s="173"/>
    </row>
    <row r="6205" spans="1:11" x14ac:dyDescent="0.2">
      <c r="A6205" s="140"/>
      <c r="B6205" s="325"/>
      <c r="J6205" s="4"/>
      <c r="K6205" s="173"/>
    </row>
    <row r="6206" spans="1:11" x14ac:dyDescent="0.2">
      <c r="A6206" s="140"/>
      <c r="B6206" s="325"/>
      <c r="J6206" s="4"/>
      <c r="K6206" s="173"/>
    </row>
    <row r="6207" spans="1:11" x14ac:dyDescent="0.2">
      <c r="A6207" s="140"/>
      <c r="B6207" s="325"/>
      <c r="J6207" s="4"/>
      <c r="K6207" s="173"/>
    </row>
    <row r="6208" spans="1:11" x14ac:dyDescent="0.2">
      <c r="A6208" s="140"/>
      <c r="B6208" s="325"/>
      <c r="J6208" s="4"/>
      <c r="K6208" s="173"/>
    </row>
    <row r="6209" spans="1:11" x14ac:dyDescent="0.2">
      <c r="A6209" s="140"/>
      <c r="B6209" s="325"/>
      <c r="J6209" s="4"/>
      <c r="K6209" s="173"/>
    </row>
    <row r="6210" spans="1:11" x14ac:dyDescent="0.2">
      <c r="A6210" s="140"/>
      <c r="B6210" s="325"/>
      <c r="J6210" s="4"/>
      <c r="K6210" s="173"/>
    </row>
    <row r="6211" spans="1:11" x14ac:dyDescent="0.2">
      <c r="A6211" s="140"/>
      <c r="B6211" s="325"/>
      <c r="J6211" s="4"/>
      <c r="K6211" s="173"/>
    </row>
    <row r="6212" spans="1:11" x14ac:dyDescent="0.2">
      <c r="A6212" s="140"/>
      <c r="B6212" s="325"/>
      <c r="J6212" s="4"/>
      <c r="K6212" s="173"/>
    </row>
    <row r="6213" spans="1:11" x14ac:dyDescent="0.2">
      <c r="A6213" s="140"/>
      <c r="B6213" s="325"/>
      <c r="J6213" s="4"/>
      <c r="K6213" s="173"/>
    </row>
    <row r="6214" spans="1:11" x14ac:dyDescent="0.2">
      <c r="A6214" s="140"/>
      <c r="B6214" s="325"/>
      <c r="J6214" s="4"/>
      <c r="K6214" s="173"/>
    </row>
    <row r="6215" spans="1:11" x14ac:dyDescent="0.2">
      <c r="A6215" s="140"/>
      <c r="B6215" s="325"/>
      <c r="J6215" s="4"/>
      <c r="K6215" s="173"/>
    </row>
    <row r="6216" spans="1:11" x14ac:dyDescent="0.2">
      <c r="A6216" s="140"/>
      <c r="B6216" s="325"/>
      <c r="J6216" s="4"/>
      <c r="K6216" s="173"/>
    </row>
    <row r="6217" spans="1:11" x14ac:dyDescent="0.2">
      <c r="A6217" s="140"/>
      <c r="B6217" s="325"/>
      <c r="J6217" s="4"/>
      <c r="K6217" s="173"/>
    </row>
    <row r="6218" spans="1:11" x14ac:dyDescent="0.2">
      <c r="A6218" s="140"/>
      <c r="B6218" s="325"/>
      <c r="J6218" s="4"/>
      <c r="K6218" s="173"/>
    </row>
    <row r="6219" spans="1:11" x14ac:dyDescent="0.2">
      <c r="A6219" s="140"/>
      <c r="B6219" s="325"/>
      <c r="J6219" s="4"/>
      <c r="K6219" s="173"/>
    </row>
    <row r="6220" spans="1:11" x14ac:dyDescent="0.2">
      <c r="A6220" s="140"/>
      <c r="B6220" s="325"/>
      <c r="J6220" s="4"/>
      <c r="K6220" s="173"/>
    </row>
    <row r="6221" spans="1:11" x14ac:dyDescent="0.2">
      <c r="A6221" s="140"/>
      <c r="B6221" s="325"/>
      <c r="J6221" s="4"/>
      <c r="K6221" s="173"/>
    </row>
    <row r="6222" spans="1:11" x14ac:dyDescent="0.2">
      <c r="A6222" s="140"/>
      <c r="B6222" s="325"/>
      <c r="J6222" s="4"/>
      <c r="K6222" s="173"/>
    </row>
    <row r="6223" spans="1:11" x14ac:dyDescent="0.2">
      <c r="A6223" s="140"/>
      <c r="B6223" s="325"/>
      <c r="J6223" s="4"/>
      <c r="K6223" s="173"/>
    </row>
    <row r="6224" spans="1:11" x14ac:dyDescent="0.2">
      <c r="A6224" s="140"/>
      <c r="B6224" s="325"/>
      <c r="J6224" s="4"/>
      <c r="K6224" s="173"/>
    </row>
    <row r="6225" spans="1:11" x14ac:dyDescent="0.2">
      <c r="A6225" s="140"/>
      <c r="B6225" s="325"/>
      <c r="J6225" s="4"/>
      <c r="K6225" s="173"/>
    </row>
    <row r="6226" spans="1:11" x14ac:dyDescent="0.2">
      <c r="A6226" s="140"/>
      <c r="B6226" s="325"/>
      <c r="J6226" s="4"/>
      <c r="K6226" s="173"/>
    </row>
    <row r="6227" spans="1:11" x14ac:dyDescent="0.2">
      <c r="A6227" s="140"/>
      <c r="B6227" s="325"/>
      <c r="J6227" s="4"/>
      <c r="K6227" s="173"/>
    </row>
    <row r="6228" spans="1:11" x14ac:dyDescent="0.2">
      <c r="A6228" s="140"/>
      <c r="B6228" s="325"/>
      <c r="J6228" s="4"/>
      <c r="K6228" s="173"/>
    </row>
    <row r="6229" spans="1:11" x14ac:dyDescent="0.2">
      <c r="A6229" s="140"/>
      <c r="B6229" s="325"/>
      <c r="J6229" s="4"/>
      <c r="K6229" s="173"/>
    </row>
    <row r="6230" spans="1:11" x14ac:dyDescent="0.2">
      <c r="A6230" s="140"/>
      <c r="B6230" s="325"/>
      <c r="J6230" s="4"/>
      <c r="K6230" s="173"/>
    </row>
    <row r="6231" spans="1:11" x14ac:dyDescent="0.2">
      <c r="A6231" s="140"/>
      <c r="B6231" s="325"/>
      <c r="J6231" s="4"/>
      <c r="K6231" s="173"/>
    </row>
    <row r="6232" spans="1:11" x14ac:dyDescent="0.2">
      <c r="A6232" s="140"/>
      <c r="B6232" s="325"/>
      <c r="J6232" s="4"/>
      <c r="K6232" s="173"/>
    </row>
    <row r="6233" spans="1:11" x14ac:dyDescent="0.2">
      <c r="A6233" s="140"/>
      <c r="B6233" s="325"/>
      <c r="J6233" s="4"/>
      <c r="K6233" s="173"/>
    </row>
    <row r="6234" spans="1:11" x14ac:dyDescent="0.2">
      <c r="A6234" s="140"/>
      <c r="B6234" s="325"/>
      <c r="J6234" s="4"/>
      <c r="K6234" s="173"/>
    </row>
    <row r="6235" spans="1:11" x14ac:dyDescent="0.2">
      <c r="A6235" s="140"/>
      <c r="B6235" s="325"/>
      <c r="J6235" s="4"/>
      <c r="K6235" s="173"/>
    </row>
    <row r="6236" spans="1:11" x14ac:dyDescent="0.2">
      <c r="A6236" s="140"/>
      <c r="B6236" s="325"/>
      <c r="J6236" s="4"/>
      <c r="K6236" s="173"/>
    </row>
    <row r="6237" spans="1:11" x14ac:dyDescent="0.2">
      <c r="A6237" s="140"/>
      <c r="B6237" s="325"/>
      <c r="J6237" s="4"/>
      <c r="K6237" s="173"/>
    </row>
    <row r="6238" spans="1:11" x14ac:dyDescent="0.2">
      <c r="A6238" s="140"/>
      <c r="B6238" s="325"/>
      <c r="J6238" s="4"/>
      <c r="K6238" s="173"/>
    </row>
    <row r="6239" spans="1:11" x14ac:dyDescent="0.2">
      <c r="A6239" s="140"/>
      <c r="B6239" s="325"/>
      <c r="J6239" s="4"/>
      <c r="K6239" s="173"/>
    </row>
    <row r="6240" spans="1:11" x14ac:dyDescent="0.2">
      <c r="A6240" s="140"/>
      <c r="B6240" s="325"/>
      <c r="J6240" s="4"/>
      <c r="K6240" s="173"/>
    </row>
    <row r="6241" spans="1:11" x14ac:dyDescent="0.2">
      <c r="A6241" s="140"/>
      <c r="B6241" s="325"/>
      <c r="J6241" s="4"/>
      <c r="K6241" s="173"/>
    </row>
    <row r="6242" spans="1:11" x14ac:dyDescent="0.2">
      <c r="A6242" s="140"/>
      <c r="B6242" s="325"/>
      <c r="J6242" s="4"/>
      <c r="K6242" s="173"/>
    </row>
    <row r="6243" spans="1:11" x14ac:dyDescent="0.2">
      <c r="A6243" s="140"/>
      <c r="B6243" s="325"/>
      <c r="J6243" s="4"/>
      <c r="K6243" s="173"/>
    </row>
    <row r="6244" spans="1:11" x14ac:dyDescent="0.2">
      <c r="A6244" s="140"/>
      <c r="B6244" s="325"/>
      <c r="J6244" s="4"/>
      <c r="K6244" s="173"/>
    </row>
    <row r="6245" spans="1:11" x14ac:dyDescent="0.2">
      <c r="A6245" s="140"/>
      <c r="B6245" s="325"/>
      <c r="J6245" s="4"/>
      <c r="K6245" s="173"/>
    </row>
    <row r="6246" spans="1:11" x14ac:dyDescent="0.2">
      <c r="A6246" s="140"/>
      <c r="B6246" s="325"/>
      <c r="J6246" s="4"/>
      <c r="K6246" s="173"/>
    </row>
    <row r="6247" spans="1:11" x14ac:dyDescent="0.2">
      <c r="A6247" s="140"/>
      <c r="B6247" s="325"/>
      <c r="J6247" s="4"/>
      <c r="K6247" s="173"/>
    </row>
    <row r="6248" spans="1:11" x14ac:dyDescent="0.2">
      <c r="A6248" s="140"/>
      <c r="B6248" s="325"/>
      <c r="J6248" s="4"/>
      <c r="K6248" s="173"/>
    </row>
    <row r="6249" spans="1:11" x14ac:dyDescent="0.2">
      <c r="A6249" s="140"/>
      <c r="B6249" s="325"/>
      <c r="J6249" s="4"/>
      <c r="K6249" s="173"/>
    </row>
    <row r="6250" spans="1:11" x14ac:dyDescent="0.2">
      <c r="A6250" s="140"/>
      <c r="B6250" s="325"/>
      <c r="J6250" s="4"/>
      <c r="K6250" s="173"/>
    </row>
    <row r="6251" spans="1:11" x14ac:dyDescent="0.2">
      <c r="A6251" s="140"/>
      <c r="B6251" s="325"/>
      <c r="J6251" s="4"/>
      <c r="K6251" s="173"/>
    </row>
    <row r="6252" spans="1:11" x14ac:dyDescent="0.2">
      <c r="A6252" s="140"/>
      <c r="B6252" s="325"/>
      <c r="J6252" s="4"/>
      <c r="K6252" s="173"/>
    </row>
    <row r="6253" spans="1:11" x14ac:dyDescent="0.2">
      <c r="A6253" s="140"/>
      <c r="B6253" s="325"/>
      <c r="J6253" s="4"/>
      <c r="K6253" s="173"/>
    </row>
    <row r="6254" spans="1:11" x14ac:dyDescent="0.2">
      <c r="A6254" s="140"/>
      <c r="B6254" s="325"/>
      <c r="J6254" s="4"/>
      <c r="K6254" s="173"/>
    </row>
    <row r="6255" spans="1:11" x14ac:dyDescent="0.2">
      <c r="A6255" s="140"/>
      <c r="B6255" s="325"/>
      <c r="J6255" s="4"/>
      <c r="K6255" s="173"/>
    </row>
    <row r="6256" spans="1:11" x14ac:dyDescent="0.2">
      <c r="A6256" s="140"/>
      <c r="B6256" s="325"/>
      <c r="J6256" s="4"/>
      <c r="K6256" s="173"/>
    </row>
    <row r="6257" spans="1:11" x14ac:dyDescent="0.2">
      <c r="A6257" s="140"/>
      <c r="B6257" s="325"/>
      <c r="J6257" s="4"/>
      <c r="K6257" s="173"/>
    </row>
    <row r="6258" spans="1:11" x14ac:dyDescent="0.2">
      <c r="A6258" s="140"/>
      <c r="B6258" s="325"/>
      <c r="J6258" s="4"/>
      <c r="K6258" s="173"/>
    </row>
    <row r="6259" spans="1:11" x14ac:dyDescent="0.2">
      <c r="A6259" s="140"/>
      <c r="B6259" s="325"/>
      <c r="J6259" s="4"/>
      <c r="K6259" s="173"/>
    </row>
    <row r="6260" spans="1:11" x14ac:dyDescent="0.2">
      <c r="A6260" s="140"/>
      <c r="B6260" s="325"/>
      <c r="J6260" s="4"/>
      <c r="K6260" s="173"/>
    </row>
    <row r="6261" spans="1:11" x14ac:dyDescent="0.2">
      <c r="A6261" s="140"/>
      <c r="B6261" s="325"/>
      <c r="J6261" s="4"/>
      <c r="K6261" s="173"/>
    </row>
    <row r="6262" spans="1:11" x14ac:dyDescent="0.2">
      <c r="A6262" s="140"/>
      <c r="B6262" s="325"/>
      <c r="J6262" s="4"/>
      <c r="K6262" s="173"/>
    </row>
    <row r="6263" spans="1:11" x14ac:dyDescent="0.2">
      <c r="A6263" s="140"/>
      <c r="B6263" s="325"/>
      <c r="J6263" s="4"/>
      <c r="K6263" s="173"/>
    </row>
    <row r="6264" spans="1:11" x14ac:dyDescent="0.2">
      <c r="A6264" s="140"/>
      <c r="B6264" s="325"/>
      <c r="J6264" s="4"/>
      <c r="K6264" s="173"/>
    </row>
    <row r="6265" spans="1:11" x14ac:dyDescent="0.2">
      <c r="A6265" s="140"/>
      <c r="B6265" s="325"/>
      <c r="J6265" s="4"/>
      <c r="K6265" s="173"/>
    </row>
    <row r="6266" spans="1:11" x14ac:dyDescent="0.2">
      <c r="A6266" s="140"/>
      <c r="B6266" s="325"/>
      <c r="J6266" s="4"/>
      <c r="K6266" s="173"/>
    </row>
    <row r="6267" spans="1:11" x14ac:dyDescent="0.2">
      <c r="A6267" s="140"/>
      <c r="B6267" s="325"/>
      <c r="J6267" s="4"/>
      <c r="K6267" s="173"/>
    </row>
    <row r="6268" spans="1:11" x14ac:dyDescent="0.2">
      <c r="A6268" s="140"/>
      <c r="B6268" s="325"/>
      <c r="J6268" s="4"/>
      <c r="K6268" s="173"/>
    </row>
    <row r="6269" spans="1:11" x14ac:dyDescent="0.2">
      <c r="A6269" s="140"/>
      <c r="B6269" s="325"/>
      <c r="J6269" s="4"/>
      <c r="K6269" s="173"/>
    </row>
    <row r="6270" spans="1:11" x14ac:dyDescent="0.2">
      <c r="A6270" s="140"/>
      <c r="B6270" s="325"/>
      <c r="J6270" s="4"/>
      <c r="K6270" s="173"/>
    </row>
    <row r="6271" spans="1:11" x14ac:dyDescent="0.2">
      <c r="A6271" s="140"/>
      <c r="B6271" s="325"/>
      <c r="J6271" s="4"/>
      <c r="K6271" s="173"/>
    </row>
    <row r="6272" spans="1:11" x14ac:dyDescent="0.2">
      <c r="A6272" s="140"/>
      <c r="B6272" s="325"/>
      <c r="J6272" s="4"/>
      <c r="K6272" s="173"/>
    </row>
    <row r="6273" spans="1:11" x14ac:dyDescent="0.2">
      <c r="A6273" s="140"/>
      <c r="B6273" s="325"/>
      <c r="J6273" s="4"/>
      <c r="K6273" s="173"/>
    </row>
    <row r="6274" spans="1:11" x14ac:dyDescent="0.2">
      <c r="A6274" s="140"/>
      <c r="B6274" s="325"/>
      <c r="J6274" s="4"/>
      <c r="K6274" s="173"/>
    </row>
    <row r="6275" spans="1:11" x14ac:dyDescent="0.2">
      <c r="A6275" s="140"/>
      <c r="B6275" s="325"/>
      <c r="J6275" s="4"/>
      <c r="K6275" s="173"/>
    </row>
    <row r="6276" spans="1:11" x14ac:dyDescent="0.2">
      <c r="A6276" s="140"/>
      <c r="B6276" s="325"/>
      <c r="J6276" s="4"/>
      <c r="K6276" s="173"/>
    </row>
    <row r="6277" spans="1:11" x14ac:dyDescent="0.2">
      <c r="A6277" s="140"/>
      <c r="B6277" s="325"/>
      <c r="J6277" s="4"/>
      <c r="K6277" s="173"/>
    </row>
    <row r="6278" spans="1:11" x14ac:dyDescent="0.2">
      <c r="A6278" s="140"/>
      <c r="B6278" s="325"/>
      <c r="J6278" s="4"/>
      <c r="K6278" s="173"/>
    </row>
    <row r="6279" spans="1:11" x14ac:dyDescent="0.2">
      <c r="A6279" s="140"/>
      <c r="B6279" s="325"/>
      <c r="J6279" s="4"/>
      <c r="K6279" s="173"/>
    </row>
    <row r="6280" spans="1:11" x14ac:dyDescent="0.2">
      <c r="A6280" s="140"/>
      <c r="B6280" s="325"/>
      <c r="J6280" s="4"/>
      <c r="K6280" s="173"/>
    </row>
    <row r="6281" spans="1:11" x14ac:dyDescent="0.2">
      <c r="A6281" s="140"/>
      <c r="B6281" s="325"/>
      <c r="J6281" s="4"/>
      <c r="K6281" s="173"/>
    </row>
    <row r="6282" spans="1:11" x14ac:dyDescent="0.2">
      <c r="A6282" s="140"/>
      <c r="B6282" s="325"/>
      <c r="J6282" s="4"/>
      <c r="K6282" s="173"/>
    </row>
    <row r="6283" spans="1:11" x14ac:dyDescent="0.2">
      <c r="A6283" s="140"/>
      <c r="B6283" s="325"/>
      <c r="J6283" s="4"/>
      <c r="K6283" s="173"/>
    </row>
    <row r="6284" spans="1:11" x14ac:dyDescent="0.2">
      <c r="A6284" s="140"/>
      <c r="B6284" s="325"/>
      <c r="J6284" s="4"/>
      <c r="K6284" s="173"/>
    </row>
    <row r="6285" spans="1:11" x14ac:dyDescent="0.2">
      <c r="A6285" s="140"/>
      <c r="B6285" s="325"/>
      <c r="J6285" s="4"/>
      <c r="K6285" s="173"/>
    </row>
    <row r="6286" spans="1:11" x14ac:dyDescent="0.2">
      <c r="A6286" s="140"/>
      <c r="B6286" s="325"/>
      <c r="J6286" s="4"/>
      <c r="K6286" s="173"/>
    </row>
    <row r="6287" spans="1:11" x14ac:dyDescent="0.2">
      <c r="A6287" s="140"/>
      <c r="B6287" s="325"/>
      <c r="J6287" s="4"/>
      <c r="K6287" s="173"/>
    </row>
    <row r="6288" spans="1:11" x14ac:dyDescent="0.2">
      <c r="A6288" s="140"/>
      <c r="B6288" s="325"/>
      <c r="J6288" s="4"/>
      <c r="K6288" s="173"/>
    </row>
    <row r="6289" spans="1:11" x14ac:dyDescent="0.2">
      <c r="A6289" s="140"/>
      <c r="B6289" s="325"/>
      <c r="J6289" s="4"/>
      <c r="K6289" s="173"/>
    </row>
    <row r="6290" spans="1:11" x14ac:dyDescent="0.2">
      <c r="A6290" s="140"/>
      <c r="B6290" s="325"/>
      <c r="J6290" s="4"/>
      <c r="K6290" s="173"/>
    </row>
    <row r="6291" spans="1:11" x14ac:dyDescent="0.2">
      <c r="A6291" s="140"/>
      <c r="B6291" s="325"/>
      <c r="J6291" s="4"/>
      <c r="K6291" s="173"/>
    </row>
    <row r="6292" spans="1:11" x14ac:dyDescent="0.2">
      <c r="A6292" s="140"/>
      <c r="B6292" s="325"/>
      <c r="J6292" s="4"/>
      <c r="K6292" s="173"/>
    </row>
    <row r="6293" spans="1:11" x14ac:dyDescent="0.2">
      <c r="A6293" s="140"/>
      <c r="B6293" s="325"/>
      <c r="J6293" s="4"/>
      <c r="K6293" s="173"/>
    </row>
    <row r="6294" spans="1:11" x14ac:dyDescent="0.2">
      <c r="A6294" s="140"/>
      <c r="B6294" s="325"/>
      <c r="J6294" s="4"/>
      <c r="K6294" s="173"/>
    </row>
    <row r="6295" spans="1:11" x14ac:dyDescent="0.2">
      <c r="A6295" s="140"/>
      <c r="B6295" s="325"/>
      <c r="J6295" s="4"/>
      <c r="K6295" s="173"/>
    </row>
    <row r="6296" spans="1:11" x14ac:dyDescent="0.2">
      <c r="A6296" s="140"/>
      <c r="B6296" s="325"/>
      <c r="J6296" s="4"/>
      <c r="K6296" s="173"/>
    </row>
    <row r="6297" spans="1:11" x14ac:dyDescent="0.2">
      <c r="A6297" s="140"/>
      <c r="B6297" s="325"/>
      <c r="J6297" s="4"/>
      <c r="K6297" s="173"/>
    </row>
    <row r="6298" spans="1:11" x14ac:dyDescent="0.2">
      <c r="A6298" s="140"/>
      <c r="B6298" s="325"/>
      <c r="J6298" s="4"/>
      <c r="K6298" s="173"/>
    </row>
    <row r="6299" spans="1:11" x14ac:dyDescent="0.2">
      <c r="A6299" s="140"/>
      <c r="B6299" s="325"/>
      <c r="J6299" s="4"/>
      <c r="K6299" s="173"/>
    </row>
    <row r="6300" spans="1:11" x14ac:dyDescent="0.2">
      <c r="A6300" s="140"/>
      <c r="B6300" s="325"/>
      <c r="J6300" s="4"/>
      <c r="K6300" s="173"/>
    </row>
    <row r="6301" spans="1:11" x14ac:dyDescent="0.2">
      <c r="A6301" s="140"/>
      <c r="B6301" s="325"/>
      <c r="J6301" s="4"/>
      <c r="K6301" s="173"/>
    </row>
    <row r="6302" spans="1:11" x14ac:dyDescent="0.2">
      <c r="A6302" s="140"/>
      <c r="B6302" s="325"/>
      <c r="J6302" s="4"/>
      <c r="K6302" s="173"/>
    </row>
    <row r="6303" spans="1:11" x14ac:dyDescent="0.2">
      <c r="A6303" s="140"/>
      <c r="B6303" s="325"/>
      <c r="J6303" s="4"/>
      <c r="K6303" s="173"/>
    </row>
    <row r="6304" spans="1:11" x14ac:dyDescent="0.2">
      <c r="A6304" s="140"/>
      <c r="B6304" s="325"/>
      <c r="J6304" s="4"/>
      <c r="K6304" s="173"/>
    </row>
    <row r="6305" spans="1:11" x14ac:dyDescent="0.2">
      <c r="A6305" s="140"/>
      <c r="B6305" s="325"/>
      <c r="J6305" s="4"/>
      <c r="K6305" s="173"/>
    </row>
    <row r="6306" spans="1:11" x14ac:dyDescent="0.2">
      <c r="A6306" s="140"/>
      <c r="B6306" s="325"/>
      <c r="J6306" s="4"/>
      <c r="K6306" s="173"/>
    </row>
    <row r="6307" spans="1:11" x14ac:dyDescent="0.2">
      <c r="A6307" s="140"/>
      <c r="B6307" s="325"/>
      <c r="J6307" s="4"/>
      <c r="K6307" s="173"/>
    </row>
    <row r="6308" spans="1:11" x14ac:dyDescent="0.2">
      <c r="A6308" s="140"/>
      <c r="B6308" s="325"/>
      <c r="J6308" s="4"/>
      <c r="K6308" s="173"/>
    </row>
    <row r="6309" spans="1:11" x14ac:dyDescent="0.2">
      <c r="A6309" s="140"/>
      <c r="B6309" s="325"/>
      <c r="J6309" s="4"/>
      <c r="K6309" s="173"/>
    </row>
    <row r="6310" spans="1:11" x14ac:dyDescent="0.2">
      <c r="A6310" s="140"/>
      <c r="B6310" s="325"/>
      <c r="J6310" s="4"/>
      <c r="K6310" s="173"/>
    </row>
    <row r="6311" spans="1:11" x14ac:dyDescent="0.2">
      <c r="A6311" s="140"/>
      <c r="B6311" s="325"/>
      <c r="J6311" s="4"/>
      <c r="K6311" s="173"/>
    </row>
    <row r="6312" spans="1:11" x14ac:dyDescent="0.2">
      <c r="A6312" s="140"/>
      <c r="B6312" s="325"/>
      <c r="J6312" s="4"/>
      <c r="K6312" s="173"/>
    </row>
    <row r="6313" spans="1:11" x14ac:dyDescent="0.2">
      <c r="A6313" s="140"/>
      <c r="B6313" s="325"/>
      <c r="J6313" s="4"/>
      <c r="K6313" s="173"/>
    </row>
    <row r="6314" spans="1:11" x14ac:dyDescent="0.2">
      <c r="A6314" s="140"/>
      <c r="B6314" s="325"/>
      <c r="J6314" s="4"/>
      <c r="K6314" s="173"/>
    </row>
    <row r="6315" spans="1:11" x14ac:dyDescent="0.2">
      <c r="A6315" s="140"/>
      <c r="B6315" s="325"/>
      <c r="J6315" s="4"/>
      <c r="K6315" s="173"/>
    </row>
    <row r="6316" spans="1:11" x14ac:dyDescent="0.2">
      <c r="A6316" s="140"/>
      <c r="B6316" s="325"/>
      <c r="J6316" s="4"/>
      <c r="K6316" s="173"/>
    </row>
    <row r="6317" spans="1:11" x14ac:dyDescent="0.2">
      <c r="A6317" s="140"/>
      <c r="B6317" s="325"/>
      <c r="J6317" s="4"/>
      <c r="K6317" s="173"/>
    </row>
    <row r="6318" spans="1:11" x14ac:dyDescent="0.2">
      <c r="A6318" s="140"/>
      <c r="B6318" s="325"/>
      <c r="J6318" s="4"/>
      <c r="K6318" s="173"/>
    </row>
    <row r="6319" spans="1:11" x14ac:dyDescent="0.2">
      <c r="A6319" s="140"/>
      <c r="B6319" s="325"/>
      <c r="J6319" s="4"/>
      <c r="K6319" s="173"/>
    </row>
    <row r="6320" spans="1:11" x14ac:dyDescent="0.2">
      <c r="A6320" s="140"/>
      <c r="B6320" s="325"/>
      <c r="J6320" s="4"/>
      <c r="K6320" s="173"/>
    </row>
    <row r="6321" spans="1:11" x14ac:dyDescent="0.2">
      <c r="A6321" s="140"/>
      <c r="B6321" s="325"/>
      <c r="J6321" s="4"/>
      <c r="K6321" s="173"/>
    </row>
    <row r="6322" spans="1:11" x14ac:dyDescent="0.2">
      <c r="A6322" s="140"/>
      <c r="B6322" s="325"/>
      <c r="J6322" s="4"/>
      <c r="K6322" s="173"/>
    </row>
    <row r="6323" spans="1:11" x14ac:dyDescent="0.2">
      <c r="A6323" s="140"/>
      <c r="B6323" s="325"/>
      <c r="J6323" s="4"/>
      <c r="K6323" s="173"/>
    </row>
    <row r="6324" spans="1:11" x14ac:dyDescent="0.2">
      <c r="A6324" s="140"/>
      <c r="B6324" s="325"/>
      <c r="J6324" s="4"/>
      <c r="K6324" s="173"/>
    </row>
    <row r="6325" spans="1:11" x14ac:dyDescent="0.2">
      <c r="A6325" s="140"/>
      <c r="B6325" s="325"/>
      <c r="J6325" s="4"/>
      <c r="K6325" s="173"/>
    </row>
    <row r="6326" spans="1:11" x14ac:dyDescent="0.2">
      <c r="A6326" s="140"/>
      <c r="B6326" s="325"/>
      <c r="J6326" s="4"/>
      <c r="K6326" s="173"/>
    </row>
    <row r="6327" spans="1:11" x14ac:dyDescent="0.2">
      <c r="A6327" s="140"/>
      <c r="B6327" s="325"/>
      <c r="J6327" s="4"/>
      <c r="K6327" s="173"/>
    </row>
    <row r="6328" spans="1:11" x14ac:dyDescent="0.2">
      <c r="A6328" s="140"/>
      <c r="B6328" s="325"/>
      <c r="J6328" s="4"/>
      <c r="K6328" s="173"/>
    </row>
    <row r="6329" spans="1:11" x14ac:dyDescent="0.2">
      <c r="A6329" s="140"/>
      <c r="B6329" s="325"/>
      <c r="J6329" s="4"/>
      <c r="K6329" s="173"/>
    </row>
    <row r="6330" spans="1:11" x14ac:dyDescent="0.2">
      <c r="A6330" s="140"/>
      <c r="B6330" s="325"/>
      <c r="J6330" s="4"/>
      <c r="K6330" s="173"/>
    </row>
    <row r="6331" spans="1:11" x14ac:dyDescent="0.2">
      <c r="A6331" s="140"/>
      <c r="B6331" s="325"/>
      <c r="J6331" s="4"/>
      <c r="K6331" s="173"/>
    </row>
    <row r="6332" spans="1:11" x14ac:dyDescent="0.2">
      <c r="A6332" s="140"/>
      <c r="B6332" s="325"/>
      <c r="J6332" s="4"/>
      <c r="K6332" s="173"/>
    </row>
    <row r="6333" spans="1:11" x14ac:dyDescent="0.2">
      <c r="A6333" s="140"/>
      <c r="B6333" s="325"/>
      <c r="J6333" s="4"/>
      <c r="K6333" s="173"/>
    </row>
    <row r="6334" spans="1:11" x14ac:dyDescent="0.2">
      <c r="A6334" s="140"/>
      <c r="B6334" s="325"/>
      <c r="J6334" s="4"/>
      <c r="K6334" s="173"/>
    </row>
    <row r="6335" spans="1:11" x14ac:dyDescent="0.2">
      <c r="A6335" s="140"/>
      <c r="B6335" s="325"/>
      <c r="J6335" s="4"/>
      <c r="K6335" s="173"/>
    </row>
    <row r="6336" spans="1:11" x14ac:dyDescent="0.2">
      <c r="A6336" s="140"/>
      <c r="B6336" s="325"/>
      <c r="J6336" s="4"/>
      <c r="K6336" s="173"/>
    </row>
    <row r="6337" spans="1:11" x14ac:dyDescent="0.2">
      <c r="A6337" s="140"/>
      <c r="B6337" s="325"/>
      <c r="J6337" s="4"/>
      <c r="K6337" s="173"/>
    </row>
    <row r="6338" spans="1:11" x14ac:dyDescent="0.2">
      <c r="A6338" s="140"/>
      <c r="B6338" s="325"/>
      <c r="J6338" s="4"/>
      <c r="K6338" s="173"/>
    </row>
    <row r="6339" spans="1:11" x14ac:dyDescent="0.2">
      <c r="A6339" s="140"/>
      <c r="B6339" s="325"/>
      <c r="J6339" s="4"/>
      <c r="K6339" s="173"/>
    </row>
    <row r="6340" spans="1:11" x14ac:dyDescent="0.2">
      <c r="A6340" s="140"/>
      <c r="B6340" s="325"/>
      <c r="J6340" s="4"/>
      <c r="K6340" s="173"/>
    </row>
    <row r="6341" spans="1:11" x14ac:dyDescent="0.2">
      <c r="A6341" s="140"/>
      <c r="B6341" s="325"/>
      <c r="J6341" s="4"/>
      <c r="K6341" s="173"/>
    </row>
    <row r="6342" spans="1:11" x14ac:dyDescent="0.2">
      <c r="A6342" s="140"/>
      <c r="B6342" s="325"/>
      <c r="J6342" s="4"/>
      <c r="K6342" s="173"/>
    </row>
    <row r="6343" spans="1:11" x14ac:dyDescent="0.2">
      <c r="A6343" s="140"/>
      <c r="B6343" s="325"/>
      <c r="J6343" s="4"/>
      <c r="K6343" s="173"/>
    </row>
    <row r="6344" spans="1:11" x14ac:dyDescent="0.2">
      <c r="A6344" s="140"/>
      <c r="B6344" s="325"/>
      <c r="J6344" s="4"/>
      <c r="K6344" s="173"/>
    </row>
    <row r="6345" spans="1:11" x14ac:dyDescent="0.2">
      <c r="A6345" s="140"/>
      <c r="B6345" s="325"/>
      <c r="J6345" s="4"/>
      <c r="K6345" s="173"/>
    </row>
    <row r="6346" spans="1:11" x14ac:dyDescent="0.2">
      <c r="A6346" s="140"/>
      <c r="B6346" s="325"/>
      <c r="J6346" s="4"/>
      <c r="K6346" s="173"/>
    </row>
    <row r="6347" spans="1:11" x14ac:dyDescent="0.2">
      <c r="A6347" s="140"/>
      <c r="B6347" s="325"/>
      <c r="J6347" s="4"/>
      <c r="K6347" s="173"/>
    </row>
    <row r="6348" spans="1:11" x14ac:dyDescent="0.2">
      <c r="A6348" s="140"/>
      <c r="B6348" s="325"/>
      <c r="J6348" s="4"/>
      <c r="K6348" s="173"/>
    </row>
    <row r="6349" spans="1:11" x14ac:dyDescent="0.2">
      <c r="A6349" s="140"/>
      <c r="B6349" s="325"/>
      <c r="J6349" s="4"/>
      <c r="K6349" s="173"/>
    </row>
    <row r="6350" spans="1:11" x14ac:dyDescent="0.2">
      <c r="A6350" s="140"/>
      <c r="B6350" s="325"/>
      <c r="J6350" s="4"/>
      <c r="K6350" s="173"/>
    </row>
    <row r="6351" spans="1:11" x14ac:dyDescent="0.2">
      <c r="A6351" s="140"/>
      <c r="B6351" s="325"/>
      <c r="J6351" s="4"/>
      <c r="K6351" s="173"/>
    </row>
    <row r="6352" spans="1:11" x14ac:dyDescent="0.2">
      <c r="A6352" s="140"/>
      <c r="B6352" s="325"/>
      <c r="J6352" s="4"/>
      <c r="K6352" s="173"/>
    </row>
    <row r="6353" spans="1:11" x14ac:dyDescent="0.2">
      <c r="A6353" s="140"/>
      <c r="B6353" s="325"/>
      <c r="J6353" s="4"/>
      <c r="K6353" s="173"/>
    </row>
    <row r="6354" spans="1:11" x14ac:dyDescent="0.2">
      <c r="A6354" s="140"/>
      <c r="B6354" s="325"/>
      <c r="J6354" s="4"/>
      <c r="K6354" s="173"/>
    </row>
    <row r="6355" spans="1:11" x14ac:dyDescent="0.2">
      <c r="A6355" s="140"/>
      <c r="B6355" s="325"/>
      <c r="J6355" s="4"/>
      <c r="K6355" s="173"/>
    </row>
    <row r="6356" spans="1:11" x14ac:dyDescent="0.2">
      <c r="A6356" s="140"/>
      <c r="B6356" s="325"/>
      <c r="J6356" s="4"/>
      <c r="K6356" s="173"/>
    </row>
    <row r="6357" spans="1:11" x14ac:dyDescent="0.2">
      <c r="A6357" s="140"/>
      <c r="B6357" s="325"/>
      <c r="J6357" s="4"/>
      <c r="K6357" s="173"/>
    </row>
    <row r="6358" spans="1:11" x14ac:dyDescent="0.2">
      <c r="A6358" s="140"/>
      <c r="B6358" s="325"/>
      <c r="J6358" s="4"/>
      <c r="K6358" s="173"/>
    </row>
    <row r="6359" spans="1:11" x14ac:dyDescent="0.2">
      <c r="A6359" s="140"/>
      <c r="B6359" s="325"/>
      <c r="J6359" s="4"/>
      <c r="K6359" s="173"/>
    </row>
    <row r="6360" spans="1:11" x14ac:dyDescent="0.2">
      <c r="A6360" s="140"/>
      <c r="B6360" s="325"/>
      <c r="J6360" s="4"/>
      <c r="K6360" s="173"/>
    </row>
    <row r="6361" spans="1:11" x14ac:dyDescent="0.2">
      <c r="A6361" s="140"/>
      <c r="B6361" s="325"/>
      <c r="J6361" s="4"/>
      <c r="K6361" s="173"/>
    </row>
    <row r="6362" spans="1:11" x14ac:dyDescent="0.2">
      <c r="A6362" s="140"/>
      <c r="B6362" s="325"/>
      <c r="J6362" s="4"/>
      <c r="K6362" s="173"/>
    </row>
    <row r="6363" spans="1:11" x14ac:dyDescent="0.2">
      <c r="A6363" s="140"/>
      <c r="B6363" s="325"/>
      <c r="J6363" s="4"/>
      <c r="K6363" s="173"/>
    </row>
    <row r="6364" spans="1:11" x14ac:dyDescent="0.2">
      <c r="A6364" s="140"/>
      <c r="B6364" s="325"/>
      <c r="J6364" s="4"/>
      <c r="K6364" s="173"/>
    </row>
    <row r="6365" spans="1:11" x14ac:dyDescent="0.2">
      <c r="A6365" s="140"/>
      <c r="B6365" s="325"/>
      <c r="J6365" s="4"/>
      <c r="K6365" s="173"/>
    </row>
    <row r="6366" spans="1:11" x14ac:dyDescent="0.2">
      <c r="A6366" s="140"/>
      <c r="B6366" s="325"/>
      <c r="J6366" s="4"/>
      <c r="K6366" s="173"/>
    </row>
    <row r="6367" spans="1:11" x14ac:dyDescent="0.2">
      <c r="A6367" s="140"/>
      <c r="B6367" s="325"/>
      <c r="J6367" s="4"/>
      <c r="K6367" s="173"/>
    </row>
    <row r="6368" spans="1:11" x14ac:dyDescent="0.2">
      <c r="A6368" s="140"/>
      <c r="B6368" s="325"/>
      <c r="J6368" s="4"/>
      <c r="K6368" s="173"/>
    </row>
    <row r="6369" spans="1:11" x14ac:dyDescent="0.2">
      <c r="A6369" s="140"/>
      <c r="B6369" s="325"/>
      <c r="J6369" s="4"/>
      <c r="K6369" s="173"/>
    </row>
    <row r="6370" spans="1:11" x14ac:dyDescent="0.2">
      <c r="A6370" s="140"/>
      <c r="B6370" s="325"/>
      <c r="J6370" s="4"/>
      <c r="K6370" s="173"/>
    </row>
    <row r="6371" spans="1:11" x14ac:dyDescent="0.2">
      <c r="A6371" s="140"/>
      <c r="B6371" s="325"/>
      <c r="J6371" s="4"/>
      <c r="K6371" s="173"/>
    </row>
    <row r="6372" spans="1:11" x14ac:dyDescent="0.2">
      <c r="A6372" s="140"/>
      <c r="B6372" s="325"/>
      <c r="J6372" s="4"/>
      <c r="K6372" s="173"/>
    </row>
    <row r="6373" spans="1:11" x14ac:dyDescent="0.2">
      <c r="A6373" s="140"/>
      <c r="B6373" s="325"/>
      <c r="J6373" s="4"/>
      <c r="K6373" s="173"/>
    </row>
    <row r="6374" spans="1:11" x14ac:dyDescent="0.2">
      <c r="A6374" s="140"/>
      <c r="B6374" s="325"/>
      <c r="J6374" s="4"/>
      <c r="K6374" s="173"/>
    </row>
    <row r="6375" spans="1:11" x14ac:dyDescent="0.2">
      <c r="A6375" s="140"/>
      <c r="B6375" s="325"/>
      <c r="J6375" s="4"/>
      <c r="K6375" s="173"/>
    </row>
    <row r="6376" spans="1:11" x14ac:dyDescent="0.2">
      <c r="A6376" s="140"/>
      <c r="B6376" s="325"/>
      <c r="J6376" s="4"/>
      <c r="K6376" s="173"/>
    </row>
    <row r="6377" spans="1:11" x14ac:dyDescent="0.2">
      <c r="A6377" s="140"/>
      <c r="B6377" s="325"/>
      <c r="J6377" s="4"/>
      <c r="K6377" s="173"/>
    </row>
    <row r="6378" spans="1:11" x14ac:dyDescent="0.2">
      <c r="A6378" s="140"/>
      <c r="B6378" s="325"/>
      <c r="J6378" s="4"/>
      <c r="K6378" s="173"/>
    </row>
    <row r="6379" spans="1:11" x14ac:dyDescent="0.2">
      <c r="A6379" s="140"/>
      <c r="B6379" s="325"/>
      <c r="J6379" s="4"/>
      <c r="K6379" s="173"/>
    </row>
    <row r="6380" spans="1:11" x14ac:dyDescent="0.2">
      <c r="A6380" s="140"/>
      <c r="B6380" s="325"/>
      <c r="J6380" s="4"/>
      <c r="K6380" s="173"/>
    </row>
    <row r="6381" spans="1:11" x14ac:dyDescent="0.2">
      <c r="A6381" s="140"/>
      <c r="B6381" s="325"/>
      <c r="J6381" s="4"/>
      <c r="K6381" s="173"/>
    </row>
    <row r="6382" spans="1:11" x14ac:dyDescent="0.2">
      <c r="A6382" s="140"/>
      <c r="B6382" s="325"/>
      <c r="J6382" s="4"/>
      <c r="K6382" s="173"/>
    </row>
    <row r="6383" spans="1:11" x14ac:dyDescent="0.2">
      <c r="A6383" s="140"/>
      <c r="B6383" s="325"/>
      <c r="J6383" s="4"/>
      <c r="K6383" s="173"/>
    </row>
    <row r="6384" spans="1:11" x14ac:dyDescent="0.2">
      <c r="A6384" s="140"/>
      <c r="B6384" s="325"/>
      <c r="J6384" s="4"/>
      <c r="K6384" s="173"/>
    </row>
    <row r="6385" spans="1:11" x14ac:dyDescent="0.2">
      <c r="A6385" s="140"/>
      <c r="B6385" s="325"/>
      <c r="J6385" s="4"/>
      <c r="K6385" s="173"/>
    </row>
    <row r="6386" spans="1:11" x14ac:dyDescent="0.2">
      <c r="A6386" s="140"/>
      <c r="B6386" s="325"/>
      <c r="J6386" s="4"/>
      <c r="K6386" s="173"/>
    </row>
    <row r="6387" spans="1:11" x14ac:dyDescent="0.2">
      <c r="A6387" s="140"/>
      <c r="B6387" s="325"/>
      <c r="J6387" s="4"/>
      <c r="K6387" s="173"/>
    </row>
    <row r="6388" spans="1:11" x14ac:dyDescent="0.2">
      <c r="A6388" s="140"/>
      <c r="B6388" s="325"/>
      <c r="J6388" s="4"/>
      <c r="K6388" s="173"/>
    </row>
    <row r="6389" spans="1:11" x14ac:dyDescent="0.2">
      <c r="A6389" s="140"/>
      <c r="B6389" s="325"/>
      <c r="J6389" s="4"/>
      <c r="K6389" s="173"/>
    </row>
    <row r="6390" spans="1:11" x14ac:dyDescent="0.2">
      <c r="A6390" s="140"/>
      <c r="B6390" s="325"/>
      <c r="J6390" s="4"/>
      <c r="K6390" s="173"/>
    </row>
    <row r="6391" spans="1:11" x14ac:dyDescent="0.2">
      <c r="A6391" s="140"/>
      <c r="B6391" s="325"/>
      <c r="J6391" s="4"/>
      <c r="K6391" s="173"/>
    </row>
    <row r="6392" spans="1:11" x14ac:dyDescent="0.2">
      <c r="A6392" s="140"/>
      <c r="B6392" s="325"/>
      <c r="J6392" s="4"/>
      <c r="K6392" s="173"/>
    </row>
    <row r="6393" spans="1:11" x14ac:dyDescent="0.2">
      <c r="A6393" s="140"/>
      <c r="B6393" s="325"/>
      <c r="J6393" s="4"/>
      <c r="K6393" s="173"/>
    </row>
    <row r="6394" spans="1:11" x14ac:dyDescent="0.2">
      <c r="A6394" s="140"/>
      <c r="B6394" s="325"/>
      <c r="J6394" s="4"/>
      <c r="K6394" s="173"/>
    </row>
    <row r="6395" spans="1:11" x14ac:dyDescent="0.2">
      <c r="A6395" s="140"/>
      <c r="B6395" s="325"/>
      <c r="J6395" s="4"/>
      <c r="K6395" s="173"/>
    </row>
    <row r="6396" spans="1:11" x14ac:dyDescent="0.2">
      <c r="A6396" s="140"/>
      <c r="B6396" s="325"/>
      <c r="J6396" s="4"/>
      <c r="K6396" s="173"/>
    </row>
    <row r="6397" spans="1:11" x14ac:dyDescent="0.2">
      <c r="A6397" s="140"/>
      <c r="B6397" s="325"/>
      <c r="J6397" s="4"/>
      <c r="K6397" s="173"/>
    </row>
    <row r="6398" spans="1:11" x14ac:dyDescent="0.2">
      <c r="A6398" s="140"/>
      <c r="B6398" s="325"/>
      <c r="J6398" s="4"/>
      <c r="K6398" s="173"/>
    </row>
    <row r="6399" spans="1:11" x14ac:dyDescent="0.2">
      <c r="A6399" s="140"/>
      <c r="B6399" s="325"/>
      <c r="J6399" s="4"/>
      <c r="K6399" s="173"/>
    </row>
    <row r="6400" spans="1:11" x14ac:dyDescent="0.2">
      <c r="A6400" s="140"/>
      <c r="B6400" s="325"/>
      <c r="J6400" s="4"/>
      <c r="K6400" s="173"/>
    </row>
    <row r="6401" spans="1:11" x14ac:dyDescent="0.2">
      <c r="A6401" s="140"/>
      <c r="B6401" s="325"/>
      <c r="J6401" s="4"/>
      <c r="K6401" s="173"/>
    </row>
    <row r="6402" spans="1:11" x14ac:dyDescent="0.2">
      <c r="A6402" s="140"/>
      <c r="B6402" s="325"/>
      <c r="J6402" s="4"/>
      <c r="K6402" s="173"/>
    </row>
    <row r="6403" spans="1:11" x14ac:dyDescent="0.2">
      <c r="A6403" s="140"/>
      <c r="B6403" s="325"/>
      <c r="J6403" s="4"/>
      <c r="K6403" s="173"/>
    </row>
    <row r="6404" spans="1:11" x14ac:dyDescent="0.2">
      <c r="A6404" s="140"/>
      <c r="B6404" s="325"/>
      <c r="J6404" s="4"/>
      <c r="K6404" s="173"/>
    </row>
    <row r="6405" spans="1:11" x14ac:dyDescent="0.2">
      <c r="A6405" s="140"/>
      <c r="B6405" s="325"/>
      <c r="J6405" s="4"/>
      <c r="K6405" s="173"/>
    </row>
    <row r="6406" spans="1:11" x14ac:dyDescent="0.2">
      <c r="A6406" s="140"/>
      <c r="B6406" s="325"/>
      <c r="J6406" s="4"/>
      <c r="K6406" s="173"/>
    </row>
    <row r="6407" spans="1:11" x14ac:dyDescent="0.2">
      <c r="A6407" s="140"/>
      <c r="B6407" s="325"/>
      <c r="J6407" s="4"/>
      <c r="K6407" s="173"/>
    </row>
    <row r="6408" spans="1:11" x14ac:dyDescent="0.2">
      <c r="A6408" s="140"/>
      <c r="B6408" s="325"/>
      <c r="J6408" s="4"/>
      <c r="K6408" s="173"/>
    </row>
    <row r="6409" spans="1:11" x14ac:dyDescent="0.2">
      <c r="A6409" s="140"/>
      <c r="B6409" s="325"/>
      <c r="J6409" s="4"/>
      <c r="K6409" s="173"/>
    </row>
    <row r="6410" spans="1:11" x14ac:dyDescent="0.2">
      <c r="A6410" s="140"/>
      <c r="B6410" s="325"/>
      <c r="J6410" s="4"/>
      <c r="K6410" s="173"/>
    </row>
    <row r="6411" spans="1:11" x14ac:dyDescent="0.2">
      <c r="A6411" s="140"/>
      <c r="B6411" s="325"/>
      <c r="J6411" s="4"/>
      <c r="K6411" s="173"/>
    </row>
    <row r="6412" spans="1:11" x14ac:dyDescent="0.2">
      <c r="A6412" s="140"/>
      <c r="B6412" s="325"/>
      <c r="J6412" s="4"/>
      <c r="K6412" s="173"/>
    </row>
    <row r="6413" spans="1:11" x14ac:dyDescent="0.2">
      <c r="A6413" s="140"/>
      <c r="B6413" s="325"/>
      <c r="J6413" s="4"/>
      <c r="K6413" s="173"/>
    </row>
    <row r="6414" spans="1:11" x14ac:dyDescent="0.2">
      <c r="A6414" s="140"/>
      <c r="B6414" s="325"/>
      <c r="J6414" s="4"/>
      <c r="K6414" s="173"/>
    </row>
    <row r="6415" spans="1:11" x14ac:dyDescent="0.2">
      <c r="A6415" s="140"/>
      <c r="B6415" s="325"/>
      <c r="J6415" s="4"/>
      <c r="K6415" s="173"/>
    </row>
    <row r="6416" spans="1:11" x14ac:dyDescent="0.2">
      <c r="A6416" s="140"/>
      <c r="B6416" s="325"/>
      <c r="J6416" s="4"/>
      <c r="K6416" s="173"/>
    </row>
    <row r="6417" spans="1:11" x14ac:dyDescent="0.2">
      <c r="A6417" s="140"/>
      <c r="B6417" s="325"/>
      <c r="J6417" s="4"/>
      <c r="K6417" s="173"/>
    </row>
    <row r="6418" spans="1:11" x14ac:dyDescent="0.2">
      <c r="A6418" s="140"/>
      <c r="B6418" s="325"/>
      <c r="J6418" s="4"/>
      <c r="K6418" s="173"/>
    </row>
    <row r="6419" spans="1:11" x14ac:dyDescent="0.2">
      <c r="A6419" s="140"/>
      <c r="B6419" s="325"/>
      <c r="J6419" s="4"/>
      <c r="K6419" s="173"/>
    </row>
    <row r="6420" spans="1:11" x14ac:dyDescent="0.2">
      <c r="A6420" s="140"/>
      <c r="B6420" s="325"/>
      <c r="J6420" s="4"/>
      <c r="K6420" s="173"/>
    </row>
    <row r="6421" spans="1:11" x14ac:dyDescent="0.2">
      <c r="A6421" s="140"/>
      <c r="B6421" s="325"/>
      <c r="J6421" s="4"/>
      <c r="K6421" s="173"/>
    </row>
    <row r="6422" spans="1:11" x14ac:dyDescent="0.2">
      <c r="A6422" s="140"/>
      <c r="B6422" s="325"/>
      <c r="J6422" s="4"/>
      <c r="K6422" s="173"/>
    </row>
    <row r="6423" spans="1:11" x14ac:dyDescent="0.2">
      <c r="A6423" s="140"/>
      <c r="B6423" s="325"/>
      <c r="J6423" s="4"/>
      <c r="K6423" s="173"/>
    </row>
    <row r="6424" spans="1:11" x14ac:dyDescent="0.2">
      <c r="A6424" s="140"/>
      <c r="B6424" s="325"/>
      <c r="J6424" s="4"/>
      <c r="K6424" s="173"/>
    </row>
    <row r="6425" spans="1:11" x14ac:dyDescent="0.2">
      <c r="A6425" s="140"/>
      <c r="B6425" s="325"/>
      <c r="J6425" s="4"/>
      <c r="K6425" s="173"/>
    </row>
    <row r="6426" spans="1:11" x14ac:dyDescent="0.2">
      <c r="A6426" s="140"/>
      <c r="B6426" s="325"/>
      <c r="J6426" s="4"/>
      <c r="K6426" s="173"/>
    </row>
    <row r="6427" spans="1:11" x14ac:dyDescent="0.2">
      <c r="A6427" s="140"/>
      <c r="B6427" s="325"/>
      <c r="J6427" s="4"/>
      <c r="K6427" s="173"/>
    </row>
    <row r="6428" spans="1:11" x14ac:dyDescent="0.2">
      <c r="A6428" s="140"/>
      <c r="B6428" s="325"/>
      <c r="J6428" s="4"/>
      <c r="K6428" s="173"/>
    </row>
    <row r="6429" spans="1:11" x14ac:dyDescent="0.2">
      <c r="A6429" s="140"/>
      <c r="B6429" s="325"/>
      <c r="J6429" s="4"/>
      <c r="K6429" s="173"/>
    </row>
    <row r="6430" spans="1:11" x14ac:dyDescent="0.2">
      <c r="A6430" s="140"/>
      <c r="B6430" s="325"/>
      <c r="J6430" s="4"/>
      <c r="K6430" s="173"/>
    </row>
    <row r="6431" spans="1:11" x14ac:dyDescent="0.2">
      <c r="A6431" s="140"/>
      <c r="B6431" s="325"/>
      <c r="J6431" s="4"/>
      <c r="K6431" s="173"/>
    </row>
    <row r="6432" spans="1:11" x14ac:dyDescent="0.2">
      <c r="A6432" s="140"/>
      <c r="B6432" s="325"/>
      <c r="J6432" s="4"/>
      <c r="K6432" s="173"/>
    </row>
    <row r="6433" spans="1:11" x14ac:dyDescent="0.2">
      <c r="A6433" s="140"/>
      <c r="B6433" s="325"/>
      <c r="J6433" s="4"/>
      <c r="K6433" s="173"/>
    </row>
    <row r="6434" spans="1:11" x14ac:dyDescent="0.2">
      <c r="A6434" s="140"/>
      <c r="B6434" s="325"/>
      <c r="J6434" s="4"/>
      <c r="K6434" s="173"/>
    </row>
    <row r="6435" spans="1:11" x14ac:dyDescent="0.2">
      <c r="A6435" s="140"/>
      <c r="B6435" s="325"/>
      <c r="J6435" s="4"/>
      <c r="K6435" s="173"/>
    </row>
    <row r="6436" spans="1:11" x14ac:dyDescent="0.2">
      <c r="A6436" s="140"/>
      <c r="B6436" s="325"/>
      <c r="J6436" s="4"/>
      <c r="K6436" s="173"/>
    </row>
    <row r="6437" spans="1:11" x14ac:dyDescent="0.2">
      <c r="A6437" s="140"/>
      <c r="B6437" s="325"/>
      <c r="J6437" s="4"/>
      <c r="K6437" s="173"/>
    </row>
    <row r="6438" spans="1:11" x14ac:dyDescent="0.2">
      <c r="A6438" s="140"/>
      <c r="B6438" s="325"/>
      <c r="J6438" s="4"/>
      <c r="K6438" s="173"/>
    </row>
    <row r="6439" spans="1:11" x14ac:dyDescent="0.2">
      <c r="A6439" s="140"/>
      <c r="B6439" s="325"/>
      <c r="J6439" s="4"/>
      <c r="K6439" s="173"/>
    </row>
    <row r="6440" spans="1:11" x14ac:dyDescent="0.2">
      <c r="A6440" s="140"/>
      <c r="B6440" s="325"/>
      <c r="J6440" s="4"/>
      <c r="K6440" s="173"/>
    </row>
    <row r="6441" spans="1:11" x14ac:dyDescent="0.2">
      <c r="A6441" s="140"/>
      <c r="B6441" s="325"/>
      <c r="J6441" s="4"/>
      <c r="K6441" s="173"/>
    </row>
    <row r="6442" spans="1:11" x14ac:dyDescent="0.2">
      <c r="A6442" s="140"/>
      <c r="B6442" s="325"/>
      <c r="J6442" s="4"/>
      <c r="K6442" s="173"/>
    </row>
    <row r="6443" spans="1:11" x14ac:dyDescent="0.2">
      <c r="A6443" s="140"/>
      <c r="B6443" s="325"/>
      <c r="J6443" s="4"/>
      <c r="K6443" s="173"/>
    </row>
    <row r="6444" spans="1:11" x14ac:dyDescent="0.2">
      <c r="A6444" s="140"/>
      <c r="B6444" s="325"/>
      <c r="J6444" s="4"/>
      <c r="K6444" s="173"/>
    </row>
    <row r="6445" spans="1:11" x14ac:dyDescent="0.2">
      <c r="A6445" s="140"/>
      <c r="B6445" s="325"/>
      <c r="J6445" s="4"/>
      <c r="K6445" s="173"/>
    </row>
    <row r="6446" spans="1:11" x14ac:dyDescent="0.2">
      <c r="A6446" s="140"/>
      <c r="B6446" s="325"/>
      <c r="J6446" s="4"/>
      <c r="K6446" s="173"/>
    </row>
    <row r="6447" spans="1:11" x14ac:dyDescent="0.2">
      <c r="A6447" s="140"/>
      <c r="B6447" s="325"/>
      <c r="J6447" s="4"/>
      <c r="K6447" s="173"/>
    </row>
    <row r="6448" spans="1:11" x14ac:dyDescent="0.2">
      <c r="A6448" s="140"/>
      <c r="B6448" s="325"/>
      <c r="J6448" s="4"/>
      <c r="K6448" s="173"/>
    </row>
    <row r="6449" spans="1:11" x14ac:dyDescent="0.2">
      <c r="A6449" s="140"/>
      <c r="B6449" s="325"/>
      <c r="J6449" s="4"/>
      <c r="K6449" s="173"/>
    </row>
    <row r="6450" spans="1:11" x14ac:dyDescent="0.2">
      <c r="A6450" s="140"/>
      <c r="B6450" s="325"/>
      <c r="J6450" s="4"/>
      <c r="K6450" s="173"/>
    </row>
    <row r="6451" spans="1:11" x14ac:dyDescent="0.2">
      <c r="A6451" s="140"/>
      <c r="B6451" s="325"/>
      <c r="J6451" s="4"/>
      <c r="K6451" s="173"/>
    </row>
    <row r="6452" spans="1:11" x14ac:dyDescent="0.2">
      <c r="A6452" s="140"/>
      <c r="B6452" s="325"/>
      <c r="J6452" s="4"/>
      <c r="K6452" s="173"/>
    </row>
    <row r="6453" spans="1:11" x14ac:dyDescent="0.2">
      <c r="A6453" s="140"/>
      <c r="B6453" s="325"/>
      <c r="J6453" s="4"/>
      <c r="K6453" s="173"/>
    </row>
    <row r="6454" spans="1:11" x14ac:dyDescent="0.2">
      <c r="A6454" s="140"/>
      <c r="B6454" s="325"/>
      <c r="J6454" s="4"/>
      <c r="K6454" s="173"/>
    </row>
    <row r="6455" spans="1:11" x14ac:dyDescent="0.2">
      <c r="A6455" s="140"/>
      <c r="B6455" s="325"/>
      <c r="J6455" s="4"/>
      <c r="K6455" s="173"/>
    </row>
    <row r="6456" spans="1:11" x14ac:dyDescent="0.2">
      <c r="A6456" s="140"/>
      <c r="B6456" s="325"/>
      <c r="J6456" s="4"/>
      <c r="K6456" s="173"/>
    </row>
    <row r="6457" spans="1:11" x14ac:dyDescent="0.2">
      <c r="A6457" s="140"/>
      <c r="B6457" s="325"/>
      <c r="J6457" s="4"/>
      <c r="K6457" s="173"/>
    </row>
    <row r="6458" spans="1:11" x14ac:dyDescent="0.2">
      <c r="A6458" s="140"/>
      <c r="B6458" s="325"/>
      <c r="J6458" s="4"/>
      <c r="K6458" s="173"/>
    </row>
    <row r="6459" spans="1:11" x14ac:dyDescent="0.2">
      <c r="A6459" s="140"/>
      <c r="B6459" s="325"/>
      <c r="J6459" s="4"/>
      <c r="K6459" s="173"/>
    </row>
    <row r="6460" spans="1:11" x14ac:dyDescent="0.2">
      <c r="A6460" s="140"/>
      <c r="B6460" s="325"/>
      <c r="J6460" s="4"/>
      <c r="K6460" s="173"/>
    </row>
    <row r="6461" spans="1:11" x14ac:dyDescent="0.2">
      <c r="A6461" s="140"/>
      <c r="B6461" s="325"/>
      <c r="J6461" s="4"/>
      <c r="K6461" s="173"/>
    </row>
    <row r="6462" spans="1:11" x14ac:dyDescent="0.2">
      <c r="A6462" s="140"/>
      <c r="B6462" s="325"/>
      <c r="J6462" s="4"/>
      <c r="K6462" s="173"/>
    </row>
    <row r="6463" spans="1:11" x14ac:dyDescent="0.2">
      <c r="A6463" s="140"/>
      <c r="B6463" s="325"/>
      <c r="J6463" s="4"/>
      <c r="K6463" s="173"/>
    </row>
    <row r="6464" spans="1:11" x14ac:dyDescent="0.2">
      <c r="A6464" s="140"/>
      <c r="B6464" s="325"/>
      <c r="J6464" s="4"/>
      <c r="K6464" s="173"/>
    </row>
    <row r="6465" spans="1:11" x14ac:dyDescent="0.2">
      <c r="A6465" s="140"/>
      <c r="B6465" s="325"/>
      <c r="J6465" s="4"/>
      <c r="K6465" s="173"/>
    </row>
    <row r="6466" spans="1:11" x14ac:dyDescent="0.2">
      <c r="A6466" s="140"/>
      <c r="B6466" s="325"/>
      <c r="J6466" s="4"/>
      <c r="K6466" s="173"/>
    </row>
    <row r="6467" spans="1:11" x14ac:dyDescent="0.2">
      <c r="A6467" s="140"/>
      <c r="B6467" s="325"/>
      <c r="J6467" s="4"/>
      <c r="K6467" s="173"/>
    </row>
    <row r="6468" spans="1:11" x14ac:dyDescent="0.2">
      <c r="A6468" s="140"/>
      <c r="B6468" s="325"/>
      <c r="J6468" s="4"/>
      <c r="K6468" s="173"/>
    </row>
    <row r="6469" spans="1:11" x14ac:dyDescent="0.2">
      <c r="A6469" s="140"/>
      <c r="B6469" s="325"/>
      <c r="J6469" s="4"/>
      <c r="K6469" s="173"/>
    </row>
    <row r="6470" spans="1:11" x14ac:dyDescent="0.2">
      <c r="A6470" s="140"/>
      <c r="B6470" s="325"/>
      <c r="J6470" s="4"/>
      <c r="K6470" s="173"/>
    </row>
    <row r="6471" spans="1:11" x14ac:dyDescent="0.2">
      <c r="A6471" s="140"/>
      <c r="B6471" s="325"/>
      <c r="J6471" s="4"/>
      <c r="K6471" s="173"/>
    </row>
    <row r="6472" spans="1:11" x14ac:dyDescent="0.2">
      <c r="A6472" s="140"/>
      <c r="B6472" s="325"/>
      <c r="J6472" s="4"/>
      <c r="K6472" s="173"/>
    </row>
    <row r="6473" spans="1:11" x14ac:dyDescent="0.2">
      <c r="A6473" s="140"/>
      <c r="B6473" s="325"/>
      <c r="J6473" s="4"/>
      <c r="K6473" s="173"/>
    </row>
    <row r="6474" spans="1:11" x14ac:dyDescent="0.2">
      <c r="A6474" s="140"/>
      <c r="B6474" s="325"/>
      <c r="J6474" s="4"/>
      <c r="K6474" s="173"/>
    </row>
    <row r="6475" spans="1:11" x14ac:dyDescent="0.2">
      <c r="A6475" s="140"/>
      <c r="B6475" s="325"/>
      <c r="J6475" s="4"/>
      <c r="K6475" s="173"/>
    </row>
    <row r="6476" spans="1:11" x14ac:dyDescent="0.2">
      <c r="A6476" s="140"/>
      <c r="B6476" s="325"/>
      <c r="J6476" s="4"/>
      <c r="K6476" s="173"/>
    </row>
    <row r="6477" spans="1:11" x14ac:dyDescent="0.2">
      <c r="A6477" s="140"/>
      <c r="B6477" s="325"/>
      <c r="J6477" s="4"/>
      <c r="K6477" s="173"/>
    </row>
    <row r="6478" spans="1:11" x14ac:dyDescent="0.2">
      <c r="A6478" s="140"/>
      <c r="B6478" s="325"/>
      <c r="J6478" s="4"/>
      <c r="K6478" s="173"/>
    </row>
    <row r="6479" spans="1:11" x14ac:dyDescent="0.2">
      <c r="A6479" s="140"/>
      <c r="B6479" s="325"/>
      <c r="J6479" s="4"/>
      <c r="K6479" s="173"/>
    </row>
    <row r="6480" spans="1:11" x14ac:dyDescent="0.2">
      <c r="A6480" s="140"/>
      <c r="B6480" s="325"/>
      <c r="J6480" s="4"/>
      <c r="K6480" s="173"/>
    </row>
    <row r="6481" spans="1:11" x14ac:dyDescent="0.2">
      <c r="A6481" s="140"/>
      <c r="B6481" s="325"/>
      <c r="J6481" s="4"/>
      <c r="K6481" s="173"/>
    </row>
    <row r="6482" spans="1:11" x14ac:dyDescent="0.2">
      <c r="A6482" s="140"/>
      <c r="B6482" s="325"/>
      <c r="J6482" s="4"/>
      <c r="K6482" s="173"/>
    </row>
    <row r="6483" spans="1:11" x14ac:dyDescent="0.2">
      <c r="A6483" s="140"/>
      <c r="B6483" s="325"/>
      <c r="J6483" s="4"/>
      <c r="K6483" s="173"/>
    </row>
    <row r="6484" spans="1:11" x14ac:dyDescent="0.2">
      <c r="A6484" s="140"/>
      <c r="B6484" s="325"/>
      <c r="J6484" s="4"/>
      <c r="K6484" s="173"/>
    </row>
    <row r="6485" spans="1:11" x14ac:dyDescent="0.2">
      <c r="A6485" s="140"/>
      <c r="B6485" s="325"/>
      <c r="J6485" s="4"/>
      <c r="K6485" s="173"/>
    </row>
    <row r="6486" spans="1:11" x14ac:dyDescent="0.2">
      <c r="A6486" s="140"/>
      <c r="B6486" s="325"/>
      <c r="J6486" s="4"/>
      <c r="K6486" s="173"/>
    </row>
    <row r="6487" spans="1:11" x14ac:dyDescent="0.2">
      <c r="A6487" s="140"/>
      <c r="B6487" s="325"/>
      <c r="J6487" s="4"/>
      <c r="K6487" s="173"/>
    </row>
    <row r="6488" spans="1:11" x14ac:dyDescent="0.2">
      <c r="A6488" s="140"/>
      <c r="B6488" s="325"/>
      <c r="J6488" s="4"/>
      <c r="K6488" s="173"/>
    </row>
    <row r="6489" spans="1:11" x14ac:dyDescent="0.2">
      <c r="A6489" s="140"/>
      <c r="B6489" s="325"/>
      <c r="J6489" s="4"/>
      <c r="K6489" s="173"/>
    </row>
    <row r="6490" spans="1:11" x14ac:dyDescent="0.2">
      <c r="A6490" s="140"/>
      <c r="B6490" s="325"/>
      <c r="J6490" s="4"/>
      <c r="K6490" s="173"/>
    </row>
    <row r="6491" spans="1:11" x14ac:dyDescent="0.2">
      <c r="A6491" s="140"/>
      <c r="B6491" s="325"/>
      <c r="J6491" s="4"/>
      <c r="K6491" s="173"/>
    </row>
    <row r="6492" spans="1:11" x14ac:dyDescent="0.2">
      <c r="A6492" s="140"/>
      <c r="B6492" s="325"/>
      <c r="J6492" s="4"/>
      <c r="K6492" s="173"/>
    </row>
    <row r="6493" spans="1:11" x14ac:dyDescent="0.2">
      <c r="A6493" s="140"/>
      <c r="B6493" s="325"/>
      <c r="J6493" s="4"/>
      <c r="K6493" s="173"/>
    </row>
    <row r="6494" spans="1:11" x14ac:dyDescent="0.2">
      <c r="A6494" s="140"/>
      <c r="B6494" s="325"/>
      <c r="J6494" s="4"/>
      <c r="K6494" s="173"/>
    </row>
    <row r="6495" spans="1:11" x14ac:dyDescent="0.2">
      <c r="A6495" s="140"/>
      <c r="B6495" s="325"/>
      <c r="J6495" s="4"/>
      <c r="K6495" s="173"/>
    </row>
    <row r="6496" spans="1:11" x14ac:dyDescent="0.2">
      <c r="A6496" s="140"/>
      <c r="B6496" s="325"/>
      <c r="J6496" s="4"/>
      <c r="K6496" s="173"/>
    </row>
    <row r="6497" spans="1:11" x14ac:dyDescent="0.2">
      <c r="A6497" s="140"/>
      <c r="B6497" s="325"/>
      <c r="J6497" s="4"/>
      <c r="K6497" s="173"/>
    </row>
    <row r="6498" spans="1:11" x14ac:dyDescent="0.2">
      <c r="A6498" s="140"/>
      <c r="B6498" s="325"/>
      <c r="J6498" s="4"/>
      <c r="K6498" s="173"/>
    </row>
    <row r="6499" spans="1:11" x14ac:dyDescent="0.2">
      <c r="A6499" s="140"/>
      <c r="B6499" s="325"/>
      <c r="J6499" s="4"/>
      <c r="K6499" s="173"/>
    </row>
    <row r="6500" spans="1:11" x14ac:dyDescent="0.2">
      <c r="A6500" s="140"/>
      <c r="B6500" s="325"/>
      <c r="J6500" s="4"/>
      <c r="K6500" s="173"/>
    </row>
    <row r="6501" spans="1:11" x14ac:dyDescent="0.2">
      <c r="A6501" s="140"/>
      <c r="B6501" s="325"/>
      <c r="J6501" s="4"/>
      <c r="K6501" s="173"/>
    </row>
    <row r="6502" spans="1:11" x14ac:dyDescent="0.2">
      <c r="A6502" s="140"/>
      <c r="B6502" s="325"/>
      <c r="J6502" s="4"/>
      <c r="K6502" s="173"/>
    </row>
    <row r="6503" spans="1:11" x14ac:dyDescent="0.2">
      <c r="A6503" s="140"/>
      <c r="B6503" s="325"/>
      <c r="J6503" s="4"/>
      <c r="K6503" s="173"/>
    </row>
    <row r="6504" spans="1:11" x14ac:dyDescent="0.2">
      <c r="A6504" s="140"/>
      <c r="B6504" s="325"/>
      <c r="J6504" s="4"/>
      <c r="K6504" s="173"/>
    </row>
    <row r="6505" spans="1:11" x14ac:dyDescent="0.2">
      <c r="A6505" s="140"/>
      <c r="B6505" s="325"/>
      <c r="J6505" s="4"/>
      <c r="K6505" s="173"/>
    </row>
    <row r="6506" spans="1:11" x14ac:dyDescent="0.2">
      <c r="A6506" s="140"/>
      <c r="B6506" s="325"/>
      <c r="J6506" s="4"/>
      <c r="K6506" s="173"/>
    </row>
    <row r="6507" spans="1:11" x14ac:dyDescent="0.2">
      <c r="A6507" s="140"/>
      <c r="B6507" s="325"/>
      <c r="J6507" s="4"/>
      <c r="K6507" s="173"/>
    </row>
    <row r="6508" spans="1:11" x14ac:dyDescent="0.2">
      <c r="A6508" s="140"/>
      <c r="B6508" s="325"/>
      <c r="J6508" s="4"/>
      <c r="K6508" s="173"/>
    </row>
    <row r="6509" spans="1:11" x14ac:dyDescent="0.2">
      <c r="A6509" s="140"/>
      <c r="B6509" s="325"/>
      <c r="J6509" s="4"/>
      <c r="K6509" s="173"/>
    </row>
    <row r="6510" spans="1:11" x14ac:dyDescent="0.2">
      <c r="A6510" s="140"/>
      <c r="B6510" s="325"/>
      <c r="J6510" s="4"/>
      <c r="K6510" s="173"/>
    </row>
    <row r="6511" spans="1:11" x14ac:dyDescent="0.2">
      <c r="A6511" s="140"/>
      <c r="B6511" s="325"/>
      <c r="J6511" s="4"/>
      <c r="K6511" s="173"/>
    </row>
    <row r="6512" spans="1:11" x14ac:dyDescent="0.2">
      <c r="A6512" s="140"/>
      <c r="B6512" s="325"/>
      <c r="J6512" s="4"/>
      <c r="K6512" s="173"/>
    </row>
    <row r="6513" spans="1:11" x14ac:dyDescent="0.2">
      <c r="A6513" s="140"/>
      <c r="B6513" s="325"/>
      <c r="J6513" s="4"/>
      <c r="K6513" s="173"/>
    </row>
    <row r="6514" spans="1:11" x14ac:dyDescent="0.2">
      <c r="A6514" s="140"/>
      <c r="B6514" s="325"/>
      <c r="J6514" s="4"/>
      <c r="K6514" s="173"/>
    </row>
    <row r="6515" spans="1:11" x14ac:dyDescent="0.2">
      <c r="A6515" s="140"/>
      <c r="B6515" s="325"/>
      <c r="J6515" s="4"/>
      <c r="K6515" s="173"/>
    </row>
    <row r="6516" spans="1:11" x14ac:dyDescent="0.2">
      <c r="A6516" s="140"/>
      <c r="B6516" s="325"/>
      <c r="J6516" s="4"/>
      <c r="K6516" s="173"/>
    </row>
    <row r="6517" spans="1:11" x14ac:dyDescent="0.2">
      <c r="A6517" s="140"/>
      <c r="B6517" s="325"/>
      <c r="J6517" s="4"/>
      <c r="K6517" s="173"/>
    </row>
    <row r="6518" spans="1:11" x14ac:dyDescent="0.2">
      <c r="A6518" s="140"/>
      <c r="B6518" s="325"/>
      <c r="J6518" s="4"/>
      <c r="K6518" s="173"/>
    </row>
    <row r="6519" spans="1:11" x14ac:dyDescent="0.2">
      <c r="A6519" s="140"/>
      <c r="B6519" s="325"/>
      <c r="J6519" s="4"/>
      <c r="K6519" s="173"/>
    </row>
    <row r="6520" spans="1:11" x14ac:dyDescent="0.2">
      <c r="A6520" s="140"/>
      <c r="B6520" s="325"/>
      <c r="J6520" s="4"/>
      <c r="K6520" s="173"/>
    </row>
    <row r="6521" spans="1:11" x14ac:dyDescent="0.2">
      <c r="A6521" s="140"/>
      <c r="B6521" s="325"/>
      <c r="J6521" s="4"/>
      <c r="K6521" s="173"/>
    </row>
    <row r="6522" spans="1:11" x14ac:dyDescent="0.2">
      <c r="A6522" s="140"/>
      <c r="B6522" s="325"/>
      <c r="J6522" s="4"/>
      <c r="K6522" s="173"/>
    </row>
    <row r="6523" spans="1:11" x14ac:dyDescent="0.2">
      <c r="A6523" s="140"/>
      <c r="B6523" s="325"/>
      <c r="J6523" s="4"/>
      <c r="K6523" s="173"/>
    </row>
    <row r="6524" spans="1:11" x14ac:dyDescent="0.2">
      <c r="A6524" s="140"/>
      <c r="B6524" s="325"/>
      <c r="J6524" s="4"/>
      <c r="K6524" s="173"/>
    </row>
    <row r="6525" spans="1:11" x14ac:dyDescent="0.2">
      <c r="A6525" s="140"/>
      <c r="B6525" s="325"/>
      <c r="J6525" s="4"/>
      <c r="K6525" s="173"/>
    </row>
    <row r="6526" spans="1:11" x14ac:dyDescent="0.2">
      <c r="A6526" s="140"/>
      <c r="B6526" s="325"/>
      <c r="J6526" s="4"/>
      <c r="K6526" s="173"/>
    </row>
    <row r="6527" spans="1:11" x14ac:dyDescent="0.2">
      <c r="A6527" s="140"/>
      <c r="B6527" s="325"/>
      <c r="J6527" s="4"/>
      <c r="K6527" s="173"/>
    </row>
    <row r="6528" spans="1:11" x14ac:dyDescent="0.2">
      <c r="A6528" s="140"/>
      <c r="B6528" s="325"/>
      <c r="J6528" s="4"/>
      <c r="K6528" s="173"/>
    </row>
    <row r="6529" spans="1:11" x14ac:dyDescent="0.2">
      <c r="A6529" s="140"/>
      <c r="B6529" s="325"/>
      <c r="J6529" s="4"/>
      <c r="K6529" s="173"/>
    </row>
    <row r="6530" spans="1:11" x14ac:dyDescent="0.2">
      <c r="A6530" s="140"/>
      <c r="B6530" s="325"/>
      <c r="J6530" s="4"/>
      <c r="K6530" s="173"/>
    </row>
    <row r="6531" spans="1:11" x14ac:dyDescent="0.2">
      <c r="A6531" s="140"/>
      <c r="B6531" s="325"/>
      <c r="J6531" s="4"/>
      <c r="K6531" s="173"/>
    </row>
    <row r="6532" spans="1:11" x14ac:dyDescent="0.2">
      <c r="A6532" s="140"/>
      <c r="B6532" s="325"/>
      <c r="J6532" s="4"/>
      <c r="K6532" s="173"/>
    </row>
    <row r="6533" spans="1:11" x14ac:dyDescent="0.2">
      <c r="A6533" s="140"/>
      <c r="B6533" s="325"/>
      <c r="J6533" s="4"/>
      <c r="K6533" s="173"/>
    </row>
    <row r="6534" spans="1:11" x14ac:dyDescent="0.2">
      <c r="A6534" s="140"/>
      <c r="B6534" s="325"/>
      <c r="J6534" s="4"/>
      <c r="K6534" s="173"/>
    </row>
    <row r="6535" spans="1:11" x14ac:dyDescent="0.2">
      <c r="A6535" s="140"/>
      <c r="B6535" s="325"/>
      <c r="J6535" s="4"/>
      <c r="K6535" s="173"/>
    </row>
    <row r="6536" spans="1:11" x14ac:dyDescent="0.2">
      <c r="A6536" s="140"/>
      <c r="B6536" s="325"/>
      <c r="J6536" s="4"/>
      <c r="K6536" s="173"/>
    </row>
    <row r="6537" spans="1:11" x14ac:dyDescent="0.2">
      <c r="A6537" s="140"/>
      <c r="B6537" s="325"/>
      <c r="J6537" s="4"/>
      <c r="K6537" s="173"/>
    </row>
    <row r="6538" spans="1:11" x14ac:dyDescent="0.2">
      <c r="A6538" s="140"/>
      <c r="B6538" s="325"/>
      <c r="J6538" s="4"/>
      <c r="K6538" s="173"/>
    </row>
    <row r="6539" spans="1:11" x14ac:dyDescent="0.2">
      <c r="A6539" s="140"/>
      <c r="B6539" s="325"/>
      <c r="J6539" s="4"/>
      <c r="K6539" s="173"/>
    </row>
    <row r="6540" spans="1:11" x14ac:dyDescent="0.2">
      <c r="A6540" s="140"/>
      <c r="B6540" s="325"/>
      <c r="J6540" s="4"/>
      <c r="K6540" s="173"/>
    </row>
    <row r="6541" spans="1:11" x14ac:dyDescent="0.2">
      <c r="A6541" s="140"/>
      <c r="B6541" s="325"/>
      <c r="J6541" s="4"/>
      <c r="K6541" s="173"/>
    </row>
    <row r="6542" spans="1:11" x14ac:dyDescent="0.2">
      <c r="A6542" s="140"/>
      <c r="B6542" s="325"/>
      <c r="J6542" s="4"/>
      <c r="K6542" s="173"/>
    </row>
    <row r="6543" spans="1:11" x14ac:dyDescent="0.2">
      <c r="A6543" s="140"/>
      <c r="B6543" s="325"/>
      <c r="J6543" s="4"/>
      <c r="K6543" s="173"/>
    </row>
    <row r="6544" spans="1:11" x14ac:dyDescent="0.2">
      <c r="A6544" s="140"/>
      <c r="B6544" s="325"/>
      <c r="J6544" s="4"/>
      <c r="K6544" s="173"/>
    </row>
    <row r="6545" spans="1:11" x14ac:dyDescent="0.2">
      <c r="A6545" s="140"/>
      <c r="B6545" s="325"/>
      <c r="J6545" s="4"/>
      <c r="K6545" s="173"/>
    </row>
    <row r="6546" spans="1:11" x14ac:dyDescent="0.2">
      <c r="A6546" s="140"/>
      <c r="B6546" s="325"/>
      <c r="J6546" s="4"/>
      <c r="K6546" s="173"/>
    </row>
    <row r="6547" spans="1:11" x14ac:dyDescent="0.2">
      <c r="A6547" s="140"/>
      <c r="B6547" s="325"/>
      <c r="J6547" s="4"/>
      <c r="K6547" s="173"/>
    </row>
    <row r="6548" spans="1:11" x14ac:dyDescent="0.2">
      <c r="A6548" s="140"/>
      <c r="B6548" s="325"/>
      <c r="J6548" s="4"/>
      <c r="K6548" s="173"/>
    </row>
    <row r="6549" spans="1:11" x14ac:dyDescent="0.2">
      <c r="A6549" s="140"/>
      <c r="B6549" s="325"/>
      <c r="J6549" s="4"/>
      <c r="K6549" s="173"/>
    </row>
    <row r="6550" spans="1:11" x14ac:dyDescent="0.2">
      <c r="A6550" s="140"/>
      <c r="B6550" s="325"/>
      <c r="J6550" s="4"/>
      <c r="K6550" s="173"/>
    </row>
    <row r="6551" spans="1:11" x14ac:dyDescent="0.2">
      <c r="A6551" s="140"/>
      <c r="B6551" s="325"/>
      <c r="J6551" s="4"/>
      <c r="K6551" s="173"/>
    </row>
    <row r="6552" spans="1:11" x14ac:dyDescent="0.2">
      <c r="A6552" s="140"/>
      <c r="B6552" s="325"/>
      <c r="J6552" s="4"/>
      <c r="K6552" s="173"/>
    </row>
    <row r="6553" spans="1:11" x14ac:dyDescent="0.2">
      <c r="A6553" s="140"/>
      <c r="B6553" s="325"/>
      <c r="J6553" s="4"/>
      <c r="K6553" s="173"/>
    </row>
    <row r="6554" spans="1:11" x14ac:dyDescent="0.2">
      <c r="A6554" s="140"/>
      <c r="B6554" s="325"/>
      <c r="J6554" s="4"/>
      <c r="K6554" s="173"/>
    </row>
    <row r="6555" spans="1:11" x14ac:dyDescent="0.2">
      <c r="A6555" s="140"/>
      <c r="B6555" s="325"/>
      <c r="J6555" s="4"/>
      <c r="K6555" s="173"/>
    </row>
    <row r="6556" spans="1:11" x14ac:dyDescent="0.2">
      <c r="A6556" s="140"/>
      <c r="B6556" s="325"/>
      <c r="J6556" s="4"/>
      <c r="K6556" s="173"/>
    </row>
    <row r="6557" spans="1:11" x14ac:dyDescent="0.2">
      <c r="A6557" s="140"/>
      <c r="B6557" s="325"/>
      <c r="J6557" s="4"/>
      <c r="K6557" s="173"/>
    </row>
    <row r="6558" spans="1:11" x14ac:dyDescent="0.2">
      <c r="A6558" s="140"/>
      <c r="B6558" s="325"/>
      <c r="J6558" s="4"/>
      <c r="K6558" s="173"/>
    </row>
    <row r="6559" spans="1:11" x14ac:dyDescent="0.2">
      <c r="A6559" s="140"/>
      <c r="B6559" s="325"/>
      <c r="J6559" s="4"/>
      <c r="K6559" s="173"/>
    </row>
    <row r="6560" spans="1:11" x14ac:dyDescent="0.2">
      <c r="A6560" s="140"/>
      <c r="B6560" s="325"/>
      <c r="J6560" s="4"/>
      <c r="K6560" s="173"/>
    </row>
    <row r="6561" spans="1:11" x14ac:dyDescent="0.2">
      <c r="A6561" s="140"/>
      <c r="B6561" s="325"/>
      <c r="J6561" s="4"/>
      <c r="K6561" s="173"/>
    </row>
    <row r="6562" spans="1:11" x14ac:dyDescent="0.2">
      <c r="A6562" s="140"/>
      <c r="B6562" s="325"/>
      <c r="J6562" s="4"/>
      <c r="K6562" s="173"/>
    </row>
    <row r="6563" spans="1:11" x14ac:dyDescent="0.2">
      <c r="A6563" s="140"/>
      <c r="B6563" s="325"/>
      <c r="J6563" s="4"/>
      <c r="K6563" s="173"/>
    </row>
    <row r="6564" spans="1:11" x14ac:dyDescent="0.2">
      <c r="A6564" s="140"/>
      <c r="B6564" s="325"/>
      <c r="J6564" s="4"/>
      <c r="K6564" s="173"/>
    </row>
    <row r="6565" spans="1:11" x14ac:dyDescent="0.2">
      <c r="A6565" s="140"/>
      <c r="B6565" s="325"/>
      <c r="J6565" s="4"/>
      <c r="K6565" s="173"/>
    </row>
    <row r="6566" spans="1:11" x14ac:dyDescent="0.2">
      <c r="A6566" s="140"/>
      <c r="B6566" s="325"/>
      <c r="J6566" s="4"/>
      <c r="K6566" s="173"/>
    </row>
    <row r="6567" spans="1:11" x14ac:dyDescent="0.2">
      <c r="A6567" s="140"/>
      <c r="B6567" s="325"/>
      <c r="J6567" s="4"/>
      <c r="K6567" s="173"/>
    </row>
    <row r="6568" spans="1:11" x14ac:dyDescent="0.2">
      <c r="A6568" s="140"/>
      <c r="B6568" s="325"/>
      <c r="J6568" s="4"/>
      <c r="K6568" s="173"/>
    </row>
    <row r="6569" spans="1:11" x14ac:dyDescent="0.2">
      <c r="A6569" s="140"/>
      <c r="B6569" s="325"/>
      <c r="J6569" s="4"/>
      <c r="K6569" s="173"/>
    </row>
    <row r="6570" spans="1:11" x14ac:dyDescent="0.2">
      <c r="A6570" s="140"/>
      <c r="B6570" s="325"/>
      <c r="J6570" s="4"/>
      <c r="K6570" s="173"/>
    </row>
    <row r="6571" spans="1:11" x14ac:dyDescent="0.2">
      <c r="A6571" s="140"/>
      <c r="B6571" s="325"/>
      <c r="J6571" s="4"/>
      <c r="K6571" s="173"/>
    </row>
    <row r="6572" spans="1:11" x14ac:dyDescent="0.2">
      <c r="A6572" s="140"/>
      <c r="B6572" s="325"/>
      <c r="J6572" s="4"/>
      <c r="K6572" s="173"/>
    </row>
    <row r="6573" spans="1:11" x14ac:dyDescent="0.2">
      <c r="A6573" s="140"/>
      <c r="B6573" s="325"/>
      <c r="J6573" s="4"/>
      <c r="K6573" s="173"/>
    </row>
    <row r="6574" spans="1:11" x14ac:dyDescent="0.2">
      <c r="A6574" s="140"/>
      <c r="B6574" s="325"/>
      <c r="J6574" s="4"/>
      <c r="K6574" s="173"/>
    </row>
    <row r="6575" spans="1:11" x14ac:dyDescent="0.2">
      <c r="A6575" s="140"/>
      <c r="B6575" s="325"/>
      <c r="J6575" s="4"/>
      <c r="K6575" s="173"/>
    </row>
    <row r="6576" spans="1:11" x14ac:dyDescent="0.2">
      <c r="A6576" s="140"/>
      <c r="B6576" s="325"/>
      <c r="J6576" s="4"/>
      <c r="K6576" s="173"/>
    </row>
    <row r="6577" spans="1:11" x14ac:dyDescent="0.2">
      <c r="A6577" s="140"/>
      <c r="B6577" s="325"/>
      <c r="J6577" s="4"/>
      <c r="K6577" s="173"/>
    </row>
    <row r="6578" spans="1:11" x14ac:dyDescent="0.2">
      <c r="A6578" s="140"/>
      <c r="B6578" s="325"/>
      <c r="J6578" s="4"/>
      <c r="K6578" s="173"/>
    </row>
    <row r="6579" spans="1:11" x14ac:dyDescent="0.2">
      <c r="A6579" s="140"/>
      <c r="B6579" s="325"/>
      <c r="J6579" s="4"/>
      <c r="K6579" s="173"/>
    </row>
    <row r="6580" spans="1:11" x14ac:dyDescent="0.2">
      <c r="A6580" s="140"/>
      <c r="B6580" s="325"/>
      <c r="J6580" s="4"/>
      <c r="K6580" s="173"/>
    </row>
    <row r="6581" spans="1:11" x14ac:dyDescent="0.2">
      <c r="A6581" s="140"/>
      <c r="B6581" s="325"/>
      <c r="J6581" s="4"/>
      <c r="K6581" s="173"/>
    </row>
    <row r="6582" spans="1:11" x14ac:dyDescent="0.2">
      <c r="A6582" s="140"/>
      <c r="B6582" s="325"/>
      <c r="J6582" s="4"/>
      <c r="K6582" s="173"/>
    </row>
    <row r="6583" spans="1:11" x14ac:dyDescent="0.2">
      <c r="A6583" s="140"/>
      <c r="B6583" s="325"/>
      <c r="J6583" s="4"/>
      <c r="K6583" s="173"/>
    </row>
    <row r="6584" spans="1:11" x14ac:dyDescent="0.2">
      <c r="A6584" s="140"/>
      <c r="B6584" s="325"/>
      <c r="J6584" s="4"/>
      <c r="K6584" s="173"/>
    </row>
    <row r="6585" spans="1:11" x14ac:dyDescent="0.2">
      <c r="A6585" s="140"/>
      <c r="B6585" s="325"/>
      <c r="J6585" s="4"/>
      <c r="K6585" s="173"/>
    </row>
    <row r="6586" spans="1:11" x14ac:dyDescent="0.2">
      <c r="A6586" s="140"/>
      <c r="B6586" s="325"/>
      <c r="J6586" s="4"/>
      <c r="K6586" s="173"/>
    </row>
    <row r="6587" spans="1:11" x14ac:dyDescent="0.2">
      <c r="A6587" s="140"/>
      <c r="B6587" s="325"/>
      <c r="J6587" s="4"/>
      <c r="K6587" s="173"/>
    </row>
    <row r="6588" spans="1:11" x14ac:dyDescent="0.2">
      <c r="A6588" s="140"/>
      <c r="B6588" s="325"/>
      <c r="J6588" s="4"/>
      <c r="K6588" s="173"/>
    </row>
    <row r="6589" spans="1:11" x14ac:dyDescent="0.2">
      <c r="A6589" s="140"/>
      <c r="B6589" s="325"/>
      <c r="J6589" s="4"/>
      <c r="K6589" s="173"/>
    </row>
    <row r="6590" spans="1:11" x14ac:dyDescent="0.2">
      <c r="A6590" s="140"/>
      <c r="B6590" s="325"/>
      <c r="J6590" s="4"/>
      <c r="K6590" s="173"/>
    </row>
    <row r="6591" spans="1:11" x14ac:dyDescent="0.2">
      <c r="A6591" s="140"/>
      <c r="B6591" s="325"/>
      <c r="J6591" s="4"/>
      <c r="K6591" s="173"/>
    </row>
    <row r="6592" spans="1:11" x14ac:dyDescent="0.2">
      <c r="A6592" s="140"/>
      <c r="B6592" s="325"/>
      <c r="J6592" s="4"/>
      <c r="K6592" s="173"/>
    </row>
    <row r="6593" spans="1:11" x14ac:dyDescent="0.2">
      <c r="A6593" s="140"/>
      <c r="B6593" s="325"/>
      <c r="J6593" s="4"/>
      <c r="K6593" s="173"/>
    </row>
    <row r="6594" spans="1:11" x14ac:dyDescent="0.2">
      <c r="A6594" s="140"/>
      <c r="B6594" s="325"/>
      <c r="J6594" s="4"/>
      <c r="K6594" s="173"/>
    </row>
    <row r="6595" spans="1:11" x14ac:dyDescent="0.2">
      <c r="A6595" s="140"/>
      <c r="B6595" s="325"/>
      <c r="J6595" s="4"/>
      <c r="K6595" s="173"/>
    </row>
    <row r="6596" spans="1:11" x14ac:dyDescent="0.2">
      <c r="A6596" s="140"/>
      <c r="B6596" s="325"/>
      <c r="J6596" s="4"/>
      <c r="K6596" s="173"/>
    </row>
    <row r="6597" spans="1:11" x14ac:dyDescent="0.2">
      <c r="A6597" s="140"/>
      <c r="B6597" s="325"/>
      <c r="J6597" s="4"/>
      <c r="K6597" s="173"/>
    </row>
    <row r="6598" spans="1:11" x14ac:dyDescent="0.2">
      <c r="A6598" s="140"/>
      <c r="B6598" s="325"/>
      <c r="J6598" s="4"/>
      <c r="K6598" s="173"/>
    </row>
    <row r="6599" spans="1:11" x14ac:dyDescent="0.2">
      <c r="A6599" s="140"/>
      <c r="B6599" s="325"/>
      <c r="J6599" s="4"/>
      <c r="K6599" s="173"/>
    </row>
    <row r="6600" spans="1:11" x14ac:dyDescent="0.2">
      <c r="A6600" s="140"/>
      <c r="B6600" s="325"/>
      <c r="J6600" s="4"/>
      <c r="K6600" s="173"/>
    </row>
    <row r="6601" spans="1:11" x14ac:dyDescent="0.2">
      <c r="A6601" s="140"/>
      <c r="B6601" s="325"/>
      <c r="J6601" s="4"/>
      <c r="K6601" s="173"/>
    </row>
    <row r="6602" spans="1:11" x14ac:dyDescent="0.2">
      <c r="A6602" s="140"/>
      <c r="B6602" s="325"/>
      <c r="J6602" s="4"/>
      <c r="K6602" s="173"/>
    </row>
    <row r="6603" spans="1:11" x14ac:dyDescent="0.2">
      <c r="A6603" s="140"/>
      <c r="B6603" s="325"/>
      <c r="J6603" s="4"/>
      <c r="K6603" s="173"/>
    </row>
    <row r="6604" spans="1:11" x14ac:dyDescent="0.2">
      <c r="A6604" s="140"/>
      <c r="B6604" s="325"/>
      <c r="J6604" s="4"/>
      <c r="K6604" s="173"/>
    </row>
    <row r="6605" spans="1:11" x14ac:dyDescent="0.2">
      <c r="A6605" s="140"/>
      <c r="B6605" s="325"/>
      <c r="J6605" s="4"/>
      <c r="K6605" s="173"/>
    </row>
    <row r="6606" spans="1:11" x14ac:dyDescent="0.2">
      <c r="A6606" s="140"/>
      <c r="B6606" s="325"/>
      <c r="J6606" s="4"/>
      <c r="K6606" s="173"/>
    </row>
    <row r="6607" spans="1:11" x14ac:dyDescent="0.2">
      <c r="A6607" s="140"/>
      <c r="B6607" s="325"/>
      <c r="J6607" s="4"/>
      <c r="K6607" s="173"/>
    </row>
    <row r="6608" spans="1:11" x14ac:dyDescent="0.2">
      <c r="A6608" s="140"/>
      <c r="B6608" s="325"/>
      <c r="J6608" s="4"/>
      <c r="K6608" s="173"/>
    </row>
    <row r="6609" spans="1:11" x14ac:dyDescent="0.2">
      <c r="A6609" s="140"/>
      <c r="B6609" s="325"/>
      <c r="J6609" s="4"/>
      <c r="K6609" s="173"/>
    </row>
    <row r="6610" spans="1:11" x14ac:dyDescent="0.2">
      <c r="A6610" s="140"/>
      <c r="B6610" s="325"/>
      <c r="J6610" s="4"/>
      <c r="K6610" s="173"/>
    </row>
    <row r="6611" spans="1:11" x14ac:dyDescent="0.2">
      <c r="A6611" s="140"/>
      <c r="B6611" s="325"/>
      <c r="J6611" s="4"/>
      <c r="K6611" s="173"/>
    </row>
    <row r="6612" spans="1:11" x14ac:dyDescent="0.2">
      <c r="A6612" s="140"/>
      <c r="B6612" s="325"/>
      <c r="J6612" s="4"/>
      <c r="K6612" s="173"/>
    </row>
    <row r="6613" spans="1:11" x14ac:dyDescent="0.2">
      <c r="A6613" s="140"/>
      <c r="B6613" s="325"/>
      <c r="J6613" s="4"/>
      <c r="K6613" s="173"/>
    </row>
    <row r="6614" spans="1:11" x14ac:dyDescent="0.2">
      <c r="A6614" s="140"/>
      <c r="B6614" s="325"/>
      <c r="J6614" s="4"/>
      <c r="K6614" s="173"/>
    </row>
    <row r="6615" spans="1:11" x14ac:dyDescent="0.2">
      <c r="A6615" s="140"/>
      <c r="B6615" s="325"/>
      <c r="J6615" s="4"/>
      <c r="K6615" s="173"/>
    </row>
    <row r="6616" spans="1:11" x14ac:dyDescent="0.2">
      <c r="A6616" s="140"/>
      <c r="B6616" s="325"/>
      <c r="J6616" s="4"/>
      <c r="K6616" s="173"/>
    </row>
    <row r="6617" spans="1:11" x14ac:dyDescent="0.2">
      <c r="A6617" s="140"/>
      <c r="B6617" s="325"/>
      <c r="J6617" s="4"/>
      <c r="K6617" s="173"/>
    </row>
    <row r="6618" spans="1:11" x14ac:dyDescent="0.2">
      <c r="A6618" s="140"/>
      <c r="B6618" s="325"/>
      <c r="J6618" s="4"/>
      <c r="K6618" s="173"/>
    </row>
    <row r="6619" spans="1:11" x14ac:dyDescent="0.2">
      <c r="A6619" s="140"/>
      <c r="B6619" s="325"/>
      <c r="J6619" s="4"/>
      <c r="K6619" s="173"/>
    </row>
    <row r="6620" spans="1:11" x14ac:dyDescent="0.2">
      <c r="A6620" s="140"/>
      <c r="B6620" s="325"/>
      <c r="J6620" s="4"/>
      <c r="K6620" s="173"/>
    </row>
    <row r="6621" spans="1:11" x14ac:dyDescent="0.2">
      <c r="A6621" s="140"/>
      <c r="B6621" s="325"/>
      <c r="J6621" s="4"/>
      <c r="K6621" s="173"/>
    </row>
    <row r="6622" spans="1:11" x14ac:dyDescent="0.2">
      <c r="A6622" s="140"/>
      <c r="B6622" s="325"/>
      <c r="J6622" s="4"/>
      <c r="K6622" s="173"/>
    </row>
    <row r="6623" spans="1:11" x14ac:dyDescent="0.2">
      <c r="A6623" s="140"/>
      <c r="B6623" s="325"/>
      <c r="J6623" s="4"/>
      <c r="K6623" s="173"/>
    </row>
    <row r="6624" spans="1:11" x14ac:dyDescent="0.2">
      <c r="A6624" s="140"/>
      <c r="B6624" s="325"/>
      <c r="J6624" s="4"/>
      <c r="K6624" s="173"/>
    </row>
    <row r="6625" spans="1:11" x14ac:dyDescent="0.2">
      <c r="A6625" s="140"/>
      <c r="B6625" s="325"/>
      <c r="J6625" s="4"/>
      <c r="K6625" s="173"/>
    </row>
    <row r="6626" spans="1:11" x14ac:dyDescent="0.2">
      <c r="A6626" s="140"/>
      <c r="B6626" s="325"/>
      <c r="J6626" s="4"/>
      <c r="K6626" s="173"/>
    </row>
    <row r="6627" spans="1:11" x14ac:dyDescent="0.2">
      <c r="A6627" s="140"/>
      <c r="B6627" s="325"/>
      <c r="J6627" s="4"/>
      <c r="K6627" s="173"/>
    </row>
    <row r="6628" spans="1:11" x14ac:dyDescent="0.2">
      <c r="A6628" s="140"/>
      <c r="B6628" s="325"/>
      <c r="J6628" s="4"/>
      <c r="K6628" s="173"/>
    </row>
    <row r="6629" spans="1:11" x14ac:dyDescent="0.2">
      <c r="A6629" s="140"/>
      <c r="B6629" s="325"/>
      <c r="J6629" s="4"/>
      <c r="K6629" s="173"/>
    </row>
    <row r="6630" spans="1:11" x14ac:dyDescent="0.2">
      <c r="A6630" s="140"/>
      <c r="B6630" s="325"/>
      <c r="J6630" s="4"/>
      <c r="K6630" s="173"/>
    </row>
    <row r="6631" spans="1:11" x14ac:dyDescent="0.2">
      <c r="A6631" s="140"/>
      <c r="B6631" s="325"/>
      <c r="J6631" s="4"/>
      <c r="K6631" s="173"/>
    </row>
    <row r="6632" spans="1:11" x14ac:dyDescent="0.2">
      <c r="A6632" s="140"/>
      <c r="B6632" s="325"/>
      <c r="J6632" s="4"/>
      <c r="K6632" s="173"/>
    </row>
    <row r="6633" spans="1:11" x14ac:dyDescent="0.2">
      <c r="A6633" s="140"/>
      <c r="B6633" s="325"/>
      <c r="J6633" s="4"/>
      <c r="K6633" s="173"/>
    </row>
    <row r="6634" spans="1:11" x14ac:dyDescent="0.2">
      <c r="A6634" s="140"/>
      <c r="B6634" s="325"/>
      <c r="J6634" s="4"/>
      <c r="K6634" s="173"/>
    </row>
    <row r="6635" spans="1:11" x14ac:dyDescent="0.2">
      <c r="A6635" s="140"/>
      <c r="B6635" s="325"/>
      <c r="J6635" s="4"/>
      <c r="K6635" s="173"/>
    </row>
    <row r="6636" spans="1:11" x14ac:dyDescent="0.2">
      <c r="A6636" s="140"/>
      <c r="B6636" s="325"/>
      <c r="J6636" s="4"/>
      <c r="K6636" s="173"/>
    </row>
    <row r="6637" spans="1:11" x14ac:dyDescent="0.2">
      <c r="A6637" s="140"/>
      <c r="B6637" s="325"/>
      <c r="J6637" s="4"/>
      <c r="K6637" s="173"/>
    </row>
    <row r="6638" spans="1:11" x14ac:dyDescent="0.2">
      <c r="A6638" s="140"/>
      <c r="B6638" s="325"/>
      <c r="J6638" s="4"/>
      <c r="K6638" s="173"/>
    </row>
    <row r="6639" spans="1:11" x14ac:dyDescent="0.2">
      <c r="A6639" s="140"/>
      <c r="B6639" s="325"/>
      <c r="J6639" s="4"/>
      <c r="K6639" s="173"/>
    </row>
    <row r="6640" spans="1:11" x14ac:dyDescent="0.2">
      <c r="A6640" s="140"/>
      <c r="B6640" s="325"/>
      <c r="J6640" s="4"/>
      <c r="K6640" s="173"/>
    </row>
    <row r="6641" spans="1:11" x14ac:dyDescent="0.2">
      <c r="A6641" s="140"/>
      <c r="B6641" s="325"/>
      <c r="J6641" s="4"/>
      <c r="K6641" s="173"/>
    </row>
    <row r="6642" spans="1:11" x14ac:dyDescent="0.2">
      <c r="A6642" s="140"/>
      <c r="B6642" s="325"/>
      <c r="J6642" s="4"/>
      <c r="K6642" s="173"/>
    </row>
    <row r="6643" spans="1:11" x14ac:dyDescent="0.2">
      <c r="A6643" s="140"/>
      <c r="B6643" s="325"/>
      <c r="J6643" s="4"/>
      <c r="K6643" s="173"/>
    </row>
    <row r="6644" spans="1:11" x14ac:dyDescent="0.2">
      <c r="A6644" s="140"/>
      <c r="B6644" s="325"/>
      <c r="J6644" s="4"/>
      <c r="K6644" s="173"/>
    </row>
    <row r="6645" spans="1:11" x14ac:dyDescent="0.2">
      <c r="A6645" s="140"/>
      <c r="B6645" s="325"/>
      <c r="J6645" s="4"/>
      <c r="K6645" s="173"/>
    </row>
    <row r="6646" spans="1:11" x14ac:dyDescent="0.2">
      <c r="A6646" s="140"/>
      <c r="B6646" s="325"/>
      <c r="J6646" s="4"/>
      <c r="K6646" s="173"/>
    </row>
    <row r="6647" spans="1:11" x14ac:dyDescent="0.2">
      <c r="A6647" s="140"/>
      <c r="B6647" s="325"/>
      <c r="J6647" s="4"/>
      <c r="K6647" s="173"/>
    </row>
    <row r="6648" spans="1:11" x14ac:dyDescent="0.2">
      <c r="A6648" s="140"/>
      <c r="B6648" s="325"/>
      <c r="J6648" s="4"/>
      <c r="K6648" s="173"/>
    </row>
    <row r="6649" spans="1:11" x14ac:dyDescent="0.2">
      <c r="A6649" s="140"/>
      <c r="B6649" s="325"/>
      <c r="J6649" s="4"/>
      <c r="K6649" s="173"/>
    </row>
    <row r="6650" spans="1:11" x14ac:dyDescent="0.2">
      <c r="A6650" s="140"/>
      <c r="B6650" s="325"/>
      <c r="J6650" s="4"/>
      <c r="K6650" s="173"/>
    </row>
    <row r="6651" spans="1:11" x14ac:dyDescent="0.2">
      <c r="A6651" s="140"/>
      <c r="B6651" s="325"/>
      <c r="J6651" s="4"/>
      <c r="K6651" s="173"/>
    </row>
    <row r="6652" spans="1:11" x14ac:dyDescent="0.2">
      <c r="A6652" s="140"/>
      <c r="B6652" s="325"/>
      <c r="J6652" s="4"/>
      <c r="K6652" s="173"/>
    </row>
    <row r="6653" spans="1:11" x14ac:dyDescent="0.2">
      <c r="A6653" s="140"/>
      <c r="B6653" s="325"/>
      <c r="J6653" s="4"/>
      <c r="K6653" s="173"/>
    </row>
    <row r="6654" spans="1:11" x14ac:dyDescent="0.2">
      <c r="A6654" s="140"/>
      <c r="B6654" s="325"/>
      <c r="J6654" s="4"/>
      <c r="K6654" s="173"/>
    </row>
    <row r="6655" spans="1:11" x14ac:dyDescent="0.2">
      <c r="A6655" s="140"/>
      <c r="B6655" s="325"/>
      <c r="J6655" s="4"/>
      <c r="K6655" s="173"/>
    </row>
    <row r="6656" spans="1:11" x14ac:dyDescent="0.2">
      <c r="A6656" s="140"/>
      <c r="B6656" s="325"/>
      <c r="J6656" s="4"/>
      <c r="K6656" s="173"/>
    </row>
    <row r="6657" spans="1:11" x14ac:dyDescent="0.2">
      <c r="A6657" s="140"/>
      <c r="B6657" s="325"/>
      <c r="J6657" s="4"/>
      <c r="K6657" s="173"/>
    </row>
    <row r="6658" spans="1:11" x14ac:dyDescent="0.2">
      <c r="A6658" s="140"/>
      <c r="B6658" s="325"/>
      <c r="J6658" s="4"/>
      <c r="K6658" s="173"/>
    </row>
    <row r="6659" spans="1:11" x14ac:dyDescent="0.2">
      <c r="A6659" s="140"/>
      <c r="B6659" s="325"/>
      <c r="J6659" s="4"/>
      <c r="K6659" s="173"/>
    </row>
    <row r="6660" spans="1:11" x14ac:dyDescent="0.2">
      <c r="A6660" s="140"/>
      <c r="B6660" s="325"/>
      <c r="J6660" s="4"/>
      <c r="K6660" s="173"/>
    </row>
    <row r="6661" spans="1:11" x14ac:dyDescent="0.2">
      <c r="A6661" s="140"/>
      <c r="B6661" s="325"/>
      <c r="J6661" s="4"/>
      <c r="K6661" s="173"/>
    </row>
    <row r="6662" spans="1:11" x14ac:dyDescent="0.2">
      <c r="A6662" s="140"/>
      <c r="B6662" s="325"/>
      <c r="J6662" s="4"/>
      <c r="K6662" s="173"/>
    </row>
    <row r="6663" spans="1:11" x14ac:dyDescent="0.2">
      <c r="A6663" s="140"/>
      <c r="B6663" s="325"/>
      <c r="J6663" s="4"/>
      <c r="K6663" s="173"/>
    </row>
    <row r="6664" spans="1:11" x14ac:dyDescent="0.2">
      <c r="A6664" s="140"/>
      <c r="B6664" s="325"/>
      <c r="J6664" s="4"/>
      <c r="K6664" s="173"/>
    </row>
    <row r="6665" spans="1:11" x14ac:dyDescent="0.2">
      <c r="A6665" s="140"/>
      <c r="B6665" s="325"/>
      <c r="J6665" s="4"/>
      <c r="K6665" s="173"/>
    </row>
    <row r="6666" spans="1:11" x14ac:dyDescent="0.2">
      <c r="A6666" s="140"/>
      <c r="B6666" s="325"/>
      <c r="J6666" s="4"/>
      <c r="K6666" s="173"/>
    </row>
    <row r="6667" spans="1:11" x14ac:dyDescent="0.2">
      <c r="A6667" s="140"/>
      <c r="B6667" s="325"/>
      <c r="J6667" s="4"/>
      <c r="K6667" s="173"/>
    </row>
    <row r="6668" spans="1:11" x14ac:dyDescent="0.2">
      <c r="A6668" s="140"/>
      <c r="B6668" s="325"/>
      <c r="J6668" s="4"/>
      <c r="K6668" s="173"/>
    </row>
    <row r="6669" spans="1:11" x14ac:dyDescent="0.2">
      <c r="A6669" s="140"/>
      <c r="B6669" s="325"/>
      <c r="J6669" s="4"/>
      <c r="K6669" s="173"/>
    </row>
    <row r="6670" spans="1:11" x14ac:dyDescent="0.2">
      <c r="A6670" s="140"/>
      <c r="B6670" s="325"/>
      <c r="J6670" s="4"/>
      <c r="K6670" s="173"/>
    </row>
    <row r="6671" spans="1:11" x14ac:dyDescent="0.2">
      <c r="A6671" s="140"/>
      <c r="B6671" s="325"/>
      <c r="J6671" s="4"/>
      <c r="K6671" s="173"/>
    </row>
    <row r="6672" spans="1:11" x14ac:dyDescent="0.2">
      <c r="A6672" s="140"/>
      <c r="B6672" s="325"/>
      <c r="J6672" s="4"/>
      <c r="K6672" s="173"/>
    </row>
    <row r="6673" spans="1:11" x14ac:dyDescent="0.2">
      <c r="A6673" s="140"/>
      <c r="B6673" s="325"/>
      <c r="J6673" s="4"/>
      <c r="K6673" s="173"/>
    </row>
    <row r="6674" spans="1:11" x14ac:dyDescent="0.2">
      <c r="A6674" s="140"/>
      <c r="B6674" s="325"/>
      <c r="J6674" s="4"/>
      <c r="K6674" s="173"/>
    </row>
    <row r="6675" spans="1:11" x14ac:dyDescent="0.2">
      <c r="A6675" s="140"/>
      <c r="B6675" s="325"/>
      <c r="J6675" s="4"/>
      <c r="K6675" s="173"/>
    </row>
    <row r="6676" spans="1:11" x14ac:dyDescent="0.2">
      <c r="A6676" s="140"/>
      <c r="B6676" s="325"/>
      <c r="J6676" s="4"/>
      <c r="K6676" s="173"/>
    </row>
    <row r="6677" spans="1:11" x14ac:dyDescent="0.2">
      <c r="A6677" s="140"/>
      <c r="B6677" s="325"/>
      <c r="J6677" s="4"/>
      <c r="K6677" s="173"/>
    </row>
    <row r="6678" spans="1:11" x14ac:dyDescent="0.2">
      <c r="A6678" s="140"/>
      <c r="B6678" s="325"/>
      <c r="J6678" s="4"/>
      <c r="K6678" s="173"/>
    </row>
    <row r="6679" spans="1:11" x14ac:dyDescent="0.2">
      <c r="A6679" s="140"/>
      <c r="B6679" s="325"/>
      <c r="J6679" s="4"/>
      <c r="K6679" s="173"/>
    </row>
    <row r="6680" spans="1:11" x14ac:dyDescent="0.2">
      <c r="A6680" s="140"/>
      <c r="B6680" s="325"/>
      <c r="J6680" s="4"/>
      <c r="K6680" s="173"/>
    </row>
    <row r="6681" spans="1:11" x14ac:dyDescent="0.2">
      <c r="A6681" s="140"/>
      <c r="B6681" s="325"/>
      <c r="J6681" s="4"/>
      <c r="K6681" s="173"/>
    </row>
    <row r="6682" spans="1:11" x14ac:dyDescent="0.2">
      <c r="A6682" s="140"/>
      <c r="B6682" s="325"/>
      <c r="J6682" s="4"/>
      <c r="K6682" s="173"/>
    </row>
    <row r="6683" spans="1:11" x14ac:dyDescent="0.2">
      <c r="A6683" s="140"/>
      <c r="B6683" s="325"/>
      <c r="J6683" s="4"/>
      <c r="K6683" s="173"/>
    </row>
    <row r="6684" spans="1:11" x14ac:dyDescent="0.2">
      <c r="A6684" s="140"/>
      <c r="B6684" s="325"/>
      <c r="J6684" s="4"/>
      <c r="K6684" s="173"/>
    </row>
    <row r="6685" spans="1:11" x14ac:dyDescent="0.2">
      <c r="A6685" s="140"/>
      <c r="B6685" s="325"/>
      <c r="J6685" s="4"/>
      <c r="K6685" s="173"/>
    </row>
    <row r="6686" spans="1:11" x14ac:dyDescent="0.2">
      <c r="A6686" s="140"/>
      <c r="B6686" s="325"/>
      <c r="J6686" s="4"/>
      <c r="K6686" s="173"/>
    </row>
    <row r="6687" spans="1:11" x14ac:dyDescent="0.2">
      <c r="A6687" s="140"/>
      <c r="B6687" s="325"/>
      <c r="J6687" s="4"/>
      <c r="K6687" s="173"/>
    </row>
    <row r="6688" spans="1:11" x14ac:dyDescent="0.2">
      <c r="A6688" s="140"/>
      <c r="B6688" s="325"/>
      <c r="J6688" s="4"/>
      <c r="K6688" s="173"/>
    </row>
    <row r="6689" spans="1:11" x14ac:dyDescent="0.2">
      <c r="A6689" s="140"/>
      <c r="B6689" s="325"/>
      <c r="J6689" s="4"/>
      <c r="K6689" s="173"/>
    </row>
    <row r="6690" spans="1:11" x14ac:dyDescent="0.2">
      <c r="A6690" s="140"/>
      <c r="B6690" s="325"/>
      <c r="J6690" s="4"/>
      <c r="K6690" s="173"/>
    </row>
    <row r="6691" spans="1:11" x14ac:dyDescent="0.2">
      <c r="A6691" s="140"/>
      <c r="B6691" s="325"/>
      <c r="J6691" s="4"/>
      <c r="K6691" s="173"/>
    </row>
    <row r="6692" spans="1:11" x14ac:dyDescent="0.2">
      <c r="A6692" s="140"/>
      <c r="B6692" s="325"/>
      <c r="J6692" s="4"/>
      <c r="K6692" s="173"/>
    </row>
    <row r="6693" spans="1:11" x14ac:dyDescent="0.2">
      <c r="A6693" s="140"/>
      <c r="B6693" s="325"/>
      <c r="J6693" s="4"/>
      <c r="K6693" s="173"/>
    </row>
    <row r="6694" spans="1:11" x14ac:dyDescent="0.2">
      <c r="A6694" s="140"/>
      <c r="B6694" s="325"/>
      <c r="J6694" s="4"/>
      <c r="K6694" s="173"/>
    </row>
    <row r="6695" spans="1:11" x14ac:dyDescent="0.2">
      <c r="A6695" s="140"/>
      <c r="B6695" s="325"/>
      <c r="J6695" s="4"/>
      <c r="K6695" s="173"/>
    </row>
    <row r="6696" spans="1:11" x14ac:dyDescent="0.2">
      <c r="A6696" s="140"/>
      <c r="B6696" s="325"/>
      <c r="J6696" s="4"/>
      <c r="K6696" s="173"/>
    </row>
    <row r="6697" spans="1:11" x14ac:dyDescent="0.2">
      <c r="A6697" s="140"/>
      <c r="B6697" s="325"/>
      <c r="J6697" s="4"/>
      <c r="K6697" s="173"/>
    </row>
    <row r="6698" spans="1:11" x14ac:dyDescent="0.2">
      <c r="A6698" s="140"/>
      <c r="B6698" s="325"/>
      <c r="J6698" s="4"/>
      <c r="K6698" s="173"/>
    </row>
    <row r="6699" spans="1:11" x14ac:dyDescent="0.2">
      <c r="A6699" s="140"/>
      <c r="B6699" s="325"/>
      <c r="J6699" s="4"/>
      <c r="K6699" s="173"/>
    </row>
    <row r="6700" spans="1:11" x14ac:dyDescent="0.2">
      <c r="A6700" s="140"/>
      <c r="B6700" s="325"/>
      <c r="J6700" s="4"/>
      <c r="K6700" s="173"/>
    </row>
    <row r="6701" spans="1:11" x14ac:dyDescent="0.2">
      <c r="A6701" s="140"/>
      <c r="B6701" s="325"/>
      <c r="J6701" s="4"/>
      <c r="K6701" s="173"/>
    </row>
    <row r="6702" spans="1:11" x14ac:dyDescent="0.2">
      <c r="A6702" s="140"/>
      <c r="B6702" s="325"/>
      <c r="J6702" s="4"/>
      <c r="K6702" s="173"/>
    </row>
    <row r="6703" spans="1:11" x14ac:dyDescent="0.2">
      <c r="A6703" s="140"/>
      <c r="B6703" s="325"/>
      <c r="J6703" s="4"/>
      <c r="K6703" s="173"/>
    </row>
    <row r="6704" spans="1:11" x14ac:dyDescent="0.2">
      <c r="A6704" s="140"/>
      <c r="B6704" s="325"/>
      <c r="J6704" s="4"/>
      <c r="K6704" s="173"/>
    </row>
    <row r="6705" spans="1:11" x14ac:dyDescent="0.2">
      <c r="A6705" s="140"/>
      <c r="B6705" s="325"/>
      <c r="J6705" s="4"/>
      <c r="K6705" s="173"/>
    </row>
    <row r="6706" spans="1:11" x14ac:dyDescent="0.2">
      <c r="A6706" s="140"/>
      <c r="B6706" s="325"/>
      <c r="J6706" s="4"/>
      <c r="K6706" s="173"/>
    </row>
    <row r="6707" spans="1:11" x14ac:dyDescent="0.2">
      <c r="A6707" s="140"/>
      <c r="B6707" s="325"/>
      <c r="J6707" s="4"/>
      <c r="K6707" s="173"/>
    </row>
    <row r="6708" spans="1:11" x14ac:dyDescent="0.2">
      <c r="A6708" s="140"/>
      <c r="B6708" s="325"/>
      <c r="J6708" s="4"/>
      <c r="K6708" s="173"/>
    </row>
    <row r="6709" spans="1:11" x14ac:dyDescent="0.2">
      <c r="A6709" s="140"/>
      <c r="B6709" s="325"/>
      <c r="J6709" s="4"/>
      <c r="K6709" s="173"/>
    </row>
    <row r="6710" spans="1:11" x14ac:dyDescent="0.2">
      <c r="A6710" s="140"/>
      <c r="B6710" s="325"/>
      <c r="J6710" s="4"/>
      <c r="K6710" s="173"/>
    </row>
    <row r="6711" spans="1:11" x14ac:dyDescent="0.2">
      <c r="A6711" s="140"/>
      <c r="B6711" s="325"/>
      <c r="J6711" s="4"/>
      <c r="K6711" s="173"/>
    </row>
    <row r="6712" spans="1:11" x14ac:dyDescent="0.2">
      <c r="A6712" s="140"/>
      <c r="B6712" s="325"/>
      <c r="J6712" s="4"/>
      <c r="K6712" s="173"/>
    </row>
    <row r="6713" spans="1:11" x14ac:dyDescent="0.2">
      <c r="A6713" s="140"/>
      <c r="B6713" s="325"/>
      <c r="J6713" s="4"/>
      <c r="K6713" s="173"/>
    </row>
    <row r="6714" spans="1:11" x14ac:dyDescent="0.2">
      <c r="A6714" s="140"/>
      <c r="B6714" s="325"/>
      <c r="J6714" s="4"/>
      <c r="K6714" s="173"/>
    </row>
    <row r="6715" spans="1:11" x14ac:dyDescent="0.2">
      <c r="A6715" s="140"/>
      <c r="B6715" s="325"/>
      <c r="J6715" s="4"/>
      <c r="K6715" s="173"/>
    </row>
    <row r="6716" spans="1:11" x14ac:dyDescent="0.2">
      <c r="A6716" s="140"/>
      <c r="B6716" s="325"/>
      <c r="J6716" s="4"/>
      <c r="K6716" s="173"/>
    </row>
    <row r="6717" spans="1:11" x14ac:dyDescent="0.2">
      <c r="A6717" s="140"/>
      <c r="B6717" s="325"/>
      <c r="J6717" s="4"/>
      <c r="K6717" s="173"/>
    </row>
    <row r="6718" spans="1:11" x14ac:dyDescent="0.2">
      <c r="A6718" s="140"/>
      <c r="B6718" s="325"/>
      <c r="J6718" s="4"/>
      <c r="K6718" s="173"/>
    </row>
    <row r="6719" spans="1:11" x14ac:dyDescent="0.2">
      <c r="A6719" s="140"/>
      <c r="B6719" s="325"/>
      <c r="J6719" s="4"/>
      <c r="K6719" s="173"/>
    </row>
    <row r="6720" spans="1:11" x14ac:dyDescent="0.2">
      <c r="A6720" s="140"/>
      <c r="B6720" s="325"/>
      <c r="J6720" s="4"/>
      <c r="K6720" s="173"/>
    </row>
    <row r="6721" spans="1:11" x14ac:dyDescent="0.2">
      <c r="A6721" s="140"/>
      <c r="B6721" s="325"/>
      <c r="J6721" s="4"/>
      <c r="K6721" s="173"/>
    </row>
    <row r="6722" spans="1:11" x14ac:dyDescent="0.2">
      <c r="A6722" s="140"/>
      <c r="B6722" s="325"/>
      <c r="J6722" s="4"/>
      <c r="K6722" s="173"/>
    </row>
    <row r="6723" spans="1:11" x14ac:dyDescent="0.2">
      <c r="A6723" s="140"/>
      <c r="B6723" s="325"/>
      <c r="J6723" s="4"/>
      <c r="K6723" s="173"/>
    </row>
    <row r="6724" spans="1:11" x14ac:dyDescent="0.2">
      <c r="A6724" s="140"/>
      <c r="B6724" s="325"/>
      <c r="J6724" s="4"/>
      <c r="K6724" s="173"/>
    </row>
    <row r="6725" spans="1:11" x14ac:dyDescent="0.2">
      <c r="A6725" s="140"/>
      <c r="B6725" s="325"/>
      <c r="J6725" s="4"/>
      <c r="K6725" s="173"/>
    </row>
    <row r="6726" spans="1:11" x14ac:dyDescent="0.2">
      <c r="A6726" s="140"/>
      <c r="B6726" s="325"/>
      <c r="J6726" s="4"/>
      <c r="K6726" s="173"/>
    </row>
    <row r="6727" spans="1:11" x14ac:dyDescent="0.2">
      <c r="A6727" s="140"/>
      <c r="B6727" s="325"/>
      <c r="J6727" s="4"/>
      <c r="K6727" s="173"/>
    </row>
    <row r="6728" spans="1:11" x14ac:dyDescent="0.2">
      <c r="A6728" s="140"/>
      <c r="B6728" s="325"/>
      <c r="J6728" s="4"/>
      <c r="K6728" s="173"/>
    </row>
    <row r="6729" spans="1:11" x14ac:dyDescent="0.2">
      <c r="A6729" s="140"/>
      <c r="B6729" s="325"/>
      <c r="J6729" s="4"/>
      <c r="K6729" s="173"/>
    </row>
    <row r="6730" spans="1:11" x14ac:dyDescent="0.2">
      <c r="A6730" s="140"/>
      <c r="B6730" s="325"/>
      <c r="J6730" s="4"/>
      <c r="K6730" s="173"/>
    </row>
    <row r="6731" spans="1:11" x14ac:dyDescent="0.2">
      <c r="A6731" s="140"/>
      <c r="B6731" s="325"/>
      <c r="J6731" s="4"/>
      <c r="K6731" s="173"/>
    </row>
    <row r="6732" spans="1:11" x14ac:dyDescent="0.2">
      <c r="A6732" s="140"/>
      <c r="B6732" s="325"/>
      <c r="J6732" s="4"/>
      <c r="K6732" s="173"/>
    </row>
    <row r="6733" spans="1:11" x14ac:dyDescent="0.2">
      <c r="A6733" s="140"/>
      <c r="B6733" s="325"/>
      <c r="J6733" s="4"/>
      <c r="K6733" s="173"/>
    </row>
    <row r="6734" spans="1:11" x14ac:dyDescent="0.2">
      <c r="A6734" s="140"/>
      <c r="B6734" s="325"/>
      <c r="J6734" s="4"/>
      <c r="K6734" s="173"/>
    </row>
    <row r="6735" spans="1:11" x14ac:dyDescent="0.2">
      <c r="A6735" s="140"/>
      <c r="B6735" s="325"/>
      <c r="J6735" s="4"/>
      <c r="K6735" s="173"/>
    </row>
    <row r="6736" spans="1:11" x14ac:dyDescent="0.2">
      <c r="A6736" s="140"/>
      <c r="B6736" s="325"/>
      <c r="J6736" s="4"/>
      <c r="K6736" s="173"/>
    </row>
    <row r="6737" spans="1:11" x14ac:dyDescent="0.2">
      <c r="A6737" s="140"/>
      <c r="B6737" s="325"/>
      <c r="J6737" s="4"/>
      <c r="K6737" s="173"/>
    </row>
    <row r="6738" spans="1:11" x14ac:dyDescent="0.2">
      <c r="A6738" s="140"/>
      <c r="B6738" s="325"/>
      <c r="J6738" s="4"/>
      <c r="K6738" s="173"/>
    </row>
    <row r="6739" spans="1:11" x14ac:dyDescent="0.2">
      <c r="A6739" s="140"/>
      <c r="B6739" s="325"/>
      <c r="J6739" s="4"/>
      <c r="K6739" s="173"/>
    </row>
    <row r="6740" spans="1:11" x14ac:dyDescent="0.2">
      <c r="A6740" s="140"/>
      <c r="B6740" s="325"/>
      <c r="J6740" s="4"/>
      <c r="K6740" s="173"/>
    </row>
    <row r="6741" spans="1:11" x14ac:dyDescent="0.2">
      <c r="A6741" s="140"/>
      <c r="B6741" s="325"/>
      <c r="J6741" s="4"/>
      <c r="K6741" s="173"/>
    </row>
    <row r="6742" spans="1:11" x14ac:dyDescent="0.2">
      <c r="A6742" s="140"/>
      <c r="B6742" s="325"/>
      <c r="J6742" s="4"/>
      <c r="K6742" s="173"/>
    </row>
    <row r="6743" spans="1:11" x14ac:dyDescent="0.2">
      <c r="A6743" s="140"/>
      <c r="B6743" s="325"/>
      <c r="J6743" s="4"/>
      <c r="K6743" s="173"/>
    </row>
    <row r="6744" spans="1:11" x14ac:dyDescent="0.2">
      <c r="A6744" s="140"/>
      <c r="B6744" s="325"/>
      <c r="J6744" s="4"/>
      <c r="K6744" s="173"/>
    </row>
    <row r="6745" spans="1:11" x14ac:dyDescent="0.2">
      <c r="A6745" s="140"/>
      <c r="B6745" s="325"/>
      <c r="J6745" s="4"/>
      <c r="K6745" s="173"/>
    </row>
    <row r="6746" spans="1:11" x14ac:dyDescent="0.2">
      <c r="A6746" s="140"/>
      <c r="B6746" s="325"/>
      <c r="J6746" s="4"/>
      <c r="K6746" s="173"/>
    </row>
    <row r="6747" spans="1:11" x14ac:dyDescent="0.2">
      <c r="A6747" s="140"/>
      <c r="B6747" s="325"/>
      <c r="J6747" s="4"/>
      <c r="K6747" s="173"/>
    </row>
    <row r="6748" spans="1:11" x14ac:dyDescent="0.2">
      <c r="A6748" s="140"/>
      <c r="B6748" s="325"/>
      <c r="J6748" s="4"/>
      <c r="K6748" s="173"/>
    </row>
    <row r="6749" spans="1:11" x14ac:dyDescent="0.2">
      <c r="A6749" s="140"/>
      <c r="B6749" s="325"/>
      <c r="J6749" s="4"/>
      <c r="K6749" s="173"/>
    </row>
    <row r="6750" spans="1:11" x14ac:dyDescent="0.2">
      <c r="A6750" s="140"/>
      <c r="B6750" s="325"/>
      <c r="J6750" s="4"/>
      <c r="K6750" s="173"/>
    </row>
    <row r="6751" spans="1:11" x14ac:dyDescent="0.2">
      <c r="A6751" s="140"/>
      <c r="B6751" s="325"/>
      <c r="J6751" s="4"/>
      <c r="K6751" s="173"/>
    </row>
    <row r="6752" spans="1:11" x14ac:dyDescent="0.2">
      <c r="A6752" s="140"/>
      <c r="B6752" s="325"/>
      <c r="J6752" s="4"/>
      <c r="K6752" s="173"/>
    </row>
    <row r="6753" spans="1:11" x14ac:dyDescent="0.2">
      <c r="A6753" s="140"/>
      <c r="B6753" s="325"/>
      <c r="J6753" s="4"/>
      <c r="K6753" s="173"/>
    </row>
    <row r="6754" spans="1:11" x14ac:dyDescent="0.2">
      <c r="A6754" s="140"/>
      <c r="B6754" s="325"/>
      <c r="J6754" s="4"/>
      <c r="K6754" s="173"/>
    </row>
    <row r="6755" spans="1:11" x14ac:dyDescent="0.2">
      <c r="A6755" s="140"/>
      <c r="B6755" s="325"/>
      <c r="J6755" s="4"/>
      <c r="K6755" s="173"/>
    </row>
    <row r="6756" spans="1:11" x14ac:dyDescent="0.2">
      <c r="A6756" s="140"/>
      <c r="B6756" s="325"/>
      <c r="J6756" s="4"/>
      <c r="K6756" s="173"/>
    </row>
    <row r="6757" spans="1:11" x14ac:dyDescent="0.2">
      <c r="A6757" s="140"/>
      <c r="B6757" s="325"/>
      <c r="J6757" s="4"/>
      <c r="K6757" s="173"/>
    </row>
    <row r="6758" spans="1:11" x14ac:dyDescent="0.2">
      <c r="A6758" s="140"/>
      <c r="B6758" s="325"/>
      <c r="J6758" s="4"/>
      <c r="K6758" s="173"/>
    </row>
    <row r="6759" spans="1:11" x14ac:dyDescent="0.2">
      <c r="A6759" s="140"/>
      <c r="B6759" s="325"/>
      <c r="J6759" s="4"/>
      <c r="K6759" s="173"/>
    </row>
    <row r="6760" spans="1:11" x14ac:dyDescent="0.2">
      <c r="A6760" s="140"/>
      <c r="B6760" s="325"/>
      <c r="J6760" s="4"/>
      <c r="K6760" s="173"/>
    </row>
    <row r="6761" spans="1:11" x14ac:dyDescent="0.2">
      <c r="A6761" s="140"/>
      <c r="B6761" s="325"/>
      <c r="J6761" s="4"/>
      <c r="K6761" s="173"/>
    </row>
    <row r="6762" spans="1:11" x14ac:dyDescent="0.2">
      <c r="A6762" s="140"/>
      <c r="B6762" s="325"/>
      <c r="J6762" s="4"/>
      <c r="K6762" s="173"/>
    </row>
    <row r="6763" spans="1:11" x14ac:dyDescent="0.2">
      <c r="A6763" s="140"/>
      <c r="B6763" s="325"/>
      <c r="J6763" s="4"/>
      <c r="K6763" s="173"/>
    </row>
    <row r="6764" spans="1:11" x14ac:dyDescent="0.2">
      <c r="A6764" s="140"/>
      <c r="B6764" s="325"/>
      <c r="J6764" s="4"/>
      <c r="K6764" s="173"/>
    </row>
    <row r="6765" spans="1:11" x14ac:dyDescent="0.2">
      <c r="A6765" s="140"/>
      <c r="B6765" s="325"/>
      <c r="J6765" s="4"/>
      <c r="K6765" s="173"/>
    </row>
    <row r="6766" spans="1:11" x14ac:dyDescent="0.2">
      <c r="A6766" s="140"/>
      <c r="B6766" s="325"/>
      <c r="J6766" s="4"/>
      <c r="K6766" s="173"/>
    </row>
    <row r="6767" spans="1:11" x14ac:dyDescent="0.2">
      <c r="A6767" s="140"/>
      <c r="B6767" s="325"/>
      <c r="J6767" s="4"/>
      <c r="K6767" s="173"/>
    </row>
    <row r="6768" spans="1:11" x14ac:dyDescent="0.2">
      <c r="A6768" s="140"/>
      <c r="B6768" s="325"/>
      <c r="J6768" s="4"/>
      <c r="K6768" s="173"/>
    </row>
    <row r="6769" spans="1:11" x14ac:dyDescent="0.2">
      <c r="A6769" s="140"/>
      <c r="B6769" s="325"/>
      <c r="J6769" s="4"/>
      <c r="K6769" s="173"/>
    </row>
    <row r="6770" spans="1:11" x14ac:dyDescent="0.2">
      <c r="A6770" s="140"/>
      <c r="B6770" s="325"/>
      <c r="J6770" s="4"/>
      <c r="K6770" s="173"/>
    </row>
    <row r="6771" spans="1:11" x14ac:dyDescent="0.2">
      <c r="A6771" s="140"/>
      <c r="B6771" s="325"/>
      <c r="J6771" s="4"/>
      <c r="K6771" s="173"/>
    </row>
    <row r="6772" spans="1:11" x14ac:dyDescent="0.2">
      <c r="A6772" s="140"/>
      <c r="B6772" s="325"/>
      <c r="J6772" s="4"/>
      <c r="K6772" s="173"/>
    </row>
    <row r="6773" spans="1:11" x14ac:dyDescent="0.2">
      <c r="A6773" s="140"/>
      <c r="B6773" s="325"/>
      <c r="J6773" s="4"/>
      <c r="K6773" s="173"/>
    </row>
    <row r="6774" spans="1:11" x14ac:dyDescent="0.2">
      <c r="A6774" s="140"/>
      <c r="B6774" s="325"/>
      <c r="J6774" s="4"/>
      <c r="K6774" s="173"/>
    </row>
    <row r="6775" spans="1:11" x14ac:dyDescent="0.2">
      <c r="A6775" s="140"/>
      <c r="B6775" s="325"/>
      <c r="J6775" s="4"/>
      <c r="K6775" s="173"/>
    </row>
    <row r="6776" spans="1:11" x14ac:dyDescent="0.2">
      <c r="A6776" s="140"/>
      <c r="B6776" s="325"/>
      <c r="J6776" s="4"/>
      <c r="K6776" s="173"/>
    </row>
    <row r="6777" spans="1:11" x14ac:dyDescent="0.2">
      <c r="A6777" s="140"/>
      <c r="B6777" s="325"/>
      <c r="J6777" s="4"/>
      <c r="K6777" s="173"/>
    </row>
    <row r="6778" spans="1:11" x14ac:dyDescent="0.2">
      <c r="A6778" s="140"/>
      <c r="B6778" s="325"/>
      <c r="J6778" s="4"/>
      <c r="K6778" s="173"/>
    </row>
    <row r="6779" spans="1:11" x14ac:dyDescent="0.2">
      <c r="A6779" s="140"/>
      <c r="B6779" s="325"/>
      <c r="J6779" s="4"/>
      <c r="K6779" s="173"/>
    </row>
    <row r="6780" spans="1:11" x14ac:dyDescent="0.2">
      <c r="A6780" s="140"/>
      <c r="B6780" s="325"/>
      <c r="J6780" s="4"/>
      <c r="K6780" s="173"/>
    </row>
    <row r="6781" spans="1:11" x14ac:dyDescent="0.2">
      <c r="A6781" s="140"/>
      <c r="B6781" s="325"/>
      <c r="J6781" s="4"/>
      <c r="K6781" s="173"/>
    </row>
    <row r="6782" spans="1:11" x14ac:dyDescent="0.2">
      <c r="A6782" s="140"/>
      <c r="B6782" s="325"/>
      <c r="J6782" s="4"/>
      <c r="K6782" s="173"/>
    </row>
    <row r="6783" spans="1:11" x14ac:dyDescent="0.2">
      <c r="A6783" s="140"/>
      <c r="B6783" s="325"/>
      <c r="J6783" s="4"/>
      <c r="K6783" s="173"/>
    </row>
    <row r="6784" spans="1:11" x14ac:dyDescent="0.2">
      <c r="A6784" s="140"/>
      <c r="B6784" s="325"/>
      <c r="J6784" s="4"/>
      <c r="K6784" s="173"/>
    </row>
    <row r="6785" spans="1:11" x14ac:dyDescent="0.2">
      <c r="A6785" s="140"/>
      <c r="B6785" s="325"/>
      <c r="J6785" s="4"/>
      <c r="K6785" s="173"/>
    </row>
    <row r="6786" spans="1:11" x14ac:dyDescent="0.2">
      <c r="A6786" s="140"/>
      <c r="B6786" s="325"/>
      <c r="J6786" s="4"/>
      <c r="K6786" s="173"/>
    </row>
    <row r="6787" spans="1:11" x14ac:dyDescent="0.2">
      <c r="A6787" s="140"/>
      <c r="B6787" s="325"/>
      <c r="J6787" s="4"/>
      <c r="K6787" s="173"/>
    </row>
    <row r="6788" spans="1:11" x14ac:dyDescent="0.2">
      <c r="A6788" s="140"/>
      <c r="B6788" s="325"/>
      <c r="J6788" s="4"/>
      <c r="K6788" s="173"/>
    </row>
    <row r="6789" spans="1:11" x14ac:dyDescent="0.2">
      <c r="A6789" s="140"/>
      <c r="B6789" s="325"/>
      <c r="J6789" s="4"/>
      <c r="K6789" s="173"/>
    </row>
    <row r="6790" spans="1:11" x14ac:dyDescent="0.2">
      <c r="A6790" s="140"/>
      <c r="B6790" s="325"/>
      <c r="J6790" s="4"/>
      <c r="K6790" s="173"/>
    </row>
    <row r="6791" spans="1:11" x14ac:dyDescent="0.2">
      <c r="A6791" s="140"/>
      <c r="B6791" s="325"/>
      <c r="J6791" s="4"/>
      <c r="K6791" s="173"/>
    </row>
    <row r="6792" spans="1:11" x14ac:dyDescent="0.2">
      <c r="A6792" s="140"/>
      <c r="B6792" s="325"/>
      <c r="J6792" s="4"/>
      <c r="K6792" s="173"/>
    </row>
    <row r="6793" spans="1:11" x14ac:dyDescent="0.2">
      <c r="A6793" s="140"/>
      <c r="B6793" s="325"/>
      <c r="J6793" s="4"/>
      <c r="K6793" s="173"/>
    </row>
    <row r="6794" spans="1:11" x14ac:dyDescent="0.2">
      <c r="A6794" s="140"/>
      <c r="B6794" s="325"/>
      <c r="J6794" s="4"/>
      <c r="K6794" s="173"/>
    </row>
    <row r="6795" spans="1:11" x14ac:dyDescent="0.2">
      <c r="A6795" s="140"/>
      <c r="B6795" s="325"/>
      <c r="J6795" s="4"/>
      <c r="K6795" s="173"/>
    </row>
    <row r="6796" spans="1:11" x14ac:dyDescent="0.2">
      <c r="A6796" s="140"/>
      <c r="B6796" s="325"/>
      <c r="J6796" s="4"/>
      <c r="K6796" s="173"/>
    </row>
    <row r="6797" spans="1:11" x14ac:dyDescent="0.2">
      <c r="A6797" s="140"/>
      <c r="B6797" s="325"/>
      <c r="J6797" s="4"/>
      <c r="K6797" s="173"/>
    </row>
    <row r="6798" spans="1:11" x14ac:dyDescent="0.2">
      <c r="A6798" s="140"/>
      <c r="B6798" s="325"/>
      <c r="J6798" s="4"/>
      <c r="K6798" s="173"/>
    </row>
    <row r="6799" spans="1:11" x14ac:dyDescent="0.2">
      <c r="A6799" s="140"/>
      <c r="B6799" s="325"/>
      <c r="J6799" s="4"/>
      <c r="K6799" s="173"/>
    </row>
    <row r="6800" spans="1:11" x14ac:dyDescent="0.2">
      <c r="A6800" s="140"/>
      <c r="B6800" s="325"/>
      <c r="J6800" s="4"/>
      <c r="K6800" s="173"/>
    </row>
    <row r="6801" spans="1:11" x14ac:dyDescent="0.2">
      <c r="A6801" s="140"/>
      <c r="B6801" s="325"/>
      <c r="J6801" s="4"/>
      <c r="K6801" s="173"/>
    </row>
    <row r="6802" spans="1:11" x14ac:dyDescent="0.2">
      <c r="A6802" s="140"/>
      <c r="B6802" s="325"/>
      <c r="J6802" s="4"/>
      <c r="K6802" s="173"/>
    </row>
    <row r="6803" spans="1:11" x14ac:dyDescent="0.2">
      <c r="A6803" s="140"/>
      <c r="B6803" s="325"/>
      <c r="J6803" s="4"/>
      <c r="K6803" s="173"/>
    </row>
    <row r="6804" spans="1:11" x14ac:dyDescent="0.2">
      <c r="A6804" s="140"/>
      <c r="B6804" s="325"/>
      <c r="J6804" s="4"/>
      <c r="K6804" s="173"/>
    </row>
    <row r="6805" spans="1:11" x14ac:dyDescent="0.2">
      <c r="A6805" s="140"/>
      <c r="B6805" s="325"/>
      <c r="J6805" s="4"/>
      <c r="K6805" s="173"/>
    </row>
    <row r="6806" spans="1:11" x14ac:dyDescent="0.2">
      <c r="A6806" s="140"/>
      <c r="B6806" s="325"/>
      <c r="J6806" s="4"/>
      <c r="K6806" s="173"/>
    </row>
    <row r="6807" spans="1:11" x14ac:dyDescent="0.2">
      <c r="A6807" s="140"/>
      <c r="B6807" s="325"/>
      <c r="J6807" s="4"/>
      <c r="K6807" s="173"/>
    </row>
    <row r="6808" spans="1:11" x14ac:dyDescent="0.2">
      <c r="A6808" s="140"/>
      <c r="B6808" s="325"/>
      <c r="J6808" s="4"/>
      <c r="K6808" s="173"/>
    </row>
    <row r="6809" spans="1:11" x14ac:dyDescent="0.2">
      <c r="A6809" s="140"/>
      <c r="B6809" s="325"/>
      <c r="J6809" s="4"/>
      <c r="K6809" s="173"/>
    </row>
    <row r="6810" spans="1:11" x14ac:dyDescent="0.2">
      <c r="A6810" s="140"/>
      <c r="B6810" s="325"/>
      <c r="J6810" s="4"/>
      <c r="K6810" s="173"/>
    </row>
    <row r="6811" spans="1:11" x14ac:dyDescent="0.2">
      <c r="A6811" s="140"/>
      <c r="B6811" s="325"/>
      <c r="J6811" s="4"/>
      <c r="K6811" s="173"/>
    </row>
    <row r="6812" spans="1:11" x14ac:dyDescent="0.2">
      <c r="A6812" s="140"/>
      <c r="B6812" s="325"/>
      <c r="J6812" s="4"/>
      <c r="K6812" s="173"/>
    </row>
    <row r="6813" spans="1:11" x14ac:dyDescent="0.2">
      <c r="A6813" s="140"/>
      <c r="B6813" s="325"/>
      <c r="J6813" s="4"/>
      <c r="K6813" s="173"/>
    </row>
    <row r="6814" spans="1:11" x14ac:dyDescent="0.2">
      <c r="A6814" s="140"/>
      <c r="B6814" s="325"/>
      <c r="J6814" s="4"/>
      <c r="K6814" s="173"/>
    </row>
    <row r="6815" spans="1:11" x14ac:dyDescent="0.2">
      <c r="A6815" s="140"/>
      <c r="B6815" s="325"/>
      <c r="J6815" s="4"/>
      <c r="K6815" s="173"/>
    </row>
    <row r="6816" spans="1:11" x14ac:dyDescent="0.2">
      <c r="A6816" s="140"/>
      <c r="B6816" s="325"/>
      <c r="J6816" s="4"/>
      <c r="K6816" s="173"/>
    </row>
    <row r="6817" spans="1:11" x14ac:dyDescent="0.2">
      <c r="A6817" s="140"/>
      <c r="B6817" s="325"/>
      <c r="J6817" s="4"/>
      <c r="K6817" s="173"/>
    </row>
    <row r="6818" spans="1:11" x14ac:dyDescent="0.2">
      <c r="A6818" s="140"/>
      <c r="B6818" s="325"/>
      <c r="J6818" s="4"/>
      <c r="K6818" s="173"/>
    </row>
    <row r="6819" spans="1:11" x14ac:dyDescent="0.2">
      <c r="A6819" s="140"/>
      <c r="B6819" s="325"/>
      <c r="J6819" s="4"/>
      <c r="K6819" s="173"/>
    </row>
    <row r="6820" spans="1:11" x14ac:dyDescent="0.2">
      <c r="A6820" s="140"/>
      <c r="B6820" s="325"/>
      <c r="J6820" s="4"/>
      <c r="K6820" s="173"/>
    </row>
    <row r="6821" spans="1:11" x14ac:dyDescent="0.2">
      <c r="A6821" s="140"/>
      <c r="B6821" s="325"/>
      <c r="J6821" s="4"/>
      <c r="K6821" s="173"/>
    </row>
    <row r="6822" spans="1:11" x14ac:dyDescent="0.2">
      <c r="A6822" s="140"/>
      <c r="B6822" s="325"/>
      <c r="J6822" s="4"/>
      <c r="K6822" s="173"/>
    </row>
    <row r="6823" spans="1:11" x14ac:dyDescent="0.2">
      <c r="A6823" s="140"/>
      <c r="B6823" s="325"/>
      <c r="J6823" s="4"/>
      <c r="K6823" s="173"/>
    </row>
    <row r="6824" spans="1:11" x14ac:dyDescent="0.2">
      <c r="A6824" s="140"/>
      <c r="B6824" s="325"/>
      <c r="J6824" s="4"/>
      <c r="K6824" s="173"/>
    </row>
    <row r="6825" spans="1:11" x14ac:dyDescent="0.2">
      <c r="A6825" s="140"/>
      <c r="B6825" s="325"/>
      <c r="J6825" s="4"/>
      <c r="K6825" s="173"/>
    </row>
    <row r="6826" spans="1:11" x14ac:dyDescent="0.2">
      <c r="A6826" s="140"/>
      <c r="B6826" s="325"/>
      <c r="J6826" s="4"/>
      <c r="K6826" s="173"/>
    </row>
    <row r="6827" spans="1:11" x14ac:dyDescent="0.2">
      <c r="A6827" s="140"/>
      <c r="B6827" s="325"/>
      <c r="J6827" s="4"/>
      <c r="K6827" s="173"/>
    </row>
    <row r="6828" spans="1:11" x14ac:dyDescent="0.2">
      <c r="A6828" s="140"/>
      <c r="B6828" s="325"/>
      <c r="J6828" s="4"/>
      <c r="K6828" s="173"/>
    </row>
    <row r="6829" spans="1:11" x14ac:dyDescent="0.2">
      <c r="A6829" s="140"/>
      <c r="B6829" s="325"/>
      <c r="J6829" s="4"/>
      <c r="K6829" s="173"/>
    </row>
    <row r="6830" spans="1:11" x14ac:dyDescent="0.2">
      <c r="A6830" s="140"/>
      <c r="B6830" s="325"/>
      <c r="J6830" s="4"/>
      <c r="K6830" s="173"/>
    </row>
    <row r="6831" spans="1:11" x14ac:dyDescent="0.2">
      <c r="A6831" s="140"/>
      <c r="B6831" s="325"/>
      <c r="J6831" s="4"/>
      <c r="K6831" s="173"/>
    </row>
    <row r="6832" spans="1:11" x14ac:dyDescent="0.2">
      <c r="A6832" s="140"/>
      <c r="B6832" s="325"/>
      <c r="J6832" s="4"/>
      <c r="K6832" s="173"/>
    </row>
    <row r="6833" spans="1:11" x14ac:dyDescent="0.2">
      <c r="A6833" s="140"/>
      <c r="B6833" s="325"/>
      <c r="J6833" s="4"/>
      <c r="K6833" s="173"/>
    </row>
    <row r="6834" spans="1:11" x14ac:dyDescent="0.2">
      <c r="A6834" s="140"/>
      <c r="B6834" s="325"/>
      <c r="J6834" s="4"/>
      <c r="K6834" s="173"/>
    </row>
    <row r="6835" spans="1:11" x14ac:dyDescent="0.2">
      <c r="A6835" s="140"/>
      <c r="B6835" s="325"/>
      <c r="J6835" s="4"/>
      <c r="K6835" s="173"/>
    </row>
    <row r="6836" spans="1:11" x14ac:dyDescent="0.2">
      <c r="A6836" s="140"/>
      <c r="B6836" s="325"/>
      <c r="J6836" s="4"/>
      <c r="K6836" s="173"/>
    </row>
    <row r="6837" spans="1:11" x14ac:dyDescent="0.2">
      <c r="A6837" s="140"/>
      <c r="B6837" s="325"/>
      <c r="J6837" s="4"/>
      <c r="K6837" s="173"/>
    </row>
    <row r="6838" spans="1:11" x14ac:dyDescent="0.2">
      <c r="A6838" s="140"/>
      <c r="B6838" s="325"/>
      <c r="J6838" s="4"/>
      <c r="K6838" s="173"/>
    </row>
    <row r="6839" spans="1:11" x14ac:dyDescent="0.2">
      <c r="A6839" s="140"/>
      <c r="B6839" s="325"/>
      <c r="J6839" s="4"/>
      <c r="K6839" s="173"/>
    </row>
    <row r="6840" spans="1:11" x14ac:dyDescent="0.2">
      <c r="A6840" s="140"/>
      <c r="B6840" s="325"/>
      <c r="J6840" s="4"/>
      <c r="K6840" s="173"/>
    </row>
    <row r="6841" spans="1:11" x14ac:dyDescent="0.2">
      <c r="A6841" s="140"/>
      <c r="B6841" s="325"/>
      <c r="J6841" s="4"/>
      <c r="K6841" s="173"/>
    </row>
    <row r="6842" spans="1:11" x14ac:dyDescent="0.2">
      <c r="A6842" s="140"/>
      <c r="B6842" s="325"/>
      <c r="J6842" s="4"/>
      <c r="K6842" s="173"/>
    </row>
    <row r="6843" spans="1:11" x14ac:dyDescent="0.2">
      <c r="A6843" s="140"/>
      <c r="B6843" s="325"/>
      <c r="J6843" s="4"/>
      <c r="K6843" s="173"/>
    </row>
    <row r="6844" spans="1:11" x14ac:dyDescent="0.2">
      <c r="A6844" s="140"/>
      <c r="B6844" s="325"/>
      <c r="J6844" s="4"/>
      <c r="K6844" s="173"/>
    </row>
    <row r="6845" spans="1:11" x14ac:dyDescent="0.2">
      <c r="A6845" s="140"/>
      <c r="B6845" s="325"/>
      <c r="J6845" s="4"/>
      <c r="K6845" s="173"/>
    </row>
    <row r="6846" spans="1:11" x14ac:dyDescent="0.2">
      <c r="A6846" s="140"/>
      <c r="B6846" s="325"/>
      <c r="J6846" s="4"/>
      <c r="K6846" s="173"/>
    </row>
    <row r="6847" spans="1:11" x14ac:dyDescent="0.2">
      <c r="A6847" s="140"/>
      <c r="B6847" s="325"/>
      <c r="J6847" s="4"/>
      <c r="K6847" s="173"/>
    </row>
    <row r="6848" spans="1:11" x14ac:dyDescent="0.2">
      <c r="A6848" s="140"/>
      <c r="B6848" s="325"/>
      <c r="J6848" s="4"/>
      <c r="K6848" s="173"/>
    </row>
    <row r="6849" spans="1:11" x14ac:dyDescent="0.2">
      <c r="A6849" s="140"/>
      <c r="B6849" s="325"/>
      <c r="J6849" s="4"/>
      <c r="K6849" s="173"/>
    </row>
    <row r="6850" spans="1:11" x14ac:dyDescent="0.2">
      <c r="A6850" s="140"/>
      <c r="B6850" s="325"/>
      <c r="J6850" s="4"/>
      <c r="K6850" s="173"/>
    </row>
    <row r="6851" spans="1:11" x14ac:dyDescent="0.2">
      <c r="A6851" s="140"/>
      <c r="B6851" s="325"/>
      <c r="J6851" s="4"/>
      <c r="K6851" s="173"/>
    </row>
    <row r="6852" spans="1:11" x14ac:dyDescent="0.2">
      <c r="A6852" s="140"/>
      <c r="B6852" s="325"/>
      <c r="J6852" s="4"/>
      <c r="K6852" s="173"/>
    </row>
    <row r="6853" spans="1:11" x14ac:dyDescent="0.2">
      <c r="A6853" s="140"/>
      <c r="B6853" s="325"/>
      <c r="J6853" s="4"/>
      <c r="K6853" s="173"/>
    </row>
    <row r="6854" spans="1:11" x14ac:dyDescent="0.2">
      <c r="A6854" s="140"/>
      <c r="B6854" s="325"/>
      <c r="J6854" s="4"/>
      <c r="K6854" s="173"/>
    </row>
    <row r="6855" spans="1:11" x14ac:dyDescent="0.2">
      <c r="A6855" s="140"/>
      <c r="B6855" s="325"/>
      <c r="J6855" s="4"/>
      <c r="K6855" s="173"/>
    </row>
    <row r="6856" spans="1:11" x14ac:dyDescent="0.2">
      <c r="A6856" s="140"/>
      <c r="B6856" s="325"/>
      <c r="J6856" s="4"/>
      <c r="K6856" s="173"/>
    </row>
    <row r="6857" spans="1:11" x14ac:dyDescent="0.2">
      <c r="A6857" s="140"/>
      <c r="B6857" s="325"/>
      <c r="J6857" s="4"/>
      <c r="K6857" s="173"/>
    </row>
    <row r="6858" spans="1:11" x14ac:dyDescent="0.2">
      <c r="A6858" s="140"/>
      <c r="B6858" s="325"/>
      <c r="J6858" s="4"/>
      <c r="K6858" s="173"/>
    </row>
    <row r="6859" spans="1:11" x14ac:dyDescent="0.2">
      <c r="A6859" s="140"/>
      <c r="B6859" s="325"/>
      <c r="J6859" s="4"/>
      <c r="K6859" s="173"/>
    </row>
    <row r="6860" spans="1:11" x14ac:dyDescent="0.2">
      <c r="A6860" s="140"/>
      <c r="B6860" s="325"/>
      <c r="J6860" s="4"/>
      <c r="K6860" s="173"/>
    </row>
    <row r="6861" spans="1:11" x14ac:dyDescent="0.2">
      <c r="A6861" s="140"/>
      <c r="B6861" s="325"/>
      <c r="J6861" s="4"/>
      <c r="K6861" s="173"/>
    </row>
    <row r="6862" spans="1:11" x14ac:dyDescent="0.2">
      <c r="A6862" s="140"/>
      <c r="B6862" s="325"/>
      <c r="J6862" s="4"/>
      <c r="K6862" s="173"/>
    </row>
    <row r="6863" spans="1:11" x14ac:dyDescent="0.2">
      <c r="A6863" s="140"/>
      <c r="B6863" s="325"/>
      <c r="J6863" s="4"/>
      <c r="K6863" s="173"/>
    </row>
    <row r="6864" spans="1:11" x14ac:dyDescent="0.2">
      <c r="A6864" s="140"/>
      <c r="B6864" s="325"/>
      <c r="J6864" s="4"/>
      <c r="K6864" s="173"/>
    </row>
    <row r="6865" spans="1:11" x14ac:dyDescent="0.2">
      <c r="A6865" s="140"/>
      <c r="B6865" s="325"/>
      <c r="J6865" s="4"/>
      <c r="K6865" s="173"/>
    </row>
    <row r="6866" spans="1:11" x14ac:dyDescent="0.2">
      <c r="A6866" s="140"/>
      <c r="B6866" s="325"/>
      <c r="J6866" s="4"/>
      <c r="K6866" s="173"/>
    </row>
    <row r="6867" spans="1:11" x14ac:dyDescent="0.2">
      <c r="A6867" s="140"/>
      <c r="B6867" s="325"/>
      <c r="J6867" s="4"/>
      <c r="K6867" s="173"/>
    </row>
    <row r="6868" spans="1:11" x14ac:dyDescent="0.2">
      <c r="A6868" s="140"/>
      <c r="B6868" s="325"/>
      <c r="J6868" s="4"/>
      <c r="K6868" s="173"/>
    </row>
    <row r="6869" spans="1:11" x14ac:dyDescent="0.2">
      <c r="A6869" s="140"/>
      <c r="B6869" s="325"/>
      <c r="J6869" s="4"/>
      <c r="K6869" s="173"/>
    </row>
    <row r="6870" spans="1:11" x14ac:dyDescent="0.2">
      <c r="A6870" s="140"/>
      <c r="B6870" s="325"/>
      <c r="J6870" s="4"/>
      <c r="K6870" s="173"/>
    </row>
    <row r="6871" spans="1:11" x14ac:dyDescent="0.2">
      <c r="A6871" s="140"/>
      <c r="B6871" s="325"/>
      <c r="J6871" s="4"/>
      <c r="K6871" s="173"/>
    </row>
    <row r="6872" spans="1:11" x14ac:dyDescent="0.2">
      <c r="A6872" s="140"/>
      <c r="B6872" s="325"/>
      <c r="J6872" s="4"/>
      <c r="K6872" s="173"/>
    </row>
    <row r="6873" spans="1:11" x14ac:dyDescent="0.2">
      <c r="A6873" s="140"/>
      <c r="B6873" s="325"/>
      <c r="J6873" s="4"/>
      <c r="K6873" s="173"/>
    </row>
    <row r="6874" spans="1:11" x14ac:dyDescent="0.2">
      <c r="A6874" s="140"/>
      <c r="B6874" s="325"/>
      <c r="J6874" s="4"/>
      <c r="K6874" s="173"/>
    </row>
    <row r="6875" spans="1:11" x14ac:dyDescent="0.2">
      <c r="A6875" s="140"/>
      <c r="B6875" s="325"/>
      <c r="J6875" s="4"/>
      <c r="K6875" s="173"/>
    </row>
    <row r="6876" spans="1:11" x14ac:dyDescent="0.2">
      <c r="A6876" s="140"/>
      <c r="B6876" s="325"/>
      <c r="J6876" s="4"/>
      <c r="K6876" s="173"/>
    </row>
    <row r="6877" spans="1:11" x14ac:dyDescent="0.2">
      <c r="A6877" s="140"/>
      <c r="B6877" s="325"/>
      <c r="J6877" s="4"/>
      <c r="K6877" s="173"/>
    </row>
    <row r="6878" spans="1:11" x14ac:dyDescent="0.2">
      <c r="A6878" s="140"/>
      <c r="B6878" s="325"/>
      <c r="J6878" s="4"/>
      <c r="K6878" s="173"/>
    </row>
    <row r="6879" spans="1:11" x14ac:dyDescent="0.2">
      <c r="A6879" s="140"/>
      <c r="B6879" s="325"/>
      <c r="J6879" s="4"/>
      <c r="K6879" s="173"/>
    </row>
    <row r="6880" spans="1:11" x14ac:dyDescent="0.2">
      <c r="A6880" s="140"/>
      <c r="B6880" s="325"/>
      <c r="J6880" s="4"/>
      <c r="K6880" s="173"/>
    </row>
    <row r="6881" spans="1:11" x14ac:dyDescent="0.2">
      <c r="A6881" s="140"/>
      <c r="B6881" s="325"/>
      <c r="J6881" s="4"/>
      <c r="K6881" s="173"/>
    </row>
    <row r="6882" spans="1:11" x14ac:dyDescent="0.2">
      <c r="A6882" s="140"/>
      <c r="B6882" s="325"/>
      <c r="J6882" s="4"/>
      <c r="K6882" s="173"/>
    </row>
    <row r="6883" spans="1:11" x14ac:dyDescent="0.2">
      <c r="A6883" s="140"/>
      <c r="B6883" s="325"/>
      <c r="J6883" s="4"/>
      <c r="K6883" s="173"/>
    </row>
    <row r="6884" spans="1:11" x14ac:dyDescent="0.2">
      <c r="A6884" s="140"/>
      <c r="B6884" s="325"/>
      <c r="J6884" s="4"/>
      <c r="K6884" s="173"/>
    </row>
    <row r="6885" spans="1:11" x14ac:dyDescent="0.2">
      <c r="A6885" s="140"/>
      <c r="B6885" s="325"/>
      <c r="J6885" s="4"/>
      <c r="K6885" s="173"/>
    </row>
    <row r="6886" spans="1:11" x14ac:dyDescent="0.2">
      <c r="A6886" s="140"/>
      <c r="B6886" s="325"/>
      <c r="J6886" s="4"/>
      <c r="K6886" s="173"/>
    </row>
    <row r="6887" spans="1:11" x14ac:dyDescent="0.2">
      <c r="A6887" s="140"/>
      <c r="B6887" s="325"/>
      <c r="J6887" s="4"/>
      <c r="K6887" s="173"/>
    </row>
    <row r="6888" spans="1:11" x14ac:dyDescent="0.2">
      <c r="A6888" s="140"/>
      <c r="B6888" s="325"/>
      <c r="J6888" s="4"/>
      <c r="K6888" s="173"/>
    </row>
    <row r="6889" spans="1:11" x14ac:dyDescent="0.2">
      <c r="A6889" s="140"/>
      <c r="B6889" s="325"/>
      <c r="J6889" s="4"/>
      <c r="K6889" s="173"/>
    </row>
    <row r="6890" spans="1:11" x14ac:dyDescent="0.2">
      <c r="A6890" s="140"/>
      <c r="B6890" s="325"/>
      <c r="J6890" s="4"/>
      <c r="K6890" s="173"/>
    </row>
    <row r="6891" spans="1:11" x14ac:dyDescent="0.2">
      <c r="A6891" s="140"/>
      <c r="B6891" s="325"/>
      <c r="J6891" s="4"/>
      <c r="K6891" s="173"/>
    </row>
    <row r="6892" spans="1:11" x14ac:dyDescent="0.2">
      <c r="A6892" s="140"/>
      <c r="B6892" s="325"/>
      <c r="J6892" s="4"/>
      <c r="K6892" s="173"/>
    </row>
    <row r="6893" spans="1:11" x14ac:dyDescent="0.2">
      <c r="A6893" s="140"/>
      <c r="B6893" s="325"/>
      <c r="J6893" s="4"/>
      <c r="K6893" s="173"/>
    </row>
    <row r="6894" spans="1:11" x14ac:dyDescent="0.2">
      <c r="A6894" s="140"/>
      <c r="B6894" s="325"/>
      <c r="J6894" s="4"/>
      <c r="K6894" s="173"/>
    </row>
    <row r="6895" spans="1:11" x14ac:dyDescent="0.2">
      <c r="A6895" s="140"/>
      <c r="B6895" s="325"/>
      <c r="J6895" s="4"/>
      <c r="K6895" s="173"/>
    </row>
    <row r="6896" spans="1:11" x14ac:dyDescent="0.2">
      <c r="A6896" s="140"/>
      <c r="B6896" s="325"/>
      <c r="J6896" s="4"/>
      <c r="K6896" s="173"/>
    </row>
    <row r="6897" spans="1:11" x14ac:dyDescent="0.2">
      <c r="A6897" s="140"/>
      <c r="B6897" s="325"/>
      <c r="J6897" s="4"/>
      <c r="K6897" s="173"/>
    </row>
    <row r="6898" spans="1:11" x14ac:dyDescent="0.2">
      <c r="A6898" s="140"/>
      <c r="B6898" s="325"/>
      <c r="J6898" s="4"/>
      <c r="K6898" s="173"/>
    </row>
    <row r="6899" spans="1:11" x14ac:dyDescent="0.2">
      <c r="A6899" s="140"/>
      <c r="B6899" s="325"/>
      <c r="J6899" s="4"/>
      <c r="K6899" s="173"/>
    </row>
    <row r="6900" spans="1:11" x14ac:dyDescent="0.2">
      <c r="A6900" s="140"/>
      <c r="B6900" s="325"/>
      <c r="J6900" s="4"/>
      <c r="K6900" s="173"/>
    </row>
    <row r="6901" spans="1:11" x14ac:dyDescent="0.2">
      <c r="A6901" s="140"/>
      <c r="B6901" s="325"/>
      <c r="J6901" s="4"/>
      <c r="K6901" s="173"/>
    </row>
    <row r="6902" spans="1:11" x14ac:dyDescent="0.2">
      <c r="A6902" s="140"/>
      <c r="B6902" s="325"/>
      <c r="J6902" s="4"/>
      <c r="K6902" s="173"/>
    </row>
    <row r="6903" spans="1:11" x14ac:dyDescent="0.2">
      <c r="A6903" s="140"/>
      <c r="B6903" s="325"/>
      <c r="J6903" s="4"/>
      <c r="K6903" s="173"/>
    </row>
    <row r="6904" spans="1:11" x14ac:dyDescent="0.2">
      <c r="A6904" s="140"/>
      <c r="B6904" s="325"/>
      <c r="J6904" s="4"/>
      <c r="K6904" s="173"/>
    </row>
    <row r="6905" spans="1:11" x14ac:dyDescent="0.2">
      <c r="A6905" s="140"/>
      <c r="B6905" s="325"/>
      <c r="J6905" s="4"/>
      <c r="K6905" s="173"/>
    </row>
    <row r="6906" spans="1:11" x14ac:dyDescent="0.2">
      <c r="A6906" s="140"/>
      <c r="B6906" s="325"/>
      <c r="J6906" s="4"/>
      <c r="K6906" s="173"/>
    </row>
    <row r="6907" spans="1:11" x14ac:dyDescent="0.2">
      <c r="A6907" s="140"/>
      <c r="B6907" s="325"/>
      <c r="J6907" s="4"/>
      <c r="K6907" s="173"/>
    </row>
    <row r="6908" spans="1:11" x14ac:dyDescent="0.2">
      <c r="A6908" s="140"/>
      <c r="B6908" s="325"/>
      <c r="J6908" s="4"/>
      <c r="K6908" s="173"/>
    </row>
    <row r="6909" spans="1:11" x14ac:dyDescent="0.2">
      <c r="A6909" s="140"/>
      <c r="B6909" s="325"/>
      <c r="J6909" s="4"/>
      <c r="K6909" s="173"/>
    </row>
    <row r="6910" spans="1:11" x14ac:dyDescent="0.2">
      <c r="A6910" s="140"/>
      <c r="B6910" s="325"/>
      <c r="J6910" s="4"/>
      <c r="K6910" s="173"/>
    </row>
    <row r="6911" spans="1:11" x14ac:dyDescent="0.2">
      <c r="A6911" s="140"/>
      <c r="B6911" s="325"/>
      <c r="J6911" s="4"/>
      <c r="K6911" s="173"/>
    </row>
    <row r="6912" spans="1:11" x14ac:dyDescent="0.2">
      <c r="A6912" s="140"/>
      <c r="B6912" s="325"/>
      <c r="J6912" s="4"/>
      <c r="K6912" s="173"/>
    </row>
    <row r="6913" spans="1:11" x14ac:dyDescent="0.2">
      <c r="A6913" s="140"/>
      <c r="B6913" s="325"/>
      <c r="J6913" s="4"/>
      <c r="K6913" s="173"/>
    </row>
    <row r="6914" spans="1:11" x14ac:dyDescent="0.2">
      <c r="A6914" s="140"/>
      <c r="B6914" s="325"/>
      <c r="J6914" s="4"/>
      <c r="K6914" s="173"/>
    </row>
    <row r="6915" spans="1:11" x14ac:dyDescent="0.2">
      <c r="A6915" s="140"/>
      <c r="B6915" s="325"/>
      <c r="J6915" s="4"/>
      <c r="K6915" s="173"/>
    </row>
    <row r="6916" spans="1:11" x14ac:dyDescent="0.2">
      <c r="A6916" s="140"/>
      <c r="B6916" s="325"/>
      <c r="J6916" s="4"/>
      <c r="K6916" s="173"/>
    </row>
    <row r="6917" spans="1:11" x14ac:dyDescent="0.2">
      <c r="A6917" s="140"/>
      <c r="B6917" s="325"/>
      <c r="J6917" s="4"/>
      <c r="K6917" s="173"/>
    </row>
    <row r="6918" spans="1:11" x14ac:dyDescent="0.2">
      <c r="A6918" s="140"/>
      <c r="B6918" s="325"/>
      <c r="J6918" s="4"/>
      <c r="K6918" s="173"/>
    </row>
    <row r="6919" spans="1:11" x14ac:dyDescent="0.2">
      <c r="A6919" s="140"/>
      <c r="B6919" s="325"/>
      <c r="J6919" s="4"/>
      <c r="K6919" s="173"/>
    </row>
    <row r="6920" spans="1:11" x14ac:dyDescent="0.2">
      <c r="A6920" s="140"/>
      <c r="B6920" s="325"/>
      <c r="J6920" s="4"/>
      <c r="K6920" s="173"/>
    </row>
    <row r="6921" spans="1:11" x14ac:dyDescent="0.2">
      <c r="A6921" s="140"/>
      <c r="B6921" s="325"/>
      <c r="J6921" s="4"/>
      <c r="K6921" s="173"/>
    </row>
    <row r="6922" spans="1:11" x14ac:dyDescent="0.2">
      <c r="A6922" s="140"/>
      <c r="B6922" s="325"/>
      <c r="J6922" s="4"/>
      <c r="K6922" s="173"/>
    </row>
    <row r="6923" spans="1:11" x14ac:dyDescent="0.2">
      <c r="A6923" s="140"/>
      <c r="B6923" s="325"/>
      <c r="J6923" s="4"/>
      <c r="K6923" s="173"/>
    </row>
    <row r="6924" spans="1:11" x14ac:dyDescent="0.2">
      <c r="A6924" s="140"/>
      <c r="B6924" s="325"/>
      <c r="J6924" s="4"/>
      <c r="K6924" s="173"/>
    </row>
    <row r="6925" spans="1:11" x14ac:dyDescent="0.2">
      <c r="A6925" s="140"/>
      <c r="B6925" s="325"/>
      <c r="J6925" s="4"/>
      <c r="K6925" s="173"/>
    </row>
    <row r="6926" spans="1:11" x14ac:dyDescent="0.2">
      <c r="A6926" s="140"/>
      <c r="B6926" s="325"/>
      <c r="J6926" s="4"/>
      <c r="K6926" s="173"/>
    </row>
    <row r="6927" spans="1:11" x14ac:dyDescent="0.2">
      <c r="A6927" s="140"/>
      <c r="B6927" s="325"/>
      <c r="J6927" s="4"/>
      <c r="K6927" s="173"/>
    </row>
    <row r="6928" spans="1:11" x14ac:dyDescent="0.2">
      <c r="A6928" s="140"/>
      <c r="B6928" s="325"/>
      <c r="J6928" s="4"/>
      <c r="K6928" s="173"/>
    </row>
    <row r="6929" spans="1:11" x14ac:dyDescent="0.2">
      <c r="A6929" s="140"/>
      <c r="B6929" s="325"/>
      <c r="J6929" s="4"/>
      <c r="K6929" s="173"/>
    </row>
    <row r="6930" spans="1:11" x14ac:dyDescent="0.2">
      <c r="A6930" s="140"/>
      <c r="B6930" s="325"/>
      <c r="J6930" s="4"/>
      <c r="K6930" s="173"/>
    </row>
    <row r="6931" spans="1:11" x14ac:dyDescent="0.2">
      <c r="A6931" s="140"/>
      <c r="B6931" s="325"/>
      <c r="J6931" s="4"/>
      <c r="K6931" s="173"/>
    </row>
    <row r="6932" spans="1:11" x14ac:dyDescent="0.2">
      <c r="A6932" s="140"/>
      <c r="B6932" s="325"/>
      <c r="J6932" s="4"/>
      <c r="K6932" s="173"/>
    </row>
    <row r="6933" spans="1:11" x14ac:dyDescent="0.2">
      <c r="A6933" s="140"/>
      <c r="B6933" s="325"/>
      <c r="J6933" s="4"/>
      <c r="K6933" s="173"/>
    </row>
    <row r="6934" spans="1:11" x14ac:dyDescent="0.2">
      <c r="A6934" s="140"/>
      <c r="B6934" s="325"/>
      <c r="J6934" s="4"/>
      <c r="K6934" s="173"/>
    </row>
    <row r="6935" spans="1:11" x14ac:dyDescent="0.2">
      <c r="A6935" s="140"/>
      <c r="B6935" s="325"/>
      <c r="J6935" s="4"/>
      <c r="K6935" s="173"/>
    </row>
    <row r="6936" spans="1:11" x14ac:dyDescent="0.2">
      <c r="A6936" s="140"/>
      <c r="B6936" s="325"/>
      <c r="J6936" s="4"/>
      <c r="K6936" s="173"/>
    </row>
    <row r="6937" spans="1:11" x14ac:dyDescent="0.2">
      <c r="A6937" s="140"/>
      <c r="B6937" s="325"/>
      <c r="J6937" s="4"/>
      <c r="K6937" s="173"/>
    </row>
    <row r="6938" spans="1:11" x14ac:dyDescent="0.2">
      <c r="A6938" s="140"/>
      <c r="B6938" s="325"/>
      <c r="J6938" s="4"/>
      <c r="K6938" s="173"/>
    </row>
    <row r="6939" spans="1:11" x14ac:dyDescent="0.2">
      <c r="A6939" s="140"/>
      <c r="B6939" s="325"/>
      <c r="J6939" s="4"/>
      <c r="K6939" s="173"/>
    </row>
    <row r="6940" spans="1:11" x14ac:dyDescent="0.2">
      <c r="A6940" s="140"/>
      <c r="B6940" s="325"/>
      <c r="J6940" s="4"/>
      <c r="K6940" s="173"/>
    </row>
    <row r="6941" spans="1:11" x14ac:dyDescent="0.2">
      <c r="A6941" s="140"/>
      <c r="B6941" s="325"/>
      <c r="J6941" s="4"/>
      <c r="K6941" s="173"/>
    </row>
    <row r="6942" spans="1:11" x14ac:dyDescent="0.2">
      <c r="A6942" s="140"/>
      <c r="B6942" s="325"/>
      <c r="J6942" s="4"/>
      <c r="K6942" s="173"/>
    </row>
    <row r="6943" spans="1:11" x14ac:dyDescent="0.2">
      <c r="A6943" s="140"/>
      <c r="B6943" s="325"/>
      <c r="J6943" s="4"/>
      <c r="K6943" s="173"/>
    </row>
    <row r="6944" spans="1:11" x14ac:dyDescent="0.2">
      <c r="A6944" s="140"/>
      <c r="B6944" s="325"/>
      <c r="J6944" s="4"/>
      <c r="K6944" s="173"/>
    </row>
    <row r="6945" spans="1:11" x14ac:dyDescent="0.2">
      <c r="A6945" s="140"/>
      <c r="B6945" s="325"/>
      <c r="J6945" s="4"/>
      <c r="K6945" s="173"/>
    </row>
    <row r="6946" spans="1:11" x14ac:dyDescent="0.2">
      <c r="A6946" s="140"/>
      <c r="B6946" s="325"/>
      <c r="J6946" s="4"/>
      <c r="K6946" s="173"/>
    </row>
    <row r="6947" spans="1:11" x14ac:dyDescent="0.2">
      <c r="A6947" s="140"/>
      <c r="B6947" s="325"/>
      <c r="J6947" s="4"/>
      <c r="K6947" s="173"/>
    </row>
    <row r="6948" spans="1:11" x14ac:dyDescent="0.2">
      <c r="A6948" s="140"/>
      <c r="B6948" s="325"/>
      <c r="J6948" s="4"/>
      <c r="K6948" s="173"/>
    </row>
    <row r="6949" spans="1:11" x14ac:dyDescent="0.2">
      <c r="A6949" s="140"/>
      <c r="B6949" s="325"/>
      <c r="J6949" s="4"/>
      <c r="K6949" s="173"/>
    </row>
    <row r="6950" spans="1:11" x14ac:dyDescent="0.2">
      <c r="A6950" s="140"/>
      <c r="B6950" s="325"/>
      <c r="J6950" s="4"/>
      <c r="K6950" s="173"/>
    </row>
    <row r="6951" spans="1:11" x14ac:dyDescent="0.2">
      <c r="A6951" s="140"/>
      <c r="B6951" s="325"/>
      <c r="J6951" s="4"/>
      <c r="K6951" s="173"/>
    </row>
    <row r="6952" spans="1:11" x14ac:dyDescent="0.2">
      <c r="A6952" s="140"/>
      <c r="B6952" s="325"/>
      <c r="J6952" s="4"/>
      <c r="K6952" s="173"/>
    </row>
    <row r="6953" spans="1:11" x14ac:dyDescent="0.2">
      <c r="A6953" s="140"/>
      <c r="B6953" s="325"/>
      <c r="J6953" s="4"/>
      <c r="K6953" s="173"/>
    </row>
    <row r="6954" spans="1:11" x14ac:dyDescent="0.2">
      <c r="A6954" s="140"/>
      <c r="B6954" s="325"/>
      <c r="J6954" s="4"/>
      <c r="K6954" s="173"/>
    </row>
    <row r="6955" spans="1:11" x14ac:dyDescent="0.2">
      <c r="A6955" s="140"/>
      <c r="B6955" s="325"/>
      <c r="J6955" s="4"/>
      <c r="K6955" s="173"/>
    </row>
    <row r="6956" spans="1:11" x14ac:dyDescent="0.2">
      <c r="A6956" s="140"/>
      <c r="B6956" s="325"/>
      <c r="J6956" s="4"/>
      <c r="K6956" s="173"/>
    </row>
    <row r="6957" spans="1:11" x14ac:dyDescent="0.2">
      <c r="A6957" s="140"/>
      <c r="B6957" s="325"/>
      <c r="J6957" s="4"/>
      <c r="K6957" s="173"/>
    </row>
    <row r="6958" spans="1:11" x14ac:dyDescent="0.2">
      <c r="A6958" s="140"/>
      <c r="B6958" s="325"/>
      <c r="J6958" s="4"/>
      <c r="K6958" s="173"/>
    </row>
    <row r="6959" spans="1:11" x14ac:dyDescent="0.2">
      <c r="A6959" s="140"/>
      <c r="B6959" s="325"/>
      <c r="J6959" s="4"/>
      <c r="K6959" s="173"/>
    </row>
    <row r="6960" spans="1:11" x14ac:dyDescent="0.2">
      <c r="A6960" s="140"/>
      <c r="B6960" s="325"/>
      <c r="J6960" s="4"/>
      <c r="K6960" s="173"/>
    </row>
    <row r="6961" spans="1:11" x14ac:dyDescent="0.2">
      <c r="A6961" s="140"/>
      <c r="B6961" s="325"/>
      <c r="J6961" s="4"/>
      <c r="K6961" s="173"/>
    </row>
    <row r="6962" spans="1:11" x14ac:dyDescent="0.2">
      <c r="A6962" s="140"/>
      <c r="B6962" s="325"/>
      <c r="J6962" s="4"/>
      <c r="K6962" s="173"/>
    </row>
    <row r="6963" spans="1:11" x14ac:dyDescent="0.2">
      <c r="A6963" s="140"/>
      <c r="B6963" s="325"/>
      <c r="J6963" s="4"/>
      <c r="K6963" s="173"/>
    </row>
    <row r="6964" spans="1:11" x14ac:dyDescent="0.2">
      <c r="A6964" s="140"/>
      <c r="B6964" s="325"/>
      <c r="J6964" s="4"/>
      <c r="K6964" s="173"/>
    </row>
    <row r="6965" spans="1:11" x14ac:dyDescent="0.2">
      <c r="A6965" s="140"/>
      <c r="B6965" s="325"/>
      <c r="J6965" s="4"/>
      <c r="K6965" s="173"/>
    </row>
    <row r="6966" spans="1:11" x14ac:dyDescent="0.2">
      <c r="A6966" s="140"/>
      <c r="B6966" s="325"/>
      <c r="J6966" s="4"/>
      <c r="K6966" s="173"/>
    </row>
    <row r="6967" spans="1:11" x14ac:dyDescent="0.2">
      <c r="A6967" s="140"/>
      <c r="B6967" s="325"/>
      <c r="J6967" s="4"/>
      <c r="K6967" s="173"/>
    </row>
    <row r="6968" spans="1:11" x14ac:dyDescent="0.2">
      <c r="A6968" s="140"/>
      <c r="B6968" s="325"/>
      <c r="J6968" s="4"/>
      <c r="K6968" s="173"/>
    </row>
    <row r="6969" spans="1:11" x14ac:dyDescent="0.2">
      <c r="A6969" s="140"/>
      <c r="B6969" s="325"/>
      <c r="J6969" s="4"/>
      <c r="K6969" s="173"/>
    </row>
    <row r="6970" spans="1:11" x14ac:dyDescent="0.2">
      <c r="A6970" s="140"/>
      <c r="B6970" s="325"/>
      <c r="J6970" s="4"/>
      <c r="K6970" s="173"/>
    </row>
    <row r="6971" spans="1:11" x14ac:dyDescent="0.2">
      <c r="A6971" s="140"/>
      <c r="B6971" s="325"/>
      <c r="J6971" s="4"/>
      <c r="K6971" s="173"/>
    </row>
    <row r="6972" spans="1:11" x14ac:dyDescent="0.2">
      <c r="A6972" s="140"/>
      <c r="B6972" s="325"/>
      <c r="J6972" s="4"/>
      <c r="K6972" s="173"/>
    </row>
    <row r="6973" spans="1:11" x14ac:dyDescent="0.2">
      <c r="A6973" s="140"/>
      <c r="B6973" s="325"/>
      <c r="J6973" s="4"/>
      <c r="K6973" s="173"/>
    </row>
    <row r="6974" spans="1:11" x14ac:dyDescent="0.2">
      <c r="A6974" s="140"/>
      <c r="B6974" s="325"/>
      <c r="J6974" s="4"/>
      <c r="K6974" s="173"/>
    </row>
    <row r="6975" spans="1:11" x14ac:dyDescent="0.2">
      <c r="A6975" s="140"/>
      <c r="B6975" s="325"/>
      <c r="J6975" s="4"/>
      <c r="K6975" s="173"/>
    </row>
    <row r="6976" spans="1:11" x14ac:dyDescent="0.2">
      <c r="A6976" s="140"/>
      <c r="B6976" s="325"/>
      <c r="J6976" s="4"/>
      <c r="K6976" s="173"/>
    </row>
    <row r="6977" spans="1:11" x14ac:dyDescent="0.2">
      <c r="A6977" s="140"/>
      <c r="B6977" s="325"/>
      <c r="J6977" s="4"/>
      <c r="K6977" s="173"/>
    </row>
    <row r="6978" spans="1:11" x14ac:dyDescent="0.2">
      <c r="A6978" s="140"/>
      <c r="B6978" s="325"/>
      <c r="J6978" s="4"/>
      <c r="K6978" s="173"/>
    </row>
    <row r="6979" spans="1:11" x14ac:dyDescent="0.2">
      <c r="A6979" s="140"/>
      <c r="B6979" s="325"/>
      <c r="J6979" s="4"/>
      <c r="K6979" s="173"/>
    </row>
    <row r="6980" spans="1:11" x14ac:dyDescent="0.2">
      <c r="A6980" s="140"/>
      <c r="B6980" s="325"/>
      <c r="J6980" s="4"/>
      <c r="K6980" s="173"/>
    </row>
    <row r="6981" spans="1:11" x14ac:dyDescent="0.2">
      <c r="A6981" s="140"/>
      <c r="B6981" s="325"/>
      <c r="J6981" s="4"/>
      <c r="K6981" s="173"/>
    </row>
    <row r="6982" spans="1:11" x14ac:dyDescent="0.2">
      <c r="A6982" s="140"/>
      <c r="B6982" s="325"/>
      <c r="J6982" s="4"/>
      <c r="K6982" s="173"/>
    </row>
    <row r="6983" spans="1:11" x14ac:dyDescent="0.2">
      <c r="A6983" s="140"/>
      <c r="B6983" s="325"/>
      <c r="J6983" s="4"/>
      <c r="K6983" s="173"/>
    </row>
    <row r="6984" spans="1:11" x14ac:dyDescent="0.2">
      <c r="A6984" s="140"/>
      <c r="B6984" s="325"/>
      <c r="J6984" s="4"/>
      <c r="K6984" s="173"/>
    </row>
    <row r="6985" spans="1:11" x14ac:dyDescent="0.2">
      <c r="A6985" s="140"/>
      <c r="B6985" s="325"/>
      <c r="J6985" s="4"/>
      <c r="K6985" s="173"/>
    </row>
    <row r="6986" spans="1:11" x14ac:dyDescent="0.2">
      <c r="A6986" s="140"/>
      <c r="B6986" s="325"/>
      <c r="J6986" s="4"/>
      <c r="K6986" s="173"/>
    </row>
    <row r="6987" spans="1:11" x14ac:dyDescent="0.2">
      <c r="A6987" s="140"/>
      <c r="B6987" s="325"/>
      <c r="J6987" s="4"/>
      <c r="K6987" s="173"/>
    </row>
    <row r="6988" spans="1:11" x14ac:dyDescent="0.2">
      <c r="A6988" s="140"/>
      <c r="B6988" s="325"/>
      <c r="J6988" s="4"/>
      <c r="K6988" s="173"/>
    </row>
    <row r="6989" spans="1:11" x14ac:dyDescent="0.2">
      <c r="A6989" s="140"/>
      <c r="B6989" s="325"/>
      <c r="J6989" s="4"/>
      <c r="K6989" s="173"/>
    </row>
    <row r="6990" spans="1:11" x14ac:dyDescent="0.2">
      <c r="A6990" s="140"/>
      <c r="B6990" s="325"/>
      <c r="J6990" s="4"/>
      <c r="K6990" s="173"/>
    </row>
    <row r="6991" spans="1:11" x14ac:dyDescent="0.2">
      <c r="A6991" s="140"/>
      <c r="B6991" s="325"/>
      <c r="J6991" s="4"/>
      <c r="K6991" s="173"/>
    </row>
    <row r="6992" spans="1:11" x14ac:dyDescent="0.2">
      <c r="A6992" s="140"/>
      <c r="B6992" s="325"/>
      <c r="J6992" s="4"/>
      <c r="K6992" s="173"/>
    </row>
    <row r="6993" spans="1:11" x14ac:dyDescent="0.2">
      <c r="A6993" s="140"/>
      <c r="B6993" s="325"/>
      <c r="J6993" s="4"/>
      <c r="K6993" s="173"/>
    </row>
    <row r="6994" spans="1:11" x14ac:dyDescent="0.2">
      <c r="A6994" s="140"/>
      <c r="B6994" s="325"/>
      <c r="J6994" s="4"/>
      <c r="K6994" s="173"/>
    </row>
    <row r="6995" spans="1:11" x14ac:dyDescent="0.2">
      <c r="A6995" s="140"/>
      <c r="B6995" s="325"/>
      <c r="J6995" s="4"/>
      <c r="K6995" s="173"/>
    </row>
    <row r="6996" spans="1:11" x14ac:dyDescent="0.2">
      <c r="A6996" s="140"/>
      <c r="B6996" s="325"/>
      <c r="J6996" s="4"/>
      <c r="K6996" s="173"/>
    </row>
    <row r="6997" spans="1:11" x14ac:dyDescent="0.2">
      <c r="A6997" s="140"/>
      <c r="B6997" s="325"/>
      <c r="J6997" s="4"/>
      <c r="K6997" s="173"/>
    </row>
    <row r="6998" spans="1:11" x14ac:dyDescent="0.2">
      <c r="A6998" s="140"/>
      <c r="B6998" s="325"/>
      <c r="J6998" s="4"/>
      <c r="K6998" s="173"/>
    </row>
    <row r="6999" spans="1:11" x14ac:dyDescent="0.2">
      <c r="A6999" s="140"/>
      <c r="B6999" s="325"/>
      <c r="J6999" s="4"/>
      <c r="K6999" s="173"/>
    </row>
    <row r="7000" spans="1:11" x14ac:dyDescent="0.2">
      <c r="A7000" s="140"/>
      <c r="B7000" s="325"/>
      <c r="J7000" s="4"/>
      <c r="K7000" s="173"/>
    </row>
    <row r="7001" spans="1:11" x14ac:dyDescent="0.2">
      <c r="A7001" s="140"/>
      <c r="B7001" s="325"/>
      <c r="J7001" s="4"/>
      <c r="K7001" s="173"/>
    </row>
    <row r="7002" spans="1:11" x14ac:dyDescent="0.2">
      <c r="A7002" s="140"/>
      <c r="B7002" s="325"/>
      <c r="J7002" s="4"/>
      <c r="K7002" s="173"/>
    </row>
    <row r="7003" spans="1:11" x14ac:dyDescent="0.2">
      <c r="A7003" s="140"/>
      <c r="B7003" s="325"/>
      <c r="J7003" s="4"/>
      <c r="K7003" s="173"/>
    </row>
    <row r="7004" spans="1:11" x14ac:dyDescent="0.2">
      <c r="A7004" s="140"/>
      <c r="B7004" s="325"/>
      <c r="J7004" s="4"/>
      <c r="K7004" s="173"/>
    </row>
    <row r="7005" spans="1:11" x14ac:dyDescent="0.2">
      <c r="A7005" s="140"/>
      <c r="B7005" s="325"/>
      <c r="J7005" s="4"/>
      <c r="K7005" s="173"/>
    </row>
    <row r="7006" spans="1:11" x14ac:dyDescent="0.2">
      <c r="A7006" s="140"/>
      <c r="B7006" s="325"/>
      <c r="J7006" s="4"/>
      <c r="K7006" s="173"/>
    </row>
    <row r="7007" spans="1:11" x14ac:dyDescent="0.2">
      <c r="A7007" s="140"/>
      <c r="B7007" s="325"/>
      <c r="J7007" s="4"/>
      <c r="K7007" s="173"/>
    </row>
    <row r="7008" spans="1:11" x14ac:dyDescent="0.2">
      <c r="A7008" s="140"/>
      <c r="B7008" s="325"/>
      <c r="J7008" s="4"/>
      <c r="K7008" s="173"/>
    </row>
    <row r="7009" spans="1:11" x14ac:dyDescent="0.2">
      <c r="A7009" s="140"/>
      <c r="B7009" s="325"/>
      <c r="J7009" s="4"/>
      <c r="K7009" s="173"/>
    </row>
    <row r="7010" spans="1:11" x14ac:dyDescent="0.2">
      <c r="A7010" s="140"/>
      <c r="B7010" s="325"/>
      <c r="J7010" s="4"/>
      <c r="K7010" s="173"/>
    </row>
    <row r="7011" spans="1:11" x14ac:dyDescent="0.2">
      <c r="A7011" s="140"/>
      <c r="B7011" s="325"/>
      <c r="J7011" s="4"/>
      <c r="K7011" s="173"/>
    </row>
    <row r="7012" spans="1:11" x14ac:dyDescent="0.2">
      <c r="A7012" s="140"/>
      <c r="B7012" s="325"/>
      <c r="J7012" s="4"/>
      <c r="K7012" s="173"/>
    </row>
    <row r="7013" spans="1:11" x14ac:dyDescent="0.2">
      <c r="A7013" s="140"/>
      <c r="B7013" s="325"/>
      <c r="J7013" s="4"/>
      <c r="K7013" s="173"/>
    </row>
    <row r="7014" spans="1:11" x14ac:dyDescent="0.2">
      <c r="A7014" s="140"/>
      <c r="B7014" s="325"/>
      <c r="J7014" s="4"/>
      <c r="K7014" s="173"/>
    </row>
    <row r="7015" spans="1:11" x14ac:dyDescent="0.2">
      <c r="A7015" s="140"/>
      <c r="B7015" s="325"/>
      <c r="J7015" s="4"/>
      <c r="K7015" s="173"/>
    </row>
    <row r="7016" spans="1:11" x14ac:dyDescent="0.2">
      <c r="A7016" s="140"/>
      <c r="B7016" s="325"/>
      <c r="J7016" s="4"/>
      <c r="K7016" s="173"/>
    </row>
    <row r="7017" spans="1:11" x14ac:dyDescent="0.2">
      <c r="A7017" s="140"/>
      <c r="B7017" s="325"/>
      <c r="J7017" s="4"/>
      <c r="K7017" s="173"/>
    </row>
    <row r="7018" spans="1:11" x14ac:dyDescent="0.2">
      <c r="A7018" s="140"/>
      <c r="B7018" s="325"/>
      <c r="J7018" s="4"/>
      <c r="K7018" s="173"/>
    </row>
    <row r="7019" spans="1:11" x14ac:dyDescent="0.2">
      <c r="A7019" s="140"/>
      <c r="B7019" s="325"/>
      <c r="J7019" s="4"/>
      <c r="K7019" s="173"/>
    </row>
    <row r="7020" spans="1:11" x14ac:dyDescent="0.2">
      <c r="A7020" s="140"/>
      <c r="B7020" s="325"/>
      <c r="J7020" s="4"/>
      <c r="K7020" s="173"/>
    </row>
    <row r="7021" spans="1:11" x14ac:dyDescent="0.2">
      <c r="A7021" s="140"/>
      <c r="B7021" s="325"/>
      <c r="J7021" s="4"/>
      <c r="K7021" s="173"/>
    </row>
    <row r="7022" spans="1:11" x14ac:dyDescent="0.2">
      <c r="A7022" s="140"/>
      <c r="B7022" s="325"/>
      <c r="J7022" s="4"/>
      <c r="K7022" s="173"/>
    </row>
    <row r="7023" spans="1:11" x14ac:dyDescent="0.2">
      <c r="A7023" s="140"/>
      <c r="B7023" s="325"/>
      <c r="J7023" s="4"/>
      <c r="K7023" s="173"/>
    </row>
    <row r="7024" spans="1:11" x14ac:dyDescent="0.2">
      <c r="A7024" s="140"/>
      <c r="B7024" s="325"/>
      <c r="J7024" s="4"/>
      <c r="K7024" s="173"/>
    </row>
    <row r="7025" spans="1:11" x14ac:dyDescent="0.2">
      <c r="A7025" s="140"/>
      <c r="B7025" s="325"/>
      <c r="J7025" s="4"/>
      <c r="K7025" s="173"/>
    </row>
    <row r="7026" spans="1:11" x14ac:dyDescent="0.2">
      <c r="A7026" s="140"/>
      <c r="B7026" s="325"/>
      <c r="J7026" s="4"/>
      <c r="K7026" s="173"/>
    </row>
    <row r="7027" spans="1:11" x14ac:dyDescent="0.2">
      <c r="A7027" s="140"/>
      <c r="B7027" s="325"/>
      <c r="J7027" s="4"/>
      <c r="K7027" s="173"/>
    </row>
    <row r="7028" spans="1:11" x14ac:dyDescent="0.2">
      <c r="A7028" s="140"/>
      <c r="B7028" s="325"/>
      <c r="J7028" s="4"/>
      <c r="K7028" s="173"/>
    </row>
    <row r="7029" spans="1:11" x14ac:dyDescent="0.2">
      <c r="A7029" s="140"/>
      <c r="B7029" s="325"/>
      <c r="J7029" s="4"/>
      <c r="K7029" s="173"/>
    </row>
    <row r="7030" spans="1:11" x14ac:dyDescent="0.2">
      <c r="A7030" s="140"/>
      <c r="B7030" s="325"/>
      <c r="J7030" s="4"/>
      <c r="K7030" s="173"/>
    </row>
    <row r="7031" spans="1:11" x14ac:dyDescent="0.2">
      <c r="A7031" s="140"/>
      <c r="B7031" s="325"/>
      <c r="J7031" s="4"/>
      <c r="K7031" s="173"/>
    </row>
    <row r="7032" spans="1:11" x14ac:dyDescent="0.2">
      <c r="A7032" s="140"/>
      <c r="B7032" s="325"/>
      <c r="J7032" s="4"/>
      <c r="K7032" s="173"/>
    </row>
    <row r="7033" spans="1:11" x14ac:dyDescent="0.2">
      <c r="A7033" s="140"/>
      <c r="B7033" s="325"/>
      <c r="J7033" s="4"/>
      <c r="K7033" s="173"/>
    </row>
    <row r="7034" spans="1:11" x14ac:dyDescent="0.2">
      <c r="A7034" s="140"/>
      <c r="B7034" s="325"/>
      <c r="J7034" s="4"/>
      <c r="K7034" s="173"/>
    </row>
    <row r="7035" spans="1:11" x14ac:dyDescent="0.2">
      <c r="A7035" s="140"/>
      <c r="B7035" s="325"/>
      <c r="J7035" s="4"/>
      <c r="K7035" s="173"/>
    </row>
    <row r="7036" spans="1:11" x14ac:dyDescent="0.2">
      <c r="A7036" s="140"/>
      <c r="B7036" s="325"/>
      <c r="J7036" s="4"/>
      <c r="K7036" s="173"/>
    </row>
    <row r="7037" spans="1:11" x14ac:dyDescent="0.2">
      <c r="A7037" s="140"/>
      <c r="B7037" s="325"/>
      <c r="J7037" s="4"/>
      <c r="K7037" s="173"/>
    </row>
    <row r="7038" spans="1:11" x14ac:dyDescent="0.2">
      <c r="A7038" s="140"/>
      <c r="B7038" s="325"/>
      <c r="J7038" s="4"/>
      <c r="K7038" s="173"/>
    </row>
    <row r="7039" spans="1:11" x14ac:dyDescent="0.2">
      <c r="A7039" s="140"/>
      <c r="B7039" s="325"/>
      <c r="J7039" s="4"/>
      <c r="K7039" s="173"/>
    </row>
    <row r="7040" spans="1:11" x14ac:dyDescent="0.2">
      <c r="A7040" s="140"/>
      <c r="B7040" s="325"/>
      <c r="J7040" s="4"/>
      <c r="K7040" s="173"/>
    </row>
    <row r="7041" spans="1:11" x14ac:dyDescent="0.2">
      <c r="A7041" s="140"/>
      <c r="B7041" s="325"/>
      <c r="J7041" s="4"/>
      <c r="K7041" s="173"/>
    </row>
    <row r="7042" spans="1:11" x14ac:dyDescent="0.2">
      <c r="A7042" s="140"/>
      <c r="B7042" s="325"/>
      <c r="J7042" s="4"/>
      <c r="K7042" s="173"/>
    </row>
    <row r="7043" spans="1:11" x14ac:dyDescent="0.2">
      <c r="A7043" s="140"/>
      <c r="B7043" s="325"/>
      <c r="J7043" s="4"/>
      <c r="K7043" s="173"/>
    </row>
    <row r="7044" spans="1:11" x14ac:dyDescent="0.2">
      <c r="A7044" s="140"/>
      <c r="B7044" s="325"/>
      <c r="J7044" s="4"/>
      <c r="K7044" s="173"/>
    </row>
    <row r="7045" spans="1:11" x14ac:dyDescent="0.2">
      <c r="A7045" s="140"/>
      <c r="B7045" s="325"/>
      <c r="J7045" s="4"/>
      <c r="K7045" s="173"/>
    </row>
    <row r="7046" spans="1:11" x14ac:dyDescent="0.2">
      <c r="A7046" s="140"/>
      <c r="B7046" s="325"/>
      <c r="J7046" s="4"/>
      <c r="K7046" s="173"/>
    </row>
    <row r="7047" spans="1:11" x14ac:dyDescent="0.2">
      <c r="A7047" s="140"/>
      <c r="B7047" s="325"/>
      <c r="J7047" s="4"/>
      <c r="K7047" s="173"/>
    </row>
    <row r="7048" spans="1:11" x14ac:dyDescent="0.2">
      <c r="A7048" s="140"/>
      <c r="B7048" s="325"/>
      <c r="J7048" s="4"/>
      <c r="K7048" s="173"/>
    </row>
    <row r="7049" spans="1:11" x14ac:dyDescent="0.2">
      <c r="A7049" s="140"/>
      <c r="B7049" s="325"/>
      <c r="J7049" s="4"/>
      <c r="K7049" s="173"/>
    </row>
    <row r="7050" spans="1:11" x14ac:dyDescent="0.2">
      <c r="A7050" s="140"/>
      <c r="B7050" s="325"/>
      <c r="J7050" s="4"/>
      <c r="K7050" s="173"/>
    </row>
    <row r="7051" spans="1:11" x14ac:dyDescent="0.2">
      <c r="A7051" s="140"/>
      <c r="B7051" s="325"/>
      <c r="J7051" s="4"/>
      <c r="K7051" s="173"/>
    </row>
    <row r="7052" spans="1:11" x14ac:dyDescent="0.2">
      <c r="A7052" s="140"/>
      <c r="B7052" s="325"/>
      <c r="J7052" s="4"/>
      <c r="K7052" s="173"/>
    </row>
    <row r="7053" spans="1:11" x14ac:dyDescent="0.2">
      <c r="A7053" s="140"/>
      <c r="B7053" s="325"/>
      <c r="J7053" s="4"/>
      <c r="K7053" s="173"/>
    </row>
    <row r="7054" spans="1:11" x14ac:dyDescent="0.2">
      <c r="A7054" s="140"/>
      <c r="B7054" s="325"/>
      <c r="J7054" s="4"/>
      <c r="K7054" s="173"/>
    </row>
    <row r="7055" spans="1:11" x14ac:dyDescent="0.2">
      <c r="A7055" s="140"/>
      <c r="B7055" s="325"/>
      <c r="J7055" s="4"/>
      <c r="K7055" s="173"/>
    </row>
    <row r="7056" spans="1:11" x14ac:dyDescent="0.2">
      <c r="A7056" s="140"/>
      <c r="B7056" s="325"/>
      <c r="J7056" s="4"/>
      <c r="K7056" s="173"/>
    </row>
    <row r="7057" spans="1:11" x14ac:dyDescent="0.2">
      <c r="A7057" s="140"/>
      <c r="B7057" s="325"/>
      <c r="J7057" s="4"/>
      <c r="K7057" s="173"/>
    </row>
    <row r="7058" spans="1:11" x14ac:dyDescent="0.2">
      <c r="A7058" s="140"/>
      <c r="B7058" s="325"/>
      <c r="J7058" s="4"/>
      <c r="K7058" s="173"/>
    </row>
    <row r="7059" spans="1:11" x14ac:dyDescent="0.2">
      <c r="A7059" s="140"/>
      <c r="B7059" s="325"/>
      <c r="J7059" s="4"/>
      <c r="K7059" s="173"/>
    </row>
    <row r="7060" spans="1:11" x14ac:dyDescent="0.2">
      <c r="A7060" s="140"/>
      <c r="B7060" s="325"/>
      <c r="J7060" s="4"/>
      <c r="K7060" s="173"/>
    </row>
    <row r="7061" spans="1:11" x14ac:dyDescent="0.2">
      <c r="A7061" s="140"/>
      <c r="B7061" s="325"/>
      <c r="J7061" s="4"/>
      <c r="K7061" s="173"/>
    </row>
    <row r="7062" spans="1:11" x14ac:dyDescent="0.2">
      <c r="A7062" s="140"/>
      <c r="B7062" s="325"/>
      <c r="J7062" s="4"/>
      <c r="K7062" s="173"/>
    </row>
    <row r="7063" spans="1:11" x14ac:dyDescent="0.2">
      <c r="A7063" s="140"/>
      <c r="B7063" s="325"/>
      <c r="J7063" s="4"/>
      <c r="K7063" s="173"/>
    </row>
    <row r="7064" spans="1:11" x14ac:dyDescent="0.2">
      <c r="A7064" s="140"/>
      <c r="B7064" s="325"/>
      <c r="J7064" s="4"/>
      <c r="K7064" s="173"/>
    </row>
    <row r="7065" spans="1:11" x14ac:dyDescent="0.2">
      <c r="A7065" s="140"/>
      <c r="B7065" s="325"/>
      <c r="J7065" s="4"/>
      <c r="K7065" s="173"/>
    </row>
    <row r="7066" spans="1:11" x14ac:dyDescent="0.2">
      <c r="A7066" s="140"/>
      <c r="B7066" s="325"/>
      <c r="J7066" s="4"/>
      <c r="K7066" s="173"/>
    </row>
    <row r="7067" spans="1:11" x14ac:dyDescent="0.2">
      <c r="A7067" s="140"/>
      <c r="B7067" s="325"/>
      <c r="J7067" s="4"/>
      <c r="K7067" s="173"/>
    </row>
    <row r="7068" spans="1:11" x14ac:dyDescent="0.2">
      <c r="A7068" s="140"/>
      <c r="B7068" s="325"/>
      <c r="J7068" s="4"/>
      <c r="K7068" s="173"/>
    </row>
    <row r="7069" spans="1:11" x14ac:dyDescent="0.2">
      <c r="A7069" s="140"/>
      <c r="B7069" s="325"/>
      <c r="J7069" s="4"/>
      <c r="K7069" s="173"/>
    </row>
    <row r="7070" spans="1:11" x14ac:dyDescent="0.2">
      <c r="A7070" s="140"/>
      <c r="B7070" s="325"/>
      <c r="J7070" s="4"/>
      <c r="K7070" s="173"/>
    </row>
    <row r="7071" spans="1:11" x14ac:dyDescent="0.2">
      <c r="A7071" s="140"/>
      <c r="B7071" s="325"/>
      <c r="J7071" s="4"/>
      <c r="K7071" s="173"/>
    </row>
    <row r="7072" spans="1:11" x14ac:dyDescent="0.2">
      <c r="A7072" s="140"/>
      <c r="B7072" s="325"/>
      <c r="J7072" s="4"/>
      <c r="K7072" s="173"/>
    </row>
    <row r="7073" spans="1:11" x14ac:dyDescent="0.2">
      <c r="A7073" s="140"/>
      <c r="B7073" s="325"/>
      <c r="J7073" s="4"/>
      <c r="K7073" s="173"/>
    </row>
    <row r="7074" spans="1:11" x14ac:dyDescent="0.2">
      <c r="A7074" s="140"/>
      <c r="B7074" s="325"/>
      <c r="J7074" s="4"/>
      <c r="K7074" s="173"/>
    </row>
    <row r="7075" spans="1:11" x14ac:dyDescent="0.2">
      <c r="A7075" s="140"/>
      <c r="B7075" s="325"/>
      <c r="J7075" s="4"/>
      <c r="K7075" s="173"/>
    </row>
    <row r="7076" spans="1:11" x14ac:dyDescent="0.2">
      <c r="A7076" s="140"/>
      <c r="B7076" s="325"/>
      <c r="J7076" s="4"/>
      <c r="K7076" s="173"/>
    </row>
    <row r="7077" spans="1:11" x14ac:dyDescent="0.2">
      <c r="A7077" s="140"/>
      <c r="B7077" s="325"/>
      <c r="J7077" s="4"/>
      <c r="K7077" s="173"/>
    </row>
    <row r="7078" spans="1:11" x14ac:dyDescent="0.2">
      <c r="A7078" s="140"/>
      <c r="B7078" s="325"/>
      <c r="J7078" s="4"/>
      <c r="K7078" s="173"/>
    </row>
    <row r="7079" spans="1:11" x14ac:dyDescent="0.2">
      <c r="A7079" s="140"/>
      <c r="B7079" s="325"/>
      <c r="J7079" s="4"/>
      <c r="K7079" s="173"/>
    </row>
    <row r="7080" spans="1:11" x14ac:dyDescent="0.2">
      <c r="A7080" s="140"/>
      <c r="B7080" s="325"/>
      <c r="J7080" s="4"/>
      <c r="K7080" s="173"/>
    </row>
    <row r="7081" spans="1:11" x14ac:dyDescent="0.2">
      <c r="A7081" s="140"/>
      <c r="B7081" s="325"/>
      <c r="J7081" s="4"/>
      <c r="K7081" s="173"/>
    </row>
    <row r="7082" spans="1:11" x14ac:dyDescent="0.2">
      <c r="A7082" s="140"/>
      <c r="B7082" s="325"/>
      <c r="J7082" s="4"/>
      <c r="K7082" s="173"/>
    </row>
    <row r="7083" spans="1:11" x14ac:dyDescent="0.2">
      <c r="A7083" s="140"/>
      <c r="B7083" s="325"/>
      <c r="J7083" s="4"/>
      <c r="K7083" s="173"/>
    </row>
    <row r="7084" spans="1:11" x14ac:dyDescent="0.2">
      <c r="A7084" s="140"/>
      <c r="B7084" s="325"/>
      <c r="J7084" s="4"/>
      <c r="K7084" s="173"/>
    </row>
    <row r="7085" spans="1:11" x14ac:dyDescent="0.2">
      <c r="A7085" s="140"/>
      <c r="B7085" s="325"/>
      <c r="J7085" s="4"/>
      <c r="K7085" s="173"/>
    </row>
    <row r="7086" spans="1:11" x14ac:dyDescent="0.2">
      <c r="A7086" s="140"/>
      <c r="B7086" s="325"/>
      <c r="J7086" s="4"/>
      <c r="K7086" s="173"/>
    </row>
    <row r="7087" spans="1:11" x14ac:dyDescent="0.2">
      <c r="A7087" s="140"/>
      <c r="B7087" s="325"/>
      <c r="J7087" s="4"/>
      <c r="K7087" s="173"/>
    </row>
    <row r="7088" spans="1:11" x14ac:dyDescent="0.2">
      <c r="A7088" s="140"/>
      <c r="B7088" s="325"/>
      <c r="J7088" s="4"/>
      <c r="K7088" s="173"/>
    </row>
    <row r="7089" spans="1:11" x14ac:dyDescent="0.2">
      <c r="A7089" s="140"/>
      <c r="B7089" s="325"/>
      <c r="J7089" s="4"/>
      <c r="K7089" s="173"/>
    </row>
    <row r="7090" spans="1:11" x14ac:dyDescent="0.2">
      <c r="A7090" s="140"/>
      <c r="B7090" s="325"/>
      <c r="J7090" s="4"/>
      <c r="K7090" s="173"/>
    </row>
    <row r="7091" spans="1:11" x14ac:dyDescent="0.2">
      <c r="A7091" s="140"/>
      <c r="B7091" s="325"/>
      <c r="J7091" s="4"/>
      <c r="K7091" s="173"/>
    </row>
    <row r="7092" spans="1:11" x14ac:dyDescent="0.2">
      <c r="A7092" s="140"/>
      <c r="B7092" s="325"/>
      <c r="J7092" s="4"/>
      <c r="K7092" s="173"/>
    </row>
    <row r="7093" spans="1:11" x14ac:dyDescent="0.2">
      <c r="A7093" s="140"/>
      <c r="B7093" s="325"/>
      <c r="J7093" s="4"/>
      <c r="K7093" s="173"/>
    </row>
    <row r="7094" spans="1:11" x14ac:dyDescent="0.2">
      <c r="A7094" s="140"/>
      <c r="B7094" s="325"/>
      <c r="J7094" s="4"/>
      <c r="K7094" s="173"/>
    </row>
    <row r="7095" spans="1:11" x14ac:dyDescent="0.2">
      <c r="A7095" s="140"/>
      <c r="B7095" s="325"/>
      <c r="J7095" s="4"/>
      <c r="K7095" s="173"/>
    </row>
    <row r="7096" spans="1:11" x14ac:dyDescent="0.2">
      <c r="A7096" s="140"/>
      <c r="B7096" s="325"/>
      <c r="J7096" s="4"/>
      <c r="K7096" s="173"/>
    </row>
    <row r="7097" spans="1:11" x14ac:dyDescent="0.2">
      <c r="A7097" s="140"/>
      <c r="B7097" s="325"/>
      <c r="J7097" s="4"/>
      <c r="K7097" s="173"/>
    </row>
    <row r="7098" spans="1:11" x14ac:dyDescent="0.2">
      <c r="A7098" s="140"/>
      <c r="B7098" s="325"/>
      <c r="J7098" s="4"/>
      <c r="K7098" s="173"/>
    </row>
    <row r="7099" spans="1:11" x14ac:dyDescent="0.2">
      <c r="A7099" s="140"/>
      <c r="B7099" s="325"/>
      <c r="J7099" s="4"/>
      <c r="K7099" s="173"/>
    </row>
    <row r="7100" spans="1:11" x14ac:dyDescent="0.2">
      <c r="A7100" s="140"/>
      <c r="B7100" s="325"/>
      <c r="J7100" s="4"/>
      <c r="K7100" s="173"/>
    </row>
    <row r="7101" spans="1:11" x14ac:dyDescent="0.2">
      <c r="A7101" s="140"/>
      <c r="B7101" s="325"/>
      <c r="J7101" s="4"/>
      <c r="K7101" s="173"/>
    </row>
    <row r="7102" spans="1:11" x14ac:dyDescent="0.2">
      <c r="A7102" s="140"/>
      <c r="B7102" s="325"/>
      <c r="J7102" s="4"/>
      <c r="K7102" s="173"/>
    </row>
    <row r="7103" spans="1:11" x14ac:dyDescent="0.2">
      <c r="A7103" s="140"/>
      <c r="B7103" s="325"/>
      <c r="J7103" s="4"/>
      <c r="K7103" s="173"/>
    </row>
    <row r="7104" spans="1:11" x14ac:dyDescent="0.2">
      <c r="A7104" s="140"/>
      <c r="B7104" s="325"/>
      <c r="J7104" s="4"/>
      <c r="K7104" s="173"/>
    </row>
    <row r="7105" spans="1:11" x14ac:dyDescent="0.2">
      <c r="A7105" s="140"/>
      <c r="B7105" s="325"/>
      <c r="J7105" s="4"/>
      <c r="K7105" s="173"/>
    </row>
    <row r="7106" spans="1:11" x14ac:dyDescent="0.2">
      <c r="A7106" s="140"/>
      <c r="B7106" s="325"/>
      <c r="J7106" s="4"/>
      <c r="K7106" s="173"/>
    </row>
    <row r="7107" spans="1:11" x14ac:dyDescent="0.2">
      <c r="A7107" s="140"/>
      <c r="B7107" s="325"/>
      <c r="J7107" s="4"/>
      <c r="K7107" s="173"/>
    </row>
    <row r="7108" spans="1:11" x14ac:dyDescent="0.2">
      <c r="A7108" s="140"/>
      <c r="B7108" s="325"/>
      <c r="J7108" s="4"/>
      <c r="K7108" s="173"/>
    </row>
    <row r="7109" spans="1:11" x14ac:dyDescent="0.2">
      <c r="A7109" s="140"/>
      <c r="B7109" s="325"/>
      <c r="J7109" s="4"/>
      <c r="K7109" s="173"/>
    </row>
    <row r="7110" spans="1:11" x14ac:dyDescent="0.2">
      <c r="A7110" s="140"/>
      <c r="B7110" s="325"/>
      <c r="J7110" s="4"/>
      <c r="K7110" s="173"/>
    </row>
    <row r="7111" spans="1:11" x14ac:dyDescent="0.2">
      <c r="A7111" s="140"/>
      <c r="B7111" s="325"/>
      <c r="J7111" s="4"/>
      <c r="K7111" s="173"/>
    </row>
    <row r="7112" spans="1:11" x14ac:dyDescent="0.2">
      <c r="A7112" s="140"/>
      <c r="B7112" s="325"/>
      <c r="J7112" s="4"/>
      <c r="K7112" s="173"/>
    </row>
    <row r="7113" spans="1:11" x14ac:dyDescent="0.2">
      <c r="A7113" s="140"/>
      <c r="B7113" s="325"/>
      <c r="J7113" s="4"/>
      <c r="K7113" s="173"/>
    </row>
    <row r="7114" spans="1:11" x14ac:dyDescent="0.2">
      <c r="A7114" s="140"/>
      <c r="B7114" s="325"/>
      <c r="J7114" s="4"/>
      <c r="K7114" s="173"/>
    </row>
    <row r="7115" spans="1:11" x14ac:dyDescent="0.2">
      <c r="A7115" s="140"/>
      <c r="B7115" s="325"/>
      <c r="J7115" s="4"/>
      <c r="K7115" s="173"/>
    </row>
    <row r="7116" spans="1:11" x14ac:dyDescent="0.2">
      <c r="A7116" s="140"/>
      <c r="B7116" s="325"/>
      <c r="J7116" s="4"/>
      <c r="K7116" s="173"/>
    </row>
    <row r="7117" spans="1:11" x14ac:dyDescent="0.2">
      <c r="A7117" s="140"/>
      <c r="B7117" s="325"/>
      <c r="J7117" s="4"/>
      <c r="K7117" s="173"/>
    </row>
    <row r="7118" spans="1:11" x14ac:dyDescent="0.2">
      <c r="A7118" s="140"/>
      <c r="B7118" s="325"/>
      <c r="J7118" s="4"/>
      <c r="K7118" s="173"/>
    </row>
    <row r="7119" spans="1:11" x14ac:dyDescent="0.2">
      <c r="A7119" s="140"/>
      <c r="B7119" s="325"/>
      <c r="J7119" s="4"/>
      <c r="K7119" s="173"/>
    </row>
    <row r="7120" spans="1:11" x14ac:dyDescent="0.2">
      <c r="A7120" s="140"/>
      <c r="B7120" s="325"/>
      <c r="J7120" s="4"/>
      <c r="K7120" s="173"/>
    </row>
    <row r="7121" spans="1:11" x14ac:dyDescent="0.2">
      <c r="A7121" s="140"/>
      <c r="B7121" s="325"/>
      <c r="J7121" s="4"/>
      <c r="K7121" s="173"/>
    </row>
    <row r="7122" spans="1:11" x14ac:dyDescent="0.2">
      <c r="A7122" s="140"/>
      <c r="B7122" s="325"/>
      <c r="J7122" s="4"/>
      <c r="K7122" s="173"/>
    </row>
    <row r="7123" spans="1:11" x14ac:dyDescent="0.2">
      <c r="A7123" s="140"/>
      <c r="B7123" s="325"/>
      <c r="J7123" s="4"/>
      <c r="K7123" s="173"/>
    </row>
    <row r="7124" spans="1:11" x14ac:dyDescent="0.2">
      <c r="A7124" s="140"/>
      <c r="B7124" s="325"/>
      <c r="J7124" s="4"/>
      <c r="K7124" s="173"/>
    </row>
    <row r="7125" spans="1:11" x14ac:dyDescent="0.2">
      <c r="A7125" s="140"/>
      <c r="B7125" s="325"/>
      <c r="J7125" s="4"/>
      <c r="K7125" s="173"/>
    </row>
    <row r="7126" spans="1:11" x14ac:dyDescent="0.2">
      <c r="A7126" s="140"/>
      <c r="B7126" s="325"/>
      <c r="J7126" s="4"/>
      <c r="K7126" s="173"/>
    </row>
    <row r="7127" spans="1:11" x14ac:dyDescent="0.2">
      <c r="A7127" s="140"/>
      <c r="B7127" s="325"/>
      <c r="J7127" s="4"/>
      <c r="K7127" s="173"/>
    </row>
    <row r="7128" spans="1:11" x14ac:dyDescent="0.2">
      <c r="A7128" s="140"/>
      <c r="B7128" s="325"/>
      <c r="J7128" s="4"/>
      <c r="K7128" s="173"/>
    </row>
    <row r="7129" spans="1:11" x14ac:dyDescent="0.2">
      <c r="A7129" s="140"/>
      <c r="B7129" s="325"/>
      <c r="J7129" s="4"/>
      <c r="K7129" s="173"/>
    </row>
    <row r="7130" spans="1:11" x14ac:dyDescent="0.2">
      <c r="A7130" s="140"/>
      <c r="B7130" s="325"/>
      <c r="J7130" s="4"/>
      <c r="K7130" s="173"/>
    </row>
    <row r="7131" spans="1:11" x14ac:dyDescent="0.2">
      <c r="A7131" s="140"/>
      <c r="B7131" s="325"/>
      <c r="J7131" s="4"/>
      <c r="K7131" s="173"/>
    </row>
    <row r="7132" spans="1:11" x14ac:dyDescent="0.2">
      <c r="A7132" s="140"/>
      <c r="B7132" s="325"/>
      <c r="J7132" s="4"/>
      <c r="K7132" s="173"/>
    </row>
    <row r="7133" spans="1:11" x14ac:dyDescent="0.2">
      <c r="A7133" s="140"/>
      <c r="B7133" s="325"/>
      <c r="J7133" s="4"/>
      <c r="K7133" s="173"/>
    </row>
    <row r="7134" spans="1:11" x14ac:dyDescent="0.2">
      <c r="A7134" s="140"/>
      <c r="B7134" s="325"/>
      <c r="J7134" s="4"/>
      <c r="K7134" s="173"/>
    </row>
    <row r="7135" spans="1:11" x14ac:dyDescent="0.2">
      <c r="A7135" s="140"/>
      <c r="B7135" s="325"/>
      <c r="J7135" s="4"/>
      <c r="K7135" s="173"/>
    </row>
    <row r="7136" spans="1:11" x14ac:dyDescent="0.2">
      <c r="A7136" s="140"/>
      <c r="B7136" s="325"/>
      <c r="J7136" s="4"/>
      <c r="K7136" s="173"/>
    </row>
    <row r="7137" spans="1:11" x14ac:dyDescent="0.2">
      <c r="A7137" s="140"/>
      <c r="B7137" s="325"/>
      <c r="J7137" s="4"/>
      <c r="K7137" s="173"/>
    </row>
    <row r="7138" spans="1:11" x14ac:dyDescent="0.2">
      <c r="A7138" s="140"/>
      <c r="B7138" s="325"/>
      <c r="J7138" s="4"/>
      <c r="K7138" s="173"/>
    </row>
    <row r="7139" spans="1:11" x14ac:dyDescent="0.2">
      <c r="A7139" s="140"/>
      <c r="B7139" s="325"/>
      <c r="J7139" s="4"/>
      <c r="K7139" s="173"/>
    </row>
    <row r="7140" spans="1:11" x14ac:dyDescent="0.2">
      <c r="A7140" s="140"/>
      <c r="B7140" s="325"/>
      <c r="J7140" s="4"/>
      <c r="K7140" s="173"/>
    </row>
    <row r="7141" spans="1:11" x14ac:dyDescent="0.2">
      <c r="A7141" s="140"/>
      <c r="B7141" s="325"/>
      <c r="J7141" s="4"/>
      <c r="K7141" s="173"/>
    </row>
    <row r="7142" spans="1:11" x14ac:dyDescent="0.2">
      <c r="A7142" s="140"/>
      <c r="B7142" s="325"/>
      <c r="J7142" s="4"/>
      <c r="K7142" s="173"/>
    </row>
    <row r="7143" spans="1:11" x14ac:dyDescent="0.2">
      <c r="A7143" s="140"/>
      <c r="B7143" s="325"/>
      <c r="J7143" s="4"/>
      <c r="K7143" s="173"/>
    </row>
    <row r="7144" spans="1:11" x14ac:dyDescent="0.2">
      <c r="A7144" s="140"/>
      <c r="B7144" s="325"/>
      <c r="J7144" s="4"/>
      <c r="K7144" s="173"/>
    </row>
    <row r="7145" spans="1:11" x14ac:dyDescent="0.2">
      <c r="A7145" s="140"/>
      <c r="B7145" s="325"/>
      <c r="J7145" s="4"/>
      <c r="K7145" s="173"/>
    </row>
    <row r="7146" spans="1:11" x14ac:dyDescent="0.2">
      <c r="A7146" s="140"/>
      <c r="B7146" s="325"/>
      <c r="J7146" s="4"/>
      <c r="K7146" s="173"/>
    </row>
    <row r="7147" spans="1:11" x14ac:dyDescent="0.2">
      <c r="A7147" s="140"/>
      <c r="B7147" s="325"/>
      <c r="J7147" s="4"/>
      <c r="K7147" s="173"/>
    </row>
    <row r="7148" spans="1:11" x14ac:dyDescent="0.2">
      <c r="A7148" s="140"/>
      <c r="B7148" s="325"/>
      <c r="J7148" s="4"/>
      <c r="K7148" s="173"/>
    </row>
    <row r="7149" spans="1:11" x14ac:dyDescent="0.2">
      <c r="A7149" s="140"/>
      <c r="B7149" s="325"/>
      <c r="J7149" s="4"/>
      <c r="K7149" s="173"/>
    </row>
    <row r="7150" spans="1:11" x14ac:dyDescent="0.2">
      <c r="A7150" s="140"/>
      <c r="B7150" s="325"/>
      <c r="J7150" s="4"/>
      <c r="K7150" s="173"/>
    </row>
    <row r="7151" spans="1:11" x14ac:dyDescent="0.2">
      <c r="A7151" s="140"/>
      <c r="B7151" s="325"/>
      <c r="J7151" s="4"/>
      <c r="K7151" s="173"/>
    </row>
    <row r="7152" spans="1:11" x14ac:dyDescent="0.2">
      <c r="A7152" s="140"/>
      <c r="B7152" s="325"/>
      <c r="J7152" s="4"/>
      <c r="K7152" s="173"/>
    </row>
    <row r="7153" spans="1:11" x14ac:dyDescent="0.2">
      <c r="A7153" s="140"/>
      <c r="B7153" s="325"/>
      <c r="J7153" s="4"/>
      <c r="K7153" s="173"/>
    </row>
    <row r="7154" spans="1:11" x14ac:dyDescent="0.2">
      <c r="A7154" s="140"/>
      <c r="B7154" s="325"/>
      <c r="J7154" s="4"/>
      <c r="K7154" s="173"/>
    </row>
    <row r="7155" spans="1:11" x14ac:dyDescent="0.2">
      <c r="A7155" s="140"/>
      <c r="B7155" s="325"/>
      <c r="J7155" s="4"/>
      <c r="K7155" s="173"/>
    </row>
    <row r="7156" spans="1:11" x14ac:dyDescent="0.2">
      <c r="A7156" s="140"/>
      <c r="B7156" s="325"/>
      <c r="J7156" s="4"/>
      <c r="K7156" s="173"/>
    </row>
    <row r="7157" spans="1:11" x14ac:dyDescent="0.2">
      <c r="A7157" s="140"/>
      <c r="B7157" s="325"/>
      <c r="J7157" s="4"/>
      <c r="K7157" s="173"/>
    </row>
    <row r="7158" spans="1:11" x14ac:dyDescent="0.2">
      <c r="A7158" s="140"/>
      <c r="B7158" s="325"/>
      <c r="J7158" s="4"/>
      <c r="K7158" s="173"/>
    </row>
    <row r="7159" spans="1:11" x14ac:dyDescent="0.2">
      <c r="A7159" s="140"/>
      <c r="B7159" s="325"/>
      <c r="J7159" s="4"/>
      <c r="K7159" s="173"/>
    </row>
    <row r="7160" spans="1:11" x14ac:dyDescent="0.2">
      <c r="A7160" s="140"/>
      <c r="B7160" s="325"/>
      <c r="J7160" s="4"/>
      <c r="K7160" s="173"/>
    </row>
    <row r="7161" spans="1:11" x14ac:dyDescent="0.2">
      <c r="A7161" s="140"/>
      <c r="B7161" s="325"/>
      <c r="J7161" s="4"/>
      <c r="K7161" s="173"/>
    </row>
    <row r="7162" spans="1:11" x14ac:dyDescent="0.2">
      <c r="A7162" s="140"/>
      <c r="B7162" s="325"/>
      <c r="J7162" s="4"/>
      <c r="K7162" s="173"/>
    </row>
    <row r="7163" spans="1:11" x14ac:dyDescent="0.2">
      <c r="A7163" s="140"/>
      <c r="B7163" s="325"/>
      <c r="J7163" s="4"/>
      <c r="K7163" s="173"/>
    </row>
    <row r="7164" spans="1:11" x14ac:dyDescent="0.2">
      <c r="A7164" s="140"/>
      <c r="B7164" s="325"/>
      <c r="J7164" s="4"/>
      <c r="K7164" s="173"/>
    </row>
    <row r="7165" spans="1:11" x14ac:dyDescent="0.2">
      <c r="A7165" s="140"/>
      <c r="B7165" s="325"/>
      <c r="J7165" s="4"/>
      <c r="K7165" s="173"/>
    </row>
    <row r="7166" spans="1:11" x14ac:dyDescent="0.2">
      <c r="A7166" s="140"/>
      <c r="B7166" s="325"/>
      <c r="J7166" s="4"/>
      <c r="K7166" s="173"/>
    </row>
    <row r="7167" spans="1:11" x14ac:dyDescent="0.2">
      <c r="A7167" s="140"/>
      <c r="B7167" s="325"/>
      <c r="J7167" s="4"/>
      <c r="K7167" s="173"/>
    </row>
    <row r="7168" spans="1:11" x14ac:dyDescent="0.2">
      <c r="A7168" s="140"/>
      <c r="B7168" s="325"/>
      <c r="J7168" s="4"/>
      <c r="K7168" s="173"/>
    </row>
    <row r="7169" spans="1:11" x14ac:dyDescent="0.2">
      <c r="A7169" s="140"/>
      <c r="B7169" s="325"/>
      <c r="J7169" s="4"/>
      <c r="K7169" s="173"/>
    </row>
    <row r="7170" spans="1:11" x14ac:dyDescent="0.2">
      <c r="A7170" s="140"/>
      <c r="B7170" s="325"/>
      <c r="J7170" s="4"/>
      <c r="K7170" s="173"/>
    </row>
    <row r="7171" spans="1:11" x14ac:dyDescent="0.2">
      <c r="A7171" s="140"/>
      <c r="B7171" s="325"/>
      <c r="J7171" s="4"/>
      <c r="K7171" s="173"/>
    </row>
    <row r="7172" spans="1:11" x14ac:dyDescent="0.2">
      <c r="A7172" s="140"/>
      <c r="B7172" s="325"/>
      <c r="J7172" s="4"/>
      <c r="K7172" s="173"/>
    </row>
    <row r="7173" spans="1:11" x14ac:dyDescent="0.2">
      <c r="A7173" s="140"/>
      <c r="B7173" s="325"/>
      <c r="J7173" s="4"/>
      <c r="K7173" s="173"/>
    </row>
    <row r="7174" spans="1:11" x14ac:dyDescent="0.2">
      <c r="A7174" s="140"/>
      <c r="B7174" s="325"/>
      <c r="J7174" s="4"/>
      <c r="K7174" s="173"/>
    </row>
    <row r="7175" spans="1:11" x14ac:dyDescent="0.2">
      <c r="A7175" s="140"/>
      <c r="B7175" s="325"/>
      <c r="J7175" s="4"/>
      <c r="K7175" s="173"/>
    </row>
    <row r="7176" spans="1:11" x14ac:dyDescent="0.2">
      <c r="A7176" s="140"/>
      <c r="B7176" s="325"/>
      <c r="J7176" s="4"/>
      <c r="K7176" s="173"/>
    </row>
    <row r="7177" spans="1:11" x14ac:dyDescent="0.2">
      <c r="A7177" s="140"/>
      <c r="B7177" s="325"/>
      <c r="J7177" s="4"/>
      <c r="K7177" s="173"/>
    </row>
    <row r="7178" spans="1:11" x14ac:dyDescent="0.2">
      <c r="A7178" s="140"/>
      <c r="B7178" s="325"/>
      <c r="J7178" s="4"/>
      <c r="K7178" s="173"/>
    </row>
    <row r="7179" spans="1:11" x14ac:dyDescent="0.2">
      <c r="A7179" s="140"/>
      <c r="B7179" s="325"/>
      <c r="J7179" s="4"/>
      <c r="K7179" s="173"/>
    </row>
    <row r="7180" spans="1:11" x14ac:dyDescent="0.2">
      <c r="A7180" s="140"/>
      <c r="B7180" s="325"/>
      <c r="J7180" s="4"/>
      <c r="K7180" s="173"/>
    </row>
    <row r="7181" spans="1:11" x14ac:dyDescent="0.2">
      <c r="A7181" s="140"/>
      <c r="B7181" s="325"/>
      <c r="J7181" s="4"/>
      <c r="K7181" s="173"/>
    </row>
    <row r="7182" spans="1:11" x14ac:dyDescent="0.2">
      <c r="A7182" s="140"/>
      <c r="B7182" s="325"/>
      <c r="J7182" s="4"/>
      <c r="K7182" s="173"/>
    </row>
    <row r="7183" spans="1:11" x14ac:dyDescent="0.2">
      <c r="A7183" s="140"/>
      <c r="B7183" s="325"/>
      <c r="J7183" s="4"/>
      <c r="K7183" s="173"/>
    </row>
    <row r="7184" spans="1:11" x14ac:dyDescent="0.2">
      <c r="A7184" s="140"/>
      <c r="B7184" s="325"/>
      <c r="J7184" s="4"/>
      <c r="K7184" s="173"/>
    </row>
    <row r="7185" spans="1:11" x14ac:dyDescent="0.2">
      <c r="A7185" s="140"/>
      <c r="B7185" s="325"/>
      <c r="J7185" s="4"/>
      <c r="K7185" s="173"/>
    </row>
    <row r="7186" spans="1:11" x14ac:dyDescent="0.2">
      <c r="A7186" s="140"/>
      <c r="B7186" s="325"/>
      <c r="J7186" s="4"/>
      <c r="K7186" s="173"/>
    </row>
    <row r="7187" spans="1:11" x14ac:dyDescent="0.2">
      <c r="A7187" s="140"/>
      <c r="B7187" s="325"/>
      <c r="J7187" s="4"/>
      <c r="K7187" s="173"/>
    </row>
    <row r="7188" spans="1:11" x14ac:dyDescent="0.2">
      <c r="A7188" s="140"/>
      <c r="B7188" s="325"/>
      <c r="J7188" s="4"/>
      <c r="K7188" s="173"/>
    </row>
    <row r="7189" spans="1:11" x14ac:dyDescent="0.2">
      <c r="A7189" s="140"/>
      <c r="B7189" s="325"/>
      <c r="J7189" s="4"/>
      <c r="K7189" s="173"/>
    </row>
    <row r="7190" spans="1:11" x14ac:dyDescent="0.2">
      <c r="A7190" s="140"/>
      <c r="B7190" s="325"/>
      <c r="J7190" s="4"/>
      <c r="K7190" s="173"/>
    </row>
    <row r="7191" spans="1:11" x14ac:dyDescent="0.2">
      <c r="A7191" s="140"/>
      <c r="B7191" s="325"/>
      <c r="J7191" s="4"/>
      <c r="K7191" s="173"/>
    </row>
    <row r="7192" spans="1:11" x14ac:dyDescent="0.2">
      <c r="A7192" s="140"/>
      <c r="B7192" s="325"/>
      <c r="J7192" s="4"/>
      <c r="K7192" s="173"/>
    </row>
    <row r="7193" spans="1:11" x14ac:dyDescent="0.2">
      <c r="A7193" s="140"/>
      <c r="B7193" s="325"/>
      <c r="J7193" s="4"/>
      <c r="K7193" s="173"/>
    </row>
    <row r="7194" spans="1:11" x14ac:dyDescent="0.2">
      <c r="A7194" s="140"/>
      <c r="B7194" s="325"/>
      <c r="J7194" s="4"/>
      <c r="K7194" s="173"/>
    </row>
    <row r="7195" spans="1:11" x14ac:dyDescent="0.2">
      <c r="A7195" s="140"/>
      <c r="B7195" s="325"/>
      <c r="J7195" s="4"/>
      <c r="K7195" s="173"/>
    </row>
    <row r="7196" spans="1:11" x14ac:dyDescent="0.2">
      <c r="A7196" s="140"/>
      <c r="B7196" s="325"/>
      <c r="J7196" s="4"/>
      <c r="K7196" s="173"/>
    </row>
    <row r="7197" spans="1:11" x14ac:dyDescent="0.2">
      <c r="A7197" s="140"/>
      <c r="B7197" s="325"/>
      <c r="J7197" s="4"/>
      <c r="K7197" s="173"/>
    </row>
    <row r="7198" spans="1:11" x14ac:dyDescent="0.2">
      <c r="A7198" s="140"/>
      <c r="B7198" s="325"/>
      <c r="J7198" s="4"/>
      <c r="K7198" s="173"/>
    </row>
    <row r="7199" spans="1:11" x14ac:dyDescent="0.2">
      <c r="A7199" s="140"/>
      <c r="B7199" s="325"/>
      <c r="J7199" s="4"/>
      <c r="K7199" s="173"/>
    </row>
    <row r="7200" spans="1:11" x14ac:dyDescent="0.2">
      <c r="A7200" s="140"/>
      <c r="B7200" s="325"/>
      <c r="J7200" s="4"/>
      <c r="K7200" s="173"/>
    </row>
    <row r="7201" spans="1:11" x14ac:dyDescent="0.2">
      <c r="A7201" s="140"/>
      <c r="B7201" s="325"/>
      <c r="J7201" s="4"/>
      <c r="K7201" s="173"/>
    </row>
    <row r="7202" spans="1:11" x14ac:dyDescent="0.2">
      <c r="A7202" s="140"/>
      <c r="B7202" s="325"/>
      <c r="J7202" s="4"/>
      <c r="K7202" s="173"/>
    </row>
    <row r="7203" spans="1:11" x14ac:dyDescent="0.2">
      <c r="A7203" s="140"/>
      <c r="B7203" s="325"/>
      <c r="J7203" s="4"/>
      <c r="K7203" s="173"/>
    </row>
    <row r="7204" spans="1:11" x14ac:dyDescent="0.2">
      <c r="A7204" s="140"/>
      <c r="B7204" s="325"/>
      <c r="J7204" s="4"/>
      <c r="K7204" s="173"/>
    </row>
    <row r="7205" spans="1:11" x14ac:dyDescent="0.2">
      <c r="A7205" s="140"/>
      <c r="B7205" s="325"/>
      <c r="J7205" s="4"/>
      <c r="K7205" s="173"/>
    </row>
    <row r="7206" spans="1:11" x14ac:dyDescent="0.2">
      <c r="A7206" s="140"/>
      <c r="B7206" s="325"/>
      <c r="J7206" s="4"/>
      <c r="K7206" s="173"/>
    </row>
    <row r="7207" spans="1:11" x14ac:dyDescent="0.2">
      <c r="A7207" s="140"/>
      <c r="B7207" s="325"/>
      <c r="J7207" s="4"/>
      <c r="K7207" s="173"/>
    </row>
    <row r="7208" spans="1:11" x14ac:dyDescent="0.2">
      <c r="A7208" s="140"/>
      <c r="B7208" s="325"/>
      <c r="J7208" s="4"/>
      <c r="K7208" s="173"/>
    </row>
    <row r="7209" spans="1:11" x14ac:dyDescent="0.2">
      <c r="A7209" s="140"/>
      <c r="B7209" s="325"/>
      <c r="J7209" s="4"/>
      <c r="K7209" s="173"/>
    </row>
    <row r="7210" spans="1:11" x14ac:dyDescent="0.2">
      <c r="A7210" s="140"/>
      <c r="B7210" s="325"/>
      <c r="J7210" s="4"/>
      <c r="K7210" s="173"/>
    </row>
    <row r="7211" spans="1:11" x14ac:dyDescent="0.2">
      <c r="A7211" s="140"/>
      <c r="B7211" s="325"/>
      <c r="J7211" s="4"/>
      <c r="K7211" s="173"/>
    </row>
    <row r="7212" spans="1:11" x14ac:dyDescent="0.2">
      <c r="A7212" s="140"/>
      <c r="B7212" s="325"/>
      <c r="J7212" s="4"/>
      <c r="K7212" s="173"/>
    </row>
    <row r="7213" spans="1:11" x14ac:dyDescent="0.2">
      <c r="A7213" s="140"/>
      <c r="B7213" s="325"/>
      <c r="J7213" s="4"/>
      <c r="K7213" s="173"/>
    </row>
    <row r="7214" spans="1:11" x14ac:dyDescent="0.2">
      <c r="A7214" s="140"/>
      <c r="B7214" s="325"/>
      <c r="J7214" s="4"/>
      <c r="K7214" s="173"/>
    </row>
    <row r="7215" spans="1:11" x14ac:dyDescent="0.2">
      <c r="A7215" s="140"/>
      <c r="B7215" s="325"/>
      <c r="J7215" s="4"/>
      <c r="K7215" s="173"/>
    </row>
    <row r="7216" spans="1:11" x14ac:dyDescent="0.2">
      <c r="A7216" s="140"/>
      <c r="B7216" s="325"/>
      <c r="J7216" s="4"/>
      <c r="K7216" s="173"/>
    </row>
    <row r="7217" spans="1:11" x14ac:dyDescent="0.2">
      <c r="A7217" s="140"/>
      <c r="B7217" s="325"/>
      <c r="J7217" s="4"/>
      <c r="K7217" s="173"/>
    </row>
    <row r="7218" spans="1:11" x14ac:dyDescent="0.2">
      <c r="A7218" s="140"/>
      <c r="B7218" s="325"/>
      <c r="J7218" s="4"/>
      <c r="K7218" s="173"/>
    </row>
    <row r="7219" spans="1:11" x14ac:dyDescent="0.2">
      <c r="A7219" s="140"/>
      <c r="B7219" s="325"/>
      <c r="J7219" s="4"/>
      <c r="K7219" s="173"/>
    </row>
    <row r="7220" spans="1:11" x14ac:dyDescent="0.2">
      <c r="A7220" s="140"/>
      <c r="B7220" s="325"/>
      <c r="J7220" s="4"/>
      <c r="K7220" s="173"/>
    </row>
    <row r="7221" spans="1:11" x14ac:dyDescent="0.2">
      <c r="A7221" s="140"/>
      <c r="B7221" s="325"/>
      <c r="J7221" s="4"/>
      <c r="K7221" s="173"/>
    </row>
    <row r="7222" spans="1:11" x14ac:dyDescent="0.2">
      <c r="A7222" s="140"/>
      <c r="B7222" s="325"/>
      <c r="J7222" s="4"/>
      <c r="K7222" s="173"/>
    </row>
    <row r="7223" spans="1:11" x14ac:dyDescent="0.2">
      <c r="A7223" s="140"/>
      <c r="B7223" s="325"/>
      <c r="J7223" s="4"/>
      <c r="K7223" s="173"/>
    </row>
    <row r="7224" spans="1:11" x14ac:dyDescent="0.2">
      <c r="A7224" s="140"/>
      <c r="B7224" s="325"/>
      <c r="J7224" s="4"/>
      <c r="K7224" s="173"/>
    </row>
    <row r="7225" spans="1:11" x14ac:dyDescent="0.2">
      <c r="A7225" s="140"/>
      <c r="B7225" s="325"/>
      <c r="J7225" s="4"/>
      <c r="K7225" s="173"/>
    </row>
    <row r="7226" spans="1:11" x14ac:dyDescent="0.2">
      <c r="A7226" s="140"/>
      <c r="B7226" s="325"/>
      <c r="J7226" s="4"/>
      <c r="K7226" s="173"/>
    </row>
    <row r="7227" spans="1:11" x14ac:dyDescent="0.2">
      <c r="A7227" s="140"/>
      <c r="B7227" s="325"/>
      <c r="J7227" s="4"/>
      <c r="K7227" s="173"/>
    </row>
    <row r="7228" spans="1:11" x14ac:dyDescent="0.2">
      <c r="A7228" s="140"/>
      <c r="B7228" s="325"/>
      <c r="J7228" s="4"/>
      <c r="K7228" s="173"/>
    </row>
    <row r="7229" spans="1:11" x14ac:dyDescent="0.2">
      <c r="A7229" s="140"/>
      <c r="B7229" s="325"/>
      <c r="J7229" s="4"/>
      <c r="K7229" s="173"/>
    </row>
    <row r="7230" spans="1:11" x14ac:dyDescent="0.2">
      <c r="A7230" s="140"/>
      <c r="B7230" s="325"/>
      <c r="J7230" s="4"/>
      <c r="K7230" s="173"/>
    </row>
    <row r="7231" spans="1:11" x14ac:dyDescent="0.2">
      <c r="A7231" s="140"/>
      <c r="B7231" s="325"/>
      <c r="J7231" s="4"/>
      <c r="K7231" s="173"/>
    </row>
    <row r="7232" spans="1:11" x14ac:dyDescent="0.2">
      <c r="A7232" s="140"/>
      <c r="B7232" s="325"/>
      <c r="J7232" s="4"/>
      <c r="K7232" s="173"/>
    </row>
    <row r="7233" spans="1:11" x14ac:dyDescent="0.2">
      <c r="A7233" s="140"/>
      <c r="B7233" s="325"/>
      <c r="J7233" s="4"/>
      <c r="K7233" s="173"/>
    </row>
    <row r="7234" spans="1:11" x14ac:dyDescent="0.2">
      <c r="A7234" s="140"/>
      <c r="B7234" s="325"/>
      <c r="J7234" s="4"/>
      <c r="K7234" s="173"/>
    </row>
    <row r="7235" spans="1:11" x14ac:dyDescent="0.2">
      <c r="A7235" s="140"/>
      <c r="B7235" s="325"/>
      <c r="J7235" s="4"/>
      <c r="K7235" s="173"/>
    </row>
    <row r="7236" spans="1:11" x14ac:dyDescent="0.2">
      <c r="A7236" s="140"/>
      <c r="B7236" s="325"/>
      <c r="J7236" s="4"/>
      <c r="K7236" s="173"/>
    </row>
    <row r="7237" spans="1:11" x14ac:dyDescent="0.2">
      <c r="A7237" s="140"/>
      <c r="B7237" s="325"/>
      <c r="J7237" s="4"/>
      <c r="K7237" s="173"/>
    </row>
    <row r="7238" spans="1:11" x14ac:dyDescent="0.2">
      <c r="A7238" s="140"/>
      <c r="B7238" s="325"/>
      <c r="J7238" s="4"/>
      <c r="K7238" s="173"/>
    </row>
    <row r="7239" spans="1:11" x14ac:dyDescent="0.2">
      <c r="A7239" s="140"/>
      <c r="B7239" s="325"/>
      <c r="J7239" s="4"/>
      <c r="K7239" s="173"/>
    </row>
    <row r="7240" spans="1:11" x14ac:dyDescent="0.2">
      <c r="A7240" s="140"/>
      <c r="B7240" s="325"/>
      <c r="J7240" s="4"/>
      <c r="K7240" s="173"/>
    </row>
    <row r="7241" spans="1:11" x14ac:dyDescent="0.2">
      <c r="A7241" s="140"/>
      <c r="B7241" s="325"/>
      <c r="J7241" s="4"/>
      <c r="K7241" s="173"/>
    </row>
    <row r="7242" spans="1:11" x14ac:dyDescent="0.2">
      <c r="A7242" s="140"/>
      <c r="B7242" s="325"/>
      <c r="J7242" s="4"/>
      <c r="K7242" s="173"/>
    </row>
    <row r="7243" spans="1:11" x14ac:dyDescent="0.2">
      <c r="A7243" s="140"/>
      <c r="B7243" s="325"/>
      <c r="J7243" s="4"/>
      <c r="K7243" s="173"/>
    </row>
    <row r="7244" spans="1:11" x14ac:dyDescent="0.2">
      <c r="A7244" s="140"/>
      <c r="B7244" s="325"/>
      <c r="J7244" s="4"/>
      <c r="K7244" s="173"/>
    </row>
    <row r="7245" spans="1:11" x14ac:dyDescent="0.2">
      <c r="A7245" s="140"/>
      <c r="B7245" s="325"/>
      <c r="J7245" s="4"/>
      <c r="K7245" s="173"/>
    </row>
    <row r="7246" spans="1:11" x14ac:dyDescent="0.2">
      <c r="A7246" s="140"/>
      <c r="B7246" s="325"/>
      <c r="J7246" s="4"/>
      <c r="K7246" s="173"/>
    </row>
    <row r="7247" spans="1:11" x14ac:dyDescent="0.2">
      <c r="A7247" s="140"/>
      <c r="B7247" s="325"/>
      <c r="J7247" s="4"/>
      <c r="K7247" s="173"/>
    </row>
    <row r="7248" spans="1:11" x14ac:dyDescent="0.2">
      <c r="A7248" s="140"/>
      <c r="B7248" s="325"/>
      <c r="J7248" s="4"/>
      <c r="K7248" s="173"/>
    </row>
    <row r="7249" spans="1:11" x14ac:dyDescent="0.2">
      <c r="A7249" s="140"/>
      <c r="B7249" s="325"/>
      <c r="J7249" s="4"/>
      <c r="K7249" s="173"/>
    </row>
    <row r="7250" spans="1:11" x14ac:dyDescent="0.2">
      <c r="A7250" s="140"/>
      <c r="B7250" s="325"/>
      <c r="J7250" s="4"/>
      <c r="K7250" s="173"/>
    </row>
    <row r="7251" spans="1:11" x14ac:dyDescent="0.2">
      <c r="A7251" s="140"/>
      <c r="B7251" s="325"/>
      <c r="J7251" s="4"/>
      <c r="K7251" s="173"/>
    </row>
    <row r="7252" spans="1:11" x14ac:dyDescent="0.2">
      <c r="A7252" s="140"/>
      <c r="B7252" s="325"/>
      <c r="J7252" s="4"/>
      <c r="K7252" s="173"/>
    </row>
    <row r="7253" spans="1:11" x14ac:dyDescent="0.2">
      <c r="A7253" s="140"/>
      <c r="B7253" s="325"/>
      <c r="J7253" s="4"/>
      <c r="K7253" s="173"/>
    </row>
    <row r="7254" spans="1:11" x14ac:dyDescent="0.2">
      <c r="A7254" s="140"/>
      <c r="B7254" s="325"/>
      <c r="J7254" s="4"/>
      <c r="K7254" s="173"/>
    </row>
    <row r="7255" spans="1:11" x14ac:dyDescent="0.2">
      <c r="A7255" s="140"/>
      <c r="B7255" s="325"/>
      <c r="J7255" s="4"/>
      <c r="K7255" s="173"/>
    </row>
    <row r="7256" spans="1:11" x14ac:dyDescent="0.2">
      <c r="A7256" s="140"/>
      <c r="B7256" s="325"/>
      <c r="J7256" s="4"/>
      <c r="K7256" s="173"/>
    </row>
    <row r="7257" spans="1:11" x14ac:dyDescent="0.2">
      <c r="A7257" s="140"/>
      <c r="B7257" s="325"/>
      <c r="J7257" s="4"/>
      <c r="K7257" s="173"/>
    </row>
    <row r="7258" spans="1:11" x14ac:dyDescent="0.2">
      <c r="A7258" s="140"/>
      <c r="B7258" s="325"/>
      <c r="J7258" s="4"/>
      <c r="K7258" s="173"/>
    </row>
    <row r="7259" spans="1:11" x14ac:dyDescent="0.2">
      <c r="A7259" s="140"/>
      <c r="B7259" s="325"/>
      <c r="J7259" s="4"/>
      <c r="K7259" s="173"/>
    </row>
    <row r="7260" spans="1:11" x14ac:dyDescent="0.2">
      <c r="A7260" s="140"/>
      <c r="B7260" s="325"/>
      <c r="J7260" s="4"/>
      <c r="K7260" s="173"/>
    </row>
    <row r="7261" spans="1:11" x14ac:dyDescent="0.2">
      <c r="A7261" s="140"/>
      <c r="B7261" s="325"/>
      <c r="J7261" s="4"/>
      <c r="K7261" s="173"/>
    </row>
    <row r="7262" spans="1:11" x14ac:dyDescent="0.2">
      <c r="A7262" s="140"/>
      <c r="B7262" s="325"/>
      <c r="J7262" s="4"/>
      <c r="K7262" s="173"/>
    </row>
    <row r="7263" spans="1:11" x14ac:dyDescent="0.2">
      <c r="A7263" s="140"/>
      <c r="B7263" s="325"/>
      <c r="J7263" s="4"/>
      <c r="K7263" s="173"/>
    </row>
    <row r="7264" spans="1:11" x14ac:dyDescent="0.2">
      <c r="A7264" s="140"/>
      <c r="B7264" s="325"/>
      <c r="J7264" s="4"/>
      <c r="K7264" s="173"/>
    </row>
    <row r="7265" spans="1:11" x14ac:dyDescent="0.2">
      <c r="A7265" s="140"/>
      <c r="B7265" s="325"/>
      <c r="J7265" s="4"/>
      <c r="K7265" s="173"/>
    </row>
    <row r="7266" spans="1:11" x14ac:dyDescent="0.2">
      <c r="A7266" s="140"/>
      <c r="B7266" s="325"/>
      <c r="J7266" s="4"/>
      <c r="K7266" s="173"/>
    </row>
    <row r="7267" spans="1:11" x14ac:dyDescent="0.2">
      <c r="A7267" s="140"/>
      <c r="B7267" s="325"/>
      <c r="J7267" s="4"/>
      <c r="K7267" s="173"/>
    </row>
    <row r="7268" spans="1:11" x14ac:dyDescent="0.2">
      <c r="A7268" s="140"/>
      <c r="B7268" s="325"/>
      <c r="J7268" s="4"/>
      <c r="K7268" s="173"/>
    </row>
    <row r="7269" spans="1:11" x14ac:dyDescent="0.2">
      <c r="A7269" s="140"/>
      <c r="B7269" s="325"/>
      <c r="J7269" s="4"/>
      <c r="K7269" s="173"/>
    </row>
    <row r="7270" spans="1:11" x14ac:dyDescent="0.2">
      <c r="A7270" s="140"/>
      <c r="B7270" s="325"/>
      <c r="J7270" s="4"/>
      <c r="K7270" s="173"/>
    </row>
    <row r="7271" spans="1:11" x14ac:dyDescent="0.2">
      <c r="A7271" s="140"/>
      <c r="B7271" s="325"/>
      <c r="J7271" s="4"/>
      <c r="K7271" s="173"/>
    </row>
    <row r="7272" spans="1:11" x14ac:dyDescent="0.2">
      <c r="A7272" s="140"/>
      <c r="B7272" s="325"/>
      <c r="J7272" s="4"/>
      <c r="K7272" s="173"/>
    </row>
    <row r="7273" spans="1:11" x14ac:dyDescent="0.2">
      <c r="A7273" s="140"/>
      <c r="B7273" s="325"/>
      <c r="J7273" s="4"/>
      <c r="K7273" s="173"/>
    </row>
    <row r="7274" spans="1:11" x14ac:dyDescent="0.2">
      <c r="A7274" s="140"/>
      <c r="B7274" s="325"/>
      <c r="J7274" s="4"/>
      <c r="K7274" s="173"/>
    </row>
    <row r="7275" spans="1:11" x14ac:dyDescent="0.2">
      <c r="A7275" s="140"/>
      <c r="B7275" s="325"/>
      <c r="J7275" s="4"/>
      <c r="K7275" s="173"/>
    </row>
    <row r="7276" spans="1:11" x14ac:dyDescent="0.2">
      <c r="A7276" s="140"/>
      <c r="B7276" s="325"/>
      <c r="J7276" s="4"/>
      <c r="K7276" s="173"/>
    </row>
    <row r="7277" spans="1:11" x14ac:dyDescent="0.2">
      <c r="A7277" s="140"/>
      <c r="B7277" s="325"/>
      <c r="J7277" s="4"/>
      <c r="K7277" s="173"/>
    </row>
    <row r="7278" spans="1:11" x14ac:dyDescent="0.2">
      <c r="A7278" s="140"/>
      <c r="B7278" s="325"/>
      <c r="J7278" s="4"/>
      <c r="K7278" s="173"/>
    </row>
    <row r="7279" spans="1:11" x14ac:dyDescent="0.2">
      <c r="A7279" s="140"/>
      <c r="B7279" s="325"/>
      <c r="J7279" s="4"/>
      <c r="K7279" s="173"/>
    </row>
    <row r="7280" spans="1:11" x14ac:dyDescent="0.2">
      <c r="A7280" s="140"/>
      <c r="B7280" s="325"/>
      <c r="J7280" s="4"/>
      <c r="K7280" s="173"/>
    </row>
    <row r="7281" spans="1:11" x14ac:dyDescent="0.2">
      <c r="A7281" s="140"/>
      <c r="B7281" s="325"/>
      <c r="J7281" s="4"/>
      <c r="K7281" s="173"/>
    </row>
    <row r="7282" spans="1:11" x14ac:dyDescent="0.2">
      <c r="A7282" s="140"/>
      <c r="B7282" s="325"/>
      <c r="J7282" s="4"/>
      <c r="K7282" s="173"/>
    </row>
    <row r="7283" spans="1:11" x14ac:dyDescent="0.2">
      <c r="A7283" s="140"/>
      <c r="B7283" s="325"/>
      <c r="J7283" s="4"/>
      <c r="K7283" s="173"/>
    </row>
    <row r="7284" spans="1:11" x14ac:dyDescent="0.2">
      <c r="A7284" s="140"/>
      <c r="B7284" s="325"/>
      <c r="J7284" s="4"/>
      <c r="K7284" s="173"/>
    </row>
    <row r="7285" spans="1:11" x14ac:dyDescent="0.2">
      <c r="A7285" s="140"/>
      <c r="B7285" s="325"/>
      <c r="J7285" s="4"/>
      <c r="K7285" s="173"/>
    </row>
    <row r="7286" spans="1:11" x14ac:dyDescent="0.2">
      <c r="A7286" s="140"/>
      <c r="B7286" s="325"/>
      <c r="J7286" s="4"/>
      <c r="K7286" s="173"/>
    </row>
    <row r="7287" spans="1:11" x14ac:dyDescent="0.2">
      <c r="A7287" s="140"/>
      <c r="B7287" s="325"/>
      <c r="J7287" s="4"/>
      <c r="K7287" s="173"/>
    </row>
    <row r="7288" spans="1:11" x14ac:dyDescent="0.2">
      <c r="A7288" s="140"/>
      <c r="B7288" s="325"/>
      <c r="J7288" s="4"/>
      <c r="K7288" s="173"/>
    </row>
    <row r="7289" spans="1:11" x14ac:dyDescent="0.2">
      <c r="A7289" s="140"/>
      <c r="B7289" s="325"/>
      <c r="J7289" s="4"/>
      <c r="K7289" s="173"/>
    </row>
    <row r="7290" spans="1:11" x14ac:dyDescent="0.2">
      <c r="A7290" s="140"/>
      <c r="B7290" s="325"/>
      <c r="J7290" s="4"/>
      <c r="K7290" s="173"/>
    </row>
    <row r="7291" spans="1:11" x14ac:dyDescent="0.2">
      <c r="A7291" s="140"/>
      <c r="B7291" s="325"/>
      <c r="J7291" s="4"/>
      <c r="K7291" s="173"/>
    </row>
    <row r="7292" spans="1:11" x14ac:dyDescent="0.2">
      <c r="A7292" s="140"/>
      <c r="B7292" s="325"/>
      <c r="J7292" s="4"/>
      <c r="K7292" s="173"/>
    </row>
    <row r="7293" spans="1:11" x14ac:dyDescent="0.2">
      <c r="A7293" s="140"/>
      <c r="B7293" s="325"/>
      <c r="J7293" s="4"/>
      <c r="K7293" s="173"/>
    </row>
    <row r="7294" spans="1:11" x14ac:dyDescent="0.2">
      <c r="A7294" s="140"/>
      <c r="B7294" s="325"/>
      <c r="J7294" s="4"/>
      <c r="K7294" s="173"/>
    </row>
    <row r="7295" spans="1:11" x14ac:dyDescent="0.2">
      <c r="A7295" s="140"/>
      <c r="B7295" s="325"/>
      <c r="J7295" s="4"/>
      <c r="K7295" s="173"/>
    </row>
    <row r="7296" spans="1:11" x14ac:dyDescent="0.2">
      <c r="A7296" s="140"/>
      <c r="B7296" s="325"/>
      <c r="J7296" s="4"/>
      <c r="K7296" s="173"/>
    </row>
    <row r="7297" spans="1:11" x14ac:dyDescent="0.2">
      <c r="A7297" s="140"/>
      <c r="B7297" s="325"/>
      <c r="J7297" s="4"/>
      <c r="K7297" s="173"/>
    </row>
    <row r="7298" spans="1:11" x14ac:dyDescent="0.2">
      <c r="A7298" s="140"/>
      <c r="B7298" s="325"/>
      <c r="J7298" s="4"/>
      <c r="K7298" s="173"/>
    </row>
    <row r="7299" spans="1:11" x14ac:dyDescent="0.2">
      <c r="A7299" s="140"/>
      <c r="B7299" s="325"/>
      <c r="J7299" s="4"/>
      <c r="K7299" s="173"/>
    </row>
    <row r="7300" spans="1:11" x14ac:dyDescent="0.2">
      <c r="A7300" s="140"/>
      <c r="B7300" s="325"/>
      <c r="J7300" s="4"/>
      <c r="K7300" s="173"/>
    </row>
    <row r="7301" spans="1:11" x14ac:dyDescent="0.2">
      <c r="A7301" s="140"/>
      <c r="B7301" s="325"/>
      <c r="J7301" s="4"/>
      <c r="K7301" s="173"/>
    </row>
    <row r="7302" spans="1:11" x14ac:dyDescent="0.2">
      <c r="A7302" s="140"/>
      <c r="B7302" s="325"/>
      <c r="J7302" s="4"/>
      <c r="K7302" s="173"/>
    </row>
    <row r="7303" spans="1:11" x14ac:dyDescent="0.2">
      <c r="A7303" s="140"/>
      <c r="B7303" s="325"/>
      <c r="J7303" s="4"/>
      <c r="K7303" s="173"/>
    </row>
    <row r="7304" spans="1:11" x14ac:dyDescent="0.2">
      <c r="A7304" s="140"/>
      <c r="B7304" s="325"/>
      <c r="J7304" s="4"/>
      <c r="K7304" s="173"/>
    </row>
    <row r="7305" spans="1:11" x14ac:dyDescent="0.2">
      <c r="A7305" s="140"/>
      <c r="B7305" s="325"/>
      <c r="J7305" s="4"/>
      <c r="K7305" s="173"/>
    </row>
    <row r="7306" spans="1:11" x14ac:dyDescent="0.2">
      <c r="A7306" s="140"/>
      <c r="B7306" s="325"/>
      <c r="J7306" s="4"/>
      <c r="K7306" s="173"/>
    </row>
    <row r="7307" spans="1:11" x14ac:dyDescent="0.2">
      <c r="A7307" s="140"/>
      <c r="B7307" s="325"/>
      <c r="J7307" s="4"/>
      <c r="K7307" s="173"/>
    </row>
    <row r="7308" spans="1:11" x14ac:dyDescent="0.2">
      <c r="A7308" s="140"/>
      <c r="B7308" s="325"/>
      <c r="J7308" s="4"/>
      <c r="K7308" s="173"/>
    </row>
    <row r="7309" spans="1:11" x14ac:dyDescent="0.2">
      <c r="A7309" s="140"/>
      <c r="B7309" s="325"/>
      <c r="J7309" s="4"/>
      <c r="K7309" s="173"/>
    </row>
    <row r="7310" spans="1:11" x14ac:dyDescent="0.2">
      <c r="A7310" s="140"/>
      <c r="B7310" s="325"/>
      <c r="J7310" s="4"/>
      <c r="K7310" s="173"/>
    </row>
    <row r="7311" spans="1:11" x14ac:dyDescent="0.2">
      <c r="A7311" s="140"/>
      <c r="B7311" s="325"/>
      <c r="J7311" s="4"/>
      <c r="K7311" s="173"/>
    </row>
    <row r="7312" spans="1:11" x14ac:dyDescent="0.2">
      <c r="A7312" s="140"/>
      <c r="B7312" s="325"/>
      <c r="J7312" s="4"/>
      <c r="K7312" s="173"/>
    </row>
    <row r="7313" spans="1:11" x14ac:dyDescent="0.2">
      <c r="A7313" s="140"/>
      <c r="B7313" s="325"/>
      <c r="J7313" s="4"/>
      <c r="K7313" s="173"/>
    </row>
    <row r="7314" spans="1:11" x14ac:dyDescent="0.2">
      <c r="A7314" s="140"/>
      <c r="B7314" s="325"/>
      <c r="J7314" s="4"/>
      <c r="K7314" s="173"/>
    </row>
    <row r="7315" spans="1:11" x14ac:dyDescent="0.2">
      <c r="A7315" s="140"/>
      <c r="B7315" s="325"/>
      <c r="J7315" s="4"/>
      <c r="K7315" s="173"/>
    </row>
    <row r="7316" spans="1:11" x14ac:dyDescent="0.2">
      <c r="A7316" s="140"/>
      <c r="B7316" s="325"/>
      <c r="J7316" s="4"/>
      <c r="K7316" s="173"/>
    </row>
    <row r="7317" spans="1:11" x14ac:dyDescent="0.2">
      <c r="A7317" s="140"/>
      <c r="B7317" s="325"/>
      <c r="J7317" s="4"/>
      <c r="K7317" s="173"/>
    </row>
    <row r="7318" spans="1:11" x14ac:dyDescent="0.2">
      <c r="A7318" s="140"/>
      <c r="B7318" s="325"/>
      <c r="J7318" s="4"/>
      <c r="K7318" s="173"/>
    </row>
    <row r="7319" spans="1:11" x14ac:dyDescent="0.2">
      <c r="A7319" s="140"/>
      <c r="B7319" s="325"/>
      <c r="J7319" s="4"/>
      <c r="K7319" s="173"/>
    </row>
    <row r="7320" spans="1:11" x14ac:dyDescent="0.2">
      <c r="A7320" s="140"/>
      <c r="B7320" s="325"/>
      <c r="J7320" s="4"/>
      <c r="K7320" s="173"/>
    </row>
    <row r="7321" spans="1:11" x14ac:dyDescent="0.2">
      <c r="A7321" s="140"/>
      <c r="B7321" s="325"/>
      <c r="J7321" s="4"/>
      <c r="K7321" s="173"/>
    </row>
    <row r="7322" spans="1:11" x14ac:dyDescent="0.2">
      <c r="A7322" s="140"/>
      <c r="B7322" s="325"/>
      <c r="J7322" s="4"/>
      <c r="K7322" s="173"/>
    </row>
    <row r="7323" spans="1:11" x14ac:dyDescent="0.2">
      <c r="A7323" s="140"/>
      <c r="B7323" s="325"/>
      <c r="J7323" s="4"/>
      <c r="K7323" s="173"/>
    </row>
    <row r="7324" spans="1:11" x14ac:dyDescent="0.2">
      <c r="A7324" s="140"/>
      <c r="B7324" s="325"/>
      <c r="J7324" s="4"/>
      <c r="K7324" s="173"/>
    </row>
    <row r="7325" spans="1:11" x14ac:dyDescent="0.2">
      <c r="A7325" s="140"/>
      <c r="B7325" s="325"/>
      <c r="J7325" s="4"/>
      <c r="K7325" s="173"/>
    </row>
    <row r="7326" spans="1:11" x14ac:dyDescent="0.2">
      <c r="A7326" s="140"/>
      <c r="B7326" s="325"/>
      <c r="J7326" s="4"/>
      <c r="K7326" s="173"/>
    </row>
    <row r="7327" spans="1:11" x14ac:dyDescent="0.2">
      <c r="A7327" s="140"/>
      <c r="B7327" s="325"/>
      <c r="J7327" s="4"/>
      <c r="K7327" s="173"/>
    </row>
    <row r="7328" spans="1:11" x14ac:dyDescent="0.2">
      <c r="A7328" s="140"/>
      <c r="B7328" s="325"/>
      <c r="J7328" s="4"/>
      <c r="K7328" s="173"/>
    </row>
    <row r="7329" spans="1:11" x14ac:dyDescent="0.2">
      <c r="A7329" s="140"/>
      <c r="B7329" s="325"/>
      <c r="J7329" s="4"/>
      <c r="K7329" s="173"/>
    </row>
    <row r="7330" spans="1:11" x14ac:dyDescent="0.2">
      <c r="A7330" s="140"/>
      <c r="B7330" s="325"/>
      <c r="J7330" s="4"/>
      <c r="K7330" s="173"/>
    </row>
    <row r="7331" spans="1:11" x14ac:dyDescent="0.2">
      <c r="A7331" s="140"/>
      <c r="B7331" s="325"/>
      <c r="J7331" s="4"/>
      <c r="K7331" s="173"/>
    </row>
    <row r="7332" spans="1:11" x14ac:dyDescent="0.2">
      <c r="A7332" s="140"/>
      <c r="B7332" s="325"/>
      <c r="J7332" s="4"/>
      <c r="K7332" s="173"/>
    </row>
    <row r="7333" spans="1:11" x14ac:dyDescent="0.2">
      <c r="A7333" s="140"/>
      <c r="B7333" s="325"/>
      <c r="J7333" s="4"/>
      <c r="K7333" s="173"/>
    </row>
    <row r="7334" spans="1:11" x14ac:dyDescent="0.2">
      <c r="A7334" s="140"/>
      <c r="B7334" s="325"/>
      <c r="J7334" s="4"/>
      <c r="K7334" s="173"/>
    </row>
    <row r="7335" spans="1:11" x14ac:dyDescent="0.2">
      <c r="A7335" s="140"/>
      <c r="B7335" s="325"/>
      <c r="J7335" s="4"/>
      <c r="K7335" s="173"/>
    </row>
    <row r="7336" spans="1:11" x14ac:dyDescent="0.2">
      <c r="A7336" s="140"/>
      <c r="B7336" s="325"/>
      <c r="J7336" s="4"/>
      <c r="K7336" s="173"/>
    </row>
    <row r="7337" spans="1:11" x14ac:dyDescent="0.2">
      <c r="A7337" s="140"/>
      <c r="B7337" s="325"/>
      <c r="J7337" s="4"/>
      <c r="K7337" s="173"/>
    </row>
    <row r="7338" spans="1:11" x14ac:dyDescent="0.2">
      <c r="A7338" s="140"/>
      <c r="B7338" s="325"/>
      <c r="J7338" s="4"/>
      <c r="K7338" s="173"/>
    </row>
    <row r="7339" spans="1:11" x14ac:dyDescent="0.2">
      <c r="A7339" s="140"/>
      <c r="B7339" s="325"/>
      <c r="J7339" s="4"/>
      <c r="K7339" s="173"/>
    </row>
    <row r="7340" spans="1:11" x14ac:dyDescent="0.2">
      <c r="A7340" s="140"/>
      <c r="B7340" s="325"/>
      <c r="J7340" s="4"/>
      <c r="K7340" s="173"/>
    </row>
    <row r="7341" spans="1:11" x14ac:dyDescent="0.2">
      <c r="A7341" s="140"/>
      <c r="B7341" s="325"/>
      <c r="J7341" s="4"/>
      <c r="K7341" s="173"/>
    </row>
    <row r="7342" spans="1:11" x14ac:dyDescent="0.2">
      <c r="A7342" s="140"/>
      <c r="B7342" s="325"/>
      <c r="J7342" s="4"/>
      <c r="K7342" s="173"/>
    </row>
    <row r="7343" spans="1:11" x14ac:dyDescent="0.2">
      <c r="A7343" s="140"/>
      <c r="B7343" s="325"/>
      <c r="J7343" s="4"/>
      <c r="K7343" s="173"/>
    </row>
    <row r="7344" spans="1:11" x14ac:dyDescent="0.2">
      <c r="A7344" s="140"/>
      <c r="B7344" s="325"/>
      <c r="J7344" s="4"/>
      <c r="K7344" s="173"/>
    </row>
    <row r="7345" spans="1:11" x14ac:dyDescent="0.2">
      <c r="A7345" s="140"/>
      <c r="B7345" s="325"/>
      <c r="J7345" s="4"/>
      <c r="K7345" s="173"/>
    </row>
    <row r="7346" spans="1:11" x14ac:dyDescent="0.2">
      <c r="A7346" s="140"/>
      <c r="B7346" s="325"/>
      <c r="J7346" s="4"/>
      <c r="K7346" s="173"/>
    </row>
    <row r="7347" spans="1:11" x14ac:dyDescent="0.2">
      <c r="A7347" s="140"/>
      <c r="B7347" s="325"/>
      <c r="J7347" s="4"/>
      <c r="K7347" s="173"/>
    </row>
    <row r="7348" spans="1:11" x14ac:dyDescent="0.2">
      <c r="A7348" s="140"/>
      <c r="B7348" s="325"/>
      <c r="J7348" s="4"/>
      <c r="K7348" s="173"/>
    </row>
    <row r="7349" spans="1:11" x14ac:dyDescent="0.2">
      <c r="A7349" s="140"/>
      <c r="B7349" s="325"/>
      <c r="J7349" s="4"/>
      <c r="K7349" s="173"/>
    </row>
    <row r="7350" spans="1:11" x14ac:dyDescent="0.2">
      <c r="A7350" s="140"/>
      <c r="B7350" s="325"/>
      <c r="J7350" s="4"/>
      <c r="K7350" s="173"/>
    </row>
    <row r="7351" spans="1:11" x14ac:dyDescent="0.2">
      <c r="A7351" s="140"/>
      <c r="B7351" s="325"/>
      <c r="J7351" s="4"/>
      <c r="K7351" s="173"/>
    </row>
    <row r="7352" spans="1:11" x14ac:dyDescent="0.2">
      <c r="A7352" s="140"/>
      <c r="B7352" s="325"/>
      <c r="J7352" s="4"/>
      <c r="K7352" s="173"/>
    </row>
    <row r="7353" spans="1:11" x14ac:dyDescent="0.2">
      <c r="A7353" s="140"/>
      <c r="B7353" s="325"/>
      <c r="J7353" s="4"/>
      <c r="K7353" s="173"/>
    </row>
    <row r="7354" spans="1:11" x14ac:dyDescent="0.2">
      <c r="A7354" s="140"/>
      <c r="B7354" s="325"/>
      <c r="J7354" s="4"/>
      <c r="K7354" s="173"/>
    </row>
    <row r="7355" spans="1:11" x14ac:dyDescent="0.2">
      <c r="A7355" s="140"/>
      <c r="B7355" s="325"/>
      <c r="J7355" s="4"/>
      <c r="K7355" s="173"/>
    </row>
    <row r="7356" spans="1:11" x14ac:dyDescent="0.2">
      <c r="A7356" s="140"/>
      <c r="B7356" s="325"/>
      <c r="J7356" s="4"/>
      <c r="K7356" s="173"/>
    </row>
    <row r="7357" spans="1:11" x14ac:dyDescent="0.2">
      <c r="A7357" s="140"/>
      <c r="B7357" s="325"/>
      <c r="J7357" s="4"/>
      <c r="K7357" s="173"/>
    </row>
    <row r="7358" spans="1:11" x14ac:dyDescent="0.2">
      <c r="A7358" s="140"/>
      <c r="B7358" s="325"/>
      <c r="J7358" s="4"/>
      <c r="K7358" s="173"/>
    </row>
    <row r="7359" spans="1:11" x14ac:dyDescent="0.2">
      <c r="A7359" s="140"/>
      <c r="B7359" s="325"/>
      <c r="J7359" s="4"/>
      <c r="K7359" s="173"/>
    </row>
    <row r="7360" spans="1:11" x14ac:dyDescent="0.2">
      <c r="A7360" s="140"/>
      <c r="B7360" s="325"/>
      <c r="J7360" s="4"/>
      <c r="K7360" s="173"/>
    </row>
    <row r="7361" spans="1:11" x14ac:dyDescent="0.2">
      <c r="A7361" s="140"/>
      <c r="B7361" s="325"/>
      <c r="J7361" s="4"/>
      <c r="K7361" s="173"/>
    </row>
    <row r="7362" spans="1:11" x14ac:dyDescent="0.2">
      <c r="A7362" s="140"/>
      <c r="B7362" s="325"/>
      <c r="J7362" s="4"/>
      <c r="K7362" s="173"/>
    </row>
    <row r="7363" spans="1:11" x14ac:dyDescent="0.2">
      <c r="A7363" s="140"/>
      <c r="B7363" s="325"/>
      <c r="J7363" s="4"/>
      <c r="K7363" s="173"/>
    </row>
    <row r="7364" spans="1:11" x14ac:dyDescent="0.2">
      <c r="A7364" s="140"/>
      <c r="B7364" s="325"/>
      <c r="J7364" s="4"/>
      <c r="K7364" s="173"/>
    </row>
    <row r="7365" spans="1:11" x14ac:dyDescent="0.2">
      <c r="A7365" s="140"/>
      <c r="B7365" s="325"/>
      <c r="J7365" s="4"/>
      <c r="K7365" s="173"/>
    </row>
    <row r="7366" spans="1:11" x14ac:dyDescent="0.2">
      <c r="A7366" s="140"/>
      <c r="B7366" s="325"/>
      <c r="J7366" s="4"/>
      <c r="K7366" s="173"/>
    </row>
    <row r="7367" spans="1:11" x14ac:dyDescent="0.2">
      <c r="A7367" s="140"/>
      <c r="B7367" s="325"/>
      <c r="J7367" s="4"/>
      <c r="K7367" s="173"/>
    </row>
    <row r="7368" spans="1:11" x14ac:dyDescent="0.2">
      <c r="A7368" s="140"/>
      <c r="B7368" s="325"/>
      <c r="J7368" s="4"/>
      <c r="K7368" s="173"/>
    </row>
    <row r="7369" spans="1:11" x14ac:dyDescent="0.2">
      <c r="A7369" s="140"/>
      <c r="B7369" s="325"/>
      <c r="J7369" s="4"/>
      <c r="K7369" s="173"/>
    </row>
    <row r="7370" spans="1:11" x14ac:dyDescent="0.2">
      <c r="A7370" s="140"/>
      <c r="B7370" s="325"/>
      <c r="J7370" s="4"/>
      <c r="K7370" s="173"/>
    </row>
    <row r="7371" spans="1:11" x14ac:dyDescent="0.2">
      <c r="A7371" s="140"/>
      <c r="B7371" s="325"/>
      <c r="J7371" s="4"/>
      <c r="K7371" s="173"/>
    </row>
    <row r="7372" spans="1:11" x14ac:dyDescent="0.2">
      <c r="A7372" s="140"/>
      <c r="B7372" s="325"/>
      <c r="J7372" s="4"/>
      <c r="K7372" s="173"/>
    </row>
    <row r="7373" spans="1:11" x14ac:dyDescent="0.2">
      <c r="A7373" s="140"/>
      <c r="B7373" s="325"/>
      <c r="J7373" s="4"/>
      <c r="K7373" s="173"/>
    </row>
    <row r="7374" spans="1:11" x14ac:dyDescent="0.2">
      <c r="A7374" s="140"/>
      <c r="B7374" s="325"/>
      <c r="J7374" s="4"/>
      <c r="K7374" s="173"/>
    </row>
    <row r="7375" spans="1:11" x14ac:dyDescent="0.2">
      <c r="A7375" s="140"/>
      <c r="B7375" s="325"/>
      <c r="J7375" s="4"/>
      <c r="K7375" s="173"/>
    </row>
    <row r="7376" spans="1:11" x14ac:dyDescent="0.2">
      <c r="A7376" s="140"/>
      <c r="B7376" s="325"/>
      <c r="J7376" s="4"/>
      <c r="K7376" s="173"/>
    </row>
    <row r="7377" spans="1:11" x14ac:dyDescent="0.2">
      <c r="A7377" s="140"/>
      <c r="B7377" s="325"/>
      <c r="J7377" s="4"/>
      <c r="K7377" s="173"/>
    </row>
    <row r="7378" spans="1:11" x14ac:dyDescent="0.2">
      <c r="A7378" s="140"/>
      <c r="B7378" s="325"/>
      <c r="J7378" s="4"/>
      <c r="K7378" s="173"/>
    </row>
    <row r="7379" spans="1:11" x14ac:dyDescent="0.2">
      <c r="A7379" s="140"/>
      <c r="B7379" s="325"/>
      <c r="J7379" s="4"/>
      <c r="K7379" s="173"/>
    </row>
    <row r="7380" spans="1:11" x14ac:dyDescent="0.2">
      <c r="A7380" s="140"/>
      <c r="B7380" s="325"/>
      <c r="J7380" s="4"/>
      <c r="K7380" s="173"/>
    </row>
    <row r="7381" spans="1:11" x14ac:dyDescent="0.2">
      <c r="A7381" s="140"/>
      <c r="B7381" s="325"/>
      <c r="J7381" s="4"/>
      <c r="K7381" s="173"/>
    </row>
    <row r="7382" spans="1:11" x14ac:dyDescent="0.2">
      <c r="A7382" s="140"/>
      <c r="B7382" s="325"/>
      <c r="J7382" s="4"/>
      <c r="K7382" s="173"/>
    </row>
    <row r="7383" spans="1:11" x14ac:dyDescent="0.2">
      <c r="A7383" s="140"/>
      <c r="B7383" s="325"/>
      <c r="J7383" s="4"/>
      <c r="K7383" s="173"/>
    </row>
    <row r="7384" spans="1:11" x14ac:dyDescent="0.2">
      <c r="A7384" s="140"/>
      <c r="B7384" s="325"/>
      <c r="J7384" s="4"/>
      <c r="K7384" s="173"/>
    </row>
    <row r="7385" spans="1:11" x14ac:dyDescent="0.2">
      <c r="A7385" s="140"/>
      <c r="B7385" s="325"/>
      <c r="J7385" s="4"/>
      <c r="K7385" s="173"/>
    </row>
    <row r="7386" spans="1:11" x14ac:dyDescent="0.2">
      <c r="A7386" s="140"/>
      <c r="B7386" s="325"/>
      <c r="J7386" s="4"/>
      <c r="K7386" s="173"/>
    </row>
    <row r="7387" spans="1:11" x14ac:dyDescent="0.2">
      <c r="A7387" s="140"/>
      <c r="B7387" s="325"/>
      <c r="J7387" s="4"/>
      <c r="K7387" s="173"/>
    </row>
    <row r="7388" spans="1:11" x14ac:dyDescent="0.2">
      <c r="A7388" s="140"/>
      <c r="B7388" s="325"/>
      <c r="J7388" s="4"/>
      <c r="K7388" s="173"/>
    </row>
    <row r="7389" spans="1:11" x14ac:dyDescent="0.2">
      <c r="A7389" s="140"/>
      <c r="B7389" s="325"/>
      <c r="J7389" s="4"/>
      <c r="K7389" s="173"/>
    </row>
    <row r="7390" spans="1:11" x14ac:dyDescent="0.2">
      <c r="A7390" s="140"/>
      <c r="B7390" s="325"/>
      <c r="J7390" s="4"/>
      <c r="K7390" s="173"/>
    </row>
    <row r="7391" spans="1:11" x14ac:dyDescent="0.2">
      <c r="A7391" s="140"/>
      <c r="B7391" s="325"/>
      <c r="J7391" s="4"/>
      <c r="K7391" s="173"/>
    </row>
    <row r="7392" spans="1:11" x14ac:dyDescent="0.2">
      <c r="A7392" s="140"/>
      <c r="B7392" s="325"/>
      <c r="J7392" s="4"/>
      <c r="K7392" s="173"/>
    </row>
    <row r="7393" spans="1:11" x14ac:dyDescent="0.2">
      <c r="A7393" s="140"/>
      <c r="B7393" s="325"/>
      <c r="J7393" s="4"/>
      <c r="K7393" s="173"/>
    </row>
    <row r="7394" spans="1:11" x14ac:dyDescent="0.2">
      <c r="A7394" s="140"/>
      <c r="B7394" s="325"/>
      <c r="J7394" s="4"/>
      <c r="K7394" s="173"/>
    </row>
    <row r="7395" spans="1:11" x14ac:dyDescent="0.2">
      <c r="A7395" s="140"/>
      <c r="B7395" s="325"/>
      <c r="J7395" s="4"/>
      <c r="K7395" s="173"/>
    </row>
    <row r="7396" spans="1:11" x14ac:dyDescent="0.2">
      <c r="A7396" s="140"/>
      <c r="B7396" s="325"/>
      <c r="J7396" s="4"/>
      <c r="K7396" s="173"/>
    </row>
    <row r="7397" spans="1:11" x14ac:dyDescent="0.2">
      <c r="A7397" s="140"/>
      <c r="B7397" s="325"/>
      <c r="J7397" s="4"/>
      <c r="K7397" s="173"/>
    </row>
    <row r="7398" spans="1:11" x14ac:dyDescent="0.2">
      <c r="A7398" s="140"/>
      <c r="B7398" s="325"/>
      <c r="J7398" s="4"/>
      <c r="K7398" s="173"/>
    </row>
    <row r="7399" spans="1:11" x14ac:dyDescent="0.2">
      <c r="A7399" s="140"/>
      <c r="B7399" s="325"/>
      <c r="J7399" s="4"/>
      <c r="K7399" s="173"/>
    </row>
    <row r="7400" spans="1:11" x14ac:dyDescent="0.2">
      <c r="A7400" s="140"/>
      <c r="B7400" s="325"/>
      <c r="J7400" s="4"/>
      <c r="K7400" s="173"/>
    </row>
    <row r="7401" spans="1:11" x14ac:dyDescent="0.2">
      <c r="A7401" s="140"/>
      <c r="B7401" s="325"/>
      <c r="J7401" s="4"/>
      <c r="K7401" s="173"/>
    </row>
    <row r="7402" spans="1:11" x14ac:dyDescent="0.2">
      <c r="A7402" s="140"/>
      <c r="B7402" s="325"/>
      <c r="J7402" s="4"/>
      <c r="K7402" s="173"/>
    </row>
    <row r="7403" spans="1:11" x14ac:dyDescent="0.2">
      <c r="A7403" s="140"/>
      <c r="B7403" s="325"/>
      <c r="J7403" s="4"/>
      <c r="K7403" s="173"/>
    </row>
    <row r="7404" spans="1:11" x14ac:dyDescent="0.2">
      <c r="A7404" s="140"/>
      <c r="B7404" s="325"/>
      <c r="J7404" s="4"/>
      <c r="K7404" s="173"/>
    </row>
    <row r="7405" spans="1:11" x14ac:dyDescent="0.2">
      <c r="A7405" s="140"/>
      <c r="B7405" s="325"/>
      <c r="J7405" s="4"/>
      <c r="K7405" s="173"/>
    </row>
    <row r="7406" spans="1:11" x14ac:dyDescent="0.2">
      <c r="A7406" s="140"/>
      <c r="B7406" s="325"/>
      <c r="J7406" s="4"/>
      <c r="K7406" s="173"/>
    </row>
    <row r="7407" spans="1:11" x14ac:dyDescent="0.2">
      <c r="A7407" s="140"/>
      <c r="B7407" s="325"/>
      <c r="J7407" s="4"/>
      <c r="K7407" s="173"/>
    </row>
    <row r="7408" spans="1:11" x14ac:dyDescent="0.2">
      <c r="A7408" s="140"/>
      <c r="B7408" s="325"/>
      <c r="J7408" s="4"/>
      <c r="K7408" s="173"/>
    </row>
    <row r="7409" spans="1:11" x14ac:dyDescent="0.2">
      <c r="A7409" s="140"/>
      <c r="B7409" s="325"/>
      <c r="J7409" s="4"/>
      <c r="K7409" s="173"/>
    </row>
    <row r="7410" spans="1:11" x14ac:dyDescent="0.2">
      <c r="A7410" s="140"/>
      <c r="B7410" s="325"/>
      <c r="J7410" s="4"/>
      <c r="K7410" s="173"/>
    </row>
    <row r="7411" spans="1:11" x14ac:dyDescent="0.2">
      <c r="A7411" s="140"/>
      <c r="B7411" s="325"/>
      <c r="J7411" s="4"/>
      <c r="K7411" s="173"/>
    </row>
    <row r="7412" spans="1:11" x14ac:dyDescent="0.2">
      <c r="A7412" s="140"/>
      <c r="B7412" s="325"/>
      <c r="J7412" s="4"/>
      <c r="K7412" s="173"/>
    </row>
    <row r="7413" spans="1:11" x14ac:dyDescent="0.2">
      <c r="A7413" s="140"/>
      <c r="B7413" s="325"/>
      <c r="J7413" s="4"/>
      <c r="K7413" s="173"/>
    </row>
    <row r="7414" spans="1:11" x14ac:dyDescent="0.2">
      <c r="A7414" s="140"/>
      <c r="B7414" s="325"/>
      <c r="J7414" s="4"/>
      <c r="K7414" s="173"/>
    </row>
    <row r="7415" spans="1:11" x14ac:dyDescent="0.2">
      <c r="A7415" s="140"/>
      <c r="B7415" s="325"/>
      <c r="J7415" s="4"/>
      <c r="K7415" s="173"/>
    </row>
    <row r="7416" spans="1:11" x14ac:dyDescent="0.2">
      <c r="A7416" s="140"/>
      <c r="B7416" s="325"/>
      <c r="J7416" s="4"/>
      <c r="K7416" s="173"/>
    </row>
    <row r="7417" spans="1:11" x14ac:dyDescent="0.2">
      <c r="A7417" s="140"/>
      <c r="B7417" s="325"/>
      <c r="J7417" s="4"/>
      <c r="K7417" s="173"/>
    </row>
    <row r="7418" spans="1:11" x14ac:dyDescent="0.2">
      <c r="A7418" s="140"/>
      <c r="B7418" s="325"/>
      <c r="J7418" s="4"/>
      <c r="K7418" s="173"/>
    </row>
    <row r="7419" spans="1:11" x14ac:dyDescent="0.2">
      <c r="A7419" s="140"/>
      <c r="B7419" s="325"/>
      <c r="J7419" s="4"/>
      <c r="K7419" s="173"/>
    </row>
    <row r="7420" spans="1:11" x14ac:dyDescent="0.2">
      <c r="A7420" s="140"/>
      <c r="B7420" s="325"/>
      <c r="J7420" s="4"/>
      <c r="K7420" s="173"/>
    </row>
    <row r="7421" spans="1:11" x14ac:dyDescent="0.2">
      <c r="A7421" s="140"/>
      <c r="B7421" s="325"/>
      <c r="J7421" s="4"/>
      <c r="K7421" s="173"/>
    </row>
    <row r="7422" spans="1:11" x14ac:dyDescent="0.2">
      <c r="A7422" s="140"/>
      <c r="B7422" s="325"/>
      <c r="J7422" s="4"/>
      <c r="K7422" s="173"/>
    </row>
    <row r="7423" spans="1:11" x14ac:dyDescent="0.2">
      <c r="A7423" s="140"/>
      <c r="B7423" s="325"/>
      <c r="J7423" s="4"/>
      <c r="K7423" s="173"/>
    </row>
    <row r="7424" spans="1:11" x14ac:dyDescent="0.2">
      <c r="A7424" s="140"/>
      <c r="B7424" s="325"/>
      <c r="J7424" s="4"/>
      <c r="K7424" s="173"/>
    </row>
    <row r="7425" spans="1:11" x14ac:dyDescent="0.2">
      <c r="A7425" s="140"/>
      <c r="B7425" s="325"/>
      <c r="J7425" s="4"/>
      <c r="K7425" s="173"/>
    </row>
    <row r="7426" spans="1:11" x14ac:dyDescent="0.2">
      <c r="A7426" s="140"/>
      <c r="B7426" s="325"/>
      <c r="J7426" s="4"/>
      <c r="K7426" s="173"/>
    </row>
    <row r="7427" spans="1:11" x14ac:dyDescent="0.2">
      <c r="A7427" s="140"/>
      <c r="B7427" s="325"/>
      <c r="J7427" s="4"/>
      <c r="K7427" s="173"/>
    </row>
    <row r="7428" spans="1:11" x14ac:dyDescent="0.2">
      <c r="A7428" s="140"/>
      <c r="B7428" s="325"/>
      <c r="J7428" s="4"/>
      <c r="K7428" s="173"/>
    </row>
    <row r="7429" spans="1:11" x14ac:dyDescent="0.2">
      <c r="A7429" s="140"/>
      <c r="B7429" s="325"/>
      <c r="J7429" s="4"/>
      <c r="K7429" s="173"/>
    </row>
    <row r="7430" spans="1:11" x14ac:dyDescent="0.2">
      <c r="A7430" s="140"/>
      <c r="B7430" s="325"/>
      <c r="J7430" s="4"/>
      <c r="K7430" s="173"/>
    </row>
    <row r="7431" spans="1:11" x14ac:dyDescent="0.2">
      <c r="A7431" s="140"/>
      <c r="B7431" s="325"/>
      <c r="J7431" s="4"/>
      <c r="K7431" s="173"/>
    </row>
    <row r="7432" spans="1:11" x14ac:dyDescent="0.2">
      <c r="A7432" s="140"/>
      <c r="B7432" s="325"/>
      <c r="J7432" s="4"/>
      <c r="K7432" s="173"/>
    </row>
    <row r="7433" spans="1:11" x14ac:dyDescent="0.2">
      <c r="A7433" s="140"/>
      <c r="B7433" s="325"/>
      <c r="J7433" s="4"/>
      <c r="K7433" s="173"/>
    </row>
    <row r="7434" spans="1:11" x14ac:dyDescent="0.2">
      <c r="A7434" s="140"/>
      <c r="B7434" s="325"/>
      <c r="J7434" s="4"/>
      <c r="K7434" s="173"/>
    </row>
    <row r="7435" spans="1:11" x14ac:dyDescent="0.2">
      <c r="A7435" s="140"/>
      <c r="B7435" s="325"/>
      <c r="J7435" s="4"/>
      <c r="K7435" s="173"/>
    </row>
    <row r="7436" spans="1:11" x14ac:dyDescent="0.2">
      <c r="A7436" s="140"/>
      <c r="B7436" s="325"/>
      <c r="J7436" s="4"/>
      <c r="K7436" s="173"/>
    </row>
    <row r="7437" spans="1:11" x14ac:dyDescent="0.2">
      <c r="A7437" s="140"/>
      <c r="B7437" s="325"/>
      <c r="J7437" s="4"/>
      <c r="K7437" s="173"/>
    </row>
    <row r="7438" spans="1:11" x14ac:dyDescent="0.2">
      <c r="A7438" s="140"/>
      <c r="B7438" s="325"/>
      <c r="J7438" s="4"/>
      <c r="K7438" s="173"/>
    </row>
    <row r="7439" spans="1:11" x14ac:dyDescent="0.2">
      <c r="A7439" s="140"/>
      <c r="B7439" s="325"/>
      <c r="J7439" s="4"/>
      <c r="K7439" s="173"/>
    </row>
    <row r="7440" spans="1:11" x14ac:dyDescent="0.2">
      <c r="A7440" s="140"/>
      <c r="B7440" s="325"/>
      <c r="J7440" s="4"/>
      <c r="K7440" s="173"/>
    </row>
    <row r="7441" spans="1:11" x14ac:dyDescent="0.2">
      <c r="A7441" s="140"/>
      <c r="B7441" s="325"/>
      <c r="J7441" s="4"/>
      <c r="K7441" s="173"/>
    </row>
    <row r="7442" spans="1:11" x14ac:dyDescent="0.2">
      <c r="A7442" s="140"/>
      <c r="B7442" s="325"/>
      <c r="J7442" s="4"/>
      <c r="K7442" s="173"/>
    </row>
    <row r="7443" spans="1:11" x14ac:dyDescent="0.2">
      <c r="A7443" s="140"/>
      <c r="B7443" s="325"/>
      <c r="J7443" s="4"/>
      <c r="K7443" s="173"/>
    </row>
    <row r="7444" spans="1:11" x14ac:dyDescent="0.2">
      <c r="A7444" s="140"/>
      <c r="B7444" s="325"/>
      <c r="J7444" s="4"/>
      <c r="K7444" s="173"/>
    </row>
    <row r="7445" spans="1:11" x14ac:dyDescent="0.2">
      <c r="A7445" s="140"/>
      <c r="B7445" s="325"/>
      <c r="J7445" s="4"/>
      <c r="K7445" s="173"/>
    </row>
    <row r="7446" spans="1:11" x14ac:dyDescent="0.2">
      <c r="A7446" s="140"/>
      <c r="B7446" s="325"/>
      <c r="J7446" s="4"/>
      <c r="K7446" s="173"/>
    </row>
    <row r="7447" spans="1:11" x14ac:dyDescent="0.2">
      <c r="A7447" s="140"/>
      <c r="B7447" s="325"/>
      <c r="J7447" s="4"/>
      <c r="K7447" s="173"/>
    </row>
    <row r="7448" spans="1:11" x14ac:dyDescent="0.2">
      <c r="A7448" s="140"/>
      <c r="B7448" s="325"/>
      <c r="J7448" s="4"/>
      <c r="K7448" s="173"/>
    </row>
    <row r="7449" spans="1:11" x14ac:dyDescent="0.2">
      <c r="A7449" s="140"/>
      <c r="B7449" s="325"/>
      <c r="J7449" s="4"/>
      <c r="K7449" s="173"/>
    </row>
    <row r="7450" spans="1:11" x14ac:dyDescent="0.2">
      <c r="A7450" s="140"/>
      <c r="B7450" s="325"/>
      <c r="J7450" s="4"/>
      <c r="K7450" s="173"/>
    </row>
    <row r="7451" spans="1:11" x14ac:dyDescent="0.2">
      <c r="A7451" s="140"/>
      <c r="B7451" s="325"/>
      <c r="J7451" s="4"/>
      <c r="K7451" s="173"/>
    </row>
    <row r="7452" spans="1:11" x14ac:dyDescent="0.2">
      <c r="A7452" s="140"/>
      <c r="B7452" s="325"/>
      <c r="J7452" s="4"/>
      <c r="K7452" s="173"/>
    </row>
    <row r="7453" spans="1:11" x14ac:dyDescent="0.2">
      <c r="A7453" s="140"/>
      <c r="B7453" s="325"/>
      <c r="J7453" s="4"/>
      <c r="K7453" s="173"/>
    </row>
    <row r="7454" spans="1:11" x14ac:dyDescent="0.2">
      <c r="A7454" s="140"/>
      <c r="B7454" s="325"/>
      <c r="J7454" s="4"/>
      <c r="K7454" s="173"/>
    </row>
    <row r="7455" spans="1:11" x14ac:dyDescent="0.2">
      <c r="A7455" s="140"/>
      <c r="B7455" s="325"/>
      <c r="J7455" s="4"/>
      <c r="K7455" s="173"/>
    </row>
    <row r="7456" spans="1:11" x14ac:dyDescent="0.2">
      <c r="A7456" s="140"/>
      <c r="B7456" s="325"/>
      <c r="J7456" s="4"/>
      <c r="K7456" s="173"/>
    </row>
    <row r="7457" spans="1:11" x14ac:dyDescent="0.2">
      <c r="A7457" s="140"/>
      <c r="B7457" s="325"/>
      <c r="J7457" s="4"/>
      <c r="K7457" s="173"/>
    </row>
    <row r="7458" spans="1:11" x14ac:dyDescent="0.2">
      <c r="A7458" s="140"/>
      <c r="B7458" s="325"/>
      <c r="J7458" s="4"/>
      <c r="K7458" s="173"/>
    </row>
    <row r="7459" spans="1:11" x14ac:dyDescent="0.2">
      <c r="A7459" s="140"/>
      <c r="B7459" s="325"/>
      <c r="J7459" s="4"/>
      <c r="K7459" s="173"/>
    </row>
    <row r="7460" spans="1:11" x14ac:dyDescent="0.2">
      <c r="A7460" s="140"/>
      <c r="B7460" s="325"/>
      <c r="J7460" s="4"/>
      <c r="K7460" s="173"/>
    </row>
    <row r="7461" spans="1:11" x14ac:dyDescent="0.2">
      <c r="A7461" s="140"/>
      <c r="B7461" s="325"/>
      <c r="J7461" s="4"/>
      <c r="K7461" s="173"/>
    </row>
    <row r="7462" spans="1:11" x14ac:dyDescent="0.2">
      <c r="A7462" s="140"/>
      <c r="B7462" s="325"/>
      <c r="J7462" s="4"/>
      <c r="K7462" s="173"/>
    </row>
    <row r="7463" spans="1:11" x14ac:dyDescent="0.2">
      <c r="A7463" s="140"/>
      <c r="B7463" s="325"/>
      <c r="J7463" s="4"/>
      <c r="K7463" s="173"/>
    </row>
    <row r="7464" spans="1:11" x14ac:dyDescent="0.2">
      <c r="A7464" s="140"/>
      <c r="B7464" s="325"/>
      <c r="J7464" s="4"/>
      <c r="K7464" s="173"/>
    </row>
    <row r="7465" spans="1:11" x14ac:dyDescent="0.2">
      <c r="A7465" s="140"/>
      <c r="B7465" s="325"/>
      <c r="J7465" s="4"/>
      <c r="K7465" s="173"/>
    </row>
    <row r="7466" spans="1:11" x14ac:dyDescent="0.2">
      <c r="A7466" s="140"/>
      <c r="B7466" s="325"/>
      <c r="J7466" s="4"/>
      <c r="K7466" s="173"/>
    </row>
    <row r="7467" spans="1:11" x14ac:dyDescent="0.2">
      <c r="A7467" s="140"/>
      <c r="B7467" s="325"/>
      <c r="J7467" s="4"/>
      <c r="K7467" s="173"/>
    </row>
    <row r="7468" spans="1:11" x14ac:dyDescent="0.2">
      <c r="A7468" s="140"/>
      <c r="B7468" s="325"/>
      <c r="J7468" s="4"/>
      <c r="K7468" s="173"/>
    </row>
    <row r="7469" spans="1:11" x14ac:dyDescent="0.2">
      <c r="A7469" s="140"/>
      <c r="B7469" s="325"/>
      <c r="J7469" s="4"/>
      <c r="K7469" s="173"/>
    </row>
    <row r="7470" spans="1:11" x14ac:dyDescent="0.2">
      <c r="A7470" s="140"/>
      <c r="B7470" s="325"/>
      <c r="J7470" s="4"/>
      <c r="K7470" s="173"/>
    </row>
    <row r="7471" spans="1:11" x14ac:dyDescent="0.2">
      <c r="A7471" s="140"/>
      <c r="B7471" s="325"/>
      <c r="J7471" s="4"/>
      <c r="K7471" s="173"/>
    </row>
    <row r="7472" spans="1:11" x14ac:dyDescent="0.2">
      <c r="A7472" s="140"/>
      <c r="B7472" s="325"/>
      <c r="J7472" s="4"/>
      <c r="K7472" s="173"/>
    </row>
    <row r="7473" spans="1:11" x14ac:dyDescent="0.2">
      <c r="A7473" s="140"/>
      <c r="B7473" s="325"/>
      <c r="J7473" s="4"/>
      <c r="K7473" s="173"/>
    </row>
    <row r="7474" spans="1:11" x14ac:dyDescent="0.2">
      <c r="A7474" s="140"/>
      <c r="B7474" s="325"/>
      <c r="J7474" s="4"/>
      <c r="K7474" s="173"/>
    </row>
    <row r="7475" spans="1:11" x14ac:dyDescent="0.2">
      <c r="A7475" s="140"/>
      <c r="B7475" s="325"/>
      <c r="J7475" s="4"/>
      <c r="K7475" s="173"/>
    </row>
    <row r="7476" spans="1:11" x14ac:dyDescent="0.2">
      <c r="A7476" s="140"/>
      <c r="B7476" s="325"/>
      <c r="J7476" s="4"/>
      <c r="K7476" s="173"/>
    </row>
    <row r="7477" spans="1:11" x14ac:dyDescent="0.2">
      <c r="A7477" s="140"/>
      <c r="B7477" s="325"/>
      <c r="J7477" s="4"/>
      <c r="K7477" s="173"/>
    </row>
    <row r="7478" spans="1:11" x14ac:dyDescent="0.2">
      <c r="A7478" s="140"/>
      <c r="B7478" s="325"/>
      <c r="J7478" s="4"/>
      <c r="K7478" s="173"/>
    </row>
    <row r="7479" spans="1:11" x14ac:dyDescent="0.2">
      <c r="A7479" s="140"/>
      <c r="B7479" s="325"/>
      <c r="J7479" s="4"/>
      <c r="K7479" s="173"/>
    </row>
    <row r="7480" spans="1:11" x14ac:dyDescent="0.2">
      <c r="A7480" s="140"/>
      <c r="B7480" s="325"/>
      <c r="J7480" s="4"/>
      <c r="K7480" s="173"/>
    </row>
    <row r="7481" spans="1:11" x14ac:dyDescent="0.2">
      <c r="A7481" s="140"/>
      <c r="B7481" s="325"/>
      <c r="J7481" s="4"/>
      <c r="K7481" s="173"/>
    </row>
    <row r="7482" spans="1:11" x14ac:dyDescent="0.2">
      <c r="A7482" s="140"/>
      <c r="B7482" s="325"/>
      <c r="J7482" s="4"/>
      <c r="K7482" s="173"/>
    </row>
    <row r="7483" spans="1:11" x14ac:dyDescent="0.2">
      <c r="A7483" s="140"/>
      <c r="B7483" s="325"/>
      <c r="J7483" s="4"/>
      <c r="K7483" s="173"/>
    </row>
    <row r="7484" spans="1:11" x14ac:dyDescent="0.2">
      <c r="A7484" s="140"/>
      <c r="B7484" s="325"/>
      <c r="J7484" s="4"/>
      <c r="K7484" s="173"/>
    </row>
    <row r="7485" spans="1:11" x14ac:dyDescent="0.2">
      <c r="A7485" s="140"/>
      <c r="B7485" s="325"/>
      <c r="J7485" s="4"/>
      <c r="K7485" s="173"/>
    </row>
    <row r="7486" spans="1:11" x14ac:dyDescent="0.2">
      <c r="A7486" s="140"/>
      <c r="B7486" s="325"/>
      <c r="J7486" s="4"/>
      <c r="K7486" s="173"/>
    </row>
    <row r="7487" spans="1:11" x14ac:dyDescent="0.2">
      <c r="A7487" s="140"/>
      <c r="B7487" s="325"/>
      <c r="J7487" s="4"/>
      <c r="K7487" s="173"/>
    </row>
    <row r="7488" spans="1:11" x14ac:dyDescent="0.2">
      <c r="A7488" s="140"/>
      <c r="B7488" s="325"/>
      <c r="J7488" s="4"/>
      <c r="K7488" s="173"/>
    </row>
    <row r="7489" spans="1:11" x14ac:dyDescent="0.2">
      <c r="A7489" s="140"/>
      <c r="B7489" s="325"/>
      <c r="J7489" s="4"/>
      <c r="K7489" s="173"/>
    </row>
    <row r="7490" spans="1:11" x14ac:dyDescent="0.2">
      <c r="A7490" s="140"/>
      <c r="B7490" s="325"/>
      <c r="J7490" s="4"/>
      <c r="K7490" s="173"/>
    </row>
    <row r="7491" spans="1:11" x14ac:dyDescent="0.2">
      <c r="A7491" s="140"/>
      <c r="B7491" s="325"/>
      <c r="J7491" s="4"/>
      <c r="K7491" s="173"/>
    </row>
    <row r="7492" spans="1:11" x14ac:dyDescent="0.2">
      <c r="A7492" s="140"/>
      <c r="B7492" s="325"/>
      <c r="J7492" s="4"/>
      <c r="K7492" s="173"/>
    </row>
    <row r="7493" spans="1:11" x14ac:dyDescent="0.2">
      <c r="A7493" s="140"/>
      <c r="B7493" s="325"/>
      <c r="J7493" s="4"/>
      <c r="K7493" s="173"/>
    </row>
    <row r="7494" spans="1:11" x14ac:dyDescent="0.2">
      <c r="A7494" s="140"/>
      <c r="B7494" s="325"/>
      <c r="J7494" s="4"/>
      <c r="K7494" s="173"/>
    </row>
    <row r="7495" spans="1:11" x14ac:dyDescent="0.2">
      <c r="A7495" s="140"/>
      <c r="B7495" s="325"/>
      <c r="J7495" s="4"/>
      <c r="K7495" s="173"/>
    </row>
    <row r="7496" spans="1:11" x14ac:dyDescent="0.2">
      <c r="A7496" s="140"/>
      <c r="B7496" s="325"/>
      <c r="J7496" s="4"/>
      <c r="K7496" s="173"/>
    </row>
    <row r="7497" spans="1:11" x14ac:dyDescent="0.2">
      <c r="A7497" s="140"/>
      <c r="B7497" s="325"/>
      <c r="J7497" s="4"/>
      <c r="K7497" s="173"/>
    </row>
    <row r="7498" spans="1:11" x14ac:dyDescent="0.2">
      <c r="A7498" s="140"/>
      <c r="B7498" s="325"/>
      <c r="J7498" s="4"/>
      <c r="K7498" s="173"/>
    </row>
    <row r="7499" spans="1:11" x14ac:dyDescent="0.2">
      <c r="A7499" s="140"/>
      <c r="B7499" s="325"/>
      <c r="J7499" s="4"/>
      <c r="K7499" s="173"/>
    </row>
    <row r="7500" spans="1:11" x14ac:dyDescent="0.2">
      <c r="A7500" s="140"/>
      <c r="B7500" s="325"/>
      <c r="J7500" s="4"/>
      <c r="K7500" s="173"/>
    </row>
    <row r="7501" spans="1:11" x14ac:dyDescent="0.2">
      <c r="A7501" s="140"/>
      <c r="B7501" s="325"/>
      <c r="J7501" s="4"/>
      <c r="K7501" s="173"/>
    </row>
    <row r="7502" spans="1:11" x14ac:dyDescent="0.2">
      <c r="A7502" s="140"/>
      <c r="B7502" s="325"/>
      <c r="J7502" s="4"/>
      <c r="K7502" s="173"/>
    </row>
    <row r="7503" spans="1:11" x14ac:dyDescent="0.2">
      <c r="A7503" s="140"/>
      <c r="B7503" s="325"/>
      <c r="J7503" s="4"/>
      <c r="K7503" s="173"/>
    </row>
    <row r="7504" spans="1:11" x14ac:dyDescent="0.2">
      <c r="A7504" s="140"/>
      <c r="B7504" s="325"/>
      <c r="J7504" s="4"/>
      <c r="K7504" s="173"/>
    </row>
    <row r="7505" spans="1:11" x14ac:dyDescent="0.2">
      <c r="A7505" s="140"/>
      <c r="B7505" s="325"/>
      <c r="J7505" s="4"/>
      <c r="K7505" s="173"/>
    </row>
    <row r="7506" spans="1:11" x14ac:dyDescent="0.2">
      <c r="A7506" s="140"/>
      <c r="B7506" s="325"/>
      <c r="J7506" s="4"/>
      <c r="K7506" s="173"/>
    </row>
    <row r="7507" spans="1:11" x14ac:dyDescent="0.2">
      <c r="A7507" s="140"/>
      <c r="B7507" s="325"/>
      <c r="J7507" s="4"/>
      <c r="K7507" s="173"/>
    </row>
    <row r="7508" spans="1:11" x14ac:dyDescent="0.2">
      <c r="A7508" s="140"/>
      <c r="B7508" s="325"/>
      <c r="J7508" s="4"/>
      <c r="K7508" s="173"/>
    </row>
    <row r="7509" spans="1:11" x14ac:dyDescent="0.2">
      <c r="A7509" s="140"/>
      <c r="B7509" s="325"/>
      <c r="J7509" s="4"/>
      <c r="K7509" s="173"/>
    </row>
    <row r="7510" spans="1:11" x14ac:dyDescent="0.2">
      <c r="A7510" s="140"/>
      <c r="B7510" s="325"/>
      <c r="J7510" s="4"/>
      <c r="K7510" s="173"/>
    </row>
    <row r="7511" spans="1:11" x14ac:dyDescent="0.2">
      <c r="A7511" s="140"/>
      <c r="B7511" s="325"/>
      <c r="J7511" s="4"/>
      <c r="K7511" s="173"/>
    </row>
    <row r="7512" spans="1:11" x14ac:dyDescent="0.2">
      <c r="A7512" s="140"/>
      <c r="B7512" s="325"/>
      <c r="J7512" s="4"/>
      <c r="K7512" s="173"/>
    </row>
    <row r="7513" spans="1:11" x14ac:dyDescent="0.2">
      <c r="A7513" s="140"/>
      <c r="B7513" s="325"/>
      <c r="J7513" s="4"/>
      <c r="K7513" s="173"/>
    </row>
    <row r="7514" spans="1:11" x14ac:dyDescent="0.2">
      <c r="A7514" s="140"/>
      <c r="B7514" s="325"/>
      <c r="J7514" s="4"/>
      <c r="K7514" s="173"/>
    </row>
    <row r="7515" spans="1:11" x14ac:dyDescent="0.2">
      <c r="A7515" s="140"/>
      <c r="B7515" s="325"/>
      <c r="J7515" s="4"/>
      <c r="K7515" s="173"/>
    </row>
    <row r="7516" spans="1:11" x14ac:dyDescent="0.2">
      <c r="A7516" s="140"/>
      <c r="B7516" s="325"/>
      <c r="J7516" s="4"/>
      <c r="K7516" s="173"/>
    </row>
    <row r="7517" spans="1:11" x14ac:dyDescent="0.2">
      <c r="A7517" s="140"/>
      <c r="B7517" s="325"/>
      <c r="J7517" s="4"/>
      <c r="K7517" s="173"/>
    </row>
    <row r="7518" spans="1:11" x14ac:dyDescent="0.2">
      <c r="A7518" s="140"/>
      <c r="B7518" s="325"/>
      <c r="J7518" s="4"/>
      <c r="K7518" s="173"/>
    </row>
    <row r="7519" spans="1:11" x14ac:dyDescent="0.2">
      <c r="A7519" s="140"/>
      <c r="B7519" s="325"/>
      <c r="J7519" s="4"/>
      <c r="K7519" s="173"/>
    </row>
    <row r="7520" spans="1:11" x14ac:dyDescent="0.2">
      <c r="A7520" s="140"/>
      <c r="B7520" s="325"/>
      <c r="J7520" s="4"/>
      <c r="K7520" s="173"/>
    </row>
    <row r="7521" spans="1:11" x14ac:dyDescent="0.2">
      <c r="A7521" s="140"/>
      <c r="B7521" s="325"/>
      <c r="J7521" s="4"/>
      <c r="K7521" s="173"/>
    </row>
    <row r="7522" spans="1:11" x14ac:dyDescent="0.2">
      <c r="A7522" s="140"/>
      <c r="B7522" s="325"/>
      <c r="J7522" s="4"/>
      <c r="K7522" s="173"/>
    </row>
    <row r="7523" spans="1:11" x14ac:dyDescent="0.2">
      <c r="A7523" s="140"/>
      <c r="B7523" s="325"/>
      <c r="J7523" s="4"/>
      <c r="K7523" s="173"/>
    </row>
    <row r="7524" spans="1:11" x14ac:dyDescent="0.2">
      <c r="A7524" s="140"/>
      <c r="B7524" s="325"/>
      <c r="J7524" s="4"/>
      <c r="K7524" s="173"/>
    </row>
    <row r="7525" spans="1:11" x14ac:dyDescent="0.2">
      <c r="A7525" s="140"/>
      <c r="B7525" s="325"/>
      <c r="J7525" s="4"/>
      <c r="K7525" s="173"/>
    </row>
    <row r="7526" spans="1:11" x14ac:dyDescent="0.2">
      <c r="A7526" s="140"/>
      <c r="B7526" s="325"/>
      <c r="J7526" s="4"/>
      <c r="K7526" s="173"/>
    </row>
    <row r="7527" spans="1:11" x14ac:dyDescent="0.2">
      <c r="A7527" s="140"/>
      <c r="B7527" s="325"/>
      <c r="J7527" s="4"/>
      <c r="K7527" s="173"/>
    </row>
    <row r="7528" spans="1:11" x14ac:dyDescent="0.2">
      <c r="A7528" s="140"/>
      <c r="B7528" s="325"/>
      <c r="J7528" s="4"/>
      <c r="K7528" s="173"/>
    </row>
    <row r="7529" spans="1:11" x14ac:dyDescent="0.2">
      <c r="A7529" s="140"/>
      <c r="B7529" s="325"/>
      <c r="J7529" s="4"/>
      <c r="K7529" s="173"/>
    </row>
    <row r="7530" spans="1:11" x14ac:dyDescent="0.2">
      <c r="A7530" s="140"/>
      <c r="B7530" s="325"/>
      <c r="J7530" s="4"/>
      <c r="K7530" s="173"/>
    </row>
    <row r="7531" spans="1:11" x14ac:dyDescent="0.2">
      <c r="A7531" s="140"/>
      <c r="B7531" s="325"/>
      <c r="J7531" s="4"/>
      <c r="K7531" s="173"/>
    </row>
    <row r="7532" spans="1:11" x14ac:dyDescent="0.2">
      <c r="A7532" s="140"/>
      <c r="B7532" s="325"/>
      <c r="J7532" s="4"/>
      <c r="K7532" s="173"/>
    </row>
    <row r="7533" spans="1:11" x14ac:dyDescent="0.2">
      <c r="A7533" s="140"/>
      <c r="B7533" s="325"/>
      <c r="J7533" s="4"/>
      <c r="K7533" s="173"/>
    </row>
    <row r="7534" spans="1:11" x14ac:dyDescent="0.2">
      <c r="A7534" s="140"/>
      <c r="B7534" s="325"/>
      <c r="J7534" s="4"/>
      <c r="K7534" s="173"/>
    </row>
    <row r="7535" spans="1:11" x14ac:dyDescent="0.2">
      <c r="A7535" s="140"/>
      <c r="B7535" s="325"/>
      <c r="J7535" s="4"/>
      <c r="K7535" s="173"/>
    </row>
    <row r="7536" spans="1:11" x14ac:dyDescent="0.2">
      <c r="A7536" s="140"/>
      <c r="B7536" s="325"/>
      <c r="J7536" s="4"/>
      <c r="K7536" s="173"/>
    </row>
    <row r="7537" spans="1:11" x14ac:dyDescent="0.2">
      <c r="A7537" s="140"/>
      <c r="B7537" s="325"/>
      <c r="J7537" s="4"/>
      <c r="K7537" s="173"/>
    </row>
    <row r="7538" spans="1:11" x14ac:dyDescent="0.2">
      <c r="A7538" s="140"/>
      <c r="B7538" s="325"/>
      <c r="J7538" s="4"/>
      <c r="K7538" s="173"/>
    </row>
    <row r="7539" spans="1:11" x14ac:dyDescent="0.2">
      <c r="A7539" s="140"/>
      <c r="B7539" s="325"/>
      <c r="J7539" s="4"/>
      <c r="K7539" s="173"/>
    </row>
    <row r="7540" spans="1:11" x14ac:dyDescent="0.2">
      <c r="A7540" s="140"/>
      <c r="B7540" s="325"/>
      <c r="J7540" s="4"/>
      <c r="K7540" s="173"/>
    </row>
    <row r="7541" spans="1:11" x14ac:dyDescent="0.2">
      <c r="A7541" s="140"/>
      <c r="B7541" s="325"/>
      <c r="J7541" s="4"/>
      <c r="K7541" s="173"/>
    </row>
    <row r="7542" spans="1:11" x14ac:dyDescent="0.2">
      <c r="A7542" s="140"/>
      <c r="B7542" s="325"/>
      <c r="J7542" s="4"/>
      <c r="K7542" s="173"/>
    </row>
    <row r="7543" spans="1:11" x14ac:dyDescent="0.2">
      <c r="A7543" s="140"/>
      <c r="B7543" s="325"/>
      <c r="J7543" s="4"/>
      <c r="K7543" s="173"/>
    </row>
    <row r="7544" spans="1:11" x14ac:dyDescent="0.2">
      <c r="A7544" s="140"/>
      <c r="B7544" s="325"/>
      <c r="J7544" s="4"/>
      <c r="K7544" s="173"/>
    </row>
    <row r="7545" spans="1:11" x14ac:dyDescent="0.2">
      <c r="A7545" s="140"/>
      <c r="B7545" s="325"/>
      <c r="J7545" s="4"/>
      <c r="K7545" s="173"/>
    </row>
    <row r="7546" spans="1:11" x14ac:dyDescent="0.2">
      <c r="A7546" s="140"/>
      <c r="B7546" s="325"/>
      <c r="J7546" s="4"/>
      <c r="K7546" s="173"/>
    </row>
    <row r="7547" spans="1:11" x14ac:dyDescent="0.2">
      <c r="A7547" s="140"/>
      <c r="B7547" s="325"/>
      <c r="J7547" s="4"/>
      <c r="K7547" s="173"/>
    </row>
    <row r="7548" spans="1:11" x14ac:dyDescent="0.2">
      <c r="A7548" s="140"/>
      <c r="B7548" s="325"/>
      <c r="J7548" s="4"/>
      <c r="K7548" s="173"/>
    </row>
    <row r="7549" spans="1:11" x14ac:dyDescent="0.2">
      <c r="A7549" s="140"/>
      <c r="B7549" s="325"/>
      <c r="J7549" s="4"/>
      <c r="K7549" s="173"/>
    </row>
    <row r="7550" spans="1:11" x14ac:dyDescent="0.2">
      <c r="A7550" s="140"/>
      <c r="B7550" s="325"/>
      <c r="J7550" s="4"/>
      <c r="K7550" s="173"/>
    </row>
    <row r="7551" spans="1:11" x14ac:dyDescent="0.2">
      <c r="A7551" s="140"/>
      <c r="B7551" s="325"/>
      <c r="J7551" s="4"/>
      <c r="K7551" s="173"/>
    </row>
    <row r="7552" spans="1:11" x14ac:dyDescent="0.2">
      <c r="A7552" s="140"/>
      <c r="B7552" s="325"/>
      <c r="J7552" s="4"/>
      <c r="K7552" s="173"/>
    </row>
    <row r="7553" spans="1:11" x14ac:dyDescent="0.2">
      <c r="A7553" s="140"/>
      <c r="B7553" s="325"/>
      <c r="J7553" s="4"/>
      <c r="K7553" s="173"/>
    </row>
    <row r="7554" spans="1:11" x14ac:dyDescent="0.2">
      <c r="A7554" s="140"/>
      <c r="B7554" s="325"/>
      <c r="J7554" s="4"/>
      <c r="K7554" s="173"/>
    </row>
    <row r="7555" spans="1:11" x14ac:dyDescent="0.2">
      <c r="A7555" s="140"/>
      <c r="B7555" s="325"/>
      <c r="J7555" s="4"/>
      <c r="K7555" s="173"/>
    </row>
    <row r="7556" spans="1:11" x14ac:dyDescent="0.2">
      <c r="A7556" s="140"/>
      <c r="B7556" s="325"/>
      <c r="J7556" s="4"/>
      <c r="K7556" s="173"/>
    </row>
    <row r="7557" spans="1:11" x14ac:dyDescent="0.2">
      <c r="A7557" s="140"/>
      <c r="B7557" s="325"/>
      <c r="J7557" s="4"/>
      <c r="K7557" s="173"/>
    </row>
    <row r="7558" spans="1:11" x14ac:dyDescent="0.2">
      <c r="A7558" s="140"/>
      <c r="B7558" s="325"/>
      <c r="J7558" s="4"/>
      <c r="K7558" s="173"/>
    </row>
    <row r="7559" spans="1:11" x14ac:dyDescent="0.2">
      <c r="A7559" s="140"/>
      <c r="B7559" s="325"/>
      <c r="J7559" s="4"/>
      <c r="K7559" s="173"/>
    </row>
    <row r="7560" spans="1:11" x14ac:dyDescent="0.2">
      <c r="A7560" s="140"/>
      <c r="B7560" s="325"/>
      <c r="J7560" s="4"/>
      <c r="K7560" s="173"/>
    </row>
    <row r="7561" spans="1:11" x14ac:dyDescent="0.2">
      <c r="A7561" s="140"/>
      <c r="B7561" s="325"/>
      <c r="J7561" s="4"/>
      <c r="K7561" s="173"/>
    </row>
    <row r="7562" spans="1:11" x14ac:dyDescent="0.2">
      <c r="A7562" s="140"/>
      <c r="B7562" s="325"/>
      <c r="J7562" s="4"/>
      <c r="K7562" s="173"/>
    </row>
    <row r="7563" spans="1:11" x14ac:dyDescent="0.2">
      <c r="A7563" s="140"/>
      <c r="B7563" s="325"/>
      <c r="J7563" s="4"/>
      <c r="K7563" s="173"/>
    </row>
    <row r="7564" spans="1:11" x14ac:dyDescent="0.2">
      <c r="A7564" s="140"/>
      <c r="B7564" s="325"/>
      <c r="J7564" s="4"/>
      <c r="K7564" s="173"/>
    </row>
    <row r="7565" spans="1:11" x14ac:dyDescent="0.2">
      <c r="A7565" s="140"/>
      <c r="B7565" s="325"/>
      <c r="J7565" s="4"/>
      <c r="K7565" s="173"/>
    </row>
    <row r="7566" spans="1:11" x14ac:dyDescent="0.2">
      <c r="A7566" s="140"/>
      <c r="B7566" s="325"/>
      <c r="J7566" s="4"/>
      <c r="K7566" s="173"/>
    </row>
    <row r="7567" spans="1:11" x14ac:dyDescent="0.2">
      <c r="A7567" s="140"/>
      <c r="B7567" s="325"/>
      <c r="J7567" s="4"/>
      <c r="K7567" s="173"/>
    </row>
    <row r="7568" spans="1:11" x14ac:dyDescent="0.2">
      <c r="A7568" s="140"/>
      <c r="B7568" s="325"/>
      <c r="J7568" s="4"/>
      <c r="K7568" s="173"/>
    </row>
    <row r="7569" spans="1:11" x14ac:dyDescent="0.2">
      <c r="A7569" s="140"/>
      <c r="B7569" s="325"/>
      <c r="J7569" s="4"/>
      <c r="K7569" s="173"/>
    </row>
    <row r="7570" spans="1:11" x14ac:dyDescent="0.2">
      <c r="A7570" s="140"/>
      <c r="B7570" s="325"/>
      <c r="J7570" s="4"/>
      <c r="K7570" s="173"/>
    </row>
    <row r="7571" spans="1:11" x14ac:dyDescent="0.2">
      <c r="A7571" s="140"/>
      <c r="B7571" s="325"/>
      <c r="J7571" s="4"/>
      <c r="K7571" s="173"/>
    </row>
    <row r="7572" spans="1:11" x14ac:dyDescent="0.2">
      <c r="A7572" s="140"/>
      <c r="B7572" s="325"/>
      <c r="J7572" s="4"/>
      <c r="K7572" s="173"/>
    </row>
    <row r="7573" spans="1:11" x14ac:dyDescent="0.2">
      <c r="A7573" s="140"/>
      <c r="B7573" s="325"/>
      <c r="J7573" s="4"/>
      <c r="K7573" s="173"/>
    </row>
    <row r="7574" spans="1:11" x14ac:dyDescent="0.2">
      <c r="A7574" s="140"/>
      <c r="B7574" s="325"/>
      <c r="J7574" s="4"/>
      <c r="K7574" s="173"/>
    </row>
    <row r="7575" spans="1:11" x14ac:dyDescent="0.2">
      <c r="A7575" s="140"/>
      <c r="B7575" s="325"/>
      <c r="J7575" s="4"/>
      <c r="K7575" s="173"/>
    </row>
    <row r="7576" spans="1:11" x14ac:dyDescent="0.2">
      <c r="A7576" s="140"/>
      <c r="B7576" s="325"/>
      <c r="J7576" s="4"/>
      <c r="K7576" s="173"/>
    </row>
    <row r="7577" spans="1:11" x14ac:dyDescent="0.2">
      <c r="A7577" s="140"/>
      <c r="B7577" s="325"/>
      <c r="J7577" s="4"/>
      <c r="K7577" s="173"/>
    </row>
    <row r="7578" spans="1:11" x14ac:dyDescent="0.2">
      <c r="A7578" s="140"/>
      <c r="B7578" s="325"/>
      <c r="J7578" s="4"/>
      <c r="K7578" s="173"/>
    </row>
    <row r="7579" spans="1:11" x14ac:dyDescent="0.2">
      <c r="A7579" s="140"/>
      <c r="B7579" s="325"/>
      <c r="J7579" s="4"/>
      <c r="K7579" s="173"/>
    </row>
    <row r="7580" spans="1:11" x14ac:dyDescent="0.2">
      <c r="A7580" s="140"/>
      <c r="B7580" s="325"/>
      <c r="J7580" s="4"/>
      <c r="K7580" s="173"/>
    </row>
    <row r="7581" spans="1:11" x14ac:dyDescent="0.2">
      <c r="A7581" s="140"/>
      <c r="B7581" s="325"/>
      <c r="J7581" s="4"/>
      <c r="K7581" s="173"/>
    </row>
    <row r="7582" spans="1:11" x14ac:dyDescent="0.2">
      <c r="A7582" s="140"/>
      <c r="B7582" s="325"/>
      <c r="J7582" s="4"/>
      <c r="K7582" s="173"/>
    </row>
    <row r="7583" spans="1:11" x14ac:dyDescent="0.2">
      <c r="A7583" s="140"/>
      <c r="B7583" s="325"/>
      <c r="J7583" s="4"/>
      <c r="K7583" s="173"/>
    </row>
    <row r="7584" spans="1:11" x14ac:dyDescent="0.2">
      <c r="A7584" s="140"/>
      <c r="B7584" s="325"/>
      <c r="J7584" s="4"/>
      <c r="K7584" s="173"/>
    </row>
    <row r="7585" spans="1:11" x14ac:dyDescent="0.2">
      <c r="A7585" s="140"/>
      <c r="B7585" s="325"/>
      <c r="J7585" s="4"/>
      <c r="K7585" s="173"/>
    </row>
    <row r="7586" spans="1:11" x14ac:dyDescent="0.2">
      <c r="A7586" s="140"/>
      <c r="B7586" s="325"/>
      <c r="J7586" s="4"/>
      <c r="K7586" s="173"/>
    </row>
    <row r="7587" spans="1:11" x14ac:dyDescent="0.2">
      <c r="A7587" s="140"/>
      <c r="B7587" s="325"/>
      <c r="J7587" s="4"/>
      <c r="K7587" s="173"/>
    </row>
    <row r="7588" spans="1:11" x14ac:dyDescent="0.2">
      <c r="A7588" s="140"/>
      <c r="B7588" s="325"/>
      <c r="J7588" s="4"/>
      <c r="K7588" s="173"/>
    </row>
    <row r="7589" spans="1:11" x14ac:dyDescent="0.2">
      <c r="A7589" s="140"/>
      <c r="B7589" s="325"/>
      <c r="J7589" s="4"/>
      <c r="K7589" s="173"/>
    </row>
    <row r="7590" spans="1:11" x14ac:dyDescent="0.2">
      <c r="A7590" s="140"/>
      <c r="B7590" s="325"/>
      <c r="J7590" s="4"/>
      <c r="K7590" s="173"/>
    </row>
    <row r="7591" spans="1:11" x14ac:dyDescent="0.2">
      <c r="A7591" s="140"/>
      <c r="B7591" s="325"/>
      <c r="J7591" s="4"/>
      <c r="K7591" s="173"/>
    </row>
    <row r="7592" spans="1:11" x14ac:dyDescent="0.2">
      <c r="A7592" s="140"/>
      <c r="B7592" s="325"/>
      <c r="J7592" s="4"/>
      <c r="K7592" s="173"/>
    </row>
    <row r="7593" spans="1:11" x14ac:dyDescent="0.2">
      <c r="A7593" s="140"/>
      <c r="B7593" s="325"/>
      <c r="J7593" s="4"/>
      <c r="K7593" s="173"/>
    </row>
    <row r="7594" spans="1:11" x14ac:dyDescent="0.2">
      <c r="A7594" s="140"/>
      <c r="B7594" s="325"/>
      <c r="J7594" s="4"/>
      <c r="K7594" s="173"/>
    </row>
    <row r="7595" spans="1:11" x14ac:dyDescent="0.2">
      <c r="A7595" s="140"/>
      <c r="B7595" s="325"/>
      <c r="J7595" s="4"/>
      <c r="K7595" s="173"/>
    </row>
    <row r="7596" spans="1:11" x14ac:dyDescent="0.2">
      <c r="A7596" s="140"/>
      <c r="B7596" s="325"/>
      <c r="J7596" s="4"/>
      <c r="K7596" s="173"/>
    </row>
    <row r="7597" spans="1:11" x14ac:dyDescent="0.2">
      <c r="A7597" s="140"/>
      <c r="B7597" s="325"/>
      <c r="J7597" s="4"/>
      <c r="K7597" s="173"/>
    </row>
    <row r="7598" spans="1:11" x14ac:dyDescent="0.2">
      <c r="A7598" s="140"/>
      <c r="B7598" s="325"/>
      <c r="J7598" s="4"/>
      <c r="K7598" s="173"/>
    </row>
    <row r="7599" spans="1:11" x14ac:dyDescent="0.2">
      <c r="A7599" s="140"/>
      <c r="B7599" s="325"/>
      <c r="J7599" s="4"/>
      <c r="K7599" s="173"/>
    </row>
    <row r="7600" spans="1:11" x14ac:dyDescent="0.2">
      <c r="A7600" s="140"/>
      <c r="B7600" s="325"/>
      <c r="J7600" s="4"/>
      <c r="K7600" s="173"/>
    </row>
    <row r="7601" spans="1:11" x14ac:dyDescent="0.2">
      <c r="A7601" s="140"/>
      <c r="B7601" s="325"/>
      <c r="J7601" s="4"/>
      <c r="K7601" s="173"/>
    </row>
    <row r="7602" spans="1:11" x14ac:dyDescent="0.2">
      <c r="A7602" s="140"/>
      <c r="B7602" s="325"/>
      <c r="J7602" s="4"/>
      <c r="K7602" s="173"/>
    </row>
    <row r="7603" spans="1:11" x14ac:dyDescent="0.2">
      <c r="A7603" s="140"/>
      <c r="B7603" s="325"/>
      <c r="J7603" s="4"/>
      <c r="K7603" s="173"/>
    </row>
    <row r="7604" spans="1:11" x14ac:dyDescent="0.2">
      <c r="A7604" s="140"/>
      <c r="B7604" s="325"/>
      <c r="J7604" s="4"/>
      <c r="K7604" s="173"/>
    </row>
    <row r="7605" spans="1:11" x14ac:dyDescent="0.2">
      <c r="A7605" s="140"/>
      <c r="B7605" s="325"/>
      <c r="J7605" s="4"/>
      <c r="K7605" s="173"/>
    </row>
    <row r="7606" spans="1:11" x14ac:dyDescent="0.2">
      <c r="A7606" s="140"/>
      <c r="B7606" s="325"/>
      <c r="J7606" s="4"/>
      <c r="K7606" s="173"/>
    </row>
    <row r="7607" spans="1:11" x14ac:dyDescent="0.2">
      <c r="A7607" s="140"/>
      <c r="B7607" s="325"/>
      <c r="J7607" s="4"/>
      <c r="K7607" s="173"/>
    </row>
    <row r="7608" spans="1:11" x14ac:dyDescent="0.2">
      <c r="A7608" s="140"/>
      <c r="B7608" s="325"/>
      <c r="J7608" s="4"/>
      <c r="K7608" s="173"/>
    </row>
    <row r="7609" spans="1:11" x14ac:dyDescent="0.2">
      <c r="A7609" s="140"/>
      <c r="B7609" s="325"/>
      <c r="J7609" s="4"/>
      <c r="K7609" s="173"/>
    </row>
    <row r="7610" spans="1:11" x14ac:dyDescent="0.2">
      <c r="A7610" s="140"/>
      <c r="B7610" s="325"/>
      <c r="J7610" s="4"/>
      <c r="K7610" s="173"/>
    </row>
    <row r="7611" spans="1:11" x14ac:dyDescent="0.2">
      <c r="A7611" s="140"/>
      <c r="B7611" s="325"/>
      <c r="J7611" s="4"/>
      <c r="K7611" s="173"/>
    </row>
    <row r="7612" spans="1:11" x14ac:dyDescent="0.2">
      <c r="A7612" s="140"/>
      <c r="B7612" s="325"/>
      <c r="J7612" s="4"/>
      <c r="K7612" s="173"/>
    </row>
    <row r="7613" spans="1:11" x14ac:dyDescent="0.2">
      <c r="A7613" s="140"/>
      <c r="B7613" s="325"/>
      <c r="J7613" s="4"/>
      <c r="K7613" s="173"/>
    </row>
    <row r="7614" spans="1:11" x14ac:dyDescent="0.2">
      <c r="A7614" s="140"/>
      <c r="B7614" s="325"/>
      <c r="J7614" s="4"/>
      <c r="K7614" s="173"/>
    </row>
    <row r="7615" spans="1:11" x14ac:dyDescent="0.2">
      <c r="A7615" s="140"/>
      <c r="B7615" s="325"/>
      <c r="J7615" s="4"/>
      <c r="K7615" s="173"/>
    </row>
    <row r="7616" spans="1:11" x14ac:dyDescent="0.2">
      <c r="A7616" s="140"/>
      <c r="B7616" s="325"/>
      <c r="J7616" s="4"/>
      <c r="K7616" s="173"/>
    </row>
    <row r="7617" spans="1:11" x14ac:dyDescent="0.2">
      <c r="A7617" s="140"/>
      <c r="B7617" s="325"/>
      <c r="J7617" s="4"/>
      <c r="K7617" s="173"/>
    </row>
    <row r="7618" spans="1:11" x14ac:dyDescent="0.2">
      <c r="A7618" s="140"/>
      <c r="B7618" s="325"/>
      <c r="J7618" s="4"/>
      <c r="K7618" s="173"/>
    </row>
    <row r="7619" spans="1:11" x14ac:dyDescent="0.2">
      <c r="A7619" s="140"/>
      <c r="B7619" s="325"/>
      <c r="J7619" s="4"/>
      <c r="K7619" s="173"/>
    </row>
    <row r="7620" spans="1:11" x14ac:dyDescent="0.2">
      <c r="A7620" s="140"/>
      <c r="B7620" s="325"/>
      <c r="J7620" s="4"/>
      <c r="K7620" s="173"/>
    </row>
    <row r="7621" spans="1:11" x14ac:dyDescent="0.2">
      <c r="A7621" s="140"/>
      <c r="B7621" s="325"/>
      <c r="J7621" s="4"/>
      <c r="K7621" s="173"/>
    </row>
    <row r="7622" spans="1:11" x14ac:dyDescent="0.2">
      <c r="A7622" s="140"/>
      <c r="B7622" s="325"/>
      <c r="J7622" s="4"/>
      <c r="K7622" s="173"/>
    </row>
    <row r="7623" spans="1:11" x14ac:dyDescent="0.2">
      <c r="A7623" s="140"/>
      <c r="B7623" s="325"/>
      <c r="J7623" s="4"/>
      <c r="K7623" s="173"/>
    </row>
    <row r="7624" spans="1:11" x14ac:dyDescent="0.2">
      <c r="A7624" s="140"/>
      <c r="B7624" s="325"/>
      <c r="J7624" s="4"/>
      <c r="K7624" s="173"/>
    </row>
    <row r="7625" spans="1:11" x14ac:dyDescent="0.2">
      <c r="A7625" s="140"/>
      <c r="B7625" s="325"/>
      <c r="J7625" s="4"/>
      <c r="K7625" s="173"/>
    </row>
    <row r="7626" spans="1:11" x14ac:dyDescent="0.2">
      <c r="A7626" s="140"/>
      <c r="B7626" s="325"/>
      <c r="J7626" s="4"/>
      <c r="K7626" s="173"/>
    </row>
    <row r="7627" spans="1:11" x14ac:dyDescent="0.2">
      <c r="A7627" s="140"/>
      <c r="B7627" s="325"/>
      <c r="J7627" s="4"/>
      <c r="K7627" s="173"/>
    </row>
    <row r="7628" spans="1:11" x14ac:dyDescent="0.2">
      <c r="A7628" s="140"/>
      <c r="B7628" s="325"/>
      <c r="J7628" s="4"/>
      <c r="K7628" s="173"/>
    </row>
    <row r="7629" spans="1:11" x14ac:dyDescent="0.2">
      <c r="A7629" s="140"/>
      <c r="B7629" s="325"/>
      <c r="J7629" s="4"/>
      <c r="K7629" s="173"/>
    </row>
    <row r="7630" spans="1:11" x14ac:dyDescent="0.2">
      <c r="A7630" s="140"/>
      <c r="B7630" s="325"/>
      <c r="J7630" s="4"/>
      <c r="K7630" s="173"/>
    </row>
    <row r="7631" spans="1:11" x14ac:dyDescent="0.2">
      <c r="A7631" s="140"/>
      <c r="B7631" s="325"/>
      <c r="J7631" s="4"/>
      <c r="K7631" s="173"/>
    </row>
    <row r="7632" spans="1:11" x14ac:dyDescent="0.2">
      <c r="A7632" s="140"/>
      <c r="B7632" s="325"/>
      <c r="J7632" s="4"/>
      <c r="K7632" s="173"/>
    </row>
    <row r="7633" spans="1:11" x14ac:dyDescent="0.2">
      <c r="A7633" s="140"/>
      <c r="B7633" s="325"/>
      <c r="J7633" s="4"/>
      <c r="K7633" s="173"/>
    </row>
    <row r="7634" spans="1:11" x14ac:dyDescent="0.2">
      <c r="A7634" s="140"/>
      <c r="B7634" s="325"/>
      <c r="J7634" s="4"/>
      <c r="K7634" s="173"/>
    </row>
    <row r="7635" spans="1:11" x14ac:dyDescent="0.2">
      <c r="A7635" s="140"/>
      <c r="B7635" s="325"/>
      <c r="J7635" s="4"/>
      <c r="K7635" s="173"/>
    </row>
    <row r="7636" spans="1:11" x14ac:dyDescent="0.2">
      <c r="A7636" s="140"/>
      <c r="B7636" s="325"/>
      <c r="J7636" s="4"/>
      <c r="K7636" s="173"/>
    </row>
    <row r="7637" spans="1:11" x14ac:dyDescent="0.2">
      <c r="A7637" s="140"/>
      <c r="B7637" s="325"/>
      <c r="J7637" s="4"/>
      <c r="K7637" s="173"/>
    </row>
    <row r="7638" spans="1:11" x14ac:dyDescent="0.2">
      <c r="A7638" s="140"/>
      <c r="B7638" s="325"/>
      <c r="J7638" s="4"/>
      <c r="K7638" s="173"/>
    </row>
    <row r="7639" spans="1:11" x14ac:dyDescent="0.2">
      <c r="A7639" s="140"/>
      <c r="B7639" s="325"/>
      <c r="J7639" s="4"/>
      <c r="K7639" s="173"/>
    </row>
    <row r="7640" spans="1:11" x14ac:dyDescent="0.2">
      <c r="A7640" s="140"/>
      <c r="B7640" s="325"/>
      <c r="J7640" s="4"/>
      <c r="K7640" s="173"/>
    </row>
    <row r="7641" spans="1:11" x14ac:dyDescent="0.2">
      <c r="A7641" s="140"/>
      <c r="B7641" s="325"/>
      <c r="J7641" s="4"/>
      <c r="K7641" s="173"/>
    </row>
    <row r="7642" spans="1:11" x14ac:dyDescent="0.2">
      <c r="A7642" s="140"/>
      <c r="B7642" s="325"/>
      <c r="J7642" s="4"/>
      <c r="K7642" s="173"/>
    </row>
    <row r="7643" spans="1:11" x14ac:dyDescent="0.2">
      <c r="A7643" s="140"/>
      <c r="B7643" s="325"/>
      <c r="J7643" s="4"/>
      <c r="K7643" s="173"/>
    </row>
    <row r="7644" spans="1:11" x14ac:dyDescent="0.2">
      <c r="A7644" s="140"/>
      <c r="B7644" s="325"/>
      <c r="J7644" s="4"/>
      <c r="K7644" s="173"/>
    </row>
    <row r="7645" spans="1:11" x14ac:dyDescent="0.2">
      <c r="A7645" s="140"/>
      <c r="B7645" s="325"/>
      <c r="J7645" s="4"/>
      <c r="K7645" s="173"/>
    </row>
    <row r="7646" spans="1:11" x14ac:dyDescent="0.2">
      <c r="A7646" s="140"/>
      <c r="B7646" s="325"/>
      <c r="J7646" s="4"/>
      <c r="K7646" s="173"/>
    </row>
    <row r="7647" spans="1:11" x14ac:dyDescent="0.2">
      <c r="A7647" s="140"/>
      <c r="B7647" s="325"/>
      <c r="J7647" s="4"/>
      <c r="K7647" s="173"/>
    </row>
    <row r="7648" spans="1:11" x14ac:dyDescent="0.2">
      <c r="A7648" s="140"/>
      <c r="B7648" s="325"/>
      <c r="J7648" s="4"/>
      <c r="K7648" s="173"/>
    </row>
    <row r="7649" spans="1:11" x14ac:dyDescent="0.2">
      <c r="A7649" s="140"/>
      <c r="B7649" s="325"/>
      <c r="J7649" s="4"/>
      <c r="K7649" s="173"/>
    </row>
    <row r="7650" spans="1:11" x14ac:dyDescent="0.2">
      <c r="A7650" s="140"/>
      <c r="B7650" s="325"/>
      <c r="J7650" s="4"/>
      <c r="K7650" s="173"/>
    </row>
    <row r="7651" spans="1:11" x14ac:dyDescent="0.2">
      <c r="A7651" s="140"/>
      <c r="B7651" s="325"/>
      <c r="J7651" s="4"/>
      <c r="K7651" s="173"/>
    </row>
    <row r="7652" spans="1:11" x14ac:dyDescent="0.2">
      <c r="A7652" s="140"/>
      <c r="B7652" s="325"/>
      <c r="J7652" s="4"/>
      <c r="K7652" s="173"/>
    </row>
    <row r="7653" spans="1:11" x14ac:dyDescent="0.2">
      <c r="A7653" s="140"/>
      <c r="B7653" s="325"/>
      <c r="J7653" s="4"/>
      <c r="K7653" s="173"/>
    </row>
    <row r="7654" spans="1:11" x14ac:dyDescent="0.2">
      <c r="A7654" s="140"/>
      <c r="B7654" s="325"/>
      <c r="J7654" s="4"/>
      <c r="K7654" s="173"/>
    </row>
    <row r="7655" spans="1:11" x14ac:dyDescent="0.2">
      <c r="A7655" s="140"/>
      <c r="B7655" s="325"/>
      <c r="J7655" s="4"/>
      <c r="K7655" s="173"/>
    </row>
    <row r="7656" spans="1:11" x14ac:dyDescent="0.2">
      <c r="A7656" s="140"/>
      <c r="B7656" s="325"/>
      <c r="J7656" s="4"/>
      <c r="K7656" s="173"/>
    </row>
    <row r="7657" spans="1:11" x14ac:dyDescent="0.2">
      <c r="A7657" s="140"/>
      <c r="B7657" s="325"/>
      <c r="J7657" s="4"/>
      <c r="K7657" s="173"/>
    </row>
    <row r="7658" spans="1:11" x14ac:dyDescent="0.2">
      <c r="A7658" s="140"/>
      <c r="B7658" s="325"/>
      <c r="J7658" s="4"/>
      <c r="K7658" s="173"/>
    </row>
    <row r="7659" spans="1:11" x14ac:dyDescent="0.2">
      <c r="A7659" s="140"/>
      <c r="B7659" s="325"/>
      <c r="J7659" s="4"/>
      <c r="K7659" s="173"/>
    </row>
    <row r="7660" spans="1:11" x14ac:dyDescent="0.2">
      <c r="A7660" s="140"/>
      <c r="B7660" s="325"/>
      <c r="J7660" s="4"/>
      <c r="K7660" s="173"/>
    </row>
    <row r="7661" spans="1:11" x14ac:dyDescent="0.2">
      <c r="A7661" s="140"/>
      <c r="B7661" s="325"/>
      <c r="J7661" s="4"/>
      <c r="K7661" s="173"/>
    </row>
    <row r="7662" spans="1:11" x14ac:dyDescent="0.2">
      <c r="A7662" s="140"/>
      <c r="B7662" s="325"/>
      <c r="J7662" s="4"/>
      <c r="K7662" s="173"/>
    </row>
    <row r="7663" spans="1:11" x14ac:dyDescent="0.2">
      <c r="A7663" s="140"/>
      <c r="B7663" s="325"/>
      <c r="J7663" s="4"/>
      <c r="K7663" s="173"/>
    </row>
    <row r="7664" spans="1:11" x14ac:dyDescent="0.2">
      <c r="A7664" s="140"/>
      <c r="B7664" s="325"/>
      <c r="J7664" s="4"/>
      <c r="K7664" s="173"/>
    </row>
    <row r="7665" spans="1:11" x14ac:dyDescent="0.2">
      <c r="A7665" s="140"/>
      <c r="B7665" s="325"/>
      <c r="J7665" s="4"/>
      <c r="K7665" s="173"/>
    </row>
    <row r="7666" spans="1:11" x14ac:dyDescent="0.2">
      <c r="A7666" s="140"/>
      <c r="B7666" s="325"/>
      <c r="J7666" s="4"/>
      <c r="K7666" s="173"/>
    </row>
    <row r="7667" spans="1:11" x14ac:dyDescent="0.2">
      <c r="A7667" s="140"/>
      <c r="B7667" s="325"/>
      <c r="J7667" s="4"/>
      <c r="K7667" s="173"/>
    </row>
    <row r="7668" spans="1:11" x14ac:dyDescent="0.2">
      <c r="A7668" s="140"/>
      <c r="B7668" s="325"/>
      <c r="J7668" s="4"/>
      <c r="K7668" s="173"/>
    </row>
    <row r="7669" spans="1:11" x14ac:dyDescent="0.2">
      <c r="A7669" s="140"/>
      <c r="B7669" s="325"/>
      <c r="J7669" s="4"/>
      <c r="K7669" s="173"/>
    </row>
    <row r="7670" spans="1:11" x14ac:dyDescent="0.2">
      <c r="A7670" s="140"/>
      <c r="B7670" s="325"/>
      <c r="J7670" s="4"/>
      <c r="K7670" s="173"/>
    </row>
    <row r="7671" spans="1:11" x14ac:dyDescent="0.2">
      <c r="A7671" s="140"/>
      <c r="B7671" s="325"/>
      <c r="J7671" s="4"/>
      <c r="K7671" s="173"/>
    </row>
    <row r="7672" spans="1:11" x14ac:dyDescent="0.2">
      <c r="A7672" s="140"/>
      <c r="B7672" s="325"/>
      <c r="J7672" s="4"/>
      <c r="K7672" s="173"/>
    </row>
    <row r="7673" spans="1:11" x14ac:dyDescent="0.2">
      <c r="A7673" s="140"/>
      <c r="B7673" s="325"/>
      <c r="J7673" s="4"/>
      <c r="K7673" s="173"/>
    </row>
    <row r="7674" spans="1:11" x14ac:dyDescent="0.2">
      <c r="A7674" s="140"/>
      <c r="B7674" s="325"/>
      <c r="J7674" s="4"/>
      <c r="K7674" s="173"/>
    </row>
    <row r="7675" spans="1:11" x14ac:dyDescent="0.2">
      <c r="A7675" s="140"/>
      <c r="B7675" s="325"/>
      <c r="J7675" s="4"/>
      <c r="K7675" s="173"/>
    </row>
    <row r="7676" spans="1:11" x14ac:dyDescent="0.2">
      <c r="A7676" s="140"/>
      <c r="B7676" s="325"/>
      <c r="J7676" s="4"/>
      <c r="K7676" s="173"/>
    </row>
    <row r="7677" spans="1:11" x14ac:dyDescent="0.2">
      <c r="A7677" s="140"/>
      <c r="B7677" s="325"/>
      <c r="J7677" s="4"/>
      <c r="K7677" s="173"/>
    </row>
    <row r="7678" spans="1:11" x14ac:dyDescent="0.2">
      <c r="A7678" s="140"/>
      <c r="B7678" s="325"/>
      <c r="J7678" s="4"/>
      <c r="K7678" s="173"/>
    </row>
    <row r="7679" spans="1:11" x14ac:dyDescent="0.2">
      <c r="A7679" s="140"/>
      <c r="B7679" s="325"/>
      <c r="J7679" s="4"/>
      <c r="K7679" s="173"/>
    </row>
    <row r="7680" spans="1:11" x14ac:dyDescent="0.2">
      <c r="A7680" s="140"/>
      <c r="B7680" s="325"/>
      <c r="J7680" s="4"/>
      <c r="K7680" s="173"/>
    </row>
    <row r="7681" spans="1:11" x14ac:dyDescent="0.2">
      <c r="A7681" s="140"/>
      <c r="B7681" s="325"/>
      <c r="J7681" s="4"/>
      <c r="K7681" s="173"/>
    </row>
    <row r="7682" spans="1:11" x14ac:dyDescent="0.2">
      <c r="A7682" s="140"/>
      <c r="B7682" s="325"/>
      <c r="J7682" s="4"/>
      <c r="K7682" s="173"/>
    </row>
    <row r="7683" spans="1:11" x14ac:dyDescent="0.2">
      <c r="A7683" s="140"/>
      <c r="B7683" s="325"/>
      <c r="J7683" s="4"/>
      <c r="K7683" s="173"/>
    </row>
    <row r="7684" spans="1:11" x14ac:dyDescent="0.2">
      <c r="A7684" s="140"/>
      <c r="B7684" s="325"/>
      <c r="J7684" s="4"/>
      <c r="K7684" s="173"/>
    </row>
    <row r="7685" spans="1:11" x14ac:dyDescent="0.2">
      <c r="A7685" s="140"/>
      <c r="B7685" s="325"/>
      <c r="J7685" s="4"/>
      <c r="K7685" s="173"/>
    </row>
    <row r="7686" spans="1:11" x14ac:dyDescent="0.2">
      <c r="A7686" s="140"/>
      <c r="B7686" s="325"/>
      <c r="J7686" s="4"/>
      <c r="K7686" s="173"/>
    </row>
    <row r="7687" spans="1:11" x14ac:dyDescent="0.2">
      <c r="A7687" s="140"/>
      <c r="B7687" s="325"/>
      <c r="J7687" s="4"/>
      <c r="K7687" s="173"/>
    </row>
    <row r="7688" spans="1:11" x14ac:dyDescent="0.2">
      <c r="A7688" s="140"/>
      <c r="B7688" s="325"/>
      <c r="J7688" s="4"/>
      <c r="K7688" s="173"/>
    </row>
    <row r="7689" spans="1:11" x14ac:dyDescent="0.2">
      <c r="A7689" s="140"/>
      <c r="B7689" s="325"/>
      <c r="J7689" s="4"/>
      <c r="K7689" s="173"/>
    </row>
    <row r="7690" spans="1:11" x14ac:dyDescent="0.2">
      <c r="A7690" s="140"/>
      <c r="B7690" s="325"/>
      <c r="J7690" s="4"/>
      <c r="K7690" s="173"/>
    </row>
    <row r="7691" spans="1:11" x14ac:dyDescent="0.2">
      <c r="A7691" s="140"/>
      <c r="B7691" s="325"/>
      <c r="J7691" s="4"/>
      <c r="K7691" s="173"/>
    </row>
    <row r="7692" spans="1:11" x14ac:dyDescent="0.2">
      <c r="A7692" s="140"/>
      <c r="B7692" s="325"/>
      <c r="J7692" s="4"/>
      <c r="K7692" s="173"/>
    </row>
    <row r="7693" spans="1:11" x14ac:dyDescent="0.2">
      <c r="A7693" s="140"/>
      <c r="B7693" s="325"/>
      <c r="J7693" s="4"/>
      <c r="K7693" s="173"/>
    </row>
    <row r="7694" spans="1:11" x14ac:dyDescent="0.2">
      <c r="A7694" s="140"/>
      <c r="B7694" s="325"/>
      <c r="J7694" s="4"/>
      <c r="K7694" s="173"/>
    </row>
    <row r="7695" spans="1:11" x14ac:dyDescent="0.2">
      <c r="A7695" s="140"/>
      <c r="B7695" s="325"/>
      <c r="J7695" s="4"/>
      <c r="K7695" s="173"/>
    </row>
    <row r="7696" spans="1:11" x14ac:dyDescent="0.2">
      <c r="A7696" s="140"/>
      <c r="B7696" s="325"/>
      <c r="J7696" s="4"/>
      <c r="K7696" s="173"/>
    </row>
    <row r="7697" spans="1:11" x14ac:dyDescent="0.2">
      <c r="A7697" s="140"/>
      <c r="B7697" s="325"/>
      <c r="J7697" s="4"/>
      <c r="K7697" s="173"/>
    </row>
    <row r="7698" spans="1:11" x14ac:dyDescent="0.2">
      <c r="A7698" s="140"/>
      <c r="B7698" s="325"/>
      <c r="J7698" s="4"/>
      <c r="K7698" s="173"/>
    </row>
    <row r="7699" spans="1:11" x14ac:dyDescent="0.2">
      <c r="A7699" s="140"/>
      <c r="B7699" s="325"/>
      <c r="J7699" s="4"/>
      <c r="K7699" s="173"/>
    </row>
    <row r="7700" spans="1:11" x14ac:dyDescent="0.2">
      <c r="A7700" s="140"/>
      <c r="B7700" s="325"/>
      <c r="J7700" s="4"/>
      <c r="K7700" s="173"/>
    </row>
    <row r="7701" spans="1:11" x14ac:dyDescent="0.2">
      <c r="A7701" s="140"/>
      <c r="B7701" s="325"/>
      <c r="J7701" s="4"/>
      <c r="K7701" s="173"/>
    </row>
    <row r="7702" spans="1:11" x14ac:dyDescent="0.2">
      <c r="A7702" s="140"/>
      <c r="B7702" s="325"/>
      <c r="J7702" s="4"/>
      <c r="K7702" s="173"/>
    </row>
    <row r="7703" spans="1:11" x14ac:dyDescent="0.2">
      <c r="A7703" s="140"/>
      <c r="B7703" s="325"/>
      <c r="J7703" s="4"/>
      <c r="K7703" s="173"/>
    </row>
    <row r="7704" spans="1:11" x14ac:dyDescent="0.2">
      <c r="A7704" s="140"/>
      <c r="B7704" s="325"/>
      <c r="J7704" s="4"/>
      <c r="K7704" s="173"/>
    </row>
    <row r="7705" spans="1:11" x14ac:dyDescent="0.2">
      <c r="A7705" s="140"/>
      <c r="B7705" s="325"/>
      <c r="J7705" s="4"/>
      <c r="K7705" s="173"/>
    </row>
    <row r="7706" spans="1:11" x14ac:dyDescent="0.2">
      <c r="A7706" s="140"/>
      <c r="B7706" s="325"/>
      <c r="J7706" s="4"/>
      <c r="K7706" s="173"/>
    </row>
    <row r="7707" spans="1:11" x14ac:dyDescent="0.2">
      <c r="A7707" s="140"/>
      <c r="B7707" s="325"/>
      <c r="J7707" s="4"/>
      <c r="K7707" s="173"/>
    </row>
    <row r="7708" spans="1:11" x14ac:dyDescent="0.2">
      <c r="A7708" s="140"/>
      <c r="B7708" s="325"/>
      <c r="J7708" s="4"/>
      <c r="K7708" s="173"/>
    </row>
    <row r="7709" spans="1:11" x14ac:dyDescent="0.2">
      <c r="A7709" s="140"/>
      <c r="B7709" s="325"/>
      <c r="J7709" s="4"/>
      <c r="K7709" s="173"/>
    </row>
    <row r="7710" spans="1:11" x14ac:dyDescent="0.2">
      <c r="A7710" s="140"/>
      <c r="B7710" s="325"/>
      <c r="J7710" s="4"/>
      <c r="K7710" s="173"/>
    </row>
    <row r="7711" spans="1:11" x14ac:dyDescent="0.2">
      <c r="A7711" s="140"/>
      <c r="B7711" s="325"/>
      <c r="J7711" s="4"/>
      <c r="K7711" s="173"/>
    </row>
    <row r="7712" spans="1:11" x14ac:dyDescent="0.2">
      <c r="A7712" s="140"/>
      <c r="B7712" s="325"/>
      <c r="J7712" s="4"/>
      <c r="K7712" s="173"/>
    </row>
    <row r="7713" spans="1:11" x14ac:dyDescent="0.2">
      <c r="A7713" s="140"/>
      <c r="B7713" s="325"/>
      <c r="J7713" s="4"/>
      <c r="K7713" s="173"/>
    </row>
    <row r="7714" spans="1:11" x14ac:dyDescent="0.2">
      <c r="A7714" s="140"/>
      <c r="B7714" s="325"/>
      <c r="J7714" s="4"/>
      <c r="K7714" s="173"/>
    </row>
    <row r="7715" spans="1:11" x14ac:dyDescent="0.2">
      <c r="A7715" s="140"/>
      <c r="B7715" s="325"/>
      <c r="J7715" s="4"/>
      <c r="K7715" s="173"/>
    </row>
    <row r="7716" spans="1:11" x14ac:dyDescent="0.2">
      <c r="A7716" s="140"/>
      <c r="B7716" s="325"/>
      <c r="J7716" s="4"/>
      <c r="K7716" s="173"/>
    </row>
    <row r="7717" spans="1:11" x14ac:dyDescent="0.2">
      <c r="A7717" s="140"/>
      <c r="B7717" s="325"/>
      <c r="J7717" s="4"/>
      <c r="K7717" s="173"/>
    </row>
    <row r="7718" spans="1:11" x14ac:dyDescent="0.2">
      <c r="A7718" s="140"/>
      <c r="B7718" s="325"/>
      <c r="J7718" s="4"/>
      <c r="K7718" s="173"/>
    </row>
    <row r="7719" spans="1:11" x14ac:dyDescent="0.2">
      <c r="A7719" s="140"/>
      <c r="B7719" s="325"/>
      <c r="J7719" s="4"/>
      <c r="K7719" s="173"/>
    </row>
    <row r="7720" spans="1:11" x14ac:dyDescent="0.2">
      <c r="A7720" s="140"/>
      <c r="B7720" s="325"/>
      <c r="J7720" s="4"/>
      <c r="K7720" s="173"/>
    </row>
    <row r="7721" spans="1:11" x14ac:dyDescent="0.2">
      <c r="A7721" s="140"/>
      <c r="B7721" s="325"/>
      <c r="J7721" s="4"/>
      <c r="K7721" s="173"/>
    </row>
    <row r="7722" spans="1:11" x14ac:dyDescent="0.2">
      <c r="A7722" s="140"/>
      <c r="B7722" s="325"/>
      <c r="J7722" s="4"/>
      <c r="K7722" s="173"/>
    </row>
    <row r="7723" spans="1:11" x14ac:dyDescent="0.2">
      <c r="A7723" s="140"/>
      <c r="B7723" s="325"/>
      <c r="J7723" s="4"/>
      <c r="K7723" s="173"/>
    </row>
    <row r="7724" spans="1:11" x14ac:dyDescent="0.2">
      <c r="A7724" s="140"/>
      <c r="B7724" s="325"/>
      <c r="J7724" s="4"/>
      <c r="K7724" s="173"/>
    </row>
    <row r="7725" spans="1:11" x14ac:dyDescent="0.2">
      <c r="A7725" s="140"/>
      <c r="B7725" s="325"/>
      <c r="J7725" s="4"/>
      <c r="K7725" s="173"/>
    </row>
    <row r="7726" spans="1:11" x14ac:dyDescent="0.2">
      <c r="A7726" s="140"/>
      <c r="B7726" s="325"/>
      <c r="J7726" s="4"/>
      <c r="K7726" s="173"/>
    </row>
    <row r="7727" spans="1:11" x14ac:dyDescent="0.2">
      <c r="A7727" s="140"/>
      <c r="B7727" s="325"/>
      <c r="J7727" s="4"/>
      <c r="K7727" s="173"/>
    </row>
    <row r="7728" spans="1:11" x14ac:dyDescent="0.2">
      <c r="A7728" s="140"/>
      <c r="B7728" s="325"/>
      <c r="J7728" s="4"/>
      <c r="K7728" s="173"/>
    </row>
    <row r="7729" spans="1:11" x14ac:dyDescent="0.2">
      <c r="A7729" s="140"/>
      <c r="B7729" s="325"/>
      <c r="J7729" s="4"/>
      <c r="K7729" s="173"/>
    </row>
    <row r="7730" spans="1:11" x14ac:dyDescent="0.2">
      <c r="A7730" s="140"/>
      <c r="B7730" s="325"/>
      <c r="J7730" s="4"/>
      <c r="K7730" s="173"/>
    </row>
    <row r="7731" spans="1:11" x14ac:dyDescent="0.2">
      <c r="A7731" s="140"/>
      <c r="B7731" s="325"/>
      <c r="J7731" s="4"/>
      <c r="K7731" s="173"/>
    </row>
    <row r="7732" spans="1:11" x14ac:dyDescent="0.2">
      <c r="A7732" s="140"/>
      <c r="B7732" s="325"/>
      <c r="J7732" s="4"/>
      <c r="K7732" s="173"/>
    </row>
    <row r="7733" spans="1:11" x14ac:dyDescent="0.2">
      <c r="A7733" s="140"/>
      <c r="B7733" s="325"/>
      <c r="J7733" s="4"/>
      <c r="K7733" s="173"/>
    </row>
    <row r="7734" spans="1:11" x14ac:dyDescent="0.2">
      <c r="A7734" s="140"/>
      <c r="B7734" s="325"/>
      <c r="J7734" s="4"/>
      <c r="K7734" s="173"/>
    </row>
    <row r="7735" spans="1:11" x14ac:dyDescent="0.2">
      <c r="A7735" s="140"/>
      <c r="B7735" s="325"/>
      <c r="J7735" s="4"/>
      <c r="K7735" s="173"/>
    </row>
    <row r="7736" spans="1:11" x14ac:dyDescent="0.2">
      <c r="A7736" s="140"/>
      <c r="B7736" s="325"/>
      <c r="J7736" s="4"/>
      <c r="K7736" s="173"/>
    </row>
    <row r="7737" spans="1:11" x14ac:dyDescent="0.2">
      <c r="A7737" s="140"/>
      <c r="B7737" s="325"/>
      <c r="J7737" s="4"/>
      <c r="K7737" s="173"/>
    </row>
    <row r="7738" spans="1:11" x14ac:dyDescent="0.2">
      <c r="A7738" s="140"/>
      <c r="B7738" s="325"/>
      <c r="J7738" s="4"/>
      <c r="K7738" s="173"/>
    </row>
    <row r="7739" spans="1:11" x14ac:dyDescent="0.2">
      <c r="A7739" s="140"/>
      <c r="B7739" s="325"/>
      <c r="J7739" s="4"/>
      <c r="K7739" s="173"/>
    </row>
    <row r="7740" spans="1:11" x14ac:dyDescent="0.2">
      <c r="A7740" s="140"/>
      <c r="B7740" s="325"/>
      <c r="J7740" s="4"/>
      <c r="K7740" s="173"/>
    </row>
    <row r="7741" spans="1:11" x14ac:dyDescent="0.2">
      <c r="A7741" s="140"/>
      <c r="B7741" s="325"/>
      <c r="J7741" s="4"/>
      <c r="K7741" s="173"/>
    </row>
    <row r="7742" spans="1:11" x14ac:dyDescent="0.2">
      <c r="A7742" s="140"/>
      <c r="B7742" s="325"/>
      <c r="J7742" s="4"/>
      <c r="K7742" s="173"/>
    </row>
    <row r="7743" spans="1:11" x14ac:dyDescent="0.2">
      <c r="A7743" s="140"/>
      <c r="B7743" s="325"/>
      <c r="J7743" s="4"/>
      <c r="K7743" s="173"/>
    </row>
    <row r="7744" spans="1:11" x14ac:dyDescent="0.2">
      <c r="A7744" s="140"/>
      <c r="B7744" s="325"/>
      <c r="J7744" s="4"/>
      <c r="K7744" s="173"/>
    </row>
    <row r="7745" spans="1:11" x14ac:dyDescent="0.2">
      <c r="A7745" s="140"/>
      <c r="B7745" s="325"/>
      <c r="J7745" s="4"/>
      <c r="K7745" s="173"/>
    </row>
    <row r="7746" spans="1:11" x14ac:dyDescent="0.2">
      <c r="A7746" s="140"/>
      <c r="B7746" s="325"/>
      <c r="J7746" s="4"/>
      <c r="K7746" s="173"/>
    </row>
    <row r="7747" spans="1:11" x14ac:dyDescent="0.2">
      <c r="A7747" s="140"/>
      <c r="B7747" s="325"/>
      <c r="J7747" s="4"/>
      <c r="K7747" s="173"/>
    </row>
    <row r="7748" spans="1:11" x14ac:dyDescent="0.2">
      <c r="A7748" s="140"/>
      <c r="B7748" s="325"/>
      <c r="J7748" s="4"/>
      <c r="K7748" s="173"/>
    </row>
    <row r="7749" spans="1:11" x14ac:dyDescent="0.2">
      <c r="A7749" s="140"/>
      <c r="B7749" s="325"/>
      <c r="J7749" s="4"/>
      <c r="K7749" s="173"/>
    </row>
    <row r="7750" spans="1:11" x14ac:dyDescent="0.2">
      <c r="A7750" s="140"/>
      <c r="B7750" s="325"/>
      <c r="J7750" s="4"/>
      <c r="K7750" s="173"/>
    </row>
    <row r="7751" spans="1:11" x14ac:dyDescent="0.2">
      <c r="A7751" s="140"/>
      <c r="B7751" s="325"/>
      <c r="J7751" s="4"/>
      <c r="K7751" s="173"/>
    </row>
    <row r="7752" spans="1:11" x14ac:dyDescent="0.2">
      <c r="A7752" s="140"/>
      <c r="B7752" s="325"/>
      <c r="J7752" s="4"/>
      <c r="K7752" s="173"/>
    </row>
    <row r="7753" spans="1:11" x14ac:dyDescent="0.2">
      <c r="A7753" s="140"/>
      <c r="B7753" s="325"/>
      <c r="J7753" s="4"/>
      <c r="K7753" s="173"/>
    </row>
    <row r="7754" spans="1:11" x14ac:dyDescent="0.2">
      <c r="A7754" s="140"/>
      <c r="B7754" s="325"/>
      <c r="J7754" s="4"/>
      <c r="K7754" s="173"/>
    </row>
    <row r="7755" spans="1:11" x14ac:dyDescent="0.2">
      <c r="A7755" s="140"/>
      <c r="B7755" s="325"/>
      <c r="J7755" s="4"/>
      <c r="K7755" s="173"/>
    </row>
    <row r="7756" spans="1:11" x14ac:dyDescent="0.2">
      <c r="A7756" s="140"/>
      <c r="B7756" s="325"/>
      <c r="J7756" s="4"/>
      <c r="K7756" s="173"/>
    </row>
    <row r="7757" spans="1:11" x14ac:dyDescent="0.2">
      <c r="A7757" s="140"/>
      <c r="B7757" s="325"/>
      <c r="J7757" s="4"/>
      <c r="K7757" s="173"/>
    </row>
    <row r="7758" spans="1:11" x14ac:dyDescent="0.2">
      <c r="A7758" s="140"/>
      <c r="B7758" s="325"/>
      <c r="J7758" s="4"/>
      <c r="K7758" s="173"/>
    </row>
    <row r="7759" spans="1:11" x14ac:dyDescent="0.2">
      <c r="A7759" s="140"/>
      <c r="B7759" s="325"/>
      <c r="J7759" s="4"/>
      <c r="K7759" s="173"/>
    </row>
    <row r="7760" spans="1:11" x14ac:dyDescent="0.2">
      <c r="A7760" s="140"/>
      <c r="B7760" s="325"/>
      <c r="J7760" s="4"/>
      <c r="K7760" s="173"/>
    </row>
    <row r="7761" spans="1:11" x14ac:dyDescent="0.2">
      <c r="A7761" s="140"/>
      <c r="B7761" s="325"/>
      <c r="J7761" s="4"/>
      <c r="K7761" s="173"/>
    </row>
    <row r="7762" spans="1:11" x14ac:dyDescent="0.2">
      <c r="A7762" s="140"/>
      <c r="B7762" s="325"/>
      <c r="J7762" s="4"/>
      <c r="K7762" s="173"/>
    </row>
    <row r="7763" spans="1:11" x14ac:dyDescent="0.2">
      <c r="A7763" s="140"/>
      <c r="B7763" s="325"/>
      <c r="J7763" s="4"/>
      <c r="K7763" s="173"/>
    </row>
    <row r="7764" spans="1:11" x14ac:dyDescent="0.2">
      <c r="A7764" s="140"/>
      <c r="B7764" s="325"/>
      <c r="J7764" s="4"/>
      <c r="K7764" s="173"/>
    </row>
    <row r="7765" spans="1:11" x14ac:dyDescent="0.2">
      <c r="A7765" s="140"/>
      <c r="B7765" s="325"/>
      <c r="J7765" s="4"/>
      <c r="K7765" s="173"/>
    </row>
    <row r="7766" spans="1:11" x14ac:dyDescent="0.2">
      <c r="A7766" s="140"/>
      <c r="B7766" s="325"/>
      <c r="J7766" s="4"/>
      <c r="K7766" s="173"/>
    </row>
    <row r="7767" spans="1:11" x14ac:dyDescent="0.2">
      <c r="A7767" s="140"/>
      <c r="B7767" s="325"/>
      <c r="J7767" s="4"/>
      <c r="K7767" s="173"/>
    </row>
    <row r="7768" spans="1:11" x14ac:dyDescent="0.2">
      <c r="A7768" s="140"/>
      <c r="B7768" s="325"/>
      <c r="J7768" s="4"/>
      <c r="K7768" s="173"/>
    </row>
    <row r="7769" spans="1:11" x14ac:dyDescent="0.2">
      <c r="A7769" s="140"/>
      <c r="B7769" s="325"/>
      <c r="J7769" s="4"/>
      <c r="K7769" s="173"/>
    </row>
    <row r="7770" spans="1:11" x14ac:dyDescent="0.2">
      <c r="A7770" s="140"/>
      <c r="B7770" s="325"/>
      <c r="J7770" s="4"/>
      <c r="K7770" s="173"/>
    </row>
    <row r="7771" spans="1:11" x14ac:dyDescent="0.2">
      <c r="A7771" s="140"/>
      <c r="B7771" s="325"/>
      <c r="J7771" s="4"/>
      <c r="K7771" s="173"/>
    </row>
    <row r="7772" spans="1:11" x14ac:dyDescent="0.2">
      <c r="A7772" s="140"/>
      <c r="B7772" s="325"/>
      <c r="J7772" s="4"/>
      <c r="K7772" s="173"/>
    </row>
    <row r="7773" spans="1:11" x14ac:dyDescent="0.2">
      <c r="A7773" s="140"/>
      <c r="B7773" s="325"/>
      <c r="J7773" s="4"/>
      <c r="K7773" s="173"/>
    </row>
    <row r="7774" spans="1:11" x14ac:dyDescent="0.2">
      <c r="A7774" s="140"/>
      <c r="B7774" s="325"/>
      <c r="J7774" s="4"/>
      <c r="K7774" s="173"/>
    </row>
    <row r="7775" spans="1:11" x14ac:dyDescent="0.2">
      <c r="A7775" s="140"/>
      <c r="B7775" s="325"/>
      <c r="J7775" s="4"/>
      <c r="K7775" s="173"/>
    </row>
    <row r="7776" spans="1:11" x14ac:dyDescent="0.2">
      <c r="A7776" s="140"/>
      <c r="B7776" s="325"/>
      <c r="J7776" s="4"/>
      <c r="K7776" s="173"/>
    </row>
    <row r="7777" spans="1:11" x14ac:dyDescent="0.2">
      <c r="A7777" s="140"/>
      <c r="B7777" s="325"/>
      <c r="J7777" s="4"/>
      <c r="K7777" s="173"/>
    </row>
    <row r="7778" spans="1:11" x14ac:dyDescent="0.2">
      <c r="A7778" s="140"/>
      <c r="B7778" s="325"/>
      <c r="J7778" s="4"/>
      <c r="K7778" s="173"/>
    </row>
    <row r="7779" spans="1:11" x14ac:dyDescent="0.2">
      <c r="A7779" s="140"/>
      <c r="B7779" s="325"/>
      <c r="J7779" s="4"/>
      <c r="K7779" s="173"/>
    </row>
    <row r="7780" spans="1:11" x14ac:dyDescent="0.2">
      <c r="A7780" s="140"/>
      <c r="B7780" s="325"/>
      <c r="J7780" s="4"/>
      <c r="K7780" s="173"/>
    </row>
    <row r="7781" spans="1:11" x14ac:dyDescent="0.2">
      <c r="A7781" s="140"/>
      <c r="B7781" s="325"/>
      <c r="J7781" s="4"/>
      <c r="K7781" s="173"/>
    </row>
    <row r="7782" spans="1:11" x14ac:dyDescent="0.2">
      <c r="A7782" s="140"/>
      <c r="B7782" s="325"/>
      <c r="J7782" s="4"/>
      <c r="K7782" s="173"/>
    </row>
    <row r="7783" spans="1:11" x14ac:dyDescent="0.2">
      <c r="A7783" s="140"/>
      <c r="B7783" s="325"/>
      <c r="J7783" s="4"/>
      <c r="K7783" s="173"/>
    </row>
    <row r="7784" spans="1:11" x14ac:dyDescent="0.2">
      <c r="A7784" s="140"/>
      <c r="B7784" s="325"/>
      <c r="J7784" s="4"/>
      <c r="K7784" s="173"/>
    </row>
    <row r="7785" spans="1:11" x14ac:dyDescent="0.2">
      <c r="A7785" s="140"/>
      <c r="B7785" s="325"/>
      <c r="J7785" s="4"/>
      <c r="K7785" s="173"/>
    </row>
    <row r="7786" spans="1:11" x14ac:dyDescent="0.2">
      <c r="A7786" s="140"/>
      <c r="B7786" s="325"/>
      <c r="J7786" s="4"/>
      <c r="K7786" s="173"/>
    </row>
    <row r="7787" spans="1:11" x14ac:dyDescent="0.2">
      <c r="A7787" s="140"/>
      <c r="B7787" s="325"/>
      <c r="J7787" s="4"/>
      <c r="K7787" s="173"/>
    </row>
    <row r="7788" spans="1:11" x14ac:dyDescent="0.2">
      <c r="A7788" s="140"/>
      <c r="B7788" s="325"/>
      <c r="J7788" s="4"/>
      <c r="K7788" s="173"/>
    </row>
    <row r="7789" spans="1:11" x14ac:dyDescent="0.2">
      <c r="A7789" s="140"/>
      <c r="B7789" s="325"/>
      <c r="J7789" s="4"/>
      <c r="K7789" s="173"/>
    </row>
    <row r="7790" spans="1:11" x14ac:dyDescent="0.2">
      <c r="A7790" s="140"/>
      <c r="B7790" s="325"/>
      <c r="J7790" s="4"/>
      <c r="K7790" s="173"/>
    </row>
    <row r="7791" spans="1:11" x14ac:dyDescent="0.2">
      <c r="A7791" s="140"/>
      <c r="B7791" s="325"/>
      <c r="J7791" s="4"/>
      <c r="K7791" s="173"/>
    </row>
    <row r="7792" spans="1:11" x14ac:dyDescent="0.2">
      <c r="A7792" s="140"/>
      <c r="B7792" s="325"/>
      <c r="J7792" s="4"/>
      <c r="K7792" s="173"/>
    </row>
    <row r="7793" spans="1:11" x14ac:dyDescent="0.2">
      <c r="A7793" s="140"/>
      <c r="B7793" s="325"/>
      <c r="J7793" s="4"/>
      <c r="K7793" s="173"/>
    </row>
    <row r="7794" spans="1:11" x14ac:dyDescent="0.2">
      <c r="A7794" s="140"/>
      <c r="B7794" s="325"/>
      <c r="J7794" s="4"/>
      <c r="K7794" s="173"/>
    </row>
    <row r="7795" spans="1:11" x14ac:dyDescent="0.2">
      <c r="A7795" s="140"/>
      <c r="B7795" s="325"/>
      <c r="J7795" s="4"/>
      <c r="K7795" s="173"/>
    </row>
    <row r="7796" spans="1:11" x14ac:dyDescent="0.2">
      <c r="A7796" s="140"/>
      <c r="B7796" s="325"/>
      <c r="J7796" s="4"/>
      <c r="K7796" s="173"/>
    </row>
    <row r="7797" spans="1:11" x14ac:dyDescent="0.2">
      <c r="A7797" s="140"/>
      <c r="B7797" s="325"/>
      <c r="J7797" s="4"/>
      <c r="K7797" s="173"/>
    </row>
    <row r="7798" spans="1:11" x14ac:dyDescent="0.2">
      <c r="A7798" s="140"/>
      <c r="B7798" s="325"/>
      <c r="J7798" s="4"/>
      <c r="K7798" s="173"/>
    </row>
    <row r="7799" spans="1:11" x14ac:dyDescent="0.2">
      <c r="A7799" s="140"/>
      <c r="B7799" s="325"/>
      <c r="J7799" s="4"/>
      <c r="K7799" s="173"/>
    </row>
    <row r="7800" spans="1:11" x14ac:dyDescent="0.2">
      <c r="A7800" s="140"/>
      <c r="B7800" s="325"/>
      <c r="J7800" s="4"/>
      <c r="K7800" s="173"/>
    </row>
    <row r="7801" spans="1:11" x14ac:dyDescent="0.2">
      <c r="A7801" s="140"/>
      <c r="B7801" s="325"/>
      <c r="J7801" s="4"/>
      <c r="K7801" s="173"/>
    </row>
    <row r="7802" spans="1:11" x14ac:dyDescent="0.2">
      <c r="A7802" s="140"/>
      <c r="B7802" s="325"/>
      <c r="J7802" s="4"/>
      <c r="K7802" s="173"/>
    </row>
    <row r="7803" spans="1:11" x14ac:dyDescent="0.2">
      <c r="A7803" s="140"/>
      <c r="B7803" s="325"/>
      <c r="J7803" s="4"/>
      <c r="K7803" s="173"/>
    </row>
    <row r="7804" spans="1:11" x14ac:dyDescent="0.2">
      <c r="A7804" s="140"/>
      <c r="B7804" s="325"/>
      <c r="J7804" s="4"/>
      <c r="K7804" s="173"/>
    </row>
    <row r="7805" spans="1:11" x14ac:dyDescent="0.2">
      <c r="A7805" s="140"/>
      <c r="B7805" s="325"/>
      <c r="J7805" s="4"/>
      <c r="K7805" s="173"/>
    </row>
    <row r="7806" spans="1:11" x14ac:dyDescent="0.2">
      <c r="A7806" s="140"/>
      <c r="B7806" s="325"/>
      <c r="J7806" s="4"/>
      <c r="K7806" s="173"/>
    </row>
    <row r="7807" spans="1:11" x14ac:dyDescent="0.2">
      <c r="A7807" s="140"/>
      <c r="B7807" s="325"/>
      <c r="J7807" s="4"/>
      <c r="K7807" s="173"/>
    </row>
    <row r="7808" spans="1:11" x14ac:dyDescent="0.2">
      <c r="A7808" s="140"/>
      <c r="B7808" s="325"/>
      <c r="J7808" s="4"/>
      <c r="K7808" s="173"/>
    </row>
    <row r="7809" spans="1:11" x14ac:dyDescent="0.2">
      <c r="A7809" s="140"/>
      <c r="B7809" s="325"/>
      <c r="J7809" s="4"/>
      <c r="K7809" s="173"/>
    </row>
    <row r="7810" spans="1:11" x14ac:dyDescent="0.2">
      <c r="A7810" s="140"/>
      <c r="B7810" s="325"/>
      <c r="J7810" s="4"/>
      <c r="K7810" s="173"/>
    </row>
    <row r="7811" spans="1:11" x14ac:dyDescent="0.2">
      <c r="A7811" s="140"/>
      <c r="B7811" s="325"/>
      <c r="J7811" s="4"/>
      <c r="K7811" s="173"/>
    </row>
    <row r="7812" spans="1:11" x14ac:dyDescent="0.2">
      <c r="A7812" s="140"/>
      <c r="B7812" s="325"/>
      <c r="J7812" s="4"/>
      <c r="K7812" s="173"/>
    </row>
    <row r="7813" spans="1:11" x14ac:dyDescent="0.2">
      <c r="A7813" s="140"/>
      <c r="B7813" s="325"/>
      <c r="J7813" s="4"/>
      <c r="K7813" s="173"/>
    </row>
    <row r="7814" spans="1:11" x14ac:dyDescent="0.2">
      <c r="A7814" s="140"/>
      <c r="B7814" s="325"/>
      <c r="J7814" s="4"/>
      <c r="K7814" s="173"/>
    </row>
    <row r="7815" spans="1:11" x14ac:dyDescent="0.2">
      <c r="A7815" s="140"/>
      <c r="B7815" s="325"/>
      <c r="J7815" s="4"/>
      <c r="K7815" s="173"/>
    </row>
    <row r="7816" spans="1:11" x14ac:dyDescent="0.2">
      <c r="A7816" s="140"/>
      <c r="B7816" s="325"/>
      <c r="J7816" s="4"/>
      <c r="K7816" s="173"/>
    </row>
    <row r="7817" spans="1:11" x14ac:dyDescent="0.2">
      <c r="A7817" s="140"/>
      <c r="B7817" s="325"/>
      <c r="J7817" s="4"/>
      <c r="K7817" s="173"/>
    </row>
    <row r="7818" spans="1:11" x14ac:dyDescent="0.2">
      <c r="A7818" s="140"/>
      <c r="B7818" s="325"/>
      <c r="J7818" s="4"/>
      <c r="K7818" s="173"/>
    </row>
    <row r="7819" spans="1:11" x14ac:dyDescent="0.2">
      <c r="A7819" s="140"/>
      <c r="B7819" s="325"/>
      <c r="J7819" s="4"/>
      <c r="K7819" s="173"/>
    </row>
    <row r="7820" spans="1:11" x14ac:dyDescent="0.2">
      <c r="A7820" s="140"/>
      <c r="B7820" s="325"/>
      <c r="J7820" s="4"/>
      <c r="K7820" s="173"/>
    </row>
    <row r="7821" spans="1:11" x14ac:dyDescent="0.2">
      <c r="A7821" s="140"/>
      <c r="B7821" s="325"/>
      <c r="J7821" s="4"/>
      <c r="K7821" s="173"/>
    </row>
    <row r="7822" spans="1:11" x14ac:dyDescent="0.2">
      <c r="A7822" s="140"/>
      <c r="B7822" s="325"/>
      <c r="J7822" s="4"/>
      <c r="K7822" s="173"/>
    </row>
    <row r="7823" spans="1:11" x14ac:dyDescent="0.2">
      <c r="A7823" s="140"/>
      <c r="B7823" s="325"/>
      <c r="J7823" s="4"/>
      <c r="K7823" s="173"/>
    </row>
    <row r="7824" spans="1:11" x14ac:dyDescent="0.2">
      <c r="A7824" s="140"/>
      <c r="B7824" s="325"/>
      <c r="J7824" s="4"/>
      <c r="K7824" s="173"/>
    </row>
    <row r="7825" spans="1:11" x14ac:dyDescent="0.2">
      <c r="A7825" s="140"/>
      <c r="B7825" s="325"/>
      <c r="J7825" s="4"/>
      <c r="K7825" s="173"/>
    </row>
    <row r="7826" spans="1:11" x14ac:dyDescent="0.2">
      <c r="A7826" s="140"/>
      <c r="B7826" s="325"/>
      <c r="J7826" s="4"/>
      <c r="K7826" s="173"/>
    </row>
    <row r="7827" spans="1:11" x14ac:dyDescent="0.2">
      <c r="A7827" s="140"/>
      <c r="B7827" s="325"/>
      <c r="J7827" s="4"/>
      <c r="K7827" s="173"/>
    </row>
    <row r="7828" spans="1:11" x14ac:dyDescent="0.2">
      <c r="A7828" s="140"/>
      <c r="B7828" s="325"/>
      <c r="J7828" s="4"/>
      <c r="K7828" s="173"/>
    </row>
    <row r="7829" spans="1:11" x14ac:dyDescent="0.2">
      <c r="A7829" s="140"/>
      <c r="B7829" s="325"/>
      <c r="J7829" s="4"/>
      <c r="K7829" s="173"/>
    </row>
    <row r="7830" spans="1:11" x14ac:dyDescent="0.2">
      <c r="A7830" s="140"/>
      <c r="B7830" s="325"/>
      <c r="J7830" s="4"/>
      <c r="K7830" s="173"/>
    </row>
    <row r="7831" spans="1:11" x14ac:dyDescent="0.2">
      <c r="A7831" s="140"/>
      <c r="B7831" s="325"/>
      <c r="J7831" s="4"/>
      <c r="K7831" s="173"/>
    </row>
    <row r="7832" spans="1:11" x14ac:dyDescent="0.2">
      <c r="A7832" s="140"/>
      <c r="B7832" s="325"/>
      <c r="J7832" s="4"/>
      <c r="K7832" s="173"/>
    </row>
    <row r="7833" spans="1:11" x14ac:dyDescent="0.2">
      <c r="A7833" s="140"/>
      <c r="B7833" s="325"/>
      <c r="J7833" s="4"/>
      <c r="K7833" s="173"/>
    </row>
    <row r="7834" spans="1:11" x14ac:dyDescent="0.2">
      <c r="A7834" s="140"/>
      <c r="B7834" s="325"/>
      <c r="J7834" s="4"/>
      <c r="K7834" s="173"/>
    </row>
    <row r="7835" spans="1:11" x14ac:dyDescent="0.2">
      <c r="A7835" s="140"/>
      <c r="B7835" s="325"/>
      <c r="J7835" s="4"/>
      <c r="K7835" s="173"/>
    </row>
    <row r="7836" spans="1:11" x14ac:dyDescent="0.2">
      <c r="A7836" s="140"/>
      <c r="B7836" s="325"/>
      <c r="J7836" s="4"/>
      <c r="K7836" s="173"/>
    </row>
    <row r="7837" spans="1:11" x14ac:dyDescent="0.2">
      <c r="A7837" s="140"/>
      <c r="B7837" s="325"/>
      <c r="J7837" s="4"/>
      <c r="K7837" s="173"/>
    </row>
    <row r="7838" spans="1:11" x14ac:dyDescent="0.2">
      <c r="A7838" s="140"/>
      <c r="B7838" s="325"/>
      <c r="J7838" s="4"/>
      <c r="K7838" s="173"/>
    </row>
    <row r="7839" spans="1:11" x14ac:dyDescent="0.2">
      <c r="A7839" s="140"/>
      <c r="B7839" s="325"/>
      <c r="J7839" s="4"/>
      <c r="K7839" s="173"/>
    </row>
    <row r="7840" spans="1:11" x14ac:dyDescent="0.2">
      <c r="A7840" s="140"/>
      <c r="B7840" s="325"/>
      <c r="J7840" s="4"/>
      <c r="K7840" s="173"/>
    </row>
    <row r="7841" spans="1:11" x14ac:dyDescent="0.2">
      <c r="A7841" s="140"/>
      <c r="B7841" s="325"/>
      <c r="J7841" s="4"/>
      <c r="K7841" s="173"/>
    </row>
    <row r="7842" spans="1:11" x14ac:dyDescent="0.2">
      <c r="A7842" s="140"/>
      <c r="B7842" s="325"/>
      <c r="J7842" s="4"/>
      <c r="K7842" s="173"/>
    </row>
    <row r="7843" spans="1:11" x14ac:dyDescent="0.2">
      <c r="A7843" s="140"/>
      <c r="B7843" s="325"/>
      <c r="J7843" s="4"/>
      <c r="K7843" s="173"/>
    </row>
    <row r="7844" spans="1:11" x14ac:dyDescent="0.2">
      <c r="A7844" s="140"/>
      <c r="B7844" s="325"/>
      <c r="J7844" s="4"/>
      <c r="K7844" s="173"/>
    </row>
    <row r="7845" spans="1:11" x14ac:dyDescent="0.2">
      <c r="A7845" s="140"/>
      <c r="B7845" s="325"/>
      <c r="J7845" s="4"/>
      <c r="K7845" s="173"/>
    </row>
    <row r="7846" spans="1:11" x14ac:dyDescent="0.2">
      <c r="A7846" s="140"/>
      <c r="B7846" s="325"/>
      <c r="J7846" s="4"/>
      <c r="K7846" s="173"/>
    </row>
    <row r="7847" spans="1:11" x14ac:dyDescent="0.2">
      <c r="A7847" s="140"/>
      <c r="B7847" s="325"/>
      <c r="J7847" s="4"/>
      <c r="K7847" s="173"/>
    </row>
    <row r="7848" spans="1:11" x14ac:dyDescent="0.2">
      <c r="A7848" s="140"/>
      <c r="B7848" s="325"/>
      <c r="J7848" s="4"/>
      <c r="K7848" s="173"/>
    </row>
    <row r="7849" spans="1:11" x14ac:dyDescent="0.2">
      <c r="A7849" s="140"/>
      <c r="B7849" s="325"/>
      <c r="J7849" s="4"/>
      <c r="K7849" s="173"/>
    </row>
    <row r="7850" spans="1:11" x14ac:dyDescent="0.2">
      <c r="A7850" s="140"/>
      <c r="B7850" s="325"/>
      <c r="J7850" s="4"/>
      <c r="K7850" s="173"/>
    </row>
    <row r="7851" spans="1:11" x14ac:dyDescent="0.2">
      <c r="A7851" s="140"/>
      <c r="B7851" s="325"/>
      <c r="J7851" s="4"/>
      <c r="K7851" s="173"/>
    </row>
    <row r="7852" spans="1:11" x14ac:dyDescent="0.2">
      <c r="A7852" s="140"/>
      <c r="B7852" s="325"/>
      <c r="J7852" s="4"/>
      <c r="K7852" s="173"/>
    </row>
    <row r="7853" spans="1:11" x14ac:dyDescent="0.2">
      <c r="A7853" s="140"/>
      <c r="B7853" s="325"/>
      <c r="J7853" s="4"/>
      <c r="K7853" s="173"/>
    </row>
    <row r="7854" spans="1:11" x14ac:dyDescent="0.2">
      <c r="A7854" s="140"/>
      <c r="B7854" s="325"/>
      <c r="J7854" s="4"/>
      <c r="K7854" s="173"/>
    </row>
    <row r="7855" spans="1:11" x14ac:dyDescent="0.2">
      <c r="A7855" s="140"/>
      <c r="B7855" s="325"/>
      <c r="J7855" s="4"/>
      <c r="K7855" s="173"/>
    </row>
    <row r="7856" spans="1:11" x14ac:dyDescent="0.2">
      <c r="A7856" s="140"/>
      <c r="B7856" s="325"/>
      <c r="J7856" s="4"/>
      <c r="K7856" s="173"/>
    </row>
    <row r="7857" spans="1:11" x14ac:dyDescent="0.2">
      <c r="A7857" s="140"/>
      <c r="B7857" s="325"/>
      <c r="J7857" s="4"/>
      <c r="K7857" s="173"/>
    </row>
    <row r="7858" spans="1:11" x14ac:dyDescent="0.2">
      <c r="A7858" s="140"/>
      <c r="B7858" s="325"/>
      <c r="J7858" s="4"/>
      <c r="K7858" s="173"/>
    </row>
    <row r="7859" spans="1:11" x14ac:dyDescent="0.2">
      <c r="A7859" s="140"/>
      <c r="B7859" s="325"/>
      <c r="J7859" s="4"/>
      <c r="K7859" s="173"/>
    </row>
    <row r="7860" spans="1:11" x14ac:dyDescent="0.2">
      <c r="A7860" s="140"/>
      <c r="B7860" s="325"/>
      <c r="J7860" s="4"/>
      <c r="K7860" s="173"/>
    </row>
    <row r="7861" spans="1:11" x14ac:dyDescent="0.2">
      <c r="A7861" s="140"/>
      <c r="B7861" s="325"/>
      <c r="J7861" s="4"/>
      <c r="K7861" s="173"/>
    </row>
    <row r="7862" spans="1:11" x14ac:dyDescent="0.2">
      <c r="A7862" s="140"/>
      <c r="B7862" s="325"/>
      <c r="J7862" s="4"/>
      <c r="K7862" s="173"/>
    </row>
    <row r="7863" spans="1:11" x14ac:dyDescent="0.2">
      <c r="A7863" s="140"/>
      <c r="B7863" s="325"/>
      <c r="J7863" s="4"/>
      <c r="K7863" s="173"/>
    </row>
    <row r="7864" spans="1:11" x14ac:dyDescent="0.2">
      <c r="A7864" s="140"/>
      <c r="B7864" s="325"/>
      <c r="J7864" s="4"/>
      <c r="K7864" s="173"/>
    </row>
    <row r="7865" spans="1:11" x14ac:dyDescent="0.2">
      <c r="A7865" s="140"/>
      <c r="B7865" s="325"/>
      <c r="J7865" s="4"/>
      <c r="K7865" s="173"/>
    </row>
    <row r="7866" spans="1:11" x14ac:dyDescent="0.2">
      <c r="A7866" s="140"/>
      <c r="B7866" s="325"/>
      <c r="J7866" s="4"/>
      <c r="K7866" s="173"/>
    </row>
    <row r="7867" spans="1:11" x14ac:dyDescent="0.2">
      <c r="A7867" s="140"/>
      <c r="B7867" s="325"/>
      <c r="J7867" s="4"/>
      <c r="K7867" s="173"/>
    </row>
    <row r="7868" spans="1:11" x14ac:dyDescent="0.2">
      <c r="A7868" s="140"/>
      <c r="B7868" s="325"/>
      <c r="J7868" s="4"/>
      <c r="K7868" s="173"/>
    </row>
    <row r="7869" spans="1:11" x14ac:dyDescent="0.2">
      <c r="A7869" s="140"/>
      <c r="B7869" s="325"/>
      <c r="J7869" s="4"/>
      <c r="K7869" s="173"/>
    </row>
    <row r="7870" spans="1:11" x14ac:dyDescent="0.2">
      <c r="A7870" s="140"/>
      <c r="B7870" s="325"/>
      <c r="J7870" s="4"/>
      <c r="K7870" s="173"/>
    </row>
    <row r="7871" spans="1:11" x14ac:dyDescent="0.2">
      <c r="A7871" s="140"/>
      <c r="B7871" s="325"/>
      <c r="J7871" s="4"/>
      <c r="K7871" s="173"/>
    </row>
    <row r="7872" spans="1:11" x14ac:dyDescent="0.2">
      <c r="A7872" s="140"/>
      <c r="B7872" s="325"/>
      <c r="J7872" s="4"/>
      <c r="K7872" s="173"/>
    </row>
    <row r="7873" spans="1:11" x14ac:dyDescent="0.2">
      <c r="A7873" s="140"/>
      <c r="B7873" s="325"/>
      <c r="J7873" s="4"/>
      <c r="K7873" s="173"/>
    </row>
    <row r="7874" spans="1:11" x14ac:dyDescent="0.2">
      <c r="A7874" s="140"/>
      <c r="B7874" s="325"/>
      <c r="J7874" s="4"/>
      <c r="K7874" s="173"/>
    </row>
    <row r="7875" spans="1:11" x14ac:dyDescent="0.2">
      <c r="A7875" s="140"/>
      <c r="B7875" s="325"/>
      <c r="J7875" s="4"/>
      <c r="K7875" s="173"/>
    </row>
    <row r="7876" spans="1:11" x14ac:dyDescent="0.2">
      <c r="A7876" s="140"/>
      <c r="B7876" s="325"/>
      <c r="J7876" s="4"/>
      <c r="K7876" s="173"/>
    </row>
    <row r="7877" spans="1:11" x14ac:dyDescent="0.2">
      <c r="A7877" s="140"/>
      <c r="B7877" s="325"/>
      <c r="J7877" s="4"/>
      <c r="K7877" s="173"/>
    </row>
    <row r="7878" spans="1:11" x14ac:dyDescent="0.2">
      <c r="A7878" s="140"/>
      <c r="B7878" s="325"/>
      <c r="J7878" s="4"/>
      <c r="K7878" s="173"/>
    </row>
    <row r="7879" spans="1:11" x14ac:dyDescent="0.2">
      <c r="A7879" s="140"/>
      <c r="B7879" s="325"/>
      <c r="J7879" s="4"/>
      <c r="K7879" s="173"/>
    </row>
    <row r="7880" spans="1:11" x14ac:dyDescent="0.2">
      <c r="A7880" s="140"/>
      <c r="B7880" s="325"/>
      <c r="J7880" s="4"/>
      <c r="K7880" s="173"/>
    </row>
    <row r="7881" spans="1:11" x14ac:dyDescent="0.2">
      <c r="A7881" s="140"/>
      <c r="B7881" s="325"/>
      <c r="J7881" s="4"/>
      <c r="K7881" s="173"/>
    </row>
    <row r="7882" spans="1:11" x14ac:dyDescent="0.2">
      <c r="A7882" s="140"/>
      <c r="B7882" s="325"/>
      <c r="J7882" s="4"/>
      <c r="K7882" s="173"/>
    </row>
    <row r="7883" spans="1:11" x14ac:dyDescent="0.2">
      <c r="A7883" s="140"/>
      <c r="B7883" s="325"/>
      <c r="J7883" s="4"/>
      <c r="K7883" s="173"/>
    </row>
    <row r="7884" spans="1:11" x14ac:dyDescent="0.2">
      <c r="A7884" s="140"/>
      <c r="B7884" s="325"/>
      <c r="J7884" s="4"/>
      <c r="K7884" s="173"/>
    </row>
    <row r="7885" spans="1:11" x14ac:dyDescent="0.2">
      <c r="A7885" s="140"/>
      <c r="B7885" s="325"/>
      <c r="J7885" s="4"/>
      <c r="K7885" s="173"/>
    </row>
    <row r="7886" spans="1:11" x14ac:dyDescent="0.2">
      <c r="A7886" s="140"/>
      <c r="B7886" s="325"/>
      <c r="J7886" s="4"/>
      <c r="K7886" s="173"/>
    </row>
    <row r="7887" spans="1:11" x14ac:dyDescent="0.2">
      <c r="A7887" s="140"/>
      <c r="B7887" s="325"/>
      <c r="J7887" s="4"/>
      <c r="K7887" s="173"/>
    </row>
    <row r="7888" spans="1:11" x14ac:dyDescent="0.2">
      <c r="A7888" s="140"/>
      <c r="B7888" s="325"/>
      <c r="J7888" s="4"/>
      <c r="K7888" s="173"/>
    </row>
    <row r="7889" spans="1:11" x14ac:dyDescent="0.2">
      <c r="A7889" s="140"/>
      <c r="B7889" s="325"/>
      <c r="J7889" s="4"/>
      <c r="K7889" s="173"/>
    </row>
    <row r="7890" spans="1:11" x14ac:dyDescent="0.2">
      <c r="A7890" s="140"/>
      <c r="B7890" s="325"/>
      <c r="J7890" s="4"/>
      <c r="K7890" s="173"/>
    </row>
    <row r="7891" spans="1:11" x14ac:dyDescent="0.2">
      <c r="A7891" s="140"/>
      <c r="B7891" s="325"/>
      <c r="J7891" s="4"/>
      <c r="K7891" s="173"/>
    </row>
    <row r="7892" spans="1:11" x14ac:dyDescent="0.2">
      <c r="A7892" s="140"/>
      <c r="B7892" s="325"/>
      <c r="J7892" s="4"/>
      <c r="K7892" s="173"/>
    </row>
    <row r="7893" spans="1:11" x14ac:dyDescent="0.2">
      <c r="A7893" s="140"/>
      <c r="B7893" s="325"/>
      <c r="J7893" s="4"/>
      <c r="K7893" s="173"/>
    </row>
    <row r="7894" spans="1:11" x14ac:dyDescent="0.2">
      <c r="A7894" s="140"/>
      <c r="B7894" s="325"/>
      <c r="J7894" s="4"/>
      <c r="K7894" s="173"/>
    </row>
    <row r="7895" spans="1:11" x14ac:dyDescent="0.2">
      <c r="A7895" s="140"/>
      <c r="B7895" s="325"/>
      <c r="J7895" s="4"/>
      <c r="K7895" s="173"/>
    </row>
    <row r="7896" spans="1:11" x14ac:dyDescent="0.2">
      <c r="A7896" s="140"/>
      <c r="B7896" s="325"/>
      <c r="J7896" s="4"/>
      <c r="K7896" s="173"/>
    </row>
    <row r="7897" spans="1:11" x14ac:dyDescent="0.2">
      <c r="A7897" s="140"/>
      <c r="B7897" s="325"/>
      <c r="J7897" s="4"/>
      <c r="K7897" s="173"/>
    </row>
    <row r="7898" spans="1:11" x14ac:dyDescent="0.2">
      <c r="A7898" s="140"/>
      <c r="B7898" s="325"/>
      <c r="J7898" s="4"/>
      <c r="K7898" s="173"/>
    </row>
    <row r="7899" spans="1:11" x14ac:dyDescent="0.2">
      <c r="A7899" s="140"/>
      <c r="B7899" s="325"/>
      <c r="J7899" s="4"/>
      <c r="K7899" s="173"/>
    </row>
    <row r="7900" spans="1:11" x14ac:dyDescent="0.2">
      <c r="A7900" s="140"/>
      <c r="B7900" s="325"/>
      <c r="J7900" s="4"/>
      <c r="K7900" s="173"/>
    </row>
    <row r="7901" spans="1:11" x14ac:dyDescent="0.2">
      <c r="A7901" s="140"/>
      <c r="B7901" s="325"/>
      <c r="J7901" s="4"/>
      <c r="K7901" s="173"/>
    </row>
    <row r="7902" spans="1:11" x14ac:dyDescent="0.2">
      <c r="A7902" s="140"/>
      <c r="B7902" s="325"/>
      <c r="J7902" s="4"/>
      <c r="K7902" s="173"/>
    </row>
    <row r="7903" spans="1:11" x14ac:dyDescent="0.2">
      <c r="A7903" s="140"/>
      <c r="B7903" s="325"/>
      <c r="J7903" s="4"/>
      <c r="K7903" s="173"/>
    </row>
    <row r="7904" spans="1:11" x14ac:dyDescent="0.2">
      <c r="A7904" s="140"/>
      <c r="B7904" s="325"/>
      <c r="J7904" s="4"/>
      <c r="K7904" s="173"/>
    </row>
    <row r="7905" spans="1:11" x14ac:dyDescent="0.2">
      <c r="A7905" s="140"/>
      <c r="B7905" s="325"/>
      <c r="J7905" s="4"/>
      <c r="K7905" s="173"/>
    </row>
    <row r="7906" spans="1:11" x14ac:dyDescent="0.2">
      <c r="A7906" s="140"/>
      <c r="B7906" s="325"/>
      <c r="J7906" s="4"/>
      <c r="K7906" s="173"/>
    </row>
    <row r="7907" spans="1:11" x14ac:dyDescent="0.2">
      <c r="A7907" s="140"/>
      <c r="B7907" s="325"/>
      <c r="J7907" s="4"/>
      <c r="K7907" s="173"/>
    </row>
    <row r="7908" spans="1:11" x14ac:dyDescent="0.2">
      <c r="A7908" s="140"/>
      <c r="B7908" s="325"/>
      <c r="J7908" s="4"/>
      <c r="K7908" s="173"/>
    </row>
    <row r="7909" spans="1:11" x14ac:dyDescent="0.2">
      <c r="A7909" s="140"/>
      <c r="B7909" s="325"/>
      <c r="J7909" s="4"/>
      <c r="K7909" s="173"/>
    </row>
    <row r="7910" spans="1:11" x14ac:dyDescent="0.2">
      <c r="A7910" s="140"/>
      <c r="B7910" s="325"/>
      <c r="J7910" s="4"/>
      <c r="K7910" s="173"/>
    </row>
    <row r="7911" spans="1:11" x14ac:dyDescent="0.2">
      <c r="A7911" s="140"/>
      <c r="B7911" s="325"/>
      <c r="J7911" s="4"/>
      <c r="K7911" s="173"/>
    </row>
    <row r="7912" spans="1:11" x14ac:dyDescent="0.2">
      <c r="A7912" s="140"/>
      <c r="B7912" s="325"/>
      <c r="J7912" s="4"/>
      <c r="K7912" s="173"/>
    </row>
    <row r="7913" spans="1:11" x14ac:dyDescent="0.2">
      <c r="A7913" s="140"/>
      <c r="B7913" s="325"/>
      <c r="J7913" s="4"/>
      <c r="K7913" s="173"/>
    </row>
    <row r="7914" spans="1:11" x14ac:dyDescent="0.2">
      <c r="A7914" s="140"/>
      <c r="B7914" s="325"/>
      <c r="J7914" s="4"/>
      <c r="K7914" s="173"/>
    </row>
    <row r="7915" spans="1:11" x14ac:dyDescent="0.2">
      <c r="A7915" s="140"/>
      <c r="B7915" s="325"/>
      <c r="J7915" s="4"/>
      <c r="K7915" s="173"/>
    </row>
    <row r="7916" spans="1:11" x14ac:dyDescent="0.2">
      <c r="A7916" s="140"/>
      <c r="B7916" s="325"/>
      <c r="J7916" s="4"/>
      <c r="K7916" s="173"/>
    </row>
    <row r="7917" spans="1:11" x14ac:dyDescent="0.2">
      <c r="A7917" s="140"/>
      <c r="B7917" s="325"/>
      <c r="J7917" s="4"/>
      <c r="K7917" s="173"/>
    </row>
    <row r="7918" spans="1:11" x14ac:dyDescent="0.2">
      <c r="A7918" s="140"/>
      <c r="B7918" s="325"/>
      <c r="J7918" s="4"/>
      <c r="K7918" s="173"/>
    </row>
    <row r="7919" spans="1:11" x14ac:dyDescent="0.2">
      <c r="A7919" s="140"/>
      <c r="B7919" s="325"/>
      <c r="J7919" s="4"/>
      <c r="K7919" s="173"/>
    </row>
    <row r="7920" spans="1:11" x14ac:dyDescent="0.2">
      <c r="A7920" s="140"/>
      <c r="B7920" s="325"/>
      <c r="J7920" s="4"/>
      <c r="K7920" s="173"/>
    </row>
    <row r="7921" spans="1:11" x14ac:dyDescent="0.2">
      <c r="A7921" s="140"/>
      <c r="B7921" s="325"/>
      <c r="J7921" s="4"/>
      <c r="K7921" s="173"/>
    </row>
    <row r="7922" spans="1:11" x14ac:dyDescent="0.2">
      <c r="A7922" s="140"/>
      <c r="B7922" s="325"/>
      <c r="J7922" s="4"/>
      <c r="K7922" s="173"/>
    </row>
    <row r="7923" spans="1:11" x14ac:dyDescent="0.2">
      <c r="A7923" s="140"/>
      <c r="B7923" s="325"/>
      <c r="J7923" s="4"/>
      <c r="K7923" s="173"/>
    </row>
    <row r="7924" spans="1:11" x14ac:dyDescent="0.2">
      <c r="A7924" s="140"/>
      <c r="B7924" s="325"/>
      <c r="J7924" s="4"/>
      <c r="K7924" s="173"/>
    </row>
    <row r="7925" spans="1:11" x14ac:dyDescent="0.2">
      <c r="A7925" s="140"/>
      <c r="B7925" s="325"/>
      <c r="J7925" s="4"/>
      <c r="K7925" s="173"/>
    </row>
    <row r="7926" spans="1:11" x14ac:dyDescent="0.2">
      <c r="A7926" s="140"/>
      <c r="B7926" s="325"/>
      <c r="J7926" s="4"/>
      <c r="K7926" s="173"/>
    </row>
    <row r="7927" spans="1:11" x14ac:dyDescent="0.2">
      <c r="A7927" s="140"/>
      <c r="B7927" s="325"/>
      <c r="J7927" s="4"/>
      <c r="K7927" s="173"/>
    </row>
    <row r="7928" spans="1:11" x14ac:dyDescent="0.2">
      <c r="A7928" s="140"/>
      <c r="B7928" s="325"/>
      <c r="J7928" s="4"/>
      <c r="K7928" s="173"/>
    </row>
    <row r="7929" spans="1:11" x14ac:dyDescent="0.2">
      <c r="A7929" s="140"/>
      <c r="B7929" s="325"/>
      <c r="J7929" s="4"/>
      <c r="K7929" s="173"/>
    </row>
    <row r="7930" spans="1:11" x14ac:dyDescent="0.2">
      <c r="A7930" s="140"/>
      <c r="B7930" s="325"/>
      <c r="J7930" s="4"/>
      <c r="K7930" s="173"/>
    </row>
    <row r="7931" spans="1:11" x14ac:dyDescent="0.2">
      <c r="A7931" s="140"/>
      <c r="B7931" s="325"/>
      <c r="J7931" s="4"/>
      <c r="K7931" s="173"/>
    </row>
    <row r="7932" spans="1:11" x14ac:dyDescent="0.2">
      <c r="A7932" s="140"/>
      <c r="B7932" s="325"/>
      <c r="J7932" s="4"/>
      <c r="K7932" s="173"/>
    </row>
    <row r="7933" spans="1:11" x14ac:dyDescent="0.2">
      <c r="A7933" s="140"/>
      <c r="B7933" s="325"/>
      <c r="J7933" s="4"/>
      <c r="K7933" s="173"/>
    </row>
    <row r="7934" spans="1:11" x14ac:dyDescent="0.2">
      <c r="A7934" s="140"/>
      <c r="B7934" s="325"/>
      <c r="J7934" s="4"/>
      <c r="K7934" s="173"/>
    </row>
    <row r="7935" spans="1:11" x14ac:dyDescent="0.2">
      <c r="A7935" s="140"/>
      <c r="B7935" s="325"/>
      <c r="J7935" s="4"/>
      <c r="K7935" s="173"/>
    </row>
    <row r="7936" spans="1:11" x14ac:dyDescent="0.2">
      <c r="A7936" s="140"/>
      <c r="B7936" s="325"/>
      <c r="J7936" s="4"/>
      <c r="K7936" s="173"/>
    </row>
    <row r="7937" spans="1:11" x14ac:dyDescent="0.2">
      <c r="A7937" s="140"/>
      <c r="B7937" s="325"/>
      <c r="J7937" s="4"/>
      <c r="K7937" s="173"/>
    </row>
    <row r="7938" spans="1:11" x14ac:dyDescent="0.2">
      <c r="A7938" s="140"/>
      <c r="B7938" s="325"/>
      <c r="J7938" s="4"/>
      <c r="K7938" s="173"/>
    </row>
    <row r="7939" spans="1:11" x14ac:dyDescent="0.2">
      <c r="A7939" s="140"/>
      <c r="B7939" s="325"/>
      <c r="J7939" s="4"/>
      <c r="K7939" s="173"/>
    </row>
    <row r="7940" spans="1:11" x14ac:dyDescent="0.2">
      <c r="A7940" s="140"/>
      <c r="B7940" s="325"/>
      <c r="J7940" s="4"/>
      <c r="K7940" s="173"/>
    </row>
    <row r="7941" spans="1:11" x14ac:dyDescent="0.2">
      <c r="A7941" s="140"/>
      <c r="B7941" s="325"/>
      <c r="J7941" s="4"/>
      <c r="K7941" s="173"/>
    </row>
    <row r="7942" spans="1:11" x14ac:dyDescent="0.2">
      <c r="A7942" s="140"/>
      <c r="B7942" s="325"/>
      <c r="J7942" s="4"/>
      <c r="K7942" s="173"/>
    </row>
    <row r="7943" spans="1:11" x14ac:dyDescent="0.2">
      <c r="A7943" s="140"/>
      <c r="B7943" s="325"/>
      <c r="J7943" s="4"/>
      <c r="K7943" s="173"/>
    </row>
    <row r="7944" spans="1:11" x14ac:dyDescent="0.2">
      <c r="A7944" s="140"/>
      <c r="B7944" s="325"/>
      <c r="J7944" s="4"/>
      <c r="K7944" s="173"/>
    </row>
    <row r="7945" spans="1:11" x14ac:dyDescent="0.2">
      <c r="A7945" s="140"/>
      <c r="B7945" s="325"/>
      <c r="J7945" s="4"/>
      <c r="K7945" s="173"/>
    </row>
    <row r="7946" spans="1:11" x14ac:dyDescent="0.2">
      <c r="A7946" s="140"/>
      <c r="B7946" s="325"/>
      <c r="J7946" s="4"/>
      <c r="K7946" s="173"/>
    </row>
    <row r="7947" spans="1:11" x14ac:dyDescent="0.2">
      <c r="A7947" s="140"/>
      <c r="B7947" s="325"/>
      <c r="J7947" s="4"/>
      <c r="K7947" s="173"/>
    </row>
    <row r="7948" spans="1:11" x14ac:dyDescent="0.2">
      <c r="A7948" s="140"/>
      <c r="B7948" s="325"/>
      <c r="J7948" s="4"/>
      <c r="K7948" s="173"/>
    </row>
    <row r="7949" spans="1:11" x14ac:dyDescent="0.2">
      <c r="A7949" s="140"/>
      <c r="B7949" s="325"/>
      <c r="J7949" s="4"/>
      <c r="K7949" s="173"/>
    </row>
    <row r="7950" spans="1:11" x14ac:dyDescent="0.2">
      <c r="A7950" s="140"/>
      <c r="B7950" s="325"/>
      <c r="J7950" s="4"/>
      <c r="K7950" s="173"/>
    </row>
    <row r="7951" spans="1:11" x14ac:dyDescent="0.2">
      <c r="A7951" s="140"/>
      <c r="B7951" s="325"/>
      <c r="J7951" s="4"/>
      <c r="K7951" s="173"/>
    </row>
    <row r="7952" spans="1:11" x14ac:dyDescent="0.2">
      <c r="A7952" s="140"/>
      <c r="B7952" s="325"/>
      <c r="J7952" s="4"/>
      <c r="K7952" s="173"/>
    </row>
    <row r="7953" spans="1:11" x14ac:dyDescent="0.2">
      <c r="A7953" s="140"/>
      <c r="B7953" s="325"/>
      <c r="J7953" s="4"/>
      <c r="K7953" s="173"/>
    </row>
    <row r="7954" spans="1:11" x14ac:dyDescent="0.2">
      <c r="A7954" s="140"/>
      <c r="B7954" s="325"/>
      <c r="J7954" s="4"/>
      <c r="K7954" s="173"/>
    </row>
    <row r="7955" spans="1:11" x14ac:dyDescent="0.2">
      <c r="A7955" s="140"/>
      <c r="B7955" s="325"/>
      <c r="J7955" s="4"/>
      <c r="K7955" s="173"/>
    </row>
    <row r="7956" spans="1:11" x14ac:dyDescent="0.2">
      <c r="A7956" s="140"/>
      <c r="B7956" s="325"/>
      <c r="J7956" s="4"/>
      <c r="K7956" s="173"/>
    </row>
    <row r="7957" spans="1:11" x14ac:dyDescent="0.2">
      <c r="A7957" s="140"/>
      <c r="B7957" s="325"/>
      <c r="J7957" s="4"/>
      <c r="K7957" s="173"/>
    </row>
    <row r="7958" spans="1:11" x14ac:dyDescent="0.2">
      <c r="A7958" s="140"/>
      <c r="B7958" s="325"/>
      <c r="J7958" s="4"/>
      <c r="K7958" s="173"/>
    </row>
    <row r="7959" spans="1:11" x14ac:dyDescent="0.2">
      <c r="A7959" s="140"/>
      <c r="B7959" s="325"/>
      <c r="J7959" s="4"/>
      <c r="K7959" s="173"/>
    </row>
    <row r="7960" spans="1:11" x14ac:dyDescent="0.2">
      <c r="A7960" s="140"/>
      <c r="B7960" s="325"/>
      <c r="J7960" s="4"/>
      <c r="K7960" s="173"/>
    </row>
    <row r="7961" spans="1:11" x14ac:dyDescent="0.2">
      <c r="A7961" s="140"/>
      <c r="B7961" s="325"/>
      <c r="J7961" s="4"/>
      <c r="K7961" s="173"/>
    </row>
    <row r="7962" spans="1:11" x14ac:dyDescent="0.2">
      <c r="A7962" s="140"/>
      <c r="B7962" s="325"/>
      <c r="J7962" s="4"/>
      <c r="K7962" s="173"/>
    </row>
    <row r="7963" spans="1:11" x14ac:dyDescent="0.2">
      <c r="A7963" s="140"/>
      <c r="B7963" s="325"/>
      <c r="J7963" s="4"/>
      <c r="K7963" s="173"/>
    </row>
    <row r="7964" spans="1:11" x14ac:dyDescent="0.2">
      <c r="A7964" s="140"/>
      <c r="B7964" s="325"/>
      <c r="J7964" s="4"/>
      <c r="K7964" s="173"/>
    </row>
    <row r="7965" spans="1:11" x14ac:dyDescent="0.2">
      <c r="A7965" s="140"/>
      <c r="B7965" s="325"/>
      <c r="J7965" s="4"/>
      <c r="K7965" s="173"/>
    </row>
    <row r="7966" spans="1:11" x14ac:dyDescent="0.2">
      <c r="A7966" s="140"/>
      <c r="B7966" s="325"/>
      <c r="J7966" s="4"/>
      <c r="K7966" s="173"/>
    </row>
    <row r="7967" spans="1:11" x14ac:dyDescent="0.2">
      <c r="A7967" s="140"/>
      <c r="B7967" s="325"/>
      <c r="J7967" s="4"/>
      <c r="K7967" s="173"/>
    </row>
    <row r="7968" spans="1:11" x14ac:dyDescent="0.2">
      <c r="A7968" s="140"/>
      <c r="B7968" s="325"/>
      <c r="J7968" s="4"/>
      <c r="K7968" s="173"/>
    </row>
    <row r="7969" spans="1:11" x14ac:dyDescent="0.2">
      <c r="A7969" s="140"/>
      <c r="B7969" s="325"/>
      <c r="J7969" s="4"/>
      <c r="K7969" s="173"/>
    </row>
    <row r="7970" spans="1:11" x14ac:dyDescent="0.2">
      <c r="A7970" s="140"/>
      <c r="B7970" s="325"/>
      <c r="J7970" s="4"/>
      <c r="K7970" s="173"/>
    </row>
    <row r="7971" spans="1:11" x14ac:dyDescent="0.2">
      <c r="A7971" s="140"/>
      <c r="B7971" s="325"/>
      <c r="J7971" s="4"/>
      <c r="K7971" s="173"/>
    </row>
    <row r="7972" spans="1:11" x14ac:dyDescent="0.2">
      <c r="A7972" s="140"/>
      <c r="B7972" s="325"/>
      <c r="J7972" s="4"/>
      <c r="K7972" s="173"/>
    </row>
    <row r="7973" spans="1:11" x14ac:dyDescent="0.2">
      <c r="A7973" s="140"/>
      <c r="B7973" s="325"/>
      <c r="J7973" s="4"/>
      <c r="K7973" s="173"/>
    </row>
    <row r="7974" spans="1:11" x14ac:dyDescent="0.2">
      <c r="A7974" s="140"/>
      <c r="B7974" s="325"/>
      <c r="J7974" s="4"/>
      <c r="K7974" s="173"/>
    </row>
    <row r="7975" spans="1:11" x14ac:dyDescent="0.2">
      <c r="A7975" s="140"/>
      <c r="B7975" s="325"/>
      <c r="J7975" s="4"/>
      <c r="K7975" s="173"/>
    </row>
    <row r="7976" spans="1:11" x14ac:dyDescent="0.2">
      <c r="A7976" s="140"/>
      <c r="B7976" s="325"/>
      <c r="J7976" s="4"/>
      <c r="K7976" s="173"/>
    </row>
    <row r="7977" spans="1:11" x14ac:dyDescent="0.2">
      <c r="A7977" s="140"/>
      <c r="B7977" s="325"/>
      <c r="J7977" s="4"/>
      <c r="K7977" s="173"/>
    </row>
    <row r="7978" spans="1:11" x14ac:dyDescent="0.2">
      <c r="A7978" s="140"/>
      <c r="B7978" s="325"/>
      <c r="J7978" s="4"/>
      <c r="K7978" s="173"/>
    </row>
    <row r="7979" spans="1:11" x14ac:dyDescent="0.2">
      <c r="A7979" s="140"/>
      <c r="B7979" s="325"/>
      <c r="J7979" s="4"/>
      <c r="K7979" s="173"/>
    </row>
    <row r="7980" spans="1:11" x14ac:dyDescent="0.2">
      <c r="A7980" s="140"/>
      <c r="B7980" s="325"/>
      <c r="J7980" s="4"/>
      <c r="K7980" s="173"/>
    </row>
    <row r="7981" spans="1:11" x14ac:dyDescent="0.2">
      <c r="A7981" s="140"/>
      <c r="B7981" s="325"/>
      <c r="J7981" s="4"/>
      <c r="K7981" s="173"/>
    </row>
    <row r="7982" spans="1:11" x14ac:dyDescent="0.2">
      <c r="A7982" s="140"/>
      <c r="B7982" s="325"/>
      <c r="J7982" s="4"/>
      <c r="K7982" s="173"/>
    </row>
    <row r="7983" spans="1:11" x14ac:dyDescent="0.2">
      <c r="A7983" s="140"/>
      <c r="B7983" s="325"/>
      <c r="J7983" s="4"/>
      <c r="K7983" s="173"/>
    </row>
    <row r="7984" spans="1:11" x14ac:dyDescent="0.2">
      <c r="A7984" s="140"/>
      <c r="B7984" s="325"/>
      <c r="J7984" s="4"/>
      <c r="K7984" s="173"/>
    </row>
    <row r="7985" spans="1:11" x14ac:dyDescent="0.2">
      <c r="A7985" s="140"/>
      <c r="B7985" s="325"/>
      <c r="J7985" s="4"/>
      <c r="K7985" s="173"/>
    </row>
    <row r="7986" spans="1:11" x14ac:dyDescent="0.2">
      <c r="A7986" s="140"/>
      <c r="B7986" s="325"/>
      <c r="J7986" s="4"/>
      <c r="K7986" s="173"/>
    </row>
    <row r="7987" spans="1:11" x14ac:dyDescent="0.2">
      <c r="A7987" s="140"/>
      <c r="B7987" s="325"/>
      <c r="J7987" s="4"/>
      <c r="K7987" s="173"/>
    </row>
    <row r="7988" spans="1:11" x14ac:dyDescent="0.2">
      <c r="A7988" s="140"/>
      <c r="B7988" s="325"/>
      <c r="J7988" s="4"/>
      <c r="K7988" s="173"/>
    </row>
    <row r="7989" spans="1:11" x14ac:dyDescent="0.2">
      <c r="A7989" s="140"/>
      <c r="B7989" s="325"/>
      <c r="J7989" s="4"/>
      <c r="K7989" s="173"/>
    </row>
    <row r="7990" spans="1:11" x14ac:dyDescent="0.2">
      <c r="A7990" s="140"/>
      <c r="B7990" s="325"/>
      <c r="J7990" s="4"/>
      <c r="K7990" s="173"/>
    </row>
    <row r="7991" spans="1:11" x14ac:dyDescent="0.2">
      <c r="A7991" s="140"/>
      <c r="B7991" s="325"/>
      <c r="J7991" s="4"/>
      <c r="K7991" s="173"/>
    </row>
    <row r="7992" spans="1:11" x14ac:dyDescent="0.2">
      <c r="A7992" s="140"/>
      <c r="B7992" s="325"/>
      <c r="J7992" s="4"/>
      <c r="K7992" s="173"/>
    </row>
    <row r="7993" spans="1:11" x14ac:dyDescent="0.2">
      <c r="A7993" s="140"/>
      <c r="B7993" s="325"/>
      <c r="J7993" s="4"/>
      <c r="K7993" s="173"/>
    </row>
    <row r="7994" spans="1:11" x14ac:dyDescent="0.2">
      <c r="A7994" s="140"/>
      <c r="B7994" s="325"/>
      <c r="J7994" s="4"/>
      <c r="K7994" s="173"/>
    </row>
    <row r="7995" spans="1:11" x14ac:dyDescent="0.2">
      <c r="A7995" s="140"/>
      <c r="B7995" s="325"/>
      <c r="J7995" s="4"/>
      <c r="K7995" s="173"/>
    </row>
    <row r="7996" spans="1:11" x14ac:dyDescent="0.2">
      <c r="A7996" s="140"/>
      <c r="B7996" s="325"/>
      <c r="J7996" s="4"/>
      <c r="K7996" s="173"/>
    </row>
    <row r="7997" spans="1:11" x14ac:dyDescent="0.2">
      <c r="A7997" s="140"/>
      <c r="B7997" s="325"/>
      <c r="J7997" s="4"/>
      <c r="K7997" s="173"/>
    </row>
    <row r="7998" spans="1:11" x14ac:dyDescent="0.2">
      <c r="A7998" s="140"/>
      <c r="B7998" s="325"/>
      <c r="J7998" s="4"/>
      <c r="K7998" s="173"/>
    </row>
    <row r="7999" spans="1:11" x14ac:dyDescent="0.2">
      <c r="A7999" s="140"/>
      <c r="B7999" s="325"/>
      <c r="J7999" s="4"/>
      <c r="K7999" s="173"/>
    </row>
    <row r="8000" spans="1:11" x14ac:dyDescent="0.2">
      <c r="A8000" s="140"/>
      <c r="B8000" s="325"/>
      <c r="J8000" s="4"/>
      <c r="K8000" s="173"/>
    </row>
    <row r="8001" spans="1:11" x14ac:dyDescent="0.2">
      <c r="A8001" s="140"/>
      <c r="B8001" s="325"/>
      <c r="J8001" s="4"/>
      <c r="K8001" s="173"/>
    </row>
    <row r="8002" spans="1:11" x14ac:dyDescent="0.2">
      <c r="A8002" s="140"/>
      <c r="B8002" s="325"/>
      <c r="J8002" s="4"/>
      <c r="K8002" s="173"/>
    </row>
    <row r="8003" spans="1:11" x14ac:dyDescent="0.2">
      <c r="A8003" s="140"/>
      <c r="B8003" s="325"/>
      <c r="J8003" s="4"/>
      <c r="K8003" s="173"/>
    </row>
    <row r="8004" spans="1:11" x14ac:dyDescent="0.2">
      <c r="A8004" s="140"/>
      <c r="B8004" s="325"/>
      <c r="J8004" s="4"/>
      <c r="K8004" s="173"/>
    </row>
    <row r="8005" spans="1:11" x14ac:dyDescent="0.2">
      <c r="A8005" s="140"/>
      <c r="B8005" s="325"/>
      <c r="J8005" s="4"/>
      <c r="K8005" s="173"/>
    </row>
    <row r="8006" spans="1:11" x14ac:dyDescent="0.2">
      <c r="A8006" s="140"/>
      <c r="B8006" s="325"/>
      <c r="J8006" s="4"/>
      <c r="K8006" s="173"/>
    </row>
    <row r="8007" spans="1:11" x14ac:dyDescent="0.2">
      <c r="A8007" s="140"/>
      <c r="B8007" s="325"/>
      <c r="J8007" s="4"/>
      <c r="K8007" s="173"/>
    </row>
    <row r="8008" spans="1:11" x14ac:dyDescent="0.2">
      <c r="A8008" s="140"/>
      <c r="B8008" s="325"/>
      <c r="J8008" s="4"/>
      <c r="K8008" s="173"/>
    </row>
    <row r="8009" spans="1:11" x14ac:dyDescent="0.2">
      <c r="A8009" s="140"/>
      <c r="B8009" s="325"/>
      <c r="J8009" s="4"/>
      <c r="K8009" s="173"/>
    </row>
    <row r="8010" spans="1:11" x14ac:dyDescent="0.2">
      <c r="A8010" s="140"/>
      <c r="B8010" s="325"/>
      <c r="J8010" s="4"/>
      <c r="K8010" s="173"/>
    </row>
    <row r="8011" spans="1:11" x14ac:dyDescent="0.2">
      <c r="A8011" s="140"/>
      <c r="B8011" s="325"/>
      <c r="J8011" s="4"/>
      <c r="K8011" s="173"/>
    </row>
    <row r="8012" spans="1:11" x14ac:dyDescent="0.2">
      <c r="A8012" s="140"/>
      <c r="B8012" s="325"/>
      <c r="J8012" s="4"/>
      <c r="K8012" s="173"/>
    </row>
    <row r="8013" spans="1:11" x14ac:dyDescent="0.2">
      <c r="A8013" s="140"/>
      <c r="B8013" s="325"/>
      <c r="J8013" s="4"/>
      <c r="K8013" s="173"/>
    </row>
    <row r="8014" spans="1:11" x14ac:dyDescent="0.2">
      <c r="A8014" s="140"/>
      <c r="B8014" s="325"/>
      <c r="J8014" s="4"/>
      <c r="K8014" s="173"/>
    </row>
    <row r="8015" spans="1:11" x14ac:dyDescent="0.2">
      <c r="A8015" s="140"/>
      <c r="B8015" s="325"/>
      <c r="J8015" s="4"/>
      <c r="K8015" s="173"/>
    </row>
    <row r="8016" spans="1:11" x14ac:dyDescent="0.2">
      <c r="A8016" s="140"/>
      <c r="B8016" s="325"/>
      <c r="J8016" s="4"/>
      <c r="K8016" s="173"/>
    </row>
    <row r="8017" spans="1:11" x14ac:dyDescent="0.2">
      <c r="A8017" s="140"/>
      <c r="B8017" s="325"/>
      <c r="J8017" s="4"/>
      <c r="K8017" s="173"/>
    </row>
    <row r="8018" spans="1:11" x14ac:dyDescent="0.2">
      <c r="A8018" s="140"/>
      <c r="B8018" s="325"/>
      <c r="J8018" s="4"/>
      <c r="K8018" s="173"/>
    </row>
    <row r="8019" spans="1:11" x14ac:dyDescent="0.2">
      <c r="A8019" s="140"/>
      <c r="B8019" s="325"/>
      <c r="J8019" s="4"/>
      <c r="K8019" s="173"/>
    </row>
    <row r="8020" spans="1:11" x14ac:dyDescent="0.2">
      <c r="A8020" s="140"/>
      <c r="B8020" s="325"/>
      <c r="J8020" s="4"/>
      <c r="K8020" s="173"/>
    </row>
    <row r="8021" spans="1:11" x14ac:dyDescent="0.2">
      <c r="A8021" s="140"/>
      <c r="B8021" s="325"/>
      <c r="J8021" s="4"/>
      <c r="K8021" s="173"/>
    </row>
    <row r="8022" spans="1:11" x14ac:dyDescent="0.2">
      <c r="A8022" s="140"/>
      <c r="B8022" s="325"/>
      <c r="J8022" s="4"/>
      <c r="K8022" s="173"/>
    </row>
    <row r="8023" spans="1:11" x14ac:dyDescent="0.2">
      <c r="A8023" s="140"/>
      <c r="B8023" s="325"/>
      <c r="J8023" s="4"/>
      <c r="K8023" s="173"/>
    </row>
    <row r="8024" spans="1:11" x14ac:dyDescent="0.2">
      <c r="A8024" s="140"/>
      <c r="B8024" s="325"/>
      <c r="J8024" s="4"/>
      <c r="K8024" s="173"/>
    </row>
    <row r="8025" spans="1:11" x14ac:dyDescent="0.2">
      <c r="A8025" s="140"/>
      <c r="B8025" s="325"/>
      <c r="J8025" s="4"/>
      <c r="K8025" s="173"/>
    </row>
    <row r="8026" spans="1:11" x14ac:dyDescent="0.2">
      <c r="A8026" s="140"/>
      <c r="B8026" s="325"/>
      <c r="J8026" s="4"/>
      <c r="K8026" s="173"/>
    </row>
    <row r="8027" spans="1:11" x14ac:dyDescent="0.2">
      <c r="A8027" s="140"/>
      <c r="B8027" s="325"/>
      <c r="J8027" s="4"/>
      <c r="K8027" s="173"/>
    </row>
    <row r="8028" spans="1:11" x14ac:dyDescent="0.2">
      <c r="A8028" s="140"/>
      <c r="B8028" s="325"/>
      <c r="J8028" s="4"/>
      <c r="K8028" s="173"/>
    </row>
    <row r="8029" spans="1:11" x14ac:dyDescent="0.2">
      <c r="A8029" s="140"/>
      <c r="B8029" s="325"/>
      <c r="J8029" s="4"/>
      <c r="K8029" s="173"/>
    </row>
    <row r="8030" spans="1:11" x14ac:dyDescent="0.2">
      <c r="A8030" s="140"/>
      <c r="B8030" s="325"/>
      <c r="J8030" s="4"/>
      <c r="K8030" s="173"/>
    </row>
    <row r="8031" spans="1:11" x14ac:dyDescent="0.2">
      <c r="A8031" s="140"/>
      <c r="B8031" s="325"/>
      <c r="J8031" s="4"/>
      <c r="K8031" s="173"/>
    </row>
    <row r="8032" spans="1:11" x14ac:dyDescent="0.2">
      <c r="A8032" s="140"/>
      <c r="B8032" s="325"/>
      <c r="J8032" s="4"/>
      <c r="K8032" s="173"/>
    </row>
    <row r="8033" spans="1:11" x14ac:dyDescent="0.2">
      <c r="A8033" s="140"/>
      <c r="B8033" s="325"/>
      <c r="J8033" s="4"/>
      <c r="K8033" s="173"/>
    </row>
    <row r="8034" spans="1:11" x14ac:dyDescent="0.2">
      <c r="A8034" s="140"/>
      <c r="B8034" s="325"/>
      <c r="J8034" s="4"/>
      <c r="K8034" s="173"/>
    </row>
    <row r="8035" spans="1:11" x14ac:dyDescent="0.2">
      <c r="A8035" s="140"/>
      <c r="B8035" s="325"/>
      <c r="J8035" s="4"/>
      <c r="K8035" s="173"/>
    </row>
    <row r="8036" spans="1:11" x14ac:dyDescent="0.2">
      <c r="A8036" s="140"/>
      <c r="B8036" s="325"/>
      <c r="J8036" s="4"/>
      <c r="K8036" s="173"/>
    </row>
    <row r="8037" spans="1:11" x14ac:dyDescent="0.2">
      <c r="A8037" s="140"/>
      <c r="B8037" s="325"/>
      <c r="J8037" s="4"/>
      <c r="K8037" s="173"/>
    </row>
    <row r="8038" spans="1:11" x14ac:dyDescent="0.2">
      <c r="A8038" s="140"/>
      <c r="B8038" s="325"/>
      <c r="J8038" s="4"/>
      <c r="K8038" s="173"/>
    </row>
    <row r="8039" spans="1:11" x14ac:dyDescent="0.2">
      <c r="A8039" s="140"/>
      <c r="B8039" s="325"/>
      <c r="J8039" s="4"/>
      <c r="K8039" s="173"/>
    </row>
    <row r="8040" spans="1:11" x14ac:dyDescent="0.2">
      <c r="A8040" s="140"/>
      <c r="B8040" s="325"/>
      <c r="J8040" s="4"/>
      <c r="K8040" s="173"/>
    </row>
    <row r="8041" spans="1:11" x14ac:dyDescent="0.2">
      <c r="A8041" s="140"/>
      <c r="B8041" s="325"/>
      <c r="J8041" s="4"/>
      <c r="K8041" s="173"/>
    </row>
    <row r="8042" spans="1:11" x14ac:dyDescent="0.2">
      <c r="A8042" s="140"/>
      <c r="B8042" s="325"/>
      <c r="J8042" s="4"/>
      <c r="K8042" s="173"/>
    </row>
    <row r="8043" spans="1:11" x14ac:dyDescent="0.2">
      <c r="A8043" s="140"/>
      <c r="B8043" s="325"/>
      <c r="J8043" s="4"/>
      <c r="K8043" s="173"/>
    </row>
    <row r="8044" spans="1:11" x14ac:dyDescent="0.2">
      <c r="A8044" s="140"/>
      <c r="B8044" s="325"/>
      <c r="J8044" s="4"/>
      <c r="K8044" s="173"/>
    </row>
    <row r="8045" spans="1:11" x14ac:dyDescent="0.2">
      <c r="A8045" s="140"/>
      <c r="B8045" s="325"/>
      <c r="J8045" s="4"/>
      <c r="K8045" s="173"/>
    </row>
    <row r="8046" spans="1:11" x14ac:dyDescent="0.2">
      <c r="A8046" s="140"/>
      <c r="B8046" s="325"/>
      <c r="J8046" s="4"/>
      <c r="K8046" s="173"/>
    </row>
    <row r="8047" spans="1:11" x14ac:dyDescent="0.2">
      <c r="A8047" s="140"/>
      <c r="B8047" s="325"/>
      <c r="J8047" s="4"/>
      <c r="K8047" s="173"/>
    </row>
    <row r="8048" spans="1:11" x14ac:dyDescent="0.2">
      <c r="A8048" s="140"/>
      <c r="B8048" s="325"/>
      <c r="J8048" s="4"/>
      <c r="K8048" s="173"/>
    </row>
    <row r="8049" spans="1:11" x14ac:dyDescent="0.2">
      <c r="A8049" s="140"/>
      <c r="B8049" s="325"/>
      <c r="J8049" s="4"/>
      <c r="K8049" s="173"/>
    </row>
    <row r="8050" spans="1:11" x14ac:dyDescent="0.2">
      <c r="A8050" s="140"/>
      <c r="B8050" s="325"/>
      <c r="J8050" s="4"/>
      <c r="K8050" s="173"/>
    </row>
    <row r="8051" spans="1:11" x14ac:dyDescent="0.2">
      <c r="A8051" s="140"/>
      <c r="B8051" s="325"/>
      <c r="J8051" s="4"/>
      <c r="K8051" s="173"/>
    </row>
    <row r="8052" spans="1:11" x14ac:dyDescent="0.2">
      <c r="A8052" s="140"/>
      <c r="B8052" s="325"/>
      <c r="J8052" s="4"/>
      <c r="K8052" s="173"/>
    </row>
    <row r="8053" spans="1:11" x14ac:dyDescent="0.2">
      <c r="A8053" s="140"/>
      <c r="B8053" s="325"/>
      <c r="J8053" s="4"/>
      <c r="K8053" s="173"/>
    </row>
    <row r="8054" spans="1:11" x14ac:dyDescent="0.2">
      <c r="A8054" s="140"/>
      <c r="B8054" s="325"/>
      <c r="J8054" s="4"/>
      <c r="K8054" s="173"/>
    </row>
    <row r="8055" spans="1:11" x14ac:dyDescent="0.2">
      <c r="A8055" s="140"/>
      <c r="B8055" s="325"/>
      <c r="J8055" s="4"/>
      <c r="K8055" s="173"/>
    </row>
    <row r="8056" spans="1:11" x14ac:dyDescent="0.2">
      <c r="A8056" s="140"/>
      <c r="B8056" s="325"/>
      <c r="J8056" s="4"/>
      <c r="K8056" s="173"/>
    </row>
    <row r="8057" spans="1:11" x14ac:dyDescent="0.2">
      <c r="A8057" s="140"/>
      <c r="B8057" s="325"/>
      <c r="J8057" s="4"/>
      <c r="K8057" s="173"/>
    </row>
    <row r="8058" spans="1:11" x14ac:dyDescent="0.2">
      <c r="A8058" s="140"/>
      <c r="B8058" s="325"/>
      <c r="J8058" s="4"/>
      <c r="K8058" s="173"/>
    </row>
    <row r="8059" spans="1:11" x14ac:dyDescent="0.2">
      <c r="A8059" s="140"/>
      <c r="B8059" s="325"/>
      <c r="J8059" s="4"/>
      <c r="K8059" s="173"/>
    </row>
    <row r="8060" spans="1:11" x14ac:dyDescent="0.2">
      <c r="A8060" s="140"/>
      <c r="B8060" s="325"/>
      <c r="J8060" s="4"/>
      <c r="K8060" s="173"/>
    </row>
    <row r="8061" spans="1:11" x14ac:dyDescent="0.2">
      <c r="A8061" s="140"/>
      <c r="B8061" s="325"/>
      <c r="J8061" s="4"/>
      <c r="K8061" s="173"/>
    </row>
    <row r="8062" spans="1:11" x14ac:dyDescent="0.2">
      <c r="A8062" s="140"/>
      <c r="B8062" s="325"/>
      <c r="J8062" s="4"/>
      <c r="K8062" s="173"/>
    </row>
    <row r="8063" spans="1:11" x14ac:dyDescent="0.2">
      <c r="A8063" s="140"/>
      <c r="B8063" s="325"/>
      <c r="J8063" s="4"/>
      <c r="K8063" s="173"/>
    </row>
    <row r="8064" spans="1:11" x14ac:dyDescent="0.2">
      <c r="A8064" s="140"/>
      <c r="B8064" s="325"/>
      <c r="J8064" s="4"/>
      <c r="K8064" s="173"/>
    </row>
    <row r="8065" spans="1:11" x14ac:dyDescent="0.2">
      <c r="A8065" s="140"/>
      <c r="B8065" s="325"/>
      <c r="J8065" s="4"/>
      <c r="K8065" s="173"/>
    </row>
    <row r="8066" spans="1:11" x14ac:dyDescent="0.2">
      <c r="A8066" s="140"/>
      <c r="B8066" s="325"/>
      <c r="J8066" s="4"/>
      <c r="K8066" s="173"/>
    </row>
    <row r="8067" spans="1:11" x14ac:dyDescent="0.2">
      <c r="A8067" s="140"/>
      <c r="B8067" s="325"/>
      <c r="J8067" s="4"/>
      <c r="K8067" s="173"/>
    </row>
    <row r="8068" spans="1:11" x14ac:dyDescent="0.2">
      <c r="A8068" s="140"/>
      <c r="B8068" s="325"/>
      <c r="J8068" s="4"/>
      <c r="K8068" s="173"/>
    </row>
    <row r="8069" spans="1:11" x14ac:dyDescent="0.2">
      <c r="A8069" s="140"/>
      <c r="B8069" s="325"/>
      <c r="J8069" s="4"/>
      <c r="K8069" s="173"/>
    </row>
    <row r="8070" spans="1:11" x14ac:dyDescent="0.2">
      <c r="A8070" s="140"/>
      <c r="B8070" s="325"/>
      <c r="J8070" s="4"/>
      <c r="K8070" s="173"/>
    </row>
    <row r="8071" spans="1:11" x14ac:dyDescent="0.2">
      <c r="A8071" s="140"/>
      <c r="B8071" s="325"/>
      <c r="J8071" s="4"/>
      <c r="K8071" s="173"/>
    </row>
    <row r="8072" spans="1:11" x14ac:dyDescent="0.2">
      <c r="A8072" s="140"/>
      <c r="B8072" s="325"/>
      <c r="J8072" s="4"/>
      <c r="K8072" s="173"/>
    </row>
    <row r="8073" spans="1:11" x14ac:dyDescent="0.2">
      <c r="A8073" s="140"/>
      <c r="B8073" s="325"/>
      <c r="J8073" s="4"/>
      <c r="K8073" s="173"/>
    </row>
    <row r="8074" spans="1:11" x14ac:dyDescent="0.2">
      <c r="A8074" s="140"/>
      <c r="B8074" s="325"/>
      <c r="J8074" s="4"/>
      <c r="K8074" s="173"/>
    </row>
    <row r="8075" spans="1:11" x14ac:dyDescent="0.2">
      <c r="A8075" s="140"/>
      <c r="B8075" s="325"/>
      <c r="J8075" s="4"/>
      <c r="K8075" s="173"/>
    </row>
    <row r="8076" spans="1:11" x14ac:dyDescent="0.2">
      <c r="A8076" s="140"/>
      <c r="B8076" s="325"/>
      <c r="J8076" s="4"/>
      <c r="K8076" s="173"/>
    </row>
    <row r="8077" spans="1:11" x14ac:dyDescent="0.2">
      <c r="A8077" s="140"/>
      <c r="B8077" s="325"/>
      <c r="J8077" s="4"/>
      <c r="K8077" s="173"/>
    </row>
    <row r="8078" spans="1:11" x14ac:dyDescent="0.2">
      <c r="A8078" s="140"/>
      <c r="B8078" s="325"/>
      <c r="J8078" s="4"/>
      <c r="K8078" s="173"/>
    </row>
    <row r="8079" spans="1:11" x14ac:dyDescent="0.2">
      <c r="A8079" s="140"/>
      <c r="B8079" s="325"/>
      <c r="J8079" s="4"/>
      <c r="K8079" s="173"/>
    </row>
    <row r="8080" spans="1:11" x14ac:dyDescent="0.2">
      <c r="A8080" s="140"/>
      <c r="B8080" s="325"/>
      <c r="J8080" s="4"/>
      <c r="K8080" s="173"/>
    </row>
    <row r="8081" spans="1:11" x14ac:dyDescent="0.2">
      <c r="A8081" s="140"/>
      <c r="B8081" s="325"/>
      <c r="J8081" s="4"/>
      <c r="K8081" s="173"/>
    </row>
    <row r="8082" spans="1:11" x14ac:dyDescent="0.2">
      <c r="A8082" s="140"/>
      <c r="B8082" s="325"/>
      <c r="J8082" s="4"/>
      <c r="K8082" s="173"/>
    </row>
    <row r="8083" spans="1:11" x14ac:dyDescent="0.2">
      <c r="A8083" s="140"/>
      <c r="B8083" s="325"/>
      <c r="J8083" s="4"/>
      <c r="K8083" s="173"/>
    </row>
    <row r="8084" spans="1:11" x14ac:dyDescent="0.2">
      <c r="A8084" s="140"/>
      <c r="B8084" s="325"/>
      <c r="J8084" s="4"/>
      <c r="K8084" s="173"/>
    </row>
    <row r="8085" spans="1:11" x14ac:dyDescent="0.2">
      <c r="A8085" s="140"/>
      <c r="B8085" s="325"/>
      <c r="J8085" s="4"/>
      <c r="K8085" s="173"/>
    </row>
    <row r="8086" spans="1:11" x14ac:dyDescent="0.2">
      <c r="A8086" s="140"/>
      <c r="B8086" s="325"/>
      <c r="J8086" s="4"/>
      <c r="K8086" s="173"/>
    </row>
    <row r="8087" spans="1:11" x14ac:dyDescent="0.2">
      <c r="A8087" s="140"/>
      <c r="B8087" s="325"/>
      <c r="J8087" s="4"/>
      <c r="K8087" s="173"/>
    </row>
    <row r="8088" spans="1:11" x14ac:dyDescent="0.2">
      <c r="A8088" s="140"/>
      <c r="B8088" s="325"/>
      <c r="J8088" s="4"/>
      <c r="K8088" s="173"/>
    </row>
    <row r="8089" spans="1:11" x14ac:dyDescent="0.2">
      <c r="A8089" s="140"/>
      <c r="B8089" s="325"/>
      <c r="J8089" s="4"/>
      <c r="K8089" s="173"/>
    </row>
    <row r="8090" spans="1:11" x14ac:dyDescent="0.2">
      <c r="A8090" s="140"/>
      <c r="B8090" s="325"/>
      <c r="J8090" s="4"/>
      <c r="K8090" s="173"/>
    </row>
    <row r="8091" spans="1:11" x14ac:dyDescent="0.2">
      <c r="A8091" s="140"/>
      <c r="B8091" s="325"/>
      <c r="J8091" s="4"/>
      <c r="K8091" s="173"/>
    </row>
    <row r="8092" spans="1:11" x14ac:dyDescent="0.2">
      <c r="A8092" s="140"/>
      <c r="B8092" s="325"/>
      <c r="J8092" s="4"/>
      <c r="K8092" s="173"/>
    </row>
    <row r="8093" spans="1:11" x14ac:dyDescent="0.2">
      <c r="A8093" s="140"/>
      <c r="B8093" s="325"/>
      <c r="J8093" s="4"/>
      <c r="K8093" s="173"/>
    </row>
    <row r="8094" spans="1:11" x14ac:dyDescent="0.2">
      <c r="A8094" s="140"/>
      <c r="B8094" s="325"/>
      <c r="J8094" s="4"/>
      <c r="K8094" s="173"/>
    </row>
    <row r="8095" spans="1:11" x14ac:dyDescent="0.2">
      <c r="A8095" s="140"/>
      <c r="B8095" s="325"/>
      <c r="J8095" s="4"/>
      <c r="K8095" s="173"/>
    </row>
    <row r="8096" spans="1:11" x14ac:dyDescent="0.2">
      <c r="A8096" s="140"/>
      <c r="B8096" s="325"/>
      <c r="J8096" s="4"/>
      <c r="K8096" s="173"/>
    </row>
    <row r="8097" spans="1:11" x14ac:dyDescent="0.2">
      <c r="A8097" s="140"/>
      <c r="B8097" s="325"/>
      <c r="J8097" s="4"/>
      <c r="K8097" s="173"/>
    </row>
    <row r="8098" spans="1:11" x14ac:dyDescent="0.2">
      <c r="A8098" s="140"/>
      <c r="B8098" s="325"/>
      <c r="J8098" s="4"/>
      <c r="K8098" s="173"/>
    </row>
    <row r="8099" spans="1:11" x14ac:dyDescent="0.2">
      <c r="A8099" s="140"/>
      <c r="B8099" s="325"/>
      <c r="J8099" s="4"/>
      <c r="K8099" s="173"/>
    </row>
    <row r="8100" spans="1:11" x14ac:dyDescent="0.2">
      <c r="A8100" s="140"/>
      <c r="B8100" s="325"/>
      <c r="J8100" s="4"/>
      <c r="K8100" s="173"/>
    </row>
    <row r="8101" spans="1:11" x14ac:dyDescent="0.2">
      <c r="A8101" s="140"/>
      <c r="B8101" s="325"/>
      <c r="J8101" s="4"/>
      <c r="K8101" s="173"/>
    </row>
    <row r="8102" spans="1:11" x14ac:dyDescent="0.2">
      <c r="A8102" s="140"/>
      <c r="B8102" s="325"/>
      <c r="J8102" s="4"/>
      <c r="K8102" s="173"/>
    </row>
    <row r="8103" spans="1:11" x14ac:dyDescent="0.2">
      <c r="A8103" s="140"/>
      <c r="B8103" s="325"/>
      <c r="J8103" s="4"/>
      <c r="K8103" s="173"/>
    </row>
    <row r="8104" spans="1:11" x14ac:dyDescent="0.2">
      <c r="A8104" s="140"/>
      <c r="B8104" s="325"/>
      <c r="J8104" s="4"/>
      <c r="K8104" s="173"/>
    </row>
    <row r="8105" spans="1:11" x14ac:dyDescent="0.2">
      <c r="A8105" s="140"/>
      <c r="B8105" s="325"/>
      <c r="J8105" s="4"/>
      <c r="K8105" s="173"/>
    </row>
    <row r="8106" spans="1:11" x14ac:dyDescent="0.2">
      <c r="A8106" s="140"/>
      <c r="B8106" s="325"/>
      <c r="J8106" s="4"/>
      <c r="K8106" s="173"/>
    </row>
    <row r="8107" spans="1:11" x14ac:dyDescent="0.2">
      <c r="A8107" s="140"/>
      <c r="B8107" s="325"/>
      <c r="J8107" s="4"/>
      <c r="K8107" s="173"/>
    </row>
    <row r="8108" spans="1:11" x14ac:dyDescent="0.2">
      <c r="A8108" s="140"/>
      <c r="B8108" s="325"/>
      <c r="J8108" s="4"/>
      <c r="K8108" s="173"/>
    </row>
    <row r="8109" spans="1:11" x14ac:dyDescent="0.2">
      <c r="A8109" s="140"/>
      <c r="B8109" s="325"/>
      <c r="J8109" s="4"/>
      <c r="K8109" s="173"/>
    </row>
    <row r="8110" spans="1:11" x14ac:dyDescent="0.2">
      <c r="A8110" s="140"/>
      <c r="B8110" s="325"/>
      <c r="J8110" s="4"/>
      <c r="K8110" s="173"/>
    </row>
    <row r="8111" spans="1:11" x14ac:dyDescent="0.2">
      <c r="A8111" s="140"/>
      <c r="B8111" s="325"/>
      <c r="J8111" s="4"/>
      <c r="K8111" s="173"/>
    </row>
    <row r="8112" spans="1:11" x14ac:dyDescent="0.2">
      <c r="A8112" s="140"/>
      <c r="B8112" s="325"/>
      <c r="J8112" s="4"/>
      <c r="K8112" s="173"/>
    </row>
    <row r="8113" spans="1:11" x14ac:dyDescent="0.2">
      <c r="A8113" s="140"/>
      <c r="B8113" s="325"/>
      <c r="J8113" s="4"/>
      <c r="K8113" s="173"/>
    </row>
    <row r="8114" spans="1:11" x14ac:dyDescent="0.2">
      <c r="A8114" s="140"/>
      <c r="B8114" s="325"/>
      <c r="J8114" s="4"/>
      <c r="K8114" s="173"/>
    </row>
    <row r="8115" spans="1:11" x14ac:dyDescent="0.2">
      <c r="A8115" s="140"/>
      <c r="B8115" s="325"/>
      <c r="J8115" s="4"/>
      <c r="K8115" s="173"/>
    </row>
    <row r="8116" spans="1:11" x14ac:dyDescent="0.2">
      <c r="A8116" s="140"/>
      <c r="B8116" s="325"/>
      <c r="J8116" s="4"/>
      <c r="K8116" s="173"/>
    </row>
    <row r="8117" spans="1:11" x14ac:dyDescent="0.2">
      <c r="A8117" s="140"/>
      <c r="B8117" s="325"/>
      <c r="J8117" s="4"/>
      <c r="K8117" s="173"/>
    </row>
    <row r="8118" spans="1:11" x14ac:dyDescent="0.2">
      <c r="A8118" s="140"/>
      <c r="B8118" s="325"/>
      <c r="J8118" s="4"/>
      <c r="K8118" s="173"/>
    </row>
    <row r="8119" spans="1:11" x14ac:dyDescent="0.2">
      <c r="A8119" s="140"/>
      <c r="B8119" s="325"/>
      <c r="J8119" s="4"/>
      <c r="K8119" s="173"/>
    </row>
    <row r="8120" spans="1:11" x14ac:dyDescent="0.2">
      <c r="A8120" s="140"/>
      <c r="B8120" s="325"/>
      <c r="J8120" s="4"/>
      <c r="K8120" s="173"/>
    </row>
    <row r="8121" spans="1:11" x14ac:dyDescent="0.2">
      <c r="A8121" s="140"/>
      <c r="B8121" s="325"/>
      <c r="J8121" s="4"/>
      <c r="K8121" s="173"/>
    </row>
    <row r="8122" spans="1:11" x14ac:dyDescent="0.2">
      <c r="A8122" s="140"/>
      <c r="B8122" s="325"/>
      <c r="J8122" s="4"/>
      <c r="K8122" s="173"/>
    </row>
    <row r="8123" spans="1:11" x14ac:dyDescent="0.2">
      <c r="A8123" s="140"/>
      <c r="B8123" s="325"/>
      <c r="J8123" s="4"/>
      <c r="K8123" s="173"/>
    </row>
    <row r="8124" spans="1:11" x14ac:dyDescent="0.2">
      <c r="A8124" s="140"/>
      <c r="B8124" s="325"/>
      <c r="J8124" s="4"/>
      <c r="K8124" s="173"/>
    </row>
    <row r="8125" spans="1:11" x14ac:dyDescent="0.2">
      <c r="A8125" s="140"/>
      <c r="B8125" s="325"/>
      <c r="J8125" s="4"/>
      <c r="K8125" s="173"/>
    </row>
    <row r="8126" spans="1:11" x14ac:dyDescent="0.2">
      <c r="A8126" s="140"/>
      <c r="B8126" s="325"/>
      <c r="J8126" s="4"/>
      <c r="K8126" s="173"/>
    </row>
    <row r="8127" spans="1:11" x14ac:dyDescent="0.2">
      <c r="A8127" s="140"/>
      <c r="B8127" s="325"/>
      <c r="J8127" s="4"/>
      <c r="K8127" s="173"/>
    </row>
    <row r="8128" spans="1:11" x14ac:dyDescent="0.2">
      <c r="A8128" s="140"/>
      <c r="B8128" s="325"/>
      <c r="J8128" s="4"/>
      <c r="K8128" s="173"/>
    </row>
    <row r="8129" spans="1:11" x14ac:dyDescent="0.2">
      <c r="A8129" s="140"/>
      <c r="B8129" s="325"/>
      <c r="J8129" s="4"/>
      <c r="K8129" s="173"/>
    </row>
    <row r="8130" spans="1:11" x14ac:dyDescent="0.2">
      <c r="A8130" s="140"/>
      <c r="B8130" s="325"/>
      <c r="J8130" s="4"/>
      <c r="K8130" s="173"/>
    </row>
    <row r="8131" spans="1:11" x14ac:dyDescent="0.2">
      <c r="A8131" s="140"/>
      <c r="B8131" s="325"/>
      <c r="J8131" s="4"/>
      <c r="K8131" s="173"/>
    </row>
    <row r="8132" spans="1:11" x14ac:dyDescent="0.2">
      <c r="A8132" s="140"/>
      <c r="B8132" s="325"/>
      <c r="J8132" s="4"/>
      <c r="K8132" s="173"/>
    </row>
    <row r="8133" spans="1:11" x14ac:dyDescent="0.2">
      <c r="A8133" s="140"/>
      <c r="B8133" s="325"/>
      <c r="J8133" s="4"/>
      <c r="K8133" s="173"/>
    </row>
    <row r="8134" spans="1:11" x14ac:dyDescent="0.2">
      <c r="A8134" s="140"/>
      <c r="B8134" s="325"/>
      <c r="J8134" s="4"/>
      <c r="K8134" s="173"/>
    </row>
    <row r="8135" spans="1:11" x14ac:dyDescent="0.2">
      <c r="A8135" s="140"/>
      <c r="B8135" s="325"/>
      <c r="J8135" s="4"/>
      <c r="K8135" s="173"/>
    </row>
    <row r="8136" spans="1:11" x14ac:dyDescent="0.2">
      <c r="A8136" s="140"/>
      <c r="B8136" s="325"/>
      <c r="J8136" s="4"/>
      <c r="K8136" s="173"/>
    </row>
    <row r="8137" spans="1:11" x14ac:dyDescent="0.2">
      <c r="A8137" s="140"/>
      <c r="B8137" s="325"/>
      <c r="J8137" s="4"/>
      <c r="K8137" s="173"/>
    </row>
    <row r="8138" spans="1:11" x14ac:dyDescent="0.2">
      <c r="A8138" s="140"/>
      <c r="B8138" s="325"/>
      <c r="J8138" s="4"/>
      <c r="K8138" s="173"/>
    </row>
    <row r="8139" spans="1:11" x14ac:dyDescent="0.2">
      <c r="A8139" s="140"/>
      <c r="B8139" s="325"/>
      <c r="J8139" s="4"/>
      <c r="K8139" s="173"/>
    </row>
    <row r="8140" spans="1:11" x14ac:dyDescent="0.2">
      <c r="A8140" s="140"/>
      <c r="B8140" s="325"/>
      <c r="J8140" s="4"/>
      <c r="K8140" s="173"/>
    </row>
    <row r="8141" spans="1:11" x14ac:dyDescent="0.2">
      <c r="A8141" s="140"/>
      <c r="B8141" s="325"/>
      <c r="J8141" s="4"/>
      <c r="K8141" s="173"/>
    </row>
    <row r="8142" spans="1:11" x14ac:dyDescent="0.2">
      <c r="A8142" s="140"/>
      <c r="B8142" s="325"/>
      <c r="J8142" s="4"/>
      <c r="K8142" s="173"/>
    </row>
    <row r="8143" spans="1:11" x14ac:dyDescent="0.2">
      <c r="A8143" s="140"/>
      <c r="B8143" s="325"/>
      <c r="J8143" s="4"/>
      <c r="K8143" s="173"/>
    </row>
    <row r="8144" spans="1:11" x14ac:dyDescent="0.2">
      <c r="A8144" s="140"/>
      <c r="B8144" s="325"/>
      <c r="J8144" s="4"/>
      <c r="K8144" s="173"/>
    </row>
    <row r="8145" spans="1:11" x14ac:dyDescent="0.2">
      <c r="A8145" s="140"/>
      <c r="B8145" s="325"/>
      <c r="J8145" s="4"/>
      <c r="K8145" s="173"/>
    </row>
    <row r="8146" spans="1:11" x14ac:dyDescent="0.2">
      <c r="A8146" s="140"/>
      <c r="B8146" s="325"/>
      <c r="J8146" s="4"/>
      <c r="K8146" s="173"/>
    </row>
    <row r="8147" spans="1:11" x14ac:dyDescent="0.2">
      <c r="A8147" s="140"/>
      <c r="B8147" s="325"/>
      <c r="J8147" s="4"/>
      <c r="K8147" s="173"/>
    </row>
    <row r="8148" spans="1:11" x14ac:dyDescent="0.2">
      <c r="A8148" s="140"/>
      <c r="B8148" s="325"/>
      <c r="J8148" s="4"/>
      <c r="K8148" s="173"/>
    </row>
    <row r="8149" spans="1:11" x14ac:dyDescent="0.2">
      <c r="A8149" s="140"/>
      <c r="B8149" s="325"/>
      <c r="J8149" s="4"/>
      <c r="K8149" s="173"/>
    </row>
    <row r="8150" spans="1:11" x14ac:dyDescent="0.2">
      <c r="A8150" s="140"/>
      <c r="B8150" s="325"/>
      <c r="J8150" s="4"/>
      <c r="K8150" s="173"/>
    </row>
    <row r="8151" spans="1:11" x14ac:dyDescent="0.2">
      <c r="A8151" s="140"/>
      <c r="B8151" s="325"/>
      <c r="J8151" s="4"/>
      <c r="K8151" s="173"/>
    </row>
    <row r="8152" spans="1:11" x14ac:dyDescent="0.2">
      <c r="A8152" s="140"/>
      <c r="B8152" s="325"/>
      <c r="J8152" s="4"/>
      <c r="K8152" s="173"/>
    </row>
    <row r="8153" spans="1:11" x14ac:dyDescent="0.2">
      <c r="A8153" s="140"/>
      <c r="B8153" s="325"/>
      <c r="J8153" s="4"/>
      <c r="K8153" s="173"/>
    </row>
    <row r="8154" spans="1:11" x14ac:dyDescent="0.2">
      <c r="A8154" s="140"/>
      <c r="B8154" s="325"/>
      <c r="J8154" s="4"/>
      <c r="K8154" s="173"/>
    </row>
    <row r="8155" spans="1:11" x14ac:dyDescent="0.2">
      <c r="A8155" s="140"/>
      <c r="B8155" s="325"/>
      <c r="J8155" s="4"/>
      <c r="K8155" s="173"/>
    </row>
    <row r="8156" spans="1:11" x14ac:dyDescent="0.2">
      <c r="A8156" s="140"/>
      <c r="B8156" s="325"/>
      <c r="J8156" s="4"/>
      <c r="K8156" s="173"/>
    </row>
    <row r="8157" spans="1:11" x14ac:dyDescent="0.2">
      <c r="A8157" s="140"/>
      <c r="B8157" s="325"/>
      <c r="J8157" s="4"/>
      <c r="K8157" s="173"/>
    </row>
    <row r="8158" spans="1:11" x14ac:dyDescent="0.2">
      <c r="A8158" s="140"/>
      <c r="B8158" s="325"/>
      <c r="J8158" s="4"/>
      <c r="K8158" s="173"/>
    </row>
    <row r="8159" spans="1:11" x14ac:dyDescent="0.2">
      <c r="A8159" s="140"/>
      <c r="B8159" s="325"/>
      <c r="J8159" s="4"/>
      <c r="K8159" s="173"/>
    </row>
    <row r="8160" spans="1:11" x14ac:dyDescent="0.2">
      <c r="A8160" s="140"/>
      <c r="B8160" s="325"/>
      <c r="J8160" s="4"/>
      <c r="K8160" s="173"/>
    </row>
    <row r="8161" spans="1:11" x14ac:dyDescent="0.2">
      <c r="A8161" s="140"/>
      <c r="B8161" s="325"/>
      <c r="J8161" s="4"/>
      <c r="K8161" s="173"/>
    </row>
    <row r="8162" spans="1:11" x14ac:dyDescent="0.2">
      <c r="A8162" s="140"/>
      <c r="B8162" s="325"/>
      <c r="J8162" s="4"/>
      <c r="K8162" s="173"/>
    </row>
    <row r="8163" spans="1:11" x14ac:dyDescent="0.2">
      <c r="A8163" s="140"/>
      <c r="B8163" s="325"/>
      <c r="J8163" s="4"/>
      <c r="K8163" s="173"/>
    </row>
    <row r="8164" spans="1:11" x14ac:dyDescent="0.2">
      <c r="A8164" s="140"/>
      <c r="B8164" s="325"/>
      <c r="J8164" s="4"/>
      <c r="K8164" s="173"/>
    </row>
    <row r="8165" spans="1:11" x14ac:dyDescent="0.2">
      <c r="A8165" s="140"/>
      <c r="B8165" s="325"/>
      <c r="J8165" s="4"/>
      <c r="K8165" s="173"/>
    </row>
    <row r="8166" spans="1:11" x14ac:dyDescent="0.2">
      <c r="A8166" s="140"/>
      <c r="B8166" s="325"/>
      <c r="J8166" s="4"/>
      <c r="K8166" s="173"/>
    </row>
    <row r="8167" spans="1:11" x14ac:dyDescent="0.2">
      <c r="A8167" s="140"/>
      <c r="B8167" s="325"/>
      <c r="J8167" s="4"/>
      <c r="K8167" s="173"/>
    </row>
    <row r="8168" spans="1:11" x14ac:dyDescent="0.2">
      <c r="A8168" s="140"/>
      <c r="B8168" s="325"/>
      <c r="J8168" s="4"/>
      <c r="K8168" s="173"/>
    </row>
    <row r="8169" spans="1:11" x14ac:dyDescent="0.2">
      <c r="A8169" s="140"/>
      <c r="B8169" s="325"/>
      <c r="J8169" s="4"/>
      <c r="K8169" s="173"/>
    </row>
    <row r="8170" spans="1:11" x14ac:dyDescent="0.2">
      <c r="A8170" s="140"/>
      <c r="B8170" s="325"/>
      <c r="J8170" s="4"/>
      <c r="K8170" s="173"/>
    </row>
    <row r="8171" spans="1:11" x14ac:dyDescent="0.2">
      <c r="A8171" s="140"/>
      <c r="B8171" s="325"/>
      <c r="J8171" s="4"/>
      <c r="K8171" s="173"/>
    </row>
    <row r="8172" spans="1:11" x14ac:dyDescent="0.2">
      <c r="A8172" s="140"/>
      <c r="B8172" s="325"/>
      <c r="J8172" s="4"/>
      <c r="K8172" s="173"/>
    </row>
    <row r="8173" spans="1:11" x14ac:dyDescent="0.2">
      <c r="A8173" s="140"/>
      <c r="B8173" s="325"/>
      <c r="J8173" s="4"/>
      <c r="K8173" s="173"/>
    </row>
    <row r="8174" spans="1:11" x14ac:dyDescent="0.2">
      <c r="A8174" s="140"/>
      <c r="B8174" s="325"/>
      <c r="J8174" s="4"/>
      <c r="K8174" s="173"/>
    </row>
    <row r="8175" spans="1:11" x14ac:dyDescent="0.2">
      <c r="A8175" s="140"/>
      <c r="B8175" s="325"/>
      <c r="J8175" s="4"/>
      <c r="K8175" s="173"/>
    </row>
    <row r="8176" spans="1:11" x14ac:dyDescent="0.2">
      <c r="A8176" s="140"/>
      <c r="B8176" s="325"/>
      <c r="J8176" s="4"/>
      <c r="K8176" s="173"/>
    </row>
    <row r="8177" spans="1:11" x14ac:dyDescent="0.2">
      <c r="A8177" s="140"/>
      <c r="B8177" s="325"/>
      <c r="J8177" s="4"/>
      <c r="K8177" s="173"/>
    </row>
    <row r="8178" spans="1:11" x14ac:dyDescent="0.2">
      <c r="A8178" s="140"/>
      <c r="B8178" s="325"/>
      <c r="J8178" s="4"/>
      <c r="K8178" s="173"/>
    </row>
    <row r="8179" spans="1:11" x14ac:dyDescent="0.2">
      <c r="A8179" s="140"/>
      <c r="B8179" s="325"/>
      <c r="J8179" s="4"/>
      <c r="K8179" s="173"/>
    </row>
    <row r="8180" spans="1:11" x14ac:dyDescent="0.2">
      <c r="A8180" s="140"/>
      <c r="B8180" s="325"/>
      <c r="J8180" s="4"/>
      <c r="K8180" s="173"/>
    </row>
    <row r="8181" spans="1:11" x14ac:dyDescent="0.2">
      <c r="A8181" s="140"/>
      <c r="B8181" s="325"/>
      <c r="J8181" s="4"/>
      <c r="K8181" s="173"/>
    </row>
    <row r="8182" spans="1:11" x14ac:dyDescent="0.2">
      <c r="A8182" s="140"/>
      <c r="B8182" s="325"/>
      <c r="J8182" s="4"/>
      <c r="K8182" s="173"/>
    </row>
    <row r="8183" spans="1:11" x14ac:dyDescent="0.2">
      <c r="A8183" s="140"/>
      <c r="B8183" s="325"/>
      <c r="J8183" s="4"/>
      <c r="K8183" s="173"/>
    </row>
    <row r="8184" spans="1:11" x14ac:dyDescent="0.2">
      <c r="A8184" s="140"/>
      <c r="B8184" s="325"/>
      <c r="J8184" s="4"/>
      <c r="K8184" s="173"/>
    </row>
    <row r="8185" spans="1:11" x14ac:dyDescent="0.2">
      <c r="A8185" s="140"/>
      <c r="B8185" s="325"/>
      <c r="J8185" s="4"/>
      <c r="K8185" s="173"/>
    </row>
    <row r="8186" spans="1:11" x14ac:dyDescent="0.2">
      <c r="A8186" s="140"/>
      <c r="B8186" s="325"/>
      <c r="J8186" s="4"/>
      <c r="K8186" s="173"/>
    </row>
    <row r="8187" spans="1:11" x14ac:dyDescent="0.2">
      <c r="A8187" s="140"/>
      <c r="B8187" s="325"/>
      <c r="J8187" s="4"/>
      <c r="K8187" s="173"/>
    </row>
    <row r="8188" spans="1:11" x14ac:dyDescent="0.2">
      <c r="A8188" s="140"/>
      <c r="B8188" s="325"/>
      <c r="J8188" s="4"/>
      <c r="K8188" s="173"/>
    </row>
    <row r="8189" spans="1:11" x14ac:dyDescent="0.2">
      <c r="A8189" s="140"/>
      <c r="B8189" s="325"/>
      <c r="J8189" s="4"/>
      <c r="K8189" s="173"/>
    </row>
    <row r="8190" spans="1:11" x14ac:dyDescent="0.2">
      <c r="A8190" s="140"/>
      <c r="B8190" s="325"/>
      <c r="J8190" s="4"/>
      <c r="K8190" s="173"/>
    </row>
    <row r="8191" spans="1:11" x14ac:dyDescent="0.2">
      <c r="A8191" s="140"/>
      <c r="B8191" s="325"/>
      <c r="J8191" s="4"/>
      <c r="K8191" s="173"/>
    </row>
    <row r="8192" spans="1:11" x14ac:dyDescent="0.2">
      <c r="A8192" s="140"/>
      <c r="B8192" s="325"/>
      <c r="J8192" s="4"/>
      <c r="K8192" s="173"/>
    </row>
    <row r="8193" spans="1:11" x14ac:dyDescent="0.2">
      <c r="A8193" s="140"/>
      <c r="B8193" s="325"/>
      <c r="J8193" s="4"/>
      <c r="K8193" s="173"/>
    </row>
    <row r="8194" spans="1:11" x14ac:dyDescent="0.2">
      <c r="A8194" s="140"/>
      <c r="B8194" s="325"/>
      <c r="J8194" s="4"/>
      <c r="K8194" s="173"/>
    </row>
    <row r="8195" spans="1:11" x14ac:dyDescent="0.2">
      <c r="A8195" s="140"/>
      <c r="B8195" s="325"/>
      <c r="J8195" s="4"/>
      <c r="K8195" s="173"/>
    </row>
    <row r="8196" spans="1:11" x14ac:dyDescent="0.2">
      <c r="A8196" s="140"/>
      <c r="B8196" s="325"/>
      <c r="J8196" s="4"/>
      <c r="K8196" s="173"/>
    </row>
    <row r="8197" spans="1:11" x14ac:dyDescent="0.2">
      <c r="A8197" s="140"/>
      <c r="B8197" s="325"/>
      <c r="J8197" s="4"/>
      <c r="K8197" s="173"/>
    </row>
    <row r="8198" spans="1:11" x14ac:dyDescent="0.2">
      <c r="A8198" s="140"/>
      <c r="B8198" s="325"/>
      <c r="J8198" s="4"/>
      <c r="K8198" s="173"/>
    </row>
    <row r="8199" spans="1:11" x14ac:dyDescent="0.2">
      <c r="A8199" s="140"/>
      <c r="B8199" s="325"/>
      <c r="J8199" s="4"/>
      <c r="K8199" s="173"/>
    </row>
    <row r="8200" spans="1:11" x14ac:dyDescent="0.2">
      <c r="A8200" s="140"/>
      <c r="B8200" s="325"/>
      <c r="J8200" s="4"/>
      <c r="K8200" s="173"/>
    </row>
    <row r="8201" spans="1:11" x14ac:dyDescent="0.2">
      <c r="A8201" s="140"/>
      <c r="B8201" s="325"/>
      <c r="J8201" s="4"/>
      <c r="K8201" s="173"/>
    </row>
    <row r="8202" spans="1:11" x14ac:dyDescent="0.2">
      <c r="A8202" s="140"/>
      <c r="B8202" s="325"/>
      <c r="J8202" s="4"/>
      <c r="K8202" s="173"/>
    </row>
    <row r="8203" spans="1:11" x14ac:dyDescent="0.2">
      <c r="A8203" s="140"/>
      <c r="B8203" s="325"/>
      <c r="J8203" s="4"/>
      <c r="K8203" s="173"/>
    </row>
    <row r="8204" spans="1:11" x14ac:dyDescent="0.2">
      <c r="A8204" s="140"/>
      <c r="B8204" s="325"/>
      <c r="J8204" s="4"/>
      <c r="K8204" s="173"/>
    </row>
    <row r="8205" spans="1:11" x14ac:dyDescent="0.2">
      <c r="A8205" s="140"/>
      <c r="B8205" s="325"/>
      <c r="J8205" s="4"/>
      <c r="K8205" s="173"/>
    </row>
    <row r="8206" spans="1:11" x14ac:dyDescent="0.2">
      <c r="A8206" s="140"/>
      <c r="B8206" s="325"/>
      <c r="J8206" s="4"/>
      <c r="K8206" s="173"/>
    </row>
    <row r="8207" spans="1:11" x14ac:dyDescent="0.2">
      <c r="A8207" s="140"/>
      <c r="B8207" s="325"/>
      <c r="J8207" s="4"/>
      <c r="K8207" s="173"/>
    </row>
    <row r="8208" spans="1:11" x14ac:dyDescent="0.2">
      <c r="A8208" s="140"/>
      <c r="B8208" s="325"/>
      <c r="J8208" s="4"/>
      <c r="K8208" s="173"/>
    </row>
    <row r="8209" spans="1:11" x14ac:dyDescent="0.2">
      <c r="A8209" s="140"/>
      <c r="B8209" s="325"/>
      <c r="J8209" s="4"/>
      <c r="K8209" s="173"/>
    </row>
    <row r="8210" spans="1:11" x14ac:dyDescent="0.2">
      <c r="A8210" s="140"/>
      <c r="B8210" s="325"/>
      <c r="J8210" s="4"/>
      <c r="K8210" s="173"/>
    </row>
    <row r="8211" spans="1:11" x14ac:dyDescent="0.2">
      <c r="A8211" s="140"/>
      <c r="B8211" s="325"/>
      <c r="J8211" s="4"/>
      <c r="K8211" s="173"/>
    </row>
    <row r="8212" spans="1:11" x14ac:dyDescent="0.2">
      <c r="A8212" s="140"/>
      <c r="B8212" s="325"/>
      <c r="J8212" s="4"/>
      <c r="K8212" s="173"/>
    </row>
    <row r="8213" spans="1:11" x14ac:dyDescent="0.2">
      <c r="A8213" s="140"/>
      <c r="B8213" s="325"/>
      <c r="J8213" s="4"/>
      <c r="K8213" s="173"/>
    </row>
    <row r="8214" spans="1:11" x14ac:dyDescent="0.2">
      <c r="A8214" s="140"/>
      <c r="B8214" s="325"/>
      <c r="J8214" s="4"/>
      <c r="K8214" s="173"/>
    </row>
    <row r="8215" spans="1:11" x14ac:dyDescent="0.2">
      <c r="A8215" s="140"/>
      <c r="B8215" s="325"/>
      <c r="J8215" s="4"/>
      <c r="K8215" s="173"/>
    </row>
    <row r="8216" spans="1:11" x14ac:dyDescent="0.2">
      <c r="A8216" s="140"/>
      <c r="B8216" s="325"/>
      <c r="J8216" s="4"/>
      <c r="K8216" s="173"/>
    </row>
    <row r="8217" spans="1:11" x14ac:dyDescent="0.2">
      <c r="A8217" s="140"/>
      <c r="B8217" s="325"/>
      <c r="J8217" s="4"/>
      <c r="K8217" s="173"/>
    </row>
    <row r="8218" spans="1:11" x14ac:dyDescent="0.2">
      <c r="A8218" s="140"/>
      <c r="B8218" s="325"/>
      <c r="J8218" s="4"/>
      <c r="K8218" s="173"/>
    </row>
    <row r="8219" spans="1:11" x14ac:dyDescent="0.2">
      <c r="A8219" s="140"/>
      <c r="B8219" s="325"/>
      <c r="J8219" s="4"/>
      <c r="K8219" s="173"/>
    </row>
    <row r="8220" spans="1:11" x14ac:dyDescent="0.2">
      <c r="A8220" s="140"/>
      <c r="B8220" s="325"/>
      <c r="J8220" s="4"/>
      <c r="K8220" s="173"/>
    </row>
    <row r="8221" spans="1:11" x14ac:dyDescent="0.2">
      <c r="A8221" s="140"/>
      <c r="B8221" s="325"/>
      <c r="J8221" s="4"/>
      <c r="K8221" s="173"/>
    </row>
    <row r="8222" spans="1:11" x14ac:dyDescent="0.2">
      <c r="A8222" s="140"/>
      <c r="B8222" s="325"/>
      <c r="J8222" s="4"/>
      <c r="K8222" s="173"/>
    </row>
    <row r="8223" spans="1:11" x14ac:dyDescent="0.2">
      <c r="A8223" s="140"/>
      <c r="B8223" s="325"/>
      <c r="J8223" s="4"/>
      <c r="K8223" s="173"/>
    </row>
    <row r="8224" spans="1:11" x14ac:dyDescent="0.2">
      <c r="A8224" s="140"/>
      <c r="B8224" s="325"/>
      <c r="J8224" s="4"/>
      <c r="K8224" s="173"/>
    </row>
    <row r="8225" spans="1:11" x14ac:dyDescent="0.2">
      <c r="A8225" s="140"/>
      <c r="B8225" s="325"/>
      <c r="J8225" s="4"/>
      <c r="K8225" s="173"/>
    </row>
    <row r="8226" spans="1:11" x14ac:dyDescent="0.2">
      <c r="A8226" s="140"/>
      <c r="B8226" s="325"/>
      <c r="J8226" s="4"/>
      <c r="K8226" s="173"/>
    </row>
    <row r="8227" spans="1:11" x14ac:dyDescent="0.2">
      <c r="A8227" s="140"/>
      <c r="B8227" s="325"/>
      <c r="J8227" s="4"/>
      <c r="K8227" s="173"/>
    </row>
    <row r="8228" spans="1:11" x14ac:dyDescent="0.2">
      <c r="A8228" s="140"/>
      <c r="B8228" s="325"/>
      <c r="J8228" s="4"/>
      <c r="K8228" s="173"/>
    </row>
    <row r="8229" spans="1:11" x14ac:dyDescent="0.2">
      <c r="A8229" s="140"/>
      <c r="B8229" s="325"/>
      <c r="J8229" s="4"/>
      <c r="K8229" s="173"/>
    </row>
    <row r="8230" spans="1:11" x14ac:dyDescent="0.2">
      <c r="A8230" s="140"/>
      <c r="B8230" s="325"/>
      <c r="J8230" s="4"/>
      <c r="K8230" s="173"/>
    </row>
    <row r="8231" spans="1:11" x14ac:dyDescent="0.2">
      <c r="A8231" s="140"/>
      <c r="B8231" s="325"/>
      <c r="J8231" s="4"/>
      <c r="K8231" s="173"/>
    </row>
    <row r="8232" spans="1:11" x14ac:dyDescent="0.2">
      <c r="A8232" s="140"/>
      <c r="B8232" s="325"/>
      <c r="J8232" s="4"/>
      <c r="K8232" s="173"/>
    </row>
    <row r="8233" spans="1:11" x14ac:dyDescent="0.2">
      <c r="A8233" s="140"/>
      <c r="B8233" s="325"/>
      <c r="J8233" s="4"/>
      <c r="K8233" s="173"/>
    </row>
    <row r="8234" spans="1:11" x14ac:dyDescent="0.2">
      <c r="A8234" s="140"/>
      <c r="B8234" s="325"/>
      <c r="J8234" s="4"/>
      <c r="K8234" s="173"/>
    </row>
    <row r="8235" spans="1:11" x14ac:dyDescent="0.2">
      <c r="A8235" s="140"/>
      <c r="B8235" s="325"/>
      <c r="J8235" s="4"/>
      <c r="K8235" s="173"/>
    </row>
    <row r="8236" spans="1:11" x14ac:dyDescent="0.2">
      <c r="A8236" s="140"/>
      <c r="B8236" s="325"/>
      <c r="J8236" s="4"/>
      <c r="K8236" s="173"/>
    </row>
    <row r="8237" spans="1:11" x14ac:dyDescent="0.2">
      <c r="A8237" s="140"/>
      <c r="B8237" s="325"/>
      <c r="J8237" s="4"/>
      <c r="K8237" s="173"/>
    </row>
    <row r="8238" spans="1:11" x14ac:dyDescent="0.2">
      <c r="A8238" s="140"/>
      <c r="B8238" s="325"/>
      <c r="J8238" s="4"/>
      <c r="K8238" s="173"/>
    </row>
    <row r="8239" spans="1:11" x14ac:dyDescent="0.2">
      <c r="A8239" s="140"/>
      <c r="B8239" s="325"/>
      <c r="J8239" s="4"/>
      <c r="K8239" s="173"/>
    </row>
    <row r="8240" spans="1:11" x14ac:dyDescent="0.2">
      <c r="A8240" s="140"/>
      <c r="B8240" s="325"/>
      <c r="J8240" s="4"/>
      <c r="K8240" s="173"/>
    </row>
    <row r="8241" spans="1:11" x14ac:dyDescent="0.2">
      <c r="A8241" s="140"/>
      <c r="B8241" s="325"/>
      <c r="J8241" s="4"/>
      <c r="K8241" s="173"/>
    </row>
    <row r="8242" spans="1:11" x14ac:dyDescent="0.2">
      <c r="A8242" s="140"/>
      <c r="B8242" s="325"/>
      <c r="J8242" s="4"/>
      <c r="K8242" s="173"/>
    </row>
    <row r="8243" spans="1:11" x14ac:dyDescent="0.2">
      <c r="A8243" s="140"/>
      <c r="B8243" s="325"/>
      <c r="J8243" s="4"/>
      <c r="K8243" s="173"/>
    </row>
    <row r="8244" spans="1:11" x14ac:dyDescent="0.2">
      <c r="A8244" s="140"/>
      <c r="B8244" s="325"/>
      <c r="J8244" s="4"/>
      <c r="K8244" s="173"/>
    </row>
    <row r="8245" spans="1:11" x14ac:dyDescent="0.2">
      <c r="A8245" s="140"/>
      <c r="B8245" s="325"/>
      <c r="J8245" s="4"/>
      <c r="K8245" s="173"/>
    </row>
    <row r="8246" spans="1:11" x14ac:dyDescent="0.2">
      <c r="A8246" s="140"/>
      <c r="B8246" s="325"/>
      <c r="J8246" s="4"/>
      <c r="K8246" s="173"/>
    </row>
    <row r="8247" spans="1:11" x14ac:dyDescent="0.2">
      <c r="A8247" s="140"/>
      <c r="B8247" s="325"/>
      <c r="J8247" s="4"/>
      <c r="K8247" s="173"/>
    </row>
    <row r="8248" spans="1:11" x14ac:dyDescent="0.2">
      <c r="A8248" s="140"/>
      <c r="B8248" s="325"/>
      <c r="J8248" s="4"/>
      <c r="K8248" s="173"/>
    </row>
    <row r="8249" spans="1:11" x14ac:dyDescent="0.2">
      <c r="A8249" s="140"/>
      <c r="B8249" s="325"/>
      <c r="J8249" s="4"/>
      <c r="K8249" s="173"/>
    </row>
    <row r="8250" spans="1:11" x14ac:dyDescent="0.2">
      <c r="A8250" s="140"/>
      <c r="B8250" s="325"/>
      <c r="J8250" s="4"/>
      <c r="K8250" s="173"/>
    </row>
    <row r="8251" spans="1:11" x14ac:dyDescent="0.2">
      <c r="A8251" s="140"/>
      <c r="B8251" s="325"/>
      <c r="J8251" s="4"/>
      <c r="K8251" s="173"/>
    </row>
    <row r="8252" spans="1:11" x14ac:dyDescent="0.2">
      <c r="A8252" s="140"/>
      <c r="B8252" s="325"/>
      <c r="J8252" s="4"/>
      <c r="K8252" s="173"/>
    </row>
    <row r="8253" spans="1:11" x14ac:dyDescent="0.2">
      <c r="A8253" s="140"/>
      <c r="B8253" s="325"/>
      <c r="J8253" s="4"/>
      <c r="K8253" s="173"/>
    </row>
    <row r="8254" spans="1:11" x14ac:dyDescent="0.2">
      <c r="A8254" s="140"/>
      <c r="B8254" s="325"/>
      <c r="J8254" s="4"/>
      <c r="K8254" s="173"/>
    </row>
    <row r="8255" spans="1:11" x14ac:dyDescent="0.2">
      <c r="A8255" s="140"/>
      <c r="B8255" s="325"/>
      <c r="J8255" s="4"/>
      <c r="K8255" s="173"/>
    </row>
    <row r="8256" spans="1:11" x14ac:dyDescent="0.2">
      <c r="A8256" s="140"/>
      <c r="B8256" s="325"/>
      <c r="J8256" s="4"/>
      <c r="K8256" s="173"/>
    </row>
    <row r="8257" spans="1:11" x14ac:dyDescent="0.2">
      <c r="A8257" s="140"/>
      <c r="B8257" s="325"/>
      <c r="J8257" s="4"/>
      <c r="K8257" s="173"/>
    </row>
    <row r="8258" spans="1:11" x14ac:dyDescent="0.2">
      <c r="A8258" s="140"/>
      <c r="B8258" s="325"/>
      <c r="J8258" s="4"/>
      <c r="K8258" s="173"/>
    </row>
    <row r="8259" spans="1:11" x14ac:dyDescent="0.2">
      <c r="A8259" s="140"/>
      <c r="B8259" s="325"/>
      <c r="J8259" s="4"/>
      <c r="K8259" s="173"/>
    </row>
    <row r="8260" spans="1:11" x14ac:dyDescent="0.2">
      <c r="A8260" s="140"/>
      <c r="B8260" s="325"/>
      <c r="J8260" s="4"/>
      <c r="K8260" s="173"/>
    </row>
    <row r="8261" spans="1:11" x14ac:dyDescent="0.2">
      <c r="A8261" s="140"/>
      <c r="B8261" s="325"/>
      <c r="J8261" s="4"/>
      <c r="K8261" s="173"/>
    </row>
    <row r="8262" spans="1:11" x14ac:dyDescent="0.2">
      <c r="A8262" s="140"/>
      <c r="B8262" s="325"/>
      <c r="J8262" s="4"/>
      <c r="K8262" s="173"/>
    </row>
    <row r="8263" spans="1:11" x14ac:dyDescent="0.2">
      <c r="A8263" s="140"/>
      <c r="B8263" s="325"/>
      <c r="J8263" s="4"/>
      <c r="K8263" s="173"/>
    </row>
    <row r="8264" spans="1:11" x14ac:dyDescent="0.2">
      <c r="A8264" s="140"/>
      <c r="B8264" s="325"/>
      <c r="J8264" s="4"/>
      <c r="K8264" s="173"/>
    </row>
    <row r="8265" spans="1:11" x14ac:dyDescent="0.2">
      <c r="A8265" s="140"/>
      <c r="B8265" s="325"/>
      <c r="J8265" s="4"/>
      <c r="K8265" s="173"/>
    </row>
    <row r="8266" spans="1:11" x14ac:dyDescent="0.2">
      <c r="A8266" s="140"/>
      <c r="B8266" s="325"/>
      <c r="J8266" s="4"/>
      <c r="K8266" s="173"/>
    </row>
    <row r="8267" spans="1:11" x14ac:dyDescent="0.2">
      <c r="A8267" s="140"/>
      <c r="B8267" s="325"/>
      <c r="J8267" s="4"/>
      <c r="K8267" s="173"/>
    </row>
    <row r="8268" spans="1:11" x14ac:dyDescent="0.2">
      <c r="A8268" s="140"/>
      <c r="B8268" s="325"/>
      <c r="J8268" s="4"/>
      <c r="K8268" s="173"/>
    </row>
    <row r="8269" spans="1:11" x14ac:dyDescent="0.2">
      <c r="A8269" s="140"/>
      <c r="B8269" s="325"/>
      <c r="J8269" s="4"/>
      <c r="K8269" s="173"/>
    </row>
    <row r="8270" spans="1:11" x14ac:dyDescent="0.2">
      <c r="A8270" s="140"/>
      <c r="B8270" s="325"/>
      <c r="J8270" s="4"/>
      <c r="K8270" s="173"/>
    </row>
    <row r="8271" spans="1:11" x14ac:dyDescent="0.2">
      <c r="A8271" s="140"/>
      <c r="B8271" s="325"/>
      <c r="J8271" s="4"/>
      <c r="K8271" s="173"/>
    </row>
    <row r="8272" spans="1:11" x14ac:dyDescent="0.2">
      <c r="A8272" s="140"/>
      <c r="B8272" s="325"/>
      <c r="J8272" s="4"/>
      <c r="K8272" s="173"/>
    </row>
    <row r="8273" spans="1:11" x14ac:dyDescent="0.2">
      <c r="A8273" s="140"/>
      <c r="B8273" s="325"/>
      <c r="J8273" s="4"/>
      <c r="K8273" s="173"/>
    </row>
    <row r="8274" spans="1:11" x14ac:dyDescent="0.2">
      <c r="A8274" s="140"/>
      <c r="B8274" s="325"/>
      <c r="J8274" s="4"/>
      <c r="K8274" s="173"/>
    </row>
    <row r="8275" spans="1:11" x14ac:dyDescent="0.2">
      <c r="A8275" s="140"/>
      <c r="B8275" s="325"/>
      <c r="J8275" s="4"/>
      <c r="K8275" s="173"/>
    </row>
    <row r="8276" spans="1:11" x14ac:dyDescent="0.2">
      <c r="A8276" s="140"/>
      <c r="B8276" s="325"/>
      <c r="J8276" s="4"/>
      <c r="K8276" s="173"/>
    </row>
    <row r="8277" spans="1:11" x14ac:dyDescent="0.2">
      <c r="A8277" s="140"/>
      <c r="B8277" s="325"/>
      <c r="J8277" s="4"/>
      <c r="K8277" s="173"/>
    </row>
    <row r="8278" spans="1:11" x14ac:dyDescent="0.2">
      <c r="A8278" s="140"/>
      <c r="B8278" s="325"/>
      <c r="J8278" s="4"/>
      <c r="K8278" s="173"/>
    </row>
    <row r="8279" spans="1:11" x14ac:dyDescent="0.2">
      <c r="A8279" s="140"/>
      <c r="B8279" s="325"/>
      <c r="J8279" s="4"/>
      <c r="K8279" s="173"/>
    </row>
    <row r="8280" spans="1:11" x14ac:dyDescent="0.2">
      <c r="A8280" s="140"/>
      <c r="B8280" s="325"/>
      <c r="J8280" s="4"/>
      <c r="K8280" s="173"/>
    </row>
    <row r="8281" spans="1:11" x14ac:dyDescent="0.2">
      <c r="A8281" s="140"/>
      <c r="B8281" s="325"/>
      <c r="J8281" s="4"/>
      <c r="K8281" s="173"/>
    </row>
    <row r="8282" spans="1:11" x14ac:dyDescent="0.2">
      <c r="A8282" s="140"/>
      <c r="B8282" s="325"/>
      <c r="J8282" s="4"/>
      <c r="K8282" s="173"/>
    </row>
    <row r="8283" spans="1:11" x14ac:dyDescent="0.2">
      <c r="A8283" s="140"/>
      <c r="B8283" s="325"/>
      <c r="J8283" s="4"/>
      <c r="K8283" s="173"/>
    </row>
    <row r="8284" spans="1:11" x14ac:dyDescent="0.2">
      <c r="A8284" s="140"/>
      <c r="B8284" s="325"/>
      <c r="J8284" s="4"/>
      <c r="K8284" s="173"/>
    </row>
    <row r="8285" spans="1:11" x14ac:dyDescent="0.2">
      <c r="A8285" s="140"/>
      <c r="B8285" s="325"/>
      <c r="J8285" s="4"/>
      <c r="K8285" s="173"/>
    </row>
    <row r="8286" spans="1:11" x14ac:dyDescent="0.2">
      <c r="A8286" s="140"/>
      <c r="B8286" s="325"/>
      <c r="J8286" s="4"/>
      <c r="K8286" s="173"/>
    </row>
    <row r="8287" spans="1:11" x14ac:dyDescent="0.2">
      <c r="A8287" s="140"/>
      <c r="B8287" s="325"/>
      <c r="J8287" s="4"/>
      <c r="K8287" s="173"/>
    </row>
    <row r="8288" spans="1:11" x14ac:dyDescent="0.2">
      <c r="A8288" s="140"/>
      <c r="B8288" s="325"/>
      <c r="J8288" s="4"/>
      <c r="K8288" s="173"/>
    </row>
    <row r="8289" spans="1:11" x14ac:dyDescent="0.2">
      <c r="A8289" s="140"/>
      <c r="B8289" s="325"/>
      <c r="J8289" s="4"/>
      <c r="K8289" s="173"/>
    </row>
    <row r="8290" spans="1:11" x14ac:dyDescent="0.2">
      <c r="A8290" s="140"/>
      <c r="B8290" s="325"/>
      <c r="J8290" s="4"/>
      <c r="K8290" s="173"/>
    </row>
    <row r="8291" spans="1:11" x14ac:dyDescent="0.2">
      <c r="A8291" s="140"/>
      <c r="B8291" s="325"/>
      <c r="J8291" s="4"/>
      <c r="K8291" s="173"/>
    </row>
    <row r="8292" spans="1:11" x14ac:dyDescent="0.2">
      <c r="A8292" s="140"/>
      <c r="B8292" s="325"/>
      <c r="J8292" s="4"/>
      <c r="K8292" s="173"/>
    </row>
    <row r="8293" spans="1:11" x14ac:dyDescent="0.2">
      <c r="A8293" s="140"/>
      <c r="B8293" s="325"/>
      <c r="J8293" s="4"/>
      <c r="K8293" s="173"/>
    </row>
    <row r="8294" spans="1:11" x14ac:dyDescent="0.2">
      <c r="A8294" s="140"/>
      <c r="B8294" s="325"/>
      <c r="J8294" s="4"/>
      <c r="K8294" s="173"/>
    </row>
    <row r="8295" spans="1:11" x14ac:dyDescent="0.2">
      <c r="A8295" s="140"/>
      <c r="B8295" s="325"/>
      <c r="J8295" s="4"/>
      <c r="K8295" s="173"/>
    </row>
    <row r="8296" spans="1:11" x14ac:dyDescent="0.2">
      <c r="A8296" s="140"/>
      <c r="B8296" s="325"/>
      <c r="J8296" s="4"/>
      <c r="K8296" s="173"/>
    </row>
    <row r="8297" spans="1:11" x14ac:dyDescent="0.2">
      <c r="A8297" s="140"/>
      <c r="B8297" s="325"/>
      <c r="J8297" s="4"/>
      <c r="K8297" s="173"/>
    </row>
    <row r="8298" spans="1:11" x14ac:dyDescent="0.2">
      <c r="A8298" s="140"/>
      <c r="B8298" s="325"/>
      <c r="J8298" s="4"/>
      <c r="K8298" s="173"/>
    </row>
    <row r="8299" spans="1:11" x14ac:dyDescent="0.2">
      <c r="A8299" s="140"/>
      <c r="B8299" s="325"/>
      <c r="J8299" s="4"/>
      <c r="K8299" s="173"/>
    </row>
    <row r="8300" spans="1:11" x14ac:dyDescent="0.2">
      <c r="A8300" s="140"/>
      <c r="B8300" s="325"/>
      <c r="J8300" s="4"/>
      <c r="K8300" s="173"/>
    </row>
    <row r="8301" spans="1:11" x14ac:dyDescent="0.2">
      <c r="A8301" s="140"/>
      <c r="B8301" s="325"/>
      <c r="J8301" s="4"/>
      <c r="K8301" s="173"/>
    </row>
    <row r="8302" spans="1:11" x14ac:dyDescent="0.2">
      <c r="A8302" s="140"/>
      <c r="B8302" s="325"/>
      <c r="J8302" s="4"/>
      <c r="K8302" s="173"/>
    </row>
    <row r="8303" spans="1:11" x14ac:dyDescent="0.2">
      <c r="A8303" s="140"/>
      <c r="B8303" s="325"/>
      <c r="J8303" s="4"/>
      <c r="K8303" s="173"/>
    </row>
    <row r="8304" spans="1:11" x14ac:dyDescent="0.2">
      <c r="A8304" s="140"/>
      <c r="B8304" s="325"/>
      <c r="J8304" s="4"/>
      <c r="K8304" s="173"/>
    </row>
    <row r="8305" spans="1:11" x14ac:dyDescent="0.2">
      <c r="A8305" s="140"/>
      <c r="B8305" s="325"/>
      <c r="J8305" s="4"/>
      <c r="K8305" s="173"/>
    </row>
    <row r="8306" spans="1:11" x14ac:dyDescent="0.2">
      <c r="A8306" s="140"/>
      <c r="B8306" s="325"/>
      <c r="J8306" s="4"/>
      <c r="K8306" s="173"/>
    </row>
    <row r="8307" spans="1:11" x14ac:dyDescent="0.2">
      <c r="A8307" s="140"/>
      <c r="B8307" s="325"/>
      <c r="J8307" s="4"/>
      <c r="K8307" s="173"/>
    </row>
    <row r="8308" spans="1:11" x14ac:dyDescent="0.2">
      <c r="A8308" s="140"/>
      <c r="B8308" s="325"/>
      <c r="J8308" s="4"/>
      <c r="K8308" s="173"/>
    </row>
    <row r="8309" spans="1:11" x14ac:dyDescent="0.2">
      <c r="A8309" s="140"/>
      <c r="B8309" s="325"/>
      <c r="J8309" s="4"/>
      <c r="K8309" s="173"/>
    </row>
    <row r="8310" spans="1:11" x14ac:dyDescent="0.2">
      <c r="A8310" s="140"/>
      <c r="B8310" s="325"/>
      <c r="J8310" s="4"/>
      <c r="K8310" s="173"/>
    </row>
    <row r="8311" spans="1:11" x14ac:dyDescent="0.2">
      <c r="A8311" s="140"/>
      <c r="B8311" s="325"/>
      <c r="J8311" s="4"/>
      <c r="K8311" s="173"/>
    </row>
    <row r="8312" spans="1:11" x14ac:dyDescent="0.2">
      <c r="A8312" s="140"/>
      <c r="B8312" s="325"/>
      <c r="J8312" s="4"/>
      <c r="K8312" s="173"/>
    </row>
    <row r="8313" spans="1:11" x14ac:dyDescent="0.2">
      <c r="A8313" s="140"/>
      <c r="B8313" s="325"/>
      <c r="J8313" s="4"/>
      <c r="K8313" s="173"/>
    </row>
    <row r="8314" spans="1:11" x14ac:dyDescent="0.2">
      <c r="A8314" s="140"/>
      <c r="B8314" s="325"/>
      <c r="J8314" s="4"/>
      <c r="K8314" s="173"/>
    </row>
    <row r="8315" spans="1:11" x14ac:dyDescent="0.2">
      <c r="A8315" s="140"/>
      <c r="B8315" s="325"/>
      <c r="J8315" s="4"/>
      <c r="K8315" s="173"/>
    </row>
    <row r="8316" spans="1:11" x14ac:dyDescent="0.2">
      <c r="A8316" s="140"/>
      <c r="B8316" s="325"/>
      <c r="J8316" s="4"/>
      <c r="K8316" s="173"/>
    </row>
    <row r="8317" spans="1:11" x14ac:dyDescent="0.2">
      <c r="A8317" s="140"/>
      <c r="B8317" s="325"/>
      <c r="J8317" s="4"/>
      <c r="K8317" s="173"/>
    </row>
    <row r="8318" spans="1:11" x14ac:dyDescent="0.2">
      <c r="A8318" s="140"/>
      <c r="B8318" s="325"/>
      <c r="J8318" s="4"/>
      <c r="K8318" s="173"/>
    </row>
    <row r="8319" spans="1:11" x14ac:dyDescent="0.2">
      <c r="A8319" s="140"/>
      <c r="B8319" s="325"/>
      <c r="J8319" s="4"/>
      <c r="K8319" s="173"/>
    </row>
    <row r="8320" spans="1:11" x14ac:dyDescent="0.2">
      <c r="A8320" s="140"/>
      <c r="B8320" s="325"/>
      <c r="J8320" s="4"/>
      <c r="K8320" s="173"/>
    </row>
    <row r="8321" spans="1:11" x14ac:dyDescent="0.2">
      <c r="A8321" s="140"/>
      <c r="B8321" s="325"/>
      <c r="J8321" s="4"/>
      <c r="K8321" s="173"/>
    </row>
    <row r="8322" spans="1:11" x14ac:dyDescent="0.2">
      <c r="A8322" s="140"/>
      <c r="B8322" s="325"/>
      <c r="J8322" s="4"/>
      <c r="K8322" s="173"/>
    </row>
    <row r="8323" spans="1:11" x14ac:dyDescent="0.2">
      <c r="A8323" s="140"/>
      <c r="B8323" s="325"/>
      <c r="J8323" s="4"/>
      <c r="K8323" s="173"/>
    </row>
    <row r="8324" spans="1:11" x14ac:dyDescent="0.2">
      <c r="A8324" s="140"/>
      <c r="B8324" s="325"/>
      <c r="J8324" s="4"/>
      <c r="K8324" s="173"/>
    </row>
    <row r="8325" spans="1:11" x14ac:dyDescent="0.2">
      <c r="A8325" s="140"/>
      <c r="B8325" s="325"/>
      <c r="J8325" s="4"/>
      <c r="K8325" s="173"/>
    </row>
    <row r="8326" spans="1:11" x14ac:dyDescent="0.2">
      <c r="A8326" s="140"/>
      <c r="B8326" s="325"/>
      <c r="J8326" s="4"/>
      <c r="K8326" s="173"/>
    </row>
    <row r="8327" spans="1:11" x14ac:dyDescent="0.2">
      <c r="A8327" s="140"/>
      <c r="B8327" s="325"/>
      <c r="J8327" s="4"/>
      <c r="K8327" s="173"/>
    </row>
    <row r="8328" spans="1:11" x14ac:dyDescent="0.2">
      <c r="A8328" s="140"/>
      <c r="B8328" s="325"/>
      <c r="J8328" s="4"/>
      <c r="K8328" s="173"/>
    </row>
    <row r="8329" spans="1:11" x14ac:dyDescent="0.2">
      <c r="A8329" s="140"/>
      <c r="B8329" s="325"/>
      <c r="J8329" s="4"/>
      <c r="K8329" s="173"/>
    </row>
    <row r="8330" spans="1:11" x14ac:dyDescent="0.2">
      <c r="A8330" s="140"/>
      <c r="B8330" s="325"/>
      <c r="J8330" s="4"/>
      <c r="K8330" s="173"/>
    </row>
    <row r="8331" spans="1:11" x14ac:dyDescent="0.2">
      <c r="A8331" s="140"/>
      <c r="B8331" s="325"/>
      <c r="J8331" s="4"/>
      <c r="K8331" s="173"/>
    </row>
    <row r="8332" spans="1:11" x14ac:dyDescent="0.2">
      <c r="A8332" s="140"/>
      <c r="B8332" s="325"/>
      <c r="J8332" s="4"/>
      <c r="K8332" s="173"/>
    </row>
    <row r="8333" spans="1:11" x14ac:dyDescent="0.2">
      <c r="A8333" s="140"/>
      <c r="B8333" s="325"/>
      <c r="J8333" s="4"/>
      <c r="K8333" s="173"/>
    </row>
    <row r="8334" spans="1:11" x14ac:dyDescent="0.2">
      <c r="A8334" s="140"/>
      <c r="B8334" s="325"/>
      <c r="J8334" s="4"/>
      <c r="K8334" s="173"/>
    </row>
    <row r="8335" spans="1:11" x14ac:dyDescent="0.2">
      <c r="A8335" s="140"/>
      <c r="B8335" s="325"/>
      <c r="J8335" s="4"/>
      <c r="K8335" s="173"/>
    </row>
    <row r="8336" spans="1:11" x14ac:dyDescent="0.2">
      <c r="A8336" s="140"/>
      <c r="B8336" s="325"/>
      <c r="J8336" s="4"/>
      <c r="K8336" s="173"/>
    </row>
    <row r="8337" spans="1:11" x14ac:dyDescent="0.2">
      <c r="A8337" s="140"/>
      <c r="B8337" s="325"/>
      <c r="J8337" s="4"/>
      <c r="K8337" s="173"/>
    </row>
    <row r="8338" spans="1:11" x14ac:dyDescent="0.2">
      <c r="A8338" s="140"/>
      <c r="B8338" s="325"/>
      <c r="J8338" s="4"/>
      <c r="K8338" s="173"/>
    </row>
    <row r="8339" spans="1:11" x14ac:dyDescent="0.2">
      <c r="A8339" s="140"/>
      <c r="B8339" s="325"/>
      <c r="J8339" s="4"/>
      <c r="K8339" s="173"/>
    </row>
    <row r="8340" spans="1:11" x14ac:dyDescent="0.2">
      <c r="A8340" s="140"/>
      <c r="B8340" s="325"/>
      <c r="J8340" s="4"/>
      <c r="K8340" s="173"/>
    </row>
    <row r="8341" spans="1:11" x14ac:dyDescent="0.2">
      <c r="A8341" s="140"/>
      <c r="B8341" s="325"/>
      <c r="J8341" s="4"/>
      <c r="K8341" s="173"/>
    </row>
    <row r="8342" spans="1:11" x14ac:dyDescent="0.2">
      <c r="A8342" s="140"/>
      <c r="B8342" s="325"/>
      <c r="J8342" s="4"/>
      <c r="K8342" s="173"/>
    </row>
    <row r="8343" spans="1:11" x14ac:dyDescent="0.2">
      <c r="A8343" s="140"/>
      <c r="B8343" s="325"/>
      <c r="J8343" s="4"/>
      <c r="K8343" s="173"/>
    </row>
    <row r="8344" spans="1:11" x14ac:dyDescent="0.2">
      <c r="A8344" s="140"/>
      <c r="B8344" s="325"/>
      <c r="J8344" s="4"/>
      <c r="K8344" s="173"/>
    </row>
    <row r="8345" spans="1:11" x14ac:dyDescent="0.2">
      <c r="A8345" s="140"/>
      <c r="B8345" s="325"/>
      <c r="J8345" s="4"/>
      <c r="K8345" s="173"/>
    </row>
    <row r="8346" spans="1:11" x14ac:dyDescent="0.2">
      <c r="A8346" s="140"/>
      <c r="B8346" s="325"/>
      <c r="J8346" s="4"/>
      <c r="K8346" s="173"/>
    </row>
    <row r="8347" spans="1:11" x14ac:dyDescent="0.2">
      <c r="A8347" s="140"/>
      <c r="B8347" s="325"/>
      <c r="J8347" s="4"/>
      <c r="K8347" s="173"/>
    </row>
    <row r="8348" spans="1:11" x14ac:dyDescent="0.2">
      <c r="A8348" s="140"/>
      <c r="B8348" s="325"/>
      <c r="J8348" s="4"/>
      <c r="K8348" s="173"/>
    </row>
    <row r="8349" spans="1:11" x14ac:dyDescent="0.2">
      <c r="A8349" s="140"/>
      <c r="B8349" s="325"/>
      <c r="J8349" s="4"/>
      <c r="K8349" s="173"/>
    </row>
    <row r="8350" spans="1:11" x14ac:dyDescent="0.2">
      <c r="A8350" s="140"/>
      <c r="B8350" s="325"/>
      <c r="J8350" s="4"/>
      <c r="K8350" s="173"/>
    </row>
    <row r="8351" spans="1:11" x14ac:dyDescent="0.2">
      <c r="A8351" s="140"/>
      <c r="B8351" s="325"/>
      <c r="J8351" s="4"/>
      <c r="K8351" s="173"/>
    </row>
    <row r="8352" spans="1:11" x14ac:dyDescent="0.2">
      <c r="A8352" s="140"/>
      <c r="B8352" s="325"/>
      <c r="J8352" s="4"/>
      <c r="K8352" s="173"/>
    </row>
    <row r="8353" spans="1:11" x14ac:dyDescent="0.2">
      <c r="A8353" s="140"/>
      <c r="B8353" s="325"/>
      <c r="J8353" s="4"/>
      <c r="K8353" s="173"/>
    </row>
    <row r="8354" spans="1:11" x14ac:dyDescent="0.2">
      <c r="A8354" s="140"/>
      <c r="B8354" s="325"/>
      <c r="J8354" s="4"/>
      <c r="K8354" s="173"/>
    </row>
    <row r="8355" spans="1:11" x14ac:dyDescent="0.2">
      <c r="A8355" s="140"/>
      <c r="B8355" s="325"/>
      <c r="J8355" s="4"/>
      <c r="K8355" s="173"/>
    </row>
    <row r="8356" spans="1:11" x14ac:dyDescent="0.2">
      <c r="A8356" s="140"/>
      <c r="B8356" s="325"/>
      <c r="J8356" s="4"/>
      <c r="K8356" s="173"/>
    </row>
    <row r="8357" spans="1:11" x14ac:dyDescent="0.2">
      <c r="A8357" s="140"/>
      <c r="B8357" s="325"/>
      <c r="J8357" s="4"/>
      <c r="K8357" s="173"/>
    </row>
    <row r="8358" spans="1:11" x14ac:dyDescent="0.2">
      <c r="A8358" s="140"/>
      <c r="B8358" s="325"/>
      <c r="J8358" s="4"/>
      <c r="K8358" s="173"/>
    </row>
    <row r="8359" spans="1:11" x14ac:dyDescent="0.2">
      <c r="A8359" s="140"/>
      <c r="B8359" s="325"/>
      <c r="J8359" s="4"/>
      <c r="K8359" s="173"/>
    </row>
    <row r="8360" spans="1:11" x14ac:dyDescent="0.2">
      <c r="A8360" s="140"/>
      <c r="B8360" s="325"/>
      <c r="J8360" s="4"/>
      <c r="K8360" s="173"/>
    </row>
    <row r="8361" spans="1:11" x14ac:dyDescent="0.2">
      <c r="A8361" s="140"/>
      <c r="B8361" s="325"/>
      <c r="J8361" s="4"/>
      <c r="K8361" s="173"/>
    </row>
    <row r="8362" spans="1:11" x14ac:dyDescent="0.2">
      <c r="A8362" s="140"/>
      <c r="B8362" s="325"/>
      <c r="J8362" s="4"/>
      <c r="K8362" s="173"/>
    </row>
    <row r="8363" spans="1:11" x14ac:dyDescent="0.2">
      <c r="A8363" s="140"/>
      <c r="B8363" s="325"/>
      <c r="J8363" s="4"/>
      <c r="K8363" s="173"/>
    </row>
    <row r="8364" spans="1:11" x14ac:dyDescent="0.2">
      <c r="A8364" s="140"/>
      <c r="B8364" s="325"/>
      <c r="J8364" s="4"/>
      <c r="K8364" s="173"/>
    </row>
    <row r="8365" spans="1:11" x14ac:dyDescent="0.2">
      <c r="A8365" s="140"/>
      <c r="B8365" s="325"/>
      <c r="J8365" s="4"/>
      <c r="K8365" s="173"/>
    </row>
    <row r="8366" spans="1:11" x14ac:dyDescent="0.2">
      <c r="A8366" s="140"/>
      <c r="B8366" s="325"/>
      <c r="J8366" s="4"/>
      <c r="K8366" s="173"/>
    </row>
    <row r="8367" spans="1:11" x14ac:dyDescent="0.2">
      <c r="A8367" s="140"/>
      <c r="B8367" s="325"/>
      <c r="J8367" s="4"/>
      <c r="K8367" s="173"/>
    </row>
    <row r="8368" spans="1:11" x14ac:dyDescent="0.2">
      <c r="A8368" s="140"/>
      <c r="B8368" s="325"/>
      <c r="J8368" s="4"/>
      <c r="K8368" s="173"/>
    </row>
    <row r="8369" spans="1:11" x14ac:dyDescent="0.2">
      <c r="A8369" s="140"/>
      <c r="B8369" s="325"/>
      <c r="J8369" s="4"/>
      <c r="K8369" s="173"/>
    </row>
    <row r="8370" spans="1:11" x14ac:dyDescent="0.2">
      <c r="A8370" s="140"/>
      <c r="B8370" s="325"/>
      <c r="J8370" s="4"/>
      <c r="K8370" s="173"/>
    </row>
    <row r="8371" spans="1:11" x14ac:dyDescent="0.2">
      <c r="A8371" s="140"/>
      <c r="B8371" s="325"/>
      <c r="J8371" s="4"/>
      <c r="K8371" s="173"/>
    </row>
    <row r="8372" spans="1:11" x14ac:dyDescent="0.2">
      <c r="A8372" s="140"/>
      <c r="B8372" s="325"/>
      <c r="J8372" s="4"/>
      <c r="K8372" s="173"/>
    </row>
    <row r="8373" spans="1:11" x14ac:dyDescent="0.2">
      <c r="A8373" s="140"/>
      <c r="B8373" s="325"/>
      <c r="J8373" s="4"/>
      <c r="K8373" s="173"/>
    </row>
    <row r="8374" spans="1:11" x14ac:dyDescent="0.2">
      <c r="A8374" s="140"/>
      <c r="B8374" s="325"/>
      <c r="J8374" s="4"/>
      <c r="K8374" s="173"/>
    </row>
    <row r="8375" spans="1:11" x14ac:dyDescent="0.2">
      <c r="A8375" s="140"/>
      <c r="B8375" s="325"/>
      <c r="J8375" s="4"/>
      <c r="K8375" s="173"/>
    </row>
    <row r="8376" spans="1:11" x14ac:dyDescent="0.2">
      <c r="A8376" s="140"/>
      <c r="B8376" s="325"/>
      <c r="J8376" s="4"/>
      <c r="K8376" s="173"/>
    </row>
    <row r="8377" spans="1:11" x14ac:dyDescent="0.2">
      <c r="A8377" s="140"/>
      <c r="B8377" s="325"/>
      <c r="J8377" s="4"/>
      <c r="K8377" s="173"/>
    </row>
    <row r="8378" spans="1:11" x14ac:dyDescent="0.2">
      <c r="A8378" s="140"/>
      <c r="B8378" s="325"/>
      <c r="J8378" s="4"/>
      <c r="K8378" s="173"/>
    </row>
    <row r="8379" spans="1:11" x14ac:dyDescent="0.2">
      <c r="A8379" s="140"/>
      <c r="B8379" s="325"/>
      <c r="J8379" s="4"/>
      <c r="K8379" s="173"/>
    </row>
    <row r="8380" spans="1:11" x14ac:dyDescent="0.2">
      <c r="A8380" s="140"/>
      <c r="B8380" s="325"/>
      <c r="J8380" s="4"/>
      <c r="K8380" s="173"/>
    </row>
    <row r="8381" spans="1:11" x14ac:dyDescent="0.2">
      <c r="A8381" s="140"/>
      <c r="B8381" s="325"/>
      <c r="J8381" s="4"/>
      <c r="K8381" s="173"/>
    </row>
    <row r="8382" spans="1:11" x14ac:dyDescent="0.2">
      <c r="A8382" s="140"/>
      <c r="B8382" s="325"/>
      <c r="J8382" s="4"/>
      <c r="K8382" s="173"/>
    </row>
    <row r="8383" spans="1:11" x14ac:dyDescent="0.2">
      <c r="A8383" s="140"/>
      <c r="B8383" s="325"/>
      <c r="J8383" s="4"/>
      <c r="K8383" s="173"/>
    </row>
    <row r="8384" spans="1:11" x14ac:dyDescent="0.2">
      <c r="A8384" s="140"/>
      <c r="B8384" s="325"/>
      <c r="J8384" s="4"/>
      <c r="K8384" s="173"/>
    </row>
    <row r="8385" spans="1:11" x14ac:dyDescent="0.2">
      <c r="A8385" s="140"/>
      <c r="B8385" s="325"/>
      <c r="J8385" s="4"/>
      <c r="K8385" s="173"/>
    </row>
    <row r="8386" spans="1:11" x14ac:dyDescent="0.2">
      <c r="A8386" s="140"/>
      <c r="B8386" s="325"/>
      <c r="J8386" s="4"/>
      <c r="K8386" s="173"/>
    </row>
    <row r="8387" spans="1:11" x14ac:dyDescent="0.2">
      <c r="A8387" s="140"/>
      <c r="B8387" s="325"/>
      <c r="J8387" s="4"/>
      <c r="K8387" s="173"/>
    </row>
    <row r="8388" spans="1:11" x14ac:dyDescent="0.2">
      <c r="A8388" s="140"/>
      <c r="B8388" s="325"/>
      <c r="J8388" s="4"/>
      <c r="K8388" s="173"/>
    </row>
    <row r="8389" spans="1:11" x14ac:dyDescent="0.2">
      <c r="A8389" s="140"/>
      <c r="B8389" s="325"/>
      <c r="J8389" s="4"/>
      <c r="K8389" s="173"/>
    </row>
    <row r="8390" spans="1:11" x14ac:dyDescent="0.2">
      <c r="A8390" s="140"/>
      <c r="B8390" s="325"/>
      <c r="J8390" s="4"/>
      <c r="K8390" s="173"/>
    </row>
    <row r="8391" spans="1:11" x14ac:dyDescent="0.2">
      <c r="A8391" s="140"/>
      <c r="B8391" s="325"/>
      <c r="J8391" s="4"/>
      <c r="K8391" s="173"/>
    </row>
    <row r="8392" spans="1:11" x14ac:dyDescent="0.2">
      <c r="A8392" s="140"/>
      <c r="B8392" s="325"/>
      <c r="J8392" s="4"/>
      <c r="K8392" s="173"/>
    </row>
    <row r="8393" spans="1:11" x14ac:dyDescent="0.2">
      <c r="A8393" s="140"/>
      <c r="B8393" s="325"/>
      <c r="J8393" s="4"/>
      <c r="K8393" s="173"/>
    </row>
    <row r="8394" spans="1:11" x14ac:dyDescent="0.2">
      <c r="A8394" s="140"/>
      <c r="B8394" s="325"/>
      <c r="J8394" s="4"/>
      <c r="K8394" s="173"/>
    </row>
    <row r="8395" spans="1:11" x14ac:dyDescent="0.2">
      <c r="A8395" s="140"/>
      <c r="B8395" s="325"/>
      <c r="J8395" s="4"/>
      <c r="K8395" s="173"/>
    </row>
    <row r="8396" spans="1:11" x14ac:dyDescent="0.2">
      <c r="A8396" s="140"/>
      <c r="B8396" s="325"/>
      <c r="J8396" s="4"/>
      <c r="K8396" s="173"/>
    </row>
    <row r="8397" spans="1:11" x14ac:dyDescent="0.2">
      <c r="A8397" s="140"/>
      <c r="B8397" s="325"/>
      <c r="J8397" s="4"/>
      <c r="K8397" s="173"/>
    </row>
    <row r="8398" spans="1:11" x14ac:dyDescent="0.2">
      <c r="A8398" s="140"/>
      <c r="B8398" s="325"/>
      <c r="J8398" s="4"/>
      <c r="K8398" s="173"/>
    </row>
    <row r="8399" spans="1:11" x14ac:dyDescent="0.2">
      <c r="A8399" s="140"/>
      <c r="B8399" s="325"/>
      <c r="J8399" s="4"/>
      <c r="K8399" s="173"/>
    </row>
    <row r="8400" spans="1:11" x14ac:dyDescent="0.2">
      <c r="A8400" s="140"/>
      <c r="B8400" s="325"/>
      <c r="J8400" s="4"/>
      <c r="K8400" s="173"/>
    </row>
    <row r="8401" spans="1:11" x14ac:dyDescent="0.2">
      <c r="A8401" s="140"/>
      <c r="B8401" s="325"/>
      <c r="J8401" s="4"/>
      <c r="K8401" s="173"/>
    </row>
    <row r="8402" spans="1:11" x14ac:dyDescent="0.2">
      <c r="A8402" s="140"/>
      <c r="B8402" s="325"/>
      <c r="J8402" s="4"/>
      <c r="K8402" s="173"/>
    </row>
    <row r="8403" spans="1:11" x14ac:dyDescent="0.2">
      <c r="A8403" s="140"/>
      <c r="B8403" s="325"/>
      <c r="J8403" s="4"/>
      <c r="K8403" s="173"/>
    </row>
    <row r="8404" spans="1:11" x14ac:dyDescent="0.2">
      <c r="A8404" s="140"/>
      <c r="B8404" s="325"/>
      <c r="J8404" s="4"/>
      <c r="K8404" s="173"/>
    </row>
    <row r="8405" spans="1:11" x14ac:dyDescent="0.2">
      <c r="A8405" s="140"/>
      <c r="B8405" s="325"/>
      <c r="J8405" s="4"/>
      <c r="K8405" s="173"/>
    </row>
    <row r="8406" spans="1:11" x14ac:dyDescent="0.2">
      <c r="A8406" s="140"/>
      <c r="B8406" s="325"/>
      <c r="J8406" s="4"/>
      <c r="K8406" s="173"/>
    </row>
    <row r="8407" spans="1:11" x14ac:dyDescent="0.2">
      <c r="A8407" s="140"/>
      <c r="B8407" s="325"/>
      <c r="J8407" s="4"/>
      <c r="K8407" s="173"/>
    </row>
    <row r="8408" spans="1:11" x14ac:dyDescent="0.2">
      <c r="A8408" s="140"/>
      <c r="B8408" s="325"/>
      <c r="J8408" s="4"/>
      <c r="K8408" s="173"/>
    </row>
    <row r="8409" spans="1:11" x14ac:dyDescent="0.2">
      <c r="A8409" s="140"/>
      <c r="B8409" s="325"/>
      <c r="J8409" s="4"/>
      <c r="K8409" s="173"/>
    </row>
    <row r="8410" spans="1:11" x14ac:dyDescent="0.2">
      <c r="A8410" s="140"/>
      <c r="B8410" s="325"/>
      <c r="J8410" s="4"/>
      <c r="K8410" s="173"/>
    </row>
    <row r="8411" spans="1:11" x14ac:dyDescent="0.2">
      <c r="A8411" s="140"/>
      <c r="B8411" s="325"/>
      <c r="J8411" s="4"/>
      <c r="K8411" s="173"/>
    </row>
    <row r="8412" spans="1:11" x14ac:dyDescent="0.2">
      <c r="A8412" s="140"/>
      <c r="B8412" s="325"/>
      <c r="J8412" s="4"/>
      <c r="K8412" s="173"/>
    </row>
    <row r="8413" spans="1:11" x14ac:dyDescent="0.2">
      <c r="A8413" s="140"/>
      <c r="B8413" s="325"/>
      <c r="J8413" s="4"/>
      <c r="K8413" s="173"/>
    </row>
    <row r="8414" spans="1:11" x14ac:dyDescent="0.2">
      <c r="A8414" s="140"/>
      <c r="B8414" s="325"/>
      <c r="J8414" s="4"/>
      <c r="K8414" s="173"/>
    </row>
    <row r="8415" spans="1:11" x14ac:dyDescent="0.2">
      <c r="A8415" s="140"/>
      <c r="B8415" s="325"/>
      <c r="J8415" s="4"/>
      <c r="K8415" s="173"/>
    </row>
    <row r="8416" spans="1:11" x14ac:dyDescent="0.2">
      <c r="A8416" s="140"/>
      <c r="B8416" s="325"/>
      <c r="J8416" s="4"/>
      <c r="K8416" s="173"/>
    </row>
    <row r="8417" spans="1:11" x14ac:dyDescent="0.2">
      <c r="A8417" s="140"/>
      <c r="B8417" s="325"/>
      <c r="J8417" s="4"/>
      <c r="K8417" s="173"/>
    </row>
    <row r="8418" spans="1:11" x14ac:dyDescent="0.2">
      <c r="A8418" s="140"/>
      <c r="B8418" s="325"/>
      <c r="J8418" s="4"/>
      <c r="K8418" s="173"/>
    </row>
    <row r="8419" spans="1:11" x14ac:dyDescent="0.2">
      <c r="A8419" s="140"/>
      <c r="B8419" s="325"/>
      <c r="J8419" s="4"/>
      <c r="K8419" s="173"/>
    </row>
    <row r="8420" spans="1:11" x14ac:dyDescent="0.2">
      <c r="A8420" s="140"/>
      <c r="B8420" s="325"/>
      <c r="J8420" s="4"/>
      <c r="K8420" s="173"/>
    </row>
    <row r="8421" spans="1:11" x14ac:dyDescent="0.2">
      <c r="A8421" s="140"/>
      <c r="B8421" s="325"/>
      <c r="J8421" s="4"/>
      <c r="K8421" s="173"/>
    </row>
    <row r="8422" spans="1:11" x14ac:dyDescent="0.2">
      <c r="A8422" s="140"/>
      <c r="B8422" s="325"/>
      <c r="J8422" s="4"/>
      <c r="K8422" s="173"/>
    </row>
    <row r="8423" spans="1:11" x14ac:dyDescent="0.2">
      <c r="A8423" s="140"/>
      <c r="B8423" s="325"/>
      <c r="J8423" s="4"/>
      <c r="K8423" s="173"/>
    </row>
    <row r="8424" spans="1:11" x14ac:dyDescent="0.2">
      <c r="A8424" s="140"/>
      <c r="B8424" s="325"/>
      <c r="J8424" s="4"/>
      <c r="K8424" s="173"/>
    </row>
    <row r="8425" spans="1:11" x14ac:dyDescent="0.2">
      <c r="A8425" s="140"/>
      <c r="B8425" s="325"/>
      <c r="J8425" s="4"/>
      <c r="K8425" s="173"/>
    </row>
    <row r="8426" spans="1:11" x14ac:dyDescent="0.2">
      <c r="A8426" s="140"/>
      <c r="B8426" s="325"/>
      <c r="J8426" s="4"/>
      <c r="K8426" s="173"/>
    </row>
    <row r="8427" spans="1:11" x14ac:dyDescent="0.2">
      <c r="A8427" s="140"/>
      <c r="B8427" s="325"/>
      <c r="J8427" s="4"/>
      <c r="K8427" s="173"/>
    </row>
    <row r="8428" spans="1:11" x14ac:dyDescent="0.2">
      <c r="A8428" s="140"/>
      <c r="B8428" s="325"/>
      <c r="J8428" s="4"/>
      <c r="K8428" s="173"/>
    </row>
    <row r="8429" spans="1:11" x14ac:dyDescent="0.2">
      <c r="A8429" s="140"/>
      <c r="B8429" s="325"/>
      <c r="J8429" s="4"/>
      <c r="K8429" s="173"/>
    </row>
    <row r="8430" spans="1:11" x14ac:dyDescent="0.2">
      <c r="A8430" s="140"/>
      <c r="B8430" s="325"/>
      <c r="J8430" s="4"/>
      <c r="K8430" s="173"/>
    </row>
    <row r="8431" spans="1:11" x14ac:dyDescent="0.2">
      <c r="A8431" s="140"/>
      <c r="B8431" s="325"/>
      <c r="J8431" s="4"/>
      <c r="K8431" s="173"/>
    </row>
    <row r="8432" spans="1:11" x14ac:dyDescent="0.2">
      <c r="A8432" s="140"/>
      <c r="B8432" s="325"/>
      <c r="J8432" s="4"/>
      <c r="K8432" s="173"/>
    </row>
    <row r="8433" spans="1:11" x14ac:dyDescent="0.2">
      <c r="A8433" s="140"/>
      <c r="B8433" s="325"/>
      <c r="J8433" s="4"/>
      <c r="K8433" s="173"/>
    </row>
    <row r="8434" spans="1:11" x14ac:dyDescent="0.2">
      <c r="A8434" s="140"/>
      <c r="B8434" s="325"/>
      <c r="J8434" s="4"/>
      <c r="K8434" s="173"/>
    </row>
    <row r="8435" spans="1:11" x14ac:dyDescent="0.2">
      <c r="A8435" s="140"/>
      <c r="B8435" s="325"/>
      <c r="J8435" s="4"/>
      <c r="K8435" s="173"/>
    </row>
    <row r="8436" spans="1:11" x14ac:dyDescent="0.2">
      <c r="A8436" s="140"/>
      <c r="B8436" s="325"/>
      <c r="J8436" s="4"/>
      <c r="K8436" s="173"/>
    </row>
    <row r="8437" spans="1:11" x14ac:dyDescent="0.2">
      <c r="A8437" s="140"/>
      <c r="B8437" s="325"/>
      <c r="J8437" s="4"/>
      <c r="K8437" s="173"/>
    </row>
    <row r="8438" spans="1:11" x14ac:dyDescent="0.2">
      <c r="A8438" s="140"/>
      <c r="B8438" s="325"/>
      <c r="J8438" s="4"/>
      <c r="K8438" s="173"/>
    </row>
    <row r="8439" spans="1:11" x14ac:dyDescent="0.2">
      <c r="A8439" s="140"/>
      <c r="B8439" s="325"/>
      <c r="J8439" s="4"/>
      <c r="K8439" s="173"/>
    </row>
    <row r="8440" spans="1:11" x14ac:dyDescent="0.2">
      <c r="A8440" s="140"/>
      <c r="B8440" s="325"/>
      <c r="J8440" s="4"/>
      <c r="K8440" s="173"/>
    </row>
    <row r="8441" spans="1:11" x14ac:dyDescent="0.2">
      <c r="A8441" s="140"/>
      <c r="B8441" s="325"/>
      <c r="J8441" s="4"/>
      <c r="K8441" s="173"/>
    </row>
    <row r="8442" spans="1:11" x14ac:dyDescent="0.2">
      <c r="A8442" s="140"/>
      <c r="B8442" s="325"/>
      <c r="J8442" s="4"/>
      <c r="K8442" s="173"/>
    </row>
    <row r="8443" spans="1:11" x14ac:dyDescent="0.2">
      <c r="A8443" s="140"/>
      <c r="B8443" s="325"/>
      <c r="J8443" s="4"/>
      <c r="K8443" s="173"/>
    </row>
    <row r="8444" spans="1:11" x14ac:dyDescent="0.2">
      <c r="A8444" s="140"/>
      <c r="B8444" s="325"/>
      <c r="J8444" s="4"/>
      <c r="K8444" s="173"/>
    </row>
    <row r="8445" spans="1:11" x14ac:dyDescent="0.2">
      <c r="A8445" s="140"/>
      <c r="B8445" s="325"/>
      <c r="J8445" s="4"/>
      <c r="K8445" s="173"/>
    </row>
    <row r="8446" spans="1:11" x14ac:dyDescent="0.2">
      <c r="A8446" s="140"/>
      <c r="B8446" s="325"/>
      <c r="J8446" s="4"/>
      <c r="K8446" s="173"/>
    </row>
    <row r="8447" spans="1:11" x14ac:dyDescent="0.2">
      <c r="A8447" s="140"/>
      <c r="B8447" s="325"/>
      <c r="J8447" s="4"/>
      <c r="K8447" s="173"/>
    </row>
    <row r="8448" spans="1:11" x14ac:dyDescent="0.2">
      <c r="A8448" s="140"/>
      <c r="B8448" s="325"/>
      <c r="J8448" s="4"/>
      <c r="K8448" s="173"/>
    </row>
    <row r="8449" spans="1:11" x14ac:dyDescent="0.2">
      <c r="A8449" s="140"/>
      <c r="B8449" s="325"/>
      <c r="J8449" s="4"/>
      <c r="K8449" s="173"/>
    </row>
    <row r="8450" spans="1:11" x14ac:dyDescent="0.2">
      <c r="A8450" s="140"/>
      <c r="B8450" s="325"/>
      <c r="J8450" s="4"/>
      <c r="K8450" s="173"/>
    </row>
    <row r="8451" spans="1:11" x14ac:dyDescent="0.2">
      <c r="A8451" s="140"/>
      <c r="B8451" s="325"/>
      <c r="J8451" s="4"/>
      <c r="K8451" s="173"/>
    </row>
    <row r="8452" spans="1:11" x14ac:dyDescent="0.2">
      <c r="A8452" s="140"/>
      <c r="B8452" s="325"/>
      <c r="J8452" s="4"/>
      <c r="K8452" s="173"/>
    </row>
    <row r="8453" spans="1:11" x14ac:dyDescent="0.2">
      <c r="A8453" s="140"/>
      <c r="B8453" s="325"/>
      <c r="J8453" s="4"/>
      <c r="K8453" s="173"/>
    </row>
    <row r="8454" spans="1:11" x14ac:dyDescent="0.2">
      <c r="A8454" s="140"/>
      <c r="B8454" s="325"/>
      <c r="J8454" s="4"/>
      <c r="K8454" s="173"/>
    </row>
    <row r="8455" spans="1:11" x14ac:dyDescent="0.2">
      <c r="A8455" s="140"/>
      <c r="B8455" s="325"/>
      <c r="J8455" s="4"/>
      <c r="K8455" s="173"/>
    </row>
    <row r="8456" spans="1:11" x14ac:dyDescent="0.2">
      <c r="A8456" s="140"/>
      <c r="B8456" s="325"/>
      <c r="J8456" s="4"/>
      <c r="K8456" s="173"/>
    </row>
    <row r="8457" spans="1:11" x14ac:dyDescent="0.2">
      <c r="A8457" s="140"/>
      <c r="B8457" s="325"/>
      <c r="J8457" s="4"/>
      <c r="K8457" s="173"/>
    </row>
    <row r="8458" spans="1:11" x14ac:dyDescent="0.2">
      <c r="A8458" s="140"/>
      <c r="B8458" s="325"/>
      <c r="J8458" s="4"/>
      <c r="K8458" s="173"/>
    </row>
    <row r="8459" spans="1:11" x14ac:dyDescent="0.2">
      <c r="A8459" s="140"/>
      <c r="B8459" s="325"/>
      <c r="J8459" s="4"/>
      <c r="K8459" s="173"/>
    </row>
    <row r="8460" spans="1:11" x14ac:dyDescent="0.2">
      <c r="A8460" s="140"/>
      <c r="B8460" s="325"/>
      <c r="J8460" s="4"/>
      <c r="K8460" s="173"/>
    </row>
    <row r="8461" spans="1:11" x14ac:dyDescent="0.2">
      <c r="A8461" s="140"/>
      <c r="B8461" s="325"/>
      <c r="J8461" s="4"/>
      <c r="K8461" s="173"/>
    </row>
    <row r="8462" spans="1:11" x14ac:dyDescent="0.2">
      <c r="A8462" s="140"/>
      <c r="B8462" s="325"/>
      <c r="J8462" s="4"/>
      <c r="K8462" s="173"/>
    </row>
    <row r="8463" spans="1:11" x14ac:dyDescent="0.2">
      <c r="A8463" s="140"/>
      <c r="B8463" s="325"/>
      <c r="J8463" s="4"/>
      <c r="K8463" s="173"/>
    </row>
    <row r="8464" spans="1:11" x14ac:dyDescent="0.2">
      <c r="A8464" s="140"/>
      <c r="B8464" s="325"/>
      <c r="J8464" s="4"/>
      <c r="K8464" s="173"/>
    </row>
    <row r="8465" spans="1:11" x14ac:dyDescent="0.2">
      <c r="A8465" s="140"/>
      <c r="B8465" s="325"/>
      <c r="J8465" s="4"/>
      <c r="K8465" s="173"/>
    </row>
    <row r="8466" spans="1:11" x14ac:dyDescent="0.2">
      <c r="A8466" s="140"/>
      <c r="B8466" s="325"/>
      <c r="J8466" s="4"/>
      <c r="K8466" s="173"/>
    </row>
    <row r="8467" spans="1:11" x14ac:dyDescent="0.2">
      <c r="A8467" s="140"/>
      <c r="B8467" s="325"/>
      <c r="J8467" s="4"/>
      <c r="K8467" s="173"/>
    </row>
    <row r="8468" spans="1:11" x14ac:dyDescent="0.2">
      <c r="A8468" s="140"/>
      <c r="B8468" s="325"/>
      <c r="J8468" s="4"/>
      <c r="K8468" s="173"/>
    </row>
    <row r="8469" spans="1:11" x14ac:dyDescent="0.2">
      <c r="A8469" s="140"/>
      <c r="B8469" s="325"/>
      <c r="J8469" s="4"/>
      <c r="K8469" s="173"/>
    </row>
    <row r="8470" spans="1:11" x14ac:dyDescent="0.2">
      <c r="A8470" s="140"/>
      <c r="B8470" s="325"/>
      <c r="J8470" s="4"/>
      <c r="K8470" s="173"/>
    </row>
    <row r="8471" spans="1:11" x14ac:dyDescent="0.2">
      <c r="A8471" s="140"/>
      <c r="B8471" s="325"/>
      <c r="J8471" s="4"/>
      <c r="K8471" s="173"/>
    </row>
    <row r="8472" spans="1:11" x14ac:dyDescent="0.2">
      <c r="A8472" s="140"/>
      <c r="B8472" s="325"/>
      <c r="J8472" s="4"/>
      <c r="K8472" s="173"/>
    </row>
    <row r="8473" spans="1:11" x14ac:dyDescent="0.2">
      <c r="A8473" s="140"/>
      <c r="B8473" s="325"/>
      <c r="J8473" s="4"/>
      <c r="K8473" s="173"/>
    </row>
    <row r="8474" spans="1:11" x14ac:dyDescent="0.2">
      <c r="A8474" s="140"/>
      <c r="B8474" s="325"/>
      <c r="J8474" s="4"/>
      <c r="K8474" s="173"/>
    </row>
    <row r="8475" spans="1:11" x14ac:dyDescent="0.2">
      <c r="A8475" s="140"/>
      <c r="B8475" s="325"/>
      <c r="J8475" s="4"/>
      <c r="K8475" s="173"/>
    </row>
    <row r="8476" spans="1:11" x14ac:dyDescent="0.2">
      <c r="A8476" s="140"/>
      <c r="B8476" s="325"/>
      <c r="J8476" s="4"/>
      <c r="K8476" s="173"/>
    </row>
    <row r="8477" spans="1:11" x14ac:dyDescent="0.2">
      <c r="A8477" s="140"/>
      <c r="B8477" s="325"/>
      <c r="J8477" s="4"/>
      <c r="K8477" s="173"/>
    </row>
    <row r="8478" spans="1:11" x14ac:dyDescent="0.2">
      <c r="A8478" s="140"/>
      <c r="B8478" s="325"/>
      <c r="J8478" s="4"/>
      <c r="K8478" s="173"/>
    </row>
    <row r="8479" spans="1:11" x14ac:dyDescent="0.2">
      <c r="A8479" s="140"/>
      <c r="B8479" s="325"/>
      <c r="J8479" s="4"/>
      <c r="K8479" s="173"/>
    </row>
    <row r="8480" spans="1:11" x14ac:dyDescent="0.2">
      <c r="A8480" s="140"/>
      <c r="B8480" s="325"/>
      <c r="J8480" s="4"/>
      <c r="K8480" s="173"/>
    </row>
    <row r="8481" spans="1:11" x14ac:dyDescent="0.2">
      <c r="A8481" s="140"/>
      <c r="B8481" s="325"/>
      <c r="J8481" s="4"/>
      <c r="K8481" s="173"/>
    </row>
    <row r="8482" spans="1:11" x14ac:dyDescent="0.2">
      <c r="A8482" s="140"/>
      <c r="B8482" s="325"/>
      <c r="J8482" s="4"/>
      <c r="K8482" s="173"/>
    </row>
    <row r="8483" spans="1:11" x14ac:dyDescent="0.2">
      <c r="A8483" s="140"/>
      <c r="B8483" s="325"/>
      <c r="J8483" s="4"/>
      <c r="K8483" s="173"/>
    </row>
    <row r="8484" spans="1:11" x14ac:dyDescent="0.2">
      <c r="A8484" s="140"/>
      <c r="B8484" s="325"/>
      <c r="J8484" s="4"/>
      <c r="K8484" s="173"/>
    </row>
    <row r="8485" spans="1:11" x14ac:dyDescent="0.2">
      <c r="A8485" s="140"/>
      <c r="B8485" s="325"/>
      <c r="J8485" s="4"/>
      <c r="K8485" s="173"/>
    </row>
    <row r="8486" spans="1:11" x14ac:dyDescent="0.2">
      <c r="A8486" s="140"/>
      <c r="B8486" s="325"/>
      <c r="J8486" s="4"/>
      <c r="K8486" s="173"/>
    </row>
    <row r="8487" spans="1:11" x14ac:dyDescent="0.2">
      <c r="A8487" s="140"/>
      <c r="B8487" s="325"/>
      <c r="J8487" s="4"/>
      <c r="K8487" s="173"/>
    </row>
    <row r="8488" spans="1:11" x14ac:dyDescent="0.2">
      <c r="A8488" s="140"/>
      <c r="B8488" s="325"/>
      <c r="J8488" s="4"/>
      <c r="K8488" s="173"/>
    </row>
    <row r="8489" spans="1:11" x14ac:dyDescent="0.2">
      <c r="A8489" s="140"/>
      <c r="B8489" s="325"/>
      <c r="J8489" s="4"/>
      <c r="K8489" s="173"/>
    </row>
    <row r="8490" spans="1:11" x14ac:dyDescent="0.2">
      <c r="A8490" s="140"/>
      <c r="B8490" s="325"/>
      <c r="J8490" s="4"/>
      <c r="K8490" s="173"/>
    </row>
    <row r="8491" spans="1:11" x14ac:dyDescent="0.2">
      <c r="A8491" s="140"/>
      <c r="B8491" s="325"/>
      <c r="J8491" s="4"/>
      <c r="K8491" s="173"/>
    </row>
    <row r="8492" spans="1:11" x14ac:dyDescent="0.2">
      <c r="A8492" s="140"/>
      <c r="B8492" s="325"/>
      <c r="J8492" s="4"/>
      <c r="K8492" s="173"/>
    </row>
    <row r="8493" spans="1:11" x14ac:dyDescent="0.2">
      <c r="A8493" s="140"/>
      <c r="B8493" s="325"/>
      <c r="J8493" s="4"/>
      <c r="K8493" s="173"/>
    </row>
    <row r="8494" spans="1:11" x14ac:dyDescent="0.2">
      <c r="A8494" s="140"/>
      <c r="B8494" s="325"/>
      <c r="J8494" s="4"/>
      <c r="K8494" s="173"/>
    </row>
    <row r="8495" spans="1:11" x14ac:dyDescent="0.2">
      <c r="A8495" s="140"/>
      <c r="B8495" s="325"/>
      <c r="J8495" s="4"/>
      <c r="K8495" s="173"/>
    </row>
    <row r="8496" spans="1:11" x14ac:dyDescent="0.2">
      <c r="A8496" s="140"/>
      <c r="B8496" s="325"/>
      <c r="J8496" s="4"/>
      <c r="K8496" s="173"/>
    </row>
    <row r="8497" spans="1:11" x14ac:dyDescent="0.2">
      <c r="A8497" s="140"/>
      <c r="B8497" s="325"/>
      <c r="J8497" s="4"/>
      <c r="K8497" s="173"/>
    </row>
    <row r="8498" spans="1:11" x14ac:dyDescent="0.2">
      <c r="A8498" s="140"/>
      <c r="B8498" s="325"/>
      <c r="J8498" s="4"/>
      <c r="K8498" s="173"/>
    </row>
    <row r="8499" spans="1:11" x14ac:dyDescent="0.2">
      <c r="A8499" s="140"/>
      <c r="B8499" s="325"/>
      <c r="J8499" s="4"/>
      <c r="K8499" s="173"/>
    </row>
    <row r="8500" spans="1:11" x14ac:dyDescent="0.2">
      <c r="A8500" s="140"/>
      <c r="B8500" s="325"/>
      <c r="J8500" s="4"/>
      <c r="K8500" s="173"/>
    </row>
    <row r="8501" spans="1:11" x14ac:dyDescent="0.2">
      <c r="A8501" s="140"/>
      <c r="B8501" s="325"/>
      <c r="J8501" s="4"/>
      <c r="K8501" s="173"/>
    </row>
    <row r="8502" spans="1:11" x14ac:dyDescent="0.2">
      <c r="A8502" s="140"/>
      <c r="B8502" s="325"/>
      <c r="J8502" s="4"/>
      <c r="K8502" s="173"/>
    </row>
    <row r="8503" spans="1:11" x14ac:dyDescent="0.2">
      <c r="A8503" s="140"/>
      <c r="B8503" s="325"/>
      <c r="J8503" s="4"/>
      <c r="K8503" s="173"/>
    </row>
    <row r="8504" spans="1:11" x14ac:dyDescent="0.2">
      <c r="A8504" s="140"/>
      <c r="B8504" s="325"/>
      <c r="J8504" s="4"/>
      <c r="K8504" s="173"/>
    </row>
    <row r="8505" spans="1:11" x14ac:dyDescent="0.2">
      <c r="A8505" s="140"/>
      <c r="B8505" s="325"/>
      <c r="J8505" s="4"/>
      <c r="K8505" s="173"/>
    </row>
    <row r="8506" spans="1:11" x14ac:dyDescent="0.2">
      <c r="A8506" s="140"/>
      <c r="B8506" s="325"/>
      <c r="J8506" s="4"/>
      <c r="K8506" s="173"/>
    </row>
    <row r="8507" spans="1:11" x14ac:dyDescent="0.2">
      <c r="A8507" s="140"/>
      <c r="B8507" s="325"/>
      <c r="J8507" s="4"/>
      <c r="K8507" s="173"/>
    </row>
    <row r="8508" spans="1:11" x14ac:dyDescent="0.2">
      <c r="A8508" s="140"/>
      <c r="B8508" s="325"/>
      <c r="J8508" s="4"/>
      <c r="K8508" s="173"/>
    </row>
    <row r="8509" spans="1:11" x14ac:dyDescent="0.2">
      <c r="A8509" s="140"/>
      <c r="B8509" s="325"/>
      <c r="J8509" s="4"/>
      <c r="K8509" s="173"/>
    </row>
    <row r="8510" spans="1:11" x14ac:dyDescent="0.2">
      <c r="A8510" s="140"/>
      <c r="B8510" s="325"/>
      <c r="J8510" s="4"/>
      <c r="K8510" s="173"/>
    </row>
    <row r="8511" spans="1:11" x14ac:dyDescent="0.2">
      <c r="A8511" s="140"/>
      <c r="B8511" s="325"/>
      <c r="J8511" s="4"/>
      <c r="K8511" s="173"/>
    </row>
    <row r="8512" spans="1:11" x14ac:dyDescent="0.2">
      <c r="A8512" s="140"/>
      <c r="B8512" s="325"/>
      <c r="J8512" s="4"/>
      <c r="K8512" s="173"/>
    </row>
    <row r="8513" spans="1:11" x14ac:dyDescent="0.2">
      <c r="A8513" s="140"/>
      <c r="B8513" s="325"/>
      <c r="J8513" s="4"/>
      <c r="K8513" s="173"/>
    </row>
    <row r="8514" spans="1:11" x14ac:dyDescent="0.2">
      <c r="A8514" s="140"/>
      <c r="B8514" s="325"/>
      <c r="J8514" s="4"/>
      <c r="K8514" s="173"/>
    </row>
    <row r="8515" spans="1:11" x14ac:dyDescent="0.2">
      <c r="A8515" s="140"/>
      <c r="B8515" s="325"/>
      <c r="J8515" s="4"/>
      <c r="K8515" s="173"/>
    </row>
    <row r="8516" spans="1:11" x14ac:dyDescent="0.2">
      <c r="A8516" s="140"/>
      <c r="B8516" s="325"/>
      <c r="J8516" s="4"/>
      <c r="K8516" s="173"/>
    </row>
    <row r="8517" spans="1:11" x14ac:dyDescent="0.2">
      <c r="A8517" s="140"/>
      <c r="B8517" s="325"/>
      <c r="J8517" s="4"/>
      <c r="K8517" s="173"/>
    </row>
    <row r="8518" spans="1:11" x14ac:dyDescent="0.2">
      <c r="A8518" s="140"/>
      <c r="B8518" s="325"/>
      <c r="J8518" s="4"/>
      <c r="K8518" s="173"/>
    </row>
    <row r="8519" spans="1:11" x14ac:dyDescent="0.2">
      <c r="A8519" s="140"/>
      <c r="B8519" s="325"/>
      <c r="J8519" s="4"/>
      <c r="K8519" s="173"/>
    </row>
    <row r="8520" spans="1:11" x14ac:dyDescent="0.2">
      <c r="A8520" s="140"/>
      <c r="B8520" s="325"/>
      <c r="J8520" s="4"/>
      <c r="K8520" s="173"/>
    </row>
    <row r="8521" spans="1:11" x14ac:dyDescent="0.2">
      <c r="A8521" s="140"/>
      <c r="B8521" s="325"/>
      <c r="J8521" s="4"/>
      <c r="K8521" s="173"/>
    </row>
    <row r="8522" spans="1:11" x14ac:dyDescent="0.2">
      <c r="A8522" s="140"/>
      <c r="B8522" s="325"/>
      <c r="J8522" s="4"/>
      <c r="K8522" s="173"/>
    </row>
    <row r="8523" spans="1:11" x14ac:dyDescent="0.2">
      <c r="A8523" s="140"/>
      <c r="B8523" s="325"/>
      <c r="J8523" s="4"/>
      <c r="K8523" s="173"/>
    </row>
    <row r="8524" spans="1:11" x14ac:dyDescent="0.2">
      <c r="A8524" s="140"/>
      <c r="B8524" s="325"/>
      <c r="J8524" s="4"/>
      <c r="K8524" s="173"/>
    </row>
    <row r="8525" spans="1:11" x14ac:dyDescent="0.2">
      <c r="A8525" s="140"/>
      <c r="B8525" s="325"/>
      <c r="J8525" s="4"/>
      <c r="K8525" s="173"/>
    </row>
    <row r="8526" spans="1:11" x14ac:dyDescent="0.2">
      <c r="A8526" s="140"/>
      <c r="B8526" s="325"/>
      <c r="J8526" s="4"/>
      <c r="K8526" s="173"/>
    </row>
    <row r="8527" spans="1:11" x14ac:dyDescent="0.2">
      <c r="A8527" s="140"/>
      <c r="B8527" s="325"/>
      <c r="J8527" s="4"/>
      <c r="K8527" s="173"/>
    </row>
    <row r="8528" spans="1:11" x14ac:dyDescent="0.2">
      <c r="A8528" s="140"/>
      <c r="B8528" s="325"/>
      <c r="J8528" s="4"/>
      <c r="K8528" s="173"/>
    </row>
    <row r="8529" spans="1:11" x14ac:dyDescent="0.2">
      <c r="A8529" s="140"/>
      <c r="B8529" s="325"/>
      <c r="J8529" s="4"/>
      <c r="K8529" s="173"/>
    </row>
    <row r="8530" spans="1:11" x14ac:dyDescent="0.2">
      <c r="A8530" s="140"/>
      <c r="B8530" s="325"/>
      <c r="J8530" s="4"/>
      <c r="K8530" s="173"/>
    </row>
    <row r="8531" spans="1:11" x14ac:dyDescent="0.2">
      <c r="A8531" s="140"/>
      <c r="B8531" s="325"/>
      <c r="J8531" s="4"/>
      <c r="K8531" s="173"/>
    </row>
    <row r="8532" spans="1:11" x14ac:dyDescent="0.2">
      <c r="A8532" s="140"/>
      <c r="B8532" s="325"/>
      <c r="J8532" s="4"/>
      <c r="K8532" s="173"/>
    </row>
    <row r="8533" spans="1:11" x14ac:dyDescent="0.2">
      <c r="A8533" s="140"/>
      <c r="B8533" s="325"/>
      <c r="J8533" s="4"/>
      <c r="K8533" s="173"/>
    </row>
    <row r="8534" spans="1:11" x14ac:dyDescent="0.2">
      <c r="A8534" s="140"/>
      <c r="B8534" s="325"/>
      <c r="J8534" s="4"/>
      <c r="K8534" s="173"/>
    </row>
    <row r="8535" spans="1:11" x14ac:dyDescent="0.2">
      <c r="A8535" s="140"/>
      <c r="B8535" s="325"/>
      <c r="J8535" s="4"/>
      <c r="K8535" s="173"/>
    </row>
    <row r="8536" spans="1:11" x14ac:dyDescent="0.2">
      <c r="A8536" s="140"/>
      <c r="B8536" s="325"/>
      <c r="J8536" s="4"/>
      <c r="K8536" s="173"/>
    </row>
    <row r="8537" spans="1:11" x14ac:dyDescent="0.2">
      <c r="A8537" s="140"/>
      <c r="B8537" s="325"/>
      <c r="J8537" s="4"/>
      <c r="K8537" s="173"/>
    </row>
    <row r="8538" spans="1:11" x14ac:dyDescent="0.2">
      <c r="A8538" s="140"/>
      <c r="B8538" s="325"/>
      <c r="J8538" s="4"/>
      <c r="K8538" s="173"/>
    </row>
    <row r="8539" spans="1:11" x14ac:dyDescent="0.2">
      <c r="A8539" s="140"/>
      <c r="B8539" s="325"/>
      <c r="J8539" s="4"/>
      <c r="K8539" s="173"/>
    </row>
    <row r="8540" spans="1:11" x14ac:dyDescent="0.2">
      <c r="A8540" s="140"/>
      <c r="B8540" s="325"/>
      <c r="J8540" s="4"/>
      <c r="K8540" s="173"/>
    </row>
    <row r="8541" spans="1:11" x14ac:dyDescent="0.2">
      <c r="A8541" s="140"/>
      <c r="B8541" s="325"/>
      <c r="J8541" s="4"/>
      <c r="K8541" s="173"/>
    </row>
    <row r="8542" spans="1:11" x14ac:dyDescent="0.2">
      <c r="A8542" s="140"/>
      <c r="B8542" s="325"/>
      <c r="J8542" s="4"/>
      <c r="K8542" s="173"/>
    </row>
    <row r="8543" spans="1:11" x14ac:dyDescent="0.2">
      <c r="A8543" s="140"/>
      <c r="B8543" s="325"/>
      <c r="J8543" s="4"/>
      <c r="K8543" s="173"/>
    </row>
    <row r="8544" spans="1:11" x14ac:dyDescent="0.2">
      <c r="A8544" s="140"/>
      <c r="B8544" s="325"/>
      <c r="J8544" s="4"/>
      <c r="K8544" s="173"/>
    </row>
    <row r="8545" spans="1:11" x14ac:dyDescent="0.2">
      <c r="A8545" s="140"/>
      <c r="B8545" s="325"/>
      <c r="J8545" s="4"/>
      <c r="K8545" s="173"/>
    </row>
    <row r="8546" spans="1:11" x14ac:dyDescent="0.2">
      <c r="A8546" s="140"/>
      <c r="B8546" s="325"/>
      <c r="J8546" s="4"/>
      <c r="K8546" s="173"/>
    </row>
    <row r="8547" spans="1:11" x14ac:dyDescent="0.2">
      <c r="A8547" s="140"/>
      <c r="B8547" s="325"/>
      <c r="J8547" s="4"/>
      <c r="K8547" s="173"/>
    </row>
    <row r="8548" spans="1:11" x14ac:dyDescent="0.2">
      <c r="A8548" s="140"/>
      <c r="B8548" s="325"/>
      <c r="J8548" s="4"/>
      <c r="K8548" s="173"/>
    </row>
    <row r="8549" spans="1:11" x14ac:dyDescent="0.2">
      <c r="A8549" s="140"/>
      <c r="B8549" s="325"/>
      <c r="J8549" s="4"/>
      <c r="K8549" s="173"/>
    </row>
    <row r="8550" spans="1:11" x14ac:dyDescent="0.2">
      <c r="A8550" s="140"/>
      <c r="B8550" s="325"/>
      <c r="J8550" s="4"/>
      <c r="K8550" s="173"/>
    </row>
    <row r="8551" spans="1:11" x14ac:dyDescent="0.2">
      <c r="A8551" s="140"/>
      <c r="B8551" s="325"/>
      <c r="J8551" s="4"/>
      <c r="K8551" s="173"/>
    </row>
    <row r="8552" spans="1:11" x14ac:dyDescent="0.2">
      <c r="A8552" s="140"/>
      <c r="B8552" s="325"/>
      <c r="J8552" s="4"/>
      <c r="K8552" s="173"/>
    </row>
    <row r="8553" spans="1:11" x14ac:dyDescent="0.2">
      <c r="A8553" s="140"/>
      <c r="B8553" s="325"/>
      <c r="J8553" s="4"/>
      <c r="K8553" s="173"/>
    </row>
    <row r="8554" spans="1:11" x14ac:dyDescent="0.2">
      <c r="A8554" s="140"/>
      <c r="B8554" s="325"/>
      <c r="J8554" s="4"/>
      <c r="K8554" s="173"/>
    </row>
    <row r="8555" spans="1:11" x14ac:dyDescent="0.2">
      <c r="A8555" s="140"/>
      <c r="B8555" s="325"/>
      <c r="J8555" s="4"/>
      <c r="K8555" s="173"/>
    </row>
    <row r="8556" spans="1:11" x14ac:dyDescent="0.2">
      <c r="A8556" s="140"/>
      <c r="B8556" s="325"/>
      <c r="J8556" s="4"/>
      <c r="K8556" s="173"/>
    </row>
    <row r="8557" spans="1:11" x14ac:dyDescent="0.2">
      <c r="A8557" s="140"/>
      <c r="B8557" s="325"/>
      <c r="J8557" s="4"/>
      <c r="K8557" s="173"/>
    </row>
    <row r="8558" spans="1:11" x14ac:dyDescent="0.2">
      <c r="A8558" s="140"/>
      <c r="B8558" s="325"/>
      <c r="J8558" s="4"/>
      <c r="K8558" s="173"/>
    </row>
    <row r="8559" spans="1:11" x14ac:dyDescent="0.2">
      <c r="A8559" s="140"/>
      <c r="B8559" s="325"/>
      <c r="J8559" s="4"/>
      <c r="K8559" s="173"/>
    </row>
    <row r="8560" spans="1:11" x14ac:dyDescent="0.2">
      <c r="A8560" s="140"/>
      <c r="B8560" s="325"/>
      <c r="J8560" s="4"/>
      <c r="K8560" s="173"/>
    </row>
    <row r="8561" spans="1:11" x14ac:dyDescent="0.2">
      <c r="A8561" s="140"/>
      <c r="B8561" s="325"/>
      <c r="J8561" s="4"/>
      <c r="K8561" s="173"/>
    </row>
    <row r="8562" spans="1:11" x14ac:dyDescent="0.2">
      <c r="A8562" s="140"/>
      <c r="B8562" s="325"/>
      <c r="J8562" s="4"/>
      <c r="K8562" s="173"/>
    </row>
    <row r="8563" spans="1:11" x14ac:dyDescent="0.2">
      <c r="A8563" s="140"/>
      <c r="B8563" s="325"/>
      <c r="J8563" s="4"/>
      <c r="K8563" s="173"/>
    </row>
    <row r="8564" spans="1:11" x14ac:dyDescent="0.2">
      <c r="A8564" s="140"/>
      <c r="B8564" s="325"/>
      <c r="J8564" s="4"/>
      <c r="K8564" s="173"/>
    </row>
    <row r="8565" spans="1:11" x14ac:dyDescent="0.2">
      <c r="A8565" s="140"/>
      <c r="B8565" s="325"/>
      <c r="J8565" s="4"/>
      <c r="K8565" s="173"/>
    </row>
    <row r="8566" spans="1:11" x14ac:dyDescent="0.2">
      <c r="A8566" s="140"/>
      <c r="B8566" s="325"/>
      <c r="J8566" s="4"/>
      <c r="K8566" s="173"/>
    </row>
    <row r="8567" spans="1:11" x14ac:dyDescent="0.2">
      <c r="A8567" s="140"/>
      <c r="B8567" s="325"/>
      <c r="J8567" s="4"/>
      <c r="K8567" s="173"/>
    </row>
    <row r="8568" spans="1:11" x14ac:dyDescent="0.2">
      <c r="A8568" s="140"/>
      <c r="B8568" s="325"/>
      <c r="J8568" s="4"/>
      <c r="K8568" s="173"/>
    </row>
    <row r="8569" spans="1:11" x14ac:dyDescent="0.2">
      <c r="A8569" s="140"/>
      <c r="B8569" s="325"/>
      <c r="J8569" s="4"/>
      <c r="K8569" s="173"/>
    </row>
    <row r="8570" spans="1:11" x14ac:dyDescent="0.2">
      <c r="A8570" s="140"/>
      <c r="B8570" s="325"/>
      <c r="J8570" s="4"/>
      <c r="K8570" s="173"/>
    </row>
    <row r="8571" spans="1:11" x14ac:dyDescent="0.2">
      <c r="A8571" s="140"/>
      <c r="B8571" s="325"/>
      <c r="J8571" s="4"/>
      <c r="K8571" s="173"/>
    </row>
    <row r="8572" spans="1:11" x14ac:dyDescent="0.2">
      <c r="A8572" s="140"/>
      <c r="B8572" s="325"/>
      <c r="J8572" s="4"/>
      <c r="K8572" s="173"/>
    </row>
    <row r="8573" spans="1:11" x14ac:dyDescent="0.2">
      <c r="A8573" s="140"/>
      <c r="B8573" s="325"/>
      <c r="J8573" s="4"/>
      <c r="K8573" s="173"/>
    </row>
    <row r="8574" spans="1:11" x14ac:dyDescent="0.2">
      <c r="A8574" s="140"/>
      <c r="B8574" s="325"/>
      <c r="J8574" s="4"/>
      <c r="K8574" s="173"/>
    </row>
    <row r="8575" spans="1:11" x14ac:dyDescent="0.2">
      <c r="A8575" s="140"/>
      <c r="B8575" s="325"/>
      <c r="J8575" s="4"/>
      <c r="K8575" s="173"/>
    </row>
    <row r="8576" spans="1:11" x14ac:dyDescent="0.2">
      <c r="A8576" s="140"/>
      <c r="B8576" s="325"/>
      <c r="J8576" s="4"/>
      <c r="K8576" s="173"/>
    </row>
    <row r="8577" spans="1:11" x14ac:dyDescent="0.2">
      <c r="A8577" s="140"/>
      <c r="B8577" s="325"/>
      <c r="J8577" s="4"/>
      <c r="K8577" s="173"/>
    </row>
    <row r="8578" spans="1:11" x14ac:dyDescent="0.2">
      <c r="A8578" s="140"/>
      <c r="B8578" s="325"/>
      <c r="J8578" s="4"/>
      <c r="K8578" s="173"/>
    </row>
    <row r="8579" spans="1:11" x14ac:dyDescent="0.2">
      <c r="A8579" s="140"/>
      <c r="B8579" s="325"/>
      <c r="J8579" s="4"/>
      <c r="K8579" s="173"/>
    </row>
    <row r="8580" spans="1:11" x14ac:dyDescent="0.2">
      <c r="A8580" s="140"/>
      <c r="B8580" s="325"/>
      <c r="J8580" s="4"/>
      <c r="K8580" s="173"/>
    </row>
    <row r="8581" spans="1:11" x14ac:dyDescent="0.2">
      <c r="A8581" s="140"/>
      <c r="B8581" s="325"/>
      <c r="J8581" s="4"/>
      <c r="K8581" s="173"/>
    </row>
    <row r="8582" spans="1:11" x14ac:dyDescent="0.2">
      <c r="A8582" s="140"/>
      <c r="B8582" s="325"/>
      <c r="J8582" s="4"/>
      <c r="K8582" s="173"/>
    </row>
    <row r="8583" spans="1:11" x14ac:dyDescent="0.2">
      <c r="A8583" s="140"/>
      <c r="B8583" s="325"/>
      <c r="J8583" s="4"/>
      <c r="K8583" s="173"/>
    </row>
    <row r="8584" spans="1:11" x14ac:dyDescent="0.2">
      <c r="A8584" s="140"/>
      <c r="B8584" s="325"/>
      <c r="J8584" s="4"/>
      <c r="K8584" s="173"/>
    </row>
    <row r="8585" spans="1:11" x14ac:dyDescent="0.2">
      <c r="A8585" s="140"/>
      <c r="B8585" s="325"/>
      <c r="J8585" s="4"/>
      <c r="K8585" s="173"/>
    </row>
    <row r="8586" spans="1:11" x14ac:dyDescent="0.2">
      <c r="A8586" s="140"/>
      <c r="B8586" s="325"/>
      <c r="J8586" s="4"/>
      <c r="K8586" s="173"/>
    </row>
    <row r="8587" spans="1:11" x14ac:dyDescent="0.2">
      <c r="A8587" s="140"/>
      <c r="B8587" s="325"/>
      <c r="J8587" s="4"/>
      <c r="K8587" s="173"/>
    </row>
    <row r="8588" spans="1:11" x14ac:dyDescent="0.2">
      <c r="A8588" s="140"/>
      <c r="B8588" s="325"/>
      <c r="J8588" s="4"/>
      <c r="K8588" s="173"/>
    </row>
    <row r="8589" spans="1:11" x14ac:dyDescent="0.2">
      <c r="A8589" s="140"/>
      <c r="B8589" s="325"/>
      <c r="J8589" s="4"/>
      <c r="K8589" s="173"/>
    </row>
    <row r="8590" spans="1:11" x14ac:dyDescent="0.2">
      <c r="A8590" s="140"/>
      <c r="B8590" s="325"/>
      <c r="J8590" s="4"/>
      <c r="K8590" s="173"/>
    </row>
    <row r="8591" spans="1:11" x14ac:dyDescent="0.2">
      <c r="A8591" s="140"/>
      <c r="B8591" s="325"/>
      <c r="J8591" s="4"/>
      <c r="K8591" s="173"/>
    </row>
    <row r="8592" spans="1:11" x14ac:dyDescent="0.2">
      <c r="A8592" s="140"/>
      <c r="B8592" s="325"/>
      <c r="J8592" s="4"/>
      <c r="K8592" s="173"/>
    </row>
    <row r="8593" spans="1:11" x14ac:dyDescent="0.2">
      <c r="A8593" s="140"/>
      <c r="B8593" s="325"/>
      <c r="J8593" s="4"/>
      <c r="K8593" s="173"/>
    </row>
    <row r="8594" spans="1:11" x14ac:dyDescent="0.2">
      <c r="A8594" s="140"/>
      <c r="B8594" s="325"/>
      <c r="J8594" s="4"/>
      <c r="K8594" s="173"/>
    </row>
    <row r="8595" spans="1:11" x14ac:dyDescent="0.2">
      <c r="A8595" s="140"/>
      <c r="B8595" s="325"/>
      <c r="J8595" s="4"/>
      <c r="K8595" s="173"/>
    </row>
    <row r="8596" spans="1:11" x14ac:dyDescent="0.2">
      <c r="A8596" s="140"/>
      <c r="B8596" s="325"/>
      <c r="J8596" s="4"/>
      <c r="K8596" s="173"/>
    </row>
    <row r="8597" spans="1:11" x14ac:dyDescent="0.2">
      <c r="A8597" s="140"/>
      <c r="B8597" s="325"/>
      <c r="J8597" s="4"/>
      <c r="K8597" s="173"/>
    </row>
    <row r="8598" spans="1:11" x14ac:dyDescent="0.2">
      <c r="A8598" s="140"/>
      <c r="B8598" s="325"/>
      <c r="J8598" s="4"/>
      <c r="K8598" s="173"/>
    </row>
    <row r="8599" spans="1:11" x14ac:dyDescent="0.2">
      <c r="A8599" s="140"/>
      <c r="B8599" s="325"/>
      <c r="J8599" s="4"/>
      <c r="K8599" s="173"/>
    </row>
    <row r="8600" spans="1:11" x14ac:dyDescent="0.2">
      <c r="A8600" s="140"/>
      <c r="B8600" s="325"/>
      <c r="J8600" s="4"/>
      <c r="K8600" s="173"/>
    </row>
    <row r="8601" spans="1:11" x14ac:dyDescent="0.2">
      <c r="A8601" s="140"/>
      <c r="B8601" s="325"/>
      <c r="J8601" s="4"/>
      <c r="K8601" s="173"/>
    </row>
    <row r="8602" spans="1:11" x14ac:dyDescent="0.2">
      <c r="A8602" s="140"/>
      <c r="B8602" s="325"/>
      <c r="J8602" s="4"/>
      <c r="K8602" s="173"/>
    </row>
    <row r="8603" spans="1:11" x14ac:dyDescent="0.2">
      <c r="A8603" s="140"/>
      <c r="B8603" s="325"/>
      <c r="J8603" s="4"/>
      <c r="K8603" s="173"/>
    </row>
    <row r="8604" spans="1:11" x14ac:dyDescent="0.2">
      <c r="A8604" s="140"/>
      <c r="B8604" s="325"/>
      <c r="J8604" s="4"/>
      <c r="K8604" s="173"/>
    </row>
    <row r="8605" spans="1:11" x14ac:dyDescent="0.2">
      <c r="A8605" s="140"/>
      <c r="B8605" s="325"/>
      <c r="J8605" s="4"/>
      <c r="K8605" s="173"/>
    </row>
    <row r="8606" spans="1:11" x14ac:dyDescent="0.2">
      <c r="A8606" s="140"/>
      <c r="B8606" s="325"/>
      <c r="J8606" s="4"/>
      <c r="K8606" s="173"/>
    </row>
    <row r="8607" spans="1:11" x14ac:dyDescent="0.2">
      <c r="A8607" s="140"/>
      <c r="B8607" s="325"/>
      <c r="J8607" s="4"/>
      <c r="K8607" s="173"/>
    </row>
    <row r="8608" spans="1:11" x14ac:dyDescent="0.2">
      <c r="A8608" s="140"/>
      <c r="B8608" s="325"/>
      <c r="J8608" s="4"/>
      <c r="K8608" s="173"/>
    </row>
    <row r="8609" spans="1:11" x14ac:dyDescent="0.2">
      <c r="A8609" s="140"/>
      <c r="B8609" s="325"/>
      <c r="J8609" s="4"/>
      <c r="K8609" s="173"/>
    </row>
    <row r="8610" spans="1:11" x14ac:dyDescent="0.2">
      <c r="A8610" s="140"/>
      <c r="B8610" s="325"/>
      <c r="J8610" s="4"/>
      <c r="K8610" s="173"/>
    </row>
    <row r="8611" spans="1:11" x14ac:dyDescent="0.2">
      <c r="A8611" s="140"/>
      <c r="B8611" s="325"/>
      <c r="J8611" s="4"/>
      <c r="K8611" s="173"/>
    </row>
    <row r="8612" spans="1:11" x14ac:dyDescent="0.2">
      <c r="A8612" s="140"/>
      <c r="B8612" s="325"/>
      <c r="J8612" s="4"/>
      <c r="K8612" s="173"/>
    </row>
    <row r="8613" spans="1:11" x14ac:dyDescent="0.2">
      <c r="A8613" s="140"/>
      <c r="B8613" s="325"/>
      <c r="J8613" s="4"/>
      <c r="K8613" s="173"/>
    </row>
    <row r="8614" spans="1:11" x14ac:dyDescent="0.2">
      <c r="A8614" s="140"/>
      <c r="B8614" s="325"/>
      <c r="J8614" s="4"/>
      <c r="K8614" s="173"/>
    </row>
    <row r="8615" spans="1:11" x14ac:dyDescent="0.2">
      <c r="A8615" s="140"/>
      <c r="B8615" s="325"/>
      <c r="J8615" s="4"/>
      <c r="K8615" s="173"/>
    </row>
    <row r="8616" spans="1:11" x14ac:dyDescent="0.2">
      <c r="A8616" s="140"/>
      <c r="B8616" s="325"/>
      <c r="J8616" s="4"/>
      <c r="K8616" s="173"/>
    </row>
    <row r="8617" spans="1:11" x14ac:dyDescent="0.2">
      <c r="A8617" s="140"/>
      <c r="B8617" s="325"/>
      <c r="J8617" s="4"/>
      <c r="K8617" s="173"/>
    </row>
    <row r="8618" spans="1:11" x14ac:dyDescent="0.2">
      <c r="A8618" s="140"/>
      <c r="B8618" s="325"/>
      <c r="J8618" s="4"/>
      <c r="K8618" s="173"/>
    </row>
    <row r="8619" spans="1:11" x14ac:dyDescent="0.2">
      <c r="A8619" s="140"/>
      <c r="B8619" s="325"/>
      <c r="J8619" s="4"/>
      <c r="K8619" s="173"/>
    </row>
    <row r="8620" spans="1:11" x14ac:dyDescent="0.2">
      <c r="A8620" s="140"/>
      <c r="B8620" s="325"/>
      <c r="J8620" s="4"/>
      <c r="K8620" s="173"/>
    </row>
    <row r="8621" spans="1:11" x14ac:dyDescent="0.2">
      <c r="A8621" s="140"/>
      <c r="B8621" s="325"/>
      <c r="J8621" s="4"/>
      <c r="K8621" s="173"/>
    </row>
    <row r="8622" spans="1:11" x14ac:dyDescent="0.2">
      <c r="A8622" s="140"/>
      <c r="B8622" s="325"/>
      <c r="J8622" s="4"/>
      <c r="K8622" s="173"/>
    </row>
    <row r="8623" spans="1:11" x14ac:dyDescent="0.2">
      <c r="A8623" s="140"/>
      <c r="B8623" s="325"/>
      <c r="J8623" s="4"/>
      <c r="K8623" s="173"/>
    </row>
    <row r="8624" spans="1:11" x14ac:dyDescent="0.2">
      <c r="A8624" s="140"/>
      <c r="B8624" s="325"/>
      <c r="J8624" s="4"/>
      <c r="K8624" s="173"/>
    </row>
    <row r="8625" spans="1:11" x14ac:dyDescent="0.2">
      <c r="A8625" s="140"/>
      <c r="B8625" s="325"/>
      <c r="J8625" s="4"/>
      <c r="K8625" s="173"/>
    </row>
    <row r="8626" spans="1:11" x14ac:dyDescent="0.2">
      <c r="A8626" s="140"/>
      <c r="B8626" s="325"/>
      <c r="J8626" s="4"/>
      <c r="K8626" s="173"/>
    </row>
    <row r="8627" spans="1:11" x14ac:dyDescent="0.2">
      <c r="A8627" s="140"/>
      <c r="B8627" s="325"/>
      <c r="J8627" s="4"/>
      <c r="K8627" s="173"/>
    </row>
    <row r="8628" spans="1:11" x14ac:dyDescent="0.2">
      <c r="A8628" s="140"/>
      <c r="B8628" s="325"/>
      <c r="J8628" s="4"/>
      <c r="K8628" s="173"/>
    </row>
    <row r="8629" spans="1:11" x14ac:dyDescent="0.2">
      <c r="A8629" s="140"/>
      <c r="B8629" s="325"/>
      <c r="J8629" s="4"/>
      <c r="K8629" s="173"/>
    </row>
    <row r="8630" spans="1:11" x14ac:dyDescent="0.2">
      <c r="A8630" s="140"/>
      <c r="B8630" s="325"/>
      <c r="J8630" s="4"/>
      <c r="K8630" s="173"/>
    </row>
    <row r="8631" spans="1:11" x14ac:dyDescent="0.2">
      <c r="A8631" s="140"/>
      <c r="B8631" s="325"/>
      <c r="J8631" s="4"/>
      <c r="K8631" s="173"/>
    </row>
    <row r="8632" spans="1:11" x14ac:dyDescent="0.2">
      <c r="A8632" s="140"/>
      <c r="B8632" s="325"/>
      <c r="J8632" s="4"/>
      <c r="K8632" s="173"/>
    </row>
    <row r="8633" spans="1:11" x14ac:dyDescent="0.2">
      <c r="A8633" s="140"/>
      <c r="B8633" s="325"/>
      <c r="J8633" s="4"/>
      <c r="K8633" s="173"/>
    </row>
    <row r="8634" spans="1:11" x14ac:dyDescent="0.2">
      <c r="A8634" s="140"/>
      <c r="B8634" s="325"/>
      <c r="J8634" s="4"/>
      <c r="K8634" s="173"/>
    </row>
    <row r="8635" spans="1:11" x14ac:dyDescent="0.2">
      <c r="A8635" s="140"/>
      <c r="B8635" s="325"/>
      <c r="J8635" s="4"/>
      <c r="K8635" s="173"/>
    </row>
    <row r="8636" spans="1:11" x14ac:dyDescent="0.2">
      <c r="A8636" s="140"/>
      <c r="B8636" s="325"/>
      <c r="J8636" s="4"/>
      <c r="K8636" s="173"/>
    </row>
    <row r="8637" spans="1:11" x14ac:dyDescent="0.2">
      <c r="A8637" s="140"/>
      <c r="B8637" s="325"/>
      <c r="J8637" s="4"/>
      <c r="K8637" s="173"/>
    </row>
    <row r="8638" spans="1:11" x14ac:dyDescent="0.2">
      <c r="A8638" s="140"/>
      <c r="B8638" s="325"/>
      <c r="J8638" s="4"/>
      <c r="K8638" s="173"/>
    </row>
    <row r="8639" spans="1:11" x14ac:dyDescent="0.2">
      <c r="A8639" s="140"/>
      <c r="B8639" s="325"/>
      <c r="J8639" s="4"/>
      <c r="K8639" s="173"/>
    </row>
    <row r="8640" spans="1:11" x14ac:dyDescent="0.2">
      <c r="A8640" s="140"/>
      <c r="B8640" s="325"/>
      <c r="J8640" s="4"/>
      <c r="K8640" s="173"/>
    </row>
    <row r="8641" spans="1:11" x14ac:dyDescent="0.2">
      <c r="A8641" s="140"/>
      <c r="B8641" s="325"/>
      <c r="J8641" s="4"/>
      <c r="K8641" s="173"/>
    </row>
    <row r="8642" spans="1:11" x14ac:dyDescent="0.2">
      <c r="A8642" s="140"/>
      <c r="B8642" s="325"/>
      <c r="J8642" s="4"/>
      <c r="K8642" s="173"/>
    </row>
    <row r="8643" spans="1:11" x14ac:dyDescent="0.2">
      <c r="A8643" s="140"/>
      <c r="B8643" s="325"/>
      <c r="J8643" s="4"/>
      <c r="K8643" s="173"/>
    </row>
    <row r="8644" spans="1:11" x14ac:dyDescent="0.2">
      <c r="A8644" s="140"/>
      <c r="B8644" s="325"/>
      <c r="J8644" s="4"/>
      <c r="K8644" s="173"/>
    </row>
    <row r="8645" spans="1:11" x14ac:dyDescent="0.2">
      <c r="A8645" s="140"/>
      <c r="B8645" s="325"/>
      <c r="J8645" s="4"/>
      <c r="K8645" s="173"/>
    </row>
    <row r="8646" spans="1:11" x14ac:dyDescent="0.2">
      <c r="A8646" s="140"/>
      <c r="B8646" s="325"/>
      <c r="J8646" s="4"/>
      <c r="K8646" s="173"/>
    </row>
    <row r="8647" spans="1:11" x14ac:dyDescent="0.2">
      <c r="A8647" s="140"/>
      <c r="B8647" s="325"/>
      <c r="J8647" s="4"/>
      <c r="K8647" s="173"/>
    </row>
    <row r="8648" spans="1:11" x14ac:dyDescent="0.2">
      <c r="A8648" s="140"/>
      <c r="B8648" s="325"/>
      <c r="J8648" s="4"/>
      <c r="K8648" s="173"/>
    </row>
    <row r="8649" spans="1:11" x14ac:dyDescent="0.2">
      <c r="A8649" s="140"/>
      <c r="B8649" s="325"/>
      <c r="J8649" s="4"/>
      <c r="K8649" s="173"/>
    </row>
    <row r="8650" spans="1:11" x14ac:dyDescent="0.2">
      <c r="A8650" s="140"/>
      <c r="B8650" s="325"/>
      <c r="J8650" s="4"/>
      <c r="K8650" s="173"/>
    </row>
    <row r="8651" spans="1:11" x14ac:dyDescent="0.2">
      <c r="A8651" s="140"/>
      <c r="B8651" s="325"/>
      <c r="J8651" s="4"/>
      <c r="K8651" s="173"/>
    </row>
    <row r="8652" spans="1:11" x14ac:dyDescent="0.2">
      <c r="A8652" s="140"/>
      <c r="B8652" s="325"/>
      <c r="J8652" s="4"/>
      <c r="K8652" s="173"/>
    </row>
    <row r="8653" spans="1:11" x14ac:dyDescent="0.2">
      <c r="A8653" s="140"/>
      <c r="B8653" s="325"/>
      <c r="J8653" s="4"/>
      <c r="K8653" s="173"/>
    </row>
    <row r="8654" spans="1:11" x14ac:dyDescent="0.2">
      <c r="A8654" s="140"/>
      <c r="B8654" s="325"/>
      <c r="J8654" s="4"/>
      <c r="K8654" s="173"/>
    </row>
    <row r="8655" spans="1:11" x14ac:dyDescent="0.2">
      <c r="A8655" s="140"/>
      <c r="B8655" s="325"/>
      <c r="J8655" s="4"/>
      <c r="K8655" s="173"/>
    </row>
    <row r="8656" spans="1:11" x14ac:dyDescent="0.2">
      <c r="A8656" s="140"/>
      <c r="B8656" s="325"/>
      <c r="J8656" s="4"/>
      <c r="K8656" s="173"/>
    </row>
    <row r="8657" spans="1:11" x14ac:dyDescent="0.2">
      <c r="A8657" s="140"/>
      <c r="B8657" s="325"/>
      <c r="J8657" s="4"/>
      <c r="K8657" s="173"/>
    </row>
    <row r="8658" spans="1:11" x14ac:dyDescent="0.2">
      <c r="A8658" s="140"/>
      <c r="B8658" s="325"/>
      <c r="J8658" s="4"/>
      <c r="K8658" s="173"/>
    </row>
    <row r="8659" spans="1:11" x14ac:dyDescent="0.2">
      <c r="A8659" s="140"/>
      <c r="B8659" s="325"/>
      <c r="J8659" s="4"/>
      <c r="K8659" s="173"/>
    </row>
    <row r="8660" spans="1:11" x14ac:dyDescent="0.2">
      <c r="A8660" s="140"/>
      <c r="B8660" s="325"/>
      <c r="J8660" s="4"/>
      <c r="K8660" s="173"/>
    </row>
    <row r="8661" spans="1:11" x14ac:dyDescent="0.2">
      <c r="A8661" s="140"/>
      <c r="B8661" s="325"/>
      <c r="J8661" s="4"/>
      <c r="K8661" s="173"/>
    </row>
    <row r="8662" spans="1:11" x14ac:dyDescent="0.2">
      <c r="A8662" s="140"/>
      <c r="B8662" s="325"/>
      <c r="J8662" s="4"/>
      <c r="K8662" s="173"/>
    </row>
    <row r="8663" spans="1:11" x14ac:dyDescent="0.2">
      <c r="A8663" s="140"/>
      <c r="B8663" s="325"/>
      <c r="J8663" s="4"/>
      <c r="K8663" s="173"/>
    </row>
    <row r="8664" spans="1:11" x14ac:dyDescent="0.2">
      <c r="A8664" s="140"/>
      <c r="B8664" s="325"/>
      <c r="J8664" s="4"/>
      <c r="K8664" s="173"/>
    </row>
    <row r="8665" spans="1:11" x14ac:dyDescent="0.2">
      <c r="A8665" s="140"/>
      <c r="B8665" s="325"/>
      <c r="J8665" s="4"/>
      <c r="K8665" s="173"/>
    </row>
    <row r="8666" spans="1:11" x14ac:dyDescent="0.2">
      <c r="A8666" s="140"/>
      <c r="B8666" s="325"/>
      <c r="J8666" s="4"/>
      <c r="K8666" s="173"/>
    </row>
    <row r="8667" spans="1:11" x14ac:dyDescent="0.2">
      <c r="A8667" s="140"/>
      <c r="B8667" s="325"/>
      <c r="J8667" s="4"/>
      <c r="K8667" s="173"/>
    </row>
    <row r="8668" spans="1:11" x14ac:dyDescent="0.2">
      <c r="A8668" s="140"/>
      <c r="B8668" s="325"/>
      <c r="J8668" s="4"/>
      <c r="K8668" s="173"/>
    </row>
    <row r="8669" spans="1:11" x14ac:dyDescent="0.2">
      <c r="A8669" s="140"/>
      <c r="B8669" s="325"/>
      <c r="J8669" s="4"/>
      <c r="K8669" s="173"/>
    </row>
    <row r="8670" spans="1:11" x14ac:dyDescent="0.2">
      <c r="A8670" s="140"/>
      <c r="B8670" s="325"/>
      <c r="J8670" s="4"/>
      <c r="K8670" s="173"/>
    </row>
    <row r="8671" spans="1:11" x14ac:dyDescent="0.2">
      <c r="A8671" s="140"/>
      <c r="B8671" s="325"/>
      <c r="J8671" s="4"/>
      <c r="K8671" s="173"/>
    </row>
    <row r="8672" spans="1:11" x14ac:dyDescent="0.2">
      <c r="A8672" s="140"/>
      <c r="B8672" s="325"/>
      <c r="J8672" s="4"/>
      <c r="K8672" s="173"/>
    </row>
    <row r="8673" spans="1:11" x14ac:dyDescent="0.2">
      <c r="A8673" s="140"/>
      <c r="B8673" s="325"/>
      <c r="J8673" s="4"/>
      <c r="K8673" s="173"/>
    </row>
    <row r="8674" spans="1:11" x14ac:dyDescent="0.2">
      <c r="A8674" s="140"/>
      <c r="B8674" s="325"/>
      <c r="J8674" s="4"/>
      <c r="K8674" s="173"/>
    </row>
    <row r="8675" spans="1:11" x14ac:dyDescent="0.2">
      <c r="A8675" s="140"/>
      <c r="B8675" s="325"/>
      <c r="J8675" s="4"/>
      <c r="K8675" s="173"/>
    </row>
    <row r="8676" spans="1:11" x14ac:dyDescent="0.2">
      <c r="A8676" s="140"/>
      <c r="B8676" s="325"/>
      <c r="J8676" s="4"/>
      <c r="K8676" s="173"/>
    </row>
    <row r="8677" spans="1:11" x14ac:dyDescent="0.2">
      <c r="A8677" s="140"/>
      <c r="B8677" s="325"/>
      <c r="J8677" s="4"/>
      <c r="K8677" s="173"/>
    </row>
    <row r="8678" spans="1:11" x14ac:dyDescent="0.2">
      <c r="A8678" s="140"/>
      <c r="B8678" s="325"/>
      <c r="J8678" s="4"/>
      <c r="K8678" s="173"/>
    </row>
    <row r="8679" spans="1:11" x14ac:dyDescent="0.2">
      <c r="A8679" s="140"/>
      <c r="B8679" s="325"/>
      <c r="J8679" s="4"/>
      <c r="K8679" s="173"/>
    </row>
    <row r="8680" spans="1:11" x14ac:dyDescent="0.2">
      <c r="A8680" s="140"/>
      <c r="B8680" s="325"/>
      <c r="J8680" s="4"/>
      <c r="K8680" s="173"/>
    </row>
    <row r="8681" spans="1:11" x14ac:dyDescent="0.2">
      <c r="A8681" s="140"/>
      <c r="B8681" s="325"/>
      <c r="J8681" s="4"/>
      <c r="K8681" s="173"/>
    </row>
    <row r="8682" spans="1:11" x14ac:dyDescent="0.2">
      <c r="A8682" s="140"/>
      <c r="B8682" s="325"/>
      <c r="J8682" s="4"/>
      <c r="K8682" s="173"/>
    </row>
    <row r="8683" spans="1:11" x14ac:dyDescent="0.2">
      <c r="A8683" s="140"/>
      <c r="B8683" s="325"/>
      <c r="J8683" s="4"/>
      <c r="K8683" s="173"/>
    </row>
    <row r="8684" spans="1:11" x14ac:dyDescent="0.2">
      <c r="A8684" s="140"/>
      <c r="B8684" s="325"/>
      <c r="J8684" s="4"/>
      <c r="K8684" s="173"/>
    </row>
    <row r="8685" spans="1:11" x14ac:dyDescent="0.2">
      <c r="A8685" s="140"/>
      <c r="B8685" s="325"/>
      <c r="J8685" s="4"/>
      <c r="K8685" s="173"/>
    </row>
    <row r="8686" spans="1:11" x14ac:dyDescent="0.2">
      <c r="A8686" s="140"/>
      <c r="B8686" s="325"/>
      <c r="J8686" s="4"/>
      <c r="K8686" s="173"/>
    </row>
    <row r="8687" spans="1:11" x14ac:dyDescent="0.2">
      <c r="A8687" s="140"/>
      <c r="B8687" s="325"/>
      <c r="J8687" s="4"/>
      <c r="K8687" s="173"/>
    </row>
    <row r="8688" spans="1:11" x14ac:dyDescent="0.2">
      <c r="A8688" s="140"/>
      <c r="B8688" s="325"/>
      <c r="J8688" s="4"/>
      <c r="K8688" s="173"/>
    </row>
    <row r="8689" spans="1:11" x14ac:dyDescent="0.2">
      <c r="A8689" s="140"/>
      <c r="B8689" s="325"/>
      <c r="J8689" s="4"/>
      <c r="K8689" s="173"/>
    </row>
    <row r="8690" spans="1:11" x14ac:dyDescent="0.2">
      <c r="A8690" s="140"/>
      <c r="B8690" s="325"/>
      <c r="J8690" s="4"/>
      <c r="K8690" s="173"/>
    </row>
    <row r="8691" spans="1:11" x14ac:dyDescent="0.2">
      <c r="A8691" s="140"/>
      <c r="B8691" s="325"/>
      <c r="J8691" s="4"/>
      <c r="K8691" s="173"/>
    </row>
    <row r="8692" spans="1:11" x14ac:dyDescent="0.2">
      <c r="A8692" s="140"/>
      <c r="B8692" s="325"/>
      <c r="J8692" s="4"/>
      <c r="K8692" s="173"/>
    </row>
    <row r="8693" spans="1:11" x14ac:dyDescent="0.2">
      <c r="A8693" s="140"/>
      <c r="B8693" s="325"/>
      <c r="J8693" s="4"/>
      <c r="K8693" s="173"/>
    </row>
    <row r="8694" spans="1:11" x14ac:dyDescent="0.2">
      <c r="A8694" s="140"/>
      <c r="B8694" s="325"/>
      <c r="J8694" s="4"/>
      <c r="K8694" s="173"/>
    </row>
    <row r="8695" spans="1:11" x14ac:dyDescent="0.2">
      <c r="A8695" s="140"/>
      <c r="B8695" s="325"/>
      <c r="J8695" s="4"/>
      <c r="K8695" s="173"/>
    </row>
    <row r="8696" spans="1:11" x14ac:dyDescent="0.2">
      <c r="A8696" s="140"/>
      <c r="B8696" s="325"/>
      <c r="J8696" s="4"/>
      <c r="K8696" s="173"/>
    </row>
    <row r="8697" spans="1:11" x14ac:dyDescent="0.2">
      <c r="A8697" s="140"/>
      <c r="B8697" s="325"/>
      <c r="J8697" s="4"/>
      <c r="K8697" s="173"/>
    </row>
    <row r="8698" spans="1:11" x14ac:dyDescent="0.2">
      <c r="A8698" s="140"/>
      <c r="B8698" s="325"/>
      <c r="J8698" s="4"/>
      <c r="K8698" s="173"/>
    </row>
    <row r="8699" spans="1:11" x14ac:dyDescent="0.2">
      <c r="A8699" s="140"/>
      <c r="B8699" s="325"/>
      <c r="J8699" s="4"/>
      <c r="K8699" s="173"/>
    </row>
    <row r="8700" spans="1:11" x14ac:dyDescent="0.2">
      <c r="A8700" s="140"/>
      <c r="B8700" s="325"/>
      <c r="J8700" s="4"/>
      <c r="K8700" s="173"/>
    </row>
    <row r="8701" spans="1:11" x14ac:dyDescent="0.2">
      <c r="A8701" s="140"/>
      <c r="B8701" s="325"/>
      <c r="J8701" s="4"/>
      <c r="K8701" s="173"/>
    </row>
    <row r="8702" spans="1:11" x14ac:dyDescent="0.2">
      <c r="A8702" s="140"/>
      <c r="B8702" s="325"/>
      <c r="J8702" s="4"/>
      <c r="K8702" s="173"/>
    </row>
    <row r="8703" spans="1:11" x14ac:dyDescent="0.2">
      <c r="A8703" s="140"/>
      <c r="B8703" s="325"/>
      <c r="J8703" s="4"/>
      <c r="K8703" s="173"/>
    </row>
    <row r="8704" spans="1:11" x14ac:dyDescent="0.2">
      <c r="A8704" s="140"/>
      <c r="B8704" s="325"/>
      <c r="J8704" s="4"/>
      <c r="K8704" s="173"/>
    </row>
    <row r="8705" spans="1:11" x14ac:dyDescent="0.2">
      <c r="A8705" s="140"/>
      <c r="B8705" s="325"/>
      <c r="J8705" s="4"/>
      <c r="K8705" s="173"/>
    </row>
    <row r="8706" spans="1:11" x14ac:dyDescent="0.2">
      <c r="A8706" s="140"/>
      <c r="B8706" s="325"/>
      <c r="J8706" s="4"/>
      <c r="K8706" s="173"/>
    </row>
    <row r="8707" spans="1:11" x14ac:dyDescent="0.2">
      <c r="A8707" s="140"/>
      <c r="B8707" s="325"/>
      <c r="J8707" s="4"/>
      <c r="K8707" s="173"/>
    </row>
    <row r="8708" spans="1:11" x14ac:dyDescent="0.2">
      <c r="A8708" s="140"/>
      <c r="B8708" s="325"/>
      <c r="J8708" s="4"/>
      <c r="K8708" s="173"/>
    </row>
    <row r="8709" spans="1:11" x14ac:dyDescent="0.2">
      <c r="A8709" s="140"/>
      <c r="B8709" s="325"/>
      <c r="J8709" s="4"/>
      <c r="K8709" s="173"/>
    </row>
    <row r="8710" spans="1:11" x14ac:dyDescent="0.2">
      <c r="A8710" s="140"/>
      <c r="B8710" s="325"/>
      <c r="J8710" s="4"/>
      <c r="K8710" s="173"/>
    </row>
    <row r="8711" spans="1:11" x14ac:dyDescent="0.2">
      <c r="A8711" s="140"/>
      <c r="B8711" s="325"/>
      <c r="J8711" s="4"/>
      <c r="K8711" s="173"/>
    </row>
    <row r="8712" spans="1:11" x14ac:dyDescent="0.2">
      <c r="A8712" s="140"/>
      <c r="B8712" s="325"/>
      <c r="J8712" s="4"/>
      <c r="K8712" s="173"/>
    </row>
    <row r="8713" spans="1:11" x14ac:dyDescent="0.2">
      <c r="A8713" s="140"/>
      <c r="B8713" s="325"/>
      <c r="J8713" s="4"/>
      <c r="K8713" s="173"/>
    </row>
    <row r="8714" spans="1:11" x14ac:dyDescent="0.2">
      <c r="A8714" s="140"/>
      <c r="B8714" s="325"/>
      <c r="J8714" s="4"/>
      <c r="K8714" s="173"/>
    </row>
    <row r="8715" spans="1:11" x14ac:dyDescent="0.2">
      <c r="A8715" s="140"/>
      <c r="B8715" s="325"/>
      <c r="J8715" s="4"/>
      <c r="K8715" s="173"/>
    </row>
    <row r="8716" spans="1:11" x14ac:dyDescent="0.2">
      <c r="A8716" s="140"/>
      <c r="B8716" s="325"/>
      <c r="J8716" s="4"/>
      <c r="K8716" s="173"/>
    </row>
    <row r="8717" spans="1:11" x14ac:dyDescent="0.2">
      <c r="A8717" s="140"/>
      <c r="B8717" s="325"/>
      <c r="J8717" s="4"/>
      <c r="K8717" s="173"/>
    </row>
    <row r="8718" spans="1:11" x14ac:dyDescent="0.2">
      <c r="A8718" s="140"/>
      <c r="B8718" s="325"/>
      <c r="J8718" s="4"/>
      <c r="K8718" s="173"/>
    </row>
    <row r="8719" spans="1:11" x14ac:dyDescent="0.2">
      <c r="A8719" s="140"/>
      <c r="B8719" s="325"/>
      <c r="J8719" s="4"/>
      <c r="K8719" s="173"/>
    </row>
    <row r="8720" spans="1:11" x14ac:dyDescent="0.2">
      <c r="A8720" s="140"/>
      <c r="B8720" s="325"/>
      <c r="J8720" s="4"/>
      <c r="K8720" s="173"/>
    </row>
    <row r="8721" spans="1:11" x14ac:dyDescent="0.2">
      <c r="A8721" s="140"/>
      <c r="B8721" s="325"/>
      <c r="J8721" s="4"/>
      <c r="K8721" s="173"/>
    </row>
    <row r="8722" spans="1:11" x14ac:dyDescent="0.2">
      <c r="A8722" s="140"/>
      <c r="B8722" s="325"/>
      <c r="J8722" s="4"/>
      <c r="K8722" s="173"/>
    </row>
    <row r="8723" spans="1:11" x14ac:dyDescent="0.2">
      <c r="A8723" s="140"/>
      <c r="B8723" s="325"/>
      <c r="J8723" s="4"/>
      <c r="K8723" s="173"/>
    </row>
    <row r="8724" spans="1:11" x14ac:dyDescent="0.2">
      <c r="A8724" s="140"/>
      <c r="B8724" s="325"/>
      <c r="J8724" s="4"/>
      <c r="K8724" s="173"/>
    </row>
    <row r="8725" spans="1:11" x14ac:dyDescent="0.2">
      <c r="A8725" s="140"/>
      <c r="B8725" s="325"/>
      <c r="J8725" s="4"/>
      <c r="K8725" s="173"/>
    </row>
    <row r="8726" spans="1:11" x14ac:dyDescent="0.2">
      <c r="A8726" s="140"/>
      <c r="B8726" s="325"/>
      <c r="J8726" s="4"/>
      <c r="K8726" s="173"/>
    </row>
    <row r="8727" spans="1:11" x14ac:dyDescent="0.2">
      <c r="A8727" s="140"/>
      <c r="B8727" s="325"/>
      <c r="J8727" s="4"/>
      <c r="K8727" s="173"/>
    </row>
    <row r="8728" spans="1:11" x14ac:dyDescent="0.2">
      <c r="A8728" s="140"/>
      <c r="B8728" s="325"/>
      <c r="J8728" s="4"/>
      <c r="K8728" s="173"/>
    </row>
    <row r="8729" spans="1:11" x14ac:dyDescent="0.2">
      <c r="A8729" s="140"/>
      <c r="B8729" s="325"/>
      <c r="J8729" s="4"/>
      <c r="K8729" s="173"/>
    </row>
    <row r="8730" spans="1:11" x14ac:dyDescent="0.2">
      <c r="A8730" s="140"/>
      <c r="B8730" s="325"/>
      <c r="J8730" s="4"/>
      <c r="K8730" s="173"/>
    </row>
    <row r="8731" spans="1:11" x14ac:dyDescent="0.2">
      <c r="A8731" s="140"/>
      <c r="B8731" s="325"/>
      <c r="J8731" s="4"/>
      <c r="K8731" s="173"/>
    </row>
    <row r="8732" spans="1:11" x14ac:dyDescent="0.2">
      <c r="A8732" s="140"/>
      <c r="B8732" s="325"/>
      <c r="J8732" s="4"/>
      <c r="K8732" s="173"/>
    </row>
    <row r="8733" spans="1:11" x14ac:dyDescent="0.2">
      <c r="A8733" s="140"/>
      <c r="B8733" s="325"/>
      <c r="J8733" s="4"/>
      <c r="K8733" s="173"/>
    </row>
    <row r="8734" spans="1:11" x14ac:dyDescent="0.2">
      <c r="A8734" s="140"/>
      <c r="B8734" s="325"/>
      <c r="J8734" s="4"/>
      <c r="K8734" s="173"/>
    </row>
    <row r="8735" spans="1:11" x14ac:dyDescent="0.2">
      <c r="A8735" s="140"/>
      <c r="B8735" s="325"/>
      <c r="J8735" s="4"/>
      <c r="K8735" s="173"/>
    </row>
    <row r="8736" spans="1:11" x14ac:dyDescent="0.2">
      <c r="A8736" s="140"/>
      <c r="B8736" s="325"/>
      <c r="J8736" s="4"/>
      <c r="K8736" s="173"/>
    </row>
    <row r="8737" spans="1:11" x14ac:dyDescent="0.2">
      <c r="A8737" s="140"/>
      <c r="B8737" s="325"/>
      <c r="J8737" s="4"/>
      <c r="K8737" s="173"/>
    </row>
    <row r="8738" spans="1:11" x14ac:dyDescent="0.2">
      <c r="A8738" s="140"/>
      <c r="B8738" s="325"/>
      <c r="J8738" s="4"/>
      <c r="K8738" s="173"/>
    </row>
    <row r="8739" spans="1:11" x14ac:dyDescent="0.2">
      <c r="A8739" s="140"/>
      <c r="B8739" s="325"/>
      <c r="J8739" s="4"/>
      <c r="K8739" s="173"/>
    </row>
    <row r="8740" spans="1:11" x14ac:dyDescent="0.2">
      <c r="A8740" s="140"/>
      <c r="B8740" s="325"/>
      <c r="J8740" s="4"/>
      <c r="K8740" s="173"/>
    </row>
    <row r="8741" spans="1:11" x14ac:dyDescent="0.2">
      <c r="A8741" s="140"/>
      <c r="B8741" s="325"/>
      <c r="J8741" s="4"/>
      <c r="K8741" s="173"/>
    </row>
    <row r="8742" spans="1:11" x14ac:dyDescent="0.2">
      <c r="A8742" s="140"/>
      <c r="B8742" s="325"/>
      <c r="J8742" s="4"/>
      <c r="K8742" s="173"/>
    </row>
    <row r="8743" spans="1:11" x14ac:dyDescent="0.2">
      <c r="A8743" s="140"/>
      <c r="B8743" s="325"/>
      <c r="J8743" s="4"/>
      <c r="K8743" s="173"/>
    </row>
    <row r="8744" spans="1:11" x14ac:dyDescent="0.2">
      <c r="A8744" s="140"/>
      <c r="B8744" s="325"/>
      <c r="J8744" s="4"/>
      <c r="K8744" s="173"/>
    </row>
    <row r="8745" spans="1:11" x14ac:dyDescent="0.2">
      <c r="A8745" s="140"/>
      <c r="B8745" s="325"/>
      <c r="J8745" s="4"/>
      <c r="K8745" s="173"/>
    </row>
    <row r="8746" spans="1:11" x14ac:dyDescent="0.2">
      <c r="A8746" s="140"/>
      <c r="B8746" s="325"/>
      <c r="J8746" s="4"/>
      <c r="K8746" s="173"/>
    </row>
    <row r="8747" spans="1:11" x14ac:dyDescent="0.2">
      <c r="A8747" s="140"/>
      <c r="B8747" s="325"/>
      <c r="J8747" s="4"/>
      <c r="K8747" s="173"/>
    </row>
    <row r="8748" spans="1:11" x14ac:dyDescent="0.2">
      <c r="A8748" s="140"/>
      <c r="B8748" s="325"/>
      <c r="J8748" s="4"/>
      <c r="K8748" s="173"/>
    </row>
    <row r="8749" spans="1:11" x14ac:dyDescent="0.2">
      <c r="A8749" s="140"/>
      <c r="B8749" s="325"/>
      <c r="J8749" s="4"/>
      <c r="K8749" s="173"/>
    </row>
    <row r="8750" spans="1:11" x14ac:dyDescent="0.2">
      <c r="A8750" s="140"/>
      <c r="B8750" s="325"/>
      <c r="J8750" s="4"/>
      <c r="K8750" s="173"/>
    </row>
    <row r="8751" spans="1:11" x14ac:dyDescent="0.2">
      <c r="A8751" s="140"/>
      <c r="B8751" s="325"/>
      <c r="J8751" s="4"/>
      <c r="K8751" s="173"/>
    </row>
    <row r="8752" spans="1:11" x14ac:dyDescent="0.2">
      <c r="A8752" s="140"/>
      <c r="B8752" s="325"/>
      <c r="J8752" s="4"/>
      <c r="K8752" s="173"/>
    </row>
    <row r="8753" spans="1:11" x14ac:dyDescent="0.2">
      <c r="A8753" s="140"/>
      <c r="B8753" s="325"/>
      <c r="J8753" s="4"/>
      <c r="K8753" s="173"/>
    </row>
    <row r="8754" spans="1:11" x14ac:dyDescent="0.2">
      <c r="A8754" s="140"/>
      <c r="B8754" s="325"/>
      <c r="J8754" s="4"/>
      <c r="K8754" s="173"/>
    </row>
    <row r="8755" spans="1:11" x14ac:dyDescent="0.2">
      <c r="A8755" s="140"/>
      <c r="B8755" s="325"/>
      <c r="J8755" s="4"/>
      <c r="K8755" s="173"/>
    </row>
    <row r="8756" spans="1:11" x14ac:dyDescent="0.2">
      <c r="A8756" s="140"/>
      <c r="B8756" s="325"/>
      <c r="J8756" s="4"/>
      <c r="K8756" s="173"/>
    </row>
    <row r="8757" spans="1:11" x14ac:dyDescent="0.2">
      <c r="A8757" s="140"/>
      <c r="B8757" s="325"/>
      <c r="J8757" s="4"/>
      <c r="K8757" s="173"/>
    </row>
    <row r="8758" spans="1:11" x14ac:dyDescent="0.2">
      <c r="A8758" s="140"/>
      <c r="B8758" s="325"/>
      <c r="J8758" s="4"/>
      <c r="K8758" s="173"/>
    </row>
    <row r="8759" spans="1:11" x14ac:dyDescent="0.2">
      <c r="A8759" s="140"/>
      <c r="B8759" s="325"/>
      <c r="J8759" s="4"/>
      <c r="K8759" s="173"/>
    </row>
    <row r="8760" spans="1:11" x14ac:dyDescent="0.2">
      <c r="A8760" s="140"/>
      <c r="B8760" s="325"/>
      <c r="J8760" s="4"/>
      <c r="K8760" s="173"/>
    </row>
    <row r="8761" spans="1:11" x14ac:dyDescent="0.2">
      <c r="A8761" s="140"/>
      <c r="B8761" s="325"/>
      <c r="J8761" s="4"/>
      <c r="K8761" s="173"/>
    </row>
    <row r="8762" spans="1:11" x14ac:dyDescent="0.2">
      <c r="A8762" s="140"/>
      <c r="B8762" s="325"/>
      <c r="J8762" s="4"/>
      <c r="K8762" s="173"/>
    </row>
    <row r="8763" spans="1:11" x14ac:dyDescent="0.2">
      <c r="A8763" s="140"/>
      <c r="B8763" s="325"/>
      <c r="J8763" s="4"/>
      <c r="K8763" s="173"/>
    </row>
    <row r="8764" spans="1:11" x14ac:dyDescent="0.2">
      <c r="A8764" s="140"/>
      <c r="B8764" s="325"/>
      <c r="J8764" s="4"/>
      <c r="K8764" s="173"/>
    </row>
    <row r="8765" spans="1:11" x14ac:dyDescent="0.2">
      <c r="A8765" s="140"/>
      <c r="B8765" s="325"/>
      <c r="J8765" s="4"/>
      <c r="K8765" s="173"/>
    </row>
    <row r="8766" spans="1:11" x14ac:dyDescent="0.2">
      <c r="A8766" s="140"/>
      <c r="B8766" s="325"/>
      <c r="J8766" s="4"/>
      <c r="K8766" s="173"/>
    </row>
    <row r="8767" spans="1:11" x14ac:dyDescent="0.2">
      <c r="A8767" s="140"/>
      <c r="B8767" s="325"/>
      <c r="J8767" s="4"/>
      <c r="K8767" s="173"/>
    </row>
    <row r="8768" spans="1:11" x14ac:dyDescent="0.2">
      <c r="A8768" s="140"/>
      <c r="B8768" s="325"/>
      <c r="J8768" s="4"/>
      <c r="K8768" s="173"/>
    </row>
    <row r="8769" spans="1:11" x14ac:dyDescent="0.2">
      <c r="A8769" s="140"/>
      <c r="B8769" s="325"/>
      <c r="J8769" s="4"/>
      <c r="K8769" s="173"/>
    </row>
    <row r="8770" spans="1:11" x14ac:dyDescent="0.2">
      <c r="A8770" s="140"/>
      <c r="B8770" s="325"/>
      <c r="J8770" s="4"/>
      <c r="K8770" s="173"/>
    </row>
    <row r="8771" spans="1:11" x14ac:dyDescent="0.2">
      <c r="A8771" s="140"/>
      <c r="B8771" s="325"/>
      <c r="J8771" s="4"/>
      <c r="K8771" s="173"/>
    </row>
    <row r="8772" spans="1:11" x14ac:dyDescent="0.2">
      <c r="A8772" s="140"/>
      <c r="B8772" s="325"/>
      <c r="J8772" s="4"/>
      <c r="K8772" s="173"/>
    </row>
    <row r="8773" spans="1:11" x14ac:dyDescent="0.2">
      <c r="A8773" s="140"/>
      <c r="B8773" s="325"/>
      <c r="J8773" s="4"/>
      <c r="K8773" s="173"/>
    </row>
    <row r="8774" spans="1:11" x14ac:dyDescent="0.2">
      <c r="A8774" s="140"/>
      <c r="B8774" s="325"/>
      <c r="J8774" s="4"/>
      <c r="K8774" s="173"/>
    </row>
    <row r="8775" spans="1:11" x14ac:dyDescent="0.2">
      <c r="A8775" s="140"/>
      <c r="B8775" s="325"/>
      <c r="J8775" s="4"/>
      <c r="K8775" s="173"/>
    </row>
    <row r="8776" spans="1:11" x14ac:dyDescent="0.2">
      <c r="A8776" s="140"/>
      <c r="B8776" s="325"/>
      <c r="J8776" s="4"/>
      <c r="K8776" s="173"/>
    </row>
    <row r="8777" spans="1:11" x14ac:dyDescent="0.2">
      <c r="A8777" s="140"/>
      <c r="B8777" s="325"/>
      <c r="J8777" s="4"/>
      <c r="K8777" s="173"/>
    </row>
    <row r="8778" spans="1:11" x14ac:dyDescent="0.2">
      <c r="A8778" s="140"/>
      <c r="B8778" s="325"/>
      <c r="J8778" s="4"/>
      <c r="K8778" s="173"/>
    </row>
    <row r="8779" spans="1:11" x14ac:dyDescent="0.2">
      <c r="A8779" s="140"/>
      <c r="B8779" s="325"/>
      <c r="J8779" s="4"/>
      <c r="K8779" s="173"/>
    </row>
    <row r="8780" spans="1:11" x14ac:dyDescent="0.2">
      <c r="A8780" s="140"/>
      <c r="B8780" s="325"/>
      <c r="J8780" s="4"/>
      <c r="K8780" s="173"/>
    </row>
    <row r="8781" spans="1:11" x14ac:dyDescent="0.2">
      <c r="A8781" s="140"/>
      <c r="B8781" s="325"/>
      <c r="J8781" s="4"/>
      <c r="K8781" s="173"/>
    </row>
    <row r="8782" spans="1:11" x14ac:dyDescent="0.2">
      <c r="A8782" s="140"/>
      <c r="B8782" s="325"/>
      <c r="J8782" s="4"/>
      <c r="K8782" s="173"/>
    </row>
    <row r="8783" spans="1:11" x14ac:dyDescent="0.2">
      <c r="A8783" s="140"/>
      <c r="B8783" s="325"/>
      <c r="J8783" s="4"/>
      <c r="K8783" s="173"/>
    </row>
    <row r="8784" spans="1:11" x14ac:dyDescent="0.2">
      <c r="A8784" s="140"/>
      <c r="B8784" s="325"/>
      <c r="J8784" s="4"/>
      <c r="K8784" s="173"/>
    </row>
    <row r="8785" spans="1:11" x14ac:dyDescent="0.2">
      <c r="A8785" s="140"/>
      <c r="B8785" s="325"/>
      <c r="J8785" s="4"/>
      <c r="K8785" s="173"/>
    </row>
    <row r="8786" spans="1:11" x14ac:dyDescent="0.2">
      <c r="A8786" s="140"/>
      <c r="B8786" s="325"/>
      <c r="J8786" s="4"/>
      <c r="K8786" s="173"/>
    </row>
    <row r="8787" spans="1:11" x14ac:dyDescent="0.2">
      <c r="A8787" s="140"/>
      <c r="B8787" s="325"/>
      <c r="J8787" s="4"/>
      <c r="K8787" s="173"/>
    </row>
    <row r="8788" spans="1:11" x14ac:dyDescent="0.2">
      <c r="A8788" s="140"/>
      <c r="B8788" s="325"/>
      <c r="J8788" s="4"/>
      <c r="K8788" s="173"/>
    </row>
    <row r="8789" spans="1:11" x14ac:dyDescent="0.2">
      <c r="A8789" s="140"/>
      <c r="B8789" s="325"/>
      <c r="J8789" s="4"/>
      <c r="K8789" s="173"/>
    </row>
    <row r="8790" spans="1:11" x14ac:dyDescent="0.2">
      <c r="A8790" s="140"/>
      <c r="B8790" s="325"/>
      <c r="J8790" s="4"/>
      <c r="K8790" s="173"/>
    </row>
    <row r="8791" spans="1:11" x14ac:dyDescent="0.2">
      <c r="A8791" s="140"/>
      <c r="B8791" s="325"/>
      <c r="J8791" s="4"/>
      <c r="K8791" s="173"/>
    </row>
    <row r="8792" spans="1:11" x14ac:dyDescent="0.2">
      <c r="A8792" s="140"/>
      <c r="B8792" s="325"/>
      <c r="J8792" s="4"/>
      <c r="K8792" s="173"/>
    </row>
    <row r="8793" spans="1:11" x14ac:dyDescent="0.2">
      <c r="A8793" s="140"/>
      <c r="B8793" s="325"/>
      <c r="J8793" s="4"/>
      <c r="K8793" s="173"/>
    </row>
    <row r="8794" spans="1:11" x14ac:dyDescent="0.2">
      <c r="A8794" s="140"/>
      <c r="B8794" s="325"/>
      <c r="J8794" s="4"/>
      <c r="K8794" s="173"/>
    </row>
    <row r="8795" spans="1:11" x14ac:dyDescent="0.2">
      <c r="A8795" s="140"/>
      <c r="B8795" s="325"/>
      <c r="J8795" s="4"/>
      <c r="K8795" s="173"/>
    </row>
    <row r="8796" spans="1:11" x14ac:dyDescent="0.2">
      <c r="A8796" s="140"/>
      <c r="B8796" s="325"/>
      <c r="J8796" s="4"/>
      <c r="K8796" s="173"/>
    </row>
    <row r="8797" spans="1:11" x14ac:dyDescent="0.2">
      <c r="A8797" s="140"/>
      <c r="B8797" s="325"/>
      <c r="J8797" s="4"/>
      <c r="K8797" s="173"/>
    </row>
    <row r="8798" spans="1:11" x14ac:dyDescent="0.2">
      <c r="A8798" s="140"/>
      <c r="B8798" s="325"/>
      <c r="J8798" s="4"/>
      <c r="K8798" s="173"/>
    </row>
    <row r="8799" spans="1:11" x14ac:dyDescent="0.2">
      <c r="A8799" s="140"/>
      <c r="B8799" s="325"/>
      <c r="J8799" s="4"/>
      <c r="K8799" s="173"/>
    </row>
    <row r="8800" spans="1:11" x14ac:dyDescent="0.2">
      <c r="A8800" s="140"/>
      <c r="B8800" s="325"/>
      <c r="J8800" s="4"/>
      <c r="K8800" s="173"/>
    </row>
    <row r="8801" spans="1:11" x14ac:dyDescent="0.2">
      <c r="A8801" s="140"/>
      <c r="B8801" s="325"/>
      <c r="J8801" s="4"/>
      <c r="K8801" s="173"/>
    </row>
    <row r="8802" spans="1:11" x14ac:dyDescent="0.2">
      <c r="A8802" s="140"/>
      <c r="B8802" s="325"/>
      <c r="J8802" s="4"/>
      <c r="K8802" s="173"/>
    </row>
    <row r="8803" spans="1:11" x14ac:dyDescent="0.2">
      <c r="A8803" s="140"/>
      <c r="B8803" s="325"/>
      <c r="J8803" s="4"/>
      <c r="K8803" s="173"/>
    </row>
    <row r="8804" spans="1:11" x14ac:dyDescent="0.2">
      <c r="A8804" s="140"/>
      <c r="B8804" s="325"/>
      <c r="J8804" s="4"/>
      <c r="K8804" s="173"/>
    </row>
    <row r="8805" spans="1:11" x14ac:dyDescent="0.2">
      <c r="A8805" s="140"/>
      <c r="B8805" s="325"/>
      <c r="J8805" s="4"/>
      <c r="K8805" s="173"/>
    </row>
    <row r="8806" spans="1:11" x14ac:dyDescent="0.2">
      <c r="A8806" s="140"/>
      <c r="B8806" s="325"/>
      <c r="J8806" s="4"/>
      <c r="K8806" s="173"/>
    </row>
    <row r="8807" spans="1:11" x14ac:dyDescent="0.2">
      <c r="A8807" s="140"/>
      <c r="B8807" s="325"/>
      <c r="J8807" s="4"/>
      <c r="K8807" s="173"/>
    </row>
    <row r="8808" spans="1:11" x14ac:dyDescent="0.2">
      <c r="A8808" s="140"/>
      <c r="B8808" s="325"/>
      <c r="J8808" s="4"/>
      <c r="K8808" s="173"/>
    </row>
    <row r="8809" spans="1:11" x14ac:dyDescent="0.2">
      <c r="A8809" s="140"/>
      <c r="B8809" s="325"/>
      <c r="J8809" s="4"/>
      <c r="K8809" s="173"/>
    </row>
    <row r="8810" spans="1:11" x14ac:dyDescent="0.2">
      <c r="A8810" s="140"/>
      <c r="B8810" s="325"/>
      <c r="J8810" s="4"/>
      <c r="K8810" s="173"/>
    </row>
    <row r="8811" spans="1:11" x14ac:dyDescent="0.2">
      <c r="A8811" s="140"/>
      <c r="B8811" s="325"/>
      <c r="J8811" s="4"/>
      <c r="K8811" s="173"/>
    </row>
    <row r="8812" spans="1:11" x14ac:dyDescent="0.2">
      <c r="A8812" s="140"/>
      <c r="B8812" s="325"/>
      <c r="J8812" s="4"/>
      <c r="K8812" s="173"/>
    </row>
    <row r="8813" spans="1:11" x14ac:dyDescent="0.2">
      <c r="A8813" s="140"/>
      <c r="B8813" s="325"/>
      <c r="J8813" s="4"/>
      <c r="K8813" s="173"/>
    </row>
    <row r="8814" spans="1:11" x14ac:dyDescent="0.2">
      <c r="A8814" s="140"/>
      <c r="B8814" s="325"/>
      <c r="J8814" s="4"/>
      <c r="K8814" s="173"/>
    </row>
    <row r="8815" spans="1:11" x14ac:dyDescent="0.2">
      <c r="A8815" s="140"/>
      <c r="B8815" s="325"/>
      <c r="J8815" s="4"/>
      <c r="K8815" s="173"/>
    </row>
    <row r="8816" spans="1:11" x14ac:dyDescent="0.2">
      <c r="A8816" s="140"/>
      <c r="B8816" s="325"/>
      <c r="J8816" s="4"/>
      <c r="K8816" s="173"/>
    </row>
    <row r="8817" spans="1:11" x14ac:dyDescent="0.2">
      <c r="A8817" s="140"/>
      <c r="B8817" s="325"/>
      <c r="J8817" s="4"/>
      <c r="K8817" s="173"/>
    </row>
    <row r="8818" spans="1:11" x14ac:dyDescent="0.2">
      <c r="A8818" s="140"/>
      <c r="B8818" s="325"/>
      <c r="J8818" s="4"/>
      <c r="K8818" s="173"/>
    </row>
    <row r="8819" spans="1:11" x14ac:dyDescent="0.2">
      <c r="A8819" s="140"/>
      <c r="B8819" s="325"/>
      <c r="J8819" s="4"/>
      <c r="K8819" s="173"/>
    </row>
    <row r="8820" spans="1:11" x14ac:dyDescent="0.2">
      <c r="A8820" s="140"/>
      <c r="B8820" s="325"/>
      <c r="J8820" s="4"/>
      <c r="K8820" s="173"/>
    </row>
    <row r="8821" spans="1:11" x14ac:dyDescent="0.2">
      <c r="A8821" s="140"/>
      <c r="B8821" s="325"/>
      <c r="J8821" s="4"/>
      <c r="K8821" s="173"/>
    </row>
    <row r="8822" spans="1:11" x14ac:dyDescent="0.2">
      <c r="A8822" s="140"/>
      <c r="B8822" s="325"/>
      <c r="J8822" s="4"/>
      <c r="K8822" s="173"/>
    </row>
    <row r="8823" spans="1:11" x14ac:dyDescent="0.2">
      <c r="A8823" s="140"/>
      <c r="B8823" s="325"/>
      <c r="J8823" s="4"/>
      <c r="K8823" s="173"/>
    </row>
    <row r="8824" spans="1:11" x14ac:dyDescent="0.2">
      <c r="A8824" s="140"/>
      <c r="B8824" s="325"/>
      <c r="J8824" s="4"/>
      <c r="K8824" s="173"/>
    </row>
    <row r="8825" spans="1:11" x14ac:dyDescent="0.2">
      <c r="A8825" s="140"/>
      <c r="B8825" s="325"/>
      <c r="J8825" s="4"/>
      <c r="K8825" s="173"/>
    </row>
    <row r="8826" spans="1:11" x14ac:dyDescent="0.2">
      <c r="A8826" s="140"/>
      <c r="B8826" s="325"/>
      <c r="J8826" s="4"/>
      <c r="K8826" s="173"/>
    </row>
    <row r="8827" spans="1:11" x14ac:dyDescent="0.2">
      <c r="A8827" s="140"/>
      <c r="B8827" s="325"/>
      <c r="J8827" s="4"/>
      <c r="K8827" s="173"/>
    </row>
    <row r="8828" spans="1:11" x14ac:dyDescent="0.2">
      <c r="A8828" s="140"/>
      <c r="B8828" s="325"/>
      <c r="J8828" s="4"/>
      <c r="K8828" s="173"/>
    </row>
    <row r="8829" spans="1:11" x14ac:dyDescent="0.2">
      <c r="A8829" s="140"/>
      <c r="B8829" s="325"/>
      <c r="J8829" s="4"/>
      <c r="K8829" s="173"/>
    </row>
    <row r="8830" spans="1:11" x14ac:dyDescent="0.2">
      <c r="A8830" s="140"/>
      <c r="B8830" s="325"/>
      <c r="J8830" s="4"/>
      <c r="K8830" s="173"/>
    </row>
    <row r="8831" spans="1:11" x14ac:dyDescent="0.2">
      <c r="A8831" s="140"/>
      <c r="B8831" s="325"/>
      <c r="J8831" s="4"/>
      <c r="K8831" s="173"/>
    </row>
    <row r="8832" spans="1:11" x14ac:dyDescent="0.2">
      <c r="A8832" s="140"/>
      <c r="B8832" s="325"/>
      <c r="J8832" s="4"/>
      <c r="K8832" s="173"/>
    </row>
    <row r="8833" spans="1:11" x14ac:dyDescent="0.2">
      <c r="A8833" s="140"/>
      <c r="B8833" s="325"/>
      <c r="J8833" s="4"/>
      <c r="K8833" s="173"/>
    </row>
    <row r="8834" spans="1:11" x14ac:dyDescent="0.2">
      <c r="A8834" s="140"/>
      <c r="B8834" s="325"/>
      <c r="J8834" s="4"/>
      <c r="K8834" s="173"/>
    </row>
    <row r="8835" spans="1:11" x14ac:dyDescent="0.2">
      <c r="A8835" s="140"/>
      <c r="B8835" s="325"/>
      <c r="J8835" s="4"/>
      <c r="K8835" s="173"/>
    </row>
    <row r="8836" spans="1:11" x14ac:dyDescent="0.2">
      <c r="A8836" s="140"/>
      <c r="B8836" s="325"/>
      <c r="J8836" s="4"/>
      <c r="K8836" s="173"/>
    </row>
    <row r="8837" spans="1:11" x14ac:dyDescent="0.2">
      <c r="A8837" s="140"/>
      <c r="B8837" s="325"/>
      <c r="J8837" s="4"/>
      <c r="K8837" s="173"/>
    </row>
    <row r="8838" spans="1:11" x14ac:dyDescent="0.2">
      <c r="A8838" s="140"/>
      <c r="B8838" s="325"/>
      <c r="J8838" s="4"/>
      <c r="K8838" s="173"/>
    </row>
    <row r="8839" spans="1:11" x14ac:dyDescent="0.2">
      <c r="A8839" s="140"/>
      <c r="B8839" s="325"/>
      <c r="J8839" s="4"/>
      <c r="K8839" s="173"/>
    </row>
    <row r="8840" spans="1:11" x14ac:dyDescent="0.2">
      <c r="A8840" s="140"/>
      <c r="B8840" s="325"/>
      <c r="J8840" s="4"/>
      <c r="K8840" s="173"/>
    </row>
    <row r="8841" spans="1:11" x14ac:dyDescent="0.2">
      <c r="A8841" s="140"/>
      <c r="B8841" s="325"/>
      <c r="J8841" s="4"/>
      <c r="K8841" s="173"/>
    </row>
    <row r="8842" spans="1:11" x14ac:dyDescent="0.2">
      <c r="A8842" s="140"/>
      <c r="B8842" s="325"/>
      <c r="J8842" s="4"/>
      <c r="K8842" s="173"/>
    </row>
    <row r="8843" spans="1:11" x14ac:dyDescent="0.2">
      <c r="A8843" s="140"/>
      <c r="B8843" s="325"/>
      <c r="J8843" s="4"/>
      <c r="K8843" s="173"/>
    </row>
    <row r="8844" spans="1:11" x14ac:dyDescent="0.2">
      <c r="A8844" s="140"/>
      <c r="B8844" s="325"/>
      <c r="J8844" s="4"/>
      <c r="K8844" s="173"/>
    </row>
    <row r="8845" spans="1:11" x14ac:dyDescent="0.2">
      <c r="A8845" s="140"/>
      <c r="B8845" s="325"/>
      <c r="J8845" s="4"/>
      <c r="K8845" s="173"/>
    </row>
    <row r="8846" spans="1:11" x14ac:dyDescent="0.2">
      <c r="A8846" s="140"/>
      <c r="B8846" s="325"/>
      <c r="J8846" s="4"/>
      <c r="K8846" s="173"/>
    </row>
    <row r="8847" spans="1:11" x14ac:dyDescent="0.2">
      <c r="A8847" s="140"/>
      <c r="B8847" s="325"/>
      <c r="J8847" s="4"/>
      <c r="K8847" s="173"/>
    </row>
    <row r="8848" spans="1:11" x14ac:dyDescent="0.2">
      <c r="A8848" s="140"/>
      <c r="B8848" s="325"/>
      <c r="J8848" s="4"/>
      <c r="K8848" s="173"/>
    </row>
    <row r="8849" spans="1:11" x14ac:dyDescent="0.2">
      <c r="A8849" s="140"/>
      <c r="B8849" s="325"/>
      <c r="J8849" s="4"/>
      <c r="K8849" s="173"/>
    </row>
    <row r="8850" spans="1:11" x14ac:dyDescent="0.2">
      <c r="A8850" s="140"/>
      <c r="B8850" s="325"/>
      <c r="J8850" s="4"/>
      <c r="K8850" s="173"/>
    </row>
    <row r="8851" spans="1:11" x14ac:dyDescent="0.2">
      <c r="A8851" s="140"/>
      <c r="B8851" s="325"/>
      <c r="J8851" s="4"/>
      <c r="K8851" s="173"/>
    </row>
    <row r="8852" spans="1:11" x14ac:dyDescent="0.2">
      <c r="A8852" s="140"/>
      <c r="B8852" s="325"/>
      <c r="J8852" s="4"/>
      <c r="K8852" s="173"/>
    </row>
    <row r="8853" spans="1:11" x14ac:dyDescent="0.2">
      <c r="A8853" s="140"/>
      <c r="B8853" s="325"/>
      <c r="J8853" s="4"/>
      <c r="K8853" s="173"/>
    </row>
    <row r="8854" spans="1:11" x14ac:dyDescent="0.2">
      <c r="A8854" s="140"/>
      <c r="B8854" s="325"/>
      <c r="J8854" s="4"/>
      <c r="K8854" s="173"/>
    </row>
    <row r="8855" spans="1:11" x14ac:dyDescent="0.2">
      <c r="A8855" s="140"/>
      <c r="B8855" s="325"/>
      <c r="J8855" s="4"/>
      <c r="K8855" s="173"/>
    </row>
    <row r="8856" spans="1:11" x14ac:dyDescent="0.2">
      <c r="A8856" s="140"/>
      <c r="B8856" s="325"/>
      <c r="J8856" s="4"/>
      <c r="K8856" s="173"/>
    </row>
    <row r="8857" spans="1:11" x14ac:dyDescent="0.2">
      <c r="A8857" s="140"/>
      <c r="B8857" s="325"/>
      <c r="J8857" s="4"/>
      <c r="K8857" s="173"/>
    </row>
    <row r="8858" spans="1:11" x14ac:dyDescent="0.2">
      <c r="A8858" s="140"/>
      <c r="B8858" s="325"/>
      <c r="J8858" s="4"/>
      <c r="K8858" s="173"/>
    </row>
    <row r="8859" spans="1:11" x14ac:dyDescent="0.2">
      <c r="A8859" s="140"/>
      <c r="B8859" s="325"/>
      <c r="J8859" s="4"/>
      <c r="K8859" s="173"/>
    </row>
    <row r="8860" spans="1:11" x14ac:dyDescent="0.2">
      <c r="A8860" s="140"/>
      <c r="B8860" s="325"/>
      <c r="J8860" s="4"/>
      <c r="K8860" s="173"/>
    </row>
    <row r="8861" spans="1:11" x14ac:dyDescent="0.2">
      <c r="A8861" s="140"/>
      <c r="B8861" s="325"/>
      <c r="J8861" s="4"/>
      <c r="K8861" s="173"/>
    </row>
    <row r="8862" spans="1:11" x14ac:dyDescent="0.2">
      <c r="A8862" s="140"/>
      <c r="B8862" s="325"/>
      <c r="J8862" s="4"/>
      <c r="K8862" s="173"/>
    </row>
    <row r="8863" spans="1:11" x14ac:dyDescent="0.2">
      <c r="A8863" s="140"/>
      <c r="B8863" s="325"/>
      <c r="J8863" s="4"/>
      <c r="K8863" s="173"/>
    </row>
    <row r="8864" spans="1:11" x14ac:dyDescent="0.2">
      <c r="A8864" s="140"/>
      <c r="B8864" s="325"/>
      <c r="J8864" s="4"/>
      <c r="K8864" s="173"/>
    </row>
    <row r="8865" spans="1:11" x14ac:dyDescent="0.2">
      <c r="A8865" s="140"/>
      <c r="B8865" s="325"/>
      <c r="J8865" s="4"/>
      <c r="K8865" s="173"/>
    </row>
    <row r="8866" spans="1:11" x14ac:dyDescent="0.2">
      <c r="A8866" s="140"/>
      <c r="B8866" s="325"/>
      <c r="J8866" s="4"/>
      <c r="K8866" s="173"/>
    </row>
    <row r="8867" spans="1:11" x14ac:dyDescent="0.2">
      <c r="A8867" s="140"/>
      <c r="B8867" s="325"/>
      <c r="J8867" s="4"/>
      <c r="K8867" s="173"/>
    </row>
    <row r="8868" spans="1:11" x14ac:dyDescent="0.2">
      <c r="A8868" s="140"/>
      <c r="B8868" s="325"/>
      <c r="J8868" s="4"/>
      <c r="K8868" s="173"/>
    </row>
    <row r="8869" spans="1:11" x14ac:dyDescent="0.2">
      <c r="A8869" s="140"/>
      <c r="B8869" s="325"/>
      <c r="J8869" s="4"/>
      <c r="K8869" s="173"/>
    </row>
    <row r="8870" spans="1:11" x14ac:dyDescent="0.2">
      <c r="A8870" s="140"/>
      <c r="B8870" s="325"/>
      <c r="J8870" s="4"/>
      <c r="K8870" s="173"/>
    </row>
    <row r="8871" spans="1:11" x14ac:dyDescent="0.2">
      <c r="A8871" s="140"/>
      <c r="B8871" s="325"/>
      <c r="J8871" s="4"/>
      <c r="K8871" s="173"/>
    </row>
    <row r="8872" spans="1:11" x14ac:dyDescent="0.2">
      <c r="A8872" s="140"/>
      <c r="B8872" s="325"/>
      <c r="J8872" s="4"/>
      <c r="K8872" s="173"/>
    </row>
    <row r="8873" spans="1:11" x14ac:dyDescent="0.2">
      <c r="A8873" s="140"/>
      <c r="B8873" s="325"/>
      <c r="J8873" s="4"/>
      <c r="K8873" s="173"/>
    </row>
    <row r="8874" spans="1:11" x14ac:dyDescent="0.2">
      <c r="A8874" s="140"/>
      <c r="B8874" s="325"/>
      <c r="J8874" s="4"/>
      <c r="K8874" s="173"/>
    </row>
    <row r="8875" spans="1:11" x14ac:dyDescent="0.2">
      <c r="A8875" s="140"/>
      <c r="B8875" s="325"/>
      <c r="J8875" s="4"/>
      <c r="K8875" s="173"/>
    </row>
    <row r="8876" spans="1:11" x14ac:dyDescent="0.2">
      <c r="A8876" s="140"/>
      <c r="B8876" s="325"/>
      <c r="J8876" s="4"/>
      <c r="K8876" s="173"/>
    </row>
    <row r="8877" spans="1:11" x14ac:dyDescent="0.2">
      <c r="A8877" s="140"/>
      <c r="B8877" s="325"/>
      <c r="J8877" s="4"/>
      <c r="K8877" s="173"/>
    </row>
    <row r="8878" spans="1:11" x14ac:dyDescent="0.2">
      <c r="A8878" s="140"/>
      <c r="B8878" s="325"/>
      <c r="J8878" s="4"/>
      <c r="K8878" s="173"/>
    </row>
    <row r="8879" spans="1:11" x14ac:dyDescent="0.2">
      <c r="A8879" s="140"/>
      <c r="B8879" s="325"/>
      <c r="J8879" s="4"/>
      <c r="K8879" s="173"/>
    </row>
    <row r="8880" spans="1:11" x14ac:dyDescent="0.2">
      <c r="A8880" s="140"/>
      <c r="B8880" s="325"/>
      <c r="J8880" s="4"/>
      <c r="K8880" s="173"/>
    </row>
    <row r="8881" spans="1:11" x14ac:dyDescent="0.2">
      <c r="A8881" s="140"/>
      <c r="B8881" s="325"/>
      <c r="J8881" s="4"/>
      <c r="K8881" s="173"/>
    </row>
    <row r="8882" spans="1:11" x14ac:dyDescent="0.2">
      <c r="A8882" s="140"/>
      <c r="B8882" s="325"/>
      <c r="J8882" s="4"/>
      <c r="K8882" s="173"/>
    </row>
    <row r="8883" spans="1:11" x14ac:dyDescent="0.2">
      <c r="A8883" s="140"/>
      <c r="B8883" s="325"/>
      <c r="J8883" s="4"/>
      <c r="K8883" s="173"/>
    </row>
    <row r="8884" spans="1:11" x14ac:dyDescent="0.2">
      <c r="A8884" s="140"/>
      <c r="B8884" s="325"/>
      <c r="J8884" s="4"/>
      <c r="K8884" s="173"/>
    </row>
    <row r="8885" spans="1:11" x14ac:dyDescent="0.2">
      <c r="A8885" s="140"/>
      <c r="B8885" s="325"/>
      <c r="J8885" s="4"/>
      <c r="K8885" s="173"/>
    </row>
    <row r="8886" spans="1:11" x14ac:dyDescent="0.2">
      <c r="A8886" s="140"/>
      <c r="B8886" s="325"/>
      <c r="J8886" s="4"/>
      <c r="K8886" s="173"/>
    </row>
    <row r="8887" spans="1:11" x14ac:dyDescent="0.2">
      <c r="A8887" s="140"/>
      <c r="B8887" s="325"/>
      <c r="J8887" s="4"/>
      <c r="K8887" s="173"/>
    </row>
    <row r="8888" spans="1:11" x14ac:dyDescent="0.2">
      <c r="A8888" s="140"/>
      <c r="B8888" s="325"/>
      <c r="J8888" s="4"/>
      <c r="K8888" s="173"/>
    </row>
    <row r="8889" spans="1:11" x14ac:dyDescent="0.2">
      <c r="A8889" s="140"/>
      <c r="B8889" s="325"/>
      <c r="J8889" s="4"/>
      <c r="K8889" s="173"/>
    </row>
    <row r="8890" spans="1:11" x14ac:dyDescent="0.2">
      <c r="A8890" s="140"/>
      <c r="B8890" s="325"/>
      <c r="J8890" s="4"/>
      <c r="K8890" s="173"/>
    </row>
    <row r="8891" spans="1:11" x14ac:dyDescent="0.2">
      <c r="A8891" s="140"/>
      <c r="B8891" s="325"/>
      <c r="J8891" s="4"/>
      <c r="K8891" s="173"/>
    </row>
    <row r="8892" spans="1:11" x14ac:dyDescent="0.2">
      <c r="A8892" s="140"/>
      <c r="B8892" s="325"/>
      <c r="J8892" s="4"/>
      <c r="K8892" s="173"/>
    </row>
    <row r="8893" spans="1:11" x14ac:dyDescent="0.2">
      <c r="A8893" s="140"/>
      <c r="B8893" s="325"/>
      <c r="J8893" s="4"/>
      <c r="K8893" s="173"/>
    </row>
    <row r="8894" spans="1:11" x14ac:dyDescent="0.2">
      <c r="A8894" s="140"/>
      <c r="B8894" s="325"/>
      <c r="J8894" s="4"/>
      <c r="K8894" s="173"/>
    </row>
    <row r="8895" spans="1:11" x14ac:dyDescent="0.2">
      <c r="A8895" s="140"/>
      <c r="B8895" s="325"/>
      <c r="J8895" s="4"/>
      <c r="K8895" s="173"/>
    </row>
    <row r="8896" spans="1:11" x14ac:dyDescent="0.2">
      <c r="A8896" s="140"/>
      <c r="B8896" s="325"/>
      <c r="J8896" s="4"/>
      <c r="K8896" s="173"/>
    </row>
    <row r="8897" spans="1:11" x14ac:dyDescent="0.2">
      <c r="A8897" s="140"/>
      <c r="B8897" s="325"/>
      <c r="J8897" s="4"/>
      <c r="K8897" s="173"/>
    </row>
    <row r="8898" spans="1:11" x14ac:dyDescent="0.2">
      <c r="A8898" s="140"/>
      <c r="B8898" s="325"/>
      <c r="J8898" s="4"/>
      <c r="K8898" s="173"/>
    </row>
    <row r="8899" spans="1:11" x14ac:dyDescent="0.2">
      <c r="A8899" s="140"/>
      <c r="B8899" s="325"/>
      <c r="J8899" s="4"/>
      <c r="K8899" s="173"/>
    </row>
    <row r="8900" spans="1:11" x14ac:dyDescent="0.2">
      <c r="A8900" s="140"/>
      <c r="B8900" s="325"/>
      <c r="J8900" s="4"/>
      <c r="K8900" s="173"/>
    </row>
    <row r="8901" spans="1:11" x14ac:dyDescent="0.2">
      <c r="A8901" s="140"/>
      <c r="B8901" s="325"/>
      <c r="J8901" s="4"/>
      <c r="K8901" s="173"/>
    </row>
    <row r="8902" spans="1:11" x14ac:dyDescent="0.2">
      <c r="A8902" s="140"/>
      <c r="B8902" s="325"/>
      <c r="J8902" s="4"/>
      <c r="K8902" s="173"/>
    </row>
    <row r="8903" spans="1:11" x14ac:dyDescent="0.2">
      <c r="A8903" s="140"/>
      <c r="B8903" s="325"/>
      <c r="J8903" s="4"/>
      <c r="K8903" s="173"/>
    </row>
    <row r="8904" spans="1:11" x14ac:dyDescent="0.2">
      <c r="A8904" s="140"/>
      <c r="B8904" s="325"/>
      <c r="J8904" s="4"/>
      <c r="K8904" s="173"/>
    </row>
    <row r="8905" spans="1:11" x14ac:dyDescent="0.2">
      <c r="A8905" s="140"/>
      <c r="B8905" s="325"/>
      <c r="J8905" s="4"/>
      <c r="K8905" s="173"/>
    </row>
    <row r="8906" spans="1:11" x14ac:dyDescent="0.2">
      <c r="A8906" s="140"/>
      <c r="B8906" s="325"/>
      <c r="J8906" s="4"/>
      <c r="K8906" s="173"/>
    </row>
    <row r="8907" spans="1:11" x14ac:dyDescent="0.2">
      <c r="A8907" s="140"/>
      <c r="B8907" s="325"/>
      <c r="J8907" s="4"/>
      <c r="K8907" s="173"/>
    </row>
    <row r="8908" spans="1:11" x14ac:dyDescent="0.2">
      <c r="A8908" s="140"/>
      <c r="B8908" s="325"/>
      <c r="J8908" s="4"/>
      <c r="K8908" s="173"/>
    </row>
    <row r="8909" spans="1:11" x14ac:dyDescent="0.2">
      <c r="A8909" s="140"/>
      <c r="B8909" s="325"/>
      <c r="J8909" s="4"/>
      <c r="K8909" s="173"/>
    </row>
    <row r="8910" spans="1:11" x14ac:dyDescent="0.2">
      <c r="A8910" s="140"/>
      <c r="B8910" s="325"/>
      <c r="J8910" s="4"/>
      <c r="K8910" s="173"/>
    </row>
    <row r="8911" spans="1:11" x14ac:dyDescent="0.2">
      <c r="A8911" s="140"/>
      <c r="B8911" s="325"/>
      <c r="J8911" s="4"/>
      <c r="K8911" s="173"/>
    </row>
    <row r="8912" spans="1:11" x14ac:dyDescent="0.2">
      <c r="A8912" s="140"/>
      <c r="B8912" s="325"/>
      <c r="J8912" s="4"/>
      <c r="K8912" s="173"/>
    </row>
    <row r="8913" spans="1:11" x14ac:dyDescent="0.2">
      <c r="A8913" s="140"/>
      <c r="B8913" s="325"/>
      <c r="J8913" s="4"/>
      <c r="K8913" s="173"/>
    </row>
    <row r="8914" spans="1:11" x14ac:dyDescent="0.2">
      <c r="A8914" s="140"/>
      <c r="B8914" s="325"/>
      <c r="J8914" s="4"/>
      <c r="K8914" s="173"/>
    </row>
    <row r="8915" spans="1:11" x14ac:dyDescent="0.2">
      <c r="A8915" s="140"/>
      <c r="B8915" s="325"/>
      <c r="J8915" s="4"/>
      <c r="K8915" s="173"/>
    </row>
    <row r="8916" spans="1:11" x14ac:dyDescent="0.2">
      <c r="A8916" s="140"/>
      <c r="B8916" s="325"/>
      <c r="J8916" s="4"/>
      <c r="K8916" s="173"/>
    </row>
    <row r="8917" spans="1:11" x14ac:dyDescent="0.2">
      <c r="A8917" s="140"/>
      <c r="B8917" s="325"/>
      <c r="J8917" s="4"/>
      <c r="K8917" s="173"/>
    </row>
    <row r="8918" spans="1:11" x14ac:dyDescent="0.2">
      <c r="A8918" s="140"/>
      <c r="B8918" s="325"/>
      <c r="J8918" s="4"/>
      <c r="K8918" s="173"/>
    </row>
    <row r="8919" spans="1:11" x14ac:dyDescent="0.2">
      <c r="A8919" s="140"/>
      <c r="B8919" s="325"/>
      <c r="J8919" s="4"/>
      <c r="K8919" s="173"/>
    </row>
    <row r="8920" spans="1:11" x14ac:dyDescent="0.2">
      <c r="A8920" s="140"/>
      <c r="B8920" s="325"/>
      <c r="J8920" s="4"/>
      <c r="K8920" s="173"/>
    </row>
    <row r="8921" spans="1:11" x14ac:dyDescent="0.2">
      <c r="A8921" s="140"/>
      <c r="B8921" s="325"/>
      <c r="J8921" s="4"/>
      <c r="K8921" s="173"/>
    </row>
    <row r="8922" spans="1:11" x14ac:dyDescent="0.2">
      <c r="A8922" s="140"/>
      <c r="B8922" s="325"/>
      <c r="J8922" s="4"/>
      <c r="K8922" s="173"/>
    </row>
    <row r="8923" spans="1:11" x14ac:dyDescent="0.2">
      <c r="A8923" s="140"/>
      <c r="B8923" s="325"/>
      <c r="J8923" s="4"/>
      <c r="K8923" s="173"/>
    </row>
    <row r="8924" spans="1:11" x14ac:dyDescent="0.2">
      <c r="A8924" s="140"/>
      <c r="B8924" s="325"/>
      <c r="J8924" s="4"/>
      <c r="K8924" s="173"/>
    </row>
    <row r="8925" spans="1:11" x14ac:dyDescent="0.2">
      <c r="A8925" s="140"/>
      <c r="B8925" s="325"/>
      <c r="J8925" s="4"/>
      <c r="K8925" s="173"/>
    </row>
    <row r="8926" spans="1:11" x14ac:dyDescent="0.2">
      <c r="A8926" s="140"/>
      <c r="B8926" s="325"/>
      <c r="J8926" s="4"/>
      <c r="K8926" s="173"/>
    </row>
    <row r="8927" spans="1:11" x14ac:dyDescent="0.2">
      <c r="A8927" s="140"/>
      <c r="B8927" s="325"/>
      <c r="J8927" s="4"/>
      <c r="K8927" s="173"/>
    </row>
    <row r="8928" spans="1:11" x14ac:dyDescent="0.2">
      <c r="A8928" s="140"/>
      <c r="B8928" s="325"/>
      <c r="J8928" s="4"/>
      <c r="K8928" s="173"/>
    </row>
    <row r="8929" spans="1:11" x14ac:dyDescent="0.2">
      <c r="A8929" s="140"/>
      <c r="B8929" s="325"/>
      <c r="J8929" s="4"/>
      <c r="K8929" s="173"/>
    </row>
    <row r="8930" spans="1:11" x14ac:dyDescent="0.2">
      <c r="A8930" s="140"/>
      <c r="B8930" s="325"/>
      <c r="J8930" s="4"/>
      <c r="K8930" s="173"/>
    </row>
    <row r="8931" spans="1:11" x14ac:dyDescent="0.2">
      <c r="A8931" s="140"/>
      <c r="B8931" s="325"/>
      <c r="J8931" s="4"/>
      <c r="K8931" s="173"/>
    </row>
    <row r="8932" spans="1:11" x14ac:dyDescent="0.2">
      <c r="A8932" s="140"/>
      <c r="B8932" s="325"/>
      <c r="J8932" s="4"/>
      <c r="K8932" s="173"/>
    </row>
    <row r="8933" spans="1:11" x14ac:dyDescent="0.2">
      <c r="A8933" s="140"/>
      <c r="B8933" s="325"/>
      <c r="J8933" s="4"/>
      <c r="K8933" s="173"/>
    </row>
    <row r="8934" spans="1:11" x14ac:dyDescent="0.2">
      <c r="A8934" s="140"/>
      <c r="B8934" s="325"/>
      <c r="J8934" s="4"/>
      <c r="K8934" s="173"/>
    </row>
    <row r="8935" spans="1:11" x14ac:dyDescent="0.2">
      <c r="A8935" s="140"/>
      <c r="B8935" s="325"/>
      <c r="J8935" s="4"/>
      <c r="K8935" s="173"/>
    </row>
    <row r="8936" spans="1:11" x14ac:dyDescent="0.2">
      <c r="A8936" s="140"/>
      <c r="B8936" s="325"/>
      <c r="J8936" s="4"/>
      <c r="K8936" s="173"/>
    </row>
    <row r="8937" spans="1:11" x14ac:dyDescent="0.2">
      <c r="A8937" s="140"/>
      <c r="B8937" s="325"/>
      <c r="J8937" s="4"/>
      <c r="K8937" s="173"/>
    </row>
    <row r="8938" spans="1:11" x14ac:dyDescent="0.2">
      <c r="A8938" s="140"/>
      <c r="B8938" s="325"/>
      <c r="J8938" s="4"/>
      <c r="K8938" s="173"/>
    </row>
    <row r="8939" spans="1:11" x14ac:dyDescent="0.2">
      <c r="A8939" s="140"/>
      <c r="B8939" s="325"/>
      <c r="J8939" s="4"/>
      <c r="K8939" s="173"/>
    </row>
    <row r="8940" spans="1:11" x14ac:dyDescent="0.2">
      <c r="A8940" s="140"/>
      <c r="B8940" s="325"/>
      <c r="J8940" s="4"/>
      <c r="K8940" s="173"/>
    </row>
    <row r="8941" spans="1:11" x14ac:dyDescent="0.2">
      <c r="A8941" s="140"/>
      <c r="B8941" s="325"/>
      <c r="J8941" s="4"/>
      <c r="K8941" s="173"/>
    </row>
    <row r="8942" spans="1:11" x14ac:dyDescent="0.2">
      <c r="A8942" s="140"/>
      <c r="B8942" s="325"/>
      <c r="J8942" s="4"/>
      <c r="K8942" s="173"/>
    </row>
    <row r="8943" spans="1:11" x14ac:dyDescent="0.2">
      <c r="A8943" s="140"/>
      <c r="B8943" s="325"/>
      <c r="J8943" s="4"/>
      <c r="K8943" s="173"/>
    </row>
    <row r="8944" spans="1:11" x14ac:dyDescent="0.2">
      <c r="A8944" s="140"/>
      <c r="B8944" s="325"/>
      <c r="J8944" s="4"/>
      <c r="K8944" s="173"/>
    </row>
    <row r="8945" spans="1:11" x14ac:dyDescent="0.2">
      <c r="A8945" s="140"/>
      <c r="B8945" s="325"/>
      <c r="J8945" s="4"/>
      <c r="K8945" s="173"/>
    </row>
    <row r="8946" spans="1:11" x14ac:dyDescent="0.2">
      <c r="A8946" s="140"/>
      <c r="B8946" s="325"/>
      <c r="J8946" s="4"/>
      <c r="K8946" s="173"/>
    </row>
    <row r="8947" spans="1:11" x14ac:dyDescent="0.2">
      <c r="A8947" s="140"/>
      <c r="B8947" s="325"/>
      <c r="J8947" s="4"/>
      <c r="K8947" s="173"/>
    </row>
    <row r="8948" spans="1:11" x14ac:dyDescent="0.2">
      <c r="A8948" s="140"/>
      <c r="B8948" s="325"/>
      <c r="J8948" s="4"/>
      <c r="K8948" s="173"/>
    </row>
    <row r="8949" spans="1:11" x14ac:dyDescent="0.2">
      <c r="A8949" s="140"/>
      <c r="B8949" s="325"/>
      <c r="J8949" s="4"/>
      <c r="K8949" s="173"/>
    </row>
    <row r="8950" spans="1:11" x14ac:dyDescent="0.2">
      <c r="A8950" s="140"/>
      <c r="B8950" s="325"/>
      <c r="J8950" s="4"/>
      <c r="K8950" s="173"/>
    </row>
    <row r="8951" spans="1:11" x14ac:dyDescent="0.2">
      <c r="A8951" s="140"/>
      <c r="B8951" s="325"/>
      <c r="J8951" s="4"/>
      <c r="K8951" s="173"/>
    </row>
    <row r="8952" spans="1:11" x14ac:dyDescent="0.2">
      <c r="A8952" s="140"/>
      <c r="B8952" s="325"/>
      <c r="J8952" s="4"/>
      <c r="K8952" s="173"/>
    </row>
    <row r="8953" spans="1:11" x14ac:dyDescent="0.2">
      <c r="A8953" s="140"/>
      <c r="B8953" s="325"/>
      <c r="J8953" s="4"/>
      <c r="K8953" s="173"/>
    </row>
    <row r="8954" spans="1:11" x14ac:dyDescent="0.2">
      <c r="A8954" s="140"/>
      <c r="B8954" s="325"/>
      <c r="J8954" s="4"/>
      <c r="K8954" s="173"/>
    </row>
    <row r="8955" spans="1:11" x14ac:dyDescent="0.2">
      <c r="A8955" s="140"/>
      <c r="B8955" s="325"/>
      <c r="J8955" s="4"/>
      <c r="K8955" s="173"/>
    </row>
    <row r="8956" spans="1:11" x14ac:dyDescent="0.2">
      <c r="A8956" s="140"/>
      <c r="B8956" s="325"/>
      <c r="J8956" s="4"/>
      <c r="K8956" s="173"/>
    </row>
    <row r="8957" spans="1:11" x14ac:dyDescent="0.2">
      <c r="A8957" s="140"/>
      <c r="B8957" s="325"/>
      <c r="J8957" s="4"/>
      <c r="K8957" s="173"/>
    </row>
    <row r="8958" spans="1:11" x14ac:dyDescent="0.2">
      <c r="A8958" s="140"/>
      <c r="B8958" s="325"/>
      <c r="J8958" s="4"/>
      <c r="K8958" s="173"/>
    </row>
    <row r="8959" spans="1:11" x14ac:dyDescent="0.2">
      <c r="A8959" s="140"/>
      <c r="B8959" s="325"/>
      <c r="J8959" s="4"/>
      <c r="K8959" s="173"/>
    </row>
    <row r="8960" spans="1:11" x14ac:dyDescent="0.2">
      <c r="A8960" s="140"/>
      <c r="B8960" s="325"/>
      <c r="J8960" s="4"/>
      <c r="K8960" s="173"/>
    </row>
    <row r="8961" spans="1:11" x14ac:dyDescent="0.2">
      <c r="A8961" s="140"/>
      <c r="B8961" s="325"/>
      <c r="J8961" s="4"/>
      <c r="K8961" s="173"/>
    </row>
    <row r="8962" spans="1:11" x14ac:dyDescent="0.2">
      <c r="A8962" s="140"/>
      <c r="B8962" s="325"/>
      <c r="J8962" s="4"/>
      <c r="K8962" s="173"/>
    </row>
    <row r="8963" spans="1:11" x14ac:dyDescent="0.2">
      <c r="A8963" s="140"/>
      <c r="B8963" s="325"/>
      <c r="J8963" s="4"/>
      <c r="K8963" s="173"/>
    </row>
    <row r="8964" spans="1:11" x14ac:dyDescent="0.2">
      <c r="A8964" s="140"/>
      <c r="B8964" s="325"/>
      <c r="J8964" s="4"/>
      <c r="K8964" s="173"/>
    </row>
    <row r="8965" spans="1:11" x14ac:dyDescent="0.2">
      <c r="A8965" s="140"/>
      <c r="B8965" s="325"/>
      <c r="J8965" s="4"/>
      <c r="K8965" s="173"/>
    </row>
    <row r="8966" spans="1:11" x14ac:dyDescent="0.2">
      <c r="A8966" s="140"/>
      <c r="B8966" s="325"/>
      <c r="J8966" s="4"/>
      <c r="K8966" s="173"/>
    </row>
    <row r="8967" spans="1:11" x14ac:dyDescent="0.2">
      <c r="A8967" s="140"/>
      <c r="B8967" s="325"/>
      <c r="J8967" s="4"/>
      <c r="K8967" s="173"/>
    </row>
    <row r="8968" spans="1:11" x14ac:dyDescent="0.2">
      <c r="A8968" s="140"/>
      <c r="B8968" s="325"/>
      <c r="J8968" s="4"/>
      <c r="K8968" s="173"/>
    </row>
    <row r="8969" spans="1:11" x14ac:dyDescent="0.2">
      <c r="A8969" s="140"/>
      <c r="B8969" s="325"/>
      <c r="J8969" s="4"/>
      <c r="K8969" s="173"/>
    </row>
    <row r="8970" spans="1:11" x14ac:dyDescent="0.2">
      <c r="A8970" s="140"/>
      <c r="B8970" s="325"/>
      <c r="J8970" s="4"/>
      <c r="K8970" s="173"/>
    </row>
    <row r="8971" spans="1:11" x14ac:dyDescent="0.2">
      <c r="A8971" s="140"/>
      <c r="B8971" s="325"/>
      <c r="J8971" s="4"/>
      <c r="K8971" s="173"/>
    </row>
    <row r="8972" spans="1:11" x14ac:dyDescent="0.2">
      <c r="A8972" s="140"/>
      <c r="B8972" s="325"/>
      <c r="J8972" s="4"/>
      <c r="K8972" s="173"/>
    </row>
    <row r="8973" spans="1:11" x14ac:dyDescent="0.2">
      <c r="A8973" s="140"/>
      <c r="B8973" s="325"/>
      <c r="J8973" s="4"/>
      <c r="K8973" s="173"/>
    </row>
    <row r="8974" spans="1:11" x14ac:dyDescent="0.2">
      <c r="A8974" s="140"/>
      <c r="B8974" s="325"/>
      <c r="J8974" s="4"/>
      <c r="K8974" s="173"/>
    </row>
    <row r="8975" spans="1:11" x14ac:dyDescent="0.2">
      <c r="A8975" s="140"/>
      <c r="B8975" s="325"/>
      <c r="J8975" s="4"/>
      <c r="K8975" s="173"/>
    </row>
    <row r="8976" spans="1:11" x14ac:dyDescent="0.2">
      <c r="A8976" s="140"/>
      <c r="B8976" s="325"/>
      <c r="J8976" s="4"/>
      <c r="K8976" s="173"/>
    </row>
    <row r="8977" spans="1:11" x14ac:dyDescent="0.2">
      <c r="A8977" s="140"/>
      <c r="B8977" s="325"/>
      <c r="J8977" s="4"/>
      <c r="K8977" s="173"/>
    </row>
    <row r="8978" spans="1:11" x14ac:dyDescent="0.2">
      <c r="A8978" s="140"/>
      <c r="B8978" s="325"/>
      <c r="J8978" s="4"/>
      <c r="K8978" s="173"/>
    </row>
    <row r="8979" spans="1:11" x14ac:dyDescent="0.2">
      <c r="A8979" s="140"/>
      <c r="B8979" s="325"/>
      <c r="J8979" s="4"/>
      <c r="K8979" s="173"/>
    </row>
    <row r="8980" spans="1:11" x14ac:dyDescent="0.2">
      <c r="A8980" s="140"/>
      <c r="B8980" s="325"/>
      <c r="J8980" s="4"/>
      <c r="K8980" s="173"/>
    </row>
    <row r="8981" spans="1:11" x14ac:dyDescent="0.2">
      <c r="A8981" s="140"/>
      <c r="B8981" s="325"/>
      <c r="J8981" s="4"/>
      <c r="K8981" s="173"/>
    </row>
    <row r="8982" spans="1:11" x14ac:dyDescent="0.2">
      <c r="A8982" s="140"/>
      <c r="B8982" s="325"/>
      <c r="J8982" s="4"/>
      <c r="K8982" s="173"/>
    </row>
    <row r="8983" spans="1:11" x14ac:dyDescent="0.2">
      <c r="A8983" s="140"/>
      <c r="B8983" s="325"/>
      <c r="J8983" s="4"/>
      <c r="K8983" s="173"/>
    </row>
    <row r="8984" spans="1:11" x14ac:dyDescent="0.2">
      <c r="A8984" s="140"/>
      <c r="B8984" s="325"/>
      <c r="J8984" s="4"/>
      <c r="K8984" s="173"/>
    </row>
    <row r="8985" spans="1:11" x14ac:dyDescent="0.2">
      <c r="A8985" s="140"/>
      <c r="B8985" s="325"/>
      <c r="J8985" s="4"/>
      <c r="K8985" s="173"/>
    </row>
    <row r="8986" spans="1:11" x14ac:dyDescent="0.2">
      <c r="A8986" s="140"/>
      <c r="B8986" s="325"/>
      <c r="J8986" s="4"/>
      <c r="K8986" s="173"/>
    </row>
    <row r="8987" spans="1:11" x14ac:dyDescent="0.2">
      <c r="A8987" s="140"/>
      <c r="B8987" s="325"/>
      <c r="J8987" s="4"/>
      <c r="K8987" s="173"/>
    </row>
    <row r="8988" spans="1:11" x14ac:dyDescent="0.2">
      <c r="A8988" s="140"/>
      <c r="B8988" s="325"/>
      <c r="J8988" s="4"/>
      <c r="K8988" s="173"/>
    </row>
    <row r="8989" spans="1:11" x14ac:dyDescent="0.2">
      <c r="A8989" s="140"/>
      <c r="B8989" s="325"/>
      <c r="J8989" s="4"/>
      <c r="K8989" s="173"/>
    </row>
    <row r="8990" spans="1:11" x14ac:dyDescent="0.2">
      <c r="A8990" s="140"/>
      <c r="B8990" s="325"/>
      <c r="J8990" s="4"/>
      <c r="K8990" s="173"/>
    </row>
    <row r="8991" spans="1:11" x14ac:dyDescent="0.2">
      <c r="A8991" s="140"/>
      <c r="B8991" s="325"/>
      <c r="J8991" s="4"/>
      <c r="K8991" s="173"/>
    </row>
    <row r="8992" spans="1:11" x14ac:dyDescent="0.2">
      <c r="A8992" s="140"/>
      <c r="B8992" s="325"/>
      <c r="J8992" s="4"/>
      <c r="K8992" s="173"/>
    </row>
    <row r="8993" spans="1:11" x14ac:dyDescent="0.2">
      <c r="A8993" s="140"/>
      <c r="B8993" s="325"/>
      <c r="J8993" s="4"/>
      <c r="K8993" s="173"/>
    </row>
    <row r="8994" spans="1:11" x14ac:dyDescent="0.2">
      <c r="A8994" s="140"/>
      <c r="B8994" s="325"/>
      <c r="J8994" s="4"/>
      <c r="K8994" s="173"/>
    </row>
    <row r="8995" spans="1:11" x14ac:dyDescent="0.2">
      <c r="A8995" s="140"/>
      <c r="B8995" s="325"/>
      <c r="J8995" s="4"/>
      <c r="K8995" s="173"/>
    </row>
    <row r="8996" spans="1:11" x14ac:dyDescent="0.2">
      <c r="A8996" s="140"/>
      <c r="B8996" s="325"/>
      <c r="J8996" s="4"/>
      <c r="K8996" s="173"/>
    </row>
    <row r="8997" spans="1:11" x14ac:dyDescent="0.2">
      <c r="A8997" s="140"/>
      <c r="B8997" s="325"/>
      <c r="J8997" s="4"/>
      <c r="K8997" s="173"/>
    </row>
    <row r="8998" spans="1:11" x14ac:dyDescent="0.2">
      <c r="A8998" s="140"/>
      <c r="B8998" s="325"/>
      <c r="J8998" s="4"/>
      <c r="K8998" s="173"/>
    </row>
    <row r="8999" spans="1:11" x14ac:dyDescent="0.2">
      <c r="A8999" s="140"/>
      <c r="B8999" s="325"/>
      <c r="J8999" s="4"/>
      <c r="K8999" s="173"/>
    </row>
    <row r="9000" spans="1:11" x14ac:dyDescent="0.2">
      <c r="A9000" s="140"/>
      <c r="B9000" s="325"/>
      <c r="J9000" s="4"/>
      <c r="K9000" s="173"/>
    </row>
    <row r="9001" spans="1:11" x14ac:dyDescent="0.2">
      <c r="A9001" s="140"/>
      <c r="B9001" s="325"/>
      <c r="J9001" s="4"/>
      <c r="K9001" s="173"/>
    </row>
    <row r="9002" spans="1:11" x14ac:dyDescent="0.2">
      <c r="A9002" s="140"/>
      <c r="B9002" s="325"/>
      <c r="J9002" s="4"/>
      <c r="K9002" s="173"/>
    </row>
    <row r="9003" spans="1:11" x14ac:dyDescent="0.2">
      <c r="A9003" s="140"/>
      <c r="B9003" s="325"/>
      <c r="J9003" s="4"/>
      <c r="K9003" s="173"/>
    </row>
    <row r="9004" spans="1:11" x14ac:dyDescent="0.2">
      <c r="A9004" s="140"/>
      <c r="B9004" s="325"/>
      <c r="J9004" s="4"/>
      <c r="K9004" s="173"/>
    </row>
    <row r="9005" spans="1:11" x14ac:dyDescent="0.2">
      <c r="A9005" s="140"/>
      <c r="B9005" s="325"/>
      <c r="J9005" s="4"/>
      <c r="K9005" s="173"/>
    </row>
    <row r="9006" spans="1:11" x14ac:dyDescent="0.2">
      <c r="A9006" s="140"/>
      <c r="B9006" s="325"/>
      <c r="J9006" s="4"/>
      <c r="K9006" s="173"/>
    </row>
    <row r="9007" spans="1:11" x14ac:dyDescent="0.2">
      <c r="A9007" s="140"/>
      <c r="B9007" s="325"/>
      <c r="J9007" s="4"/>
      <c r="K9007" s="173"/>
    </row>
    <row r="9008" spans="1:11" x14ac:dyDescent="0.2">
      <c r="A9008" s="140"/>
      <c r="B9008" s="325"/>
      <c r="J9008" s="4"/>
      <c r="K9008" s="173"/>
    </row>
    <row r="9009" spans="1:11" x14ac:dyDescent="0.2">
      <c r="A9009" s="140"/>
      <c r="B9009" s="325"/>
      <c r="J9009" s="4"/>
      <c r="K9009" s="173"/>
    </row>
    <row r="9010" spans="1:11" x14ac:dyDescent="0.2">
      <c r="A9010" s="140"/>
      <c r="B9010" s="325"/>
      <c r="J9010" s="4"/>
      <c r="K9010" s="173"/>
    </row>
    <row r="9011" spans="1:11" x14ac:dyDescent="0.2">
      <c r="A9011" s="140"/>
      <c r="B9011" s="325"/>
      <c r="J9011" s="4"/>
      <c r="K9011" s="173"/>
    </row>
    <row r="9012" spans="1:11" x14ac:dyDescent="0.2">
      <c r="A9012" s="140"/>
      <c r="B9012" s="325"/>
      <c r="J9012" s="4"/>
      <c r="K9012" s="173"/>
    </row>
    <row r="9013" spans="1:11" x14ac:dyDescent="0.2">
      <c r="A9013" s="140"/>
      <c r="B9013" s="325"/>
      <c r="J9013" s="4"/>
      <c r="K9013" s="173"/>
    </row>
    <row r="9014" spans="1:11" x14ac:dyDescent="0.2">
      <c r="A9014" s="140"/>
      <c r="B9014" s="325"/>
      <c r="J9014" s="4"/>
      <c r="K9014" s="173"/>
    </row>
    <row r="9015" spans="1:11" x14ac:dyDescent="0.2">
      <c r="A9015" s="140"/>
      <c r="B9015" s="325"/>
      <c r="J9015" s="4"/>
      <c r="K9015" s="173"/>
    </row>
    <row r="9016" spans="1:11" x14ac:dyDescent="0.2">
      <c r="A9016" s="140"/>
      <c r="B9016" s="325"/>
      <c r="J9016" s="4"/>
      <c r="K9016" s="173"/>
    </row>
    <row r="9017" spans="1:11" x14ac:dyDescent="0.2">
      <c r="A9017" s="140"/>
      <c r="B9017" s="325"/>
      <c r="J9017" s="4"/>
      <c r="K9017" s="173"/>
    </row>
    <row r="9018" spans="1:11" x14ac:dyDescent="0.2">
      <c r="A9018" s="140"/>
      <c r="B9018" s="325"/>
      <c r="J9018" s="4"/>
      <c r="K9018" s="173"/>
    </row>
    <row r="9019" spans="1:11" x14ac:dyDescent="0.2">
      <c r="A9019" s="140"/>
      <c r="B9019" s="325"/>
      <c r="J9019" s="4"/>
      <c r="K9019" s="173"/>
    </row>
    <row r="9020" spans="1:11" x14ac:dyDescent="0.2">
      <c r="A9020" s="140"/>
      <c r="B9020" s="325"/>
      <c r="J9020" s="4"/>
      <c r="K9020" s="173"/>
    </row>
    <row r="9021" spans="1:11" x14ac:dyDescent="0.2">
      <c r="A9021" s="140"/>
      <c r="B9021" s="325"/>
      <c r="J9021" s="4"/>
      <c r="K9021" s="173"/>
    </row>
    <row r="9022" spans="1:11" x14ac:dyDescent="0.2">
      <c r="A9022" s="140"/>
      <c r="B9022" s="325"/>
      <c r="J9022" s="4"/>
      <c r="K9022" s="173"/>
    </row>
    <row r="9023" spans="1:11" x14ac:dyDescent="0.2">
      <c r="A9023" s="140"/>
      <c r="B9023" s="325"/>
      <c r="J9023" s="4"/>
      <c r="K9023" s="173"/>
    </row>
    <row r="9024" spans="1:11" x14ac:dyDescent="0.2">
      <c r="A9024" s="140"/>
      <c r="B9024" s="325"/>
      <c r="J9024" s="4"/>
      <c r="K9024" s="173"/>
    </row>
    <row r="9025" spans="1:11" x14ac:dyDescent="0.2">
      <c r="A9025" s="140"/>
      <c r="B9025" s="325"/>
      <c r="J9025" s="4"/>
      <c r="K9025" s="173"/>
    </row>
    <row r="9026" spans="1:11" x14ac:dyDescent="0.2">
      <c r="A9026" s="140"/>
      <c r="B9026" s="325"/>
      <c r="J9026" s="4"/>
      <c r="K9026" s="173"/>
    </row>
    <row r="9027" spans="1:11" x14ac:dyDescent="0.2">
      <c r="A9027" s="140"/>
      <c r="B9027" s="325"/>
      <c r="J9027" s="4"/>
      <c r="K9027" s="173"/>
    </row>
    <row r="9028" spans="1:11" x14ac:dyDescent="0.2">
      <c r="A9028" s="140"/>
      <c r="B9028" s="325"/>
      <c r="J9028" s="4"/>
      <c r="K9028" s="173"/>
    </row>
    <row r="9029" spans="1:11" x14ac:dyDescent="0.2">
      <c r="A9029" s="140"/>
      <c r="B9029" s="325"/>
      <c r="J9029" s="4"/>
      <c r="K9029" s="173"/>
    </row>
    <row r="9030" spans="1:11" x14ac:dyDescent="0.2">
      <c r="A9030" s="140"/>
      <c r="B9030" s="325"/>
      <c r="J9030" s="4"/>
      <c r="K9030" s="173"/>
    </row>
    <row r="9031" spans="1:11" x14ac:dyDescent="0.2">
      <c r="A9031" s="140"/>
      <c r="B9031" s="325"/>
      <c r="J9031" s="4"/>
      <c r="K9031" s="173"/>
    </row>
    <row r="9032" spans="1:11" x14ac:dyDescent="0.2">
      <c r="A9032" s="140"/>
      <c r="B9032" s="325"/>
      <c r="J9032" s="4"/>
      <c r="K9032" s="173"/>
    </row>
    <row r="9033" spans="1:11" x14ac:dyDescent="0.2">
      <c r="A9033" s="140"/>
      <c r="B9033" s="325"/>
      <c r="J9033" s="4"/>
      <c r="K9033" s="173"/>
    </row>
    <row r="9034" spans="1:11" x14ac:dyDescent="0.2">
      <c r="A9034" s="140"/>
      <c r="B9034" s="325"/>
      <c r="J9034" s="4"/>
      <c r="K9034" s="173"/>
    </row>
    <row r="9035" spans="1:11" x14ac:dyDescent="0.2">
      <c r="A9035" s="140"/>
      <c r="B9035" s="325"/>
      <c r="J9035" s="4"/>
      <c r="K9035" s="173"/>
    </row>
    <row r="9036" spans="1:11" x14ac:dyDescent="0.2">
      <c r="A9036" s="140"/>
      <c r="B9036" s="325"/>
      <c r="J9036" s="4"/>
      <c r="K9036" s="173"/>
    </row>
    <row r="9037" spans="1:11" x14ac:dyDescent="0.2">
      <c r="A9037" s="140"/>
      <c r="B9037" s="325"/>
      <c r="J9037" s="4"/>
      <c r="K9037" s="173"/>
    </row>
    <row r="9038" spans="1:11" x14ac:dyDescent="0.2">
      <c r="A9038" s="140"/>
      <c r="B9038" s="325"/>
      <c r="J9038" s="4"/>
      <c r="K9038" s="173"/>
    </row>
    <row r="9039" spans="1:11" x14ac:dyDescent="0.2">
      <c r="A9039" s="140"/>
      <c r="B9039" s="325"/>
      <c r="J9039" s="4"/>
      <c r="K9039" s="173"/>
    </row>
    <row r="9040" spans="1:11" x14ac:dyDescent="0.2">
      <c r="A9040" s="140"/>
      <c r="B9040" s="325"/>
      <c r="J9040" s="4"/>
      <c r="K9040" s="173"/>
    </row>
    <row r="9041" spans="1:11" x14ac:dyDescent="0.2">
      <c r="A9041" s="140"/>
      <c r="B9041" s="325"/>
      <c r="J9041" s="4"/>
      <c r="K9041" s="173"/>
    </row>
    <row r="9042" spans="1:11" x14ac:dyDescent="0.2">
      <c r="A9042" s="140"/>
      <c r="B9042" s="325"/>
      <c r="J9042" s="4"/>
      <c r="K9042" s="173"/>
    </row>
    <row r="9043" spans="1:11" x14ac:dyDescent="0.2">
      <c r="A9043" s="140"/>
      <c r="B9043" s="325"/>
      <c r="J9043" s="4"/>
      <c r="K9043" s="173"/>
    </row>
    <row r="9044" spans="1:11" x14ac:dyDescent="0.2">
      <c r="A9044" s="140"/>
      <c r="B9044" s="325"/>
      <c r="J9044" s="4"/>
      <c r="K9044" s="173"/>
    </row>
    <row r="9045" spans="1:11" x14ac:dyDescent="0.2">
      <c r="A9045" s="140"/>
      <c r="B9045" s="325"/>
      <c r="J9045" s="4"/>
      <c r="K9045" s="173"/>
    </row>
    <row r="9046" spans="1:11" x14ac:dyDescent="0.2">
      <c r="A9046" s="140"/>
      <c r="B9046" s="325"/>
      <c r="J9046" s="4"/>
      <c r="K9046" s="173"/>
    </row>
    <row r="9047" spans="1:11" x14ac:dyDescent="0.2">
      <c r="A9047" s="140"/>
      <c r="B9047" s="325"/>
      <c r="J9047" s="4"/>
      <c r="K9047" s="173"/>
    </row>
    <row r="9048" spans="1:11" x14ac:dyDescent="0.2">
      <c r="A9048" s="140"/>
      <c r="B9048" s="325"/>
      <c r="J9048" s="4"/>
      <c r="K9048" s="173"/>
    </row>
    <row r="9049" spans="1:11" x14ac:dyDescent="0.2">
      <c r="A9049" s="140"/>
      <c r="B9049" s="325"/>
      <c r="J9049" s="4"/>
      <c r="K9049" s="173"/>
    </row>
    <row r="9050" spans="1:11" x14ac:dyDescent="0.2">
      <c r="A9050" s="140"/>
      <c r="B9050" s="325"/>
      <c r="J9050" s="4"/>
      <c r="K9050" s="173"/>
    </row>
    <row r="9051" spans="1:11" x14ac:dyDescent="0.2">
      <c r="A9051" s="140"/>
      <c r="B9051" s="325"/>
      <c r="J9051" s="4"/>
      <c r="K9051" s="173"/>
    </row>
    <row r="9052" spans="1:11" x14ac:dyDescent="0.2">
      <c r="A9052" s="140"/>
      <c r="B9052" s="325"/>
      <c r="J9052" s="4"/>
      <c r="K9052" s="173"/>
    </row>
    <row r="9053" spans="1:11" x14ac:dyDescent="0.2">
      <c r="A9053" s="140"/>
      <c r="B9053" s="325"/>
      <c r="J9053" s="4"/>
      <c r="K9053" s="173"/>
    </row>
    <row r="9054" spans="1:11" x14ac:dyDescent="0.2">
      <c r="A9054" s="140"/>
      <c r="B9054" s="325"/>
      <c r="J9054" s="4"/>
      <c r="K9054" s="173"/>
    </row>
    <row r="9055" spans="1:11" x14ac:dyDescent="0.2">
      <c r="A9055" s="140"/>
      <c r="B9055" s="325"/>
      <c r="J9055" s="4"/>
      <c r="K9055" s="173"/>
    </row>
    <row r="9056" spans="1:11" x14ac:dyDescent="0.2">
      <c r="A9056" s="140"/>
      <c r="B9056" s="325"/>
      <c r="J9056" s="4"/>
      <c r="K9056" s="173"/>
    </row>
    <row r="9057" spans="1:11" x14ac:dyDescent="0.2">
      <c r="A9057" s="140"/>
      <c r="B9057" s="325"/>
      <c r="J9057" s="4"/>
      <c r="K9057" s="173"/>
    </row>
    <row r="9058" spans="1:11" x14ac:dyDescent="0.2">
      <c r="A9058" s="140"/>
      <c r="B9058" s="325"/>
      <c r="J9058" s="4"/>
      <c r="K9058" s="173"/>
    </row>
    <row r="9059" spans="1:11" x14ac:dyDescent="0.2">
      <c r="A9059" s="140"/>
      <c r="B9059" s="325"/>
      <c r="J9059" s="4"/>
      <c r="K9059" s="173"/>
    </row>
    <row r="9060" spans="1:11" x14ac:dyDescent="0.2">
      <c r="A9060" s="140"/>
      <c r="B9060" s="325"/>
      <c r="J9060" s="4"/>
      <c r="K9060" s="173"/>
    </row>
    <row r="9061" spans="1:11" x14ac:dyDescent="0.2">
      <c r="A9061" s="140"/>
      <c r="B9061" s="325"/>
      <c r="J9061" s="4"/>
      <c r="K9061" s="173"/>
    </row>
    <row r="9062" spans="1:11" x14ac:dyDescent="0.2">
      <c r="A9062" s="140"/>
      <c r="B9062" s="325"/>
      <c r="J9062" s="4"/>
      <c r="K9062" s="173"/>
    </row>
    <row r="9063" spans="1:11" x14ac:dyDescent="0.2">
      <c r="A9063" s="140"/>
      <c r="B9063" s="325"/>
      <c r="J9063" s="4"/>
      <c r="K9063" s="173"/>
    </row>
    <row r="9064" spans="1:11" x14ac:dyDescent="0.2">
      <c r="A9064" s="140"/>
      <c r="B9064" s="325"/>
      <c r="J9064" s="4"/>
      <c r="K9064" s="173"/>
    </row>
    <row r="9065" spans="1:11" x14ac:dyDescent="0.2">
      <c r="A9065" s="140"/>
      <c r="B9065" s="325"/>
      <c r="J9065" s="4"/>
      <c r="K9065" s="173"/>
    </row>
    <row r="9066" spans="1:11" x14ac:dyDescent="0.2">
      <c r="A9066" s="140"/>
      <c r="B9066" s="325"/>
      <c r="J9066" s="4"/>
      <c r="K9066" s="173"/>
    </row>
    <row r="9067" spans="1:11" x14ac:dyDescent="0.2">
      <c r="A9067" s="140"/>
      <c r="B9067" s="325"/>
      <c r="J9067" s="4"/>
      <c r="K9067" s="173"/>
    </row>
    <row r="9068" spans="1:11" x14ac:dyDescent="0.2">
      <c r="A9068" s="140"/>
      <c r="B9068" s="325"/>
      <c r="J9068" s="4"/>
      <c r="K9068" s="173"/>
    </row>
    <row r="9069" spans="1:11" x14ac:dyDescent="0.2">
      <c r="A9069" s="140"/>
      <c r="B9069" s="325"/>
      <c r="J9069" s="4"/>
      <c r="K9069" s="173"/>
    </row>
    <row r="9070" spans="1:11" x14ac:dyDescent="0.2">
      <c r="A9070" s="140"/>
      <c r="B9070" s="325"/>
      <c r="J9070" s="4"/>
      <c r="K9070" s="173"/>
    </row>
    <row r="9071" spans="1:11" x14ac:dyDescent="0.2">
      <c r="A9071" s="140"/>
      <c r="B9071" s="325"/>
      <c r="J9071" s="4"/>
      <c r="K9071" s="173"/>
    </row>
    <row r="9072" spans="1:11" x14ac:dyDescent="0.2">
      <c r="A9072" s="140"/>
      <c r="B9072" s="325"/>
      <c r="J9072" s="4"/>
      <c r="K9072" s="173"/>
    </row>
    <row r="9073" spans="1:11" x14ac:dyDescent="0.2">
      <c r="A9073" s="140"/>
      <c r="B9073" s="325"/>
      <c r="J9073" s="4"/>
      <c r="K9073" s="173"/>
    </row>
    <row r="9074" spans="1:11" x14ac:dyDescent="0.2">
      <c r="A9074" s="140"/>
      <c r="B9074" s="325"/>
      <c r="J9074" s="4"/>
      <c r="K9074" s="173"/>
    </row>
    <row r="9075" spans="1:11" x14ac:dyDescent="0.2">
      <c r="A9075" s="140"/>
      <c r="B9075" s="325"/>
      <c r="J9075" s="4"/>
      <c r="K9075" s="173"/>
    </row>
    <row r="9076" spans="1:11" x14ac:dyDescent="0.2">
      <c r="A9076" s="140"/>
      <c r="B9076" s="325"/>
      <c r="J9076" s="4"/>
      <c r="K9076" s="173"/>
    </row>
    <row r="9077" spans="1:11" x14ac:dyDescent="0.2">
      <c r="A9077" s="140"/>
      <c r="B9077" s="325"/>
      <c r="J9077" s="4"/>
      <c r="K9077" s="173"/>
    </row>
    <row r="9078" spans="1:11" x14ac:dyDescent="0.2">
      <c r="A9078" s="140"/>
      <c r="B9078" s="325"/>
      <c r="J9078" s="4"/>
      <c r="K9078" s="173"/>
    </row>
    <row r="9079" spans="1:11" x14ac:dyDescent="0.2">
      <c r="A9079" s="140"/>
      <c r="B9079" s="325"/>
      <c r="J9079" s="4"/>
      <c r="K9079" s="173"/>
    </row>
    <row r="9080" spans="1:11" x14ac:dyDescent="0.2">
      <c r="A9080" s="140"/>
      <c r="B9080" s="325"/>
      <c r="J9080" s="4"/>
      <c r="K9080" s="173"/>
    </row>
    <row r="9081" spans="1:11" x14ac:dyDescent="0.2">
      <c r="A9081" s="140"/>
      <c r="B9081" s="325"/>
      <c r="J9081" s="4"/>
      <c r="K9081" s="173"/>
    </row>
    <row r="9082" spans="1:11" x14ac:dyDescent="0.2">
      <c r="A9082" s="140"/>
      <c r="B9082" s="325"/>
      <c r="J9082" s="4"/>
      <c r="K9082" s="173"/>
    </row>
    <row r="9083" spans="1:11" x14ac:dyDescent="0.2">
      <c r="A9083" s="140"/>
      <c r="B9083" s="325"/>
      <c r="J9083" s="4"/>
      <c r="K9083" s="173"/>
    </row>
    <row r="9084" spans="1:11" x14ac:dyDescent="0.2">
      <c r="A9084" s="140"/>
      <c r="B9084" s="325"/>
      <c r="J9084" s="4"/>
      <c r="K9084" s="173"/>
    </row>
    <row r="9085" spans="1:11" x14ac:dyDescent="0.2">
      <c r="A9085" s="140"/>
      <c r="B9085" s="325"/>
      <c r="J9085" s="4"/>
      <c r="K9085" s="173"/>
    </row>
    <row r="9086" spans="1:11" x14ac:dyDescent="0.2">
      <c r="A9086" s="140"/>
      <c r="B9086" s="325"/>
      <c r="J9086" s="4"/>
      <c r="K9086" s="173"/>
    </row>
    <row r="9087" spans="1:11" x14ac:dyDescent="0.2">
      <c r="A9087" s="140"/>
      <c r="B9087" s="325"/>
      <c r="J9087" s="4"/>
      <c r="K9087" s="173"/>
    </row>
    <row r="9088" spans="1:11" x14ac:dyDescent="0.2">
      <c r="A9088" s="140"/>
      <c r="B9088" s="325"/>
      <c r="J9088" s="4"/>
      <c r="K9088" s="173"/>
    </row>
    <row r="9089" spans="1:11" x14ac:dyDescent="0.2">
      <c r="A9089" s="140"/>
      <c r="B9089" s="325"/>
      <c r="J9089" s="4"/>
      <c r="K9089" s="173"/>
    </row>
    <row r="9090" spans="1:11" x14ac:dyDescent="0.2">
      <c r="A9090" s="140"/>
      <c r="B9090" s="325"/>
      <c r="J9090" s="4"/>
      <c r="K9090" s="173"/>
    </row>
    <row r="9091" spans="1:11" x14ac:dyDescent="0.2">
      <c r="A9091" s="140"/>
      <c r="B9091" s="325"/>
      <c r="J9091" s="4"/>
      <c r="K9091" s="173"/>
    </row>
    <row r="9092" spans="1:11" x14ac:dyDescent="0.2">
      <c r="A9092" s="140"/>
      <c r="B9092" s="325"/>
      <c r="J9092" s="4"/>
      <c r="K9092" s="173"/>
    </row>
    <row r="9093" spans="1:11" x14ac:dyDescent="0.2">
      <c r="A9093" s="140"/>
      <c r="B9093" s="325"/>
      <c r="J9093" s="4"/>
      <c r="K9093" s="173"/>
    </row>
    <row r="9094" spans="1:11" x14ac:dyDescent="0.2">
      <c r="A9094" s="140"/>
      <c r="B9094" s="325"/>
      <c r="J9094" s="4"/>
      <c r="K9094" s="173"/>
    </row>
    <row r="9095" spans="1:11" x14ac:dyDescent="0.2">
      <c r="A9095" s="140"/>
      <c r="B9095" s="325"/>
      <c r="J9095" s="4"/>
      <c r="K9095" s="173"/>
    </row>
    <row r="9096" spans="1:11" x14ac:dyDescent="0.2">
      <c r="A9096" s="140"/>
      <c r="B9096" s="325"/>
      <c r="J9096" s="4"/>
      <c r="K9096" s="173"/>
    </row>
    <row r="9097" spans="1:11" x14ac:dyDescent="0.2">
      <c r="A9097" s="140"/>
      <c r="B9097" s="325"/>
      <c r="J9097" s="4"/>
      <c r="K9097" s="173"/>
    </row>
    <row r="9098" spans="1:11" x14ac:dyDescent="0.2">
      <c r="A9098" s="140"/>
      <c r="B9098" s="325"/>
      <c r="J9098" s="4"/>
      <c r="K9098" s="173"/>
    </row>
    <row r="9099" spans="1:11" x14ac:dyDescent="0.2">
      <c r="A9099" s="140"/>
      <c r="B9099" s="325"/>
      <c r="J9099" s="4"/>
      <c r="K9099" s="173"/>
    </row>
    <row r="9100" spans="1:11" x14ac:dyDescent="0.2">
      <c r="A9100" s="140"/>
      <c r="B9100" s="325"/>
      <c r="J9100" s="4"/>
      <c r="K9100" s="173"/>
    </row>
    <row r="9101" spans="1:11" x14ac:dyDescent="0.2">
      <c r="A9101" s="140"/>
      <c r="B9101" s="325"/>
      <c r="J9101" s="4"/>
      <c r="K9101" s="173"/>
    </row>
    <row r="9102" spans="1:11" x14ac:dyDescent="0.2">
      <c r="A9102" s="140"/>
      <c r="B9102" s="325"/>
      <c r="J9102" s="4"/>
      <c r="K9102" s="173"/>
    </row>
    <row r="9103" spans="1:11" x14ac:dyDescent="0.2">
      <c r="A9103" s="140"/>
      <c r="B9103" s="325"/>
      <c r="J9103" s="4"/>
      <c r="K9103" s="173"/>
    </row>
    <row r="9104" spans="1:11" x14ac:dyDescent="0.2">
      <c r="A9104" s="140"/>
      <c r="B9104" s="325"/>
      <c r="J9104" s="4"/>
      <c r="K9104" s="173"/>
    </row>
    <row r="9105" spans="1:11" x14ac:dyDescent="0.2">
      <c r="A9105" s="140"/>
      <c r="B9105" s="325"/>
      <c r="J9105" s="4"/>
      <c r="K9105" s="173"/>
    </row>
    <row r="9106" spans="1:11" x14ac:dyDescent="0.2">
      <c r="A9106" s="140"/>
      <c r="B9106" s="325"/>
      <c r="J9106" s="4"/>
      <c r="K9106" s="173"/>
    </row>
    <row r="9107" spans="1:11" x14ac:dyDescent="0.2">
      <c r="A9107" s="140"/>
      <c r="B9107" s="325"/>
      <c r="J9107" s="4"/>
      <c r="K9107" s="173"/>
    </row>
    <row r="9108" spans="1:11" x14ac:dyDescent="0.2">
      <c r="A9108" s="140"/>
      <c r="B9108" s="325"/>
      <c r="J9108" s="4"/>
      <c r="K9108" s="173"/>
    </row>
    <row r="9109" spans="1:11" x14ac:dyDescent="0.2">
      <c r="A9109" s="140"/>
      <c r="B9109" s="325"/>
      <c r="J9109" s="4"/>
      <c r="K9109" s="173"/>
    </row>
    <row r="9110" spans="1:11" x14ac:dyDescent="0.2">
      <c r="A9110" s="140"/>
      <c r="B9110" s="325"/>
      <c r="J9110" s="4"/>
      <c r="K9110" s="173"/>
    </row>
    <row r="9111" spans="1:11" x14ac:dyDescent="0.2">
      <c r="A9111" s="140"/>
      <c r="B9111" s="325"/>
      <c r="J9111" s="4"/>
      <c r="K9111" s="173"/>
    </row>
    <row r="9112" spans="1:11" x14ac:dyDescent="0.2">
      <c r="A9112" s="140"/>
      <c r="B9112" s="325"/>
      <c r="J9112" s="4"/>
      <c r="K9112" s="173"/>
    </row>
    <row r="9113" spans="1:11" x14ac:dyDescent="0.2">
      <c r="A9113" s="140"/>
      <c r="B9113" s="325"/>
      <c r="J9113" s="4"/>
      <c r="K9113" s="173"/>
    </row>
    <row r="9114" spans="1:11" x14ac:dyDescent="0.2">
      <c r="A9114" s="140"/>
      <c r="B9114" s="325"/>
      <c r="J9114" s="4"/>
      <c r="K9114" s="173"/>
    </row>
    <row r="9115" spans="1:11" x14ac:dyDescent="0.2">
      <c r="A9115" s="140"/>
      <c r="B9115" s="325"/>
      <c r="J9115" s="4"/>
      <c r="K9115" s="173"/>
    </row>
    <row r="9116" spans="1:11" x14ac:dyDescent="0.2">
      <c r="A9116" s="140"/>
      <c r="B9116" s="325"/>
      <c r="J9116" s="4"/>
      <c r="K9116" s="173"/>
    </row>
    <row r="9117" spans="1:11" x14ac:dyDescent="0.2">
      <c r="A9117" s="140"/>
      <c r="B9117" s="325"/>
      <c r="J9117" s="4"/>
      <c r="K9117" s="173"/>
    </row>
    <row r="9118" spans="1:11" x14ac:dyDescent="0.2">
      <c r="A9118" s="140"/>
      <c r="B9118" s="325"/>
      <c r="J9118" s="4"/>
      <c r="K9118" s="173"/>
    </row>
    <row r="9119" spans="1:11" x14ac:dyDescent="0.2">
      <c r="A9119" s="140"/>
      <c r="B9119" s="325"/>
      <c r="J9119" s="4"/>
      <c r="K9119" s="173"/>
    </row>
    <row r="9120" spans="1:11" x14ac:dyDescent="0.2">
      <c r="A9120" s="140"/>
      <c r="B9120" s="325"/>
      <c r="J9120" s="4"/>
      <c r="K9120" s="173"/>
    </row>
    <row r="9121" spans="1:11" x14ac:dyDescent="0.2">
      <c r="A9121" s="140"/>
      <c r="B9121" s="325"/>
      <c r="J9121" s="4"/>
      <c r="K9121" s="173"/>
    </row>
    <row r="9122" spans="1:11" x14ac:dyDescent="0.2">
      <c r="A9122" s="140"/>
      <c r="B9122" s="325"/>
      <c r="J9122" s="4"/>
      <c r="K9122" s="173"/>
    </row>
    <row r="9123" spans="1:11" x14ac:dyDescent="0.2">
      <c r="A9123" s="140"/>
      <c r="B9123" s="325"/>
      <c r="J9123" s="4"/>
      <c r="K9123" s="173"/>
    </row>
    <row r="9124" spans="1:11" x14ac:dyDescent="0.2">
      <c r="A9124" s="140"/>
      <c r="B9124" s="325"/>
      <c r="J9124" s="4"/>
      <c r="K9124" s="173"/>
    </row>
    <row r="9125" spans="1:11" x14ac:dyDescent="0.2">
      <c r="A9125" s="140"/>
      <c r="B9125" s="325"/>
      <c r="J9125" s="4"/>
      <c r="K9125" s="173"/>
    </row>
    <row r="9126" spans="1:11" x14ac:dyDescent="0.2">
      <c r="A9126" s="140"/>
      <c r="B9126" s="325"/>
      <c r="J9126" s="4"/>
      <c r="K9126" s="173"/>
    </row>
    <row r="9127" spans="1:11" x14ac:dyDescent="0.2">
      <c r="A9127" s="140"/>
      <c r="B9127" s="325"/>
      <c r="J9127" s="4"/>
      <c r="K9127" s="173"/>
    </row>
    <row r="9128" spans="1:11" x14ac:dyDescent="0.2">
      <c r="A9128" s="140"/>
      <c r="B9128" s="325"/>
      <c r="J9128" s="4"/>
      <c r="K9128" s="173"/>
    </row>
    <row r="9129" spans="1:11" x14ac:dyDescent="0.2">
      <c r="A9129" s="140"/>
      <c r="B9129" s="325"/>
      <c r="J9129" s="4"/>
      <c r="K9129" s="173"/>
    </row>
    <row r="9130" spans="1:11" x14ac:dyDescent="0.2">
      <c r="A9130" s="140"/>
      <c r="B9130" s="325"/>
      <c r="J9130" s="4"/>
      <c r="K9130" s="173"/>
    </row>
    <row r="9131" spans="1:11" x14ac:dyDescent="0.2">
      <c r="A9131" s="140"/>
      <c r="B9131" s="325"/>
      <c r="J9131" s="4"/>
      <c r="K9131" s="173"/>
    </row>
    <row r="9132" spans="1:11" x14ac:dyDescent="0.2">
      <c r="A9132" s="140"/>
      <c r="B9132" s="325"/>
      <c r="J9132" s="4"/>
      <c r="K9132" s="173"/>
    </row>
    <row r="9133" spans="1:11" x14ac:dyDescent="0.2">
      <c r="A9133" s="140"/>
      <c r="B9133" s="325"/>
      <c r="J9133" s="4"/>
      <c r="K9133" s="173"/>
    </row>
    <row r="9134" spans="1:11" x14ac:dyDescent="0.2">
      <c r="A9134" s="140"/>
      <c r="B9134" s="325"/>
      <c r="J9134" s="4"/>
      <c r="K9134" s="173"/>
    </row>
    <row r="9135" spans="1:11" x14ac:dyDescent="0.2">
      <c r="A9135" s="140"/>
      <c r="B9135" s="325"/>
      <c r="J9135" s="4"/>
      <c r="K9135" s="173"/>
    </row>
    <row r="9136" spans="1:11" x14ac:dyDescent="0.2">
      <c r="A9136" s="140"/>
      <c r="B9136" s="325"/>
      <c r="J9136" s="4"/>
      <c r="K9136" s="173"/>
    </row>
    <row r="9137" spans="1:11" x14ac:dyDescent="0.2">
      <c r="A9137" s="140"/>
      <c r="B9137" s="325"/>
      <c r="J9137" s="4"/>
      <c r="K9137" s="173"/>
    </row>
    <row r="9138" spans="1:11" x14ac:dyDescent="0.2">
      <c r="A9138" s="140"/>
      <c r="B9138" s="325"/>
      <c r="J9138" s="4"/>
      <c r="K9138" s="173"/>
    </row>
    <row r="9139" spans="1:11" x14ac:dyDescent="0.2">
      <c r="A9139" s="140"/>
      <c r="B9139" s="325"/>
      <c r="J9139" s="4"/>
      <c r="K9139" s="173"/>
    </row>
    <row r="9140" spans="1:11" x14ac:dyDescent="0.2">
      <c r="A9140" s="140"/>
      <c r="B9140" s="325"/>
      <c r="J9140" s="4"/>
      <c r="K9140" s="173"/>
    </row>
    <row r="9141" spans="1:11" x14ac:dyDescent="0.2">
      <c r="A9141" s="140"/>
      <c r="B9141" s="325"/>
      <c r="J9141" s="4"/>
      <c r="K9141" s="173"/>
    </row>
    <row r="9142" spans="1:11" x14ac:dyDescent="0.2">
      <c r="A9142" s="140"/>
      <c r="B9142" s="325"/>
      <c r="J9142" s="4"/>
      <c r="K9142" s="173"/>
    </row>
    <row r="9143" spans="1:11" x14ac:dyDescent="0.2">
      <c r="A9143" s="140"/>
      <c r="B9143" s="325"/>
      <c r="J9143" s="4"/>
      <c r="K9143" s="173"/>
    </row>
    <row r="9144" spans="1:11" x14ac:dyDescent="0.2">
      <c r="A9144" s="140"/>
      <c r="B9144" s="325"/>
      <c r="J9144" s="4"/>
      <c r="K9144" s="173"/>
    </row>
    <row r="9145" spans="1:11" x14ac:dyDescent="0.2">
      <c r="A9145" s="140"/>
      <c r="B9145" s="325"/>
      <c r="J9145" s="4"/>
      <c r="K9145" s="173"/>
    </row>
    <row r="9146" spans="1:11" x14ac:dyDescent="0.2">
      <c r="A9146" s="140"/>
      <c r="B9146" s="325"/>
      <c r="J9146" s="4"/>
      <c r="K9146" s="173"/>
    </row>
    <row r="9147" spans="1:11" x14ac:dyDescent="0.2">
      <c r="A9147" s="140"/>
      <c r="B9147" s="325"/>
      <c r="J9147" s="4"/>
      <c r="K9147" s="173"/>
    </row>
    <row r="9148" spans="1:11" x14ac:dyDescent="0.2">
      <c r="A9148" s="140"/>
      <c r="B9148" s="325"/>
      <c r="J9148" s="4"/>
      <c r="K9148" s="173"/>
    </row>
    <row r="9149" spans="1:11" x14ac:dyDescent="0.2">
      <c r="A9149" s="140"/>
      <c r="B9149" s="325"/>
      <c r="J9149" s="4"/>
      <c r="K9149" s="173"/>
    </row>
    <row r="9150" spans="1:11" x14ac:dyDescent="0.2">
      <c r="A9150" s="140"/>
      <c r="B9150" s="325"/>
      <c r="J9150" s="4"/>
      <c r="K9150" s="173"/>
    </row>
    <row r="9151" spans="1:11" x14ac:dyDescent="0.2">
      <c r="A9151" s="140"/>
      <c r="B9151" s="325"/>
      <c r="J9151" s="4"/>
      <c r="K9151" s="173"/>
    </row>
    <row r="9152" spans="1:11" x14ac:dyDescent="0.2">
      <c r="A9152" s="140"/>
      <c r="B9152" s="325"/>
      <c r="J9152" s="4"/>
      <c r="K9152" s="173"/>
    </row>
    <row r="9153" spans="1:11" x14ac:dyDescent="0.2">
      <c r="A9153" s="140"/>
      <c r="B9153" s="325"/>
      <c r="J9153" s="4"/>
      <c r="K9153" s="173"/>
    </row>
    <row r="9154" spans="1:11" x14ac:dyDescent="0.2">
      <c r="A9154" s="140"/>
      <c r="B9154" s="325"/>
      <c r="J9154" s="4"/>
      <c r="K9154" s="173"/>
    </row>
    <row r="9155" spans="1:11" x14ac:dyDescent="0.2">
      <c r="A9155" s="140"/>
      <c r="B9155" s="325"/>
      <c r="J9155" s="4"/>
      <c r="K9155" s="173"/>
    </row>
    <row r="9156" spans="1:11" x14ac:dyDescent="0.2">
      <c r="A9156" s="140"/>
      <c r="B9156" s="325"/>
      <c r="J9156" s="4"/>
      <c r="K9156" s="173"/>
    </row>
    <row r="9157" spans="1:11" x14ac:dyDescent="0.2">
      <c r="A9157" s="140"/>
      <c r="B9157" s="325"/>
      <c r="J9157" s="4"/>
      <c r="K9157" s="173"/>
    </row>
    <row r="9158" spans="1:11" x14ac:dyDescent="0.2">
      <c r="A9158" s="140"/>
      <c r="B9158" s="325"/>
      <c r="J9158" s="4"/>
      <c r="K9158" s="173"/>
    </row>
    <row r="9159" spans="1:11" x14ac:dyDescent="0.2">
      <c r="A9159" s="140"/>
      <c r="B9159" s="325"/>
      <c r="J9159" s="4"/>
      <c r="K9159" s="173"/>
    </row>
    <row r="9160" spans="1:11" x14ac:dyDescent="0.2">
      <c r="A9160" s="140"/>
      <c r="B9160" s="325"/>
      <c r="J9160" s="4"/>
      <c r="K9160" s="173"/>
    </row>
    <row r="9161" spans="1:11" x14ac:dyDescent="0.2">
      <c r="A9161" s="140"/>
      <c r="B9161" s="325"/>
      <c r="J9161" s="4"/>
      <c r="K9161" s="173"/>
    </row>
    <row r="9162" spans="1:11" x14ac:dyDescent="0.2">
      <c r="A9162" s="140"/>
      <c r="B9162" s="325"/>
      <c r="J9162" s="4"/>
      <c r="K9162" s="173"/>
    </row>
    <row r="9163" spans="1:11" x14ac:dyDescent="0.2">
      <c r="A9163" s="140"/>
      <c r="B9163" s="325"/>
      <c r="J9163" s="4"/>
      <c r="K9163" s="173"/>
    </row>
    <row r="9164" spans="1:11" x14ac:dyDescent="0.2">
      <c r="A9164" s="140"/>
      <c r="B9164" s="325"/>
      <c r="J9164" s="4"/>
      <c r="K9164" s="173"/>
    </row>
    <row r="9165" spans="1:11" x14ac:dyDescent="0.2">
      <c r="A9165" s="140"/>
      <c r="B9165" s="325"/>
      <c r="J9165" s="4"/>
      <c r="K9165" s="173"/>
    </row>
    <row r="9166" spans="1:11" x14ac:dyDescent="0.2">
      <c r="A9166" s="140"/>
      <c r="B9166" s="325"/>
      <c r="J9166" s="4"/>
      <c r="K9166" s="173"/>
    </row>
    <row r="9167" spans="1:11" x14ac:dyDescent="0.2">
      <c r="A9167" s="140"/>
      <c r="B9167" s="325"/>
      <c r="J9167" s="4"/>
      <c r="K9167" s="173"/>
    </row>
    <row r="9168" spans="1:11" x14ac:dyDescent="0.2">
      <c r="A9168" s="140"/>
      <c r="B9168" s="325"/>
      <c r="J9168" s="4"/>
      <c r="K9168" s="173"/>
    </row>
    <row r="9169" spans="1:11" x14ac:dyDescent="0.2">
      <c r="A9169" s="140"/>
      <c r="B9169" s="325"/>
      <c r="J9169" s="4"/>
      <c r="K9169" s="173"/>
    </row>
    <row r="9170" spans="1:11" x14ac:dyDescent="0.2">
      <c r="A9170" s="140"/>
      <c r="B9170" s="325"/>
      <c r="J9170" s="4"/>
      <c r="K9170" s="173"/>
    </row>
    <row r="9171" spans="1:11" x14ac:dyDescent="0.2">
      <c r="A9171" s="140"/>
      <c r="B9171" s="325"/>
      <c r="J9171" s="4"/>
      <c r="K9171" s="173"/>
    </row>
    <row r="9172" spans="1:11" x14ac:dyDescent="0.2">
      <c r="A9172" s="140"/>
      <c r="B9172" s="325"/>
      <c r="J9172" s="4"/>
      <c r="K9172" s="173"/>
    </row>
    <row r="9173" spans="1:11" x14ac:dyDescent="0.2">
      <c r="A9173" s="140"/>
      <c r="B9173" s="325"/>
      <c r="J9173" s="4"/>
      <c r="K9173" s="173"/>
    </row>
    <row r="9174" spans="1:11" x14ac:dyDescent="0.2">
      <c r="A9174" s="140"/>
      <c r="B9174" s="325"/>
      <c r="J9174" s="4"/>
      <c r="K9174" s="173"/>
    </row>
    <row r="9175" spans="1:11" x14ac:dyDescent="0.2">
      <c r="A9175" s="140"/>
      <c r="B9175" s="325"/>
      <c r="J9175" s="4"/>
      <c r="K9175" s="173"/>
    </row>
    <row r="9176" spans="1:11" x14ac:dyDescent="0.2">
      <c r="A9176" s="140"/>
      <c r="B9176" s="325"/>
      <c r="J9176" s="4"/>
      <c r="K9176" s="173"/>
    </row>
    <row r="9177" spans="1:11" x14ac:dyDescent="0.2">
      <c r="A9177" s="140"/>
      <c r="B9177" s="325"/>
      <c r="J9177" s="4"/>
      <c r="K9177" s="173"/>
    </row>
    <row r="9178" spans="1:11" x14ac:dyDescent="0.2">
      <c r="A9178" s="140"/>
      <c r="B9178" s="325"/>
      <c r="J9178" s="4"/>
      <c r="K9178" s="173"/>
    </row>
    <row r="9179" spans="1:11" x14ac:dyDescent="0.2">
      <c r="A9179" s="140"/>
      <c r="B9179" s="325"/>
      <c r="J9179" s="4"/>
      <c r="K9179" s="173"/>
    </row>
    <row r="9180" spans="1:11" x14ac:dyDescent="0.2">
      <c r="A9180" s="140"/>
      <c r="B9180" s="325"/>
      <c r="J9180" s="4"/>
      <c r="K9180" s="173"/>
    </row>
    <row r="9181" spans="1:11" x14ac:dyDescent="0.2">
      <c r="A9181" s="140"/>
      <c r="B9181" s="325"/>
      <c r="J9181" s="4"/>
      <c r="K9181" s="173"/>
    </row>
    <row r="9182" spans="1:11" x14ac:dyDescent="0.2">
      <c r="A9182" s="140"/>
      <c r="B9182" s="325"/>
      <c r="J9182" s="4"/>
      <c r="K9182" s="173"/>
    </row>
    <row r="9183" spans="1:11" x14ac:dyDescent="0.2">
      <c r="A9183" s="140"/>
      <c r="B9183" s="325"/>
      <c r="J9183" s="4"/>
      <c r="K9183" s="173"/>
    </row>
    <row r="9184" spans="1:11" x14ac:dyDescent="0.2">
      <c r="A9184" s="140"/>
      <c r="B9184" s="325"/>
      <c r="J9184" s="4"/>
      <c r="K9184" s="173"/>
    </row>
    <row r="9185" spans="1:11" x14ac:dyDescent="0.2">
      <c r="A9185" s="140"/>
      <c r="B9185" s="325"/>
      <c r="J9185" s="4"/>
      <c r="K9185" s="173"/>
    </row>
    <row r="9186" spans="1:11" x14ac:dyDescent="0.2">
      <c r="A9186" s="140"/>
      <c r="B9186" s="325"/>
      <c r="J9186" s="4"/>
      <c r="K9186" s="173"/>
    </row>
    <row r="9187" spans="1:11" x14ac:dyDescent="0.2">
      <c r="A9187" s="140"/>
      <c r="B9187" s="325"/>
      <c r="J9187" s="4"/>
      <c r="K9187" s="173"/>
    </row>
    <row r="9188" spans="1:11" x14ac:dyDescent="0.2">
      <c r="A9188" s="140"/>
      <c r="B9188" s="325"/>
      <c r="J9188" s="4"/>
      <c r="K9188" s="173"/>
    </row>
    <row r="9189" spans="1:11" x14ac:dyDescent="0.2">
      <c r="A9189" s="140"/>
      <c r="B9189" s="325"/>
      <c r="J9189" s="4"/>
      <c r="K9189" s="173"/>
    </row>
    <row r="9190" spans="1:11" x14ac:dyDescent="0.2">
      <c r="A9190" s="140"/>
      <c r="B9190" s="325"/>
      <c r="J9190" s="4"/>
      <c r="K9190" s="173"/>
    </row>
    <row r="9191" spans="1:11" x14ac:dyDescent="0.2">
      <c r="A9191" s="140"/>
      <c r="B9191" s="325"/>
      <c r="J9191" s="4"/>
      <c r="K9191" s="173"/>
    </row>
    <row r="9192" spans="1:11" x14ac:dyDescent="0.2">
      <c r="A9192" s="140"/>
      <c r="B9192" s="325"/>
      <c r="J9192" s="4"/>
      <c r="K9192" s="173"/>
    </row>
    <row r="9193" spans="1:11" x14ac:dyDescent="0.2">
      <c r="A9193" s="140"/>
      <c r="B9193" s="325"/>
      <c r="J9193" s="4"/>
      <c r="K9193" s="173"/>
    </row>
    <row r="9194" spans="1:11" x14ac:dyDescent="0.2">
      <c r="A9194" s="140"/>
      <c r="B9194" s="325"/>
      <c r="J9194" s="4"/>
      <c r="K9194" s="173"/>
    </row>
    <row r="9195" spans="1:11" x14ac:dyDescent="0.2">
      <c r="A9195" s="140"/>
      <c r="B9195" s="325"/>
      <c r="J9195" s="4"/>
      <c r="K9195" s="173"/>
    </row>
    <row r="9196" spans="1:11" x14ac:dyDescent="0.2">
      <c r="A9196" s="140"/>
      <c r="B9196" s="325"/>
      <c r="J9196" s="4"/>
      <c r="K9196" s="173"/>
    </row>
    <row r="9197" spans="1:11" x14ac:dyDescent="0.2">
      <c r="A9197" s="140"/>
      <c r="B9197" s="325"/>
      <c r="J9197" s="4"/>
      <c r="K9197" s="173"/>
    </row>
    <row r="9198" spans="1:11" x14ac:dyDescent="0.2">
      <c r="A9198" s="140"/>
      <c r="B9198" s="325"/>
      <c r="J9198" s="4"/>
      <c r="K9198" s="173"/>
    </row>
    <row r="9199" spans="1:11" x14ac:dyDescent="0.2">
      <c r="A9199" s="140"/>
      <c r="B9199" s="325"/>
      <c r="J9199" s="4"/>
      <c r="K9199" s="173"/>
    </row>
    <row r="9200" spans="1:11" x14ac:dyDescent="0.2">
      <c r="A9200" s="140"/>
      <c r="B9200" s="325"/>
      <c r="J9200" s="4"/>
      <c r="K9200" s="173"/>
    </row>
    <row r="9201" spans="1:11" x14ac:dyDescent="0.2">
      <c r="A9201" s="140"/>
      <c r="B9201" s="325"/>
      <c r="J9201" s="4"/>
      <c r="K9201" s="173"/>
    </row>
    <row r="9202" spans="1:11" x14ac:dyDescent="0.2">
      <c r="A9202" s="140"/>
      <c r="B9202" s="325"/>
      <c r="J9202" s="4"/>
      <c r="K9202" s="173"/>
    </row>
    <row r="9203" spans="1:11" x14ac:dyDescent="0.2">
      <c r="A9203" s="140"/>
      <c r="B9203" s="325"/>
      <c r="J9203" s="4"/>
      <c r="K9203" s="173"/>
    </row>
    <row r="9204" spans="1:11" x14ac:dyDescent="0.2">
      <c r="A9204" s="140"/>
      <c r="B9204" s="325"/>
      <c r="J9204" s="4"/>
      <c r="K9204" s="173"/>
    </row>
    <row r="9205" spans="1:11" x14ac:dyDescent="0.2">
      <c r="A9205" s="140"/>
      <c r="B9205" s="325"/>
      <c r="J9205" s="4"/>
      <c r="K9205" s="173"/>
    </row>
    <row r="9206" spans="1:11" x14ac:dyDescent="0.2">
      <c r="A9206" s="140"/>
      <c r="B9206" s="325"/>
      <c r="J9206" s="4"/>
      <c r="K9206" s="173"/>
    </row>
    <row r="9207" spans="1:11" x14ac:dyDescent="0.2">
      <c r="A9207" s="140"/>
      <c r="B9207" s="325"/>
      <c r="J9207" s="4"/>
      <c r="K9207" s="173"/>
    </row>
    <row r="9208" spans="1:11" x14ac:dyDescent="0.2">
      <c r="A9208" s="140"/>
      <c r="B9208" s="325"/>
      <c r="J9208" s="4"/>
      <c r="K9208" s="173"/>
    </row>
    <row r="9209" spans="1:11" x14ac:dyDescent="0.2">
      <c r="A9209" s="140"/>
      <c r="B9209" s="325"/>
      <c r="J9209" s="4"/>
      <c r="K9209" s="173"/>
    </row>
    <row r="9210" spans="1:11" x14ac:dyDescent="0.2">
      <c r="A9210" s="140"/>
      <c r="B9210" s="325"/>
      <c r="J9210" s="4"/>
      <c r="K9210" s="173"/>
    </row>
    <row r="9211" spans="1:11" x14ac:dyDescent="0.2">
      <c r="A9211" s="140"/>
      <c r="B9211" s="325"/>
      <c r="J9211" s="4"/>
      <c r="K9211" s="173"/>
    </row>
    <row r="9212" spans="1:11" x14ac:dyDescent="0.2">
      <c r="A9212" s="140"/>
      <c r="B9212" s="325"/>
      <c r="J9212" s="4"/>
      <c r="K9212" s="173"/>
    </row>
    <row r="9213" spans="1:11" x14ac:dyDescent="0.2">
      <c r="A9213" s="140"/>
      <c r="B9213" s="325"/>
      <c r="J9213" s="4"/>
      <c r="K9213" s="173"/>
    </row>
    <row r="9214" spans="1:11" x14ac:dyDescent="0.2">
      <c r="A9214" s="140"/>
      <c r="B9214" s="325"/>
      <c r="J9214" s="4"/>
      <c r="K9214" s="173"/>
    </row>
    <row r="9215" spans="1:11" x14ac:dyDescent="0.2">
      <c r="A9215" s="140"/>
      <c r="B9215" s="325"/>
      <c r="J9215" s="4"/>
      <c r="K9215" s="173"/>
    </row>
    <row r="9216" spans="1:11" x14ac:dyDescent="0.2">
      <c r="A9216" s="140"/>
      <c r="B9216" s="325"/>
      <c r="J9216" s="4"/>
      <c r="K9216" s="173"/>
    </row>
    <row r="9217" spans="1:11" x14ac:dyDescent="0.2">
      <c r="A9217" s="140"/>
      <c r="B9217" s="325"/>
      <c r="J9217" s="4"/>
      <c r="K9217" s="173"/>
    </row>
    <row r="9218" spans="1:11" x14ac:dyDescent="0.2">
      <c r="A9218" s="140"/>
      <c r="B9218" s="325"/>
      <c r="J9218" s="4"/>
      <c r="K9218" s="173"/>
    </row>
    <row r="9219" spans="1:11" x14ac:dyDescent="0.2">
      <c r="A9219" s="140"/>
      <c r="B9219" s="325"/>
      <c r="J9219" s="4"/>
      <c r="K9219" s="173"/>
    </row>
    <row r="9220" spans="1:11" x14ac:dyDescent="0.2">
      <c r="A9220" s="140"/>
      <c r="B9220" s="325"/>
      <c r="J9220" s="4"/>
      <c r="K9220" s="173"/>
    </row>
    <row r="9221" spans="1:11" x14ac:dyDescent="0.2">
      <c r="A9221" s="140"/>
      <c r="B9221" s="325"/>
      <c r="J9221" s="4"/>
      <c r="K9221" s="173"/>
    </row>
    <row r="9222" spans="1:11" x14ac:dyDescent="0.2">
      <c r="A9222" s="140"/>
      <c r="B9222" s="325"/>
      <c r="J9222" s="4"/>
      <c r="K9222" s="173"/>
    </row>
    <row r="9223" spans="1:11" x14ac:dyDescent="0.2">
      <c r="A9223" s="140"/>
      <c r="B9223" s="325"/>
      <c r="J9223" s="4"/>
      <c r="K9223" s="173"/>
    </row>
    <row r="9224" spans="1:11" x14ac:dyDescent="0.2">
      <c r="A9224" s="140"/>
      <c r="B9224" s="325"/>
      <c r="J9224" s="4"/>
      <c r="K9224" s="173"/>
    </row>
    <row r="9225" spans="1:11" x14ac:dyDescent="0.2">
      <c r="A9225" s="140"/>
      <c r="B9225" s="325"/>
      <c r="J9225" s="4"/>
      <c r="K9225" s="173"/>
    </row>
    <row r="9226" spans="1:11" x14ac:dyDescent="0.2">
      <c r="A9226" s="140"/>
      <c r="B9226" s="325"/>
      <c r="J9226" s="4"/>
      <c r="K9226" s="173"/>
    </row>
    <row r="9227" spans="1:11" x14ac:dyDescent="0.2">
      <c r="A9227" s="140"/>
      <c r="B9227" s="325"/>
      <c r="J9227" s="4"/>
      <c r="K9227" s="173"/>
    </row>
    <row r="9228" spans="1:11" x14ac:dyDescent="0.2">
      <c r="A9228" s="140"/>
      <c r="B9228" s="325"/>
      <c r="J9228" s="4"/>
      <c r="K9228" s="173"/>
    </row>
    <row r="9229" spans="1:11" x14ac:dyDescent="0.2">
      <c r="A9229" s="140"/>
      <c r="B9229" s="325"/>
      <c r="J9229" s="4"/>
      <c r="K9229" s="173"/>
    </row>
    <row r="9230" spans="1:11" x14ac:dyDescent="0.2">
      <c r="A9230" s="140"/>
      <c r="B9230" s="325"/>
      <c r="J9230" s="4"/>
      <c r="K9230" s="173"/>
    </row>
    <row r="9231" spans="1:11" x14ac:dyDescent="0.2">
      <c r="A9231" s="140"/>
      <c r="B9231" s="325"/>
      <c r="J9231" s="4"/>
      <c r="K9231" s="173"/>
    </row>
    <row r="9232" spans="1:11" x14ac:dyDescent="0.2">
      <c r="A9232" s="140"/>
      <c r="B9232" s="325"/>
      <c r="J9232" s="4"/>
      <c r="K9232" s="173"/>
    </row>
    <row r="9233" spans="1:11" x14ac:dyDescent="0.2">
      <c r="A9233" s="140"/>
      <c r="B9233" s="325"/>
      <c r="J9233" s="4"/>
      <c r="K9233" s="173"/>
    </row>
    <row r="9234" spans="1:11" x14ac:dyDescent="0.2">
      <c r="A9234" s="140"/>
      <c r="B9234" s="325"/>
      <c r="J9234" s="4"/>
      <c r="K9234" s="173"/>
    </row>
    <row r="9235" spans="1:11" x14ac:dyDescent="0.2">
      <c r="A9235" s="140"/>
      <c r="B9235" s="325"/>
      <c r="J9235" s="4"/>
      <c r="K9235" s="173"/>
    </row>
    <row r="9236" spans="1:11" x14ac:dyDescent="0.2">
      <c r="A9236" s="140"/>
      <c r="B9236" s="325"/>
      <c r="J9236" s="4"/>
      <c r="K9236" s="173"/>
    </row>
    <row r="9237" spans="1:11" x14ac:dyDescent="0.2">
      <c r="A9237" s="140"/>
      <c r="B9237" s="325"/>
      <c r="J9237" s="4"/>
      <c r="K9237" s="173"/>
    </row>
    <row r="9238" spans="1:11" x14ac:dyDescent="0.2">
      <c r="A9238" s="140"/>
      <c r="B9238" s="325"/>
      <c r="J9238" s="4"/>
      <c r="K9238" s="173"/>
    </row>
    <row r="9239" spans="1:11" x14ac:dyDescent="0.2">
      <c r="A9239" s="140"/>
      <c r="B9239" s="325"/>
      <c r="J9239" s="4"/>
      <c r="K9239" s="173"/>
    </row>
    <row r="9240" spans="1:11" x14ac:dyDescent="0.2">
      <c r="A9240" s="140"/>
      <c r="B9240" s="325"/>
      <c r="J9240" s="4"/>
      <c r="K9240" s="173"/>
    </row>
    <row r="9241" spans="1:11" x14ac:dyDescent="0.2">
      <c r="A9241" s="140"/>
      <c r="B9241" s="325"/>
      <c r="J9241" s="4"/>
      <c r="K9241" s="173"/>
    </row>
    <row r="9242" spans="1:11" x14ac:dyDescent="0.2">
      <c r="A9242" s="140"/>
      <c r="B9242" s="325"/>
      <c r="J9242" s="4"/>
      <c r="K9242" s="173"/>
    </row>
    <row r="9243" spans="1:11" x14ac:dyDescent="0.2">
      <c r="A9243" s="140"/>
      <c r="B9243" s="325"/>
      <c r="J9243" s="4"/>
      <c r="K9243" s="173"/>
    </row>
    <row r="9244" spans="1:11" x14ac:dyDescent="0.2">
      <c r="A9244" s="140"/>
      <c r="B9244" s="325"/>
      <c r="J9244" s="4"/>
      <c r="K9244" s="173"/>
    </row>
    <row r="9245" spans="1:11" x14ac:dyDescent="0.2">
      <c r="A9245" s="140"/>
      <c r="B9245" s="325"/>
      <c r="J9245" s="4"/>
      <c r="K9245" s="173"/>
    </row>
    <row r="9246" spans="1:11" x14ac:dyDescent="0.2">
      <c r="A9246" s="140"/>
      <c r="B9246" s="325"/>
      <c r="J9246" s="4"/>
      <c r="K9246" s="173"/>
    </row>
    <row r="9247" spans="1:11" x14ac:dyDescent="0.2">
      <c r="A9247" s="140"/>
      <c r="B9247" s="325"/>
      <c r="J9247" s="4"/>
      <c r="K9247" s="173"/>
    </row>
    <row r="9248" spans="1:11" x14ac:dyDescent="0.2">
      <c r="A9248" s="140"/>
      <c r="B9248" s="325"/>
      <c r="J9248" s="4"/>
      <c r="K9248" s="173"/>
    </row>
    <row r="9249" spans="1:11" x14ac:dyDescent="0.2">
      <c r="A9249" s="140"/>
      <c r="B9249" s="325"/>
      <c r="J9249" s="4"/>
      <c r="K9249" s="173"/>
    </row>
    <row r="9250" spans="1:11" x14ac:dyDescent="0.2">
      <c r="A9250" s="140"/>
      <c r="B9250" s="325"/>
      <c r="J9250" s="4"/>
      <c r="K9250" s="173"/>
    </row>
    <row r="9251" spans="1:11" x14ac:dyDescent="0.2">
      <c r="A9251" s="140"/>
      <c r="B9251" s="325"/>
      <c r="J9251" s="4"/>
      <c r="K9251" s="173"/>
    </row>
    <row r="9252" spans="1:11" x14ac:dyDescent="0.2">
      <c r="A9252" s="140"/>
      <c r="B9252" s="325"/>
      <c r="J9252" s="4"/>
      <c r="K9252" s="173"/>
    </row>
    <row r="9253" spans="1:11" x14ac:dyDescent="0.2">
      <c r="A9253" s="140"/>
      <c r="B9253" s="325"/>
      <c r="J9253" s="4"/>
      <c r="K9253" s="173"/>
    </row>
    <row r="9254" spans="1:11" x14ac:dyDescent="0.2">
      <c r="A9254" s="140"/>
      <c r="B9254" s="325"/>
      <c r="J9254" s="4"/>
      <c r="K9254" s="173"/>
    </row>
    <row r="9255" spans="1:11" x14ac:dyDescent="0.2">
      <c r="A9255" s="140"/>
      <c r="B9255" s="325"/>
      <c r="J9255" s="4"/>
      <c r="K9255" s="173"/>
    </row>
    <row r="9256" spans="1:11" x14ac:dyDescent="0.2">
      <c r="A9256" s="140"/>
      <c r="B9256" s="325"/>
      <c r="J9256" s="4"/>
      <c r="K9256" s="173"/>
    </row>
    <row r="9257" spans="1:11" x14ac:dyDescent="0.2">
      <c r="A9257" s="140"/>
      <c r="B9257" s="325"/>
      <c r="J9257" s="4"/>
      <c r="K9257" s="173"/>
    </row>
    <row r="9258" spans="1:11" x14ac:dyDescent="0.2">
      <c r="A9258" s="140"/>
      <c r="B9258" s="325"/>
      <c r="J9258" s="4"/>
      <c r="K9258" s="173"/>
    </row>
    <row r="9259" spans="1:11" x14ac:dyDescent="0.2">
      <c r="A9259" s="140"/>
      <c r="B9259" s="325"/>
      <c r="J9259" s="4"/>
      <c r="K9259" s="173"/>
    </row>
    <row r="9260" spans="1:11" x14ac:dyDescent="0.2">
      <c r="A9260" s="140"/>
      <c r="B9260" s="325"/>
      <c r="J9260" s="4"/>
      <c r="K9260" s="173"/>
    </row>
    <row r="9261" spans="1:11" x14ac:dyDescent="0.2">
      <c r="A9261" s="140"/>
      <c r="B9261" s="325"/>
      <c r="J9261" s="4"/>
      <c r="K9261" s="173"/>
    </row>
    <row r="9262" spans="1:11" x14ac:dyDescent="0.2">
      <c r="A9262" s="140"/>
      <c r="B9262" s="325"/>
      <c r="J9262" s="4"/>
      <c r="K9262" s="173"/>
    </row>
    <row r="9263" spans="1:11" x14ac:dyDescent="0.2">
      <c r="A9263" s="140"/>
      <c r="B9263" s="325"/>
      <c r="J9263" s="4"/>
      <c r="K9263" s="173"/>
    </row>
    <row r="9264" spans="1:11" x14ac:dyDescent="0.2">
      <c r="A9264" s="140"/>
      <c r="B9264" s="325"/>
      <c r="J9264" s="4"/>
      <c r="K9264" s="173"/>
    </row>
    <row r="9265" spans="1:11" x14ac:dyDescent="0.2">
      <c r="A9265" s="140"/>
      <c r="B9265" s="325"/>
      <c r="J9265" s="4"/>
      <c r="K9265" s="173"/>
    </row>
    <row r="9266" spans="1:11" x14ac:dyDescent="0.2">
      <c r="A9266" s="140"/>
      <c r="B9266" s="325"/>
      <c r="J9266" s="4"/>
      <c r="K9266" s="173"/>
    </row>
    <row r="9267" spans="1:11" x14ac:dyDescent="0.2">
      <c r="A9267" s="140"/>
      <c r="B9267" s="325"/>
      <c r="J9267" s="4"/>
      <c r="K9267" s="173"/>
    </row>
    <row r="9268" spans="1:11" x14ac:dyDescent="0.2">
      <c r="A9268" s="140"/>
      <c r="B9268" s="325"/>
      <c r="J9268" s="4"/>
      <c r="K9268" s="173"/>
    </row>
    <row r="9269" spans="1:11" x14ac:dyDescent="0.2">
      <c r="A9269" s="140"/>
      <c r="B9269" s="325"/>
      <c r="J9269" s="4"/>
      <c r="K9269" s="173"/>
    </row>
    <row r="9270" spans="1:11" x14ac:dyDescent="0.2">
      <c r="A9270" s="140"/>
      <c r="B9270" s="325"/>
      <c r="J9270" s="4"/>
      <c r="K9270" s="173"/>
    </row>
    <row r="9271" spans="1:11" x14ac:dyDescent="0.2">
      <c r="A9271" s="140"/>
      <c r="B9271" s="325"/>
      <c r="J9271" s="4"/>
      <c r="K9271" s="173"/>
    </row>
    <row r="9272" spans="1:11" x14ac:dyDescent="0.2">
      <c r="A9272" s="140"/>
      <c r="B9272" s="325"/>
      <c r="J9272" s="4"/>
      <c r="K9272" s="173"/>
    </row>
    <row r="9273" spans="1:11" x14ac:dyDescent="0.2">
      <c r="A9273" s="140"/>
      <c r="B9273" s="325"/>
      <c r="J9273" s="4"/>
      <c r="K9273" s="173"/>
    </row>
    <row r="9274" spans="1:11" x14ac:dyDescent="0.2">
      <c r="A9274" s="140"/>
      <c r="B9274" s="325"/>
      <c r="J9274" s="4"/>
      <c r="K9274" s="173"/>
    </row>
    <row r="9275" spans="1:11" x14ac:dyDescent="0.2">
      <c r="A9275" s="140"/>
      <c r="B9275" s="325"/>
      <c r="J9275" s="4"/>
      <c r="K9275" s="173"/>
    </row>
    <row r="9276" spans="1:11" x14ac:dyDescent="0.2">
      <c r="A9276" s="140"/>
      <c r="B9276" s="325"/>
      <c r="J9276" s="4"/>
      <c r="K9276" s="173"/>
    </row>
    <row r="9277" spans="1:11" x14ac:dyDescent="0.2">
      <c r="A9277" s="140"/>
      <c r="B9277" s="325"/>
      <c r="J9277" s="4"/>
      <c r="K9277" s="173"/>
    </row>
    <row r="9278" spans="1:11" x14ac:dyDescent="0.2">
      <c r="A9278" s="140"/>
      <c r="B9278" s="325"/>
      <c r="J9278" s="4"/>
      <c r="K9278" s="173"/>
    </row>
    <row r="9279" spans="1:11" x14ac:dyDescent="0.2">
      <c r="A9279" s="140"/>
      <c r="B9279" s="325"/>
      <c r="J9279" s="4"/>
      <c r="K9279" s="173"/>
    </row>
    <row r="9280" spans="1:11" x14ac:dyDescent="0.2">
      <c r="A9280" s="140"/>
      <c r="B9280" s="325"/>
      <c r="J9280" s="4"/>
      <c r="K9280" s="173"/>
    </row>
    <row r="9281" spans="1:11" x14ac:dyDescent="0.2">
      <c r="A9281" s="140"/>
      <c r="B9281" s="325"/>
      <c r="J9281" s="4"/>
      <c r="K9281" s="173"/>
    </row>
    <row r="9282" spans="1:11" x14ac:dyDescent="0.2">
      <c r="A9282" s="140"/>
      <c r="B9282" s="325"/>
      <c r="J9282" s="4"/>
      <c r="K9282" s="173"/>
    </row>
    <row r="9283" spans="1:11" x14ac:dyDescent="0.2">
      <c r="A9283" s="140"/>
      <c r="B9283" s="325"/>
      <c r="J9283" s="4"/>
      <c r="K9283" s="173"/>
    </row>
    <row r="9284" spans="1:11" x14ac:dyDescent="0.2">
      <c r="A9284" s="140"/>
      <c r="B9284" s="325"/>
      <c r="J9284" s="4"/>
      <c r="K9284" s="173"/>
    </row>
    <row r="9285" spans="1:11" x14ac:dyDescent="0.2">
      <c r="A9285" s="140"/>
      <c r="B9285" s="325"/>
      <c r="J9285" s="4"/>
      <c r="K9285" s="173"/>
    </row>
    <row r="9286" spans="1:11" x14ac:dyDescent="0.2">
      <c r="A9286" s="140"/>
      <c r="B9286" s="325"/>
      <c r="J9286" s="4"/>
      <c r="K9286" s="173"/>
    </row>
    <row r="9287" spans="1:11" x14ac:dyDescent="0.2">
      <c r="A9287" s="140"/>
      <c r="B9287" s="325"/>
      <c r="J9287" s="4"/>
      <c r="K9287" s="173"/>
    </row>
    <row r="9288" spans="1:11" x14ac:dyDescent="0.2">
      <c r="A9288" s="140"/>
      <c r="B9288" s="325"/>
      <c r="J9288" s="4"/>
      <c r="K9288" s="173"/>
    </row>
    <row r="9289" spans="1:11" x14ac:dyDescent="0.2">
      <c r="A9289" s="140"/>
      <c r="B9289" s="325"/>
      <c r="J9289" s="4"/>
      <c r="K9289" s="173"/>
    </row>
    <row r="9290" spans="1:11" x14ac:dyDescent="0.2">
      <c r="A9290" s="140"/>
      <c r="B9290" s="325"/>
      <c r="J9290" s="4"/>
      <c r="K9290" s="173"/>
    </row>
    <row r="9291" spans="1:11" x14ac:dyDescent="0.2">
      <c r="A9291" s="140"/>
      <c r="B9291" s="325"/>
      <c r="J9291" s="4"/>
      <c r="K9291" s="173"/>
    </row>
    <row r="9292" spans="1:11" x14ac:dyDescent="0.2">
      <c r="A9292" s="140"/>
      <c r="B9292" s="325"/>
      <c r="J9292" s="4"/>
      <c r="K9292" s="173"/>
    </row>
    <row r="9293" spans="1:11" x14ac:dyDescent="0.2">
      <c r="A9293" s="140"/>
      <c r="B9293" s="325"/>
      <c r="J9293" s="4"/>
      <c r="K9293" s="173"/>
    </row>
    <row r="9294" spans="1:11" x14ac:dyDescent="0.2">
      <c r="A9294" s="140"/>
      <c r="B9294" s="325"/>
      <c r="J9294" s="4"/>
      <c r="K9294" s="173"/>
    </row>
    <row r="9295" spans="1:11" x14ac:dyDescent="0.2">
      <c r="A9295" s="140"/>
      <c r="B9295" s="325"/>
      <c r="J9295" s="4"/>
      <c r="K9295" s="173"/>
    </row>
    <row r="9296" spans="1:11" x14ac:dyDescent="0.2">
      <c r="A9296" s="140"/>
      <c r="B9296" s="325"/>
      <c r="J9296" s="4"/>
      <c r="K9296" s="173"/>
    </row>
    <row r="9297" spans="1:11" x14ac:dyDescent="0.2">
      <c r="A9297" s="140"/>
      <c r="B9297" s="325"/>
      <c r="J9297" s="4"/>
      <c r="K9297" s="173"/>
    </row>
    <row r="9298" spans="1:11" x14ac:dyDescent="0.2">
      <c r="A9298" s="140"/>
      <c r="B9298" s="325"/>
      <c r="J9298" s="4"/>
      <c r="K9298" s="173"/>
    </row>
    <row r="9299" spans="1:11" x14ac:dyDescent="0.2">
      <c r="A9299" s="140"/>
      <c r="B9299" s="325"/>
      <c r="J9299" s="4"/>
      <c r="K9299" s="173"/>
    </row>
    <row r="9300" spans="1:11" x14ac:dyDescent="0.2">
      <c r="A9300" s="140"/>
      <c r="B9300" s="325"/>
      <c r="J9300" s="4"/>
      <c r="K9300" s="173"/>
    </row>
    <row r="9301" spans="1:11" x14ac:dyDescent="0.2">
      <c r="A9301" s="140"/>
      <c r="B9301" s="325"/>
      <c r="J9301" s="4"/>
      <c r="K9301" s="173"/>
    </row>
    <row r="9302" spans="1:11" x14ac:dyDescent="0.2">
      <c r="A9302" s="140"/>
      <c r="B9302" s="325"/>
      <c r="J9302" s="4"/>
      <c r="K9302" s="173"/>
    </row>
    <row r="9303" spans="1:11" x14ac:dyDescent="0.2">
      <c r="A9303" s="140"/>
      <c r="B9303" s="325"/>
      <c r="J9303" s="4"/>
      <c r="K9303" s="173"/>
    </row>
    <row r="9304" spans="1:11" x14ac:dyDescent="0.2">
      <c r="A9304" s="140"/>
      <c r="B9304" s="325"/>
      <c r="J9304" s="4"/>
      <c r="K9304" s="173"/>
    </row>
    <row r="9305" spans="1:11" x14ac:dyDescent="0.2">
      <c r="A9305" s="140"/>
      <c r="B9305" s="325"/>
      <c r="J9305" s="4"/>
      <c r="K9305" s="173"/>
    </row>
    <row r="9306" spans="1:11" x14ac:dyDescent="0.2">
      <c r="A9306" s="140"/>
      <c r="B9306" s="325"/>
      <c r="J9306" s="4"/>
      <c r="K9306" s="173"/>
    </row>
    <row r="9307" spans="1:11" x14ac:dyDescent="0.2">
      <c r="A9307" s="140"/>
      <c r="B9307" s="325"/>
      <c r="J9307" s="4"/>
      <c r="K9307" s="173"/>
    </row>
    <row r="9308" spans="1:11" x14ac:dyDescent="0.2">
      <c r="A9308" s="140"/>
      <c r="B9308" s="325"/>
      <c r="J9308" s="4"/>
      <c r="K9308" s="173"/>
    </row>
    <row r="9309" spans="1:11" x14ac:dyDescent="0.2">
      <c r="A9309" s="140"/>
      <c r="B9309" s="325"/>
      <c r="J9309" s="4"/>
      <c r="K9309" s="173"/>
    </row>
    <row r="9310" spans="1:11" x14ac:dyDescent="0.2">
      <c r="A9310" s="140"/>
      <c r="B9310" s="325"/>
      <c r="J9310" s="4"/>
      <c r="K9310" s="173"/>
    </row>
    <row r="9311" spans="1:11" x14ac:dyDescent="0.2">
      <c r="A9311" s="140"/>
      <c r="B9311" s="325"/>
      <c r="J9311" s="4"/>
      <c r="K9311" s="173"/>
    </row>
    <row r="9312" spans="1:11" x14ac:dyDescent="0.2">
      <c r="A9312" s="140"/>
      <c r="B9312" s="325"/>
      <c r="J9312" s="4"/>
      <c r="K9312" s="173"/>
    </row>
    <row r="9313" spans="1:11" x14ac:dyDescent="0.2">
      <c r="A9313" s="140"/>
      <c r="B9313" s="325"/>
      <c r="J9313" s="4"/>
      <c r="K9313" s="173"/>
    </row>
    <row r="9314" spans="1:11" x14ac:dyDescent="0.2">
      <c r="A9314" s="140"/>
      <c r="B9314" s="325"/>
      <c r="J9314" s="4"/>
      <c r="K9314" s="173"/>
    </row>
    <row r="9315" spans="1:11" x14ac:dyDescent="0.2">
      <c r="A9315" s="140"/>
      <c r="B9315" s="325"/>
      <c r="J9315" s="4"/>
      <c r="K9315" s="173"/>
    </row>
    <row r="9316" spans="1:11" x14ac:dyDescent="0.2">
      <c r="A9316" s="140"/>
      <c r="B9316" s="325"/>
      <c r="J9316" s="4"/>
      <c r="K9316" s="173"/>
    </row>
    <row r="9317" spans="1:11" x14ac:dyDescent="0.2">
      <c r="A9317" s="140"/>
      <c r="B9317" s="325"/>
      <c r="J9317" s="4"/>
      <c r="K9317" s="173"/>
    </row>
    <row r="9318" spans="1:11" x14ac:dyDescent="0.2">
      <c r="A9318" s="140"/>
      <c r="B9318" s="325"/>
      <c r="J9318" s="4"/>
      <c r="K9318" s="173"/>
    </row>
    <row r="9319" spans="1:11" x14ac:dyDescent="0.2">
      <c r="A9319" s="140"/>
      <c r="B9319" s="325"/>
      <c r="J9319" s="4"/>
      <c r="K9319" s="173"/>
    </row>
    <row r="9320" spans="1:11" x14ac:dyDescent="0.2">
      <c r="A9320" s="140"/>
      <c r="B9320" s="325"/>
      <c r="J9320" s="4"/>
      <c r="K9320" s="173"/>
    </row>
    <row r="9321" spans="1:11" x14ac:dyDescent="0.2">
      <c r="A9321" s="140"/>
      <c r="B9321" s="325"/>
      <c r="J9321" s="4"/>
      <c r="K9321" s="173"/>
    </row>
    <row r="9322" spans="1:11" x14ac:dyDescent="0.2">
      <c r="A9322" s="140"/>
      <c r="B9322" s="325"/>
      <c r="J9322" s="4"/>
      <c r="K9322" s="173"/>
    </row>
    <row r="9323" spans="1:11" x14ac:dyDescent="0.2">
      <c r="A9323" s="140"/>
      <c r="B9323" s="325"/>
      <c r="J9323" s="4"/>
      <c r="K9323" s="173"/>
    </row>
    <row r="9324" spans="1:11" x14ac:dyDescent="0.2">
      <c r="A9324" s="140"/>
      <c r="B9324" s="325"/>
      <c r="J9324" s="4"/>
      <c r="K9324" s="173"/>
    </row>
    <row r="9325" spans="1:11" x14ac:dyDescent="0.2">
      <c r="A9325" s="140"/>
      <c r="B9325" s="325"/>
      <c r="J9325" s="4"/>
      <c r="K9325" s="173"/>
    </row>
    <row r="9326" spans="1:11" x14ac:dyDescent="0.2">
      <c r="A9326" s="140"/>
      <c r="B9326" s="325"/>
      <c r="J9326" s="4"/>
      <c r="K9326" s="173"/>
    </row>
    <row r="9327" spans="1:11" x14ac:dyDescent="0.2">
      <c r="A9327" s="140"/>
      <c r="B9327" s="325"/>
      <c r="J9327" s="4"/>
      <c r="K9327" s="173"/>
    </row>
    <row r="9328" spans="1:11" x14ac:dyDescent="0.2">
      <c r="A9328" s="140"/>
      <c r="B9328" s="325"/>
      <c r="J9328" s="4"/>
      <c r="K9328" s="173"/>
    </row>
    <row r="9329" spans="1:11" x14ac:dyDescent="0.2">
      <c r="A9329" s="140"/>
      <c r="B9329" s="325"/>
      <c r="J9329" s="4"/>
      <c r="K9329" s="173"/>
    </row>
    <row r="9330" spans="1:11" x14ac:dyDescent="0.2">
      <c r="A9330" s="140"/>
      <c r="B9330" s="325"/>
      <c r="J9330" s="4"/>
      <c r="K9330" s="173"/>
    </row>
    <row r="9331" spans="1:11" x14ac:dyDescent="0.2">
      <c r="A9331" s="140"/>
      <c r="B9331" s="325"/>
      <c r="J9331" s="4"/>
      <c r="K9331" s="173"/>
    </row>
    <row r="9332" spans="1:11" x14ac:dyDescent="0.2">
      <c r="A9332" s="140"/>
      <c r="B9332" s="325"/>
      <c r="J9332" s="4"/>
      <c r="K9332" s="173"/>
    </row>
    <row r="9333" spans="1:11" x14ac:dyDescent="0.2">
      <c r="A9333" s="140"/>
      <c r="B9333" s="325"/>
      <c r="J9333" s="4"/>
      <c r="K9333" s="173"/>
    </row>
    <row r="9334" spans="1:11" x14ac:dyDescent="0.2">
      <c r="A9334" s="140"/>
      <c r="B9334" s="325"/>
      <c r="J9334" s="4"/>
      <c r="K9334" s="173"/>
    </row>
    <row r="9335" spans="1:11" x14ac:dyDescent="0.2">
      <c r="A9335" s="140"/>
      <c r="B9335" s="325"/>
      <c r="J9335" s="4"/>
      <c r="K9335" s="173"/>
    </row>
    <row r="9336" spans="1:11" x14ac:dyDescent="0.2">
      <c r="A9336" s="140"/>
      <c r="B9336" s="325"/>
      <c r="J9336" s="4"/>
      <c r="K9336" s="173"/>
    </row>
    <row r="9337" spans="1:11" x14ac:dyDescent="0.2">
      <c r="A9337" s="140"/>
      <c r="B9337" s="325"/>
      <c r="J9337" s="4"/>
      <c r="K9337" s="173"/>
    </row>
    <row r="9338" spans="1:11" x14ac:dyDescent="0.2">
      <c r="A9338" s="140"/>
      <c r="B9338" s="325"/>
      <c r="J9338" s="4"/>
      <c r="K9338" s="173"/>
    </row>
    <row r="9339" spans="1:11" x14ac:dyDescent="0.2">
      <c r="A9339" s="140"/>
      <c r="B9339" s="325"/>
      <c r="J9339" s="4"/>
      <c r="K9339" s="173"/>
    </row>
    <row r="9340" spans="1:11" x14ac:dyDescent="0.2">
      <c r="A9340" s="140"/>
      <c r="B9340" s="325"/>
      <c r="J9340" s="4"/>
      <c r="K9340" s="173"/>
    </row>
    <row r="9341" spans="1:11" x14ac:dyDescent="0.2">
      <c r="A9341" s="140"/>
      <c r="B9341" s="325"/>
      <c r="J9341" s="4"/>
      <c r="K9341" s="173"/>
    </row>
    <row r="9342" spans="1:11" x14ac:dyDescent="0.2">
      <c r="A9342" s="140"/>
      <c r="B9342" s="325"/>
      <c r="J9342" s="4"/>
      <c r="K9342" s="173"/>
    </row>
    <row r="9343" spans="1:11" x14ac:dyDescent="0.2">
      <c r="A9343" s="140"/>
      <c r="B9343" s="325"/>
      <c r="J9343" s="4"/>
      <c r="K9343" s="173"/>
    </row>
    <row r="9344" spans="1:11" x14ac:dyDescent="0.2">
      <c r="A9344" s="140"/>
      <c r="B9344" s="325"/>
      <c r="J9344" s="4"/>
      <c r="K9344" s="173"/>
    </row>
    <row r="9345" spans="1:11" x14ac:dyDescent="0.2">
      <c r="A9345" s="140"/>
      <c r="B9345" s="325"/>
      <c r="J9345" s="4"/>
      <c r="K9345" s="173"/>
    </row>
    <row r="9346" spans="1:11" x14ac:dyDescent="0.2">
      <c r="A9346" s="140"/>
      <c r="B9346" s="325"/>
      <c r="J9346" s="4"/>
      <c r="K9346" s="173"/>
    </row>
    <row r="9347" spans="1:11" x14ac:dyDescent="0.2">
      <c r="A9347" s="140"/>
      <c r="B9347" s="325"/>
      <c r="J9347" s="4"/>
      <c r="K9347" s="173"/>
    </row>
    <row r="9348" spans="1:11" x14ac:dyDescent="0.2">
      <c r="A9348" s="140"/>
      <c r="B9348" s="325"/>
      <c r="J9348" s="4"/>
      <c r="K9348" s="173"/>
    </row>
    <row r="9349" spans="1:11" x14ac:dyDescent="0.2">
      <c r="A9349" s="140"/>
      <c r="B9349" s="325"/>
      <c r="J9349" s="4"/>
      <c r="K9349" s="173"/>
    </row>
    <row r="9350" spans="1:11" x14ac:dyDescent="0.2">
      <c r="A9350" s="140"/>
      <c r="B9350" s="325"/>
      <c r="J9350" s="4"/>
      <c r="K9350" s="173"/>
    </row>
    <row r="9351" spans="1:11" x14ac:dyDescent="0.2">
      <c r="A9351" s="140"/>
      <c r="B9351" s="325"/>
      <c r="J9351" s="4"/>
      <c r="K9351" s="173"/>
    </row>
    <row r="9352" spans="1:11" x14ac:dyDescent="0.2">
      <c r="A9352" s="140"/>
      <c r="B9352" s="325"/>
      <c r="J9352" s="4"/>
      <c r="K9352" s="173"/>
    </row>
    <row r="9353" spans="1:11" x14ac:dyDescent="0.2">
      <c r="A9353" s="140"/>
      <c r="B9353" s="325"/>
      <c r="J9353" s="4"/>
      <c r="K9353" s="173"/>
    </row>
    <row r="9354" spans="1:11" x14ac:dyDescent="0.2">
      <c r="A9354" s="140"/>
      <c r="B9354" s="325"/>
      <c r="J9354" s="4"/>
      <c r="K9354" s="173"/>
    </row>
    <row r="9355" spans="1:11" x14ac:dyDescent="0.2">
      <c r="A9355" s="140"/>
      <c r="B9355" s="325"/>
      <c r="J9355" s="4"/>
      <c r="K9355" s="173"/>
    </row>
    <row r="9356" spans="1:11" x14ac:dyDescent="0.2">
      <c r="A9356" s="140"/>
      <c r="B9356" s="325"/>
      <c r="J9356" s="4"/>
      <c r="K9356" s="173"/>
    </row>
    <row r="9357" spans="1:11" x14ac:dyDescent="0.2">
      <c r="A9357" s="140"/>
      <c r="B9357" s="325"/>
      <c r="J9357" s="4"/>
      <c r="K9357" s="173"/>
    </row>
    <row r="9358" spans="1:11" x14ac:dyDescent="0.2">
      <c r="A9358" s="140"/>
      <c r="B9358" s="325"/>
      <c r="J9358" s="4"/>
      <c r="K9358" s="173"/>
    </row>
    <row r="9359" spans="1:11" x14ac:dyDescent="0.2">
      <c r="A9359" s="140"/>
      <c r="B9359" s="325"/>
      <c r="J9359" s="4"/>
      <c r="K9359" s="173"/>
    </row>
    <row r="9360" spans="1:11" x14ac:dyDescent="0.2">
      <c r="A9360" s="140"/>
      <c r="B9360" s="325"/>
      <c r="J9360" s="4"/>
      <c r="K9360" s="173"/>
    </row>
    <row r="9361" spans="1:11" x14ac:dyDescent="0.2">
      <c r="A9361" s="140"/>
      <c r="B9361" s="325"/>
      <c r="J9361" s="4"/>
      <c r="K9361" s="173"/>
    </row>
    <row r="9362" spans="1:11" x14ac:dyDescent="0.2">
      <c r="A9362" s="140"/>
      <c r="B9362" s="325"/>
      <c r="J9362" s="4"/>
      <c r="K9362" s="173"/>
    </row>
    <row r="9363" spans="1:11" x14ac:dyDescent="0.2">
      <c r="A9363" s="140"/>
      <c r="B9363" s="325"/>
      <c r="J9363" s="4"/>
      <c r="K9363" s="173"/>
    </row>
    <row r="9364" spans="1:11" x14ac:dyDescent="0.2">
      <c r="A9364" s="140"/>
      <c r="B9364" s="325"/>
      <c r="J9364" s="4"/>
      <c r="K9364" s="173"/>
    </row>
    <row r="9365" spans="1:11" x14ac:dyDescent="0.2">
      <c r="A9365" s="140"/>
      <c r="B9365" s="325"/>
      <c r="J9365" s="4"/>
      <c r="K9365" s="173"/>
    </row>
    <row r="9366" spans="1:11" x14ac:dyDescent="0.2">
      <c r="A9366" s="140"/>
      <c r="B9366" s="325"/>
      <c r="J9366" s="4"/>
      <c r="K9366" s="173"/>
    </row>
    <row r="9367" spans="1:11" x14ac:dyDescent="0.2">
      <c r="A9367" s="140"/>
      <c r="B9367" s="325"/>
      <c r="J9367" s="4"/>
      <c r="K9367" s="173"/>
    </row>
    <row r="9368" spans="1:11" x14ac:dyDescent="0.2">
      <c r="A9368" s="140"/>
      <c r="B9368" s="325"/>
      <c r="J9368" s="4"/>
      <c r="K9368" s="173"/>
    </row>
    <row r="9369" spans="1:11" x14ac:dyDescent="0.2">
      <c r="A9369" s="140"/>
      <c r="B9369" s="325"/>
      <c r="J9369" s="4"/>
      <c r="K9369" s="173"/>
    </row>
    <row r="9370" spans="1:11" x14ac:dyDescent="0.2">
      <c r="A9370" s="140"/>
      <c r="B9370" s="325"/>
      <c r="J9370" s="4"/>
      <c r="K9370" s="173"/>
    </row>
    <row r="9371" spans="1:11" x14ac:dyDescent="0.2">
      <c r="A9371" s="140"/>
      <c r="B9371" s="325"/>
      <c r="J9371" s="4"/>
      <c r="K9371" s="173"/>
    </row>
    <row r="9372" spans="1:11" x14ac:dyDescent="0.2">
      <c r="A9372" s="140"/>
      <c r="B9372" s="325"/>
      <c r="J9372" s="4"/>
      <c r="K9372" s="173"/>
    </row>
    <row r="9373" spans="1:11" x14ac:dyDescent="0.2">
      <c r="A9373" s="140"/>
      <c r="B9373" s="325"/>
      <c r="J9373" s="4"/>
      <c r="K9373" s="173"/>
    </row>
    <row r="9374" spans="1:11" x14ac:dyDescent="0.2">
      <c r="A9374" s="140"/>
      <c r="B9374" s="325"/>
      <c r="J9374" s="4"/>
      <c r="K9374" s="173"/>
    </row>
    <row r="9375" spans="1:11" x14ac:dyDescent="0.2">
      <c r="A9375" s="140"/>
      <c r="B9375" s="325"/>
      <c r="J9375" s="4"/>
      <c r="K9375" s="173"/>
    </row>
    <row r="9376" spans="1:11" x14ac:dyDescent="0.2">
      <c r="A9376" s="140"/>
      <c r="B9376" s="325"/>
      <c r="J9376" s="4"/>
      <c r="K9376" s="173"/>
    </row>
    <row r="9377" spans="1:11" x14ac:dyDescent="0.2">
      <c r="A9377" s="140"/>
      <c r="B9377" s="325"/>
      <c r="J9377" s="4"/>
      <c r="K9377" s="173"/>
    </row>
    <row r="9378" spans="1:11" x14ac:dyDescent="0.2">
      <c r="A9378" s="140"/>
      <c r="B9378" s="325"/>
      <c r="J9378" s="4"/>
      <c r="K9378" s="173"/>
    </row>
    <row r="9379" spans="1:11" x14ac:dyDescent="0.2">
      <c r="A9379" s="140"/>
      <c r="B9379" s="325"/>
      <c r="J9379" s="4"/>
      <c r="K9379" s="173"/>
    </row>
    <row r="9380" spans="1:11" x14ac:dyDescent="0.2">
      <c r="A9380" s="140"/>
      <c r="B9380" s="325"/>
      <c r="J9380" s="4"/>
      <c r="K9380" s="173"/>
    </row>
    <row r="9381" spans="1:11" x14ac:dyDescent="0.2">
      <c r="A9381" s="140"/>
      <c r="B9381" s="325"/>
      <c r="J9381" s="4"/>
      <c r="K9381" s="173"/>
    </row>
    <row r="9382" spans="1:11" x14ac:dyDescent="0.2">
      <c r="A9382" s="140"/>
      <c r="B9382" s="325"/>
      <c r="J9382" s="4"/>
      <c r="K9382" s="173"/>
    </row>
    <row r="9383" spans="1:11" x14ac:dyDescent="0.2">
      <c r="A9383" s="140"/>
      <c r="B9383" s="325"/>
      <c r="J9383" s="4"/>
      <c r="K9383" s="173"/>
    </row>
    <row r="9384" spans="1:11" x14ac:dyDescent="0.2">
      <c r="A9384" s="140"/>
      <c r="B9384" s="325"/>
      <c r="J9384" s="4"/>
      <c r="K9384" s="173"/>
    </row>
    <row r="9385" spans="1:11" x14ac:dyDescent="0.2">
      <c r="A9385" s="140"/>
      <c r="B9385" s="325"/>
      <c r="J9385" s="4"/>
      <c r="K9385" s="173"/>
    </row>
    <row r="9386" spans="1:11" x14ac:dyDescent="0.2">
      <c r="A9386" s="140"/>
      <c r="B9386" s="325"/>
      <c r="J9386" s="4"/>
      <c r="K9386" s="173"/>
    </row>
    <row r="9387" spans="1:11" x14ac:dyDescent="0.2">
      <c r="A9387" s="140"/>
      <c r="B9387" s="325"/>
      <c r="J9387" s="4"/>
      <c r="K9387" s="173"/>
    </row>
    <row r="9388" spans="1:11" x14ac:dyDescent="0.2">
      <c r="A9388" s="140"/>
      <c r="B9388" s="325"/>
      <c r="J9388" s="4"/>
      <c r="K9388" s="173"/>
    </row>
    <row r="9389" spans="1:11" x14ac:dyDescent="0.2">
      <c r="A9389" s="140"/>
      <c r="B9389" s="325"/>
      <c r="J9389" s="4"/>
      <c r="K9389" s="173"/>
    </row>
    <row r="9390" spans="1:11" x14ac:dyDescent="0.2">
      <c r="A9390" s="140"/>
      <c r="B9390" s="325"/>
      <c r="J9390" s="4"/>
      <c r="K9390" s="173"/>
    </row>
    <row r="9391" spans="1:11" x14ac:dyDescent="0.2">
      <c r="A9391" s="140"/>
      <c r="B9391" s="325"/>
      <c r="J9391" s="4"/>
      <c r="K9391" s="173"/>
    </row>
    <row r="9392" spans="1:11" x14ac:dyDescent="0.2">
      <c r="A9392" s="140"/>
      <c r="B9392" s="325"/>
      <c r="J9392" s="4"/>
      <c r="K9392" s="173"/>
    </row>
    <row r="9393" spans="1:11" x14ac:dyDescent="0.2">
      <c r="A9393" s="140"/>
      <c r="B9393" s="325"/>
      <c r="J9393" s="4"/>
      <c r="K9393" s="173"/>
    </row>
    <row r="9394" spans="1:11" x14ac:dyDescent="0.2">
      <c r="A9394" s="140"/>
      <c r="B9394" s="325"/>
      <c r="J9394" s="4"/>
      <c r="K9394" s="173"/>
    </row>
    <row r="9395" spans="1:11" x14ac:dyDescent="0.2">
      <c r="A9395" s="140"/>
      <c r="B9395" s="325"/>
      <c r="J9395" s="4"/>
      <c r="K9395" s="173"/>
    </row>
    <row r="9396" spans="1:11" x14ac:dyDescent="0.2">
      <c r="A9396" s="140"/>
      <c r="B9396" s="325"/>
      <c r="J9396" s="4"/>
      <c r="K9396" s="173"/>
    </row>
    <row r="9397" spans="1:11" x14ac:dyDescent="0.2">
      <c r="A9397" s="140"/>
      <c r="B9397" s="325"/>
      <c r="J9397" s="4"/>
      <c r="K9397" s="173"/>
    </row>
    <row r="9398" spans="1:11" x14ac:dyDescent="0.2">
      <c r="A9398" s="140"/>
      <c r="B9398" s="325"/>
      <c r="J9398" s="4"/>
      <c r="K9398" s="173"/>
    </row>
    <row r="9399" spans="1:11" x14ac:dyDescent="0.2">
      <c r="A9399" s="140"/>
      <c r="B9399" s="325"/>
      <c r="J9399" s="4"/>
      <c r="K9399" s="173"/>
    </row>
    <row r="9400" spans="1:11" x14ac:dyDescent="0.2">
      <c r="A9400" s="140"/>
      <c r="B9400" s="325"/>
      <c r="J9400" s="4"/>
      <c r="K9400" s="173"/>
    </row>
    <row r="9401" spans="1:11" x14ac:dyDescent="0.2">
      <c r="A9401" s="140"/>
      <c r="B9401" s="325"/>
      <c r="J9401" s="4"/>
      <c r="K9401" s="173"/>
    </row>
    <row r="9402" spans="1:11" x14ac:dyDescent="0.2">
      <c r="A9402" s="140"/>
      <c r="B9402" s="325"/>
      <c r="J9402" s="4"/>
      <c r="K9402" s="173"/>
    </row>
    <row r="9403" spans="1:11" x14ac:dyDescent="0.2">
      <c r="A9403" s="140"/>
      <c r="B9403" s="325"/>
      <c r="J9403" s="4"/>
      <c r="K9403" s="173"/>
    </row>
    <row r="9404" spans="1:11" x14ac:dyDescent="0.2">
      <c r="A9404" s="140"/>
      <c r="B9404" s="325"/>
      <c r="J9404" s="4"/>
      <c r="K9404" s="173"/>
    </row>
    <row r="9405" spans="1:11" x14ac:dyDescent="0.2">
      <c r="A9405" s="140"/>
      <c r="B9405" s="325"/>
      <c r="J9405" s="4"/>
      <c r="K9405" s="173"/>
    </row>
    <row r="9406" spans="1:11" x14ac:dyDescent="0.2">
      <c r="A9406" s="140"/>
      <c r="B9406" s="325"/>
      <c r="J9406" s="4"/>
      <c r="K9406" s="173"/>
    </row>
    <row r="9407" spans="1:11" x14ac:dyDescent="0.2">
      <c r="A9407" s="140"/>
      <c r="B9407" s="325"/>
      <c r="J9407" s="4"/>
      <c r="K9407" s="173"/>
    </row>
    <row r="9408" spans="1:11" x14ac:dyDescent="0.2">
      <c r="A9408" s="140"/>
      <c r="B9408" s="325"/>
      <c r="J9408" s="4"/>
      <c r="K9408" s="173"/>
    </row>
    <row r="9409" spans="1:11" x14ac:dyDescent="0.2">
      <c r="A9409" s="140"/>
      <c r="B9409" s="325"/>
      <c r="J9409" s="4"/>
      <c r="K9409" s="173"/>
    </row>
    <row r="9410" spans="1:11" x14ac:dyDescent="0.2">
      <c r="A9410" s="140"/>
      <c r="B9410" s="325"/>
      <c r="J9410" s="4"/>
      <c r="K9410" s="173"/>
    </row>
    <row r="9411" spans="1:11" x14ac:dyDescent="0.2">
      <c r="A9411" s="140"/>
      <c r="B9411" s="325"/>
      <c r="J9411" s="4"/>
      <c r="K9411" s="173"/>
    </row>
    <row r="9412" spans="1:11" x14ac:dyDescent="0.2">
      <c r="A9412" s="140"/>
      <c r="B9412" s="325"/>
      <c r="J9412" s="4"/>
      <c r="K9412" s="173"/>
    </row>
    <row r="9413" spans="1:11" x14ac:dyDescent="0.2">
      <c r="A9413" s="140"/>
      <c r="B9413" s="325"/>
      <c r="J9413" s="4"/>
      <c r="K9413" s="173"/>
    </row>
    <row r="9414" spans="1:11" x14ac:dyDescent="0.2">
      <c r="A9414" s="140"/>
      <c r="B9414" s="325"/>
      <c r="J9414" s="4"/>
      <c r="K9414" s="173"/>
    </row>
    <row r="9415" spans="1:11" x14ac:dyDescent="0.2">
      <c r="A9415" s="140"/>
      <c r="B9415" s="325"/>
      <c r="J9415" s="4"/>
      <c r="K9415" s="173"/>
    </row>
    <row r="9416" spans="1:11" x14ac:dyDescent="0.2">
      <c r="A9416" s="140"/>
      <c r="B9416" s="325"/>
      <c r="J9416" s="4"/>
      <c r="K9416" s="173"/>
    </row>
    <row r="9417" spans="1:11" x14ac:dyDescent="0.2">
      <c r="A9417" s="140"/>
      <c r="B9417" s="325"/>
      <c r="J9417" s="4"/>
      <c r="K9417" s="173"/>
    </row>
    <row r="9418" spans="1:11" x14ac:dyDescent="0.2">
      <c r="A9418" s="140"/>
      <c r="B9418" s="325"/>
      <c r="J9418" s="4"/>
      <c r="K9418" s="173"/>
    </row>
    <row r="9419" spans="1:11" x14ac:dyDescent="0.2">
      <c r="A9419" s="140"/>
      <c r="B9419" s="325"/>
      <c r="J9419" s="4"/>
      <c r="K9419" s="173"/>
    </row>
    <row r="9420" spans="1:11" x14ac:dyDescent="0.2">
      <c r="A9420" s="140"/>
      <c r="B9420" s="325"/>
      <c r="J9420" s="4"/>
      <c r="K9420" s="173"/>
    </row>
    <row r="9421" spans="1:11" x14ac:dyDescent="0.2">
      <c r="A9421" s="140"/>
      <c r="B9421" s="325"/>
      <c r="J9421" s="4"/>
      <c r="K9421" s="173"/>
    </row>
    <row r="9422" spans="1:11" x14ac:dyDescent="0.2">
      <c r="A9422" s="140"/>
      <c r="B9422" s="325"/>
      <c r="J9422" s="4"/>
      <c r="K9422" s="173"/>
    </row>
    <row r="9423" spans="1:11" x14ac:dyDescent="0.2">
      <c r="A9423" s="140"/>
      <c r="B9423" s="325"/>
      <c r="J9423" s="4"/>
      <c r="K9423" s="173"/>
    </row>
    <row r="9424" spans="1:11" x14ac:dyDescent="0.2">
      <c r="A9424" s="140"/>
      <c r="B9424" s="325"/>
      <c r="J9424" s="4"/>
      <c r="K9424" s="173"/>
    </row>
    <row r="9425" spans="1:11" x14ac:dyDescent="0.2">
      <c r="A9425" s="140"/>
      <c r="B9425" s="325"/>
      <c r="J9425" s="4"/>
      <c r="K9425" s="173"/>
    </row>
    <row r="9426" spans="1:11" x14ac:dyDescent="0.2">
      <c r="A9426" s="140"/>
      <c r="B9426" s="325"/>
      <c r="J9426" s="4"/>
      <c r="K9426" s="173"/>
    </row>
    <row r="9427" spans="1:11" x14ac:dyDescent="0.2">
      <c r="A9427" s="140"/>
      <c r="B9427" s="325"/>
      <c r="J9427" s="4"/>
      <c r="K9427" s="173"/>
    </row>
    <row r="9428" spans="1:11" x14ac:dyDescent="0.2">
      <c r="A9428" s="140"/>
      <c r="B9428" s="325"/>
      <c r="J9428" s="4"/>
      <c r="K9428" s="173"/>
    </row>
    <row r="9429" spans="1:11" x14ac:dyDescent="0.2">
      <c r="A9429" s="140"/>
      <c r="B9429" s="325"/>
      <c r="J9429" s="4"/>
      <c r="K9429" s="173"/>
    </row>
    <row r="9430" spans="1:11" x14ac:dyDescent="0.2">
      <c r="A9430" s="140"/>
      <c r="B9430" s="325"/>
      <c r="J9430" s="4"/>
      <c r="K9430" s="173"/>
    </row>
    <row r="9431" spans="1:11" x14ac:dyDescent="0.2">
      <c r="A9431" s="140"/>
      <c r="B9431" s="325"/>
      <c r="J9431" s="4"/>
      <c r="K9431" s="173"/>
    </row>
    <row r="9432" spans="1:11" x14ac:dyDescent="0.2">
      <c r="A9432" s="140"/>
      <c r="B9432" s="325"/>
      <c r="J9432" s="4"/>
      <c r="K9432" s="173"/>
    </row>
    <row r="9433" spans="1:11" x14ac:dyDescent="0.2">
      <c r="A9433" s="140"/>
      <c r="B9433" s="325"/>
      <c r="J9433" s="4"/>
      <c r="K9433" s="173"/>
    </row>
    <row r="9434" spans="1:11" x14ac:dyDescent="0.2">
      <c r="A9434" s="140"/>
      <c r="B9434" s="325"/>
      <c r="J9434" s="4"/>
      <c r="K9434" s="173"/>
    </row>
    <row r="9435" spans="1:11" x14ac:dyDescent="0.2">
      <c r="A9435" s="140"/>
      <c r="B9435" s="325"/>
      <c r="J9435" s="4"/>
      <c r="K9435" s="173"/>
    </row>
    <row r="9436" spans="1:11" x14ac:dyDescent="0.2">
      <c r="A9436" s="140"/>
      <c r="B9436" s="325"/>
      <c r="J9436" s="4"/>
      <c r="K9436" s="173"/>
    </row>
    <row r="9437" spans="1:11" x14ac:dyDescent="0.2">
      <c r="A9437" s="140"/>
      <c r="B9437" s="325"/>
      <c r="J9437" s="4"/>
      <c r="K9437" s="173"/>
    </row>
    <row r="9438" spans="1:11" x14ac:dyDescent="0.2">
      <c r="A9438" s="140"/>
      <c r="B9438" s="325"/>
      <c r="J9438" s="4"/>
      <c r="K9438" s="173"/>
    </row>
    <row r="9439" spans="1:11" x14ac:dyDescent="0.2">
      <c r="A9439" s="140"/>
      <c r="B9439" s="325"/>
      <c r="J9439" s="4"/>
      <c r="K9439" s="173"/>
    </row>
    <row r="9440" spans="1:11" x14ac:dyDescent="0.2">
      <c r="A9440" s="140"/>
      <c r="B9440" s="325"/>
      <c r="J9440" s="4"/>
      <c r="K9440" s="173"/>
    </row>
    <row r="9441" spans="1:11" x14ac:dyDescent="0.2">
      <c r="A9441" s="140"/>
      <c r="B9441" s="325"/>
      <c r="J9441" s="4"/>
      <c r="K9441" s="173"/>
    </row>
    <row r="9442" spans="1:11" x14ac:dyDescent="0.2">
      <c r="A9442" s="140"/>
      <c r="B9442" s="325"/>
      <c r="J9442" s="4"/>
      <c r="K9442" s="173"/>
    </row>
    <row r="9443" spans="1:11" x14ac:dyDescent="0.2">
      <c r="A9443" s="140"/>
      <c r="B9443" s="325"/>
      <c r="J9443" s="4"/>
      <c r="K9443" s="173"/>
    </row>
    <row r="9444" spans="1:11" x14ac:dyDescent="0.2">
      <c r="A9444" s="140"/>
      <c r="B9444" s="325"/>
      <c r="J9444" s="4"/>
      <c r="K9444" s="173"/>
    </row>
    <row r="9445" spans="1:11" x14ac:dyDescent="0.2">
      <c r="A9445" s="140"/>
      <c r="B9445" s="325"/>
      <c r="J9445" s="4"/>
      <c r="K9445" s="173"/>
    </row>
    <row r="9446" spans="1:11" x14ac:dyDescent="0.2">
      <c r="A9446" s="140"/>
      <c r="B9446" s="325"/>
      <c r="J9446" s="4"/>
      <c r="K9446" s="173"/>
    </row>
    <row r="9447" spans="1:11" x14ac:dyDescent="0.2">
      <c r="A9447" s="140"/>
      <c r="B9447" s="325"/>
      <c r="J9447" s="4"/>
      <c r="K9447" s="173"/>
    </row>
    <row r="9448" spans="1:11" x14ac:dyDescent="0.2">
      <c r="A9448" s="140"/>
      <c r="B9448" s="325"/>
      <c r="J9448" s="4"/>
      <c r="K9448" s="173"/>
    </row>
    <row r="9449" spans="1:11" x14ac:dyDescent="0.2">
      <c r="A9449" s="140"/>
      <c r="B9449" s="325"/>
      <c r="J9449" s="4"/>
      <c r="K9449" s="173"/>
    </row>
    <row r="9450" spans="1:11" x14ac:dyDescent="0.2">
      <c r="A9450" s="140"/>
      <c r="B9450" s="325"/>
      <c r="J9450" s="4"/>
      <c r="K9450" s="173"/>
    </row>
    <row r="9451" spans="1:11" x14ac:dyDescent="0.2">
      <c r="A9451" s="140"/>
      <c r="B9451" s="325"/>
      <c r="J9451" s="4"/>
      <c r="K9451" s="173"/>
    </row>
    <row r="9452" spans="1:11" x14ac:dyDescent="0.2">
      <c r="A9452" s="140"/>
      <c r="B9452" s="325"/>
      <c r="J9452" s="4"/>
      <c r="K9452" s="173"/>
    </row>
    <row r="9453" spans="1:11" x14ac:dyDescent="0.2">
      <c r="A9453" s="140"/>
      <c r="B9453" s="325"/>
      <c r="J9453" s="4"/>
      <c r="K9453" s="173"/>
    </row>
    <row r="9454" spans="1:11" x14ac:dyDescent="0.2">
      <c r="A9454" s="140"/>
      <c r="B9454" s="325"/>
      <c r="J9454" s="4"/>
      <c r="K9454" s="173"/>
    </row>
    <row r="9455" spans="1:11" x14ac:dyDescent="0.2">
      <c r="A9455" s="140"/>
      <c r="B9455" s="325"/>
      <c r="J9455" s="4"/>
      <c r="K9455" s="173"/>
    </row>
    <row r="9456" spans="1:11" x14ac:dyDescent="0.2">
      <c r="A9456" s="140"/>
      <c r="B9456" s="325"/>
      <c r="J9456" s="4"/>
      <c r="K9456" s="173"/>
    </row>
    <row r="9457" spans="1:11" x14ac:dyDescent="0.2">
      <c r="A9457" s="140"/>
      <c r="B9457" s="325"/>
      <c r="J9457" s="4"/>
      <c r="K9457" s="173"/>
    </row>
    <row r="9458" spans="1:11" x14ac:dyDescent="0.2">
      <c r="A9458" s="140"/>
      <c r="B9458" s="325"/>
      <c r="J9458" s="4"/>
      <c r="K9458" s="173"/>
    </row>
    <row r="9459" spans="1:11" x14ac:dyDescent="0.2">
      <c r="A9459" s="140"/>
      <c r="B9459" s="325"/>
      <c r="J9459" s="4"/>
      <c r="K9459" s="173"/>
    </row>
    <row r="9460" spans="1:11" x14ac:dyDescent="0.2">
      <c r="A9460" s="140"/>
      <c r="B9460" s="325"/>
      <c r="J9460" s="4"/>
      <c r="K9460" s="173"/>
    </row>
    <row r="9461" spans="1:11" x14ac:dyDescent="0.2">
      <c r="A9461" s="140"/>
      <c r="B9461" s="325"/>
      <c r="J9461" s="4"/>
      <c r="K9461" s="173"/>
    </row>
    <row r="9462" spans="1:11" x14ac:dyDescent="0.2">
      <c r="A9462" s="140"/>
      <c r="B9462" s="325"/>
      <c r="J9462" s="4"/>
      <c r="K9462" s="173"/>
    </row>
    <row r="9463" spans="1:11" x14ac:dyDescent="0.2">
      <c r="A9463" s="140"/>
      <c r="B9463" s="325"/>
      <c r="J9463" s="4"/>
      <c r="K9463" s="173"/>
    </row>
    <row r="9464" spans="1:11" x14ac:dyDescent="0.2">
      <c r="A9464" s="140"/>
      <c r="B9464" s="325"/>
      <c r="J9464" s="4"/>
      <c r="K9464" s="173"/>
    </row>
    <row r="9465" spans="1:11" x14ac:dyDescent="0.2">
      <c r="A9465" s="140"/>
      <c r="B9465" s="325"/>
      <c r="J9465" s="4"/>
      <c r="K9465" s="173"/>
    </row>
    <row r="9466" spans="1:11" x14ac:dyDescent="0.2">
      <c r="A9466" s="140"/>
      <c r="B9466" s="325"/>
      <c r="J9466" s="4"/>
      <c r="K9466" s="173"/>
    </row>
    <row r="9467" spans="1:11" x14ac:dyDescent="0.2">
      <c r="A9467" s="140"/>
      <c r="B9467" s="325"/>
      <c r="J9467" s="4"/>
      <c r="K9467" s="173"/>
    </row>
    <row r="9468" spans="1:11" x14ac:dyDescent="0.2">
      <c r="A9468" s="140"/>
      <c r="B9468" s="325"/>
      <c r="J9468" s="4"/>
      <c r="K9468" s="173"/>
    </row>
    <row r="9469" spans="1:11" x14ac:dyDescent="0.2">
      <c r="A9469" s="140"/>
      <c r="B9469" s="325"/>
      <c r="J9469" s="4"/>
      <c r="K9469" s="173"/>
    </row>
    <row r="9470" spans="1:11" x14ac:dyDescent="0.2">
      <c r="A9470" s="140"/>
      <c r="B9470" s="325"/>
      <c r="J9470" s="4"/>
      <c r="K9470" s="173"/>
    </row>
    <row r="9471" spans="1:11" x14ac:dyDescent="0.2">
      <c r="A9471" s="140"/>
      <c r="B9471" s="325"/>
      <c r="J9471" s="4"/>
      <c r="K9471" s="173"/>
    </row>
    <row r="9472" spans="1:11" x14ac:dyDescent="0.2">
      <c r="A9472" s="140"/>
      <c r="B9472" s="325"/>
      <c r="J9472" s="4"/>
      <c r="K9472" s="173"/>
    </row>
    <row r="9473" spans="1:11" x14ac:dyDescent="0.2">
      <c r="A9473" s="140"/>
      <c r="B9473" s="325"/>
      <c r="J9473" s="4"/>
      <c r="K9473" s="173"/>
    </row>
    <row r="9474" spans="1:11" x14ac:dyDescent="0.2">
      <c r="A9474" s="140"/>
      <c r="B9474" s="325"/>
      <c r="J9474" s="4"/>
      <c r="K9474" s="173"/>
    </row>
    <row r="9475" spans="1:11" x14ac:dyDescent="0.2">
      <c r="A9475" s="140"/>
      <c r="B9475" s="325"/>
      <c r="J9475" s="4"/>
      <c r="K9475" s="173"/>
    </row>
    <row r="9476" spans="1:11" x14ac:dyDescent="0.2">
      <c r="A9476" s="140"/>
      <c r="B9476" s="325"/>
      <c r="J9476" s="4"/>
      <c r="K9476" s="173"/>
    </row>
    <row r="9477" spans="1:11" x14ac:dyDescent="0.2">
      <c r="A9477" s="140"/>
      <c r="B9477" s="325"/>
      <c r="J9477" s="4"/>
      <c r="K9477" s="173"/>
    </row>
    <row r="9478" spans="1:11" x14ac:dyDescent="0.2">
      <c r="A9478" s="140"/>
      <c r="B9478" s="325"/>
      <c r="J9478" s="4"/>
      <c r="K9478" s="173"/>
    </row>
    <row r="9479" spans="1:11" x14ac:dyDescent="0.2">
      <c r="A9479" s="140"/>
      <c r="B9479" s="325"/>
      <c r="J9479" s="4"/>
      <c r="K9479" s="173"/>
    </row>
    <row r="9480" spans="1:11" x14ac:dyDescent="0.2">
      <c r="A9480" s="140"/>
      <c r="B9480" s="325"/>
      <c r="J9480" s="4"/>
      <c r="K9480" s="173"/>
    </row>
    <row r="9481" spans="1:11" x14ac:dyDescent="0.2">
      <c r="A9481" s="140"/>
      <c r="B9481" s="325"/>
      <c r="J9481" s="4"/>
      <c r="K9481" s="173"/>
    </row>
    <row r="9482" spans="1:11" x14ac:dyDescent="0.2">
      <c r="A9482" s="140"/>
      <c r="B9482" s="325"/>
      <c r="J9482" s="4"/>
      <c r="K9482" s="173"/>
    </row>
    <row r="9483" spans="1:11" x14ac:dyDescent="0.2">
      <c r="A9483" s="140"/>
      <c r="B9483" s="325"/>
      <c r="J9483" s="4"/>
      <c r="K9483" s="173"/>
    </row>
    <row r="9484" spans="1:11" x14ac:dyDescent="0.2">
      <c r="A9484" s="140"/>
      <c r="B9484" s="325"/>
      <c r="J9484" s="4"/>
      <c r="K9484" s="173"/>
    </row>
    <row r="9485" spans="1:11" x14ac:dyDescent="0.2">
      <c r="A9485" s="140"/>
      <c r="B9485" s="325"/>
      <c r="J9485" s="4"/>
      <c r="K9485" s="173"/>
    </row>
    <row r="9486" spans="1:11" x14ac:dyDescent="0.2">
      <c r="A9486" s="140"/>
      <c r="B9486" s="325"/>
      <c r="J9486" s="4"/>
      <c r="K9486" s="173"/>
    </row>
    <row r="9487" spans="1:11" x14ac:dyDescent="0.2">
      <c r="A9487" s="140"/>
      <c r="B9487" s="325"/>
      <c r="J9487" s="4"/>
      <c r="K9487" s="173"/>
    </row>
    <row r="9488" spans="1:11" x14ac:dyDescent="0.2">
      <c r="A9488" s="140"/>
      <c r="B9488" s="325"/>
      <c r="J9488" s="4"/>
      <c r="K9488" s="173"/>
    </row>
    <row r="9489" spans="1:11" x14ac:dyDescent="0.2">
      <c r="A9489" s="140"/>
      <c r="B9489" s="325"/>
      <c r="J9489" s="4"/>
      <c r="K9489" s="173"/>
    </row>
    <row r="9490" spans="1:11" x14ac:dyDescent="0.2">
      <c r="A9490" s="140"/>
      <c r="B9490" s="325"/>
      <c r="J9490" s="4"/>
      <c r="K9490" s="173"/>
    </row>
    <row r="9491" spans="1:11" x14ac:dyDescent="0.2">
      <c r="A9491" s="140"/>
      <c r="B9491" s="325"/>
      <c r="J9491" s="4"/>
      <c r="K9491" s="173"/>
    </row>
    <row r="9492" spans="1:11" x14ac:dyDescent="0.2">
      <c r="A9492" s="140"/>
      <c r="B9492" s="325"/>
      <c r="J9492" s="4"/>
      <c r="K9492" s="173"/>
    </row>
    <row r="9493" spans="1:11" x14ac:dyDescent="0.2">
      <c r="A9493" s="140"/>
      <c r="B9493" s="325"/>
      <c r="J9493" s="4"/>
      <c r="K9493" s="173"/>
    </row>
    <row r="9494" spans="1:11" x14ac:dyDescent="0.2">
      <c r="A9494" s="140"/>
      <c r="B9494" s="325"/>
      <c r="J9494" s="4"/>
      <c r="K9494" s="173"/>
    </row>
    <row r="9495" spans="1:11" x14ac:dyDescent="0.2">
      <c r="A9495" s="140"/>
      <c r="B9495" s="325"/>
      <c r="J9495" s="4"/>
      <c r="K9495" s="173"/>
    </row>
    <row r="9496" spans="1:11" x14ac:dyDescent="0.2">
      <c r="A9496" s="140"/>
      <c r="B9496" s="325"/>
      <c r="J9496" s="4"/>
      <c r="K9496" s="173"/>
    </row>
    <row r="9497" spans="1:11" x14ac:dyDescent="0.2">
      <c r="A9497" s="140"/>
      <c r="B9497" s="325"/>
      <c r="J9497" s="4"/>
      <c r="K9497" s="173"/>
    </row>
    <row r="9498" spans="1:11" x14ac:dyDescent="0.2">
      <c r="A9498" s="140"/>
      <c r="B9498" s="325"/>
      <c r="J9498" s="4"/>
      <c r="K9498" s="173"/>
    </row>
    <row r="9499" spans="1:11" x14ac:dyDescent="0.2">
      <c r="A9499" s="140"/>
      <c r="B9499" s="325"/>
      <c r="J9499" s="4"/>
      <c r="K9499" s="173"/>
    </row>
    <row r="9500" spans="1:11" x14ac:dyDescent="0.2">
      <c r="A9500" s="140"/>
      <c r="B9500" s="325"/>
      <c r="J9500" s="4"/>
      <c r="K9500" s="173"/>
    </row>
    <row r="9501" spans="1:11" x14ac:dyDescent="0.2">
      <c r="A9501" s="140"/>
      <c r="B9501" s="325"/>
      <c r="J9501" s="4"/>
      <c r="K9501" s="173"/>
    </row>
    <row r="9502" spans="1:11" x14ac:dyDescent="0.2">
      <c r="A9502" s="140"/>
      <c r="B9502" s="325"/>
      <c r="J9502" s="4"/>
      <c r="K9502" s="173"/>
    </row>
    <row r="9503" spans="1:11" x14ac:dyDescent="0.2">
      <c r="A9503" s="140"/>
      <c r="B9503" s="325"/>
      <c r="J9503" s="4"/>
      <c r="K9503" s="173"/>
    </row>
    <row r="9504" spans="1:11" x14ac:dyDescent="0.2">
      <c r="A9504" s="140"/>
      <c r="B9504" s="325"/>
      <c r="J9504" s="4"/>
      <c r="K9504" s="173"/>
    </row>
    <row r="9505" spans="1:11" x14ac:dyDescent="0.2">
      <c r="A9505" s="140"/>
      <c r="B9505" s="325"/>
      <c r="J9505" s="4"/>
      <c r="K9505" s="173"/>
    </row>
    <row r="9506" spans="1:11" x14ac:dyDescent="0.2">
      <c r="A9506" s="140"/>
      <c r="B9506" s="325"/>
      <c r="J9506" s="4"/>
      <c r="K9506" s="173"/>
    </row>
    <row r="9507" spans="1:11" x14ac:dyDescent="0.2">
      <c r="A9507" s="140"/>
      <c r="B9507" s="325"/>
      <c r="J9507" s="4"/>
      <c r="K9507" s="173"/>
    </row>
    <row r="9508" spans="1:11" x14ac:dyDescent="0.2">
      <c r="A9508" s="140"/>
      <c r="B9508" s="325"/>
      <c r="J9508" s="4"/>
      <c r="K9508" s="173"/>
    </row>
    <row r="9509" spans="1:11" x14ac:dyDescent="0.2">
      <c r="A9509" s="140"/>
      <c r="B9509" s="325"/>
      <c r="J9509" s="4"/>
      <c r="K9509" s="173"/>
    </row>
    <row r="9510" spans="1:11" x14ac:dyDescent="0.2">
      <c r="A9510" s="140"/>
      <c r="B9510" s="325"/>
      <c r="J9510" s="4"/>
      <c r="K9510" s="173"/>
    </row>
    <row r="9511" spans="1:11" x14ac:dyDescent="0.2">
      <c r="A9511" s="140"/>
      <c r="B9511" s="325"/>
      <c r="J9511" s="4"/>
      <c r="K9511" s="173"/>
    </row>
    <row r="9512" spans="1:11" x14ac:dyDescent="0.2">
      <c r="A9512" s="140"/>
      <c r="B9512" s="325"/>
      <c r="J9512" s="4"/>
      <c r="K9512" s="173"/>
    </row>
    <row r="9513" spans="1:11" x14ac:dyDescent="0.2">
      <c r="A9513" s="140"/>
      <c r="B9513" s="325"/>
      <c r="J9513" s="4"/>
      <c r="K9513" s="173"/>
    </row>
    <row r="9514" spans="1:11" x14ac:dyDescent="0.2">
      <c r="A9514" s="140"/>
      <c r="B9514" s="325"/>
      <c r="J9514" s="4"/>
      <c r="K9514" s="173"/>
    </row>
    <row r="9515" spans="1:11" x14ac:dyDescent="0.2">
      <c r="A9515" s="140"/>
      <c r="B9515" s="325"/>
      <c r="J9515" s="4"/>
      <c r="K9515" s="173"/>
    </row>
    <row r="9516" spans="1:11" x14ac:dyDescent="0.2">
      <c r="A9516" s="140"/>
      <c r="B9516" s="325"/>
      <c r="J9516" s="4"/>
      <c r="K9516" s="173"/>
    </row>
    <row r="9517" spans="1:11" x14ac:dyDescent="0.2">
      <c r="A9517" s="140"/>
      <c r="B9517" s="325"/>
      <c r="J9517" s="4"/>
      <c r="K9517" s="173"/>
    </row>
    <row r="9518" spans="1:11" x14ac:dyDescent="0.2">
      <c r="J9518" s="4"/>
      <c r="K9518" s="4"/>
    </row>
    <row r="9519" spans="1:11" x14ac:dyDescent="0.2">
      <c r="J9519" s="4"/>
      <c r="K9519" s="4"/>
    </row>
    <row r="9520" spans="1:11" x14ac:dyDescent="0.2">
      <c r="J9520" s="4"/>
      <c r="K9520" s="4"/>
    </row>
    <row r="9521" spans="10:11" x14ac:dyDescent="0.2">
      <c r="J9521" s="4"/>
      <c r="K9521" s="4"/>
    </row>
    <row r="9522" spans="10:11" x14ac:dyDescent="0.2">
      <c r="J9522" s="4"/>
      <c r="K9522" s="4"/>
    </row>
    <row r="9523" spans="10:11" x14ac:dyDescent="0.2">
      <c r="J9523" s="4"/>
      <c r="K9523" s="4"/>
    </row>
    <row r="9524" spans="10:11" x14ac:dyDescent="0.2">
      <c r="J9524" s="4"/>
      <c r="K9524" s="4"/>
    </row>
    <row r="9525" spans="10:11" x14ac:dyDescent="0.2">
      <c r="J9525" s="4"/>
      <c r="K9525" s="4"/>
    </row>
    <row r="9526" spans="10:11" x14ac:dyDescent="0.2">
      <c r="J9526" s="4"/>
      <c r="K9526" s="4"/>
    </row>
    <row r="9527" spans="10:11" x14ac:dyDescent="0.2">
      <c r="J9527" s="4"/>
      <c r="K9527" s="4"/>
    </row>
    <row r="9528" spans="10:11" x14ac:dyDescent="0.2">
      <c r="J9528" s="4"/>
      <c r="K9528" s="4"/>
    </row>
    <row r="9529" spans="10:11" x14ac:dyDescent="0.2">
      <c r="J9529" s="4"/>
      <c r="K9529" s="4"/>
    </row>
    <row r="9530" spans="10:11" x14ac:dyDescent="0.2">
      <c r="J9530" s="4"/>
      <c r="K9530" s="4"/>
    </row>
    <row r="9531" spans="10:11" x14ac:dyDescent="0.2">
      <c r="J9531" s="4"/>
      <c r="K9531" s="4"/>
    </row>
    <row r="9532" spans="10:11" x14ac:dyDescent="0.2">
      <c r="J9532" s="4"/>
      <c r="K9532" s="4"/>
    </row>
    <row r="9533" spans="10:11" x14ac:dyDescent="0.2">
      <c r="J9533" s="4"/>
      <c r="K9533" s="4"/>
    </row>
    <row r="9534" spans="10:11" x14ac:dyDescent="0.2">
      <c r="J9534" s="4"/>
      <c r="K9534" s="4"/>
    </row>
    <row r="9535" spans="10:11" x14ac:dyDescent="0.2">
      <c r="J9535" s="4"/>
      <c r="K9535" s="4"/>
    </row>
    <row r="9536" spans="10:11" x14ac:dyDescent="0.2">
      <c r="J9536" s="4"/>
      <c r="K9536" s="4"/>
    </row>
    <row r="9537" spans="10:11" x14ac:dyDescent="0.2">
      <c r="J9537" s="4"/>
      <c r="K9537" s="4"/>
    </row>
    <row r="9538" spans="10:11" x14ac:dyDescent="0.2">
      <c r="J9538" s="4"/>
      <c r="K9538" s="4"/>
    </row>
    <row r="9539" spans="10:11" x14ac:dyDescent="0.2">
      <c r="J9539" s="4"/>
      <c r="K9539" s="4"/>
    </row>
    <row r="9540" spans="10:11" x14ac:dyDescent="0.2">
      <c r="J9540" s="4"/>
      <c r="K9540" s="4"/>
    </row>
    <row r="9541" spans="10:11" x14ac:dyDescent="0.2">
      <c r="J9541" s="4"/>
      <c r="K9541" s="4"/>
    </row>
    <row r="9542" spans="10:11" x14ac:dyDescent="0.2">
      <c r="J9542" s="4"/>
      <c r="K9542" s="4"/>
    </row>
    <row r="9543" spans="10:11" x14ac:dyDescent="0.2">
      <c r="J9543" s="4"/>
      <c r="K9543" s="4"/>
    </row>
    <row r="9544" spans="10:11" x14ac:dyDescent="0.2">
      <c r="J9544" s="4"/>
      <c r="K9544" s="4"/>
    </row>
    <row r="9545" spans="10:11" x14ac:dyDescent="0.2">
      <c r="J9545" s="4"/>
      <c r="K9545" s="4"/>
    </row>
    <row r="9546" spans="10:11" x14ac:dyDescent="0.2">
      <c r="J9546" s="4"/>
      <c r="K9546" s="4"/>
    </row>
    <row r="9547" spans="10:11" x14ac:dyDescent="0.2">
      <c r="J9547" s="4"/>
      <c r="K9547" s="4"/>
    </row>
    <row r="9548" spans="10:11" x14ac:dyDescent="0.2">
      <c r="J9548" s="4"/>
      <c r="K9548" s="4"/>
    </row>
    <row r="9549" spans="10:11" x14ac:dyDescent="0.2">
      <c r="J9549" s="4"/>
      <c r="K9549" s="4"/>
    </row>
    <row r="9550" spans="10:11" x14ac:dyDescent="0.2">
      <c r="J9550" s="4"/>
      <c r="K9550" s="4"/>
    </row>
    <row r="9551" spans="10:11" x14ac:dyDescent="0.2">
      <c r="J9551" s="4"/>
      <c r="K9551" s="4"/>
    </row>
    <row r="9552" spans="10:11" x14ac:dyDescent="0.2">
      <c r="J9552" s="4"/>
      <c r="K9552" s="4"/>
    </row>
    <row r="9553" spans="10:11" x14ac:dyDescent="0.2">
      <c r="J9553" s="4"/>
      <c r="K9553" s="4"/>
    </row>
    <row r="9554" spans="10:11" x14ac:dyDescent="0.2">
      <c r="J9554" s="4"/>
      <c r="K9554" s="4"/>
    </row>
    <row r="9555" spans="10:11" x14ac:dyDescent="0.2">
      <c r="J9555" s="4"/>
      <c r="K9555" s="4"/>
    </row>
    <row r="9556" spans="10:11" x14ac:dyDescent="0.2">
      <c r="J9556" s="4"/>
      <c r="K9556" s="4"/>
    </row>
    <row r="9557" spans="10:11" x14ac:dyDescent="0.2">
      <c r="J9557" s="4"/>
      <c r="K9557" s="4"/>
    </row>
    <row r="9558" spans="10:11" x14ac:dyDescent="0.2">
      <c r="J9558" s="4"/>
      <c r="K9558" s="4"/>
    </row>
    <row r="9559" spans="10:11" x14ac:dyDescent="0.2">
      <c r="J9559" s="4"/>
      <c r="K9559" s="4"/>
    </row>
    <row r="9560" spans="10:11" x14ac:dyDescent="0.2">
      <c r="J9560" s="4"/>
      <c r="K9560" s="4"/>
    </row>
    <row r="9561" spans="10:11" x14ac:dyDescent="0.2">
      <c r="J9561" s="4"/>
      <c r="K9561" s="4"/>
    </row>
    <row r="9562" spans="10:11" x14ac:dyDescent="0.2">
      <c r="J9562" s="4"/>
      <c r="K9562" s="4"/>
    </row>
    <row r="9563" spans="10:11" x14ac:dyDescent="0.2">
      <c r="J9563" s="4"/>
      <c r="K9563" s="4"/>
    </row>
    <row r="9564" spans="10:11" x14ac:dyDescent="0.2">
      <c r="J9564" s="4"/>
      <c r="K9564" s="4"/>
    </row>
    <row r="9565" spans="10:11" x14ac:dyDescent="0.2">
      <c r="J9565" s="4"/>
      <c r="K9565" s="4"/>
    </row>
    <row r="9566" spans="10:11" x14ac:dyDescent="0.2">
      <c r="J9566" s="4"/>
      <c r="K9566" s="4"/>
    </row>
    <row r="9567" spans="10:11" x14ac:dyDescent="0.2">
      <c r="J9567" s="4"/>
      <c r="K9567" s="4"/>
    </row>
    <row r="9568" spans="10:11" x14ac:dyDescent="0.2">
      <c r="J9568" s="4"/>
      <c r="K9568" s="4"/>
    </row>
    <row r="9569" spans="10:11" x14ac:dyDescent="0.2">
      <c r="J9569" s="4"/>
      <c r="K9569" s="4"/>
    </row>
    <row r="9570" spans="10:11" x14ac:dyDescent="0.2">
      <c r="J9570" s="4"/>
      <c r="K9570" s="4"/>
    </row>
    <row r="9571" spans="10:11" x14ac:dyDescent="0.2">
      <c r="J9571" s="4"/>
      <c r="K9571" s="4"/>
    </row>
    <row r="9572" spans="10:11" x14ac:dyDescent="0.2">
      <c r="J9572" s="4"/>
      <c r="K9572" s="4"/>
    </row>
    <row r="9573" spans="10:11" x14ac:dyDescent="0.2">
      <c r="J9573" s="4"/>
      <c r="K9573" s="4"/>
    </row>
    <row r="9574" spans="10:11" x14ac:dyDescent="0.2">
      <c r="J9574" s="4"/>
      <c r="K9574" s="4"/>
    </row>
    <row r="9575" spans="10:11" x14ac:dyDescent="0.2">
      <c r="J9575" s="4"/>
      <c r="K9575" s="4"/>
    </row>
    <row r="9576" spans="10:11" x14ac:dyDescent="0.2">
      <c r="J9576" s="4"/>
      <c r="K9576" s="4"/>
    </row>
    <row r="9577" spans="10:11" x14ac:dyDescent="0.2">
      <c r="J9577" s="4"/>
      <c r="K9577" s="4"/>
    </row>
    <row r="9578" spans="10:11" x14ac:dyDescent="0.2">
      <c r="J9578" s="4"/>
      <c r="K9578" s="4"/>
    </row>
    <row r="9579" spans="10:11" x14ac:dyDescent="0.2">
      <c r="J9579" s="4"/>
      <c r="K9579" s="4"/>
    </row>
    <row r="9580" spans="10:11" x14ac:dyDescent="0.2">
      <c r="J9580" s="4"/>
      <c r="K9580" s="4"/>
    </row>
    <row r="9581" spans="10:11" x14ac:dyDescent="0.2">
      <c r="J9581" s="4"/>
      <c r="K9581" s="4"/>
    </row>
    <row r="9582" spans="10:11" x14ac:dyDescent="0.2">
      <c r="J9582" s="4"/>
      <c r="K9582" s="4"/>
    </row>
    <row r="9583" spans="10:11" x14ac:dyDescent="0.2">
      <c r="J9583" s="4"/>
      <c r="K9583" s="4"/>
    </row>
    <row r="9584" spans="10:11" x14ac:dyDescent="0.2">
      <c r="J9584" s="4"/>
      <c r="K9584" s="4"/>
    </row>
    <row r="9585" spans="10:11" x14ac:dyDescent="0.2">
      <c r="J9585" s="4"/>
      <c r="K9585" s="4"/>
    </row>
    <row r="9586" spans="10:11" x14ac:dyDescent="0.2">
      <c r="J9586" s="4"/>
      <c r="K9586" s="4"/>
    </row>
    <row r="9587" spans="10:11" x14ac:dyDescent="0.2">
      <c r="J9587" s="4"/>
      <c r="K9587" s="4"/>
    </row>
    <row r="9588" spans="10:11" x14ac:dyDescent="0.2">
      <c r="J9588" s="4"/>
      <c r="K9588" s="4"/>
    </row>
    <row r="9589" spans="10:11" x14ac:dyDescent="0.2">
      <c r="J9589" s="4"/>
      <c r="K9589" s="4"/>
    </row>
    <row r="9590" spans="10:11" x14ac:dyDescent="0.2">
      <c r="J9590" s="4"/>
      <c r="K9590" s="4"/>
    </row>
    <row r="9591" spans="10:11" x14ac:dyDescent="0.2">
      <c r="J9591" s="4"/>
      <c r="K9591" s="4"/>
    </row>
    <row r="9592" spans="10:11" x14ac:dyDescent="0.2">
      <c r="J9592" s="4"/>
      <c r="K9592" s="4"/>
    </row>
    <row r="9593" spans="10:11" x14ac:dyDescent="0.2">
      <c r="J9593" s="4"/>
      <c r="K9593" s="4"/>
    </row>
    <row r="9594" spans="10:11" x14ac:dyDescent="0.2">
      <c r="J9594" s="4"/>
      <c r="K9594" s="4"/>
    </row>
    <row r="9595" spans="10:11" x14ac:dyDescent="0.2">
      <c r="J9595" s="4"/>
      <c r="K9595" s="4"/>
    </row>
    <row r="9596" spans="10:11" x14ac:dyDescent="0.2">
      <c r="J9596" s="4"/>
      <c r="K9596" s="4"/>
    </row>
    <row r="9597" spans="10:11" x14ac:dyDescent="0.2">
      <c r="J9597" s="4"/>
      <c r="K9597" s="4"/>
    </row>
    <row r="9598" spans="10:11" x14ac:dyDescent="0.2">
      <c r="J9598" s="4"/>
      <c r="K9598" s="4"/>
    </row>
    <row r="9599" spans="10:11" x14ac:dyDescent="0.2">
      <c r="J9599" s="4"/>
      <c r="K9599" s="4"/>
    </row>
    <row r="9600" spans="10:11" x14ac:dyDescent="0.2">
      <c r="J9600" s="4"/>
      <c r="K9600" s="4"/>
    </row>
    <row r="9601" spans="10:11" x14ac:dyDescent="0.2">
      <c r="J9601" s="4"/>
      <c r="K9601" s="4"/>
    </row>
    <row r="9602" spans="10:11" x14ac:dyDescent="0.2">
      <c r="J9602" s="4"/>
      <c r="K9602" s="4"/>
    </row>
    <row r="9603" spans="10:11" x14ac:dyDescent="0.2">
      <c r="J9603" s="4"/>
      <c r="K9603" s="4"/>
    </row>
    <row r="9604" spans="10:11" x14ac:dyDescent="0.2">
      <c r="J9604" s="4"/>
      <c r="K9604" s="4"/>
    </row>
    <row r="9605" spans="10:11" x14ac:dyDescent="0.2">
      <c r="J9605" s="4"/>
      <c r="K9605" s="4"/>
    </row>
    <row r="9606" spans="10:11" x14ac:dyDescent="0.2">
      <c r="J9606" s="4"/>
      <c r="K9606" s="4"/>
    </row>
    <row r="9607" spans="10:11" x14ac:dyDescent="0.2">
      <c r="J9607" s="4"/>
      <c r="K9607" s="4"/>
    </row>
    <row r="9608" spans="10:11" x14ac:dyDescent="0.2">
      <c r="J9608" s="4"/>
      <c r="K9608" s="4"/>
    </row>
    <row r="9609" spans="10:11" x14ac:dyDescent="0.2">
      <c r="J9609" s="4"/>
      <c r="K9609" s="4"/>
    </row>
    <row r="9610" spans="10:11" x14ac:dyDescent="0.2">
      <c r="J9610" s="4"/>
      <c r="K9610" s="4"/>
    </row>
    <row r="9611" spans="10:11" x14ac:dyDescent="0.2">
      <c r="J9611" s="4"/>
      <c r="K9611" s="4"/>
    </row>
    <row r="9612" spans="10:11" x14ac:dyDescent="0.2">
      <c r="J9612" s="4"/>
      <c r="K9612" s="4"/>
    </row>
    <row r="9613" spans="10:11" x14ac:dyDescent="0.2">
      <c r="J9613" s="4"/>
      <c r="K9613" s="4"/>
    </row>
    <row r="9614" spans="10:11" x14ac:dyDescent="0.2">
      <c r="J9614" s="4"/>
      <c r="K9614" s="4"/>
    </row>
    <row r="9615" spans="10:11" x14ac:dyDescent="0.2">
      <c r="J9615" s="4"/>
      <c r="K9615" s="4"/>
    </row>
    <row r="9616" spans="10:11" x14ac:dyDescent="0.2">
      <c r="J9616" s="4"/>
      <c r="K9616" s="4"/>
    </row>
    <row r="9617" spans="10:11" x14ac:dyDescent="0.2">
      <c r="J9617" s="4"/>
      <c r="K9617" s="4"/>
    </row>
    <row r="9618" spans="10:11" x14ac:dyDescent="0.2">
      <c r="J9618" s="4"/>
      <c r="K9618" s="4"/>
    </row>
    <row r="9619" spans="10:11" x14ac:dyDescent="0.2">
      <c r="J9619" s="4"/>
      <c r="K9619" s="4"/>
    </row>
    <row r="9620" spans="10:11" x14ac:dyDescent="0.2">
      <c r="J9620" s="4"/>
      <c r="K9620" s="4"/>
    </row>
    <row r="9621" spans="10:11" x14ac:dyDescent="0.2">
      <c r="J9621" s="4"/>
      <c r="K9621" s="4"/>
    </row>
    <row r="9622" spans="10:11" x14ac:dyDescent="0.2">
      <c r="J9622" s="4"/>
      <c r="K9622" s="4"/>
    </row>
    <row r="9623" spans="10:11" x14ac:dyDescent="0.2">
      <c r="J9623" s="4"/>
      <c r="K9623" s="4"/>
    </row>
    <row r="9624" spans="10:11" x14ac:dyDescent="0.2">
      <c r="J9624" s="4"/>
      <c r="K9624" s="4"/>
    </row>
    <row r="9625" spans="10:11" x14ac:dyDescent="0.2">
      <c r="J9625" s="4"/>
      <c r="K9625" s="4"/>
    </row>
    <row r="9626" spans="10:11" x14ac:dyDescent="0.2">
      <c r="J9626" s="4"/>
      <c r="K9626" s="4"/>
    </row>
    <row r="9627" spans="10:11" x14ac:dyDescent="0.2">
      <c r="J9627" s="4"/>
      <c r="K9627" s="4"/>
    </row>
    <row r="9628" spans="10:11" x14ac:dyDescent="0.2">
      <c r="J9628" s="4"/>
      <c r="K9628" s="4"/>
    </row>
    <row r="9629" spans="10:11" x14ac:dyDescent="0.2">
      <c r="J9629" s="4"/>
      <c r="K9629" s="4"/>
    </row>
    <row r="9630" spans="10:11" x14ac:dyDescent="0.2">
      <c r="J9630" s="4"/>
      <c r="K9630" s="4"/>
    </row>
    <row r="9631" spans="10:11" x14ac:dyDescent="0.2">
      <c r="J9631" s="4"/>
      <c r="K9631" s="4"/>
    </row>
    <row r="9632" spans="10:11" x14ac:dyDescent="0.2">
      <c r="J9632" s="4"/>
      <c r="K9632" s="4"/>
    </row>
    <row r="9633" spans="10:11" x14ac:dyDescent="0.2">
      <c r="J9633" s="4"/>
      <c r="K9633" s="4"/>
    </row>
    <row r="9634" spans="10:11" x14ac:dyDescent="0.2">
      <c r="J9634" s="4"/>
      <c r="K9634" s="4"/>
    </row>
    <row r="9635" spans="10:11" x14ac:dyDescent="0.2">
      <c r="J9635" s="4"/>
      <c r="K9635" s="4"/>
    </row>
    <row r="9636" spans="10:11" x14ac:dyDescent="0.2">
      <c r="J9636" s="4"/>
      <c r="K9636" s="4"/>
    </row>
    <row r="9637" spans="10:11" x14ac:dyDescent="0.2">
      <c r="J9637" s="4"/>
      <c r="K9637" s="4"/>
    </row>
    <row r="9638" spans="10:11" x14ac:dyDescent="0.2">
      <c r="J9638" s="4"/>
      <c r="K9638" s="4"/>
    </row>
    <row r="9639" spans="10:11" x14ac:dyDescent="0.2">
      <c r="J9639" s="4"/>
      <c r="K9639" s="4"/>
    </row>
    <row r="9640" spans="10:11" x14ac:dyDescent="0.2">
      <c r="J9640" s="4"/>
      <c r="K9640" s="4"/>
    </row>
    <row r="9641" spans="10:11" x14ac:dyDescent="0.2">
      <c r="J9641" s="4"/>
      <c r="K9641" s="4"/>
    </row>
    <row r="9642" spans="10:11" x14ac:dyDescent="0.2">
      <c r="J9642" s="4"/>
      <c r="K9642" s="4"/>
    </row>
    <row r="9643" spans="10:11" x14ac:dyDescent="0.2">
      <c r="J9643" s="4"/>
      <c r="K9643" s="4"/>
    </row>
    <row r="9644" spans="10:11" x14ac:dyDescent="0.2">
      <c r="J9644" s="4"/>
      <c r="K9644" s="4"/>
    </row>
    <row r="9645" spans="10:11" x14ac:dyDescent="0.2">
      <c r="J9645" s="4"/>
      <c r="K9645" s="4"/>
    </row>
    <row r="9646" spans="10:11" x14ac:dyDescent="0.2">
      <c r="J9646" s="4"/>
      <c r="K9646" s="4"/>
    </row>
    <row r="9647" spans="10:11" x14ac:dyDescent="0.2">
      <c r="J9647" s="4"/>
      <c r="K9647" s="4"/>
    </row>
    <row r="9648" spans="10:11" x14ac:dyDescent="0.2">
      <c r="J9648" s="4"/>
      <c r="K9648" s="4"/>
    </row>
    <row r="9649" spans="10:11" x14ac:dyDescent="0.2">
      <c r="J9649" s="4"/>
      <c r="K9649" s="4"/>
    </row>
    <row r="9650" spans="10:11" x14ac:dyDescent="0.2">
      <c r="J9650" s="4"/>
      <c r="K9650" s="4"/>
    </row>
    <row r="9651" spans="10:11" x14ac:dyDescent="0.2">
      <c r="J9651" s="4"/>
      <c r="K9651" s="4"/>
    </row>
    <row r="9652" spans="10:11" x14ac:dyDescent="0.2">
      <c r="J9652" s="4"/>
      <c r="K9652" s="4"/>
    </row>
    <row r="9653" spans="10:11" x14ac:dyDescent="0.2">
      <c r="J9653" s="4"/>
      <c r="K9653" s="4"/>
    </row>
    <row r="9654" spans="10:11" x14ac:dyDescent="0.2">
      <c r="J9654" s="4"/>
      <c r="K9654" s="4"/>
    </row>
    <row r="9655" spans="10:11" x14ac:dyDescent="0.2">
      <c r="J9655" s="4"/>
      <c r="K9655" s="4"/>
    </row>
    <row r="9656" spans="10:11" x14ac:dyDescent="0.2">
      <c r="J9656" s="4"/>
      <c r="K9656" s="4"/>
    </row>
    <row r="9657" spans="10:11" x14ac:dyDescent="0.2">
      <c r="J9657" s="4"/>
      <c r="K9657" s="4"/>
    </row>
    <row r="9658" spans="10:11" x14ac:dyDescent="0.2">
      <c r="J9658" s="4"/>
      <c r="K9658" s="4"/>
    </row>
    <row r="9659" spans="10:11" x14ac:dyDescent="0.2">
      <c r="J9659" s="4"/>
      <c r="K9659" s="4"/>
    </row>
    <row r="9660" spans="10:11" x14ac:dyDescent="0.2">
      <c r="J9660" s="4"/>
      <c r="K9660" s="4"/>
    </row>
    <row r="9661" spans="10:11" x14ac:dyDescent="0.2">
      <c r="J9661" s="4"/>
      <c r="K9661" s="4"/>
    </row>
    <row r="9662" spans="10:11" x14ac:dyDescent="0.2">
      <c r="J9662" s="4"/>
      <c r="K9662" s="4"/>
    </row>
    <row r="9663" spans="10:11" x14ac:dyDescent="0.2">
      <c r="J9663" s="4"/>
      <c r="K9663" s="4"/>
    </row>
    <row r="9664" spans="10:11" x14ac:dyDescent="0.2">
      <c r="J9664" s="4"/>
      <c r="K9664" s="4"/>
    </row>
    <row r="9665" spans="10:11" x14ac:dyDescent="0.2">
      <c r="J9665" s="4"/>
      <c r="K9665" s="4"/>
    </row>
    <row r="9666" spans="10:11" x14ac:dyDescent="0.2">
      <c r="J9666" s="4"/>
      <c r="K9666" s="4"/>
    </row>
    <row r="9667" spans="10:11" x14ac:dyDescent="0.2">
      <c r="J9667" s="4"/>
      <c r="K9667" s="4"/>
    </row>
    <row r="9668" spans="10:11" x14ac:dyDescent="0.2">
      <c r="J9668" s="4"/>
      <c r="K9668" s="4"/>
    </row>
    <row r="9669" spans="10:11" x14ac:dyDescent="0.2">
      <c r="J9669" s="4"/>
      <c r="K9669" s="4"/>
    </row>
    <row r="9670" spans="10:11" x14ac:dyDescent="0.2">
      <c r="J9670" s="4"/>
      <c r="K9670" s="4"/>
    </row>
    <row r="9671" spans="10:11" x14ac:dyDescent="0.2">
      <c r="J9671" s="4"/>
      <c r="K9671" s="4"/>
    </row>
    <row r="9672" spans="10:11" x14ac:dyDescent="0.2">
      <c r="J9672" s="4"/>
      <c r="K9672" s="4"/>
    </row>
    <row r="9673" spans="10:11" x14ac:dyDescent="0.2">
      <c r="J9673" s="4"/>
      <c r="K9673" s="4"/>
    </row>
    <row r="9674" spans="10:11" x14ac:dyDescent="0.2">
      <c r="J9674" s="4"/>
      <c r="K9674" s="4"/>
    </row>
    <row r="9675" spans="10:11" x14ac:dyDescent="0.2">
      <c r="J9675" s="4"/>
      <c r="K9675" s="4"/>
    </row>
    <row r="9676" spans="10:11" x14ac:dyDescent="0.2">
      <c r="J9676" s="4"/>
      <c r="K9676" s="4"/>
    </row>
    <row r="9677" spans="10:11" x14ac:dyDescent="0.2">
      <c r="J9677" s="4"/>
      <c r="K9677" s="4"/>
    </row>
    <row r="9678" spans="10:11" x14ac:dyDescent="0.2">
      <c r="J9678" s="4"/>
      <c r="K9678" s="4"/>
    </row>
    <row r="9679" spans="10:11" x14ac:dyDescent="0.2">
      <c r="J9679" s="4"/>
      <c r="K9679" s="4"/>
    </row>
    <row r="9680" spans="10:11" x14ac:dyDescent="0.2">
      <c r="J9680" s="4"/>
      <c r="K9680" s="4"/>
    </row>
    <row r="9681" spans="10:11" x14ac:dyDescent="0.2">
      <c r="J9681" s="4"/>
      <c r="K9681" s="4"/>
    </row>
    <row r="9682" spans="10:11" x14ac:dyDescent="0.2">
      <c r="J9682" s="4"/>
      <c r="K9682" s="4"/>
    </row>
    <row r="9683" spans="10:11" x14ac:dyDescent="0.2">
      <c r="J9683" s="4"/>
      <c r="K9683" s="4"/>
    </row>
    <row r="9684" spans="10:11" x14ac:dyDescent="0.2">
      <c r="J9684" s="4"/>
      <c r="K9684" s="4"/>
    </row>
    <row r="9685" spans="10:11" x14ac:dyDescent="0.2">
      <c r="J9685" s="4"/>
      <c r="K9685" s="4"/>
    </row>
    <row r="9686" spans="10:11" x14ac:dyDescent="0.2">
      <c r="J9686" s="4"/>
      <c r="K9686" s="4"/>
    </row>
    <row r="9687" spans="10:11" x14ac:dyDescent="0.2">
      <c r="J9687" s="4"/>
      <c r="K9687" s="4"/>
    </row>
    <row r="9688" spans="10:11" x14ac:dyDescent="0.2">
      <c r="J9688" s="4"/>
      <c r="K9688" s="4"/>
    </row>
    <row r="9689" spans="10:11" x14ac:dyDescent="0.2">
      <c r="J9689" s="4"/>
      <c r="K9689" s="4"/>
    </row>
    <row r="9690" spans="10:11" x14ac:dyDescent="0.2">
      <c r="J9690" s="4"/>
      <c r="K9690" s="4"/>
    </row>
    <row r="9691" spans="10:11" x14ac:dyDescent="0.2">
      <c r="J9691" s="4"/>
      <c r="K9691" s="4"/>
    </row>
    <row r="9692" spans="10:11" x14ac:dyDescent="0.2">
      <c r="J9692" s="4"/>
      <c r="K9692" s="4"/>
    </row>
    <row r="9693" spans="10:11" x14ac:dyDescent="0.2">
      <c r="J9693" s="4"/>
      <c r="K9693" s="4"/>
    </row>
    <row r="9694" spans="10:11" x14ac:dyDescent="0.2">
      <c r="J9694" s="4"/>
      <c r="K9694" s="4"/>
    </row>
    <row r="9695" spans="10:11" x14ac:dyDescent="0.2">
      <c r="J9695" s="4"/>
      <c r="K9695" s="4"/>
    </row>
    <row r="9696" spans="10:11" x14ac:dyDescent="0.2">
      <c r="J9696" s="4"/>
      <c r="K9696" s="4"/>
    </row>
    <row r="9697" spans="10:11" x14ac:dyDescent="0.2">
      <c r="J9697" s="4"/>
      <c r="K9697" s="4"/>
    </row>
    <row r="9698" spans="10:11" x14ac:dyDescent="0.2">
      <c r="J9698" s="4"/>
      <c r="K9698" s="4"/>
    </row>
    <row r="9699" spans="10:11" x14ac:dyDescent="0.2">
      <c r="J9699" s="4"/>
      <c r="K9699" s="4"/>
    </row>
    <row r="9700" spans="10:11" x14ac:dyDescent="0.2">
      <c r="J9700" s="4"/>
      <c r="K9700" s="4"/>
    </row>
    <row r="9701" spans="10:11" x14ac:dyDescent="0.2">
      <c r="J9701" s="4"/>
      <c r="K9701" s="4"/>
    </row>
    <row r="9702" spans="10:11" x14ac:dyDescent="0.2">
      <c r="J9702" s="4"/>
      <c r="K9702" s="4"/>
    </row>
    <row r="9703" spans="10:11" x14ac:dyDescent="0.2">
      <c r="J9703" s="4"/>
      <c r="K9703" s="4"/>
    </row>
    <row r="9704" spans="10:11" x14ac:dyDescent="0.2">
      <c r="J9704" s="4"/>
      <c r="K9704" s="4"/>
    </row>
    <row r="9705" spans="10:11" x14ac:dyDescent="0.2">
      <c r="J9705" s="4"/>
      <c r="K9705" s="4"/>
    </row>
    <row r="9706" spans="10:11" x14ac:dyDescent="0.2">
      <c r="J9706" s="4"/>
      <c r="K9706" s="4"/>
    </row>
    <row r="9707" spans="10:11" x14ac:dyDescent="0.2">
      <c r="J9707" s="4"/>
      <c r="K9707" s="4"/>
    </row>
    <row r="9708" spans="10:11" x14ac:dyDescent="0.2">
      <c r="J9708" s="4"/>
      <c r="K9708" s="4"/>
    </row>
    <row r="9709" spans="10:11" x14ac:dyDescent="0.2">
      <c r="J9709" s="4"/>
      <c r="K9709" s="4"/>
    </row>
    <row r="9710" spans="10:11" x14ac:dyDescent="0.2">
      <c r="J9710" s="4"/>
      <c r="K9710" s="4"/>
    </row>
    <row r="9711" spans="10:11" x14ac:dyDescent="0.2">
      <c r="J9711" s="4"/>
      <c r="K9711" s="4"/>
    </row>
    <row r="9712" spans="10:11" x14ac:dyDescent="0.2">
      <c r="J9712" s="4"/>
      <c r="K9712" s="4"/>
    </row>
    <row r="9713" spans="10:11" x14ac:dyDescent="0.2">
      <c r="J9713" s="4"/>
      <c r="K9713" s="4"/>
    </row>
    <row r="9714" spans="10:11" x14ac:dyDescent="0.2">
      <c r="J9714" s="4"/>
      <c r="K9714" s="4"/>
    </row>
    <row r="9715" spans="10:11" x14ac:dyDescent="0.2">
      <c r="J9715" s="4"/>
      <c r="K9715" s="4"/>
    </row>
    <row r="9716" spans="10:11" x14ac:dyDescent="0.2">
      <c r="J9716" s="4"/>
      <c r="K9716" s="4"/>
    </row>
    <row r="9717" spans="10:11" x14ac:dyDescent="0.2">
      <c r="J9717" s="4"/>
      <c r="K9717" s="4"/>
    </row>
    <row r="9718" spans="10:11" x14ac:dyDescent="0.2">
      <c r="J9718" s="4"/>
      <c r="K9718" s="4"/>
    </row>
    <row r="9719" spans="10:11" x14ac:dyDescent="0.2">
      <c r="J9719" s="4"/>
      <c r="K9719" s="4"/>
    </row>
    <row r="9720" spans="10:11" x14ac:dyDescent="0.2">
      <c r="J9720" s="4"/>
      <c r="K9720" s="4"/>
    </row>
    <row r="9721" spans="10:11" x14ac:dyDescent="0.2">
      <c r="J9721" s="4"/>
      <c r="K9721" s="4"/>
    </row>
    <row r="9722" spans="10:11" x14ac:dyDescent="0.2">
      <c r="J9722" s="4"/>
      <c r="K9722" s="4"/>
    </row>
    <row r="9723" spans="10:11" x14ac:dyDescent="0.2">
      <c r="J9723" s="4"/>
      <c r="K9723" s="4"/>
    </row>
    <row r="9724" spans="10:11" x14ac:dyDescent="0.2">
      <c r="J9724" s="4"/>
      <c r="K9724" s="4"/>
    </row>
    <row r="9725" spans="10:11" x14ac:dyDescent="0.2">
      <c r="J9725" s="4"/>
      <c r="K9725" s="4"/>
    </row>
    <row r="9726" spans="10:11" x14ac:dyDescent="0.2">
      <c r="J9726" s="4"/>
      <c r="K9726" s="4"/>
    </row>
    <row r="9727" spans="10:11" x14ac:dyDescent="0.2">
      <c r="J9727" s="4"/>
      <c r="K9727" s="4"/>
    </row>
    <row r="9728" spans="10:11" x14ac:dyDescent="0.2">
      <c r="J9728" s="4"/>
      <c r="K9728" s="4"/>
    </row>
    <row r="9729" spans="10:11" x14ac:dyDescent="0.2">
      <c r="J9729" s="4"/>
      <c r="K9729" s="4"/>
    </row>
    <row r="9730" spans="10:11" x14ac:dyDescent="0.2">
      <c r="J9730" s="4"/>
      <c r="K9730" s="4"/>
    </row>
    <row r="9731" spans="10:11" x14ac:dyDescent="0.2">
      <c r="J9731" s="4"/>
      <c r="K9731" s="4"/>
    </row>
    <row r="9732" spans="10:11" x14ac:dyDescent="0.2">
      <c r="J9732" s="4"/>
      <c r="K9732" s="4"/>
    </row>
    <row r="9733" spans="10:11" x14ac:dyDescent="0.2">
      <c r="J9733" s="4"/>
      <c r="K9733" s="4"/>
    </row>
    <row r="9734" spans="10:11" x14ac:dyDescent="0.2">
      <c r="J9734" s="4"/>
      <c r="K9734" s="4"/>
    </row>
    <row r="9735" spans="10:11" x14ac:dyDescent="0.2">
      <c r="J9735" s="4"/>
      <c r="K9735" s="4"/>
    </row>
    <row r="9736" spans="10:11" x14ac:dyDescent="0.2">
      <c r="J9736" s="4"/>
      <c r="K9736" s="4"/>
    </row>
    <row r="9737" spans="10:11" x14ac:dyDescent="0.2">
      <c r="J9737" s="4"/>
      <c r="K9737" s="4"/>
    </row>
    <row r="9738" spans="10:11" x14ac:dyDescent="0.2">
      <c r="J9738" s="4"/>
      <c r="K9738" s="4"/>
    </row>
    <row r="9739" spans="10:11" x14ac:dyDescent="0.2">
      <c r="J9739" s="4"/>
      <c r="K9739" s="4"/>
    </row>
    <row r="9740" spans="10:11" x14ac:dyDescent="0.2">
      <c r="J9740" s="4"/>
      <c r="K9740" s="4"/>
    </row>
    <row r="9741" spans="10:11" x14ac:dyDescent="0.2">
      <c r="J9741" s="4"/>
      <c r="K9741" s="4"/>
    </row>
    <row r="9742" spans="10:11" x14ac:dyDescent="0.2">
      <c r="J9742" s="4"/>
      <c r="K9742" s="4"/>
    </row>
    <row r="9743" spans="10:11" x14ac:dyDescent="0.2">
      <c r="J9743" s="4"/>
      <c r="K9743" s="4"/>
    </row>
    <row r="9744" spans="10:11" x14ac:dyDescent="0.2">
      <c r="J9744" s="4"/>
      <c r="K9744" s="4"/>
    </row>
    <row r="9745" spans="10:11" x14ac:dyDescent="0.2">
      <c r="J9745" s="4"/>
      <c r="K9745" s="4"/>
    </row>
    <row r="9746" spans="10:11" x14ac:dyDescent="0.2">
      <c r="J9746" s="4"/>
      <c r="K9746" s="4"/>
    </row>
    <row r="9747" spans="10:11" x14ac:dyDescent="0.2">
      <c r="J9747" s="4"/>
      <c r="K9747" s="4"/>
    </row>
    <row r="9748" spans="10:11" x14ac:dyDescent="0.2">
      <c r="J9748" s="4"/>
      <c r="K9748" s="4"/>
    </row>
    <row r="9749" spans="10:11" x14ac:dyDescent="0.2">
      <c r="J9749" s="4"/>
      <c r="K9749" s="4"/>
    </row>
    <row r="9750" spans="10:11" x14ac:dyDescent="0.2">
      <c r="J9750" s="4"/>
      <c r="K9750" s="4"/>
    </row>
    <row r="9751" spans="10:11" x14ac:dyDescent="0.2">
      <c r="J9751" s="4"/>
      <c r="K9751" s="4"/>
    </row>
    <row r="9752" spans="10:11" x14ac:dyDescent="0.2">
      <c r="J9752" s="4"/>
      <c r="K9752" s="4"/>
    </row>
    <row r="9753" spans="10:11" x14ac:dyDescent="0.2">
      <c r="J9753" s="4"/>
      <c r="K9753" s="4"/>
    </row>
    <row r="9754" spans="10:11" x14ac:dyDescent="0.2">
      <c r="J9754" s="4"/>
      <c r="K9754" s="4"/>
    </row>
    <row r="9755" spans="10:11" x14ac:dyDescent="0.2">
      <c r="J9755" s="4"/>
      <c r="K9755" s="4"/>
    </row>
    <row r="9756" spans="10:11" x14ac:dyDescent="0.2">
      <c r="J9756" s="4"/>
      <c r="K9756" s="4"/>
    </row>
    <row r="9757" spans="10:11" x14ac:dyDescent="0.2">
      <c r="J9757" s="4"/>
      <c r="K9757" s="4"/>
    </row>
    <row r="9758" spans="10:11" x14ac:dyDescent="0.2">
      <c r="J9758" s="4"/>
      <c r="K9758" s="4"/>
    </row>
    <row r="9759" spans="10:11" x14ac:dyDescent="0.2">
      <c r="J9759" s="4"/>
      <c r="K9759" s="4"/>
    </row>
    <row r="9760" spans="10:11" x14ac:dyDescent="0.2">
      <c r="J9760" s="4"/>
      <c r="K9760" s="4"/>
    </row>
    <row r="9761" spans="10:11" x14ac:dyDescent="0.2">
      <c r="J9761" s="4"/>
      <c r="K9761" s="4"/>
    </row>
    <row r="9762" spans="10:11" x14ac:dyDescent="0.2">
      <c r="J9762" s="4"/>
      <c r="K9762" s="4"/>
    </row>
    <row r="9763" spans="10:11" x14ac:dyDescent="0.2">
      <c r="J9763" s="4"/>
      <c r="K9763" s="4"/>
    </row>
    <row r="9764" spans="10:11" x14ac:dyDescent="0.2">
      <c r="J9764" s="4"/>
      <c r="K9764" s="4"/>
    </row>
    <row r="9765" spans="10:11" x14ac:dyDescent="0.2">
      <c r="J9765" s="4"/>
      <c r="K9765" s="4"/>
    </row>
    <row r="9766" spans="10:11" x14ac:dyDescent="0.2">
      <c r="J9766" s="4"/>
      <c r="K9766" s="4"/>
    </row>
    <row r="9767" spans="10:11" x14ac:dyDescent="0.2">
      <c r="J9767" s="4"/>
      <c r="K9767" s="4"/>
    </row>
    <row r="9768" spans="10:11" x14ac:dyDescent="0.2">
      <c r="J9768" s="4"/>
      <c r="K9768" s="4"/>
    </row>
    <row r="9769" spans="10:11" x14ac:dyDescent="0.2">
      <c r="J9769" s="4"/>
      <c r="K9769" s="4"/>
    </row>
    <row r="9770" spans="10:11" x14ac:dyDescent="0.2">
      <c r="J9770" s="4"/>
      <c r="K9770" s="4"/>
    </row>
    <row r="9771" spans="10:11" x14ac:dyDescent="0.2">
      <c r="J9771" s="4"/>
      <c r="K9771" s="4"/>
    </row>
    <row r="9772" spans="10:11" x14ac:dyDescent="0.2">
      <c r="J9772" s="4"/>
      <c r="K9772" s="4"/>
    </row>
    <row r="9773" spans="10:11" x14ac:dyDescent="0.2">
      <c r="J9773" s="4"/>
      <c r="K9773" s="4"/>
    </row>
    <row r="9774" spans="10:11" x14ac:dyDescent="0.2">
      <c r="J9774" s="4"/>
      <c r="K9774" s="4"/>
    </row>
    <row r="9775" spans="10:11" x14ac:dyDescent="0.2">
      <c r="J9775" s="4"/>
      <c r="K9775" s="4"/>
    </row>
    <row r="9776" spans="10:11" x14ac:dyDescent="0.2">
      <c r="J9776" s="4"/>
      <c r="K9776" s="4"/>
    </row>
    <row r="9777" spans="10:11" x14ac:dyDescent="0.2">
      <c r="J9777" s="4"/>
      <c r="K9777" s="4"/>
    </row>
    <row r="9778" spans="10:11" x14ac:dyDescent="0.2">
      <c r="J9778" s="4"/>
      <c r="K9778" s="4"/>
    </row>
    <row r="9779" spans="10:11" x14ac:dyDescent="0.2">
      <c r="J9779" s="4"/>
      <c r="K9779" s="4"/>
    </row>
    <row r="9780" spans="10:11" x14ac:dyDescent="0.2">
      <c r="J9780" s="4"/>
      <c r="K9780" s="4"/>
    </row>
    <row r="9781" spans="10:11" x14ac:dyDescent="0.2">
      <c r="J9781" s="4"/>
      <c r="K9781" s="4"/>
    </row>
    <row r="9782" spans="10:11" x14ac:dyDescent="0.2">
      <c r="J9782" s="4"/>
      <c r="K9782" s="4"/>
    </row>
    <row r="9783" spans="10:11" x14ac:dyDescent="0.2">
      <c r="J9783" s="4"/>
      <c r="K9783" s="4"/>
    </row>
    <row r="9784" spans="10:11" x14ac:dyDescent="0.2">
      <c r="J9784" s="4"/>
      <c r="K9784" s="4"/>
    </row>
    <row r="9785" spans="10:11" x14ac:dyDescent="0.2">
      <c r="J9785" s="4"/>
      <c r="K9785" s="4"/>
    </row>
    <row r="9786" spans="10:11" x14ac:dyDescent="0.2">
      <c r="J9786" s="4"/>
      <c r="K9786" s="4"/>
    </row>
    <row r="9787" spans="10:11" x14ac:dyDescent="0.2">
      <c r="J9787" s="4"/>
      <c r="K9787" s="4"/>
    </row>
    <row r="9788" spans="10:11" x14ac:dyDescent="0.2">
      <c r="J9788" s="4"/>
      <c r="K9788" s="4"/>
    </row>
    <row r="9789" spans="10:11" x14ac:dyDescent="0.2">
      <c r="J9789" s="4"/>
      <c r="K9789" s="4"/>
    </row>
    <row r="9790" spans="10:11" x14ac:dyDescent="0.2">
      <c r="J9790" s="4"/>
      <c r="K9790" s="4"/>
    </row>
    <row r="9791" spans="10:11" x14ac:dyDescent="0.2">
      <c r="J9791" s="4"/>
      <c r="K9791" s="4"/>
    </row>
    <row r="9792" spans="10:11" x14ac:dyDescent="0.2">
      <c r="J9792" s="4"/>
      <c r="K9792" s="4"/>
    </row>
    <row r="9793" spans="10:11" x14ac:dyDescent="0.2">
      <c r="J9793" s="4"/>
      <c r="K9793" s="4"/>
    </row>
    <row r="9794" spans="10:11" x14ac:dyDescent="0.2">
      <c r="J9794" s="4"/>
      <c r="K9794" s="4"/>
    </row>
    <row r="9795" spans="10:11" x14ac:dyDescent="0.2">
      <c r="J9795" s="4"/>
      <c r="K9795" s="4"/>
    </row>
    <row r="9796" spans="10:11" x14ac:dyDescent="0.2">
      <c r="J9796" s="4"/>
      <c r="K9796" s="4"/>
    </row>
    <row r="9797" spans="10:11" x14ac:dyDescent="0.2">
      <c r="J9797" s="4"/>
      <c r="K9797" s="4"/>
    </row>
    <row r="9798" spans="10:11" x14ac:dyDescent="0.2">
      <c r="J9798" s="4"/>
      <c r="K9798" s="4"/>
    </row>
    <row r="9799" spans="10:11" x14ac:dyDescent="0.2">
      <c r="J9799" s="4"/>
      <c r="K9799" s="4"/>
    </row>
    <row r="9800" spans="10:11" x14ac:dyDescent="0.2">
      <c r="J9800" s="4"/>
      <c r="K9800" s="4"/>
    </row>
    <row r="9801" spans="10:11" x14ac:dyDescent="0.2">
      <c r="J9801" s="4"/>
      <c r="K9801" s="4"/>
    </row>
    <row r="9802" spans="10:11" x14ac:dyDescent="0.2">
      <c r="J9802" s="4"/>
      <c r="K9802" s="4"/>
    </row>
    <row r="9803" spans="10:11" x14ac:dyDescent="0.2">
      <c r="J9803" s="4"/>
      <c r="K9803" s="4"/>
    </row>
    <row r="9804" spans="10:11" x14ac:dyDescent="0.2">
      <c r="J9804" s="4"/>
      <c r="K9804" s="4"/>
    </row>
    <row r="9805" spans="10:11" x14ac:dyDescent="0.2">
      <c r="J9805" s="4"/>
      <c r="K9805" s="4"/>
    </row>
    <row r="9806" spans="10:11" x14ac:dyDescent="0.2">
      <c r="J9806" s="4"/>
      <c r="K9806" s="4"/>
    </row>
    <row r="9807" spans="10:11" x14ac:dyDescent="0.2">
      <c r="J9807" s="4"/>
      <c r="K9807" s="4"/>
    </row>
    <row r="9808" spans="10:11" x14ac:dyDescent="0.2">
      <c r="J9808" s="4"/>
      <c r="K9808" s="4"/>
    </row>
    <row r="9809" spans="10:11" x14ac:dyDescent="0.2">
      <c r="J9809" s="4"/>
      <c r="K9809" s="4"/>
    </row>
    <row r="9810" spans="10:11" x14ac:dyDescent="0.2">
      <c r="J9810" s="4"/>
      <c r="K9810" s="4"/>
    </row>
    <row r="9811" spans="10:11" x14ac:dyDescent="0.2">
      <c r="J9811" s="4"/>
      <c r="K9811" s="4"/>
    </row>
    <row r="9812" spans="10:11" x14ac:dyDescent="0.2">
      <c r="J9812" s="4"/>
      <c r="K9812" s="4"/>
    </row>
    <row r="9813" spans="10:11" x14ac:dyDescent="0.2">
      <c r="J9813" s="4"/>
      <c r="K9813" s="4"/>
    </row>
    <row r="9814" spans="10:11" x14ac:dyDescent="0.2">
      <c r="J9814" s="4"/>
      <c r="K9814" s="4"/>
    </row>
    <row r="9815" spans="10:11" x14ac:dyDescent="0.2">
      <c r="J9815" s="4"/>
      <c r="K9815" s="4"/>
    </row>
    <row r="9816" spans="10:11" x14ac:dyDescent="0.2">
      <c r="J9816" s="4"/>
      <c r="K9816" s="4"/>
    </row>
    <row r="9817" spans="10:11" x14ac:dyDescent="0.2">
      <c r="J9817" s="4"/>
      <c r="K9817" s="4"/>
    </row>
    <row r="9818" spans="10:11" x14ac:dyDescent="0.2">
      <c r="J9818" s="4"/>
      <c r="K9818" s="4"/>
    </row>
    <row r="9819" spans="10:11" x14ac:dyDescent="0.2">
      <c r="J9819" s="4"/>
      <c r="K9819" s="4"/>
    </row>
    <row r="9820" spans="10:11" x14ac:dyDescent="0.2">
      <c r="J9820" s="4"/>
      <c r="K9820" s="4"/>
    </row>
    <row r="9821" spans="10:11" x14ac:dyDescent="0.2">
      <c r="J9821" s="4"/>
      <c r="K9821" s="4"/>
    </row>
    <row r="9822" spans="10:11" x14ac:dyDescent="0.2">
      <c r="J9822" s="4"/>
      <c r="K9822" s="4"/>
    </row>
    <row r="9823" spans="10:11" x14ac:dyDescent="0.2">
      <c r="J9823" s="4"/>
      <c r="K9823" s="4"/>
    </row>
    <row r="9824" spans="10:11" x14ac:dyDescent="0.2">
      <c r="J9824" s="4"/>
      <c r="K9824" s="4"/>
    </row>
    <row r="9825" spans="10:11" x14ac:dyDescent="0.2">
      <c r="J9825" s="4"/>
      <c r="K9825" s="4"/>
    </row>
    <row r="9826" spans="10:11" x14ac:dyDescent="0.2">
      <c r="J9826" s="4"/>
      <c r="K9826" s="4"/>
    </row>
    <row r="9827" spans="10:11" x14ac:dyDescent="0.2">
      <c r="J9827" s="4"/>
      <c r="K9827" s="4"/>
    </row>
    <row r="9828" spans="10:11" x14ac:dyDescent="0.2">
      <c r="J9828" s="4"/>
      <c r="K9828" s="4"/>
    </row>
    <row r="9829" spans="10:11" x14ac:dyDescent="0.2">
      <c r="J9829" s="4"/>
      <c r="K9829" s="4"/>
    </row>
    <row r="9830" spans="10:11" x14ac:dyDescent="0.2">
      <c r="J9830" s="4"/>
      <c r="K9830" s="4"/>
    </row>
    <row r="9831" spans="10:11" x14ac:dyDescent="0.2">
      <c r="J9831" s="4"/>
      <c r="K9831" s="4"/>
    </row>
    <row r="9832" spans="10:11" x14ac:dyDescent="0.2">
      <c r="J9832" s="4"/>
      <c r="K9832" s="4"/>
    </row>
    <row r="9833" spans="10:11" x14ac:dyDescent="0.2">
      <c r="J9833" s="4"/>
      <c r="K9833" s="4"/>
    </row>
    <row r="9834" spans="10:11" x14ac:dyDescent="0.2">
      <c r="J9834" s="4"/>
      <c r="K9834" s="4"/>
    </row>
    <row r="9835" spans="10:11" x14ac:dyDescent="0.2">
      <c r="J9835" s="4"/>
      <c r="K9835" s="4"/>
    </row>
    <row r="9836" spans="10:11" x14ac:dyDescent="0.2">
      <c r="J9836" s="4"/>
      <c r="K9836" s="4"/>
    </row>
    <row r="9837" spans="10:11" x14ac:dyDescent="0.2">
      <c r="J9837" s="4"/>
      <c r="K9837" s="4"/>
    </row>
    <row r="9838" spans="10:11" x14ac:dyDescent="0.2">
      <c r="J9838" s="4"/>
      <c r="K9838" s="4"/>
    </row>
    <row r="9839" spans="10:11" x14ac:dyDescent="0.2">
      <c r="J9839" s="4"/>
      <c r="K9839" s="4"/>
    </row>
    <row r="9840" spans="10:11" x14ac:dyDescent="0.2">
      <c r="J9840" s="4"/>
      <c r="K9840" s="4"/>
    </row>
    <row r="9841" spans="10:11" x14ac:dyDescent="0.2">
      <c r="J9841" s="4"/>
      <c r="K9841" s="4"/>
    </row>
    <row r="9842" spans="10:11" x14ac:dyDescent="0.2">
      <c r="J9842" s="4"/>
      <c r="K9842" s="4"/>
    </row>
    <row r="9843" spans="10:11" x14ac:dyDescent="0.2">
      <c r="J9843" s="4"/>
      <c r="K9843" s="4"/>
    </row>
    <row r="9844" spans="10:11" x14ac:dyDescent="0.2">
      <c r="J9844" s="4"/>
      <c r="K9844" s="4"/>
    </row>
    <row r="9845" spans="10:11" x14ac:dyDescent="0.2">
      <c r="J9845" s="4"/>
      <c r="K9845" s="4"/>
    </row>
    <row r="9846" spans="10:11" x14ac:dyDescent="0.2">
      <c r="J9846" s="4"/>
      <c r="K9846" s="4"/>
    </row>
    <row r="9847" spans="10:11" x14ac:dyDescent="0.2">
      <c r="J9847" s="4"/>
      <c r="K9847" s="4"/>
    </row>
    <row r="9848" spans="10:11" x14ac:dyDescent="0.2">
      <c r="J9848" s="4"/>
      <c r="K9848" s="4"/>
    </row>
    <row r="9849" spans="10:11" x14ac:dyDescent="0.2">
      <c r="J9849" s="4"/>
      <c r="K9849" s="4"/>
    </row>
    <row r="9850" spans="10:11" x14ac:dyDescent="0.2">
      <c r="J9850" s="4"/>
      <c r="K9850" s="4"/>
    </row>
    <row r="9851" spans="10:11" x14ac:dyDescent="0.2">
      <c r="J9851" s="4"/>
      <c r="K9851" s="4"/>
    </row>
    <row r="9852" spans="10:11" x14ac:dyDescent="0.2">
      <c r="J9852" s="4"/>
      <c r="K9852" s="4"/>
    </row>
    <row r="9853" spans="10:11" x14ac:dyDescent="0.2">
      <c r="J9853" s="4"/>
      <c r="K9853" s="4"/>
    </row>
    <row r="9854" spans="10:11" x14ac:dyDescent="0.2">
      <c r="J9854" s="4"/>
      <c r="K9854" s="4"/>
    </row>
    <row r="9855" spans="10:11" x14ac:dyDescent="0.2">
      <c r="J9855" s="4"/>
      <c r="K9855" s="4"/>
    </row>
    <row r="9856" spans="10:11" x14ac:dyDescent="0.2">
      <c r="J9856" s="4"/>
      <c r="K9856" s="4"/>
    </row>
    <row r="9857" spans="10:11" x14ac:dyDescent="0.2">
      <c r="J9857" s="4"/>
      <c r="K9857" s="4"/>
    </row>
    <row r="9858" spans="10:11" x14ac:dyDescent="0.2">
      <c r="J9858" s="4"/>
      <c r="K9858" s="4"/>
    </row>
    <row r="9859" spans="10:11" x14ac:dyDescent="0.2">
      <c r="J9859" s="4"/>
      <c r="K9859" s="4"/>
    </row>
    <row r="9860" spans="10:11" x14ac:dyDescent="0.2">
      <c r="J9860" s="4"/>
      <c r="K9860" s="4"/>
    </row>
    <row r="9861" spans="10:11" x14ac:dyDescent="0.2">
      <c r="J9861" s="4"/>
      <c r="K9861" s="4"/>
    </row>
    <row r="9862" spans="10:11" x14ac:dyDescent="0.2">
      <c r="J9862" s="4"/>
      <c r="K9862" s="4"/>
    </row>
    <row r="9863" spans="10:11" x14ac:dyDescent="0.2">
      <c r="J9863" s="4"/>
      <c r="K9863" s="4"/>
    </row>
    <row r="9864" spans="10:11" x14ac:dyDescent="0.2">
      <c r="J9864" s="4"/>
      <c r="K9864" s="4"/>
    </row>
    <row r="9865" spans="10:11" x14ac:dyDescent="0.2">
      <c r="J9865" s="4"/>
      <c r="K9865" s="4"/>
    </row>
    <row r="9866" spans="10:11" x14ac:dyDescent="0.2">
      <c r="J9866" s="4"/>
      <c r="K9866" s="4"/>
    </row>
    <row r="9867" spans="10:11" x14ac:dyDescent="0.2">
      <c r="J9867" s="4"/>
      <c r="K9867" s="4"/>
    </row>
    <row r="9868" spans="10:11" x14ac:dyDescent="0.2">
      <c r="J9868" s="4"/>
      <c r="K9868" s="4"/>
    </row>
    <row r="9869" spans="10:11" x14ac:dyDescent="0.2">
      <c r="J9869" s="4"/>
      <c r="K9869" s="4"/>
    </row>
    <row r="9870" spans="10:11" x14ac:dyDescent="0.2">
      <c r="J9870" s="4"/>
      <c r="K9870" s="4"/>
    </row>
    <row r="9871" spans="10:11" x14ac:dyDescent="0.2">
      <c r="J9871" s="4"/>
      <c r="K9871" s="4"/>
    </row>
    <row r="9872" spans="10:11" x14ac:dyDescent="0.2">
      <c r="J9872" s="4"/>
      <c r="K9872" s="4"/>
    </row>
    <row r="9873" spans="10:11" x14ac:dyDescent="0.2">
      <c r="J9873" s="4"/>
      <c r="K9873" s="4"/>
    </row>
    <row r="9874" spans="10:11" x14ac:dyDescent="0.2">
      <c r="J9874" s="4"/>
      <c r="K9874" s="4"/>
    </row>
    <row r="9875" spans="10:11" x14ac:dyDescent="0.2">
      <c r="J9875" s="4"/>
      <c r="K9875" s="4"/>
    </row>
    <row r="9876" spans="10:11" x14ac:dyDescent="0.2">
      <c r="J9876" s="4"/>
      <c r="K9876" s="4"/>
    </row>
    <row r="9877" spans="10:11" x14ac:dyDescent="0.2">
      <c r="J9877" s="4"/>
      <c r="K9877" s="4"/>
    </row>
    <row r="9878" spans="10:11" x14ac:dyDescent="0.2">
      <c r="J9878" s="4"/>
      <c r="K9878" s="4"/>
    </row>
    <row r="9879" spans="10:11" x14ac:dyDescent="0.2">
      <c r="J9879" s="4"/>
      <c r="K9879" s="4"/>
    </row>
    <row r="9880" spans="10:11" x14ac:dyDescent="0.2">
      <c r="J9880" s="4"/>
      <c r="K9880" s="4"/>
    </row>
    <row r="9881" spans="10:11" x14ac:dyDescent="0.2">
      <c r="J9881" s="4"/>
      <c r="K9881" s="4"/>
    </row>
    <row r="9882" spans="10:11" x14ac:dyDescent="0.2">
      <c r="J9882" s="4"/>
      <c r="K9882" s="4"/>
    </row>
    <row r="9883" spans="10:11" x14ac:dyDescent="0.2">
      <c r="J9883" s="4"/>
      <c r="K9883" s="4"/>
    </row>
    <row r="9884" spans="10:11" x14ac:dyDescent="0.2">
      <c r="J9884" s="4"/>
      <c r="K9884" s="4"/>
    </row>
    <row r="9885" spans="10:11" x14ac:dyDescent="0.2">
      <c r="J9885" s="4"/>
      <c r="K9885" s="4"/>
    </row>
    <row r="9886" spans="10:11" x14ac:dyDescent="0.2">
      <c r="J9886" s="4"/>
      <c r="K9886" s="4"/>
    </row>
    <row r="9887" spans="10:11" x14ac:dyDescent="0.2">
      <c r="J9887" s="4"/>
      <c r="K9887" s="4"/>
    </row>
    <row r="9888" spans="10:11" x14ac:dyDescent="0.2">
      <c r="J9888" s="4"/>
      <c r="K9888" s="4"/>
    </row>
    <row r="9889" spans="10:11" x14ac:dyDescent="0.2">
      <c r="J9889" s="4"/>
      <c r="K9889" s="4"/>
    </row>
    <row r="9890" spans="10:11" x14ac:dyDescent="0.2">
      <c r="J9890" s="4"/>
      <c r="K9890" s="4"/>
    </row>
    <row r="9891" spans="10:11" x14ac:dyDescent="0.2">
      <c r="J9891" s="4"/>
      <c r="K9891" s="4"/>
    </row>
    <row r="9892" spans="10:11" x14ac:dyDescent="0.2">
      <c r="J9892" s="4"/>
      <c r="K9892" s="4"/>
    </row>
    <row r="9893" spans="10:11" x14ac:dyDescent="0.2">
      <c r="J9893" s="4"/>
      <c r="K9893" s="4"/>
    </row>
    <row r="9894" spans="10:11" x14ac:dyDescent="0.2">
      <c r="J9894" s="4"/>
      <c r="K9894" s="4"/>
    </row>
    <row r="9895" spans="10:11" x14ac:dyDescent="0.2">
      <c r="J9895" s="4"/>
      <c r="K9895" s="4"/>
    </row>
    <row r="9896" spans="10:11" x14ac:dyDescent="0.2">
      <c r="J9896" s="4"/>
      <c r="K9896" s="4"/>
    </row>
    <row r="9897" spans="10:11" x14ac:dyDescent="0.2">
      <c r="J9897" s="4"/>
      <c r="K9897" s="4"/>
    </row>
    <row r="9898" spans="10:11" x14ac:dyDescent="0.2">
      <c r="J9898" s="4"/>
      <c r="K9898" s="4"/>
    </row>
    <row r="9899" spans="10:11" x14ac:dyDescent="0.2">
      <c r="J9899" s="4"/>
      <c r="K9899" s="4"/>
    </row>
    <row r="9900" spans="10:11" x14ac:dyDescent="0.2">
      <c r="J9900" s="4"/>
      <c r="K9900" s="4"/>
    </row>
    <row r="9901" spans="10:11" x14ac:dyDescent="0.2">
      <c r="J9901" s="4"/>
      <c r="K9901" s="4"/>
    </row>
    <row r="9902" spans="10:11" x14ac:dyDescent="0.2">
      <c r="J9902" s="4"/>
      <c r="K9902" s="4"/>
    </row>
    <row r="9903" spans="10:11" x14ac:dyDescent="0.2">
      <c r="J9903" s="4"/>
      <c r="K9903" s="4"/>
    </row>
    <row r="9904" spans="10:11" x14ac:dyDescent="0.2">
      <c r="J9904" s="4"/>
      <c r="K9904" s="4"/>
    </row>
    <row r="9905" spans="10:11" x14ac:dyDescent="0.2">
      <c r="J9905" s="4"/>
      <c r="K9905" s="4"/>
    </row>
    <row r="9906" spans="10:11" x14ac:dyDescent="0.2">
      <c r="J9906" s="4"/>
      <c r="K9906" s="4"/>
    </row>
    <row r="9907" spans="10:11" x14ac:dyDescent="0.2">
      <c r="J9907" s="4"/>
      <c r="K9907" s="4"/>
    </row>
    <row r="9908" spans="10:11" x14ac:dyDescent="0.2">
      <c r="J9908" s="4"/>
      <c r="K9908" s="4"/>
    </row>
    <row r="9909" spans="10:11" x14ac:dyDescent="0.2">
      <c r="J9909" s="4"/>
      <c r="K9909" s="4"/>
    </row>
    <row r="9910" spans="10:11" x14ac:dyDescent="0.2">
      <c r="J9910" s="4"/>
      <c r="K9910" s="4"/>
    </row>
    <row r="9911" spans="10:11" x14ac:dyDescent="0.2">
      <c r="J9911" s="4"/>
      <c r="K9911" s="4"/>
    </row>
    <row r="9912" spans="10:11" x14ac:dyDescent="0.2">
      <c r="J9912" s="4"/>
      <c r="K9912" s="4"/>
    </row>
    <row r="9913" spans="10:11" x14ac:dyDescent="0.2">
      <c r="J9913" s="4"/>
      <c r="K9913" s="4"/>
    </row>
    <row r="9914" spans="10:11" x14ac:dyDescent="0.2">
      <c r="J9914" s="4"/>
      <c r="K9914" s="4"/>
    </row>
    <row r="9915" spans="10:11" x14ac:dyDescent="0.2">
      <c r="J9915" s="4"/>
      <c r="K9915" s="4"/>
    </row>
    <row r="9916" spans="10:11" x14ac:dyDescent="0.2">
      <c r="J9916" s="4"/>
      <c r="K9916" s="4"/>
    </row>
    <row r="9917" spans="10:11" x14ac:dyDescent="0.2">
      <c r="J9917" s="4"/>
      <c r="K9917" s="4"/>
    </row>
    <row r="9918" spans="10:11" x14ac:dyDescent="0.2">
      <c r="J9918" s="4"/>
      <c r="K9918" s="4"/>
    </row>
    <row r="9919" spans="10:11" x14ac:dyDescent="0.2">
      <c r="J9919" s="4"/>
      <c r="K9919" s="4"/>
    </row>
    <row r="9920" spans="10:11" x14ac:dyDescent="0.2">
      <c r="J9920" s="4"/>
      <c r="K9920" s="4"/>
    </row>
    <row r="9921" spans="10:11" x14ac:dyDescent="0.2">
      <c r="J9921" s="4"/>
      <c r="K9921" s="4"/>
    </row>
    <row r="9922" spans="10:11" x14ac:dyDescent="0.2">
      <c r="J9922" s="4"/>
      <c r="K9922" s="4"/>
    </row>
    <row r="9923" spans="10:11" x14ac:dyDescent="0.2">
      <c r="J9923" s="4"/>
      <c r="K9923" s="4"/>
    </row>
    <row r="9924" spans="10:11" x14ac:dyDescent="0.2">
      <c r="J9924" s="4"/>
      <c r="K9924" s="4"/>
    </row>
    <row r="9925" spans="10:11" x14ac:dyDescent="0.2">
      <c r="J9925" s="4"/>
      <c r="K9925" s="4"/>
    </row>
    <row r="9926" spans="10:11" x14ac:dyDescent="0.2">
      <c r="J9926" s="4"/>
      <c r="K9926" s="4"/>
    </row>
    <row r="9927" spans="10:11" x14ac:dyDescent="0.2">
      <c r="J9927" s="4"/>
      <c r="K9927" s="4"/>
    </row>
    <row r="9928" spans="10:11" x14ac:dyDescent="0.2">
      <c r="J9928" s="4"/>
      <c r="K9928" s="4"/>
    </row>
    <row r="9929" spans="10:11" x14ac:dyDescent="0.2">
      <c r="J9929" s="4"/>
      <c r="K9929" s="4"/>
    </row>
    <row r="9930" spans="10:11" x14ac:dyDescent="0.2">
      <c r="J9930" s="4"/>
      <c r="K9930" s="4"/>
    </row>
    <row r="9931" spans="10:11" x14ac:dyDescent="0.2">
      <c r="J9931" s="4"/>
      <c r="K9931" s="4"/>
    </row>
    <row r="9932" spans="10:11" x14ac:dyDescent="0.2">
      <c r="J9932" s="4"/>
      <c r="K9932" s="4"/>
    </row>
    <row r="9933" spans="10:11" x14ac:dyDescent="0.2">
      <c r="J9933" s="4"/>
      <c r="K9933" s="4"/>
    </row>
    <row r="9934" spans="10:11" x14ac:dyDescent="0.2">
      <c r="J9934" s="4"/>
      <c r="K9934" s="4"/>
    </row>
    <row r="9935" spans="10:11" x14ac:dyDescent="0.2">
      <c r="J9935" s="4"/>
      <c r="K9935" s="4"/>
    </row>
    <row r="9936" spans="10:11" x14ac:dyDescent="0.2">
      <c r="J9936" s="4"/>
      <c r="K9936" s="4"/>
    </row>
    <row r="9937" spans="10:11" x14ac:dyDescent="0.2">
      <c r="J9937" s="4"/>
      <c r="K9937" s="4"/>
    </row>
    <row r="9938" spans="10:11" x14ac:dyDescent="0.2">
      <c r="J9938" s="4"/>
      <c r="K9938" s="4"/>
    </row>
    <row r="9939" spans="10:11" x14ac:dyDescent="0.2">
      <c r="J9939" s="4"/>
      <c r="K9939" s="4"/>
    </row>
    <row r="9940" spans="10:11" x14ac:dyDescent="0.2">
      <c r="J9940" s="4"/>
      <c r="K9940" s="4"/>
    </row>
    <row r="9941" spans="10:11" x14ac:dyDescent="0.2">
      <c r="J9941" s="4"/>
      <c r="K9941" s="4"/>
    </row>
    <row r="9942" spans="10:11" x14ac:dyDescent="0.2">
      <c r="J9942" s="4"/>
      <c r="K9942" s="4"/>
    </row>
    <row r="9943" spans="10:11" x14ac:dyDescent="0.2">
      <c r="J9943" s="4"/>
      <c r="K9943" s="4"/>
    </row>
    <row r="9944" spans="10:11" x14ac:dyDescent="0.2">
      <c r="J9944" s="4"/>
      <c r="K9944" s="4"/>
    </row>
    <row r="9945" spans="10:11" x14ac:dyDescent="0.2">
      <c r="J9945" s="4"/>
      <c r="K9945" s="4"/>
    </row>
    <row r="9946" spans="10:11" x14ac:dyDescent="0.2">
      <c r="J9946" s="4"/>
      <c r="K9946" s="4"/>
    </row>
    <row r="9947" spans="10:11" x14ac:dyDescent="0.2">
      <c r="J9947" s="4"/>
      <c r="K9947" s="4"/>
    </row>
    <row r="9948" spans="10:11" x14ac:dyDescent="0.2">
      <c r="J9948" s="4"/>
      <c r="K9948" s="4"/>
    </row>
    <row r="9949" spans="10:11" x14ac:dyDescent="0.2">
      <c r="J9949" s="4"/>
      <c r="K9949" s="4"/>
    </row>
    <row r="9950" spans="10:11" x14ac:dyDescent="0.2">
      <c r="J9950" s="4"/>
      <c r="K9950" s="4"/>
    </row>
    <row r="9951" spans="10:11" x14ac:dyDescent="0.2">
      <c r="J9951" s="4"/>
      <c r="K9951" s="4"/>
    </row>
    <row r="9952" spans="10:11" x14ac:dyDescent="0.2">
      <c r="J9952" s="4"/>
      <c r="K9952" s="4"/>
    </row>
    <row r="9953" spans="10:11" x14ac:dyDescent="0.2">
      <c r="J9953" s="4"/>
      <c r="K9953" s="4"/>
    </row>
    <row r="9954" spans="10:11" x14ac:dyDescent="0.2">
      <c r="J9954" s="4"/>
      <c r="K9954" s="4"/>
    </row>
    <row r="9955" spans="10:11" x14ac:dyDescent="0.2">
      <c r="J9955" s="4"/>
      <c r="K9955" s="4"/>
    </row>
    <row r="9956" spans="10:11" x14ac:dyDescent="0.2">
      <c r="J9956" s="4"/>
      <c r="K9956" s="4"/>
    </row>
    <row r="9957" spans="10:11" x14ac:dyDescent="0.2">
      <c r="J9957" s="4"/>
      <c r="K9957" s="4"/>
    </row>
    <row r="9958" spans="10:11" x14ac:dyDescent="0.2">
      <c r="J9958" s="4"/>
      <c r="K9958" s="4"/>
    </row>
    <row r="9959" spans="10:11" x14ac:dyDescent="0.2">
      <c r="J9959" s="4"/>
      <c r="K9959" s="4"/>
    </row>
    <row r="9960" spans="10:11" x14ac:dyDescent="0.2">
      <c r="J9960" s="4"/>
      <c r="K9960" s="4"/>
    </row>
    <row r="9961" spans="10:11" x14ac:dyDescent="0.2">
      <c r="J9961" s="4"/>
      <c r="K9961" s="4"/>
    </row>
    <row r="9962" spans="10:11" x14ac:dyDescent="0.2">
      <c r="J9962" s="4"/>
      <c r="K9962" s="4"/>
    </row>
    <row r="9963" spans="10:11" x14ac:dyDescent="0.2">
      <c r="J9963" s="4"/>
      <c r="K9963" s="4"/>
    </row>
    <row r="9964" spans="10:11" x14ac:dyDescent="0.2">
      <c r="J9964" s="4"/>
      <c r="K9964" s="4"/>
    </row>
    <row r="9965" spans="10:11" x14ac:dyDescent="0.2">
      <c r="J9965" s="4"/>
      <c r="K9965" s="4"/>
    </row>
    <row r="9966" spans="10:11" x14ac:dyDescent="0.2">
      <c r="J9966" s="4"/>
      <c r="K9966" s="4"/>
    </row>
    <row r="9967" spans="10:11" x14ac:dyDescent="0.2">
      <c r="J9967" s="4"/>
      <c r="K9967" s="4"/>
    </row>
    <row r="9968" spans="10:11" x14ac:dyDescent="0.2">
      <c r="J9968" s="4"/>
      <c r="K9968" s="4"/>
    </row>
    <row r="9969" spans="10:11" x14ac:dyDescent="0.2">
      <c r="J9969" s="4"/>
      <c r="K9969" s="4"/>
    </row>
    <row r="9970" spans="10:11" x14ac:dyDescent="0.2">
      <c r="J9970" s="4"/>
      <c r="K9970" s="4"/>
    </row>
    <row r="9971" spans="10:11" x14ac:dyDescent="0.2">
      <c r="J9971" s="4"/>
      <c r="K9971" s="4"/>
    </row>
    <row r="9972" spans="10:11" x14ac:dyDescent="0.2">
      <c r="J9972" s="4"/>
      <c r="K9972" s="4"/>
    </row>
    <row r="9973" spans="10:11" x14ac:dyDescent="0.2">
      <c r="J9973" s="4"/>
      <c r="K9973" s="4"/>
    </row>
    <row r="9974" spans="10:11" x14ac:dyDescent="0.2">
      <c r="J9974" s="4"/>
      <c r="K9974" s="4"/>
    </row>
    <row r="9975" spans="10:11" x14ac:dyDescent="0.2">
      <c r="J9975" s="4"/>
      <c r="K9975" s="4"/>
    </row>
    <row r="9976" spans="10:11" x14ac:dyDescent="0.2">
      <c r="J9976" s="4"/>
      <c r="K9976" s="4"/>
    </row>
    <row r="9977" spans="10:11" x14ac:dyDescent="0.2">
      <c r="J9977" s="4"/>
      <c r="K9977" s="4"/>
    </row>
    <row r="9978" spans="10:11" x14ac:dyDescent="0.2">
      <c r="J9978" s="4"/>
      <c r="K9978" s="4"/>
    </row>
    <row r="9979" spans="10:11" x14ac:dyDescent="0.2">
      <c r="J9979" s="4"/>
      <c r="K9979" s="4"/>
    </row>
    <row r="9980" spans="10:11" x14ac:dyDescent="0.2">
      <c r="J9980" s="4"/>
      <c r="K9980" s="4"/>
    </row>
    <row r="9981" spans="10:11" x14ac:dyDescent="0.2">
      <c r="J9981" s="4"/>
      <c r="K9981" s="4"/>
    </row>
    <row r="9982" spans="10:11" x14ac:dyDescent="0.2">
      <c r="J9982" s="4"/>
      <c r="K9982" s="4"/>
    </row>
    <row r="9983" spans="10:11" x14ac:dyDescent="0.2">
      <c r="J9983" s="4"/>
      <c r="K9983" s="4"/>
    </row>
    <row r="9984" spans="10:11" x14ac:dyDescent="0.2">
      <c r="J9984" s="4"/>
      <c r="K9984" s="4"/>
    </row>
    <row r="9985" spans="10:11" x14ac:dyDescent="0.2">
      <c r="J9985" s="4"/>
      <c r="K9985" s="4"/>
    </row>
    <row r="9986" spans="10:11" x14ac:dyDescent="0.2">
      <c r="J9986" s="4"/>
      <c r="K9986" s="4"/>
    </row>
    <row r="9987" spans="10:11" x14ac:dyDescent="0.2">
      <c r="J9987" s="4"/>
      <c r="K9987" s="4"/>
    </row>
    <row r="9988" spans="10:11" x14ac:dyDescent="0.2">
      <c r="J9988" s="4"/>
      <c r="K9988" s="4"/>
    </row>
    <row r="9989" spans="10:11" x14ac:dyDescent="0.2">
      <c r="J9989" s="4"/>
      <c r="K9989" s="4"/>
    </row>
    <row r="9990" spans="10:11" x14ac:dyDescent="0.2">
      <c r="J9990" s="4"/>
      <c r="K9990" s="4"/>
    </row>
    <row r="9991" spans="10:11" x14ac:dyDescent="0.2">
      <c r="J9991" s="4"/>
      <c r="K9991" s="4"/>
    </row>
    <row r="9992" spans="10:11" x14ac:dyDescent="0.2">
      <c r="J9992" s="4"/>
      <c r="K9992" s="4"/>
    </row>
    <row r="9993" spans="10:11" x14ac:dyDescent="0.2">
      <c r="J9993" s="4"/>
      <c r="K9993" s="4"/>
    </row>
    <row r="9994" spans="10:11" x14ac:dyDescent="0.2">
      <c r="J9994" s="4"/>
      <c r="K9994" s="4"/>
    </row>
    <row r="9995" spans="10:11" x14ac:dyDescent="0.2">
      <c r="J9995" s="4"/>
      <c r="K9995" s="4"/>
    </row>
    <row r="9996" spans="10:11" x14ac:dyDescent="0.2">
      <c r="J9996" s="4"/>
      <c r="K9996" s="4"/>
    </row>
    <row r="9997" spans="10:11" x14ac:dyDescent="0.2">
      <c r="J9997" s="4"/>
      <c r="K9997" s="4"/>
    </row>
    <row r="9998" spans="10:11" x14ac:dyDescent="0.2">
      <c r="J9998" s="4"/>
      <c r="K9998" s="4"/>
    </row>
    <row r="9999" spans="10:11" x14ac:dyDescent="0.2">
      <c r="J9999" s="4"/>
      <c r="K9999" s="4"/>
    </row>
    <row r="10000" spans="10:11" x14ac:dyDescent="0.2">
      <c r="J10000" s="4"/>
      <c r="K10000" s="4"/>
    </row>
    <row r="10001" spans="10:11" x14ac:dyDescent="0.2">
      <c r="J10001" s="4"/>
      <c r="K10001" s="4"/>
    </row>
    <row r="10002" spans="10:11" x14ac:dyDescent="0.2">
      <c r="J10002" s="4"/>
      <c r="K10002" s="4"/>
    </row>
    <row r="10003" spans="10:11" x14ac:dyDescent="0.2">
      <c r="J10003" s="4"/>
      <c r="K10003" s="4"/>
    </row>
    <row r="10004" spans="10:11" x14ac:dyDescent="0.2">
      <c r="J10004" s="4"/>
      <c r="K10004" s="4"/>
    </row>
    <row r="10005" spans="10:11" x14ac:dyDescent="0.2">
      <c r="J10005" s="4"/>
      <c r="K10005" s="4"/>
    </row>
    <row r="10006" spans="10:11" x14ac:dyDescent="0.2">
      <c r="J10006" s="4"/>
      <c r="K10006" s="4"/>
    </row>
    <row r="10007" spans="10:11" x14ac:dyDescent="0.2">
      <c r="J10007" s="4"/>
      <c r="K10007" s="4"/>
    </row>
    <row r="10008" spans="10:11" x14ac:dyDescent="0.2">
      <c r="J10008" s="4"/>
      <c r="K10008" s="4"/>
    </row>
    <row r="10009" spans="10:11" x14ac:dyDescent="0.2">
      <c r="J10009" s="4"/>
      <c r="K10009" s="4"/>
    </row>
    <row r="10010" spans="10:11" x14ac:dyDescent="0.2">
      <c r="J10010" s="4"/>
      <c r="K10010" s="4"/>
    </row>
    <row r="10011" spans="10:11" x14ac:dyDescent="0.2">
      <c r="J10011" s="4"/>
      <c r="K10011" s="4"/>
    </row>
    <row r="10012" spans="10:11" x14ac:dyDescent="0.2">
      <c r="J10012" s="4"/>
      <c r="K10012" s="4"/>
    </row>
    <row r="10013" spans="10:11" x14ac:dyDescent="0.2">
      <c r="J10013" s="4"/>
      <c r="K10013" s="4"/>
    </row>
    <row r="10014" spans="10:11" x14ac:dyDescent="0.2">
      <c r="J10014" s="4"/>
      <c r="K10014" s="4"/>
    </row>
    <row r="10015" spans="10:11" x14ac:dyDescent="0.2">
      <c r="J10015" s="4"/>
      <c r="K10015" s="4"/>
    </row>
    <row r="10016" spans="10:11" x14ac:dyDescent="0.2">
      <c r="J10016" s="4"/>
      <c r="K10016" s="4"/>
    </row>
    <row r="10017" spans="10:11" x14ac:dyDescent="0.2">
      <c r="J10017" s="4"/>
      <c r="K10017" s="4"/>
    </row>
    <row r="10018" spans="10:11" x14ac:dyDescent="0.2">
      <c r="J10018" s="4"/>
      <c r="K10018" s="4"/>
    </row>
    <row r="10019" spans="10:11" x14ac:dyDescent="0.2">
      <c r="J10019" s="4"/>
      <c r="K10019" s="4"/>
    </row>
    <row r="10020" spans="10:11" x14ac:dyDescent="0.2">
      <c r="J10020" s="4"/>
      <c r="K10020" s="4"/>
    </row>
    <row r="10021" spans="10:11" x14ac:dyDescent="0.2">
      <c r="J10021" s="4"/>
      <c r="K10021" s="4"/>
    </row>
    <row r="10022" spans="10:11" x14ac:dyDescent="0.2">
      <c r="J10022" s="4"/>
      <c r="K10022" s="4"/>
    </row>
    <row r="10023" spans="10:11" x14ac:dyDescent="0.2">
      <c r="J10023" s="4"/>
      <c r="K10023" s="4"/>
    </row>
    <row r="10024" spans="10:11" x14ac:dyDescent="0.2">
      <c r="J10024" s="4"/>
      <c r="K10024" s="4"/>
    </row>
    <row r="10025" spans="10:11" x14ac:dyDescent="0.2">
      <c r="J10025" s="4"/>
      <c r="K10025" s="4"/>
    </row>
    <row r="10026" spans="10:11" x14ac:dyDescent="0.2">
      <c r="J10026" s="4"/>
      <c r="K10026" s="4"/>
    </row>
    <row r="10027" spans="10:11" x14ac:dyDescent="0.2">
      <c r="J10027" s="4"/>
      <c r="K10027" s="4"/>
    </row>
    <row r="10028" spans="10:11" x14ac:dyDescent="0.2">
      <c r="J10028" s="4"/>
      <c r="K10028" s="4"/>
    </row>
    <row r="10029" spans="10:11" x14ac:dyDescent="0.2">
      <c r="J10029" s="4"/>
      <c r="K10029" s="4"/>
    </row>
    <row r="10030" spans="10:11" x14ac:dyDescent="0.2">
      <c r="J10030" s="4"/>
      <c r="K10030" s="4"/>
    </row>
    <row r="10031" spans="10:11" x14ac:dyDescent="0.2">
      <c r="J10031" s="4"/>
      <c r="K10031" s="4"/>
    </row>
    <row r="10032" spans="10:11" x14ac:dyDescent="0.2">
      <c r="J10032" s="4"/>
      <c r="K10032" s="4"/>
    </row>
    <row r="10033" spans="10:11" x14ac:dyDescent="0.2">
      <c r="J10033" s="4"/>
      <c r="K10033" s="4"/>
    </row>
    <row r="10034" spans="10:11" x14ac:dyDescent="0.2">
      <c r="J10034" s="4"/>
      <c r="K10034" s="4"/>
    </row>
    <row r="10035" spans="10:11" x14ac:dyDescent="0.2">
      <c r="J10035" s="4"/>
      <c r="K10035" s="4"/>
    </row>
    <row r="10036" spans="10:11" x14ac:dyDescent="0.2">
      <c r="J10036" s="4"/>
      <c r="K10036" s="4"/>
    </row>
    <row r="10037" spans="10:11" x14ac:dyDescent="0.2">
      <c r="J10037" s="4"/>
      <c r="K10037" s="4"/>
    </row>
    <row r="10038" spans="10:11" x14ac:dyDescent="0.2">
      <c r="J10038" s="4"/>
      <c r="K10038" s="4"/>
    </row>
    <row r="10039" spans="10:11" x14ac:dyDescent="0.2">
      <c r="J10039" s="4"/>
      <c r="K10039" s="4"/>
    </row>
    <row r="10040" spans="10:11" x14ac:dyDescent="0.2">
      <c r="J10040" s="4"/>
      <c r="K10040" s="4"/>
    </row>
    <row r="10041" spans="10:11" x14ac:dyDescent="0.2">
      <c r="J10041" s="4"/>
      <c r="K10041" s="4"/>
    </row>
    <row r="10042" spans="10:11" x14ac:dyDescent="0.2">
      <c r="J10042" s="4"/>
      <c r="K10042" s="4"/>
    </row>
    <row r="10043" spans="10:11" x14ac:dyDescent="0.2">
      <c r="J10043" s="4"/>
      <c r="K10043" s="4"/>
    </row>
    <row r="10044" spans="10:11" x14ac:dyDescent="0.2">
      <c r="J10044" s="4"/>
      <c r="K10044" s="4"/>
    </row>
    <row r="10045" spans="10:11" x14ac:dyDescent="0.2">
      <c r="J10045" s="4"/>
      <c r="K10045" s="4"/>
    </row>
    <row r="10046" spans="10:11" x14ac:dyDescent="0.2">
      <c r="J10046" s="4"/>
      <c r="K10046" s="4"/>
    </row>
    <row r="10047" spans="10:11" x14ac:dyDescent="0.2">
      <c r="J10047" s="4"/>
      <c r="K10047" s="4"/>
    </row>
    <row r="10048" spans="10:11" x14ac:dyDescent="0.2">
      <c r="J10048" s="4"/>
      <c r="K10048" s="4"/>
    </row>
    <row r="10049" spans="10:11" x14ac:dyDescent="0.2">
      <c r="J10049" s="4"/>
      <c r="K10049" s="4"/>
    </row>
    <row r="10050" spans="10:11" x14ac:dyDescent="0.2">
      <c r="J10050" s="4"/>
      <c r="K10050" s="4"/>
    </row>
    <row r="10051" spans="10:11" x14ac:dyDescent="0.2">
      <c r="J10051" s="4"/>
      <c r="K10051" s="4"/>
    </row>
    <row r="10052" spans="10:11" x14ac:dyDescent="0.2">
      <c r="J10052" s="4"/>
      <c r="K10052" s="4"/>
    </row>
    <row r="10053" spans="10:11" x14ac:dyDescent="0.2">
      <c r="J10053" s="4"/>
      <c r="K10053" s="4"/>
    </row>
    <row r="10054" spans="10:11" x14ac:dyDescent="0.2">
      <c r="J10054" s="4"/>
      <c r="K10054" s="4"/>
    </row>
    <row r="10055" spans="10:11" x14ac:dyDescent="0.2">
      <c r="J10055" s="4"/>
      <c r="K10055" s="4"/>
    </row>
    <row r="10056" spans="10:11" x14ac:dyDescent="0.2">
      <c r="J10056" s="4"/>
      <c r="K10056" s="4"/>
    </row>
    <row r="10057" spans="10:11" x14ac:dyDescent="0.2">
      <c r="J10057" s="4"/>
      <c r="K10057" s="4"/>
    </row>
    <row r="10058" spans="10:11" x14ac:dyDescent="0.2">
      <c r="J10058" s="4"/>
      <c r="K10058" s="4"/>
    </row>
    <row r="10059" spans="10:11" x14ac:dyDescent="0.2">
      <c r="J10059" s="4"/>
      <c r="K10059" s="4"/>
    </row>
    <row r="10060" spans="10:11" x14ac:dyDescent="0.2">
      <c r="J10060" s="4"/>
      <c r="K10060" s="4"/>
    </row>
    <row r="10061" spans="10:11" x14ac:dyDescent="0.2">
      <c r="J10061" s="4"/>
      <c r="K10061" s="4"/>
    </row>
    <row r="10062" spans="10:11" x14ac:dyDescent="0.2">
      <c r="J10062" s="4"/>
      <c r="K10062" s="4"/>
    </row>
    <row r="10063" spans="10:11" x14ac:dyDescent="0.2">
      <c r="J10063" s="4"/>
      <c r="K10063" s="4"/>
    </row>
    <row r="10064" spans="10:11" x14ac:dyDescent="0.2">
      <c r="J10064" s="4"/>
      <c r="K10064" s="4"/>
    </row>
    <row r="10065" spans="10:11" x14ac:dyDescent="0.2">
      <c r="J10065" s="4"/>
      <c r="K10065" s="4"/>
    </row>
    <row r="10066" spans="10:11" x14ac:dyDescent="0.2">
      <c r="J10066" s="4"/>
      <c r="K10066" s="4"/>
    </row>
    <row r="10067" spans="10:11" x14ac:dyDescent="0.2">
      <c r="J10067" s="4"/>
      <c r="K10067" s="4"/>
    </row>
    <row r="10068" spans="10:11" x14ac:dyDescent="0.2">
      <c r="J10068" s="4"/>
      <c r="K10068" s="4"/>
    </row>
    <row r="10069" spans="10:11" x14ac:dyDescent="0.2">
      <c r="J10069" s="4"/>
      <c r="K10069" s="4"/>
    </row>
    <row r="10070" spans="10:11" x14ac:dyDescent="0.2">
      <c r="J10070" s="4"/>
      <c r="K10070" s="4"/>
    </row>
    <row r="10071" spans="10:11" x14ac:dyDescent="0.2">
      <c r="J10071" s="4"/>
      <c r="K10071" s="4"/>
    </row>
    <row r="10072" spans="10:11" x14ac:dyDescent="0.2">
      <c r="J10072" s="4"/>
      <c r="K10072" s="4"/>
    </row>
    <row r="10073" spans="10:11" x14ac:dyDescent="0.2">
      <c r="J10073" s="4"/>
      <c r="K10073" s="4"/>
    </row>
    <row r="10074" spans="10:11" x14ac:dyDescent="0.2">
      <c r="J10074" s="4"/>
      <c r="K10074" s="4"/>
    </row>
    <row r="10075" spans="10:11" x14ac:dyDescent="0.2">
      <c r="J10075" s="4"/>
      <c r="K10075" s="4"/>
    </row>
    <row r="10076" spans="10:11" x14ac:dyDescent="0.2">
      <c r="J10076" s="4"/>
      <c r="K10076" s="4"/>
    </row>
    <row r="10077" spans="10:11" x14ac:dyDescent="0.2">
      <c r="J10077" s="4"/>
      <c r="K10077" s="4"/>
    </row>
    <row r="10078" spans="10:11" x14ac:dyDescent="0.2">
      <c r="J10078" s="4"/>
      <c r="K10078" s="4"/>
    </row>
    <row r="10079" spans="10:11" x14ac:dyDescent="0.2">
      <c r="J10079" s="4"/>
      <c r="K10079" s="4"/>
    </row>
    <row r="10080" spans="10:11" x14ac:dyDescent="0.2">
      <c r="J10080" s="4"/>
      <c r="K10080" s="4"/>
    </row>
    <row r="10081" spans="10:11" x14ac:dyDescent="0.2">
      <c r="J10081" s="4"/>
      <c r="K10081" s="4"/>
    </row>
    <row r="10082" spans="10:11" x14ac:dyDescent="0.2">
      <c r="J10082" s="4"/>
      <c r="K10082" s="4"/>
    </row>
    <row r="10083" spans="10:11" x14ac:dyDescent="0.2">
      <c r="J10083" s="4"/>
      <c r="K10083" s="4"/>
    </row>
    <row r="10084" spans="10:11" x14ac:dyDescent="0.2">
      <c r="J10084" s="4"/>
      <c r="K10084" s="4"/>
    </row>
    <row r="10085" spans="10:11" x14ac:dyDescent="0.2">
      <c r="J10085" s="4"/>
      <c r="K10085" s="4"/>
    </row>
    <row r="10086" spans="10:11" x14ac:dyDescent="0.2">
      <c r="J10086" s="4"/>
      <c r="K10086" s="4"/>
    </row>
    <row r="10087" spans="10:11" x14ac:dyDescent="0.2">
      <c r="J10087" s="4"/>
      <c r="K10087" s="4"/>
    </row>
    <row r="10088" spans="10:11" x14ac:dyDescent="0.2">
      <c r="J10088" s="4"/>
      <c r="K10088" s="4"/>
    </row>
    <row r="10089" spans="10:11" x14ac:dyDescent="0.2">
      <c r="J10089" s="4"/>
      <c r="K10089" s="4"/>
    </row>
    <row r="10090" spans="10:11" x14ac:dyDescent="0.2">
      <c r="J10090" s="4"/>
      <c r="K10090" s="4"/>
    </row>
    <row r="10091" spans="10:11" x14ac:dyDescent="0.2">
      <c r="J10091" s="4"/>
      <c r="K10091" s="4"/>
    </row>
    <row r="10092" spans="10:11" x14ac:dyDescent="0.2">
      <c r="J10092" s="4"/>
      <c r="K10092" s="4"/>
    </row>
    <row r="10093" spans="10:11" x14ac:dyDescent="0.2">
      <c r="J10093" s="4"/>
      <c r="K10093" s="4"/>
    </row>
    <row r="10094" spans="10:11" x14ac:dyDescent="0.2">
      <c r="J10094" s="4"/>
      <c r="K10094" s="4"/>
    </row>
    <row r="10095" spans="10:11" x14ac:dyDescent="0.2">
      <c r="J10095" s="4"/>
      <c r="K10095" s="4"/>
    </row>
    <row r="10096" spans="10:11" x14ac:dyDescent="0.2">
      <c r="J10096" s="4"/>
      <c r="K10096" s="4"/>
    </row>
    <row r="10097" spans="10:11" x14ac:dyDescent="0.2">
      <c r="J10097" s="4"/>
      <c r="K10097" s="4"/>
    </row>
    <row r="10098" spans="10:11" x14ac:dyDescent="0.2">
      <c r="J10098" s="4"/>
      <c r="K10098" s="4"/>
    </row>
    <row r="10099" spans="10:11" x14ac:dyDescent="0.2">
      <c r="J10099" s="4"/>
      <c r="K10099" s="4"/>
    </row>
    <row r="10100" spans="10:11" x14ac:dyDescent="0.2">
      <c r="J10100" s="4"/>
      <c r="K10100" s="4"/>
    </row>
    <row r="10101" spans="10:11" x14ac:dyDescent="0.2">
      <c r="J10101" s="4"/>
      <c r="K10101" s="4"/>
    </row>
    <row r="10102" spans="10:11" x14ac:dyDescent="0.2">
      <c r="J10102" s="4"/>
      <c r="K10102" s="4"/>
    </row>
    <row r="10103" spans="10:11" x14ac:dyDescent="0.2">
      <c r="J10103" s="4"/>
      <c r="K10103" s="4"/>
    </row>
    <row r="10104" spans="10:11" x14ac:dyDescent="0.2">
      <c r="J10104" s="4"/>
      <c r="K10104" s="4"/>
    </row>
    <row r="10105" spans="10:11" x14ac:dyDescent="0.2">
      <c r="J10105" s="4"/>
      <c r="K10105" s="4"/>
    </row>
    <row r="10106" spans="10:11" x14ac:dyDescent="0.2">
      <c r="J10106" s="4"/>
      <c r="K10106" s="4"/>
    </row>
    <row r="10107" spans="10:11" x14ac:dyDescent="0.2">
      <c r="J10107" s="4"/>
      <c r="K10107" s="4"/>
    </row>
    <row r="10108" spans="10:11" x14ac:dyDescent="0.2">
      <c r="J10108" s="4"/>
      <c r="K10108" s="4"/>
    </row>
    <row r="10109" spans="10:11" x14ac:dyDescent="0.2">
      <c r="J10109" s="4"/>
      <c r="K10109" s="4"/>
    </row>
    <row r="10110" spans="10:11" x14ac:dyDescent="0.2">
      <c r="J10110" s="4"/>
      <c r="K10110" s="4"/>
    </row>
    <row r="10111" spans="10:11" x14ac:dyDescent="0.2">
      <c r="J10111" s="4"/>
      <c r="K10111" s="4"/>
    </row>
    <row r="10112" spans="10:11" x14ac:dyDescent="0.2">
      <c r="J10112" s="4"/>
      <c r="K10112" s="4"/>
    </row>
    <row r="10113" spans="10:11" x14ac:dyDescent="0.2">
      <c r="J10113" s="4"/>
      <c r="K10113" s="4"/>
    </row>
    <row r="10114" spans="10:11" x14ac:dyDescent="0.2">
      <c r="J10114" s="4"/>
      <c r="K10114" s="4"/>
    </row>
    <row r="10115" spans="10:11" x14ac:dyDescent="0.2">
      <c r="J10115" s="4"/>
      <c r="K10115" s="4"/>
    </row>
    <row r="10116" spans="10:11" x14ac:dyDescent="0.2">
      <c r="J10116" s="4"/>
      <c r="K10116" s="4"/>
    </row>
    <row r="10117" spans="10:11" x14ac:dyDescent="0.2">
      <c r="J10117" s="4"/>
      <c r="K10117" s="4"/>
    </row>
    <row r="10118" spans="10:11" x14ac:dyDescent="0.2">
      <c r="J10118" s="4"/>
      <c r="K10118" s="4"/>
    </row>
    <row r="10119" spans="10:11" x14ac:dyDescent="0.2">
      <c r="J10119" s="4"/>
      <c r="K10119" s="4"/>
    </row>
    <row r="10120" spans="10:11" x14ac:dyDescent="0.2">
      <c r="J10120" s="4"/>
      <c r="K10120" s="4"/>
    </row>
    <row r="10121" spans="10:11" x14ac:dyDescent="0.2">
      <c r="J10121" s="4"/>
      <c r="K10121" s="4"/>
    </row>
    <row r="10122" spans="10:11" x14ac:dyDescent="0.2">
      <c r="J10122" s="4"/>
      <c r="K10122" s="4"/>
    </row>
    <row r="10123" spans="10:11" x14ac:dyDescent="0.2">
      <c r="J10123" s="4"/>
      <c r="K10123" s="4"/>
    </row>
    <row r="10124" spans="10:11" x14ac:dyDescent="0.2">
      <c r="J10124" s="4"/>
      <c r="K10124" s="4"/>
    </row>
    <row r="10125" spans="10:11" x14ac:dyDescent="0.2">
      <c r="J10125" s="4"/>
      <c r="K10125" s="4"/>
    </row>
    <row r="10126" spans="10:11" x14ac:dyDescent="0.2">
      <c r="J10126" s="4"/>
      <c r="K10126" s="4"/>
    </row>
    <row r="10127" spans="10:11" x14ac:dyDescent="0.2">
      <c r="J10127" s="4"/>
      <c r="K10127" s="4"/>
    </row>
    <row r="10128" spans="10:11" x14ac:dyDescent="0.2">
      <c r="J10128" s="4"/>
      <c r="K10128" s="4"/>
    </row>
    <row r="10129" spans="10:11" x14ac:dyDescent="0.2">
      <c r="J10129" s="4"/>
      <c r="K10129" s="4"/>
    </row>
    <row r="10130" spans="10:11" x14ac:dyDescent="0.2">
      <c r="J10130" s="4"/>
      <c r="K10130" s="4"/>
    </row>
    <row r="10131" spans="10:11" x14ac:dyDescent="0.2">
      <c r="J10131" s="4"/>
      <c r="K10131" s="4"/>
    </row>
    <row r="10132" spans="10:11" x14ac:dyDescent="0.2">
      <c r="J10132" s="4"/>
      <c r="K10132" s="4"/>
    </row>
    <row r="10133" spans="10:11" x14ac:dyDescent="0.2">
      <c r="J10133" s="4"/>
      <c r="K10133" s="4"/>
    </row>
    <row r="10134" spans="10:11" x14ac:dyDescent="0.2">
      <c r="J10134" s="4"/>
      <c r="K10134" s="4"/>
    </row>
    <row r="10135" spans="10:11" x14ac:dyDescent="0.2">
      <c r="J10135" s="4"/>
      <c r="K10135" s="4"/>
    </row>
    <row r="10136" spans="10:11" x14ac:dyDescent="0.2">
      <c r="J10136" s="4"/>
      <c r="K10136" s="4"/>
    </row>
    <row r="10137" spans="10:11" x14ac:dyDescent="0.2">
      <c r="J10137" s="4"/>
      <c r="K10137" s="4"/>
    </row>
    <row r="10138" spans="10:11" x14ac:dyDescent="0.2">
      <c r="J10138" s="4"/>
      <c r="K10138" s="4"/>
    </row>
    <row r="10139" spans="10:11" x14ac:dyDescent="0.2">
      <c r="J10139" s="4"/>
      <c r="K10139" s="4"/>
    </row>
    <row r="10140" spans="10:11" x14ac:dyDescent="0.2">
      <c r="J10140" s="4"/>
      <c r="K10140" s="4"/>
    </row>
    <row r="10141" spans="10:11" x14ac:dyDescent="0.2">
      <c r="J10141" s="4"/>
      <c r="K10141" s="4"/>
    </row>
    <row r="10142" spans="10:11" x14ac:dyDescent="0.2">
      <c r="J10142" s="4"/>
      <c r="K10142" s="4"/>
    </row>
    <row r="10143" spans="10:11" x14ac:dyDescent="0.2">
      <c r="J10143" s="4"/>
      <c r="K10143" s="4"/>
    </row>
    <row r="10144" spans="10:11" x14ac:dyDescent="0.2">
      <c r="J10144" s="4"/>
      <c r="K10144" s="4"/>
    </row>
    <row r="10145" spans="10:11" x14ac:dyDescent="0.2">
      <c r="J10145" s="4"/>
      <c r="K10145" s="4"/>
    </row>
    <row r="10146" spans="10:11" x14ac:dyDescent="0.2">
      <c r="J10146" s="4"/>
      <c r="K10146" s="4"/>
    </row>
    <row r="10147" spans="10:11" x14ac:dyDescent="0.2">
      <c r="J10147" s="4"/>
      <c r="K10147" s="4"/>
    </row>
    <row r="10148" spans="10:11" x14ac:dyDescent="0.2">
      <c r="J10148" s="4"/>
      <c r="K10148" s="4"/>
    </row>
    <row r="10149" spans="10:11" x14ac:dyDescent="0.2">
      <c r="J10149" s="4"/>
      <c r="K10149" s="4"/>
    </row>
    <row r="10150" spans="10:11" x14ac:dyDescent="0.2">
      <c r="J10150" s="4"/>
      <c r="K10150" s="4"/>
    </row>
    <row r="10151" spans="10:11" x14ac:dyDescent="0.2">
      <c r="J10151" s="4"/>
      <c r="K10151" s="4"/>
    </row>
    <row r="10152" spans="10:11" x14ac:dyDescent="0.2">
      <c r="J10152" s="4"/>
      <c r="K10152" s="4"/>
    </row>
    <row r="10153" spans="10:11" x14ac:dyDescent="0.2">
      <c r="J10153" s="4"/>
      <c r="K10153" s="4"/>
    </row>
    <row r="10154" spans="10:11" x14ac:dyDescent="0.2">
      <c r="J10154" s="4"/>
      <c r="K10154" s="4"/>
    </row>
    <row r="10155" spans="10:11" x14ac:dyDescent="0.2">
      <c r="J10155" s="4"/>
      <c r="K10155" s="4"/>
    </row>
    <row r="10156" spans="10:11" x14ac:dyDescent="0.2">
      <c r="J10156" s="4"/>
      <c r="K10156" s="4"/>
    </row>
    <row r="10157" spans="10:11" x14ac:dyDescent="0.2">
      <c r="J10157" s="4"/>
      <c r="K10157" s="4"/>
    </row>
    <row r="10158" spans="10:11" x14ac:dyDescent="0.2">
      <c r="J10158" s="4"/>
      <c r="K10158" s="4"/>
    </row>
    <row r="10159" spans="10:11" x14ac:dyDescent="0.2">
      <c r="J10159" s="4"/>
      <c r="K10159" s="4"/>
    </row>
    <row r="10160" spans="10:11" x14ac:dyDescent="0.2">
      <c r="J10160" s="4"/>
      <c r="K10160" s="4"/>
    </row>
    <row r="10161" spans="10:11" x14ac:dyDescent="0.2">
      <c r="J10161" s="4"/>
      <c r="K10161" s="4"/>
    </row>
    <row r="10162" spans="10:11" x14ac:dyDescent="0.2">
      <c r="J10162" s="4"/>
      <c r="K10162" s="4"/>
    </row>
    <row r="10163" spans="10:11" x14ac:dyDescent="0.2">
      <c r="J10163" s="4"/>
      <c r="K10163" s="4"/>
    </row>
    <row r="10164" spans="10:11" x14ac:dyDescent="0.2">
      <c r="J10164" s="4"/>
      <c r="K10164" s="4"/>
    </row>
    <row r="10165" spans="10:11" x14ac:dyDescent="0.2">
      <c r="J10165" s="4"/>
      <c r="K10165" s="4"/>
    </row>
    <row r="10166" spans="10:11" x14ac:dyDescent="0.2">
      <c r="J10166" s="4"/>
      <c r="K10166" s="4"/>
    </row>
    <row r="10167" spans="10:11" x14ac:dyDescent="0.2">
      <c r="J10167" s="4"/>
      <c r="K10167" s="4"/>
    </row>
    <row r="10168" spans="10:11" x14ac:dyDescent="0.2">
      <c r="J10168" s="4"/>
      <c r="K10168" s="4"/>
    </row>
    <row r="10169" spans="10:11" x14ac:dyDescent="0.2">
      <c r="J10169" s="4"/>
      <c r="K10169" s="4"/>
    </row>
    <row r="10170" spans="10:11" x14ac:dyDescent="0.2">
      <c r="J10170" s="4"/>
      <c r="K10170" s="4"/>
    </row>
    <row r="10171" spans="10:11" x14ac:dyDescent="0.2">
      <c r="J10171" s="4"/>
      <c r="K10171" s="4"/>
    </row>
    <row r="10172" spans="10:11" x14ac:dyDescent="0.2">
      <c r="J10172" s="4"/>
      <c r="K10172" s="4"/>
    </row>
    <row r="10173" spans="10:11" x14ac:dyDescent="0.2">
      <c r="J10173" s="4"/>
      <c r="K10173" s="4"/>
    </row>
    <row r="10174" spans="10:11" x14ac:dyDescent="0.2">
      <c r="J10174" s="4"/>
      <c r="K10174" s="4"/>
    </row>
    <row r="10175" spans="10:11" x14ac:dyDescent="0.2">
      <c r="J10175" s="4"/>
      <c r="K10175" s="4"/>
    </row>
    <row r="10176" spans="10:11" x14ac:dyDescent="0.2">
      <c r="J10176" s="4"/>
      <c r="K10176" s="4"/>
    </row>
    <row r="10177" spans="10:11" x14ac:dyDescent="0.2">
      <c r="J10177" s="4"/>
      <c r="K10177" s="4"/>
    </row>
    <row r="10178" spans="10:11" x14ac:dyDescent="0.2">
      <c r="J10178" s="4"/>
      <c r="K10178" s="4"/>
    </row>
    <row r="10179" spans="10:11" x14ac:dyDescent="0.2">
      <c r="J10179" s="4"/>
      <c r="K10179" s="4"/>
    </row>
    <row r="10180" spans="10:11" x14ac:dyDescent="0.2">
      <c r="J10180" s="4"/>
      <c r="K10180" s="4"/>
    </row>
    <row r="10181" spans="10:11" x14ac:dyDescent="0.2">
      <c r="J10181" s="4"/>
      <c r="K10181" s="4"/>
    </row>
    <row r="10182" spans="10:11" x14ac:dyDescent="0.2">
      <c r="J10182" s="4"/>
      <c r="K10182" s="4"/>
    </row>
    <row r="10183" spans="10:11" x14ac:dyDescent="0.2">
      <c r="J10183" s="4"/>
      <c r="K10183" s="4"/>
    </row>
    <row r="10184" spans="10:11" x14ac:dyDescent="0.2">
      <c r="J10184" s="4"/>
      <c r="K10184" s="4"/>
    </row>
    <row r="10185" spans="10:11" x14ac:dyDescent="0.2">
      <c r="J10185" s="4"/>
      <c r="K10185" s="4"/>
    </row>
    <row r="10186" spans="10:11" x14ac:dyDescent="0.2">
      <c r="J10186" s="4"/>
      <c r="K10186" s="4"/>
    </row>
    <row r="10187" spans="10:11" x14ac:dyDescent="0.2">
      <c r="J10187" s="4"/>
      <c r="K10187" s="4"/>
    </row>
    <row r="10188" spans="10:11" x14ac:dyDescent="0.2">
      <c r="J10188" s="4"/>
      <c r="K10188" s="4"/>
    </row>
    <row r="10189" spans="10:11" x14ac:dyDescent="0.2">
      <c r="J10189" s="4"/>
      <c r="K10189" s="4"/>
    </row>
    <row r="10190" spans="10:11" x14ac:dyDescent="0.2">
      <c r="J10190" s="4"/>
      <c r="K10190" s="4"/>
    </row>
    <row r="10191" spans="10:11" x14ac:dyDescent="0.2">
      <c r="J10191" s="4"/>
      <c r="K10191" s="4"/>
    </row>
    <row r="10192" spans="10:11" x14ac:dyDescent="0.2">
      <c r="J10192" s="4"/>
      <c r="K10192" s="4"/>
    </row>
    <row r="10193" spans="10:11" x14ac:dyDescent="0.2">
      <c r="J10193" s="4"/>
      <c r="K10193" s="4"/>
    </row>
    <row r="10194" spans="10:11" x14ac:dyDescent="0.2">
      <c r="J10194" s="4"/>
      <c r="K10194" s="4"/>
    </row>
    <row r="10195" spans="10:11" x14ac:dyDescent="0.2">
      <c r="J10195" s="4"/>
      <c r="K10195" s="4"/>
    </row>
    <row r="10196" spans="10:11" x14ac:dyDescent="0.2">
      <c r="J10196" s="4"/>
      <c r="K10196" s="4"/>
    </row>
    <row r="10197" spans="10:11" x14ac:dyDescent="0.2">
      <c r="J10197" s="4"/>
      <c r="K10197" s="4"/>
    </row>
    <row r="10198" spans="10:11" x14ac:dyDescent="0.2">
      <c r="J10198" s="4"/>
      <c r="K10198" s="4"/>
    </row>
    <row r="10199" spans="10:11" x14ac:dyDescent="0.2">
      <c r="J10199" s="4"/>
      <c r="K10199" s="4"/>
    </row>
    <row r="10200" spans="10:11" x14ac:dyDescent="0.2">
      <c r="J10200" s="4"/>
      <c r="K10200" s="4"/>
    </row>
    <row r="10201" spans="10:11" x14ac:dyDescent="0.2">
      <c r="J10201" s="4"/>
      <c r="K10201" s="4"/>
    </row>
    <row r="10202" spans="10:11" x14ac:dyDescent="0.2">
      <c r="J10202" s="4"/>
      <c r="K10202" s="4"/>
    </row>
    <row r="10203" spans="10:11" x14ac:dyDescent="0.2">
      <c r="J10203" s="4"/>
      <c r="K10203" s="4"/>
    </row>
    <row r="10204" spans="10:11" x14ac:dyDescent="0.2">
      <c r="J10204" s="4"/>
      <c r="K10204" s="4"/>
    </row>
    <row r="10205" spans="10:11" x14ac:dyDescent="0.2">
      <c r="J10205" s="4"/>
      <c r="K10205" s="4"/>
    </row>
    <row r="10206" spans="10:11" x14ac:dyDescent="0.2">
      <c r="J10206" s="4"/>
      <c r="K10206" s="4"/>
    </row>
    <row r="10207" spans="10:11" x14ac:dyDescent="0.2">
      <c r="J10207" s="4"/>
      <c r="K10207" s="4"/>
    </row>
    <row r="10208" spans="10:11" x14ac:dyDescent="0.2">
      <c r="J10208" s="4"/>
      <c r="K10208" s="4"/>
    </row>
    <row r="10209" spans="10:11" x14ac:dyDescent="0.2">
      <c r="J10209" s="4"/>
      <c r="K10209" s="4"/>
    </row>
    <row r="10210" spans="10:11" x14ac:dyDescent="0.2">
      <c r="J10210" s="4"/>
      <c r="K10210" s="4"/>
    </row>
    <row r="10211" spans="10:11" x14ac:dyDescent="0.2">
      <c r="J10211" s="4"/>
      <c r="K10211" s="4"/>
    </row>
    <row r="10212" spans="10:11" x14ac:dyDescent="0.2">
      <c r="J10212" s="4"/>
      <c r="K10212" s="4"/>
    </row>
    <row r="10213" spans="10:11" x14ac:dyDescent="0.2">
      <c r="J10213" s="4"/>
      <c r="K10213" s="4"/>
    </row>
    <row r="10214" spans="10:11" x14ac:dyDescent="0.2">
      <c r="J10214" s="4"/>
      <c r="K10214" s="4"/>
    </row>
    <row r="10215" spans="10:11" x14ac:dyDescent="0.2">
      <c r="J10215" s="4"/>
      <c r="K10215" s="4"/>
    </row>
    <row r="10216" spans="10:11" x14ac:dyDescent="0.2">
      <c r="J10216" s="4"/>
      <c r="K10216" s="4"/>
    </row>
    <row r="10217" spans="10:11" x14ac:dyDescent="0.2">
      <c r="J10217" s="4"/>
      <c r="K10217" s="4"/>
    </row>
    <row r="10218" spans="10:11" x14ac:dyDescent="0.2">
      <c r="J10218" s="4"/>
      <c r="K10218" s="4"/>
    </row>
    <row r="10219" spans="10:11" x14ac:dyDescent="0.2">
      <c r="J10219" s="4"/>
      <c r="K10219" s="4"/>
    </row>
    <row r="10220" spans="10:11" x14ac:dyDescent="0.2">
      <c r="J10220" s="4"/>
      <c r="K10220" s="4"/>
    </row>
    <row r="10221" spans="10:11" x14ac:dyDescent="0.2">
      <c r="J10221" s="4"/>
      <c r="K10221" s="4"/>
    </row>
    <row r="10222" spans="10:11" x14ac:dyDescent="0.2">
      <c r="J10222" s="4"/>
      <c r="K10222" s="4"/>
    </row>
    <row r="10223" spans="10:11" x14ac:dyDescent="0.2">
      <c r="J10223" s="4"/>
      <c r="K10223" s="4"/>
    </row>
    <row r="10224" spans="10:11" x14ac:dyDescent="0.2">
      <c r="J10224" s="4"/>
      <c r="K10224" s="4"/>
    </row>
    <row r="10225" spans="10:11" x14ac:dyDescent="0.2">
      <c r="J10225" s="4"/>
      <c r="K10225" s="4"/>
    </row>
    <row r="10226" spans="10:11" x14ac:dyDescent="0.2">
      <c r="J10226" s="4"/>
      <c r="K10226" s="4"/>
    </row>
    <row r="10227" spans="10:11" x14ac:dyDescent="0.2">
      <c r="J10227" s="4"/>
      <c r="K10227" s="4"/>
    </row>
    <row r="10228" spans="10:11" x14ac:dyDescent="0.2">
      <c r="J10228" s="4"/>
      <c r="K10228" s="4"/>
    </row>
    <row r="10229" spans="10:11" x14ac:dyDescent="0.2">
      <c r="J10229" s="4"/>
      <c r="K10229" s="4"/>
    </row>
    <row r="10230" spans="10:11" x14ac:dyDescent="0.2">
      <c r="J10230" s="4"/>
      <c r="K10230" s="4"/>
    </row>
    <row r="10231" spans="10:11" x14ac:dyDescent="0.2">
      <c r="J10231" s="4"/>
      <c r="K10231" s="4"/>
    </row>
    <row r="10232" spans="10:11" x14ac:dyDescent="0.2">
      <c r="J10232" s="4"/>
      <c r="K10232" s="4"/>
    </row>
    <row r="10233" spans="10:11" x14ac:dyDescent="0.2">
      <c r="J10233" s="4"/>
      <c r="K10233" s="4"/>
    </row>
    <row r="10234" spans="10:11" x14ac:dyDescent="0.2">
      <c r="J10234" s="4"/>
      <c r="K10234" s="4"/>
    </row>
    <row r="10235" spans="10:11" x14ac:dyDescent="0.2">
      <c r="J10235" s="4"/>
      <c r="K10235" s="4"/>
    </row>
    <row r="10236" spans="10:11" x14ac:dyDescent="0.2">
      <c r="J10236" s="4"/>
      <c r="K10236" s="4"/>
    </row>
    <row r="10237" spans="10:11" x14ac:dyDescent="0.2">
      <c r="J10237" s="4"/>
      <c r="K10237" s="4"/>
    </row>
    <row r="10238" spans="10:11" x14ac:dyDescent="0.2">
      <c r="J10238" s="4"/>
      <c r="K10238" s="4"/>
    </row>
    <row r="10239" spans="10:11" x14ac:dyDescent="0.2">
      <c r="J10239" s="4"/>
      <c r="K10239" s="4"/>
    </row>
    <row r="10240" spans="10:11" x14ac:dyDescent="0.2">
      <c r="J10240" s="4"/>
      <c r="K10240" s="4"/>
    </row>
    <row r="10241" spans="10:11" x14ac:dyDescent="0.2">
      <c r="J10241" s="4"/>
      <c r="K10241" s="4"/>
    </row>
    <row r="10242" spans="10:11" x14ac:dyDescent="0.2">
      <c r="J10242" s="4"/>
      <c r="K10242" s="4"/>
    </row>
    <row r="10243" spans="10:11" x14ac:dyDescent="0.2">
      <c r="J10243" s="4"/>
      <c r="K10243" s="4"/>
    </row>
    <row r="10244" spans="10:11" x14ac:dyDescent="0.2">
      <c r="J10244" s="4"/>
      <c r="K10244" s="4"/>
    </row>
    <row r="10245" spans="10:11" x14ac:dyDescent="0.2">
      <c r="J10245" s="4"/>
      <c r="K10245" s="4"/>
    </row>
    <row r="10246" spans="10:11" x14ac:dyDescent="0.2">
      <c r="J10246" s="4"/>
      <c r="K10246" s="4"/>
    </row>
    <row r="10247" spans="10:11" x14ac:dyDescent="0.2">
      <c r="J10247" s="4"/>
      <c r="K10247" s="4"/>
    </row>
    <row r="10248" spans="10:11" x14ac:dyDescent="0.2">
      <c r="J10248" s="4"/>
      <c r="K10248" s="4"/>
    </row>
    <row r="10249" spans="10:11" x14ac:dyDescent="0.2">
      <c r="J10249" s="4"/>
      <c r="K10249" s="4"/>
    </row>
    <row r="10250" spans="10:11" x14ac:dyDescent="0.2">
      <c r="J10250" s="4"/>
      <c r="K10250" s="4"/>
    </row>
    <row r="10251" spans="10:11" x14ac:dyDescent="0.2">
      <c r="J10251" s="4"/>
      <c r="K10251" s="4"/>
    </row>
    <row r="10252" spans="10:11" x14ac:dyDescent="0.2">
      <c r="J10252" s="4"/>
      <c r="K10252" s="4"/>
    </row>
    <row r="10253" spans="10:11" x14ac:dyDescent="0.2">
      <c r="J10253" s="4"/>
      <c r="K10253" s="4"/>
    </row>
    <row r="10254" spans="10:11" x14ac:dyDescent="0.2">
      <c r="J10254" s="4"/>
      <c r="K10254" s="4"/>
    </row>
    <row r="10255" spans="10:11" x14ac:dyDescent="0.2">
      <c r="J10255" s="4"/>
      <c r="K10255" s="4"/>
    </row>
    <row r="10256" spans="10:11" x14ac:dyDescent="0.2">
      <c r="J10256" s="4"/>
      <c r="K10256" s="4"/>
    </row>
    <row r="10257" spans="10:11" x14ac:dyDescent="0.2">
      <c r="J10257" s="4"/>
      <c r="K10257" s="4"/>
    </row>
    <row r="10258" spans="10:11" x14ac:dyDescent="0.2">
      <c r="J10258" s="4"/>
      <c r="K10258" s="4"/>
    </row>
    <row r="10259" spans="10:11" x14ac:dyDescent="0.2">
      <c r="J10259" s="4"/>
      <c r="K10259" s="4"/>
    </row>
    <row r="10260" spans="10:11" x14ac:dyDescent="0.2">
      <c r="J10260" s="4"/>
      <c r="K10260" s="4"/>
    </row>
    <row r="10261" spans="10:11" x14ac:dyDescent="0.2">
      <c r="J10261" s="4"/>
      <c r="K10261" s="4"/>
    </row>
    <row r="10262" spans="10:11" x14ac:dyDescent="0.2">
      <c r="J10262" s="4"/>
      <c r="K10262" s="4"/>
    </row>
    <row r="10263" spans="10:11" x14ac:dyDescent="0.2">
      <c r="J10263" s="4"/>
      <c r="K10263" s="4"/>
    </row>
    <row r="10264" spans="10:11" x14ac:dyDescent="0.2">
      <c r="J10264" s="4"/>
      <c r="K10264" s="4"/>
    </row>
    <row r="10265" spans="10:11" x14ac:dyDescent="0.2">
      <c r="J10265" s="4"/>
      <c r="K10265" s="4"/>
    </row>
    <row r="10266" spans="10:11" x14ac:dyDescent="0.2">
      <c r="J10266" s="4"/>
      <c r="K10266" s="4"/>
    </row>
    <row r="10267" spans="10:11" x14ac:dyDescent="0.2">
      <c r="J10267" s="4"/>
      <c r="K10267" s="4"/>
    </row>
    <row r="10268" spans="10:11" x14ac:dyDescent="0.2">
      <c r="J10268" s="4"/>
      <c r="K10268" s="4"/>
    </row>
    <row r="10269" spans="10:11" x14ac:dyDescent="0.2">
      <c r="J10269" s="4"/>
      <c r="K10269" s="4"/>
    </row>
    <row r="10270" spans="10:11" x14ac:dyDescent="0.2">
      <c r="J10270" s="4"/>
      <c r="K10270" s="4"/>
    </row>
    <row r="10271" spans="10:11" x14ac:dyDescent="0.2">
      <c r="J10271" s="4"/>
      <c r="K10271" s="4"/>
    </row>
    <row r="10272" spans="10:11" x14ac:dyDescent="0.2">
      <c r="J10272" s="4"/>
      <c r="K10272" s="4"/>
    </row>
    <row r="10273" spans="10:11" x14ac:dyDescent="0.2">
      <c r="J10273" s="4"/>
      <c r="K10273" s="4"/>
    </row>
    <row r="10274" spans="10:11" x14ac:dyDescent="0.2">
      <c r="J10274" s="4"/>
      <c r="K10274" s="4"/>
    </row>
    <row r="10275" spans="10:11" x14ac:dyDescent="0.2">
      <c r="J10275" s="4"/>
      <c r="K10275" s="4"/>
    </row>
    <row r="10276" spans="10:11" x14ac:dyDescent="0.2">
      <c r="J10276" s="4"/>
      <c r="K10276" s="4"/>
    </row>
    <row r="10277" spans="10:11" x14ac:dyDescent="0.2">
      <c r="J10277" s="4"/>
      <c r="K10277" s="4"/>
    </row>
    <row r="10278" spans="10:11" x14ac:dyDescent="0.2">
      <c r="J10278" s="4"/>
      <c r="K10278" s="4"/>
    </row>
    <row r="10279" spans="10:11" x14ac:dyDescent="0.2">
      <c r="J10279" s="4"/>
      <c r="K10279" s="4"/>
    </row>
    <row r="10280" spans="10:11" x14ac:dyDescent="0.2">
      <c r="J10280" s="4"/>
      <c r="K10280" s="4"/>
    </row>
    <row r="10281" spans="10:11" x14ac:dyDescent="0.2">
      <c r="J10281" s="4"/>
      <c r="K10281" s="4"/>
    </row>
    <row r="10282" spans="10:11" x14ac:dyDescent="0.2">
      <c r="J10282" s="4"/>
      <c r="K10282" s="4"/>
    </row>
    <row r="10283" spans="10:11" x14ac:dyDescent="0.2">
      <c r="J10283" s="4"/>
      <c r="K10283" s="4"/>
    </row>
    <row r="10284" spans="10:11" x14ac:dyDescent="0.2">
      <c r="J10284" s="4"/>
      <c r="K10284" s="4"/>
    </row>
    <row r="10285" spans="10:11" x14ac:dyDescent="0.2">
      <c r="J10285" s="4"/>
      <c r="K10285" s="4"/>
    </row>
    <row r="10286" spans="10:11" x14ac:dyDescent="0.2">
      <c r="J10286" s="4"/>
      <c r="K10286" s="4"/>
    </row>
    <row r="10287" spans="10:11" x14ac:dyDescent="0.2">
      <c r="J10287" s="4"/>
      <c r="K10287" s="4"/>
    </row>
    <row r="10288" spans="10:11" x14ac:dyDescent="0.2">
      <c r="J10288" s="4"/>
      <c r="K10288" s="4"/>
    </row>
    <row r="10289" spans="10:11" x14ac:dyDescent="0.2">
      <c r="J10289" s="4"/>
      <c r="K10289" s="4"/>
    </row>
    <row r="10290" spans="10:11" x14ac:dyDescent="0.2">
      <c r="J10290" s="4"/>
      <c r="K10290" s="4"/>
    </row>
    <row r="10291" spans="10:11" x14ac:dyDescent="0.2">
      <c r="J10291" s="4"/>
      <c r="K10291" s="4"/>
    </row>
    <row r="10292" spans="10:11" x14ac:dyDescent="0.2">
      <c r="J10292" s="4"/>
      <c r="K10292" s="4"/>
    </row>
    <row r="10293" spans="10:11" x14ac:dyDescent="0.2">
      <c r="J10293" s="4"/>
      <c r="K10293" s="4"/>
    </row>
    <row r="10294" spans="10:11" x14ac:dyDescent="0.2">
      <c r="J10294" s="4"/>
      <c r="K10294" s="4"/>
    </row>
    <row r="10295" spans="10:11" x14ac:dyDescent="0.2">
      <c r="J10295" s="4"/>
      <c r="K10295" s="4"/>
    </row>
    <row r="10296" spans="10:11" x14ac:dyDescent="0.2">
      <c r="J10296" s="4"/>
      <c r="K10296" s="4"/>
    </row>
    <row r="10297" spans="10:11" x14ac:dyDescent="0.2">
      <c r="J10297" s="4"/>
      <c r="K10297" s="4"/>
    </row>
    <row r="10298" spans="10:11" x14ac:dyDescent="0.2">
      <c r="J10298" s="4"/>
      <c r="K10298" s="4"/>
    </row>
    <row r="10299" spans="10:11" x14ac:dyDescent="0.2">
      <c r="J10299" s="4"/>
      <c r="K10299" s="4"/>
    </row>
    <row r="10300" spans="10:11" x14ac:dyDescent="0.2">
      <c r="J10300" s="4"/>
      <c r="K10300" s="4"/>
    </row>
    <row r="10301" spans="10:11" x14ac:dyDescent="0.2">
      <c r="J10301" s="4"/>
      <c r="K10301" s="4"/>
    </row>
    <row r="10302" spans="10:11" x14ac:dyDescent="0.2">
      <c r="J10302" s="4"/>
      <c r="K10302" s="4"/>
    </row>
    <row r="10303" spans="10:11" x14ac:dyDescent="0.2">
      <c r="J10303" s="4"/>
      <c r="K10303" s="4"/>
    </row>
    <row r="10304" spans="10:11" x14ac:dyDescent="0.2">
      <c r="J10304" s="4"/>
      <c r="K10304" s="4"/>
    </row>
    <row r="10305" spans="10:11" x14ac:dyDescent="0.2">
      <c r="J10305" s="4"/>
      <c r="K10305" s="4"/>
    </row>
    <row r="10306" spans="10:11" x14ac:dyDescent="0.2">
      <c r="J10306" s="4"/>
      <c r="K10306" s="4"/>
    </row>
    <row r="10307" spans="10:11" x14ac:dyDescent="0.2">
      <c r="J10307" s="4"/>
      <c r="K10307" s="4"/>
    </row>
    <row r="10308" spans="10:11" x14ac:dyDescent="0.2">
      <c r="J10308" s="4"/>
      <c r="K10308" s="4"/>
    </row>
    <row r="10309" spans="10:11" x14ac:dyDescent="0.2">
      <c r="J10309" s="4"/>
      <c r="K10309" s="4"/>
    </row>
    <row r="10310" spans="10:11" x14ac:dyDescent="0.2">
      <c r="J10310" s="4"/>
      <c r="K10310" s="4"/>
    </row>
    <row r="10311" spans="10:11" x14ac:dyDescent="0.2">
      <c r="J10311" s="4"/>
      <c r="K10311" s="4"/>
    </row>
    <row r="10312" spans="10:11" x14ac:dyDescent="0.2">
      <c r="J10312" s="4"/>
      <c r="K10312" s="4"/>
    </row>
    <row r="10313" spans="10:11" x14ac:dyDescent="0.2">
      <c r="J10313" s="4"/>
      <c r="K10313" s="4"/>
    </row>
    <row r="10314" spans="10:11" x14ac:dyDescent="0.2">
      <c r="J10314" s="4"/>
      <c r="K10314" s="4"/>
    </row>
    <row r="10315" spans="10:11" x14ac:dyDescent="0.2">
      <c r="J10315" s="4"/>
      <c r="K10315" s="4"/>
    </row>
    <row r="10316" spans="10:11" x14ac:dyDescent="0.2">
      <c r="J10316" s="4"/>
      <c r="K10316" s="4"/>
    </row>
    <row r="10317" spans="10:11" x14ac:dyDescent="0.2">
      <c r="J10317" s="4"/>
      <c r="K10317" s="4"/>
    </row>
    <row r="10318" spans="10:11" x14ac:dyDescent="0.2">
      <c r="J10318" s="4"/>
      <c r="K10318" s="4"/>
    </row>
    <row r="10319" spans="10:11" x14ac:dyDescent="0.2">
      <c r="J10319" s="4"/>
      <c r="K10319" s="4"/>
    </row>
    <row r="10320" spans="10:11" x14ac:dyDescent="0.2">
      <c r="J10320" s="4"/>
      <c r="K10320" s="4"/>
    </row>
    <row r="10321" spans="10:11" x14ac:dyDescent="0.2">
      <c r="J10321" s="4"/>
      <c r="K10321" s="4"/>
    </row>
    <row r="10322" spans="10:11" x14ac:dyDescent="0.2">
      <c r="J10322" s="4"/>
      <c r="K10322" s="4"/>
    </row>
    <row r="10323" spans="10:11" x14ac:dyDescent="0.2">
      <c r="J10323" s="4"/>
      <c r="K10323" s="4"/>
    </row>
    <row r="10324" spans="10:11" x14ac:dyDescent="0.2">
      <c r="J10324" s="4"/>
      <c r="K10324" s="4"/>
    </row>
    <row r="10325" spans="10:11" x14ac:dyDescent="0.2">
      <c r="J10325" s="4"/>
      <c r="K10325" s="4"/>
    </row>
    <row r="10326" spans="10:11" x14ac:dyDescent="0.2">
      <c r="J10326" s="4"/>
      <c r="K10326" s="4"/>
    </row>
    <row r="10327" spans="10:11" x14ac:dyDescent="0.2">
      <c r="J10327" s="4"/>
      <c r="K10327" s="4"/>
    </row>
    <row r="10328" spans="10:11" x14ac:dyDescent="0.2">
      <c r="J10328" s="4"/>
      <c r="K10328" s="4"/>
    </row>
    <row r="10329" spans="10:11" x14ac:dyDescent="0.2">
      <c r="J10329" s="4"/>
      <c r="K10329" s="4"/>
    </row>
    <row r="10330" spans="10:11" x14ac:dyDescent="0.2">
      <c r="J10330" s="4"/>
      <c r="K10330" s="4"/>
    </row>
    <row r="10331" spans="10:11" x14ac:dyDescent="0.2">
      <c r="J10331" s="4"/>
      <c r="K10331" s="4"/>
    </row>
    <row r="10332" spans="10:11" x14ac:dyDescent="0.2">
      <c r="J10332" s="4"/>
      <c r="K10332" s="4"/>
    </row>
    <row r="10333" spans="10:11" x14ac:dyDescent="0.2">
      <c r="J10333" s="4"/>
      <c r="K10333" s="4"/>
    </row>
    <row r="10334" spans="10:11" x14ac:dyDescent="0.2">
      <c r="J10334" s="4"/>
      <c r="K10334" s="4"/>
    </row>
    <row r="10335" spans="10:11" x14ac:dyDescent="0.2">
      <c r="J10335" s="4"/>
      <c r="K10335" s="4"/>
    </row>
    <row r="10336" spans="10:11" x14ac:dyDescent="0.2">
      <c r="J10336" s="4"/>
      <c r="K10336" s="4"/>
    </row>
    <row r="10337" spans="10:11" x14ac:dyDescent="0.2">
      <c r="J10337" s="4"/>
      <c r="K10337" s="4"/>
    </row>
    <row r="10338" spans="10:11" x14ac:dyDescent="0.2">
      <c r="J10338" s="4"/>
      <c r="K10338" s="4"/>
    </row>
    <row r="10339" spans="10:11" x14ac:dyDescent="0.2">
      <c r="J10339" s="4"/>
      <c r="K10339" s="4"/>
    </row>
    <row r="10340" spans="10:11" x14ac:dyDescent="0.2">
      <c r="J10340" s="4"/>
      <c r="K10340" s="4"/>
    </row>
    <row r="10341" spans="10:11" x14ac:dyDescent="0.2">
      <c r="J10341" s="4"/>
      <c r="K10341" s="4"/>
    </row>
    <row r="10342" spans="10:11" x14ac:dyDescent="0.2">
      <c r="J10342" s="4"/>
      <c r="K10342" s="4"/>
    </row>
    <row r="10343" spans="10:11" x14ac:dyDescent="0.2">
      <c r="J10343" s="4"/>
      <c r="K10343" s="4"/>
    </row>
    <row r="10344" spans="10:11" x14ac:dyDescent="0.2">
      <c r="J10344" s="4"/>
      <c r="K10344" s="4"/>
    </row>
    <row r="10345" spans="10:11" x14ac:dyDescent="0.2">
      <c r="J10345" s="4"/>
      <c r="K10345" s="4"/>
    </row>
    <row r="10346" spans="10:11" x14ac:dyDescent="0.2">
      <c r="J10346" s="4"/>
      <c r="K10346" s="4"/>
    </row>
    <row r="10347" spans="10:11" x14ac:dyDescent="0.2">
      <c r="J10347" s="4"/>
      <c r="K10347" s="4"/>
    </row>
    <row r="10348" spans="10:11" x14ac:dyDescent="0.2">
      <c r="J10348" s="4"/>
      <c r="K10348" s="4"/>
    </row>
    <row r="10349" spans="10:11" x14ac:dyDescent="0.2">
      <c r="J10349" s="4"/>
      <c r="K10349" s="4"/>
    </row>
    <row r="10350" spans="10:11" x14ac:dyDescent="0.2">
      <c r="J10350" s="4"/>
      <c r="K10350" s="4"/>
    </row>
    <row r="10351" spans="10:11" x14ac:dyDescent="0.2">
      <c r="J10351" s="4"/>
      <c r="K10351" s="4"/>
    </row>
    <row r="10352" spans="10:11" x14ac:dyDescent="0.2">
      <c r="J10352" s="4"/>
      <c r="K10352" s="4"/>
    </row>
    <row r="10353" spans="10:11" x14ac:dyDescent="0.2">
      <c r="J10353" s="4"/>
      <c r="K10353" s="4"/>
    </row>
    <row r="10354" spans="10:11" x14ac:dyDescent="0.2">
      <c r="J10354" s="4"/>
      <c r="K10354" s="4"/>
    </row>
    <row r="10355" spans="10:11" x14ac:dyDescent="0.2">
      <c r="J10355" s="4"/>
      <c r="K10355" s="4"/>
    </row>
    <row r="10356" spans="10:11" x14ac:dyDescent="0.2">
      <c r="J10356" s="4"/>
      <c r="K10356" s="4"/>
    </row>
    <row r="10357" spans="10:11" x14ac:dyDescent="0.2">
      <c r="J10357" s="4"/>
      <c r="K10357" s="4"/>
    </row>
    <row r="10358" spans="10:11" x14ac:dyDescent="0.2">
      <c r="J10358" s="4"/>
      <c r="K10358" s="4"/>
    </row>
    <row r="10359" spans="10:11" x14ac:dyDescent="0.2">
      <c r="J10359" s="4"/>
      <c r="K10359" s="4"/>
    </row>
    <row r="10360" spans="10:11" x14ac:dyDescent="0.2">
      <c r="J10360" s="4"/>
      <c r="K10360" s="4"/>
    </row>
    <row r="10361" spans="10:11" x14ac:dyDescent="0.2">
      <c r="J10361" s="4"/>
      <c r="K10361" s="4"/>
    </row>
    <row r="10362" spans="10:11" x14ac:dyDescent="0.2">
      <c r="J10362" s="4"/>
      <c r="K10362" s="4"/>
    </row>
    <row r="10363" spans="10:11" x14ac:dyDescent="0.2">
      <c r="J10363" s="4"/>
      <c r="K10363" s="4"/>
    </row>
    <row r="10364" spans="10:11" x14ac:dyDescent="0.2">
      <c r="J10364" s="4"/>
      <c r="K10364" s="4"/>
    </row>
    <row r="10365" spans="10:11" x14ac:dyDescent="0.2">
      <c r="J10365" s="4"/>
      <c r="K10365" s="4"/>
    </row>
    <row r="10366" spans="10:11" x14ac:dyDescent="0.2">
      <c r="J10366" s="4"/>
      <c r="K10366" s="4"/>
    </row>
    <row r="10367" spans="10:11" x14ac:dyDescent="0.2">
      <c r="J10367" s="4"/>
      <c r="K10367" s="4"/>
    </row>
    <row r="10368" spans="10:11" x14ac:dyDescent="0.2">
      <c r="J10368" s="4"/>
      <c r="K10368" s="4"/>
    </row>
    <row r="10369" spans="10:11" x14ac:dyDescent="0.2">
      <c r="J10369" s="4"/>
      <c r="K10369" s="4"/>
    </row>
    <row r="10370" spans="10:11" x14ac:dyDescent="0.2">
      <c r="J10370" s="4"/>
      <c r="K10370" s="4"/>
    </row>
    <row r="10371" spans="10:11" x14ac:dyDescent="0.2">
      <c r="J10371" s="4"/>
      <c r="K10371" s="4"/>
    </row>
    <row r="10372" spans="10:11" x14ac:dyDescent="0.2">
      <c r="J10372" s="4"/>
      <c r="K10372" s="4"/>
    </row>
    <row r="10373" spans="10:11" x14ac:dyDescent="0.2">
      <c r="J10373" s="4"/>
      <c r="K10373" s="4"/>
    </row>
    <row r="10374" spans="10:11" x14ac:dyDescent="0.2">
      <c r="J10374" s="4"/>
      <c r="K10374" s="4"/>
    </row>
    <row r="10375" spans="10:11" x14ac:dyDescent="0.2">
      <c r="J10375" s="4"/>
      <c r="K10375" s="4"/>
    </row>
    <row r="10376" spans="10:11" x14ac:dyDescent="0.2">
      <c r="J10376" s="4"/>
      <c r="K10376" s="4"/>
    </row>
    <row r="10377" spans="10:11" x14ac:dyDescent="0.2">
      <c r="J10377" s="4"/>
      <c r="K10377" s="4"/>
    </row>
    <row r="10378" spans="10:11" x14ac:dyDescent="0.2">
      <c r="J10378" s="4"/>
      <c r="K10378" s="4"/>
    </row>
    <row r="10379" spans="10:11" x14ac:dyDescent="0.2">
      <c r="J10379" s="4"/>
      <c r="K10379" s="4"/>
    </row>
    <row r="10380" spans="10:11" x14ac:dyDescent="0.2">
      <c r="J10380" s="4"/>
      <c r="K10380" s="4"/>
    </row>
    <row r="10381" spans="10:11" x14ac:dyDescent="0.2">
      <c r="J10381" s="4"/>
      <c r="K10381" s="4"/>
    </row>
    <row r="10382" spans="10:11" x14ac:dyDescent="0.2">
      <c r="J10382" s="4"/>
      <c r="K10382" s="4"/>
    </row>
    <row r="10383" spans="10:11" x14ac:dyDescent="0.2">
      <c r="J10383" s="4"/>
      <c r="K10383" s="4"/>
    </row>
    <row r="10384" spans="10:11" x14ac:dyDescent="0.2">
      <c r="J10384" s="4"/>
      <c r="K10384" s="4"/>
    </row>
    <row r="10385" spans="10:11" x14ac:dyDescent="0.2">
      <c r="J10385" s="4"/>
      <c r="K10385" s="4"/>
    </row>
    <row r="10386" spans="10:11" x14ac:dyDescent="0.2">
      <c r="J10386" s="4"/>
      <c r="K10386" s="4"/>
    </row>
    <row r="10387" spans="10:11" x14ac:dyDescent="0.2">
      <c r="J10387" s="4"/>
      <c r="K10387" s="4"/>
    </row>
    <row r="10388" spans="10:11" x14ac:dyDescent="0.2">
      <c r="J10388" s="4"/>
      <c r="K10388" s="4"/>
    </row>
    <row r="10389" spans="10:11" x14ac:dyDescent="0.2">
      <c r="J10389" s="4"/>
      <c r="K10389" s="4"/>
    </row>
    <row r="10390" spans="10:11" x14ac:dyDescent="0.2">
      <c r="J10390" s="4"/>
      <c r="K10390" s="4"/>
    </row>
    <row r="10391" spans="10:11" x14ac:dyDescent="0.2">
      <c r="J10391" s="4"/>
      <c r="K10391" s="4"/>
    </row>
    <row r="10392" spans="10:11" x14ac:dyDescent="0.2">
      <c r="J10392" s="4"/>
      <c r="K10392" s="4"/>
    </row>
    <row r="10393" spans="10:11" x14ac:dyDescent="0.2">
      <c r="J10393" s="4"/>
      <c r="K10393" s="4"/>
    </row>
    <row r="10394" spans="10:11" x14ac:dyDescent="0.2">
      <c r="J10394" s="4"/>
      <c r="K10394" s="4"/>
    </row>
    <row r="10395" spans="10:11" x14ac:dyDescent="0.2">
      <c r="J10395" s="4"/>
      <c r="K10395" s="4"/>
    </row>
    <row r="10396" spans="10:11" x14ac:dyDescent="0.2">
      <c r="J10396" s="4"/>
      <c r="K10396" s="4"/>
    </row>
    <row r="10397" spans="10:11" x14ac:dyDescent="0.2">
      <c r="J10397" s="4"/>
      <c r="K10397" s="4"/>
    </row>
    <row r="10398" spans="10:11" x14ac:dyDescent="0.2">
      <c r="J10398" s="4"/>
      <c r="K10398" s="4"/>
    </row>
    <row r="10399" spans="10:11" x14ac:dyDescent="0.2">
      <c r="J10399" s="4"/>
      <c r="K10399" s="4"/>
    </row>
    <row r="10400" spans="10:11" x14ac:dyDescent="0.2">
      <c r="J10400" s="4"/>
      <c r="K10400" s="4"/>
    </row>
    <row r="10401" spans="10:11" x14ac:dyDescent="0.2">
      <c r="J10401" s="4"/>
      <c r="K10401" s="4"/>
    </row>
    <row r="10402" spans="10:11" x14ac:dyDescent="0.2">
      <c r="J10402" s="4"/>
      <c r="K10402" s="4"/>
    </row>
    <row r="10403" spans="10:11" x14ac:dyDescent="0.2">
      <c r="J10403" s="4"/>
      <c r="K10403" s="4"/>
    </row>
    <row r="10404" spans="10:11" x14ac:dyDescent="0.2">
      <c r="J10404" s="4"/>
      <c r="K10404" s="4"/>
    </row>
    <row r="10405" spans="10:11" x14ac:dyDescent="0.2">
      <c r="J10405" s="4"/>
      <c r="K10405" s="4"/>
    </row>
    <row r="10406" spans="10:11" x14ac:dyDescent="0.2">
      <c r="J10406" s="4"/>
      <c r="K10406" s="4"/>
    </row>
    <row r="10407" spans="10:11" x14ac:dyDescent="0.2">
      <c r="J10407" s="4"/>
      <c r="K10407" s="4"/>
    </row>
    <row r="10408" spans="10:11" x14ac:dyDescent="0.2">
      <c r="J10408" s="4"/>
      <c r="K10408" s="4"/>
    </row>
    <row r="10409" spans="10:11" x14ac:dyDescent="0.2">
      <c r="J10409" s="4"/>
      <c r="K10409" s="4"/>
    </row>
    <row r="10410" spans="10:11" x14ac:dyDescent="0.2">
      <c r="J10410" s="4"/>
      <c r="K10410" s="4"/>
    </row>
    <row r="10411" spans="10:11" x14ac:dyDescent="0.2">
      <c r="J10411" s="4"/>
      <c r="K10411" s="4"/>
    </row>
    <row r="10412" spans="10:11" x14ac:dyDescent="0.2">
      <c r="J10412" s="4"/>
      <c r="K10412" s="4"/>
    </row>
    <row r="10413" spans="10:11" x14ac:dyDescent="0.2">
      <c r="J10413" s="4"/>
      <c r="K10413" s="4"/>
    </row>
    <row r="10414" spans="10:11" x14ac:dyDescent="0.2">
      <c r="J10414" s="4"/>
      <c r="K10414" s="4"/>
    </row>
    <row r="10415" spans="10:11" x14ac:dyDescent="0.2">
      <c r="J10415" s="4"/>
      <c r="K10415" s="4"/>
    </row>
    <row r="10416" spans="10:11" x14ac:dyDescent="0.2">
      <c r="J10416" s="4"/>
      <c r="K10416" s="4"/>
    </row>
    <row r="10417" spans="10:11" x14ac:dyDescent="0.2">
      <c r="J10417" s="4"/>
      <c r="K10417" s="4"/>
    </row>
    <row r="10418" spans="10:11" x14ac:dyDescent="0.2">
      <c r="J10418" s="4"/>
      <c r="K10418" s="4"/>
    </row>
    <row r="10419" spans="10:11" x14ac:dyDescent="0.2">
      <c r="J10419" s="4"/>
      <c r="K10419" s="4"/>
    </row>
    <row r="10420" spans="10:11" x14ac:dyDescent="0.2">
      <c r="J10420" s="4"/>
      <c r="K10420" s="4"/>
    </row>
    <row r="10421" spans="10:11" x14ac:dyDescent="0.2">
      <c r="J10421" s="4"/>
      <c r="K10421" s="4"/>
    </row>
    <row r="10422" spans="10:11" x14ac:dyDescent="0.2">
      <c r="J10422" s="4"/>
      <c r="K10422" s="4"/>
    </row>
    <row r="10423" spans="10:11" x14ac:dyDescent="0.2">
      <c r="J10423" s="4"/>
      <c r="K10423" s="4"/>
    </row>
    <row r="10424" spans="10:11" x14ac:dyDescent="0.2">
      <c r="J10424" s="4"/>
      <c r="K10424" s="4"/>
    </row>
    <row r="10425" spans="10:11" x14ac:dyDescent="0.2">
      <c r="J10425" s="4"/>
      <c r="K10425" s="4"/>
    </row>
    <row r="10426" spans="10:11" x14ac:dyDescent="0.2">
      <c r="J10426" s="4"/>
      <c r="K10426" s="4"/>
    </row>
    <row r="10427" spans="10:11" x14ac:dyDescent="0.2">
      <c r="J10427" s="4"/>
      <c r="K10427" s="4"/>
    </row>
    <row r="10428" spans="10:11" x14ac:dyDescent="0.2">
      <c r="J10428" s="4"/>
      <c r="K10428" s="4"/>
    </row>
    <row r="10429" spans="10:11" x14ac:dyDescent="0.2">
      <c r="J10429" s="4"/>
      <c r="K10429" s="4"/>
    </row>
    <row r="10430" spans="10:11" x14ac:dyDescent="0.2">
      <c r="J10430" s="4"/>
      <c r="K10430" s="4"/>
    </row>
    <row r="10431" spans="10:11" x14ac:dyDescent="0.2">
      <c r="J10431" s="4"/>
      <c r="K10431" s="4"/>
    </row>
    <row r="10432" spans="10:11" x14ac:dyDescent="0.2">
      <c r="J10432" s="4"/>
      <c r="K10432" s="4"/>
    </row>
    <row r="10433" spans="10:11" x14ac:dyDescent="0.2">
      <c r="J10433" s="4"/>
      <c r="K10433" s="4"/>
    </row>
    <row r="10434" spans="10:11" x14ac:dyDescent="0.2">
      <c r="J10434" s="4"/>
      <c r="K10434" s="4"/>
    </row>
    <row r="10435" spans="10:11" x14ac:dyDescent="0.2">
      <c r="J10435" s="4"/>
      <c r="K10435" s="4"/>
    </row>
    <row r="10436" spans="10:11" x14ac:dyDescent="0.2">
      <c r="J10436" s="4"/>
      <c r="K10436" s="4"/>
    </row>
    <row r="10437" spans="10:11" x14ac:dyDescent="0.2">
      <c r="J10437" s="4"/>
      <c r="K10437" s="4"/>
    </row>
    <row r="10438" spans="10:11" x14ac:dyDescent="0.2">
      <c r="J10438" s="4"/>
      <c r="K10438" s="4"/>
    </row>
    <row r="10439" spans="10:11" x14ac:dyDescent="0.2">
      <c r="J10439" s="4"/>
      <c r="K10439" s="4"/>
    </row>
    <row r="10440" spans="10:11" x14ac:dyDescent="0.2">
      <c r="J10440" s="4"/>
      <c r="K10440" s="4"/>
    </row>
    <row r="10441" spans="10:11" x14ac:dyDescent="0.2">
      <c r="J10441" s="4"/>
      <c r="K10441" s="4"/>
    </row>
    <row r="10442" spans="10:11" x14ac:dyDescent="0.2">
      <c r="J10442" s="4"/>
      <c r="K10442" s="4"/>
    </row>
    <row r="10443" spans="10:11" x14ac:dyDescent="0.2">
      <c r="J10443" s="4"/>
      <c r="K10443" s="4"/>
    </row>
    <row r="10444" spans="10:11" x14ac:dyDescent="0.2">
      <c r="J10444" s="4"/>
      <c r="K10444" s="4"/>
    </row>
    <row r="10445" spans="10:11" x14ac:dyDescent="0.2">
      <c r="J10445" s="4"/>
      <c r="K10445" s="4"/>
    </row>
    <row r="10446" spans="10:11" x14ac:dyDescent="0.2">
      <c r="J10446" s="4"/>
      <c r="K10446" s="4"/>
    </row>
    <row r="10447" spans="10:11" x14ac:dyDescent="0.2">
      <c r="J10447" s="4"/>
      <c r="K10447" s="4"/>
    </row>
    <row r="10448" spans="10:11" x14ac:dyDescent="0.2">
      <c r="J10448" s="4"/>
      <c r="K10448" s="4"/>
    </row>
    <row r="10449" spans="10:11" x14ac:dyDescent="0.2">
      <c r="J10449" s="4"/>
      <c r="K10449" s="4"/>
    </row>
    <row r="10450" spans="10:11" x14ac:dyDescent="0.2">
      <c r="J10450" s="4"/>
      <c r="K10450" s="4"/>
    </row>
    <row r="10451" spans="10:11" x14ac:dyDescent="0.2">
      <c r="J10451" s="4"/>
      <c r="K10451" s="4"/>
    </row>
    <row r="10452" spans="10:11" x14ac:dyDescent="0.2">
      <c r="J10452" s="4"/>
      <c r="K10452" s="4"/>
    </row>
    <row r="10453" spans="10:11" x14ac:dyDescent="0.2">
      <c r="J10453" s="4"/>
      <c r="K10453" s="4"/>
    </row>
    <row r="10454" spans="10:11" x14ac:dyDescent="0.2">
      <c r="J10454" s="4"/>
      <c r="K10454" s="4"/>
    </row>
    <row r="10455" spans="10:11" x14ac:dyDescent="0.2">
      <c r="J10455" s="4"/>
      <c r="K10455" s="4"/>
    </row>
    <row r="10456" spans="10:11" x14ac:dyDescent="0.2">
      <c r="J10456" s="4"/>
      <c r="K10456" s="4"/>
    </row>
    <row r="10457" spans="10:11" x14ac:dyDescent="0.2">
      <c r="J10457" s="4"/>
      <c r="K10457" s="4"/>
    </row>
    <row r="10458" spans="10:11" x14ac:dyDescent="0.2">
      <c r="J10458" s="4"/>
      <c r="K10458" s="4"/>
    </row>
    <row r="10459" spans="10:11" x14ac:dyDescent="0.2">
      <c r="J10459" s="4"/>
      <c r="K10459" s="4"/>
    </row>
    <row r="10460" spans="10:11" x14ac:dyDescent="0.2">
      <c r="J10460" s="4"/>
      <c r="K10460" s="4"/>
    </row>
    <row r="10461" spans="10:11" x14ac:dyDescent="0.2">
      <c r="J10461" s="4"/>
      <c r="K10461" s="4"/>
    </row>
    <row r="10462" spans="10:11" x14ac:dyDescent="0.2">
      <c r="J10462" s="4"/>
      <c r="K10462" s="4"/>
    </row>
    <row r="10463" spans="10:11" x14ac:dyDescent="0.2">
      <c r="J10463" s="4"/>
      <c r="K10463" s="4"/>
    </row>
    <row r="10464" spans="10:11" x14ac:dyDescent="0.2">
      <c r="J10464" s="4"/>
      <c r="K10464" s="4"/>
    </row>
    <row r="10465" spans="10:11" x14ac:dyDescent="0.2">
      <c r="J10465" s="4"/>
      <c r="K10465" s="4"/>
    </row>
    <row r="10466" spans="10:11" x14ac:dyDescent="0.2">
      <c r="J10466" s="4"/>
      <c r="K10466" s="4"/>
    </row>
    <row r="10467" spans="10:11" x14ac:dyDescent="0.2">
      <c r="J10467" s="4"/>
      <c r="K10467" s="4"/>
    </row>
    <row r="10468" spans="10:11" x14ac:dyDescent="0.2">
      <c r="J10468" s="4"/>
      <c r="K10468" s="4"/>
    </row>
    <row r="10469" spans="10:11" x14ac:dyDescent="0.2">
      <c r="J10469" s="4"/>
      <c r="K10469" s="4"/>
    </row>
    <row r="10470" spans="10:11" x14ac:dyDescent="0.2">
      <c r="J10470" s="4"/>
      <c r="K10470" s="4"/>
    </row>
    <row r="10471" spans="10:11" x14ac:dyDescent="0.2">
      <c r="J10471" s="4"/>
      <c r="K10471" s="4"/>
    </row>
    <row r="10472" spans="10:11" x14ac:dyDescent="0.2">
      <c r="J10472" s="4"/>
      <c r="K10472" s="4"/>
    </row>
    <row r="10473" spans="10:11" x14ac:dyDescent="0.2">
      <c r="J10473" s="4"/>
      <c r="K10473" s="4"/>
    </row>
    <row r="10474" spans="10:11" x14ac:dyDescent="0.2">
      <c r="J10474" s="4"/>
      <c r="K10474" s="4"/>
    </row>
    <row r="10475" spans="10:11" x14ac:dyDescent="0.2">
      <c r="J10475" s="4"/>
      <c r="K10475" s="4"/>
    </row>
    <row r="10476" spans="10:11" x14ac:dyDescent="0.2">
      <c r="J10476" s="4"/>
      <c r="K10476" s="4"/>
    </row>
    <row r="10477" spans="10:11" x14ac:dyDescent="0.2">
      <c r="J10477" s="4"/>
      <c r="K10477" s="4"/>
    </row>
    <row r="10478" spans="10:11" x14ac:dyDescent="0.2">
      <c r="J10478" s="4"/>
      <c r="K10478" s="4"/>
    </row>
    <row r="10479" spans="10:11" x14ac:dyDescent="0.2">
      <c r="J10479" s="4"/>
      <c r="K10479" s="4"/>
    </row>
    <row r="10480" spans="10:11" x14ac:dyDescent="0.2">
      <c r="J10480" s="4"/>
      <c r="K10480" s="4"/>
    </row>
    <row r="10481" spans="10:11" x14ac:dyDescent="0.2">
      <c r="J10481" s="4"/>
      <c r="K10481" s="4"/>
    </row>
    <row r="10482" spans="10:11" x14ac:dyDescent="0.2">
      <c r="J10482" s="4"/>
      <c r="K10482" s="4"/>
    </row>
    <row r="10483" spans="10:11" x14ac:dyDescent="0.2">
      <c r="J10483" s="4"/>
      <c r="K10483" s="4"/>
    </row>
    <row r="10484" spans="10:11" x14ac:dyDescent="0.2">
      <c r="J10484" s="4"/>
      <c r="K10484" s="4"/>
    </row>
    <row r="10485" spans="10:11" x14ac:dyDescent="0.2">
      <c r="J10485" s="4"/>
      <c r="K10485" s="4"/>
    </row>
    <row r="10486" spans="10:11" x14ac:dyDescent="0.2">
      <c r="J10486" s="4"/>
      <c r="K10486" s="4"/>
    </row>
    <row r="10487" spans="10:11" x14ac:dyDescent="0.2">
      <c r="J10487" s="4"/>
      <c r="K10487" s="4"/>
    </row>
    <row r="10488" spans="10:11" x14ac:dyDescent="0.2">
      <c r="J10488" s="4"/>
      <c r="K10488" s="4"/>
    </row>
    <row r="10489" spans="10:11" x14ac:dyDescent="0.2">
      <c r="J10489" s="4"/>
      <c r="K10489" s="4"/>
    </row>
    <row r="10490" spans="10:11" x14ac:dyDescent="0.2">
      <c r="J10490" s="4"/>
      <c r="K10490" s="4"/>
    </row>
    <row r="10491" spans="10:11" x14ac:dyDescent="0.2">
      <c r="J10491" s="4"/>
      <c r="K10491" s="4"/>
    </row>
    <row r="10492" spans="10:11" x14ac:dyDescent="0.2">
      <c r="J10492" s="4"/>
      <c r="K10492" s="4"/>
    </row>
    <row r="10493" spans="10:11" x14ac:dyDescent="0.2">
      <c r="J10493" s="4"/>
      <c r="K10493" s="4"/>
    </row>
    <row r="10494" spans="10:11" x14ac:dyDescent="0.2">
      <c r="J10494" s="4"/>
      <c r="K10494" s="4"/>
    </row>
    <row r="10495" spans="10:11" x14ac:dyDescent="0.2">
      <c r="J10495" s="4"/>
      <c r="K10495" s="4"/>
    </row>
    <row r="10496" spans="10:11" x14ac:dyDescent="0.2">
      <c r="J10496" s="4"/>
      <c r="K10496" s="4"/>
    </row>
    <row r="10497" spans="10:11" x14ac:dyDescent="0.2">
      <c r="J10497" s="4"/>
      <c r="K10497" s="4"/>
    </row>
    <row r="10498" spans="10:11" x14ac:dyDescent="0.2">
      <c r="J10498" s="4"/>
      <c r="K10498" s="4"/>
    </row>
    <row r="10499" spans="10:11" x14ac:dyDescent="0.2">
      <c r="J10499" s="4"/>
      <c r="K10499" s="4"/>
    </row>
    <row r="10500" spans="10:11" x14ac:dyDescent="0.2">
      <c r="J10500" s="4"/>
      <c r="K10500" s="4"/>
    </row>
    <row r="10501" spans="10:11" x14ac:dyDescent="0.2">
      <c r="J10501" s="4"/>
      <c r="K10501" s="4"/>
    </row>
    <row r="10502" spans="10:11" x14ac:dyDescent="0.2">
      <c r="J10502" s="4"/>
      <c r="K10502" s="4"/>
    </row>
    <row r="10503" spans="10:11" x14ac:dyDescent="0.2">
      <c r="J10503" s="4"/>
      <c r="K10503" s="4"/>
    </row>
    <row r="10504" spans="10:11" x14ac:dyDescent="0.2">
      <c r="J10504" s="4"/>
      <c r="K10504" s="4"/>
    </row>
    <row r="10505" spans="10:11" x14ac:dyDescent="0.2">
      <c r="J10505" s="4"/>
      <c r="K10505" s="4"/>
    </row>
    <row r="10506" spans="10:11" x14ac:dyDescent="0.2">
      <c r="J10506" s="4"/>
      <c r="K10506" s="4"/>
    </row>
    <row r="10507" spans="10:11" x14ac:dyDescent="0.2">
      <c r="J10507" s="4"/>
      <c r="K10507" s="4"/>
    </row>
    <row r="10508" spans="10:11" x14ac:dyDescent="0.2">
      <c r="J10508" s="4"/>
      <c r="K10508" s="4"/>
    </row>
    <row r="10509" spans="10:11" x14ac:dyDescent="0.2">
      <c r="J10509" s="4"/>
      <c r="K10509" s="4"/>
    </row>
    <row r="10510" spans="10:11" x14ac:dyDescent="0.2">
      <c r="J10510" s="4"/>
      <c r="K10510" s="4"/>
    </row>
    <row r="10511" spans="10:11" x14ac:dyDescent="0.2">
      <c r="J10511" s="4"/>
      <c r="K10511" s="4"/>
    </row>
    <row r="10512" spans="10:11" x14ac:dyDescent="0.2">
      <c r="J10512" s="4"/>
      <c r="K10512" s="4"/>
    </row>
    <row r="10513" spans="10:11" x14ac:dyDescent="0.2">
      <c r="J10513" s="4"/>
      <c r="K10513" s="4"/>
    </row>
    <row r="10514" spans="10:11" x14ac:dyDescent="0.2">
      <c r="J10514" s="4"/>
      <c r="K10514" s="4"/>
    </row>
    <row r="10515" spans="10:11" x14ac:dyDescent="0.2">
      <c r="J10515" s="4"/>
      <c r="K10515" s="4"/>
    </row>
    <row r="10516" spans="10:11" x14ac:dyDescent="0.2">
      <c r="J10516" s="4"/>
      <c r="K10516" s="4"/>
    </row>
    <row r="10517" spans="10:11" x14ac:dyDescent="0.2">
      <c r="J10517" s="4"/>
      <c r="K10517" s="4"/>
    </row>
    <row r="10518" spans="10:11" x14ac:dyDescent="0.2">
      <c r="J10518" s="4"/>
      <c r="K10518" s="4"/>
    </row>
    <row r="10519" spans="10:11" x14ac:dyDescent="0.2">
      <c r="J10519" s="4"/>
      <c r="K10519" s="4"/>
    </row>
    <row r="10520" spans="10:11" x14ac:dyDescent="0.2">
      <c r="J10520" s="4"/>
      <c r="K10520" s="4"/>
    </row>
    <row r="10521" spans="10:11" x14ac:dyDescent="0.2">
      <c r="J10521" s="4"/>
      <c r="K10521" s="4"/>
    </row>
    <row r="10522" spans="10:11" x14ac:dyDescent="0.2">
      <c r="J10522" s="4"/>
      <c r="K10522" s="4"/>
    </row>
    <row r="10523" spans="10:11" x14ac:dyDescent="0.2">
      <c r="J10523" s="4"/>
      <c r="K10523" s="4"/>
    </row>
    <row r="10524" spans="10:11" x14ac:dyDescent="0.2">
      <c r="J10524" s="4"/>
      <c r="K10524" s="4"/>
    </row>
    <row r="10525" spans="10:11" x14ac:dyDescent="0.2">
      <c r="J10525" s="4"/>
      <c r="K10525" s="4"/>
    </row>
    <row r="10526" spans="10:11" x14ac:dyDescent="0.2">
      <c r="J10526" s="4"/>
      <c r="K10526" s="4"/>
    </row>
    <row r="10527" spans="10:11" x14ac:dyDescent="0.2">
      <c r="J10527" s="4"/>
      <c r="K10527" s="4"/>
    </row>
    <row r="10528" spans="10:11" x14ac:dyDescent="0.2">
      <c r="J10528" s="4"/>
      <c r="K10528" s="4"/>
    </row>
    <row r="10529" spans="10:11" x14ac:dyDescent="0.2">
      <c r="J10529" s="4"/>
      <c r="K10529" s="4"/>
    </row>
    <row r="10530" spans="10:11" x14ac:dyDescent="0.2">
      <c r="J10530" s="4"/>
      <c r="K10530" s="4"/>
    </row>
    <row r="10531" spans="10:11" x14ac:dyDescent="0.2">
      <c r="J10531" s="4"/>
      <c r="K10531" s="4"/>
    </row>
    <row r="10532" spans="10:11" x14ac:dyDescent="0.2">
      <c r="J10532" s="4"/>
      <c r="K10532" s="4"/>
    </row>
    <row r="10533" spans="10:11" x14ac:dyDescent="0.2">
      <c r="J10533" s="4"/>
      <c r="K10533" s="4"/>
    </row>
    <row r="10534" spans="10:11" x14ac:dyDescent="0.2">
      <c r="J10534" s="4"/>
      <c r="K10534" s="4"/>
    </row>
    <row r="10535" spans="10:11" x14ac:dyDescent="0.2">
      <c r="J10535" s="4"/>
      <c r="K10535" s="4"/>
    </row>
    <row r="10536" spans="10:11" x14ac:dyDescent="0.2">
      <c r="J10536" s="4"/>
      <c r="K10536" s="4"/>
    </row>
    <row r="10537" spans="10:11" x14ac:dyDescent="0.2">
      <c r="J10537" s="4"/>
      <c r="K10537" s="4"/>
    </row>
    <row r="10538" spans="10:11" x14ac:dyDescent="0.2">
      <c r="J10538" s="4"/>
      <c r="K10538" s="4"/>
    </row>
    <row r="10539" spans="10:11" x14ac:dyDescent="0.2">
      <c r="J10539" s="4"/>
      <c r="K10539" s="4"/>
    </row>
    <row r="10540" spans="10:11" x14ac:dyDescent="0.2">
      <c r="J10540" s="4"/>
      <c r="K10540" s="4"/>
    </row>
    <row r="10541" spans="10:11" x14ac:dyDescent="0.2">
      <c r="J10541" s="4"/>
      <c r="K10541" s="4"/>
    </row>
    <row r="10542" spans="10:11" x14ac:dyDescent="0.2">
      <c r="J10542" s="4"/>
      <c r="K10542" s="4"/>
    </row>
    <row r="10543" spans="10:11" x14ac:dyDescent="0.2">
      <c r="J10543" s="4"/>
      <c r="K10543" s="4"/>
    </row>
    <row r="10544" spans="10:11" x14ac:dyDescent="0.2">
      <c r="J10544" s="4"/>
      <c r="K10544" s="4"/>
    </row>
    <row r="10545" spans="10:11" x14ac:dyDescent="0.2">
      <c r="J10545" s="4"/>
      <c r="K10545" s="4"/>
    </row>
    <row r="10546" spans="10:11" x14ac:dyDescent="0.2">
      <c r="J10546" s="4"/>
      <c r="K10546" s="4"/>
    </row>
    <row r="10547" spans="10:11" x14ac:dyDescent="0.2">
      <c r="J10547" s="4"/>
      <c r="K10547" s="4"/>
    </row>
    <row r="10548" spans="10:11" x14ac:dyDescent="0.2">
      <c r="J10548" s="4"/>
      <c r="K10548" s="4"/>
    </row>
    <row r="10549" spans="10:11" x14ac:dyDescent="0.2">
      <c r="J10549" s="4"/>
      <c r="K10549" s="4"/>
    </row>
    <row r="10550" spans="10:11" x14ac:dyDescent="0.2">
      <c r="J10550" s="4"/>
      <c r="K10550" s="4"/>
    </row>
    <row r="10551" spans="10:11" x14ac:dyDescent="0.2">
      <c r="J10551" s="4"/>
      <c r="K10551" s="4"/>
    </row>
    <row r="10552" spans="10:11" x14ac:dyDescent="0.2">
      <c r="J10552" s="4"/>
      <c r="K10552" s="4"/>
    </row>
    <row r="10553" spans="10:11" x14ac:dyDescent="0.2">
      <c r="J10553" s="4"/>
      <c r="K10553" s="4"/>
    </row>
    <row r="10554" spans="10:11" x14ac:dyDescent="0.2">
      <c r="J10554" s="4"/>
      <c r="K10554" s="4"/>
    </row>
    <row r="10555" spans="10:11" x14ac:dyDescent="0.2">
      <c r="J10555" s="4"/>
      <c r="K10555" s="4"/>
    </row>
    <row r="10556" spans="10:11" x14ac:dyDescent="0.2">
      <c r="J10556" s="4"/>
      <c r="K10556" s="4"/>
    </row>
    <row r="10557" spans="10:11" x14ac:dyDescent="0.2">
      <c r="J10557" s="4"/>
      <c r="K10557" s="4"/>
    </row>
    <row r="10558" spans="10:11" x14ac:dyDescent="0.2">
      <c r="J10558" s="4"/>
      <c r="K10558" s="4"/>
    </row>
    <row r="10559" spans="10:11" x14ac:dyDescent="0.2">
      <c r="J10559" s="4"/>
      <c r="K10559" s="4"/>
    </row>
    <row r="10560" spans="10:11" x14ac:dyDescent="0.2">
      <c r="J10560" s="4"/>
      <c r="K10560" s="4"/>
    </row>
    <row r="10561" spans="10:11" x14ac:dyDescent="0.2">
      <c r="J10561" s="4"/>
      <c r="K10561" s="4"/>
    </row>
    <row r="10562" spans="10:11" x14ac:dyDescent="0.2">
      <c r="J10562" s="4"/>
      <c r="K10562" s="4"/>
    </row>
    <row r="10563" spans="10:11" x14ac:dyDescent="0.2">
      <c r="J10563" s="4"/>
      <c r="K10563" s="4"/>
    </row>
    <row r="10564" spans="10:11" x14ac:dyDescent="0.2">
      <c r="J10564" s="4"/>
      <c r="K10564" s="4"/>
    </row>
    <row r="10565" spans="10:11" x14ac:dyDescent="0.2">
      <c r="J10565" s="4"/>
      <c r="K10565" s="4"/>
    </row>
    <row r="10566" spans="10:11" x14ac:dyDescent="0.2">
      <c r="J10566" s="4"/>
      <c r="K10566" s="4"/>
    </row>
    <row r="10567" spans="10:11" x14ac:dyDescent="0.2">
      <c r="J10567" s="4"/>
      <c r="K10567" s="4"/>
    </row>
    <row r="10568" spans="10:11" x14ac:dyDescent="0.2">
      <c r="J10568" s="4"/>
      <c r="K10568" s="4"/>
    </row>
    <row r="10569" spans="10:11" x14ac:dyDescent="0.2">
      <c r="J10569" s="4"/>
      <c r="K10569" s="4"/>
    </row>
    <row r="10570" spans="10:11" x14ac:dyDescent="0.2">
      <c r="J10570" s="4"/>
      <c r="K10570" s="4"/>
    </row>
    <row r="10571" spans="10:11" x14ac:dyDescent="0.2">
      <c r="J10571" s="4"/>
      <c r="K10571" s="4"/>
    </row>
    <row r="10572" spans="10:11" x14ac:dyDescent="0.2">
      <c r="J10572" s="4"/>
      <c r="K10572" s="4"/>
    </row>
    <row r="10573" spans="10:11" x14ac:dyDescent="0.2">
      <c r="J10573" s="4"/>
      <c r="K10573" s="4"/>
    </row>
    <row r="10574" spans="10:11" x14ac:dyDescent="0.2">
      <c r="J10574" s="4"/>
      <c r="K10574" s="4"/>
    </row>
    <row r="10575" spans="10:11" x14ac:dyDescent="0.2">
      <c r="J10575" s="4"/>
      <c r="K10575" s="4"/>
    </row>
    <row r="10576" spans="10:11" x14ac:dyDescent="0.2">
      <c r="J10576" s="4"/>
      <c r="K10576" s="4"/>
    </row>
    <row r="10577" spans="10:11" x14ac:dyDescent="0.2">
      <c r="J10577" s="4"/>
      <c r="K10577" s="4"/>
    </row>
    <row r="10578" spans="10:11" x14ac:dyDescent="0.2">
      <c r="J10578" s="4"/>
      <c r="K10578" s="4"/>
    </row>
    <row r="10579" spans="10:11" x14ac:dyDescent="0.2">
      <c r="J10579" s="4"/>
      <c r="K10579" s="4"/>
    </row>
    <row r="10580" spans="10:11" x14ac:dyDescent="0.2">
      <c r="J10580" s="4"/>
      <c r="K10580" s="4"/>
    </row>
    <row r="10581" spans="10:11" x14ac:dyDescent="0.2">
      <c r="J10581" s="4"/>
      <c r="K10581" s="4"/>
    </row>
    <row r="10582" spans="10:11" x14ac:dyDescent="0.2">
      <c r="J10582" s="4"/>
      <c r="K10582" s="4"/>
    </row>
    <row r="10583" spans="10:11" x14ac:dyDescent="0.2">
      <c r="J10583" s="4"/>
      <c r="K10583" s="4"/>
    </row>
    <row r="10584" spans="10:11" x14ac:dyDescent="0.2">
      <c r="J10584" s="4"/>
      <c r="K10584" s="4"/>
    </row>
    <row r="10585" spans="10:11" x14ac:dyDescent="0.2">
      <c r="J10585" s="4"/>
      <c r="K10585" s="4"/>
    </row>
    <row r="10586" spans="10:11" x14ac:dyDescent="0.2">
      <c r="J10586" s="4"/>
      <c r="K10586" s="4"/>
    </row>
    <row r="10587" spans="10:11" x14ac:dyDescent="0.2">
      <c r="J10587" s="4"/>
      <c r="K10587" s="4"/>
    </row>
    <row r="10588" spans="10:11" x14ac:dyDescent="0.2">
      <c r="J10588" s="4"/>
      <c r="K10588" s="4"/>
    </row>
    <row r="10589" spans="10:11" x14ac:dyDescent="0.2">
      <c r="J10589" s="4"/>
      <c r="K10589" s="4"/>
    </row>
    <row r="10590" spans="10:11" x14ac:dyDescent="0.2">
      <c r="J10590" s="4"/>
      <c r="K10590" s="4"/>
    </row>
    <row r="10591" spans="10:11" x14ac:dyDescent="0.2">
      <c r="J10591" s="4"/>
      <c r="K10591" s="4"/>
    </row>
    <row r="10592" spans="10:11" x14ac:dyDescent="0.2">
      <c r="J10592" s="4"/>
      <c r="K10592" s="4"/>
    </row>
    <row r="10593" spans="10:11" x14ac:dyDescent="0.2">
      <c r="J10593" s="4"/>
      <c r="K10593" s="4"/>
    </row>
    <row r="10594" spans="10:11" x14ac:dyDescent="0.2">
      <c r="J10594" s="4"/>
      <c r="K10594" s="4"/>
    </row>
    <row r="10595" spans="10:11" x14ac:dyDescent="0.2">
      <c r="J10595" s="4"/>
      <c r="K10595" s="4"/>
    </row>
    <row r="10596" spans="10:11" x14ac:dyDescent="0.2">
      <c r="J10596" s="4"/>
      <c r="K10596" s="4"/>
    </row>
    <row r="10597" spans="10:11" x14ac:dyDescent="0.2">
      <c r="J10597" s="4"/>
      <c r="K10597" s="4"/>
    </row>
    <row r="10598" spans="10:11" x14ac:dyDescent="0.2">
      <c r="J10598" s="4"/>
      <c r="K10598" s="4"/>
    </row>
    <row r="10599" spans="10:11" x14ac:dyDescent="0.2">
      <c r="J10599" s="4"/>
      <c r="K10599" s="4"/>
    </row>
    <row r="10600" spans="10:11" x14ac:dyDescent="0.2">
      <c r="J10600" s="4"/>
      <c r="K10600" s="4"/>
    </row>
    <row r="10601" spans="10:11" x14ac:dyDescent="0.2">
      <c r="J10601" s="4"/>
      <c r="K10601" s="4"/>
    </row>
    <row r="10602" spans="10:11" x14ac:dyDescent="0.2">
      <c r="J10602" s="4"/>
      <c r="K10602" s="4"/>
    </row>
    <row r="10603" spans="10:11" x14ac:dyDescent="0.2">
      <c r="J10603" s="4"/>
      <c r="K10603" s="4"/>
    </row>
    <row r="10604" spans="10:11" x14ac:dyDescent="0.2">
      <c r="J10604" s="4"/>
      <c r="K10604" s="4"/>
    </row>
    <row r="10605" spans="10:11" x14ac:dyDescent="0.2">
      <c r="J10605" s="4"/>
      <c r="K10605" s="4"/>
    </row>
    <row r="10606" spans="10:11" x14ac:dyDescent="0.2">
      <c r="J10606" s="4"/>
      <c r="K10606" s="4"/>
    </row>
    <row r="10607" spans="10:11" x14ac:dyDescent="0.2">
      <c r="J10607" s="4"/>
      <c r="K10607" s="4"/>
    </row>
    <row r="10608" spans="10:11" x14ac:dyDescent="0.2">
      <c r="J10608" s="4"/>
      <c r="K10608" s="4"/>
    </row>
    <row r="10609" spans="10:11" x14ac:dyDescent="0.2">
      <c r="J10609" s="4"/>
      <c r="K10609" s="4"/>
    </row>
    <row r="10610" spans="10:11" x14ac:dyDescent="0.2">
      <c r="J10610" s="4"/>
      <c r="K10610" s="4"/>
    </row>
    <row r="10611" spans="10:11" x14ac:dyDescent="0.2">
      <c r="J10611" s="4"/>
      <c r="K10611" s="4"/>
    </row>
    <row r="10612" spans="10:11" x14ac:dyDescent="0.2">
      <c r="J10612" s="4"/>
      <c r="K10612" s="4"/>
    </row>
    <row r="10613" spans="10:11" x14ac:dyDescent="0.2">
      <c r="J10613" s="4"/>
      <c r="K10613" s="4"/>
    </row>
    <row r="10614" spans="10:11" x14ac:dyDescent="0.2">
      <c r="J10614" s="4"/>
      <c r="K10614" s="4"/>
    </row>
    <row r="10615" spans="10:11" x14ac:dyDescent="0.2">
      <c r="J10615" s="4"/>
      <c r="K10615" s="4"/>
    </row>
    <row r="10616" spans="10:11" x14ac:dyDescent="0.2">
      <c r="J10616" s="4"/>
      <c r="K10616" s="4"/>
    </row>
    <row r="10617" spans="10:11" x14ac:dyDescent="0.2">
      <c r="J10617" s="4"/>
      <c r="K10617" s="4"/>
    </row>
    <row r="10618" spans="10:11" x14ac:dyDescent="0.2">
      <c r="J10618" s="4"/>
      <c r="K10618" s="4"/>
    </row>
    <row r="10619" spans="10:11" x14ac:dyDescent="0.2">
      <c r="J10619" s="4"/>
      <c r="K10619" s="4"/>
    </row>
    <row r="10620" spans="10:11" x14ac:dyDescent="0.2">
      <c r="J10620" s="4"/>
      <c r="K10620" s="4"/>
    </row>
    <row r="10621" spans="10:11" x14ac:dyDescent="0.2">
      <c r="J10621" s="4"/>
      <c r="K10621" s="4"/>
    </row>
    <row r="10622" spans="10:11" x14ac:dyDescent="0.2">
      <c r="J10622" s="4"/>
      <c r="K10622" s="4"/>
    </row>
    <row r="10623" spans="10:11" x14ac:dyDescent="0.2">
      <c r="J10623" s="4"/>
      <c r="K10623" s="4"/>
    </row>
    <row r="10624" spans="10:11" x14ac:dyDescent="0.2">
      <c r="J10624" s="4"/>
      <c r="K10624" s="4"/>
    </row>
    <row r="10625" spans="10:11" x14ac:dyDescent="0.2">
      <c r="J10625" s="4"/>
      <c r="K10625" s="4"/>
    </row>
    <row r="10626" spans="10:11" x14ac:dyDescent="0.2">
      <c r="J10626" s="4"/>
      <c r="K10626" s="4"/>
    </row>
    <row r="10627" spans="10:11" x14ac:dyDescent="0.2">
      <c r="J10627" s="4"/>
      <c r="K10627" s="4"/>
    </row>
    <row r="10628" spans="10:11" x14ac:dyDescent="0.2">
      <c r="J10628" s="4"/>
      <c r="K10628" s="4"/>
    </row>
    <row r="10629" spans="10:11" x14ac:dyDescent="0.2">
      <c r="J10629" s="4"/>
      <c r="K10629" s="4"/>
    </row>
    <row r="10630" spans="10:11" x14ac:dyDescent="0.2">
      <c r="J10630" s="4"/>
      <c r="K10630" s="4"/>
    </row>
    <row r="10631" spans="10:11" x14ac:dyDescent="0.2">
      <c r="J10631" s="4"/>
      <c r="K10631" s="4"/>
    </row>
    <row r="10632" spans="10:11" x14ac:dyDescent="0.2">
      <c r="J10632" s="4"/>
      <c r="K10632" s="4"/>
    </row>
    <row r="10633" spans="10:11" x14ac:dyDescent="0.2">
      <c r="J10633" s="4"/>
      <c r="K10633" s="4"/>
    </row>
    <row r="10634" spans="10:11" x14ac:dyDescent="0.2">
      <c r="J10634" s="4"/>
      <c r="K10634" s="4"/>
    </row>
    <row r="10635" spans="10:11" x14ac:dyDescent="0.2">
      <c r="J10635" s="4"/>
      <c r="K10635" s="4"/>
    </row>
    <row r="10636" spans="10:11" x14ac:dyDescent="0.2">
      <c r="J10636" s="4"/>
      <c r="K10636" s="4"/>
    </row>
    <row r="10637" spans="10:11" x14ac:dyDescent="0.2">
      <c r="J10637" s="4"/>
      <c r="K10637" s="4"/>
    </row>
    <row r="10638" spans="10:11" x14ac:dyDescent="0.2">
      <c r="J10638" s="4"/>
      <c r="K10638" s="4"/>
    </row>
    <row r="10639" spans="10:11" x14ac:dyDescent="0.2">
      <c r="J10639" s="4"/>
      <c r="K10639" s="4"/>
    </row>
    <row r="10640" spans="10:11" x14ac:dyDescent="0.2">
      <c r="J10640" s="4"/>
      <c r="K10640" s="4"/>
    </row>
    <row r="10641" spans="10:11" x14ac:dyDescent="0.2">
      <c r="J10641" s="4"/>
      <c r="K10641" s="4"/>
    </row>
    <row r="10642" spans="10:11" x14ac:dyDescent="0.2">
      <c r="J10642" s="4"/>
      <c r="K10642" s="4"/>
    </row>
    <row r="10643" spans="10:11" x14ac:dyDescent="0.2">
      <c r="J10643" s="4"/>
      <c r="K10643" s="4"/>
    </row>
    <row r="10644" spans="10:11" x14ac:dyDescent="0.2">
      <c r="J10644" s="4"/>
      <c r="K10644" s="4"/>
    </row>
    <row r="10645" spans="10:11" x14ac:dyDescent="0.2">
      <c r="J10645" s="4"/>
      <c r="K10645" s="4"/>
    </row>
    <row r="10646" spans="10:11" x14ac:dyDescent="0.2">
      <c r="J10646" s="4"/>
      <c r="K10646" s="4"/>
    </row>
    <row r="10647" spans="10:11" x14ac:dyDescent="0.2">
      <c r="J10647" s="4"/>
      <c r="K10647" s="4"/>
    </row>
    <row r="10648" spans="10:11" x14ac:dyDescent="0.2">
      <c r="J10648" s="4"/>
      <c r="K10648" s="4"/>
    </row>
    <row r="10649" spans="10:11" x14ac:dyDescent="0.2">
      <c r="J10649" s="4"/>
      <c r="K10649" s="4"/>
    </row>
    <row r="10650" spans="10:11" x14ac:dyDescent="0.2">
      <c r="J10650" s="4"/>
      <c r="K10650" s="4"/>
    </row>
    <row r="10651" spans="10:11" x14ac:dyDescent="0.2">
      <c r="J10651" s="4"/>
      <c r="K10651" s="4"/>
    </row>
    <row r="10652" spans="10:11" x14ac:dyDescent="0.2">
      <c r="J10652" s="4"/>
      <c r="K10652" s="4"/>
    </row>
    <row r="10653" spans="10:11" x14ac:dyDescent="0.2">
      <c r="J10653" s="4"/>
      <c r="K10653" s="4"/>
    </row>
    <row r="10654" spans="10:11" x14ac:dyDescent="0.2">
      <c r="J10654" s="4"/>
      <c r="K10654" s="4"/>
    </row>
    <row r="10655" spans="10:11" x14ac:dyDescent="0.2">
      <c r="J10655" s="4"/>
      <c r="K10655" s="4"/>
    </row>
    <row r="10656" spans="10:11" x14ac:dyDescent="0.2">
      <c r="J10656" s="4"/>
      <c r="K10656" s="4"/>
    </row>
    <row r="10657" spans="10:11" x14ac:dyDescent="0.2">
      <c r="J10657" s="4"/>
      <c r="K10657" s="4"/>
    </row>
    <row r="10658" spans="10:11" x14ac:dyDescent="0.2">
      <c r="J10658" s="4"/>
      <c r="K10658" s="4"/>
    </row>
    <row r="10659" spans="10:11" x14ac:dyDescent="0.2">
      <c r="J10659" s="4"/>
      <c r="K10659" s="4"/>
    </row>
    <row r="10660" spans="10:11" x14ac:dyDescent="0.2">
      <c r="J10660" s="4"/>
      <c r="K10660" s="4"/>
    </row>
    <row r="10661" spans="10:11" x14ac:dyDescent="0.2">
      <c r="J10661" s="4"/>
      <c r="K10661" s="4"/>
    </row>
    <row r="10662" spans="10:11" x14ac:dyDescent="0.2">
      <c r="J10662" s="4"/>
      <c r="K10662" s="4"/>
    </row>
    <row r="10663" spans="10:11" x14ac:dyDescent="0.2">
      <c r="J10663" s="4"/>
      <c r="K10663" s="4"/>
    </row>
    <row r="10664" spans="10:11" x14ac:dyDescent="0.2">
      <c r="J10664" s="4"/>
      <c r="K10664" s="4"/>
    </row>
    <row r="10665" spans="10:11" x14ac:dyDescent="0.2">
      <c r="J10665" s="4"/>
      <c r="K10665" s="4"/>
    </row>
    <row r="10666" spans="10:11" x14ac:dyDescent="0.2">
      <c r="J10666" s="4"/>
      <c r="K10666" s="4"/>
    </row>
    <row r="10667" spans="10:11" x14ac:dyDescent="0.2">
      <c r="J10667" s="4"/>
      <c r="K10667" s="4"/>
    </row>
    <row r="10668" spans="10:11" x14ac:dyDescent="0.2">
      <c r="J10668" s="4"/>
      <c r="K10668" s="4"/>
    </row>
    <row r="10669" spans="10:11" x14ac:dyDescent="0.2">
      <c r="J10669" s="4"/>
      <c r="K10669" s="4"/>
    </row>
    <row r="10670" spans="10:11" x14ac:dyDescent="0.2">
      <c r="J10670" s="4"/>
      <c r="K10670" s="4"/>
    </row>
    <row r="10671" spans="10:11" x14ac:dyDescent="0.2">
      <c r="J10671" s="4"/>
      <c r="K10671" s="4"/>
    </row>
    <row r="10672" spans="10:11" x14ac:dyDescent="0.2">
      <c r="J10672" s="4"/>
      <c r="K10672" s="4"/>
    </row>
    <row r="10673" spans="10:11" x14ac:dyDescent="0.2">
      <c r="J10673" s="4"/>
      <c r="K10673" s="4"/>
    </row>
    <row r="10674" spans="10:11" x14ac:dyDescent="0.2">
      <c r="J10674" s="4"/>
      <c r="K10674" s="4"/>
    </row>
    <row r="10675" spans="10:11" x14ac:dyDescent="0.2">
      <c r="J10675" s="4"/>
      <c r="K10675" s="4"/>
    </row>
    <row r="10676" spans="10:11" x14ac:dyDescent="0.2">
      <c r="J10676" s="4"/>
      <c r="K10676" s="4"/>
    </row>
    <row r="10677" spans="10:11" x14ac:dyDescent="0.2">
      <c r="J10677" s="4"/>
      <c r="K10677" s="4"/>
    </row>
    <row r="10678" spans="10:11" x14ac:dyDescent="0.2">
      <c r="J10678" s="4"/>
      <c r="K10678" s="4"/>
    </row>
    <row r="10679" spans="10:11" x14ac:dyDescent="0.2">
      <c r="J10679" s="4"/>
      <c r="K10679" s="4"/>
    </row>
    <row r="10680" spans="10:11" x14ac:dyDescent="0.2">
      <c r="J10680" s="4"/>
      <c r="K10680" s="4"/>
    </row>
    <row r="10681" spans="10:11" x14ac:dyDescent="0.2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K3068"/>
  <sheetViews>
    <sheetView topLeftCell="AL3036" zoomScale="75" workbookViewId="0">
      <selection activeCell="B37" sqref="B37"/>
    </sheetView>
  </sheetViews>
  <sheetFormatPr defaultRowHeight="12.75" x14ac:dyDescent="0.2"/>
  <cols>
    <col min="1" max="1" width="10.85546875" customWidth="1"/>
    <col min="2" max="2" width="9.5703125" bestFit="1" customWidth="1"/>
    <col min="4" max="4" width="10.140625" bestFit="1" customWidth="1"/>
    <col min="11" max="11" width="9.85546875" customWidth="1"/>
    <col min="33" max="33" width="5.42578125" bestFit="1" customWidth="1"/>
    <col min="34" max="34" width="4.28515625" bestFit="1" customWidth="1"/>
    <col min="35" max="35" width="5.85546875" customWidth="1"/>
    <col min="36" max="36" width="3.7109375" bestFit="1" customWidth="1"/>
    <col min="37" max="37" width="4.85546875" bestFit="1" customWidth="1"/>
    <col min="38" max="38" width="7.5703125" customWidth="1"/>
    <col min="39" max="39" width="10.140625" style="343" customWidth="1"/>
    <col min="40" max="40" width="2.5703125" customWidth="1"/>
    <col min="41" max="41" width="17.7109375" customWidth="1"/>
    <col min="42" max="42" width="3.28515625" customWidth="1"/>
    <col min="43" max="43" width="9.140625" style="345"/>
    <col min="44" max="44" width="1.85546875" bestFit="1" customWidth="1"/>
    <col min="45" max="45" width="21.28515625" customWidth="1"/>
    <col min="46" max="46" width="4" customWidth="1"/>
    <col min="47" max="47" width="7.42578125" style="343" customWidth="1"/>
    <col min="48" max="48" width="3.5703125" customWidth="1"/>
    <col min="49" max="49" width="14.7109375" customWidth="1"/>
    <col min="50" max="50" width="3.140625" customWidth="1"/>
    <col min="51" max="51" width="10.5703125" style="22" customWidth="1"/>
    <col min="52" max="52" width="3.5703125" customWidth="1"/>
    <col min="53" max="53" width="21.42578125" bestFit="1" customWidth="1"/>
    <col min="54" max="54" width="2.7109375" customWidth="1"/>
    <col min="55" max="55" width="9.28515625" style="343" customWidth="1"/>
    <col min="56" max="56" width="2.85546875" customWidth="1"/>
    <col min="57" max="57" width="21.42578125" customWidth="1"/>
    <col min="58" max="58" width="3" customWidth="1"/>
    <col min="59" max="59" width="5" customWidth="1"/>
    <col min="60" max="60" width="2" bestFit="1" customWidth="1"/>
    <col min="61" max="61" width="18.42578125" bestFit="1" customWidth="1"/>
  </cols>
  <sheetData>
    <row r="1" spans="1:63" x14ac:dyDescent="0.2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3" x14ac:dyDescent="0.2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44"/>
      <c r="AO2" s="98"/>
      <c r="AP2" s="98"/>
      <c r="AQ2" s="346"/>
    </row>
    <row r="3" spans="1:63" x14ac:dyDescent="0.2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44"/>
      <c r="AN3" s="318"/>
      <c r="AO3" s="352"/>
      <c r="AP3" s="318"/>
      <c r="AQ3" s="353"/>
      <c r="AR3" s="203"/>
      <c r="AS3" s="354"/>
      <c r="AT3" s="354"/>
      <c r="AU3" s="348"/>
      <c r="AV3" s="203"/>
      <c r="AW3" s="203"/>
      <c r="AX3" s="203"/>
      <c r="AY3" s="348"/>
      <c r="AZ3" s="203"/>
      <c r="BA3" s="203"/>
      <c r="BB3" s="203"/>
      <c r="BC3" s="348"/>
      <c r="BD3" s="203"/>
      <c r="BE3" s="203"/>
      <c r="BF3" s="203"/>
      <c r="BG3" s="348"/>
      <c r="BH3" s="203"/>
      <c r="BI3" s="203"/>
      <c r="BJ3" s="355"/>
      <c r="BK3" s="22"/>
    </row>
    <row r="4" spans="1:63" x14ac:dyDescent="0.2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44"/>
      <c r="AN4" s="319"/>
      <c r="AO4" s="186"/>
      <c r="AP4" s="319"/>
      <c r="AQ4" s="356"/>
      <c r="AR4" s="203"/>
      <c r="AS4" s="357"/>
      <c r="AT4" s="357"/>
      <c r="AU4" s="348"/>
      <c r="AV4" s="203"/>
      <c r="AW4" s="320"/>
      <c r="AX4" s="320"/>
      <c r="AY4" s="320"/>
      <c r="AZ4" s="203"/>
      <c r="BA4" s="320"/>
      <c r="BB4" s="320"/>
      <c r="BC4" s="348"/>
      <c r="BD4" s="203"/>
      <c r="BE4" s="320"/>
      <c r="BF4" s="320"/>
      <c r="BG4" s="22"/>
      <c r="BH4" s="203"/>
      <c r="BI4" s="203"/>
      <c r="BJ4" s="355"/>
      <c r="BK4" s="22"/>
    </row>
    <row r="5" spans="1:63" x14ac:dyDescent="0.2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44"/>
      <c r="AN5" s="319"/>
      <c r="AO5" s="186"/>
      <c r="AP5" s="319"/>
      <c r="AQ5" s="353"/>
      <c r="AR5" s="203"/>
      <c r="AS5" s="351"/>
      <c r="AT5" s="351"/>
      <c r="AU5" s="348"/>
      <c r="AV5" s="203"/>
      <c r="AW5" s="320"/>
      <c r="AX5" s="320"/>
      <c r="AY5" s="320"/>
      <c r="AZ5" s="203"/>
      <c r="BA5" s="320"/>
      <c r="BB5" s="320"/>
      <c r="BC5" s="348"/>
      <c r="BD5" s="203"/>
      <c r="BE5" s="320"/>
      <c r="BF5" s="320"/>
      <c r="BG5" s="22"/>
      <c r="BH5" s="203"/>
      <c r="BI5" s="203"/>
      <c r="BJ5" s="355"/>
      <c r="BK5" s="22"/>
    </row>
    <row r="6" spans="1:63" x14ac:dyDescent="0.2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44"/>
      <c r="AN6" s="319"/>
      <c r="AO6" s="186"/>
      <c r="AP6" s="319"/>
      <c r="AQ6" s="353"/>
      <c r="AR6" s="203"/>
      <c r="AS6" s="357"/>
      <c r="AT6" s="357"/>
      <c r="AU6" s="348"/>
      <c r="AV6" s="203"/>
      <c r="AW6" s="320"/>
      <c r="AX6" s="320"/>
      <c r="AY6" s="320"/>
      <c r="AZ6" s="203"/>
      <c r="BA6" s="320"/>
      <c r="BB6" s="320"/>
      <c r="BC6" s="348"/>
      <c r="BD6" s="203"/>
      <c r="BE6" s="320"/>
      <c r="BF6" s="320"/>
      <c r="BG6" s="22"/>
      <c r="BH6" s="22"/>
      <c r="BI6" s="22"/>
      <c r="BJ6" s="22"/>
      <c r="BK6" s="22"/>
    </row>
    <row r="7" spans="1:63" x14ac:dyDescent="0.2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 t="shared" ref="O7:O23" si="0">IF(AND($N7=1,$N14=1),AVERAGE(B7:B14),0)</f>
        <v>0</v>
      </c>
      <c r="P7" s="232">
        <f t="shared" ref="P7:P23" si="1">IF(AND($N7=1,$N14=1),AVERAGE(C7:C14),0)</f>
        <v>0</v>
      </c>
      <c r="Q7" s="232">
        <f t="shared" ref="Q7:Q23" si="2">IF(AND($N7=1,$N14=1),AVERAGE(D7:D14),0)</f>
        <v>0</v>
      </c>
      <c r="R7" s="232">
        <f t="shared" ref="R7:R23" si="3">IF(AND($N7=1,$N14=1),AVERAGE(E7:E14),0)</f>
        <v>0</v>
      </c>
      <c r="S7" s="232">
        <f t="shared" ref="S7:S23" si="4">IF(AND($N7=1,$N14=1),AVERAGE(F7:F14),0)</f>
        <v>0</v>
      </c>
      <c r="T7" s="232">
        <f t="shared" ref="T7:T23" si="5">IF(AND($N7=1,$N14=1),AVERAGE(G7:G14),0)</f>
        <v>0</v>
      </c>
      <c r="U7" s="232">
        <f t="shared" ref="U7:U23" si="6">IF(AND($N7=1,$N14=1),AVERAGE(H7:H14),0)</f>
        <v>0</v>
      </c>
      <c r="V7" s="232">
        <f t="shared" ref="V7:V23" si="7">IF(AND($N7=1,$N14=1),AVERAGE(I7:I14),0)</f>
        <v>0</v>
      </c>
      <c r="W7" s="232">
        <f t="shared" ref="W7:W23" si="8">IF(AND($N7=1,$N14=1),AVERAGE(J7:J14),0)</f>
        <v>0</v>
      </c>
      <c r="X7" s="232">
        <f t="shared" ref="X7:X23" si="9">IF(AND($N7=1,$N14=1),AVERAGE(K7:K14),0)</f>
        <v>0</v>
      </c>
      <c r="Y7" s="232">
        <f t="shared" ref="Y7:Y23" si="10">IF(AND($N7=1,$N14=1),AVERAGE(L7:L14),0)</f>
        <v>0</v>
      </c>
      <c r="Z7" s="185">
        <f t="shared" ref="Z7:Z23" si="11">IF(AND($N7=1,$N14=1),AVERAGE(M7:M14),0)</f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44"/>
      <c r="AN7" s="319"/>
      <c r="AO7" s="186"/>
      <c r="AP7" s="319"/>
      <c r="AQ7" s="353"/>
      <c r="AR7" s="203"/>
      <c r="AS7" s="357"/>
      <c r="AT7" s="357"/>
      <c r="AU7" s="348"/>
      <c r="AV7" s="22"/>
      <c r="AW7" s="22"/>
      <c r="AX7" s="22"/>
      <c r="AZ7" s="138"/>
      <c r="BA7" s="138"/>
      <c r="BB7" s="138"/>
      <c r="BC7" s="348"/>
      <c r="BD7" s="138"/>
      <c r="BE7" s="138"/>
      <c r="BF7" s="138"/>
      <c r="BG7" s="22"/>
      <c r="BH7" s="22"/>
      <c r="BI7" s="22"/>
      <c r="BJ7" s="355" t="s">
        <v>1215</v>
      </c>
      <c r="BK7" s="22"/>
    </row>
    <row r="8" spans="1:63" x14ac:dyDescent="0.2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si="0"/>
        <v>0</v>
      </c>
      <c r="P8" s="232">
        <f t="shared" si="1"/>
        <v>0</v>
      </c>
      <c r="Q8" s="232">
        <f t="shared" si="2"/>
        <v>0</v>
      </c>
      <c r="R8" s="232">
        <f t="shared" si="3"/>
        <v>0</v>
      </c>
      <c r="S8" s="232">
        <f t="shared" si="4"/>
        <v>0</v>
      </c>
      <c r="T8" s="232">
        <f t="shared" si="5"/>
        <v>0</v>
      </c>
      <c r="U8" s="232">
        <f t="shared" si="6"/>
        <v>0</v>
      </c>
      <c r="V8" s="232">
        <f t="shared" si="7"/>
        <v>0</v>
      </c>
      <c r="W8" s="232">
        <f t="shared" si="8"/>
        <v>0</v>
      </c>
      <c r="X8" s="232">
        <f t="shared" si="9"/>
        <v>0</v>
      </c>
      <c r="Y8" s="232">
        <f t="shared" si="10"/>
        <v>0</v>
      </c>
      <c r="Z8" s="185">
        <f t="shared" si="11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44"/>
      <c r="AN8" s="22"/>
      <c r="AO8" s="318"/>
      <c r="AP8" s="318"/>
      <c r="AQ8" s="353"/>
      <c r="AR8" s="203"/>
      <c r="AS8" s="357"/>
      <c r="AT8" s="357"/>
      <c r="AU8" s="348"/>
      <c r="AV8" s="203"/>
      <c r="AW8" s="203"/>
      <c r="AX8" s="203"/>
      <c r="AY8" s="203"/>
      <c r="AZ8" s="138"/>
      <c r="BA8" s="22"/>
      <c r="BB8" s="22"/>
      <c r="BC8" s="348"/>
      <c r="BD8" s="203"/>
      <c r="BE8" s="203"/>
      <c r="BF8" s="203"/>
      <c r="BG8" s="22"/>
      <c r="BH8" s="22"/>
      <c r="BI8" s="22"/>
      <c r="BJ8" s="22"/>
      <c r="BK8" s="22"/>
    </row>
    <row r="9" spans="1:63" x14ac:dyDescent="0.2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0"/>
        <v>0</v>
      </c>
      <c r="P9" s="232">
        <f t="shared" si="1"/>
        <v>0</v>
      </c>
      <c r="Q9" s="232">
        <f t="shared" si="2"/>
        <v>0</v>
      </c>
      <c r="R9" s="232">
        <f t="shared" si="3"/>
        <v>0</v>
      </c>
      <c r="S9" s="232">
        <f t="shared" si="4"/>
        <v>0</v>
      </c>
      <c r="T9" s="232">
        <f t="shared" si="5"/>
        <v>0</v>
      </c>
      <c r="U9" s="232">
        <f t="shared" si="6"/>
        <v>0</v>
      </c>
      <c r="V9" s="232">
        <f t="shared" si="7"/>
        <v>0</v>
      </c>
      <c r="W9" s="232">
        <f t="shared" si="8"/>
        <v>0</v>
      </c>
      <c r="X9" s="232">
        <f t="shared" si="9"/>
        <v>0</v>
      </c>
      <c r="Y9" s="232">
        <f t="shared" si="10"/>
        <v>0</v>
      </c>
      <c r="Z9" s="185">
        <f t="shared" si="11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44"/>
      <c r="AN9" s="318"/>
      <c r="AO9" s="352"/>
      <c r="AP9" s="318"/>
      <c r="AQ9" s="358"/>
      <c r="AR9" s="203"/>
      <c r="AS9" s="357"/>
      <c r="AT9" s="357"/>
      <c r="AU9" s="348"/>
      <c r="AV9" s="203"/>
      <c r="AW9" s="320"/>
      <c r="AX9" s="320"/>
      <c r="AY9" s="320"/>
      <c r="AZ9" s="138"/>
      <c r="BA9" s="22"/>
      <c r="BB9" s="22"/>
      <c r="BC9" s="348"/>
      <c r="BD9" s="203"/>
      <c r="BE9" s="320"/>
      <c r="BF9" s="320"/>
      <c r="BG9" s="22"/>
      <c r="BH9" s="22"/>
      <c r="BI9" s="22"/>
      <c r="BJ9" s="22"/>
      <c r="BK9" s="22"/>
    </row>
    <row r="10" spans="1:63" x14ac:dyDescent="0.2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0"/>
        <v>0</v>
      </c>
      <c r="P10" s="232">
        <f t="shared" si="1"/>
        <v>0</v>
      </c>
      <c r="Q10" s="232">
        <f t="shared" si="2"/>
        <v>0</v>
      </c>
      <c r="R10" s="232">
        <f t="shared" si="3"/>
        <v>0</v>
      </c>
      <c r="S10" s="232">
        <f t="shared" si="4"/>
        <v>0</v>
      </c>
      <c r="T10" s="232">
        <f t="shared" si="5"/>
        <v>0</v>
      </c>
      <c r="U10" s="232">
        <f t="shared" si="6"/>
        <v>0</v>
      </c>
      <c r="V10" s="232">
        <f t="shared" si="7"/>
        <v>0</v>
      </c>
      <c r="W10" s="232">
        <f t="shared" si="8"/>
        <v>0</v>
      </c>
      <c r="X10" s="232">
        <f t="shared" si="9"/>
        <v>0</v>
      </c>
      <c r="Y10" s="232">
        <f t="shared" si="10"/>
        <v>0</v>
      </c>
      <c r="Z10" s="185">
        <f t="shared" si="11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44"/>
      <c r="AN10" s="319"/>
      <c r="AO10" s="186"/>
      <c r="AP10" s="318"/>
      <c r="AQ10" s="358"/>
      <c r="AR10" s="203"/>
      <c r="AS10" s="357"/>
      <c r="AT10" s="357"/>
      <c r="AU10" s="348"/>
      <c r="AV10" s="203"/>
      <c r="AW10" s="320"/>
      <c r="AX10" s="320"/>
      <c r="AY10" s="320"/>
      <c r="AZ10" s="203"/>
      <c r="BA10" s="203"/>
      <c r="BB10" s="203"/>
      <c r="BC10" s="348"/>
      <c r="BD10" s="203"/>
      <c r="BE10" s="320"/>
      <c r="BF10" s="320"/>
      <c r="BG10" s="22"/>
      <c r="BH10" s="22"/>
      <c r="BI10" s="186"/>
      <c r="BJ10" s="359" t="s">
        <v>1153</v>
      </c>
      <c r="BK10" s="22"/>
    </row>
    <row r="11" spans="1:63" x14ac:dyDescent="0.2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0"/>
        <v>0</v>
      </c>
      <c r="P11" s="232">
        <f t="shared" si="1"/>
        <v>0</v>
      </c>
      <c r="Q11" s="232">
        <f t="shared" si="2"/>
        <v>0</v>
      </c>
      <c r="R11" s="232">
        <f t="shared" si="3"/>
        <v>0</v>
      </c>
      <c r="S11" s="232">
        <f t="shared" si="4"/>
        <v>0</v>
      </c>
      <c r="T11" s="232">
        <f t="shared" si="5"/>
        <v>0</v>
      </c>
      <c r="U11" s="232">
        <f t="shared" si="6"/>
        <v>0</v>
      </c>
      <c r="V11" s="232">
        <f t="shared" si="7"/>
        <v>0</v>
      </c>
      <c r="W11" s="232">
        <f t="shared" si="8"/>
        <v>0</v>
      </c>
      <c r="X11" s="232">
        <f t="shared" si="9"/>
        <v>0</v>
      </c>
      <c r="Y11" s="232">
        <f t="shared" si="10"/>
        <v>0</v>
      </c>
      <c r="Z11" s="185">
        <f t="shared" si="11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44"/>
      <c r="AN11" s="319"/>
      <c r="AO11" s="186"/>
      <c r="AP11" s="318"/>
      <c r="AQ11" s="358"/>
      <c r="AR11" s="203"/>
      <c r="AS11" s="357"/>
      <c r="AT11" s="357"/>
      <c r="AU11" s="348"/>
      <c r="AV11" s="203"/>
      <c r="AW11" s="320"/>
      <c r="AX11" s="320"/>
      <c r="AY11" s="320"/>
      <c r="AZ11" s="203"/>
      <c r="BA11" s="320"/>
      <c r="BB11" s="320"/>
      <c r="BC11" s="348"/>
      <c r="BD11" s="203"/>
      <c r="BE11" s="320"/>
      <c r="BF11" s="320"/>
      <c r="BG11" s="138"/>
      <c r="BH11" s="22"/>
      <c r="BI11" s="22"/>
      <c r="BJ11" s="22"/>
      <c r="BK11" s="22"/>
    </row>
    <row r="12" spans="1:63" x14ac:dyDescent="0.2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0"/>
        <v>0</v>
      </c>
      <c r="P12" s="232">
        <f t="shared" si="1"/>
        <v>0</v>
      </c>
      <c r="Q12" s="232">
        <f t="shared" si="2"/>
        <v>0</v>
      </c>
      <c r="R12" s="232">
        <f t="shared" si="3"/>
        <v>0</v>
      </c>
      <c r="S12" s="232">
        <f t="shared" si="4"/>
        <v>0</v>
      </c>
      <c r="T12" s="232">
        <f t="shared" si="5"/>
        <v>0</v>
      </c>
      <c r="U12" s="232">
        <f t="shared" si="6"/>
        <v>0</v>
      </c>
      <c r="V12" s="232">
        <f t="shared" si="7"/>
        <v>0</v>
      </c>
      <c r="W12" s="232">
        <f t="shared" si="8"/>
        <v>0</v>
      </c>
      <c r="X12" s="232">
        <f t="shared" si="9"/>
        <v>0</v>
      </c>
      <c r="Y12" s="232">
        <f t="shared" si="10"/>
        <v>0</v>
      </c>
      <c r="Z12" s="185">
        <f t="shared" si="11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44"/>
      <c r="AN12" s="319"/>
      <c r="AO12" s="186"/>
      <c r="AP12" s="22"/>
      <c r="AQ12" s="358"/>
      <c r="AR12" s="203"/>
      <c r="AS12" s="357"/>
      <c r="AT12" s="357"/>
      <c r="AU12" s="348"/>
      <c r="AV12" s="22"/>
      <c r="AW12" s="22"/>
      <c r="AX12" s="22"/>
      <c r="AZ12" s="203"/>
      <c r="BA12" s="320"/>
      <c r="BB12" s="320"/>
      <c r="BC12" s="348"/>
      <c r="BD12" s="320"/>
      <c r="BE12" s="320"/>
      <c r="BF12" s="320"/>
      <c r="BG12" s="138"/>
      <c r="BH12" s="22"/>
      <c r="BI12" s="22"/>
      <c r="BJ12" s="22"/>
      <c r="BK12" s="22"/>
    </row>
    <row r="13" spans="1:63" x14ac:dyDescent="0.2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0"/>
        <v>1.0200738350125944</v>
      </c>
      <c r="P13" s="232">
        <f t="shared" si="1"/>
        <v>1.0200738350125944</v>
      </c>
      <c r="Q13" s="232">
        <f t="shared" si="2"/>
        <v>1.0173448699421965</v>
      </c>
      <c r="R13" s="232">
        <f t="shared" si="3"/>
        <v>1.0049999999999999</v>
      </c>
      <c r="S13" s="232">
        <f t="shared" si="4"/>
        <v>0.95093749999999999</v>
      </c>
      <c r="T13" s="232">
        <f t="shared" si="5"/>
        <v>0.73499999999999999</v>
      </c>
      <c r="U13" s="232">
        <f t="shared" si="6"/>
        <v>0.68500000000000005</v>
      </c>
      <c r="V13" s="232">
        <f t="shared" si="7"/>
        <v>0.68500000000000005</v>
      </c>
      <c r="W13" s="232">
        <f t="shared" si="8"/>
        <v>0.70634386531365312</v>
      </c>
      <c r="X13" s="232">
        <f t="shared" si="9"/>
        <v>1.0049999999999999</v>
      </c>
      <c r="Y13" s="232">
        <f t="shared" si="10"/>
        <v>0.91756849315068489</v>
      </c>
      <c r="Z13" s="185">
        <f t="shared" si="11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44"/>
      <c r="AN13" s="319"/>
      <c r="AO13" s="186"/>
      <c r="AP13" s="318"/>
      <c r="AQ13" s="358"/>
      <c r="AR13" s="22"/>
      <c r="AS13" s="22"/>
      <c r="AT13" s="22"/>
      <c r="AU13" s="348"/>
      <c r="AV13" s="203"/>
      <c r="AW13" s="203"/>
      <c r="AX13" s="203"/>
      <c r="AY13" s="203"/>
      <c r="AZ13" s="203"/>
      <c r="BA13" s="320"/>
      <c r="BB13" s="320"/>
      <c r="BC13" s="348"/>
      <c r="BD13" s="203"/>
      <c r="BE13" s="203"/>
      <c r="BF13" s="203"/>
      <c r="BG13" s="138"/>
      <c r="BH13" s="22"/>
      <c r="BI13" s="22"/>
      <c r="BJ13" s="22"/>
      <c r="BK13" s="22"/>
    </row>
    <row r="14" spans="1:63" x14ac:dyDescent="0.2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0"/>
        <v>0.93882383501259448</v>
      </c>
      <c r="P14" s="232">
        <f t="shared" si="1"/>
        <v>0.93882383501259448</v>
      </c>
      <c r="Q14" s="232">
        <f t="shared" si="2"/>
        <v>0.97687861271676324</v>
      </c>
      <c r="R14" s="232">
        <f t="shared" si="3"/>
        <v>0.96249999999999991</v>
      </c>
      <c r="S14" s="232">
        <f t="shared" si="4"/>
        <v>0.97593750000000001</v>
      </c>
      <c r="T14" s="232">
        <f t="shared" si="5"/>
        <v>0.86750000000000005</v>
      </c>
      <c r="U14" s="232">
        <f t="shared" si="6"/>
        <v>0.84249999999999992</v>
      </c>
      <c r="V14" s="232">
        <f t="shared" si="7"/>
        <v>0.84249999999999992</v>
      </c>
      <c r="W14" s="232">
        <f t="shared" si="8"/>
        <v>0.82259386531365319</v>
      </c>
      <c r="X14" s="232">
        <f t="shared" si="9"/>
        <v>0.96249999999999991</v>
      </c>
      <c r="Y14" s="232">
        <f t="shared" si="10"/>
        <v>0.90506849315068505</v>
      </c>
      <c r="Z14" s="185">
        <f t="shared" si="11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44"/>
      <c r="AN14" s="22"/>
      <c r="AO14" s="22"/>
      <c r="AP14" s="319"/>
      <c r="AQ14" s="358"/>
      <c r="AR14" s="203"/>
      <c r="AS14" s="354"/>
      <c r="AT14" s="354"/>
      <c r="AU14" s="348"/>
      <c r="AV14" s="203"/>
      <c r="AW14" s="320"/>
      <c r="AX14" s="320"/>
      <c r="AY14" s="320"/>
      <c r="AZ14" s="22"/>
      <c r="BA14" s="22"/>
      <c r="BB14" s="22"/>
      <c r="BC14" s="348"/>
      <c r="BD14" s="203"/>
      <c r="BE14" s="320"/>
      <c r="BF14" s="320"/>
      <c r="BG14" s="22"/>
      <c r="BH14" s="22"/>
      <c r="BI14" s="22"/>
      <c r="BJ14" s="22"/>
      <c r="BK14" s="22"/>
    </row>
    <row r="15" spans="1:63" x14ac:dyDescent="0.2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0"/>
        <v>0.87026133501259451</v>
      </c>
      <c r="P15" s="232">
        <f t="shared" si="1"/>
        <v>0.87026133501259451</v>
      </c>
      <c r="Q15" s="232">
        <f t="shared" si="2"/>
        <v>0.92485549132947997</v>
      </c>
      <c r="R15" s="232">
        <f t="shared" si="3"/>
        <v>0.91999999999999993</v>
      </c>
      <c r="S15" s="232">
        <f t="shared" si="4"/>
        <v>0.99875000000000003</v>
      </c>
      <c r="T15" s="232">
        <f t="shared" si="5"/>
        <v>1</v>
      </c>
      <c r="U15" s="232">
        <f t="shared" si="6"/>
        <v>1</v>
      </c>
      <c r="V15" s="232">
        <f t="shared" si="7"/>
        <v>1</v>
      </c>
      <c r="W15" s="232">
        <f t="shared" si="8"/>
        <v>0.93492320110701099</v>
      </c>
      <c r="X15" s="232">
        <f t="shared" si="9"/>
        <v>0.91999999999999993</v>
      </c>
      <c r="Y15" s="232">
        <f t="shared" si="10"/>
        <v>0.84881849315068492</v>
      </c>
      <c r="Z15" s="185">
        <f t="shared" si="11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44"/>
      <c r="AN15" s="318"/>
      <c r="AO15" s="352"/>
      <c r="AP15" s="319"/>
      <c r="AQ15" s="358"/>
      <c r="AR15" s="203"/>
      <c r="AS15" s="357"/>
      <c r="AT15" s="357"/>
      <c r="AU15" s="348"/>
      <c r="AV15" s="203"/>
      <c r="AW15" s="320"/>
      <c r="AX15" s="320"/>
      <c r="AY15" s="320"/>
      <c r="AZ15" s="22"/>
      <c r="BA15" s="22"/>
      <c r="BB15" s="22"/>
      <c r="BC15" s="348"/>
      <c r="BD15" s="203"/>
      <c r="BE15" s="320"/>
      <c r="BF15" s="320"/>
      <c r="BG15" s="22"/>
      <c r="BH15" s="22"/>
      <c r="BI15" s="22"/>
      <c r="BJ15" s="22"/>
      <c r="BK15" s="22"/>
    </row>
    <row r="16" spans="1:63" x14ac:dyDescent="0.2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0"/>
        <v>0.82651133501259444</v>
      </c>
      <c r="P16" s="232">
        <f t="shared" si="1"/>
        <v>0.82651133501259444</v>
      </c>
      <c r="Q16" s="232">
        <f t="shared" si="2"/>
        <v>0.89595375722543369</v>
      </c>
      <c r="R16" s="232">
        <f t="shared" si="3"/>
        <v>0.90749999999999997</v>
      </c>
      <c r="S16" s="232">
        <f t="shared" si="4"/>
        <v>1.0174999999999998</v>
      </c>
      <c r="T16" s="232">
        <f t="shared" si="5"/>
        <v>1.1325000000000001</v>
      </c>
      <c r="U16" s="232">
        <f t="shared" si="6"/>
        <v>1.1574999999999998</v>
      </c>
      <c r="V16" s="232">
        <f t="shared" si="7"/>
        <v>1.1574999999999998</v>
      </c>
      <c r="W16" s="232">
        <f t="shared" si="8"/>
        <v>1.0585625000000001</v>
      </c>
      <c r="X16" s="232">
        <f t="shared" si="9"/>
        <v>0.90749999999999997</v>
      </c>
      <c r="Y16" s="232">
        <f t="shared" si="10"/>
        <v>0.83006849315068498</v>
      </c>
      <c r="Z16" s="185">
        <f t="shared" si="11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44"/>
      <c r="AN16" s="319"/>
      <c r="AO16" s="186"/>
      <c r="AP16" s="319"/>
      <c r="AQ16" s="358"/>
      <c r="AR16" s="203"/>
      <c r="AS16" s="351"/>
      <c r="AT16" s="351"/>
      <c r="AU16" s="348"/>
      <c r="AV16" s="203"/>
      <c r="AW16" s="320"/>
      <c r="AX16" s="320"/>
      <c r="AY16" s="320"/>
      <c r="AZ16" s="22"/>
      <c r="BA16" s="22"/>
      <c r="BB16" s="22"/>
      <c r="BC16" s="348"/>
      <c r="BD16" s="203"/>
      <c r="BE16" s="320"/>
      <c r="BF16" s="320"/>
      <c r="BG16" s="22"/>
      <c r="BH16" s="22"/>
      <c r="BI16" s="22"/>
      <c r="BJ16" s="22"/>
      <c r="BK16" s="22"/>
    </row>
    <row r="17" spans="1:63" x14ac:dyDescent="0.2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0"/>
        <v>0.85151133501259446</v>
      </c>
      <c r="P17" s="232">
        <f t="shared" si="1"/>
        <v>0.85151133501259446</v>
      </c>
      <c r="Q17" s="232">
        <f t="shared" si="2"/>
        <v>0.90751445086705207</v>
      </c>
      <c r="R17" s="232">
        <f t="shared" si="3"/>
        <v>0.9325</v>
      </c>
      <c r="S17" s="232">
        <f t="shared" si="4"/>
        <v>1.0362499999999999</v>
      </c>
      <c r="T17" s="232">
        <f t="shared" si="5"/>
        <v>1.2649999999999999</v>
      </c>
      <c r="U17" s="232">
        <f t="shared" si="6"/>
        <v>1.3149999999999999</v>
      </c>
      <c r="V17" s="232">
        <f t="shared" si="7"/>
        <v>1.3149999999999999</v>
      </c>
      <c r="W17" s="232">
        <f t="shared" si="8"/>
        <v>1.1710625000000001</v>
      </c>
      <c r="X17" s="232">
        <f t="shared" si="9"/>
        <v>0.9325</v>
      </c>
      <c r="Y17" s="232">
        <f t="shared" si="10"/>
        <v>0.84319349315068493</v>
      </c>
      <c r="Z17" s="185">
        <f t="shared" si="11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44"/>
      <c r="AN17" s="319"/>
      <c r="AO17" s="186"/>
      <c r="AP17" s="22"/>
      <c r="AQ17" s="358"/>
      <c r="AR17" s="203"/>
      <c r="AS17" s="357"/>
      <c r="AT17" s="357"/>
      <c r="AU17" s="348"/>
      <c r="AV17" s="22"/>
      <c r="AW17" s="22"/>
      <c r="AX17" s="22"/>
      <c r="AZ17" s="22"/>
      <c r="BA17" s="22"/>
      <c r="BB17" s="22"/>
      <c r="BC17" s="348"/>
      <c r="BD17" s="320"/>
      <c r="BE17" s="320"/>
      <c r="BF17" s="320"/>
      <c r="BG17" s="22"/>
      <c r="BH17" s="22"/>
      <c r="BI17" s="22"/>
      <c r="BJ17" s="22"/>
      <c r="BK17" s="22"/>
    </row>
    <row r="18" spans="1:63" x14ac:dyDescent="0.2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0"/>
        <v>0.90318010075566746</v>
      </c>
      <c r="P18" s="232">
        <f t="shared" si="1"/>
        <v>0.90318010075566746</v>
      </c>
      <c r="Q18" s="232">
        <f t="shared" si="2"/>
        <v>0.94797687861271696</v>
      </c>
      <c r="R18" s="232">
        <f t="shared" si="3"/>
        <v>0.96374999999999988</v>
      </c>
      <c r="S18" s="232">
        <f t="shared" si="4"/>
        <v>1.058125</v>
      </c>
      <c r="T18" s="232">
        <f t="shared" si="5"/>
        <v>1.3975</v>
      </c>
      <c r="U18" s="232">
        <f t="shared" si="6"/>
        <v>1.4724999999999997</v>
      </c>
      <c r="V18" s="232">
        <f t="shared" si="7"/>
        <v>1.4724999999999997</v>
      </c>
      <c r="W18" s="232">
        <f t="shared" si="8"/>
        <v>1.2693749999999997</v>
      </c>
      <c r="X18" s="232">
        <f t="shared" si="9"/>
        <v>0.96374999999999988</v>
      </c>
      <c r="Y18" s="232">
        <f t="shared" si="10"/>
        <v>0.92062500000000003</v>
      </c>
      <c r="Z18" s="185">
        <f t="shared" si="11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44"/>
      <c r="AN18" s="319"/>
      <c r="AO18" s="186"/>
      <c r="AP18" s="22"/>
      <c r="AQ18" s="358"/>
      <c r="AR18" s="203"/>
      <c r="AS18" s="357"/>
      <c r="AT18" s="357"/>
      <c r="AU18" s="348"/>
      <c r="AV18" s="203"/>
      <c r="AW18" s="203"/>
      <c r="AX18" s="203"/>
      <c r="AY18" s="203"/>
      <c r="AZ18" s="22"/>
      <c r="BA18" s="22"/>
      <c r="BB18" s="22"/>
      <c r="BC18" s="348"/>
      <c r="BD18" s="203"/>
      <c r="BE18" s="203"/>
      <c r="BF18" s="203"/>
      <c r="BG18" s="22"/>
      <c r="BH18" s="22"/>
      <c r="BI18" s="22"/>
      <c r="BJ18" s="22"/>
      <c r="BK18" s="22"/>
    </row>
    <row r="19" spans="1:63" x14ac:dyDescent="0.2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0"/>
        <v>0.95624999999999982</v>
      </c>
      <c r="P19" s="232">
        <f t="shared" si="1"/>
        <v>0.95624999999999982</v>
      </c>
      <c r="Q19" s="232">
        <f t="shared" si="2"/>
        <v>0.97109826589595394</v>
      </c>
      <c r="R19" s="232">
        <f t="shared" si="3"/>
        <v>0.98874999999999991</v>
      </c>
      <c r="S19" s="232">
        <f t="shared" si="4"/>
        <v>1.0756250000000001</v>
      </c>
      <c r="T19" s="232">
        <f t="shared" si="5"/>
        <v>1.5299999999999998</v>
      </c>
      <c r="U19" s="232">
        <f t="shared" si="6"/>
        <v>1.6299999999999994</v>
      </c>
      <c r="V19" s="232">
        <f t="shared" si="7"/>
        <v>1.6299999999999994</v>
      </c>
      <c r="W19" s="232">
        <f t="shared" si="8"/>
        <v>1.3431249999999999</v>
      </c>
      <c r="X19" s="232">
        <f t="shared" si="9"/>
        <v>0.98874999999999991</v>
      </c>
      <c r="Y19" s="232">
        <f t="shared" si="10"/>
        <v>1.016875</v>
      </c>
      <c r="Z19" s="185">
        <f t="shared" si="11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44"/>
      <c r="AN19" s="319"/>
      <c r="AO19" s="186"/>
      <c r="AP19" s="22"/>
      <c r="AQ19" s="358"/>
      <c r="AR19" s="203"/>
      <c r="AS19" s="357"/>
      <c r="AT19" s="357"/>
      <c r="AU19" s="348"/>
      <c r="AV19" s="203"/>
      <c r="AW19" s="320"/>
      <c r="AX19" s="320"/>
      <c r="AY19" s="320"/>
      <c r="AZ19" s="22"/>
      <c r="BA19" s="22"/>
      <c r="BB19" s="22"/>
      <c r="BC19" s="348"/>
      <c r="BD19" s="203"/>
      <c r="BE19" s="320"/>
      <c r="BF19" s="320"/>
      <c r="BG19" s="22"/>
      <c r="BH19" s="22"/>
      <c r="BI19" s="22"/>
      <c r="BJ19" s="22"/>
      <c r="BK19" s="22"/>
    </row>
    <row r="20" spans="1:63" x14ac:dyDescent="0.2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0"/>
        <v>0.96874999999999989</v>
      </c>
      <c r="P20" s="232">
        <f t="shared" si="1"/>
        <v>0.96874999999999989</v>
      </c>
      <c r="Q20" s="232">
        <f t="shared" si="2"/>
        <v>0.98265895953757232</v>
      </c>
      <c r="R20" s="232">
        <f t="shared" si="3"/>
        <v>0.995</v>
      </c>
      <c r="S20" s="232">
        <f t="shared" si="4"/>
        <v>1.0666026645768025</v>
      </c>
      <c r="T20" s="232">
        <f t="shared" si="5"/>
        <v>1.3975</v>
      </c>
      <c r="U20" s="232">
        <f t="shared" si="6"/>
        <v>1.4724999999999995</v>
      </c>
      <c r="V20" s="232">
        <f t="shared" si="7"/>
        <v>1.4724999999999995</v>
      </c>
      <c r="W20" s="232">
        <f t="shared" si="8"/>
        <v>1.3512499999999998</v>
      </c>
      <c r="X20" s="232">
        <f t="shared" si="9"/>
        <v>0.995</v>
      </c>
      <c r="Y20" s="232">
        <f t="shared" si="10"/>
        <v>1.08</v>
      </c>
      <c r="Z20" s="185">
        <f t="shared" si="11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44"/>
      <c r="AN20" s="22"/>
      <c r="AO20" s="22"/>
      <c r="AP20" s="22"/>
      <c r="AQ20" s="358"/>
      <c r="AR20" s="203"/>
      <c r="AS20" s="357"/>
      <c r="AT20" s="357"/>
      <c r="AU20" s="348"/>
      <c r="AV20" s="203"/>
      <c r="AW20" s="320"/>
      <c r="AX20" s="320"/>
      <c r="AY20" s="320"/>
      <c r="AZ20" s="22"/>
      <c r="BA20" s="22"/>
      <c r="BB20" s="22"/>
      <c r="BC20" s="348"/>
      <c r="BD20" s="203"/>
      <c r="BE20" s="320"/>
      <c r="BF20" s="320"/>
      <c r="BG20" s="22"/>
      <c r="BH20" s="22"/>
      <c r="BI20" s="22"/>
      <c r="BJ20" s="22"/>
      <c r="BK20" s="22"/>
    </row>
    <row r="21" spans="1:63" x14ac:dyDescent="0.2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0"/>
        <v>0.98</v>
      </c>
      <c r="P21" s="232">
        <f t="shared" si="1"/>
        <v>0.98</v>
      </c>
      <c r="Q21" s="232">
        <f t="shared" si="2"/>
        <v>0.98265895953757232</v>
      </c>
      <c r="R21" s="232">
        <f t="shared" si="3"/>
        <v>0.995</v>
      </c>
      <c r="S21" s="232">
        <f t="shared" si="4"/>
        <v>1.0491026645768027</v>
      </c>
      <c r="T21" s="232">
        <f t="shared" si="5"/>
        <v>1.2650000000000001</v>
      </c>
      <c r="U21" s="232">
        <f t="shared" si="6"/>
        <v>1.3149999999999995</v>
      </c>
      <c r="V21" s="232">
        <f t="shared" si="7"/>
        <v>1.3149999999999995</v>
      </c>
      <c r="W21" s="232">
        <f t="shared" si="8"/>
        <v>1.29375</v>
      </c>
      <c r="X21" s="232">
        <f t="shared" si="9"/>
        <v>0.995</v>
      </c>
      <c r="Y21" s="232">
        <f t="shared" si="10"/>
        <v>1.0825</v>
      </c>
      <c r="Z21" s="185">
        <f t="shared" si="11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44"/>
      <c r="AN21" s="318"/>
      <c r="AO21" s="352"/>
      <c r="AP21" s="22"/>
      <c r="AQ21" s="358"/>
      <c r="AR21" s="203"/>
      <c r="AS21" s="357"/>
      <c r="AT21" s="357"/>
      <c r="AU21" s="348"/>
      <c r="AV21" s="203"/>
      <c r="AW21" s="320"/>
      <c r="AX21" s="320"/>
      <c r="AY21" s="320"/>
      <c r="AZ21" s="22"/>
      <c r="BA21" s="22"/>
      <c r="BB21" s="22"/>
      <c r="BC21" s="348"/>
      <c r="BD21" s="203"/>
      <c r="BE21" s="320"/>
      <c r="BF21" s="320"/>
      <c r="BG21" s="22"/>
      <c r="BH21" s="22"/>
      <c r="BI21" s="22"/>
      <c r="BJ21" s="22"/>
      <c r="BK21" s="22"/>
    </row>
    <row r="22" spans="1:63" x14ac:dyDescent="0.2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0"/>
        <v>0</v>
      </c>
      <c r="P22" s="232">
        <f t="shared" si="1"/>
        <v>0</v>
      </c>
      <c r="Q22" s="232">
        <f t="shared" si="2"/>
        <v>0</v>
      </c>
      <c r="R22" s="232">
        <f t="shared" si="3"/>
        <v>0</v>
      </c>
      <c r="S22" s="232">
        <f t="shared" si="4"/>
        <v>0</v>
      </c>
      <c r="T22" s="232">
        <f t="shared" si="5"/>
        <v>0</v>
      </c>
      <c r="U22" s="232">
        <f t="shared" si="6"/>
        <v>0</v>
      </c>
      <c r="V22" s="232">
        <f t="shared" si="7"/>
        <v>0</v>
      </c>
      <c r="W22" s="232">
        <f t="shared" si="8"/>
        <v>0</v>
      </c>
      <c r="X22" s="232">
        <f t="shared" si="9"/>
        <v>0</v>
      </c>
      <c r="Y22" s="232">
        <f t="shared" si="10"/>
        <v>0</v>
      </c>
      <c r="Z22" s="185">
        <f t="shared" si="11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44"/>
      <c r="AN22" s="319"/>
      <c r="AO22" s="186"/>
      <c r="AP22" s="22"/>
      <c r="AQ22" s="358"/>
      <c r="AR22" s="203"/>
      <c r="AS22" s="357"/>
      <c r="AT22" s="357"/>
      <c r="AU22" s="348"/>
      <c r="AV22" s="22"/>
      <c r="AW22" s="22"/>
      <c r="AX22" s="22"/>
      <c r="AZ22" s="22"/>
      <c r="BA22" s="22"/>
      <c r="BB22" s="22"/>
      <c r="BC22" s="348"/>
      <c r="BD22" s="22"/>
      <c r="BE22" s="22"/>
      <c r="BF22" s="22"/>
      <c r="BG22" s="22"/>
      <c r="BH22" s="22"/>
      <c r="BI22" s="22"/>
      <c r="BJ22" s="22"/>
      <c r="BK22" s="22"/>
    </row>
    <row r="23" spans="1:63" x14ac:dyDescent="0.2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0"/>
        <v>0</v>
      </c>
      <c r="P23" s="232">
        <f t="shared" si="1"/>
        <v>0</v>
      </c>
      <c r="Q23" s="232">
        <f t="shared" si="2"/>
        <v>0</v>
      </c>
      <c r="R23" s="232">
        <f t="shared" si="3"/>
        <v>0</v>
      </c>
      <c r="S23" s="232">
        <f t="shared" si="4"/>
        <v>0</v>
      </c>
      <c r="T23" s="232">
        <f t="shared" si="5"/>
        <v>0</v>
      </c>
      <c r="U23" s="232">
        <f t="shared" si="6"/>
        <v>0</v>
      </c>
      <c r="V23" s="232">
        <f t="shared" si="7"/>
        <v>0</v>
      </c>
      <c r="W23" s="232">
        <f t="shared" si="8"/>
        <v>0</v>
      </c>
      <c r="X23" s="232">
        <f t="shared" si="9"/>
        <v>0</v>
      </c>
      <c r="Y23" s="232">
        <f t="shared" si="10"/>
        <v>0</v>
      </c>
      <c r="Z23" s="185">
        <f t="shared" si="11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44"/>
      <c r="AN23" s="319"/>
      <c r="AO23" s="186"/>
      <c r="AP23" s="22"/>
      <c r="AQ23" s="358"/>
      <c r="AR23" s="203"/>
      <c r="AS23" s="357"/>
      <c r="AT23" s="357"/>
      <c r="AU23" s="348"/>
      <c r="AV23" s="22"/>
      <c r="AW23" s="22"/>
      <c r="AX23" s="22"/>
      <c r="AZ23" s="22"/>
      <c r="BA23" s="22"/>
      <c r="BB23" s="22"/>
      <c r="BC23" s="348"/>
      <c r="BD23" s="22"/>
      <c r="BE23" s="22"/>
      <c r="BF23" s="22"/>
      <c r="BG23" s="22"/>
      <c r="BH23" s="22"/>
      <c r="BI23" s="22"/>
      <c r="BJ23" s="22"/>
      <c r="BK23" s="22"/>
    </row>
    <row r="24" spans="1:63" x14ac:dyDescent="0.2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44"/>
      <c r="AN24" s="319"/>
      <c r="AO24" s="186"/>
      <c r="AP24" s="22"/>
      <c r="AQ24" s="358"/>
      <c r="AR24" s="22"/>
      <c r="AS24" s="22"/>
      <c r="AT24" s="22"/>
      <c r="AU24" s="348"/>
      <c r="AV24" s="22"/>
      <c r="AW24" s="22"/>
      <c r="AX24" s="22"/>
      <c r="AZ24" s="22"/>
      <c r="BA24" s="22"/>
      <c r="BB24" s="22"/>
      <c r="BC24" s="348"/>
      <c r="BD24" s="22"/>
      <c r="BE24" s="22"/>
      <c r="BF24" s="22"/>
      <c r="BG24" s="22"/>
      <c r="BH24" s="22"/>
      <c r="BI24" s="22"/>
      <c r="BJ24" s="22"/>
      <c r="BK24" s="22"/>
    </row>
    <row r="25" spans="1:63" x14ac:dyDescent="0.2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44"/>
      <c r="AN25" s="319"/>
      <c r="AO25" s="186"/>
      <c r="AP25" s="22"/>
      <c r="AQ25" s="358"/>
      <c r="AR25" s="203"/>
      <c r="AS25" s="354"/>
      <c r="AT25" s="354"/>
      <c r="AU25" s="348"/>
      <c r="AV25" s="22"/>
      <c r="AW25" s="22"/>
      <c r="AX25" s="22"/>
      <c r="AZ25" s="22"/>
      <c r="BA25" s="22"/>
      <c r="BB25" s="22"/>
      <c r="BC25" s="348"/>
      <c r="BD25" s="22"/>
      <c r="BE25" s="22"/>
      <c r="BF25" s="22"/>
      <c r="BG25" s="22"/>
      <c r="BH25" s="22"/>
      <c r="BI25" s="22"/>
      <c r="BJ25" s="22"/>
      <c r="BK25" s="22"/>
    </row>
    <row r="26" spans="1:63" x14ac:dyDescent="0.2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44"/>
      <c r="AN26" s="22"/>
      <c r="AO26" s="22"/>
      <c r="AP26" s="22"/>
      <c r="AQ26" s="358"/>
      <c r="AR26" s="203"/>
      <c r="AS26" s="357"/>
      <c r="AT26" s="357"/>
      <c r="AU26" s="348"/>
      <c r="AV26" s="22"/>
      <c r="AW26" s="22"/>
      <c r="AX26" s="22"/>
      <c r="AZ26" s="22"/>
      <c r="BA26" s="22"/>
      <c r="BB26" s="22"/>
      <c r="BC26" s="348"/>
      <c r="BD26" s="22"/>
      <c r="BE26" s="22"/>
      <c r="BF26" s="22"/>
      <c r="BG26" s="22"/>
      <c r="BH26" s="22"/>
      <c r="BI26" s="22"/>
      <c r="BJ26" s="22"/>
      <c r="BK26" s="22"/>
    </row>
    <row r="27" spans="1:63" x14ac:dyDescent="0.2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44"/>
      <c r="AN27" s="22"/>
      <c r="AO27" s="22"/>
      <c r="AP27" s="22"/>
      <c r="AQ27" s="358"/>
      <c r="AR27" s="203"/>
      <c r="AS27" s="351"/>
      <c r="AT27" s="351"/>
      <c r="AU27" s="348"/>
      <c r="AV27" s="22"/>
      <c r="AW27" s="22"/>
      <c r="AX27" s="22"/>
      <c r="AZ27" s="22"/>
      <c r="BA27" s="22"/>
      <c r="BB27" s="22"/>
      <c r="BC27" s="348"/>
      <c r="BD27" s="22"/>
      <c r="BE27" s="22"/>
      <c r="BF27" s="22"/>
      <c r="BG27" s="22"/>
      <c r="BH27" s="22"/>
      <c r="BI27" s="22"/>
      <c r="BJ27" s="22"/>
      <c r="BK27" s="22"/>
    </row>
    <row r="28" spans="1:63" x14ac:dyDescent="0.2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44"/>
      <c r="AN28" s="22"/>
      <c r="AO28" s="22"/>
      <c r="AP28" s="22"/>
      <c r="AQ28" s="358"/>
      <c r="AR28" s="203"/>
      <c r="AS28" s="357"/>
      <c r="AT28" s="357"/>
      <c r="AU28" s="348"/>
      <c r="AV28" s="22"/>
      <c r="AW28" s="22"/>
      <c r="AX28" s="22"/>
      <c r="AZ28" s="22"/>
      <c r="BA28" s="22"/>
      <c r="BB28" s="22"/>
      <c r="BC28" s="348"/>
      <c r="BD28" s="22"/>
      <c r="BE28" s="22"/>
      <c r="BF28" s="22"/>
      <c r="BG28" s="22"/>
      <c r="BH28" s="22"/>
      <c r="BI28" s="22"/>
      <c r="BJ28" s="22"/>
      <c r="BK28" s="22"/>
    </row>
    <row r="29" spans="1:63" x14ac:dyDescent="0.2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44"/>
      <c r="AN29" s="22"/>
      <c r="AO29" s="22"/>
      <c r="AP29" s="22"/>
      <c r="AQ29" s="358"/>
      <c r="AR29" s="203"/>
      <c r="AS29" s="357"/>
      <c r="AT29" s="357"/>
      <c r="AU29" s="348"/>
      <c r="AV29" s="22"/>
      <c r="AW29" s="22"/>
      <c r="AX29" s="22"/>
      <c r="AZ29" s="22"/>
      <c r="BA29" s="22"/>
      <c r="BB29" s="22"/>
      <c r="BC29" s="348"/>
      <c r="BD29" s="22"/>
      <c r="BE29" s="22"/>
      <c r="BF29" s="22"/>
      <c r="BG29" s="22"/>
      <c r="BH29" s="22"/>
      <c r="BI29" s="22"/>
      <c r="BJ29" s="22"/>
      <c r="BK29" s="22"/>
    </row>
    <row r="30" spans="1:63" x14ac:dyDescent="0.2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44"/>
      <c r="AN30" s="22"/>
      <c r="AO30" s="22"/>
      <c r="AP30" s="22"/>
      <c r="AQ30" s="358"/>
      <c r="AR30" s="203"/>
      <c r="AS30" s="357"/>
      <c r="AT30" s="357"/>
      <c r="AU30" s="348"/>
      <c r="AV30" s="22"/>
      <c r="AW30" s="22"/>
      <c r="AX30" s="22"/>
      <c r="AZ30" s="22"/>
      <c r="BA30" s="22"/>
      <c r="BB30" s="22"/>
      <c r="BC30" s="348"/>
      <c r="BD30" s="22"/>
      <c r="BE30" s="22"/>
      <c r="BF30" s="22"/>
      <c r="BG30" s="22"/>
      <c r="BH30" s="22"/>
      <c r="BI30" s="22"/>
      <c r="BJ30" s="22"/>
      <c r="BK30" s="22"/>
    </row>
    <row r="31" spans="1:63" x14ac:dyDescent="0.2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44"/>
      <c r="AN31" s="22"/>
      <c r="AO31" s="22"/>
      <c r="AP31" s="22"/>
      <c r="AQ31" s="358"/>
      <c r="AR31" s="203"/>
      <c r="AS31" s="357"/>
      <c r="AT31" s="357"/>
      <c r="AU31" s="348"/>
      <c r="AV31" s="22"/>
      <c r="AW31" s="22"/>
      <c r="AX31" s="22"/>
      <c r="AZ31" s="22"/>
      <c r="BA31" s="22"/>
      <c r="BB31" s="22"/>
      <c r="BC31" s="348"/>
      <c r="BD31" s="22"/>
      <c r="BE31" s="22"/>
      <c r="BF31" s="22"/>
      <c r="BG31" s="22"/>
      <c r="BH31" s="22"/>
      <c r="BI31" s="22"/>
      <c r="BJ31" s="22"/>
      <c r="BK31" s="22"/>
    </row>
    <row r="32" spans="1:63" x14ac:dyDescent="0.2">
      <c r="A32" s="213" t="s">
        <v>1160</v>
      </c>
      <c r="B32" s="214">
        <f t="shared" ref="B32:M32" si="12">O32</f>
        <v>1.0200738350125944</v>
      </c>
      <c r="C32" s="214">
        <f t="shared" si="12"/>
        <v>1.0200738350125944</v>
      </c>
      <c r="D32" s="214">
        <f t="shared" si="12"/>
        <v>1.0173448699421965</v>
      </c>
      <c r="E32" s="214">
        <f t="shared" si="12"/>
        <v>1.0049999999999999</v>
      </c>
      <c r="F32" s="214">
        <f t="shared" si="12"/>
        <v>1.0756250000000001</v>
      </c>
      <c r="G32" s="214">
        <f t="shared" si="12"/>
        <v>1.5299999999999998</v>
      </c>
      <c r="H32" s="214">
        <f t="shared" si="12"/>
        <v>1.6299999999999994</v>
      </c>
      <c r="I32" s="214">
        <f t="shared" si="12"/>
        <v>1.6299999999999994</v>
      </c>
      <c r="J32" s="214">
        <f t="shared" si="12"/>
        <v>1.3512499999999998</v>
      </c>
      <c r="K32" s="214">
        <f t="shared" si="12"/>
        <v>1.0049999999999999</v>
      </c>
      <c r="L32" s="214">
        <f t="shared" si="12"/>
        <v>1.0825</v>
      </c>
      <c r="M32" s="214">
        <f t="shared" si="12"/>
        <v>1.02125</v>
      </c>
      <c r="N32" s="154"/>
      <c r="O32" s="233">
        <f t="shared" ref="O32:Z32" si="13">MAX(O7:O30)</f>
        <v>1.0200738350125944</v>
      </c>
      <c r="P32" s="234">
        <f t="shared" si="13"/>
        <v>1.0200738350125944</v>
      </c>
      <c r="Q32" s="234">
        <f t="shared" si="13"/>
        <v>1.0173448699421965</v>
      </c>
      <c r="R32" s="234">
        <f t="shared" si="13"/>
        <v>1.0049999999999999</v>
      </c>
      <c r="S32" s="234">
        <f t="shared" si="13"/>
        <v>1.0756250000000001</v>
      </c>
      <c r="T32" s="234">
        <f t="shared" si="13"/>
        <v>1.5299999999999998</v>
      </c>
      <c r="U32" s="234">
        <f t="shared" si="13"/>
        <v>1.6299999999999994</v>
      </c>
      <c r="V32" s="234">
        <f t="shared" si="13"/>
        <v>1.6299999999999994</v>
      </c>
      <c r="W32" s="234">
        <f t="shared" si="13"/>
        <v>1.3512499999999998</v>
      </c>
      <c r="X32" s="234">
        <f t="shared" si="13"/>
        <v>1.0049999999999999</v>
      </c>
      <c r="Y32" s="234">
        <f t="shared" si="13"/>
        <v>1.0825</v>
      </c>
      <c r="Z32" s="235">
        <f t="shared" si="13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44"/>
      <c r="AN32" s="22"/>
      <c r="AO32" s="22"/>
      <c r="AP32" s="22"/>
      <c r="AQ32" s="358"/>
      <c r="AR32" s="203"/>
      <c r="AS32" s="357"/>
      <c r="AT32" s="357"/>
      <c r="AU32" s="348"/>
      <c r="AV32" s="22"/>
      <c r="AW32" s="22"/>
      <c r="AX32" s="22"/>
      <c r="AZ32" s="22"/>
      <c r="BA32" s="22"/>
      <c r="BB32" s="22"/>
      <c r="BC32" s="348"/>
      <c r="BD32" s="22"/>
      <c r="BE32" s="22"/>
      <c r="BF32" s="22"/>
      <c r="BG32" s="22"/>
      <c r="BH32" s="22"/>
      <c r="BI32" s="22"/>
      <c r="BJ32" s="22"/>
      <c r="BK32" s="22"/>
    </row>
    <row r="33" spans="1:63" x14ac:dyDescent="0.2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44"/>
      <c r="AN33" s="22"/>
      <c r="AO33" s="22"/>
      <c r="AP33" s="22"/>
      <c r="AQ33" s="358"/>
      <c r="AR33" s="203"/>
      <c r="AS33" s="357"/>
      <c r="AT33" s="357"/>
      <c r="AU33" s="348"/>
      <c r="AV33" s="22"/>
      <c r="AW33" s="22"/>
      <c r="AX33" s="22"/>
      <c r="AZ33" s="22"/>
      <c r="BA33" s="22"/>
      <c r="BB33" s="22"/>
      <c r="BC33" s="348"/>
      <c r="BD33" s="22"/>
      <c r="BE33" s="22"/>
      <c r="BF33" s="22"/>
      <c r="BG33" s="22"/>
      <c r="BH33" s="22"/>
      <c r="BI33" s="22"/>
      <c r="BJ33" s="22"/>
      <c r="BK33" s="22"/>
    </row>
    <row r="34" spans="1:63" x14ac:dyDescent="0.2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44"/>
      <c r="AN34" s="22"/>
      <c r="AO34" s="22"/>
      <c r="AP34" s="22"/>
      <c r="AQ34" s="358"/>
      <c r="AR34" s="203"/>
      <c r="AS34" s="357"/>
      <c r="AT34" s="357"/>
      <c r="AU34" s="348"/>
      <c r="AV34" s="22"/>
      <c r="AW34" s="22"/>
      <c r="AX34" s="22"/>
      <c r="AZ34" s="22"/>
      <c r="BA34" s="22"/>
      <c r="BB34" s="22"/>
      <c r="BC34" s="348"/>
      <c r="BD34" s="22"/>
      <c r="BE34" s="22"/>
      <c r="BF34" s="22"/>
      <c r="BG34" s="22"/>
      <c r="BH34" s="22"/>
      <c r="BI34" s="22"/>
      <c r="BJ34" s="22"/>
      <c r="BK34" s="22"/>
    </row>
    <row r="35" spans="1:63" x14ac:dyDescent="0.2">
      <c r="B35" s="169" t="s">
        <v>1206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N35" s="22"/>
      <c r="AO35" s="22"/>
      <c r="AP35" s="22"/>
      <c r="AQ35" s="358"/>
      <c r="AR35" s="22"/>
      <c r="AS35" s="22"/>
      <c r="AT35" s="22"/>
      <c r="AU35" s="348"/>
      <c r="AV35" s="22"/>
      <c r="AW35" s="22"/>
      <c r="AX35" s="22"/>
      <c r="AZ35" s="22"/>
      <c r="BA35" s="22"/>
      <c r="BB35" s="22"/>
      <c r="BC35" s="348"/>
      <c r="BD35" s="22"/>
      <c r="BE35" s="22"/>
      <c r="BF35" s="22"/>
      <c r="BG35" s="22"/>
      <c r="BH35" s="22"/>
      <c r="BI35" s="22"/>
      <c r="BJ35" s="22"/>
      <c r="BK35" s="22"/>
    </row>
    <row r="36" spans="1:63" x14ac:dyDescent="0.2">
      <c r="A36" s="158" t="s">
        <v>1149</v>
      </c>
      <c r="B36" s="169" t="s">
        <v>1159</v>
      </c>
      <c r="C36" s="168" t="s">
        <v>1151</v>
      </c>
      <c r="D36" s="166" t="s">
        <v>1161</v>
      </c>
      <c r="E36" s="169" t="s">
        <v>1159</v>
      </c>
      <c r="F36" s="166" t="s">
        <v>1161</v>
      </c>
      <c r="G36" s="169" t="s">
        <v>1159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N36" s="22"/>
      <c r="AO36" s="22"/>
      <c r="AP36" s="22"/>
      <c r="AQ36" s="358"/>
      <c r="AR36" s="203"/>
      <c r="AS36" s="354"/>
      <c r="AT36" s="354"/>
      <c r="AU36" s="348"/>
      <c r="AV36" s="22"/>
      <c r="AW36" s="22"/>
      <c r="AX36" s="22"/>
      <c r="AZ36" s="22"/>
      <c r="BA36" s="22"/>
      <c r="BB36" s="22"/>
      <c r="BC36" s="348"/>
      <c r="BD36" s="22"/>
      <c r="BE36" s="22"/>
      <c r="BF36" s="22"/>
      <c r="BG36" s="22"/>
      <c r="BH36" s="22"/>
      <c r="BI36" s="22"/>
      <c r="BJ36" s="22"/>
      <c r="BK36" s="22"/>
    </row>
    <row r="37" spans="1:63" x14ac:dyDescent="0.2">
      <c r="A37" s="165">
        <f>Option2!A4</f>
        <v>37257</v>
      </c>
      <c r="B37" s="161">
        <f t="shared" ref="B37:B48" si="14">IF(A37="N/A"," ",N37*VLOOKUP(MONTH(A37),Curveadj,3))</f>
        <v>32.416667756580168</v>
      </c>
      <c r="C37" s="163">
        <f>IF(A37="N/A"," ",(IF(AND(Scaler2=1,MONTH(A37)&gt;=6,MONTH(A37)&lt;=8,OR($M$37="REGION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 t="shared" ref="D37:D100" si="15">IF(A37="N/A"," ",C37*B37)</f>
        <v>33.067394596783849</v>
      </c>
      <c r="E37" s="161">
        <f t="shared" ref="E37:E48" si="16">IF(A37="N/A"," ",O37*VLOOKUP(MONTH(A37),Curveadj,3))</f>
        <v>29.320001373291017</v>
      </c>
      <c r="F37" s="162">
        <f t="shared" ref="F37:F100" si="17">IF(A37="N/A"," ",E37*C37)</f>
        <v>29.908566243427504</v>
      </c>
      <c r="G37" s="161">
        <f t="shared" ref="G37:G48" si="18">IF(A37="N/A"," ",P37*VLOOKUP(MONTH(A37),Curveadj,3))</f>
        <v>19.820001373291017</v>
      </c>
      <c r="H37" s="162">
        <f t="shared" ref="H37:H100" si="19">IF(A37="N/A"," ",G37*C37)</f>
        <v>20.217864810807857</v>
      </c>
      <c r="I37" s="162">
        <f t="shared" ref="I37:I48" si="20">IF(A37="N/A"," ",Q37)</f>
        <v>18.25</v>
      </c>
      <c r="J37" s="162"/>
      <c r="K37" s="335"/>
      <c r="L37" s="335"/>
      <c r="M37" s="210" t="str">
        <f>PositionRegion</f>
        <v>REGION 4</v>
      </c>
      <c r="N37" s="194">
        <f t="shared" ref="N37:N100" si="21">IF(A37="N/A"," ",VLOOKUP(A37,PeakPowerCurves,(IF(_BMO2=2,3,IF(_BMO2=1,2,4))),FALSE))</f>
        <v>32.416667756580168</v>
      </c>
      <c r="O37" s="194">
        <f t="shared" ref="O37:O100" si="22">IF(A37="N/A"," ",VLOOKUP(A37,SatSunPeakPwr,(IF(_BMO2=2,3,IF(_BMO2=1,2,4))),FALSE))</f>
        <v>29.320001373291017</v>
      </c>
      <c r="P37" s="194">
        <f t="shared" ref="P37:P100" si="23">IF(A37="N/A"," ",VLOOKUP(A37,SatSunPeakPwr,(IF(_BMO2=2,7,IF(_BMO2=1,6,8))),FALSE))</f>
        <v>19.820001373291017</v>
      </c>
      <c r="Q37" s="195">
        <f t="shared" ref="Q37:Q100" si="24">IF(A37="N/A"," ",(VLOOKUP(A37,OPPowerPrices,(IF(_BMO2=2,7,IF(_BMO2=1,6,8))),FALSE)))</f>
        <v>18.25</v>
      </c>
      <c r="R37" s="336">
        <f t="shared" ref="R37:R100" ca="1" si="25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N37" s="22"/>
      <c r="AO37" s="22"/>
      <c r="AP37" s="22"/>
      <c r="AQ37" s="358"/>
      <c r="AR37" s="203"/>
      <c r="AS37" s="357"/>
      <c r="AT37" s="357"/>
      <c r="AU37" s="348"/>
      <c r="AV37" s="22"/>
      <c r="AW37" s="22"/>
      <c r="AX37" s="22"/>
      <c r="AZ37" s="22"/>
      <c r="BA37" s="22"/>
      <c r="BB37" s="22"/>
      <c r="BC37" s="348"/>
      <c r="BD37" s="22"/>
      <c r="BE37" s="22"/>
      <c r="BF37" s="22"/>
      <c r="BG37" s="22"/>
      <c r="BH37" s="22"/>
      <c r="BI37" s="22"/>
      <c r="BJ37" s="22"/>
      <c r="BK37" s="22"/>
    </row>
    <row r="38" spans="1:63" x14ac:dyDescent="0.2">
      <c r="A38" s="165">
        <f>Option2!A5</f>
        <v>37288</v>
      </c>
      <c r="B38" s="161">
        <f t="shared" si="14"/>
        <v>32.066665467761808</v>
      </c>
      <c r="C38" s="163">
        <f t="shared" ref="C38:C101" si="26">IF(A38="N/A"," ",(IF(AND(Scaler2=1,MONTH(A38)&gt;=6,MONTH(A38)&lt;=8,OR($M$37="REGION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si="15"/>
        <v>32.71036641976572</v>
      </c>
      <c r="E38" s="161">
        <f t="shared" si="16"/>
        <v>26.916001281738282</v>
      </c>
      <c r="F38" s="162">
        <f t="shared" si="17"/>
        <v>27.456308650666678</v>
      </c>
      <c r="G38" s="161">
        <f t="shared" si="18"/>
        <v>18.416501007080079</v>
      </c>
      <c r="H38" s="162">
        <f t="shared" si="19"/>
        <v>18.786190809805483</v>
      </c>
      <c r="I38" s="162">
        <f t="shared" si="20"/>
        <v>16.75</v>
      </c>
      <c r="J38" s="162"/>
      <c r="K38" s="335"/>
      <c r="L38" s="335"/>
      <c r="M38" s="258"/>
      <c r="N38" s="194">
        <f t="shared" si="21"/>
        <v>32.066665467761808</v>
      </c>
      <c r="O38" s="194">
        <f t="shared" si="22"/>
        <v>26.916001281738282</v>
      </c>
      <c r="P38" s="194">
        <f t="shared" si="23"/>
        <v>18.416501007080079</v>
      </c>
      <c r="Q38" s="195">
        <f t="shared" si="24"/>
        <v>16.75</v>
      </c>
      <c r="R38" s="336">
        <f t="shared" ca="1" si="25"/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N38" s="22"/>
      <c r="AO38" s="22"/>
      <c r="AP38" s="22"/>
      <c r="AQ38" s="358"/>
      <c r="AR38" s="203"/>
      <c r="AS38" s="351"/>
      <c r="AT38" s="351"/>
      <c r="AU38" s="348"/>
      <c r="AV38" s="22"/>
      <c r="AW38" s="22"/>
      <c r="AX38" s="22"/>
      <c r="AZ38" s="22"/>
      <c r="BA38" s="22"/>
      <c r="BB38" s="22"/>
      <c r="BC38" s="348"/>
      <c r="BD38" s="22"/>
      <c r="BE38" s="22"/>
      <c r="BF38" s="22"/>
      <c r="BG38" s="22"/>
      <c r="BH38" s="22"/>
      <c r="BI38" s="22"/>
      <c r="BJ38" s="22"/>
      <c r="BK38" s="22"/>
    </row>
    <row r="39" spans="1:63" x14ac:dyDescent="0.2">
      <c r="A39" s="165">
        <f>Option2!A6</f>
        <v>37316</v>
      </c>
      <c r="B39" s="161">
        <f t="shared" si="14"/>
        <v>31.019767051519349</v>
      </c>
      <c r="C39" s="163">
        <f t="shared" si="26"/>
        <v>1.0173448699421965</v>
      </c>
      <c r="D39" s="162">
        <f t="shared" si="15"/>
        <v>31.557800876665183</v>
      </c>
      <c r="E39" s="161">
        <f t="shared" si="16"/>
        <v>21.919999084472657</v>
      </c>
      <c r="F39" s="162">
        <f t="shared" si="17"/>
        <v>22.300198617725901</v>
      </c>
      <c r="G39" s="161">
        <f t="shared" si="18"/>
        <v>16.42000099182129</v>
      </c>
      <c r="H39" s="162">
        <f t="shared" si="19"/>
        <v>16.704803773475167</v>
      </c>
      <c r="I39" s="162">
        <f t="shared" si="20"/>
        <v>17.75</v>
      </c>
      <c r="J39" s="162"/>
      <c r="K39" s="335"/>
      <c r="L39" s="335"/>
      <c r="M39" s="258"/>
      <c r="N39" s="194">
        <f t="shared" si="21"/>
        <v>31.019767051519349</v>
      </c>
      <c r="O39" s="194">
        <f t="shared" si="22"/>
        <v>21.919999084472657</v>
      </c>
      <c r="P39" s="194">
        <f t="shared" si="23"/>
        <v>16.42000099182129</v>
      </c>
      <c r="Q39" s="195">
        <f t="shared" si="24"/>
        <v>17.75</v>
      </c>
      <c r="R39" s="336">
        <f t="shared" ca="1" si="25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N39" s="22"/>
      <c r="AO39" s="22"/>
      <c r="AP39" s="22"/>
      <c r="AQ39" s="358"/>
      <c r="AR39" s="203"/>
      <c r="AS39" s="357"/>
      <c r="AT39" s="357"/>
      <c r="AU39" s="348"/>
      <c r="AV39" s="22"/>
      <c r="AW39" s="22"/>
      <c r="AX39" s="22"/>
      <c r="AZ39" s="22"/>
      <c r="BA39" s="22"/>
      <c r="BB39" s="22"/>
      <c r="BC39" s="348"/>
      <c r="BD39" s="22"/>
      <c r="BE39" s="22"/>
      <c r="BF39" s="22"/>
      <c r="BG39" s="22"/>
      <c r="BH39" s="22"/>
      <c r="BI39" s="22"/>
      <c r="BJ39" s="22"/>
      <c r="BK39" s="22"/>
    </row>
    <row r="40" spans="1:63" x14ac:dyDescent="0.2">
      <c r="A40" s="165">
        <f>Option2!A7</f>
        <v>37347</v>
      </c>
      <c r="B40" s="161">
        <f t="shared" si="14"/>
        <v>31.469767814458802</v>
      </c>
      <c r="C40" s="163">
        <f t="shared" si="26"/>
        <v>1.0049999999999999</v>
      </c>
      <c r="D40" s="162">
        <f t="shared" si="15"/>
        <v>31.627116653531093</v>
      </c>
      <c r="E40" s="161">
        <f t="shared" si="16"/>
        <v>21.919999084472657</v>
      </c>
      <c r="F40" s="162">
        <f t="shared" si="17"/>
        <v>22.029599079895018</v>
      </c>
      <c r="G40" s="161">
        <f t="shared" si="18"/>
        <v>16.415001831054688</v>
      </c>
      <c r="H40" s="162">
        <f t="shared" si="19"/>
        <v>16.49707684020996</v>
      </c>
      <c r="I40" s="162">
        <f t="shared" si="20"/>
        <v>15.750000953674316</v>
      </c>
      <c r="J40" s="162"/>
      <c r="K40" s="335"/>
      <c r="L40" s="335"/>
      <c r="M40" s="258"/>
      <c r="N40" s="194">
        <f t="shared" si="21"/>
        <v>31.469767814458802</v>
      </c>
      <c r="O40" s="194">
        <f t="shared" si="22"/>
        <v>21.919999084472657</v>
      </c>
      <c r="P40" s="194">
        <f t="shared" si="23"/>
        <v>16.415001831054688</v>
      </c>
      <c r="Q40" s="195">
        <f t="shared" si="24"/>
        <v>15.750000953674316</v>
      </c>
      <c r="R40" s="336">
        <f t="shared" ca="1" si="25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N40" s="22"/>
      <c r="AO40" s="22"/>
      <c r="AP40" s="22"/>
      <c r="AQ40" s="358"/>
      <c r="AR40" s="203"/>
      <c r="AS40" s="357"/>
      <c r="AT40" s="357"/>
      <c r="AU40" s="348"/>
      <c r="AV40" s="22"/>
      <c r="AW40" s="22"/>
      <c r="AX40" s="22"/>
      <c r="AZ40" s="22"/>
      <c r="BA40" s="22"/>
      <c r="BB40" s="22"/>
      <c r="BC40" s="348"/>
      <c r="BD40" s="22"/>
      <c r="BE40" s="22"/>
      <c r="BF40" s="22"/>
      <c r="BG40" s="22"/>
      <c r="BH40" s="22"/>
      <c r="BI40" s="22"/>
      <c r="BJ40" s="22"/>
      <c r="BK40" s="22"/>
    </row>
    <row r="41" spans="1:63" x14ac:dyDescent="0.2">
      <c r="A41" s="165">
        <f>Option2!A8</f>
        <v>37377</v>
      </c>
      <c r="B41" s="161">
        <f t="shared" si="14"/>
        <v>34.625</v>
      </c>
      <c r="C41" s="163">
        <f t="shared" si="26"/>
        <v>1.0756250000000001</v>
      </c>
      <c r="D41" s="162">
        <f t="shared" si="15"/>
        <v>37.243515625000001</v>
      </c>
      <c r="E41" s="161">
        <f t="shared" si="16"/>
        <v>23.919999084472657</v>
      </c>
      <c r="F41" s="162">
        <f t="shared" si="17"/>
        <v>25.728949015235901</v>
      </c>
      <c r="G41" s="161">
        <f t="shared" si="18"/>
        <v>17.424998245239259</v>
      </c>
      <c r="H41" s="162">
        <f t="shared" si="19"/>
        <v>18.74276373753548</v>
      </c>
      <c r="I41" s="162">
        <f t="shared" si="20"/>
        <v>17.75</v>
      </c>
      <c r="J41" s="162"/>
      <c r="K41" s="335"/>
      <c r="L41" s="335"/>
      <c r="M41" s="258"/>
      <c r="N41" s="194">
        <f t="shared" si="21"/>
        <v>34.625</v>
      </c>
      <c r="O41" s="194">
        <f t="shared" si="22"/>
        <v>23.919999084472657</v>
      </c>
      <c r="P41" s="194">
        <f t="shared" si="23"/>
        <v>17.424998245239259</v>
      </c>
      <c r="Q41" s="195">
        <f t="shared" si="24"/>
        <v>17.75</v>
      </c>
      <c r="R41" s="336">
        <f t="shared" ca="1" si="25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N41" s="22"/>
      <c r="AO41" s="22"/>
      <c r="AP41" s="22"/>
      <c r="AQ41" s="358"/>
      <c r="AR41" s="203"/>
      <c r="AS41" s="357"/>
      <c r="AT41" s="357"/>
      <c r="AU41" s="348"/>
      <c r="AV41" s="22"/>
      <c r="AW41" s="22"/>
      <c r="AX41" s="22"/>
      <c r="AZ41" s="22"/>
      <c r="BA41" s="22"/>
      <c r="BB41" s="22"/>
      <c r="BC41" s="348"/>
      <c r="BD41" s="22"/>
      <c r="BE41" s="22"/>
      <c r="BF41" s="22"/>
      <c r="BG41" s="22"/>
      <c r="BH41" s="22"/>
      <c r="BI41" s="22"/>
      <c r="BJ41" s="22"/>
      <c r="BK41" s="22"/>
    </row>
    <row r="42" spans="1:63" x14ac:dyDescent="0.2">
      <c r="A42" s="165">
        <f>Option2!A9</f>
        <v>37408</v>
      </c>
      <c r="B42" s="161">
        <f t="shared" si="14"/>
        <v>44.75</v>
      </c>
      <c r="C42" s="163">
        <f t="shared" si="26"/>
        <v>1.5299999999999998</v>
      </c>
      <c r="D42" s="162">
        <f t="shared" si="15"/>
        <v>68.467499999999987</v>
      </c>
      <c r="E42" s="161">
        <f t="shared" si="16"/>
        <v>30.919999084472657</v>
      </c>
      <c r="F42" s="162">
        <f t="shared" si="17"/>
        <v>47.307598599243157</v>
      </c>
      <c r="G42" s="161">
        <f t="shared" si="18"/>
        <v>21.419999084472657</v>
      </c>
      <c r="H42" s="162">
        <f t="shared" si="19"/>
        <v>32.77259859924316</v>
      </c>
      <c r="I42" s="162">
        <f t="shared" si="20"/>
        <v>20.75</v>
      </c>
      <c r="J42" s="162"/>
      <c r="K42" s="335"/>
      <c r="L42" s="335"/>
      <c r="M42" s="258"/>
      <c r="N42" s="194">
        <f t="shared" si="21"/>
        <v>44.75</v>
      </c>
      <c r="O42" s="194">
        <f t="shared" si="22"/>
        <v>30.919999084472657</v>
      </c>
      <c r="P42" s="194">
        <f t="shared" si="23"/>
        <v>21.419999084472657</v>
      </c>
      <c r="Q42" s="195">
        <f t="shared" si="24"/>
        <v>20.75</v>
      </c>
      <c r="R42" s="336">
        <f t="shared" ca="1" si="25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N42" s="22"/>
      <c r="AO42" s="22"/>
      <c r="AP42" s="22"/>
      <c r="AQ42" s="358"/>
      <c r="AR42" s="203"/>
      <c r="AS42" s="357"/>
      <c r="AT42" s="357"/>
      <c r="AU42" s="348"/>
      <c r="AV42" s="22"/>
      <c r="AW42" s="22"/>
      <c r="AX42" s="22"/>
      <c r="AZ42" s="22"/>
      <c r="BA42" s="22"/>
      <c r="BB42" s="22"/>
      <c r="BC42" s="348"/>
      <c r="BD42" s="22"/>
      <c r="BE42" s="22"/>
      <c r="BF42" s="22"/>
      <c r="BG42" s="22"/>
      <c r="BH42" s="22"/>
      <c r="BI42" s="22"/>
      <c r="BJ42" s="22"/>
      <c r="BK42" s="22"/>
    </row>
    <row r="43" spans="1:63" x14ac:dyDescent="0.2">
      <c r="A43" s="165">
        <f>Option2!A10</f>
        <v>37438</v>
      </c>
      <c r="B43" s="161">
        <f t="shared" si="14"/>
        <v>62.25</v>
      </c>
      <c r="C43" s="163">
        <f t="shared" si="26"/>
        <v>1.6299999999999994</v>
      </c>
      <c r="D43" s="162">
        <f t="shared" si="15"/>
        <v>101.46749999999997</v>
      </c>
      <c r="E43" s="161">
        <f t="shared" si="16"/>
        <v>36.919999084472657</v>
      </c>
      <c r="F43" s="162">
        <f t="shared" si="17"/>
        <v>60.179598507690407</v>
      </c>
      <c r="G43" s="161">
        <f t="shared" si="18"/>
        <v>27.419999084472657</v>
      </c>
      <c r="H43" s="162">
        <f t="shared" si="19"/>
        <v>44.694598507690415</v>
      </c>
      <c r="I43" s="162">
        <f t="shared" si="20"/>
        <v>21.25</v>
      </c>
      <c r="J43" s="162"/>
      <c r="K43" s="335"/>
      <c r="L43" s="335"/>
      <c r="M43" s="258"/>
      <c r="N43" s="194">
        <f t="shared" si="21"/>
        <v>62.25</v>
      </c>
      <c r="O43" s="194">
        <f t="shared" si="22"/>
        <v>36.919999084472657</v>
      </c>
      <c r="P43" s="194">
        <f t="shared" si="23"/>
        <v>27.419999084472657</v>
      </c>
      <c r="Q43" s="195">
        <f t="shared" si="24"/>
        <v>21.25</v>
      </c>
      <c r="R43" s="336">
        <f t="shared" ca="1" si="25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N43" s="22"/>
      <c r="AO43" s="22"/>
      <c r="AP43" s="22"/>
      <c r="AQ43" s="358"/>
      <c r="AR43" s="203"/>
      <c r="AS43" s="357"/>
      <c r="AT43" s="357"/>
      <c r="AU43" s="348"/>
      <c r="AV43" s="22"/>
      <c r="AW43" s="22"/>
      <c r="AX43" s="22"/>
      <c r="AZ43" s="22"/>
      <c r="BA43" s="22"/>
      <c r="BB43" s="22"/>
      <c r="BC43" s="348"/>
      <c r="BD43" s="22"/>
      <c r="BE43" s="22"/>
      <c r="BF43" s="22"/>
      <c r="BG43" s="22"/>
      <c r="BH43" s="22"/>
      <c r="BI43" s="22"/>
      <c r="BJ43" s="22"/>
      <c r="BK43" s="22"/>
    </row>
    <row r="44" spans="1:63" x14ac:dyDescent="0.2">
      <c r="A44" s="165">
        <f>Option2!A11</f>
        <v>37469</v>
      </c>
      <c r="B44" s="161">
        <f t="shared" si="14"/>
        <v>62.25</v>
      </c>
      <c r="C44" s="163">
        <f t="shared" si="26"/>
        <v>1.6299999999999994</v>
      </c>
      <c r="D44" s="162">
        <f t="shared" si="15"/>
        <v>101.46749999999997</v>
      </c>
      <c r="E44" s="161">
        <f t="shared" si="16"/>
        <v>34.920002899169923</v>
      </c>
      <c r="F44" s="162">
        <f t="shared" si="17"/>
        <v>56.919604725646956</v>
      </c>
      <c r="G44" s="161">
        <f t="shared" si="18"/>
        <v>27.419999084472657</v>
      </c>
      <c r="H44" s="162">
        <f t="shared" si="19"/>
        <v>44.694598507690415</v>
      </c>
      <c r="I44" s="162">
        <f t="shared" si="20"/>
        <v>22.25</v>
      </c>
      <c r="J44" s="162"/>
      <c r="K44" s="335"/>
      <c r="L44" s="335"/>
      <c r="M44" s="258"/>
      <c r="N44" s="194">
        <f t="shared" si="21"/>
        <v>62.25</v>
      </c>
      <c r="O44" s="194">
        <f t="shared" si="22"/>
        <v>34.920002899169923</v>
      </c>
      <c r="P44" s="194">
        <f t="shared" si="23"/>
        <v>27.419999084472657</v>
      </c>
      <c r="Q44" s="195">
        <f t="shared" si="24"/>
        <v>22.25</v>
      </c>
      <c r="R44" s="336">
        <f t="shared" ca="1" si="25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N44" s="22"/>
      <c r="AO44" s="22"/>
      <c r="AP44" s="22"/>
      <c r="AQ44" s="358"/>
      <c r="AR44" s="203"/>
      <c r="AS44" s="357"/>
      <c r="AT44" s="357"/>
      <c r="AU44" s="348"/>
      <c r="AV44" s="22"/>
      <c r="AW44" s="22"/>
      <c r="AX44" s="22"/>
      <c r="AZ44" s="22"/>
      <c r="BA44" s="22"/>
      <c r="BB44" s="22"/>
      <c r="BC44" s="348"/>
      <c r="BD44" s="22"/>
      <c r="BE44" s="22"/>
      <c r="BF44" s="22"/>
      <c r="BG44" s="22"/>
      <c r="BH44" s="22"/>
      <c r="BI44" s="22"/>
      <c r="BJ44" s="22"/>
      <c r="BK44" s="22"/>
    </row>
    <row r="45" spans="1:63" x14ac:dyDescent="0.2">
      <c r="A45" s="165">
        <f>Option2!A12</f>
        <v>37500</v>
      </c>
      <c r="B45" s="161">
        <f t="shared" si="14"/>
        <v>29.25</v>
      </c>
      <c r="C45" s="163">
        <f t="shared" si="26"/>
        <v>1.3512499999999998</v>
      </c>
      <c r="D45" s="162">
        <f t="shared" si="15"/>
        <v>39.524062499999992</v>
      </c>
      <c r="E45" s="161">
        <f t="shared" si="16"/>
        <v>26.919999084472657</v>
      </c>
      <c r="F45" s="162">
        <f t="shared" si="17"/>
        <v>36.375648762893675</v>
      </c>
      <c r="G45" s="161">
        <f t="shared" si="18"/>
        <v>21.419999084472657</v>
      </c>
      <c r="H45" s="162">
        <f t="shared" si="19"/>
        <v>28.943773762893674</v>
      </c>
      <c r="I45" s="162">
        <f t="shared" si="20"/>
        <v>16.25</v>
      </c>
      <c r="J45" s="162"/>
      <c r="K45" s="335"/>
      <c r="L45" s="335"/>
      <c r="M45" s="258"/>
      <c r="N45" s="194">
        <f t="shared" si="21"/>
        <v>29.25</v>
      </c>
      <c r="O45" s="194">
        <f t="shared" si="22"/>
        <v>26.919999084472657</v>
      </c>
      <c r="P45" s="194">
        <f t="shared" si="23"/>
        <v>21.419999084472657</v>
      </c>
      <c r="Q45" s="195">
        <f t="shared" si="24"/>
        <v>16.25</v>
      </c>
      <c r="R45" s="336">
        <f t="shared" ca="1" si="25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N45" s="22"/>
      <c r="AO45" s="22"/>
      <c r="AP45" s="22"/>
      <c r="AQ45" s="358"/>
      <c r="AR45" s="203"/>
      <c r="AS45" s="357"/>
      <c r="AT45" s="357"/>
      <c r="AU45" s="348"/>
      <c r="AV45" s="22"/>
      <c r="AW45" s="22"/>
      <c r="AX45" s="22"/>
      <c r="AZ45" s="22"/>
      <c r="BA45" s="22"/>
      <c r="BB45" s="22"/>
      <c r="BC45" s="348"/>
      <c r="BD45" s="22"/>
      <c r="BE45" s="22"/>
      <c r="BF45" s="22"/>
      <c r="BG45" s="22"/>
      <c r="BH45" s="22"/>
      <c r="BI45" s="22"/>
      <c r="BJ45" s="22"/>
      <c r="BK45" s="22"/>
    </row>
    <row r="46" spans="1:63" x14ac:dyDescent="0.2">
      <c r="A46" s="165">
        <f>Option2!A13</f>
        <v>37530</v>
      </c>
      <c r="B46" s="161">
        <f t="shared" si="14"/>
        <v>29.556249290704727</v>
      </c>
      <c r="C46" s="163">
        <f t="shared" si="26"/>
        <v>1.0049999999999999</v>
      </c>
      <c r="D46" s="162">
        <f t="shared" si="15"/>
        <v>29.704030537158246</v>
      </c>
      <c r="E46" s="161">
        <f t="shared" si="16"/>
        <v>21.915999374389649</v>
      </c>
      <c r="F46" s="162">
        <f t="shared" si="17"/>
        <v>22.025579371261596</v>
      </c>
      <c r="G46" s="161">
        <f t="shared" si="18"/>
        <v>16.416501007080079</v>
      </c>
      <c r="H46" s="162">
        <f t="shared" si="19"/>
        <v>16.498583512115477</v>
      </c>
      <c r="I46" s="162">
        <f t="shared" si="20"/>
        <v>15.750002861022949</v>
      </c>
      <c r="J46" s="162"/>
      <c r="K46" s="335"/>
      <c r="L46" s="335"/>
      <c r="M46" s="258"/>
      <c r="N46" s="194">
        <f t="shared" si="21"/>
        <v>29.556249290704727</v>
      </c>
      <c r="O46" s="194">
        <f t="shared" si="22"/>
        <v>21.915999374389649</v>
      </c>
      <c r="P46" s="194">
        <f t="shared" si="23"/>
        <v>16.416501007080079</v>
      </c>
      <c r="Q46" s="195">
        <f t="shared" si="24"/>
        <v>15.750002861022949</v>
      </c>
      <c r="R46" s="336">
        <f t="shared" ca="1" si="25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N46" s="22"/>
      <c r="AO46" s="22"/>
      <c r="AP46" s="22"/>
      <c r="AQ46" s="358"/>
      <c r="AR46" s="22"/>
      <c r="AS46" s="22"/>
      <c r="AT46" s="22"/>
      <c r="AU46" s="348"/>
      <c r="AV46" s="22"/>
      <c r="AW46" s="22"/>
      <c r="AX46" s="22"/>
      <c r="AZ46" s="22"/>
      <c r="BA46" s="22"/>
      <c r="BB46" s="22"/>
      <c r="BC46" s="348"/>
      <c r="BD46" s="22"/>
      <c r="BE46" s="22"/>
      <c r="BF46" s="22"/>
      <c r="BG46" s="22"/>
      <c r="BH46" s="22"/>
      <c r="BI46" s="22"/>
      <c r="BJ46" s="22"/>
      <c r="BK46" s="22"/>
    </row>
    <row r="47" spans="1:63" x14ac:dyDescent="0.2">
      <c r="A47" s="165">
        <f>Option2!A14</f>
        <v>37561</v>
      </c>
      <c r="B47" s="161">
        <f t="shared" si="14"/>
        <v>29.756251960992813</v>
      </c>
      <c r="C47" s="163">
        <f t="shared" si="26"/>
        <v>1.0825</v>
      </c>
      <c r="D47" s="162">
        <f t="shared" si="15"/>
        <v>32.211142747774723</v>
      </c>
      <c r="E47" s="161">
        <f t="shared" si="16"/>
        <v>23.919999084472657</v>
      </c>
      <c r="F47" s="162">
        <f t="shared" si="17"/>
        <v>25.893399008941653</v>
      </c>
      <c r="G47" s="161">
        <f t="shared" si="18"/>
        <v>16.42000099182129</v>
      </c>
      <c r="H47" s="162">
        <f t="shared" si="19"/>
        <v>17.774651073646545</v>
      </c>
      <c r="I47" s="162">
        <f t="shared" si="20"/>
        <v>16.75</v>
      </c>
      <c r="J47" s="162"/>
      <c r="K47" s="335"/>
      <c r="L47" s="335"/>
      <c r="M47" s="258"/>
      <c r="N47" s="194">
        <f t="shared" si="21"/>
        <v>29.756251960992813</v>
      </c>
      <c r="O47" s="194">
        <f t="shared" si="22"/>
        <v>23.919999084472657</v>
      </c>
      <c r="P47" s="194">
        <f t="shared" si="23"/>
        <v>16.42000099182129</v>
      </c>
      <c r="Q47" s="195">
        <f t="shared" si="24"/>
        <v>16.75</v>
      </c>
      <c r="R47" s="336">
        <f t="shared" ca="1" si="25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U47" s="348"/>
    </row>
    <row r="48" spans="1:63" x14ac:dyDescent="0.2">
      <c r="A48" s="165">
        <f>Option2!A15</f>
        <v>37591</v>
      </c>
      <c r="B48" s="161">
        <f t="shared" si="14"/>
        <v>29.956248909235001</v>
      </c>
      <c r="C48" s="163">
        <f t="shared" si="26"/>
        <v>1.02125</v>
      </c>
      <c r="D48" s="162">
        <f t="shared" si="15"/>
        <v>30.592819198556246</v>
      </c>
      <c r="E48" s="161">
        <f t="shared" si="16"/>
        <v>28.919999084472657</v>
      </c>
      <c r="F48" s="162">
        <f t="shared" si="17"/>
        <v>29.5345490650177</v>
      </c>
      <c r="G48" s="161">
        <f t="shared" si="18"/>
        <v>23.419999084472657</v>
      </c>
      <c r="H48" s="162">
        <f t="shared" si="19"/>
        <v>23.9176740650177</v>
      </c>
      <c r="I48" s="162">
        <f t="shared" si="20"/>
        <v>19</v>
      </c>
      <c r="J48" s="162"/>
      <c r="K48" s="335"/>
      <c r="L48" s="335"/>
      <c r="M48" s="258"/>
      <c r="N48" s="194">
        <f t="shared" si="21"/>
        <v>29.956248909235001</v>
      </c>
      <c r="O48" s="194">
        <f t="shared" si="22"/>
        <v>28.919999084472657</v>
      </c>
      <c r="P48" s="194">
        <f t="shared" si="23"/>
        <v>23.419999084472657</v>
      </c>
      <c r="Q48" s="195">
        <f t="shared" si="24"/>
        <v>19</v>
      </c>
      <c r="R48" s="336">
        <f t="shared" ca="1" si="25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U48" s="348"/>
    </row>
    <row r="49" spans="1:47" x14ac:dyDescent="0.2">
      <c r="A49" s="165">
        <f>Option2!A16</f>
        <v>37622</v>
      </c>
      <c r="B49" s="161">
        <f t="shared" ref="B49:B112" si="27">IF(A49="N/A"," ",IF(ISERROR(N49),B37*Pwresc,N49)*VLOOKUP(MONTH(A49),Curveadj,3))</f>
        <v>33.285715375627788</v>
      </c>
      <c r="C49" s="163">
        <f t="shared" si="26"/>
        <v>1.0200738350125944</v>
      </c>
      <c r="D49" s="162">
        <f t="shared" si="15"/>
        <v>33.95388733435432</v>
      </c>
      <c r="E49" s="161">
        <f t="shared" ref="E49:E112" si="28">IF(A49="N/A"," ",IF(ISERROR(O49),E37*Pwresc,O49)*VLOOKUP(MONTH(A49),Curveadj,3))</f>
        <v>35.269996643066406</v>
      </c>
      <c r="F49" s="162">
        <f t="shared" si="17"/>
        <v>35.978000736574081</v>
      </c>
      <c r="G49" s="161">
        <f t="shared" ref="G49:G112" si="29">IF(A49="N/A"," ",IF(ISERROR(P49),G37*Pwresc,P49)*VLOOKUP(MONTH(A49),Curveadj,3))</f>
        <v>24.769996643066406</v>
      </c>
      <c r="H49" s="162">
        <f t="shared" si="19"/>
        <v>25.267225468941838</v>
      </c>
      <c r="I49" s="162">
        <f t="shared" ref="I49:I112" si="30">IF(A49="N/A"," ",IF(ISERROR(Q49),I37*Pwresc,Q49))</f>
        <v>20.889999389648438</v>
      </c>
      <c r="J49" s="162"/>
      <c r="K49" s="335"/>
      <c r="L49" s="335"/>
      <c r="M49" s="258"/>
      <c r="N49" s="194">
        <f t="shared" si="21"/>
        <v>33.285715375627788</v>
      </c>
      <c r="O49" s="194">
        <f t="shared" si="22"/>
        <v>35.269996643066406</v>
      </c>
      <c r="P49" s="194">
        <f t="shared" si="23"/>
        <v>24.769996643066406</v>
      </c>
      <c r="Q49" s="195">
        <f t="shared" si="24"/>
        <v>20.889999389648438</v>
      </c>
      <c r="R49" s="336">
        <f t="shared" ca="1" si="25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U49" s="348"/>
    </row>
    <row r="50" spans="1:47" x14ac:dyDescent="0.2">
      <c r="A50" s="165">
        <f>Option2!A17</f>
        <v>37653</v>
      </c>
      <c r="B50" s="161">
        <f t="shared" si="27"/>
        <v>32.685713086809429</v>
      </c>
      <c r="C50" s="163">
        <f t="shared" si="26"/>
        <v>1.0200738350125944</v>
      </c>
      <c r="D50" s="162">
        <f t="shared" si="15"/>
        <v>33.341840698583042</v>
      </c>
      <c r="E50" s="161">
        <f t="shared" si="28"/>
        <v>30.765998840332031</v>
      </c>
      <c r="F50" s="162">
        <f t="shared" si="17"/>
        <v>31.383590425050528</v>
      </c>
      <c r="G50" s="161">
        <f t="shared" si="29"/>
        <v>22.266498565673828</v>
      </c>
      <c r="H50" s="162">
        <f t="shared" si="19"/>
        <v>22.713472584189336</v>
      </c>
      <c r="I50" s="162">
        <f t="shared" si="30"/>
        <v>19.389999389648438</v>
      </c>
      <c r="J50" s="162"/>
      <c r="K50" s="335"/>
      <c r="L50" s="335"/>
      <c r="M50" s="258"/>
      <c r="N50" s="194">
        <f t="shared" si="21"/>
        <v>32.685713086809429</v>
      </c>
      <c r="O50" s="194">
        <f t="shared" si="22"/>
        <v>30.765998840332031</v>
      </c>
      <c r="P50" s="194">
        <f t="shared" si="23"/>
        <v>22.266498565673828</v>
      </c>
      <c r="Q50" s="195">
        <f t="shared" si="24"/>
        <v>19.389999389648438</v>
      </c>
      <c r="R50" s="336">
        <f t="shared" ca="1" si="25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U50" s="348"/>
    </row>
    <row r="51" spans="1:47" x14ac:dyDescent="0.2">
      <c r="A51" s="165">
        <f>Option2!A18</f>
        <v>37681</v>
      </c>
      <c r="B51" s="161">
        <f t="shared" si="27"/>
        <v>31.647677931674693</v>
      </c>
      <c r="C51" s="163">
        <f t="shared" si="26"/>
        <v>1.0173448699421965</v>
      </c>
      <c r="D51" s="162">
        <f t="shared" si="15"/>
        <v>32.196602789372115</v>
      </c>
      <c r="E51" s="161">
        <f t="shared" si="28"/>
        <v>25.019996643066406</v>
      </c>
      <c r="F51" s="162">
        <f t="shared" si="17"/>
        <v>25.453965230794587</v>
      </c>
      <c r="G51" s="161">
        <f t="shared" si="29"/>
        <v>19.519996643066406</v>
      </c>
      <c r="H51" s="162">
        <f t="shared" si="19"/>
        <v>19.858568446112507</v>
      </c>
      <c r="I51" s="162">
        <f t="shared" si="30"/>
        <v>20.389999389648438</v>
      </c>
      <c r="J51" s="162"/>
      <c r="K51" s="335"/>
      <c r="L51" s="335"/>
      <c r="M51" s="258"/>
      <c r="N51" s="194">
        <f t="shared" si="21"/>
        <v>31.647677931674693</v>
      </c>
      <c r="O51" s="194">
        <f t="shared" si="22"/>
        <v>25.019996643066406</v>
      </c>
      <c r="P51" s="194">
        <f t="shared" si="23"/>
        <v>19.519996643066406</v>
      </c>
      <c r="Q51" s="195">
        <f t="shared" si="24"/>
        <v>20.389999389648438</v>
      </c>
      <c r="R51" s="336">
        <f t="shared" ca="1" si="25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U51" s="348"/>
    </row>
    <row r="52" spans="1:47" x14ac:dyDescent="0.2">
      <c r="A52" s="165">
        <f>Option2!A19</f>
        <v>37712</v>
      </c>
      <c r="B52" s="161">
        <f t="shared" si="27"/>
        <v>31.847671065219615</v>
      </c>
      <c r="C52" s="163">
        <f t="shared" si="26"/>
        <v>1.0049999999999999</v>
      </c>
      <c r="D52" s="162">
        <f t="shared" si="15"/>
        <v>32.006909420545711</v>
      </c>
      <c r="E52" s="161">
        <f t="shared" si="28"/>
        <v>21.519996643066406</v>
      </c>
      <c r="F52" s="162">
        <f t="shared" si="17"/>
        <v>21.627596626281736</v>
      </c>
      <c r="G52" s="161">
        <f t="shared" si="29"/>
        <v>16.014999389648438</v>
      </c>
      <c r="H52" s="162">
        <f t="shared" si="19"/>
        <v>16.095074386596679</v>
      </c>
      <c r="I52" s="162">
        <f t="shared" si="30"/>
        <v>17.389999389648438</v>
      </c>
      <c r="J52" s="162"/>
      <c r="K52" s="335"/>
      <c r="L52" s="335"/>
      <c r="M52" s="258"/>
      <c r="N52" s="194">
        <f t="shared" si="21"/>
        <v>31.847671065219615</v>
      </c>
      <c r="O52" s="194">
        <f t="shared" si="22"/>
        <v>21.519996643066406</v>
      </c>
      <c r="P52" s="194">
        <f t="shared" si="23"/>
        <v>16.014999389648438</v>
      </c>
      <c r="Q52" s="195">
        <f t="shared" si="24"/>
        <v>17.389999389648438</v>
      </c>
      <c r="R52" s="336">
        <f t="shared" ca="1" si="25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U52" s="348"/>
    </row>
    <row r="53" spans="1:47" x14ac:dyDescent="0.2">
      <c r="A53" s="165">
        <f>Option2!A20</f>
        <v>37742</v>
      </c>
      <c r="B53" s="161">
        <f t="shared" si="27"/>
        <v>35.125</v>
      </c>
      <c r="C53" s="163">
        <f t="shared" si="26"/>
        <v>1.0756250000000001</v>
      </c>
      <c r="D53" s="162">
        <f t="shared" si="15"/>
        <v>37.781328125000002</v>
      </c>
      <c r="E53" s="161">
        <f t="shared" si="28"/>
        <v>21.839998245239258</v>
      </c>
      <c r="F53" s="162">
        <f t="shared" si="17"/>
        <v>23.491648112535479</v>
      </c>
      <c r="G53" s="161">
        <f t="shared" si="29"/>
        <v>15.345001220703125</v>
      </c>
      <c r="H53" s="162">
        <f t="shared" si="19"/>
        <v>16.505466938018799</v>
      </c>
      <c r="I53" s="162">
        <f t="shared" si="30"/>
        <v>17.930000305175781</v>
      </c>
      <c r="J53" s="162"/>
      <c r="K53" s="335"/>
      <c r="L53" s="335"/>
      <c r="M53" s="258"/>
      <c r="N53" s="194">
        <f t="shared" si="21"/>
        <v>35.125</v>
      </c>
      <c r="O53" s="194">
        <f t="shared" si="22"/>
        <v>21.839998245239258</v>
      </c>
      <c r="P53" s="194">
        <f t="shared" si="23"/>
        <v>15.345001220703125</v>
      </c>
      <c r="Q53" s="195">
        <f t="shared" si="24"/>
        <v>17.930000305175781</v>
      </c>
      <c r="R53" s="336">
        <f t="shared" ca="1" si="25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U53" s="348"/>
    </row>
    <row r="54" spans="1:47" x14ac:dyDescent="0.2">
      <c r="A54" s="165">
        <f>Option2!A21</f>
        <v>37773</v>
      </c>
      <c r="B54" s="161">
        <f t="shared" si="27"/>
        <v>43.5</v>
      </c>
      <c r="C54" s="163">
        <f t="shared" si="26"/>
        <v>1.5299999999999998</v>
      </c>
      <c r="D54" s="162">
        <f t="shared" si="15"/>
        <v>66.554999999999993</v>
      </c>
      <c r="E54" s="161">
        <f t="shared" si="28"/>
        <v>28.839998245239258</v>
      </c>
      <c r="F54" s="162">
        <f t="shared" si="17"/>
        <v>44.125197315216056</v>
      </c>
      <c r="G54" s="161">
        <f t="shared" si="29"/>
        <v>19.339998245239258</v>
      </c>
      <c r="H54" s="162">
        <f t="shared" si="19"/>
        <v>29.590197315216059</v>
      </c>
      <c r="I54" s="162">
        <f t="shared" si="30"/>
        <v>20.180000305175781</v>
      </c>
      <c r="J54" s="162"/>
      <c r="K54" s="335"/>
      <c r="L54" s="335"/>
      <c r="M54" s="258"/>
      <c r="N54" s="194">
        <f t="shared" si="21"/>
        <v>43.5</v>
      </c>
      <c r="O54" s="194">
        <f t="shared" si="22"/>
        <v>28.839998245239258</v>
      </c>
      <c r="P54" s="194">
        <f t="shared" si="23"/>
        <v>19.339998245239258</v>
      </c>
      <c r="Q54" s="195">
        <f t="shared" si="24"/>
        <v>20.180000305175781</v>
      </c>
      <c r="R54" s="336">
        <f t="shared" ca="1" si="25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U54" s="348"/>
    </row>
    <row r="55" spans="1:47" x14ac:dyDescent="0.2">
      <c r="A55" s="165">
        <f>Option2!A22</f>
        <v>37803</v>
      </c>
      <c r="B55" s="161">
        <f t="shared" si="27"/>
        <v>54.5</v>
      </c>
      <c r="C55" s="163">
        <f t="shared" si="26"/>
        <v>1.6299999999999994</v>
      </c>
      <c r="D55" s="162">
        <f t="shared" si="15"/>
        <v>88.834999999999965</v>
      </c>
      <c r="E55" s="161">
        <f t="shared" si="28"/>
        <v>34.840003967285156</v>
      </c>
      <c r="F55" s="162">
        <f t="shared" si="17"/>
        <v>56.789206466674784</v>
      </c>
      <c r="G55" s="161">
        <f t="shared" si="29"/>
        <v>25.339998245239258</v>
      </c>
      <c r="H55" s="162">
        <f t="shared" si="19"/>
        <v>41.304197139739976</v>
      </c>
      <c r="I55" s="162">
        <f t="shared" si="30"/>
        <v>20.680000305175781</v>
      </c>
      <c r="J55" s="162"/>
      <c r="K55" s="335"/>
      <c r="L55" s="335"/>
      <c r="M55" s="258"/>
      <c r="N55" s="194">
        <f t="shared" si="21"/>
        <v>54.5</v>
      </c>
      <c r="O55" s="194">
        <f t="shared" si="22"/>
        <v>34.840003967285156</v>
      </c>
      <c r="P55" s="194">
        <f t="shared" si="23"/>
        <v>25.339998245239258</v>
      </c>
      <c r="Q55" s="195">
        <f t="shared" si="24"/>
        <v>20.680000305175781</v>
      </c>
      <c r="R55" s="336">
        <f t="shared" ca="1" si="25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U55" s="348"/>
    </row>
    <row r="56" spans="1:47" x14ac:dyDescent="0.2">
      <c r="A56" s="165">
        <f>Option2!A23</f>
        <v>37834</v>
      </c>
      <c r="B56" s="161">
        <f t="shared" si="27"/>
        <v>54.5</v>
      </c>
      <c r="C56" s="163">
        <f t="shared" si="26"/>
        <v>1.6299999999999994</v>
      </c>
      <c r="D56" s="162">
        <f t="shared" si="15"/>
        <v>88.834999999999965</v>
      </c>
      <c r="E56" s="161">
        <f t="shared" si="28"/>
        <v>32.840007781982422</v>
      </c>
      <c r="F56" s="162">
        <f t="shared" si="17"/>
        <v>53.529212684631332</v>
      </c>
      <c r="G56" s="161">
        <f t="shared" si="29"/>
        <v>25.339998245239258</v>
      </c>
      <c r="H56" s="162">
        <f t="shared" si="19"/>
        <v>41.304197139739976</v>
      </c>
      <c r="I56" s="162">
        <f t="shared" si="30"/>
        <v>21.680000305175781</v>
      </c>
      <c r="J56" s="162"/>
      <c r="K56" s="335"/>
      <c r="L56" s="335"/>
      <c r="M56" s="258"/>
      <c r="N56" s="194">
        <f t="shared" si="21"/>
        <v>54.5</v>
      </c>
      <c r="O56" s="194">
        <f t="shared" si="22"/>
        <v>32.840007781982422</v>
      </c>
      <c r="P56" s="194">
        <f t="shared" si="23"/>
        <v>25.339998245239258</v>
      </c>
      <c r="Q56" s="195">
        <f t="shared" si="24"/>
        <v>21.680000305175781</v>
      </c>
      <c r="R56" s="336">
        <f t="shared" ca="1" si="25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U56" s="348"/>
    </row>
    <row r="57" spans="1:47" x14ac:dyDescent="0.2">
      <c r="A57" s="165">
        <f>Option2!A24</f>
        <v>37865</v>
      </c>
      <c r="B57" s="161">
        <f t="shared" si="27"/>
        <v>30</v>
      </c>
      <c r="C57" s="163">
        <f t="shared" si="26"/>
        <v>1.3512499999999998</v>
      </c>
      <c r="D57" s="162">
        <f t="shared" si="15"/>
        <v>40.537499999999994</v>
      </c>
      <c r="E57" s="161">
        <f t="shared" si="28"/>
        <v>24.839998245239258</v>
      </c>
      <c r="F57" s="162">
        <f t="shared" si="17"/>
        <v>33.56504762887954</v>
      </c>
      <c r="G57" s="161">
        <f t="shared" si="29"/>
        <v>19.339998245239258</v>
      </c>
      <c r="H57" s="162">
        <f t="shared" si="19"/>
        <v>26.133172628879542</v>
      </c>
      <c r="I57" s="162">
        <f t="shared" si="30"/>
        <v>15.680000305175781</v>
      </c>
      <c r="J57" s="162"/>
      <c r="K57" s="335"/>
      <c r="L57" s="335"/>
      <c r="M57" s="258"/>
      <c r="N57" s="194">
        <f t="shared" si="21"/>
        <v>30</v>
      </c>
      <c r="O57" s="194">
        <f t="shared" si="22"/>
        <v>24.839998245239258</v>
      </c>
      <c r="P57" s="194">
        <f t="shared" si="23"/>
        <v>19.339998245239258</v>
      </c>
      <c r="Q57" s="195">
        <f t="shared" si="24"/>
        <v>15.680000305175781</v>
      </c>
      <c r="R57" s="336">
        <f t="shared" ca="1" si="25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">
      <c r="A58" s="165">
        <f>Option2!A25</f>
        <v>37895</v>
      </c>
      <c r="B58" s="161">
        <f t="shared" si="27"/>
        <v>30.401564002037048</v>
      </c>
      <c r="C58" s="163">
        <f t="shared" si="26"/>
        <v>1.0049999999999999</v>
      </c>
      <c r="D58" s="162">
        <f t="shared" si="15"/>
        <v>30.553571822047232</v>
      </c>
      <c r="E58" s="161">
        <f t="shared" si="28"/>
        <v>19.83599853515625</v>
      </c>
      <c r="F58" s="162">
        <f t="shared" si="17"/>
        <v>19.935178527832029</v>
      </c>
      <c r="G58" s="161">
        <f t="shared" si="29"/>
        <v>14.336502075195313</v>
      </c>
      <c r="H58" s="162">
        <f t="shared" si="19"/>
        <v>14.408184585571288</v>
      </c>
      <c r="I58" s="162">
        <f t="shared" si="30"/>
        <v>15.180002212524414</v>
      </c>
      <c r="J58" s="162"/>
      <c r="K58" s="335"/>
      <c r="L58" s="335"/>
      <c r="M58" s="258"/>
      <c r="N58" s="194">
        <f t="shared" si="21"/>
        <v>30.401564002037048</v>
      </c>
      <c r="O58" s="194">
        <f t="shared" si="22"/>
        <v>19.83599853515625</v>
      </c>
      <c r="P58" s="194">
        <f t="shared" si="23"/>
        <v>14.336502075195313</v>
      </c>
      <c r="Q58" s="195">
        <f t="shared" si="24"/>
        <v>15.180002212524414</v>
      </c>
      <c r="R58" s="336">
        <f t="shared" ca="1" si="25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">
      <c r="A59" s="165">
        <f>Option2!A26</f>
        <v>37926</v>
      </c>
      <c r="B59" s="161">
        <f t="shared" si="27"/>
        <v>30.501562476158142</v>
      </c>
      <c r="C59" s="163">
        <f t="shared" si="26"/>
        <v>1.0825</v>
      </c>
      <c r="D59" s="162">
        <f t="shared" si="15"/>
        <v>33.017941380441187</v>
      </c>
      <c r="E59" s="161">
        <f t="shared" si="28"/>
        <v>21.839998245239258</v>
      </c>
      <c r="F59" s="162">
        <f t="shared" si="17"/>
        <v>23.641798100471497</v>
      </c>
      <c r="G59" s="161">
        <f t="shared" si="29"/>
        <v>14.340002059936523</v>
      </c>
      <c r="H59" s="162">
        <f t="shared" si="19"/>
        <v>15.523052229881287</v>
      </c>
      <c r="I59" s="162">
        <f t="shared" si="30"/>
        <v>16.180000305175781</v>
      </c>
      <c r="J59" s="162"/>
      <c r="K59" s="335"/>
      <c r="L59" s="335"/>
      <c r="M59" s="258"/>
      <c r="N59" s="194">
        <f t="shared" si="21"/>
        <v>30.501562476158142</v>
      </c>
      <c r="O59" s="194">
        <f t="shared" si="22"/>
        <v>21.839998245239258</v>
      </c>
      <c r="P59" s="194">
        <f t="shared" si="23"/>
        <v>14.340002059936523</v>
      </c>
      <c r="Q59" s="195">
        <f t="shared" si="24"/>
        <v>16.180000305175781</v>
      </c>
      <c r="R59" s="336">
        <f t="shared" ca="1" si="25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">
      <c r="A60" s="165">
        <f>Option2!A27</f>
        <v>37956</v>
      </c>
      <c r="B60" s="161">
        <f t="shared" si="27"/>
        <v>30.601560950279236</v>
      </c>
      <c r="C60" s="163">
        <f t="shared" si="26"/>
        <v>1.02125</v>
      </c>
      <c r="D60" s="162">
        <f t="shared" si="15"/>
        <v>31.251844120472668</v>
      </c>
      <c r="E60" s="161">
        <f t="shared" si="28"/>
        <v>26.839998245239258</v>
      </c>
      <c r="F60" s="162">
        <f t="shared" si="17"/>
        <v>27.410348207950591</v>
      </c>
      <c r="G60" s="161">
        <f t="shared" si="29"/>
        <v>21.339998245239258</v>
      </c>
      <c r="H60" s="162">
        <f t="shared" si="19"/>
        <v>21.793473207950591</v>
      </c>
      <c r="I60" s="162">
        <f t="shared" si="30"/>
        <v>18.430000305175781</v>
      </c>
      <c r="J60" s="162"/>
      <c r="K60" s="335"/>
      <c r="L60" s="335"/>
      <c r="M60" s="258"/>
      <c r="N60" s="194">
        <f t="shared" si="21"/>
        <v>30.601560950279236</v>
      </c>
      <c r="O60" s="194">
        <f t="shared" si="22"/>
        <v>26.839998245239258</v>
      </c>
      <c r="P60" s="194">
        <f t="shared" si="23"/>
        <v>21.339998245239258</v>
      </c>
      <c r="Q60" s="195">
        <f t="shared" si="24"/>
        <v>18.430000305175781</v>
      </c>
      <c r="R60" s="336">
        <f t="shared" ca="1" si="25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">
      <c r="A61" s="165">
        <f>Option2!A28</f>
        <v>37987</v>
      </c>
      <c r="B61" s="161">
        <f t="shared" si="27"/>
        <v>34.335714612688335</v>
      </c>
      <c r="C61" s="163">
        <f t="shared" si="26"/>
        <v>1.0200738350125944</v>
      </c>
      <c r="D61" s="162">
        <f t="shared" si="15"/>
        <v>35.024964082862965</v>
      </c>
      <c r="E61" s="161">
        <f t="shared" si="28"/>
        <v>35.5</v>
      </c>
      <c r="F61" s="162">
        <f t="shared" si="17"/>
        <v>36.2126211429471</v>
      </c>
      <c r="G61" s="161">
        <f t="shared" si="29"/>
        <v>25</v>
      </c>
      <c r="H61" s="162">
        <f t="shared" si="19"/>
        <v>25.50184587531486</v>
      </c>
      <c r="I61" s="162">
        <f t="shared" si="30"/>
        <v>20.75</v>
      </c>
      <c r="J61" s="162"/>
      <c r="K61" s="335"/>
      <c r="L61" s="335"/>
      <c r="M61" s="258"/>
      <c r="N61" s="194">
        <f t="shared" si="21"/>
        <v>34.335714612688335</v>
      </c>
      <c r="O61" s="194">
        <f t="shared" si="22"/>
        <v>35.5</v>
      </c>
      <c r="P61" s="194">
        <f t="shared" si="23"/>
        <v>25</v>
      </c>
      <c r="Q61" s="195">
        <f t="shared" si="24"/>
        <v>20.75</v>
      </c>
      <c r="R61" s="336">
        <f t="shared" ca="1" si="25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">
      <c r="A62" s="165">
        <f>Option2!A29</f>
        <v>38018</v>
      </c>
      <c r="B62" s="161">
        <f t="shared" si="27"/>
        <v>33.73570850917271</v>
      </c>
      <c r="C62" s="163">
        <f t="shared" si="26"/>
        <v>1.0200738350125944</v>
      </c>
      <c r="D62" s="162">
        <f t="shared" si="15"/>
        <v>34.412913555818818</v>
      </c>
      <c r="E62" s="161">
        <f t="shared" si="28"/>
        <v>31.246002197265625</v>
      </c>
      <c r="F62" s="162">
        <f t="shared" si="17"/>
        <v>31.873229290176699</v>
      </c>
      <c r="G62" s="161">
        <f t="shared" si="29"/>
        <v>22.746501922607422</v>
      </c>
      <c r="H62" s="162">
        <f t="shared" si="19"/>
        <v>23.203111449315504</v>
      </c>
      <c r="I62" s="162">
        <f t="shared" si="30"/>
        <v>20</v>
      </c>
      <c r="J62" s="162"/>
      <c r="K62" s="335"/>
      <c r="L62" s="335"/>
      <c r="M62" s="258"/>
      <c r="N62" s="194">
        <f t="shared" si="21"/>
        <v>33.73570850917271</v>
      </c>
      <c r="O62" s="194">
        <f t="shared" si="22"/>
        <v>31.246002197265625</v>
      </c>
      <c r="P62" s="194">
        <f t="shared" si="23"/>
        <v>22.746501922607422</v>
      </c>
      <c r="Q62" s="195">
        <f t="shared" si="24"/>
        <v>20</v>
      </c>
      <c r="R62" s="336">
        <f t="shared" ca="1" si="25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">
      <c r="A63" s="165">
        <f>Option2!A30</f>
        <v>38047</v>
      </c>
      <c r="B63" s="161">
        <f t="shared" si="27"/>
        <v>32.44767716873524</v>
      </c>
      <c r="C63" s="163">
        <f t="shared" si="26"/>
        <v>1.0173448699421965</v>
      </c>
      <c r="D63" s="162">
        <f t="shared" si="15"/>
        <v>33.01047790915333</v>
      </c>
      <c r="E63" s="161">
        <f t="shared" si="28"/>
        <v>25.5</v>
      </c>
      <c r="F63" s="162">
        <f t="shared" si="17"/>
        <v>25.942294183526013</v>
      </c>
      <c r="G63" s="161">
        <f t="shared" si="29"/>
        <v>20</v>
      </c>
      <c r="H63" s="162">
        <f t="shared" si="19"/>
        <v>20.346897398843929</v>
      </c>
      <c r="I63" s="162">
        <f t="shared" si="30"/>
        <v>21</v>
      </c>
      <c r="J63" s="162"/>
      <c r="K63" s="335"/>
      <c r="L63" s="335"/>
      <c r="M63" s="258"/>
      <c r="N63" s="194">
        <f t="shared" si="21"/>
        <v>32.44767716873524</v>
      </c>
      <c r="O63" s="194">
        <f t="shared" si="22"/>
        <v>25.5</v>
      </c>
      <c r="P63" s="194">
        <f t="shared" si="23"/>
        <v>20</v>
      </c>
      <c r="Q63" s="195">
        <f t="shared" si="24"/>
        <v>21</v>
      </c>
      <c r="R63" s="336">
        <f t="shared" ca="1" si="25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">
      <c r="A64" s="165">
        <f>Option2!A31</f>
        <v>38078</v>
      </c>
      <c r="B64" s="161">
        <f t="shared" si="27"/>
        <v>32.647677931674693</v>
      </c>
      <c r="C64" s="163">
        <f t="shared" si="26"/>
        <v>1.0049999999999999</v>
      </c>
      <c r="D64" s="162">
        <f t="shared" si="15"/>
        <v>32.81091632133306</v>
      </c>
      <c r="E64" s="161">
        <f t="shared" si="28"/>
        <v>22</v>
      </c>
      <c r="F64" s="162">
        <f t="shared" si="17"/>
        <v>22.11</v>
      </c>
      <c r="G64" s="161">
        <f t="shared" si="29"/>
        <v>16.495000839233398</v>
      </c>
      <c r="H64" s="162">
        <f t="shared" si="19"/>
        <v>16.577475843429564</v>
      </c>
      <c r="I64" s="162">
        <f t="shared" si="30"/>
        <v>18</v>
      </c>
      <c r="J64" s="162"/>
      <c r="K64" s="335"/>
      <c r="L64" s="335"/>
      <c r="M64" s="258"/>
      <c r="N64" s="194">
        <f t="shared" si="21"/>
        <v>32.647677931674693</v>
      </c>
      <c r="O64" s="194">
        <f t="shared" si="22"/>
        <v>22</v>
      </c>
      <c r="P64" s="194">
        <f t="shared" si="23"/>
        <v>16.495000839233398</v>
      </c>
      <c r="Q64" s="195">
        <f t="shared" si="24"/>
        <v>18</v>
      </c>
      <c r="R64" s="336">
        <f t="shared" ca="1" si="25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">
      <c r="A65" s="165">
        <f>Option2!A32</f>
        <v>38108</v>
      </c>
      <c r="B65" s="161">
        <f t="shared" si="27"/>
        <v>35.425003051757813</v>
      </c>
      <c r="C65" s="163">
        <f t="shared" si="26"/>
        <v>1.0756250000000001</v>
      </c>
      <c r="D65" s="162">
        <f t="shared" si="15"/>
        <v>38.104018907547001</v>
      </c>
      <c r="E65" s="161">
        <f t="shared" si="28"/>
        <v>22.290000915527344</v>
      </c>
      <c r="F65" s="162">
        <f t="shared" si="17"/>
        <v>23.975682234764101</v>
      </c>
      <c r="G65" s="161">
        <f t="shared" si="29"/>
        <v>15.795000076293945</v>
      </c>
      <c r="H65" s="162">
        <f t="shared" si="19"/>
        <v>16.989496957063675</v>
      </c>
      <c r="I65" s="162">
        <f t="shared" si="30"/>
        <v>18.540000915527344</v>
      </c>
      <c r="J65" s="162"/>
      <c r="K65" s="335"/>
      <c r="L65" s="335"/>
      <c r="M65" s="258"/>
      <c r="N65" s="194">
        <f t="shared" si="21"/>
        <v>35.425003051757813</v>
      </c>
      <c r="O65" s="194">
        <f t="shared" si="22"/>
        <v>22.290000915527344</v>
      </c>
      <c r="P65" s="194">
        <f t="shared" si="23"/>
        <v>15.795000076293945</v>
      </c>
      <c r="Q65" s="195">
        <f t="shared" si="24"/>
        <v>18.540000915527344</v>
      </c>
      <c r="R65" s="336">
        <f t="shared" ca="1" si="25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">
      <c r="A66" s="165">
        <f>Option2!A33</f>
        <v>38139</v>
      </c>
      <c r="B66" s="161">
        <f t="shared" si="27"/>
        <v>42.625003814697266</v>
      </c>
      <c r="C66" s="163">
        <f t="shared" si="26"/>
        <v>1.5299999999999998</v>
      </c>
      <c r="D66" s="162">
        <f t="shared" si="15"/>
        <v>65.216255836486809</v>
      </c>
      <c r="E66" s="161">
        <f t="shared" si="28"/>
        <v>29.290000915527344</v>
      </c>
      <c r="F66" s="162">
        <f t="shared" si="17"/>
        <v>44.813701400756827</v>
      </c>
      <c r="G66" s="161">
        <f t="shared" si="29"/>
        <v>19.790000915527344</v>
      </c>
      <c r="H66" s="162">
        <f t="shared" si="19"/>
        <v>30.278701400756834</v>
      </c>
      <c r="I66" s="162">
        <f t="shared" si="30"/>
        <v>21.540000915527344</v>
      </c>
      <c r="J66" s="162"/>
      <c r="K66" s="335"/>
      <c r="L66" s="335"/>
      <c r="M66" s="258"/>
      <c r="N66" s="194">
        <f t="shared" si="21"/>
        <v>42.625003814697266</v>
      </c>
      <c r="O66" s="194">
        <f t="shared" si="22"/>
        <v>29.290000915527344</v>
      </c>
      <c r="P66" s="194">
        <f t="shared" si="23"/>
        <v>19.790000915527344</v>
      </c>
      <c r="Q66" s="195">
        <f t="shared" si="24"/>
        <v>21.540000915527344</v>
      </c>
      <c r="R66" s="336">
        <f t="shared" ca="1" si="25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">
      <c r="A67" s="165">
        <f>Option2!A34</f>
        <v>38169</v>
      </c>
      <c r="B67" s="161">
        <f t="shared" si="27"/>
        <v>52.5</v>
      </c>
      <c r="C67" s="163">
        <f t="shared" si="26"/>
        <v>1.6299999999999994</v>
      </c>
      <c r="D67" s="162">
        <f t="shared" si="15"/>
        <v>85.574999999999974</v>
      </c>
      <c r="E67" s="161">
        <f t="shared" si="28"/>
        <v>35.290000915527344</v>
      </c>
      <c r="F67" s="162">
        <f t="shared" si="17"/>
        <v>57.522701492309551</v>
      </c>
      <c r="G67" s="161">
        <f t="shared" si="29"/>
        <v>25.790000915527344</v>
      </c>
      <c r="H67" s="162">
        <f t="shared" si="19"/>
        <v>42.037701492309559</v>
      </c>
      <c r="I67" s="162">
        <f t="shared" si="30"/>
        <v>22.040000915527344</v>
      </c>
      <c r="J67" s="162"/>
      <c r="K67" s="335"/>
      <c r="L67" s="335"/>
      <c r="M67" s="258"/>
      <c r="N67" s="194">
        <f t="shared" si="21"/>
        <v>52.5</v>
      </c>
      <c r="O67" s="194">
        <f t="shared" si="22"/>
        <v>35.290000915527344</v>
      </c>
      <c r="P67" s="194">
        <f t="shared" si="23"/>
        <v>25.790000915527344</v>
      </c>
      <c r="Q67" s="195">
        <f t="shared" si="24"/>
        <v>22.040000915527344</v>
      </c>
      <c r="R67" s="336">
        <f t="shared" ca="1" si="25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">
      <c r="A68" s="165">
        <f>Option2!A35</f>
        <v>38200</v>
      </c>
      <c r="B68" s="161">
        <f t="shared" si="27"/>
        <v>52.5</v>
      </c>
      <c r="C68" s="163">
        <f t="shared" si="26"/>
        <v>1.6299999999999994</v>
      </c>
      <c r="D68" s="162">
        <f t="shared" si="15"/>
        <v>85.574999999999974</v>
      </c>
      <c r="E68" s="161">
        <f t="shared" si="28"/>
        <v>33.290004730224609</v>
      </c>
      <c r="F68" s="162">
        <f t="shared" si="17"/>
        <v>54.262707710266092</v>
      </c>
      <c r="G68" s="161">
        <f t="shared" si="29"/>
        <v>25.790000915527344</v>
      </c>
      <c r="H68" s="162">
        <f t="shared" si="19"/>
        <v>42.037701492309559</v>
      </c>
      <c r="I68" s="162">
        <f t="shared" si="30"/>
        <v>23.040000915527344</v>
      </c>
      <c r="J68" s="162"/>
      <c r="K68" s="335"/>
      <c r="L68" s="335"/>
      <c r="M68" s="258"/>
      <c r="N68" s="194">
        <f t="shared" si="21"/>
        <v>52.5</v>
      </c>
      <c r="O68" s="194">
        <f t="shared" si="22"/>
        <v>33.290004730224609</v>
      </c>
      <c r="P68" s="194">
        <f t="shared" si="23"/>
        <v>25.790000915527344</v>
      </c>
      <c r="Q68" s="195">
        <f t="shared" si="24"/>
        <v>23.040000915527344</v>
      </c>
      <c r="R68" s="336">
        <f t="shared" ca="1" si="25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">
      <c r="A69" s="165">
        <f>Option2!A36</f>
        <v>38231</v>
      </c>
      <c r="B69" s="161">
        <f t="shared" si="27"/>
        <v>30.30000114440918</v>
      </c>
      <c r="C69" s="163">
        <f t="shared" si="26"/>
        <v>1.3512499999999998</v>
      </c>
      <c r="D69" s="162">
        <f t="shared" si="15"/>
        <v>40.942876546382898</v>
      </c>
      <c r="E69" s="161">
        <f t="shared" si="28"/>
        <v>25.290000915527344</v>
      </c>
      <c r="F69" s="162">
        <f t="shared" si="17"/>
        <v>34.17311373710632</v>
      </c>
      <c r="G69" s="161">
        <f t="shared" si="29"/>
        <v>19.790000915527344</v>
      </c>
      <c r="H69" s="162">
        <f t="shared" si="19"/>
        <v>26.741238737106322</v>
      </c>
      <c r="I69" s="162">
        <f t="shared" si="30"/>
        <v>17.040000915527344</v>
      </c>
      <c r="J69" s="162"/>
      <c r="K69" s="335"/>
      <c r="L69" s="335"/>
      <c r="M69" s="258"/>
      <c r="N69" s="194">
        <f t="shared" si="21"/>
        <v>30.30000114440918</v>
      </c>
      <c r="O69" s="194">
        <f t="shared" si="22"/>
        <v>25.290000915527344</v>
      </c>
      <c r="P69" s="194">
        <f t="shared" si="23"/>
        <v>19.790000915527344</v>
      </c>
      <c r="Q69" s="195">
        <f t="shared" si="24"/>
        <v>17.040000915527344</v>
      </c>
      <c r="R69" s="336">
        <f t="shared" ca="1" si="25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">
      <c r="A70" s="165">
        <f>Option2!A37</f>
        <v>38261</v>
      </c>
      <c r="B70" s="161">
        <f t="shared" si="27"/>
        <v>30.951563239097595</v>
      </c>
      <c r="C70" s="163">
        <f t="shared" si="26"/>
        <v>1.0049999999999999</v>
      </c>
      <c r="D70" s="162">
        <f t="shared" si="15"/>
        <v>31.10632105529308</v>
      </c>
      <c r="E70" s="161">
        <f t="shared" si="28"/>
        <v>20.286001205444336</v>
      </c>
      <c r="F70" s="162">
        <f t="shared" si="17"/>
        <v>20.387431211471554</v>
      </c>
      <c r="G70" s="161">
        <f t="shared" si="29"/>
        <v>14.786500930786133</v>
      </c>
      <c r="H70" s="162">
        <f t="shared" si="19"/>
        <v>14.860433435440061</v>
      </c>
      <c r="I70" s="162">
        <f t="shared" si="30"/>
        <v>16.540002822875977</v>
      </c>
      <c r="J70" s="162"/>
      <c r="K70" s="335"/>
      <c r="L70" s="335"/>
      <c r="M70" s="258"/>
      <c r="N70" s="194">
        <f t="shared" si="21"/>
        <v>30.951563239097595</v>
      </c>
      <c r="O70" s="194">
        <f t="shared" si="22"/>
        <v>20.286001205444336</v>
      </c>
      <c r="P70" s="194">
        <f t="shared" si="23"/>
        <v>14.786500930786133</v>
      </c>
      <c r="Q70" s="195">
        <f t="shared" si="24"/>
        <v>16.540002822875977</v>
      </c>
      <c r="R70" s="336">
        <f t="shared" ca="1" si="25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">
      <c r="A71" s="165">
        <f>Option2!A38</f>
        <v>38292</v>
      </c>
      <c r="B71" s="161">
        <f t="shared" si="27"/>
        <v>31.051561713218689</v>
      </c>
      <c r="C71" s="163">
        <f t="shared" si="26"/>
        <v>1.0825</v>
      </c>
      <c r="D71" s="162">
        <f t="shared" si="15"/>
        <v>33.613315554559229</v>
      </c>
      <c r="E71" s="161">
        <f t="shared" si="28"/>
        <v>22.290000915527344</v>
      </c>
      <c r="F71" s="162">
        <f t="shared" si="17"/>
        <v>24.128925991058349</v>
      </c>
      <c r="G71" s="161">
        <f t="shared" si="29"/>
        <v>14.790000915527344</v>
      </c>
      <c r="H71" s="162">
        <f t="shared" si="19"/>
        <v>16.01017599105835</v>
      </c>
      <c r="I71" s="162">
        <f t="shared" si="30"/>
        <v>17.540000915527344</v>
      </c>
      <c r="J71" s="162"/>
      <c r="K71" s="335"/>
      <c r="L71" s="335"/>
      <c r="M71" s="258"/>
      <c r="N71" s="194">
        <f t="shared" si="21"/>
        <v>31.051561713218689</v>
      </c>
      <c r="O71" s="194">
        <f t="shared" si="22"/>
        <v>22.290000915527344</v>
      </c>
      <c r="P71" s="194">
        <f t="shared" si="23"/>
        <v>14.790000915527344</v>
      </c>
      <c r="Q71" s="195">
        <f t="shared" si="24"/>
        <v>17.540000915527344</v>
      </c>
      <c r="R71" s="336">
        <f t="shared" ca="1" si="25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">
      <c r="A72" s="165">
        <f>Option2!A39</f>
        <v>38322</v>
      </c>
      <c r="B72" s="161">
        <f t="shared" si="27"/>
        <v>31.151560187339783</v>
      </c>
      <c r="C72" s="163">
        <f t="shared" si="26"/>
        <v>1.02125</v>
      </c>
      <c r="D72" s="162">
        <f t="shared" si="15"/>
        <v>31.813530841320752</v>
      </c>
      <c r="E72" s="161">
        <f t="shared" si="28"/>
        <v>27.290000915527344</v>
      </c>
      <c r="F72" s="162">
        <f t="shared" si="17"/>
        <v>27.869913434982301</v>
      </c>
      <c r="G72" s="161">
        <f t="shared" si="29"/>
        <v>21.790000915527344</v>
      </c>
      <c r="H72" s="162">
        <f t="shared" si="19"/>
        <v>22.253038434982301</v>
      </c>
      <c r="I72" s="162">
        <f t="shared" si="30"/>
        <v>19.790000915527344</v>
      </c>
      <c r="J72" s="162"/>
      <c r="K72" s="335"/>
      <c r="L72" s="335"/>
      <c r="M72" s="258"/>
      <c r="N72" s="194">
        <f t="shared" si="21"/>
        <v>31.151560187339783</v>
      </c>
      <c r="O72" s="194">
        <f t="shared" si="22"/>
        <v>27.290000915527344</v>
      </c>
      <c r="P72" s="194">
        <f t="shared" si="23"/>
        <v>21.790000915527344</v>
      </c>
      <c r="Q72" s="195">
        <f t="shared" si="24"/>
        <v>19.790000915527344</v>
      </c>
      <c r="R72" s="336">
        <f t="shared" ca="1" si="25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">
      <c r="A73" s="165">
        <f>Option2!A40</f>
        <v>38353</v>
      </c>
      <c r="B73" s="161">
        <f t="shared" si="27"/>
        <v>35.175714765276226</v>
      </c>
      <c r="C73" s="163">
        <f t="shared" si="26"/>
        <v>1.0200738350125944</v>
      </c>
      <c r="D73" s="162">
        <f t="shared" si="15"/>
        <v>35.881826259924459</v>
      </c>
      <c r="E73" s="161">
        <f t="shared" si="28"/>
        <v>35.75</v>
      </c>
      <c r="F73" s="162">
        <f t="shared" si="17"/>
        <v>36.467639601700249</v>
      </c>
      <c r="G73" s="161">
        <f t="shared" si="29"/>
        <v>25.25</v>
      </c>
      <c r="H73" s="162">
        <f t="shared" si="19"/>
        <v>25.756864334068009</v>
      </c>
      <c r="I73" s="162">
        <f t="shared" si="30"/>
        <v>22</v>
      </c>
      <c r="J73" s="162"/>
      <c r="K73" s="335"/>
      <c r="L73" s="335"/>
      <c r="M73" s="258"/>
      <c r="N73" s="194">
        <f t="shared" si="21"/>
        <v>35.175714765276226</v>
      </c>
      <c r="O73" s="194">
        <f t="shared" si="22"/>
        <v>35.75</v>
      </c>
      <c r="P73" s="194">
        <f t="shared" si="23"/>
        <v>25.25</v>
      </c>
      <c r="Q73" s="195">
        <f t="shared" si="24"/>
        <v>22</v>
      </c>
      <c r="R73" s="336">
        <f t="shared" ca="1" si="25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">
      <c r="A74" s="165">
        <f>Option2!A41</f>
        <v>38384</v>
      </c>
      <c r="B74" s="161">
        <f t="shared" si="27"/>
        <v>34.575712476457866</v>
      </c>
      <c r="C74" s="163">
        <f t="shared" si="26"/>
        <v>1.0200738350125944</v>
      </c>
      <c r="D74" s="162">
        <f t="shared" si="15"/>
        <v>35.26977962415318</v>
      </c>
      <c r="E74" s="161">
        <f t="shared" si="28"/>
        <v>31.246002197265625</v>
      </c>
      <c r="F74" s="162">
        <f t="shared" si="17"/>
        <v>31.873229290176699</v>
      </c>
      <c r="G74" s="161">
        <f t="shared" si="29"/>
        <v>22.746501922607422</v>
      </c>
      <c r="H74" s="162">
        <f t="shared" si="19"/>
        <v>23.203111449315504</v>
      </c>
      <c r="I74" s="162">
        <f t="shared" si="30"/>
        <v>20.5</v>
      </c>
      <c r="J74" s="162"/>
      <c r="K74" s="335"/>
      <c r="L74" s="335"/>
      <c r="M74" s="258"/>
      <c r="N74" s="194">
        <f t="shared" si="21"/>
        <v>34.575712476457866</v>
      </c>
      <c r="O74" s="194">
        <f t="shared" si="22"/>
        <v>31.246002197265625</v>
      </c>
      <c r="P74" s="194">
        <f t="shared" si="23"/>
        <v>22.746501922607422</v>
      </c>
      <c r="Q74" s="195">
        <f t="shared" si="24"/>
        <v>20.5</v>
      </c>
      <c r="R74" s="336">
        <f t="shared" ca="1" si="25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">
      <c r="A75" s="165">
        <f>Option2!A42</f>
        <v>38412</v>
      </c>
      <c r="B75" s="161">
        <f t="shared" si="27"/>
        <v>33.28767732132313</v>
      </c>
      <c r="C75" s="163">
        <f t="shared" si="26"/>
        <v>1.0173448699421965</v>
      </c>
      <c r="D75" s="162">
        <f t="shared" si="15"/>
        <v>33.865047755139287</v>
      </c>
      <c r="E75" s="161">
        <f t="shared" si="28"/>
        <v>25.5</v>
      </c>
      <c r="F75" s="162">
        <f t="shared" si="17"/>
        <v>25.942294183526013</v>
      </c>
      <c r="G75" s="161">
        <f t="shared" si="29"/>
        <v>20</v>
      </c>
      <c r="H75" s="162">
        <f t="shared" si="19"/>
        <v>20.346897398843929</v>
      </c>
      <c r="I75" s="162">
        <f t="shared" si="30"/>
        <v>21.5</v>
      </c>
      <c r="J75" s="162"/>
      <c r="K75" s="335"/>
      <c r="L75" s="335"/>
      <c r="M75" s="258"/>
      <c r="N75" s="194">
        <f t="shared" si="21"/>
        <v>33.28767732132313</v>
      </c>
      <c r="O75" s="194">
        <f t="shared" si="22"/>
        <v>25.5</v>
      </c>
      <c r="P75" s="194">
        <f t="shared" si="23"/>
        <v>20</v>
      </c>
      <c r="Q75" s="195">
        <f t="shared" si="24"/>
        <v>21.5</v>
      </c>
      <c r="R75" s="336">
        <f t="shared" ca="1" si="25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">
      <c r="A76" s="165">
        <f>Option2!A43</f>
        <v>38443</v>
      </c>
      <c r="B76" s="161">
        <f t="shared" si="27"/>
        <v>33.487678084262583</v>
      </c>
      <c r="C76" s="163">
        <f t="shared" si="26"/>
        <v>1.0049999999999999</v>
      </c>
      <c r="D76" s="162">
        <f t="shared" si="15"/>
        <v>33.655116474683894</v>
      </c>
      <c r="E76" s="161">
        <f t="shared" si="28"/>
        <v>22</v>
      </c>
      <c r="F76" s="162">
        <f t="shared" si="17"/>
        <v>22.11</v>
      </c>
      <c r="G76" s="161">
        <f t="shared" si="29"/>
        <v>16.495000839233398</v>
      </c>
      <c r="H76" s="162">
        <f t="shared" si="19"/>
        <v>16.577475843429564</v>
      </c>
      <c r="I76" s="162">
        <f t="shared" si="30"/>
        <v>18.5</v>
      </c>
      <c r="J76" s="162"/>
      <c r="K76" s="335"/>
      <c r="L76" s="335"/>
      <c r="M76" s="258"/>
      <c r="N76" s="194">
        <f t="shared" si="21"/>
        <v>33.487678084262583</v>
      </c>
      <c r="O76" s="194">
        <f t="shared" si="22"/>
        <v>22</v>
      </c>
      <c r="P76" s="194">
        <f t="shared" si="23"/>
        <v>16.495000839233398</v>
      </c>
      <c r="Q76" s="195">
        <f t="shared" si="24"/>
        <v>18.5</v>
      </c>
      <c r="R76" s="336">
        <f t="shared" ca="1" si="25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">
      <c r="A77" s="165">
        <f>Option2!A44</f>
        <v>38473</v>
      </c>
      <c r="B77" s="161">
        <f t="shared" si="27"/>
        <v>36.265003204345703</v>
      </c>
      <c r="C77" s="163">
        <f t="shared" si="26"/>
        <v>1.0756250000000001</v>
      </c>
      <c r="D77" s="162">
        <f t="shared" si="15"/>
        <v>39.007544071674346</v>
      </c>
      <c r="E77" s="161">
        <f t="shared" si="28"/>
        <v>22.290000915527344</v>
      </c>
      <c r="F77" s="162">
        <f t="shared" si="17"/>
        <v>23.975682234764101</v>
      </c>
      <c r="G77" s="161">
        <f t="shared" si="29"/>
        <v>15.795000076293945</v>
      </c>
      <c r="H77" s="162">
        <f t="shared" si="19"/>
        <v>16.989496957063675</v>
      </c>
      <c r="I77" s="162">
        <f t="shared" si="30"/>
        <v>19.040000915527344</v>
      </c>
      <c r="J77" s="162"/>
      <c r="K77" s="335"/>
      <c r="L77" s="335"/>
      <c r="M77" s="258"/>
      <c r="N77" s="194">
        <f t="shared" si="21"/>
        <v>36.265003204345703</v>
      </c>
      <c r="O77" s="194">
        <f t="shared" si="22"/>
        <v>22.290000915527344</v>
      </c>
      <c r="P77" s="194">
        <f t="shared" si="23"/>
        <v>15.795000076293945</v>
      </c>
      <c r="Q77" s="195">
        <f t="shared" si="24"/>
        <v>19.040000915527344</v>
      </c>
      <c r="R77" s="336">
        <f t="shared" ca="1" si="25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">
      <c r="A78" s="165">
        <f>Option2!A45</f>
        <v>38504</v>
      </c>
      <c r="B78" s="161">
        <f t="shared" si="27"/>
        <v>42.375003814697266</v>
      </c>
      <c r="C78" s="163">
        <f t="shared" si="26"/>
        <v>1.5299999999999998</v>
      </c>
      <c r="D78" s="162">
        <f t="shared" si="15"/>
        <v>64.833755836486802</v>
      </c>
      <c r="E78" s="161">
        <f t="shared" si="28"/>
        <v>29.290000915527344</v>
      </c>
      <c r="F78" s="162">
        <f t="shared" si="17"/>
        <v>44.813701400756827</v>
      </c>
      <c r="G78" s="161">
        <f t="shared" si="29"/>
        <v>19.790000915527344</v>
      </c>
      <c r="H78" s="162">
        <f t="shared" si="19"/>
        <v>30.278701400756834</v>
      </c>
      <c r="I78" s="162">
        <f t="shared" si="30"/>
        <v>22.040000915527344</v>
      </c>
      <c r="J78" s="162"/>
      <c r="K78" s="335"/>
      <c r="L78" s="335"/>
      <c r="M78" s="258"/>
      <c r="N78" s="194">
        <f t="shared" si="21"/>
        <v>42.375003814697266</v>
      </c>
      <c r="O78" s="194">
        <f t="shared" si="22"/>
        <v>29.290000915527344</v>
      </c>
      <c r="P78" s="194">
        <f t="shared" si="23"/>
        <v>19.790000915527344</v>
      </c>
      <c r="Q78" s="195">
        <f t="shared" si="24"/>
        <v>22.040000915527344</v>
      </c>
      <c r="R78" s="336">
        <f t="shared" ca="1" si="25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">
      <c r="A79" s="165">
        <f>Option2!A46</f>
        <v>38534</v>
      </c>
      <c r="B79" s="161">
        <f t="shared" si="27"/>
        <v>50.5</v>
      </c>
      <c r="C79" s="163">
        <f t="shared" si="26"/>
        <v>1.6299999999999994</v>
      </c>
      <c r="D79" s="162">
        <f t="shared" si="15"/>
        <v>82.314999999999969</v>
      </c>
      <c r="E79" s="161">
        <f t="shared" si="28"/>
        <v>35.290000915527344</v>
      </c>
      <c r="F79" s="162">
        <f t="shared" si="17"/>
        <v>57.522701492309551</v>
      </c>
      <c r="G79" s="161">
        <f t="shared" si="29"/>
        <v>25.790000915527344</v>
      </c>
      <c r="H79" s="162">
        <f t="shared" si="19"/>
        <v>42.037701492309559</v>
      </c>
      <c r="I79" s="162">
        <f t="shared" si="30"/>
        <v>22.540000915527344</v>
      </c>
      <c r="J79" s="162"/>
      <c r="K79" s="335"/>
      <c r="L79" s="335"/>
      <c r="M79" s="258"/>
      <c r="N79" s="194">
        <f t="shared" si="21"/>
        <v>50.5</v>
      </c>
      <c r="O79" s="194">
        <f t="shared" si="22"/>
        <v>35.290000915527344</v>
      </c>
      <c r="P79" s="194">
        <f t="shared" si="23"/>
        <v>25.790000915527344</v>
      </c>
      <c r="Q79" s="195">
        <f t="shared" si="24"/>
        <v>22.540000915527344</v>
      </c>
      <c r="R79" s="336">
        <f t="shared" ca="1" si="25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">
      <c r="A80" s="165">
        <f>Option2!A47</f>
        <v>38565</v>
      </c>
      <c r="B80" s="161">
        <f t="shared" si="27"/>
        <v>50.5</v>
      </c>
      <c r="C80" s="163">
        <f t="shared" si="26"/>
        <v>1.6299999999999994</v>
      </c>
      <c r="D80" s="162">
        <f t="shared" si="15"/>
        <v>82.314999999999969</v>
      </c>
      <c r="E80" s="161">
        <f t="shared" si="28"/>
        <v>33.290004730224609</v>
      </c>
      <c r="F80" s="162">
        <f t="shared" si="17"/>
        <v>54.262707710266092</v>
      </c>
      <c r="G80" s="161">
        <f t="shared" si="29"/>
        <v>25.790000915527344</v>
      </c>
      <c r="H80" s="162">
        <f t="shared" si="19"/>
        <v>42.037701492309559</v>
      </c>
      <c r="I80" s="162">
        <f t="shared" si="30"/>
        <v>23.540000915527344</v>
      </c>
      <c r="J80" s="162"/>
      <c r="K80" s="335"/>
      <c r="L80" s="335"/>
      <c r="M80" s="258"/>
      <c r="N80" s="194">
        <f t="shared" si="21"/>
        <v>50.5</v>
      </c>
      <c r="O80" s="194">
        <f t="shared" si="22"/>
        <v>33.290004730224609</v>
      </c>
      <c r="P80" s="194">
        <f t="shared" si="23"/>
        <v>25.790000915527344</v>
      </c>
      <c r="Q80" s="195">
        <f t="shared" si="24"/>
        <v>23.540000915527344</v>
      </c>
      <c r="R80" s="336">
        <f t="shared" ca="1" si="25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">
      <c r="A81" s="165">
        <f>Option2!A48</f>
        <v>38596</v>
      </c>
      <c r="B81" s="161">
        <f t="shared" si="27"/>
        <v>31.139999389648438</v>
      </c>
      <c r="C81" s="163">
        <f t="shared" si="26"/>
        <v>1.3512499999999998</v>
      </c>
      <c r="D81" s="162">
        <f t="shared" si="15"/>
        <v>42.077924175262446</v>
      </c>
      <c r="E81" s="161">
        <f t="shared" si="28"/>
        <v>25.290000915527344</v>
      </c>
      <c r="F81" s="162">
        <f t="shared" si="17"/>
        <v>34.17311373710632</v>
      </c>
      <c r="G81" s="161">
        <f t="shared" si="29"/>
        <v>19.790000915527344</v>
      </c>
      <c r="H81" s="162">
        <f t="shared" si="19"/>
        <v>26.741238737106322</v>
      </c>
      <c r="I81" s="162">
        <f t="shared" si="30"/>
        <v>17.540000915527344</v>
      </c>
      <c r="J81" s="162"/>
      <c r="K81" s="335"/>
      <c r="L81" s="335"/>
      <c r="M81" s="258"/>
      <c r="N81" s="194">
        <f t="shared" si="21"/>
        <v>31.139999389648438</v>
      </c>
      <c r="O81" s="194">
        <f t="shared" si="22"/>
        <v>25.290000915527344</v>
      </c>
      <c r="P81" s="194">
        <f t="shared" si="23"/>
        <v>19.790000915527344</v>
      </c>
      <c r="Q81" s="195">
        <f t="shared" si="24"/>
        <v>17.540000915527344</v>
      </c>
      <c r="R81" s="336">
        <f t="shared" ca="1" si="25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">
      <c r="A82" s="165">
        <f>Option2!A49</f>
        <v>38626</v>
      </c>
      <c r="B82" s="161">
        <f t="shared" si="27"/>
        <v>32.041561484336853</v>
      </c>
      <c r="C82" s="163">
        <f t="shared" si="26"/>
        <v>1.0049999999999999</v>
      </c>
      <c r="D82" s="162">
        <f t="shared" si="15"/>
        <v>32.201769291758531</v>
      </c>
      <c r="E82" s="161">
        <f t="shared" si="28"/>
        <v>20.286001205444336</v>
      </c>
      <c r="F82" s="162">
        <f t="shared" si="17"/>
        <v>20.387431211471554</v>
      </c>
      <c r="G82" s="161">
        <f t="shared" si="29"/>
        <v>14.786500930786133</v>
      </c>
      <c r="H82" s="162">
        <f t="shared" si="19"/>
        <v>14.860433435440061</v>
      </c>
      <c r="I82" s="162">
        <f t="shared" si="30"/>
        <v>17.040002822875977</v>
      </c>
      <c r="J82" s="162"/>
      <c r="K82" s="335"/>
      <c r="L82" s="335"/>
      <c r="M82" s="258"/>
      <c r="N82" s="194">
        <f t="shared" si="21"/>
        <v>32.041561484336853</v>
      </c>
      <c r="O82" s="194">
        <f t="shared" si="22"/>
        <v>20.286001205444336</v>
      </c>
      <c r="P82" s="194">
        <f t="shared" si="23"/>
        <v>14.786500930786133</v>
      </c>
      <c r="Q82" s="195">
        <f t="shared" si="24"/>
        <v>17.040002822875977</v>
      </c>
      <c r="R82" s="336">
        <f t="shared" ca="1" si="25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">
      <c r="A83" s="165">
        <f>Option2!A50</f>
        <v>38657</v>
      </c>
      <c r="B83" s="161">
        <f t="shared" si="27"/>
        <v>32.141563773155212</v>
      </c>
      <c r="C83" s="163">
        <f t="shared" si="26"/>
        <v>1.0825</v>
      </c>
      <c r="D83" s="162">
        <f t="shared" si="15"/>
        <v>34.793242784440515</v>
      </c>
      <c r="E83" s="161">
        <f t="shared" si="28"/>
        <v>22.290000915527344</v>
      </c>
      <c r="F83" s="162">
        <f t="shared" si="17"/>
        <v>24.128925991058349</v>
      </c>
      <c r="G83" s="161">
        <f t="shared" si="29"/>
        <v>14.790000915527344</v>
      </c>
      <c r="H83" s="162">
        <f t="shared" si="19"/>
        <v>16.01017599105835</v>
      </c>
      <c r="I83" s="162">
        <f t="shared" si="30"/>
        <v>18.040000915527344</v>
      </c>
      <c r="J83" s="162"/>
      <c r="K83" s="335"/>
      <c r="L83" s="335"/>
      <c r="M83" s="258"/>
      <c r="N83" s="194">
        <f t="shared" si="21"/>
        <v>32.141563773155212</v>
      </c>
      <c r="O83" s="194">
        <f t="shared" si="22"/>
        <v>22.290000915527344</v>
      </c>
      <c r="P83" s="194">
        <f t="shared" si="23"/>
        <v>14.790000915527344</v>
      </c>
      <c r="Q83" s="195">
        <f t="shared" si="24"/>
        <v>18.040000915527344</v>
      </c>
      <c r="R83" s="336">
        <f t="shared" ca="1" si="25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">
      <c r="A84" s="165">
        <f>Option2!A51</f>
        <v>38687</v>
      </c>
      <c r="B84" s="161">
        <f t="shared" si="27"/>
        <v>32.241562247276306</v>
      </c>
      <c r="C84" s="163">
        <f t="shared" si="26"/>
        <v>1.02125</v>
      </c>
      <c r="D84" s="162">
        <f t="shared" si="15"/>
        <v>32.92669544503093</v>
      </c>
      <c r="E84" s="161">
        <f t="shared" si="28"/>
        <v>27.290000915527344</v>
      </c>
      <c r="F84" s="162">
        <f t="shared" si="17"/>
        <v>27.869913434982301</v>
      </c>
      <c r="G84" s="161">
        <f t="shared" si="29"/>
        <v>21.790000915527344</v>
      </c>
      <c r="H84" s="162">
        <f t="shared" si="19"/>
        <v>22.253038434982301</v>
      </c>
      <c r="I84" s="162">
        <f t="shared" si="30"/>
        <v>20.290000915527344</v>
      </c>
      <c r="J84" s="162"/>
      <c r="K84" s="335"/>
      <c r="L84" s="335"/>
      <c r="M84" s="258"/>
      <c r="N84" s="194">
        <f t="shared" si="21"/>
        <v>32.241562247276306</v>
      </c>
      <c r="O84" s="194">
        <f t="shared" si="22"/>
        <v>27.290000915527344</v>
      </c>
      <c r="P84" s="194">
        <f t="shared" si="23"/>
        <v>21.790000915527344</v>
      </c>
      <c r="Q84" s="195">
        <f t="shared" si="24"/>
        <v>20.290000915527344</v>
      </c>
      <c r="R84" s="336">
        <f t="shared" ca="1" si="25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">
      <c r="A85" s="165">
        <f>Option2!A52</f>
        <v>38718</v>
      </c>
      <c r="B85" s="161">
        <f t="shared" si="27"/>
        <v>35.115717206682476</v>
      </c>
      <c r="C85" s="163">
        <f t="shared" si="26"/>
        <v>1.0200738350125944</v>
      </c>
      <c r="D85" s="162">
        <f t="shared" si="15"/>
        <v>35.820624320238345</v>
      </c>
      <c r="E85" s="161">
        <f t="shared" si="28"/>
        <v>35.75</v>
      </c>
      <c r="F85" s="162">
        <f t="shared" si="17"/>
        <v>36.467639601700249</v>
      </c>
      <c r="G85" s="161">
        <f t="shared" si="29"/>
        <v>25.25</v>
      </c>
      <c r="H85" s="162">
        <f t="shared" si="19"/>
        <v>25.756864334068009</v>
      </c>
      <c r="I85" s="162">
        <f t="shared" si="30"/>
        <v>22.5</v>
      </c>
      <c r="J85" s="162"/>
      <c r="K85" s="335"/>
      <c r="L85" s="335"/>
      <c r="M85" s="258"/>
      <c r="N85" s="194">
        <f t="shared" si="21"/>
        <v>35.115717206682476</v>
      </c>
      <c r="O85" s="194">
        <f t="shared" si="22"/>
        <v>35.75</v>
      </c>
      <c r="P85" s="194">
        <f t="shared" si="23"/>
        <v>25.25</v>
      </c>
      <c r="Q85" s="195">
        <f t="shared" si="24"/>
        <v>22.5</v>
      </c>
      <c r="R85" s="336">
        <f t="shared" ca="1" si="25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">
      <c r="A86" s="165">
        <f>Option2!A53</f>
        <v>38749</v>
      </c>
      <c r="B86" s="161">
        <f t="shared" si="27"/>
        <v>34.515714917864116</v>
      </c>
      <c r="C86" s="163">
        <f t="shared" si="26"/>
        <v>1.0200738350125944</v>
      </c>
      <c r="D86" s="162">
        <f t="shared" si="15"/>
        <v>35.208577684467066</v>
      </c>
      <c r="E86" s="161">
        <f t="shared" si="28"/>
        <v>31.246002197265625</v>
      </c>
      <c r="F86" s="162">
        <f t="shared" si="17"/>
        <v>31.873229290176699</v>
      </c>
      <c r="G86" s="161">
        <f t="shared" si="29"/>
        <v>22.746501922607422</v>
      </c>
      <c r="H86" s="162">
        <f t="shared" si="19"/>
        <v>23.203111449315504</v>
      </c>
      <c r="I86" s="162">
        <f t="shared" si="30"/>
        <v>21</v>
      </c>
      <c r="J86" s="162"/>
      <c r="K86" s="335"/>
      <c r="L86" s="335"/>
      <c r="M86" s="258"/>
      <c r="N86" s="194">
        <f t="shared" si="21"/>
        <v>34.515714917864116</v>
      </c>
      <c r="O86" s="194">
        <f t="shared" si="22"/>
        <v>31.246002197265625</v>
      </c>
      <c r="P86" s="194">
        <f t="shared" si="23"/>
        <v>22.746501922607422</v>
      </c>
      <c r="Q86" s="195">
        <f t="shared" si="24"/>
        <v>21</v>
      </c>
      <c r="R86" s="336">
        <f t="shared" ca="1" si="25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">
      <c r="A87" s="165">
        <f>Option2!A54</f>
        <v>38777</v>
      </c>
      <c r="B87" s="161">
        <f t="shared" si="27"/>
        <v>33.22767976272938</v>
      </c>
      <c r="C87" s="163">
        <f t="shared" si="26"/>
        <v>1.0173448699421965</v>
      </c>
      <c r="D87" s="162">
        <f t="shared" si="15"/>
        <v>33.804009546694878</v>
      </c>
      <c r="E87" s="161">
        <f t="shared" si="28"/>
        <v>25.5</v>
      </c>
      <c r="F87" s="162">
        <f t="shared" si="17"/>
        <v>25.942294183526013</v>
      </c>
      <c r="G87" s="161">
        <f t="shared" si="29"/>
        <v>20</v>
      </c>
      <c r="H87" s="162">
        <f t="shared" si="19"/>
        <v>20.346897398843929</v>
      </c>
      <c r="I87" s="162">
        <f t="shared" si="30"/>
        <v>22</v>
      </c>
      <c r="J87" s="162"/>
      <c r="K87" s="335"/>
      <c r="L87" s="335"/>
      <c r="M87" s="258"/>
      <c r="N87" s="194">
        <f t="shared" si="21"/>
        <v>33.22767976272938</v>
      </c>
      <c r="O87" s="194">
        <f t="shared" si="22"/>
        <v>25.5</v>
      </c>
      <c r="P87" s="194">
        <f t="shared" si="23"/>
        <v>20</v>
      </c>
      <c r="Q87" s="195">
        <f t="shared" si="24"/>
        <v>22</v>
      </c>
      <c r="R87" s="336">
        <f t="shared" ca="1" si="25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">
      <c r="A88" s="165">
        <f>Option2!A55</f>
        <v>38808</v>
      </c>
      <c r="B88" s="161">
        <f t="shared" si="27"/>
        <v>33.427680525668833</v>
      </c>
      <c r="C88" s="163">
        <f t="shared" si="26"/>
        <v>1.0049999999999999</v>
      </c>
      <c r="D88" s="162">
        <f t="shared" si="15"/>
        <v>33.594818928297173</v>
      </c>
      <c r="E88" s="161">
        <f t="shared" si="28"/>
        <v>22</v>
      </c>
      <c r="F88" s="162">
        <f t="shared" si="17"/>
        <v>22.11</v>
      </c>
      <c r="G88" s="161">
        <f t="shared" si="29"/>
        <v>16.495000839233398</v>
      </c>
      <c r="H88" s="162">
        <f t="shared" si="19"/>
        <v>16.577475843429564</v>
      </c>
      <c r="I88" s="162">
        <f t="shared" si="30"/>
        <v>19</v>
      </c>
      <c r="J88" s="162"/>
      <c r="K88" s="335"/>
      <c r="L88" s="335"/>
      <c r="M88" s="258"/>
      <c r="N88" s="194">
        <f t="shared" si="21"/>
        <v>33.427680525668833</v>
      </c>
      <c r="O88" s="194">
        <f t="shared" si="22"/>
        <v>22</v>
      </c>
      <c r="P88" s="194">
        <f t="shared" si="23"/>
        <v>16.495000839233398</v>
      </c>
      <c r="Q88" s="195">
        <f t="shared" si="24"/>
        <v>19</v>
      </c>
      <c r="R88" s="336">
        <f t="shared" ca="1" si="25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">
      <c r="A89" s="165">
        <f>Option2!A56</f>
        <v>38838</v>
      </c>
      <c r="B89" s="161">
        <f t="shared" si="27"/>
        <v>36.705001831054688</v>
      </c>
      <c r="C89" s="163">
        <f t="shared" si="26"/>
        <v>1.0756250000000001</v>
      </c>
      <c r="D89" s="162">
        <f t="shared" si="15"/>
        <v>39.480817594528197</v>
      </c>
      <c r="E89" s="161">
        <f t="shared" si="28"/>
        <v>22.290000915527344</v>
      </c>
      <c r="F89" s="162">
        <f t="shared" si="17"/>
        <v>23.975682234764101</v>
      </c>
      <c r="G89" s="161">
        <f t="shared" si="29"/>
        <v>15.795000076293945</v>
      </c>
      <c r="H89" s="162">
        <f t="shared" si="19"/>
        <v>16.989496957063675</v>
      </c>
      <c r="I89" s="162">
        <f t="shared" si="30"/>
        <v>19.540000915527344</v>
      </c>
      <c r="J89" s="162"/>
      <c r="K89" s="335"/>
      <c r="L89" s="335"/>
      <c r="M89" s="258"/>
      <c r="N89" s="194">
        <f t="shared" si="21"/>
        <v>36.705001831054688</v>
      </c>
      <c r="O89" s="194">
        <f t="shared" si="22"/>
        <v>22.290000915527344</v>
      </c>
      <c r="P89" s="194">
        <f t="shared" si="23"/>
        <v>15.795000076293945</v>
      </c>
      <c r="Q89" s="195">
        <f t="shared" si="24"/>
        <v>19.540000915527344</v>
      </c>
      <c r="R89" s="336">
        <f t="shared" ca="1" si="25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">
      <c r="A90" s="165">
        <f>Option2!A57</f>
        <v>38869</v>
      </c>
      <c r="B90" s="161">
        <f t="shared" si="27"/>
        <v>42.625003814697266</v>
      </c>
      <c r="C90" s="163">
        <f t="shared" si="26"/>
        <v>1.5299999999999998</v>
      </c>
      <c r="D90" s="162">
        <f t="shared" si="15"/>
        <v>65.216255836486809</v>
      </c>
      <c r="E90" s="161">
        <f t="shared" si="28"/>
        <v>29.290000915527344</v>
      </c>
      <c r="F90" s="162">
        <f t="shared" si="17"/>
        <v>44.813701400756827</v>
      </c>
      <c r="G90" s="161">
        <f t="shared" si="29"/>
        <v>19.790000915527344</v>
      </c>
      <c r="H90" s="162">
        <f t="shared" si="19"/>
        <v>30.278701400756834</v>
      </c>
      <c r="I90" s="162">
        <f t="shared" si="30"/>
        <v>22.540000915527344</v>
      </c>
      <c r="J90" s="162"/>
      <c r="K90" s="335"/>
      <c r="L90" s="335"/>
      <c r="M90" s="258"/>
      <c r="N90" s="194">
        <f t="shared" si="21"/>
        <v>42.625003814697266</v>
      </c>
      <c r="O90" s="194">
        <f t="shared" si="22"/>
        <v>29.290000915527344</v>
      </c>
      <c r="P90" s="194">
        <f t="shared" si="23"/>
        <v>19.790000915527344</v>
      </c>
      <c r="Q90" s="195">
        <f t="shared" si="24"/>
        <v>22.540000915527344</v>
      </c>
      <c r="R90" s="336">
        <f t="shared" ca="1" si="25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">
      <c r="A91" s="165">
        <f>Option2!A58</f>
        <v>38899</v>
      </c>
      <c r="B91" s="161">
        <f t="shared" si="27"/>
        <v>51.75</v>
      </c>
      <c r="C91" s="163">
        <f t="shared" si="26"/>
        <v>1.6299999999999994</v>
      </c>
      <c r="D91" s="162">
        <f t="shared" si="15"/>
        <v>84.352499999999978</v>
      </c>
      <c r="E91" s="161">
        <f t="shared" si="28"/>
        <v>35.290000915527344</v>
      </c>
      <c r="F91" s="162">
        <f t="shared" si="17"/>
        <v>57.522701492309551</v>
      </c>
      <c r="G91" s="161">
        <f t="shared" si="29"/>
        <v>25.790000915527344</v>
      </c>
      <c r="H91" s="162">
        <f t="shared" si="19"/>
        <v>42.037701492309559</v>
      </c>
      <c r="I91" s="162">
        <f t="shared" si="30"/>
        <v>23.040000915527344</v>
      </c>
      <c r="J91" s="162"/>
      <c r="K91" s="335"/>
      <c r="L91" s="335"/>
      <c r="M91" s="258"/>
      <c r="N91" s="194">
        <f t="shared" si="21"/>
        <v>51.75</v>
      </c>
      <c r="O91" s="194">
        <f t="shared" si="22"/>
        <v>35.290000915527344</v>
      </c>
      <c r="P91" s="194">
        <f t="shared" si="23"/>
        <v>25.790000915527344</v>
      </c>
      <c r="Q91" s="195">
        <f t="shared" si="24"/>
        <v>23.040000915527344</v>
      </c>
      <c r="R91" s="336">
        <f t="shared" ca="1" si="25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">
      <c r="A92" s="165">
        <f>Option2!A59</f>
        <v>38930</v>
      </c>
      <c r="B92" s="161">
        <f t="shared" si="27"/>
        <v>51.75</v>
      </c>
      <c r="C92" s="163">
        <f t="shared" si="26"/>
        <v>1.6299999999999994</v>
      </c>
      <c r="D92" s="162">
        <f t="shared" si="15"/>
        <v>84.352499999999978</v>
      </c>
      <c r="E92" s="161">
        <f t="shared" si="28"/>
        <v>33.290004730224609</v>
      </c>
      <c r="F92" s="162">
        <f t="shared" si="17"/>
        <v>54.262707710266092</v>
      </c>
      <c r="G92" s="161">
        <f t="shared" si="29"/>
        <v>25.790000915527344</v>
      </c>
      <c r="H92" s="162">
        <f t="shared" si="19"/>
        <v>42.037701492309559</v>
      </c>
      <c r="I92" s="162">
        <f t="shared" si="30"/>
        <v>24.040000915527344</v>
      </c>
      <c r="J92" s="162"/>
      <c r="K92" s="335"/>
      <c r="L92" s="335"/>
      <c r="M92" s="258"/>
      <c r="N92" s="194">
        <f t="shared" si="21"/>
        <v>51.75</v>
      </c>
      <c r="O92" s="194">
        <f t="shared" si="22"/>
        <v>33.290004730224609</v>
      </c>
      <c r="P92" s="194">
        <f t="shared" si="23"/>
        <v>25.790000915527344</v>
      </c>
      <c r="Q92" s="195">
        <f t="shared" si="24"/>
        <v>24.040000915527344</v>
      </c>
      <c r="R92" s="336">
        <f t="shared" ca="1" si="25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">
      <c r="A93" s="165">
        <f>Option2!A60</f>
        <v>38961</v>
      </c>
      <c r="B93" s="161">
        <f t="shared" si="27"/>
        <v>30.829999923706055</v>
      </c>
      <c r="C93" s="163">
        <f t="shared" si="26"/>
        <v>1.3512499999999998</v>
      </c>
      <c r="D93" s="162">
        <f t="shared" si="15"/>
        <v>41.659037396907799</v>
      </c>
      <c r="E93" s="161">
        <f t="shared" si="28"/>
        <v>25.290000915527344</v>
      </c>
      <c r="F93" s="162">
        <f t="shared" si="17"/>
        <v>34.17311373710632</v>
      </c>
      <c r="G93" s="161">
        <f t="shared" si="29"/>
        <v>19.790000915527344</v>
      </c>
      <c r="H93" s="162">
        <f t="shared" si="19"/>
        <v>26.741238737106322</v>
      </c>
      <c r="I93" s="162">
        <f t="shared" si="30"/>
        <v>18.040000915527344</v>
      </c>
      <c r="J93" s="162"/>
      <c r="K93" s="335"/>
      <c r="L93" s="335"/>
      <c r="M93" s="258"/>
      <c r="N93" s="194">
        <f t="shared" si="21"/>
        <v>30.829999923706055</v>
      </c>
      <c r="O93" s="194">
        <f t="shared" si="22"/>
        <v>25.290000915527344</v>
      </c>
      <c r="P93" s="194">
        <f t="shared" si="23"/>
        <v>19.790000915527344</v>
      </c>
      <c r="Q93" s="195">
        <f t="shared" si="24"/>
        <v>18.040000915527344</v>
      </c>
      <c r="R93" s="336">
        <f t="shared" ca="1" si="25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">
      <c r="A94" s="165">
        <f>Option2!A61</f>
        <v>38991</v>
      </c>
      <c r="B94" s="161">
        <f t="shared" si="27"/>
        <v>31.981563925743103</v>
      </c>
      <c r="C94" s="163">
        <f t="shared" si="26"/>
        <v>1.0049999999999999</v>
      </c>
      <c r="D94" s="162">
        <f t="shared" si="15"/>
        <v>32.141471745371817</v>
      </c>
      <c r="E94" s="161">
        <f t="shared" si="28"/>
        <v>20.286001205444336</v>
      </c>
      <c r="F94" s="162">
        <f t="shared" si="17"/>
        <v>20.387431211471554</v>
      </c>
      <c r="G94" s="161">
        <f t="shared" si="29"/>
        <v>14.786500930786133</v>
      </c>
      <c r="H94" s="162">
        <f t="shared" si="19"/>
        <v>14.860433435440061</v>
      </c>
      <c r="I94" s="162">
        <f t="shared" si="30"/>
        <v>17.540002822875977</v>
      </c>
      <c r="J94" s="162"/>
      <c r="K94" s="335"/>
      <c r="L94" s="335"/>
      <c r="M94" s="258"/>
      <c r="N94" s="194">
        <f t="shared" si="21"/>
        <v>31.981563925743103</v>
      </c>
      <c r="O94" s="194">
        <f t="shared" si="22"/>
        <v>20.286001205444336</v>
      </c>
      <c r="P94" s="194">
        <f t="shared" si="23"/>
        <v>14.786500930786133</v>
      </c>
      <c r="Q94" s="195">
        <f t="shared" si="24"/>
        <v>17.540002822875977</v>
      </c>
      <c r="R94" s="336">
        <f t="shared" ca="1" si="25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">
      <c r="A95" s="165">
        <f>Option2!A62</f>
        <v>39022</v>
      </c>
      <c r="B95" s="161">
        <f t="shared" si="27"/>
        <v>32.081562399864197</v>
      </c>
      <c r="C95" s="163">
        <f t="shared" si="26"/>
        <v>1.0825</v>
      </c>
      <c r="D95" s="162">
        <f t="shared" si="15"/>
        <v>34.728291297852991</v>
      </c>
      <c r="E95" s="161">
        <f t="shared" si="28"/>
        <v>22.290000915527344</v>
      </c>
      <c r="F95" s="162">
        <f t="shared" si="17"/>
        <v>24.128925991058349</v>
      </c>
      <c r="G95" s="161">
        <f t="shared" si="29"/>
        <v>14.790000915527344</v>
      </c>
      <c r="H95" s="162">
        <f t="shared" si="19"/>
        <v>16.01017599105835</v>
      </c>
      <c r="I95" s="162">
        <f t="shared" si="30"/>
        <v>18.540000915527344</v>
      </c>
      <c r="J95" s="162"/>
      <c r="K95" s="335"/>
      <c r="L95" s="335"/>
      <c r="M95" s="258"/>
      <c r="N95" s="194">
        <f t="shared" si="21"/>
        <v>32.081562399864197</v>
      </c>
      <c r="O95" s="194">
        <f t="shared" si="22"/>
        <v>22.290000915527344</v>
      </c>
      <c r="P95" s="194">
        <f t="shared" si="23"/>
        <v>14.790000915527344</v>
      </c>
      <c r="Q95" s="195">
        <f t="shared" si="24"/>
        <v>18.540000915527344</v>
      </c>
      <c r="R95" s="336">
        <f t="shared" ca="1" si="25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">
      <c r="A96" s="165">
        <f>Option2!A63</f>
        <v>39052</v>
      </c>
      <c r="B96" s="161">
        <f t="shared" si="27"/>
        <v>32.181560873985291</v>
      </c>
      <c r="C96" s="163">
        <f t="shared" si="26"/>
        <v>1.02125</v>
      </c>
      <c r="D96" s="162">
        <f t="shared" si="15"/>
        <v>32.865419042557477</v>
      </c>
      <c r="E96" s="161">
        <f t="shared" si="28"/>
        <v>27.290000915527344</v>
      </c>
      <c r="F96" s="162">
        <f t="shared" si="17"/>
        <v>27.869913434982301</v>
      </c>
      <c r="G96" s="161">
        <f t="shared" si="29"/>
        <v>21.790000915527344</v>
      </c>
      <c r="H96" s="162">
        <f t="shared" si="19"/>
        <v>22.253038434982301</v>
      </c>
      <c r="I96" s="162">
        <f t="shared" si="30"/>
        <v>20.790000915527344</v>
      </c>
      <c r="J96" s="162"/>
      <c r="K96" s="335"/>
      <c r="L96" s="335"/>
      <c r="M96" s="258"/>
      <c r="N96" s="194">
        <f t="shared" si="21"/>
        <v>32.181560873985291</v>
      </c>
      <c r="O96" s="194">
        <f t="shared" si="22"/>
        <v>27.290000915527344</v>
      </c>
      <c r="P96" s="194">
        <f t="shared" si="23"/>
        <v>21.790000915527344</v>
      </c>
      <c r="Q96" s="195">
        <f t="shared" si="24"/>
        <v>20.790000915527344</v>
      </c>
      <c r="R96" s="336">
        <f t="shared" ca="1" si="25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">
      <c r="A97" s="165" t="str">
        <f>Option2!A64</f>
        <v>N/A</v>
      </c>
      <c r="B97" s="161" t="str">
        <f t="shared" si="27"/>
        <v xml:space="preserve"> </v>
      </c>
      <c r="C97" s="163" t="str">
        <f t="shared" si="26"/>
        <v xml:space="preserve"> </v>
      </c>
      <c r="D97" s="162" t="str">
        <f t="shared" si="15"/>
        <v xml:space="preserve"> </v>
      </c>
      <c r="E97" s="161" t="str">
        <f t="shared" si="28"/>
        <v xml:space="preserve"> </v>
      </c>
      <c r="F97" s="162" t="str">
        <f t="shared" si="17"/>
        <v xml:space="preserve"> </v>
      </c>
      <c r="G97" s="161" t="str">
        <f t="shared" si="29"/>
        <v xml:space="preserve"> </v>
      </c>
      <c r="H97" s="162" t="str">
        <f t="shared" si="19"/>
        <v xml:space="preserve"> </v>
      </c>
      <c r="I97" s="162" t="str">
        <f t="shared" si="30"/>
        <v xml:space="preserve"> </v>
      </c>
      <c r="J97" s="162"/>
      <c r="K97" s="335"/>
      <c r="L97" s="335"/>
      <c r="M97" s="258"/>
      <c r="N97" s="194" t="str">
        <f t="shared" si="21"/>
        <v xml:space="preserve"> </v>
      </c>
      <c r="O97" s="194" t="str">
        <f t="shared" si="22"/>
        <v xml:space="preserve"> </v>
      </c>
      <c r="P97" s="194" t="str">
        <f t="shared" si="23"/>
        <v xml:space="preserve"> </v>
      </c>
      <c r="Q97" s="195" t="str">
        <f t="shared" si="24"/>
        <v xml:space="preserve"> </v>
      </c>
      <c r="R97" s="336" t="str">
        <f t="shared" si="25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">
      <c r="A98" s="165" t="str">
        <f>Option2!A65</f>
        <v>N/A</v>
      </c>
      <c r="B98" s="161" t="str">
        <f t="shared" si="27"/>
        <v xml:space="preserve"> </v>
      </c>
      <c r="C98" s="163" t="str">
        <f t="shared" si="26"/>
        <v xml:space="preserve"> </v>
      </c>
      <c r="D98" s="162" t="str">
        <f t="shared" si="15"/>
        <v xml:space="preserve"> </v>
      </c>
      <c r="E98" s="161" t="str">
        <f t="shared" si="28"/>
        <v xml:space="preserve"> </v>
      </c>
      <c r="F98" s="162" t="str">
        <f t="shared" si="17"/>
        <v xml:space="preserve"> </v>
      </c>
      <c r="G98" s="161" t="str">
        <f t="shared" si="29"/>
        <v xml:space="preserve"> </v>
      </c>
      <c r="H98" s="162" t="str">
        <f t="shared" si="19"/>
        <v xml:space="preserve"> </v>
      </c>
      <c r="I98" s="162" t="str">
        <f t="shared" si="30"/>
        <v xml:space="preserve"> </v>
      </c>
      <c r="J98" s="162"/>
      <c r="K98" s="335"/>
      <c r="L98" s="335"/>
      <c r="M98" s="258"/>
      <c r="N98" s="194" t="str">
        <f t="shared" si="21"/>
        <v xml:space="preserve"> </v>
      </c>
      <c r="O98" s="194" t="str">
        <f t="shared" si="22"/>
        <v xml:space="preserve"> </v>
      </c>
      <c r="P98" s="194" t="str">
        <f t="shared" si="23"/>
        <v xml:space="preserve"> </v>
      </c>
      <c r="Q98" s="195" t="str">
        <f t="shared" si="24"/>
        <v xml:space="preserve"> </v>
      </c>
      <c r="R98" s="336" t="str">
        <f t="shared" si="25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">
      <c r="A99" s="165" t="str">
        <f>Option2!A66</f>
        <v>N/A</v>
      </c>
      <c r="B99" s="161" t="str">
        <f t="shared" si="27"/>
        <v xml:space="preserve"> </v>
      </c>
      <c r="C99" s="163" t="str">
        <f t="shared" si="26"/>
        <v xml:space="preserve"> </v>
      </c>
      <c r="D99" s="162" t="str">
        <f t="shared" si="15"/>
        <v xml:space="preserve"> </v>
      </c>
      <c r="E99" s="161" t="str">
        <f t="shared" si="28"/>
        <v xml:space="preserve"> </v>
      </c>
      <c r="F99" s="162" t="str">
        <f t="shared" si="17"/>
        <v xml:space="preserve"> </v>
      </c>
      <c r="G99" s="161" t="str">
        <f t="shared" si="29"/>
        <v xml:space="preserve"> </v>
      </c>
      <c r="H99" s="162" t="str">
        <f t="shared" si="19"/>
        <v xml:space="preserve"> </v>
      </c>
      <c r="I99" s="162" t="str">
        <f t="shared" si="30"/>
        <v xml:space="preserve"> </v>
      </c>
      <c r="J99" s="162"/>
      <c r="K99" s="335"/>
      <c r="L99" s="335"/>
      <c r="M99" s="258"/>
      <c r="N99" s="194" t="str">
        <f t="shared" si="21"/>
        <v xml:space="preserve"> </v>
      </c>
      <c r="O99" s="194" t="str">
        <f t="shared" si="22"/>
        <v xml:space="preserve"> </v>
      </c>
      <c r="P99" s="194" t="str">
        <f t="shared" si="23"/>
        <v xml:space="preserve"> </v>
      </c>
      <c r="Q99" s="195" t="str">
        <f t="shared" si="24"/>
        <v xml:space="preserve"> </v>
      </c>
      <c r="R99" s="336" t="str">
        <f t="shared" si="25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">
      <c r="A100" s="165" t="str">
        <f>Option2!A67</f>
        <v>N/A</v>
      </c>
      <c r="B100" s="161" t="str">
        <f t="shared" si="27"/>
        <v xml:space="preserve"> </v>
      </c>
      <c r="C100" s="163" t="str">
        <f t="shared" si="26"/>
        <v xml:space="preserve"> </v>
      </c>
      <c r="D100" s="162" t="str">
        <f t="shared" si="15"/>
        <v xml:space="preserve"> </v>
      </c>
      <c r="E100" s="161" t="str">
        <f t="shared" si="28"/>
        <v xml:space="preserve"> </v>
      </c>
      <c r="F100" s="162" t="str">
        <f t="shared" si="17"/>
        <v xml:space="preserve"> </v>
      </c>
      <c r="G100" s="161" t="str">
        <f t="shared" si="29"/>
        <v xml:space="preserve"> </v>
      </c>
      <c r="H100" s="162" t="str">
        <f t="shared" si="19"/>
        <v xml:space="preserve"> </v>
      </c>
      <c r="I100" s="162" t="str">
        <f t="shared" si="30"/>
        <v xml:space="preserve"> </v>
      </c>
      <c r="J100" s="162"/>
      <c r="K100" s="335"/>
      <c r="L100" s="335"/>
      <c r="M100" s="258"/>
      <c r="N100" s="194" t="str">
        <f t="shared" si="21"/>
        <v xml:space="preserve"> </v>
      </c>
      <c r="O100" s="194" t="str">
        <f t="shared" si="22"/>
        <v xml:space="preserve"> </v>
      </c>
      <c r="P100" s="194" t="str">
        <f t="shared" si="23"/>
        <v xml:space="preserve"> </v>
      </c>
      <c r="Q100" s="195" t="str">
        <f t="shared" si="24"/>
        <v xml:space="preserve"> </v>
      </c>
      <c r="R100" s="336" t="str">
        <f t="shared" si="25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">
      <c r="A101" s="165" t="str">
        <f>Option2!A68</f>
        <v>N/A</v>
      </c>
      <c r="B101" s="161" t="str">
        <f t="shared" si="27"/>
        <v xml:space="preserve"> </v>
      </c>
      <c r="C101" s="163" t="str">
        <f t="shared" si="26"/>
        <v xml:space="preserve"> </v>
      </c>
      <c r="D101" s="162" t="str">
        <f t="shared" ref="D101:D164" si="31">IF(A101="N/A"," ",C101*B101)</f>
        <v xml:space="preserve"> </v>
      </c>
      <c r="E101" s="161" t="str">
        <f t="shared" si="28"/>
        <v xml:space="preserve"> </v>
      </c>
      <c r="F101" s="162" t="str">
        <f t="shared" ref="F101:F164" si="32">IF(A101="N/A"," ",E101*C101)</f>
        <v xml:space="preserve"> </v>
      </c>
      <c r="G101" s="161" t="str">
        <f t="shared" si="29"/>
        <v xml:space="preserve"> </v>
      </c>
      <c r="H101" s="162" t="str">
        <f t="shared" ref="H101:H164" si="33">IF(A101="N/A"," ",G101*C101)</f>
        <v xml:space="preserve"> </v>
      </c>
      <c r="I101" s="162" t="str">
        <f t="shared" si="30"/>
        <v xml:space="preserve"> </v>
      </c>
      <c r="J101" s="162"/>
      <c r="K101" s="335"/>
      <c r="L101" s="335"/>
      <c r="M101" s="258"/>
      <c r="N101" s="194" t="str">
        <f t="shared" ref="N101:N164" si="34">IF(A101="N/A"," ",VLOOKUP(A101,PeakPowerCurves,(IF(_BMO2=2,3,IF(_BMO2=1,2,4))),FALSE))</f>
        <v xml:space="preserve"> </v>
      </c>
      <c r="O101" s="194" t="str">
        <f t="shared" ref="O101:O164" si="35">IF(A101="N/A"," ",VLOOKUP(A101,SatSunPeakPwr,(IF(_BMO2=2,3,IF(_BMO2=1,2,4))),FALSE))</f>
        <v xml:space="preserve"> </v>
      </c>
      <c r="P101" s="194" t="str">
        <f t="shared" ref="P101:P164" si="36">IF(A101="N/A"," ",VLOOKUP(A101,SatSunPeakPwr,(IF(_BMO2=2,7,IF(_BMO2=1,6,8))),FALSE))</f>
        <v xml:space="preserve"> </v>
      </c>
      <c r="Q101" s="195" t="str">
        <f t="shared" ref="Q101:Q164" si="37">IF(A101="N/A"," ",(VLOOKUP(A101,OPPowerPrices,(IF(_BMO2=2,7,IF(_BMO2=1,6,8))),FALSE)))</f>
        <v xml:space="preserve"> </v>
      </c>
      <c r="R101" s="336" t="str">
        <f t="shared" ref="R101:R164" si="38">IF(A101="N/A"," ",(VLOOKUP($A101,IRTable,2)))</f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">
      <c r="A102" s="165" t="str">
        <f>Option2!A69</f>
        <v>N/A</v>
      </c>
      <c r="B102" s="161" t="str">
        <f t="shared" si="27"/>
        <v xml:space="preserve"> </v>
      </c>
      <c r="C102" s="163" t="str">
        <f t="shared" ref="C102:C165" si="39">IF(A102="N/A"," ",(IF(AND(Scaler2=1,MONTH(A102)&gt;=6,MONTH(A102)&lt;=8,OR($M$37="REGION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si="31"/>
        <v xml:space="preserve"> </v>
      </c>
      <c r="E102" s="161" t="str">
        <f t="shared" si="28"/>
        <v xml:space="preserve"> </v>
      </c>
      <c r="F102" s="162" t="str">
        <f t="shared" si="32"/>
        <v xml:space="preserve"> </v>
      </c>
      <c r="G102" s="161" t="str">
        <f t="shared" si="29"/>
        <v xml:space="preserve"> </v>
      </c>
      <c r="H102" s="162" t="str">
        <f t="shared" si="33"/>
        <v xml:space="preserve"> </v>
      </c>
      <c r="I102" s="162" t="str">
        <f t="shared" si="30"/>
        <v xml:space="preserve"> </v>
      </c>
      <c r="J102" s="162"/>
      <c r="K102" s="335"/>
      <c r="L102" s="335"/>
      <c r="M102" s="258"/>
      <c r="N102" s="194" t="str">
        <f t="shared" si="34"/>
        <v xml:space="preserve"> </v>
      </c>
      <c r="O102" s="194" t="str">
        <f t="shared" si="35"/>
        <v xml:space="preserve"> </v>
      </c>
      <c r="P102" s="194" t="str">
        <f t="shared" si="36"/>
        <v xml:space="preserve"> </v>
      </c>
      <c r="Q102" s="195" t="str">
        <f t="shared" si="37"/>
        <v xml:space="preserve"> </v>
      </c>
      <c r="R102" s="336" t="str">
        <f t="shared" si="38"/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">
      <c r="A103" s="165" t="str">
        <f>Option2!A70</f>
        <v>N/A</v>
      </c>
      <c r="B103" s="161" t="str">
        <f t="shared" si="27"/>
        <v xml:space="preserve"> </v>
      </c>
      <c r="C103" s="163" t="str">
        <f t="shared" si="39"/>
        <v xml:space="preserve"> </v>
      </c>
      <c r="D103" s="162" t="str">
        <f t="shared" si="31"/>
        <v xml:space="preserve"> </v>
      </c>
      <c r="E103" s="161" t="str">
        <f t="shared" si="28"/>
        <v xml:space="preserve"> </v>
      </c>
      <c r="F103" s="162" t="str">
        <f t="shared" si="32"/>
        <v xml:space="preserve"> </v>
      </c>
      <c r="G103" s="161" t="str">
        <f t="shared" si="29"/>
        <v xml:space="preserve"> </v>
      </c>
      <c r="H103" s="162" t="str">
        <f t="shared" si="33"/>
        <v xml:space="preserve"> </v>
      </c>
      <c r="I103" s="162" t="str">
        <f t="shared" si="30"/>
        <v xml:space="preserve"> </v>
      </c>
      <c r="J103" s="162"/>
      <c r="K103" s="335"/>
      <c r="L103" s="335"/>
      <c r="M103" s="258"/>
      <c r="N103" s="194" t="str">
        <f t="shared" si="34"/>
        <v xml:space="preserve"> </v>
      </c>
      <c r="O103" s="194" t="str">
        <f t="shared" si="35"/>
        <v xml:space="preserve"> </v>
      </c>
      <c r="P103" s="194" t="str">
        <f t="shared" si="36"/>
        <v xml:space="preserve"> </v>
      </c>
      <c r="Q103" s="195" t="str">
        <f t="shared" si="37"/>
        <v xml:space="preserve"> </v>
      </c>
      <c r="R103" s="336" t="str">
        <f t="shared" si="38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">
      <c r="A104" s="165" t="str">
        <f>Option2!A71</f>
        <v>N/A</v>
      </c>
      <c r="B104" s="161" t="str">
        <f t="shared" si="27"/>
        <v xml:space="preserve"> </v>
      </c>
      <c r="C104" s="163" t="str">
        <f t="shared" si="39"/>
        <v xml:space="preserve"> </v>
      </c>
      <c r="D104" s="162" t="str">
        <f t="shared" si="31"/>
        <v xml:space="preserve"> </v>
      </c>
      <c r="E104" s="161" t="str">
        <f t="shared" si="28"/>
        <v xml:space="preserve"> </v>
      </c>
      <c r="F104" s="162" t="str">
        <f t="shared" si="32"/>
        <v xml:space="preserve"> </v>
      </c>
      <c r="G104" s="161" t="str">
        <f t="shared" si="29"/>
        <v xml:space="preserve"> </v>
      </c>
      <c r="H104" s="162" t="str">
        <f t="shared" si="33"/>
        <v xml:space="preserve"> </v>
      </c>
      <c r="I104" s="162" t="str">
        <f t="shared" si="30"/>
        <v xml:space="preserve"> </v>
      </c>
      <c r="J104" s="162"/>
      <c r="K104" s="335"/>
      <c r="L104" s="335"/>
      <c r="M104" s="258"/>
      <c r="N104" s="194" t="str">
        <f t="shared" si="34"/>
        <v xml:space="preserve"> </v>
      </c>
      <c r="O104" s="194" t="str">
        <f t="shared" si="35"/>
        <v xml:space="preserve"> </v>
      </c>
      <c r="P104" s="194" t="str">
        <f t="shared" si="36"/>
        <v xml:space="preserve"> </v>
      </c>
      <c r="Q104" s="195" t="str">
        <f t="shared" si="37"/>
        <v xml:space="preserve"> </v>
      </c>
      <c r="R104" s="336" t="str">
        <f t="shared" si="38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">
      <c r="A105" s="165" t="str">
        <f>Option2!A72</f>
        <v>N/A</v>
      </c>
      <c r="B105" s="161" t="str">
        <f t="shared" si="27"/>
        <v xml:space="preserve"> </v>
      </c>
      <c r="C105" s="163" t="str">
        <f t="shared" si="39"/>
        <v xml:space="preserve"> </v>
      </c>
      <c r="D105" s="162" t="str">
        <f t="shared" si="31"/>
        <v xml:space="preserve"> </v>
      </c>
      <c r="E105" s="161" t="str">
        <f t="shared" si="28"/>
        <v xml:space="preserve"> </v>
      </c>
      <c r="F105" s="162" t="str">
        <f t="shared" si="32"/>
        <v xml:space="preserve"> </v>
      </c>
      <c r="G105" s="161" t="str">
        <f t="shared" si="29"/>
        <v xml:space="preserve"> </v>
      </c>
      <c r="H105" s="162" t="str">
        <f t="shared" si="33"/>
        <v xml:space="preserve"> </v>
      </c>
      <c r="I105" s="162" t="str">
        <f t="shared" si="30"/>
        <v xml:space="preserve"> </v>
      </c>
      <c r="J105" s="162"/>
      <c r="K105" s="335"/>
      <c r="L105" s="335"/>
      <c r="M105" s="258"/>
      <c r="N105" s="194" t="str">
        <f t="shared" si="34"/>
        <v xml:space="preserve"> </v>
      </c>
      <c r="O105" s="194" t="str">
        <f t="shared" si="35"/>
        <v xml:space="preserve"> </v>
      </c>
      <c r="P105" s="194" t="str">
        <f t="shared" si="36"/>
        <v xml:space="preserve"> </v>
      </c>
      <c r="Q105" s="195" t="str">
        <f t="shared" si="37"/>
        <v xml:space="preserve"> </v>
      </c>
      <c r="R105" s="336" t="str">
        <f t="shared" si="38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">
      <c r="A106" s="165" t="str">
        <f>Option2!A73</f>
        <v>N/A</v>
      </c>
      <c r="B106" s="161" t="str">
        <f t="shared" si="27"/>
        <v xml:space="preserve"> </v>
      </c>
      <c r="C106" s="163" t="str">
        <f t="shared" si="39"/>
        <v xml:space="preserve"> </v>
      </c>
      <c r="D106" s="162" t="str">
        <f t="shared" si="31"/>
        <v xml:space="preserve"> </v>
      </c>
      <c r="E106" s="161" t="str">
        <f t="shared" si="28"/>
        <v xml:space="preserve"> </v>
      </c>
      <c r="F106" s="162" t="str">
        <f t="shared" si="32"/>
        <v xml:space="preserve"> </v>
      </c>
      <c r="G106" s="161" t="str">
        <f t="shared" si="29"/>
        <v xml:space="preserve"> </v>
      </c>
      <c r="H106" s="162" t="str">
        <f t="shared" si="33"/>
        <v xml:space="preserve"> </v>
      </c>
      <c r="I106" s="162" t="str">
        <f t="shared" si="30"/>
        <v xml:space="preserve"> </v>
      </c>
      <c r="J106" s="162"/>
      <c r="K106" s="335"/>
      <c r="L106" s="335"/>
      <c r="M106" s="258"/>
      <c r="N106" s="194" t="str">
        <f t="shared" si="34"/>
        <v xml:space="preserve"> </v>
      </c>
      <c r="O106" s="194" t="str">
        <f t="shared" si="35"/>
        <v xml:space="preserve"> </v>
      </c>
      <c r="P106" s="194" t="str">
        <f t="shared" si="36"/>
        <v xml:space="preserve"> </v>
      </c>
      <c r="Q106" s="195" t="str">
        <f t="shared" si="37"/>
        <v xml:space="preserve"> </v>
      </c>
      <c r="R106" s="336" t="str">
        <f t="shared" si="38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">
      <c r="A107" s="165" t="str">
        <f>Option2!A74</f>
        <v>N/A</v>
      </c>
      <c r="B107" s="161" t="str">
        <f t="shared" si="27"/>
        <v xml:space="preserve"> </v>
      </c>
      <c r="C107" s="163" t="str">
        <f t="shared" si="39"/>
        <v xml:space="preserve"> </v>
      </c>
      <c r="D107" s="162" t="str">
        <f t="shared" si="31"/>
        <v xml:space="preserve"> </v>
      </c>
      <c r="E107" s="161" t="str">
        <f t="shared" si="28"/>
        <v xml:space="preserve"> </v>
      </c>
      <c r="F107" s="162" t="str">
        <f t="shared" si="32"/>
        <v xml:space="preserve"> </v>
      </c>
      <c r="G107" s="161" t="str">
        <f t="shared" si="29"/>
        <v xml:space="preserve"> </v>
      </c>
      <c r="H107" s="162" t="str">
        <f t="shared" si="33"/>
        <v xml:space="preserve"> </v>
      </c>
      <c r="I107" s="162" t="str">
        <f t="shared" si="30"/>
        <v xml:space="preserve"> </v>
      </c>
      <c r="J107" s="162"/>
      <c r="K107" s="335"/>
      <c r="L107" s="335"/>
      <c r="M107" s="258"/>
      <c r="N107" s="194" t="str">
        <f t="shared" si="34"/>
        <v xml:space="preserve"> </v>
      </c>
      <c r="O107" s="194" t="str">
        <f t="shared" si="35"/>
        <v xml:space="preserve"> </v>
      </c>
      <c r="P107" s="194" t="str">
        <f t="shared" si="36"/>
        <v xml:space="preserve"> </v>
      </c>
      <c r="Q107" s="195" t="str">
        <f t="shared" si="37"/>
        <v xml:space="preserve"> </v>
      </c>
      <c r="R107" s="336" t="str">
        <f t="shared" si="38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">
      <c r="A108" s="165" t="str">
        <f>Option2!A75</f>
        <v>N/A</v>
      </c>
      <c r="B108" s="161" t="str">
        <f t="shared" si="27"/>
        <v xml:space="preserve"> </v>
      </c>
      <c r="C108" s="163" t="str">
        <f t="shared" si="39"/>
        <v xml:space="preserve"> </v>
      </c>
      <c r="D108" s="162" t="str">
        <f t="shared" si="31"/>
        <v xml:space="preserve"> </v>
      </c>
      <c r="E108" s="161" t="str">
        <f t="shared" si="28"/>
        <v xml:space="preserve"> </v>
      </c>
      <c r="F108" s="162" t="str">
        <f t="shared" si="32"/>
        <v xml:space="preserve"> </v>
      </c>
      <c r="G108" s="161" t="str">
        <f t="shared" si="29"/>
        <v xml:space="preserve"> </v>
      </c>
      <c r="H108" s="162" t="str">
        <f t="shared" si="33"/>
        <v xml:space="preserve"> </v>
      </c>
      <c r="I108" s="162" t="str">
        <f t="shared" si="30"/>
        <v xml:space="preserve"> </v>
      </c>
      <c r="J108" s="162"/>
      <c r="K108" s="335"/>
      <c r="L108" s="335"/>
      <c r="M108" s="258"/>
      <c r="N108" s="194" t="str">
        <f t="shared" si="34"/>
        <v xml:space="preserve"> </v>
      </c>
      <c r="O108" s="194" t="str">
        <f t="shared" si="35"/>
        <v xml:space="preserve"> </v>
      </c>
      <c r="P108" s="194" t="str">
        <f t="shared" si="36"/>
        <v xml:space="preserve"> </v>
      </c>
      <c r="Q108" s="195" t="str">
        <f t="shared" si="37"/>
        <v xml:space="preserve"> </v>
      </c>
      <c r="R108" s="336" t="str">
        <f t="shared" si="38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">
      <c r="A109" s="165" t="str">
        <f>Option2!A76</f>
        <v>N/A</v>
      </c>
      <c r="B109" s="161" t="str">
        <f t="shared" si="27"/>
        <v xml:space="preserve"> </v>
      </c>
      <c r="C109" s="163" t="str">
        <f t="shared" si="39"/>
        <v xml:space="preserve"> </v>
      </c>
      <c r="D109" s="162" t="str">
        <f t="shared" si="31"/>
        <v xml:space="preserve"> </v>
      </c>
      <c r="E109" s="161" t="str">
        <f t="shared" si="28"/>
        <v xml:space="preserve"> </v>
      </c>
      <c r="F109" s="162" t="str">
        <f t="shared" si="32"/>
        <v xml:space="preserve"> </v>
      </c>
      <c r="G109" s="161" t="str">
        <f t="shared" si="29"/>
        <v xml:space="preserve"> </v>
      </c>
      <c r="H109" s="162" t="str">
        <f t="shared" si="33"/>
        <v xml:space="preserve"> </v>
      </c>
      <c r="I109" s="162" t="str">
        <f t="shared" si="30"/>
        <v xml:space="preserve"> </v>
      </c>
      <c r="J109" s="162"/>
      <c r="K109" s="335"/>
      <c r="L109" s="335"/>
      <c r="M109" s="258"/>
      <c r="N109" s="194" t="str">
        <f t="shared" si="34"/>
        <v xml:space="preserve"> </v>
      </c>
      <c r="O109" s="194" t="str">
        <f t="shared" si="35"/>
        <v xml:space="preserve"> </v>
      </c>
      <c r="P109" s="194" t="str">
        <f t="shared" si="36"/>
        <v xml:space="preserve"> </v>
      </c>
      <c r="Q109" s="195" t="str">
        <f t="shared" si="37"/>
        <v xml:space="preserve"> </v>
      </c>
      <c r="R109" s="336" t="str">
        <f t="shared" si="38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">
      <c r="A110" s="165" t="str">
        <f>Option2!A77</f>
        <v>N/A</v>
      </c>
      <c r="B110" s="161" t="str">
        <f t="shared" si="27"/>
        <v xml:space="preserve"> </v>
      </c>
      <c r="C110" s="163" t="str">
        <f t="shared" si="39"/>
        <v xml:space="preserve"> </v>
      </c>
      <c r="D110" s="162" t="str">
        <f t="shared" si="31"/>
        <v xml:space="preserve"> </v>
      </c>
      <c r="E110" s="161" t="str">
        <f t="shared" si="28"/>
        <v xml:space="preserve"> </v>
      </c>
      <c r="F110" s="162" t="str">
        <f t="shared" si="32"/>
        <v xml:space="preserve"> </v>
      </c>
      <c r="G110" s="161" t="str">
        <f t="shared" si="29"/>
        <v xml:space="preserve"> </v>
      </c>
      <c r="H110" s="162" t="str">
        <f t="shared" si="33"/>
        <v xml:space="preserve"> </v>
      </c>
      <c r="I110" s="162" t="str">
        <f t="shared" si="30"/>
        <v xml:space="preserve"> </v>
      </c>
      <c r="J110" s="162"/>
      <c r="K110" s="335"/>
      <c r="L110" s="335"/>
      <c r="M110" s="258"/>
      <c r="N110" s="194" t="str">
        <f t="shared" si="34"/>
        <v xml:space="preserve"> </v>
      </c>
      <c r="O110" s="194" t="str">
        <f t="shared" si="35"/>
        <v xml:space="preserve"> </v>
      </c>
      <c r="P110" s="194" t="str">
        <f t="shared" si="36"/>
        <v xml:space="preserve"> </v>
      </c>
      <c r="Q110" s="195" t="str">
        <f t="shared" si="37"/>
        <v xml:space="preserve"> </v>
      </c>
      <c r="R110" s="336" t="str">
        <f t="shared" si="38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">
      <c r="A111" s="165" t="str">
        <f>Option2!A78</f>
        <v>N/A</v>
      </c>
      <c r="B111" s="161" t="str">
        <f t="shared" si="27"/>
        <v xml:space="preserve"> </v>
      </c>
      <c r="C111" s="163" t="str">
        <f t="shared" si="39"/>
        <v xml:space="preserve"> </v>
      </c>
      <c r="D111" s="162" t="str">
        <f t="shared" si="31"/>
        <v xml:space="preserve"> </v>
      </c>
      <c r="E111" s="161" t="str">
        <f t="shared" si="28"/>
        <v xml:space="preserve"> </v>
      </c>
      <c r="F111" s="162" t="str">
        <f t="shared" si="32"/>
        <v xml:space="preserve"> </v>
      </c>
      <c r="G111" s="161" t="str">
        <f t="shared" si="29"/>
        <v xml:space="preserve"> </v>
      </c>
      <c r="H111" s="162" t="str">
        <f t="shared" si="33"/>
        <v xml:space="preserve"> </v>
      </c>
      <c r="I111" s="162" t="str">
        <f t="shared" si="30"/>
        <v xml:space="preserve"> </v>
      </c>
      <c r="J111" s="162"/>
      <c r="K111" s="335"/>
      <c r="L111" s="335"/>
      <c r="M111" s="258"/>
      <c r="N111" s="194" t="str">
        <f t="shared" si="34"/>
        <v xml:space="preserve"> </v>
      </c>
      <c r="O111" s="194" t="str">
        <f t="shared" si="35"/>
        <v xml:space="preserve"> </v>
      </c>
      <c r="P111" s="194" t="str">
        <f t="shared" si="36"/>
        <v xml:space="preserve"> </v>
      </c>
      <c r="Q111" s="195" t="str">
        <f t="shared" si="37"/>
        <v xml:space="preserve"> </v>
      </c>
      <c r="R111" s="336" t="str">
        <f t="shared" si="38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">
      <c r="A112" s="165" t="str">
        <f>Option2!A79</f>
        <v>N/A</v>
      </c>
      <c r="B112" s="161" t="str">
        <f t="shared" si="27"/>
        <v xml:space="preserve"> </v>
      </c>
      <c r="C112" s="163" t="str">
        <f t="shared" si="39"/>
        <v xml:space="preserve"> </v>
      </c>
      <c r="D112" s="162" t="str">
        <f t="shared" si="31"/>
        <v xml:space="preserve"> </v>
      </c>
      <c r="E112" s="161" t="str">
        <f t="shared" si="28"/>
        <v xml:space="preserve"> </v>
      </c>
      <c r="F112" s="162" t="str">
        <f t="shared" si="32"/>
        <v xml:space="preserve"> </v>
      </c>
      <c r="G112" s="161" t="str">
        <f t="shared" si="29"/>
        <v xml:space="preserve"> </v>
      </c>
      <c r="H112" s="162" t="str">
        <f t="shared" si="33"/>
        <v xml:space="preserve"> </v>
      </c>
      <c r="I112" s="162" t="str">
        <f t="shared" si="30"/>
        <v xml:space="preserve"> </v>
      </c>
      <c r="J112" s="162"/>
      <c r="K112" s="335"/>
      <c r="L112" s="335"/>
      <c r="M112" s="258"/>
      <c r="N112" s="194" t="str">
        <f t="shared" si="34"/>
        <v xml:space="preserve"> </v>
      </c>
      <c r="O112" s="194" t="str">
        <f t="shared" si="35"/>
        <v xml:space="preserve"> </v>
      </c>
      <c r="P112" s="194" t="str">
        <f t="shared" si="36"/>
        <v xml:space="preserve"> </v>
      </c>
      <c r="Q112" s="195" t="str">
        <f t="shared" si="37"/>
        <v xml:space="preserve"> </v>
      </c>
      <c r="R112" s="336" t="str">
        <f t="shared" si="38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">
      <c r="A113" s="165" t="str">
        <f>Option2!A80</f>
        <v>N/A</v>
      </c>
      <c r="B113" s="161" t="str">
        <f t="shared" ref="B113:B176" si="40">IF(A113="N/A"," ",IF(ISERROR(N113),B101*Pwresc,N113)*VLOOKUP(MONTH(A113),Curveadj,3))</f>
        <v xml:space="preserve"> </v>
      </c>
      <c r="C113" s="163" t="str">
        <f t="shared" si="39"/>
        <v xml:space="preserve"> </v>
      </c>
      <c r="D113" s="162" t="str">
        <f t="shared" si="31"/>
        <v xml:space="preserve"> </v>
      </c>
      <c r="E113" s="161" t="str">
        <f t="shared" ref="E113:E176" si="41">IF(A113="N/A"," ",IF(ISERROR(O113),E101*Pwresc,O113)*VLOOKUP(MONTH(A113),Curveadj,3))</f>
        <v xml:space="preserve"> </v>
      </c>
      <c r="F113" s="162" t="str">
        <f t="shared" si="32"/>
        <v xml:space="preserve"> </v>
      </c>
      <c r="G113" s="161" t="str">
        <f t="shared" ref="G113:G176" si="42">IF(A113="N/A"," ",IF(ISERROR(P113),G101*Pwresc,P113)*VLOOKUP(MONTH(A113),Curveadj,3))</f>
        <v xml:space="preserve"> </v>
      </c>
      <c r="H113" s="162" t="str">
        <f t="shared" si="33"/>
        <v xml:space="preserve"> </v>
      </c>
      <c r="I113" s="162" t="str">
        <f t="shared" ref="I113:I176" si="43">IF(A113="N/A"," ",IF(ISERROR(Q113),I101*Pwresc,Q113))</f>
        <v xml:space="preserve"> </v>
      </c>
      <c r="J113" s="162"/>
      <c r="K113" s="335"/>
      <c r="L113" s="335"/>
      <c r="M113" s="258"/>
      <c r="N113" s="194" t="str">
        <f t="shared" si="34"/>
        <v xml:space="preserve"> </v>
      </c>
      <c r="O113" s="194" t="str">
        <f t="shared" si="35"/>
        <v xml:space="preserve"> </v>
      </c>
      <c r="P113" s="194" t="str">
        <f t="shared" si="36"/>
        <v xml:space="preserve"> </v>
      </c>
      <c r="Q113" s="195" t="str">
        <f t="shared" si="37"/>
        <v xml:space="preserve"> </v>
      </c>
      <c r="R113" s="336" t="str">
        <f t="shared" si="38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">
      <c r="A114" s="165" t="str">
        <f>Option2!A81</f>
        <v>N/A</v>
      </c>
      <c r="B114" s="161" t="str">
        <f t="shared" si="40"/>
        <v xml:space="preserve"> </v>
      </c>
      <c r="C114" s="163" t="str">
        <f t="shared" si="39"/>
        <v xml:space="preserve"> </v>
      </c>
      <c r="D114" s="162" t="str">
        <f t="shared" si="31"/>
        <v xml:space="preserve"> </v>
      </c>
      <c r="E114" s="161" t="str">
        <f t="shared" si="41"/>
        <v xml:space="preserve"> </v>
      </c>
      <c r="F114" s="162" t="str">
        <f t="shared" si="32"/>
        <v xml:space="preserve"> </v>
      </c>
      <c r="G114" s="161" t="str">
        <f t="shared" si="42"/>
        <v xml:space="preserve"> </v>
      </c>
      <c r="H114" s="162" t="str">
        <f t="shared" si="33"/>
        <v xml:space="preserve"> </v>
      </c>
      <c r="I114" s="162" t="str">
        <f t="shared" si="43"/>
        <v xml:space="preserve"> </v>
      </c>
      <c r="J114" s="162"/>
      <c r="K114" s="335"/>
      <c r="L114" s="335"/>
      <c r="M114" s="258"/>
      <c r="N114" s="194" t="str">
        <f t="shared" si="34"/>
        <v xml:space="preserve"> </v>
      </c>
      <c r="O114" s="194" t="str">
        <f t="shared" si="35"/>
        <v xml:space="preserve"> </v>
      </c>
      <c r="P114" s="194" t="str">
        <f t="shared" si="36"/>
        <v xml:space="preserve"> </v>
      </c>
      <c r="Q114" s="195" t="str">
        <f t="shared" si="37"/>
        <v xml:space="preserve"> </v>
      </c>
      <c r="R114" s="336" t="str">
        <f t="shared" si="38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">
      <c r="A115" s="165" t="str">
        <f>Option2!A82</f>
        <v>N/A</v>
      </c>
      <c r="B115" s="161" t="str">
        <f t="shared" si="40"/>
        <v xml:space="preserve"> </v>
      </c>
      <c r="C115" s="163" t="str">
        <f t="shared" si="39"/>
        <v xml:space="preserve"> </v>
      </c>
      <c r="D115" s="162" t="str">
        <f t="shared" si="31"/>
        <v xml:space="preserve"> </v>
      </c>
      <c r="E115" s="161" t="str">
        <f t="shared" si="41"/>
        <v xml:space="preserve"> </v>
      </c>
      <c r="F115" s="162" t="str">
        <f t="shared" si="32"/>
        <v xml:space="preserve"> </v>
      </c>
      <c r="G115" s="161" t="str">
        <f t="shared" si="42"/>
        <v xml:space="preserve"> </v>
      </c>
      <c r="H115" s="162" t="str">
        <f t="shared" si="33"/>
        <v xml:space="preserve"> </v>
      </c>
      <c r="I115" s="162" t="str">
        <f t="shared" si="43"/>
        <v xml:space="preserve"> </v>
      </c>
      <c r="J115" s="162"/>
      <c r="K115" s="335"/>
      <c r="L115" s="335"/>
      <c r="M115" s="258"/>
      <c r="N115" s="194" t="str">
        <f t="shared" si="34"/>
        <v xml:space="preserve"> </v>
      </c>
      <c r="O115" s="194" t="str">
        <f t="shared" si="35"/>
        <v xml:space="preserve"> </v>
      </c>
      <c r="P115" s="194" t="str">
        <f t="shared" si="36"/>
        <v xml:space="preserve"> </v>
      </c>
      <c r="Q115" s="195" t="str">
        <f t="shared" si="37"/>
        <v xml:space="preserve"> </v>
      </c>
      <c r="R115" s="336" t="str">
        <f t="shared" si="38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">
      <c r="A116" s="165" t="str">
        <f>Option2!A83</f>
        <v>N/A</v>
      </c>
      <c r="B116" s="161" t="str">
        <f t="shared" si="40"/>
        <v xml:space="preserve"> </v>
      </c>
      <c r="C116" s="163" t="str">
        <f t="shared" si="39"/>
        <v xml:space="preserve"> </v>
      </c>
      <c r="D116" s="162" t="str">
        <f t="shared" si="31"/>
        <v xml:space="preserve"> </v>
      </c>
      <c r="E116" s="161" t="str">
        <f t="shared" si="41"/>
        <v xml:space="preserve"> </v>
      </c>
      <c r="F116" s="162" t="str">
        <f t="shared" si="32"/>
        <v xml:space="preserve"> </v>
      </c>
      <c r="G116" s="161" t="str">
        <f t="shared" si="42"/>
        <v xml:space="preserve"> </v>
      </c>
      <c r="H116" s="162" t="str">
        <f t="shared" si="33"/>
        <v xml:space="preserve"> </v>
      </c>
      <c r="I116" s="162" t="str">
        <f t="shared" si="43"/>
        <v xml:space="preserve"> </v>
      </c>
      <c r="J116" s="162"/>
      <c r="K116" s="335"/>
      <c r="L116" s="335"/>
      <c r="M116" s="258"/>
      <c r="N116" s="194" t="str">
        <f t="shared" si="34"/>
        <v xml:space="preserve"> </v>
      </c>
      <c r="O116" s="194" t="str">
        <f t="shared" si="35"/>
        <v xml:space="preserve"> </v>
      </c>
      <c r="P116" s="194" t="str">
        <f t="shared" si="36"/>
        <v xml:space="preserve"> </v>
      </c>
      <c r="Q116" s="195" t="str">
        <f t="shared" si="37"/>
        <v xml:space="preserve"> </v>
      </c>
      <c r="R116" s="336" t="str">
        <f t="shared" si="38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">
      <c r="A117" s="165" t="str">
        <f>Option2!A84</f>
        <v>N/A</v>
      </c>
      <c r="B117" s="161" t="str">
        <f t="shared" si="40"/>
        <v xml:space="preserve"> </v>
      </c>
      <c r="C117" s="163" t="str">
        <f t="shared" si="39"/>
        <v xml:space="preserve"> </v>
      </c>
      <c r="D117" s="162" t="str">
        <f t="shared" si="31"/>
        <v xml:space="preserve"> </v>
      </c>
      <c r="E117" s="161" t="str">
        <f t="shared" si="41"/>
        <v xml:space="preserve"> </v>
      </c>
      <c r="F117" s="162" t="str">
        <f t="shared" si="32"/>
        <v xml:space="preserve"> </v>
      </c>
      <c r="G117" s="161" t="str">
        <f t="shared" si="42"/>
        <v xml:space="preserve"> </v>
      </c>
      <c r="H117" s="162" t="str">
        <f t="shared" si="33"/>
        <v xml:space="preserve"> </v>
      </c>
      <c r="I117" s="162" t="str">
        <f t="shared" si="43"/>
        <v xml:space="preserve"> </v>
      </c>
      <c r="J117" s="162"/>
      <c r="K117" s="335"/>
      <c r="L117" s="335"/>
      <c r="M117" s="258"/>
      <c r="N117" s="194" t="str">
        <f t="shared" si="34"/>
        <v xml:space="preserve"> </v>
      </c>
      <c r="O117" s="194" t="str">
        <f t="shared" si="35"/>
        <v xml:space="preserve"> </v>
      </c>
      <c r="P117" s="194" t="str">
        <f t="shared" si="36"/>
        <v xml:space="preserve"> </v>
      </c>
      <c r="Q117" s="195" t="str">
        <f t="shared" si="37"/>
        <v xml:space="preserve"> </v>
      </c>
      <c r="R117" s="336" t="str">
        <f t="shared" si="38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">
      <c r="A118" s="165" t="str">
        <f>Option2!A85</f>
        <v>N/A</v>
      </c>
      <c r="B118" s="161" t="str">
        <f t="shared" si="40"/>
        <v xml:space="preserve"> </v>
      </c>
      <c r="C118" s="163" t="str">
        <f t="shared" si="39"/>
        <v xml:space="preserve"> </v>
      </c>
      <c r="D118" s="162" t="str">
        <f t="shared" si="31"/>
        <v xml:space="preserve"> </v>
      </c>
      <c r="E118" s="161" t="str">
        <f t="shared" si="41"/>
        <v xml:space="preserve"> </v>
      </c>
      <c r="F118" s="162" t="str">
        <f t="shared" si="32"/>
        <v xml:space="preserve"> </v>
      </c>
      <c r="G118" s="161" t="str">
        <f t="shared" si="42"/>
        <v xml:space="preserve"> </v>
      </c>
      <c r="H118" s="162" t="str">
        <f t="shared" si="33"/>
        <v xml:space="preserve"> </v>
      </c>
      <c r="I118" s="162" t="str">
        <f t="shared" si="43"/>
        <v xml:space="preserve"> </v>
      </c>
      <c r="J118" s="162"/>
      <c r="K118" s="335"/>
      <c r="L118" s="335"/>
      <c r="M118" s="258"/>
      <c r="N118" s="194" t="str">
        <f t="shared" si="34"/>
        <v xml:space="preserve"> </v>
      </c>
      <c r="O118" s="194" t="str">
        <f t="shared" si="35"/>
        <v xml:space="preserve"> </v>
      </c>
      <c r="P118" s="194" t="str">
        <f t="shared" si="36"/>
        <v xml:space="preserve"> </v>
      </c>
      <c r="Q118" s="195" t="str">
        <f t="shared" si="37"/>
        <v xml:space="preserve"> </v>
      </c>
      <c r="R118" s="336" t="str">
        <f t="shared" si="38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">
      <c r="A119" s="165" t="str">
        <f>Option2!A86</f>
        <v>N/A</v>
      </c>
      <c r="B119" s="161" t="str">
        <f t="shared" si="40"/>
        <v xml:space="preserve"> </v>
      </c>
      <c r="C119" s="163" t="str">
        <f t="shared" si="39"/>
        <v xml:space="preserve"> </v>
      </c>
      <c r="D119" s="162" t="str">
        <f t="shared" si="31"/>
        <v xml:space="preserve"> </v>
      </c>
      <c r="E119" s="161" t="str">
        <f t="shared" si="41"/>
        <v xml:space="preserve"> </v>
      </c>
      <c r="F119" s="162" t="str">
        <f t="shared" si="32"/>
        <v xml:space="preserve"> </v>
      </c>
      <c r="G119" s="161" t="str">
        <f t="shared" si="42"/>
        <v xml:space="preserve"> </v>
      </c>
      <c r="H119" s="162" t="str">
        <f t="shared" si="33"/>
        <v xml:space="preserve"> </v>
      </c>
      <c r="I119" s="162" t="str">
        <f t="shared" si="43"/>
        <v xml:space="preserve"> </v>
      </c>
      <c r="J119" s="162"/>
      <c r="K119" s="335"/>
      <c r="L119" s="335"/>
      <c r="M119" s="258"/>
      <c r="N119" s="194" t="str">
        <f t="shared" si="34"/>
        <v xml:space="preserve"> </v>
      </c>
      <c r="O119" s="194" t="str">
        <f t="shared" si="35"/>
        <v xml:space="preserve"> </v>
      </c>
      <c r="P119" s="194" t="str">
        <f t="shared" si="36"/>
        <v xml:space="preserve"> </v>
      </c>
      <c r="Q119" s="195" t="str">
        <f t="shared" si="37"/>
        <v xml:space="preserve"> </v>
      </c>
      <c r="R119" s="336" t="str">
        <f t="shared" si="38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">
      <c r="A120" s="165" t="str">
        <f>Option2!A87</f>
        <v>N/A</v>
      </c>
      <c r="B120" s="161" t="str">
        <f t="shared" si="40"/>
        <v xml:space="preserve"> </v>
      </c>
      <c r="C120" s="163" t="str">
        <f t="shared" si="39"/>
        <v xml:space="preserve"> </v>
      </c>
      <c r="D120" s="162" t="str">
        <f t="shared" si="31"/>
        <v xml:space="preserve"> </v>
      </c>
      <c r="E120" s="161" t="str">
        <f t="shared" si="41"/>
        <v xml:space="preserve"> </v>
      </c>
      <c r="F120" s="162" t="str">
        <f t="shared" si="32"/>
        <v xml:space="preserve"> </v>
      </c>
      <c r="G120" s="161" t="str">
        <f t="shared" si="42"/>
        <v xml:space="preserve"> </v>
      </c>
      <c r="H120" s="162" t="str">
        <f t="shared" si="33"/>
        <v xml:space="preserve"> </v>
      </c>
      <c r="I120" s="162" t="str">
        <f t="shared" si="43"/>
        <v xml:space="preserve"> </v>
      </c>
      <c r="J120" s="162"/>
      <c r="K120" s="335"/>
      <c r="L120" s="335"/>
      <c r="M120" s="258"/>
      <c r="N120" s="194" t="str">
        <f t="shared" si="34"/>
        <v xml:space="preserve"> </v>
      </c>
      <c r="O120" s="194" t="str">
        <f t="shared" si="35"/>
        <v xml:space="preserve"> </v>
      </c>
      <c r="P120" s="194" t="str">
        <f t="shared" si="36"/>
        <v xml:space="preserve"> </v>
      </c>
      <c r="Q120" s="195" t="str">
        <f t="shared" si="37"/>
        <v xml:space="preserve"> </v>
      </c>
      <c r="R120" s="336" t="str">
        <f t="shared" si="38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">
      <c r="A121" s="165" t="str">
        <f>Option2!A88</f>
        <v>N/A</v>
      </c>
      <c r="B121" s="161" t="str">
        <f t="shared" si="40"/>
        <v xml:space="preserve"> </v>
      </c>
      <c r="C121" s="163" t="str">
        <f t="shared" si="39"/>
        <v xml:space="preserve"> </v>
      </c>
      <c r="D121" s="162" t="str">
        <f t="shared" si="31"/>
        <v xml:space="preserve"> </v>
      </c>
      <c r="E121" s="161" t="str">
        <f t="shared" si="41"/>
        <v xml:space="preserve"> </v>
      </c>
      <c r="F121" s="162" t="str">
        <f t="shared" si="32"/>
        <v xml:space="preserve"> </v>
      </c>
      <c r="G121" s="161" t="str">
        <f t="shared" si="42"/>
        <v xml:space="preserve"> </v>
      </c>
      <c r="H121" s="162" t="str">
        <f t="shared" si="33"/>
        <v xml:space="preserve"> </v>
      </c>
      <c r="I121" s="162" t="str">
        <f t="shared" si="43"/>
        <v xml:space="preserve"> </v>
      </c>
      <c r="J121" s="162"/>
      <c r="K121" s="335"/>
      <c r="L121" s="335"/>
      <c r="M121" s="258"/>
      <c r="N121" s="194" t="str">
        <f t="shared" si="34"/>
        <v xml:space="preserve"> </v>
      </c>
      <c r="O121" s="194" t="str">
        <f t="shared" si="35"/>
        <v xml:space="preserve"> </v>
      </c>
      <c r="P121" s="194" t="str">
        <f t="shared" si="36"/>
        <v xml:space="preserve"> </v>
      </c>
      <c r="Q121" s="195" t="str">
        <f t="shared" si="37"/>
        <v xml:space="preserve"> </v>
      </c>
      <c r="R121" s="336" t="str">
        <f t="shared" si="38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">
      <c r="A122" s="165" t="str">
        <f>Option2!A89</f>
        <v>N/A</v>
      </c>
      <c r="B122" s="161" t="str">
        <f t="shared" si="40"/>
        <v xml:space="preserve"> </v>
      </c>
      <c r="C122" s="163" t="str">
        <f t="shared" si="39"/>
        <v xml:space="preserve"> </v>
      </c>
      <c r="D122" s="162" t="str">
        <f t="shared" si="31"/>
        <v xml:space="preserve"> </v>
      </c>
      <c r="E122" s="161" t="str">
        <f t="shared" si="41"/>
        <v xml:space="preserve"> </v>
      </c>
      <c r="F122" s="162" t="str">
        <f t="shared" si="32"/>
        <v xml:space="preserve"> </v>
      </c>
      <c r="G122" s="161" t="str">
        <f t="shared" si="42"/>
        <v xml:space="preserve"> </v>
      </c>
      <c r="H122" s="162" t="str">
        <f t="shared" si="33"/>
        <v xml:space="preserve"> </v>
      </c>
      <c r="I122" s="162" t="str">
        <f t="shared" si="43"/>
        <v xml:space="preserve"> </v>
      </c>
      <c r="J122" s="162"/>
      <c r="K122" s="335"/>
      <c r="L122" s="335"/>
      <c r="M122" s="258"/>
      <c r="N122" s="194" t="str">
        <f t="shared" si="34"/>
        <v xml:space="preserve"> </v>
      </c>
      <c r="O122" s="194" t="str">
        <f t="shared" si="35"/>
        <v xml:space="preserve"> </v>
      </c>
      <c r="P122" s="194" t="str">
        <f t="shared" si="36"/>
        <v xml:space="preserve"> </v>
      </c>
      <c r="Q122" s="195" t="str">
        <f t="shared" si="37"/>
        <v xml:space="preserve"> </v>
      </c>
      <c r="R122" s="336" t="str">
        <f t="shared" si="38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">
      <c r="A123" s="165" t="str">
        <f>Option2!A90</f>
        <v>N/A</v>
      </c>
      <c r="B123" s="161" t="str">
        <f t="shared" si="40"/>
        <v xml:space="preserve"> </v>
      </c>
      <c r="C123" s="163" t="str">
        <f t="shared" si="39"/>
        <v xml:space="preserve"> </v>
      </c>
      <c r="D123" s="162" t="str">
        <f t="shared" si="31"/>
        <v xml:space="preserve"> </v>
      </c>
      <c r="E123" s="161" t="str">
        <f t="shared" si="41"/>
        <v xml:space="preserve"> </v>
      </c>
      <c r="F123" s="162" t="str">
        <f t="shared" si="32"/>
        <v xml:space="preserve"> </v>
      </c>
      <c r="G123" s="161" t="str">
        <f t="shared" si="42"/>
        <v xml:space="preserve"> </v>
      </c>
      <c r="H123" s="162" t="str">
        <f t="shared" si="33"/>
        <v xml:space="preserve"> </v>
      </c>
      <c r="I123" s="162" t="str">
        <f t="shared" si="43"/>
        <v xml:space="preserve"> </v>
      </c>
      <c r="J123" s="162"/>
      <c r="K123" s="335"/>
      <c r="L123" s="335"/>
      <c r="M123" s="258"/>
      <c r="N123" s="194" t="str">
        <f t="shared" si="34"/>
        <v xml:space="preserve"> </v>
      </c>
      <c r="O123" s="194" t="str">
        <f t="shared" si="35"/>
        <v xml:space="preserve"> </v>
      </c>
      <c r="P123" s="194" t="str">
        <f t="shared" si="36"/>
        <v xml:space="preserve"> </v>
      </c>
      <c r="Q123" s="195" t="str">
        <f t="shared" si="37"/>
        <v xml:space="preserve"> </v>
      </c>
      <c r="R123" s="336" t="str">
        <f t="shared" si="38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">
      <c r="A124" s="165" t="str">
        <f>Option2!A91</f>
        <v>N/A</v>
      </c>
      <c r="B124" s="161" t="str">
        <f t="shared" si="40"/>
        <v xml:space="preserve"> </v>
      </c>
      <c r="C124" s="163" t="str">
        <f t="shared" si="39"/>
        <v xml:space="preserve"> </v>
      </c>
      <c r="D124" s="162" t="str">
        <f t="shared" si="31"/>
        <v xml:space="preserve"> </v>
      </c>
      <c r="E124" s="161" t="str">
        <f t="shared" si="41"/>
        <v xml:space="preserve"> </v>
      </c>
      <c r="F124" s="162" t="str">
        <f t="shared" si="32"/>
        <v xml:space="preserve"> </v>
      </c>
      <c r="G124" s="161" t="str">
        <f t="shared" si="42"/>
        <v xml:space="preserve"> </v>
      </c>
      <c r="H124" s="162" t="str">
        <f t="shared" si="33"/>
        <v xml:space="preserve"> </v>
      </c>
      <c r="I124" s="162" t="str">
        <f t="shared" si="43"/>
        <v xml:space="preserve"> </v>
      </c>
      <c r="J124" s="162"/>
      <c r="K124" s="335"/>
      <c r="L124" s="335"/>
      <c r="M124" s="258"/>
      <c r="N124" s="194" t="str">
        <f t="shared" si="34"/>
        <v xml:space="preserve"> </v>
      </c>
      <c r="O124" s="194" t="str">
        <f t="shared" si="35"/>
        <v xml:space="preserve"> </v>
      </c>
      <c r="P124" s="194" t="str">
        <f t="shared" si="36"/>
        <v xml:space="preserve"> </v>
      </c>
      <c r="Q124" s="195" t="str">
        <f t="shared" si="37"/>
        <v xml:space="preserve"> </v>
      </c>
      <c r="R124" s="336" t="str">
        <f t="shared" si="38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">
      <c r="A125" s="165" t="str">
        <f>Option2!A92</f>
        <v>N/A</v>
      </c>
      <c r="B125" s="161" t="str">
        <f t="shared" si="40"/>
        <v xml:space="preserve"> </v>
      </c>
      <c r="C125" s="163" t="str">
        <f t="shared" si="39"/>
        <v xml:space="preserve"> </v>
      </c>
      <c r="D125" s="162" t="str">
        <f t="shared" si="31"/>
        <v xml:space="preserve"> </v>
      </c>
      <c r="E125" s="161" t="str">
        <f t="shared" si="41"/>
        <v xml:space="preserve"> </v>
      </c>
      <c r="F125" s="162" t="str">
        <f t="shared" si="32"/>
        <v xml:space="preserve"> </v>
      </c>
      <c r="G125" s="161" t="str">
        <f t="shared" si="42"/>
        <v xml:space="preserve"> </v>
      </c>
      <c r="H125" s="162" t="str">
        <f t="shared" si="33"/>
        <v xml:space="preserve"> </v>
      </c>
      <c r="I125" s="162" t="str">
        <f t="shared" si="43"/>
        <v xml:space="preserve"> </v>
      </c>
      <c r="J125" s="162"/>
      <c r="K125" s="335"/>
      <c r="L125" s="335"/>
      <c r="M125" s="258"/>
      <c r="N125" s="194" t="str">
        <f t="shared" si="34"/>
        <v xml:space="preserve"> </v>
      </c>
      <c r="O125" s="194" t="str">
        <f t="shared" si="35"/>
        <v xml:space="preserve"> </v>
      </c>
      <c r="P125" s="194" t="str">
        <f t="shared" si="36"/>
        <v xml:space="preserve"> </v>
      </c>
      <c r="Q125" s="195" t="str">
        <f t="shared" si="37"/>
        <v xml:space="preserve"> </v>
      </c>
      <c r="R125" s="336" t="str">
        <f t="shared" si="38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">
      <c r="A126" s="165" t="str">
        <f>Option2!A93</f>
        <v>N/A</v>
      </c>
      <c r="B126" s="161" t="str">
        <f t="shared" si="40"/>
        <v xml:space="preserve"> </v>
      </c>
      <c r="C126" s="163" t="str">
        <f t="shared" si="39"/>
        <v xml:space="preserve"> </v>
      </c>
      <c r="D126" s="162" t="str">
        <f t="shared" si="31"/>
        <v xml:space="preserve"> </v>
      </c>
      <c r="E126" s="161" t="str">
        <f t="shared" si="41"/>
        <v xml:space="preserve"> </v>
      </c>
      <c r="F126" s="162" t="str">
        <f t="shared" si="32"/>
        <v xml:space="preserve"> </v>
      </c>
      <c r="G126" s="161" t="str">
        <f t="shared" si="42"/>
        <v xml:space="preserve"> </v>
      </c>
      <c r="H126" s="162" t="str">
        <f t="shared" si="33"/>
        <v xml:space="preserve"> </v>
      </c>
      <c r="I126" s="162" t="str">
        <f t="shared" si="43"/>
        <v xml:space="preserve"> </v>
      </c>
      <c r="J126" s="162"/>
      <c r="K126" s="335"/>
      <c r="L126" s="335"/>
      <c r="M126" s="258"/>
      <c r="N126" s="194" t="str">
        <f t="shared" si="34"/>
        <v xml:space="preserve"> </v>
      </c>
      <c r="O126" s="194" t="str">
        <f t="shared" si="35"/>
        <v xml:space="preserve"> </v>
      </c>
      <c r="P126" s="194" t="str">
        <f t="shared" si="36"/>
        <v xml:space="preserve"> </v>
      </c>
      <c r="Q126" s="195" t="str">
        <f t="shared" si="37"/>
        <v xml:space="preserve"> </v>
      </c>
      <c r="R126" s="336" t="str">
        <f t="shared" si="38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">
      <c r="A127" s="165" t="str">
        <f>Option2!A94</f>
        <v>N/A</v>
      </c>
      <c r="B127" s="161" t="str">
        <f t="shared" si="40"/>
        <v xml:space="preserve"> </v>
      </c>
      <c r="C127" s="163" t="str">
        <f t="shared" si="39"/>
        <v xml:space="preserve"> </v>
      </c>
      <c r="D127" s="162" t="str">
        <f t="shared" si="31"/>
        <v xml:space="preserve"> </v>
      </c>
      <c r="E127" s="161" t="str">
        <f t="shared" si="41"/>
        <v xml:space="preserve"> </v>
      </c>
      <c r="F127" s="162" t="str">
        <f t="shared" si="32"/>
        <v xml:space="preserve"> </v>
      </c>
      <c r="G127" s="161" t="str">
        <f t="shared" si="42"/>
        <v xml:space="preserve"> </v>
      </c>
      <c r="H127" s="162" t="str">
        <f t="shared" si="33"/>
        <v xml:space="preserve"> </v>
      </c>
      <c r="I127" s="162" t="str">
        <f t="shared" si="43"/>
        <v xml:space="preserve"> </v>
      </c>
      <c r="J127" s="162"/>
      <c r="K127" s="335"/>
      <c r="L127" s="335"/>
      <c r="M127" s="258"/>
      <c r="N127" s="194" t="str">
        <f t="shared" si="34"/>
        <v xml:space="preserve"> </v>
      </c>
      <c r="O127" s="194" t="str">
        <f t="shared" si="35"/>
        <v xml:space="preserve"> </v>
      </c>
      <c r="P127" s="194" t="str">
        <f t="shared" si="36"/>
        <v xml:space="preserve"> </v>
      </c>
      <c r="Q127" s="195" t="str">
        <f t="shared" si="37"/>
        <v xml:space="preserve"> </v>
      </c>
      <c r="R127" s="336" t="str">
        <f t="shared" si="38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">
      <c r="A128" s="165" t="str">
        <f>Option2!A95</f>
        <v>N/A</v>
      </c>
      <c r="B128" s="161" t="str">
        <f t="shared" si="40"/>
        <v xml:space="preserve"> </v>
      </c>
      <c r="C128" s="163" t="str">
        <f t="shared" si="39"/>
        <v xml:space="preserve"> </v>
      </c>
      <c r="D128" s="162" t="str">
        <f t="shared" si="31"/>
        <v xml:space="preserve"> </v>
      </c>
      <c r="E128" s="161" t="str">
        <f t="shared" si="41"/>
        <v xml:space="preserve"> </v>
      </c>
      <c r="F128" s="162" t="str">
        <f t="shared" si="32"/>
        <v xml:space="preserve"> </v>
      </c>
      <c r="G128" s="161" t="str">
        <f t="shared" si="42"/>
        <v xml:space="preserve"> </v>
      </c>
      <c r="H128" s="162" t="str">
        <f t="shared" si="33"/>
        <v xml:space="preserve"> </v>
      </c>
      <c r="I128" s="162" t="str">
        <f t="shared" si="43"/>
        <v xml:space="preserve"> </v>
      </c>
      <c r="J128" s="162"/>
      <c r="K128" s="335"/>
      <c r="L128" s="335"/>
      <c r="M128" s="258"/>
      <c r="N128" s="194" t="str">
        <f t="shared" si="34"/>
        <v xml:space="preserve"> </v>
      </c>
      <c r="O128" s="194" t="str">
        <f t="shared" si="35"/>
        <v xml:space="preserve"> </v>
      </c>
      <c r="P128" s="194" t="str">
        <f t="shared" si="36"/>
        <v xml:space="preserve"> </v>
      </c>
      <c r="Q128" s="195" t="str">
        <f t="shared" si="37"/>
        <v xml:space="preserve"> </v>
      </c>
      <c r="R128" s="336" t="str">
        <f t="shared" si="38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">
      <c r="A129" s="165" t="str">
        <f>Option2!A96</f>
        <v>N/A</v>
      </c>
      <c r="B129" s="161" t="str">
        <f t="shared" si="40"/>
        <v xml:space="preserve"> </v>
      </c>
      <c r="C129" s="163" t="str">
        <f t="shared" si="39"/>
        <v xml:space="preserve"> </v>
      </c>
      <c r="D129" s="162" t="str">
        <f t="shared" si="31"/>
        <v xml:space="preserve"> </v>
      </c>
      <c r="E129" s="161" t="str">
        <f t="shared" si="41"/>
        <v xml:space="preserve"> </v>
      </c>
      <c r="F129" s="162" t="str">
        <f t="shared" si="32"/>
        <v xml:space="preserve"> </v>
      </c>
      <c r="G129" s="161" t="str">
        <f t="shared" si="42"/>
        <v xml:space="preserve"> </v>
      </c>
      <c r="H129" s="162" t="str">
        <f t="shared" si="33"/>
        <v xml:space="preserve"> </v>
      </c>
      <c r="I129" s="162" t="str">
        <f t="shared" si="43"/>
        <v xml:space="preserve"> </v>
      </c>
      <c r="J129" s="162"/>
      <c r="K129" s="335"/>
      <c r="L129" s="335"/>
      <c r="M129" s="258"/>
      <c r="N129" s="194" t="str">
        <f t="shared" si="34"/>
        <v xml:space="preserve"> </v>
      </c>
      <c r="O129" s="194" t="str">
        <f t="shared" si="35"/>
        <v xml:space="preserve"> </v>
      </c>
      <c r="P129" s="194" t="str">
        <f t="shared" si="36"/>
        <v xml:space="preserve"> </v>
      </c>
      <c r="Q129" s="195" t="str">
        <f t="shared" si="37"/>
        <v xml:space="preserve"> </v>
      </c>
      <c r="R129" s="336" t="str">
        <f t="shared" si="38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">
      <c r="A130" s="165" t="str">
        <f>Option2!A97</f>
        <v>N/A</v>
      </c>
      <c r="B130" s="161" t="str">
        <f t="shared" si="40"/>
        <v xml:space="preserve"> </v>
      </c>
      <c r="C130" s="163" t="str">
        <f t="shared" si="39"/>
        <v xml:space="preserve"> </v>
      </c>
      <c r="D130" s="162" t="str">
        <f t="shared" si="31"/>
        <v xml:space="preserve"> </v>
      </c>
      <c r="E130" s="161" t="str">
        <f t="shared" si="41"/>
        <v xml:space="preserve"> </v>
      </c>
      <c r="F130" s="162" t="str">
        <f t="shared" si="32"/>
        <v xml:space="preserve"> </v>
      </c>
      <c r="G130" s="161" t="str">
        <f t="shared" si="42"/>
        <v xml:space="preserve"> </v>
      </c>
      <c r="H130" s="162" t="str">
        <f t="shared" si="33"/>
        <v xml:space="preserve"> </v>
      </c>
      <c r="I130" s="162" t="str">
        <f t="shared" si="43"/>
        <v xml:space="preserve"> </v>
      </c>
      <c r="J130" s="162"/>
      <c r="K130" s="335"/>
      <c r="L130" s="335"/>
      <c r="M130" s="258"/>
      <c r="N130" s="194" t="str">
        <f t="shared" si="34"/>
        <v xml:space="preserve"> </v>
      </c>
      <c r="O130" s="194" t="str">
        <f t="shared" si="35"/>
        <v xml:space="preserve"> </v>
      </c>
      <c r="P130" s="194" t="str">
        <f t="shared" si="36"/>
        <v xml:space="preserve"> </v>
      </c>
      <c r="Q130" s="195" t="str">
        <f t="shared" si="37"/>
        <v xml:space="preserve"> </v>
      </c>
      <c r="R130" s="336" t="str">
        <f t="shared" si="38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">
      <c r="A131" s="165" t="str">
        <f>Option2!A98</f>
        <v>N/A</v>
      </c>
      <c r="B131" s="161" t="str">
        <f t="shared" si="40"/>
        <v xml:space="preserve"> </v>
      </c>
      <c r="C131" s="163" t="str">
        <f t="shared" si="39"/>
        <v xml:space="preserve"> </v>
      </c>
      <c r="D131" s="162" t="str">
        <f t="shared" si="31"/>
        <v xml:space="preserve"> </v>
      </c>
      <c r="E131" s="161" t="str">
        <f t="shared" si="41"/>
        <v xml:space="preserve"> </v>
      </c>
      <c r="F131" s="162" t="str">
        <f t="shared" si="32"/>
        <v xml:space="preserve"> </v>
      </c>
      <c r="G131" s="161" t="str">
        <f t="shared" si="42"/>
        <v xml:space="preserve"> </v>
      </c>
      <c r="H131" s="162" t="str">
        <f t="shared" si="33"/>
        <v xml:space="preserve"> </v>
      </c>
      <c r="I131" s="162" t="str">
        <f t="shared" si="43"/>
        <v xml:space="preserve"> </v>
      </c>
      <c r="J131" s="162"/>
      <c r="K131" s="335"/>
      <c r="L131" s="335"/>
      <c r="M131" s="258"/>
      <c r="N131" s="194" t="str">
        <f t="shared" si="34"/>
        <v xml:space="preserve"> </v>
      </c>
      <c r="O131" s="194" t="str">
        <f t="shared" si="35"/>
        <v xml:space="preserve"> </v>
      </c>
      <c r="P131" s="194" t="str">
        <f t="shared" si="36"/>
        <v xml:space="preserve"> </v>
      </c>
      <c r="Q131" s="195" t="str">
        <f t="shared" si="37"/>
        <v xml:space="preserve"> </v>
      </c>
      <c r="R131" s="336" t="str">
        <f t="shared" si="38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">
      <c r="A132" s="165" t="str">
        <f>Option2!A99</f>
        <v>N/A</v>
      </c>
      <c r="B132" s="161" t="str">
        <f t="shared" si="40"/>
        <v xml:space="preserve"> </v>
      </c>
      <c r="C132" s="163" t="str">
        <f t="shared" si="39"/>
        <v xml:space="preserve"> </v>
      </c>
      <c r="D132" s="162" t="str">
        <f t="shared" si="31"/>
        <v xml:space="preserve"> </v>
      </c>
      <c r="E132" s="161" t="str">
        <f t="shared" si="41"/>
        <v xml:space="preserve"> </v>
      </c>
      <c r="F132" s="162" t="str">
        <f t="shared" si="32"/>
        <v xml:space="preserve"> </v>
      </c>
      <c r="G132" s="161" t="str">
        <f t="shared" si="42"/>
        <v xml:space="preserve"> </v>
      </c>
      <c r="H132" s="162" t="str">
        <f t="shared" si="33"/>
        <v xml:space="preserve"> </v>
      </c>
      <c r="I132" s="162" t="str">
        <f t="shared" si="43"/>
        <v xml:space="preserve"> </v>
      </c>
      <c r="J132" s="162"/>
      <c r="K132" s="335"/>
      <c r="L132" s="335"/>
      <c r="M132" s="258"/>
      <c r="N132" s="194" t="str">
        <f t="shared" si="34"/>
        <v xml:space="preserve"> </v>
      </c>
      <c r="O132" s="194" t="str">
        <f t="shared" si="35"/>
        <v xml:space="preserve"> </v>
      </c>
      <c r="P132" s="194" t="str">
        <f t="shared" si="36"/>
        <v xml:space="preserve"> </v>
      </c>
      <c r="Q132" s="195" t="str">
        <f t="shared" si="37"/>
        <v xml:space="preserve"> </v>
      </c>
      <c r="R132" s="336" t="str">
        <f t="shared" si="38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">
      <c r="A133" s="165" t="str">
        <f>Option2!A100</f>
        <v>N/A</v>
      </c>
      <c r="B133" s="161" t="str">
        <f t="shared" si="40"/>
        <v xml:space="preserve"> </v>
      </c>
      <c r="C133" s="163" t="str">
        <f t="shared" si="39"/>
        <v xml:space="preserve"> </v>
      </c>
      <c r="D133" s="162" t="str">
        <f t="shared" si="31"/>
        <v xml:space="preserve"> </v>
      </c>
      <c r="E133" s="161" t="str">
        <f t="shared" si="41"/>
        <v xml:space="preserve"> </v>
      </c>
      <c r="F133" s="162" t="str">
        <f t="shared" si="32"/>
        <v xml:space="preserve"> </v>
      </c>
      <c r="G133" s="161" t="str">
        <f t="shared" si="42"/>
        <v xml:space="preserve"> </v>
      </c>
      <c r="H133" s="162" t="str">
        <f t="shared" si="33"/>
        <v xml:space="preserve"> </v>
      </c>
      <c r="I133" s="162" t="str">
        <f t="shared" si="43"/>
        <v xml:space="preserve"> </v>
      </c>
      <c r="J133" s="162"/>
      <c r="K133" s="335"/>
      <c r="L133" s="335"/>
      <c r="M133" s="258"/>
      <c r="N133" s="194" t="str">
        <f t="shared" si="34"/>
        <v xml:space="preserve"> </v>
      </c>
      <c r="O133" s="194" t="str">
        <f t="shared" si="35"/>
        <v xml:space="preserve"> </v>
      </c>
      <c r="P133" s="194" t="str">
        <f t="shared" si="36"/>
        <v xml:space="preserve"> </v>
      </c>
      <c r="Q133" s="195" t="str">
        <f t="shared" si="37"/>
        <v xml:space="preserve"> </v>
      </c>
      <c r="R133" s="336" t="str">
        <f t="shared" si="38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">
      <c r="A134" s="165" t="str">
        <f>Option2!A101</f>
        <v>N/A</v>
      </c>
      <c r="B134" s="161" t="str">
        <f t="shared" si="40"/>
        <v xml:space="preserve"> </v>
      </c>
      <c r="C134" s="163" t="str">
        <f t="shared" si="39"/>
        <v xml:space="preserve"> </v>
      </c>
      <c r="D134" s="162" t="str">
        <f t="shared" si="31"/>
        <v xml:space="preserve"> </v>
      </c>
      <c r="E134" s="161" t="str">
        <f t="shared" si="41"/>
        <v xml:space="preserve"> </v>
      </c>
      <c r="F134" s="162" t="str">
        <f t="shared" si="32"/>
        <v xml:space="preserve"> </v>
      </c>
      <c r="G134" s="161" t="str">
        <f t="shared" si="42"/>
        <v xml:space="preserve"> </v>
      </c>
      <c r="H134" s="162" t="str">
        <f t="shared" si="33"/>
        <v xml:space="preserve"> </v>
      </c>
      <c r="I134" s="162" t="str">
        <f t="shared" si="43"/>
        <v xml:space="preserve"> </v>
      </c>
      <c r="J134" s="162"/>
      <c r="K134" s="335"/>
      <c r="L134" s="335"/>
      <c r="M134" s="258"/>
      <c r="N134" s="194" t="str">
        <f t="shared" si="34"/>
        <v xml:space="preserve"> </v>
      </c>
      <c r="O134" s="194" t="str">
        <f t="shared" si="35"/>
        <v xml:space="preserve"> </v>
      </c>
      <c r="P134" s="194" t="str">
        <f t="shared" si="36"/>
        <v xml:space="preserve"> </v>
      </c>
      <c r="Q134" s="195" t="str">
        <f t="shared" si="37"/>
        <v xml:space="preserve"> </v>
      </c>
      <c r="R134" s="336" t="str">
        <f t="shared" si="38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">
      <c r="A135" s="165" t="str">
        <f>Option2!A102</f>
        <v>N/A</v>
      </c>
      <c r="B135" s="161" t="str">
        <f t="shared" si="40"/>
        <v xml:space="preserve"> </v>
      </c>
      <c r="C135" s="163" t="str">
        <f t="shared" si="39"/>
        <v xml:space="preserve"> </v>
      </c>
      <c r="D135" s="162" t="str">
        <f t="shared" si="31"/>
        <v xml:space="preserve"> </v>
      </c>
      <c r="E135" s="161" t="str">
        <f t="shared" si="41"/>
        <v xml:space="preserve"> </v>
      </c>
      <c r="F135" s="162" t="str">
        <f t="shared" si="32"/>
        <v xml:space="preserve"> </v>
      </c>
      <c r="G135" s="161" t="str">
        <f t="shared" si="42"/>
        <v xml:space="preserve"> </v>
      </c>
      <c r="H135" s="162" t="str">
        <f t="shared" si="33"/>
        <v xml:space="preserve"> </v>
      </c>
      <c r="I135" s="162" t="str">
        <f t="shared" si="43"/>
        <v xml:space="preserve"> </v>
      </c>
      <c r="J135" s="162"/>
      <c r="K135" s="335"/>
      <c r="L135" s="335"/>
      <c r="M135" s="258"/>
      <c r="N135" s="194" t="str">
        <f t="shared" si="34"/>
        <v xml:space="preserve"> </v>
      </c>
      <c r="O135" s="194" t="str">
        <f t="shared" si="35"/>
        <v xml:space="preserve"> </v>
      </c>
      <c r="P135" s="194" t="str">
        <f t="shared" si="36"/>
        <v xml:space="preserve"> </v>
      </c>
      <c r="Q135" s="195" t="str">
        <f t="shared" si="37"/>
        <v xml:space="preserve"> </v>
      </c>
      <c r="R135" s="336" t="str">
        <f t="shared" si="38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">
      <c r="A136" s="165" t="str">
        <f>Option2!A103</f>
        <v>N/A</v>
      </c>
      <c r="B136" s="161" t="str">
        <f t="shared" si="40"/>
        <v xml:space="preserve"> </v>
      </c>
      <c r="C136" s="163" t="str">
        <f t="shared" si="39"/>
        <v xml:space="preserve"> </v>
      </c>
      <c r="D136" s="162" t="str">
        <f t="shared" si="31"/>
        <v xml:space="preserve"> </v>
      </c>
      <c r="E136" s="161" t="str">
        <f t="shared" si="41"/>
        <v xml:space="preserve"> </v>
      </c>
      <c r="F136" s="162" t="str">
        <f t="shared" si="32"/>
        <v xml:space="preserve"> </v>
      </c>
      <c r="G136" s="161" t="str">
        <f t="shared" si="42"/>
        <v xml:space="preserve"> </v>
      </c>
      <c r="H136" s="162" t="str">
        <f t="shared" si="33"/>
        <v xml:space="preserve"> </v>
      </c>
      <c r="I136" s="162" t="str">
        <f t="shared" si="43"/>
        <v xml:space="preserve"> </v>
      </c>
      <c r="J136" s="162"/>
      <c r="K136" s="335"/>
      <c r="L136" s="335"/>
      <c r="M136" s="258"/>
      <c r="N136" s="194" t="str">
        <f t="shared" si="34"/>
        <v xml:space="preserve"> </v>
      </c>
      <c r="O136" s="194" t="str">
        <f t="shared" si="35"/>
        <v xml:space="preserve"> </v>
      </c>
      <c r="P136" s="194" t="str">
        <f t="shared" si="36"/>
        <v xml:space="preserve"> </v>
      </c>
      <c r="Q136" s="195" t="str">
        <f t="shared" si="37"/>
        <v xml:space="preserve"> </v>
      </c>
      <c r="R136" s="336" t="str">
        <f t="shared" si="38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">
      <c r="A137" s="165" t="str">
        <f>Option2!A104</f>
        <v>N/A</v>
      </c>
      <c r="B137" s="161" t="str">
        <f t="shared" si="40"/>
        <v xml:space="preserve"> </v>
      </c>
      <c r="C137" s="163" t="str">
        <f t="shared" si="39"/>
        <v xml:space="preserve"> </v>
      </c>
      <c r="D137" s="162" t="str">
        <f t="shared" si="31"/>
        <v xml:space="preserve"> </v>
      </c>
      <c r="E137" s="161" t="str">
        <f t="shared" si="41"/>
        <v xml:space="preserve"> </v>
      </c>
      <c r="F137" s="162" t="str">
        <f t="shared" si="32"/>
        <v xml:space="preserve"> </v>
      </c>
      <c r="G137" s="161" t="str">
        <f t="shared" si="42"/>
        <v xml:space="preserve"> </v>
      </c>
      <c r="H137" s="162" t="str">
        <f t="shared" si="33"/>
        <v xml:space="preserve"> </v>
      </c>
      <c r="I137" s="162" t="str">
        <f t="shared" si="43"/>
        <v xml:space="preserve"> </v>
      </c>
      <c r="J137" s="162"/>
      <c r="K137" s="335"/>
      <c r="L137" s="335"/>
      <c r="M137" s="258"/>
      <c r="N137" s="194" t="str">
        <f t="shared" si="34"/>
        <v xml:space="preserve"> </v>
      </c>
      <c r="O137" s="194" t="str">
        <f t="shared" si="35"/>
        <v xml:space="preserve"> </v>
      </c>
      <c r="P137" s="194" t="str">
        <f t="shared" si="36"/>
        <v xml:space="preserve"> </v>
      </c>
      <c r="Q137" s="195" t="str">
        <f t="shared" si="37"/>
        <v xml:space="preserve"> </v>
      </c>
      <c r="R137" s="336" t="str">
        <f t="shared" si="38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">
      <c r="A138" s="165" t="str">
        <f>Option2!A105</f>
        <v>N/A</v>
      </c>
      <c r="B138" s="161" t="str">
        <f t="shared" si="40"/>
        <v xml:space="preserve"> </v>
      </c>
      <c r="C138" s="163" t="str">
        <f t="shared" si="39"/>
        <v xml:space="preserve"> </v>
      </c>
      <c r="D138" s="162" t="str">
        <f t="shared" si="31"/>
        <v xml:space="preserve"> </v>
      </c>
      <c r="E138" s="161" t="str">
        <f t="shared" si="41"/>
        <v xml:space="preserve"> </v>
      </c>
      <c r="F138" s="162" t="str">
        <f t="shared" si="32"/>
        <v xml:space="preserve"> </v>
      </c>
      <c r="G138" s="161" t="str">
        <f t="shared" si="42"/>
        <v xml:space="preserve"> </v>
      </c>
      <c r="H138" s="162" t="str">
        <f t="shared" si="33"/>
        <v xml:space="preserve"> </v>
      </c>
      <c r="I138" s="162" t="str">
        <f t="shared" si="43"/>
        <v xml:space="preserve"> </v>
      </c>
      <c r="J138" s="162"/>
      <c r="K138" s="335"/>
      <c r="L138" s="335"/>
      <c r="M138" s="258"/>
      <c r="N138" s="194" t="str">
        <f t="shared" si="34"/>
        <v xml:space="preserve"> </v>
      </c>
      <c r="O138" s="194" t="str">
        <f t="shared" si="35"/>
        <v xml:space="preserve"> </v>
      </c>
      <c r="P138" s="194" t="str">
        <f t="shared" si="36"/>
        <v xml:space="preserve"> </v>
      </c>
      <c r="Q138" s="195" t="str">
        <f t="shared" si="37"/>
        <v xml:space="preserve"> </v>
      </c>
      <c r="R138" s="336" t="str">
        <f t="shared" si="38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">
      <c r="A139" s="165" t="str">
        <f>Option2!A106</f>
        <v>N/A</v>
      </c>
      <c r="B139" s="161" t="str">
        <f t="shared" si="40"/>
        <v xml:space="preserve"> </v>
      </c>
      <c r="C139" s="163" t="str">
        <f t="shared" si="39"/>
        <v xml:space="preserve"> </v>
      </c>
      <c r="D139" s="162" t="str">
        <f t="shared" si="31"/>
        <v xml:space="preserve"> </v>
      </c>
      <c r="E139" s="161" t="str">
        <f t="shared" si="41"/>
        <v xml:space="preserve"> </v>
      </c>
      <c r="F139" s="162" t="str">
        <f t="shared" si="32"/>
        <v xml:space="preserve"> </v>
      </c>
      <c r="G139" s="161" t="str">
        <f t="shared" si="42"/>
        <v xml:space="preserve"> </v>
      </c>
      <c r="H139" s="162" t="str">
        <f t="shared" si="33"/>
        <v xml:space="preserve"> </v>
      </c>
      <c r="I139" s="162" t="str">
        <f t="shared" si="43"/>
        <v xml:space="preserve"> </v>
      </c>
      <c r="J139" s="162"/>
      <c r="K139" s="335"/>
      <c r="L139" s="335"/>
      <c r="M139" s="258"/>
      <c r="N139" s="194" t="str">
        <f t="shared" si="34"/>
        <v xml:space="preserve"> </v>
      </c>
      <c r="O139" s="194" t="str">
        <f t="shared" si="35"/>
        <v xml:space="preserve"> </v>
      </c>
      <c r="P139" s="194" t="str">
        <f t="shared" si="36"/>
        <v xml:space="preserve"> </v>
      </c>
      <c r="Q139" s="195" t="str">
        <f t="shared" si="37"/>
        <v xml:space="preserve"> </v>
      </c>
      <c r="R139" s="336" t="str">
        <f t="shared" si="38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">
      <c r="A140" s="165" t="str">
        <f>Option2!A107</f>
        <v>N/A</v>
      </c>
      <c r="B140" s="161" t="str">
        <f t="shared" si="40"/>
        <v xml:space="preserve"> </v>
      </c>
      <c r="C140" s="163" t="str">
        <f t="shared" si="39"/>
        <v xml:space="preserve"> </v>
      </c>
      <c r="D140" s="162" t="str">
        <f t="shared" si="31"/>
        <v xml:space="preserve"> </v>
      </c>
      <c r="E140" s="161" t="str">
        <f t="shared" si="41"/>
        <v xml:space="preserve"> </v>
      </c>
      <c r="F140" s="162" t="str">
        <f t="shared" si="32"/>
        <v xml:space="preserve"> </v>
      </c>
      <c r="G140" s="161" t="str">
        <f t="shared" si="42"/>
        <v xml:space="preserve"> </v>
      </c>
      <c r="H140" s="162" t="str">
        <f t="shared" si="33"/>
        <v xml:space="preserve"> </v>
      </c>
      <c r="I140" s="162" t="str">
        <f t="shared" si="43"/>
        <v xml:space="preserve"> </v>
      </c>
      <c r="J140" s="162"/>
      <c r="K140" s="335"/>
      <c r="L140" s="335"/>
      <c r="M140" s="258"/>
      <c r="N140" s="194" t="str">
        <f t="shared" si="34"/>
        <v xml:space="preserve"> </v>
      </c>
      <c r="O140" s="194" t="str">
        <f t="shared" si="35"/>
        <v xml:space="preserve"> </v>
      </c>
      <c r="P140" s="194" t="str">
        <f t="shared" si="36"/>
        <v xml:space="preserve"> </v>
      </c>
      <c r="Q140" s="195" t="str">
        <f t="shared" si="37"/>
        <v xml:space="preserve"> </v>
      </c>
      <c r="R140" s="336" t="str">
        <f t="shared" si="38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">
      <c r="A141" s="165" t="str">
        <f>Option2!A108</f>
        <v>N/A</v>
      </c>
      <c r="B141" s="161" t="str">
        <f t="shared" si="40"/>
        <v xml:space="preserve"> </v>
      </c>
      <c r="C141" s="163" t="str">
        <f t="shared" si="39"/>
        <v xml:space="preserve"> </v>
      </c>
      <c r="D141" s="162" t="str">
        <f t="shared" si="31"/>
        <v xml:space="preserve"> </v>
      </c>
      <c r="E141" s="161" t="str">
        <f t="shared" si="41"/>
        <v xml:space="preserve"> </v>
      </c>
      <c r="F141" s="162" t="str">
        <f t="shared" si="32"/>
        <v xml:space="preserve"> </v>
      </c>
      <c r="G141" s="161" t="str">
        <f t="shared" si="42"/>
        <v xml:space="preserve"> </v>
      </c>
      <c r="H141" s="162" t="str">
        <f t="shared" si="33"/>
        <v xml:space="preserve"> </v>
      </c>
      <c r="I141" s="162" t="str">
        <f t="shared" si="43"/>
        <v xml:space="preserve"> </v>
      </c>
      <c r="J141" s="162"/>
      <c r="K141" s="335"/>
      <c r="L141" s="335"/>
      <c r="M141" s="258"/>
      <c r="N141" s="194" t="str">
        <f t="shared" si="34"/>
        <v xml:space="preserve"> </v>
      </c>
      <c r="O141" s="194" t="str">
        <f t="shared" si="35"/>
        <v xml:space="preserve"> </v>
      </c>
      <c r="P141" s="194" t="str">
        <f t="shared" si="36"/>
        <v xml:space="preserve"> </v>
      </c>
      <c r="Q141" s="195" t="str">
        <f t="shared" si="37"/>
        <v xml:space="preserve"> </v>
      </c>
      <c r="R141" s="336" t="str">
        <f t="shared" si="38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">
      <c r="A142" s="165" t="str">
        <f>Option2!A109</f>
        <v>N/A</v>
      </c>
      <c r="B142" s="161" t="str">
        <f t="shared" si="40"/>
        <v xml:space="preserve"> </v>
      </c>
      <c r="C142" s="163" t="str">
        <f t="shared" si="39"/>
        <v xml:space="preserve"> </v>
      </c>
      <c r="D142" s="162" t="str">
        <f t="shared" si="31"/>
        <v xml:space="preserve"> </v>
      </c>
      <c r="E142" s="161" t="str">
        <f t="shared" si="41"/>
        <v xml:space="preserve"> </v>
      </c>
      <c r="F142" s="162" t="str">
        <f t="shared" si="32"/>
        <v xml:space="preserve"> </v>
      </c>
      <c r="G142" s="161" t="str">
        <f t="shared" si="42"/>
        <v xml:space="preserve"> </v>
      </c>
      <c r="H142" s="162" t="str">
        <f t="shared" si="33"/>
        <v xml:space="preserve"> </v>
      </c>
      <c r="I142" s="162" t="str">
        <f t="shared" si="43"/>
        <v xml:space="preserve"> </v>
      </c>
      <c r="J142" s="162"/>
      <c r="K142" s="335"/>
      <c r="L142" s="335"/>
      <c r="M142" s="258"/>
      <c r="N142" s="194" t="str">
        <f t="shared" si="34"/>
        <v xml:space="preserve"> </v>
      </c>
      <c r="O142" s="194" t="str">
        <f t="shared" si="35"/>
        <v xml:space="preserve"> </v>
      </c>
      <c r="P142" s="194" t="str">
        <f t="shared" si="36"/>
        <v xml:space="preserve"> </v>
      </c>
      <c r="Q142" s="195" t="str">
        <f t="shared" si="37"/>
        <v xml:space="preserve"> </v>
      </c>
      <c r="R142" s="336" t="str">
        <f t="shared" si="38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">
      <c r="A143" s="165" t="str">
        <f>Option2!A110</f>
        <v>N/A</v>
      </c>
      <c r="B143" s="161" t="str">
        <f t="shared" si="40"/>
        <v xml:space="preserve"> </v>
      </c>
      <c r="C143" s="163" t="str">
        <f t="shared" si="39"/>
        <v xml:space="preserve"> </v>
      </c>
      <c r="D143" s="162" t="str">
        <f t="shared" si="31"/>
        <v xml:space="preserve"> </v>
      </c>
      <c r="E143" s="161" t="str">
        <f t="shared" si="41"/>
        <v xml:space="preserve"> </v>
      </c>
      <c r="F143" s="162" t="str">
        <f t="shared" si="32"/>
        <v xml:space="preserve"> </v>
      </c>
      <c r="G143" s="161" t="str">
        <f t="shared" si="42"/>
        <v xml:space="preserve"> </v>
      </c>
      <c r="H143" s="162" t="str">
        <f t="shared" si="33"/>
        <v xml:space="preserve"> </v>
      </c>
      <c r="I143" s="162" t="str">
        <f t="shared" si="43"/>
        <v xml:space="preserve"> </v>
      </c>
      <c r="J143" s="162"/>
      <c r="K143" s="335"/>
      <c r="L143" s="335"/>
      <c r="M143" s="258"/>
      <c r="N143" s="194" t="str">
        <f t="shared" si="34"/>
        <v xml:space="preserve"> </v>
      </c>
      <c r="O143" s="194" t="str">
        <f t="shared" si="35"/>
        <v xml:space="preserve"> </v>
      </c>
      <c r="P143" s="194" t="str">
        <f t="shared" si="36"/>
        <v xml:space="preserve"> </v>
      </c>
      <c r="Q143" s="195" t="str">
        <f t="shared" si="37"/>
        <v xml:space="preserve"> </v>
      </c>
      <c r="R143" s="336" t="str">
        <f t="shared" si="38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">
      <c r="A144" s="165" t="str">
        <f>Option2!A111</f>
        <v>N/A</v>
      </c>
      <c r="B144" s="161" t="str">
        <f t="shared" si="40"/>
        <v xml:space="preserve"> </v>
      </c>
      <c r="C144" s="163" t="str">
        <f t="shared" si="39"/>
        <v xml:space="preserve"> </v>
      </c>
      <c r="D144" s="162" t="str">
        <f t="shared" si="31"/>
        <v xml:space="preserve"> </v>
      </c>
      <c r="E144" s="161" t="str">
        <f t="shared" si="41"/>
        <v xml:space="preserve"> </v>
      </c>
      <c r="F144" s="162" t="str">
        <f t="shared" si="32"/>
        <v xml:space="preserve"> </v>
      </c>
      <c r="G144" s="161" t="str">
        <f t="shared" si="42"/>
        <v xml:space="preserve"> </v>
      </c>
      <c r="H144" s="162" t="str">
        <f t="shared" si="33"/>
        <v xml:space="preserve"> </v>
      </c>
      <c r="I144" s="162" t="str">
        <f t="shared" si="43"/>
        <v xml:space="preserve"> </v>
      </c>
      <c r="J144" s="162"/>
      <c r="K144" s="335"/>
      <c r="L144" s="335"/>
      <c r="M144" s="258"/>
      <c r="N144" s="194" t="str">
        <f t="shared" si="34"/>
        <v xml:space="preserve"> </v>
      </c>
      <c r="O144" s="194" t="str">
        <f t="shared" si="35"/>
        <v xml:space="preserve"> </v>
      </c>
      <c r="P144" s="194" t="str">
        <f t="shared" si="36"/>
        <v xml:space="preserve"> </v>
      </c>
      <c r="Q144" s="195" t="str">
        <f t="shared" si="37"/>
        <v xml:space="preserve"> </v>
      </c>
      <c r="R144" s="336" t="str">
        <f t="shared" si="38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">
      <c r="A145" s="165" t="str">
        <f>Option2!A112</f>
        <v>N/A</v>
      </c>
      <c r="B145" s="161" t="str">
        <f t="shared" si="40"/>
        <v xml:space="preserve"> </v>
      </c>
      <c r="C145" s="163" t="str">
        <f t="shared" si="39"/>
        <v xml:space="preserve"> </v>
      </c>
      <c r="D145" s="162" t="str">
        <f t="shared" si="31"/>
        <v xml:space="preserve"> </v>
      </c>
      <c r="E145" s="161" t="str">
        <f t="shared" si="41"/>
        <v xml:space="preserve"> </v>
      </c>
      <c r="F145" s="162" t="str">
        <f t="shared" si="32"/>
        <v xml:space="preserve"> </v>
      </c>
      <c r="G145" s="161" t="str">
        <f t="shared" si="42"/>
        <v xml:space="preserve"> </v>
      </c>
      <c r="H145" s="162" t="str">
        <f t="shared" si="33"/>
        <v xml:space="preserve"> </v>
      </c>
      <c r="I145" s="162" t="str">
        <f t="shared" si="43"/>
        <v xml:space="preserve"> </v>
      </c>
      <c r="J145" s="162"/>
      <c r="K145" s="335"/>
      <c r="L145" s="335"/>
      <c r="M145" s="258"/>
      <c r="N145" s="194" t="str">
        <f t="shared" si="34"/>
        <v xml:space="preserve"> </v>
      </c>
      <c r="O145" s="194" t="str">
        <f t="shared" si="35"/>
        <v xml:space="preserve"> </v>
      </c>
      <c r="P145" s="194" t="str">
        <f t="shared" si="36"/>
        <v xml:space="preserve"> </v>
      </c>
      <c r="Q145" s="195" t="str">
        <f t="shared" si="37"/>
        <v xml:space="preserve"> </v>
      </c>
      <c r="R145" s="336" t="str">
        <f t="shared" si="38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">
      <c r="A146" s="165" t="str">
        <f>Option2!A113</f>
        <v>N/A</v>
      </c>
      <c r="B146" s="161" t="str">
        <f t="shared" si="40"/>
        <v xml:space="preserve"> </v>
      </c>
      <c r="C146" s="163" t="str">
        <f t="shared" si="39"/>
        <v xml:space="preserve"> </v>
      </c>
      <c r="D146" s="162" t="str">
        <f t="shared" si="31"/>
        <v xml:space="preserve"> </v>
      </c>
      <c r="E146" s="161" t="str">
        <f t="shared" si="41"/>
        <v xml:space="preserve"> </v>
      </c>
      <c r="F146" s="162" t="str">
        <f t="shared" si="32"/>
        <v xml:space="preserve"> </v>
      </c>
      <c r="G146" s="161" t="str">
        <f t="shared" si="42"/>
        <v xml:space="preserve"> </v>
      </c>
      <c r="H146" s="162" t="str">
        <f t="shared" si="33"/>
        <v xml:space="preserve"> </v>
      </c>
      <c r="I146" s="162" t="str">
        <f t="shared" si="43"/>
        <v xml:space="preserve"> </v>
      </c>
      <c r="J146" s="162"/>
      <c r="K146" s="335"/>
      <c r="L146" s="335"/>
      <c r="M146" s="258"/>
      <c r="N146" s="194" t="str">
        <f t="shared" si="34"/>
        <v xml:space="preserve"> </v>
      </c>
      <c r="O146" s="194" t="str">
        <f t="shared" si="35"/>
        <v xml:space="preserve"> </v>
      </c>
      <c r="P146" s="194" t="str">
        <f t="shared" si="36"/>
        <v xml:space="preserve"> </v>
      </c>
      <c r="Q146" s="195" t="str">
        <f t="shared" si="37"/>
        <v xml:space="preserve"> </v>
      </c>
      <c r="R146" s="336" t="str">
        <f t="shared" si="38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">
      <c r="A147" s="165" t="str">
        <f>Option2!A114</f>
        <v>N/A</v>
      </c>
      <c r="B147" s="161" t="str">
        <f t="shared" si="40"/>
        <v xml:space="preserve"> </v>
      </c>
      <c r="C147" s="163" t="str">
        <f t="shared" si="39"/>
        <v xml:space="preserve"> </v>
      </c>
      <c r="D147" s="162" t="str">
        <f t="shared" si="31"/>
        <v xml:space="preserve"> </v>
      </c>
      <c r="E147" s="161" t="str">
        <f t="shared" si="41"/>
        <v xml:space="preserve"> </v>
      </c>
      <c r="F147" s="162" t="str">
        <f t="shared" si="32"/>
        <v xml:space="preserve"> </v>
      </c>
      <c r="G147" s="161" t="str">
        <f t="shared" si="42"/>
        <v xml:space="preserve"> </v>
      </c>
      <c r="H147" s="162" t="str">
        <f t="shared" si="33"/>
        <v xml:space="preserve"> </v>
      </c>
      <c r="I147" s="162" t="str">
        <f t="shared" si="43"/>
        <v xml:space="preserve"> </v>
      </c>
      <c r="J147" s="162"/>
      <c r="K147" s="335"/>
      <c r="L147" s="335"/>
      <c r="M147" s="258"/>
      <c r="N147" s="194" t="str">
        <f t="shared" si="34"/>
        <v xml:space="preserve"> </v>
      </c>
      <c r="O147" s="194" t="str">
        <f t="shared" si="35"/>
        <v xml:space="preserve"> </v>
      </c>
      <c r="P147" s="194" t="str">
        <f t="shared" si="36"/>
        <v xml:space="preserve"> </v>
      </c>
      <c r="Q147" s="195" t="str">
        <f t="shared" si="37"/>
        <v xml:space="preserve"> </v>
      </c>
      <c r="R147" s="336" t="str">
        <f t="shared" si="38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">
      <c r="A148" s="165" t="str">
        <f>Option2!A115</f>
        <v>N/A</v>
      </c>
      <c r="B148" s="161" t="str">
        <f t="shared" si="40"/>
        <v xml:space="preserve"> </v>
      </c>
      <c r="C148" s="163" t="str">
        <f t="shared" si="39"/>
        <v xml:space="preserve"> </v>
      </c>
      <c r="D148" s="162" t="str">
        <f t="shared" si="31"/>
        <v xml:space="preserve"> </v>
      </c>
      <c r="E148" s="161" t="str">
        <f t="shared" si="41"/>
        <v xml:space="preserve"> </v>
      </c>
      <c r="F148" s="162" t="str">
        <f t="shared" si="32"/>
        <v xml:space="preserve"> </v>
      </c>
      <c r="G148" s="161" t="str">
        <f t="shared" si="42"/>
        <v xml:space="preserve"> </v>
      </c>
      <c r="H148" s="162" t="str">
        <f t="shared" si="33"/>
        <v xml:space="preserve"> </v>
      </c>
      <c r="I148" s="162" t="str">
        <f t="shared" si="43"/>
        <v xml:space="preserve"> </v>
      </c>
      <c r="J148" s="162"/>
      <c r="K148" s="335"/>
      <c r="L148" s="335"/>
      <c r="M148" s="258"/>
      <c r="N148" s="194" t="str">
        <f t="shared" si="34"/>
        <v xml:space="preserve"> </v>
      </c>
      <c r="O148" s="194" t="str">
        <f t="shared" si="35"/>
        <v xml:space="preserve"> </v>
      </c>
      <c r="P148" s="194" t="str">
        <f t="shared" si="36"/>
        <v xml:space="preserve"> </v>
      </c>
      <c r="Q148" s="195" t="str">
        <f t="shared" si="37"/>
        <v xml:space="preserve"> </v>
      </c>
      <c r="R148" s="336" t="str">
        <f t="shared" si="38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">
      <c r="A149" s="165" t="str">
        <f>Option2!A116</f>
        <v>N/A</v>
      </c>
      <c r="B149" s="161" t="str">
        <f t="shared" si="40"/>
        <v xml:space="preserve"> </v>
      </c>
      <c r="C149" s="163" t="str">
        <f t="shared" si="39"/>
        <v xml:space="preserve"> </v>
      </c>
      <c r="D149" s="162" t="str">
        <f t="shared" si="31"/>
        <v xml:space="preserve"> </v>
      </c>
      <c r="E149" s="161" t="str">
        <f t="shared" si="41"/>
        <v xml:space="preserve"> </v>
      </c>
      <c r="F149" s="162" t="str">
        <f t="shared" si="32"/>
        <v xml:space="preserve"> </v>
      </c>
      <c r="G149" s="161" t="str">
        <f t="shared" si="42"/>
        <v xml:space="preserve"> </v>
      </c>
      <c r="H149" s="162" t="str">
        <f t="shared" si="33"/>
        <v xml:space="preserve"> </v>
      </c>
      <c r="I149" s="162" t="str">
        <f t="shared" si="43"/>
        <v xml:space="preserve"> </v>
      </c>
      <c r="J149" s="162"/>
      <c r="K149" s="335"/>
      <c r="L149" s="335"/>
      <c r="M149" s="258"/>
      <c r="N149" s="194" t="str">
        <f t="shared" si="34"/>
        <v xml:space="preserve"> </v>
      </c>
      <c r="O149" s="194" t="str">
        <f t="shared" si="35"/>
        <v xml:space="preserve"> </v>
      </c>
      <c r="P149" s="194" t="str">
        <f t="shared" si="36"/>
        <v xml:space="preserve"> </v>
      </c>
      <c r="Q149" s="195" t="str">
        <f t="shared" si="37"/>
        <v xml:space="preserve"> </v>
      </c>
      <c r="R149" s="336" t="str">
        <f t="shared" si="38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">
      <c r="A150" s="165" t="str">
        <f>Option2!A117</f>
        <v>N/A</v>
      </c>
      <c r="B150" s="161" t="str">
        <f t="shared" si="40"/>
        <v xml:space="preserve"> </v>
      </c>
      <c r="C150" s="163" t="str">
        <f t="shared" si="39"/>
        <v xml:space="preserve"> </v>
      </c>
      <c r="D150" s="162" t="str">
        <f t="shared" si="31"/>
        <v xml:space="preserve"> </v>
      </c>
      <c r="E150" s="161" t="str">
        <f t="shared" si="41"/>
        <v xml:space="preserve"> </v>
      </c>
      <c r="F150" s="162" t="str">
        <f t="shared" si="32"/>
        <v xml:space="preserve"> </v>
      </c>
      <c r="G150" s="161" t="str">
        <f t="shared" si="42"/>
        <v xml:space="preserve"> </v>
      </c>
      <c r="H150" s="162" t="str">
        <f t="shared" si="33"/>
        <v xml:space="preserve"> </v>
      </c>
      <c r="I150" s="162" t="str">
        <f t="shared" si="43"/>
        <v xml:space="preserve"> </v>
      </c>
      <c r="J150" s="162"/>
      <c r="K150" s="335"/>
      <c r="L150" s="335"/>
      <c r="M150" s="258"/>
      <c r="N150" s="194" t="str">
        <f t="shared" si="34"/>
        <v xml:space="preserve"> </v>
      </c>
      <c r="O150" s="194" t="str">
        <f t="shared" si="35"/>
        <v xml:space="preserve"> </v>
      </c>
      <c r="P150" s="194" t="str">
        <f t="shared" si="36"/>
        <v xml:space="preserve"> </v>
      </c>
      <c r="Q150" s="195" t="str">
        <f t="shared" si="37"/>
        <v xml:space="preserve"> </v>
      </c>
      <c r="R150" s="336" t="str">
        <f t="shared" si="38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">
      <c r="A151" s="165" t="str">
        <f>Option2!A118</f>
        <v>N/A</v>
      </c>
      <c r="B151" s="161" t="str">
        <f t="shared" si="40"/>
        <v xml:space="preserve"> </v>
      </c>
      <c r="C151" s="163" t="str">
        <f t="shared" si="39"/>
        <v xml:space="preserve"> </v>
      </c>
      <c r="D151" s="162" t="str">
        <f t="shared" si="31"/>
        <v xml:space="preserve"> </v>
      </c>
      <c r="E151" s="161" t="str">
        <f t="shared" si="41"/>
        <v xml:space="preserve"> </v>
      </c>
      <c r="F151" s="162" t="str">
        <f t="shared" si="32"/>
        <v xml:space="preserve"> </v>
      </c>
      <c r="G151" s="161" t="str">
        <f t="shared" si="42"/>
        <v xml:space="preserve"> </v>
      </c>
      <c r="H151" s="162" t="str">
        <f t="shared" si="33"/>
        <v xml:space="preserve"> </v>
      </c>
      <c r="I151" s="162" t="str">
        <f t="shared" si="43"/>
        <v xml:space="preserve"> </v>
      </c>
      <c r="J151" s="162"/>
      <c r="K151" s="335"/>
      <c r="L151" s="335"/>
      <c r="M151" s="258"/>
      <c r="N151" s="194" t="str">
        <f t="shared" si="34"/>
        <v xml:space="preserve"> </v>
      </c>
      <c r="O151" s="194" t="str">
        <f t="shared" si="35"/>
        <v xml:space="preserve"> </v>
      </c>
      <c r="P151" s="194" t="str">
        <f t="shared" si="36"/>
        <v xml:space="preserve"> </v>
      </c>
      <c r="Q151" s="195" t="str">
        <f t="shared" si="37"/>
        <v xml:space="preserve"> </v>
      </c>
      <c r="R151" s="336" t="str">
        <f t="shared" si="38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">
      <c r="A152" s="165" t="str">
        <f>Option2!A119</f>
        <v>N/A</v>
      </c>
      <c r="B152" s="161" t="str">
        <f t="shared" si="40"/>
        <v xml:space="preserve"> </v>
      </c>
      <c r="C152" s="163" t="str">
        <f t="shared" si="39"/>
        <v xml:space="preserve"> </v>
      </c>
      <c r="D152" s="162" t="str">
        <f t="shared" si="31"/>
        <v xml:space="preserve"> </v>
      </c>
      <c r="E152" s="161" t="str">
        <f t="shared" si="41"/>
        <v xml:space="preserve"> </v>
      </c>
      <c r="F152" s="162" t="str">
        <f t="shared" si="32"/>
        <v xml:space="preserve"> </v>
      </c>
      <c r="G152" s="161" t="str">
        <f t="shared" si="42"/>
        <v xml:space="preserve"> </v>
      </c>
      <c r="H152" s="162" t="str">
        <f t="shared" si="33"/>
        <v xml:space="preserve"> </v>
      </c>
      <c r="I152" s="162" t="str">
        <f t="shared" si="43"/>
        <v xml:space="preserve"> </v>
      </c>
      <c r="J152" s="162"/>
      <c r="K152" s="335"/>
      <c r="L152" s="335"/>
      <c r="M152" s="258"/>
      <c r="N152" s="194" t="str">
        <f t="shared" si="34"/>
        <v xml:space="preserve"> </v>
      </c>
      <c r="O152" s="194" t="str">
        <f t="shared" si="35"/>
        <v xml:space="preserve"> </v>
      </c>
      <c r="P152" s="194" t="str">
        <f t="shared" si="36"/>
        <v xml:space="preserve"> </v>
      </c>
      <c r="Q152" s="195" t="str">
        <f t="shared" si="37"/>
        <v xml:space="preserve"> </v>
      </c>
      <c r="R152" s="336" t="str">
        <f t="shared" si="38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">
      <c r="A153" s="165" t="str">
        <f>Option2!A120</f>
        <v>N/A</v>
      </c>
      <c r="B153" s="161" t="str">
        <f t="shared" si="40"/>
        <v xml:space="preserve"> </v>
      </c>
      <c r="C153" s="163" t="str">
        <f t="shared" si="39"/>
        <v xml:space="preserve"> </v>
      </c>
      <c r="D153" s="162" t="str">
        <f t="shared" si="31"/>
        <v xml:space="preserve"> </v>
      </c>
      <c r="E153" s="161" t="str">
        <f t="shared" si="41"/>
        <v xml:space="preserve"> </v>
      </c>
      <c r="F153" s="162" t="str">
        <f t="shared" si="32"/>
        <v xml:space="preserve"> </v>
      </c>
      <c r="G153" s="161" t="str">
        <f t="shared" si="42"/>
        <v xml:space="preserve"> </v>
      </c>
      <c r="H153" s="162" t="str">
        <f t="shared" si="33"/>
        <v xml:space="preserve"> </v>
      </c>
      <c r="I153" s="162" t="str">
        <f t="shared" si="43"/>
        <v xml:space="preserve"> </v>
      </c>
      <c r="J153" s="162"/>
      <c r="K153" s="335"/>
      <c r="L153" s="335"/>
      <c r="M153" s="258"/>
      <c r="N153" s="194" t="str">
        <f t="shared" si="34"/>
        <v xml:space="preserve"> </v>
      </c>
      <c r="O153" s="194" t="str">
        <f t="shared" si="35"/>
        <v xml:space="preserve"> </v>
      </c>
      <c r="P153" s="194" t="str">
        <f t="shared" si="36"/>
        <v xml:space="preserve"> </v>
      </c>
      <c r="Q153" s="195" t="str">
        <f t="shared" si="37"/>
        <v xml:space="preserve"> </v>
      </c>
      <c r="R153" s="336" t="str">
        <f t="shared" si="38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">
      <c r="A154" s="165" t="str">
        <f>Option2!A121</f>
        <v>N/A</v>
      </c>
      <c r="B154" s="161" t="str">
        <f t="shared" si="40"/>
        <v xml:space="preserve"> </v>
      </c>
      <c r="C154" s="163" t="str">
        <f t="shared" si="39"/>
        <v xml:space="preserve"> </v>
      </c>
      <c r="D154" s="162" t="str">
        <f t="shared" si="31"/>
        <v xml:space="preserve"> </v>
      </c>
      <c r="E154" s="161" t="str">
        <f t="shared" si="41"/>
        <v xml:space="preserve"> </v>
      </c>
      <c r="F154" s="162" t="str">
        <f t="shared" si="32"/>
        <v xml:space="preserve"> </v>
      </c>
      <c r="G154" s="161" t="str">
        <f t="shared" si="42"/>
        <v xml:space="preserve"> </v>
      </c>
      <c r="H154" s="162" t="str">
        <f t="shared" si="33"/>
        <v xml:space="preserve"> </v>
      </c>
      <c r="I154" s="162" t="str">
        <f t="shared" si="43"/>
        <v xml:space="preserve"> </v>
      </c>
      <c r="J154" s="162"/>
      <c r="K154" s="335"/>
      <c r="L154" s="335"/>
      <c r="M154" s="258"/>
      <c r="N154" s="194" t="str">
        <f t="shared" si="34"/>
        <v xml:space="preserve"> </v>
      </c>
      <c r="O154" s="194" t="str">
        <f t="shared" si="35"/>
        <v xml:space="preserve"> </v>
      </c>
      <c r="P154" s="194" t="str">
        <f t="shared" si="36"/>
        <v xml:space="preserve"> </v>
      </c>
      <c r="Q154" s="195" t="str">
        <f t="shared" si="37"/>
        <v xml:space="preserve"> </v>
      </c>
      <c r="R154" s="336" t="str">
        <f t="shared" si="38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">
      <c r="A155" s="165" t="str">
        <f>Option2!A122</f>
        <v>N/A</v>
      </c>
      <c r="B155" s="161" t="str">
        <f t="shared" si="40"/>
        <v xml:space="preserve"> </v>
      </c>
      <c r="C155" s="163" t="str">
        <f t="shared" si="39"/>
        <v xml:space="preserve"> </v>
      </c>
      <c r="D155" s="162" t="str">
        <f t="shared" si="31"/>
        <v xml:space="preserve"> </v>
      </c>
      <c r="E155" s="161" t="str">
        <f t="shared" si="41"/>
        <v xml:space="preserve"> </v>
      </c>
      <c r="F155" s="162" t="str">
        <f t="shared" si="32"/>
        <v xml:space="preserve"> </v>
      </c>
      <c r="G155" s="161" t="str">
        <f t="shared" si="42"/>
        <v xml:space="preserve"> </v>
      </c>
      <c r="H155" s="162" t="str">
        <f t="shared" si="33"/>
        <v xml:space="preserve"> </v>
      </c>
      <c r="I155" s="162" t="str">
        <f t="shared" si="43"/>
        <v xml:space="preserve"> </v>
      </c>
      <c r="J155" s="162"/>
      <c r="K155" s="335"/>
      <c r="L155" s="335"/>
      <c r="M155" s="258"/>
      <c r="N155" s="194" t="str">
        <f t="shared" si="34"/>
        <v xml:space="preserve"> </v>
      </c>
      <c r="O155" s="194" t="str">
        <f t="shared" si="35"/>
        <v xml:space="preserve"> </v>
      </c>
      <c r="P155" s="194" t="str">
        <f t="shared" si="36"/>
        <v xml:space="preserve"> </v>
      </c>
      <c r="Q155" s="195" t="str">
        <f t="shared" si="37"/>
        <v xml:space="preserve"> </v>
      </c>
      <c r="R155" s="336" t="str">
        <f t="shared" si="38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">
      <c r="A156" s="165" t="str">
        <f>Option2!A123</f>
        <v>N/A</v>
      </c>
      <c r="B156" s="161" t="str">
        <f t="shared" si="40"/>
        <v xml:space="preserve"> </v>
      </c>
      <c r="C156" s="163" t="str">
        <f t="shared" si="39"/>
        <v xml:space="preserve"> </v>
      </c>
      <c r="D156" s="162" t="str">
        <f t="shared" si="31"/>
        <v xml:space="preserve"> </v>
      </c>
      <c r="E156" s="161" t="str">
        <f t="shared" si="41"/>
        <v xml:space="preserve"> </v>
      </c>
      <c r="F156" s="162" t="str">
        <f t="shared" si="32"/>
        <v xml:space="preserve"> </v>
      </c>
      <c r="G156" s="161" t="str">
        <f t="shared" si="42"/>
        <v xml:space="preserve"> </v>
      </c>
      <c r="H156" s="162" t="str">
        <f t="shared" si="33"/>
        <v xml:space="preserve"> </v>
      </c>
      <c r="I156" s="162" t="str">
        <f t="shared" si="43"/>
        <v xml:space="preserve"> </v>
      </c>
      <c r="J156" s="162"/>
      <c r="K156" s="335"/>
      <c r="L156" s="335"/>
      <c r="M156" s="258"/>
      <c r="N156" s="194" t="str">
        <f t="shared" si="34"/>
        <v xml:space="preserve"> </v>
      </c>
      <c r="O156" s="194" t="str">
        <f t="shared" si="35"/>
        <v xml:space="preserve"> </v>
      </c>
      <c r="P156" s="194" t="str">
        <f t="shared" si="36"/>
        <v xml:space="preserve"> </v>
      </c>
      <c r="Q156" s="195" t="str">
        <f t="shared" si="37"/>
        <v xml:space="preserve"> </v>
      </c>
      <c r="R156" s="336" t="str">
        <f t="shared" si="38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">
      <c r="A157" s="165" t="str">
        <f>Option2!A124</f>
        <v>N/A</v>
      </c>
      <c r="B157" s="161" t="str">
        <f t="shared" si="40"/>
        <v xml:space="preserve"> </v>
      </c>
      <c r="C157" s="163" t="str">
        <f t="shared" si="39"/>
        <v xml:space="preserve"> </v>
      </c>
      <c r="D157" s="162" t="str">
        <f t="shared" si="31"/>
        <v xml:space="preserve"> </v>
      </c>
      <c r="E157" s="161" t="str">
        <f t="shared" si="41"/>
        <v xml:space="preserve"> </v>
      </c>
      <c r="F157" s="162" t="str">
        <f t="shared" si="32"/>
        <v xml:space="preserve"> </v>
      </c>
      <c r="G157" s="161" t="str">
        <f t="shared" si="42"/>
        <v xml:space="preserve"> </v>
      </c>
      <c r="H157" s="162" t="str">
        <f t="shared" si="33"/>
        <v xml:space="preserve"> </v>
      </c>
      <c r="I157" s="162" t="str">
        <f t="shared" si="43"/>
        <v xml:space="preserve"> </v>
      </c>
      <c r="J157" s="162"/>
      <c r="K157" s="335"/>
      <c r="L157" s="335"/>
      <c r="M157" s="258"/>
      <c r="N157" s="194" t="str">
        <f t="shared" si="34"/>
        <v xml:space="preserve"> </v>
      </c>
      <c r="O157" s="194" t="str">
        <f t="shared" si="35"/>
        <v xml:space="preserve"> </v>
      </c>
      <c r="P157" s="194" t="str">
        <f t="shared" si="36"/>
        <v xml:space="preserve"> </v>
      </c>
      <c r="Q157" s="195" t="str">
        <f t="shared" si="37"/>
        <v xml:space="preserve"> </v>
      </c>
      <c r="R157" s="336" t="str">
        <f t="shared" si="38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">
      <c r="A158" s="165" t="str">
        <f>Option2!A125</f>
        <v>N/A</v>
      </c>
      <c r="B158" s="161" t="str">
        <f t="shared" si="40"/>
        <v xml:space="preserve"> </v>
      </c>
      <c r="C158" s="163" t="str">
        <f t="shared" si="39"/>
        <v xml:space="preserve"> </v>
      </c>
      <c r="D158" s="162" t="str">
        <f t="shared" si="31"/>
        <v xml:space="preserve"> </v>
      </c>
      <c r="E158" s="161" t="str">
        <f t="shared" si="41"/>
        <v xml:space="preserve"> </v>
      </c>
      <c r="F158" s="162" t="str">
        <f t="shared" si="32"/>
        <v xml:space="preserve"> </v>
      </c>
      <c r="G158" s="161" t="str">
        <f t="shared" si="42"/>
        <v xml:space="preserve"> </v>
      </c>
      <c r="H158" s="162" t="str">
        <f t="shared" si="33"/>
        <v xml:space="preserve"> </v>
      </c>
      <c r="I158" s="162" t="str">
        <f t="shared" si="43"/>
        <v xml:space="preserve"> </v>
      </c>
      <c r="J158" s="162"/>
      <c r="K158" s="335"/>
      <c r="L158" s="335"/>
      <c r="M158" s="258"/>
      <c r="N158" s="194" t="str">
        <f t="shared" si="34"/>
        <v xml:space="preserve"> </v>
      </c>
      <c r="O158" s="194" t="str">
        <f t="shared" si="35"/>
        <v xml:space="preserve"> </v>
      </c>
      <c r="P158" s="194" t="str">
        <f t="shared" si="36"/>
        <v xml:space="preserve"> </v>
      </c>
      <c r="Q158" s="195" t="str">
        <f t="shared" si="37"/>
        <v xml:space="preserve"> </v>
      </c>
      <c r="R158" s="336" t="str">
        <f t="shared" si="38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">
      <c r="A159" s="165" t="str">
        <f>Option2!A126</f>
        <v>N/A</v>
      </c>
      <c r="B159" s="161" t="str">
        <f t="shared" si="40"/>
        <v xml:space="preserve"> </v>
      </c>
      <c r="C159" s="163" t="str">
        <f t="shared" si="39"/>
        <v xml:space="preserve"> </v>
      </c>
      <c r="D159" s="162" t="str">
        <f t="shared" si="31"/>
        <v xml:space="preserve"> </v>
      </c>
      <c r="E159" s="161" t="str">
        <f t="shared" si="41"/>
        <v xml:space="preserve"> </v>
      </c>
      <c r="F159" s="162" t="str">
        <f t="shared" si="32"/>
        <v xml:space="preserve"> </v>
      </c>
      <c r="G159" s="161" t="str">
        <f t="shared" si="42"/>
        <v xml:space="preserve"> </v>
      </c>
      <c r="H159" s="162" t="str">
        <f t="shared" si="33"/>
        <v xml:space="preserve"> </v>
      </c>
      <c r="I159" s="162" t="str">
        <f t="shared" si="43"/>
        <v xml:space="preserve"> </v>
      </c>
      <c r="J159" s="162"/>
      <c r="K159" s="335"/>
      <c r="L159" s="335"/>
      <c r="M159" s="258"/>
      <c r="N159" s="194" t="str">
        <f t="shared" si="34"/>
        <v xml:space="preserve"> </v>
      </c>
      <c r="O159" s="194" t="str">
        <f t="shared" si="35"/>
        <v xml:space="preserve"> </v>
      </c>
      <c r="P159" s="194" t="str">
        <f t="shared" si="36"/>
        <v xml:space="preserve"> </v>
      </c>
      <c r="Q159" s="195" t="str">
        <f t="shared" si="37"/>
        <v xml:space="preserve"> </v>
      </c>
      <c r="R159" s="336" t="str">
        <f t="shared" si="38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">
      <c r="A160" s="165" t="str">
        <f>Option2!A127</f>
        <v>N/A</v>
      </c>
      <c r="B160" s="161" t="str">
        <f t="shared" si="40"/>
        <v xml:space="preserve"> </v>
      </c>
      <c r="C160" s="163" t="str">
        <f t="shared" si="39"/>
        <v xml:space="preserve"> </v>
      </c>
      <c r="D160" s="162" t="str">
        <f t="shared" si="31"/>
        <v xml:space="preserve"> </v>
      </c>
      <c r="E160" s="161" t="str">
        <f t="shared" si="41"/>
        <v xml:space="preserve"> </v>
      </c>
      <c r="F160" s="162" t="str">
        <f t="shared" si="32"/>
        <v xml:space="preserve"> </v>
      </c>
      <c r="G160" s="161" t="str">
        <f t="shared" si="42"/>
        <v xml:space="preserve"> </v>
      </c>
      <c r="H160" s="162" t="str">
        <f t="shared" si="33"/>
        <v xml:space="preserve"> </v>
      </c>
      <c r="I160" s="162" t="str">
        <f t="shared" si="43"/>
        <v xml:space="preserve"> </v>
      </c>
      <c r="J160" s="162"/>
      <c r="K160" s="335"/>
      <c r="L160" s="335"/>
      <c r="M160" s="258"/>
      <c r="N160" s="194" t="str">
        <f t="shared" si="34"/>
        <v xml:space="preserve"> </v>
      </c>
      <c r="O160" s="194" t="str">
        <f t="shared" si="35"/>
        <v xml:space="preserve"> </v>
      </c>
      <c r="P160" s="194" t="str">
        <f t="shared" si="36"/>
        <v xml:space="preserve"> </v>
      </c>
      <c r="Q160" s="195" t="str">
        <f t="shared" si="37"/>
        <v xml:space="preserve"> </v>
      </c>
      <c r="R160" s="336" t="str">
        <f t="shared" si="38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">
      <c r="A161" s="165" t="str">
        <f>Option2!A128</f>
        <v>N/A</v>
      </c>
      <c r="B161" s="161" t="str">
        <f t="shared" si="40"/>
        <v xml:space="preserve"> </v>
      </c>
      <c r="C161" s="163" t="str">
        <f t="shared" si="39"/>
        <v xml:space="preserve"> </v>
      </c>
      <c r="D161" s="162" t="str">
        <f t="shared" si="31"/>
        <v xml:space="preserve"> </v>
      </c>
      <c r="E161" s="161" t="str">
        <f t="shared" si="41"/>
        <v xml:space="preserve"> </v>
      </c>
      <c r="F161" s="162" t="str">
        <f t="shared" si="32"/>
        <v xml:space="preserve"> </v>
      </c>
      <c r="G161" s="161" t="str">
        <f t="shared" si="42"/>
        <v xml:space="preserve"> </v>
      </c>
      <c r="H161" s="162" t="str">
        <f t="shared" si="33"/>
        <v xml:space="preserve"> </v>
      </c>
      <c r="I161" s="162" t="str">
        <f t="shared" si="43"/>
        <v xml:space="preserve"> </v>
      </c>
      <c r="J161" s="162"/>
      <c r="K161" s="335"/>
      <c r="L161" s="335"/>
      <c r="M161" s="258"/>
      <c r="N161" s="194" t="str">
        <f t="shared" si="34"/>
        <v xml:space="preserve"> </v>
      </c>
      <c r="O161" s="194" t="str">
        <f t="shared" si="35"/>
        <v xml:space="preserve"> </v>
      </c>
      <c r="P161" s="194" t="str">
        <f t="shared" si="36"/>
        <v xml:space="preserve"> </v>
      </c>
      <c r="Q161" s="195" t="str">
        <f t="shared" si="37"/>
        <v xml:space="preserve"> </v>
      </c>
      <c r="R161" s="336" t="str">
        <f t="shared" si="38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">
      <c r="A162" s="165" t="str">
        <f>Option2!A129</f>
        <v>N/A</v>
      </c>
      <c r="B162" s="161" t="str">
        <f t="shared" si="40"/>
        <v xml:space="preserve"> </v>
      </c>
      <c r="C162" s="163" t="str">
        <f t="shared" si="39"/>
        <v xml:space="preserve"> </v>
      </c>
      <c r="D162" s="162" t="str">
        <f t="shared" si="31"/>
        <v xml:space="preserve"> </v>
      </c>
      <c r="E162" s="161" t="str">
        <f t="shared" si="41"/>
        <v xml:space="preserve"> </v>
      </c>
      <c r="F162" s="162" t="str">
        <f t="shared" si="32"/>
        <v xml:space="preserve"> </v>
      </c>
      <c r="G162" s="161" t="str">
        <f t="shared" si="42"/>
        <v xml:space="preserve"> </v>
      </c>
      <c r="H162" s="162" t="str">
        <f t="shared" si="33"/>
        <v xml:space="preserve"> </v>
      </c>
      <c r="I162" s="162" t="str">
        <f t="shared" si="43"/>
        <v xml:space="preserve"> </v>
      </c>
      <c r="J162" s="162"/>
      <c r="K162" s="335"/>
      <c r="L162" s="335"/>
      <c r="M162" s="258"/>
      <c r="N162" s="194" t="str">
        <f t="shared" si="34"/>
        <v xml:space="preserve"> </v>
      </c>
      <c r="O162" s="194" t="str">
        <f t="shared" si="35"/>
        <v xml:space="preserve"> </v>
      </c>
      <c r="P162" s="194" t="str">
        <f t="shared" si="36"/>
        <v xml:space="preserve"> </v>
      </c>
      <c r="Q162" s="195" t="str">
        <f t="shared" si="37"/>
        <v xml:space="preserve"> </v>
      </c>
      <c r="R162" s="336" t="str">
        <f t="shared" si="38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">
      <c r="A163" s="165" t="str">
        <f>Option2!A130</f>
        <v>N/A</v>
      </c>
      <c r="B163" s="161" t="str">
        <f t="shared" si="40"/>
        <v xml:space="preserve"> </v>
      </c>
      <c r="C163" s="163" t="str">
        <f t="shared" si="39"/>
        <v xml:space="preserve"> </v>
      </c>
      <c r="D163" s="162" t="str">
        <f t="shared" si="31"/>
        <v xml:space="preserve"> </v>
      </c>
      <c r="E163" s="161" t="str">
        <f t="shared" si="41"/>
        <v xml:space="preserve"> </v>
      </c>
      <c r="F163" s="162" t="str">
        <f t="shared" si="32"/>
        <v xml:space="preserve"> </v>
      </c>
      <c r="G163" s="161" t="str">
        <f t="shared" si="42"/>
        <v xml:space="preserve"> </v>
      </c>
      <c r="H163" s="162" t="str">
        <f t="shared" si="33"/>
        <v xml:space="preserve"> </v>
      </c>
      <c r="I163" s="162" t="str">
        <f t="shared" si="43"/>
        <v xml:space="preserve"> </v>
      </c>
      <c r="J163" s="162"/>
      <c r="K163" s="335"/>
      <c r="L163" s="335"/>
      <c r="M163" s="258"/>
      <c r="N163" s="194" t="str">
        <f t="shared" si="34"/>
        <v xml:space="preserve"> </v>
      </c>
      <c r="O163" s="194" t="str">
        <f t="shared" si="35"/>
        <v xml:space="preserve"> </v>
      </c>
      <c r="P163" s="194" t="str">
        <f t="shared" si="36"/>
        <v xml:space="preserve"> </v>
      </c>
      <c r="Q163" s="195" t="str">
        <f t="shared" si="37"/>
        <v xml:space="preserve"> </v>
      </c>
      <c r="R163" s="336" t="str">
        <f t="shared" si="38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">
      <c r="A164" s="165" t="str">
        <f>Option2!A131</f>
        <v>N/A</v>
      </c>
      <c r="B164" s="161" t="str">
        <f t="shared" si="40"/>
        <v xml:space="preserve"> </v>
      </c>
      <c r="C164" s="163" t="str">
        <f t="shared" si="39"/>
        <v xml:space="preserve"> </v>
      </c>
      <c r="D164" s="162" t="str">
        <f t="shared" si="31"/>
        <v xml:space="preserve"> </v>
      </c>
      <c r="E164" s="161" t="str">
        <f t="shared" si="41"/>
        <v xml:space="preserve"> </v>
      </c>
      <c r="F164" s="162" t="str">
        <f t="shared" si="32"/>
        <v xml:space="preserve"> </v>
      </c>
      <c r="G164" s="161" t="str">
        <f t="shared" si="42"/>
        <v xml:space="preserve"> </v>
      </c>
      <c r="H164" s="162" t="str">
        <f t="shared" si="33"/>
        <v xml:space="preserve"> </v>
      </c>
      <c r="I164" s="162" t="str">
        <f t="shared" si="43"/>
        <v xml:space="preserve"> </v>
      </c>
      <c r="J164" s="162"/>
      <c r="K164" s="335"/>
      <c r="L164" s="335"/>
      <c r="M164" s="258"/>
      <c r="N164" s="194" t="str">
        <f t="shared" si="34"/>
        <v xml:space="preserve"> </v>
      </c>
      <c r="O164" s="194" t="str">
        <f t="shared" si="35"/>
        <v xml:space="preserve"> </v>
      </c>
      <c r="P164" s="194" t="str">
        <f t="shared" si="36"/>
        <v xml:space="preserve"> </v>
      </c>
      <c r="Q164" s="195" t="str">
        <f t="shared" si="37"/>
        <v xml:space="preserve"> </v>
      </c>
      <c r="R164" s="336" t="str">
        <f t="shared" si="38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">
      <c r="A165" s="165" t="str">
        <f>Option2!A132</f>
        <v>N/A</v>
      </c>
      <c r="B165" s="161" t="str">
        <f t="shared" si="40"/>
        <v xml:space="preserve"> </v>
      </c>
      <c r="C165" s="163" t="str">
        <f t="shared" si="39"/>
        <v xml:space="preserve"> </v>
      </c>
      <c r="D165" s="162" t="str">
        <f t="shared" ref="D165:D228" si="44">IF(A165="N/A"," ",C165*B165)</f>
        <v xml:space="preserve"> </v>
      </c>
      <c r="E165" s="161" t="str">
        <f t="shared" si="41"/>
        <v xml:space="preserve"> </v>
      </c>
      <c r="F165" s="162" t="str">
        <f t="shared" ref="F165:F228" si="45">IF(A165="N/A"," ",E165*C165)</f>
        <v xml:space="preserve"> </v>
      </c>
      <c r="G165" s="161" t="str">
        <f t="shared" si="42"/>
        <v xml:space="preserve"> </v>
      </c>
      <c r="H165" s="162" t="str">
        <f t="shared" ref="H165:H228" si="46">IF(A165="N/A"," ",G165*C165)</f>
        <v xml:space="preserve"> </v>
      </c>
      <c r="I165" s="162" t="str">
        <f t="shared" si="43"/>
        <v xml:space="preserve"> </v>
      </c>
      <c r="J165" s="162"/>
      <c r="K165" s="335"/>
      <c r="L165" s="335"/>
      <c r="M165" s="258"/>
      <c r="N165" s="194" t="str">
        <f t="shared" ref="N165:N228" si="47">IF(A165="N/A"," ",VLOOKUP(A165,PeakPowerCurves,(IF(_BMO2=2,3,IF(_BMO2=1,2,4))),FALSE))</f>
        <v xml:space="preserve"> </v>
      </c>
      <c r="O165" s="194" t="str">
        <f t="shared" ref="O165:O228" si="48">IF(A165="N/A"," ",VLOOKUP(A165,SatSunPeakPwr,(IF(_BMO2=2,3,IF(_BMO2=1,2,4))),FALSE))</f>
        <v xml:space="preserve"> </v>
      </c>
      <c r="P165" s="194" t="str">
        <f t="shared" ref="P165:P228" si="49">IF(A165="N/A"," ",VLOOKUP(A165,SatSunPeakPwr,(IF(_BMO2=2,7,IF(_BMO2=1,6,8))),FALSE))</f>
        <v xml:space="preserve"> </v>
      </c>
      <c r="Q165" s="195" t="str">
        <f t="shared" ref="Q165:Q228" si="50">IF(A165="N/A"," ",(VLOOKUP(A165,OPPowerPrices,(IF(_BMO2=2,7,IF(_BMO2=1,6,8))),FALSE)))</f>
        <v xml:space="preserve"> </v>
      </c>
      <c r="R165" s="336" t="str">
        <f t="shared" ref="R165:R228" si="51">IF(A165="N/A"," ",(VLOOKUP($A165,IRTable,2)))</f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">
      <c r="A166" s="165" t="str">
        <f>Option2!A133</f>
        <v>N/A</v>
      </c>
      <c r="B166" s="161" t="str">
        <f t="shared" si="40"/>
        <v xml:space="preserve"> </v>
      </c>
      <c r="C166" s="163" t="str">
        <f t="shared" ref="C166:C229" si="52">IF(A166="N/A"," ",(IF(AND(Scaler2=1,MONTH(A166)&gt;=6,MONTH(A166)&lt;=8,OR($M$37="REGION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si="44"/>
        <v xml:space="preserve"> </v>
      </c>
      <c r="E166" s="161" t="str">
        <f t="shared" si="41"/>
        <v xml:space="preserve"> </v>
      </c>
      <c r="F166" s="162" t="str">
        <f t="shared" si="45"/>
        <v xml:space="preserve"> </v>
      </c>
      <c r="G166" s="161" t="str">
        <f t="shared" si="42"/>
        <v xml:space="preserve"> </v>
      </c>
      <c r="H166" s="162" t="str">
        <f t="shared" si="46"/>
        <v xml:space="preserve"> </v>
      </c>
      <c r="I166" s="162" t="str">
        <f t="shared" si="43"/>
        <v xml:space="preserve"> </v>
      </c>
      <c r="J166" s="162"/>
      <c r="K166" s="335"/>
      <c r="L166" s="335"/>
      <c r="M166" s="258"/>
      <c r="N166" s="194" t="str">
        <f t="shared" si="47"/>
        <v xml:space="preserve"> </v>
      </c>
      <c r="O166" s="194" t="str">
        <f t="shared" si="48"/>
        <v xml:space="preserve"> </v>
      </c>
      <c r="P166" s="194" t="str">
        <f t="shared" si="49"/>
        <v xml:space="preserve"> </v>
      </c>
      <c r="Q166" s="195" t="str">
        <f t="shared" si="50"/>
        <v xml:space="preserve"> </v>
      </c>
      <c r="R166" s="336" t="str">
        <f t="shared" si="51"/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">
      <c r="A167" s="165" t="str">
        <f>Option2!A134</f>
        <v>N/A</v>
      </c>
      <c r="B167" s="161" t="str">
        <f t="shared" si="40"/>
        <v xml:space="preserve"> </v>
      </c>
      <c r="C167" s="163" t="str">
        <f t="shared" si="52"/>
        <v xml:space="preserve"> </v>
      </c>
      <c r="D167" s="162" t="str">
        <f t="shared" si="44"/>
        <v xml:space="preserve"> </v>
      </c>
      <c r="E167" s="161" t="str">
        <f t="shared" si="41"/>
        <v xml:space="preserve"> </v>
      </c>
      <c r="F167" s="162" t="str">
        <f t="shared" si="45"/>
        <v xml:space="preserve"> </v>
      </c>
      <c r="G167" s="161" t="str">
        <f t="shared" si="42"/>
        <v xml:space="preserve"> </v>
      </c>
      <c r="H167" s="162" t="str">
        <f t="shared" si="46"/>
        <v xml:space="preserve"> </v>
      </c>
      <c r="I167" s="162" t="str">
        <f t="shared" si="43"/>
        <v xml:space="preserve"> </v>
      </c>
      <c r="J167" s="162"/>
      <c r="K167" s="335"/>
      <c r="L167" s="335"/>
      <c r="M167" s="258"/>
      <c r="N167" s="194" t="str">
        <f t="shared" si="47"/>
        <v xml:space="preserve"> </v>
      </c>
      <c r="O167" s="194" t="str">
        <f t="shared" si="48"/>
        <v xml:space="preserve"> </v>
      </c>
      <c r="P167" s="194" t="str">
        <f t="shared" si="49"/>
        <v xml:space="preserve"> </v>
      </c>
      <c r="Q167" s="195" t="str">
        <f t="shared" si="50"/>
        <v xml:space="preserve"> </v>
      </c>
      <c r="R167" s="336" t="str">
        <f t="shared" si="51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">
      <c r="A168" s="165" t="str">
        <f>Option2!A135</f>
        <v>N/A</v>
      </c>
      <c r="B168" s="161" t="str">
        <f t="shared" si="40"/>
        <v xml:space="preserve"> </v>
      </c>
      <c r="C168" s="163" t="str">
        <f t="shared" si="52"/>
        <v xml:space="preserve"> </v>
      </c>
      <c r="D168" s="162" t="str">
        <f t="shared" si="44"/>
        <v xml:space="preserve"> </v>
      </c>
      <c r="E168" s="161" t="str">
        <f t="shared" si="41"/>
        <v xml:space="preserve"> </v>
      </c>
      <c r="F168" s="162" t="str">
        <f t="shared" si="45"/>
        <v xml:space="preserve"> </v>
      </c>
      <c r="G168" s="161" t="str">
        <f t="shared" si="42"/>
        <v xml:space="preserve"> </v>
      </c>
      <c r="H168" s="162" t="str">
        <f t="shared" si="46"/>
        <v xml:space="preserve"> </v>
      </c>
      <c r="I168" s="162" t="str">
        <f t="shared" si="43"/>
        <v xml:space="preserve"> </v>
      </c>
      <c r="J168" s="162"/>
      <c r="K168" s="335"/>
      <c r="L168" s="335"/>
      <c r="M168" s="258"/>
      <c r="N168" s="194" t="str">
        <f t="shared" si="47"/>
        <v xml:space="preserve"> </v>
      </c>
      <c r="O168" s="194" t="str">
        <f t="shared" si="48"/>
        <v xml:space="preserve"> </v>
      </c>
      <c r="P168" s="194" t="str">
        <f t="shared" si="49"/>
        <v xml:space="preserve"> </v>
      </c>
      <c r="Q168" s="195" t="str">
        <f t="shared" si="50"/>
        <v xml:space="preserve"> </v>
      </c>
      <c r="R168" s="336" t="str">
        <f t="shared" si="51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">
      <c r="A169" s="165" t="str">
        <f>Option2!A136</f>
        <v>N/A</v>
      </c>
      <c r="B169" s="161" t="str">
        <f t="shared" si="40"/>
        <v xml:space="preserve"> </v>
      </c>
      <c r="C169" s="163" t="str">
        <f t="shared" si="52"/>
        <v xml:space="preserve"> </v>
      </c>
      <c r="D169" s="162" t="str">
        <f t="shared" si="44"/>
        <v xml:space="preserve"> </v>
      </c>
      <c r="E169" s="161" t="str">
        <f t="shared" si="41"/>
        <v xml:space="preserve"> </v>
      </c>
      <c r="F169" s="162" t="str">
        <f t="shared" si="45"/>
        <v xml:space="preserve"> </v>
      </c>
      <c r="G169" s="161" t="str">
        <f t="shared" si="42"/>
        <v xml:space="preserve"> </v>
      </c>
      <c r="H169" s="162" t="str">
        <f t="shared" si="46"/>
        <v xml:space="preserve"> </v>
      </c>
      <c r="I169" s="162" t="str">
        <f t="shared" si="43"/>
        <v xml:space="preserve"> </v>
      </c>
      <c r="J169" s="162"/>
      <c r="K169" s="335"/>
      <c r="L169" s="335"/>
      <c r="M169" s="258"/>
      <c r="N169" s="194" t="str">
        <f t="shared" si="47"/>
        <v xml:space="preserve"> </v>
      </c>
      <c r="O169" s="194" t="str">
        <f t="shared" si="48"/>
        <v xml:space="preserve"> </v>
      </c>
      <c r="P169" s="194" t="str">
        <f t="shared" si="49"/>
        <v xml:space="preserve"> </v>
      </c>
      <c r="Q169" s="195" t="str">
        <f t="shared" si="50"/>
        <v xml:space="preserve"> </v>
      </c>
      <c r="R169" s="336" t="str">
        <f t="shared" si="51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">
      <c r="A170" s="165" t="str">
        <f>Option2!A137</f>
        <v>N/A</v>
      </c>
      <c r="B170" s="161" t="str">
        <f t="shared" si="40"/>
        <v xml:space="preserve"> </v>
      </c>
      <c r="C170" s="163" t="str">
        <f t="shared" si="52"/>
        <v xml:space="preserve"> </v>
      </c>
      <c r="D170" s="162" t="str">
        <f t="shared" si="44"/>
        <v xml:space="preserve"> </v>
      </c>
      <c r="E170" s="161" t="str">
        <f t="shared" si="41"/>
        <v xml:space="preserve"> </v>
      </c>
      <c r="F170" s="162" t="str">
        <f t="shared" si="45"/>
        <v xml:space="preserve"> </v>
      </c>
      <c r="G170" s="161" t="str">
        <f t="shared" si="42"/>
        <v xml:space="preserve"> </v>
      </c>
      <c r="H170" s="162" t="str">
        <f t="shared" si="46"/>
        <v xml:space="preserve"> </v>
      </c>
      <c r="I170" s="162" t="str">
        <f t="shared" si="43"/>
        <v xml:space="preserve"> </v>
      </c>
      <c r="J170" s="162"/>
      <c r="K170" s="335"/>
      <c r="L170" s="335"/>
      <c r="M170" s="258"/>
      <c r="N170" s="194" t="str">
        <f t="shared" si="47"/>
        <v xml:space="preserve"> </v>
      </c>
      <c r="O170" s="194" t="str">
        <f t="shared" si="48"/>
        <v xml:space="preserve"> </v>
      </c>
      <c r="P170" s="194" t="str">
        <f t="shared" si="49"/>
        <v xml:space="preserve"> </v>
      </c>
      <c r="Q170" s="195" t="str">
        <f t="shared" si="50"/>
        <v xml:space="preserve"> </v>
      </c>
      <c r="R170" s="336" t="str">
        <f t="shared" si="51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">
      <c r="A171" s="165" t="str">
        <f>Option2!A138</f>
        <v>N/A</v>
      </c>
      <c r="B171" s="161" t="str">
        <f t="shared" si="40"/>
        <v xml:space="preserve"> </v>
      </c>
      <c r="C171" s="163" t="str">
        <f t="shared" si="52"/>
        <v xml:space="preserve"> </v>
      </c>
      <c r="D171" s="162" t="str">
        <f t="shared" si="44"/>
        <v xml:space="preserve"> </v>
      </c>
      <c r="E171" s="161" t="str">
        <f t="shared" si="41"/>
        <v xml:space="preserve"> </v>
      </c>
      <c r="F171" s="162" t="str">
        <f t="shared" si="45"/>
        <v xml:space="preserve"> </v>
      </c>
      <c r="G171" s="161" t="str">
        <f t="shared" si="42"/>
        <v xml:space="preserve"> </v>
      </c>
      <c r="H171" s="162" t="str">
        <f t="shared" si="46"/>
        <v xml:space="preserve"> </v>
      </c>
      <c r="I171" s="162" t="str">
        <f t="shared" si="43"/>
        <v xml:space="preserve"> </v>
      </c>
      <c r="J171" s="162"/>
      <c r="K171" s="335"/>
      <c r="L171" s="335"/>
      <c r="M171" s="258"/>
      <c r="N171" s="194" t="str">
        <f t="shared" si="47"/>
        <v xml:space="preserve"> </v>
      </c>
      <c r="O171" s="194" t="str">
        <f t="shared" si="48"/>
        <v xml:space="preserve"> </v>
      </c>
      <c r="P171" s="194" t="str">
        <f t="shared" si="49"/>
        <v xml:space="preserve"> </v>
      </c>
      <c r="Q171" s="195" t="str">
        <f t="shared" si="50"/>
        <v xml:space="preserve"> </v>
      </c>
      <c r="R171" s="336" t="str">
        <f t="shared" si="51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">
      <c r="A172" s="165" t="str">
        <f>Option2!A139</f>
        <v>N/A</v>
      </c>
      <c r="B172" s="161" t="str">
        <f t="shared" si="40"/>
        <v xml:space="preserve"> </v>
      </c>
      <c r="C172" s="163" t="str">
        <f t="shared" si="52"/>
        <v xml:space="preserve"> </v>
      </c>
      <c r="D172" s="162" t="str">
        <f t="shared" si="44"/>
        <v xml:space="preserve"> </v>
      </c>
      <c r="E172" s="161" t="str">
        <f t="shared" si="41"/>
        <v xml:space="preserve"> </v>
      </c>
      <c r="F172" s="162" t="str">
        <f t="shared" si="45"/>
        <v xml:space="preserve"> </v>
      </c>
      <c r="G172" s="161" t="str">
        <f t="shared" si="42"/>
        <v xml:space="preserve"> </v>
      </c>
      <c r="H172" s="162" t="str">
        <f t="shared" si="46"/>
        <v xml:space="preserve"> </v>
      </c>
      <c r="I172" s="162" t="str">
        <f t="shared" si="43"/>
        <v xml:space="preserve"> </v>
      </c>
      <c r="J172" s="162"/>
      <c r="K172" s="335"/>
      <c r="L172" s="335"/>
      <c r="M172" s="258"/>
      <c r="N172" s="194" t="str">
        <f t="shared" si="47"/>
        <v xml:space="preserve"> </v>
      </c>
      <c r="O172" s="194" t="str">
        <f t="shared" si="48"/>
        <v xml:space="preserve"> </v>
      </c>
      <c r="P172" s="194" t="str">
        <f t="shared" si="49"/>
        <v xml:space="preserve"> </v>
      </c>
      <c r="Q172" s="195" t="str">
        <f t="shared" si="50"/>
        <v xml:space="preserve"> </v>
      </c>
      <c r="R172" s="336" t="str">
        <f t="shared" si="51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">
      <c r="A173" s="165" t="str">
        <f>Option2!A140</f>
        <v>N/A</v>
      </c>
      <c r="B173" s="161" t="str">
        <f t="shared" si="40"/>
        <v xml:space="preserve"> </v>
      </c>
      <c r="C173" s="163" t="str">
        <f t="shared" si="52"/>
        <v xml:space="preserve"> </v>
      </c>
      <c r="D173" s="162" t="str">
        <f t="shared" si="44"/>
        <v xml:space="preserve"> </v>
      </c>
      <c r="E173" s="161" t="str">
        <f t="shared" si="41"/>
        <v xml:space="preserve"> </v>
      </c>
      <c r="F173" s="162" t="str">
        <f t="shared" si="45"/>
        <v xml:space="preserve"> </v>
      </c>
      <c r="G173" s="161" t="str">
        <f t="shared" si="42"/>
        <v xml:space="preserve"> </v>
      </c>
      <c r="H173" s="162" t="str">
        <f t="shared" si="46"/>
        <v xml:space="preserve"> </v>
      </c>
      <c r="I173" s="162" t="str">
        <f t="shared" si="43"/>
        <v xml:space="preserve"> </v>
      </c>
      <c r="J173" s="162"/>
      <c r="K173" s="335"/>
      <c r="L173" s="335"/>
      <c r="M173" s="258"/>
      <c r="N173" s="194" t="str">
        <f t="shared" si="47"/>
        <v xml:space="preserve"> </v>
      </c>
      <c r="O173" s="194" t="str">
        <f t="shared" si="48"/>
        <v xml:space="preserve"> </v>
      </c>
      <c r="P173" s="194" t="str">
        <f t="shared" si="49"/>
        <v xml:space="preserve"> </v>
      </c>
      <c r="Q173" s="195" t="str">
        <f t="shared" si="50"/>
        <v xml:space="preserve"> </v>
      </c>
      <c r="R173" s="336" t="str">
        <f t="shared" si="51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">
      <c r="A174" s="165" t="str">
        <f>Option2!A141</f>
        <v>N/A</v>
      </c>
      <c r="B174" s="161" t="str">
        <f t="shared" si="40"/>
        <v xml:space="preserve"> </v>
      </c>
      <c r="C174" s="163" t="str">
        <f t="shared" si="52"/>
        <v xml:space="preserve"> </v>
      </c>
      <c r="D174" s="162" t="str">
        <f t="shared" si="44"/>
        <v xml:space="preserve"> </v>
      </c>
      <c r="E174" s="161" t="str">
        <f t="shared" si="41"/>
        <v xml:space="preserve"> </v>
      </c>
      <c r="F174" s="162" t="str">
        <f t="shared" si="45"/>
        <v xml:space="preserve"> </v>
      </c>
      <c r="G174" s="161" t="str">
        <f t="shared" si="42"/>
        <v xml:space="preserve"> </v>
      </c>
      <c r="H174" s="162" t="str">
        <f t="shared" si="46"/>
        <v xml:space="preserve"> </v>
      </c>
      <c r="I174" s="162" t="str">
        <f t="shared" si="43"/>
        <v xml:space="preserve"> </v>
      </c>
      <c r="J174" s="162"/>
      <c r="K174" s="335"/>
      <c r="L174" s="335"/>
      <c r="M174" s="258"/>
      <c r="N174" s="194" t="str">
        <f t="shared" si="47"/>
        <v xml:space="preserve"> </v>
      </c>
      <c r="O174" s="194" t="str">
        <f t="shared" si="48"/>
        <v xml:space="preserve"> </v>
      </c>
      <c r="P174" s="194" t="str">
        <f t="shared" si="49"/>
        <v xml:space="preserve"> </v>
      </c>
      <c r="Q174" s="195" t="str">
        <f t="shared" si="50"/>
        <v xml:space="preserve"> </v>
      </c>
      <c r="R174" s="336" t="str">
        <f t="shared" si="51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">
      <c r="A175" s="165" t="str">
        <f>Option2!A142</f>
        <v>N/A</v>
      </c>
      <c r="B175" s="161" t="str">
        <f t="shared" si="40"/>
        <v xml:space="preserve"> </v>
      </c>
      <c r="C175" s="163" t="str">
        <f t="shared" si="52"/>
        <v xml:space="preserve"> </v>
      </c>
      <c r="D175" s="162" t="str">
        <f t="shared" si="44"/>
        <v xml:space="preserve"> </v>
      </c>
      <c r="E175" s="161" t="str">
        <f t="shared" si="41"/>
        <v xml:space="preserve"> </v>
      </c>
      <c r="F175" s="162" t="str">
        <f t="shared" si="45"/>
        <v xml:space="preserve"> </v>
      </c>
      <c r="G175" s="161" t="str">
        <f t="shared" si="42"/>
        <v xml:space="preserve"> </v>
      </c>
      <c r="H175" s="162" t="str">
        <f t="shared" si="46"/>
        <v xml:space="preserve"> </v>
      </c>
      <c r="I175" s="162" t="str">
        <f t="shared" si="43"/>
        <v xml:space="preserve"> </v>
      </c>
      <c r="J175" s="162"/>
      <c r="K175" s="335"/>
      <c r="L175" s="335"/>
      <c r="M175" s="258"/>
      <c r="N175" s="194" t="str">
        <f t="shared" si="47"/>
        <v xml:space="preserve"> </v>
      </c>
      <c r="O175" s="194" t="str">
        <f t="shared" si="48"/>
        <v xml:space="preserve"> </v>
      </c>
      <c r="P175" s="194" t="str">
        <f t="shared" si="49"/>
        <v xml:space="preserve"> </v>
      </c>
      <c r="Q175" s="195" t="str">
        <f t="shared" si="50"/>
        <v xml:space="preserve"> </v>
      </c>
      <c r="R175" s="336" t="str">
        <f t="shared" si="51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">
      <c r="A176" s="165" t="str">
        <f>Option2!A143</f>
        <v>N/A</v>
      </c>
      <c r="B176" s="161" t="str">
        <f t="shared" si="40"/>
        <v xml:space="preserve"> </v>
      </c>
      <c r="C176" s="163" t="str">
        <f t="shared" si="52"/>
        <v xml:space="preserve"> </v>
      </c>
      <c r="D176" s="162" t="str">
        <f t="shared" si="44"/>
        <v xml:space="preserve"> </v>
      </c>
      <c r="E176" s="161" t="str">
        <f t="shared" si="41"/>
        <v xml:space="preserve"> </v>
      </c>
      <c r="F176" s="162" t="str">
        <f t="shared" si="45"/>
        <v xml:space="preserve"> </v>
      </c>
      <c r="G176" s="161" t="str">
        <f t="shared" si="42"/>
        <v xml:space="preserve"> </v>
      </c>
      <c r="H176" s="162" t="str">
        <f t="shared" si="46"/>
        <v xml:space="preserve"> </v>
      </c>
      <c r="I176" s="162" t="str">
        <f t="shared" si="43"/>
        <v xml:space="preserve"> </v>
      </c>
      <c r="J176" s="162"/>
      <c r="K176" s="335"/>
      <c r="L176" s="335"/>
      <c r="M176" s="258"/>
      <c r="N176" s="194" t="str">
        <f t="shared" si="47"/>
        <v xml:space="preserve"> </v>
      </c>
      <c r="O176" s="194" t="str">
        <f t="shared" si="48"/>
        <v xml:space="preserve"> </v>
      </c>
      <c r="P176" s="194" t="str">
        <f t="shared" si="49"/>
        <v xml:space="preserve"> </v>
      </c>
      <c r="Q176" s="195" t="str">
        <f t="shared" si="50"/>
        <v xml:space="preserve"> </v>
      </c>
      <c r="R176" s="336" t="str">
        <f t="shared" si="51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">
      <c r="A177" s="165" t="str">
        <f>Option2!A144</f>
        <v>N/A</v>
      </c>
      <c r="B177" s="161" t="str">
        <f t="shared" ref="B177:B240" si="53">IF(A177="N/A"," ",IF(ISERROR(N177),B165*Pwresc,N177)*VLOOKUP(MONTH(A177),Curveadj,3))</f>
        <v xml:space="preserve"> </v>
      </c>
      <c r="C177" s="163" t="str">
        <f t="shared" si="52"/>
        <v xml:space="preserve"> </v>
      </c>
      <c r="D177" s="162" t="str">
        <f t="shared" si="44"/>
        <v xml:space="preserve"> </v>
      </c>
      <c r="E177" s="161" t="str">
        <f t="shared" ref="E177:E240" si="54">IF(A177="N/A"," ",IF(ISERROR(O177),E165*Pwresc,O177)*VLOOKUP(MONTH(A177),Curveadj,3))</f>
        <v xml:space="preserve"> </v>
      </c>
      <c r="F177" s="162" t="str">
        <f t="shared" si="45"/>
        <v xml:space="preserve"> </v>
      </c>
      <c r="G177" s="161" t="str">
        <f t="shared" ref="G177:G240" si="55">IF(A177="N/A"," ",IF(ISERROR(P177),G165*Pwresc,P177)*VLOOKUP(MONTH(A177),Curveadj,3))</f>
        <v xml:space="preserve"> </v>
      </c>
      <c r="H177" s="162" t="str">
        <f t="shared" si="46"/>
        <v xml:space="preserve"> </v>
      </c>
      <c r="I177" s="162" t="str">
        <f t="shared" ref="I177:I240" si="56">IF(A177="N/A"," ",IF(ISERROR(Q177),I165*Pwresc,Q177))</f>
        <v xml:space="preserve"> </v>
      </c>
      <c r="J177" s="162"/>
      <c r="K177" s="335"/>
      <c r="L177" s="335"/>
      <c r="M177" s="258"/>
      <c r="N177" s="194" t="str">
        <f t="shared" si="47"/>
        <v xml:space="preserve"> </v>
      </c>
      <c r="O177" s="194" t="str">
        <f t="shared" si="48"/>
        <v xml:space="preserve"> </v>
      </c>
      <c r="P177" s="194" t="str">
        <f t="shared" si="49"/>
        <v xml:space="preserve"> </v>
      </c>
      <c r="Q177" s="195" t="str">
        <f t="shared" si="50"/>
        <v xml:space="preserve"> </v>
      </c>
      <c r="R177" s="336" t="str">
        <f t="shared" si="51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">
      <c r="A178" s="165" t="str">
        <f>Option2!A145</f>
        <v>N/A</v>
      </c>
      <c r="B178" s="161" t="str">
        <f t="shared" si="53"/>
        <v xml:space="preserve"> </v>
      </c>
      <c r="C178" s="163" t="str">
        <f t="shared" si="52"/>
        <v xml:space="preserve"> </v>
      </c>
      <c r="D178" s="162" t="str">
        <f t="shared" si="44"/>
        <v xml:space="preserve"> </v>
      </c>
      <c r="E178" s="161" t="str">
        <f t="shared" si="54"/>
        <v xml:space="preserve"> </v>
      </c>
      <c r="F178" s="162" t="str">
        <f t="shared" si="45"/>
        <v xml:space="preserve"> </v>
      </c>
      <c r="G178" s="161" t="str">
        <f t="shared" si="55"/>
        <v xml:space="preserve"> </v>
      </c>
      <c r="H178" s="162" t="str">
        <f t="shared" si="46"/>
        <v xml:space="preserve"> </v>
      </c>
      <c r="I178" s="162" t="str">
        <f t="shared" si="56"/>
        <v xml:space="preserve"> </v>
      </c>
      <c r="J178" s="162"/>
      <c r="K178" s="335"/>
      <c r="L178" s="335"/>
      <c r="M178" s="258"/>
      <c r="N178" s="194" t="str">
        <f t="shared" si="47"/>
        <v xml:space="preserve"> </v>
      </c>
      <c r="O178" s="194" t="str">
        <f t="shared" si="48"/>
        <v xml:space="preserve"> </v>
      </c>
      <c r="P178" s="194" t="str">
        <f t="shared" si="49"/>
        <v xml:space="preserve"> </v>
      </c>
      <c r="Q178" s="195" t="str">
        <f t="shared" si="50"/>
        <v xml:space="preserve"> </v>
      </c>
      <c r="R178" s="336" t="str">
        <f t="shared" si="51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">
      <c r="A179" s="165" t="str">
        <f>Option2!A146</f>
        <v>N/A</v>
      </c>
      <c r="B179" s="161" t="str">
        <f t="shared" si="53"/>
        <v xml:space="preserve"> </v>
      </c>
      <c r="C179" s="163" t="str">
        <f t="shared" si="52"/>
        <v xml:space="preserve"> </v>
      </c>
      <c r="D179" s="162" t="str">
        <f t="shared" si="44"/>
        <v xml:space="preserve"> </v>
      </c>
      <c r="E179" s="161" t="str">
        <f t="shared" si="54"/>
        <v xml:space="preserve"> </v>
      </c>
      <c r="F179" s="162" t="str">
        <f t="shared" si="45"/>
        <v xml:space="preserve"> </v>
      </c>
      <c r="G179" s="161" t="str">
        <f t="shared" si="55"/>
        <v xml:space="preserve"> </v>
      </c>
      <c r="H179" s="162" t="str">
        <f t="shared" si="46"/>
        <v xml:space="preserve"> </v>
      </c>
      <c r="I179" s="162" t="str">
        <f t="shared" si="56"/>
        <v xml:space="preserve"> </v>
      </c>
      <c r="J179" s="162"/>
      <c r="K179" s="335"/>
      <c r="L179" s="335"/>
      <c r="M179" s="258"/>
      <c r="N179" s="194" t="str">
        <f t="shared" si="47"/>
        <v xml:space="preserve"> </v>
      </c>
      <c r="O179" s="194" t="str">
        <f t="shared" si="48"/>
        <v xml:space="preserve"> </v>
      </c>
      <c r="P179" s="194" t="str">
        <f t="shared" si="49"/>
        <v xml:space="preserve"> </v>
      </c>
      <c r="Q179" s="195" t="str">
        <f t="shared" si="50"/>
        <v xml:space="preserve"> </v>
      </c>
      <c r="R179" s="336" t="str">
        <f t="shared" si="51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">
      <c r="A180" s="165" t="str">
        <f>Option2!A147</f>
        <v>N/A</v>
      </c>
      <c r="B180" s="161" t="str">
        <f t="shared" si="53"/>
        <v xml:space="preserve"> </v>
      </c>
      <c r="C180" s="163" t="str">
        <f t="shared" si="52"/>
        <v xml:space="preserve"> </v>
      </c>
      <c r="D180" s="162" t="str">
        <f t="shared" si="44"/>
        <v xml:space="preserve"> </v>
      </c>
      <c r="E180" s="161" t="str">
        <f t="shared" si="54"/>
        <v xml:space="preserve"> </v>
      </c>
      <c r="F180" s="162" t="str">
        <f t="shared" si="45"/>
        <v xml:space="preserve"> </v>
      </c>
      <c r="G180" s="161" t="str">
        <f t="shared" si="55"/>
        <v xml:space="preserve"> </v>
      </c>
      <c r="H180" s="162" t="str">
        <f t="shared" si="46"/>
        <v xml:space="preserve"> </v>
      </c>
      <c r="I180" s="162" t="str">
        <f t="shared" si="56"/>
        <v xml:space="preserve"> </v>
      </c>
      <c r="J180" s="162"/>
      <c r="K180" s="335"/>
      <c r="L180" s="335"/>
      <c r="M180" s="258"/>
      <c r="N180" s="194" t="str">
        <f t="shared" si="47"/>
        <v xml:space="preserve"> </v>
      </c>
      <c r="O180" s="194" t="str">
        <f t="shared" si="48"/>
        <v xml:space="preserve"> </v>
      </c>
      <c r="P180" s="194" t="str">
        <f t="shared" si="49"/>
        <v xml:space="preserve"> </v>
      </c>
      <c r="Q180" s="195" t="str">
        <f t="shared" si="50"/>
        <v xml:space="preserve"> </v>
      </c>
      <c r="R180" s="336" t="str">
        <f t="shared" si="51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">
      <c r="A181" s="165" t="str">
        <f>Option2!A148</f>
        <v>N/A</v>
      </c>
      <c r="B181" s="161" t="str">
        <f t="shared" si="53"/>
        <v xml:space="preserve"> </v>
      </c>
      <c r="C181" s="163" t="str">
        <f t="shared" si="52"/>
        <v xml:space="preserve"> </v>
      </c>
      <c r="D181" s="162" t="str">
        <f t="shared" si="44"/>
        <v xml:space="preserve"> </v>
      </c>
      <c r="E181" s="161" t="str">
        <f t="shared" si="54"/>
        <v xml:space="preserve"> </v>
      </c>
      <c r="F181" s="162" t="str">
        <f t="shared" si="45"/>
        <v xml:space="preserve"> </v>
      </c>
      <c r="G181" s="161" t="str">
        <f t="shared" si="55"/>
        <v xml:space="preserve"> </v>
      </c>
      <c r="H181" s="162" t="str">
        <f t="shared" si="46"/>
        <v xml:space="preserve"> </v>
      </c>
      <c r="I181" s="162" t="str">
        <f t="shared" si="56"/>
        <v xml:space="preserve"> </v>
      </c>
      <c r="J181" s="162"/>
      <c r="K181" s="335"/>
      <c r="L181" s="335"/>
      <c r="M181" s="258"/>
      <c r="N181" s="194" t="str">
        <f t="shared" si="47"/>
        <v xml:space="preserve"> </v>
      </c>
      <c r="O181" s="194" t="str">
        <f t="shared" si="48"/>
        <v xml:space="preserve"> </v>
      </c>
      <c r="P181" s="194" t="str">
        <f t="shared" si="49"/>
        <v xml:space="preserve"> </v>
      </c>
      <c r="Q181" s="195" t="str">
        <f t="shared" si="50"/>
        <v xml:space="preserve"> </v>
      </c>
      <c r="R181" s="336" t="str">
        <f t="shared" si="51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">
      <c r="A182" s="165" t="str">
        <f>Option2!A149</f>
        <v>N/A</v>
      </c>
      <c r="B182" s="161" t="str">
        <f t="shared" si="53"/>
        <v xml:space="preserve"> </v>
      </c>
      <c r="C182" s="163" t="str">
        <f t="shared" si="52"/>
        <v xml:space="preserve"> </v>
      </c>
      <c r="D182" s="162" t="str">
        <f t="shared" si="44"/>
        <v xml:space="preserve"> </v>
      </c>
      <c r="E182" s="161" t="str">
        <f t="shared" si="54"/>
        <v xml:space="preserve"> </v>
      </c>
      <c r="F182" s="162" t="str">
        <f t="shared" si="45"/>
        <v xml:space="preserve"> </v>
      </c>
      <c r="G182" s="161" t="str">
        <f t="shared" si="55"/>
        <v xml:space="preserve"> </v>
      </c>
      <c r="H182" s="162" t="str">
        <f t="shared" si="46"/>
        <v xml:space="preserve"> </v>
      </c>
      <c r="I182" s="162" t="str">
        <f t="shared" si="56"/>
        <v xml:space="preserve"> </v>
      </c>
      <c r="J182" s="162"/>
      <c r="K182" s="335"/>
      <c r="L182" s="335"/>
      <c r="M182" s="258"/>
      <c r="N182" s="194" t="str">
        <f t="shared" si="47"/>
        <v xml:space="preserve"> </v>
      </c>
      <c r="O182" s="194" t="str">
        <f t="shared" si="48"/>
        <v xml:space="preserve"> </v>
      </c>
      <c r="P182" s="194" t="str">
        <f t="shared" si="49"/>
        <v xml:space="preserve"> </v>
      </c>
      <c r="Q182" s="195" t="str">
        <f t="shared" si="50"/>
        <v xml:space="preserve"> </v>
      </c>
      <c r="R182" s="336" t="str">
        <f t="shared" si="51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">
      <c r="A183" s="165" t="str">
        <f>Option2!A150</f>
        <v>N/A</v>
      </c>
      <c r="B183" s="161" t="str">
        <f t="shared" si="53"/>
        <v xml:space="preserve"> </v>
      </c>
      <c r="C183" s="163" t="str">
        <f t="shared" si="52"/>
        <v xml:space="preserve"> </v>
      </c>
      <c r="D183" s="162" t="str">
        <f t="shared" si="44"/>
        <v xml:space="preserve"> </v>
      </c>
      <c r="E183" s="161" t="str">
        <f t="shared" si="54"/>
        <v xml:space="preserve"> </v>
      </c>
      <c r="F183" s="162" t="str">
        <f t="shared" si="45"/>
        <v xml:space="preserve"> </v>
      </c>
      <c r="G183" s="161" t="str">
        <f t="shared" si="55"/>
        <v xml:space="preserve"> </v>
      </c>
      <c r="H183" s="162" t="str">
        <f t="shared" si="46"/>
        <v xml:space="preserve"> </v>
      </c>
      <c r="I183" s="162" t="str">
        <f t="shared" si="56"/>
        <v xml:space="preserve"> </v>
      </c>
      <c r="J183" s="162"/>
      <c r="K183" s="335"/>
      <c r="L183" s="335"/>
      <c r="M183" s="258"/>
      <c r="N183" s="194" t="str">
        <f t="shared" si="47"/>
        <v xml:space="preserve"> </v>
      </c>
      <c r="O183" s="194" t="str">
        <f t="shared" si="48"/>
        <v xml:space="preserve"> </v>
      </c>
      <c r="P183" s="194" t="str">
        <f t="shared" si="49"/>
        <v xml:space="preserve"> </v>
      </c>
      <c r="Q183" s="195" t="str">
        <f t="shared" si="50"/>
        <v xml:space="preserve"> </v>
      </c>
      <c r="R183" s="336" t="str">
        <f t="shared" si="51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">
      <c r="A184" s="165" t="str">
        <f>Option2!A151</f>
        <v>N/A</v>
      </c>
      <c r="B184" s="161" t="str">
        <f t="shared" si="53"/>
        <v xml:space="preserve"> </v>
      </c>
      <c r="C184" s="163" t="str">
        <f t="shared" si="52"/>
        <v xml:space="preserve"> </v>
      </c>
      <c r="D184" s="162" t="str">
        <f t="shared" si="44"/>
        <v xml:space="preserve"> </v>
      </c>
      <c r="E184" s="161" t="str">
        <f t="shared" si="54"/>
        <v xml:space="preserve"> </v>
      </c>
      <c r="F184" s="162" t="str">
        <f t="shared" si="45"/>
        <v xml:space="preserve"> </v>
      </c>
      <c r="G184" s="161" t="str">
        <f t="shared" si="55"/>
        <v xml:space="preserve"> </v>
      </c>
      <c r="H184" s="162" t="str">
        <f t="shared" si="46"/>
        <v xml:space="preserve"> </v>
      </c>
      <c r="I184" s="162" t="str">
        <f t="shared" si="56"/>
        <v xml:space="preserve"> </v>
      </c>
      <c r="J184" s="162"/>
      <c r="K184" s="335"/>
      <c r="L184" s="335"/>
      <c r="M184" s="258"/>
      <c r="N184" s="194" t="str">
        <f t="shared" si="47"/>
        <v xml:space="preserve"> </v>
      </c>
      <c r="O184" s="194" t="str">
        <f t="shared" si="48"/>
        <v xml:space="preserve"> </v>
      </c>
      <c r="P184" s="194" t="str">
        <f t="shared" si="49"/>
        <v xml:space="preserve"> </v>
      </c>
      <c r="Q184" s="195" t="str">
        <f t="shared" si="50"/>
        <v xml:space="preserve"> </v>
      </c>
      <c r="R184" s="336" t="str">
        <f t="shared" si="51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">
      <c r="A185" s="165" t="str">
        <f>Option2!A152</f>
        <v>N/A</v>
      </c>
      <c r="B185" s="161" t="str">
        <f t="shared" si="53"/>
        <v xml:space="preserve"> </v>
      </c>
      <c r="C185" s="163" t="str">
        <f t="shared" si="52"/>
        <v xml:space="preserve"> </v>
      </c>
      <c r="D185" s="162" t="str">
        <f t="shared" si="44"/>
        <v xml:space="preserve"> </v>
      </c>
      <c r="E185" s="161" t="str">
        <f t="shared" si="54"/>
        <v xml:space="preserve"> </v>
      </c>
      <c r="F185" s="162" t="str">
        <f t="shared" si="45"/>
        <v xml:space="preserve"> </v>
      </c>
      <c r="G185" s="161" t="str">
        <f t="shared" si="55"/>
        <v xml:space="preserve"> </v>
      </c>
      <c r="H185" s="162" t="str">
        <f t="shared" si="46"/>
        <v xml:space="preserve"> </v>
      </c>
      <c r="I185" s="162" t="str">
        <f t="shared" si="56"/>
        <v xml:space="preserve"> </v>
      </c>
      <c r="J185" s="162"/>
      <c r="K185" s="335"/>
      <c r="L185" s="335"/>
      <c r="M185" s="258"/>
      <c r="N185" s="194" t="str">
        <f t="shared" si="47"/>
        <v xml:space="preserve"> </v>
      </c>
      <c r="O185" s="194" t="str">
        <f t="shared" si="48"/>
        <v xml:space="preserve"> </v>
      </c>
      <c r="P185" s="194" t="str">
        <f t="shared" si="49"/>
        <v xml:space="preserve"> </v>
      </c>
      <c r="Q185" s="195" t="str">
        <f t="shared" si="50"/>
        <v xml:space="preserve"> </v>
      </c>
      <c r="R185" s="336" t="str">
        <f t="shared" si="51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">
      <c r="A186" s="165" t="str">
        <f>Option2!A153</f>
        <v>N/A</v>
      </c>
      <c r="B186" s="161" t="str">
        <f t="shared" si="53"/>
        <v xml:space="preserve"> </v>
      </c>
      <c r="C186" s="163" t="str">
        <f t="shared" si="52"/>
        <v xml:space="preserve"> </v>
      </c>
      <c r="D186" s="162" t="str">
        <f t="shared" si="44"/>
        <v xml:space="preserve"> </v>
      </c>
      <c r="E186" s="161" t="str">
        <f t="shared" si="54"/>
        <v xml:space="preserve"> </v>
      </c>
      <c r="F186" s="162" t="str">
        <f t="shared" si="45"/>
        <v xml:space="preserve"> </v>
      </c>
      <c r="G186" s="161" t="str">
        <f t="shared" si="55"/>
        <v xml:space="preserve"> </v>
      </c>
      <c r="H186" s="162" t="str">
        <f t="shared" si="46"/>
        <v xml:space="preserve"> </v>
      </c>
      <c r="I186" s="162" t="str">
        <f t="shared" si="56"/>
        <v xml:space="preserve"> </v>
      </c>
      <c r="J186" s="162"/>
      <c r="K186" s="335"/>
      <c r="L186" s="335"/>
      <c r="M186" s="258"/>
      <c r="N186" s="194" t="str">
        <f t="shared" si="47"/>
        <v xml:space="preserve"> </v>
      </c>
      <c r="O186" s="194" t="str">
        <f t="shared" si="48"/>
        <v xml:space="preserve"> </v>
      </c>
      <c r="P186" s="194" t="str">
        <f t="shared" si="49"/>
        <v xml:space="preserve"> </v>
      </c>
      <c r="Q186" s="195" t="str">
        <f t="shared" si="50"/>
        <v xml:space="preserve"> </v>
      </c>
      <c r="R186" s="336" t="str">
        <f t="shared" si="51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">
      <c r="A187" s="165" t="str">
        <f>Option2!A154</f>
        <v>N/A</v>
      </c>
      <c r="B187" s="161" t="str">
        <f t="shared" si="53"/>
        <v xml:space="preserve"> </v>
      </c>
      <c r="C187" s="163" t="str">
        <f t="shared" si="52"/>
        <v xml:space="preserve"> </v>
      </c>
      <c r="D187" s="162" t="str">
        <f t="shared" si="44"/>
        <v xml:space="preserve"> </v>
      </c>
      <c r="E187" s="161" t="str">
        <f t="shared" si="54"/>
        <v xml:space="preserve"> </v>
      </c>
      <c r="F187" s="162" t="str">
        <f t="shared" si="45"/>
        <v xml:space="preserve"> </v>
      </c>
      <c r="G187" s="161" t="str">
        <f t="shared" si="55"/>
        <v xml:space="preserve"> </v>
      </c>
      <c r="H187" s="162" t="str">
        <f t="shared" si="46"/>
        <v xml:space="preserve"> </v>
      </c>
      <c r="I187" s="162" t="str">
        <f t="shared" si="56"/>
        <v xml:space="preserve"> </v>
      </c>
      <c r="J187" s="162"/>
      <c r="K187" s="335"/>
      <c r="L187" s="335"/>
      <c r="M187" s="258"/>
      <c r="N187" s="194" t="str">
        <f t="shared" si="47"/>
        <v xml:space="preserve"> </v>
      </c>
      <c r="O187" s="194" t="str">
        <f t="shared" si="48"/>
        <v xml:space="preserve"> </v>
      </c>
      <c r="P187" s="194" t="str">
        <f t="shared" si="49"/>
        <v xml:space="preserve"> </v>
      </c>
      <c r="Q187" s="195" t="str">
        <f t="shared" si="50"/>
        <v xml:space="preserve"> </v>
      </c>
      <c r="R187" s="336" t="str">
        <f t="shared" si="51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">
      <c r="A188" s="165" t="str">
        <f>Option2!A155</f>
        <v>N/A</v>
      </c>
      <c r="B188" s="161" t="str">
        <f t="shared" si="53"/>
        <v xml:space="preserve"> </v>
      </c>
      <c r="C188" s="163" t="str">
        <f t="shared" si="52"/>
        <v xml:space="preserve"> </v>
      </c>
      <c r="D188" s="162" t="str">
        <f t="shared" si="44"/>
        <v xml:space="preserve"> </v>
      </c>
      <c r="E188" s="161" t="str">
        <f t="shared" si="54"/>
        <v xml:space="preserve"> </v>
      </c>
      <c r="F188" s="162" t="str">
        <f t="shared" si="45"/>
        <v xml:space="preserve"> </v>
      </c>
      <c r="G188" s="161" t="str">
        <f t="shared" si="55"/>
        <v xml:space="preserve"> </v>
      </c>
      <c r="H188" s="162" t="str">
        <f t="shared" si="46"/>
        <v xml:space="preserve"> </v>
      </c>
      <c r="I188" s="162" t="str">
        <f t="shared" si="56"/>
        <v xml:space="preserve"> </v>
      </c>
      <c r="J188" s="162"/>
      <c r="K188" s="335"/>
      <c r="L188" s="335"/>
      <c r="M188" s="258"/>
      <c r="N188" s="194" t="str">
        <f t="shared" si="47"/>
        <v xml:space="preserve"> </v>
      </c>
      <c r="O188" s="194" t="str">
        <f t="shared" si="48"/>
        <v xml:space="preserve"> </v>
      </c>
      <c r="P188" s="194" t="str">
        <f t="shared" si="49"/>
        <v xml:space="preserve"> </v>
      </c>
      <c r="Q188" s="195" t="str">
        <f t="shared" si="50"/>
        <v xml:space="preserve"> </v>
      </c>
      <c r="R188" s="336" t="str">
        <f t="shared" si="51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">
      <c r="A189" s="165" t="str">
        <f>Option2!A156</f>
        <v>N/A</v>
      </c>
      <c r="B189" s="161" t="str">
        <f t="shared" si="53"/>
        <v xml:space="preserve"> </v>
      </c>
      <c r="C189" s="163" t="str">
        <f t="shared" si="52"/>
        <v xml:space="preserve"> </v>
      </c>
      <c r="D189" s="162" t="str">
        <f t="shared" si="44"/>
        <v xml:space="preserve"> </v>
      </c>
      <c r="E189" s="161" t="str">
        <f t="shared" si="54"/>
        <v xml:space="preserve"> </v>
      </c>
      <c r="F189" s="162" t="str">
        <f t="shared" si="45"/>
        <v xml:space="preserve"> </v>
      </c>
      <c r="G189" s="161" t="str">
        <f t="shared" si="55"/>
        <v xml:space="preserve"> </v>
      </c>
      <c r="H189" s="162" t="str">
        <f t="shared" si="46"/>
        <v xml:space="preserve"> </v>
      </c>
      <c r="I189" s="162" t="str">
        <f t="shared" si="56"/>
        <v xml:space="preserve"> </v>
      </c>
      <c r="J189" s="162"/>
      <c r="K189" s="335"/>
      <c r="L189" s="335"/>
      <c r="M189" s="258"/>
      <c r="N189" s="194" t="str">
        <f t="shared" si="47"/>
        <v xml:space="preserve"> </v>
      </c>
      <c r="O189" s="194" t="str">
        <f t="shared" si="48"/>
        <v xml:space="preserve"> </v>
      </c>
      <c r="P189" s="194" t="str">
        <f t="shared" si="49"/>
        <v xml:space="preserve"> </v>
      </c>
      <c r="Q189" s="195" t="str">
        <f t="shared" si="50"/>
        <v xml:space="preserve"> </v>
      </c>
      <c r="R189" s="336" t="str">
        <f t="shared" si="51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">
      <c r="A190" s="165" t="str">
        <f>Option2!A157</f>
        <v>N/A</v>
      </c>
      <c r="B190" s="161" t="str">
        <f t="shared" si="53"/>
        <v xml:space="preserve"> </v>
      </c>
      <c r="C190" s="163" t="str">
        <f t="shared" si="52"/>
        <v xml:space="preserve"> </v>
      </c>
      <c r="D190" s="162" t="str">
        <f t="shared" si="44"/>
        <v xml:space="preserve"> </v>
      </c>
      <c r="E190" s="161" t="str">
        <f t="shared" si="54"/>
        <v xml:space="preserve"> </v>
      </c>
      <c r="F190" s="162" t="str">
        <f t="shared" si="45"/>
        <v xml:space="preserve"> </v>
      </c>
      <c r="G190" s="161" t="str">
        <f t="shared" si="55"/>
        <v xml:space="preserve"> </v>
      </c>
      <c r="H190" s="162" t="str">
        <f t="shared" si="46"/>
        <v xml:space="preserve"> </v>
      </c>
      <c r="I190" s="162" t="str">
        <f t="shared" si="56"/>
        <v xml:space="preserve"> </v>
      </c>
      <c r="J190" s="162"/>
      <c r="K190" s="335"/>
      <c r="L190" s="335"/>
      <c r="M190" s="258"/>
      <c r="N190" s="194" t="str">
        <f t="shared" si="47"/>
        <v xml:space="preserve"> </v>
      </c>
      <c r="O190" s="194" t="str">
        <f t="shared" si="48"/>
        <v xml:space="preserve"> </v>
      </c>
      <c r="P190" s="194" t="str">
        <f t="shared" si="49"/>
        <v xml:space="preserve"> </v>
      </c>
      <c r="Q190" s="195" t="str">
        <f t="shared" si="50"/>
        <v xml:space="preserve"> </v>
      </c>
      <c r="R190" s="336" t="str">
        <f t="shared" si="51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">
      <c r="A191" s="165" t="str">
        <f>Option2!A158</f>
        <v>N/A</v>
      </c>
      <c r="B191" s="161" t="str">
        <f t="shared" si="53"/>
        <v xml:space="preserve"> </v>
      </c>
      <c r="C191" s="163" t="str">
        <f t="shared" si="52"/>
        <v xml:space="preserve"> </v>
      </c>
      <c r="D191" s="162" t="str">
        <f t="shared" si="44"/>
        <v xml:space="preserve"> </v>
      </c>
      <c r="E191" s="161" t="str">
        <f t="shared" si="54"/>
        <v xml:space="preserve"> </v>
      </c>
      <c r="F191" s="162" t="str">
        <f t="shared" si="45"/>
        <v xml:space="preserve"> </v>
      </c>
      <c r="G191" s="161" t="str">
        <f t="shared" si="55"/>
        <v xml:space="preserve"> </v>
      </c>
      <c r="H191" s="162" t="str">
        <f t="shared" si="46"/>
        <v xml:space="preserve"> </v>
      </c>
      <c r="I191" s="162" t="str">
        <f t="shared" si="56"/>
        <v xml:space="preserve"> </v>
      </c>
      <c r="J191" s="162"/>
      <c r="K191" s="335"/>
      <c r="L191" s="335"/>
      <c r="M191" s="258"/>
      <c r="N191" s="194" t="str">
        <f t="shared" si="47"/>
        <v xml:space="preserve"> </v>
      </c>
      <c r="O191" s="194" t="str">
        <f t="shared" si="48"/>
        <v xml:space="preserve"> </v>
      </c>
      <c r="P191" s="194" t="str">
        <f t="shared" si="49"/>
        <v xml:space="preserve"> </v>
      </c>
      <c r="Q191" s="195" t="str">
        <f t="shared" si="50"/>
        <v xml:space="preserve"> </v>
      </c>
      <c r="R191" s="336" t="str">
        <f t="shared" si="51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">
      <c r="A192" s="165" t="str">
        <f>Option2!A159</f>
        <v>N/A</v>
      </c>
      <c r="B192" s="161" t="str">
        <f t="shared" si="53"/>
        <v xml:space="preserve"> </v>
      </c>
      <c r="C192" s="163" t="str">
        <f t="shared" si="52"/>
        <v xml:space="preserve"> </v>
      </c>
      <c r="D192" s="162" t="str">
        <f t="shared" si="44"/>
        <v xml:space="preserve"> </v>
      </c>
      <c r="E192" s="161" t="str">
        <f t="shared" si="54"/>
        <v xml:space="preserve"> </v>
      </c>
      <c r="F192" s="162" t="str">
        <f t="shared" si="45"/>
        <v xml:space="preserve"> </v>
      </c>
      <c r="G192" s="161" t="str">
        <f t="shared" si="55"/>
        <v xml:space="preserve"> </v>
      </c>
      <c r="H192" s="162" t="str">
        <f t="shared" si="46"/>
        <v xml:space="preserve"> </v>
      </c>
      <c r="I192" s="162" t="str">
        <f t="shared" si="56"/>
        <v xml:space="preserve"> </v>
      </c>
      <c r="J192" s="162"/>
      <c r="K192" s="335"/>
      <c r="L192" s="335"/>
      <c r="M192" s="258"/>
      <c r="N192" s="194" t="str">
        <f t="shared" si="47"/>
        <v xml:space="preserve"> </v>
      </c>
      <c r="O192" s="194" t="str">
        <f t="shared" si="48"/>
        <v xml:space="preserve"> </v>
      </c>
      <c r="P192" s="194" t="str">
        <f t="shared" si="49"/>
        <v xml:space="preserve"> </v>
      </c>
      <c r="Q192" s="195" t="str">
        <f t="shared" si="50"/>
        <v xml:space="preserve"> </v>
      </c>
      <c r="R192" s="336" t="str">
        <f t="shared" si="51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">
      <c r="A193" s="165" t="str">
        <f>Option2!A160</f>
        <v>N/A</v>
      </c>
      <c r="B193" s="161" t="str">
        <f t="shared" si="53"/>
        <v xml:space="preserve"> </v>
      </c>
      <c r="C193" s="163" t="str">
        <f t="shared" si="52"/>
        <v xml:space="preserve"> </v>
      </c>
      <c r="D193" s="162" t="str">
        <f t="shared" si="44"/>
        <v xml:space="preserve"> </v>
      </c>
      <c r="E193" s="161" t="str">
        <f t="shared" si="54"/>
        <v xml:space="preserve"> </v>
      </c>
      <c r="F193" s="162" t="str">
        <f t="shared" si="45"/>
        <v xml:space="preserve"> </v>
      </c>
      <c r="G193" s="161" t="str">
        <f t="shared" si="55"/>
        <v xml:space="preserve"> </v>
      </c>
      <c r="H193" s="162" t="str">
        <f t="shared" si="46"/>
        <v xml:space="preserve"> </v>
      </c>
      <c r="I193" s="162" t="str">
        <f t="shared" si="56"/>
        <v xml:space="preserve"> </v>
      </c>
      <c r="J193" s="162"/>
      <c r="K193" s="335"/>
      <c r="L193" s="335"/>
      <c r="M193" s="258"/>
      <c r="N193" s="194" t="str">
        <f t="shared" si="47"/>
        <v xml:space="preserve"> </v>
      </c>
      <c r="O193" s="194" t="str">
        <f t="shared" si="48"/>
        <v xml:space="preserve"> </v>
      </c>
      <c r="P193" s="194" t="str">
        <f t="shared" si="49"/>
        <v xml:space="preserve"> </v>
      </c>
      <c r="Q193" s="195" t="str">
        <f t="shared" si="50"/>
        <v xml:space="preserve"> </v>
      </c>
      <c r="R193" s="336" t="str">
        <f t="shared" si="51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">
      <c r="A194" s="165" t="str">
        <f>Option2!A161</f>
        <v>N/A</v>
      </c>
      <c r="B194" s="161" t="str">
        <f t="shared" si="53"/>
        <v xml:space="preserve"> </v>
      </c>
      <c r="C194" s="163" t="str">
        <f t="shared" si="52"/>
        <v xml:space="preserve"> </v>
      </c>
      <c r="D194" s="162" t="str">
        <f t="shared" si="44"/>
        <v xml:space="preserve"> </v>
      </c>
      <c r="E194" s="161" t="str">
        <f t="shared" si="54"/>
        <v xml:space="preserve"> </v>
      </c>
      <c r="F194" s="162" t="str">
        <f t="shared" si="45"/>
        <v xml:space="preserve"> </v>
      </c>
      <c r="G194" s="161" t="str">
        <f t="shared" si="55"/>
        <v xml:space="preserve"> </v>
      </c>
      <c r="H194" s="162" t="str">
        <f t="shared" si="46"/>
        <v xml:space="preserve"> </v>
      </c>
      <c r="I194" s="162" t="str">
        <f t="shared" si="56"/>
        <v xml:space="preserve"> </v>
      </c>
      <c r="J194" s="162"/>
      <c r="K194" s="335"/>
      <c r="L194" s="335"/>
      <c r="M194" s="258"/>
      <c r="N194" s="194" t="str">
        <f t="shared" si="47"/>
        <v xml:space="preserve"> </v>
      </c>
      <c r="O194" s="194" t="str">
        <f t="shared" si="48"/>
        <v xml:space="preserve"> </v>
      </c>
      <c r="P194" s="194" t="str">
        <f t="shared" si="49"/>
        <v xml:space="preserve"> </v>
      </c>
      <c r="Q194" s="195" t="str">
        <f t="shared" si="50"/>
        <v xml:space="preserve"> </v>
      </c>
      <c r="R194" s="336" t="str">
        <f t="shared" si="51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">
      <c r="A195" s="165" t="str">
        <f>Option2!A162</f>
        <v>N/A</v>
      </c>
      <c r="B195" s="161" t="str">
        <f t="shared" si="53"/>
        <v xml:space="preserve"> </v>
      </c>
      <c r="C195" s="163" t="str">
        <f t="shared" si="52"/>
        <v xml:space="preserve"> </v>
      </c>
      <c r="D195" s="162" t="str">
        <f t="shared" si="44"/>
        <v xml:space="preserve"> </v>
      </c>
      <c r="E195" s="161" t="str">
        <f t="shared" si="54"/>
        <v xml:space="preserve"> </v>
      </c>
      <c r="F195" s="162" t="str">
        <f t="shared" si="45"/>
        <v xml:space="preserve"> </v>
      </c>
      <c r="G195" s="161" t="str">
        <f t="shared" si="55"/>
        <v xml:space="preserve"> </v>
      </c>
      <c r="H195" s="162" t="str">
        <f t="shared" si="46"/>
        <v xml:space="preserve"> </v>
      </c>
      <c r="I195" s="162" t="str">
        <f t="shared" si="56"/>
        <v xml:space="preserve"> </v>
      </c>
      <c r="J195" s="162"/>
      <c r="K195" s="335"/>
      <c r="L195" s="335"/>
      <c r="M195" s="258"/>
      <c r="N195" s="194" t="str">
        <f t="shared" si="47"/>
        <v xml:space="preserve"> </v>
      </c>
      <c r="O195" s="194" t="str">
        <f t="shared" si="48"/>
        <v xml:space="preserve"> </v>
      </c>
      <c r="P195" s="194" t="str">
        <f t="shared" si="49"/>
        <v xml:space="preserve"> </v>
      </c>
      <c r="Q195" s="195" t="str">
        <f t="shared" si="50"/>
        <v xml:space="preserve"> </v>
      </c>
      <c r="R195" s="336" t="str">
        <f t="shared" si="51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">
      <c r="A196" s="165" t="str">
        <f>Option2!A163</f>
        <v>N/A</v>
      </c>
      <c r="B196" s="161" t="str">
        <f t="shared" si="53"/>
        <v xml:space="preserve"> </v>
      </c>
      <c r="C196" s="163" t="str">
        <f t="shared" si="52"/>
        <v xml:space="preserve"> </v>
      </c>
      <c r="D196" s="162" t="str">
        <f t="shared" si="44"/>
        <v xml:space="preserve"> </v>
      </c>
      <c r="E196" s="161" t="str">
        <f t="shared" si="54"/>
        <v xml:space="preserve"> </v>
      </c>
      <c r="F196" s="162" t="str">
        <f t="shared" si="45"/>
        <v xml:space="preserve"> </v>
      </c>
      <c r="G196" s="161" t="str">
        <f t="shared" si="55"/>
        <v xml:space="preserve"> </v>
      </c>
      <c r="H196" s="162" t="str">
        <f t="shared" si="46"/>
        <v xml:space="preserve"> </v>
      </c>
      <c r="I196" s="162" t="str">
        <f t="shared" si="56"/>
        <v xml:space="preserve"> </v>
      </c>
      <c r="J196" s="162"/>
      <c r="K196" s="335"/>
      <c r="L196" s="335"/>
      <c r="M196" s="258"/>
      <c r="N196" s="194" t="str">
        <f t="shared" si="47"/>
        <v xml:space="preserve"> </v>
      </c>
      <c r="O196" s="194" t="str">
        <f t="shared" si="48"/>
        <v xml:space="preserve"> </v>
      </c>
      <c r="P196" s="194" t="str">
        <f t="shared" si="49"/>
        <v xml:space="preserve"> </v>
      </c>
      <c r="Q196" s="195" t="str">
        <f t="shared" si="50"/>
        <v xml:space="preserve"> </v>
      </c>
      <c r="R196" s="336" t="str">
        <f t="shared" si="51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">
      <c r="A197" s="165" t="str">
        <f>Option2!A164</f>
        <v>N/A</v>
      </c>
      <c r="B197" s="161" t="str">
        <f t="shared" si="53"/>
        <v xml:space="preserve"> </v>
      </c>
      <c r="C197" s="163" t="str">
        <f t="shared" si="52"/>
        <v xml:space="preserve"> </v>
      </c>
      <c r="D197" s="162" t="str">
        <f t="shared" si="44"/>
        <v xml:space="preserve"> </v>
      </c>
      <c r="E197" s="161" t="str">
        <f t="shared" si="54"/>
        <v xml:space="preserve"> </v>
      </c>
      <c r="F197" s="162" t="str">
        <f t="shared" si="45"/>
        <v xml:space="preserve"> </v>
      </c>
      <c r="G197" s="161" t="str">
        <f t="shared" si="55"/>
        <v xml:space="preserve"> </v>
      </c>
      <c r="H197" s="162" t="str">
        <f t="shared" si="46"/>
        <v xml:space="preserve"> </v>
      </c>
      <c r="I197" s="162" t="str">
        <f t="shared" si="56"/>
        <v xml:space="preserve"> </v>
      </c>
      <c r="J197" s="162"/>
      <c r="K197" s="335"/>
      <c r="L197" s="335"/>
      <c r="M197" s="258"/>
      <c r="N197" s="194" t="str">
        <f t="shared" si="47"/>
        <v xml:space="preserve"> </v>
      </c>
      <c r="O197" s="194" t="str">
        <f t="shared" si="48"/>
        <v xml:space="preserve"> </v>
      </c>
      <c r="P197" s="194" t="str">
        <f t="shared" si="49"/>
        <v xml:space="preserve"> </v>
      </c>
      <c r="Q197" s="195" t="str">
        <f t="shared" si="50"/>
        <v xml:space="preserve"> </v>
      </c>
      <c r="R197" s="336" t="str">
        <f t="shared" si="51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">
      <c r="A198" s="165" t="str">
        <f>Option2!A165</f>
        <v>N/A</v>
      </c>
      <c r="B198" s="161" t="str">
        <f t="shared" si="53"/>
        <v xml:space="preserve"> </v>
      </c>
      <c r="C198" s="163" t="str">
        <f t="shared" si="52"/>
        <v xml:space="preserve"> </v>
      </c>
      <c r="D198" s="162" t="str">
        <f t="shared" si="44"/>
        <v xml:space="preserve"> </v>
      </c>
      <c r="E198" s="161" t="str">
        <f t="shared" si="54"/>
        <v xml:space="preserve"> </v>
      </c>
      <c r="F198" s="162" t="str">
        <f t="shared" si="45"/>
        <v xml:space="preserve"> </v>
      </c>
      <c r="G198" s="161" t="str">
        <f t="shared" si="55"/>
        <v xml:space="preserve"> </v>
      </c>
      <c r="H198" s="162" t="str">
        <f t="shared" si="46"/>
        <v xml:space="preserve"> </v>
      </c>
      <c r="I198" s="162" t="str">
        <f t="shared" si="56"/>
        <v xml:space="preserve"> </v>
      </c>
      <c r="J198" s="162"/>
      <c r="K198" s="335"/>
      <c r="L198" s="335"/>
      <c r="M198" s="258"/>
      <c r="N198" s="194" t="str">
        <f t="shared" si="47"/>
        <v xml:space="preserve"> </v>
      </c>
      <c r="O198" s="194" t="str">
        <f t="shared" si="48"/>
        <v xml:space="preserve"> </v>
      </c>
      <c r="P198" s="194" t="str">
        <f t="shared" si="49"/>
        <v xml:space="preserve"> </v>
      </c>
      <c r="Q198" s="195" t="str">
        <f t="shared" si="50"/>
        <v xml:space="preserve"> </v>
      </c>
      <c r="R198" s="336" t="str">
        <f t="shared" si="51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">
      <c r="A199" s="165" t="str">
        <f>Option2!A166</f>
        <v>N/A</v>
      </c>
      <c r="B199" s="161" t="str">
        <f t="shared" si="53"/>
        <v xml:space="preserve"> </v>
      </c>
      <c r="C199" s="163" t="str">
        <f t="shared" si="52"/>
        <v xml:space="preserve"> </v>
      </c>
      <c r="D199" s="162" t="str">
        <f t="shared" si="44"/>
        <v xml:space="preserve"> </v>
      </c>
      <c r="E199" s="161" t="str">
        <f t="shared" si="54"/>
        <v xml:space="preserve"> </v>
      </c>
      <c r="F199" s="162" t="str">
        <f t="shared" si="45"/>
        <v xml:space="preserve"> </v>
      </c>
      <c r="G199" s="161" t="str">
        <f t="shared" si="55"/>
        <v xml:space="preserve"> </v>
      </c>
      <c r="H199" s="162" t="str">
        <f t="shared" si="46"/>
        <v xml:space="preserve"> </v>
      </c>
      <c r="I199" s="162" t="str">
        <f t="shared" si="56"/>
        <v xml:space="preserve"> </v>
      </c>
      <c r="J199" s="162"/>
      <c r="K199" s="335"/>
      <c r="L199" s="335"/>
      <c r="M199" s="258"/>
      <c r="N199" s="194" t="str">
        <f t="shared" si="47"/>
        <v xml:space="preserve"> </v>
      </c>
      <c r="O199" s="194" t="str">
        <f t="shared" si="48"/>
        <v xml:space="preserve"> </v>
      </c>
      <c r="P199" s="194" t="str">
        <f t="shared" si="49"/>
        <v xml:space="preserve"> </v>
      </c>
      <c r="Q199" s="195" t="str">
        <f t="shared" si="50"/>
        <v xml:space="preserve"> </v>
      </c>
      <c r="R199" s="336" t="str">
        <f t="shared" si="51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">
      <c r="A200" s="165" t="str">
        <f>Option2!A167</f>
        <v>N/A</v>
      </c>
      <c r="B200" s="161" t="str">
        <f t="shared" si="53"/>
        <v xml:space="preserve"> </v>
      </c>
      <c r="C200" s="163" t="str">
        <f t="shared" si="52"/>
        <v xml:space="preserve"> </v>
      </c>
      <c r="D200" s="162" t="str">
        <f t="shared" si="44"/>
        <v xml:space="preserve"> </v>
      </c>
      <c r="E200" s="161" t="str">
        <f t="shared" si="54"/>
        <v xml:space="preserve"> </v>
      </c>
      <c r="F200" s="162" t="str">
        <f t="shared" si="45"/>
        <v xml:space="preserve"> </v>
      </c>
      <c r="G200" s="161" t="str">
        <f t="shared" si="55"/>
        <v xml:space="preserve"> </v>
      </c>
      <c r="H200" s="162" t="str">
        <f t="shared" si="46"/>
        <v xml:space="preserve"> </v>
      </c>
      <c r="I200" s="162" t="str">
        <f t="shared" si="56"/>
        <v xml:space="preserve"> </v>
      </c>
      <c r="J200" s="162"/>
      <c r="K200" s="335"/>
      <c r="L200" s="335"/>
      <c r="M200" s="258"/>
      <c r="N200" s="194" t="str">
        <f t="shared" si="47"/>
        <v xml:space="preserve"> </v>
      </c>
      <c r="O200" s="194" t="str">
        <f t="shared" si="48"/>
        <v xml:space="preserve"> </v>
      </c>
      <c r="P200" s="194" t="str">
        <f t="shared" si="49"/>
        <v xml:space="preserve"> </v>
      </c>
      <c r="Q200" s="195" t="str">
        <f t="shared" si="50"/>
        <v xml:space="preserve"> </v>
      </c>
      <c r="R200" s="336" t="str">
        <f t="shared" si="51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">
      <c r="A201" s="165" t="str">
        <f>Option2!A168</f>
        <v>N/A</v>
      </c>
      <c r="B201" s="161" t="str">
        <f t="shared" si="53"/>
        <v xml:space="preserve"> </v>
      </c>
      <c r="C201" s="163" t="str">
        <f t="shared" si="52"/>
        <v xml:space="preserve"> </v>
      </c>
      <c r="D201" s="162" t="str">
        <f t="shared" si="44"/>
        <v xml:space="preserve"> </v>
      </c>
      <c r="E201" s="161" t="str">
        <f t="shared" si="54"/>
        <v xml:space="preserve"> </v>
      </c>
      <c r="F201" s="162" t="str">
        <f t="shared" si="45"/>
        <v xml:space="preserve"> </v>
      </c>
      <c r="G201" s="161" t="str">
        <f t="shared" si="55"/>
        <v xml:space="preserve"> </v>
      </c>
      <c r="H201" s="162" t="str">
        <f t="shared" si="46"/>
        <v xml:space="preserve"> </v>
      </c>
      <c r="I201" s="162" t="str">
        <f t="shared" si="56"/>
        <v xml:space="preserve"> </v>
      </c>
      <c r="J201" s="162"/>
      <c r="K201" s="335"/>
      <c r="L201" s="335"/>
      <c r="M201" s="258"/>
      <c r="N201" s="194" t="str">
        <f t="shared" si="47"/>
        <v xml:space="preserve"> </v>
      </c>
      <c r="O201" s="194" t="str">
        <f t="shared" si="48"/>
        <v xml:space="preserve"> </v>
      </c>
      <c r="P201" s="194" t="str">
        <f t="shared" si="49"/>
        <v xml:space="preserve"> </v>
      </c>
      <c r="Q201" s="195" t="str">
        <f t="shared" si="50"/>
        <v xml:space="preserve"> </v>
      </c>
      <c r="R201" s="336" t="str">
        <f t="shared" si="51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">
      <c r="A202" s="165" t="str">
        <f>Option2!A169</f>
        <v>N/A</v>
      </c>
      <c r="B202" s="161" t="str">
        <f t="shared" si="53"/>
        <v xml:space="preserve"> </v>
      </c>
      <c r="C202" s="163" t="str">
        <f t="shared" si="52"/>
        <v xml:space="preserve"> </v>
      </c>
      <c r="D202" s="162" t="str">
        <f t="shared" si="44"/>
        <v xml:space="preserve"> </v>
      </c>
      <c r="E202" s="161" t="str">
        <f t="shared" si="54"/>
        <v xml:space="preserve"> </v>
      </c>
      <c r="F202" s="162" t="str">
        <f t="shared" si="45"/>
        <v xml:space="preserve"> </v>
      </c>
      <c r="G202" s="161" t="str">
        <f t="shared" si="55"/>
        <v xml:space="preserve"> </v>
      </c>
      <c r="H202" s="162" t="str">
        <f t="shared" si="46"/>
        <v xml:space="preserve"> </v>
      </c>
      <c r="I202" s="162" t="str">
        <f t="shared" si="56"/>
        <v xml:space="preserve"> </v>
      </c>
      <c r="J202" s="162"/>
      <c r="K202" s="335"/>
      <c r="L202" s="335"/>
      <c r="M202" s="258"/>
      <c r="N202" s="194" t="str">
        <f t="shared" si="47"/>
        <v xml:space="preserve"> </v>
      </c>
      <c r="O202" s="194" t="str">
        <f t="shared" si="48"/>
        <v xml:space="preserve"> </v>
      </c>
      <c r="P202" s="194" t="str">
        <f t="shared" si="49"/>
        <v xml:space="preserve"> </v>
      </c>
      <c r="Q202" s="195" t="str">
        <f t="shared" si="50"/>
        <v xml:space="preserve"> </v>
      </c>
      <c r="R202" s="336" t="str">
        <f t="shared" si="51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">
      <c r="A203" s="165" t="str">
        <f>Option2!A170</f>
        <v>N/A</v>
      </c>
      <c r="B203" s="161" t="str">
        <f t="shared" si="53"/>
        <v xml:space="preserve"> </v>
      </c>
      <c r="C203" s="163" t="str">
        <f t="shared" si="52"/>
        <v xml:space="preserve"> </v>
      </c>
      <c r="D203" s="162" t="str">
        <f t="shared" si="44"/>
        <v xml:space="preserve"> </v>
      </c>
      <c r="E203" s="161" t="str">
        <f t="shared" si="54"/>
        <v xml:space="preserve"> </v>
      </c>
      <c r="F203" s="162" t="str">
        <f t="shared" si="45"/>
        <v xml:space="preserve"> </v>
      </c>
      <c r="G203" s="161" t="str">
        <f t="shared" si="55"/>
        <v xml:space="preserve"> </v>
      </c>
      <c r="H203" s="162" t="str">
        <f t="shared" si="46"/>
        <v xml:space="preserve"> </v>
      </c>
      <c r="I203" s="162" t="str">
        <f t="shared" si="56"/>
        <v xml:space="preserve"> </v>
      </c>
      <c r="J203" s="162"/>
      <c r="K203" s="335"/>
      <c r="L203" s="335"/>
      <c r="M203" s="258"/>
      <c r="N203" s="194" t="str">
        <f t="shared" si="47"/>
        <v xml:space="preserve"> </v>
      </c>
      <c r="O203" s="194" t="str">
        <f t="shared" si="48"/>
        <v xml:space="preserve"> </v>
      </c>
      <c r="P203" s="194" t="str">
        <f t="shared" si="49"/>
        <v xml:space="preserve"> </v>
      </c>
      <c r="Q203" s="195" t="str">
        <f t="shared" si="50"/>
        <v xml:space="preserve"> </v>
      </c>
      <c r="R203" s="336" t="str">
        <f t="shared" si="51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">
      <c r="A204" s="165" t="str">
        <f>Option2!A171</f>
        <v>N/A</v>
      </c>
      <c r="B204" s="161" t="str">
        <f t="shared" si="53"/>
        <v xml:space="preserve"> </v>
      </c>
      <c r="C204" s="163" t="str">
        <f t="shared" si="52"/>
        <v xml:space="preserve"> </v>
      </c>
      <c r="D204" s="162" t="str">
        <f t="shared" si="44"/>
        <v xml:space="preserve"> </v>
      </c>
      <c r="E204" s="161" t="str">
        <f t="shared" si="54"/>
        <v xml:space="preserve"> </v>
      </c>
      <c r="F204" s="162" t="str">
        <f t="shared" si="45"/>
        <v xml:space="preserve"> </v>
      </c>
      <c r="G204" s="161" t="str">
        <f t="shared" si="55"/>
        <v xml:space="preserve"> </v>
      </c>
      <c r="H204" s="162" t="str">
        <f t="shared" si="46"/>
        <v xml:space="preserve"> </v>
      </c>
      <c r="I204" s="162" t="str">
        <f t="shared" si="56"/>
        <v xml:space="preserve"> </v>
      </c>
      <c r="J204" s="162"/>
      <c r="K204" s="335"/>
      <c r="L204" s="335"/>
      <c r="M204" s="258"/>
      <c r="N204" s="194" t="str">
        <f t="shared" si="47"/>
        <v xml:space="preserve"> </v>
      </c>
      <c r="O204" s="194" t="str">
        <f t="shared" si="48"/>
        <v xml:space="preserve"> </v>
      </c>
      <c r="P204" s="194" t="str">
        <f t="shared" si="49"/>
        <v xml:space="preserve"> </v>
      </c>
      <c r="Q204" s="195" t="str">
        <f t="shared" si="50"/>
        <v xml:space="preserve"> </v>
      </c>
      <c r="R204" s="336" t="str">
        <f t="shared" si="51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">
      <c r="A205" s="165" t="str">
        <f>Option2!A172</f>
        <v>N/A</v>
      </c>
      <c r="B205" s="161" t="str">
        <f t="shared" si="53"/>
        <v xml:space="preserve"> </v>
      </c>
      <c r="C205" s="163" t="str">
        <f t="shared" si="52"/>
        <v xml:space="preserve"> </v>
      </c>
      <c r="D205" s="162" t="str">
        <f t="shared" si="44"/>
        <v xml:space="preserve"> </v>
      </c>
      <c r="E205" s="161" t="str">
        <f t="shared" si="54"/>
        <v xml:space="preserve"> </v>
      </c>
      <c r="F205" s="162" t="str">
        <f t="shared" si="45"/>
        <v xml:space="preserve"> </v>
      </c>
      <c r="G205" s="161" t="str">
        <f t="shared" si="55"/>
        <v xml:space="preserve"> </v>
      </c>
      <c r="H205" s="162" t="str">
        <f t="shared" si="46"/>
        <v xml:space="preserve"> </v>
      </c>
      <c r="I205" s="162" t="str">
        <f t="shared" si="56"/>
        <v xml:space="preserve"> </v>
      </c>
      <c r="J205" s="162"/>
      <c r="K205" s="335"/>
      <c r="L205" s="335"/>
      <c r="M205" s="258"/>
      <c r="N205" s="194" t="str">
        <f t="shared" si="47"/>
        <v xml:space="preserve"> </v>
      </c>
      <c r="O205" s="194" t="str">
        <f t="shared" si="48"/>
        <v xml:space="preserve"> </v>
      </c>
      <c r="P205" s="194" t="str">
        <f t="shared" si="49"/>
        <v xml:space="preserve"> </v>
      </c>
      <c r="Q205" s="195" t="str">
        <f t="shared" si="50"/>
        <v xml:space="preserve"> </v>
      </c>
      <c r="R205" s="336" t="str">
        <f t="shared" si="51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">
      <c r="A206" s="165" t="str">
        <f>Option2!A173</f>
        <v>N/A</v>
      </c>
      <c r="B206" s="161" t="str">
        <f t="shared" si="53"/>
        <v xml:space="preserve"> </v>
      </c>
      <c r="C206" s="163" t="str">
        <f t="shared" si="52"/>
        <v xml:space="preserve"> </v>
      </c>
      <c r="D206" s="162" t="str">
        <f t="shared" si="44"/>
        <v xml:space="preserve"> </v>
      </c>
      <c r="E206" s="161" t="str">
        <f t="shared" si="54"/>
        <v xml:space="preserve"> </v>
      </c>
      <c r="F206" s="162" t="str">
        <f t="shared" si="45"/>
        <v xml:space="preserve"> </v>
      </c>
      <c r="G206" s="161" t="str">
        <f t="shared" si="55"/>
        <v xml:space="preserve"> </v>
      </c>
      <c r="H206" s="162" t="str">
        <f t="shared" si="46"/>
        <v xml:space="preserve"> </v>
      </c>
      <c r="I206" s="162" t="str">
        <f t="shared" si="56"/>
        <v xml:space="preserve"> </v>
      </c>
      <c r="J206" s="162"/>
      <c r="K206" s="335"/>
      <c r="L206" s="335"/>
      <c r="M206" s="258"/>
      <c r="N206" s="194" t="str">
        <f t="shared" si="47"/>
        <v xml:space="preserve"> </v>
      </c>
      <c r="O206" s="194" t="str">
        <f t="shared" si="48"/>
        <v xml:space="preserve"> </v>
      </c>
      <c r="P206" s="194" t="str">
        <f t="shared" si="49"/>
        <v xml:space="preserve"> </v>
      </c>
      <c r="Q206" s="195" t="str">
        <f t="shared" si="50"/>
        <v xml:space="preserve"> </v>
      </c>
      <c r="R206" s="336" t="str">
        <f t="shared" si="51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">
      <c r="A207" s="165" t="str">
        <f>Option2!A174</f>
        <v>N/A</v>
      </c>
      <c r="B207" s="161" t="str">
        <f t="shared" si="53"/>
        <v xml:space="preserve"> </v>
      </c>
      <c r="C207" s="163" t="str">
        <f t="shared" si="52"/>
        <v xml:space="preserve"> </v>
      </c>
      <c r="D207" s="162" t="str">
        <f t="shared" si="44"/>
        <v xml:space="preserve"> </v>
      </c>
      <c r="E207" s="161" t="str">
        <f t="shared" si="54"/>
        <v xml:space="preserve"> </v>
      </c>
      <c r="F207" s="162" t="str">
        <f t="shared" si="45"/>
        <v xml:space="preserve"> </v>
      </c>
      <c r="G207" s="161" t="str">
        <f t="shared" si="55"/>
        <v xml:space="preserve"> </v>
      </c>
      <c r="H207" s="162" t="str">
        <f t="shared" si="46"/>
        <v xml:space="preserve"> </v>
      </c>
      <c r="I207" s="162" t="str">
        <f t="shared" si="56"/>
        <v xml:space="preserve"> </v>
      </c>
      <c r="J207" s="162"/>
      <c r="K207" s="335"/>
      <c r="L207" s="335"/>
      <c r="M207" s="258"/>
      <c r="N207" s="194" t="str">
        <f t="shared" si="47"/>
        <v xml:space="preserve"> </v>
      </c>
      <c r="O207" s="194" t="str">
        <f t="shared" si="48"/>
        <v xml:space="preserve"> </v>
      </c>
      <c r="P207" s="194" t="str">
        <f t="shared" si="49"/>
        <v xml:space="preserve"> </v>
      </c>
      <c r="Q207" s="195" t="str">
        <f t="shared" si="50"/>
        <v xml:space="preserve"> </v>
      </c>
      <c r="R207" s="336" t="str">
        <f t="shared" si="51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">
      <c r="A208" s="165" t="str">
        <f>Option2!A175</f>
        <v>N/A</v>
      </c>
      <c r="B208" s="161" t="str">
        <f t="shared" si="53"/>
        <v xml:space="preserve"> </v>
      </c>
      <c r="C208" s="163" t="str">
        <f t="shared" si="52"/>
        <v xml:space="preserve"> </v>
      </c>
      <c r="D208" s="162" t="str">
        <f t="shared" si="44"/>
        <v xml:space="preserve"> </v>
      </c>
      <c r="E208" s="161" t="str">
        <f t="shared" si="54"/>
        <v xml:space="preserve"> </v>
      </c>
      <c r="F208" s="162" t="str">
        <f t="shared" si="45"/>
        <v xml:space="preserve"> </v>
      </c>
      <c r="G208" s="161" t="str">
        <f t="shared" si="55"/>
        <v xml:space="preserve"> </v>
      </c>
      <c r="H208" s="162" t="str">
        <f t="shared" si="46"/>
        <v xml:space="preserve"> </v>
      </c>
      <c r="I208" s="162" t="str">
        <f t="shared" si="56"/>
        <v xml:space="preserve"> </v>
      </c>
      <c r="J208" s="162"/>
      <c r="K208" s="335"/>
      <c r="L208" s="335"/>
      <c r="M208" s="258"/>
      <c r="N208" s="194" t="str">
        <f t="shared" si="47"/>
        <v xml:space="preserve"> </v>
      </c>
      <c r="O208" s="194" t="str">
        <f t="shared" si="48"/>
        <v xml:space="preserve"> </v>
      </c>
      <c r="P208" s="194" t="str">
        <f t="shared" si="49"/>
        <v xml:space="preserve"> </v>
      </c>
      <c r="Q208" s="195" t="str">
        <f t="shared" si="50"/>
        <v xml:space="preserve"> </v>
      </c>
      <c r="R208" s="336" t="str">
        <f t="shared" si="51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">
      <c r="A209" s="165" t="str">
        <f>Option2!A176</f>
        <v>N/A</v>
      </c>
      <c r="B209" s="161" t="str">
        <f t="shared" si="53"/>
        <v xml:space="preserve"> </v>
      </c>
      <c r="C209" s="163" t="str">
        <f t="shared" si="52"/>
        <v xml:space="preserve"> </v>
      </c>
      <c r="D209" s="162" t="str">
        <f t="shared" si="44"/>
        <v xml:space="preserve"> </v>
      </c>
      <c r="E209" s="161" t="str">
        <f t="shared" si="54"/>
        <v xml:space="preserve"> </v>
      </c>
      <c r="F209" s="162" t="str">
        <f t="shared" si="45"/>
        <v xml:space="preserve"> </v>
      </c>
      <c r="G209" s="161" t="str">
        <f t="shared" si="55"/>
        <v xml:space="preserve"> </v>
      </c>
      <c r="H209" s="162" t="str">
        <f t="shared" si="46"/>
        <v xml:space="preserve"> </v>
      </c>
      <c r="I209" s="162" t="str">
        <f t="shared" si="56"/>
        <v xml:space="preserve"> </v>
      </c>
      <c r="J209" s="162"/>
      <c r="K209" s="335"/>
      <c r="L209" s="335"/>
      <c r="M209" s="258"/>
      <c r="N209" s="194" t="str">
        <f t="shared" si="47"/>
        <v xml:space="preserve"> </v>
      </c>
      <c r="O209" s="194" t="str">
        <f t="shared" si="48"/>
        <v xml:space="preserve"> </v>
      </c>
      <c r="P209" s="194" t="str">
        <f t="shared" si="49"/>
        <v xml:space="preserve"> </v>
      </c>
      <c r="Q209" s="195" t="str">
        <f t="shared" si="50"/>
        <v xml:space="preserve"> </v>
      </c>
      <c r="R209" s="336" t="str">
        <f t="shared" si="51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">
      <c r="A210" s="165" t="str">
        <f>Option2!A177</f>
        <v>N/A</v>
      </c>
      <c r="B210" s="161" t="str">
        <f t="shared" si="53"/>
        <v xml:space="preserve"> </v>
      </c>
      <c r="C210" s="163" t="str">
        <f t="shared" si="52"/>
        <v xml:space="preserve"> </v>
      </c>
      <c r="D210" s="162" t="str">
        <f t="shared" si="44"/>
        <v xml:space="preserve"> </v>
      </c>
      <c r="E210" s="161" t="str">
        <f t="shared" si="54"/>
        <v xml:space="preserve"> </v>
      </c>
      <c r="F210" s="162" t="str">
        <f t="shared" si="45"/>
        <v xml:space="preserve"> </v>
      </c>
      <c r="G210" s="161" t="str">
        <f t="shared" si="55"/>
        <v xml:space="preserve"> </v>
      </c>
      <c r="H210" s="162" t="str">
        <f t="shared" si="46"/>
        <v xml:space="preserve"> </v>
      </c>
      <c r="I210" s="162" t="str">
        <f t="shared" si="56"/>
        <v xml:space="preserve"> </v>
      </c>
      <c r="J210" s="162"/>
      <c r="K210" s="335"/>
      <c r="L210" s="335"/>
      <c r="M210" s="258"/>
      <c r="N210" s="194" t="str">
        <f t="shared" si="47"/>
        <v xml:space="preserve"> </v>
      </c>
      <c r="O210" s="194" t="str">
        <f t="shared" si="48"/>
        <v xml:space="preserve"> </v>
      </c>
      <c r="P210" s="194" t="str">
        <f t="shared" si="49"/>
        <v xml:space="preserve"> </v>
      </c>
      <c r="Q210" s="195" t="str">
        <f t="shared" si="50"/>
        <v xml:space="preserve"> </v>
      </c>
      <c r="R210" s="336" t="str">
        <f t="shared" si="51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">
      <c r="A211" s="165" t="str">
        <f>Option2!A178</f>
        <v>N/A</v>
      </c>
      <c r="B211" s="161" t="str">
        <f t="shared" si="53"/>
        <v xml:space="preserve"> </v>
      </c>
      <c r="C211" s="163" t="str">
        <f t="shared" si="52"/>
        <v xml:space="preserve"> </v>
      </c>
      <c r="D211" s="162" t="str">
        <f t="shared" si="44"/>
        <v xml:space="preserve"> </v>
      </c>
      <c r="E211" s="161" t="str">
        <f t="shared" si="54"/>
        <v xml:space="preserve"> </v>
      </c>
      <c r="F211" s="162" t="str">
        <f t="shared" si="45"/>
        <v xml:space="preserve"> </v>
      </c>
      <c r="G211" s="161" t="str">
        <f t="shared" si="55"/>
        <v xml:space="preserve"> </v>
      </c>
      <c r="H211" s="162" t="str">
        <f t="shared" si="46"/>
        <v xml:space="preserve"> </v>
      </c>
      <c r="I211" s="162" t="str">
        <f t="shared" si="56"/>
        <v xml:space="preserve"> </v>
      </c>
      <c r="J211" s="162"/>
      <c r="K211" s="335"/>
      <c r="L211" s="335"/>
      <c r="M211" s="258"/>
      <c r="N211" s="194" t="str">
        <f t="shared" si="47"/>
        <v xml:space="preserve"> </v>
      </c>
      <c r="O211" s="194" t="str">
        <f t="shared" si="48"/>
        <v xml:space="preserve"> </v>
      </c>
      <c r="P211" s="194" t="str">
        <f t="shared" si="49"/>
        <v xml:space="preserve"> </v>
      </c>
      <c r="Q211" s="195" t="str">
        <f t="shared" si="50"/>
        <v xml:space="preserve"> </v>
      </c>
      <c r="R211" s="336" t="str">
        <f t="shared" si="51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">
      <c r="A212" s="165" t="str">
        <f>Option2!A179</f>
        <v>N/A</v>
      </c>
      <c r="B212" s="161" t="str">
        <f t="shared" si="53"/>
        <v xml:space="preserve"> </v>
      </c>
      <c r="C212" s="163" t="str">
        <f t="shared" si="52"/>
        <v xml:space="preserve"> </v>
      </c>
      <c r="D212" s="162" t="str">
        <f t="shared" si="44"/>
        <v xml:space="preserve"> </v>
      </c>
      <c r="E212" s="161" t="str">
        <f t="shared" si="54"/>
        <v xml:space="preserve"> </v>
      </c>
      <c r="F212" s="162" t="str">
        <f t="shared" si="45"/>
        <v xml:space="preserve"> </v>
      </c>
      <c r="G212" s="161" t="str">
        <f t="shared" si="55"/>
        <v xml:space="preserve"> </v>
      </c>
      <c r="H212" s="162" t="str">
        <f t="shared" si="46"/>
        <v xml:space="preserve"> </v>
      </c>
      <c r="I212" s="162" t="str">
        <f t="shared" si="56"/>
        <v xml:space="preserve"> </v>
      </c>
      <c r="J212" s="162"/>
      <c r="K212" s="335"/>
      <c r="L212" s="335"/>
      <c r="M212" s="258"/>
      <c r="N212" s="194" t="str">
        <f t="shared" si="47"/>
        <v xml:space="preserve"> </v>
      </c>
      <c r="O212" s="194" t="str">
        <f t="shared" si="48"/>
        <v xml:space="preserve"> </v>
      </c>
      <c r="P212" s="194" t="str">
        <f t="shared" si="49"/>
        <v xml:space="preserve"> </v>
      </c>
      <c r="Q212" s="195" t="str">
        <f t="shared" si="50"/>
        <v xml:space="preserve"> </v>
      </c>
      <c r="R212" s="336" t="str">
        <f t="shared" si="51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">
      <c r="A213" s="165" t="str">
        <f>Option2!A180</f>
        <v>N/A</v>
      </c>
      <c r="B213" s="161" t="str">
        <f t="shared" si="53"/>
        <v xml:space="preserve"> </v>
      </c>
      <c r="C213" s="163" t="str">
        <f t="shared" si="52"/>
        <v xml:space="preserve"> </v>
      </c>
      <c r="D213" s="162" t="str">
        <f t="shared" si="44"/>
        <v xml:space="preserve"> </v>
      </c>
      <c r="E213" s="161" t="str">
        <f t="shared" si="54"/>
        <v xml:space="preserve"> </v>
      </c>
      <c r="F213" s="162" t="str">
        <f t="shared" si="45"/>
        <v xml:space="preserve"> </v>
      </c>
      <c r="G213" s="161" t="str">
        <f t="shared" si="55"/>
        <v xml:space="preserve"> </v>
      </c>
      <c r="H213" s="162" t="str">
        <f t="shared" si="46"/>
        <v xml:space="preserve"> </v>
      </c>
      <c r="I213" s="162" t="str">
        <f t="shared" si="56"/>
        <v xml:space="preserve"> </v>
      </c>
      <c r="J213" s="162"/>
      <c r="K213" s="335"/>
      <c r="L213" s="335"/>
      <c r="M213" s="258"/>
      <c r="N213" s="194" t="str">
        <f t="shared" si="47"/>
        <v xml:space="preserve"> </v>
      </c>
      <c r="O213" s="194" t="str">
        <f t="shared" si="48"/>
        <v xml:space="preserve"> </v>
      </c>
      <c r="P213" s="194" t="str">
        <f t="shared" si="49"/>
        <v xml:space="preserve"> </v>
      </c>
      <c r="Q213" s="195" t="str">
        <f t="shared" si="50"/>
        <v xml:space="preserve"> </v>
      </c>
      <c r="R213" s="336" t="str">
        <f t="shared" si="51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">
      <c r="A214" s="165" t="str">
        <f>Option2!A181</f>
        <v>N/A</v>
      </c>
      <c r="B214" s="161" t="str">
        <f t="shared" si="53"/>
        <v xml:space="preserve"> </v>
      </c>
      <c r="C214" s="163" t="str">
        <f t="shared" si="52"/>
        <v xml:space="preserve"> </v>
      </c>
      <c r="D214" s="162" t="str">
        <f t="shared" si="44"/>
        <v xml:space="preserve"> </v>
      </c>
      <c r="E214" s="161" t="str">
        <f t="shared" si="54"/>
        <v xml:space="preserve"> </v>
      </c>
      <c r="F214" s="162" t="str">
        <f t="shared" si="45"/>
        <v xml:space="preserve"> </v>
      </c>
      <c r="G214" s="161" t="str">
        <f t="shared" si="55"/>
        <v xml:space="preserve"> </v>
      </c>
      <c r="H214" s="162" t="str">
        <f t="shared" si="46"/>
        <v xml:space="preserve"> </v>
      </c>
      <c r="I214" s="162" t="str">
        <f t="shared" si="56"/>
        <v xml:space="preserve"> </v>
      </c>
      <c r="J214" s="162"/>
      <c r="K214" s="335"/>
      <c r="L214" s="335"/>
      <c r="M214" s="258"/>
      <c r="N214" s="194" t="str">
        <f t="shared" si="47"/>
        <v xml:space="preserve"> </v>
      </c>
      <c r="O214" s="194" t="str">
        <f t="shared" si="48"/>
        <v xml:space="preserve"> </v>
      </c>
      <c r="P214" s="194" t="str">
        <f t="shared" si="49"/>
        <v xml:space="preserve"> </v>
      </c>
      <c r="Q214" s="195" t="str">
        <f t="shared" si="50"/>
        <v xml:space="preserve"> </v>
      </c>
      <c r="R214" s="336" t="str">
        <f t="shared" si="51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">
      <c r="A215" s="165" t="str">
        <f>Option2!A182</f>
        <v>N/A</v>
      </c>
      <c r="B215" s="161" t="str">
        <f t="shared" si="53"/>
        <v xml:space="preserve"> </v>
      </c>
      <c r="C215" s="163" t="str">
        <f t="shared" si="52"/>
        <v xml:space="preserve"> </v>
      </c>
      <c r="D215" s="162" t="str">
        <f t="shared" si="44"/>
        <v xml:space="preserve"> </v>
      </c>
      <c r="E215" s="161" t="str">
        <f t="shared" si="54"/>
        <v xml:space="preserve"> </v>
      </c>
      <c r="F215" s="162" t="str">
        <f t="shared" si="45"/>
        <v xml:space="preserve"> </v>
      </c>
      <c r="G215" s="161" t="str">
        <f t="shared" si="55"/>
        <v xml:space="preserve"> </v>
      </c>
      <c r="H215" s="162" t="str">
        <f t="shared" si="46"/>
        <v xml:space="preserve"> </v>
      </c>
      <c r="I215" s="162" t="str">
        <f t="shared" si="56"/>
        <v xml:space="preserve"> </v>
      </c>
      <c r="J215" s="162"/>
      <c r="K215" s="335"/>
      <c r="L215" s="335"/>
      <c r="M215" s="258"/>
      <c r="N215" s="194" t="str">
        <f t="shared" si="47"/>
        <v xml:space="preserve"> </v>
      </c>
      <c r="O215" s="194" t="str">
        <f t="shared" si="48"/>
        <v xml:space="preserve"> </v>
      </c>
      <c r="P215" s="194" t="str">
        <f t="shared" si="49"/>
        <v xml:space="preserve"> </v>
      </c>
      <c r="Q215" s="195" t="str">
        <f t="shared" si="50"/>
        <v xml:space="preserve"> </v>
      </c>
      <c r="R215" s="336" t="str">
        <f t="shared" si="51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">
      <c r="A216" s="165" t="str">
        <f>Option2!A183</f>
        <v>N/A</v>
      </c>
      <c r="B216" s="161" t="str">
        <f t="shared" si="53"/>
        <v xml:space="preserve"> </v>
      </c>
      <c r="C216" s="163" t="str">
        <f t="shared" si="52"/>
        <v xml:space="preserve"> </v>
      </c>
      <c r="D216" s="162" t="str">
        <f t="shared" si="44"/>
        <v xml:space="preserve"> </v>
      </c>
      <c r="E216" s="161" t="str">
        <f t="shared" si="54"/>
        <v xml:space="preserve"> </v>
      </c>
      <c r="F216" s="162" t="str">
        <f t="shared" si="45"/>
        <v xml:space="preserve"> </v>
      </c>
      <c r="G216" s="161" t="str">
        <f t="shared" si="55"/>
        <v xml:space="preserve"> </v>
      </c>
      <c r="H216" s="162" t="str">
        <f t="shared" si="46"/>
        <v xml:space="preserve"> </v>
      </c>
      <c r="I216" s="162" t="str">
        <f t="shared" si="56"/>
        <v xml:space="preserve"> </v>
      </c>
      <c r="J216" s="162"/>
      <c r="K216" s="335"/>
      <c r="L216" s="335"/>
      <c r="M216" s="258"/>
      <c r="N216" s="194" t="str">
        <f t="shared" si="47"/>
        <v xml:space="preserve"> </v>
      </c>
      <c r="O216" s="194" t="str">
        <f t="shared" si="48"/>
        <v xml:space="preserve"> </v>
      </c>
      <c r="P216" s="194" t="str">
        <f t="shared" si="49"/>
        <v xml:space="preserve"> </v>
      </c>
      <c r="Q216" s="195" t="str">
        <f t="shared" si="50"/>
        <v xml:space="preserve"> </v>
      </c>
      <c r="R216" s="336" t="str">
        <f t="shared" si="51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">
      <c r="A217" s="165" t="str">
        <f>Option2!A184</f>
        <v>N/A</v>
      </c>
      <c r="B217" s="161" t="str">
        <f t="shared" si="53"/>
        <v xml:space="preserve"> </v>
      </c>
      <c r="C217" s="163" t="str">
        <f t="shared" si="52"/>
        <v xml:space="preserve"> </v>
      </c>
      <c r="D217" s="162" t="str">
        <f t="shared" si="44"/>
        <v xml:space="preserve"> </v>
      </c>
      <c r="E217" s="161" t="str">
        <f t="shared" si="54"/>
        <v xml:space="preserve"> </v>
      </c>
      <c r="F217" s="162" t="str">
        <f t="shared" si="45"/>
        <v xml:space="preserve"> </v>
      </c>
      <c r="G217" s="161" t="str">
        <f t="shared" si="55"/>
        <v xml:space="preserve"> </v>
      </c>
      <c r="H217" s="162" t="str">
        <f t="shared" si="46"/>
        <v xml:space="preserve"> </v>
      </c>
      <c r="I217" s="162" t="str">
        <f t="shared" si="56"/>
        <v xml:space="preserve"> </v>
      </c>
      <c r="J217" s="162"/>
      <c r="K217" s="335"/>
      <c r="L217" s="335"/>
      <c r="M217" s="258"/>
      <c r="N217" s="194" t="str">
        <f t="shared" si="47"/>
        <v xml:space="preserve"> </v>
      </c>
      <c r="O217" s="194" t="str">
        <f t="shared" si="48"/>
        <v xml:space="preserve"> </v>
      </c>
      <c r="P217" s="194" t="str">
        <f t="shared" si="49"/>
        <v xml:space="preserve"> </v>
      </c>
      <c r="Q217" s="195" t="str">
        <f t="shared" si="50"/>
        <v xml:space="preserve"> </v>
      </c>
      <c r="R217" s="336" t="str">
        <f t="shared" si="51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">
      <c r="A218" s="165" t="str">
        <f>Option2!A185</f>
        <v>N/A</v>
      </c>
      <c r="B218" s="161" t="str">
        <f t="shared" si="53"/>
        <v xml:space="preserve"> </v>
      </c>
      <c r="C218" s="163" t="str">
        <f t="shared" si="52"/>
        <v xml:space="preserve"> </v>
      </c>
      <c r="D218" s="162" t="str">
        <f t="shared" si="44"/>
        <v xml:space="preserve"> </v>
      </c>
      <c r="E218" s="161" t="str">
        <f t="shared" si="54"/>
        <v xml:space="preserve"> </v>
      </c>
      <c r="F218" s="162" t="str">
        <f t="shared" si="45"/>
        <v xml:space="preserve"> </v>
      </c>
      <c r="G218" s="161" t="str">
        <f t="shared" si="55"/>
        <v xml:space="preserve"> </v>
      </c>
      <c r="H218" s="162" t="str">
        <f t="shared" si="46"/>
        <v xml:space="preserve"> </v>
      </c>
      <c r="I218" s="162" t="str">
        <f t="shared" si="56"/>
        <v xml:space="preserve"> </v>
      </c>
      <c r="J218" s="162"/>
      <c r="K218" s="335"/>
      <c r="L218" s="335"/>
      <c r="M218" s="258"/>
      <c r="N218" s="194" t="str">
        <f t="shared" si="47"/>
        <v xml:space="preserve"> </v>
      </c>
      <c r="O218" s="194" t="str">
        <f t="shared" si="48"/>
        <v xml:space="preserve"> </v>
      </c>
      <c r="P218" s="194" t="str">
        <f t="shared" si="49"/>
        <v xml:space="preserve"> </v>
      </c>
      <c r="Q218" s="195" t="str">
        <f t="shared" si="50"/>
        <v xml:space="preserve"> </v>
      </c>
      <c r="R218" s="336" t="str">
        <f t="shared" si="51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">
      <c r="A219" s="165" t="str">
        <f>Option2!A186</f>
        <v>N/A</v>
      </c>
      <c r="B219" s="161" t="str">
        <f t="shared" si="53"/>
        <v xml:space="preserve"> </v>
      </c>
      <c r="C219" s="163" t="str">
        <f t="shared" si="52"/>
        <v xml:space="preserve"> </v>
      </c>
      <c r="D219" s="162" t="str">
        <f t="shared" si="44"/>
        <v xml:space="preserve"> </v>
      </c>
      <c r="E219" s="161" t="str">
        <f t="shared" si="54"/>
        <v xml:space="preserve"> </v>
      </c>
      <c r="F219" s="162" t="str">
        <f t="shared" si="45"/>
        <v xml:space="preserve"> </v>
      </c>
      <c r="G219" s="161" t="str">
        <f t="shared" si="55"/>
        <v xml:space="preserve"> </v>
      </c>
      <c r="H219" s="162" t="str">
        <f t="shared" si="46"/>
        <v xml:space="preserve"> </v>
      </c>
      <c r="I219" s="162" t="str">
        <f t="shared" si="56"/>
        <v xml:space="preserve"> </v>
      </c>
      <c r="J219" s="162"/>
      <c r="K219" s="335"/>
      <c r="L219" s="335"/>
      <c r="M219" s="258"/>
      <c r="N219" s="194" t="str">
        <f t="shared" si="47"/>
        <v xml:space="preserve"> </v>
      </c>
      <c r="O219" s="194" t="str">
        <f t="shared" si="48"/>
        <v xml:space="preserve"> </v>
      </c>
      <c r="P219" s="194" t="str">
        <f t="shared" si="49"/>
        <v xml:space="preserve"> </v>
      </c>
      <c r="Q219" s="195" t="str">
        <f t="shared" si="50"/>
        <v xml:space="preserve"> </v>
      </c>
      <c r="R219" s="336" t="str">
        <f t="shared" si="51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">
      <c r="A220" s="165" t="str">
        <f>Option2!A187</f>
        <v>N/A</v>
      </c>
      <c r="B220" s="161" t="str">
        <f t="shared" si="53"/>
        <v xml:space="preserve"> </v>
      </c>
      <c r="C220" s="163" t="str">
        <f t="shared" si="52"/>
        <v xml:space="preserve"> </v>
      </c>
      <c r="D220" s="162" t="str">
        <f t="shared" si="44"/>
        <v xml:space="preserve"> </v>
      </c>
      <c r="E220" s="161" t="str">
        <f t="shared" si="54"/>
        <v xml:space="preserve"> </v>
      </c>
      <c r="F220" s="162" t="str">
        <f t="shared" si="45"/>
        <v xml:space="preserve"> </v>
      </c>
      <c r="G220" s="161" t="str">
        <f t="shared" si="55"/>
        <v xml:space="preserve"> </v>
      </c>
      <c r="H220" s="162" t="str">
        <f t="shared" si="46"/>
        <v xml:space="preserve"> </v>
      </c>
      <c r="I220" s="162" t="str">
        <f t="shared" si="56"/>
        <v xml:space="preserve"> </v>
      </c>
      <c r="J220" s="162"/>
      <c r="K220" s="335"/>
      <c r="L220" s="335"/>
      <c r="M220" s="258"/>
      <c r="N220" s="194" t="str">
        <f t="shared" si="47"/>
        <v xml:space="preserve"> </v>
      </c>
      <c r="O220" s="194" t="str">
        <f t="shared" si="48"/>
        <v xml:space="preserve"> </v>
      </c>
      <c r="P220" s="194" t="str">
        <f t="shared" si="49"/>
        <v xml:space="preserve"> </v>
      </c>
      <c r="Q220" s="195" t="str">
        <f t="shared" si="50"/>
        <v xml:space="preserve"> </v>
      </c>
      <c r="R220" s="336" t="str">
        <f t="shared" si="51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">
      <c r="A221" s="165" t="str">
        <f>Option2!A188</f>
        <v>N/A</v>
      </c>
      <c r="B221" s="161" t="str">
        <f t="shared" si="53"/>
        <v xml:space="preserve"> </v>
      </c>
      <c r="C221" s="163" t="str">
        <f t="shared" si="52"/>
        <v xml:space="preserve"> </v>
      </c>
      <c r="D221" s="162" t="str">
        <f t="shared" si="44"/>
        <v xml:space="preserve"> </v>
      </c>
      <c r="E221" s="161" t="str">
        <f t="shared" si="54"/>
        <v xml:space="preserve"> </v>
      </c>
      <c r="F221" s="162" t="str">
        <f t="shared" si="45"/>
        <v xml:space="preserve"> </v>
      </c>
      <c r="G221" s="161" t="str">
        <f t="shared" si="55"/>
        <v xml:space="preserve"> </v>
      </c>
      <c r="H221" s="162" t="str">
        <f t="shared" si="46"/>
        <v xml:space="preserve"> </v>
      </c>
      <c r="I221" s="162" t="str">
        <f t="shared" si="56"/>
        <v xml:space="preserve"> </v>
      </c>
      <c r="J221" s="162"/>
      <c r="K221" s="335"/>
      <c r="L221" s="335"/>
      <c r="M221" s="258"/>
      <c r="N221" s="194" t="str">
        <f t="shared" si="47"/>
        <v xml:space="preserve"> </v>
      </c>
      <c r="O221" s="194" t="str">
        <f t="shared" si="48"/>
        <v xml:space="preserve"> </v>
      </c>
      <c r="P221" s="194" t="str">
        <f t="shared" si="49"/>
        <v xml:space="preserve"> </v>
      </c>
      <c r="Q221" s="195" t="str">
        <f t="shared" si="50"/>
        <v xml:space="preserve"> </v>
      </c>
      <c r="R221" s="336" t="str">
        <f t="shared" si="51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">
      <c r="A222" s="165" t="str">
        <f>Option2!A189</f>
        <v>N/A</v>
      </c>
      <c r="B222" s="161" t="str">
        <f t="shared" si="53"/>
        <v xml:space="preserve"> </v>
      </c>
      <c r="C222" s="163" t="str">
        <f t="shared" si="52"/>
        <v xml:space="preserve"> </v>
      </c>
      <c r="D222" s="162" t="str">
        <f t="shared" si="44"/>
        <v xml:space="preserve"> </v>
      </c>
      <c r="E222" s="161" t="str">
        <f t="shared" si="54"/>
        <v xml:space="preserve"> </v>
      </c>
      <c r="F222" s="162" t="str">
        <f t="shared" si="45"/>
        <v xml:space="preserve"> </v>
      </c>
      <c r="G222" s="161" t="str">
        <f t="shared" si="55"/>
        <v xml:space="preserve"> </v>
      </c>
      <c r="H222" s="162" t="str">
        <f t="shared" si="46"/>
        <v xml:space="preserve"> </v>
      </c>
      <c r="I222" s="162" t="str">
        <f t="shared" si="56"/>
        <v xml:space="preserve"> </v>
      </c>
      <c r="J222" s="162"/>
      <c r="K222" s="335"/>
      <c r="L222" s="335"/>
      <c r="M222" s="258"/>
      <c r="N222" s="194" t="str">
        <f t="shared" si="47"/>
        <v xml:space="preserve"> </v>
      </c>
      <c r="O222" s="194" t="str">
        <f t="shared" si="48"/>
        <v xml:space="preserve"> </v>
      </c>
      <c r="P222" s="194" t="str">
        <f t="shared" si="49"/>
        <v xml:space="preserve"> </v>
      </c>
      <c r="Q222" s="195" t="str">
        <f t="shared" si="50"/>
        <v xml:space="preserve"> </v>
      </c>
      <c r="R222" s="336" t="str">
        <f t="shared" si="51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">
      <c r="A223" s="165" t="str">
        <f>Option2!A190</f>
        <v>N/A</v>
      </c>
      <c r="B223" s="161" t="str">
        <f t="shared" si="53"/>
        <v xml:space="preserve"> </v>
      </c>
      <c r="C223" s="163" t="str">
        <f t="shared" si="52"/>
        <v xml:space="preserve"> </v>
      </c>
      <c r="D223" s="162" t="str">
        <f t="shared" si="44"/>
        <v xml:space="preserve"> </v>
      </c>
      <c r="E223" s="161" t="str">
        <f t="shared" si="54"/>
        <v xml:space="preserve"> </v>
      </c>
      <c r="F223" s="162" t="str">
        <f t="shared" si="45"/>
        <v xml:space="preserve"> </v>
      </c>
      <c r="G223" s="161" t="str">
        <f t="shared" si="55"/>
        <v xml:space="preserve"> </v>
      </c>
      <c r="H223" s="162" t="str">
        <f t="shared" si="46"/>
        <v xml:space="preserve"> </v>
      </c>
      <c r="I223" s="162" t="str">
        <f t="shared" si="56"/>
        <v xml:space="preserve"> </v>
      </c>
      <c r="J223" s="162"/>
      <c r="K223" s="335"/>
      <c r="L223" s="335"/>
      <c r="M223" s="258"/>
      <c r="N223" s="194" t="str">
        <f t="shared" si="47"/>
        <v xml:space="preserve"> </v>
      </c>
      <c r="O223" s="194" t="str">
        <f t="shared" si="48"/>
        <v xml:space="preserve"> </v>
      </c>
      <c r="P223" s="194" t="str">
        <f t="shared" si="49"/>
        <v xml:space="preserve"> </v>
      </c>
      <c r="Q223" s="195" t="str">
        <f t="shared" si="50"/>
        <v xml:space="preserve"> </v>
      </c>
      <c r="R223" s="336" t="str">
        <f t="shared" si="51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">
      <c r="A224" s="165" t="str">
        <f>Option2!A191</f>
        <v>N/A</v>
      </c>
      <c r="B224" s="161" t="str">
        <f t="shared" si="53"/>
        <v xml:space="preserve"> </v>
      </c>
      <c r="C224" s="163" t="str">
        <f t="shared" si="52"/>
        <v xml:space="preserve"> </v>
      </c>
      <c r="D224" s="162" t="str">
        <f t="shared" si="44"/>
        <v xml:space="preserve"> </v>
      </c>
      <c r="E224" s="161" t="str">
        <f t="shared" si="54"/>
        <v xml:space="preserve"> </v>
      </c>
      <c r="F224" s="162" t="str">
        <f t="shared" si="45"/>
        <v xml:space="preserve"> </v>
      </c>
      <c r="G224" s="161" t="str">
        <f t="shared" si="55"/>
        <v xml:space="preserve"> </v>
      </c>
      <c r="H224" s="162" t="str">
        <f t="shared" si="46"/>
        <v xml:space="preserve"> </v>
      </c>
      <c r="I224" s="162" t="str">
        <f t="shared" si="56"/>
        <v xml:space="preserve"> </v>
      </c>
      <c r="J224" s="162"/>
      <c r="K224" s="335"/>
      <c r="L224" s="335"/>
      <c r="M224" s="258"/>
      <c r="N224" s="194" t="str">
        <f t="shared" si="47"/>
        <v xml:space="preserve"> </v>
      </c>
      <c r="O224" s="194" t="str">
        <f t="shared" si="48"/>
        <v xml:space="preserve"> </v>
      </c>
      <c r="P224" s="194" t="str">
        <f t="shared" si="49"/>
        <v xml:space="preserve"> </v>
      </c>
      <c r="Q224" s="195" t="str">
        <f t="shared" si="50"/>
        <v xml:space="preserve"> </v>
      </c>
      <c r="R224" s="336" t="str">
        <f t="shared" si="51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">
      <c r="A225" s="165" t="str">
        <f>Option2!A192</f>
        <v>N/A</v>
      </c>
      <c r="B225" s="161" t="str">
        <f t="shared" si="53"/>
        <v xml:space="preserve"> </v>
      </c>
      <c r="C225" s="163" t="str">
        <f t="shared" si="52"/>
        <v xml:space="preserve"> </v>
      </c>
      <c r="D225" s="162" t="str">
        <f t="shared" si="44"/>
        <v xml:space="preserve"> </v>
      </c>
      <c r="E225" s="161" t="str">
        <f t="shared" si="54"/>
        <v xml:space="preserve"> </v>
      </c>
      <c r="F225" s="162" t="str">
        <f t="shared" si="45"/>
        <v xml:space="preserve"> </v>
      </c>
      <c r="G225" s="161" t="str">
        <f t="shared" si="55"/>
        <v xml:space="preserve"> </v>
      </c>
      <c r="H225" s="162" t="str">
        <f t="shared" si="46"/>
        <v xml:space="preserve"> </v>
      </c>
      <c r="I225" s="162" t="str">
        <f t="shared" si="56"/>
        <v xml:space="preserve"> </v>
      </c>
      <c r="J225" s="162"/>
      <c r="K225" s="335"/>
      <c r="L225" s="335"/>
      <c r="M225" s="258"/>
      <c r="N225" s="194" t="str">
        <f t="shared" si="47"/>
        <v xml:space="preserve"> </v>
      </c>
      <c r="O225" s="194" t="str">
        <f t="shared" si="48"/>
        <v xml:space="preserve"> </v>
      </c>
      <c r="P225" s="194" t="str">
        <f t="shared" si="49"/>
        <v xml:space="preserve"> </v>
      </c>
      <c r="Q225" s="195" t="str">
        <f t="shared" si="50"/>
        <v xml:space="preserve"> </v>
      </c>
      <c r="R225" s="336" t="str">
        <f t="shared" si="51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">
      <c r="A226" s="165" t="str">
        <f>Option2!A193</f>
        <v>N/A</v>
      </c>
      <c r="B226" s="161" t="str">
        <f t="shared" si="53"/>
        <v xml:space="preserve"> </v>
      </c>
      <c r="C226" s="163" t="str">
        <f t="shared" si="52"/>
        <v xml:space="preserve"> </v>
      </c>
      <c r="D226" s="162" t="str">
        <f t="shared" si="44"/>
        <v xml:space="preserve"> </v>
      </c>
      <c r="E226" s="161" t="str">
        <f t="shared" si="54"/>
        <v xml:space="preserve"> </v>
      </c>
      <c r="F226" s="162" t="str">
        <f t="shared" si="45"/>
        <v xml:space="preserve"> </v>
      </c>
      <c r="G226" s="161" t="str">
        <f t="shared" si="55"/>
        <v xml:space="preserve"> </v>
      </c>
      <c r="H226" s="162" t="str">
        <f t="shared" si="46"/>
        <v xml:space="preserve"> </v>
      </c>
      <c r="I226" s="162" t="str">
        <f t="shared" si="56"/>
        <v xml:space="preserve"> </v>
      </c>
      <c r="J226" s="162"/>
      <c r="K226" s="335"/>
      <c r="L226" s="335"/>
      <c r="M226" s="258"/>
      <c r="N226" s="194" t="str">
        <f t="shared" si="47"/>
        <v xml:space="preserve"> </v>
      </c>
      <c r="O226" s="194" t="str">
        <f t="shared" si="48"/>
        <v xml:space="preserve"> </v>
      </c>
      <c r="P226" s="194" t="str">
        <f t="shared" si="49"/>
        <v xml:space="preserve"> </v>
      </c>
      <c r="Q226" s="195" t="str">
        <f t="shared" si="50"/>
        <v xml:space="preserve"> </v>
      </c>
      <c r="R226" s="336" t="str">
        <f t="shared" si="51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">
      <c r="A227" s="165" t="str">
        <f>Option2!A194</f>
        <v>N/A</v>
      </c>
      <c r="B227" s="161" t="str">
        <f t="shared" si="53"/>
        <v xml:space="preserve"> </v>
      </c>
      <c r="C227" s="163" t="str">
        <f t="shared" si="52"/>
        <v xml:space="preserve"> </v>
      </c>
      <c r="D227" s="162" t="str">
        <f t="shared" si="44"/>
        <v xml:space="preserve"> </v>
      </c>
      <c r="E227" s="161" t="str">
        <f t="shared" si="54"/>
        <v xml:space="preserve"> </v>
      </c>
      <c r="F227" s="162" t="str">
        <f t="shared" si="45"/>
        <v xml:space="preserve"> </v>
      </c>
      <c r="G227" s="161" t="str">
        <f t="shared" si="55"/>
        <v xml:space="preserve"> </v>
      </c>
      <c r="H227" s="162" t="str">
        <f t="shared" si="46"/>
        <v xml:space="preserve"> </v>
      </c>
      <c r="I227" s="162" t="str">
        <f t="shared" si="56"/>
        <v xml:space="preserve"> </v>
      </c>
      <c r="J227" s="162"/>
      <c r="K227" s="335"/>
      <c r="L227" s="335"/>
      <c r="M227" s="258"/>
      <c r="N227" s="194" t="str">
        <f t="shared" si="47"/>
        <v xml:space="preserve"> </v>
      </c>
      <c r="O227" s="194" t="str">
        <f t="shared" si="48"/>
        <v xml:space="preserve"> </v>
      </c>
      <c r="P227" s="194" t="str">
        <f t="shared" si="49"/>
        <v xml:space="preserve"> </v>
      </c>
      <c r="Q227" s="195" t="str">
        <f t="shared" si="50"/>
        <v xml:space="preserve"> </v>
      </c>
      <c r="R227" s="336" t="str">
        <f t="shared" si="51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">
      <c r="A228" s="165" t="str">
        <f>Option2!A195</f>
        <v>N/A</v>
      </c>
      <c r="B228" s="161" t="str">
        <f t="shared" si="53"/>
        <v xml:space="preserve"> </v>
      </c>
      <c r="C228" s="163" t="str">
        <f t="shared" si="52"/>
        <v xml:space="preserve"> </v>
      </c>
      <c r="D228" s="162" t="str">
        <f t="shared" si="44"/>
        <v xml:space="preserve"> </v>
      </c>
      <c r="E228" s="161" t="str">
        <f t="shared" si="54"/>
        <v xml:space="preserve"> </v>
      </c>
      <c r="F228" s="162" t="str">
        <f t="shared" si="45"/>
        <v xml:space="preserve"> </v>
      </c>
      <c r="G228" s="161" t="str">
        <f t="shared" si="55"/>
        <v xml:space="preserve"> </v>
      </c>
      <c r="H228" s="162" t="str">
        <f t="shared" si="46"/>
        <v xml:space="preserve"> </v>
      </c>
      <c r="I228" s="162" t="str">
        <f t="shared" si="56"/>
        <v xml:space="preserve"> </v>
      </c>
      <c r="J228" s="162"/>
      <c r="K228" s="335"/>
      <c r="L228" s="335"/>
      <c r="M228" s="258"/>
      <c r="N228" s="194" t="str">
        <f t="shared" si="47"/>
        <v xml:space="preserve"> </v>
      </c>
      <c r="O228" s="194" t="str">
        <f t="shared" si="48"/>
        <v xml:space="preserve"> </v>
      </c>
      <c r="P228" s="194" t="str">
        <f t="shared" si="49"/>
        <v xml:space="preserve"> </v>
      </c>
      <c r="Q228" s="195" t="str">
        <f t="shared" si="50"/>
        <v xml:space="preserve"> </v>
      </c>
      <c r="R228" s="336" t="str">
        <f t="shared" si="51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">
      <c r="A229" s="165" t="str">
        <f>Option2!A196</f>
        <v>N/A</v>
      </c>
      <c r="B229" s="161" t="str">
        <f t="shared" si="53"/>
        <v xml:space="preserve"> </v>
      </c>
      <c r="C229" s="163" t="str">
        <f t="shared" si="52"/>
        <v xml:space="preserve"> </v>
      </c>
      <c r="D229" s="162" t="str">
        <f t="shared" ref="D229:D288" si="57">IF(A229="N/A"," ",C229*B229)</f>
        <v xml:space="preserve"> </v>
      </c>
      <c r="E229" s="161" t="str">
        <f t="shared" si="54"/>
        <v xml:space="preserve"> </v>
      </c>
      <c r="F229" s="162" t="str">
        <f t="shared" ref="F229:F288" si="58">IF(A229="N/A"," ",E229*C229)</f>
        <v xml:space="preserve"> </v>
      </c>
      <c r="G229" s="161" t="str">
        <f t="shared" si="55"/>
        <v xml:space="preserve"> </v>
      </c>
      <c r="H229" s="162" t="str">
        <f t="shared" ref="H229:H288" si="59">IF(A229="N/A"," ",G229*C229)</f>
        <v xml:space="preserve"> </v>
      </c>
      <c r="I229" s="162" t="str">
        <f t="shared" si="56"/>
        <v xml:space="preserve"> </v>
      </c>
      <c r="J229" s="162"/>
      <c r="K229" s="335"/>
      <c r="L229" s="335"/>
      <c r="M229" s="258"/>
      <c r="N229" s="194" t="str">
        <f t="shared" ref="N229:N288" si="60">IF(A229="N/A"," ",VLOOKUP(A229,PeakPowerCurves,(IF(_BMO2=2,3,IF(_BMO2=1,2,4))),FALSE))</f>
        <v xml:space="preserve"> </v>
      </c>
      <c r="O229" s="194" t="str">
        <f t="shared" ref="O229:O288" si="61">IF(A229="N/A"," ",VLOOKUP(A229,SatSunPeakPwr,(IF(_BMO2=2,3,IF(_BMO2=1,2,4))),FALSE))</f>
        <v xml:space="preserve"> </v>
      </c>
      <c r="P229" s="194" t="str">
        <f t="shared" ref="P229:P288" si="62">IF(A229="N/A"," ",VLOOKUP(A229,SatSunPeakPwr,(IF(_BMO2=2,7,IF(_BMO2=1,6,8))),FALSE))</f>
        <v xml:space="preserve"> </v>
      </c>
      <c r="Q229" s="195" t="str">
        <f t="shared" ref="Q229:Q288" si="63">IF(A229="N/A"," ",(VLOOKUP(A229,OPPowerPrices,(IF(_BMO2=2,7,IF(_BMO2=1,6,8))),FALSE)))</f>
        <v xml:space="preserve"> </v>
      </c>
      <c r="R229" s="336" t="str">
        <f t="shared" ref="R229:R288" si="64">IF(A229="N/A"," ",(VLOOKUP($A229,IRTable,2)))</f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">
      <c r="A230" s="165" t="str">
        <f>Option2!A197</f>
        <v>N/A</v>
      </c>
      <c r="B230" s="161" t="str">
        <f t="shared" si="53"/>
        <v xml:space="preserve"> </v>
      </c>
      <c r="C230" s="163" t="str">
        <f t="shared" ref="C230:C288" si="65">IF(A230="N/A"," ",(IF(AND(Scaler2=1,MONTH(A230)&gt;=6,MONTH(A230)&lt;=8,OR($M$37="REGION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si="57"/>
        <v xml:space="preserve"> </v>
      </c>
      <c r="E230" s="161" t="str">
        <f t="shared" si="54"/>
        <v xml:space="preserve"> </v>
      </c>
      <c r="F230" s="162" t="str">
        <f t="shared" si="58"/>
        <v xml:space="preserve"> </v>
      </c>
      <c r="G230" s="161" t="str">
        <f t="shared" si="55"/>
        <v xml:space="preserve"> </v>
      </c>
      <c r="H230" s="162" t="str">
        <f t="shared" si="59"/>
        <v xml:space="preserve"> </v>
      </c>
      <c r="I230" s="162" t="str">
        <f t="shared" si="56"/>
        <v xml:space="preserve"> </v>
      </c>
      <c r="J230" s="162"/>
      <c r="K230" s="335"/>
      <c r="L230" s="335"/>
      <c r="M230" s="258"/>
      <c r="N230" s="194" t="str">
        <f t="shared" si="60"/>
        <v xml:space="preserve"> </v>
      </c>
      <c r="O230" s="194" t="str">
        <f t="shared" si="61"/>
        <v xml:space="preserve"> </v>
      </c>
      <c r="P230" s="194" t="str">
        <f t="shared" si="62"/>
        <v xml:space="preserve"> </v>
      </c>
      <c r="Q230" s="195" t="str">
        <f t="shared" si="63"/>
        <v xml:space="preserve"> </v>
      </c>
      <c r="R230" s="336" t="str">
        <f t="shared" si="64"/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">
      <c r="A231" s="165" t="str">
        <f>Option2!A198</f>
        <v>N/A</v>
      </c>
      <c r="B231" s="161" t="str">
        <f t="shared" si="53"/>
        <v xml:space="preserve"> </v>
      </c>
      <c r="C231" s="163" t="str">
        <f t="shared" si="65"/>
        <v xml:space="preserve"> </v>
      </c>
      <c r="D231" s="162" t="str">
        <f t="shared" si="57"/>
        <v xml:space="preserve"> </v>
      </c>
      <c r="E231" s="161" t="str">
        <f t="shared" si="54"/>
        <v xml:space="preserve"> </v>
      </c>
      <c r="F231" s="162" t="str">
        <f t="shared" si="58"/>
        <v xml:space="preserve"> </v>
      </c>
      <c r="G231" s="161" t="str">
        <f t="shared" si="55"/>
        <v xml:space="preserve"> </v>
      </c>
      <c r="H231" s="162" t="str">
        <f t="shared" si="59"/>
        <v xml:space="preserve"> </v>
      </c>
      <c r="I231" s="162" t="str">
        <f t="shared" si="56"/>
        <v xml:space="preserve"> </v>
      </c>
      <c r="J231" s="162"/>
      <c r="K231" s="335"/>
      <c r="L231" s="335"/>
      <c r="M231" s="258"/>
      <c r="N231" s="194" t="str">
        <f t="shared" si="60"/>
        <v xml:space="preserve"> </v>
      </c>
      <c r="O231" s="194" t="str">
        <f t="shared" si="61"/>
        <v xml:space="preserve"> </v>
      </c>
      <c r="P231" s="194" t="str">
        <f t="shared" si="62"/>
        <v xml:space="preserve"> </v>
      </c>
      <c r="Q231" s="195" t="str">
        <f t="shared" si="63"/>
        <v xml:space="preserve"> </v>
      </c>
      <c r="R231" s="336" t="str">
        <f t="shared" si="64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">
      <c r="A232" s="165" t="str">
        <f>Option2!A199</f>
        <v>N/A</v>
      </c>
      <c r="B232" s="161" t="str">
        <f t="shared" si="53"/>
        <v xml:space="preserve"> </v>
      </c>
      <c r="C232" s="163" t="str">
        <f t="shared" si="65"/>
        <v xml:space="preserve"> </v>
      </c>
      <c r="D232" s="162" t="str">
        <f t="shared" si="57"/>
        <v xml:space="preserve"> </v>
      </c>
      <c r="E232" s="161" t="str">
        <f t="shared" si="54"/>
        <v xml:space="preserve"> </v>
      </c>
      <c r="F232" s="162" t="str">
        <f t="shared" si="58"/>
        <v xml:space="preserve"> </v>
      </c>
      <c r="G232" s="161" t="str">
        <f t="shared" si="55"/>
        <v xml:space="preserve"> </v>
      </c>
      <c r="H232" s="162" t="str">
        <f t="shared" si="59"/>
        <v xml:space="preserve"> </v>
      </c>
      <c r="I232" s="162" t="str">
        <f t="shared" si="56"/>
        <v xml:space="preserve"> </v>
      </c>
      <c r="J232" s="162"/>
      <c r="K232" s="335"/>
      <c r="L232" s="335"/>
      <c r="M232" s="258"/>
      <c r="N232" s="194" t="str">
        <f t="shared" si="60"/>
        <v xml:space="preserve"> </v>
      </c>
      <c r="O232" s="194" t="str">
        <f t="shared" si="61"/>
        <v xml:space="preserve"> </v>
      </c>
      <c r="P232" s="194" t="str">
        <f t="shared" si="62"/>
        <v xml:space="preserve"> </v>
      </c>
      <c r="Q232" s="195" t="str">
        <f t="shared" si="63"/>
        <v xml:space="preserve"> </v>
      </c>
      <c r="R232" s="336" t="str">
        <f t="shared" si="64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">
      <c r="A233" s="165" t="str">
        <f>Option2!A200</f>
        <v>N/A</v>
      </c>
      <c r="B233" s="161" t="str">
        <f t="shared" si="53"/>
        <v xml:space="preserve"> </v>
      </c>
      <c r="C233" s="163" t="str">
        <f t="shared" si="65"/>
        <v xml:space="preserve"> </v>
      </c>
      <c r="D233" s="162" t="str">
        <f t="shared" si="57"/>
        <v xml:space="preserve"> </v>
      </c>
      <c r="E233" s="161" t="str">
        <f t="shared" si="54"/>
        <v xml:space="preserve"> </v>
      </c>
      <c r="F233" s="162" t="str">
        <f t="shared" si="58"/>
        <v xml:space="preserve"> </v>
      </c>
      <c r="G233" s="161" t="str">
        <f t="shared" si="55"/>
        <v xml:space="preserve"> </v>
      </c>
      <c r="H233" s="162" t="str">
        <f t="shared" si="59"/>
        <v xml:space="preserve"> </v>
      </c>
      <c r="I233" s="162" t="str">
        <f t="shared" si="56"/>
        <v xml:space="preserve"> </v>
      </c>
      <c r="J233" s="162"/>
      <c r="K233" s="335"/>
      <c r="L233" s="335"/>
      <c r="M233" s="258"/>
      <c r="N233" s="194" t="str">
        <f t="shared" si="60"/>
        <v xml:space="preserve"> </v>
      </c>
      <c r="O233" s="194" t="str">
        <f t="shared" si="61"/>
        <v xml:space="preserve"> </v>
      </c>
      <c r="P233" s="194" t="str">
        <f t="shared" si="62"/>
        <v xml:space="preserve"> </v>
      </c>
      <c r="Q233" s="195" t="str">
        <f t="shared" si="63"/>
        <v xml:space="preserve"> </v>
      </c>
      <c r="R233" s="336" t="str">
        <f t="shared" si="64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">
      <c r="A234" s="165" t="str">
        <f>Option2!A201</f>
        <v>N/A</v>
      </c>
      <c r="B234" s="161" t="str">
        <f t="shared" si="53"/>
        <v xml:space="preserve"> </v>
      </c>
      <c r="C234" s="163" t="str">
        <f t="shared" si="65"/>
        <v xml:space="preserve"> </v>
      </c>
      <c r="D234" s="162" t="str">
        <f t="shared" si="57"/>
        <v xml:space="preserve"> </v>
      </c>
      <c r="E234" s="161" t="str">
        <f t="shared" si="54"/>
        <v xml:space="preserve"> </v>
      </c>
      <c r="F234" s="162" t="str">
        <f t="shared" si="58"/>
        <v xml:space="preserve"> </v>
      </c>
      <c r="G234" s="161" t="str">
        <f t="shared" si="55"/>
        <v xml:space="preserve"> </v>
      </c>
      <c r="H234" s="162" t="str">
        <f t="shared" si="59"/>
        <v xml:space="preserve"> </v>
      </c>
      <c r="I234" s="162" t="str">
        <f t="shared" si="56"/>
        <v xml:space="preserve"> </v>
      </c>
      <c r="J234" s="162"/>
      <c r="K234" s="335"/>
      <c r="L234" s="335"/>
      <c r="M234" s="258"/>
      <c r="N234" s="194" t="str">
        <f t="shared" si="60"/>
        <v xml:space="preserve"> </v>
      </c>
      <c r="O234" s="194" t="str">
        <f t="shared" si="61"/>
        <v xml:space="preserve"> </v>
      </c>
      <c r="P234" s="194" t="str">
        <f t="shared" si="62"/>
        <v xml:space="preserve"> </v>
      </c>
      <c r="Q234" s="195" t="str">
        <f t="shared" si="63"/>
        <v xml:space="preserve"> </v>
      </c>
      <c r="R234" s="336" t="str">
        <f t="shared" si="64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">
      <c r="A235" s="165" t="str">
        <f>Option2!A202</f>
        <v>N/A</v>
      </c>
      <c r="B235" s="161" t="str">
        <f t="shared" si="53"/>
        <v xml:space="preserve"> </v>
      </c>
      <c r="C235" s="163" t="str">
        <f t="shared" si="65"/>
        <v xml:space="preserve"> </v>
      </c>
      <c r="D235" s="162" t="str">
        <f t="shared" si="57"/>
        <v xml:space="preserve"> </v>
      </c>
      <c r="E235" s="161" t="str">
        <f t="shared" si="54"/>
        <v xml:space="preserve"> </v>
      </c>
      <c r="F235" s="162" t="str">
        <f t="shared" si="58"/>
        <v xml:space="preserve"> </v>
      </c>
      <c r="G235" s="161" t="str">
        <f t="shared" si="55"/>
        <v xml:space="preserve"> </v>
      </c>
      <c r="H235" s="162" t="str">
        <f t="shared" si="59"/>
        <v xml:space="preserve"> </v>
      </c>
      <c r="I235" s="162" t="str">
        <f t="shared" si="56"/>
        <v xml:space="preserve"> </v>
      </c>
      <c r="J235" s="162"/>
      <c r="K235" s="335"/>
      <c r="L235" s="335"/>
      <c r="M235" s="258"/>
      <c r="N235" s="194" t="str">
        <f t="shared" si="60"/>
        <v xml:space="preserve"> </v>
      </c>
      <c r="O235" s="194" t="str">
        <f t="shared" si="61"/>
        <v xml:space="preserve"> </v>
      </c>
      <c r="P235" s="194" t="str">
        <f t="shared" si="62"/>
        <v xml:space="preserve"> </v>
      </c>
      <c r="Q235" s="195" t="str">
        <f t="shared" si="63"/>
        <v xml:space="preserve"> </v>
      </c>
      <c r="R235" s="336" t="str">
        <f t="shared" si="64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">
      <c r="A236" s="165" t="str">
        <f>Option2!A203</f>
        <v>N/A</v>
      </c>
      <c r="B236" s="161" t="str">
        <f t="shared" si="53"/>
        <v xml:space="preserve"> </v>
      </c>
      <c r="C236" s="163" t="str">
        <f t="shared" si="65"/>
        <v xml:space="preserve"> </v>
      </c>
      <c r="D236" s="162" t="str">
        <f t="shared" si="57"/>
        <v xml:space="preserve"> </v>
      </c>
      <c r="E236" s="161" t="str">
        <f t="shared" si="54"/>
        <v xml:space="preserve"> </v>
      </c>
      <c r="F236" s="162" t="str">
        <f t="shared" si="58"/>
        <v xml:space="preserve"> </v>
      </c>
      <c r="G236" s="161" t="str">
        <f t="shared" si="55"/>
        <v xml:space="preserve"> </v>
      </c>
      <c r="H236" s="162" t="str">
        <f t="shared" si="59"/>
        <v xml:space="preserve"> </v>
      </c>
      <c r="I236" s="162" t="str">
        <f t="shared" si="56"/>
        <v xml:space="preserve"> </v>
      </c>
      <c r="J236" s="162"/>
      <c r="K236" s="335"/>
      <c r="L236" s="335"/>
      <c r="M236" s="258"/>
      <c r="N236" s="194" t="str">
        <f t="shared" si="60"/>
        <v xml:space="preserve"> </v>
      </c>
      <c r="O236" s="194" t="str">
        <f t="shared" si="61"/>
        <v xml:space="preserve"> </v>
      </c>
      <c r="P236" s="194" t="str">
        <f t="shared" si="62"/>
        <v xml:space="preserve"> </v>
      </c>
      <c r="Q236" s="195" t="str">
        <f t="shared" si="63"/>
        <v xml:space="preserve"> </v>
      </c>
      <c r="R236" s="336" t="str">
        <f t="shared" si="64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">
      <c r="A237" s="165" t="str">
        <f>Option2!A204</f>
        <v>N/A</v>
      </c>
      <c r="B237" s="161" t="str">
        <f t="shared" si="53"/>
        <v xml:space="preserve"> </v>
      </c>
      <c r="C237" s="163" t="str">
        <f t="shared" si="65"/>
        <v xml:space="preserve"> </v>
      </c>
      <c r="D237" s="162" t="str">
        <f t="shared" si="57"/>
        <v xml:space="preserve"> </v>
      </c>
      <c r="E237" s="161" t="str">
        <f t="shared" si="54"/>
        <v xml:space="preserve"> </v>
      </c>
      <c r="F237" s="162" t="str">
        <f t="shared" si="58"/>
        <v xml:space="preserve"> </v>
      </c>
      <c r="G237" s="161" t="str">
        <f t="shared" si="55"/>
        <v xml:space="preserve"> </v>
      </c>
      <c r="H237" s="162" t="str">
        <f t="shared" si="59"/>
        <v xml:space="preserve"> </v>
      </c>
      <c r="I237" s="162" t="str">
        <f t="shared" si="56"/>
        <v xml:space="preserve"> </v>
      </c>
      <c r="J237" s="162"/>
      <c r="K237" s="335"/>
      <c r="L237" s="335"/>
      <c r="M237" s="258"/>
      <c r="N237" s="194" t="str">
        <f t="shared" si="60"/>
        <v xml:space="preserve"> </v>
      </c>
      <c r="O237" s="194" t="str">
        <f t="shared" si="61"/>
        <v xml:space="preserve"> </v>
      </c>
      <c r="P237" s="194" t="str">
        <f t="shared" si="62"/>
        <v xml:space="preserve"> </v>
      </c>
      <c r="Q237" s="195" t="str">
        <f t="shared" si="63"/>
        <v xml:space="preserve"> </v>
      </c>
      <c r="R237" s="336" t="str">
        <f t="shared" si="64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">
      <c r="A238" s="165" t="str">
        <f>Option2!A205</f>
        <v>N/A</v>
      </c>
      <c r="B238" s="161" t="str">
        <f t="shared" si="53"/>
        <v xml:space="preserve"> </v>
      </c>
      <c r="C238" s="163" t="str">
        <f t="shared" si="65"/>
        <v xml:space="preserve"> </v>
      </c>
      <c r="D238" s="162" t="str">
        <f t="shared" si="57"/>
        <v xml:space="preserve"> </v>
      </c>
      <c r="E238" s="161" t="str">
        <f t="shared" si="54"/>
        <v xml:space="preserve"> </v>
      </c>
      <c r="F238" s="162" t="str">
        <f t="shared" si="58"/>
        <v xml:space="preserve"> </v>
      </c>
      <c r="G238" s="161" t="str">
        <f t="shared" si="55"/>
        <v xml:space="preserve"> </v>
      </c>
      <c r="H238" s="162" t="str">
        <f t="shared" si="59"/>
        <v xml:space="preserve"> </v>
      </c>
      <c r="I238" s="162" t="str">
        <f t="shared" si="56"/>
        <v xml:space="preserve"> </v>
      </c>
      <c r="J238" s="162"/>
      <c r="K238" s="335"/>
      <c r="L238" s="335"/>
      <c r="M238" s="258"/>
      <c r="N238" s="194" t="str">
        <f t="shared" si="60"/>
        <v xml:space="preserve"> </v>
      </c>
      <c r="O238" s="194" t="str">
        <f t="shared" si="61"/>
        <v xml:space="preserve"> </v>
      </c>
      <c r="P238" s="194" t="str">
        <f t="shared" si="62"/>
        <v xml:space="preserve"> </v>
      </c>
      <c r="Q238" s="195" t="str">
        <f t="shared" si="63"/>
        <v xml:space="preserve"> </v>
      </c>
      <c r="R238" s="336" t="str">
        <f t="shared" si="64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">
      <c r="A239" s="165" t="str">
        <f>Option2!A206</f>
        <v>N/A</v>
      </c>
      <c r="B239" s="161" t="str">
        <f t="shared" si="53"/>
        <v xml:space="preserve"> </v>
      </c>
      <c r="C239" s="163" t="str">
        <f t="shared" si="65"/>
        <v xml:space="preserve"> </v>
      </c>
      <c r="D239" s="162" t="str">
        <f t="shared" si="57"/>
        <v xml:space="preserve"> </v>
      </c>
      <c r="E239" s="161" t="str">
        <f t="shared" si="54"/>
        <v xml:space="preserve"> </v>
      </c>
      <c r="F239" s="162" t="str">
        <f t="shared" si="58"/>
        <v xml:space="preserve"> </v>
      </c>
      <c r="G239" s="161" t="str">
        <f t="shared" si="55"/>
        <v xml:space="preserve"> </v>
      </c>
      <c r="H239" s="162" t="str">
        <f t="shared" si="59"/>
        <v xml:space="preserve"> </v>
      </c>
      <c r="I239" s="162" t="str">
        <f t="shared" si="56"/>
        <v xml:space="preserve"> </v>
      </c>
      <c r="J239" s="162"/>
      <c r="K239" s="335"/>
      <c r="L239" s="335"/>
      <c r="M239" s="258"/>
      <c r="N239" s="194" t="str">
        <f t="shared" si="60"/>
        <v xml:space="preserve"> </v>
      </c>
      <c r="O239" s="194" t="str">
        <f t="shared" si="61"/>
        <v xml:space="preserve"> </v>
      </c>
      <c r="P239" s="194" t="str">
        <f t="shared" si="62"/>
        <v xml:space="preserve"> </v>
      </c>
      <c r="Q239" s="195" t="str">
        <f t="shared" si="63"/>
        <v xml:space="preserve"> </v>
      </c>
      <c r="R239" s="336" t="str">
        <f t="shared" si="64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">
      <c r="A240" s="165" t="str">
        <f>Option2!A207</f>
        <v>N/A</v>
      </c>
      <c r="B240" s="161" t="str">
        <f t="shared" si="53"/>
        <v xml:space="preserve"> </v>
      </c>
      <c r="C240" s="163" t="str">
        <f t="shared" si="65"/>
        <v xml:space="preserve"> </v>
      </c>
      <c r="D240" s="162" t="str">
        <f t="shared" si="57"/>
        <v xml:space="preserve"> </v>
      </c>
      <c r="E240" s="161" t="str">
        <f t="shared" si="54"/>
        <v xml:space="preserve"> </v>
      </c>
      <c r="F240" s="162" t="str">
        <f t="shared" si="58"/>
        <v xml:space="preserve"> </v>
      </c>
      <c r="G240" s="161" t="str">
        <f t="shared" si="55"/>
        <v xml:space="preserve"> </v>
      </c>
      <c r="H240" s="162" t="str">
        <f t="shared" si="59"/>
        <v xml:space="preserve"> </v>
      </c>
      <c r="I240" s="162" t="str">
        <f t="shared" si="56"/>
        <v xml:space="preserve"> </v>
      </c>
      <c r="J240" s="162"/>
      <c r="K240" s="335"/>
      <c r="L240" s="335"/>
      <c r="M240" s="258"/>
      <c r="N240" s="194" t="str">
        <f t="shared" si="60"/>
        <v xml:space="preserve"> </v>
      </c>
      <c r="O240" s="194" t="str">
        <f t="shared" si="61"/>
        <v xml:space="preserve"> </v>
      </c>
      <c r="P240" s="194" t="str">
        <f t="shared" si="62"/>
        <v xml:space="preserve"> </v>
      </c>
      <c r="Q240" s="195" t="str">
        <f t="shared" si="63"/>
        <v xml:space="preserve"> </v>
      </c>
      <c r="R240" s="336" t="str">
        <f t="shared" si="64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">
      <c r="A241" s="165" t="str">
        <f>Option2!A208</f>
        <v>N/A</v>
      </c>
      <c r="B241" s="161" t="str">
        <f t="shared" ref="B241:B288" si="66">IF(A241="N/A"," ",IF(ISERROR(N241),B229*Pwresc,N241)*VLOOKUP(MONTH(A241),Curveadj,3))</f>
        <v xml:space="preserve"> </v>
      </c>
      <c r="C241" s="163" t="str">
        <f t="shared" si="65"/>
        <v xml:space="preserve"> </v>
      </c>
      <c r="D241" s="162" t="str">
        <f t="shared" si="57"/>
        <v xml:space="preserve"> </v>
      </c>
      <c r="E241" s="161" t="str">
        <f t="shared" ref="E241:E288" si="67">IF(A241="N/A"," ",IF(ISERROR(O241),E229*Pwresc,O241)*VLOOKUP(MONTH(A241),Curveadj,3))</f>
        <v xml:space="preserve"> </v>
      </c>
      <c r="F241" s="162" t="str">
        <f t="shared" si="58"/>
        <v xml:space="preserve"> </v>
      </c>
      <c r="G241" s="161" t="str">
        <f t="shared" ref="G241:G288" si="68">IF(A241="N/A"," ",IF(ISERROR(P241),G229*Pwresc,P241)*VLOOKUP(MONTH(A241),Curveadj,3))</f>
        <v xml:space="preserve"> </v>
      </c>
      <c r="H241" s="162" t="str">
        <f t="shared" si="59"/>
        <v xml:space="preserve"> </v>
      </c>
      <c r="I241" s="162" t="str">
        <f t="shared" ref="I241:I288" si="69">IF(A241="N/A"," ",IF(ISERROR(Q241),I229*Pwresc,Q241))</f>
        <v xml:space="preserve"> </v>
      </c>
      <c r="J241" s="162"/>
      <c r="K241" s="335"/>
      <c r="L241" s="335"/>
      <c r="M241" s="258"/>
      <c r="N241" s="194" t="str">
        <f t="shared" si="60"/>
        <v xml:space="preserve"> </v>
      </c>
      <c r="O241" s="194" t="str">
        <f t="shared" si="61"/>
        <v xml:space="preserve"> </v>
      </c>
      <c r="P241" s="194" t="str">
        <f t="shared" si="62"/>
        <v xml:space="preserve"> </v>
      </c>
      <c r="Q241" s="195" t="str">
        <f t="shared" si="63"/>
        <v xml:space="preserve"> </v>
      </c>
      <c r="R241" s="336" t="str">
        <f t="shared" si="64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">
      <c r="A242" s="165" t="str">
        <f>Option2!A209</f>
        <v>N/A</v>
      </c>
      <c r="B242" s="161" t="str">
        <f t="shared" si="66"/>
        <v xml:space="preserve"> </v>
      </c>
      <c r="C242" s="163" t="str">
        <f t="shared" si="65"/>
        <v xml:space="preserve"> </v>
      </c>
      <c r="D242" s="162" t="str">
        <f t="shared" si="57"/>
        <v xml:space="preserve"> </v>
      </c>
      <c r="E242" s="161" t="str">
        <f t="shared" si="67"/>
        <v xml:space="preserve"> </v>
      </c>
      <c r="F242" s="162" t="str">
        <f t="shared" si="58"/>
        <v xml:space="preserve"> </v>
      </c>
      <c r="G242" s="161" t="str">
        <f t="shared" si="68"/>
        <v xml:space="preserve"> </v>
      </c>
      <c r="H242" s="162" t="str">
        <f t="shared" si="59"/>
        <v xml:space="preserve"> </v>
      </c>
      <c r="I242" s="162" t="str">
        <f t="shared" si="69"/>
        <v xml:space="preserve"> </v>
      </c>
      <c r="J242" s="162"/>
      <c r="K242" s="335"/>
      <c r="L242" s="335"/>
      <c r="M242" s="258"/>
      <c r="N242" s="194" t="str">
        <f t="shared" si="60"/>
        <v xml:space="preserve"> </v>
      </c>
      <c r="O242" s="194" t="str">
        <f t="shared" si="61"/>
        <v xml:space="preserve"> </v>
      </c>
      <c r="P242" s="194" t="str">
        <f t="shared" si="62"/>
        <v xml:space="preserve"> </v>
      </c>
      <c r="Q242" s="195" t="str">
        <f t="shared" si="63"/>
        <v xml:space="preserve"> </v>
      </c>
      <c r="R242" s="336" t="str">
        <f t="shared" si="64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">
      <c r="A243" s="165" t="str">
        <f>Option2!A210</f>
        <v>N/A</v>
      </c>
      <c r="B243" s="161" t="str">
        <f t="shared" si="66"/>
        <v xml:space="preserve"> </v>
      </c>
      <c r="C243" s="163" t="str">
        <f t="shared" si="65"/>
        <v xml:space="preserve"> </v>
      </c>
      <c r="D243" s="162" t="str">
        <f t="shared" si="57"/>
        <v xml:space="preserve"> </v>
      </c>
      <c r="E243" s="161" t="str">
        <f t="shared" si="67"/>
        <v xml:space="preserve"> </v>
      </c>
      <c r="F243" s="162" t="str">
        <f t="shared" si="58"/>
        <v xml:space="preserve"> </v>
      </c>
      <c r="G243" s="161" t="str">
        <f t="shared" si="68"/>
        <v xml:space="preserve"> </v>
      </c>
      <c r="H243" s="162" t="str">
        <f t="shared" si="59"/>
        <v xml:space="preserve"> </v>
      </c>
      <c r="I243" s="162" t="str">
        <f t="shared" si="69"/>
        <v xml:space="preserve"> </v>
      </c>
      <c r="J243" s="162"/>
      <c r="K243" s="335"/>
      <c r="L243" s="335"/>
      <c r="M243" s="258"/>
      <c r="N243" s="194" t="str">
        <f t="shared" si="60"/>
        <v xml:space="preserve"> </v>
      </c>
      <c r="O243" s="194" t="str">
        <f t="shared" si="61"/>
        <v xml:space="preserve"> </v>
      </c>
      <c r="P243" s="194" t="str">
        <f t="shared" si="62"/>
        <v xml:space="preserve"> </v>
      </c>
      <c r="Q243" s="195" t="str">
        <f t="shared" si="63"/>
        <v xml:space="preserve"> </v>
      </c>
      <c r="R243" s="336" t="str">
        <f t="shared" si="64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">
      <c r="A244" s="165" t="str">
        <f>Option2!A211</f>
        <v>N/A</v>
      </c>
      <c r="B244" s="161" t="str">
        <f t="shared" si="66"/>
        <v xml:space="preserve"> </v>
      </c>
      <c r="C244" s="163" t="str">
        <f t="shared" si="65"/>
        <v xml:space="preserve"> </v>
      </c>
      <c r="D244" s="162" t="str">
        <f t="shared" si="57"/>
        <v xml:space="preserve"> </v>
      </c>
      <c r="E244" s="161" t="str">
        <f t="shared" si="67"/>
        <v xml:space="preserve"> </v>
      </c>
      <c r="F244" s="162" t="str">
        <f t="shared" si="58"/>
        <v xml:space="preserve"> </v>
      </c>
      <c r="G244" s="161" t="str">
        <f t="shared" si="68"/>
        <v xml:space="preserve"> </v>
      </c>
      <c r="H244" s="162" t="str">
        <f t="shared" si="59"/>
        <v xml:space="preserve"> </v>
      </c>
      <c r="I244" s="162" t="str">
        <f t="shared" si="69"/>
        <v xml:space="preserve"> </v>
      </c>
      <c r="J244" s="162"/>
      <c r="K244" s="335"/>
      <c r="L244" s="335"/>
      <c r="M244" s="258"/>
      <c r="N244" s="194" t="str">
        <f t="shared" si="60"/>
        <v xml:space="preserve"> </v>
      </c>
      <c r="O244" s="194" t="str">
        <f t="shared" si="61"/>
        <v xml:space="preserve"> </v>
      </c>
      <c r="P244" s="194" t="str">
        <f t="shared" si="62"/>
        <v xml:space="preserve"> </v>
      </c>
      <c r="Q244" s="195" t="str">
        <f t="shared" si="63"/>
        <v xml:space="preserve"> </v>
      </c>
      <c r="R244" s="336" t="str">
        <f t="shared" si="64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">
      <c r="A245" s="165" t="str">
        <f>Option2!A212</f>
        <v>N/A</v>
      </c>
      <c r="B245" s="161" t="str">
        <f t="shared" si="66"/>
        <v xml:space="preserve"> </v>
      </c>
      <c r="C245" s="163" t="str">
        <f t="shared" si="65"/>
        <v xml:space="preserve"> </v>
      </c>
      <c r="D245" s="162" t="str">
        <f t="shared" si="57"/>
        <v xml:space="preserve"> </v>
      </c>
      <c r="E245" s="161" t="str">
        <f t="shared" si="67"/>
        <v xml:space="preserve"> </v>
      </c>
      <c r="F245" s="162" t="str">
        <f t="shared" si="58"/>
        <v xml:space="preserve"> </v>
      </c>
      <c r="G245" s="161" t="str">
        <f t="shared" si="68"/>
        <v xml:space="preserve"> </v>
      </c>
      <c r="H245" s="162" t="str">
        <f t="shared" si="59"/>
        <v xml:space="preserve"> </v>
      </c>
      <c r="I245" s="162" t="str">
        <f t="shared" si="69"/>
        <v xml:space="preserve"> </v>
      </c>
      <c r="J245" s="162"/>
      <c r="K245" s="335"/>
      <c r="L245" s="335"/>
      <c r="M245" s="258"/>
      <c r="N245" s="194" t="str">
        <f t="shared" si="60"/>
        <v xml:space="preserve"> </v>
      </c>
      <c r="O245" s="194" t="str">
        <f t="shared" si="61"/>
        <v xml:space="preserve"> </v>
      </c>
      <c r="P245" s="194" t="str">
        <f t="shared" si="62"/>
        <v xml:space="preserve"> </v>
      </c>
      <c r="Q245" s="195" t="str">
        <f t="shared" si="63"/>
        <v xml:space="preserve"> </v>
      </c>
      <c r="R245" s="336" t="str">
        <f t="shared" si="64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">
      <c r="A246" s="165" t="str">
        <f>Option2!A213</f>
        <v>N/A</v>
      </c>
      <c r="B246" s="161" t="str">
        <f t="shared" si="66"/>
        <v xml:space="preserve"> </v>
      </c>
      <c r="C246" s="163" t="str">
        <f t="shared" si="65"/>
        <v xml:space="preserve"> </v>
      </c>
      <c r="D246" s="162" t="str">
        <f t="shared" si="57"/>
        <v xml:space="preserve"> </v>
      </c>
      <c r="E246" s="161" t="str">
        <f t="shared" si="67"/>
        <v xml:space="preserve"> </v>
      </c>
      <c r="F246" s="162" t="str">
        <f t="shared" si="58"/>
        <v xml:space="preserve"> </v>
      </c>
      <c r="G246" s="161" t="str">
        <f t="shared" si="68"/>
        <v xml:space="preserve"> </v>
      </c>
      <c r="H246" s="162" t="str">
        <f t="shared" si="59"/>
        <v xml:space="preserve"> </v>
      </c>
      <c r="I246" s="162" t="str">
        <f t="shared" si="69"/>
        <v xml:space="preserve"> </v>
      </c>
      <c r="J246" s="162"/>
      <c r="K246" s="335"/>
      <c r="L246" s="335"/>
      <c r="M246" s="258"/>
      <c r="N246" s="194" t="str">
        <f t="shared" si="60"/>
        <v xml:space="preserve"> </v>
      </c>
      <c r="O246" s="194" t="str">
        <f t="shared" si="61"/>
        <v xml:space="preserve"> </v>
      </c>
      <c r="P246" s="194" t="str">
        <f t="shared" si="62"/>
        <v xml:space="preserve"> </v>
      </c>
      <c r="Q246" s="195" t="str">
        <f t="shared" si="63"/>
        <v xml:space="preserve"> </v>
      </c>
      <c r="R246" s="336" t="str">
        <f t="shared" si="64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">
      <c r="A247" s="165" t="str">
        <f>Option2!A214</f>
        <v>N/A</v>
      </c>
      <c r="B247" s="161" t="str">
        <f t="shared" si="66"/>
        <v xml:space="preserve"> </v>
      </c>
      <c r="C247" s="163" t="str">
        <f t="shared" si="65"/>
        <v xml:space="preserve"> </v>
      </c>
      <c r="D247" s="162" t="str">
        <f t="shared" si="57"/>
        <v xml:space="preserve"> </v>
      </c>
      <c r="E247" s="161" t="str">
        <f t="shared" si="67"/>
        <v xml:space="preserve"> </v>
      </c>
      <c r="F247" s="162" t="str">
        <f t="shared" si="58"/>
        <v xml:space="preserve"> </v>
      </c>
      <c r="G247" s="161" t="str">
        <f t="shared" si="68"/>
        <v xml:space="preserve"> </v>
      </c>
      <c r="H247" s="162" t="str">
        <f t="shared" si="59"/>
        <v xml:space="preserve"> </v>
      </c>
      <c r="I247" s="162" t="str">
        <f t="shared" si="69"/>
        <v xml:space="preserve"> </v>
      </c>
      <c r="J247" s="162"/>
      <c r="K247" s="335"/>
      <c r="L247" s="335"/>
      <c r="M247" s="258"/>
      <c r="N247" s="194" t="str">
        <f t="shared" si="60"/>
        <v xml:space="preserve"> </v>
      </c>
      <c r="O247" s="194" t="str">
        <f t="shared" si="61"/>
        <v xml:space="preserve"> </v>
      </c>
      <c r="P247" s="194" t="str">
        <f t="shared" si="62"/>
        <v xml:space="preserve"> </v>
      </c>
      <c r="Q247" s="195" t="str">
        <f t="shared" si="63"/>
        <v xml:space="preserve"> </v>
      </c>
      <c r="R247" s="336" t="str">
        <f t="shared" si="64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">
      <c r="A248" s="165" t="str">
        <f>Option2!A215</f>
        <v>N/A</v>
      </c>
      <c r="B248" s="161" t="str">
        <f t="shared" si="66"/>
        <v xml:space="preserve"> </v>
      </c>
      <c r="C248" s="163" t="str">
        <f t="shared" si="65"/>
        <v xml:space="preserve"> </v>
      </c>
      <c r="D248" s="162" t="str">
        <f t="shared" si="57"/>
        <v xml:space="preserve"> </v>
      </c>
      <c r="E248" s="161" t="str">
        <f t="shared" si="67"/>
        <v xml:space="preserve"> </v>
      </c>
      <c r="F248" s="162" t="str">
        <f t="shared" si="58"/>
        <v xml:space="preserve"> </v>
      </c>
      <c r="G248" s="161" t="str">
        <f t="shared" si="68"/>
        <v xml:space="preserve"> </v>
      </c>
      <c r="H248" s="162" t="str">
        <f t="shared" si="59"/>
        <v xml:space="preserve"> </v>
      </c>
      <c r="I248" s="162" t="str">
        <f t="shared" si="69"/>
        <v xml:space="preserve"> </v>
      </c>
      <c r="J248" s="162"/>
      <c r="K248" s="335"/>
      <c r="L248" s="335"/>
      <c r="M248" s="258"/>
      <c r="N248" s="194" t="str">
        <f t="shared" si="60"/>
        <v xml:space="preserve"> </v>
      </c>
      <c r="O248" s="194" t="str">
        <f t="shared" si="61"/>
        <v xml:space="preserve"> </v>
      </c>
      <c r="P248" s="194" t="str">
        <f t="shared" si="62"/>
        <v xml:space="preserve"> </v>
      </c>
      <c r="Q248" s="195" t="str">
        <f t="shared" si="63"/>
        <v xml:space="preserve"> </v>
      </c>
      <c r="R248" s="336" t="str">
        <f t="shared" si="64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">
      <c r="A249" s="165" t="str">
        <f>Option2!A216</f>
        <v>N/A</v>
      </c>
      <c r="B249" s="161" t="str">
        <f t="shared" si="66"/>
        <v xml:space="preserve"> </v>
      </c>
      <c r="C249" s="163" t="str">
        <f t="shared" si="65"/>
        <v xml:space="preserve"> </v>
      </c>
      <c r="D249" s="162" t="str">
        <f t="shared" si="57"/>
        <v xml:space="preserve"> </v>
      </c>
      <c r="E249" s="161" t="str">
        <f t="shared" si="67"/>
        <v xml:space="preserve"> </v>
      </c>
      <c r="F249" s="162" t="str">
        <f t="shared" si="58"/>
        <v xml:space="preserve"> </v>
      </c>
      <c r="G249" s="161" t="str">
        <f t="shared" si="68"/>
        <v xml:space="preserve"> </v>
      </c>
      <c r="H249" s="162" t="str">
        <f t="shared" si="59"/>
        <v xml:space="preserve"> </v>
      </c>
      <c r="I249" s="162" t="str">
        <f t="shared" si="69"/>
        <v xml:space="preserve"> </v>
      </c>
      <c r="J249" s="162"/>
      <c r="K249" s="335"/>
      <c r="L249" s="335"/>
      <c r="M249" s="258"/>
      <c r="N249" s="194" t="str">
        <f t="shared" si="60"/>
        <v xml:space="preserve"> </v>
      </c>
      <c r="O249" s="194" t="str">
        <f t="shared" si="61"/>
        <v xml:space="preserve"> </v>
      </c>
      <c r="P249" s="194" t="str">
        <f t="shared" si="62"/>
        <v xml:space="preserve"> </v>
      </c>
      <c r="Q249" s="195" t="str">
        <f t="shared" si="63"/>
        <v xml:space="preserve"> </v>
      </c>
      <c r="R249" s="336" t="str">
        <f t="shared" si="64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">
      <c r="A250" s="165" t="str">
        <f>Option2!A217</f>
        <v>N/A</v>
      </c>
      <c r="B250" s="161" t="str">
        <f t="shared" si="66"/>
        <v xml:space="preserve"> </v>
      </c>
      <c r="C250" s="163" t="str">
        <f t="shared" si="65"/>
        <v xml:space="preserve"> </v>
      </c>
      <c r="D250" s="162" t="str">
        <f t="shared" si="57"/>
        <v xml:space="preserve"> </v>
      </c>
      <c r="E250" s="161" t="str">
        <f t="shared" si="67"/>
        <v xml:space="preserve"> </v>
      </c>
      <c r="F250" s="162" t="str">
        <f t="shared" si="58"/>
        <v xml:space="preserve"> </v>
      </c>
      <c r="G250" s="161" t="str">
        <f t="shared" si="68"/>
        <v xml:space="preserve"> </v>
      </c>
      <c r="H250" s="162" t="str">
        <f t="shared" si="59"/>
        <v xml:space="preserve"> </v>
      </c>
      <c r="I250" s="162" t="str">
        <f t="shared" si="69"/>
        <v xml:space="preserve"> </v>
      </c>
      <c r="J250" s="162"/>
      <c r="K250" s="335"/>
      <c r="L250" s="335"/>
      <c r="M250" s="258"/>
      <c r="N250" s="194" t="str">
        <f t="shared" si="60"/>
        <v xml:space="preserve"> </v>
      </c>
      <c r="O250" s="194" t="str">
        <f t="shared" si="61"/>
        <v xml:space="preserve"> </v>
      </c>
      <c r="P250" s="194" t="str">
        <f t="shared" si="62"/>
        <v xml:space="preserve"> </v>
      </c>
      <c r="Q250" s="195" t="str">
        <f t="shared" si="63"/>
        <v xml:space="preserve"> </v>
      </c>
      <c r="R250" s="336" t="str">
        <f t="shared" si="64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">
      <c r="A251" s="165" t="str">
        <f>Option2!A218</f>
        <v>N/A</v>
      </c>
      <c r="B251" s="161" t="str">
        <f t="shared" si="66"/>
        <v xml:space="preserve"> </v>
      </c>
      <c r="C251" s="163" t="str">
        <f t="shared" si="65"/>
        <v xml:space="preserve"> </v>
      </c>
      <c r="D251" s="162" t="str">
        <f t="shared" si="57"/>
        <v xml:space="preserve"> </v>
      </c>
      <c r="E251" s="161" t="str">
        <f t="shared" si="67"/>
        <v xml:space="preserve"> </v>
      </c>
      <c r="F251" s="162" t="str">
        <f t="shared" si="58"/>
        <v xml:space="preserve"> </v>
      </c>
      <c r="G251" s="161" t="str">
        <f t="shared" si="68"/>
        <v xml:space="preserve"> </v>
      </c>
      <c r="H251" s="162" t="str">
        <f t="shared" si="59"/>
        <v xml:space="preserve"> </v>
      </c>
      <c r="I251" s="162" t="str">
        <f t="shared" si="69"/>
        <v xml:space="preserve"> </v>
      </c>
      <c r="J251" s="162"/>
      <c r="K251" s="335"/>
      <c r="L251" s="335"/>
      <c r="M251" s="258"/>
      <c r="N251" s="194" t="str">
        <f t="shared" si="60"/>
        <v xml:space="preserve"> </v>
      </c>
      <c r="O251" s="194" t="str">
        <f t="shared" si="61"/>
        <v xml:space="preserve"> </v>
      </c>
      <c r="P251" s="194" t="str">
        <f t="shared" si="62"/>
        <v xml:space="preserve"> </v>
      </c>
      <c r="Q251" s="195" t="str">
        <f t="shared" si="63"/>
        <v xml:space="preserve"> </v>
      </c>
      <c r="R251" s="336" t="str">
        <f t="shared" si="64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">
      <c r="A252" s="165" t="str">
        <f>Option2!A219</f>
        <v>N/A</v>
      </c>
      <c r="B252" s="161" t="str">
        <f t="shared" si="66"/>
        <v xml:space="preserve"> </v>
      </c>
      <c r="C252" s="163" t="str">
        <f t="shared" si="65"/>
        <v xml:space="preserve"> </v>
      </c>
      <c r="D252" s="162" t="str">
        <f t="shared" si="57"/>
        <v xml:space="preserve"> </v>
      </c>
      <c r="E252" s="161" t="str">
        <f t="shared" si="67"/>
        <v xml:space="preserve"> </v>
      </c>
      <c r="F252" s="162" t="str">
        <f t="shared" si="58"/>
        <v xml:space="preserve"> </v>
      </c>
      <c r="G252" s="161" t="str">
        <f t="shared" si="68"/>
        <v xml:space="preserve"> </v>
      </c>
      <c r="H252" s="162" t="str">
        <f t="shared" si="59"/>
        <v xml:space="preserve"> </v>
      </c>
      <c r="I252" s="162" t="str">
        <f t="shared" si="69"/>
        <v xml:space="preserve"> </v>
      </c>
      <c r="J252" s="162"/>
      <c r="K252" s="335"/>
      <c r="L252" s="335"/>
      <c r="M252" s="258"/>
      <c r="N252" s="194" t="str">
        <f t="shared" si="60"/>
        <v xml:space="preserve"> </v>
      </c>
      <c r="O252" s="194" t="str">
        <f t="shared" si="61"/>
        <v xml:space="preserve"> </v>
      </c>
      <c r="P252" s="194" t="str">
        <f t="shared" si="62"/>
        <v xml:space="preserve"> </v>
      </c>
      <c r="Q252" s="195" t="str">
        <f t="shared" si="63"/>
        <v xml:space="preserve"> </v>
      </c>
      <c r="R252" s="336" t="str">
        <f t="shared" si="64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">
      <c r="A253" s="165" t="str">
        <f>Option2!A220</f>
        <v>N/A</v>
      </c>
      <c r="B253" s="161" t="str">
        <f t="shared" si="66"/>
        <v xml:space="preserve"> </v>
      </c>
      <c r="C253" s="163" t="str">
        <f t="shared" si="65"/>
        <v xml:space="preserve"> </v>
      </c>
      <c r="D253" s="162" t="str">
        <f t="shared" si="57"/>
        <v xml:space="preserve"> </v>
      </c>
      <c r="E253" s="161" t="str">
        <f t="shared" si="67"/>
        <v xml:space="preserve"> </v>
      </c>
      <c r="F253" s="162" t="str">
        <f t="shared" si="58"/>
        <v xml:space="preserve"> </v>
      </c>
      <c r="G253" s="161" t="str">
        <f t="shared" si="68"/>
        <v xml:space="preserve"> </v>
      </c>
      <c r="H253" s="162" t="str">
        <f t="shared" si="59"/>
        <v xml:space="preserve"> </v>
      </c>
      <c r="I253" s="162" t="str">
        <f t="shared" si="69"/>
        <v xml:space="preserve"> </v>
      </c>
      <c r="J253" s="162"/>
      <c r="K253" s="335"/>
      <c r="L253" s="335"/>
      <c r="M253" s="258"/>
      <c r="N253" s="194" t="str">
        <f t="shared" si="60"/>
        <v xml:space="preserve"> </v>
      </c>
      <c r="O253" s="194" t="str">
        <f t="shared" si="61"/>
        <v xml:space="preserve"> </v>
      </c>
      <c r="P253" s="194" t="str">
        <f t="shared" si="62"/>
        <v xml:space="preserve"> </v>
      </c>
      <c r="Q253" s="195" t="str">
        <f t="shared" si="63"/>
        <v xml:space="preserve"> </v>
      </c>
      <c r="R253" s="336" t="str">
        <f t="shared" si="64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">
      <c r="A254" s="165" t="str">
        <f>Option2!A221</f>
        <v>N/A</v>
      </c>
      <c r="B254" s="161" t="str">
        <f t="shared" si="66"/>
        <v xml:space="preserve"> </v>
      </c>
      <c r="C254" s="163" t="str">
        <f t="shared" si="65"/>
        <v xml:space="preserve"> </v>
      </c>
      <c r="D254" s="162" t="str">
        <f t="shared" si="57"/>
        <v xml:space="preserve"> </v>
      </c>
      <c r="E254" s="161" t="str">
        <f t="shared" si="67"/>
        <v xml:space="preserve"> </v>
      </c>
      <c r="F254" s="162" t="str">
        <f t="shared" si="58"/>
        <v xml:space="preserve"> </v>
      </c>
      <c r="G254" s="161" t="str">
        <f t="shared" si="68"/>
        <v xml:space="preserve"> </v>
      </c>
      <c r="H254" s="162" t="str">
        <f t="shared" si="59"/>
        <v xml:space="preserve"> </v>
      </c>
      <c r="I254" s="162" t="str">
        <f t="shared" si="69"/>
        <v xml:space="preserve"> </v>
      </c>
      <c r="J254" s="162"/>
      <c r="K254" s="335"/>
      <c r="L254" s="335"/>
      <c r="M254" s="258"/>
      <c r="N254" s="194" t="str">
        <f t="shared" si="60"/>
        <v xml:space="preserve"> </v>
      </c>
      <c r="O254" s="194" t="str">
        <f t="shared" si="61"/>
        <v xml:space="preserve"> </v>
      </c>
      <c r="P254" s="194" t="str">
        <f t="shared" si="62"/>
        <v xml:space="preserve"> </v>
      </c>
      <c r="Q254" s="195" t="str">
        <f t="shared" si="63"/>
        <v xml:space="preserve"> </v>
      </c>
      <c r="R254" s="336" t="str">
        <f t="shared" si="64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">
      <c r="A255" s="165" t="str">
        <f>Option2!A222</f>
        <v>N/A</v>
      </c>
      <c r="B255" s="161" t="str">
        <f t="shared" si="66"/>
        <v xml:space="preserve"> </v>
      </c>
      <c r="C255" s="163" t="str">
        <f t="shared" si="65"/>
        <v xml:space="preserve"> </v>
      </c>
      <c r="D255" s="162" t="str">
        <f t="shared" si="57"/>
        <v xml:space="preserve"> </v>
      </c>
      <c r="E255" s="161" t="str">
        <f t="shared" si="67"/>
        <v xml:space="preserve"> </v>
      </c>
      <c r="F255" s="162" t="str">
        <f t="shared" si="58"/>
        <v xml:space="preserve"> </v>
      </c>
      <c r="G255" s="161" t="str">
        <f t="shared" si="68"/>
        <v xml:space="preserve"> </v>
      </c>
      <c r="H255" s="162" t="str">
        <f t="shared" si="59"/>
        <v xml:space="preserve"> </v>
      </c>
      <c r="I255" s="162" t="str">
        <f t="shared" si="69"/>
        <v xml:space="preserve"> </v>
      </c>
      <c r="J255" s="162"/>
      <c r="K255" s="335"/>
      <c r="L255" s="335"/>
      <c r="M255" s="258"/>
      <c r="N255" s="194" t="str">
        <f t="shared" si="60"/>
        <v xml:space="preserve"> </v>
      </c>
      <c r="O255" s="194" t="str">
        <f t="shared" si="61"/>
        <v xml:space="preserve"> </v>
      </c>
      <c r="P255" s="194" t="str">
        <f t="shared" si="62"/>
        <v xml:space="preserve"> </v>
      </c>
      <c r="Q255" s="195" t="str">
        <f t="shared" si="63"/>
        <v xml:space="preserve"> </v>
      </c>
      <c r="R255" s="336" t="str">
        <f t="shared" si="64"/>
        <v xml:space="preserve"> </v>
      </c>
      <c r="AF255" s="165">
        <f t="shared" ref="AF255:AF286" si="70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">
      <c r="A256" s="165" t="str">
        <f>Option2!A223</f>
        <v>N/A</v>
      </c>
      <c r="B256" s="161" t="str">
        <f t="shared" si="66"/>
        <v xml:space="preserve"> </v>
      </c>
      <c r="C256" s="163" t="str">
        <f t="shared" si="65"/>
        <v xml:space="preserve"> </v>
      </c>
      <c r="D256" s="162" t="str">
        <f t="shared" si="57"/>
        <v xml:space="preserve"> </v>
      </c>
      <c r="E256" s="161" t="str">
        <f t="shared" si="67"/>
        <v xml:space="preserve"> </v>
      </c>
      <c r="F256" s="162" t="str">
        <f t="shared" si="58"/>
        <v xml:space="preserve"> </v>
      </c>
      <c r="G256" s="161" t="str">
        <f t="shared" si="68"/>
        <v xml:space="preserve"> </v>
      </c>
      <c r="H256" s="162" t="str">
        <f t="shared" si="59"/>
        <v xml:space="preserve"> </v>
      </c>
      <c r="I256" s="162" t="str">
        <f t="shared" si="69"/>
        <v xml:space="preserve"> </v>
      </c>
      <c r="J256" s="162"/>
      <c r="K256" s="335"/>
      <c r="L256" s="335"/>
      <c r="M256" s="258"/>
      <c r="N256" s="194" t="str">
        <f t="shared" si="60"/>
        <v xml:space="preserve"> </v>
      </c>
      <c r="O256" s="194" t="str">
        <f t="shared" si="61"/>
        <v xml:space="preserve"> </v>
      </c>
      <c r="P256" s="194" t="str">
        <f t="shared" si="62"/>
        <v xml:space="preserve"> </v>
      </c>
      <c r="Q256" s="195" t="str">
        <f t="shared" si="63"/>
        <v xml:space="preserve"> </v>
      </c>
      <c r="R256" s="336" t="str">
        <f t="shared" si="64"/>
        <v xml:space="preserve"> </v>
      </c>
      <c r="AF256" s="165">
        <f t="shared" si="70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">
      <c r="A257" s="165" t="str">
        <f>Option2!A224</f>
        <v>N/A</v>
      </c>
      <c r="B257" s="161" t="str">
        <f t="shared" si="66"/>
        <v xml:space="preserve"> </v>
      </c>
      <c r="C257" s="163" t="str">
        <f t="shared" si="65"/>
        <v xml:space="preserve"> </v>
      </c>
      <c r="D257" s="162" t="str">
        <f t="shared" si="57"/>
        <v xml:space="preserve"> </v>
      </c>
      <c r="E257" s="161" t="str">
        <f t="shared" si="67"/>
        <v xml:space="preserve"> </v>
      </c>
      <c r="F257" s="162" t="str">
        <f t="shared" si="58"/>
        <v xml:space="preserve"> </v>
      </c>
      <c r="G257" s="161" t="str">
        <f t="shared" si="68"/>
        <v xml:space="preserve"> </v>
      </c>
      <c r="H257" s="162" t="str">
        <f t="shared" si="59"/>
        <v xml:space="preserve"> </v>
      </c>
      <c r="I257" s="162" t="str">
        <f t="shared" si="69"/>
        <v xml:space="preserve"> </v>
      </c>
      <c r="J257" s="162"/>
      <c r="K257" s="335"/>
      <c r="L257" s="335"/>
      <c r="M257" s="258"/>
      <c r="N257" s="194" t="str">
        <f t="shared" si="60"/>
        <v xml:space="preserve"> </v>
      </c>
      <c r="O257" s="194" t="str">
        <f t="shared" si="61"/>
        <v xml:space="preserve"> </v>
      </c>
      <c r="P257" s="194" t="str">
        <f t="shared" si="62"/>
        <v xml:space="preserve"> </v>
      </c>
      <c r="Q257" s="195" t="str">
        <f t="shared" si="63"/>
        <v xml:space="preserve"> </v>
      </c>
      <c r="R257" s="336" t="str">
        <f t="shared" si="64"/>
        <v xml:space="preserve"> </v>
      </c>
      <c r="AF257" s="165">
        <f t="shared" si="70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">
      <c r="A258" s="165" t="str">
        <f>Option2!A225</f>
        <v>N/A</v>
      </c>
      <c r="B258" s="161" t="str">
        <f t="shared" si="66"/>
        <v xml:space="preserve"> </v>
      </c>
      <c r="C258" s="163" t="str">
        <f t="shared" si="65"/>
        <v xml:space="preserve"> </v>
      </c>
      <c r="D258" s="162" t="str">
        <f t="shared" si="57"/>
        <v xml:space="preserve"> </v>
      </c>
      <c r="E258" s="161" t="str">
        <f t="shared" si="67"/>
        <v xml:space="preserve"> </v>
      </c>
      <c r="F258" s="162" t="str">
        <f t="shared" si="58"/>
        <v xml:space="preserve"> </v>
      </c>
      <c r="G258" s="161" t="str">
        <f t="shared" si="68"/>
        <v xml:space="preserve"> </v>
      </c>
      <c r="H258" s="162" t="str">
        <f t="shared" si="59"/>
        <v xml:space="preserve"> </v>
      </c>
      <c r="I258" s="162" t="str">
        <f t="shared" si="69"/>
        <v xml:space="preserve"> </v>
      </c>
      <c r="J258" s="162"/>
      <c r="K258" s="335"/>
      <c r="L258" s="335"/>
      <c r="M258" s="258"/>
      <c r="N258" s="194" t="str">
        <f t="shared" si="60"/>
        <v xml:space="preserve"> </v>
      </c>
      <c r="O258" s="194" t="str">
        <f t="shared" si="61"/>
        <v xml:space="preserve"> </v>
      </c>
      <c r="P258" s="194" t="str">
        <f t="shared" si="62"/>
        <v xml:space="preserve"> </v>
      </c>
      <c r="Q258" s="195" t="str">
        <f t="shared" si="63"/>
        <v xml:space="preserve"> </v>
      </c>
      <c r="R258" s="336" t="str">
        <f t="shared" si="64"/>
        <v xml:space="preserve"> </v>
      </c>
      <c r="AF258" s="165">
        <f t="shared" si="70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">
      <c r="A259" s="165" t="str">
        <f>Option2!A226</f>
        <v>N/A</v>
      </c>
      <c r="B259" s="161" t="str">
        <f t="shared" si="66"/>
        <v xml:space="preserve"> </v>
      </c>
      <c r="C259" s="163" t="str">
        <f t="shared" si="65"/>
        <v xml:space="preserve"> </v>
      </c>
      <c r="D259" s="162" t="str">
        <f t="shared" si="57"/>
        <v xml:space="preserve"> </v>
      </c>
      <c r="E259" s="161" t="str">
        <f t="shared" si="67"/>
        <v xml:space="preserve"> </v>
      </c>
      <c r="F259" s="162" t="str">
        <f t="shared" si="58"/>
        <v xml:space="preserve"> </v>
      </c>
      <c r="G259" s="161" t="str">
        <f t="shared" si="68"/>
        <v xml:space="preserve"> </v>
      </c>
      <c r="H259" s="162" t="str">
        <f t="shared" si="59"/>
        <v xml:space="preserve"> </v>
      </c>
      <c r="I259" s="162" t="str">
        <f t="shared" si="69"/>
        <v xml:space="preserve"> </v>
      </c>
      <c r="J259" s="162"/>
      <c r="K259" s="335"/>
      <c r="L259" s="335"/>
      <c r="M259" s="258"/>
      <c r="N259" s="194" t="str">
        <f t="shared" si="60"/>
        <v xml:space="preserve"> </v>
      </c>
      <c r="O259" s="194" t="str">
        <f t="shared" si="61"/>
        <v xml:space="preserve"> </v>
      </c>
      <c r="P259" s="194" t="str">
        <f t="shared" si="62"/>
        <v xml:space="preserve"> </v>
      </c>
      <c r="Q259" s="195" t="str">
        <f t="shared" si="63"/>
        <v xml:space="preserve"> </v>
      </c>
      <c r="R259" s="336" t="str">
        <f t="shared" si="64"/>
        <v xml:space="preserve"> </v>
      </c>
      <c r="AF259" s="165">
        <f t="shared" si="70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">
      <c r="A260" s="165" t="str">
        <f>Option2!A227</f>
        <v>N/A</v>
      </c>
      <c r="B260" s="161" t="str">
        <f t="shared" si="66"/>
        <v xml:space="preserve"> </v>
      </c>
      <c r="C260" s="163" t="str">
        <f t="shared" si="65"/>
        <v xml:space="preserve"> </v>
      </c>
      <c r="D260" s="162" t="str">
        <f t="shared" si="57"/>
        <v xml:space="preserve"> </v>
      </c>
      <c r="E260" s="161" t="str">
        <f t="shared" si="67"/>
        <v xml:space="preserve"> </v>
      </c>
      <c r="F260" s="162" t="str">
        <f t="shared" si="58"/>
        <v xml:space="preserve"> </v>
      </c>
      <c r="G260" s="161" t="str">
        <f t="shared" si="68"/>
        <v xml:space="preserve"> </v>
      </c>
      <c r="H260" s="162" t="str">
        <f t="shared" si="59"/>
        <v xml:space="preserve"> </v>
      </c>
      <c r="I260" s="162" t="str">
        <f t="shared" si="69"/>
        <v xml:space="preserve"> </v>
      </c>
      <c r="J260" s="162"/>
      <c r="K260" s="335"/>
      <c r="L260" s="335"/>
      <c r="M260" s="258"/>
      <c r="N260" s="194" t="str">
        <f t="shared" si="60"/>
        <v xml:space="preserve"> </v>
      </c>
      <c r="O260" s="194" t="str">
        <f t="shared" si="61"/>
        <v xml:space="preserve"> </v>
      </c>
      <c r="P260" s="194" t="str">
        <f t="shared" si="62"/>
        <v xml:space="preserve"> </v>
      </c>
      <c r="Q260" s="195" t="str">
        <f t="shared" si="63"/>
        <v xml:space="preserve"> </v>
      </c>
      <c r="R260" s="336" t="str">
        <f t="shared" si="64"/>
        <v xml:space="preserve"> </v>
      </c>
      <c r="AF260" s="165">
        <f t="shared" si="70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">
      <c r="A261" s="165" t="str">
        <f>Option2!A228</f>
        <v>N/A</v>
      </c>
      <c r="B261" s="161" t="str">
        <f t="shared" si="66"/>
        <v xml:space="preserve"> </v>
      </c>
      <c r="C261" s="163" t="str">
        <f t="shared" si="65"/>
        <v xml:space="preserve"> </v>
      </c>
      <c r="D261" s="162" t="str">
        <f t="shared" si="57"/>
        <v xml:space="preserve"> </v>
      </c>
      <c r="E261" s="161" t="str">
        <f t="shared" si="67"/>
        <v xml:space="preserve"> </v>
      </c>
      <c r="F261" s="162" t="str">
        <f t="shared" si="58"/>
        <v xml:space="preserve"> </v>
      </c>
      <c r="G261" s="161" t="str">
        <f t="shared" si="68"/>
        <v xml:space="preserve"> </v>
      </c>
      <c r="H261" s="162" t="str">
        <f t="shared" si="59"/>
        <v xml:space="preserve"> </v>
      </c>
      <c r="I261" s="162" t="str">
        <f t="shared" si="69"/>
        <v xml:space="preserve"> </v>
      </c>
      <c r="J261" s="162"/>
      <c r="K261" s="335"/>
      <c r="L261" s="335"/>
      <c r="M261" s="258"/>
      <c r="N261" s="194" t="str">
        <f t="shared" si="60"/>
        <v xml:space="preserve"> </v>
      </c>
      <c r="O261" s="194" t="str">
        <f t="shared" si="61"/>
        <v xml:space="preserve"> </v>
      </c>
      <c r="P261" s="194" t="str">
        <f t="shared" si="62"/>
        <v xml:space="preserve"> </v>
      </c>
      <c r="Q261" s="195" t="str">
        <f t="shared" si="63"/>
        <v xml:space="preserve"> </v>
      </c>
      <c r="R261" s="336" t="str">
        <f t="shared" si="64"/>
        <v xml:space="preserve"> </v>
      </c>
      <c r="AF261" s="165">
        <f t="shared" si="70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">
      <c r="A262" s="165" t="str">
        <f>Option2!A229</f>
        <v>N/A</v>
      </c>
      <c r="B262" s="161" t="str">
        <f t="shared" si="66"/>
        <v xml:space="preserve"> </v>
      </c>
      <c r="C262" s="163" t="str">
        <f t="shared" si="65"/>
        <v xml:space="preserve"> </v>
      </c>
      <c r="D262" s="162" t="str">
        <f t="shared" si="57"/>
        <v xml:space="preserve"> </v>
      </c>
      <c r="E262" s="161" t="str">
        <f t="shared" si="67"/>
        <v xml:space="preserve"> </v>
      </c>
      <c r="F262" s="162" t="str">
        <f t="shared" si="58"/>
        <v xml:space="preserve"> </v>
      </c>
      <c r="G262" s="161" t="str">
        <f t="shared" si="68"/>
        <v xml:space="preserve"> </v>
      </c>
      <c r="H262" s="162" t="str">
        <f t="shared" si="59"/>
        <v xml:space="preserve"> </v>
      </c>
      <c r="I262" s="162" t="str">
        <f t="shared" si="69"/>
        <v xml:space="preserve"> </v>
      </c>
      <c r="J262" s="162"/>
      <c r="K262" s="335"/>
      <c r="L262" s="335"/>
      <c r="M262" s="258"/>
      <c r="N262" s="194" t="str">
        <f t="shared" si="60"/>
        <v xml:space="preserve"> </v>
      </c>
      <c r="O262" s="194" t="str">
        <f t="shared" si="61"/>
        <v xml:space="preserve"> </v>
      </c>
      <c r="P262" s="194" t="str">
        <f t="shared" si="62"/>
        <v xml:space="preserve"> </v>
      </c>
      <c r="Q262" s="195" t="str">
        <f t="shared" si="63"/>
        <v xml:space="preserve"> </v>
      </c>
      <c r="R262" s="336" t="str">
        <f t="shared" si="64"/>
        <v xml:space="preserve"> </v>
      </c>
      <c r="AF262" s="165">
        <f t="shared" si="70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">
      <c r="A263" s="165" t="str">
        <f>Option2!A230</f>
        <v>N/A</v>
      </c>
      <c r="B263" s="161" t="str">
        <f t="shared" si="66"/>
        <v xml:space="preserve"> </v>
      </c>
      <c r="C263" s="163" t="str">
        <f t="shared" si="65"/>
        <v xml:space="preserve"> </v>
      </c>
      <c r="D263" s="162" t="str">
        <f t="shared" si="57"/>
        <v xml:space="preserve"> </v>
      </c>
      <c r="E263" s="161" t="str">
        <f t="shared" si="67"/>
        <v xml:space="preserve"> </v>
      </c>
      <c r="F263" s="162" t="str">
        <f t="shared" si="58"/>
        <v xml:space="preserve"> </v>
      </c>
      <c r="G263" s="161" t="str">
        <f t="shared" si="68"/>
        <v xml:space="preserve"> </v>
      </c>
      <c r="H263" s="162" t="str">
        <f t="shared" si="59"/>
        <v xml:space="preserve"> </v>
      </c>
      <c r="I263" s="162" t="str">
        <f t="shared" si="69"/>
        <v xml:space="preserve"> </v>
      </c>
      <c r="J263" s="162"/>
      <c r="K263" s="335"/>
      <c r="L263" s="335"/>
      <c r="M263" s="258"/>
      <c r="N263" s="194" t="str">
        <f t="shared" si="60"/>
        <v xml:space="preserve"> </v>
      </c>
      <c r="O263" s="194" t="str">
        <f t="shared" si="61"/>
        <v xml:space="preserve"> </v>
      </c>
      <c r="P263" s="194" t="str">
        <f t="shared" si="62"/>
        <v xml:space="preserve"> </v>
      </c>
      <c r="Q263" s="195" t="str">
        <f t="shared" si="63"/>
        <v xml:space="preserve"> </v>
      </c>
      <c r="R263" s="336" t="str">
        <f t="shared" si="64"/>
        <v xml:space="preserve"> </v>
      </c>
      <c r="AF263" s="165">
        <f t="shared" si="70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">
      <c r="A264" s="165" t="str">
        <f>Option2!A231</f>
        <v>N/A</v>
      </c>
      <c r="B264" s="161" t="str">
        <f t="shared" si="66"/>
        <v xml:space="preserve"> </v>
      </c>
      <c r="C264" s="163" t="str">
        <f t="shared" si="65"/>
        <v xml:space="preserve"> </v>
      </c>
      <c r="D264" s="162" t="str">
        <f t="shared" si="57"/>
        <v xml:space="preserve"> </v>
      </c>
      <c r="E264" s="161" t="str">
        <f t="shared" si="67"/>
        <v xml:space="preserve"> </v>
      </c>
      <c r="F264" s="162" t="str">
        <f t="shared" si="58"/>
        <v xml:space="preserve"> </v>
      </c>
      <c r="G264" s="161" t="str">
        <f t="shared" si="68"/>
        <v xml:space="preserve"> </v>
      </c>
      <c r="H264" s="162" t="str">
        <f t="shared" si="59"/>
        <v xml:space="preserve"> </v>
      </c>
      <c r="I264" s="162" t="str">
        <f t="shared" si="69"/>
        <v xml:space="preserve"> </v>
      </c>
      <c r="J264" s="162"/>
      <c r="K264" s="335"/>
      <c r="L264" s="335"/>
      <c r="M264" s="258"/>
      <c r="N264" s="194" t="str">
        <f t="shared" si="60"/>
        <v xml:space="preserve"> </v>
      </c>
      <c r="O264" s="194" t="str">
        <f t="shared" si="61"/>
        <v xml:space="preserve"> </v>
      </c>
      <c r="P264" s="194" t="str">
        <f t="shared" si="62"/>
        <v xml:space="preserve"> </v>
      </c>
      <c r="Q264" s="195" t="str">
        <f t="shared" si="63"/>
        <v xml:space="preserve"> </v>
      </c>
      <c r="R264" s="336" t="str">
        <f t="shared" si="64"/>
        <v xml:space="preserve"> </v>
      </c>
      <c r="AF264" s="165">
        <f t="shared" si="70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">
      <c r="A265" s="165" t="str">
        <f>Option2!A232</f>
        <v>N/A</v>
      </c>
      <c r="B265" s="161" t="str">
        <f t="shared" si="66"/>
        <v xml:space="preserve"> </v>
      </c>
      <c r="C265" s="163" t="str">
        <f t="shared" si="65"/>
        <v xml:space="preserve"> </v>
      </c>
      <c r="D265" s="162" t="str">
        <f t="shared" si="57"/>
        <v xml:space="preserve"> </v>
      </c>
      <c r="E265" s="161" t="str">
        <f t="shared" si="67"/>
        <v xml:space="preserve"> </v>
      </c>
      <c r="F265" s="162" t="str">
        <f t="shared" si="58"/>
        <v xml:space="preserve"> </v>
      </c>
      <c r="G265" s="161" t="str">
        <f t="shared" si="68"/>
        <v xml:space="preserve"> </v>
      </c>
      <c r="H265" s="162" t="str">
        <f t="shared" si="59"/>
        <v xml:space="preserve"> </v>
      </c>
      <c r="I265" s="162" t="str">
        <f t="shared" si="69"/>
        <v xml:space="preserve"> </v>
      </c>
      <c r="J265" s="162"/>
      <c r="K265" s="335"/>
      <c r="L265" s="335"/>
      <c r="M265" s="258"/>
      <c r="N265" s="194" t="str">
        <f t="shared" si="60"/>
        <v xml:space="preserve"> </v>
      </c>
      <c r="O265" s="194" t="str">
        <f t="shared" si="61"/>
        <v xml:space="preserve"> </v>
      </c>
      <c r="P265" s="194" t="str">
        <f t="shared" si="62"/>
        <v xml:space="preserve"> </v>
      </c>
      <c r="Q265" s="195" t="str">
        <f t="shared" si="63"/>
        <v xml:space="preserve"> </v>
      </c>
      <c r="R265" s="336" t="str">
        <f t="shared" si="64"/>
        <v xml:space="preserve"> </v>
      </c>
      <c r="AF265" s="165">
        <f t="shared" si="70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">
      <c r="A266" s="165" t="str">
        <f>Option2!A233</f>
        <v>N/A</v>
      </c>
      <c r="B266" s="161" t="str">
        <f t="shared" si="66"/>
        <v xml:space="preserve"> </v>
      </c>
      <c r="C266" s="163" t="str">
        <f t="shared" si="65"/>
        <v xml:space="preserve"> </v>
      </c>
      <c r="D266" s="162" t="str">
        <f t="shared" si="57"/>
        <v xml:space="preserve"> </v>
      </c>
      <c r="E266" s="161" t="str">
        <f t="shared" si="67"/>
        <v xml:space="preserve"> </v>
      </c>
      <c r="F266" s="162" t="str">
        <f t="shared" si="58"/>
        <v xml:space="preserve"> </v>
      </c>
      <c r="G266" s="161" t="str">
        <f t="shared" si="68"/>
        <v xml:space="preserve"> </v>
      </c>
      <c r="H266" s="162" t="str">
        <f t="shared" si="59"/>
        <v xml:space="preserve"> </v>
      </c>
      <c r="I266" s="162" t="str">
        <f t="shared" si="69"/>
        <v xml:space="preserve"> </v>
      </c>
      <c r="J266" s="162"/>
      <c r="K266" s="335"/>
      <c r="L266" s="335"/>
      <c r="M266" s="258"/>
      <c r="N266" s="194" t="str">
        <f t="shared" si="60"/>
        <v xml:space="preserve"> </v>
      </c>
      <c r="O266" s="194" t="str">
        <f t="shared" si="61"/>
        <v xml:space="preserve"> </v>
      </c>
      <c r="P266" s="194" t="str">
        <f t="shared" si="62"/>
        <v xml:space="preserve"> </v>
      </c>
      <c r="Q266" s="195" t="str">
        <f t="shared" si="63"/>
        <v xml:space="preserve"> </v>
      </c>
      <c r="R266" s="336" t="str">
        <f t="shared" si="64"/>
        <v xml:space="preserve"> </v>
      </c>
      <c r="AF266" s="165">
        <f t="shared" si="70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">
      <c r="A267" s="165" t="str">
        <f>Option2!A234</f>
        <v>N/A</v>
      </c>
      <c r="B267" s="161" t="str">
        <f t="shared" si="66"/>
        <v xml:space="preserve"> </v>
      </c>
      <c r="C267" s="163" t="str">
        <f t="shared" si="65"/>
        <v xml:space="preserve"> </v>
      </c>
      <c r="D267" s="162" t="str">
        <f t="shared" si="57"/>
        <v xml:space="preserve"> </v>
      </c>
      <c r="E267" s="161" t="str">
        <f t="shared" si="67"/>
        <v xml:space="preserve"> </v>
      </c>
      <c r="F267" s="162" t="str">
        <f t="shared" si="58"/>
        <v xml:space="preserve"> </v>
      </c>
      <c r="G267" s="161" t="str">
        <f t="shared" si="68"/>
        <v xml:space="preserve"> </v>
      </c>
      <c r="H267" s="162" t="str">
        <f t="shared" si="59"/>
        <v xml:space="preserve"> </v>
      </c>
      <c r="I267" s="162" t="str">
        <f t="shared" si="69"/>
        <v xml:space="preserve"> </v>
      </c>
      <c r="J267" s="162"/>
      <c r="K267" s="335"/>
      <c r="L267" s="335"/>
      <c r="M267" s="258"/>
      <c r="N267" s="194" t="str">
        <f t="shared" si="60"/>
        <v xml:space="preserve"> </v>
      </c>
      <c r="O267" s="194" t="str">
        <f t="shared" si="61"/>
        <v xml:space="preserve"> </v>
      </c>
      <c r="P267" s="194" t="str">
        <f t="shared" si="62"/>
        <v xml:space="preserve"> </v>
      </c>
      <c r="Q267" s="195" t="str">
        <f t="shared" si="63"/>
        <v xml:space="preserve"> </v>
      </c>
      <c r="R267" s="336" t="str">
        <f t="shared" si="64"/>
        <v xml:space="preserve"> </v>
      </c>
      <c r="AF267" s="165">
        <f t="shared" si="70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">
      <c r="A268" s="165" t="str">
        <f>Option2!A235</f>
        <v>N/A</v>
      </c>
      <c r="B268" s="161" t="str">
        <f t="shared" si="66"/>
        <v xml:space="preserve"> </v>
      </c>
      <c r="C268" s="163" t="str">
        <f t="shared" si="65"/>
        <v xml:space="preserve"> </v>
      </c>
      <c r="D268" s="162" t="str">
        <f t="shared" si="57"/>
        <v xml:space="preserve"> </v>
      </c>
      <c r="E268" s="161" t="str">
        <f t="shared" si="67"/>
        <v xml:space="preserve"> </v>
      </c>
      <c r="F268" s="162" t="str">
        <f t="shared" si="58"/>
        <v xml:space="preserve"> </v>
      </c>
      <c r="G268" s="161" t="str">
        <f t="shared" si="68"/>
        <v xml:space="preserve"> </v>
      </c>
      <c r="H268" s="162" t="str">
        <f t="shared" si="59"/>
        <v xml:space="preserve"> </v>
      </c>
      <c r="I268" s="162" t="str">
        <f t="shared" si="69"/>
        <v xml:space="preserve"> </v>
      </c>
      <c r="J268" s="162"/>
      <c r="K268" s="335"/>
      <c r="L268" s="335"/>
      <c r="M268" s="258"/>
      <c r="N268" s="194" t="str">
        <f t="shared" si="60"/>
        <v xml:space="preserve"> </v>
      </c>
      <c r="O268" s="194" t="str">
        <f t="shared" si="61"/>
        <v xml:space="preserve"> </v>
      </c>
      <c r="P268" s="194" t="str">
        <f t="shared" si="62"/>
        <v xml:space="preserve"> </v>
      </c>
      <c r="Q268" s="195" t="str">
        <f t="shared" si="63"/>
        <v xml:space="preserve"> </v>
      </c>
      <c r="R268" s="336" t="str">
        <f t="shared" si="64"/>
        <v xml:space="preserve"> </v>
      </c>
      <c r="AF268" s="165">
        <f t="shared" si="70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">
      <c r="A269" s="165" t="str">
        <f>Option2!A236</f>
        <v>N/A</v>
      </c>
      <c r="B269" s="161" t="str">
        <f t="shared" si="66"/>
        <v xml:space="preserve"> </v>
      </c>
      <c r="C269" s="163" t="str">
        <f t="shared" si="65"/>
        <v xml:space="preserve"> </v>
      </c>
      <c r="D269" s="162" t="str">
        <f t="shared" si="57"/>
        <v xml:space="preserve"> </v>
      </c>
      <c r="E269" s="161" t="str">
        <f t="shared" si="67"/>
        <v xml:space="preserve"> </v>
      </c>
      <c r="F269" s="162" t="str">
        <f t="shared" si="58"/>
        <v xml:space="preserve"> </v>
      </c>
      <c r="G269" s="161" t="str">
        <f t="shared" si="68"/>
        <v xml:space="preserve"> </v>
      </c>
      <c r="H269" s="162" t="str">
        <f t="shared" si="59"/>
        <v xml:space="preserve"> </v>
      </c>
      <c r="I269" s="162" t="str">
        <f t="shared" si="69"/>
        <v xml:space="preserve"> </v>
      </c>
      <c r="J269" s="162"/>
      <c r="K269" s="335"/>
      <c r="L269" s="335"/>
      <c r="M269" s="258"/>
      <c r="N269" s="194" t="str">
        <f t="shared" si="60"/>
        <v xml:space="preserve"> </v>
      </c>
      <c r="O269" s="194" t="str">
        <f t="shared" si="61"/>
        <v xml:space="preserve"> </v>
      </c>
      <c r="P269" s="194" t="str">
        <f t="shared" si="62"/>
        <v xml:space="preserve"> </v>
      </c>
      <c r="Q269" s="195" t="str">
        <f t="shared" si="63"/>
        <v xml:space="preserve"> </v>
      </c>
      <c r="R269" s="336" t="str">
        <f t="shared" si="64"/>
        <v xml:space="preserve"> </v>
      </c>
      <c r="AF269" s="165">
        <f t="shared" si="70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">
      <c r="A270" s="165" t="str">
        <f>Option2!A237</f>
        <v>N/A</v>
      </c>
      <c r="B270" s="161" t="str">
        <f t="shared" si="66"/>
        <v xml:space="preserve"> </v>
      </c>
      <c r="C270" s="163" t="str">
        <f t="shared" si="65"/>
        <v xml:space="preserve"> </v>
      </c>
      <c r="D270" s="162" t="str">
        <f t="shared" si="57"/>
        <v xml:space="preserve"> </v>
      </c>
      <c r="E270" s="161" t="str">
        <f t="shared" si="67"/>
        <v xml:space="preserve"> </v>
      </c>
      <c r="F270" s="162" t="str">
        <f t="shared" si="58"/>
        <v xml:space="preserve"> </v>
      </c>
      <c r="G270" s="161" t="str">
        <f t="shared" si="68"/>
        <v xml:space="preserve"> </v>
      </c>
      <c r="H270" s="162" t="str">
        <f t="shared" si="59"/>
        <v xml:space="preserve"> </v>
      </c>
      <c r="I270" s="162" t="str">
        <f t="shared" si="69"/>
        <v xml:space="preserve"> </v>
      </c>
      <c r="J270" s="162"/>
      <c r="K270" s="335"/>
      <c r="L270" s="335"/>
      <c r="M270" s="258"/>
      <c r="N270" s="194" t="str">
        <f t="shared" si="60"/>
        <v xml:space="preserve"> </v>
      </c>
      <c r="O270" s="194" t="str">
        <f t="shared" si="61"/>
        <v xml:space="preserve"> </v>
      </c>
      <c r="P270" s="194" t="str">
        <f t="shared" si="62"/>
        <v xml:space="preserve"> </v>
      </c>
      <c r="Q270" s="195" t="str">
        <f t="shared" si="63"/>
        <v xml:space="preserve"> </v>
      </c>
      <c r="R270" s="336" t="str">
        <f t="shared" si="64"/>
        <v xml:space="preserve"> </v>
      </c>
      <c r="AF270" s="165">
        <f t="shared" si="70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">
      <c r="A271" s="165" t="str">
        <f>Option2!A238</f>
        <v>N/A</v>
      </c>
      <c r="B271" s="161" t="str">
        <f t="shared" si="66"/>
        <v xml:space="preserve"> </v>
      </c>
      <c r="C271" s="163" t="str">
        <f t="shared" si="65"/>
        <v xml:space="preserve"> </v>
      </c>
      <c r="D271" s="162" t="str">
        <f t="shared" si="57"/>
        <v xml:space="preserve"> </v>
      </c>
      <c r="E271" s="161" t="str">
        <f t="shared" si="67"/>
        <v xml:space="preserve"> </v>
      </c>
      <c r="F271" s="162" t="str">
        <f t="shared" si="58"/>
        <v xml:space="preserve"> </v>
      </c>
      <c r="G271" s="161" t="str">
        <f t="shared" si="68"/>
        <v xml:space="preserve"> </v>
      </c>
      <c r="H271" s="162" t="str">
        <f t="shared" si="59"/>
        <v xml:space="preserve"> </v>
      </c>
      <c r="I271" s="162" t="str">
        <f t="shared" si="69"/>
        <v xml:space="preserve"> </v>
      </c>
      <c r="J271" s="162"/>
      <c r="K271" s="335"/>
      <c r="L271" s="335"/>
      <c r="M271" s="258"/>
      <c r="N271" s="194" t="str">
        <f t="shared" si="60"/>
        <v xml:space="preserve"> </v>
      </c>
      <c r="O271" s="194" t="str">
        <f t="shared" si="61"/>
        <v xml:space="preserve"> </v>
      </c>
      <c r="P271" s="194" t="str">
        <f t="shared" si="62"/>
        <v xml:space="preserve"> </v>
      </c>
      <c r="Q271" s="195" t="str">
        <f t="shared" si="63"/>
        <v xml:space="preserve"> </v>
      </c>
      <c r="R271" s="336" t="str">
        <f t="shared" si="64"/>
        <v xml:space="preserve"> </v>
      </c>
      <c r="AF271" s="165">
        <f t="shared" si="70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">
      <c r="A272" s="165" t="str">
        <f>Option2!A239</f>
        <v>N/A</v>
      </c>
      <c r="B272" s="161" t="str">
        <f t="shared" si="66"/>
        <v xml:space="preserve"> </v>
      </c>
      <c r="C272" s="163" t="str">
        <f t="shared" si="65"/>
        <v xml:space="preserve"> </v>
      </c>
      <c r="D272" s="162" t="str">
        <f t="shared" si="57"/>
        <v xml:space="preserve"> </v>
      </c>
      <c r="E272" s="161" t="str">
        <f t="shared" si="67"/>
        <v xml:space="preserve"> </v>
      </c>
      <c r="F272" s="162" t="str">
        <f t="shared" si="58"/>
        <v xml:space="preserve"> </v>
      </c>
      <c r="G272" s="161" t="str">
        <f t="shared" si="68"/>
        <v xml:space="preserve"> </v>
      </c>
      <c r="H272" s="162" t="str">
        <f t="shared" si="59"/>
        <v xml:space="preserve"> </v>
      </c>
      <c r="I272" s="162" t="str">
        <f t="shared" si="69"/>
        <v xml:space="preserve"> </v>
      </c>
      <c r="J272" s="162"/>
      <c r="K272" s="335"/>
      <c r="L272" s="335"/>
      <c r="M272" s="258"/>
      <c r="N272" s="194" t="str">
        <f t="shared" si="60"/>
        <v xml:space="preserve"> </v>
      </c>
      <c r="O272" s="194" t="str">
        <f t="shared" si="61"/>
        <v xml:space="preserve"> </v>
      </c>
      <c r="P272" s="194" t="str">
        <f t="shared" si="62"/>
        <v xml:space="preserve"> </v>
      </c>
      <c r="Q272" s="195" t="str">
        <f t="shared" si="63"/>
        <v xml:space="preserve"> </v>
      </c>
      <c r="R272" s="336" t="str">
        <f t="shared" si="64"/>
        <v xml:space="preserve"> </v>
      </c>
      <c r="AF272" s="165">
        <f t="shared" si="70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">
      <c r="A273" s="165" t="str">
        <f>Option2!A240</f>
        <v>N/A</v>
      </c>
      <c r="B273" s="161" t="str">
        <f t="shared" si="66"/>
        <v xml:space="preserve"> </v>
      </c>
      <c r="C273" s="163" t="str">
        <f t="shared" si="65"/>
        <v xml:space="preserve"> </v>
      </c>
      <c r="D273" s="162" t="str">
        <f t="shared" si="57"/>
        <v xml:space="preserve"> </v>
      </c>
      <c r="E273" s="161" t="str">
        <f t="shared" si="67"/>
        <v xml:space="preserve"> </v>
      </c>
      <c r="F273" s="162" t="str">
        <f t="shared" si="58"/>
        <v xml:space="preserve"> </v>
      </c>
      <c r="G273" s="161" t="str">
        <f t="shared" si="68"/>
        <v xml:space="preserve"> </v>
      </c>
      <c r="H273" s="162" t="str">
        <f t="shared" si="59"/>
        <v xml:space="preserve"> </v>
      </c>
      <c r="I273" s="162" t="str">
        <f t="shared" si="69"/>
        <v xml:space="preserve"> </v>
      </c>
      <c r="J273" s="162"/>
      <c r="K273" s="335"/>
      <c r="L273" s="335"/>
      <c r="M273" s="258"/>
      <c r="N273" s="194" t="str">
        <f t="shared" si="60"/>
        <v xml:space="preserve"> </v>
      </c>
      <c r="O273" s="194" t="str">
        <f t="shared" si="61"/>
        <v xml:space="preserve"> </v>
      </c>
      <c r="P273" s="194" t="str">
        <f t="shared" si="62"/>
        <v xml:space="preserve"> </v>
      </c>
      <c r="Q273" s="195" t="str">
        <f t="shared" si="63"/>
        <v xml:space="preserve"> </v>
      </c>
      <c r="R273" s="336" t="str">
        <f t="shared" si="64"/>
        <v xml:space="preserve"> </v>
      </c>
      <c r="AF273" s="165">
        <f t="shared" si="70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">
      <c r="A274" s="165" t="str">
        <f>Option2!A241</f>
        <v>N/A</v>
      </c>
      <c r="B274" s="161" t="str">
        <f t="shared" si="66"/>
        <v xml:space="preserve"> </v>
      </c>
      <c r="C274" s="163" t="str">
        <f t="shared" si="65"/>
        <v xml:space="preserve"> </v>
      </c>
      <c r="D274" s="162" t="str">
        <f t="shared" si="57"/>
        <v xml:space="preserve"> </v>
      </c>
      <c r="E274" s="161" t="str">
        <f t="shared" si="67"/>
        <v xml:space="preserve"> </v>
      </c>
      <c r="F274" s="162" t="str">
        <f t="shared" si="58"/>
        <v xml:space="preserve"> </v>
      </c>
      <c r="G274" s="161" t="str">
        <f t="shared" si="68"/>
        <v xml:space="preserve"> </v>
      </c>
      <c r="H274" s="162" t="str">
        <f t="shared" si="59"/>
        <v xml:space="preserve"> </v>
      </c>
      <c r="I274" s="162" t="str">
        <f t="shared" si="69"/>
        <v xml:space="preserve"> </v>
      </c>
      <c r="J274" s="162"/>
      <c r="K274" s="335"/>
      <c r="L274" s="335"/>
      <c r="M274" s="258"/>
      <c r="N274" s="194" t="str">
        <f t="shared" si="60"/>
        <v xml:space="preserve"> </v>
      </c>
      <c r="O274" s="194" t="str">
        <f t="shared" si="61"/>
        <v xml:space="preserve"> </v>
      </c>
      <c r="P274" s="194" t="str">
        <f t="shared" si="62"/>
        <v xml:space="preserve"> </v>
      </c>
      <c r="Q274" s="195" t="str">
        <f t="shared" si="63"/>
        <v xml:space="preserve"> </v>
      </c>
      <c r="R274" s="336" t="str">
        <f t="shared" si="64"/>
        <v xml:space="preserve"> </v>
      </c>
      <c r="AF274" s="165">
        <f t="shared" si="70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">
      <c r="A275" s="165" t="str">
        <f>Option2!A242</f>
        <v>N/A</v>
      </c>
      <c r="B275" s="161" t="str">
        <f t="shared" si="66"/>
        <v xml:space="preserve"> </v>
      </c>
      <c r="C275" s="163" t="str">
        <f t="shared" si="65"/>
        <v xml:space="preserve"> </v>
      </c>
      <c r="D275" s="162" t="str">
        <f t="shared" si="57"/>
        <v xml:space="preserve"> </v>
      </c>
      <c r="E275" s="161" t="str">
        <f t="shared" si="67"/>
        <v xml:space="preserve"> </v>
      </c>
      <c r="F275" s="162" t="str">
        <f t="shared" si="58"/>
        <v xml:space="preserve"> </v>
      </c>
      <c r="G275" s="161" t="str">
        <f t="shared" si="68"/>
        <v xml:space="preserve"> </v>
      </c>
      <c r="H275" s="162" t="str">
        <f t="shared" si="59"/>
        <v xml:space="preserve"> </v>
      </c>
      <c r="I275" s="162" t="str">
        <f t="shared" si="69"/>
        <v xml:space="preserve"> </v>
      </c>
      <c r="J275" s="162"/>
      <c r="K275" s="335"/>
      <c r="L275" s="335"/>
      <c r="M275" s="258"/>
      <c r="N275" s="194" t="str">
        <f t="shared" si="60"/>
        <v xml:space="preserve"> </v>
      </c>
      <c r="O275" s="194" t="str">
        <f t="shared" si="61"/>
        <v xml:space="preserve"> </v>
      </c>
      <c r="P275" s="194" t="str">
        <f t="shared" si="62"/>
        <v xml:space="preserve"> </v>
      </c>
      <c r="Q275" s="195" t="str">
        <f t="shared" si="63"/>
        <v xml:space="preserve"> </v>
      </c>
      <c r="R275" s="336" t="str">
        <f t="shared" si="64"/>
        <v xml:space="preserve"> </v>
      </c>
      <c r="AF275" s="165">
        <f t="shared" si="70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">
      <c r="A276" s="165" t="str">
        <f>Option2!A243</f>
        <v>N/A</v>
      </c>
      <c r="B276" s="161" t="str">
        <f t="shared" si="66"/>
        <v xml:space="preserve"> </v>
      </c>
      <c r="C276" s="163" t="str">
        <f t="shared" si="65"/>
        <v xml:space="preserve"> </v>
      </c>
      <c r="D276" s="162" t="str">
        <f t="shared" si="57"/>
        <v xml:space="preserve"> </v>
      </c>
      <c r="E276" s="161" t="str">
        <f t="shared" si="67"/>
        <v xml:space="preserve"> </v>
      </c>
      <c r="F276" s="162" t="str">
        <f t="shared" si="58"/>
        <v xml:space="preserve"> </v>
      </c>
      <c r="G276" s="161" t="str">
        <f t="shared" si="68"/>
        <v xml:space="preserve"> </v>
      </c>
      <c r="H276" s="162" t="str">
        <f t="shared" si="59"/>
        <v xml:space="preserve"> </v>
      </c>
      <c r="I276" s="162" t="str">
        <f t="shared" si="69"/>
        <v xml:space="preserve"> </v>
      </c>
      <c r="J276" s="162"/>
      <c r="K276" s="335"/>
      <c r="L276" s="335"/>
      <c r="M276" s="258"/>
      <c r="N276" s="194" t="str">
        <f t="shared" si="60"/>
        <v xml:space="preserve"> </v>
      </c>
      <c r="O276" s="194" t="str">
        <f t="shared" si="61"/>
        <v xml:space="preserve"> </v>
      </c>
      <c r="P276" s="194" t="str">
        <f t="shared" si="62"/>
        <v xml:space="preserve"> </v>
      </c>
      <c r="Q276" s="195" t="str">
        <f t="shared" si="63"/>
        <v xml:space="preserve"> </v>
      </c>
      <c r="R276" s="336" t="str">
        <f t="shared" si="64"/>
        <v xml:space="preserve"> </v>
      </c>
      <c r="AF276" s="165">
        <f t="shared" si="70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">
      <c r="A277" s="165" t="str">
        <f>Option2!A244</f>
        <v>N/A</v>
      </c>
      <c r="B277" s="161" t="str">
        <f t="shared" si="66"/>
        <v xml:space="preserve"> </v>
      </c>
      <c r="C277" s="163" t="str">
        <f t="shared" si="65"/>
        <v xml:space="preserve"> </v>
      </c>
      <c r="D277" s="162" t="str">
        <f t="shared" si="57"/>
        <v xml:space="preserve"> </v>
      </c>
      <c r="E277" s="161" t="str">
        <f t="shared" si="67"/>
        <v xml:space="preserve"> </v>
      </c>
      <c r="F277" s="162" t="str">
        <f t="shared" si="58"/>
        <v xml:space="preserve"> </v>
      </c>
      <c r="G277" s="161" t="str">
        <f t="shared" si="68"/>
        <v xml:space="preserve"> </v>
      </c>
      <c r="H277" s="162" t="str">
        <f t="shared" si="59"/>
        <v xml:space="preserve"> </v>
      </c>
      <c r="I277" s="162" t="str">
        <f t="shared" si="69"/>
        <v xml:space="preserve"> </v>
      </c>
      <c r="J277" s="162"/>
      <c r="K277" s="335"/>
      <c r="L277" s="335"/>
      <c r="M277" s="258"/>
      <c r="N277" s="194" t="str">
        <f t="shared" si="60"/>
        <v xml:space="preserve"> </v>
      </c>
      <c r="O277" s="194" t="str">
        <f t="shared" si="61"/>
        <v xml:space="preserve"> </v>
      </c>
      <c r="P277" s="194" t="str">
        <f t="shared" si="62"/>
        <v xml:space="preserve"> </v>
      </c>
      <c r="Q277" s="195" t="str">
        <f t="shared" si="63"/>
        <v xml:space="preserve"> </v>
      </c>
      <c r="R277" s="336" t="str">
        <f t="shared" si="64"/>
        <v xml:space="preserve"> </v>
      </c>
      <c r="AF277" s="165">
        <f t="shared" si="70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">
      <c r="A278" s="165" t="str">
        <f>Option2!A245</f>
        <v>N/A</v>
      </c>
      <c r="B278" s="161" t="str">
        <f t="shared" si="66"/>
        <v xml:space="preserve"> </v>
      </c>
      <c r="C278" s="163" t="str">
        <f t="shared" si="65"/>
        <v xml:space="preserve"> </v>
      </c>
      <c r="D278" s="162" t="str">
        <f t="shared" si="57"/>
        <v xml:space="preserve"> </v>
      </c>
      <c r="E278" s="161" t="str">
        <f t="shared" si="67"/>
        <v xml:space="preserve"> </v>
      </c>
      <c r="F278" s="162" t="str">
        <f t="shared" si="58"/>
        <v xml:space="preserve"> </v>
      </c>
      <c r="G278" s="161" t="str">
        <f t="shared" si="68"/>
        <v xml:space="preserve"> </v>
      </c>
      <c r="H278" s="162" t="str">
        <f t="shared" si="59"/>
        <v xml:space="preserve"> </v>
      </c>
      <c r="I278" s="162" t="str">
        <f t="shared" si="69"/>
        <v xml:space="preserve"> </v>
      </c>
      <c r="J278" s="162"/>
      <c r="K278" s="335"/>
      <c r="L278" s="335"/>
      <c r="M278" s="258"/>
      <c r="N278" s="194" t="str">
        <f t="shared" si="60"/>
        <v xml:space="preserve"> </v>
      </c>
      <c r="O278" s="194" t="str">
        <f t="shared" si="61"/>
        <v xml:space="preserve"> </v>
      </c>
      <c r="P278" s="194" t="str">
        <f t="shared" si="62"/>
        <v xml:space="preserve"> </v>
      </c>
      <c r="Q278" s="195" t="str">
        <f t="shared" si="63"/>
        <v xml:space="preserve"> </v>
      </c>
      <c r="R278" s="336" t="str">
        <f t="shared" si="64"/>
        <v xml:space="preserve"> </v>
      </c>
      <c r="AF278" s="165">
        <f t="shared" si="70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">
      <c r="A279" s="165" t="str">
        <f>Option2!A246</f>
        <v>N/A</v>
      </c>
      <c r="B279" s="161" t="str">
        <f t="shared" si="66"/>
        <v xml:space="preserve"> </v>
      </c>
      <c r="C279" s="163" t="str">
        <f t="shared" si="65"/>
        <v xml:space="preserve"> </v>
      </c>
      <c r="D279" s="162" t="str">
        <f t="shared" si="57"/>
        <v xml:space="preserve"> </v>
      </c>
      <c r="E279" s="161" t="str">
        <f t="shared" si="67"/>
        <v xml:space="preserve"> </v>
      </c>
      <c r="F279" s="162" t="str">
        <f t="shared" si="58"/>
        <v xml:space="preserve"> </v>
      </c>
      <c r="G279" s="161" t="str">
        <f t="shared" si="68"/>
        <v xml:space="preserve"> </v>
      </c>
      <c r="H279" s="162" t="str">
        <f t="shared" si="59"/>
        <v xml:space="preserve"> </v>
      </c>
      <c r="I279" s="162" t="str">
        <f t="shared" si="69"/>
        <v xml:space="preserve"> </v>
      </c>
      <c r="J279" s="162"/>
      <c r="K279" s="335"/>
      <c r="L279" s="335"/>
      <c r="M279" s="258"/>
      <c r="N279" s="194" t="str">
        <f t="shared" si="60"/>
        <v xml:space="preserve"> </v>
      </c>
      <c r="O279" s="194" t="str">
        <f t="shared" si="61"/>
        <v xml:space="preserve"> </v>
      </c>
      <c r="P279" s="194" t="str">
        <f t="shared" si="62"/>
        <v xml:space="preserve"> </v>
      </c>
      <c r="Q279" s="195" t="str">
        <f t="shared" si="63"/>
        <v xml:space="preserve"> </v>
      </c>
      <c r="R279" s="336" t="str">
        <f t="shared" si="64"/>
        <v xml:space="preserve"> </v>
      </c>
      <c r="AF279" s="165">
        <f t="shared" si="70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">
      <c r="A280" s="165" t="str">
        <f>Option2!A247</f>
        <v>N/A</v>
      </c>
      <c r="B280" s="161" t="str">
        <f t="shared" si="66"/>
        <v xml:space="preserve"> </v>
      </c>
      <c r="C280" s="163" t="str">
        <f t="shared" si="65"/>
        <v xml:space="preserve"> </v>
      </c>
      <c r="D280" s="162" t="str">
        <f t="shared" si="57"/>
        <v xml:space="preserve"> </v>
      </c>
      <c r="E280" s="161" t="str">
        <f t="shared" si="67"/>
        <v xml:space="preserve"> </v>
      </c>
      <c r="F280" s="162" t="str">
        <f t="shared" si="58"/>
        <v xml:space="preserve"> </v>
      </c>
      <c r="G280" s="161" t="str">
        <f t="shared" si="68"/>
        <v xml:space="preserve"> </v>
      </c>
      <c r="H280" s="162" t="str">
        <f t="shared" si="59"/>
        <v xml:space="preserve"> </v>
      </c>
      <c r="I280" s="162" t="str">
        <f t="shared" si="69"/>
        <v xml:space="preserve"> </v>
      </c>
      <c r="J280" s="162"/>
      <c r="K280" s="335"/>
      <c r="L280" s="335"/>
      <c r="M280" s="258"/>
      <c r="N280" s="194" t="str">
        <f t="shared" si="60"/>
        <v xml:space="preserve"> </v>
      </c>
      <c r="O280" s="194" t="str">
        <f t="shared" si="61"/>
        <v xml:space="preserve"> </v>
      </c>
      <c r="P280" s="194" t="str">
        <f t="shared" si="62"/>
        <v xml:space="preserve"> </v>
      </c>
      <c r="Q280" s="195" t="str">
        <f t="shared" si="63"/>
        <v xml:space="preserve"> </v>
      </c>
      <c r="R280" s="336" t="str">
        <f t="shared" si="64"/>
        <v xml:space="preserve"> </v>
      </c>
      <c r="AF280" s="165">
        <f t="shared" si="70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">
      <c r="A281" s="165" t="str">
        <f>Option2!A248</f>
        <v>N/A</v>
      </c>
      <c r="B281" s="161" t="str">
        <f t="shared" si="66"/>
        <v xml:space="preserve"> </v>
      </c>
      <c r="C281" s="163" t="str">
        <f t="shared" si="65"/>
        <v xml:space="preserve"> </v>
      </c>
      <c r="D281" s="162" t="str">
        <f t="shared" si="57"/>
        <v xml:space="preserve"> </v>
      </c>
      <c r="E281" s="161" t="str">
        <f t="shared" si="67"/>
        <v xml:space="preserve"> </v>
      </c>
      <c r="F281" s="162" t="str">
        <f t="shared" si="58"/>
        <v xml:space="preserve"> </v>
      </c>
      <c r="G281" s="161" t="str">
        <f t="shared" si="68"/>
        <v xml:space="preserve"> </v>
      </c>
      <c r="H281" s="162" t="str">
        <f t="shared" si="59"/>
        <v xml:space="preserve"> </v>
      </c>
      <c r="I281" s="162" t="str">
        <f t="shared" si="69"/>
        <v xml:space="preserve"> </v>
      </c>
      <c r="J281" s="162"/>
      <c r="K281" s="335"/>
      <c r="L281" s="335"/>
      <c r="M281" s="258"/>
      <c r="N281" s="194" t="str">
        <f t="shared" si="60"/>
        <v xml:space="preserve"> </v>
      </c>
      <c r="O281" s="194" t="str">
        <f t="shared" si="61"/>
        <v xml:space="preserve"> </v>
      </c>
      <c r="P281" s="194" t="str">
        <f t="shared" si="62"/>
        <v xml:space="preserve"> </v>
      </c>
      <c r="Q281" s="195" t="str">
        <f t="shared" si="63"/>
        <v xml:space="preserve"> </v>
      </c>
      <c r="R281" s="336" t="str">
        <f t="shared" si="64"/>
        <v xml:space="preserve"> </v>
      </c>
      <c r="AF281" s="165">
        <f t="shared" si="70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">
      <c r="A282" s="165" t="str">
        <f>Option2!A249</f>
        <v>N/A</v>
      </c>
      <c r="B282" s="161" t="str">
        <f t="shared" si="66"/>
        <v xml:space="preserve"> </v>
      </c>
      <c r="C282" s="163" t="str">
        <f t="shared" si="65"/>
        <v xml:space="preserve"> </v>
      </c>
      <c r="D282" s="162" t="str">
        <f t="shared" si="57"/>
        <v xml:space="preserve"> </v>
      </c>
      <c r="E282" s="161" t="str">
        <f t="shared" si="67"/>
        <v xml:space="preserve"> </v>
      </c>
      <c r="F282" s="162" t="str">
        <f t="shared" si="58"/>
        <v xml:space="preserve"> </v>
      </c>
      <c r="G282" s="161" t="str">
        <f t="shared" si="68"/>
        <v xml:space="preserve"> </v>
      </c>
      <c r="H282" s="162" t="str">
        <f t="shared" si="59"/>
        <v xml:space="preserve"> </v>
      </c>
      <c r="I282" s="162" t="str">
        <f t="shared" si="69"/>
        <v xml:space="preserve"> </v>
      </c>
      <c r="J282" s="162"/>
      <c r="K282" s="335"/>
      <c r="L282" s="335"/>
      <c r="M282" s="258"/>
      <c r="N282" s="194" t="str">
        <f t="shared" si="60"/>
        <v xml:space="preserve"> </v>
      </c>
      <c r="O282" s="194" t="str">
        <f t="shared" si="61"/>
        <v xml:space="preserve"> </v>
      </c>
      <c r="P282" s="194" t="str">
        <f t="shared" si="62"/>
        <v xml:space="preserve"> </v>
      </c>
      <c r="Q282" s="195" t="str">
        <f t="shared" si="63"/>
        <v xml:space="preserve"> </v>
      </c>
      <c r="R282" s="336" t="str">
        <f t="shared" si="64"/>
        <v xml:space="preserve"> </v>
      </c>
      <c r="AF282" s="165">
        <f t="shared" si="70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">
      <c r="A283" s="165" t="str">
        <f>Option2!A250</f>
        <v>N/A</v>
      </c>
      <c r="B283" s="161" t="str">
        <f t="shared" si="66"/>
        <v xml:space="preserve"> </v>
      </c>
      <c r="C283" s="163" t="str">
        <f t="shared" si="65"/>
        <v xml:space="preserve"> </v>
      </c>
      <c r="D283" s="162" t="str">
        <f t="shared" si="57"/>
        <v xml:space="preserve"> </v>
      </c>
      <c r="E283" s="161" t="str">
        <f t="shared" si="67"/>
        <v xml:space="preserve"> </v>
      </c>
      <c r="F283" s="162" t="str">
        <f t="shared" si="58"/>
        <v xml:space="preserve"> </v>
      </c>
      <c r="G283" s="161" t="str">
        <f t="shared" si="68"/>
        <v xml:space="preserve"> </v>
      </c>
      <c r="H283" s="162" t="str">
        <f t="shared" si="59"/>
        <v xml:space="preserve"> </v>
      </c>
      <c r="I283" s="162" t="str">
        <f t="shared" si="69"/>
        <v xml:space="preserve"> </v>
      </c>
      <c r="J283" s="162"/>
      <c r="K283" s="335"/>
      <c r="L283" s="335"/>
      <c r="M283" s="258"/>
      <c r="N283" s="194" t="str">
        <f t="shared" si="60"/>
        <v xml:space="preserve"> </v>
      </c>
      <c r="O283" s="194" t="str">
        <f t="shared" si="61"/>
        <v xml:space="preserve"> </v>
      </c>
      <c r="P283" s="194" t="str">
        <f t="shared" si="62"/>
        <v xml:space="preserve"> </v>
      </c>
      <c r="Q283" s="195" t="str">
        <f t="shared" si="63"/>
        <v xml:space="preserve"> </v>
      </c>
      <c r="R283" s="336" t="str">
        <f t="shared" si="64"/>
        <v xml:space="preserve"> </v>
      </c>
      <c r="AF283" s="165">
        <f t="shared" si="70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">
      <c r="A284" s="165" t="str">
        <f>Option2!A251</f>
        <v>N/A</v>
      </c>
      <c r="B284" s="161" t="str">
        <f t="shared" si="66"/>
        <v xml:space="preserve"> </v>
      </c>
      <c r="C284" s="163" t="str">
        <f t="shared" si="65"/>
        <v xml:space="preserve"> </v>
      </c>
      <c r="D284" s="162" t="str">
        <f t="shared" si="57"/>
        <v xml:space="preserve"> </v>
      </c>
      <c r="E284" s="161" t="str">
        <f t="shared" si="67"/>
        <v xml:space="preserve"> </v>
      </c>
      <c r="F284" s="162" t="str">
        <f t="shared" si="58"/>
        <v xml:space="preserve"> </v>
      </c>
      <c r="G284" s="161" t="str">
        <f t="shared" si="68"/>
        <v xml:space="preserve"> </v>
      </c>
      <c r="H284" s="162" t="str">
        <f t="shared" si="59"/>
        <v xml:space="preserve"> </v>
      </c>
      <c r="I284" s="162" t="str">
        <f t="shared" si="69"/>
        <v xml:space="preserve"> </v>
      </c>
      <c r="J284" s="162"/>
      <c r="K284" s="335"/>
      <c r="L284" s="335"/>
      <c r="M284" s="258"/>
      <c r="N284" s="194" t="str">
        <f t="shared" si="60"/>
        <v xml:space="preserve"> </v>
      </c>
      <c r="O284" s="194" t="str">
        <f t="shared" si="61"/>
        <v xml:space="preserve"> </v>
      </c>
      <c r="P284" s="194" t="str">
        <f t="shared" si="62"/>
        <v xml:space="preserve"> </v>
      </c>
      <c r="Q284" s="195" t="str">
        <f t="shared" si="63"/>
        <v xml:space="preserve"> </v>
      </c>
      <c r="R284" s="336" t="str">
        <f t="shared" si="64"/>
        <v xml:space="preserve"> </v>
      </c>
      <c r="AF284" s="165">
        <f t="shared" si="70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">
      <c r="A285" s="165" t="str">
        <f>Option2!A252</f>
        <v>N/A</v>
      </c>
      <c r="B285" s="161" t="str">
        <f t="shared" si="66"/>
        <v xml:space="preserve"> </v>
      </c>
      <c r="C285" s="163" t="str">
        <f t="shared" si="65"/>
        <v xml:space="preserve"> </v>
      </c>
      <c r="D285" s="162" t="str">
        <f t="shared" si="57"/>
        <v xml:space="preserve"> </v>
      </c>
      <c r="E285" s="161" t="str">
        <f t="shared" si="67"/>
        <v xml:space="preserve"> </v>
      </c>
      <c r="F285" s="162" t="str">
        <f t="shared" si="58"/>
        <v xml:space="preserve"> </v>
      </c>
      <c r="G285" s="161" t="str">
        <f t="shared" si="68"/>
        <v xml:space="preserve"> </v>
      </c>
      <c r="H285" s="162" t="str">
        <f t="shared" si="59"/>
        <v xml:space="preserve"> </v>
      </c>
      <c r="I285" s="162" t="str">
        <f t="shared" si="69"/>
        <v xml:space="preserve"> </v>
      </c>
      <c r="J285" s="162"/>
      <c r="K285" s="335"/>
      <c r="L285" s="335"/>
      <c r="M285" s="258"/>
      <c r="N285" s="194" t="str">
        <f t="shared" si="60"/>
        <v xml:space="preserve"> </v>
      </c>
      <c r="O285" s="194" t="str">
        <f t="shared" si="61"/>
        <v xml:space="preserve"> </v>
      </c>
      <c r="P285" s="194" t="str">
        <f t="shared" si="62"/>
        <v xml:space="preserve"> </v>
      </c>
      <c r="Q285" s="195" t="str">
        <f t="shared" si="63"/>
        <v xml:space="preserve"> </v>
      </c>
      <c r="R285" s="336" t="str">
        <f t="shared" si="64"/>
        <v xml:space="preserve"> </v>
      </c>
      <c r="AF285" s="165">
        <f t="shared" si="70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">
      <c r="A286" s="165" t="str">
        <f>Option2!A253</f>
        <v>N/A</v>
      </c>
      <c r="B286" s="161" t="str">
        <f t="shared" si="66"/>
        <v xml:space="preserve"> </v>
      </c>
      <c r="C286" s="163" t="str">
        <f t="shared" si="65"/>
        <v xml:space="preserve"> </v>
      </c>
      <c r="D286" s="162" t="str">
        <f t="shared" si="57"/>
        <v xml:space="preserve"> </v>
      </c>
      <c r="E286" s="161" t="str">
        <f t="shared" si="67"/>
        <v xml:space="preserve"> </v>
      </c>
      <c r="F286" s="162" t="str">
        <f t="shared" si="58"/>
        <v xml:space="preserve"> </v>
      </c>
      <c r="G286" s="161" t="str">
        <f t="shared" si="68"/>
        <v xml:space="preserve"> </v>
      </c>
      <c r="H286" s="162" t="str">
        <f t="shared" si="59"/>
        <v xml:space="preserve"> </v>
      </c>
      <c r="I286" s="162" t="str">
        <f t="shared" si="69"/>
        <v xml:space="preserve"> </v>
      </c>
      <c r="J286" s="162"/>
      <c r="K286" s="335"/>
      <c r="L286" s="335"/>
      <c r="M286" s="258"/>
      <c r="N286" s="194" t="str">
        <f t="shared" si="60"/>
        <v xml:space="preserve"> </v>
      </c>
      <c r="O286" s="194" t="str">
        <f t="shared" si="61"/>
        <v xml:space="preserve"> </v>
      </c>
      <c r="P286" s="194" t="str">
        <f t="shared" si="62"/>
        <v xml:space="preserve"> </v>
      </c>
      <c r="Q286" s="195" t="str">
        <f t="shared" si="63"/>
        <v xml:space="preserve"> </v>
      </c>
      <c r="R286" s="336" t="str">
        <f t="shared" si="64"/>
        <v xml:space="preserve"> </v>
      </c>
      <c r="AF286" s="165">
        <f t="shared" si="70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">
      <c r="A287" s="165" t="str">
        <f>Option2!A254</f>
        <v>N/A</v>
      </c>
      <c r="B287" s="161" t="str">
        <f t="shared" si="66"/>
        <v xml:space="preserve"> </v>
      </c>
      <c r="C287" s="163" t="str">
        <f t="shared" si="65"/>
        <v xml:space="preserve"> </v>
      </c>
      <c r="D287" s="162" t="str">
        <f t="shared" si="57"/>
        <v xml:space="preserve"> </v>
      </c>
      <c r="E287" s="161" t="str">
        <f t="shared" si="67"/>
        <v xml:space="preserve"> </v>
      </c>
      <c r="F287" s="162" t="str">
        <f t="shared" si="58"/>
        <v xml:space="preserve"> </v>
      </c>
      <c r="G287" s="161" t="str">
        <f t="shared" si="68"/>
        <v xml:space="preserve"> </v>
      </c>
      <c r="H287" s="162" t="str">
        <f t="shared" si="59"/>
        <v xml:space="preserve"> </v>
      </c>
      <c r="I287" s="162" t="str">
        <f t="shared" si="69"/>
        <v xml:space="preserve"> </v>
      </c>
      <c r="J287" s="162"/>
      <c r="K287" s="335"/>
      <c r="L287" s="335"/>
      <c r="M287" s="258"/>
      <c r="N287" s="194" t="str">
        <f t="shared" si="60"/>
        <v xml:space="preserve"> </v>
      </c>
      <c r="O287" s="194" t="str">
        <f t="shared" si="61"/>
        <v xml:space="preserve"> </v>
      </c>
      <c r="P287" s="194" t="str">
        <f t="shared" si="62"/>
        <v xml:space="preserve"> </v>
      </c>
      <c r="Q287" s="195" t="str">
        <f t="shared" si="63"/>
        <v xml:space="preserve"> </v>
      </c>
      <c r="R287" s="336" t="str">
        <f t="shared" si="64"/>
        <v xml:space="preserve"> </v>
      </c>
      <c r="AF287" s="165">
        <f t="shared" ref="AF287:AF318" si="71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">
      <c r="A288" s="165" t="str">
        <f>Option2!A255</f>
        <v>N/A</v>
      </c>
      <c r="B288" s="161" t="str">
        <f t="shared" si="66"/>
        <v xml:space="preserve"> </v>
      </c>
      <c r="C288" s="163" t="str">
        <f t="shared" si="65"/>
        <v xml:space="preserve"> </v>
      </c>
      <c r="D288" s="162" t="str">
        <f t="shared" si="57"/>
        <v xml:space="preserve"> </v>
      </c>
      <c r="E288" s="161" t="str">
        <f t="shared" si="67"/>
        <v xml:space="preserve"> </v>
      </c>
      <c r="F288" s="162" t="str">
        <f t="shared" si="58"/>
        <v xml:space="preserve"> </v>
      </c>
      <c r="G288" s="161" t="str">
        <f t="shared" si="68"/>
        <v xml:space="preserve"> </v>
      </c>
      <c r="H288" s="162" t="str">
        <f t="shared" si="59"/>
        <v xml:space="preserve"> </v>
      </c>
      <c r="I288" s="162" t="str">
        <f t="shared" si="69"/>
        <v xml:space="preserve"> </v>
      </c>
      <c r="J288" s="162"/>
      <c r="K288" s="335"/>
      <c r="L288" s="335"/>
      <c r="M288" s="258"/>
      <c r="N288" s="194" t="str">
        <f t="shared" si="60"/>
        <v xml:space="preserve"> </v>
      </c>
      <c r="O288" s="194" t="str">
        <f t="shared" si="61"/>
        <v xml:space="preserve"> </v>
      </c>
      <c r="P288" s="194" t="str">
        <f t="shared" si="62"/>
        <v xml:space="preserve"> </v>
      </c>
      <c r="Q288" s="195" t="str">
        <f t="shared" si="63"/>
        <v xml:space="preserve"> </v>
      </c>
      <c r="R288" s="336" t="str">
        <f t="shared" si="64"/>
        <v xml:space="preserve"> </v>
      </c>
      <c r="AF288" s="165">
        <f t="shared" si="71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39" x14ac:dyDescent="0.2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337"/>
      <c r="L289" s="337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71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L289" s="154"/>
      <c r="AM289" s="344"/>
    </row>
    <row r="290" spans="1:39" x14ac:dyDescent="0.2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337"/>
      <c r="L290" s="337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71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L290" s="154"/>
      <c r="AM290" s="344"/>
    </row>
    <row r="291" spans="1:39" x14ac:dyDescent="0.2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337"/>
      <c r="L291" s="337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71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L291" s="154"/>
      <c r="AM291" s="344"/>
    </row>
    <row r="292" spans="1:39" x14ac:dyDescent="0.2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337"/>
      <c r="L292" s="337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71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L292" s="154"/>
      <c r="AM292" s="344"/>
    </row>
    <row r="293" spans="1:39" x14ac:dyDescent="0.2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337"/>
      <c r="L293" s="337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71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L293" s="154"/>
      <c r="AM293" s="344"/>
    </row>
    <row r="294" spans="1:39" x14ac:dyDescent="0.2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337"/>
      <c r="L294" s="337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71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L294" s="154"/>
      <c r="AM294" s="344"/>
    </row>
    <row r="295" spans="1:39" x14ac:dyDescent="0.2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337"/>
      <c r="L295" s="337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71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L295" s="154"/>
      <c r="AM295" s="344"/>
    </row>
    <row r="296" spans="1:39" x14ac:dyDescent="0.2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337"/>
      <c r="L296" s="337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71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L296" s="154"/>
      <c r="AM296" s="344"/>
    </row>
    <row r="297" spans="1:39" x14ac:dyDescent="0.2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337"/>
      <c r="L297" s="337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71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L297" s="154"/>
      <c r="AM297" s="344"/>
    </row>
    <row r="298" spans="1:39" x14ac:dyDescent="0.2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337"/>
      <c r="L298" s="337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71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L298" s="154"/>
      <c r="AM298" s="344"/>
    </row>
    <row r="299" spans="1:39" x14ac:dyDescent="0.2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337"/>
      <c r="L299" s="337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71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L299" s="154"/>
      <c r="AM299" s="344"/>
    </row>
    <row r="300" spans="1:39" x14ac:dyDescent="0.2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337"/>
      <c r="L300" s="337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71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L300" s="154"/>
      <c r="AM300" s="344"/>
    </row>
    <row r="301" spans="1:39" x14ac:dyDescent="0.2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337"/>
      <c r="L301" s="337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71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L301" s="154"/>
      <c r="AM301" s="344"/>
    </row>
    <row r="302" spans="1:39" x14ac:dyDescent="0.2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337"/>
      <c r="L302" s="337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71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L302" s="154"/>
      <c r="AM302" s="344"/>
    </row>
    <row r="303" spans="1:39" x14ac:dyDescent="0.2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337"/>
      <c r="L303" s="337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71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L303" s="154"/>
      <c r="AM303" s="344"/>
    </row>
    <row r="304" spans="1:39" x14ac:dyDescent="0.2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337"/>
      <c r="L304" s="337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71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L304" s="154"/>
      <c r="AM304" s="344"/>
    </row>
    <row r="305" spans="1:39" x14ac:dyDescent="0.2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337"/>
      <c r="L305" s="337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71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L305" s="154"/>
      <c r="AM305" s="344"/>
    </row>
    <row r="306" spans="1:39" x14ac:dyDescent="0.2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337"/>
      <c r="L306" s="337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71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L306" s="154"/>
      <c r="AM306" s="344"/>
    </row>
    <row r="307" spans="1:39" x14ac:dyDescent="0.2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337"/>
      <c r="L307" s="337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71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L307" s="154"/>
      <c r="AM307" s="344"/>
    </row>
    <row r="308" spans="1:39" x14ac:dyDescent="0.2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337"/>
      <c r="L308" s="337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71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L308" s="154"/>
      <c r="AM308" s="344"/>
    </row>
    <row r="309" spans="1:39" x14ac:dyDescent="0.2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337"/>
      <c r="L309" s="337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71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L309" s="154"/>
      <c r="AM309" s="344"/>
    </row>
    <row r="310" spans="1:39" x14ac:dyDescent="0.2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337"/>
      <c r="L310" s="337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71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L310" s="154"/>
      <c r="AM310" s="344"/>
    </row>
    <row r="311" spans="1:39" x14ac:dyDescent="0.2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337"/>
      <c r="L311" s="337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71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L311" s="154"/>
      <c r="AM311" s="344"/>
    </row>
    <row r="312" spans="1:39" x14ac:dyDescent="0.2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337"/>
      <c r="L312" s="337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71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L312" s="154"/>
      <c r="AM312" s="344"/>
    </row>
    <row r="313" spans="1:39" x14ac:dyDescent="0.2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337"/>
      <c r="L313" s="337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71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L313" s="154"/>
      <c r="AM313" s="344"/>
    </row>
    <row r="314" spans="1:39" x14ac:dyDescent="0.2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337"/>
      <c r="L314" s="337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71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L314" s="154"/>
      <c r="AM314" s="344"/>
    </row>
    <row r="315" spans="1:39" x14ac:dyDescent="0.2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337"/>
      <c r="L315" s="337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71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L315" s="154"/>
      <c r="AM315" s="344"/>
    </row>
    <row r="316" spans="1:39" x14ac:dyDescent="0.2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337"/>
      <c r="L316" s="337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71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L316" s="154"/>
      <c r="AM316" s="344"/>
    </row>
    <row r="317" spans="1:39" x14ac:dyDescent="0.2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337"/>
      <c r="L317" s="337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71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L317" s="154"/>
      <c r="AM317" s="344"/>
    </row>
    <row r="318" spans="1:39" x14ac:dyDescent="0.2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337"/>
      <c r="L318" s="337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71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L318" s="154"/>
      <c r="AM318" s="344"/>
    </row>
    <row r="319" spans="1:39" x14ac:dyDescent="0.2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337"/>
      <c r="L319" s="337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72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L319" s="154"/>
      <c r="AM319" s="344"/>
    </row>
    <row r="320" spans="1:39" x14ac:dyDescent="0.2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337"/>
      <c r="L320" s="337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72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L320" s="154"/>
      <c r="AM320" s="344"/>
    </row>
    <row r="321" spans="1:39" x14ac:dyDescent="0.2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337"/>
      <c r="L321" s="337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72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L321" s="154"/>
      <c r="AM321" s="344"/>
    </row>
    <row r="322" spans="1:39" x14ac:dyDescent="0.2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337"/>
      <c r="L322" s="337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72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L322" s="154"/>
      <c r="AM322" s="344"/>
    </row>
    <row r="323" spans="1:39" x14ac:dyDescent="0.2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337"/>
      <c r="L323" s="337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72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L323" s="154"/>
      <c r="AM323" s="344"/>
    </row>
    <row r="324" spans="1:39" x14ac:dyDescent="0.2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337"/>
      <c r="L324" s="337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72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L324" s="154"/>
      <c r="AM324" s="344"/>
    </row>
    <row r="325" spans="1:39" x14ac:dyDescent="0.2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337"/>
      <c r="L325" s="337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72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L325" s="154"/>
      <c r="AM325" s="344"/>
    </row>
    <row r="326" spans="1:39" x14ac:dyDescent="0.2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337"/>
      <c r="L326" s="337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72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L326" s="154"/>
      <c r="AM326" s="344"/>
    </row>
    <row r="327" spans="1:39" x14ac:dyDescent="0.2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337"/>
      <c r="L327" s="337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72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L327" s="154"/>
      <c r="AM327" s="344"/>
    </row>
    <row r="328" spans="1:39" x14ac:dyDescent="0.2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337"/>
      <c r="L328" s="337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72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L328" s="154"/>
      <c r="AM328" s="344"/>
    </row>
    <row r="329" spans="1:39" x14ac:dyDescent="0.2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337"/>
      <c r="L329" s="337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72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L329" s="154"/>
      <c r="AM329" s="344"/>
    </row>
    <row r="330" spans="1:39" x14ac:dyDescent="0.2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337"/>
      <c r="L330" s="337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72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L330" s="154"/>
      <c r="AM330" s="344"/>
    </row>
    <row r="331" spans="1:39" x14ac:dyDescent="0.2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337"/>
      <c r="L331" s="337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72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L331" s="154"/>
      <c r="AM331" s="344"/>
    </row>
    <row r="332" spans="1:39" x14ac:dyDescent="0.2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337"/>
      <c r="L332" s="337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72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L332" s="154"/>
      <c r="AM332" s="344"/>
    </row>
    <row r="333" spans="1:39" x14ac:dyDescent="0.2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337"/>
      <c r="L333" s="337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72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L333" s="154"/>
      <c r="AM333" s="344"/>
    </row>
    <row r="334" spans="1:39" x14ac:dyDescent="0.2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337"/>
      <c r="L334" s="337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72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L334" s="154"/>
      <c r="AM334" s="344"/>
    </row>
    <row r="335" spans="1:39" x14ac:dyDescent="0.2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337"/>
      <c r="L335" s="337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72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L335" s="154"/>
      <c r="AM335" s="344"/>
    </row>
    <row r="336" spans="1:39" x14ac:dyDescent="0.2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337"/>
      <c r="L336" s="337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72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L336" s="154"/>
      <c r="AM336" s="344"/>
    </row>
    <row r="337" spans="1:39" x14ac:dyDescent="0.2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337"/>
      <c r="L337" s="337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72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L337" s="154"/>
      <c r="AM337" s="344"/>
    </row>
    <row r="338" spans="1:39" x14ac:dyDescent="0.2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337"/>
      <c r="L338" s="337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72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L338" s="154"/>
      <c r="AM338" s="344"/>
    </row>
    <row r="339" spans="1:39" x14ac:dyDescent="0.2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337"/>
      <c r="L339" s="337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72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L339" s="154"/>
      <c r="AM339" s="344"/>
    </row>
    <row r="340" spans="1:39" x14ac:dyDescent="0.2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337"/>
      <c r="L340" s="337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72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L340" s="154"/>
      <c r="AM340" s="344"/>
    </row>
    <row r="341" spans="1:39" x14ac:dyDescent="0.2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337"/>
      <c r="L341" s="337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72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L341" s="154"/>
      <c r="AM341" s="344"/>
    </row>
    <row r="342" spans="1:39" x14ac:dyDescent="0.2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337"/>
      <c r="L342" s="337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72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L342" s="154"/>
      <c r="AM342" s="344"/>
    </row>
    <row r="343" spans="1:39" x14ac:dyDescent="0.2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337"/>
      <c r="L343" s="337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72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L343" s="154"/>
      <c r="AM343" s="344"/>
    </row>
    <row r="344" spans="1:39" x14ac:dyDescent="0.2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337"/>
      <c r="L344" s="337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72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L344" s="154"/>
      <c r="AM344" s="344"/>
    </row>
    <row r="345" spans="1:39" x14ac:dyDescent="0.2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337"/>
      <c r="L345" s="337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72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L345" s="154"/>
      <c r="AM345" s="344"/>
    </row>
    <row r="346" spans="1:39" x14ac:dyDescent="0.2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337"/>
      <c r="L346" s="337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72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L346" s="154"/>
      <c r="AM346" s="344"/>
    </row>
    <row r="347" spans="1:39" x14ac:dyDescent="0.2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337"/>
      <c r="L347" s="337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72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L347" s="154"/>
      <c r="AM347" s="344"/>
    </row>
    <row r="348" spans="1:39" x14ac:dyDescent="0.2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337"/>
      <c r="L348" s="337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72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L348" s="154"/>
      <c r="AM348" s="344"/>
    </row>
    <row r="349" spans="1:39" x14ac:dyDescent="0.2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337"/>
      <c r="L349" s="337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72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L349" s="154"/>
      <c r="AM349" s="344"/>
    </row>
    <row r="350" spans="1:39" x14ac:dyDescent="0.2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337"/>
      <c r="L350" s="337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72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L350" s="154"/>
      <c r="AM350" s="344"/>
    </row>
    <row r="351" spans="1:39" x14ac:dyDescent="0.2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337"/>
      <c r="L351" s="337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73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L351" s="154"/>
      <c r="AM351" s="344"/>
    </row>
    <row r="352" spans="1:39" x14ac:dyDescent="0.2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337"/>
      <c r="L352" s="337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73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L352" s="154"/>
      <c r="AM352" s="344"/>
    </row>
    <row r="353" spans="1:39" x14ac:dyDescent="0.2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337"/>
      <c r="L353" s="337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73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L353" s="154"/>
      <c r="AM353" s="344"/>
    </row>
    <row r="354" spans="1:39" x14ac:dyDescent="0.2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337"/>
      <c r="L354" s="337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73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L354" s="154"/>
      <c r="AM354" s="344"/>
    </row>
    <row r="355" spans="1:39" x14ac:dyDescent="0.2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337"/>
      <c r="L355" s="337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73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L355" s="154"/>
      <c r="AM355" s="344"/>
    </row>
    <row r="356" spans="1:39" x14ac:dyDescent="0.2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337"/>
      <c r="L356" s="337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73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L356" s="154"/>
      <c r="AM356" s="344"/>
    </row>
    <row r="357" spans="1:39" x14ac:dyDescent="0.2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337"/>
      <c r="L357" s="337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73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L357" s="154"/>
      <c r="AM357" s="344"/>
    </row>
    <row r="358" spans="1:39" x14ac:dyDescent="0.2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337"/>
      <c r="L358" s="337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73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L358" s="154"/>
      <c r="AM358" s="344"/>
    </row>
    <row r="359" spans="1:39" x14ac:dyDescent="0.2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337"/>
      <c r="L359" s="337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73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L359" s="154"/>
      <c r="AM359" s="344"/>
    </row>
    <row r="360" spans="1:39" x14ac:dyDescent="0.2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337"/>
      <c r="L360" s="337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73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L360" s="154"/>
      <c r="AM360" s="344"/>
    </row>
    <row r="361" spans="1:39" x14ac:dyDescent="0.2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337"/>
      <c r="L361" s="337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73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L361" s="154"/>
      <c r="AM361" s="344"/>
    </row>
    <row r="362" spans="1:39" x14ac:dyDescent="0.2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337"/>
      <c r="L362" s="337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73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L362" s="154"/>
      <c r="AM362" s="344"/>
    </row>
    <row r="363" spans="1:39" x14ac:dyDescent="0.2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337"/>
      <c r="L363" s="337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73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L363" s="154"/>
      <c r="AM363" s="344"/>
    </row>
    <row r="364" spans="1:39" x14ac:dyDescent="0.2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337"/>
      <c r="L364" s="337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73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L364" s="154"/>
      <c r="AM364" s="344"/>
    </row>
    <row r="365" spans="1:39" x14ac:dyDescent="0.2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337"/>
      <c r="L365" s="337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73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L365" s="154"/>
      <c r="AM365" s="344"/>
    </row>
    <row r="366" spans="1:39" x14ac:dyDescent="0.2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337"/>
      <c r="L366" s="337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73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L366" s="154"/>
      <c r="AM366" s="344"/>
    </row>
    <row r="367" spans="1:39" x14ac:dyDescent="0.2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337"/>
      <c r="L367" s="337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73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L367" s="154"/>
      <c r="AM367" s="344"/>
    </row>
    <row r="368" spans="1:39" x14ac:dyDescent="0.2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337"/>
      <c r="L368" s="337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73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L368" s="154"/>
      <c r="AM368" s="344"/>
    </row>
    <row r="369" spans="1:39" x14ac:dyDescent="0.2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337"/>
      <c r="L369" s="337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73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L369" s="154"/>
      <c r="AM369" s="344"/>
    </row>
    <row r="370" spans="1:39" x14ac:dyDescent="0.2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337"/>
      <c r="L370" s="337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73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L370" s="154"/>
      <c r="AM370" s="344"/>
    </row>
    <row r="371" spans="1:39" x14ac:dyDescent="0.2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337"/>
      <c r="L371" s="337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73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L371" s="154"/>
      <c r="AM371" s="344"/>
    </row>
    <row r="372" spans="1:39" x14ac:dyDescent="0.2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337"/>
      <c r="L372" s="337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73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L372" s="154"/>
      <c r="AM372" s="344"/>
    </row>
    <row r="373" spans="1:39" x14ac:dyDescent="0.2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337"/>
      <c r="L373" s="337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73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L373" s="154"/>
      <c r="AM373" s="344"/>
    </row>
    <row r="374" spans="1:39" x14ac:dyDescent="0.2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337"/>
      <c r="L374" s="337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73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L374" s="154"/>
      <c r="AM374" s="344"/>
    </row>
    <row r="375" spans="1:39" x14ac:dyDescent="0.2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337"/>
      <c r="L375" s="337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73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L375" s="154"/>
      <c r="AM375" s="344"/>
    </row>
    <row r="376" spans="1:39" x14ac:dyDescent="0.2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337"/>
      <c r="L376" s="337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73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L376" s="154"/>
      <c r="AM376" s="344"/>
    </row>
    <row r="377" spans="1:39" x14ac:dyDescent="0.2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337"/>
      <c r="L377" s="337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73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L377" s="154"/>
      <c r="AM377" s="344"/>
    </row>
    <row r="378" spans="1:39" x14ac:dyDescent="0.2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337"/>
      <c r="L378" s="337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73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L378" s="154"/>
      <c r="AM378" s="344"/>
    </row>
    <row r="379" spans="1:39" x14ac:dyDescent="0.2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337"/>
      <c r="L379" s="337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73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L379" s="154"/>
      <c r="AM379" s="344"/>
    </row>
    <row r="380" spans="1:39" x14ac:dyDescent="0.2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337"/>
      <c r="L380" s="337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73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L380" s="154"/>
      <c r="AM380" s="344"/>
    </row>
    <row r="381" spans="1:39" x14ac:dyDescent="0.2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337"/>
      <c r="L381" s="337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73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L381" s="154"/>
      <c r="AM381" s="344"/>
    </row>
    <row r="382" spans="1:39" x14ac:dyDescent="0.2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337"/>
      <c r="L382" s="337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73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L382" s="154"/>
      <c r="AM382" s="344"/>
    </row>
    <row r="383" spans="1:39" x14ac:dyDescent="0.2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337"/>
      <c r="L383" s="337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74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L383" s="154"/>
      <c r="AM383" s="344"/>
    </row>
    <row r="384" spans="1:39" x14ac:dyDescent="0.2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337"/>
      <c r="L384" s="337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74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L384" s="154"/>
      <c r="AM384" s="344"/>
    </row>
    <row r="385" spans="1:39" x14ac:dyDescent="0.2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337"/>
      <c r="L385" s="337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74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L385" s="154"/>
      <c r="AM385" s="344"/>
    </row>
    <row r="386" spans="1:39" x14ac:dyDescent="0.2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337"/>
      <c r="L386" s="337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74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L386" s="154"/>
      <c r="AM386" s="344"/>
    </row>
    <row r="387" spans="1:39" x14ac:dyDescent="0.2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337"/>
      <c r="L387" s="337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74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L387" s="154"/>
      <c r="AM387" s="344"/>
    </row>
    <row r="388" spans="1:39" x14ac:dyDescent="0.2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337"/>
      <c r="L388" s="337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74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L388" s="154"/>
      <c r="AM388" s="344"/>
    </row>
    <row r="389" spans="1:39" x14ac:dyDescent="0.2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337"/>
      <c r="L389" s="337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74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L389" s="154"/>
      <c r="AM389" s="344"/>
    </row>
    <row r="390" spans="1:39" x14ac:dyDescent="0.2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337"/>
      <c r="L390" s="337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74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L390" s="154"/>
      <c r="AM390" s="344"/>
    </row>
    <row r="391" spans="1:39" x14ac:dyDescent="0.2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337"/>
      <c r="L391" s="337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74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L391" s="154"/>
      <c r="AM391" s="344"/>
    </row>
    <row r="392" spans="1:39" x14ac:dyDescent="0.2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337"/>
      <c r="L392" s="337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74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L392" s="154"/>
      <c r="AM392" s="344"/>
    </row>
    <row r="393" spans="1:39" x14ac:dyDescent="0.2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337"/>
      <c r="L393" s="337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74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L393" s="154"/>
      <c r="AM393" s="344"/>
    </row>
    <row r="394" spans="1:39" x14ac:dyDescent="0.2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337"/>
      <c r="L394" s="337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74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L394" s="154"/>
      <c r="AM394" s="344"/>
    </row>
    <row r="395" spans="1:39" x14ac:dyDescent="0.2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337"/>
      <c r="L395" s="337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74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L395" s="154"/>
      <c r="AM395" s="344"/>
    </row>
    <row r="396" spans="1:39" x14ac:dyDescent="0.2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337"/>
      <c r="L396" s="337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74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L396" s="154"/>
      <c r="AM396" s="344"/>
    </row>
    <row r="397" spans="1:39" x14ac:dyDescent="0.2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337"/>
      <c r="L397" s="337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74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L397" s="154"/>
      <c r="AM397" s="344"/>
    </row>
    <row r="398" spans="1:39" x14ac:dyDescent="0.2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337"/>
      <c r="L398" s="337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74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L398" s="154"/>
      <c r="AM398" s="344"/>
    </row>
    <row r="399" spans="1:39" x14ac:dyDescent="0.2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337"/>
      <c r="L399" s="337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74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L399" s="154"/>
      <c r="AM399" s="344"/>
    </row>
    <row r="400" spans="1:39" x14ac:dyDescent="0.2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337"/>
      <c r="L400" s="337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74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L400" s="154"/>
      <c r="AM400" s="344"/>
    </row>
    <row r="401" spans="1:39" x14ac:dyDescent="0.2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337"/>
      <c r="L401" s="337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74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L401" s="154"/>
      <c r="AM401" s="344"/>
    </row>
    <row r="402" spans="1:39" x14ac:dyDescent="0.2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337"/>
      <c r="L402" s="337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74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L402" s="154"/>
      <c r="AM402" s="344"/>
    </row>
    <row r="403" spans="1:39" x14ac:dyDescent="0.2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337"/>
      <c r="L403" s="337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74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L403" s="154"/>
      <c r="AM403" s="344"/>
    </row>
    <row r="404" spans="1:39" x14ac:dyDescent="0.2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337"/>
      <c r="L404" s="337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74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L404" s="154"/>
      <c r="AM404" s="344"/>
    </row>
    <row r="405" spans="1:39" x14ac:dyDescent="0.2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337"/>
      <c r="L405" s="337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74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L405" s="154"/>
      <c r="AM405" s="344"/>
    </row>
    <row r="406" spans="1:39" x14ac:dyDescent="0.2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337"/>
      <c r="L406" s="337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74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L406" s="154"/>
      <c r="AM406" s="344"/>
    </row>
    <row r="407" spans="1:39" x14ac:dyDescent="0.2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337"/>
      <c r="L407" s="337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74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L407" s="154"/>
      <c r="AM407" s="344"/>
    </row>
    <row r="408" spans="1:39" x14ac:dyDescent="0.2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337"/>
      <c r="L408" s="337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74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L408" s="154"/>
      <c r="AM408" s="344"/>
    </row>
    <row r="409" spans="1:39" x14ac:dyDescent="0.2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337"/>
      <c r="L409" s="337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74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L409" s="154"/>
      <c r="AM409" s="344"/>
    </row>
    <row r="410" spans="1:39" x14ac:dyDescent="0.2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337"/>
      <c r="L410" s="337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74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L410" s="154"/>
      <c r="AM410" s="344"/>
    </row>
    <row r="411" spans="1:39" x14ac:dyDescent="0.2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337"/>
      <c r="L411" s="337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74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L411" s="154"/>
      <c r="AM411" s="344"/>
    </row>
    <row r="412" spans="1:39" x14ac:dyDescent="0.2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337"/>
      <c r="L412" s="337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74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L412" s="154"/>
      <c r="AM412" s="344"/>
    </row>
    <row r="413" spans="1:39" x14ac:dyDescent="0.2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337"/>
      <c r="L413" s="337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74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L413" s="154"/>
      <c r="AM413" s="344"/>
    </row>
    <row r="414" spans="1:39" x14ac:dyDescent="0.2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337"/>
      <c r="L414" s="337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74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L414" s="154"/>
      <c r="AM414" s="344"/>
    </row>
    <row r="415" spans="1:39" x14ac:dyDescent="0.2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337"/>
      <c r="L415" s="337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75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L415" s="154"/>
      <c r="AM415" s="344"/>
    </row>
    <row r="416" spans="1:39" x14ac:dyDescent="0.2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337"/>
      <c r="L416" s="337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75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L416" s="154"/>
      <c r="AM416" s="344"/>
    </row>
    <row r="417" spans="1:39" x14ac:dyDescent="0.2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337"/>
      <c r="L417" s="337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75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L417" s="154"/>
      <c r="AM417" s="344"/>
    </row>
    <row r="418" spans="1:39" x14ac:dyDescent="0.2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337"/>
      <c r="L418" s="337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75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L418" s="154"/>
      <c r="AM418" s="344"/>
    </row>
    <row r="419" spans="1:39" x14ac:dyDescent="0.2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337"/>
      <c r="L419" s="337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75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L419" s="154"/>
      <c r="AM419" s="344"/>
    </row>
    <row r="420" spans="1:39" x14ac:dyDescent="0.2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337"/>
      <c r="L420" s="337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75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L420" s="154"/>
      <c r="AM420" s="344"/>
    </row>
    <row r="421" spans="1:39" x14ac:dyDescent="0.2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75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L421" s="154"/>
      <c r="AM421" s="344"/>
    </row>
    <row r="422" spans="1:39" x14ac:dyDescent="0.2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75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L422" s="154"/>
      <c r="AM422" s="344"/>
    </row>
    <row r="423" spans="1:39" x14ac:dyDescent="0.2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75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L423" s="154"/>
      <c r="AM423" s="344"/>
    </row>
    <row r="424" spans="1:39" x14ac:dyDescent="0.2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75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L424" s="154"/>
      <c r="AM424" s="344"/>
    </row>
    <row r="425" spans="1:39" x14ac:dyDescent="0.2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75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L425" s="154"/>
      <c r="AM425" s="344"/>
    </row>
    <row r="426" spans="1:39" x14ac:dyDescent="0.2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75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L426" s="154"/>
      <c r="AM426" s="344"/>
    </row>
    <row r="427" spans="1:39" x14ac:dyDescent="0.2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75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L427" s="154"/>
      <c r="AM427" s="344"/>
    </row>
    <row r="428" spans="1:39" x14ac:dyDescent="0.2">
      <c r="A428" s="141"/>
      <c r="AF428" s="165">
        <f t="shared" si="75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L428" s="154"/>
      <c r="AM428" s="344"/>
    </row>
    <row r="429" spans="1:39" x14ac:dyDescent="0.2">
      <c r="A429" s="141"/>
      <c r="AF429" s="165">
        <f t="shared" si="75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L429" s="154"/>
      <c r="AM429" s="344"/>
    </row>
    <row r="430" spans="1:39" x14ac:dyDescent="0.2">
      <c r="A430" s="141"/>
      <c r="AF430" s="165">
        <f t="shared" si="75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L430" s="154"/>
      <c r="AM430" s="344"/>
    </row>
    <row r="431" spans="1:39" x14ac:dyDescent="0.2">
      <c r="A431" s="141"/>
      <c r="AF431" s="165">
        <f t="shared" si="75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L431" s="154"/>
      <c r="AM431" s="344"/>
    </row>
    <row r="432" spans="1:39" x14ac:dyDescent="0.2">
      <c r="A432" s="140"/>
      <c r="AF432" s="165">
        <f t="shared" si="75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L432" s="154"/>
      <c r="AM432" s="344"/>
    </row>
    <row r="433" spans="1:39" x14ac:dyDescent="0.2">
      <c r="A433" s="140"/>
      <c r="AF433" s="165">
        <f t="shared" si="75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L433" s="154"/>
      <c r="AM433" s="344"/>
    </row>
    <row r="434" spans="1:39" x14ac:dyDescent="0.2">
      <c r="A434" s="140"/>
      <c r="AF434" s="165">
        <f t="shared" si="75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L434" s="154"/>
      <c r="AM434" s="344"/>
    </row>
    <row r="435" spans="1:39" x14ac:dyDescent="0.2">
      <c r="A435" s="140"/>
      <c r="AF435" s="165">
        <f t="shared" si="75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L435" s="154"/>
      <c r="AM435" s="344"/>
    </row>
    <row r="436" spans="1:39" x14ac:dyDescent="0.2">
      <c r="A436" s="140"/>
      <c r="AF436" s="165">
        <f t="shared" si="75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L436" s="154"/>
      <c r="AM436" s="344"/>
    </row>
    <row r="437" spans="1:39" x14ac:dyDescent="0.2">
      <c r="A437" s="140"/>
      <c r="AF437" s="165">
        <f t="shared" si="75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L437" s="154"/>
      <c r="AM437" s="344"/>
    </row>
    <row r="438" spans="1:39" x14ac:dyDescent="0.2">
      <c r="A438" s="140"/>
      <c r="AF438" s="165">
        <f t="shared" si="75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L438" s="154"/>
      <c r="AM438" s="344"/>
    </row>
    <row r="439" spans="1:39" x14ac:dyDescent="0.2">
      <c r="A439" s="140"/>
      <c r="AF439" s="165">
        <f t="shared" si="75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L439" s="154"/>
      <c r="AM439" s="344"/>
    </row>
    <row r="440" spans="1:39" x14ac:dyDescent="0.2">
      <c r="A440" s="140"/>
      <c r="AF440" s="165">
        <f t="shared" si="75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L440" s="154"/>
      <c r="AM440" s="344"/>
    </row>
    <row r="441" spans="1:39" x14ac:dyDescent="0.2">
      <c r="A441" s="140"/>
      <c r="AF441" s="165">
        <f t="shared" si="75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L441" s="154"/>
      <c r="AM441" s="344"/>
    </row>
    <row r="442" spans="1:39" x14ac:dyDescent="0.2">
      <c r="A442" s="140"/>
      <c r="AF442" s="165">
        <f t="shared" si="75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L442" s="154"/>
      <c r="AM442" s="344"/>
    </row>
    <row r="443" spans="1:39" x14ac:dyDescent="0.2">
      <c r="A443" s="140"/>
      <c r="AF443" s="165">
        <f t="shared" si="75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L443" s="154"/>
      <c r="AM443" s="344"/>
    </row>
    <row r="444" spans="1:39" x14ac:dyDescent="0.2">
      <c r="A444" s="140"/>
      <c r="AF444" s="165">
        <f t="shared" si="75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L444" s="154"/>
      <c r="AM444" s="344"/>
    </row>
    <row r="445" spans="1:39" x14ac:dyDescent="0.2">
      <c r="A445" s="140"/>
      <c r="AF445" s="165">
        <f t="shared" si="75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L445" s="154"/>
      <c r="AM445" s="344"/>
    </row>
    <row r="446" spans="1:39" x14ac:dyDescent="0.2">
      <c r="A446" s="140"/>
      <c r="AF446" s="165">
        <f t="shared" si="75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L446" s="154"/>
      <c r="AM446" s="344"/>
    </row>
    <row r="447" spans="1:39" x14ac:dyDescent="0.2">
      <c r="A447" s="140"/>
    </row>
    <row r="448" spans="1:39" x14ac:dyDescent="0.2">
      <c r="A448" s="140"/>
    </row>
    <row r="449" spans="1:1" x14ac:dyDescent="0.2">
      <c r="A449" s="140"/>
    </row>
    <row r="450" spans="1:1" x14ac:dyDescent="0.2">
      <c r="A450" s="140"/>
    </row>
    <row r="451" spans="1:1" x14ac:dyDescent="0.2">
      <c r="A451" s="140"/>
    </row>
    <row r="452" spans="1:1" x14ac:dyDescent="0.2">
      <c r="A452" s="140"/>
    </row>
    <row r="453" spans="1:1" x14ac:dyDescent="0.2">
      <c r="A453" s="140"/>
    </row>
    <row r="454" spans="1:1" x14ac:dyDescent="0.2">
      <c r="A454" s="140"/>
    </row>
    <row r="455" spans="1:1" x14ac:dyDescent="0.2">
      <c r="A455" s="140"/>
    </row>
    <row r="456" spans="1:1" x14ac:dyDescent="0.2">
      <c r="A456" s="140"/>
    </row>
    <row r="457" spans="1:1" x14ac:dyDescent="0.2">
      <c r="A457" s="140"/>
    </row>
    <row r="458" spans="1:1" x14ac:dyDescent="0.2">
      <c r="A458" s="140"/>
    </row>
    <row r="459" spans="1:1" x14ac:dyDescent="0.2">
      <c r="A459" s="140"/>
    </row>
    <row r="460" spans="1:1" x14ac:dyDescent="0.2">
      <c r="A460" s="140"/>
    </row>
    <row r="461" spans="1:1" x14ac:dyDescent="0.2">
      <c r="A461" s="140"/>
    </row>
    <row r="462" spans="1:1" x14ac:dyDescent="0.2">
      <c r="A462" s="140"/>
    </row>
    <row r="463" spans="1:1" x14ac:dyDescent="0.2">
      <c r="A463" s="140"/>
    </row>
    <row r="464" spans="1:1" x14ac:dyDescent="0.2">
      <c r="A464" s="140"/>
    </row>
    <row r="465" spans="1:1" x14ac:dyDescent="0.2">
      <c r="A465" s="140"/>
    </row>
    <row r="466" spans="1:1" x14ac:dyDescent="0.2">
      <c r="A466" s="140"/>
    </row>
    <row r="467" spans="1:1" x14ac:dyDescent="0.2">
      <c r="A467" s="140"/>
    </row>
    <row r="468" spans="1:1" x14ac:dyDescent="0.2">
      <c r="A468" s="140"/>
    </row>
    <row r="469" spans="1:1" x14ac:dyDescent="0.2">
      <c r="A469" s="140"/>
    </row>
    <row r="470" spans="1:1" x14ac:dyDescent="0.2">
      <c r="A470" s="140"/>
    </row>
    <row r="471" spans="1:1" x14ac:dyDescent="0.2">
      <c r="A471" s="140"/>
    </row>
    <row r="472" spans="1:1" x14ac:dyDescent="0.2">
      <c r="A472" s="140"/>
    </row>
    <row r="473" spans="1:1" x14ac:dyDescent="0.2">
      <c r="A473" s="140"/>
    </row>
    <row r="474" spans="1:1" x14ac:dyDescent="0.2">
      <c r="A474" s="140"/>
    </row>
    <row r="475" spans="1:1" x14ac:dyDescent="0.2">
      <c r="A475" s="140"/>
    </row>
    <row r="476" spans="1:1" x14ac:dyDescent="0.2">
      <c r="A476" s="140"/>
    </row>
    <row r="477" spans="1:1" x14ac:dyDescent="0.2">
      <c r="A477" s="140"/>
    </row>
    <row r="478" spans="1:1" x14ac:dyDescent="0.2">
      <c r="A478" s="140"/>
    </row>
    <row r="479" spans="1:1" x14ac:dyDescent="0.2">
      <c r="A479" s="140"/>
    </row>
    <row r="480" spans="1:1" x14ac:dyDescent="0.2">
      <c r="A480" s="140"/>
    </row>
    <row r="481" spans="1:1" x14ac:dyDescent="0.2">
      <c r="A481" s="140"/>
    </row>
    <row r="482" spans="1:1" x14ac:dyDescent="0.2">
      <c r="A482" s="140"/>
    </row>
    <row r="483" spans="1:1" x14ac:dyDescent="0.2">
      <c r="A483" s="140"/>
    </row>
    <row r="484" spans="1:1" x14ac:dyDescent="0.2">
      <c r="A484" s="140"/>
    </row>
    <row r="485" spans="1:1" x14ac:dyDescent="0.2">
      <c r="A485" s="140"/>
    </row>
    <row r="486" spans="1:1" x14ac:dyDescent="0.2">
      <c r="A486" s="140"/>
    </row>
    <row r="487" spans="1:1" x14ac:dyDescent="0.2">
      <c r="A487" s="140"/>
    </row>
    <row r="488" spans="1:1" x14ac:dyDescent="0.2">
      <c r="A488" s="140"/>
    </row>
    <row r="489" spans="1:1" x14ac:dyDescent="0.2">
      <c r="A489" s="140"/>
    </row>
    <row r="490" spans="1:1" x14ac:dyDescent="0.2">
      <c r="A490" s="140"/>
    </row>
    <row r="491" spans="1:1" x14ac:dyDescent="0.2">
      <c r="A491" s="140"/>
    </row>
    <row r="492" spans="1:1" x14ac:dyDescent="0.2">
      <c r="A492" s="140"/>
    </row>
    <row r="493" spans="1:1" x14ac:dyDescent="0.2">
      <c r="A493" s="140"/>
    </row>
    <row r="494" spans="1:1" x14ac:dyDescent="0.2">
      <c r="A494" s="140"/>
    </row>
    <row r="495" spans="1:1" x14ac:dyDescent="0.2">
      <c r="A495" s="140"/>
    </row>
    <row r="496" spans="1:1" x14ac:dyDescent="0.2">
      <c r="A496" s="140"/>
    </row>
    <row r="497" spans="1:1" x14ac:dyDescent="0.2">
      <c r="A497" s="140"/>
    </row>
    <row r="498" spans="1:1" x14ac:dyDescent="0.2">
      <c r="A498" s="140"/>
    </row>
    <row r="499" spans="1:1" x14ac:dyDescent="0.2">
      <c r="A499" s="140"/>
    </row>
    <row r="500" spans="1:1" x14ac:dyDescent="0.2">
      <c r="A500" s="140"/>
    </row>
    <row r="501" spans="1:1" x14ac:dyDescent="0.2">
      <c r="A501" s="140"/>
    </row>
    <row r="502" spans="1:1" x14ac:dyDescent="0.2">
      <c r="A502" s="140"/>
    </row>
    <row r="503" spans="1:1" x14ac:dyDescent="0.2">
      <c r="A503" s="140"/>
    </row>
    <row r="504" spans="1:1" x14ac:dyDescent="0.2">
      <c r="A504" s="140"/>
    </row>
    <row r="505" spans="1:1" x14ac:dyDescent="0.2">
      <c r="A505" s="140"/>
    </row>
    <row r="506" spans="1:1" x14ac:dyDescent="0.2">
      <c r="A506" s="140"/>
    </row>
    <row r="507" spans="1:1" x14ac:dyDescent="0.2">
      <c r="A507" s="140"/>
    </row>
    <row r="508" spans="1:1" x14ac:dyDescent="0.2">
      <c r="A508" s="140"/>
    </row>
    <row r="509" spans="1:1" x14ac:dyDescent="0.2">
      <c r="A509" s="140"/>
    </row>
    <row r="510" spans="1:1" x14ac:dyDescent="0.2">
      <c r="A510" s="140"/>
    </row>
    <row r="511" spans="1:1" x14ac:dyDescent="0.2">
      <c r="A511" s="140"/>
    </row>
    <row r="512" spans="1:1" x14ac:dyDescent="0.2">
      <c r="A512" s="140"/>
    </row>
    <row r="513" spans="1:1" x14ac:dyDescent="0.2">
      <c r="A513" s="140"/>
    </row>
    <row r="514" spans="1:1" x14ac:dyDescent="0.2">
      <c r="A514" s="140"/>
    </row>
    <row r="515" spans="1:1" x14ac:dyDescent="0.2">
      <c r="A515" s="140"/>
    </row>
    <row r="516" spans="1:1" x14ac:dyDescent="0.2">
      <c r="A516" s="140"/>
    </row>
    <row r="517" spans="1:1" x14ac:dyDescent="0.2">
      <c r="A517" s="140"/>
    </row>
    <row r="518" spans="1:1" x14ac:dyDescent="0.2">
      <c r="A518" s="140"/>
    </row>
    <row r="519" spans="1:1" x14ac:dyDescent="0.2">
      <c r="A519" s="140"/>
    </row>
    <row r="520" spans="1:1" x14ac:dyDescent="0.2">
      <c r="A520" s="140"/>
    </row>
    <row r="521" spans="1:1" x14ac:dyDescent="0.2">
      <c r="A521" s="140"/>
    </row>
    <row r="522" spans="1:1" x14ac:dyDescent="0.2">
      <c r="A522" s="140"/>
    </row>
    <row r="523" spans="1:1" x14ac:dyDescent="0.2">
      <c r="A523" s="140"/>
    </row>
    <row r="524" spans="1:1" x14ac:dyDescent="0.2">
      <c r="A524" s="140"/>
    </row>
    <row r="525" spans="1:1" x14ac:dyDescent="0.2">
      <c r="A525" s="140"/>
    </row>
    <row r="526" spans="1:1" x14ac:dyDescent="0.2">
      <c r="A526" s="140"/>
    </row>
    <row r="527" spans="1:1" x14ac:dyDescent="0.2">
      <c r="A527" s="140"/>
    </row>
    <row r="528" spans="1:1" x14ac:dyDescent="0.2">
      <c r="A528" s="140"/>
    </row>
    <row r="529" spans="1:1" x14ac:dyDescent="0.2">
      <c r="A529" s="140"/>
    </row>
    <row r="530" spans="1:1" x14ac:dyDescent="0.2">
      <c r="A530" s="140"/>
    </row>
    <row r="531" spans="1:1" x14ac:dyDescent="0.2">
      <c r="A531" s="140"/>
    </row>
    <row r="532" spans="1:1" x14ac:dyDescent="0.2">
      <c r="A532" s="140"/>
    </row>
    <row r="533" spans="1:1" x14ac:dyDescent="0.2">
      <c r="A533" s="140"/>
    </row>
    <row r="534" spans="1:1" x14ac:dyDescent="0.2">
      <c r="A534" s="140"/>
    </row>
    <row r="535" spans="1:1" x14ac:dyDescent="0.2">
      <c r="A535" s="140"/>
    </row>
    <row r="536" spans="1:1" x14ac:dyDescent="0.2">
      <c r="A536" s="140"/>
    </row>
    <row r="537" spans="1:1" x14ac:dyDescent="0.2">
      <c r="A537" s="140"/>
    </row>
    <row r="538" spans="1:1" x14ac:dyDescent="0.2">
      <c r="A538" s="140"/>
    </row>
    <row r="539" spans="1:1" x14ac:dyDescent="0.2">
      <c r="A539" s="140"/>
    </row>
    <row r="540" spans="1:1" x14ac:dyDescent="0.2">
      <c r="A540" s="140"/>
    </row>
    <row r="541" spans="1:1" x14ac:dyDescent="0.2">
      <c r="A541" s="140"/>
    </row>
    <row r="542" spans="1:1" x14ac:dyDescent="0.2">
      <c r="A542" s="140"/>
    </row>
    <row r="543" spans="1:1" x14ac:dyDescent="0.2">
      <c r="A543" s="140"/>
    </row>
    <row r="544" spans="1:1" x14ac:dyDescent="0.2">
      <c r="A544" s="140"/>
    </row>
    <row r="545" spans="1:1" x14ac:dyDescent="0.2">
      <c r="A545" s="140"/>
    </row>
    <row r="546" spans="1:1" x14ac:dyDescent="0.2">
      <c r="A546" s="140"/>
    </row>
    <row r="547" spans="1:1" x14ac:dyDescent="0.2">
      <c r="A547" s="140"/>
    </row>
    <row r="548" spans="1:1" x14ac:dyDescent="0.2">
      <c r="A548" s="140"/>
    </row>
    <row r="549" spans="1:1" x14ac:dyDescent="0.2">
      <c r="A549" s="140"/>
    </row>
    <row r="550" spans="1:1" x14ac:dyDescent="0.2">
      <c r="A550" s="140"/>
    </row>
    <row r="551" spans="1:1" x14ac:dyDescent="0.2">
      <c r="A551" s="140"/>
    </row>
    <row r="552" spans="1:1" x14ac:dyDescent="0.2">
      <c r="A552" s="140"/>
    </row>
    <row r="553" spans="1:1" x14ac:dyDescent="0.2">
      <c r="A553" s="140"/>
    </row>
    <row r="554" spans="1:1" x14ac:dyDescent="0.2">
      <c r="A554" s="140"/>
    </row>
    <row r="555" spans="1:1" x14ac:dyDescent="0.2">
      <c r="A555" s="140"/>
    </row>
    <row r="556" spans="1:1" x14ac:dyDescent="0.2">
      <c r="A556" s="140"/>
    </row>
    <row r="557" spans="1:1" x14ac:dyDescent="0.2">
      <c r="A557" s="140"/>
    </row>
    <row r="558" spans="1:1" x14ac:dyDescent="0.2">
      <c r="A558" s="140"/>
    </row>
    <row r="559" spans="1:1" x14ac:dyDescent="0.2">
      <c r="A559" s="140"/>
    </row>
    <row r="560" spans="1:1" x14ac:dyDescent="0.2">
      <c r="A560" s="140"/>
    </row>
    <row r="561" spans="1:1" x14ac:dyDescent="0.2">
      <c r="A561" s="140"/>
    </row>
    <row r="562" spans="1:1" x14ac:dyDescent="0.2">
      <c r="A562" s="140"/>
    </row>
    <row r="563" spans="1:1" x14ac:dyDescent="0.2">
      <c r="A563" s="140"/>
    </row>
    <row r="564" spans="1:1" x14ac:dyDescent="0.2">
      <c r="A564" s="140"/>
    </row>
    <row r="565" spans="1:1" x14ac:dyDescent="0.2">
      <c r="A565" s="140"/>
    </row>
    <row r="566" spans="1:1" x14ac:dyDescent="0.2">
      <c r="A566" s="140"/>
    </row>
    <row r="567" spans="1:1" x14ac:dyDescent="0.2">
      <c r="A567" s="140"/>
    </row>
    <row r="568" spans="1:1" x14ac:dyDescent="0.2">
      <c r="A568" s="140"/>
    </row>
    <row r="569" spans="1:1" x14ac:dyDescent="0.2">
      <c r="A569" s="140"/>
    </row>
    <row r="570" spans="1:1" x14ac:dyDescent="0.2">
      <c r="A570" s="140"/>
    </row>
    <row r="571" spans="1:1" x14ac:dyDescent="0.2">
      <c r="A571" s="140"/>
    </row>
    <row r="572" spans="1:1" x14ac:dyDescent="0.2">
      <c r="A572" s="140"/>
    </row>
    <row r="573" spans="1:1" x14ac:dyDescent="0.2">
      <c r="A573" s="140"/>
    </row>
    <row r="574" spans="1:1" x14ac:dyDescent="0.2">
      <c r="A574" s="140"/>
    </row>
    <row r="575" spans="1:1" x14ac:dyDescent="0.2">
      <c r="A575" s="140"/>
    </row>
    <row r="576" spans="1:1" x14ac:dyDescent="0.2">
      <c r="A576" s="140"/>
    </row>
    <row r="577" spans="1:1" x14ac:dyDescent="0.2">
      <c r="A577" s="140"/>
    </row>
    <row r="578" spans="1:1" x14ac:dyDescent="0.2">
      <c r="A578" s="140"/>
    </row>
    <row r="579" spans="1:1" x14ac:dyDescent="0.2">
      <c r="A579" s="140"/>
    </row>
    <row r="580" spans="1:1" x14ac:dyDescent="0.2">
      <c r="A580" s="140"/>
    </row>
    <row r="581" spans="1:1" x14ac:dyDescent="0.2">
      <c r="A581" s="140"/>
    </row>
    <row r="582" spans="1:1" x14ac:dyDescent="0.2">
      <c r="A582" s="140"/>
    </row>
    <row r="583" spans="1:1" x14ac:dyDescent="0.2">
      <c r="A583" s="140"/>
    </row>
    <row r="584" spans="1:1" x14ac:dyDescent="0.2">
      <c r="A584" s="140"/>
    </row>
    <row r="585" spans="1:1" x14ac:dyDescent="0.2">
      <c r="A585" s="140"/>
    </row>
    <row r="586" spans="1:1" x14ac:dyDescent="0.2">
      <c r="A586" s="140"/>
    </row>
    <row r="587" spans="1:1" x14ac:dyDescent="0.2">
      <c r="A587" s="140"/>
    </row>
    <row r="588" spans="1:1" x14ac:dyDescent="0.2">
      <c r="A588" s="140"/>
    </row>
    <row r="589" spans="1:1" x14ac:dyDescent="0.2">
      <c r="A589" s="140"/>
    </row>
    <row r="590" spans="1:1" x14ac:dyDescent="0.2">
      <c r="A590" s="140"/>
    </row>
    <row r="591" spans="1:1" x14ac:dyDescent="0.2">
      <c r="A591" s="140"/>
    </row>
    <row r="592" spans="1:1" x14ac:dyDescent="0.2">
      <c r="A592" s="140"/>
    </row>
    <row r="593" spans="1:1" x14ac:dyDescent="0.2">
      <c r="A593" s="140"/>
    </row>
    <row r="594" spans="1:1" x14ac:dyDescent="0.2">
      <c r="A594" s="140"/>
    </row>
    <row r="595" spans="1:1" x14ac:dyDescent="0.2">
      <c r="A595" s="140"/>
    </row>
    <row r="596" spans="1:1" x14ac:dyDescent="0.2">
      <c r="A596" s="140"/>
    </row>
    <row r="597" spans="1:1" x14ac:dyDescent="0.2">
      <c r="A597" s="140"/>
    </row>
    <row r="598" spans="1:1" x14ac:dyDescent="0.2">
      <c r="A598" s="140"/>
    </row>
    <row r="599" spans="1:1" x14ac:dyDescent="0.2">
      <c r="A599" s="140"/>
    </row>
    <row r="600" spans="1:1" x14ac:dyDescent="0.2">
      <c r="A600" s="140"/>
    </row>
    <row r="601" spans="1:1" x14ac:dyDescent="0.2">
      <c r="A601" s="140"/>
    </row>
    <row r="602" spans="1:1" x14ac:dyDescent="0.2">
      <c r="A602" s="140"/>
    </row>
    <row r="603" spans="1:1" x14ac:dyDescent="0.2">
      <c r="A603" s="140"/>
    </row>
    <row r="604" spans="1:1" x14ac:dyDescent="0.2">
      <c r="A604" s="140"/>
    </row>
    <row r="605" spans="1:1" x14ac:dyDescent="0.2">
      <c r="A605" s="140"/>
    </row>
    <row r="606" spans="1:1" x14ac:dyDescent="0.2">
      <c r="A606" s="140"/>
    </row>
    <row r="607" spans="1:1" x14ac:dyDescent="0.2">
      <c r="A607" s="140"/>
    </row>
    <row r="608" spans="1:1" x14ac:dyDescent="0.2">
      <c r="A608" s="140"/>
    </row>
    <row r="609" spans="1:1" x14ac:dyDescent="0.2">
      <c r="A609" s="140"/>
    </row>
    <row r="610" spans="1:1" x14ac:dyDescent="0.2">
      <c r="A610" s="140"/>
    </row>
    <row r="611" spans="1:1" x14ac:dyDescent="0.2">
      <c r="A611" s="140"/>
    </row>
    <row r="612" spans="1:1" x14ac:dyDescent="0.2">
      <c r="A612" s="140"/>
    </row>
    <row r="613" spans="1:1" x14ac:dyDescent="0.2">
      <c r="A613" s="140"/>
    </row>
    <row r="614" spans="1:1" x14ac:dyDescent="0.2">
      <c r="A614" s="140"/>
    </row>
    <row r="615" spans="1:1" x14ac:dyDescent="0.2">
      <c r="A615" s="140"/>
    </row>
    <row r="616" spans="1:1" x14ac:dyDescent="0.2">
      <c r="A616" s="140"/>
    </row>
    <row r="617" spans="1:1" x14ac:dyDescent="0.2">
      <c r="A617" s="140"/>
    </row>
    <row r="618" spans="1:1" x14ac:dyDescent="0.2">
      <c r="A618" s="140"/>
    </row>
    <row r="619" spans="1:1" x14ac:dyDescent="0.2">
      <c r="A619" s="140"/>
    </row>
    <row r="620" spans="1:1" x14ac:dyDescent="0.2">
      <c r="A620" s="140"/>
    </row>
    <row r="621" spans="1:1" x14ac:dyDescent="0.2">
      <c r="A621" s="140"/>
    </row>
    <row r="622" spans="1:1" x14ac:dyDescent="0.2">
      <c r="A622" s="140"/>
    </row>
    <row r="623" spans="1:1" x14ac:dyDescent="0.2">
      <c r="A623" s="140"/>
    </row>
    <row r="624" spans="1:1" x14ac:dyDescent="0.2">
      <c r="A624" s="140"/>
    </row>
    <row r="625" spans="1:1" x14ac:dyDescent="0.2">
      <c r="A625" s="140"/>
    </row>
    <row r="626" spans="1:1" x14ac:dyDescent="0.2">
      <c r="A626" s="140"/>
    </row>
    <row r="627" spans="1:1" x14ac:dyDescent="0.2">
      <c r="A627" s="140"/>
    </row>
    <row r="628" spans="1:1" x14ac:dyDescent="0.2">
      <c r="A628" s="140"/>
    </row>
    <row r="629" spans="1:1" x14ac:dyDescent="0.2">
      <c r="A629" s="140"/>
    </row>
    <row r="630" spans="1:1" x14ac:dyDescent="0.2">
      <c r="A630" s="140"/>
    </row>
    <row r="631" spans="1:1" x14ac:dyDescent="0.2">
      <c r="A631" s="140"/>
    </row>
    <row r="632" spans="1:1" x14ac:dyDescent="0.2">
      <c r="A632" s="140"/>
    </row>
    <row r="633" spans="1:1" x14ac:dyDescent="0.2">
      <c r="A633" s="140"/>
    </row>
    <row r="634" spans="1:1" x14ac:dyDescent="0.2">
      <c r="A634" s="140"/>
    </row>
    <row r="635" spans="1:1" x14ac:dyDescent="0.2">
      <c r="A635" s="140"/>
    </row>
    <row r="636" spans="1:1" x14ac:dyDescent="0.2">
      <c r="A636" s="140"/>
    </row>
    <row r="637" spans="1:1" x14ac:dyDescent="0.2">
      <c r="A637" s="140"/>
    </row>
    <row r="638" spans="1:1" x14ac:dyDescent="0.2">
      <c r="A638" s="140"/>
    </row>
    <row r="639" spans="1:1" x14ac:dyDescent="0.2">
      <c r="A639" s="140"/>
    </row>
    <row r="640" spans="1:1" x14ac:dyDescent="0.2">
      <c r="A640" s="140"/>
    </row>
    <row r="641" spans="1:1" x14ac:dyDescent="0.2">
      <c r="A641" s="140"/>
    </row>
    <row r="642" spans="1:1" x14ac:dyDescent="0.2">
      <c r="A642" s="140"/>
    </row>
    <row r="643" spans="1:1" x14ac:dyDescent="0.2">
      <c r="A643" s="140"/>
    </row>
    <row r="644" spans="1:1" x14ac:dyDescent="0.2">
      <c r="A644" s="140"/>
    </row>
    <row r="645" spans="1:1" x14ac:dyDescent="0.2">
      <c r="A645" s="140"/>
    </row>
    <row r="646" spans="1:1" x14ac:dyDescent="0.2">
      <c r="A646" s="140"/>
    </row>
    <row r="647" spans="1:1" x14ac:dyDescent="0.2">
      <c r="A647" s="140"/>
    </row>
    <row r="648" spans="1:1" x14ac:dyDescent="0.2">
      <c r="A648" s="140"/>
    </row>
    <row r="649" spans="1:1" x14ac:dyDescent="0.2">
      <c r="A649" s="140"/>
    </row>
    <row r="650" spans="1:1" x14ac:dyDescent="0.2">
      <c r="A650" s="140"/>
    </row>
    <row r="651" spans="1:1" x14ac:dyDescent="0.2">
      <c r="A651" s="140"/>
    </row>
    <row r="652" spans="1:1" x14ac:dyDescent="0.2">
      <c r="A652" s="140"/>
    </row>
    <row r="653" spans="1:1" x14ac:dyDescent="0.2">
      <c r="A653" s="140"/>
    </row>
    <row r="654" spans="1:1" x14ac:dyDescent="0.2">
      <c r="A654" s="140"/>
    </row>
    <row r="655" spans="1:1" x14ac:dyDescent="0.2">
      <c r="A655" s="140"/>
    </row>
    <row r="656" spans="1:1" x14ac:dyDescent="0.2">
      <c r="A656" s="140"/>
    </row>
    <row r="657" spans="1:1" x14ac:dyDescent="0.2">
      <c r="A657" s="140"/>
    </row>
    <row r="658" spans="1:1" x14ac:dyDescent="0.2">
      <c r="A658" s="140"/>
    </row>
    <row r="659" spans="1:1" x14ac:dyDescent="0.2">
      <c r="A659" s="140"/>
    </row>
    <row r="660" spans="1:1" x14ac:dyDescent="0.2">
      <c r="A660" s="140"/>
    </row>
    <row r="661" spans="1:1" x14ac:dyDescent="0.2">
      <c r="A661" s="140"/>
    </row>
    <row r="662" spans="1:1" x14ac:dyDescent="0.2">
      <c r="A662" s="140"/>
    </row>
    <row r="663" spans="1:1" x14ac:dyDescent="0.2">
      <c r="A663" s="140"/>
    </row>
    <row r="664" spans="1:1" x14ac:dyDescent="0.2">
      <c r="A664" s="140"/>
    </row>
    <row r="665" spans="1:1" x14ac:dyDescent="0.2">
      <c r="A665" s="140"/>
    </row>
    <row r="666" spans="1:1" x14ac:dyDescent="0.2">
      <c r="A666" s="140"/>
    </row>
    <row r="667" spans="1:1" x14ac:dyDescent="0.2">
      <c r="A667" s="140"/>
    </row>
    <row r="668" spans="1:1" x14ac:dyDescent="0.2">
      <c r="A668" s="140"/>
    </row>
    <row r="669" spans="1:1" x14ac:dyDescent="0.2">
      <c r="A669" s="140"/>
    </row>
    <row r="670" spans="1:1" x14ac:dyDescent="0.2">
      <c r="A670" s="140"/>
    </row>
    <row r="671" spans="1:1" x14ac:dyDescent="0.2">
      <c r="A671" s="140"/>
    </row>
    <row r="672" spans="1:1" x14ac:dyDescent="0.2">
      <c r="A672" s="140"/>
    </row>
    <row r="673" spans="1:1" x14ac:dyDescent="0.2">
      <c r="A673" s="140"/>
    </row>
    <row r="674" spans="1:1" x14ac:dyDescent="0.2">
      <c r="A674" s="140"/>
    </row>
    <row r="675" spans="1:1" x14ac:dyDescent="0.2">
      <c r="A675" s="140"/>
    </row>
    <row r="676" spans="1:1" x14ac:dyDescent="0.2">
      <c r="A676" s="140"/>
    </row>
    <row r="677" spans="1:1" x14ac:dyDescent="0.2">
      <c r="A677" s="140"/>
    </row>
    <row r="678" spans="1:1" x14ac:dyDescent="0.2">
      <c r="A678" s="140"/>
    </row>
    <row r="679" spans="1:1" x14ac:dyDescent="0.2">
      <c r="A679" s="140"/>
    </row>
    <row r="680" spans="1:1" x14ac:dyDescent="0.2">
      <c r="A680" s="140"/>
    </row>
    <row r="681" spans="1:1" x14ac:dyDescent="0.2">
      <c r="A681" s="140"/>
    </row>
    <row r="682" spans="1:1" x14ac:dyDescent="0.2">
      <c r="A682" s="140"/>
    </row>
    <row r="683" spans="1:1" x14ac:dyDescent="0.2">
      <c r="A683" s="140"/>
    </row>
    <row r="684" spans="1:1" x14ac:dyDescent="0.2">
      <c r="A684" s="140"/>
    </row>
    <row r="685" spans="1:1" x14ac:dyDescent="0.2">
      <c r="A685" s="140"/>
    </row>
    <row r="686" spans="1:1" x14ac:dyDescent="0.2">
      <c r="A686" s="140"/>
    </row>
    <row r="687" spans="1:1" x14ac:dyDescent="0.2">
      <c r="A687" s="140"/>
    </row>
    <row r="688" spans="1:1" x14ac:dyDescent="0.2">
      <c r="A688" s="140"/>
    </row>
    <row r="689" spans="1:1" x14ac:dyDescent="0.2">
      <c r="A689" s="140"/>
    </row>
    <row r="690" spans="1:1" x14ac:dyDescent="0.2">
      <c r="A690" s="140"/>
    </row>
    <row r="691" spans="1:1" x14ac:dyDescent="0.2">
      <c r="A691" s="140"/>
    </row>
    <row r="692" spans="1:1" x14ac:dyDescent="0.2">
      <c r="A692" s="140"/>
    </row>
    <row r="693" spans="1:1" x14ac:dyDescent="0.2">
      <c r="A693" s="140"/>
    </row>
    <row r="694" spans="1:1" x14ac:dyDescent="0.2">
      <c r="A694" s="140"/>
    </row>
    <row r="695" spans="1:1" x14ac:dyDescent="0.2">
      <c r="A695" s="140"/>
    </row>
    <row r="696" spans="1:1" x14ac:dyDescent="0.2">
      <c r="A696" s="140"/>
    </row>
    <row r="697" spans="1:1" x14ac:dyDescent="0.2">
      <c r="A697" s="140"/>
    </row>
    <row r="698" spans="1:1" x14ac:dyDescent="0.2">
      <c r="A698" s="140"/>
    </row>
    <row r="699" spans="1:1" x14ac:dyDescent="0.2">
      <c r="A699" s="140"/>
    </row>
    <row r="700" spans="1:1" x14ac:dyDescent="0.2">
      <c r="A700" s="140"/>
    </row>
    <row r="701" spans="1:1" x14ac:dyDescent="0.2">
      <c r="A701" s="140"/>
    </row>
    <row r="702" spans="1:1" x14ac:dyDescent="0.2">
      <c r="A702" s="140"/>
    </row>
    <row r="703" spans="1:1" x14ac:dyDescent="0.2">
      <c r="A703" s="140"/>
    </row>
    <row r="704" spans="1:1" x14ac:dyDescent="0.2">
      <c r="A704" s="140"/>
    </row>
    <row r="705" spans="1:1" x14ac:dyDescent="0.2">
      <c r="A705" s="140"/>
    </row>
    <row r="706" spans="1:1" x14ac:dyDescent="0.2">
      <c r="A706" s="140"/>
    </row>
    <row r="707" spans="1:1" x14ac:dyDescent="0.2">
      <c r="A707" s="140"/>
    </row>
    <row r="708" spans="1:1" x14ac:dyDescent="0.2">
      <c r="A708" s="140"/>
    </row>
    <row r="709" spans="1:1" x14ac:dyDescent="0.2">
      <c r="A709" s="140"/>
    </row>
    <row r="710" spans="1:1" x14ac:dyDescent="0.2">
      <c r="A710" s="140"/>
    </row>
    <row r="711" spans="1:1" x14ac:dyDescent="0.2">
      <c r="A711" s="140"/>
    </row>
    <row r="712" spans="1:1" x14ac:dyDescent="0.2">
      <c r="A712" s="140"/>
    </row>
    <row r="713" spans="1:1" x14ac:dyDescent="0.2">
      <c r="A713" s="140"/>
    </row>
    <row r="714" spans="1:1" x14ac:dyDescent="0.2">
      <c r="A714" s="140"/>
    </row>
    <row r="715" spans="1:1" x14ac:dyDescent="0.2">
      <c r="A715" s="140"/>
    </row>
    <row r="716" spans="1:1" x14ac:dyDescent="0.2">
      <c r="A716" s="140"/>
    </row>
    <row r="717" spans="1:1" x14ac:dyDescent="0.2">
      <c r="A717" s="140"/>
    </row>
    <row r="718" spans="1:1" x14ac:dyDescent="0.2">
      <c r="A718" s="140"/>
    </row>
    <row r="719" spans="1:1" x14ac:dyDescent="0.2">
      <c r="A719" s="140"/>
    </row>
    <row r="720" spans="1:1" x14ac:dyDescent="0.2">
      <c r="A720" s="140"/>
    </row>
    <row r="721" spans="1:1" x14ac:dyDescent="0.2">
      <c r="A721" s="140"/>
    </row>
    <row r="722" spans="1:1" x14ac:dyDescent="0.2">
      <c r="A722" s="140"/>
    </row>
    <row r="723" spans="1:1" x14ac:dyDescent="0.2">
      <c r="A723" s="140"/>
    </row>
    <row r="724" spans="1:1" x14ac:dyDescent="0.2">
      <c r="A724" s="140"/>
    </row>
    <row r="725" spans="1:1" x14ac:dyDescent="0.2">
      <c r="A725" s="140"/>
    </row>
    <row r="726" spans="1:1" x14ac:dyDescent="0.2">
      <c r="A726" s="140"/>
    </row>
    <row r="727" spans="1:1" x14ac:dyDescent="0.2">
      <c r="A727" s="140"/>
    </row>
    <row r="728" spans="1:1" x14ac:dyDescent="0.2">
      <c r="A728" s="140"/>
    </row>
    <row r="729" spans="1:1" x14ac:dyDescent="0.2">
      <c r="A729" s="140"/>
    </row>
    <row r="730" spans="1:1" x14ac:dyDescent="0.2">
      <c r="A730" s="140"/>
    </row>
    <row r="731" spans="1:1" x14ac:dyDescent="0.2">
      <c r="A731" s="140"/>
    </row>
    <row r="732" spans="1:1" x14ac:dyDescent="0.2">
      <c r="A732" s="140"/>
    </row>
    <row r="733" spans="1:1" x14ac:dyDescent="0.2">
      <c r="A733" s="140"/>
    </row>
    <row r="734" spans="1:1" x14ac:dyDescent="0.2">
      <c r="A734" s="140"/>
    </row>
    <row r="735" spans="1:1" x14ac:dyDescent="0.2">
      <c r="A735" s="140"/>
    </row>
    <row r="736" spans="1:1" x14ac:dyDescent="0.2">
      <c r="A736" s="140"/>
    </row>
    <row r="737" spans="1:1" x14ac:dyDescent="0.2">
      <c r="A737" s="140"/>
    </row>
    <row r="738" spans="1:1" x14ac:dyDescent="0.2">
      <c r="A738" s="140"/>
    </row>
    <row r="739" spans="1:1" x14ac:dyDescent="0.2">
      <c r="A739" s="140"/>
    </row>
    <row r="740" spans="1:1" x14ac:dyDescent="0.2">
      <c r="A740" s="140"/>
    </row>
    <row r="741" spans="1:1" x14ac:dyDescent="0.2">
      <c r="A741" s="140"/>
    </row>
    <row r="742" spans="1:1" x14ac:dyDescent="0.2">
      <c r="A742" s="140"/>
    </row>
    <row r="743" spans="1:1" x14ac:dyDescent="0.2">
      <c r="A743" s="140"/>
    </row>
    <row r="744" spans="1:1" x14ac:dyDescent="0.2">
      <c r="A744" s="140"/>
    </row>
    <row r="745" spans="1:1" x14ac:dyDescent="0.2">
      <c r="A745" s="140"/>
    </row>
    <row r="746" spans="1:1" x14ac:dyDescent="0.2">
      <c r="A746" s="140"/>
    </row>
    <row r="747" spans="1:1" x14ac:dyDescent="0.2">
      <c r="A747" s="140"/>
    </row>
    <row r="748" spans="1:1" x14ac:dyDescent="0.2">
      <c r="A748" s="140"/>
    </row>
    <row r="749" spans="1:1" x14ac:dyDescent="0.2">
      <c r="A749" s="140"/>
    </row>
    <row r="750" spans="1:1" x14ac:dyDescent="0.2">
      <c r="A750" s="140"/>
    </row>
    <row r="751" spans="1:1" x14ac:dyDescent="0.2">
      <c r="A751" s="140"/>
    </row>
    <row r="752" spans="1:1" x14ac:dyDescent="0.2">
      <c r="A752" s="140"/>
    </row>
    <row r="753" spans="1:1" x14ac:dyDescent="0.2">
      <c r="A753" s="140"/>
    </row>
    <row r="754" spans="1:1" x14ac:dyDescent="0.2">
      <c r="A754" s="140"/>
    </row>
    <row r="755" spans="1:1" x14ac:dyDescent="0.2">
      <c r="A755" s="140"/>
    </row>
    <row r="756" spans="1:1" x14ac:dyDescent="0.2">
      <c r="A756" s="140"/>
    </row>
    <row r="757" spans="1:1" x14ac:dyDescent="0.2">
      <c r="A757" s="140"/>
    </row>
    <row r="758" spans="1:1" x14ac:dyDescent="0.2">
      <c r="A758" s="140"/>
    </row>
    <row r="759" spans="1:1" x14ac:dyDescent="0.2">
      <c r="A759" s="140"/>
    </row>
    <row r="760" spans="1:1" x14ac:dyDescent="0.2">
      <c r="A760" s="140"/>
    </row>
    <row r="761" spans="1:1" x14ac:dyDescent="0.2">
      <c r="A761" s="140"/>
    </row>
    <row r="762" spans="1:1" x14ac:dyDescent="0.2">
      <c r="A762" s="140"/>
    </row>
    <row r="763" spans="1:1" x14ac:dyDescent="0.2">
      <c r="A763" s="140"/>
    </row>
    <row r="764" spans="1:1" x14ac:dyDescent="0.2">
      <c r="A764" s="140"/>
    </row>
    <row r="765" spans="1:1" x14ac:dyDescent="0.2">
      <c r="A765" s="140"/>
    </row>
    <row r="766" spans="1:1" x14ac:dyDescent="0.2">
      <c r="A766" s="140"/>
    </row>
    <row r="767" spans="1:1" x14ac:dyDescent="0.2">
      <c r="A767" s="140"/>
    </row>
    <row r="768" spans="1:1" x14ac:dyDescent="0.2">
      <c r="A768" s="140"/>
    </row>
    <row r="769" spans="1:1" x14ac:dyDescent="0.2">
      <c r="A769" s="140"/>
    </row>
    <row r="770" spans="1:1" x14ac:dyDescent="0.2">
      <c r="A770" s="140"/>
    </row>
    <row r="771" spans="1:1" x14ac:dyDescent="0.2">
      <c r="A771" s="140"/>
    </row>
    <row r="772" spans="1:1" x14ac:dyDescent="0.2">
      <c r="A772" s="140"/>
    </row>
    <row r="773" spans="1:1" x14ac:dyDescent="0.2">
      <c r="A773" s="140"/>
    </row>
    <row r="774" spans="1:1" x14ac:dyDescent="0.2">
      <c r="A774" s="140"/>
    </row>
    <row r="775" spans="1:1" x14ac:dyDescent="0.2">
      <c r="A775" s="140"/>
    </row>
    <row r="776" spans="1:1" x14ac:dyDescent="0.2">
      <c r="A776" s="140"/>
    </row>
    <row r="777" spans="1:1" x14ac:dyDescent="0.2">
      <c r="A777" s="140"/>
    </row>
    <row r="778" spans="1:1" x14ac:dyDescent="0.2">
      <c r="A778" s="140"/>
    </row>
    <row r="779" spans="1:1" x14ac:dyDescent="0.2">
      <c r="A779" s="140"/>
    </row>
    <row r="780" spans="1:1" x14ac:dyDescent="0.2">
      <c r="A780" s="140"/>
    </row>
    <row r="781" spans="1:1" x14ac:dyDescent="0.2">
      <c r="A781" s="140"/>
    </row>
    <row r="782" spans="1:1" x14ac:dyDescent="0.2">
      <c r="A782" s="140"/>
    </row>
    <row r="783" spans="1:1" x14ac:dyDescent="0.2">
      <c r="A783" s="140"/>
    </row>
    <row r="784" spans="1:1" x14ac:dyDescent="0.2">
      <c r="A784" s="140"/>
    </row>
    <row r="785" spans="1:1" x14ac:dyDescent="0.2">
      <c r="A785" s="140"/>
    </row>
    <row r="786" spans="1:1" x14ac:dyDescent="0.2">
      <c r="A786" s="140"/>
    </row>
    <row r="787" spans="1:1" x14ac:dyDescent="0.2">
      <c r="A787" s="140"/>
    </row>
    <row r="788" spans="1:1" x14ac:dyDescent="0.2">
      <c r="A788" s="140"/>
    </row>
    <row r="789" spans="1:1" x14ac:dyDescent="0.2">
      <c r="A789" s="140"/>
    </row>
    <row r="790" spans="1:1" x14ac:dyDescent="0.2">
      <c r="A790" s="140"/>
    </row>
    <row r="791" spans="1:1" x14ac:dyDescent="0.2">
      <c r="A791" s="140"/>
    </row>
    <row r="792" spans="1:1" x14ac:dyDescent="0.2">
      <c r="A792" s="140"/>
    </row>
    <row r="793" spans="1:1" x14ac:dyDescent="0.2">
      <c r="A793" s="140"/>
    </row>
    <row r="794" spans="1:1" x14ac:dyDescent="0.2">
      <c r="A794" s="140"/>
    </row>
    <row r="795" spans="1:1" x14ac:dyDescent="0.2">
      <c r="A795" s="140"/>
    </row>
    <row r="796" spans="1:1" x14ac:dyDescent="0.2">
      <c r="A796" s="140"/>
    </row>
    <row r="797" spans="1:1" x14ac:dyDescent="0.2">
      <c r="A797" s="140"/>
    </row>
    <row r="798" spans="1:1" x14ac:dyDescent="0.2">
      <c r="A798" s="140"/>
    </row>
    <row r="799" spans="1:1" x14ac:dyDescent="0.2">
      <c r="A799" s="140"/>
    </row>
    <row r="800" spans="1:1" x14ac:dyDescent="0.2">
      <c r="A800" s="140"/>
    </row>
    <row r="801" spans="1:1" x14ac:dyDescent="0.2">
      <c r="A801" s="140"/>
    </row>
    <row r="802" spans="1:1" x14ac:dyDescent="0.2">
      <c r="A802" s="140"/>
    </row>
    <row r="803" spans="1:1" x14ac:dyDescent="0.2">
      <c r="A803" s="140"/>
    </row>
    <row r="804" spans="1:1" x14ac:dyDescent="0.2">
      <c r="A804" s="140"/>
    </row>
    <row r="805" spans="1:1" x14ac:dyDescent="0.2">
      <c r="A805" s="140"/>
    </row>
    <row r="806" spans="1:1" x14ac:dyDescent="0.2">
      <c r="A806" s="140"/>
    </row>
    <row r="807" spans="1:1" x14ac:dyDescent="0.2">
      <c r="A807" s="140"/>
    </row>
    <row r="808" spans="1:1" x14ac:dyDescent="0.2">
      <c r="A808" s="140"/>
    </row>
    <row r="809" spans="1:1" x14ac:dyDescent="0.2">
      <c r="A809" s="140"/>
    </row>
    <row r="810" spans="1:1" x14ac:dyDescent="0.2">
      <c r="A810" s="140"/>
    </row>
    <row r="811" spans="1:1" x14ac:dyDescent="0.2">
      <c r="A811" s="140"/>
    </row>
    <row r="812" spans="1:1" x14ac:dyDescent="0.2">
      <c r="A812" s="140"/>
    </row>
    <row r="813" spans="1:1" x14ac:dyDescent="0.2">
      <c r="A813" s="140"/>
    </row>
    <row r="814" spans="1:1" x14ac:dyDescent="0.2">
      <c r="A814" s="140"/>
    </row>
    <row r="815" spans="1:1" x14ac:dyDescent="0.2">
      <c r="A815" s="140"/>
    </row>
    <row r="816" spans="1:1" x14ac:dyDescent="0.2">
      <c r="A816" s="140"/>
    </row>
    <row r="817" spans="1:1" x14ac:dyDescent="0.2">
      <c r="A817" s="140"/>
    </row>
    <row r="818" spans="1:1" x14ac:dyDescent="0.2">
      <c r="A818" s="140"/>
    </row>
    <row r="819" spans="1:1" x14ac:dyDescent="0.2">
      <c r="A819" s="140"/>
    </row>
    <row r="820" spans="1:1" x14ac:dyDescent="0.2">
      <c r="A820" s="140"/>
    </row>
    <row r="821" spans="1:1" x14ac:dyDescent="0.2">
      <c r="A821" s="140"/>
    </row>
    <row r="822" spans="1:1" x14ac:dyDescent="0.2">
      <c r="A822" s="140"/>
    </row>
    <row r="823" spans="1:1" x14ac:dyDescent="0.2">
      <c r="A823" s="140"/>
    </row>
    <row r="824" spans="1:1" x14ac:dyDescent="0.2">
      <c r="A824" s="140"/>
    </row>
    <row r="825" spans="1:1" x14ac:dyDescent="0.2">
      <c r="A825" s="140"/>
    </row>
    <row r="826" spans="1:1" x14ac:dyDescent="0.2">
      <c r="A826" s="140"/>
    </row>
    <row r="827" spans="1:1" x14ac:dyDescent="0.2">
      <c r="A827" s="140"/>
    </row>
    <row r="828" spans="1:1" x14ac:dyDescent="0.2">
      <c r="A828" s="140"/>
    </row>
    <row r="829" spans="1:1" x14ac:dyDescent="0.2">
      <c r="A829" s="140"/>
    </row>
    <row r="830" spans="1:1" x14ac:dyDescent="0.2">
      <c r="A830" s="140"/>
    </row>
    <row r="831" spans="1:1" x14ac:dyDescent="0.2">
      <c r="A831" s="140"/>
    </row>
    <row r="832" spans="1:1" x14ac:dyDescent="0.2">
      <c r="A832" s="140"/>
    </row>
    <row r="833" spans="1:1" x14ac:dyDescent="0.2">
      <c r="A833" s="140"/>
    </row>
    <row r="834" spans="1:1" x14ac:dyDescent="0.2">
      <c r="A834" s="140"/>
    </row>
    <row r="835" spans="1:1" x14ac:dyDescent="0.2">
      <c r="A835" s="140"/>
    </row>
    <row r="836" spans="1:1" x14ac:dyDescent="0.2">
      <c r="A836" s="140"/>
    </row>
    <row r="837" spans="1:1" x14ac:dyDescent="0.2">
      <c r="A837" s="140"/>
    </row>
    <row r="838" spans="1:1" x14ac:dyDescent="0.2">
      <c r="A838" s="140"/>
    </row>
    <row r="839" spans="1:1" x14ac:dyDescent="0.2">
      <c r="A839" s="140"/>
    </row>
    <row r="840" spans="1:1" x14ac:dyDescent="0.2">
      <c r="A840" s="140"/>
    </row>
    <row r="841" spans="1:1" x14ac:dyDescent="0.2">
      <c r="A841" s="140"/>
    </row>
    <row r="842" spans="1:1" x14ac:dyDescent="0.2">
      <c r="A842" s="140"/>
    </row>
    <row r="843" spans="1:1" x14ac:dyDescent="0.2">
      <c r="A843" s="140"/>
    </row>
    <row r="844" spans="1:1" x14ac:dyDescent="0.2">
      <c r="A844" s="140"/>
    </row>
    <row r="845" spans="1:1" x14ac:dyDescent="0.2">
      <c r="A845" s="140"/>
    </row>
    <row r="846" spans="1:1" x14ac:dyDescent="0.2">
      <c r="A846" s="140"/>
    </row>
    <row r="847" spans="1:1" x14ac:dyDescent="0.2">
      <c r="A847" s="140"/>
    </row>
    <row r="848" spans="1:1" x14ac:dyDescent="0.2">
      <c r="A848" s="140"/>
    </row>
    <row r="849" spans="1:1" x14ac:dyDescent="0.2">
      <c r="A849" s="140"/>
    </row>
    <row r="850" spans="1:1" x14ac:dyDescent="0.2">
      <c r="A850" s="140"/>
    </row>
    <row r="851" spans="1:1" x14ac:dyDescent="0.2">
      <c r="A851" s="140"/>
    </row>
    <row r="852" spans="1:1" x14ac:dyDescent="0.2">
      <c r="A852" s="140"/>
    </row>
    <row r="853" spans="1:1" x14ac:dyDescent="0.2">
      <c r="A853" s="140"/>
    </row>
    <row r="854" spans="1:1" x14ac:dyDescent="0.2">
      <c r="A854" s="140"/>
    </row>
    <row r="855" spans="1:1" x14ac:dyDescent="0.2">
      <c r="A855" s="140"/>
    </row>
    <row r="856" spans="1:1" x14ac:dyDescent="0.2">
      <c r="A856" s="140"/>
    </row>
    <row r="857" spans="1:1" x14ac:dyDescent="0.2">
      <c r="A857" s="140"/>
    </row>
    <row r="858" spans="1:1" x14ac:dyDescent="0.2">
      <c r="A858" s="140"/>
    </row>
    <row r="859" spans="1:1" x14ac:dyDescent="0.2">
      <c r="A859" s="140"/>
    </row>
    <row r="860" spans="1:1" x14ac:dyDescent="0.2">
      <c r="A860" s="140"/>
    </row>
    <row r="861" spans="1:1" x14ac:dyDescent="0.2">
      <c r="A861" s="140"/>
    </row>
    <row r="862" spans="1:1" x14ac:dyDescent="0.2">
      <c r="A862" s="140"/>
    </row>
    <row r="863" spans="1:1" x14ac:dyDescent="0.2">
      <c r="A863" s="140"/>
    </row>
    <row r="864" spans="1:1" x14ac:dyDescent="0.2">
      <c r="A864" s="140"/>
    </row>
    <row r="865" spans="1:1" x14ac:dyDescent="0.2">
      <c r="A865" s="140"/>
    </row>
    <row r="866" spans="1:1" x14ac:dyDescent="0.2">
      <c r="A866" s="140"/>
    </row>
    <row r="867" spans="1:1" x14ac:dyDescent="0.2">
      <c r="A867" s="140"/>
    </row>
    <row r="868" spans="1:1" x14ac:dyDescent="0.2">
      <c r="A868" s="140"/>
    </row>
    <row r="869" spans="1:1" x14ac:dyDescent="0.2">
      <c r="A869" s="140"/>
    </row>
    <row r="870" spans="1:1" x14ac:dyDescent="0.2">
      <c r="A870" s="140"/>
    </row>
    <row r="871" spans="1:1" x14ac:dyDescent="0.2">
      <c r="A871" s="140"/>
    </row>
    <row r="872" spans="1:1" x14ac:dyDescent="0.2">
      <c r="A872" s="140"/>
    </row>
    <row r="873" spans="1:1" x14ac:dyDescent="0.2">
      <c r="A873" s="140"/>
    </row>
    <row r="874" spans="1:1" x14ac:dyDescent="0.2">
      <c r="A874" s="140"/>
    </row>
    <row r="875" spans="1:1" x14ac:dyDescent="0.2">
      <c r="A875" s="140"/>
    </row>
    <row r="876" spans="1:1" x14ac:dyDescent="0.2">
      <c r="A876" s="140"/>
    </row>
    <row r="877" spans="1:1" x14ac:dyDescent="0.2">
      <c r="A877" s="140"/>
    </row>
    <row r="878" spans="1:1" x14ac:dyDescent="0.2">
      <c r="A878" s="140"/>
    </row>
    <row r="879" spans="1:1" x14ac:dyDescent="0.2">
      <c r="A879" s="140"/>
    </row>
    <row r="880" spans="1:1" x14ac:dyDescent="0.2">
      <c r="A880" s="140"/>
    </row>
    <row r="881" spans="1:1" x14ac:dyDescent="0.2">
      <c r="A881" s="140"/>
    </row>
    <row r="882" spans="1:1" x14ac:dyDescent="0.2">
      <c r="A882" s="140"/>
    </row>
    <row r="883" spans="1:1" x14ac:dyDescent="0.2">
      <c r="A883" s="140"/>
    </row>
    <row r="884" spans="1:1" x14ac:dyDescent="0.2">
      <c r="A884" s="140"/>
    </row>
    <row r="885" spans="1:1" x14ac:dyDescent="0.2">
      <c r="A885" s="140"/>
    </row>
    <row r="886" spans="1:1" x14ac:dyDescent="0.2">
      <c r="A886" s="140"/>
    </row>
    <row r="887" spans="1:1" x14ac:dyDescent="0.2">
      <c r="A887" s="140"/>
    </row>
    <row r="888" spans="1:1" x14ac:dyDescent="0.2">
      <c r="A888" s="140"/>
    </row>
    <row r="889" spans="1:1" x14ac:dyDescent="0.2">
      <c r="A889" s="140"/>
    </row>
    <row r="890" spans="1:1" x14ac:dyDescent="0.2">
      <c r="A890" s="140"/>
    </row>
    <row r="891" spans="1:1" x14ac:dyDescent="0.2">
      <c r="A891" s="140"/>
    </row>
    <row r="892" spans="1:1" x14ac:dyDescent="0.2">
      <c r="A892" s="140"/>
    </row>
    <row r="893" spans="1:1" x14ac:dyDescent="0.2">
      <c r="A893" s="140"/>
    </row>
    <row r="894" spans="1:1" x14ac:dyDescent="0.2">
      <c r="A894" s="140"/>
    </row>
    <row r="895" spans="1:1" x14ac:dyDescent="0.2">
      <c r="A895" s="140"/>
    </row>
    <row r="896" spans="1:1" x14ac:dyDescent="0.2">
      <c r="A896" s="140"/>
    </row>
    <row r="897" spans="1:1" x14ac:dyDescent="0.2">
      <c r="A897" s="140"/>
    </row>
    <row r="898" spans="1:1" x14ac:dyDescent="0.2">
      <c r="A898" s="140"/>
    </row>
    <row r="899" spans="1:1" x14ac:dyDescent="0.2">
      <c r="A899" s="140"/>
    </row>
    <row r="900" spans="1:1" x14ac:dyDescent="0.2">
      <c r="A900" s="140"/>
    </row>
    <row r="901" spans="1:1" x14ac:dyDescent="0.2">
      <c r="A901" s="140"/>
    </row>
    <row r="902" spans="1:1" x14ac:dyDescent="0.2">
      <c r="A902" s="140"/>
    </row>
    <row r="903" spans="1:1" x14ac:dyDescent="0.2">
      <c r="A903" s="140"/>
    </row>
    <row r="904" spans="1:1" x14ac:dyDescent="0.2">
      <c r="A904" s="140"/>
    </row>
    <row r="905" spans="1:1" x14ac:dyDescent="0.2">
      <c r="A905" s="140"/>
    </row>
    <row r="906" spans="1:1" x14ac:dyDescent="0.2">
      <c r="A906" s="140"/>
    </row>
    <row r="907" spans="1:1" x14ac:dyDescent="0.2">
      <c r="A907" s="140"/>
    </row>
    <row r="908" spans="1:1" x14ac:dyDescent="0.2">
      <c r="A908" s="140"/>
    </row>
    <row r="909" spans="1:1" x14ac:dyDescent="0.2">
      <c r="A909" s="140"/>
    </row>
    <row r="910" spans="1:1" x14ac:dyDescent="0.2">
      <c r="A910" s="140"/>
    </row>
    <row r="911" spans="1:1" x14ac:dyDescent="0.2">
      <c r="A911" s="140"/>
    </row>
    <row r="912" spans="1:1" x14ac:dyDescent="0.2">
      <c r="A912" s="140"/>
    </row>
    <row r="913" spans="1:1" x14ac:dyDescent="0.2">
      <c r="A913" s="140"/>
    </row>
    <row r="914" spans="1:1" x14ac:dyDescent="0.2">
      <c r="A914" s="140"/>
    </row>
    <row r="915" spans="1:1" x14ac:dyDescent="0.2">
      <c r="A915" s="140"/>
    </row>
    <row r="916" spans="1:1" x14ac:dyDescent="0.2">
      <c r="A916" s="140"/>
    </row>
    <row r="917" spans="1:1" x14ac:dyDescent="0.2">
      <c r="A917" s="140"/>
    </row>
    <row r="918" spans="1:1" x14ac:dyDescent="0.2">
      <c r="A918" s="140"/>
    </row>
    <row r="919" spans="1:1" x14ac:dyDescent="0.2">
      <c r="A919" s="140"/>
    </row>
    <row r="920" spans="1:1" x14ac:dyDescent="0.2">
      <c r="A920" s="140"/>
    </row>
    <row r="921" spans="1:1" x14ac:dyDescent="0.2">
      <c r="A921" s="140"/>
    </row>
    <row r="922" spans="1:1" x14ac:dyDescent="0.2">
      <c r="A922" s="140"/>
    </row>
    <row r="923" spans="1:1" x14ac:dyDescent="0.2">
      <c r="A923" s="140"/>
    </row>
    <row r="924" spans="1:1" x14ac:dyDescent="0.2">
      <c r="A924" s="140"/>
    </row>
    <row r="925" spans="1:1" x14ac:dyDescent="0.2">
      <c r="A925" s="140"/>
    </row>
    <row r="926" spans="1:1" x14ac:dyDescent="0.2">
      <c r="A926" s="140"/>
    </row>
    <row r="927" spans="1:1" x14ac:dyDescent="0.2">
      <c r="A927" s="140"/>
    </row>
    <row r="928" spans="1:1" x14ac:dyDescent="0.2">
      <c r="A928" s="140"/>
    </row>
    <row r="929" spans="1:1" x14ac:dyDescent="0.2">
      <c r="A929" s="140"/>
    </row>
    <row r="930" spans="1:1" x14ac:dyDescent="0.2">
      <c r="A930" s="140"/>
    </row>
    <row r="931" spans="1:1" x14ac:dyDescent="0.2">
      <c r="A931" s="140"/>
    </row>
    <row r="932" spans="1:1" x14ac:dyDescent="0.2">
      <c r="A932" s="140"/>
    </row>
    <row r="933" spans="1:1" x14ac:dyDescent="0.2">
      <c r="A933" s="140"/>
    </row>
    <row r="934" spans="1:1" x14ac:dyDescent="0.2">
      <c r="A934" s="140"/>
    </row>
    <row r="935" spans="1:1" x14ac:dyDescent="0.2">
      <c r="A935" s="140"/>
    </row>
    <row r="936" spans="1:1" x14ac:dyDescent="0.2">
      <c r="A936" s="140"/>
    </row>
    <row r="937" spans="1:1" x14ac:dyDescent="0.2">
      <c r="A937" s="140"/>
    </row>
    <row r="938" spans="1:1" x14ac:dyDescent="0.2">
      <c r="A938" s="140"/>
    </row>
    <row r="939" spans="1:1" x14ac:dyDescent="0.2">
      <c r="A939" s="140"/>
    </row>
    <row r="940" spans="1:1" x14ac:dyDescent="0.2">
      <c r="A940" s="140"/>
    </row>
    <row r="941" spans="1:1" x14ac:dyDescent="0.2">
      <c r="A941" s="140"/>
    </row>
    <row r="942" spans="1:1" x14ac:dyDescent="0.2">
      <c r="A942" s="140"/>
    </row>
    <row r="943" spans="1:1" x14ac:dyDescent="0.2">
      <c r="A943" s="140"/>
    </row>
    <row r="944" spans="1:1" x14ac:dyDescent="0.2">
      <c r="A944" s="140"/>
    </row>
    <row r="945" spans="1:1" x14ac:dyDescent="0.2">
      <c r="A945" s="140"/>
    </row>
    <row r="946" spans="1:1" x14ac:dyDescent="0.2">
      <c r="A946" s="140"/>
    </row>
    <row r="947" spans="1:1" x14ac:dyDescent="0.2">
      <c r="A947" s="140"/>
    </row>
    <row r="948" spans="1:1" x14ac:dyDescent="0.2">
      <c r="A948" s="140"/>
    </row>
    <row r="949" spans="1:1" x14ac:dyDescent="0.2">
      <c r="A949" s="140"/>
    </row>
    <row r="950" spans="1:1" x14ac:dyDescent="0.2">
      <c r="A950" s="140"/>
    </row>
    <row r="951" spans="1:1" x14ac:dyDescent="0.2">
      <c r="A951" s="140"/>
    </row>
    <row r="952" spans="1:1" x14ac:dyDescent="0.2">
      <c r="A952" s="140"/>
    </row>
    <row r="953" spans="1:1" x14ac:dyDescent="0.2">
      <c r="A953" s="140"/>
    </row>
    <row r="954" spans="1:1" x14ac:dyDescent="0.2">
      <c r="A954" s="140"/>
    </row>
    <row r="955" spans="1:1" x14ac:dyDescent="0.2">
      <c r="A955" s="140"/>
    </row>
    <row r="956" spans="1:1" x14ac:dyDescent="0.2">
      <c r="A956" s="140"/>
    </row>
    <row r="957" spans="1:1" x14ac:dyDescent="0.2">
      <c r="A957" s="140"/>
    </row>
    <row r="958" spans="1:1" x14ac:dyDescent="0.2">
      <c r="A958" s="140"/>
    </row>
    <row r="959" spans="1:1" x14ac:dyDescent="0.2">
      <c r="A959" s="140"/>
    </row>
    <row r="960" spans="1:1" x14ac:dyDescent="0.2">
      <c r="A960" s="140"/>
    </row>
    <row r="961" spans="1:1" x14ac:dyDescent="0.2">
      <c r="A961" s="140"/>
    </row>
    <row r="962" spans="1:1" x14ac:dyDescent="0.2">
      <c r="A962" s="140"/>
    </row>
    <row r="963" spans="1:1" x14ac:dyDescent="0.2">
      <c r="A963" s="140"/>
    </row>
    <row r="964" spans="1:1" x14ac:dyDescent="0.2">
      <c r="A964" s="140"/>
    </row>
    <row r="965" spans="1:1" x14ac:dyDescent="0.2">
      <c r="A965" s="140"/>
    </row>
    <row r="966" spans="1:1" x14ac:dyDescent="0.2">
      <c r="A966" s="140"/>
    </row>
    <row r="967" spans="1:1" x14ac:dyDescent="0.2">
      <c r="A967" s="140"/>
    </row>
    <row r="968" spans="1:1" x14ac:dyDescent="0.2">
      <c r="A968" s="140"/>
    </row>
    <row r="969" spans="1:1" x14ac:dyDescent="0.2">
      <c r="A969" s="140"/>
    </row>
    <row r="970" spans="1:1" x14ac:dyDescent="0.2">
      <c r="A970" s="140"/>
    </row>
    <row r="971" spans="1:1" x14ac:dyDescent="0.2">
      <c r="A971" s="140"/>
    </row>
    <row r="972" spans="1:1" x14ac:dyDescent="0.2">
      <c r="A972" s="140"/>
    </row>
    <row r="973" spans="1:1" x14ac:dyDescent="0.2">
      <c r="A973" s="140"/>
    </row>
    <row r="974" spans="1:1" x14ac:dyDescent="0.2">
      <c r="A974" s="140"/>
    </row>
    <row r="975" spans="1:1" x14ac:dyDescent="0.2">
      <c r="A975" s="140"/>
    </row>
    <row r="976" spans="1:1" x14ac:dyDescent="0.2">
      <c r="A976" s="140"/>
    </row>
    <row r="977" spans="1:1" x14ac:dyDescent="0.2">
      <c r="A977" s="140"/>
    </row>
    <row r="978" spans="1:1" x14ac:dyDescent="0.2">
      <c r="A978" s="140"/>
    </row>
    <row r="979" spans="1:1" x14ac:dyDescent="0.2">
      <c r="A979" s="140"/>
    </row>
    <row r="980" spans="1:1" x14ac:dyDescent="0.2">
      <c r="A980" s="140"/>
    </row>
    <row r="981" spans="1:1" x14ac:dyDescent="0.2">
      <c r="A981" s="140"/>
    </row>
    <row r="982" spans="1:1" x14ac:dyDescent="0.2">
      <c r="A982" s="140"/>
    </row>
    <row r="983" spans="1:1" x14ac:dyDescent="0.2">
      <c r="A983" s="140"/>
    </row>
    <row r="984" spans="1:1" x14ac:dyDescent="0.2">
      <c r="A984" s="140"/>
    </row>
    <row r="985" spans="1:1" x14ac:dyDescent="0.2">
      <c r="A985" s="140"/>
    </row>
    <row r="986" spans="1:1" x14ac:dyDescent="0.2">
      <c r="A986" s="140"/>
    </row>
    <row r="987" spans="1:1" x14ac:dyDescent="0.2">
      <c r="A987" s="140"/>
    </row>
    <row r="988" spans="1:1" x14ac:dyDescent="0.2">
      <c r="A988" s="140"/>
    </row>
    <row r="989" spans="1:1" x14ac:dyDescent="0.2">
      <c r="A989" s="140"/>
    </row>
    <row r="990" spans="1:1" x14ac:dyDescent="0.2">
      <c r="A990" s="140"/>
    </row>
    <row r="991" spans="1:1" x14ac:dyDescent="0.2">
      <c r="A991" s="140"/>
    </row>
    <row r="992" spans="1:1" x14ac:dyDescent="0.2">
      <c r="A992" s="140"/>
    </row>
    <row r="993" spans="1:1" x14ac:dyDescent="0.2">
      <c r="A993" s="140"/>
    </row>
    <row r="994" spans="1:1" x14ac:dyDescent="0.2">
      <c r="A994" s="140"/>
    </row>
    <row r="995" spans="1:1" x14ac:dyDescent="0.2">
      <c r="A995" s="140"/>
    </row>
    <row r="996" spans="1:1" x14ac:dyDescent="0.2">
      <c r="A996" s="140"/>
    </row>
    <row r="997" spans="1:1" x14ac:dyDescent="0.2">
      <c r="A997" s="140"/>
    </row>
    <row r="998" spans="1:1" x14ac:dyDescent="0.2">
      <c r="A998" s="140"/>
    </row>
    <row r="999" spans="1:1" x14ac:dyDescent="0.2">
      <c r="A999" s="140"/>
    </row>
    <row r="1000" spans="1:1" x14ac:dyDescent="0.2">
      <c r="A1000" s="140"/>
    </row>
    <row r="1001" spans="1:1" x14ac:dyDescent="0.2">
      <c r="A1001" s="140"/>
    </row>
    <row r="1002" spans="1:1" x14ac:dyDescent="0.2">
      <c r="A1002" s="140"/>
    </row>
    <row r="1003" spans="1:1" x14ac:dyDescent="0.2">
      <c r="A1003" s="140"/>
    </row>
    <row r="1004" spans="1:1" x14ac:dyDescent="0.2">
      <c r="A1004" s="140"/>
    </row>
    <row r="1005" spans="1:1" x14ac:dyDescent="0.2">
      <c r="A1005" s="140"/>
    </row>
    <row r="1006" spans="1:1" x14ac:dyDescent="0.2">
      <c r="A1006" s="140"/>
    </row>
    <row r="1007" spans="1:1" x14ac:dyDescent="0.2">
      <c r="A1007" s="140"/>
    </row>
    <row r="1008" spans="1:1" x14ac:dyDescent="0.2">
      <c r="A1008" s="140"/>
    </row>
    <row r="1009" spans="1:1" x14ac:dyDescent="0.2">
      <c r="A1009" s="140"/>
    </row>
    <row r="1010" spans="1:1" x14ac:dyDescent="0.2">
      <c r="A1010" s="140"/>
    </row>
    <row r="1011" spans="1:1" x14ac:dyDescent="0.2">
      <c r="A1011" s="140"/>
    </row>
    <row r="1012" spans="1:1" x14ac:dyDescent="0.2">
      <c r="A1012" s="140"/>
    </row>
    <row r="1013" spans="1:1" x14ac:dyDescent="0.2">
      <c r="A1013" s="140"/>
    </row>
    <row r="1014" spans="1:1" x14ac:dyDescent="0.2">
      <c r="A1014" s="140"/>
    </row>
    <row r="1015" spans="1:1" x14ac:dyDescent="0.2">
      <c r="A1015" s="140"/>
    </row>
    <row r="1016" spans="1:1" x14ac:dyDescent="0.2">
      <c r="A1016" s="140"/>
    </row>
    <row r="1017" spans="1:1" x14ac:dyDescent="0.2">
      <c r="A1017" s="140"/>
    </row>
    <row r="1018" spans="1:1" x14ac:dyDescent="0.2">
      <c r="A1018" s="140"/>
    </row>
    <row r="1019" spans="1:1" x14ac:dyDescent="0.2">
      <c r="A1019" s="140"/>
    </row>
    <row r="1020" spans="1:1" x14ac:dyDescent="0.2">
      <c r="A1020" s="140"/>
    </row>
    <row r="1021" spans="1:1" x14ac:dyDescent="0.2">
      <c r="A1021" s="140"/>
    </row>
    <row r="1022" spans="1:1" x14ac:dyDescent="0.2">
      <c r="A1022" s="140"/>
    </row>
    <row r="1023" spans="1:1" x14ac:dyDescent="0.2">
      <c r="A1023" s="140"/>
    </row>
    <row r="1024" spans="1:1" x14ac:dyDescent="0.2">
      <c r="A1024" s="140"/>
    </row>
    <row r="1025" spans="1:1" x14ac:dyDescent="0.2">
      <c r="A1025" s="140"/>
    </row>
    <row r="1026" spans="1:1" x14ac:dyDescent="0.2">
      <c r="A1026" s="140"/>
    </row>
    <row r="1027" spans="1:1" x14ac:dyDescent="0.2">
      <c r="A1027" s="140"/>
    </row>
    <row r="1028" spans="1:1" x14ac:dyDescent="0.2">
      <c r="A1028" s="140"/>
    </row>
    <row r="1029" spans="1:1" x14ac:dyDescent="0.2">
      <c r="A1029" s="140"/>
    </row>
    <row r="1030" spans="1:1" x14ac:dyDescent="0.2">
      <c r="A1030" s="140"/>
    </row>
    <row r="1031" spans="1:1" x14ac:dyDescent="0.2">
      <c r="A1031" s="140"/>
    </row>
    <row r="1032" spans="1:1" x14ac:dyDescent="0.2">
      <c r="A1032" s="140"/>
    </row>
    <row r="1033" spans="1:1" x14ac:dyDescent="0.2">
      <c r="A1033" s="140"/>
    </row>
    <row r="1034" spans="1:1" x14ac:dyDescent="0.2">
      <c r="A1034" s="140"/>
    </row>
    <row r="1035" spans="1:1" x14ac:dyDescent="0.2">
      <c r="A1035" s="140"/>
    </row>
    <row r="1036" spans="1:1" x14ac:dyDescent="0.2">
      <c r="A1036" s="140"/>
    </row>
    <row r="1037" spans="1:1" x14ac:dyDescent="0.2">
      <c r="A1037" s="140"/>
    </row>
    <row r="1038" spans="1:1" x14ac:dyDescent="0.2">
      <c r="A1038" s="140"/>
    </row>
    <row r="1039" spans="1:1" x14ac:dyDescent="0.2">
      <c r="A1039" s="140"/>
    </row>
    <row r="1040" spans="1:1" x14ac:dyDescent="0.2">
      <c r="A1040" s="140"/>
    </row>
    <row r="1041" spans="1:1" x14ac:dyDescent="0.2">
      <c r="A1041" s="140"/>
    </row>
    <row r="1042" spans="1:1" x14ac:dyDescent="0.2">
      <c r="A1042" s="140"/>
    </row>
    <row r="1043" spans="1:1" x14ac:dyDescent="0.2">
      <c r="A1043" s="140"/>
    </row>
    <row r="1044" spans="1:1" x14ac:dyDescent="0.2">
      <c r="A1044" s="140"/>
    </row>
    <row r="1045" spans="1:1" x14ac:dyDescent="0.2">
      <c r="A1045" s="140"/>
    </row>
    <row r="1046" spans="1:1" x14ac:dyDescent="0.2">
      <c r="A1046" s="140"/>
    </row>
    <row r="1047" spans="1:1" x14ac:dyDescent="0.2">
      <c r="A1047" s="140"/>
    </row>
    <row r="1048" spans="1:1" x14ac:dyDescent="0.2">
      <c r="A1048" s="140"/>
    </row>
    <row r="1049" spans="1:1" x14ac:dyDescent="0.2">
      <c r="A1049" s="140"/>
    </row>
    <row r="1050" spans="1:1" x14ac:dyDescent="0.2">
      <c r="A1050" s="140"/>
    </row>
    <row r="1051" spans="1:1" x14ac:dyDescent="0.2">
      <c r="A1051" s="140"/>
    </row>
    <row r="1052" spans="1:1" x14ac:dyDescent="0.2">
      <c r="A1052" s="140"/>
    </row>
    <row r="1053" spans="1:1" x14ac:dyDescent="0.2">
      <c r="A1053" s="140"/>
    </row>
    <row r="1054" spans="1:1" x14ac:dyDescent="0.2">
      <c r="A1054" s="140"/>
    </row>
    <row r="1055" spans="1:1" x14ac:dyDescent="0.2">
      <c r="A1055" s="140"/>
    </row>
    <row r="1056" spans="1:1" x14ac:dyDescent="0.2">
      <c r="A1056" s="140"/>
    </row>
    <row r="1057" spans="1:1" x14ac:dyDescent="0.2">
      <c r="A1057" s="140"/>
    </row>
    <row r="1058" spans="1:1" x14ac:dyDescent="0.2">
      <c r="A1058" s="140"/>
    </row>
    <row r="1059" spans="1:1" x14ac:dyDescent="0.2">
      <c r="A1059" s="140"/>
    </row>
    <row r="1060" spans="1:1" x14ac:dyDescent="0.2">
      <c r="A1060" s="140"/>
    </row>
    <row r="1061" spans="1:1" x14ac:dyDescent="0.2">
      <c r="A1061" s="140"/>
    </row>
    <row r="1062" spans="1:1" x14ac:dyDescent="0.2">
      <c r="A1062" s="140"/>
    </row>
    <row r="1063" spans="1:1" x14ac:dyDescent="0.2">
      <c r="A1063" s="140"/>
    </row>
    <row r="1064" spans="1:1" x14ac:dyDescent="0.2">
      <c r="A1064" s="140"/>
    </row>
    <row r="1065" spans="1:1" x14ac:dyDescent="0.2">
      <c r="A1065" s="140"/>
    </row>
    <row r="1066" spans="1:1" x14ac:dyDescent="0.2">
      <c r="A1066" s="140"/>
    </row>
    <row r="1067" spans="1:1" x14ac:dyDescent="0.2">
      <c r="A1067" s="140"/>
    </row>
    <row r="1068" spans="1:1" x14ac:dyDescent="0.2">
      <c r="A1068" s="140"/>
    </row>
    <row r="1069" spans="1:1" x14ac:dyDescent="0.2">
      <c r="A1069" s="140"/>
    </row>
    <row r="1070" spans="1:1" x14ac:dyDescent="0.2">
      <c r="A1070" s="140"/>
    </row>
    <row r="1071" spans="1:1" x14ac:dyDescent="0.2">
      <c r="A1071" s="140"/>
    </row>
    <row r="1072" spans="1:1" x14ac:dyDescent="0.2">
      <c r="A1072" s="140"/>
    </row>
    <row r="1073" spans="1:1" x14ac:dyDescent="0.2">
      <c r="A1073" s="140"/>
    </row>
    <row r="1074" spans="1:1" x14ac:dyDescent="0.2">
      <c r="A1074" s="140"/>
    </row>
    <row r="1075" spans="1:1" x14ac:dyDescent="0.2">
      <c r="A1075" s="140"/>
    </row>
    <row r="1076" spans="1:1" x14ac:dyDescent="0.2">
      <c r="A1076" s="140"/>
    </row>
    <row r="1077" spans="1:1" x14ac:dyDescent="0.2">
      <c r="A1077" s="140"/>
    </row>
    <row r="1078" spans="1:1" x14ac:dyDescent="0.2">
      <c r="A1078" s="140"/>
    </row>
    <row r="1079" spans="1:1" x14ac:dyDescent="0.2">
      <c r="A1079" s="140"/>
    </row>
    <row r="1080" spans="1:1" x14ac:dyDescent="0.2">
      <c r="A1080" s="140"/>
    </row>
    <row r="1081" spans="1:1" x14ac:dyDescent="0.2">
      <c r="A1081" s="140"/>
    </row>
    <row r="1082" spans="1:1" x14ac:dyDescent="0.2">
      <c r="A1082" s="140"/>
    </row>
    <row r="1083" spans="1:1" x14ac:dyDescent="0.2">
      <c r="A1083" s="140"/>
    </row>
    <row r="1084" spans="1:1" x14ac:dyDescent="0.2">
      <c r="A1084" s="140"/>
    </row>
    <row r="1085" spans="1:1" x14ac:dyDescent="0.2">
      <c r="A1085" s="140"/>
    </row>
    <row r="1086" spans="1:1" x14ac:dyDescent="0.2">
      <c r="A1086" s="140"/>
    </row>
    <row r="1087" spans="1:1" x14ac:dyDescent="0.2">
      <c r="A1087" s="140"/>
    </row>
    <row r="1088" spans="1:1" x14ac:dyDescent="0.2">
      <c r="A1088" s="140"/>
    </row>
    <row r="1089" spans="1:1" x14ac:dyDescent="0.2">
      <c r="A1089" s="140"/>
    </row>
    <row r="1090" spans="1:1" x14ac:dyDescent="0.2">
      <c r="A1090" s="140"/>
    </row>
    <row r="1091" spans="1:1" x14ac:dyDescent="0.2">
      <c r="A1091" s="140"/>
    </row>
    <row r="1092" spans="1:1" x14ac:dyDescent="0.2">
      <c r="A1092" s="140"/>
    </row>
    <row r="1093" spans="1:1" x14ac:dyDescent="0.2">
      <c r="A1093" s="140"/>
    </row>
    <row r="1094" spans="1:1" x14ac:dyDescent="0.2">
      <c r="A1094" s="140"/>
    </row>
    <row r="1095" spans="1:1" x14ac:dyDescent="0.2">
      <c r="A1095" s="140"/>
    </row>
    <row r="1096" spans="1:1" x14ac:dyDescent="0.2">
      <c r="A1096" s="140"/>
    </row>
    <row r="1097" spans="1:1" x14ac:dyDescent="0.2">
      <c r="A1097" s="140"/>
    </row>
    <row r="1098" spans="1:1" x14ac:dyDescent="0.2">
      <c r="A1098" s="140"/>
    </row>
    <row r="1099" spans="1:1" x14ac:dyDescent="0.2">
      <c r="A1099" s="140"/>
    </row>
    <row r="1100" spans="1:1" x14ac:dyDescent="0.2">
      <c r="A1100" s="140"/>
    </row>
    <row r="1101" spans="1:1" x14ac:dyDescent="0.2">
      <c r="A1101" s="140"/>
    </row>
    <row r="1102" spans="1:1" x14ac:dyDescent="0.2">
      <c r="A1102" s="140"/>
    </row>
    <row r="1103" spans="1:1" x14ac:dyDescent="0.2">
      <c r="A1103" s="140"/>
    </row>
    <row r="1104" spans="1:1" x14ac:dyDescent="0.2">
      <c r="A1104" s="140"/>
    </row>
    <row r="1105" spans="1:1" x14ac:dyDescent="0.2">
      <c r="A1105" s="140"/>
    </row>
    <row r="1106" spans="1:1" x14ac:dyDescent="0.2">
      <c r="A1106" s="140"/>
    </row>
    <row r="1107" spans="1:1" x14ac:dyDescent="0.2">
      <c r="A1107" s="140"/>
    </row>
    <row r="1108" spans="1:1" x14ac:dyDescent="0.2">
      <c r="A1108" s="140"/>
    </row>
    <row r="1109" spans="1:1" x14ac:dyDescent="0.2">
      <c r="A1109" s="140"/>
    </row>
    <row r="1110" spans="1:1" x14ac:dyDescent="0.2">
      <c r="A1110" s="140"/>
    </row>
    <row r="1111" spans="1:1" x14ac:dyDescent="0.2">
      <c r="A1111" s="140"/>
    </row>
    <row r="1112" spans="1:1" x14ac:dyDescent="0.2">
      <c r="A1112" s="140"/>
    </row>
    <row r="1113" spans="1:1" x14ac:dyDescent="0.2">
      <c r="A1113" s="140"/>
    </row>
    <row r="1114" spans="1:1" x14ac:dyDescent="0.2">
      <c r="A1114" s="140"/>
    </row>
    <row r="1115" spans="1:1" x14ac:dyDescent="0.2">
      <c r="A1115" s="140"/>
    </row>
    <row r="1116" spans="1:1" x14ac:dyDescent="0.2">
      <c r="A1116" s="140"/>
    </row>
    <row r="1117" spans="1:1" x14ac:dyDescent="0.2">
      <c r="A1117" s="140"/>
    </row>
    <row r="1118" spans="1:1" x14ac:dyDescent="0.2">
      <c r="A1118" s="140"/>
    </row>
    <row r="1119" spans="1:1" x14ac:dyDescent="0.2">
      <c r="A1119" s="140"/>
    </row>
    <row r="1120" spans="1:1" x14ac:dyDescent="0.2">
      <c r="A1120" s="140"/>
    </row>
    <row r="1121" spans="1:1" x14ac:dyDescent="0.2">
      <c r="A1121" s="140"/>
    </row>
    <row r="1122" spans="1:1" x14ac:dyDescent="0.2">
      <c r="A1122" s="140"/>
    </row>
    <row r="1123" spans="1:1" x14ac:dyDescent="0.2">
      <c r="A1123" s="140"/>
    </row>
    <row r="1124" spans="1:1" x14ac:dyDescent="0.2">
      <c r="A1124" s="140"/>
    </row>
    <row r="1125" spans="1:1" x14ac:dyDescent="0.2">
      <c r="A1125" s="140"/>
    </row>
    <row r="1126" spans="1:1" x14ac:dyDescent="0.2">
      <c r="A1126" s="140"/>
    </row>
    <row r="1127" spans="1:1" x14ac:dyDescent="0.2">
      <c r="A1127" s="140"/>
    </row>
    <row r="1128" spans="1:1" x14ac:dyDescent="0.2">
      <c r="A1128" s="140"/>
    </row>
    <row r="1129" spans="1:1" x14ac:dyDescent="0.2">
      <c r="A1129" s="140"/>
    </row>
    <row r="1130" spans="1:1" x14ac:dyDescent="0.2">
      <c r="A1130" s="140"/>
    </row>
    <row r="1131" spans="1:1" x14ac:dyDescent="0.2">
      <c r="A1131" s="140"/>
    </row>
    <row r="1132" spans="1:1" x14ac:dyDescent="0.2">
      <c r="A1132" s="140"/>
    </row>
    <row r="1133" spans="1:1" x14ac:dyDescent="0.2">
      <c r="A1133" s="140"/>
    </row>
    <row r="1134" spans="1:1" x14ac:dyDescent="0.2">
      <c r="A1134" s="140"/>
    </row>
    <row r="1135" spans="1:1" x14ac:dyDescent="0.2">
      <c r="A1135" s="140"/>
    </row>
    <row r="1136" spans="1:1" x14ac:dyDescent="0.2">
      <c r="A1136" s="140"/>
    </row>
    <row r="1137" spans="1:1" x14ac:dyDescent="0.2">
      <c r="A1137" s="140"/>
    </row>
    <row r="1138" spans="1:1" x14ac:dyDescent="0.2">
      <c r="A1138" s="140"/>
    </row>
    <row r="1139" spans="1:1" x14ac:dyDescent="0.2">
      <c r="A1139" s="140"/>
    </row>
    <row r="1140" spans="1:1" x14ac:dyDescent="0.2">
      <c r="A1140" s="140"/>
    </row>
    <row r="1141" spans="1:1" x14ac:dyDescent="0.2">
      <c r="A1141" s="140"/>
    </row>
    <row r="1142" spans="1:1" x14ac:dyDescent="0.2">
      <c r="A1142" s="140"/>
    </row>
    <row r="1143" spans="1:1" x14ac:dyDescent="0.2">
      <c r="A1143" s="140"/>
    </row>
    <row r="1144" spans="1:1" x14ac:dyDescent="0.2">
      <c r="A1144" s="140"/>
    </row>
    <row r="1145" spans="1:1" x14ac:dyDescent="0.2">
      <c r="A1145" s="140"/>
    </row>
    <row r="1146" spans="1:1" x14ac:dyDescent="0.2">
      <c r="A1146" s="140"/>
    </row>
    <row r="1147" spans="1:1" x14ac:dyDescent="0.2">
      <c r="A1147" s="140"/>
    </row>
    <row r="1148" spans="1:1" x14ac:dyDescent="0.2">
      <c r="A1148" s="140"/>
    </row>
    <row r="1149" spans="1:1" x14ac:dyDescent="0.2">
      <c r="A1149" s="140"/>
    </row>
    <row r="1150" spans="1:1" x14ac:dyDescent="0.2">
      <c r="A1150" s="140"/>
    </row>
    <row r="1151" spans="1:1" x14ac:dyDescent="0.2">
      <c r="A1151" s="140"/>
    </row>
    <row r="1152" spans="1:1" x14ac:dyDescent="0.2">
      <c r="A1152" s="140"/>
    </row>
    <row r="1153" spans="1:1" x14ac:dyDescent="0.2">
      <c r="A1153" s="140"/>
    </row>
    <row r="1154" spans="1:1" x14ac:dyDescent="0.2">
      <c r="A1154" s="140"/>
    </row>
    <row r="1155" spans="1:1" x14ac:dyDescent="0.2">
      <c r="A1155" s="140"/>
    </row>
    <row r="1156" spans="1:1" x14ac:dyDescent="0.2">
      <c r="A1156" s="140"/>
    </row>
    <row r="1157" spans="1:1" x14ac:dyDescent="0.2">
      <c r="A1157" s="140"/>
    </row>
    <row r="1158" spans="1:1" x14ac:dyDescent="0.2">
      <c r="A1158" s="140"/>
    </row>
    <row r="1159" spans="1:1" x14ac:dyDescent="0.2">
      <c r="A1159" s="140"/>
    </row>
    <row r="1160" spans="1:1" x14ac:dyDescent="0.2">
      <c r="A1160" s="140"/>
    </row>
    <row r="1161" spans="1:1" x14ac:dyDescent="0.2">
      <c r="A1161" s="140"/>
    </row>
    <row r="1162" spans="1:1" x14ac:dyDescent="0.2">
      <c r="A1162" s="140"/>
    </row>
    <row r="1163" spans="1:1" x14ac:dyDescent="0.2">
      <c r="A1163" s="140"/>
    </row>
    <row r="1164" spans="1:1" x14ac:dyDescent="0.2">
      <c r="A1164" s="140"/>
    </row>
    <row r="1165" spans="1:1" x14ac:dyDescent="0.2">
      <c r="A1165" s="140"/>
    </row>
    <row r="1166" spans="1:1" x14ac:dyDescent="0.2">
      <c r="A1166" s="140"/>
    </row>
    <row r="1167" spans="1:1" x14ac:dyDescent="0.2">
      <c r="A1167" s="140"/>
    </row>
    <row r="1168" spans="1:1" x14ac:dyDescent="0.2">
      <c r="A1168" s="140"/>
    </row>
    <row r="1169" spans="1:1" x14ac:dyDescent="0.2">
      <c r="A1169" s="140"/>
    </row>
    <row r="1170" spans="1:1" x14ac:dyDescent="0.2">
      <c r="A1170" s="140"/>
    </row>
    <row r="1171" spans="1:1" x14ac:dyDescent="0.2">
      <c r="A1171" s="140"/>
    </row>
    <row r="1172" spans="1:1" x14ac:dyDescent="0.2">
      <c r="A1172" s="140"/>
    </row>
    <row r="1173" spans="1:1" x14ac:dyDescent="0.2">
      <c r="A1173" s="140"/>
    </row>
    <row r="1174" spans="1:1" x14ac:dyDescent="0.2">
      <c r="A1174" s="140"/>
    </row>
    <row r="1175" spans="1:1" x14ac:dyDescent="0.2">
      <c r="A1175" s="140"/>
    </row>
    <row r="1176" spans="1:1" x14ac:dyDescent="0.2">
      <c r="A1176" s="140"/>
    </row>
    <row r="1177" spans="1:1" x14ac:dyDescent="0.2">
      <c r="A1177" s="140"/>
    </row>
    <row r="1178" spans="1:1" x14ac:dyDescent="0.2">
      <c r="A1178" s="140"/>
    </row>
    <row r="1179" spans="1:1" x14ac:dyDescent="0.2">
      <c r="A1179" s="140"/>
    </row>
    <row r="1180" spans="1:1" x14ac:dyDescent="0.2">
      <c r="A1180" s="140"/>
    </row>
    <row r="1181" spans="1:1" x14ac:dyDescent="0.2">
      <c r="A1181" s="140"/>
    </row>
    <row r="1182" spans="1:1" x14ac:dyDescent="0.2">
      <c r="A1182" s="140"/>
    </row>
    <row r="1183" spans="1:1" x14ac:dyDescent="0.2">
      <c r="A1183" s="140"/>
    </row>
    <row r="1184" spans="1:1" x14ac:dyDescent="0.2">
      <c r="A1184" s="140"/>
    </row>
    <row r="1185" spans="1:1" x14ac:dyDescent="0.2">
      <c r="A1185" s="140"/>
    </row>
    <row r="1186" spans="1:1" x14ac:dyDescent="0.2">
      <c r="A1186" s="140"/>
    </row>
    <row r="1187" spans="1:1" x14ac:dyDescent="0.2">
      <c r="A1187" s="140"/>
    </row>
    <row r="1188" spans="1:1" x14ac:dyDescent="0.2">
      <c r="A1188" s="140"/>
    </row>
    <row r="1189" spans="1:1" x14ac:dyDescent="0.2">
      <c r="A1189" s="140"/>
    </row>
    <row r="1190" spans="1:1" x14ac:dyDescent="0.2">
      <c r="A1190" s="140"/>
    </row>
    <row r="1191" spans="1:1" x14ac:dyDescent="0.2">
      <c r="A1191" s="140"/>
    </row>
    <row r="1192" spans="1:1" x14ac:dyDescent="0.2">
      <c r="A1192" s="140"/>
    </row>
    <row r="1193" spans="1:1" x14ac:dyDescent="0.2">
      <c r="A1193" s="140"/>
    </row>
    <row r="1194" spans="1:1" x14ac:dyDescent="0.2">
      <c r="A1194" s="140"/>
    </row>
    <row r="1195" spans="1:1" x14ac:dyDescent="0.2">
      <c r="A1195" s="140"/>
    </row>
    <row r="1196" spans="1:1" x14ac:dyDescent="0.2">
      <c r="A1196" s="140"/>
    </row>
    <row r="1197" spans="1:1" x14ac:dyDescent="0.2">
      <c r="A1197" s="140"/>
    </row>
    <row r="1198" spans="1:1" x14ac:dyDescent="0.2">
      <c r="A1198" s="140"/>
    </row>
    <row r="1199" spans="1:1" x14ac:dyDescent="0.2">
      <c r="A1199" s="140"/>
    </row>
    <row r="1200" spans="1:1" x14ac:dyDescent="0.2">
      <c r="A1200" s="140"/>
    </row>
    <row r="1201" spans="1:1" x14ac:dyDescent="0.2">
      <c r="A1201" s="140"/>
    </row>
    <row r="1202" spans="1:1" x14ac:dyDescent="0.2">
      <c r="A1202" s="140"/>
    </row>
    <row r="1203" spans="1:1" x14ac:dyDescent="0.2">
      <c r="A1203" s="140"/>
    </row>
    <row r="1204" spans="1:1" x14ac:dyDescent="0.2">
      <c r="A1204" s="140"/>
    </row>
    <row r="1205" spans="1:1" x14ac:dyDescent="0.2">
      <c r="A1205" s="140"/>
    </row>
    <row r="1206" spans="1:1" x14ac:dyDescent="0.2">
      <c r="A1206" s="140"/>
    </row>
    <row r="1207" spans="1:1" x14ac:dyDescent="0.2">
      <c r="A1207" s="140"/>
    </row>
    <row r="1208" spans="1:1" x14ac:dyDescent="0.2">
      <c r="A1208" s="140"/>
    </row>
    <row r="1209" spans="1:1" x14ac:dyDescent="0.2">
      <c r="A1209" s="140"/>
    </row>
    <row r="1210" spans="1:1" x14ac:dyDescent="0.2">
      <c r="A1210" s="140"/>
    </row>
    <row r="1211" spans="1:1" x14ac:dyDescent="0.2">
      <c r="A1211" s="140"/>
    </row>
    <row r="1212" spans="1:1" x14ac:dyDescent="0.2">
      <c r="A1212" s="140"/>
    </row>
    <row r="1213" spans="1:1" x14ac:dyDescent="0.2">
      <c r="A1213" s="140"/>
    </row>
    <row r="1214" spans="1:1" x14ac:dyDescent="0.2">
      <c r="A1214" s="140"/>
    </row>
    <row r="1215" spans="1:1" x14ac:dyDescent="0.2">
      <c r="A1215" s="140"/>
    </row>
    <row r="1216" spans="1:1" x14ac:dyDescent="0.2">
      <c r="A1216" s="140"/>
    </row>
    <row r="1217" spans="1:1" x14ac:dyDescent="0.2">
      <c r="A1217" s="140"/>
    </row>
    <row r="1218" spans="1:1" x14ac:dyDescent="0.2">
      <c r="A1218" s="140"/>
    </row>
    <row r="1219" spans="1:1" x14ac:dyDescent="0.2">
      <c r="A1219" s="140"/>
    </row>
    <row r="1220" spans="1:1" x14ac:dyDescent="0.2">
      <c r="A1220" s="140"/>
    </row>
    <row r="1221" spans="1:1" x14ac:dyDescent="0.2">
      <c r="A1221" s="140"/>
    </row>
    <row r="1222" spans="1:1" x14ac:dyDescent="0.2">
      <c r="A1222" s="140"/>
    </row>
    <row r="1223" spans="1:1" x14ac:dyDescent="0.2">
      <c r="A1223" s="140"/>
    </row>
    <row r="1224" spans="1:1" x14ac:dyDescent="0.2">
      <c r="A1224" s="140"/>
    </row>
    <row r="1225" spans="1:1" x14ac:dyDescent="0.2">
      <c r="A1225" s="140"/>
    </row>
    <row r="1226" spans="1:1" x14ac:dyDescent="0.2">
      <c r="A1226" s="140"/>
    </row>
    <row r="1227" spans="1:1" x14ac:dyDescent="0.2">
      <c r="A1227" s="140"/>
    </row>
    <row r="1228" spans="1:1" x14ac:dyDescent="0.2">
      <c r="A1228" s="140"/>
    </row>
    <row r="1229" spans="1:1" x14ac:dyDescent="0.2">
      <c r="A1229" s="140"/>
    </row>
    <row r="1230" spans="1:1" x14ac:dyDescent="0.2">
      <c r="A1230" s="140"/>
    </row>
    <row r="1231" spans="1:1" x14ac:dyDescent="0.2">
      <c r="A1231" s="140"/>
    </row>
    <row r="1232" spans="1:1" x14ac:dyDescent="0.2">
      <c r="A1232" s="140"/>
    </row>
    <row r="1233" spans="1:1" x14ac:dyDescent="0.2">
      <c r="A1233" s="140"/>
    </row>
    <row r="1234" spans="1:1" x14ac:dyDescent="0.2">
      <c r="A1234" s="140"/>
    </row>
    <row r="1235" spans="1:1" x14ac:dyDescent="0.2">
      <c r="A1235" s="140"/>
    </row>
    <row r="1236" spans="1:1" x14ac:dyDescent="0.2">
      <c r="A1236" s="140"/>
    </row>
    <row r="1237" spans="1:1" x14ac:dyDescent="0.2">
      <c r="A1237" s="140"/>
    </row>
    <row r="1238" spans="1:1" x14ac:dyDescent="0.2">
      <c r="A1238" s="140"/>
    </row>
    <row r="1239" spans="1:1" x14ac:dyDescent="0.2">
      <c r="A1239" s="140"/>
    </row>
    <row r="1240" spans="1:1" x14ac:dyDescent="0.2">
      <c r="A1240" s="140"/>
    </row>
    <row r="1241" spans="1:1" x14ac:dyDescent="0.2">
      <c r="A1241" s="140"/>
    </row>
    <row r="1242" spans="1:1" x14ac:dyDescent="0.2">
      <c r="A1242" s="140"/>
    </row>
    <row r="1243" spans="1:1" x14ac:dyDescent="0.2">
      <c r="A1243" s="140"/>
    </row>
    <row r="1244" spans="1:1" x14ac:dyDescent="0.2">
      <c r="A1244" s="140"/>
    </row>
    <row r="1245" spans="1:1" x14ac:dyDescent="0.2">
      <c r="A1245" s="140"/>
    </row>
    <row r="1246" spans="1:1" x14ac:dyDescent="0.2">
      <c r="A1246" s="140"/>
    </row>
    <row r="1247" spans="1:1" x14ac:dyDescent="0.2">
      <c r="A1247" s="140"/>
    </row>
    <row r="1248" spans="1:1" x14ac:dyDescent="0.2">
      <c r="A1248" s="140"/>
    </row>
    <row r="1249" spans="1:1" x14ac:dyDescent="0.2">
      <c r="A1249" s="140"/>
    </row>
    <row r="1250" spans="1:1" x14ac:dyDescent="0.2">
      <c r="A1250" s="140"/>
    </row>
    <row r="1251" spans="1:1" x14ac:dyDescent="0.2">
      <c r="A1251" s="140"/>
    </row>
    <row r="1252" spans="1:1" x14ac:dyDescent="0.2">
      <c r="A1252" s="140"/>
    </row>
    <row r="1253" spans="1:1" x14ac:dyDescent="0.2">
      <c r="A1253" s="140"/>
    </row>
    <row r="1254" spans="1:1" x14ac:dyDescent="0.2">
      <c r="A1254" s="140"/>
    </row>
    <row r="1255" spans="1:1" x14ac:dyDescent="0.2">
      <c r="A1255" s="140"/>
    </row>
    <row r="1256" spans="1:1" x14ac:dyDescent="0.2">
      <c r="A1256" s="140"/>
    </row>
    <row r="1257" spans="1:1" x14ac:dyDescent="0.2">
      <c r="A1257" s="140"/>
    </row>
    <row r="1258" spans="1:1" x14ac:dyDescent="0.2">
      <c r="A1258" s="140"/>
    </row>
    <row r="1259" spans="1:1" x14ac:dyDescent="0.2">
      <c r="A1259" s="140"/>
    </row>
    <row r="1260" spans="1:1" x14ac:dyDescent="0.2">
      <c r="A1260" s="140"/>
    </row>
    <row r="1261" spans="1:1" x14ac:dyDescent="0.2">
      <c r="A1261" s="140"/>
    </row>
    <row r="1262" spans="1:1" x14ac:dyDescent="0.2">
      <c r="A1262" s="140"/>
    </row>
    <row r="1263" spans="1:1" x14ac:dyDescent="0.2">
      <c r="A1263" s="140"/>
    </row>
    <row r="1264" spans="1:1" x14ac:dyDescent="0.2">
      <c r="A1264" s="140"/>
    </row>
    <row r="1265" spans="1:1" x14ac:dyDescent="0.2">
      <c r="A1265" s="140"/>
    </row>
    <row r="1266" spans="1:1" x14ac:dyDescent="0.2">
      <c r="A1266" s="140"/>
    </row>
    <row r="1267" spans="1:1" x14ac:dyDescent="0.2">
      <c r="A1267" s="140"/>
    </row>
    <row r="1268" spans="1:1" x14ac:dyDescent="0.2">
      <c r="A1268" s="140"/>
    </row>
    <row r="1269" spans="1:1" x14ac:dyDescent="0.2">
      <c r="A1269" s="140"/>
    </row>
    <row r="1270" spans="1:1" x14ac:dyDescent="0.2">
      <c r="A1270" s="140"/>
    </row>
    <row r="1271" spans="1:1" x14ac:dyDescent="0.2">
      <c r="A1271" s="140"/>
    </row>
    <row r="1272" spans="1:1" x14ac:dyDescent="0.2">
      <c r="A1272" s="140"/>
    </row>
    <row r="1273" spans="1:1" x14ac:dyDescent="0.2">
      <c r="A1273" s="140"/>
    </row>
    <row r="1274" spans="1:1" x14ac:dyDescent="0.2">
      <c r="A1274" s="140"/>
    </row>
    <row r="1275" spans="1:1" x14ac:dyDescent="0.2">
      <c r="A1275" s="140"/>
    </row>
    <row r="1276" spans="1:1" x14ac:dyDescent="0.2">
      <c r="A1276" s="140"/>
    </row>
    <row r="1277" spans="1:1" x14ac:dyDescent="0.2">
      <c r="A1277" s="140"/>
    </row>
    <row r="1278" spans="1:1" x14ac:dyDescent="0.2">
      <c r="A1278" s="140"/>
    </row>
    <row r="1279" spans="1:1" x14ac:dyDescent="0.2">
      <c r="A1279" s="140"/>
    </row>
    <row r="1280" spans="1:1" x14ac:dyDescent="0.2">
      <c r="A1280" s="140"/>
    </row>
    <row r="1281" spans="1:1" x14ac:dyDescent="0.2">
      <c r="A1281" s="140"/>
    </row>
    <row r="1282" spans="1:1" x14ac:dyDescent="0.2">
      <c r="A1282" s="140"/>
    </row>
    <row r="1283" spans="1:1" x14ac:dyDescent="0.2">
      <c r="A1283" s="140"/>
    </row>
    <row r="1284" spans="1:1" x14ac:dyDescent="0.2">
      <c r="A1284" s="140"/>
    </row>
    <row r="1285" spans="1:1" x14ac:dyDescent="0.2">
      <c r="A1285" s="140"/>
    </row>
    <row r="1286" spans="1:1" x14ac:dyDescent="0.2">
      <c r="A1286" s="140"/>
    </row>
    <row r="1287" spans="1:1" x14ac:dyDescent="0.2">
      <c r="A1287" s="140"/>
    </row>
    <row r="1288" spans="1:1" x14ac:dyDescent="0.2">
      <c r="A1288" s="140"/>
    </row>
    <row r="1289" spans="1:1" x14ac:dyDescent="0.2">
      <c r="A1289" s="140"/>
    </row>
    <row r="1290" spans="1:1" x14ac:dyDescent="0.2">
      <c r="A1290" s="140"/>
    </row>
    <row r="1291" spans="1:1" x14ac:dyDescent="0.2">
      <c r="A1291" s="140"/>
    </row>
    <row r="1292" spans="1:1" x14ac:dyDescent="0.2">
      <c r="A1292" s="140"/>
    </row>
    <row r="1293" spans="1:1" x14ac:dyDescent="0.2">
      <c r="A1293" s="140"/>
    </row>
    <row r="1294" spans="1:1" x14ac:dyDescent="0.2">
      <c r="A1294" s="140"/>
    </row>
    <row r="1295" spans="1:1" x14ac:dyDescent="0.2">
      <c r="A1295" s="140"/>
    </row>
    <row r="1296" spans="1:1" x14ac:dyDescent="0.2">
      <c r="A1296" s="140"/>
    </row>
    <row r="1297" spans="1:1" x14ac:dyDescent="0.2">
      <c r="A1297" s="140"/>
    </row>
    <row r="1298" spans="1:1" x14ac:dyDescent="0.2">
      <c r="A1298" s="140"/>
    </row>
    <row r="1299" spans="1:1" x14ac:dyDescent="0.2">
      <c r="A1299" s="140"/>
    </row>
    <row r="1300" spans="1:1" x14ac:dyDescent="0.2">
      <c r="A1300" s="140"/>
    </row>
    <row r="1301" spans="1:1" x14ac:dyDescent="0.2">
      <c r="A1301" s="140"/>
    </row>
    <row r="1302" spans="1:1" x14ac:dyDescent="0.2">
      <c r="A1302" s="140"/>
    </row>
    <row r="1303" spans="1:1" x14ac:dyDescent="0.2">
      <c r="A1303" s="140"/>
    </row>
    <row r="1304" spans="1:1" x14ac:dyDescent="0.2">
      <c r="A1304" s="140"/>
    </row>
    <row r="1305" spans="1:1" x14ac:dyDescent="0.2">
      <c r="A1305" s="140"/>
    </row>
    <row r="1306" spans="1:1" x14ac:dyDescent="0.2">
      <c r="A1306" s="140"/>
    </row>
    <row r="1307" spans="1:1" x14ac:dyDescent="0.2">
      <c r="A1307" s="140"/>
    </row>
    <row r="1308" spans="1:1" x14ac:dyDescent="0.2">
      <c r="A1308" s="140"/>
    </row>
    <row r="1309" spans="1:1" x14ac:dyDescent="0.2">
      <c r="A1309" s="140"/>
    </row>
    <row r="1310" spans="1:1" x14ac:dyDescent="0.2">
      <c r="A1310" s="140"/>
    </row>
    <row r="1311" spans="1:1" x14ac:dyDescent="0.2">
      <c r="A1311" s="140"/>
    </row>
    <row r="1312" spans="1:1" x14ac:dyDescent="0.2">
      <c r="A1312" s="140"/>
    </row>
    <row r="1313" spans="1:1" x14ac:dyDescent="0.2">
      <c r="A1313" s="140"/>
    </row>
    <row r="1314" spans="1:1" x14ac:dyDescent="0.2">
      <c r="A1314" s="140"/>
    </row>
    <row r="1315" spans="1:1" x14ac:dyDescent="0.2">
      <c r="A1315" s="140"/>
    </row>
    <row r="1316" spans="1:1" x14ac:dyDescent="0.2">
      <c r="A1316" s="140"/>
    </row>
    <row r="1317" spans="1:1" x14ac:dyDescent="0.2">
      <c r="A1317" s="140"/>
    </row>
    <row r="1318" spans="1:1" x14ac:dyDescent="0.2">
      <c r="A1318" s="140"/>
    </row>
    <row r="1319" spans="1:1" x14ac:dyDescent="0.2">
      <c r="A1319" s="140"/>
    </row>
    <row r="1320" spans="1:1" x14ac:dyDescent="0.2">
      <c r="A1320" s="140"/>
    </row>
    <row r="1321" spans="1:1" x14ac:dyDescent="0.2">
      <c r="A1321" s="140"/>
    </row>
    <row r="1322" spans="1:1" x14ac:dyDescent="0.2">
      <c r="A1322" s="140"/>
    </row>
    <row r="1323" spans="1:1" x14ac:dyDescent="0.2">
      <c r="A1323" s="140"/>
    </row>
    <row r="1324" spans="1:1" x14ac:dyDescent="0.2">
      <c r="A1324" s="140"/>
    </row>
    <row r="1325" spans="1:1" x14ac:dyDescent="0.2">
      <c r="A1325" s="140"/>
    </row>
    <row r="1326" spans="1:1" x14ac:dyDescent="0.2">
      <c r="A1326" s="140"/>
    </row>
    <row r="1327" spans="1:1" x14ac:dyDescent="0.2">
      <c r="A1327" s="140"/>
    </row>
    <row r="1328" spans="1:1" x14ac:dyDescent="0.2">
      <c r="A1328" s="140"/>
    </row>
    <row r="1329" spans="1:1" x14ac:dyDescent="0.2">
      <c r="A1329" s="140"/>
    </row>
    <row r="1330" spans="1:1" x14ac:dyDescent="0.2">
      <c r="A1330" s="140"/>
    </row>
    <row r="1331" spans="1:1" x14ac:dyDescent="0.2">
      <c r="A1331" s="140"/>
    </row>
    <row r="1332" spans="1:1" x14ac:dyDescent="0.2">
      <c r="A1332" s="140"/>
    </row>
    <row r="1333" spans="1:1" x14ac:dyDescent="0.2">
      <c r="A1333" s="140"/>
    </row>
    <row r="1334" spans="1:1" x14ac:dyDescent="0.2">
      <c r="A1334" s="140"/>
    </row>
    <row r="1335" spans="1:1" x14ac:dyDescent="0.2">
      <c r="A1335" s="140"/>
    </row>
    <row r="1336" spans="1:1" x14ac:dyDescent="0.2">
      <c r="A1336" s="140"/>
    </row>
    <row r="1337" spans="1:1" x14ac:dyDescent="0.2">
      <c r="A1337" s="140"/>
    </row>
    <row r="1338" spans="1:1" x14ac:dyDescent="0.2">
      <c r="A1338" s="140"/>
    </row>
    <row r="1339" spans="1:1" x14ac:dyDescent="0.2">
      <c r="A1339" s="140"/>
    </row>
    <row r="1340" spans="1:1" x14ac:dyDescent="0.2">
      <c r="A1340" s="140"/>
    </row>
    <row r="1341" spans="1:1" x14ac:dyDescent="0.2">
      <c r="A1341" s="140"/>
    </row>
    <row r="1342" spans="1:1" x14ac:dyDescent="0.2">
      <c r="A1342" s="140"/>
    </row>
    <row r="1343" spans="1:1" x14ac:dyDescent="0.2">
      <c r="A1343" s="140"/>
    </row>
    <row r="1344" spans="1:1" x14ac:dyDescent="0.2">
      <c r="A1344" s="140"/>
    </row>
    <row r="1345" spans="1:1" x14ac:dyDescent="0.2">
      <c r="A1345" s="140"/>
    </row>
    <row r="1346" spans="1:1" x14ac:dyDescent="0.2">
      <c r="A1346" s="140"/>
    </row>
    <row r="1347" spans="1:1" x14ac:dyDescent="0.2">
      <c r="A1347" s="140"/>
    </row>
    <row r="1348" spans="1:1" x14ac:dyDescent="0.2">
      <c r="A1348" s="140"/>
    </row>
    <row r="1349" spans="1:1" x14ac:dyDescent="0.2">
      <c r="A1349" s="140"/>
    </row>
    <row r="1350" spans="1:1" x14ac:dyDescent="0.2">
      <c r="A1350" s="140"/>
    </row>
    <row r="1351" spans="1:1" x14ac:dyDescent="0.2">
      <c r="A1351" s="140"/>
    </row>
    <row r="1352" spans="1:1" x14ac:dyDescent="0.2">
      <c r="A1352" s="140"/>
    </row>
    <row r="1353" spans="1:1" x14ac:dyDescent="0.2">
      <c r="A1353" s="140"/>
    </row>
    <row r="1354" spans="1:1" x14ac:dyDescent="0.2">
      <c r="A1354" s="140"/>
    </row>
    <row r="1355" spans="1:1" x14ac:dyDescent="0.2">
      <c r="A1355" s="140"/>
    </row>
    <row r="1356" spans="1:1" x14ac:dyDescent="0.2">
      <c r="A1356" s="140"/>
    </row>
    <row r="1357" spans="1:1" x14ac:dyDescent="0.2">
      <c r="A1357" s="140"/>
    </row>
    <row r="1358" spans="1:1" x14ac:dyDescent="0.2">
      <c r="A1358" s="140"/>
    </row>
    <row r="1359" spans="1:1" x14ac:dyDescent="0.2">
      <c r="A1359" s="140"/>
    </row>
    <row r="1360" spans="1:1" x14ac:dyDescent="0.2">
      <c r="A1360" s="140"/>
    </row>
    <row r="1361" spans="1:1" x14ac:dyDescent="0.2">
      <c r="A1361" s="140"/>
    </row>
    <row r="1362" spans="1:1" x14ac:dyDescent="0.2">
      <c r="A1362" s="140"/>
    </row>
    <row r="1363" spans="1:1" x14ac:dyDescent="0.2">
      <c r="A1363" s="140"/>
    </row>
    <row r="1364" spans="1:1" x14ac:dyDescent="0.2">
      <c r="A1364" s="140"/>
    </row>
    <row r="1365" spans="1:1" x14ac:dyDescent="0.2">
      <c r="A1365" s="140"/>
    </row>
    <row r="1366" spans="1:1" x14ac:dyDescent="0.2">
      <c r="A1366" s="140"/>
    </row>
    <row r="1367" spans="1:1" x14ac:dyDescent="0.2">
      <c r="A1367" s="140"/>
    </row>
    <row r="1368" spans="1:1" x14ac:dyDescent="0.2">
      <c r="A1368" s="140"/>
    </row>
    <row r="1369" spans="1:1" x14ac:dyDescent="0.2">
      <c r="A1369" s="140"/>
    </row>
    <row r="1370" spans="1:1" x14ac:dyDescent="0.2">
      <c r="A1370" s="140"/>
    </row>
    <row r="1371" spans="1:1" x14ac:dyDescent="0.2">
      <c r="A1371" s="140"/>
    </row>
    <row r="1372" spans="1:1" x14ac:dyDescent="0.2">
      <c r="A1372" s="140"/>
    </row>
    <row r="1373" spans="1:1" x14ac:dyDescent="0.2">
      <c r="A1373" s="140"/>
    </row>
    <row r="1374" spans="1:1" x14ac:dyDescent="0.2">
      <c r="A1374" s="140"/>
    </row>
    <row r="1375" spans="1:1" x14ac:dyDescent="0.2">
      <c r="A1375" s="140"/>
    </row>
    <row r="1376" spans="1:1" x14ac:dyDescent="0.2">
      <c r="A1376" s="140"/>
    </row>
    <row r="1377" spans="1:1" x14ac:dyDescent="0.2">
      <c r="A1377" s="140"/>
    </row>
    <row r="1378" spans="1:1" x14ac:dyDescent="0.2">
      <c r="A1378" s="140"/>
    </row>
    <row r="1379" spans="1:1" x14ac:dyDescent="0.2">
      <c r="A1379" s="140"/>
    </row>
    <row r="1380" spans="1:1" x14ac:dyDescent="0.2">
      <c r="A1380" s="140"/>
    </row>
    <row r="1381" spans="1:1" x14ac:dyDescent="0.2">
      <c r="A1381" s="140"/>
    </row>
    <row r="1382" spans="1:1" x14ac:dyDescent="0.2">
      <c r="A1382" s="140"/>
    </row>
    <row r="1383" spans="1:1" x14ac:dyDescent="0.2">
      <c r="A1383" s="140"/>
    </row>
    <row r="1384" spans="1:1" x14ac:dyDescent="0.2">
      <c r="A1384" s="140"/>
    </row>
    <row r="1385" spans="1:1" x14ac:dyDescent="0.2">
      <c r="A1385" s="140"/>
    </row>
    <row r="1386" spans="1:1" x14ac:dyDescent="0.2">
      <c r="A1386" s="140"/>
    </row>
    <row r="1387" spans="1:1" x14ac:dyDescent="0.2">
      <c r="A1387" s="140"/>
    </row>
    <row r="1388" spans="1:1" x14ac:dyDescent="0.2">
      <c r="A1388" s="140"/>
    </row>
    <row r="1389" spans="1:1" x14ac:dyDescent="0.2">
      <c r="A1389" s="140"/>
    </row>
    <row r="1390" spans="1:1" x14ac:dyDescent="0.2">
      <c r="A1390" s="140"/>
    </row>
    <row r="1391" spans="1:1" x14ac:dyDescent="0.2">
      <c r="A1391" s="140"/>
    </row>
    <row r="1392" spans="1:1" x14ac:dyDescent="0.2">
      <c r="A1392" s="140"/>
    </row>
    <row r="1393" spans="1:1" x14ac:dyDescent="0.2">
      <c r="A1393" s="140"/>
    </row>
    <row r="1394" spans="1:1" x14ac:dyDescent="0.2">
      <c r="A1394" s="140"/>
    </row>
    <row r="1395" spans="1:1" x14ac:dyDescent="0.2">
      <c r="A1395" s="140"/>
    </row>
    <row r="1396" spans="1:1" x14ac:dyDescent="0.2">
      <c r="A1396" s="140"/>
    </row>
    <row r="1397" spans="1:1" x14ac:dyDescent="0.2">
      <c r="A1397" s="140"/>
    </row>
    <row r="1398" spans="1:1" x14ac:dyDescent="0.2">
      <c r="A1398" s="140"/>
    </row>
    <row r="1399" spans="1:1" x14ac:dyDescent="0.2">
      <c r="A1399" s="140"/>
    </row>
    <row r="1400" spans="1:1" x14ac:dyDescent="0.2">
      <c r="A1400" s="140"/>
    </row>
    <row r="1401" spans="1:1" x14ac:dyDescent="0.2">
      <c r="A1401" s="140"/>
    </row>
    <row r="1402" spans="1:1" x14ac:dyDescent="0.2">
      <c r="A1402" s="140"/>
    </row>
    <row r="1403" spans="1:1" x14ac:dyDescent="0.2">
      <c r="A1403" s="140"/>
    </row>
    <row r="1404" spans="1:1" x14ac:dyDescent="0.2">
      <c r="A1404" s="140"/>
    </row>
    <row r="1405" spans="1:1" x14ac:dyDescent="0.2">
      <c r="A1405" s="140"/>
    </row>
    <row r="1406" spans="1:1" x14ac:dyDescent="0.2">
      <c r="A1406" s="140"/>
    </row>
    <row r="1407" spans="1:1" x14ac:dyDescent="0.2">
      <c r="A1407" s="140"/>
    </row>
    <row r="1408" spans="1:1" x14ac:dyDescent="0.2">
      <c r="A1408" s="140"/>
    </row>
    <row r="1409" spans="1:1" x14ac:dyDescent="0.2">
      <c r="A1409" s="140"/>
    </row>
    <row r="1410" spans="1:1" x14ac:dyDescent="0.2">
      <c r="A1410" s="140"/>
    </row>
    <row r="1411" spans="1:1" x14ac:dyDescent="0.2">
      <c r="A1411" s="140"/>
    </row>
    <row r="1412" spans="1:1" x14ac:dyDescent="0.2">
      <c r="A1412" s="140"/>
    </row>
    <row r="1413" spans="1:1" x14ac:dyDescent="0.2">
      <c r="A1413" s="140"/>
    </row>
    <row r="1414" spans="1:1" x14ac:dyDescent="0.2">
      <c r="A1414" s="140"/>
    </row>
    <row r="1415" spans="1:1" x14ac:dyDescent="0.2">
      <c r="A1415" s="140"/>
    </row>
    <row r="1416" spans="1:1" x14ac:dyDescent="0.2">
      <c r="A1416" s="140"/>
    </row>
    <row r="1417" spans="1:1" x14ac:dyDescent="0.2">
      <c r="A1417" s="140"/>
    </row>
    <row r="1418" spans="1:1" x14ac:dyDescent="0.2">
      <c r="A1418" s="140"/>
    </row>
    <row r="1419" spans="1:1" x14ac:dyDescent="0.2">
      <c r="A1419" s="140"/>
    </row>
    <row r="1420" spans="1:1" x14ac:dyDescent="0.2">
      <c r="A1420" s="140"/>
    </row>
    <row r="1421" spans="1:1" x14ac:dyDescent="0.2">
      <c r="A1421" s="140"/>
    </row>
    <row r="1422" spans="1:1" x14ac:dyDescent="0.2">
      <c r="A1422" s="140"/>
    </row>
    <row r="1423" spans="1:1" x14ac:dyDescent="0.2">
      <c r="A1423" s="140"/>
    </row>
    <row r="1424" spans="1:1" x14ac:dyDescent="0.2">
      <c r="A1424" s="140"/>
    </row>
    <row r="1425" spans="1:1" x14ac:dyDescent="0.2">
      <c r="A1425" s="140"/>
    </row>
    <row r="1426" spans="1:1" x14ac:dyDescent="0.2">
      <c r="A1426" s="140"/>
    </row>
    <row r="1427" spans="1:1" x14ac:dyDescent="0.2">
      <c r="A1427" s="140"/>
    </row>
    <row r="1428" spans="1:1" x14ac:dyDescent="0.2">
      <c r="A1428" s="140"/>
    </row>
    <row r="1429" spans="1:1" x14ac:dyDescent="0.2">
      <c r="A1429" s="140"/>
    </row>
    <row r="1430" spans="1:1" x14ac:dyDescent="0.2">
      <c r="A1430" s="140"/>
    </row>
    <row r="1431" spans="1:1" x14ac:dyDescent="0.2">
      <c r="A1431" s="140"/>
    </row>
    <row r="1432" spans="1:1" x14ac:dyDescent="0.2">
      <c r="A1432" s="140"/>
    </row>
    <row r="1433" spans="1:1" x14ac:dyDescent="0.2">
      <c r="A1433" s="140"/>
    </row>
    <row r="1434" spans="1:1" x14ac:dyDescent="0.2">
      <c r="A1434" s="140"/>
    </row>
    <row r="1435" spans="1:1" x14ac:dyDescent="0.2">
      <c r="A1435" s="140"/>
    </row>
    <row r="1436" spans="1:1" x14ac:dyDescent="0.2">
      <c r="A1436" s="140"/>
    </row>
    <row r="1437" spans="1:1" x14ac:dyDescent="0.2">
      <c r="A1437" s="140"/>
    </row>
    <row r="1438" spans="1:1" x14ac:dyDescent="0.2">
      <c r="A1438" s="140"/>
    </row>
    <row r="1439" spans="1:1" x14ac:dyDescent="0.2">
      <c r="A1439" s="140"/>
    </row>
    <row r="1440" spans="1:1" x14ac:dyDescent="0.2">
      <c r="A1440" s="140"/>
    </row>
    <row r="1441" spans="1:1" x14ac:dyDescent="0.2">
      <c r="A1441" s="140"/>
    </row>
    <row r="1442" spans="1:1" x14ac:dyDescent="0.2">
      <c r="A1442" s="140"/>
    </row>
    <row r="1443" spans="1:1" x14ac:dyDescent="0.2">
      <c r="A1443" s="140"/>
    </row>
    <row r="1444" spans="1:1" x14ac:dyDescent="0.2">
      <c r="A1444" s="140"/>
    </row>
    <row r="1445" spans="1:1" x14ac:dyDescent="0.2">
      <c r="A1445" s="140"/>
    </row>
    <row r="1446" spans="1:1" x14ac:dyDescent="0.2">
      <c r="A1446" s="140"/>
    </row>
    <row r="1447" spans="1:1" x14ac:dyDescent="0.2">
      <c r="A1447" s="140"/>
    </row>
    <row r="1448" spans="1:1" x14ac:dyDescent="0.2">
      <c r="A1448" s="140"/>
    </row>
    <row r="1449" spans="1:1" x14ac:dyDescent="0.2">
      <c r="A1449" s="140"/>
    </row>
    <row r="1450" spans="1:1" x14ac:dyDescent="0.2">
      <c r="A1450" s="140"/>
    </row>
    <row r="1451" spans="1:1" x14ac:dyDescent="0.2">
      <c r="A1451" s="140"/>
    </row>
    <row r="1452" spans="1:1" x14ac:dyDescent="0.2">
      <c r="A1452" s="140"/>
    </row>
    <row r="1453" spans="1:1" x14ac:dyDescent="0.2">
      <c r="A1453" s="140"/>
    </row>
    <row r="1454" spans="1:1" x14ac:dyDescent="0.2">
      <c r="A1454" s="140"/>
    </row>
    <row r="1455" spans="1:1" x14ac:dyDescent="0.2">
      <c r="A1455" s="140"/>
    </row>
    <row r="1456" spans="1:1" x14ac:dyDescent="0.2">
      <c r="A1456" s="140"/>
    </row>
    <row r="1457" spans="1:1" x14ac:dyDescent="0.2">
      <c r="A1457" s="140"/>
    </row>
    <row r="1458" spans="1:1" x14ac:dyDescent="0.2">
      <c r="A1458" s="140"/>
    </row>
    <row r="1459" spans="1:1" x14ac:dyDescent="0.2">
      <c r="A1459" s="140"/>
    </row>
    <row r="1460" spans="1:1" x14ac:dyDescent="0.2">
      <c r="A1460" s="140"/>
    </row>
    <row r="1461" spans="1:1" x14ac:dyDescent="0.2">
      <c r="A1461" s="140"/>
    </row>
    <row r="1462" spans="1:1" x14ac:dyDescent="0.2">
      <c r="A1462" s="140"/>
    </row>
    <row r="1463" spans="1:1" x14ac:dyDescent="0.2">
      <c r="A1463" s="140"/>
    </row>
    <row r="1464" spans="1:1" x14ac:dyDescent="0.2">
      <c r="A1464" s="140"/>
    </row>
    <row r="1465" spans="1:1" x14ac:dyDescent="0.2">
      <c r="A1465" s="140"/>
    </row>
    <row r="1466" spans="1:1" x14ac:dyDescent="0.2">
      <c r="A1466" s="140"/>
    </row>
    <row r="1467" spans="1:1" x14ac:dyDescent="0.2">
      <c r="A1467" s="140"/>
    </row>
    <row r="1468" spans="1:1" x14ac:dyDescent="0.2">
      <c r="A1468" s="140"/>
    </row>
    <row r="1469" spans="1:1" x14ac:dyDescent="0.2">
      <c r="A1469" s="140"/>
    </row>
    <row r="1470" spans="1:1" x14ac:dyDescent="0.2">
      <c r="A1470" s="140"/>
    </row>
    <row r="1471" spans="1:1" x14ac:dyDescent="0.2">
      <c r="A1471" s="140"/>
    </row>
    <row r="1472" spans="1:1" x14ac:dyDescent="0.2">
      <c r="A1472" s="140"/>
    </row>
    <row r="1473" spans="1:1" x14ac:dyDescent="0.2">
      <c r="A1473" s="140"/>
    </row>
    <row r="1474" spans="1:1" x14ac:dyDescent="0.2">
      <c r="A1474" s="140"/>
    </row>
    <row r="1475" spans="1:1" x14ac:dyDescent="0.2">
      <c r="A1475" s="140"/>
    </row>
    <row r="1476" spans="1:1" x14ac:dyDescent="0.2">
      <c r="A1476" s="140"/>
    </row>
    <row r="1477" spans="1:1" x14ac:dyDescent="0.2">
      <c r="A1477" s="140"/>
    </row>
    <row r="1478" spans="1:1" x14ac:dyDescent="0.2">
      <c r="A1478" s="140"/>
    </row>
    <row r="1479" spans="1:1" x14ac:dyDescent="0.2">
      <c r="A1479" s="140"/>
    </row>
    <row r="1480" spans="1:1" x14ac:dyDescent="0.2">
      <c r="A1480" s="140"/>
    </row>
    <row r="1481" spans="1:1" x14ac:dyDescent="0.2">
      <c r="A1481" s="140"/>
    </row>
    <row r="1482" spans="1:1" x14ac:dyDescent="0.2">
      <c r="A1482" s="140"/>
    </row>
    <row r="1483" spans="1:1" x14ac:dyDescent="0.2">
      <c r="A1483" s="140"/>
    </row>
    <row r="1484" spans="1:1" x14ac:dyDescent="0.2">
      <c r="A1484" s="140"/>
    </row>
    <row r="1485" spans="1:1" x14ac:dyDescent="0.2">
      <c r="A1485" s="140"/>
    </row>
    <row r="1486" spans="1:1" x14ac:dyDescent="0.2">
      <c r="A1486" s="140"/>
    </row>
    <row r="1487" spans="1:1" x14ac:dyDescent="0.2">
      <c r="A1487" s="140"/>
    </row>
    <row r="1488" spans="1:1" x14ac:dyDescent="0.2">
      <c r="A1488" s="140"/>
    </row>
    <row r="1489" spans="1:1" x14ac:dyDescent="0.2">
      <c r="A1489" s="140"/>
    </row>
    <row r="1490" spans="1:1" x14ac:dyDescent="0.2">
      <c r="A1490" s="140"/>
    </row>
    <row r="1491" spans="1:1" x14ac:dyDescent="0.2">
      <c r="A1491" s="140"/>
    </row>
    <row r="1492" spans="1:1" x14ac:dyDescent="0.2">
      <c r="A1492" s="140"/>
    </row>
    <row r="1493" spans="1:1" x14ac:dyDescent="0.2">
      <c r="A1493" s="140"/>
    </row>
    <row r="1494" spans="1:1" x14ac:dyDescent="0.2">
      <c r="A1494" s="140"/>
    </row>
    <row r="1495" spans="1:1" x14ac:dyDescent="0.2">
      <c r="A1495" s="140"/>
    </row>
    <row r="1496" spans="1:1" x14ac:dyDescent="0.2">
      <c r="A1496" s="140"/>
    </row>
    <row r="1497" spans="1:1" x14ac:dyDescent="0.2">
      <c r="A1497" s="140"/>
    </row>
    <row r="1498" spans="1:1" x14ac:dyDescent="0.2">
      <c r="A1498" s="140"/>
    </row>
    <row r="1499" spans="1:1" x14ac:dyDescent="0.2">
      <c r="A1499" s="140"/>
    </row>
    <row r="1500" spans="1:1" x14ac:dyDescent="0.2">
      <c r="A1500" s="140"/>
    </row>
    <row r="1501" spans="1:1" x14ac:dyDescent="0.2">
      <c r="A1501" s="140"/>
    </row>
    <row r="1502" spans="1:1" x14ac:dyDescent="0.2">
      <c r="A1502" s="140"/>
    </row>
    <row r="1503" spans="1:1" x14ac:dyDescent="0.2">
      <c r="A1503" s="140"/>
    </row>
    <row r="1504" spans="1:1" x14ac:dyDescent="0.2">
      <c r="A1504" s="140"/>
    </row>
    <row r="1505" spans="1:1" x14ac:dyDescent="0.2">
      <c r="A1505" s="140"/>
    </row>
    <row r="1506" spans="1:1" x14ac:dyDescent="0.2">
      <c r="A1506" s="140"/>
    </row>
    <row r="1507" spans="1:1" x14ac:dyDescent="0.2">
      <c r="A1507" s="140"/>
    </row>
    <row r="1508" spans="1:1" x14ac:dyDescent="0.2">
      <c r="A1508" s="140"/>
    </row>
    <row r="1509" spans="1:1" x14ac:dyDescent="0.2">
      <c r="A1509" s="140"/>
    </row>
    <row r="1510" spans="1:1" x14ac:dyDescent="0.2">
      <c r="A1510" s="140"/>
    </row>
    <row r="1511" spans="1:1" x14ac:dyDescent="0.2">
      <c r="A1511" s="140"/>
    </row>
    <row r="1512" spans="1:1" x14ac:dyDescent="0.2">
      <c r="A1512" s="140"/>
    </row>
    <row r="1513" spans="1:1" x14ac:dyDescent="0.2">
      <c r="A1513" s="140"/>
    </row>
    <row r="1514" spans="1:1" x14ac:dyDescent="0.2">
      <c r="A1514" s="140"/>
    </row>
    <row r="1515" spans="1:1" x14ac:dyDescent="0.2">
      <c r="A1515" s="140"/>
    </row>
    <row r="1516" spans="1:1" x14ac:dyDescent="0.2">
      <c r="A1516" s="140"/>
    </row>
    <row r="1517" spans="1:1" x14ac:dyDescent="0.2">
      <c r="A1517" s="140"/>
    </row>
    <row r="1518" spans="1:1" x14ac:dyDescent="0.2">
      <c r="A1518" s="140"/>
    </row>
    <row r="1519" spans="1:1" x14ac:dyDescent="0.2">
      <c r="A1519" s="140"/>
    </row>
    <row r="1520" spans="1:1" x14ac:dyDescent="0.2">
      <c r="A1520" s="140"/>
    </row>
    <row r="1521" spans="1:1" x14ac:dyDescent="0.2">
      <c r="A1521" s="140"/>
    </row>
    <row r="1522" spans="1:1" x14ac:dyDescent="0.2">
      <c r="A1522" s="140"/>
    </row>
    <row r="1523" spans="1:1" x14ac:dyDescent="0.2">
      <c r="A1523" s="140"/>
    </row>
    <row r="1524" spans="1:1" x14ac:dyDescent="0.2">
      <c r="A1524" s="140"/>
    </row>
    <row r="1525" spans="1:1" x14ac:dyDescent="0.2">
      <c r="A1525" s="140"/>
    </row>
    <row r="1526" spans="1:1" x14ac:dyDescent="0.2">
      <c r="A1526" s="140"/>
    </row>
    <row r="1527" spans="1:1" x14ac:dyDescent="0.2">
      <c r="A1527" s="140"/>
    </row>
    <row r="1528" spans="1:1" x14ac:dyDescent="0.2">
      <c r="A1528" s="140"/>
    </row>
    <row r="1529" spans="1:1" x14ac:dyDescent="0.2">
      <c r="A1529" s="140"/>
    </row>
    <row r="1530" spans="1:1" x14ac:dyDescent="0.2">
      <c r="A1530" s="140"/>
    </row>
    <row r="1531" spans="1:1" x14ac:dyDescent="0.2">
      <c r="A1531" s="140"/>
    </row>
    <row r="1532" spans="1:1" x14ac:dyDescent="0.2">
      <c r="A1532" s="140"/>
    </row>
    <row r="1533" spans="1:1" x14ac:dyDescent="0.2">
      <c r="A1533" s="140"/>
    </row>
    <row r="1534" spans="1:1" x14ac:dyDescent="0.2">
      <c r="A1534" s="140"/>
    </row>
    <row r="1535" spans="1:1" x14ac:dyDescent="0.2">
      <c r="A1535" s="140"/>
    </row>
    <row r="1536" spans="1:1" x14ac:dyDescent="0.2">
      <c r="A1536" s="140"/>
    </row>
    <row r="1537" spans="1:1" x14ac:dyDescent="0.2">
      <c r="A1537" s="140"/>
    </row>
    <row r="1538" spans="1:1" x14ac:dyDescent="0.2">
      <c r="A1538" s="140"/>
    </row>
    <row r="1539" spans="1:1" x14ac:dyDescent="0.2">
      <c r="A1539" s="140"/>
    </row>
    <row r="1540" spans="1:1" x14ac:dyDescent="0.2">
      <c r="A1540" s="140"/>
    </row>
    <row r="1541" spans="1:1" x14ac:dyDescent="0.2">
      <c r="A1541" s="140"/>
    </row>
    <row r="1542" spans="1:1" x14ac:dyDescent="0.2">
      <c r="A1542" s="140"/>
    </row>
    <row r="1543" spans="1:1" x14ac:dyDescent="0.2">
      <c r="A1543" s="140"/>
    </row>
    <row r="1544" spans="1:1" x14ac:dyDescent="0.2">
      <c r="A1544" s="140"/>
    </row>
    <row r="1545" spans="1:1" x14ac:dyDescent="0.2">
      <c r="A1545" s="140"/>
    </row>
    <row r="1546" spans="1:1" x14ac:dyDescent="0.2">
      <c r="A1546" s="140"/>
    </row>
    <row r="1547" spans="1:1" x14ac:dyDescent="0.2">
      <c r="A1547" s="140"/>
    </row>
    <row r="1548" spans="1:1" x14ac:dyDescent="0.2">
      <c r="A1548" s="140"/>
    </row>
    <row r="1549" spans="1:1" x14ac:dyDescent="0.2">
      <c r="A1549" s="140"/>
    </row>
    <row r="1550" spans="1:1" x14ac:dyDescent="0.2">
      <c r="A1550" s="140"/>
    </row>
    <row r="1551" spans="1:1" x14ac:dyDescent="0.2">
      <c r="A1551" s="140"/>
    </row>
    <row r="1552" spans="1:1" x14ac:dyDescent="0.2">
      <c r="A1552" s="140"/>
    </row>
    <row r="1553" spans="1:1" x14ac:dyDescent="0.2">
      <c r="A1553" s="140"/>
    </row>
    <row r="1554" spans="1:1" x14ac:dyDescent="0.2">
      <c r="A1554" s="140"/>
    </row>
    <row r="1555" spans="1:1" x14ac:dyDescent="0.2">
      <c r="A1555" s="140"/>
    </row>
    <row r="1556" spans="1:1" x14ac:dyDescent="0.2">
      <c r="A1556" s="140"/>
    </row>
    <row r="1557" spans="1:1" x14ac:dyDescent="0.2">
      <c r="A1557" s="140"/>
    </row>
    <row r="1558" spans="1:1" x14ac:dyDescent="0.2">
      <c r="A1558" s="140"/>
    </row>
    <row r="1559" spans="1:1" x14ac:dyDescent="0.2">
      <c r="A1559" s="140"/>
    </row>
    <row r="1560" spans="1:1" x14ac:dyDescent="0.2">
      <c r="A1560" s="140"/>
    </row>
    <row r="1561" spans="1:1" x14ac:dyDescent="0.2">
      <c r="A1561" s="140"/>
    </row>
    <row r="1562" spans="1:1" x14ac:dyDescent="0.2">
      <c r="A1562" s="140"/>
    </row>
    <row r="1563" spans="1:1" x14ac:dyDescent="0.2">
      <c r="A1563" s="140"/>
    </row>
    <row r="1564" spans="1:1" x14ac:dyDescent="0.2">
      <c r="A1564" s="140"/>
    </row>
    <row r="1565" spans="1:1" x14ac:dyDescent="0.2">
      <c r="A1565" s="140"/>
    </row>
    <row r="1566" spans="1:1" x14ac:dyDescent="0.2">
      <c r="A1566" s="140"/>
    </row>
    <row r="1567" spans="1:1" x14ac:dyDescent="0.2">
      <c r="A1567" s="140"/>
    </row>
    <row r="1568" spans="1:1" x14ac:dyDescent="0.2">
      <c r="A1568" s="140"/>
    </row>
    <row r="1569" spans="1:1" x14ac:dyDescent="0.2">
      <c r="A1569" s="140"/>
    </row>
    <row r="1570" spans="1:1" x14ac:dyDescent="0.2">
      <c r="A1570" s="140"/>
    </row>
    <row r="1571" spans="1:1" x14ac:dyDescent="0.2">
      <c r="A1571" s="140"/>
    </row>
    <row r="1572" spans="1:1" x14ac:dyDescent="0.2">
      <c r="A1572" s="140"/>
    </row>
    <row r="1573" spans="1:1" x14ac:dyDescent="0.2">
      <c r="A1573" s="140"/>
    </row>
    <row r="1574" spans="1:1" x14ac:dyDescent="0.2">
      <c r="A1574" s="140"/>
    </row>
    <row r="1575" spans="1:1" x14ac:dyDescent="0.2">
      <c r="A1575" s="140"/>
    </row>
    <row r="1576" spans="1:1" x14ac:dyDescent="0.2">
      <c r="A1576" s="140"/>
    </row>
    <row r="1577" spans="1:1" x14ac:dyDescent="0.2">
      <c r="A1577" s="140"/>
    </row>
    <row r="1578" spans="1:1" x14ac:dyDescent="0.2">
      <c r="A1578" s="140"/>
    </row>
    <row r="1579" spans="1:1" x14ac:dyDescent="0.2">
      <c r="A1579" s="140"/>
    </row>
    <row r="1580" spans="1:1" x14ac:dyDescent="0.2">
      <c r="A1580" s="140"/>
    </row>
    <row r="1581" spans="1:1" x14ac:dyDescent="0.2">
      <c r="A1581" s="140"/>
    </row>
    <row r="1582" spans="1:1" x14ac:dyDescent="0.2">
      <c r="A1582" s="140"/>
    </row>
    <row r="1583" spans="1:1" x14ac:dyDescent="0.2">
      <c r="A1583" s="140"/>
    </row>
    <row r="1584" spans="1:1" x14ac:dyDescent="0.2">
      <c r="A1584" s="140"/>
    </row>
    <row r="1585" spans="1:1" x14ac:dyDescent="0.2">
      <c r="A1585" s="140"/>
    </row>
    <row r="1586" spans="1:1" x14ac:dyDescent="0.2">
      <c r="A1586" s="140"/>
    </row>
    <row r="1587" spans="1:1" x14ac:dyDescent="0.2">
      <c r="A1587" s="140"/>
    </row>
    <row r="1588" spans="1:1" x14ac:dyDescent="0.2">
      <c r="A1588" s="140"/>
    </row>
    <row r="1589" spans="1:1" x14ac:dyDescent="0.2">
      <c r="A1589" s="140"/>
    </row>
    <row r="1590" spans="1:1" x14ac:dyDescent="0.2">
      <c r="A1590" s="140"/>
    </row>
    <row r="1591" spans="1:1" x14ac:dyDescent="0.2">
      <c r="A1591" s="140"/>
    </row>
    <row r="1592" spans="1:1" x14ac:dyDescent="0.2">
      <c r="A1592" s="140"/>
    </row>
    <row r="1593" spans="1:1" x14ac:dyDescent="0.2">
      <c r="A1593" s="140"/>
    </row>
    <row r="1594" spans="1:1" x14ac:dyDescent="0.2">
      <c r="A1594" s="140"/>
    </row>
    <row r="1595" spans="1:1" x14ac:dyDescent="0.2">
      <c r="A1595" s="140"/>
    </row>
    <row r="1596" spans="1:1" x14ac:dyDescent="0.2">
      <c r="A1596" s="140"/>
    </row>
    <row r="1597" spans="1:1" x14ac:dyDescent="0.2">
      <c r="A1597" s="140"/>
    </row>
    <row r="1598" spans="1:1" x14ac:dyDescent="0.2">
      <c r="A1598" s="140"/>
    </row>
    <row r="1599" spans="1:1" x14ac:dyDescent="0.2">
      <c r="A1599" s="140"/>
    </row>
    <row r="1600" spans="1:1" x14ac:dyDescent="0.2">
      <c r="A1600" s="140"/>
    </row>
    <row r="1601" spans="1:1" x14ac:dyDescent="0.2">
      <c r="A1601" s="140"/>
    </row>
    <row r="1602" spans="1:1" x14ac:dyDescent="0.2">
      <c r="A1602" s="140"/>
    </row>
    <row r="1603" spans="1:1" x14ac:dyDescent="0.2">
      <c r="A1603" s="140"/>
    </row>
    <row r="1604" spans="1:1" x14ac:dyDescent="0.2">
      <c r="A1604" s="140"/>
    </row>
    <row r="1605" spans="1:1" x14ac:dyDescent="0.2">
      <c r="A1605" s="140"/>
    </row>
    <row r="1606" spans="1:1" x14ac:dyDescent="0.2">
      <c r="A1606" s="140"/>
    </row>
    <row r="1607" spans="1:1" x14ac:dyDescent="0.2">
      <c r="A1607" s="140"/>
    </row>
    <row r="1608" spans="1:1" x14ac:dyDescent="0.2">
      <c r="A1608" s="140"/>
    </row>
    <row r="1609" spans="1:1" x14ac:dyDescent="0.2">
      <c r="A1609" s="140"/>
    </row>
    <row r="1610" spans="1:1" x14ac:dyDescent="0.2">
      <c r="A1610" s="140"/>
    </row>
    <row r="1611" spans="1:1" x14ac:dyDescent="0.2">
      <c r="A1611" s="140"/>
    </row>
    <row r="1612" spans="1:1" x14ac:dyDescent="0.2">
      <c r="A1612" s="140"/>
    </row>
    <row r="1613" spans="1:1" x14ac:dyDescent="0.2">
      <c r="A1613" s="140"/>
    </row>
    <row r="1614" spans="1:1" x14ac:dyDescent="0.2">
      <c r="A1614" s="140"/>
    </row>
    <row r="1615" spans="1:1" x14ac:dyDescent="0.2">
      <c r="A1615" s="140"/>
    </row>
    <row r="1616" spans="1:1" x14ac:dyDescent="0.2">
      <c r="A1616" s="140"/>
    </row>
    <row r="1617" spans="1:1" x14ac:dyDescent="0.2">
      <c r="A1617" s="140"/>
    </row>
    <row r="1618" spans="1:1" x14ac:dyDescent="0.2">
      <c r="A1618" s="140"/>
    </row>
    <row r="1619" spans="1:1" x14ac:dyDescent="0.2">
      <c r="A1619" s="140"/>
    </row>
    <row r="1620" spans="1:1" x14ac:dyDescent="0.2">
      <c r="A1620" s="140"/>
    </row>
    <row r="1621" spans="1:1" x14ac:dyDescent="0.2">
      <c r="A1621" s="140"/>
    </row>
    <row r="1622" spans="1:1" x14ac:dyDescent="0.2">
      <c r="A1622" s="140"/>
    </row>
    <row r="1623" spans="1:1" x14ac:dyDescent="0.2">
      <c r="A1623" s="140"/>
    </row>
    <row r="1624" spans="1:1" x14ac:dyDescent="0.2">
      <c r="A1624" s="140"/>
    </row>
    <row r="1625" spans="1:1" x14ac:dyDescent="0.2">
      <c r="A1625" s="140"/>
    </row>
    <row r="1626" spans="1:1" x14ac:dyDescent="0.2">
      <c r="A1626" s="140"/>
    </row>
    <row r="1627" spans="1:1" x14ac:dyDescent="0.2">
      <c r="A1627" s="140"/>
    </row>
    <row r="1628" spans="1:1" x14ac:dyDescent="0.2">
      <c r="A1628" s="140"/>
    </row>
    <row r="1629" spans="1:1" x14ac:dyDescent="0.2">
      <c r="A1629" s="140"/>
    </row>
    <row r="1630" spans="1:1" x14ac:dyDescent="0.2">
      <c r="A1630" s="140"/>
    </row>
    <row r="1631" spans="1:1" x14ac:dyDescent="0.2">
      <c r="A1631" s="140"/>
    </row>
    <row r="1632" spans="1:1" x14ac:dyDescent="0.2">
      <c r="A1632" s="140"/>
    </row>
    <row r="1633" spans="1:1" x14ac:dyDescent="0.2">
      <c r="A1633" s="140"/>
    </row>
    <row r="1634" spans="1:1" x14ac:dyDescent="0.2">
      <c r="A1634" s="140"/>
    </row>
    <row r="1635" spans="1:1" x14ac:dyDescent="0.2">
      <c r="A1635" s="140"/>
    </row>
    <row r="1636" spans="1:1" x14ac:dyDescent="0.2">
      <c r="A1636" s="140"/>
    </row>
    <row r="1637" spans="1:1" x14ac:dyDescent="0.2">
      <c r="A1637" s="140"/>
    </row>
    <row r="1638" spans="1:1" x14ac:dyDescent="0.2">
      <c r="A1638" s="140"/>
    </row>
    <row r="1639" spans="1:1" x14ac:dyDescent="0.2">
      <c r="A1639" s="140"/>
    </row>
    <row r="1640" spans="1:1" x14ac:dyDescent="0.2">
      <c r="A1640" s="140"/>
    </row>
    <row r="1641" spans="1:1" x14ac:dyDescent="0.2">
      <c r="A1641" s="140"/>
    </row>
    <row r="1642" spans="1:1" x14ac:dyDescent="0.2">
      <c r="A1642" s="140"/>
    </row>
    <row r="1643" spans="1:1" x14ac:dyDescent="0.2">
      <c r="A1643" s="140"/>
    </row>
    <row r="1644" spans="1:1" x14ac:dyDescent="0.2">
      <c r="A1644" s="140"/>
    </row>
    <row r="1645" spans="1:1" x14ac:dyDescent="0.2">
      <c r="A1645" s="140"/>
    </row>
    <row r="1646" spans="1:1" x14ac:dyDescent="0.2">
      <c r="A1646" s="140"/>
    </row>
    <row r="1647" spans="1:1" x14ac:dyDescent="0.2">
      <c r="A1647" s="140"/>
    </row>
    <row r="1648" spans="1:1" x14ac:dyDescent="0.2">
      <c r="A1648" s="140"/>
    </row>
    <row r="1649" spans="1:1" x14ac:dyDescent="0.2">
      <c r="A1649" s="140"/>
    </row>
    <row r="1650" spans="1:1" x14ac:dyDescent="0.2">
      <c r="A1650" s="140"/>
    </row>
    <row r="1651" spans="1:1" x14ac:dyDescent="0.2">
      <c r="A1651" s="140"/>
    </row>
    <row r="1652" spans="1:1" x14ac:dyDescent="0.2">
      <c r="A1652" s="140"/>
    </row>
    <row r="1653" spans="1:1" x14ac:dyDescent="0.2">
      <c r="A1653" s="140"/>
    </row>
    <row r="1654" spans="1:1" x14ac:dyDescent="0.2">
      <c r="A1654" s="140"/>
    </row>
    <row r="1655" spans="1:1" x14ac:dyDescent="0.2">
      <c r="A1655" s="140"/>
    </row>
    <row r="1656" spans="1:1" x14ac:dyDescent="0.2">
      <c r="A1656" s="140"/>
    </row>
    <row r="1657" spans="1:1" x14ac:dyDescent="0.2">
      <c r="A1657" s="140"/>
    </row>
    <row r="1658" spans="1:1" x14ac:dyDescent="0.2">
      <c r="A1658" s="140"/>
    </row>
    <row r="1659" spans="1:1" x14ac:dyDescent="0.2">
      <c r="A1659" s="140"/>
    </row>
    <row r="1660" spans="1:1" x14ac:dyDescent="0.2">
      <c r="A1660" s="140"/>
    </row>
    <row r="1661" spans="1:1" x14ac:dyDescent="0.2">
      <c r="A1661" s="140"/>
    </row>
    <row r="1662" spans="1:1" x14ac:dyDescent="0.2">
      <c r="A1662" s="140"/>
    </row>
    <row r="1663" spans="1:1" x14ac:dyDescent="0.2">
      <c r="A1663" s="140"/>
    </row>
    <row r="1664" spans="1:1" x14ac:dyDescent="0.2">
      <c r="A1664" s="140"/>
    </row>
    <row r="1665" spans="1:1" x14ac:dyDescent="0.2">
      <c r="A1665" s="140"/>
    </row>
    <row r="1666" spans="1:1" x14ac:dyDescent="0.2">
      <c r="A1666" s="140"/>
    </row>
    <row r="1667" spans="1:1" x14ac:dyDescent="0.2">
      <c r="A1667" s="140"/>
    </row>
    <row r="1668" spans="1:1" x14ac:dyDescent="0.2">
      <c r="A1668" s="140"/>
    </row>
    <row r="1669" spans="1:1" x14ac:dyDescent="0.2">
      <c r="A1669" s="140"/>
    </row>
    <row r="1670" spans="1:1" x14ac:dyDescent="0.2">
      <c r="A1670" s="140"/>
    </row>
    <row r="1671" spans="1:1" x14ac:dyDescent="0.2">
      <c r="A1671" s="140"/>
    </row>
    <row r="1672" spans="1:1" x14ac:dyDescent="0.2">
      <c r="A1672" s="140"/>
    </row>
    <row r="1673" spans="1:1" x14ac:dyDescent="0.2">
      <c r="A1673" s="140"/>
    </row>
    <row r="1674" spans="1:1" x14ac:dyDescent="0.2">
      <c r="A1674" s="140"/>
    </row>
    <row r="1675" spans="1:1" x14ac:dyDescent="0.2">
      <c r="A1675" s="140"/>
    </row>
    <row r="1676" spans="1:1" x14ac:dyDescent="0.2">
      <c r="A1676" s="140"/>
    </row>
    <row r="1677" spans="1:1" x14ac:dyDescent="0.2">
      <c r="A1677" s="140"/>
    </row>
    <row r="1678" spans="1:1" x14ac:dyDescent="0.2">
      <c r="A1678" s="140"/>
    </row>
    <row r="1679" spans="1:1" x14ac:dyDescent="0.2">
      <c r="A1679" s="140"/>
    </row>
    <row r="1680" spans="1:1" x14ac:dyDescent="0.2">
      <c r="A1680" s="140"/>
    </row>
    <row r="1681" spans="1:1" x14ac:dyDescent="0.2">
      <c r="A1681" s="140"/>
    </row>
    <row r="1682" spans="1:1" x14ac:dyDescent="0.2">
      <c r="A1682" s="140"/>
    </row>
    <row r="1683" spans="1:1" x14ac:dyDescent="0.2">
      <c r="A1683" s="140"/>
    </row>
    <row r="1684" spans="1:1" x14ac:dyDescent="0.2">
      <c r="A1684" s="140"/>
    </row>
    <row r="1685" spans="1:1" x14ac:dyDescent="0.2">
      <c r="A1685" s="140"/>
    </row>
    <row r="1686" spans="1:1" x14ac:dyDescent="0.2">
      <c r="A1686" s="140"/>
    </row>
    <row r="1687" spans="1:1" x14ac:dyDescent="0.2">
      <c r="A1687" s="140"/>
    </row>
    <row r="1688" spans="1:1" x14ac:dyDescent="0.2">
      <c r="A1688" s="140"/>
    </row>
    <row r="1689" spans="1:1" x14ac:dyDescent="0.2">
      <c r="A1689" s="140"/>
    </row>
    <row r="1690" spans="1:1" x14ac:dyDescent="0.2">
      <c r="A1690" s="140"/>
    </row>
    <row r="1691" spans="1:1" x14ac:dyDescent="0.2">
      <c r="A1691" s="140"/>
    </row>
    <row r="1692" spans="1:1" x14ac:dyDescent="0.2">
      <c r="A1692" s="140"/>
    </row>
    <row r="1693" spans="1:1" x14ac:dyDescent="0.2">
      <c r="A1693" s="140"/>
    </row>
    <row r="1694" spans="1:1" x14ac:dyDescent="0.2">
      <c r="A1694" s="140"/>
    </row>
    <row r="1695" spans="1:1" x14ac:dyDescent="0.2">
      <c r="A1695" s="140"/>
    </row>
    <row r="1696" spans="1:1" x14ac:dyDescent="0.2">
      <c r="A1696" s="140"/>
    </row>
    <row r="1697" spans="1:1" x14ac:dyDescent="0.2">
      <c r="A1697" s="140"/>
    </row>
    <row r="1698" spans="1:1" x14ac:dyDescent="0.2">
      <c r="A1698" s="140"/>
    </row>
    <row r="1699" spans="1:1" x14ac:dyDescent="0.2">
      <c r="A1699" s="140"/>
    </row>
    <row r="1700" spans="1:1" x14ac:dyDescent="0.2">
      <c r="A1700" s="140"/>
    </row>
    <row r="1701" spans="1:1" x14ac:dyDescent="0.2">
      <c r="A1701" s="140"/>
    </row>
    <row r="1702" spans="1:1" x14ac:dyDescent="0.2">
      <c r="A1702" s="140"/>
    </row>
    <row r="1703" spans="1:1" x14ac:dyDescent="0.2">
      <c r="A1703" s="140"/>
    </row>
    <row r="1704" spans="1:1" x14ac:dyDescent="0.2">
      <c r="A1704" s="140"/>
    </row>
    <row r="1705" spans="1:1" x14ac:dyDescent="0.2">
      <c r="A1705" s="140"/>
    </row>
    <row r="1706" spans="1:1" x14ac:dyDescent="0.2">
      <c r="A1706" s="140"/>
    </row>
    <row r="1707" spans="1:1" x14ac:dyDescent="0.2">
      <c r="A1707" s="140"/>
    </row>
    <row r="1708" spans="1:1" x14ac:dyDescent="0.2">
      <c r="A1708" s="140"/>
    </row>
    <row r="1709" spans="1:1" x14ac:dyDescent="0.2">
      <c r="A1709" s="140"/>
    </row>
    <row r="1710" spans="1:1" x14ac:dyDescent="0.2">
      <c r="A1710" s="140"/>
    </row>
    <row r="1711" spans="1:1" x14ac:dyDescent="0.2">
      <c r="A1711" s="140"/>
    </row>
    <row r="1712" spans="1:1" x14ac:dyDescent="0.2">
      <c r="A1712" s="140"/>
    </row>
    <row r="1713" spans="1:1" x14ac:dyDescent="0.2">
      <c r="A1713" s="140"/>
    </row>
    <row r="1714" spans="1:1" x14ac:dyDescent="0.2">
      <c r="A1714" s="140"/>
    </row>
    <row r="1715" spans="1:1" x14ac:dyDescent="0.2">
      <c r="A1715" s="140"/>
    </row>
    <row r="1716" spans="1:1" x14ac:dyDescent="0.2">
      <c r="A1716" s="140"/>
    </row>
    <row r="1717" spans="1:1" x14ac:dyDescent="0.2">
      <c r="A1717" s="140"/>
    </row>
    <row r="1718" spans="1:1" x14ac:dyDescent="0.2">
      <c r="A1718" s="140"/>
    </row>
    <row r="1719" spans="1:1" x14ac:dyDescent="0.2">
      <c r="A1719" s="140"/>
    </row>
    <row r="1720" spans="1:1" x14ac:dyDescent="0.2">
      <c r="A1720" s="140"/>
    </row>
    <row r="1721" spans="1:1" x14ac:dyDescent="0.2">
      <c r="A1721" s="140"/>
    </row>
    <row r="1722" spans="1:1" x14ac:dyDescent="0.2">
      <c r="A1722" s="140"/>
    </row>
    <row r="1723" spans="1:1" x14ac:dyDescent="0.2">
      <c r="A1723" s="140"/>
    </row>
    <row r="1724" spans="1:1" x14ac:dyDescent="0.2">
      <c r="A1724" s="140"/>
    </row>
    <row r="1725" spans="1:1" x14ac:dyDescent="0.2">
      <c r="A1725" s="140"/>
    </row>
    <row r="1726" spans="1:1" x14ac:dyDescent="0.2">
      <c r="A1726" s="140"/>
    </row>
    <row r="1727" spans="1:1" x14ac:dyDescent="0.2">
      <c r="A1727" s="140"/>
    </row>
    <row r="1728" spans="1:1" x14ac:dyDescent="0.2">
      <c r="A1728" s="140"/>
    </row>
    <row r="1729" spans="1:1" x14ac:dyDescent="0.2">
      <c r="A1729" s="140"/>
    </row>
    <row r="1730" spans="1:1" x14ac:dyDescent="0.2">
      <c r="A1730" s="140"/>
    </row>
    <row r="1731" spans="1:1" x14ac:dyDescent="0.2">
      <c r="A1731" s="140"/>
    </row>
    <row r="1732" spans="1:1" x14ac:dyDescent="0.2">
      <c r="A1732" s="140"/>
    </row>
    <row r="1733" spans="1:1" x14ac:dyDescent="0.2">
      <c r="A1733" s="140"/>
    </row>
    <row r="1734" spans="1:1" x14ac:dyDescent="0.2">
      <c r="A1734" s="140"/>
    </row>
    <row r="1735" spans="1:1" x14ac:dyDescent="0.2">
      <c r="A1735" s="140"/>
    </row>
    <row r="1736" spans="1:1" x14ac:dyDescent="0.2">
      <c r="A1736" s="140"/>
    </row>
    <row r="1737" spans="1:1" x14ac:dyDescent="0.2">
      <c r="A1737" s="140"/>
    </row>
    <row r="1738" spans="1:1" x14ac:dyDescent="0.2">
      <c r="A1738" s="140"/>
    </row>
    <row r="1739" spans="1:1" x14ac:dyDescent="0.2">
      <c r="A1739" s="140"/>
    </row>
    <row r="1740" spans="1:1" x14ac:dyDescent="0.2">
      <c r="A1740" s="140"/>
    </row>
    <row r="1741" spans="1:1" x14ac:dyDescent="0.2">
      <c r="A1741" s="140"/>
    </row>
    <row r="1742" spans="1:1" x14ac:dyDescent="0.2">
      <c r="A1742" s="140"/>
    </row>
    <row r="1743" spans="1:1" x14ac:dyDescent="0.2">
      <c r="A1743" s="140"/>
    </row>
    <row r="1744" spans="1:1" x14ac:dyDescent="0.2">
      <c r="A1744" s="140"/>
    </row>
    <row r="1745" spans="1:1" x14ac:dyDescent="0.2">
      <c r="A1745" s="140"/>
    </row>
    <row r="1746" spans="1:1" x14ac:dyDescent="0.2">
      <c r="A1746" s="140"/>
    </row>
    <row r="1747" spans="1:1" x14ac:dyDescent="0.2">
      <c r="A1747" s="140"/>
    </row>
    <row r="1748" spans="1:1" x14ac:dyDescent="0.2">
      <c r="A1748" s="140"/>
    </row>
    <row r="1749" spans="1:1" x14ac:dyDescent="0.2">
      <c r="A1749" s="140"/>
    </row>
    <row r="1750" spans="1:1" x14ac:dyDescent="0.2">
      <c r="A1750" s="140"/>
    </row>
    <row r="1751" spans="1:1" x14ac:dyDescent="0.2">
      <c r="A1751" s="140"/>
    </row>
    <row r="1752" spans="1:1" x14ac:dyDescent="0.2">
      <c r="A1752" s="140"/>
    </row>
    <row r="1753" spans="1:1" x14ac:dyDescent="0.2">
      <c r="A1753" s="140"/>
    </row>
    <row r="1754" spans="1:1" x14ac:dyDescent="0.2">
      <c r="A1754" s="140"/>
    </row>
    <row r="1755" spans="1:1" x14ac:dyDescent="0.2">
      <c r="A1755" s="140"/>
    </row>
    <row r="1756" spans="1:1" x14ac:dyDescent="0.2">
      <c r="A1756" s="140"/>
    </row>
    <row r="1757" spans="1:1" x14ac:dyDescent="0.2">
      <c r="A1757" s="140"/>
    </row>
    <row r="1758" spans="1:1" x14ac:dyDescent="0.2">
      <c r="A1758" s="140"/>
    </row>
    <row r="1759" spans="1:1" x14ac:dyDescent="0.2">
      <c r="A1759" s="140"/>
    </row>
    <row r="1760" spans="1:1" x14ac:dyDescent="0.2">
      <c r="A1760" s="140"/>
    </row>
    <row r="1761" spans="1:1" x14ac:dyDescent="0.2">
      <c r="A1761" s="140"/>
    </row>
    <row r="1762" spans="1:1" x14ac:dyDescent="0.2">
      <c r="A1762" s="140"/>
    </row>
    <row r="1763" spans="1:1" x14ac:dyDescent="0.2">
      <c r="A1763" s="140"/>
    </row>
    <row r="1764" spans="1:1" x14ac:dyDescent="0.2">
      <c r="A1764" s="140"/>
    </row>
    <row r="1765" spans="1:1" x14ac:dyDescent="0.2">
      <c r="A1765" s="140"/>
    </row>
    <row r="1766" spans="1:1" x14ac:dyDescent="0.2">
      <c r="A1766" s="140"/>
    </row>
    <row r="1767" spans="1:1" x14ac:dyDescent="0.2">
      <c r="A1767" s="140"/>
    </row>
    <row r="1768" spans="1:1" x14ac:dyDescent="0.2">
      <c r="A1768" s="140"/>
    </row>
    <row r="1769" spans="1:1" x14ac:dyDescent="0.2">
      <c r="A1769" s="140"/>
    </row>
    <row r="1770" spans="1:1" x14ac:dyDescent="0.2">
      <c r="A1770" s="140"/>
    </row>
    <row r="1771" spans="1:1" x14ac:dyDescent="0.2">
      <c r="A1771" s="140"/>
    </row>
    <row r="1772" spans="1:1" x14ac:dyDescent="0.2">
      <c r="A1772" s="140"/>
    </row>
    <row r="1773" spans="1:1" x14ac:dyDescent="0.2">
      <c r="A1773" s="140"/>
    </row>
    <row r="1774" spans="1:1" x14ac:dyDescent="0.2">
      <c r="A1774" s="140"/>
    </row>
    <row r="1775" spans="1:1" x14ac:dyDescent="0.2">
      <c r="A1775" s="140"/>
    </row>
    <row r="1776" spans="1:1" x14ac:dyDescent="0.2">
      <c r="A1776" s="140"/>
    </row>
    <row r="1777" spans="1:1" x14ac:dyDescent="0.2">
      <c r="A1777" s="140"/>
    </row>
    <row r="1778" spans="1:1" x14ac:dyDescent="0.2">
      <c r="A1778" s="140"/>
    </row>
    <row r="1779" spans="1:1" x14ac:dyDescent="0.2">
      <c r="A1779" s="140"/>
    </row>
    <row r="1780" spans="1:1" x14ac:dyDescent="0.2">
      <c r="A1780" s="140"/>
    </row>
    <row r="1781" spans="1:1" x14ac:dyDescent="0.2">
      <c r="A1781" s="140"/>
    </row>
    <row r="1782" spans="1:1" x14ac:dyDescent="0.2">
      <c r="A1782" s="140"/>
    </row>
    <row r="1783" spans="1:1" x14ac:dyDescent="0.2">
      <c r="A1783" s="140"/>
    </row>
    <row r="1784" spans="1:1" x14ac:dyDescent="0.2">
      <c r="A1784" s="140"/>
    </row>
    <row r="1785" spans="1:1" x14ac:dyDescent="0.2">
      <c r="A1785" s="140"/>
    </row>
    <row r="1786" spans="1:1" x14ac:dyDescent="0.2">
      <c r="A1786" s="140"/>
    </row>
    <row r="1787" spans="1:1" x14ac:dyDescent="0.2">
      <c r="A1787" s="140"/>
    </row>
    <row r="1788" spans="1:1" x14ac:dyDescent="0.2">
      <c r="A1788" s="140"/>
    </row>
    <row r="1789" spans="1:1" x14ac:dyDescent="0.2">
      <c r="A1789" s="140"/>
    </row>
    <row r="1790" spans="1:1" x14ac:dyDescent="0.2">
      <c r="A1790" s="140"/>
    </row>
    <row r="1791" spans="1:1" x14ac:dyDescent="0.2">
      <c r="A1791" s="140"/>
    </row>
    <row r="1792" spans="1:1" x14ac:dyDescent="0.2">
      <c r="A1792" s="140"/>
    </row>
    <row r="1793" spans="1:1" x14ac:dyDescent="0.2">
      <c r="A1793" s="140"/>
    </row>
    <row r="1794" spans="1:1" x14ac:dyDescent="0.2">
      <c r="A1794" s="140"/>
    </row>
    <row r="1795" spans="1:1" x14ac:dyDescent="0.2">
      <c r="A1795" s="140"/>
    </row>
    <row r="1796" spans="1:1" x14ac:dyDescent="0.2">
      <c r="A1796" s="140"/>
    </row>
    <row r="1797" spans="1:1" x14ac:dyDescent="0.2">
      <c r="A1797" s="140"/>
    </row>
    <row r="1798" spans="1:1" x14ac:dyDescent="0.2">
      <c r="A1798" s="140"/>
    </row>
    <row r="1799" spans="1:1" x14ac:dyDescent="0.2">
      <c r="A1799" s="140"/>
    </row>
    <row r="1800" spans="1:1" x14ac:dyDescent="0.2">
      <c r="A1800" s="140"/>
    </row>
    <row r="1801" spans="1:1" x14ac:dyDescent="0.2">
      <c r="A1801" s="140"/>
    </row>
    <row r="1802" spans="1:1" x14ac:dyDescent="0.2">
      <c r="A1802" s="140"/>
    </row>
    <row r="1803" spans="1:1" x14ac:dyDescent="0.2">
      <c r="A1803" s="140"/>
    </row>
    <row r="1804" spans="1:1" x14ac:dyDescent="0.2">
      <c r="A1804" s="140"/>
    </row>
    <row r="1805" spans="1:1" x14ac:dyDescent="0.2">
      <c r="A1805" s="140"/>
    </row>
    <row r="1806" spans="1:1" x14ac:dyDescent="0.2">
      <c r="A1806" s="140"/>
    </row>
    <row r="1807" spans="1:1" x14ac:dyDescent="0.2">
      <c r="A1807" s="140"/>
    </row>
    <row r="1808" spans="1:1" x14ac:dyDescent="0.2">
      <c r="A1808" s="140"/>
    </row>
    <row r="1809" spans="1:1" x14ac:dyDescent="0.2">
      <c r="A1809" s="140"/>
    </row>
    <row r="1810" spans="1:1" x14ac:dyDescent="0.2">
      <c r="A1810" s="140"/>
    </row>
    <row r="1811" spans="1:1" x14ac:dyDescent="0.2">
      <c r="A1811" s="140"/>
    </row>
    <row r="1812" spans="1:1" x14ac:dyDescent="0.2">
      <c r="A1812" s="140"/>
    </row>
    <row r="1813" spans="1:1" x14ac:dyDescent="0.2">
      <c r="A1813" s="140"/>
    </row>
    <row r="1814" spans="1:1" x14ac:dyDescent="0.2">
      <c r="A1814" s="140"/>
    </row>
    <row r="1815" spans="1:1" x14ac:dyDescent="0.2">
      <c r="A1815" s="140"/>
    </row>
    <row r="1816" spans="1:1" x14ac:dyDescent="0.2">
      <c r="A1816" s="140"/>
    </row>
    <row r="1817" spans="1:1" x14ac:dyDescent="0.2">
      <c r="A1817" s="140"/>
    </row>
    <row r="1818" spans="1:1" x14ac:dyDescent="0.2">
      <c r="A1818" s="140"/>
    </row>
    <row r="1819" spans="1:1" x14ac:dyDescent="0.2">
      <c r="A1819" s="140"/>
    </row>
    <row r="1820" spans="1:1" x14ac:dyDescent="0.2">
      <c r="A1820" s="140"/>
    </row>
    <row r="1821" spans="1:1" x14ac:dyDescent="0.2">
      <c r="A1821" s="140"/>
    </row>
    <row r="1822" spans="1:1" x14ac:dyDescent="0.2">
      <c r="A1822" s="140"/>
    </row>
    <row r="1823" spans="1:1" x14ac:dyDescent="0.2">
      <c r="A1823" s="140"/>
    </row>
    <row r="1824" spans="1:1" x14ac:dyDescent="0.2">
      <c r="A1824" s="140"/>
    </row>
    <row r="1825" spans="1:1" x14ac:dyDescent="0.2">
      <c r="A1825" s="140"/>
    </row>
    <row r="1826" spans="1:1" x14ac:dyDescent="0.2">
      <c r="A1826" s="140"/>
    </row>
    <row r="1827" spans="1:1" x14ac:dyDescent="0.2">
      <c r="A1827" s="140"/>
    </row>
    <row r="1828" spans="1:1" x14ac:dyDescent="0.2">
      <c r="A1828" s="140"/>
    </row>
    <row r="1829" spans="1:1" x14ac:dyDescent="0.2">
      <c r="A1829" s="140"/>
    </row>
    <row r="1830" spans="1:1" x14ac:dyDescent="0.2">
      <c r="A1830" s="140"/>
    </row>
    <row r="1831" spans="1:1" x14ac:dyDescent="0.2">
      <c r="A1831" s="140"/>
    </row>
    <row r="1832" spans="1:1" x14ac:dyDescent="0.2">
      <c r="A1832" s="140"/>
    </row>
    <row r="1833" spans="1:1" x14ac:dyDescent="0.2">
      <c r="A1833" s="140"/>
    </row>
    <row r="1834" spans="1:1" x14ac:dyDescent="0.2">
      <c r="A1834" s="140"/>
    </row>
    <row r="1835" spans="1:1" x14ac:dyDescent="0.2">
      <c r="A1835" s="140"/>
    </row>
    <row r="1836" spans="1:1" x14ac:dyDescent="0.2">
      <c r="A1836" s="140"/>
    </row>
    <row r="1837" spans="1:1" x14ac:dyDescent="0.2">
      <c r="A1837" s="140"/>
    </row>
    <row r="1838" spans="1:1" x14ac:dyDescent="0.2">
      <c r="A1838" s="140"/>
    </row>
    <row r="1839" spans="1:1" x14ac:dyDescent="0.2">
      <c r="A1839" s="140"/>
    </row>
    <row r="1840" spans="1:1" x14ac:dyDescent="0.2">
      <c r="A1840" s="140"/>
    </row>
    <row r="1841" spans="1:1" x14ac:dyDescent="0.2">
      <c r="A1841" s="140"/>
    </row>
    <row r="1842" spans="1:1" x14ac:dyDescent="0.2">
      <c r="A1842" s="140"/>
    </row>
    <row r="1843" spans="1:1" x14ac:dyDescent="0.2">
      <c r="A1843" s="140"/>
    </row>
    <row r="1844" spans="1:1" x14ac:dyDescent="0.2">
      <c r="A1844" s="140"/>
    </row>
    <row r="1845" spans="1:1" x14ac:dyDescent="0.2">
      <c r="A1845" s="140"/>
    </row>
    <row r="1846" spans="1:1" x14ac:dyDescent="0.2">
      <c r="A1846" s="140"/>
    </row>
    <row r="1847" spans="1:1" x14ac:dyDescent="0.2">
      <c r="A1847" s="140"/>
    </row>
    <row r="1848" spans="1:1" x14ac:dyDescent="0.2">
      <c r="A1848" s="140"/>
    </row>
    <row r="1849" spans="1:1" x14ac:dyDescent="0.2">
      <c r="A1849" s="140"/>
    </row>
    <row r="1850" spans="1:1" x14ac:dyDescent="0.2">
      <c r="A1850" s="140"/>
    </row>
    <row r="1851" spans="1:1" x14ac:dyDescent="0.2">
      <c r="A1851" s="140"/>
    </row>
    <row r="1852" spans="1:1" x14ac:dyDescent="0.2">
      <c r="A1852" s="140"/>
    </row>
    <row r="1853" spans="1:1" x14ac:dyDescent="0.2">
      <c r="A1853" s="140"/>
    </row>
    <row r="1854" spans="1:1" x14ac:dyDescent="0.2">
      <c r="A1854" s="140"/>
    </row>
    <row r="1855" spans="1:1" x14ac:dyDescent="0.2">
      <c r="A1855" s="140"/>
    </row>
    <row r="1856" spans="1:1" x14ac:dyDescent="0.2">
      <c r="A1856" s="140"/>
    </row>
    <row r="1857" spans="1:1" x14ac:dyDescent="0.2">
      <c r="A1857" s="140"/>
    </row>
    <row r="1858" spans="1:1" x14ac:dyDescent="0.2">
      <c r="A1858" s="140"/>
    </row>
    <row r="1859" spans="1:1" x14ac:dyDescent="0.2">
      <c r="A1859" s="140"/>
    </row>
    <row r="1860" spans="1:1" x14ac:dyDescent="0.2">
      <c r="A1860" s="140"/>
    </row>
    <row r="1861" spans="1:1" x14ac:dyDescent="0.2">
      <c r="A1861" s="140"/>
    </row>
    <row r="1862" spans="1:1" x14ac:dyDescent="0.2">
      <c r="A1862" s="140"/>
    </row>
    <row r="1863" spans="1:1" x14ac:dyDescent="0.2">
      <c r="A1863" s="140"/>
    </row>
    <row r="1864" spans="1:1" x14ac:dyDescent="0.2">
      <c r="A1864" s="140"/>
    </row>
    <row r="1865" spans="1:1" x14ac:dyDescent="0.2">
      <c r="A1865" s="140"/>
    </row>
    <row r="1866" spans="1:1" x14ac:dyDescent="0.2">
      <c r="A1866" s="140"/>
    </row>
    <row r="1867" spans="1:1" x14ac:dyDescent="0.2">
      <c r="A1867" s="140"/>
    </row>
    <row r="1868" spans="1:1" x14ac:dyDescent="0.2">
      <c r="A1868" s="140"/>
    </row>
    <row r="1869" spans="1:1" x14ac:dyDescent="0.2">
      <c r="A1869" s="140"/>
    </row>
    <row r="1870" spans="1:1" x14ac:dyDescent="0.2">
      <c r="A1870" s="140"/>
    </row>
    <row r="1871" spans="1:1" x14ac:dyDescent="0.2">
      <c r="A1871" s="140"/>
    </row>
    <row r="1872" spans="1:1" x14ac:dyDescent="0.2">
      <c r="A1872" s="140"/>
    </row>
    <row r="1873" spans="1:1" x14ac:dyDescent="0.2">
      <c r="A1873" s="140"/>
    </row>
    <row r="1874" spans="1:1" x14ac:dyDescent="0.2">
      <c r="A1874" s="140"/>
    </row>
    <row r="1875" spans="1:1" x14ac:dyDescent="0.2">
      <c r="A1875" s="140"/>
    </row>
    <row r="1876" spans="1:1" x14ac:dyDescent="0.2">
      <c r="A1876" s="140"/>
    </row>
    <row r="1877" spans="1:1" x14ac:dyDescent="0.2">
      <c r="A1877" s="140"/>
    </row>
    <row r="1878" spans="1:1" x14ac:dyDescent="0.2">
      <c r="A1878" s="140"/>
    </row>
    <row r="1879" spans="1:1" x14ac:dyDescent="0.2">
      <c r="A1879" s="140"/>
    </row>
    <row r="1880" spans="1:1" x14ac:dyDescent="0.2">
      <c r="A1880" s="140"/>
    </row>
    <row r="1881" spans="1:1" x14ac:dyDescent="0.2">
      <c r="A1881" s="140"/>
    </row>
    <row r="1882" spans="1:1" x14ac:dyDescent="0.2">
      <c r="A1882" s="140"/>
    </row>
    <row r="1883" spans="1:1" x14ac:dyDescent="0.2">
      <c r="A1883" s="140"/>
    </row>
    <row r="1884" spans="1:1" x14ac:dyDescent="0.2">
      <c r="A1884" s="140"/>
    </row>
    <row r="1885" spans="1:1" x14ac:dyDescent="0.2">
      <c r="A1885" s="140"/>
    </row>
    <row r="1886" spans="1:1" x14ac:dyDescent="0.2">
      <c r="A1886" s="140"/>
    </row>
    <row r="1887" spans="1:1" x14ac:dyDescent="0.2">
      <c r="A1887" s="140"/>
    </row>
    <row r="1888" spans="1:1" x14ac:dyDescent="0.2">
      <c r="A1888" s="140"/>
    </row>
    <row r="1889" spans="1:1" x14ac:dyDescent="0.2">
      <c r="A1889" s="140"/>
    </row>
    <row r="1890" spans="1:1" x14ac:dyDescent="0.2">
      <c r="A1890" s="140"/>
    </row>
    <row r="1891" spans="1:1" x14ac:dyDescent="0.2">
      <c r="A1891" s="140"/>
    </row>
    <row r="1892" spans="1:1" x14ac:dyDescent="0.2">
      <c r="A1892" s="140"/>
    </row>
    <row r="1893" spans="1:1" x14ac:dyDescent="0.2">
      <c r="A1893" s="140"/>
    </row>
    <row r="1894" spans="1:1" x14ac:dyDescent="0.2">
      <c r="A1894" s="140"/>
    </row>
    <row r="1895" spans="1:1" x14ac:dyDescent="0.2">
      <c r="A1895" s="140"/>
    </row>
    <row r="1896" spans="1:1" x14ac:dyDescent="0.2">
      <c r="A1896" s="140"/>
    </row>
    <row r="1897" spans="1:1" x14ac:dyDescent="0.2">
      <c r="A1897" s="140"/>
    </row>
    <row r="1898" spans="1:1" x14ac:dyDescent="0.2">
      <c r="A1898" s="140"/>
    </row>
    <row r="1899" spans="1:1" x14ac:dyDescent="0.2">
      <c r="A1899" s="140"/>
    </row>
    <row r="1900" spans="1:1" x14ac:dyDescent="0.2">
      <c r="A1900" s="140"/>
    </row>
    <row r="1901" spans="1:1" x14ac:dyDescent="0.2">
      <c r="A1901" s="140"/>
    </row>
    <row r="1902" spans="1:1" x14ac:dyDescent="0.2">
      <c r="A1902" s="140"/>
    </row>
    <row r="1903" spans="1:1" x14ac:dyDescent="0.2">
      <c r="A1903" s="140"/>
    </row>
    <row r="1904" spans="1:1" x14ac:dyDescent="0.2">
      <c r="A1904" s="140"/>
    </row>
    <row r="1905" spans="1:1" x14ac:dyDescent="0.2">
      <c r="A1905" s="140"/>
    </row>
    <row r="1906" spans="1:1" x14ac:dyDescent="0.2">
      <c r="A1906" s="140"/>
    </row>
    <row r="1907" spans="1:1" x14ac:dyDescent="0.2">
      <c r="A1907" s="140"/>
    </row>
    <row r="1908" spans="1:1" x14ac:dyDescent="0.2">
      <c r="A1908" s="140"/>
    </row>
    <row r="1909" spans="1:1" x14ac:dyDescent="0.2">
      <c r="A1909" s="140"/>
    </row>
    <row r="1910" spans="1:1" x14ac:dyDescent="0.2">
      <c r="A1910" s="140"/>
    </row>
    <row r="1911" spans="1:1" x14ac:dyDescent="0.2">
      <c r="A1911" s="140"/>
    </row>
    <row r="1912" spans="1:1" x14ac:dyDescent="0.2">
      <c r="A1912" s="140"/>
    </row>
    <row r="1913" spans="1:1" x14ac:dyDescent="0.2">
      <c r="A1913" s="140"/>
    </row>
    <row r="1914" spans="1:1" x14ac:dyDescent="0.2">
      <c r="A1914" s="140"/>
    </row>
    <row r="1915" spans="1:1" x14ac:dyDescent="0.2">
      <c r="A1915" s="140"/>
    </row>
    <row r="1916" spans="1:1" x14ac:dyDescent="0.2">
      <c r="A1916" s="140"/>
    </row>
    <row r="1917" spans="1:1" x14ac:dyDescent="0.2">
      <c r="A1917" s="140"/>
    </row>
    <row r="1918" spans="1:1" x14ac:dyDescent="0.2">
      <c r="A1918" s="140"/>
    </row>
    <row r="1919" spans="1:1" x14ac:dyDescent="0.2">
      <c r="A1919" s="140"/>
    </row>
    <row r="1920" spans="1:1" x14ac:dyDescent="0.2">
      <c r="A1920" s="140"/>
    </row>
    <row r="1921" spans="1:1" x14ac:dyDescent="0.2">
      <c r="A1921" s="140"/>
    </row>
    <row r="1922" spans="1:1" x14ac:dyDescent="0.2">
      <c r="A1922" s="140"/>
    </row>
    <row r="1923" spans="1:1" x14ac:dyDescent="0.2">
      <c r="A1923" s="140"/>
    </row>
    <row r="1924" spans="1:1" x14ac:dyDescent="0.2">
      <c r="A1924" s="140"/>
    </row>
    <row r="1925" spans="1:1" x14ac:dyDescent="0.2">
      <c r="A1925" s="140"/>
    </row>
    <row r="1926" spans="1:1" x14ac:dyDescent="0.2">
      <c r="A1926" s="140"/>
    </row>
    <row r="1927" spans="1:1" x14ac:dyDescent="0.2">
      <c r="A1927" s="140"/>
    </row>
    <row r="1928" spans="1:1" x14ac:dyDescent="0.2">
      <c r="A1928" s="140"/>
    </row>
    <row r="1929" spans="1:1" x14ac:dyDescent="0.2">
      <c r="A1929" s="140"/>
    </row>
    <row r="1930" spans="1:1" x14ac:dyDescent="0.2">
      <c r="A1930" s="140"/>
    </row>
    <row r="1931" spans="1:1" x14ac:dyDescent="0.2">
      <c r="A1931" s="140"/>
    </row>
    <row r="1932" spans="1:1" x14ac:dyDescent="0.2">
      <c r="A1932" s="140"/>
    </row>
    <row r="1933" spans="1:1" x14ac:dyDescent="0.2">
      <c r="A1933" s="140"/>
    </row>
    <row r="1934" spans="1:1" x14ac:dyDescent="0.2">
      <c r="A1934" s="140"/>
    </row>
    <row r="1935" spans="1:1" x14ac:dyDescent="0.2">
      <c r="A1935" s="140"/>
    </row>
    <row r="1936" spans="1:1" x14ac:dyDescent="0.2">
      <c r="A1936" s="140"/>
    </row>
    <row r="1937" spans="1:1" x14ac:dyDescent="0.2">
      <c r="A1937" s="140"/>
    </row>
    <row r="1938" spans="1:1" x14ac:dyDescent="0.2">
      <c r="A1938" s="140"/>
    </row>
    <row r="1939" spans="1:1" x14ac:dyDescent="0.2">
      <c r="A1939" s="140"/>
    </row>
    <row r="1940" spans="1:1" x14ac:dyDescent="0.2">
      <c r="A1940" s="140"/>
    </row>
    <row r="1941" spans="1:1" x14ac:dyDescent="0.2">
      <c r="A1941" s="140"/>
    </row>
    <row r="1942" spans="1:1" x14ac:dyDescent="0.2">
      <c r="A1942" s="140"/>
    </row>
    <row r="1943" spans="1:1" x14ac:dyDescent="0.2">
      <c r="A1943" s="140"/>
    </row>
    <row r="1944" spans="1:1" x14ac:dyDescent="0.2">
      <c r="A1944" s="140"/>
    </row>
    <row r="1945" spans="1:1" x14ac:dyDescent="0.2">
      <c r="A1945" s="140"/>
    </row>
    <row r="1946" spans="1:1" x14ac:dyDescent="0.2">
      <c r="A1946" s="140"/>
    </row>
    <row r="1947" spans="1:1" x14ac:dyDescent="0.2">
      <c r="A1947" s="140"/>
    </row>
    <row r="1948" spans="1:1" x14ac:dyDescent="0.2">
      <c r="A1948" s="140"/>
    </row>
    <row r="1949" spans="1:1" x14ac:dyDescent="0.2">
      <c r="A1949" s="140"/>
    </row>
    <row r="1950" spans="1:1" x14ac:dyDescent="0.2">
      <c r="A1950" s="140"/>
    </row>
    <row r="1951" spans="1:1" x14ac:dyDescent="0.2">
      <c r="A1951" s="140"/>
    </row>
    <row r="1952" spans="1:1" x14ac:dyDescent="0.2">
      <c r="A1952" s="140"/>
    </row>
    <row r="1953" spans="1:1" x14ac:dyDescent="0.2">
      <c r="A1953" s="140"/>
    </row>
    <row r="1954" spans="1:1" x14ac:dyDescent="0.2">
      <c r="A1954" s="140"/>
    </row>
    <row r="1955" spans="1:1" x14ac:dyDescent="0.2">
      <c r="A1955" s="140"/>
    </row>
    <row r="1956" spans="1:1" x14ac:dyDescent="0.2">
      <c r="A1956" s="140"/>
    </row>
    <row r="1957" spans="1:1" x14ac:dyDescent="0.2">
      <c r="A1957" s="140"/>
    </row>
    <row r="1958" spans="1:1" x14ac:dyDescent="0.2">
      <c r="A1958" s="140"/>
    </row>
    <row r="1959" spans="1:1" x14ac:dyDescent="0.2">
      <c r="A1959" s="140"/>
    </row>
    <row r="1960" spans="1:1" x14ac:dyDescent="0.2">
      <c r="A1960" s="140"/>
    </row>
    <row r="1961" spans="1:1" x14ac:dyDescent="0.2">
      <c r="A1961" s="140"/>
    </row>
    <row r="1962" spans="1:1" x14ac:dyDescent="0.2">
      <c r="A1962" s="140"/>
    </row>
    <row r="1963" spans="1:1" x14ac:dyDescent="0.2">
      <c r="A1963" s="140"/>
    </row>
    <row r="1964" spans="1:1" x14ac:dyDescent="0.2">
      <c r="A1964" s="140"/>
    </row>
    <row r="1965" spans="1:1" x14ac:dyDescent="0.2">
      <c r="A1965" s="140"/>
    </row>
    <row r="1966" spans="1:1" x14ac:dyDescent="0.2">
      <c r="A1966" s="140"/>
    </row>
    <row r="1967" spans="1:1" x14ac:dyDescent="0.2">
      <c r="A1967" s="140"/>
    </row>
    <row r="1968" spans="1:1" x14ac:dyDescent="0.2">
      <c r="A1968" s="140"/>
    </row>
    <row r="1969" spans="1:1" x14ac:dyDescent="0.2">
      <c r="A1969" s="140"/>
    </row>
    <row r="1970" spans="1:1" x14ac:dyDescent="0.2">
      <c r="A1970" s="140"/>
    </row>
    <row r="1971" spans="1:1" x14ac:dyDescent="0.2">
      <c r="A1971" s="140"/>
    </row>
    <row r="1972" spans="1:1" x14ac:dyDescent="0.2">
      <c r="A1972" s="140"/>
    </row>
    <row r="1973" spans="1:1" x14ac:dyDescent="0.2">
      <c r="A1973" s="140"/>
    </row>
    <row r="1974" spans="1:1" x14ac:dyDescent="0.2">
      <c r="A1974" s="140"/>
    </row>
    <row r="1975" spans="1:1" x14ac:dyDescent="0.2">
      <c r="A1975" s="140"/>
    </row>
    <row r="1976" spans="1:1" x14ac:dyDescent="0.2">
      <c r="A1976" s="140"/>
    </row>
    <row r="1977" spans="1:1" x14ac:dyDescent="0.2">
      <c r="A1977" s="140"/>
    </row>
    <row r="1978" spans="1:1" x14ac:dyDescent="0.2">
      <c r="A1978" s="140"/>
    </row>
    <row r="1979" spans="1:1" x14ac:dyDescent="0.2">
      <c r="A1979" s="140"/>
    </row>
    <row r="1980" spans="1:1" x14ac:dyDescent="0.2">
      <c r="A1980" s="140"/>
    </row>
    <row r="1981" spans="1:1" x14ac:dyDescent="0.2">
      <c r="A1981" s="140"/>
    </row>
    <row r="1982" spans="1:1" x14ac:dyDescent="0.2">
      <c r="A1982" s="140"/>
    </row>
    <row r="1983" spans="1:1" x14ac:dyDescent="0.2">
      <c r="A1983" s="140"/>
    </row>
    <row r="1984" spans="1:1" x14ac:dyDescent="0.2">
      <c r="A1984" s="140"/>
    </row>
    <row r="1985" spans="1:1" x14ac:dyDescent="0.2">
      <c r="A1985" s="140"/>
    </row>
    <row r="1986" spans="1:1" x14ac:dyDescent="0.2">
      <c r="A1986" s="140"/>
    </row>
    <row r="1987" spans="1:1" x14ac:dyDescent="0.2">
      <c r="A1987" s="140"/>
    </row>
    <row r="1988" spans="1:1" x14ac:dyDescent="0.2">
      <c r="A1988" s="140"/>
    </row>
    <row r="1989" spans="1:1" x14ac:dyDescent="0.2">
      <c r="A1989" s="140"/>
    </row>
    <row r="1990" spans="1:1" x14ac:dyDescent="0.2">
      <c r="A1990" s="140"/>
    </row>
    <row r="1991" spans="1:1" x14ac:dyDescent="0.2">
      <c r="A1991" s="140"/>
    </row>
    <row r="1992" spans="1:1" x14ac:dyDescent="0.2">
      <c r="A1992" s="140"/>
    </row>
    <row r="1993" spans="1:1" x14ac:dyDescent="0.2">
      <c r="A1993" s="140"/>
    </row>
    <row r="1994" spans="1:1" x14ac:dyDescent="0.2">
      <c r="A1994" s="140"/>
    </row>
    <row r="1995" spans="1:1" x14ac:dyDescent="0.2">
      <c r="A1995" s="140"/>
    </row>
    <row r="1996" spans="1:1" x14ac:dyDescent="0.2">
      <c r="A1996" s="140"/>
    </row>
    <row r="1997" spans="1:1" x14ac:dyDescent="0.2">
      <c r="A1997" s="140"/>
    </row>
    <row r="1998" spans="1:1" x14ac:dyDescent="0.2">
      <c r="A1998" s="140"/>
    </row>
    <row r="1999" spans="1:1" x14ac:dyDescent="0.2">
      <c r="A1999" s="140"/>
    </row>
    <row r="2000" spans="1:1" x14ac:dyDescent="0.2">
      <c r="A2000" s="140"/>
    </row>
    <row r="2001" spans="1:1" x14ac:dyDescent="0.2">
      <c r="A2001" s="140"/>
    </row>
    <row r="2002" spans="1:1" x14ac:dyDescent="0.2">
      <c r="A2002" s="140"/>
    </row>
    <row r="2003" spans="1:1" x14ac:dyDescent="0.2">
      <c r="A2003" s="140"/>
    </row>
    <row r="2004" spans="1:1" x14ac:dyDescent="0.2">
      <c r="A2004" s="140"/>
    </row>
    <row r="2005" spans="1:1" x14ac:dyDescent="0.2">
      <c r="A2005" s="140"/>
    </row>
    <row r="2006" spans="1:1" x14ac:dyDescent="0.2">
      <c r="A2006" s="140"/>
    </row>
    <row r="2007" spans="1:1" x14ac:dyDescent="0.2">
      <c r="A2007" s="140"/>
    </row>
    <row r="2008" spans="1:1" x14ac:dyDescent="0.2">
      <c r="A2008" s="140"/>
    </row>
    <row r="2009" spans="1:1" x14ac:dyDescent="0.2">
      <c r="A2009" s="140"/>
    </row>
    <row r="2010" spans="1:1" x14ac:dyDescent="0.2">
      <c r="A2010" s="140"/>
    </row>
    <row r="2011" spans="1:1" x14ac:dyDescent="0.2">
      <c r="A2011" s="140"/>
    </row>
    <row r="2012" spans="1:1" x14ac:dyDescent="0.2">
      <c r="A2012" s="140"/>
    </row>
    <row r="2013" spans="1:1" x14ac:dyDescent="0.2">
      <c r="A2013" s="140"/>
    </row>
    <row r="2014" spans="1:1" x14ac:dyDescent="0.2">
      <c r="A2014" s="140"/>
    </row>
    <row r="2015" spans="1:1" x14ac:dyDescent="0.2">
      <c r="A2015" s="140"/>
    </row>
    <row r="2016" spans="1:1" x14ac:dyDescent="0.2">
      <c r="A2016" s="140"/>
    </row>
    <row r="2017" spans="1:1" x14ac:dyDescent="0.2">
      <c r="A2017" s="140"/>
    </row>
    <row r="2018" spans="1:1" x14ac:dyDescent="0.2">
      <c r="A2018" s="140"/>
    </row>
    <row r="2019" spans="1:1" x14ac:dyDescent="0.2">
      <c r="A2019" s="140"/>
    </row>
    <row r="2020" spans="1:1" x14ac:dyDescent="0.2">
      <c r="A2020" s="140"/>
    </row>
    <row r="2021" spans="1:1" x14ac:dyDescent="0.2">
      <c r="A2021" s="140"/>
    </row>
    <row r="2022" spans="1:1" x14ac:dyDescent="0.2">
      <c r="A2022" s="140"/>
    </row>
    <row r="2023" spans="1:1" x14ac:dyDescent="0.2">
      <c r="A2023" s="140"/>
    </row>
    <row r="2024" spans="1:1" x14ac:dyDescent="0.2">
      <c r="A2024" s="140"/>
    </row>
    <row r="2025" spans="1:1" x14ac:dyDescent="0.2">
      <c r="A2025" s="140"/>
    </row>
    <row r="2026" spans="1:1" x14ac:dyDescent="0.2">
      <c r="A2026" s="140"/>
    </row>
    <row r="2027" spans="1:1" x14ac:dyDescent="0.2">
      <c r="A2027" s="140"/>
    </row>
    <row r="2028" spans="1:1" x14ac:dyDescent="0.2">
      <c r="A2028" s="140"/>
    </row>
    <row r="2029" spans="1:1" x14ac:dyDescent="0.2">
      <c r="A2029" s="140"/>
    </row>
    <row r="2030" spans="1:1" x14ac:dyDescent="0.2">
      <c r="A2030" s="140"/>
    </row>
    <row r="2031" spans="1:1" x14ac:dyDescent="0.2">
      <c r="A2031" s="140"/>
    </row>
    <row r="2032" spans="1:1" x14ac:dyDescent="0.2">
      <c r="A2032" s="140"/>
    </row>
    <row r="2033" spans="1:1" x14ac:dyDescent="0.2">
      <c r="A2033" s="140"/>
    </row>
    <row r="2034" spans="1:1" x14ac:dyDescent="0.2">
      <c r="A2034" s="140"/>
    </row>
    <row r="2035" spans="1:1" x14ac:dyDescent="0.2">
      <c r="A2035" s="140"/>
    </row>
    <row r="2036" spans="1:1" x14ac:dyDescent="0.2">
      <c r="A2036" s="140"/>
    </row>
    <row r="2037" spans="1:1" x14ac:dyDescent="0.2">
      <c r="A2037" s="140"/>
    </row>
    <row r="2038" spans="1:1" x14ac:dyDescent="0.2">
      <c r="A2038" s="140"/>
    </row>
    <row r="2039" spans="1:1" x14ac:dyDescent="0.2">
      <c r="A2039" s="140"/>
    </row>
    <row r="2040" spans="1:1" x14ac:dyDescent="0.2">
      <c r="A2040" s="140"/>
    </row>
    <row r="2041" spans="1:1" x14ac:dyDescent="0.2">
      <c r="A2041" s="140"/>
    </row>
    <row r="2042" spans="1:1" x14ac:dyDescent="0.2">
      <c r="A2042" s="140"/>
    </row>
    <row r="2043" spans="1:1" x14ac:dyDescent="0.2">
      <c r="A2043" s="140"/>
    </row>
    <row r="2044" spans="1:1" x14ac:dyDescent="0.2">
      <c r="A2044" s="140"/>
    </row>
    <row r="2045" spans="1:1" x14ac:dyDescent="0.2">
      <c r="A2045" s="140"/>
    </row>
    <row r="2046" spans="1:1" x14ac:dyDescent="0.2">
      <c r="A2046" s="140"/>
    </row>
    <row r="2047" spans="1:1" x14ac:dyDescent="0.2">
      <c r="A2047" s="140"/>
    </row>
    <row r="2048" spans="1:1" x14ac:dyDescent="0.2">
      <c r="A2048" s="140"/>
    </row>
    <row r="2049" spans="1:1" x14ac:dyDescent="0.2">
      <c r="A2049" s="140"/>
    </row>
    <row r="2050" spans="1:1" x14ac:dyDescent="0.2">
      <c r="A2050" s="140"/>
    </row>
    <row r="2051" spans="1:1" x14ac:dyDescent="0.2">
      <c r="A2051" s="140"/>
    </row>
    <row r="2052" spans="1:1" x14ac:dyDescent="0.2">
      <c r="A2052" s="140"/>
    </row>
    <row r="2053" spans="1:1" x14ac:dyDescent="0.2">
      <c r="A2053" s="140"/>
    </row>
    <row r="2054" spans="1:1" x14ac:dyDescent="0.2">
      <c r="A2054" s="140"/>
    </row>
    <row r="2055" spans="1:1" x14ac:dyDescent="0.2">
      <c r="A2055" s="140"/>
    </row>
    <row r="2056" spans="1:1" x14ac:dyDescent="0.2">
      <c r="A2056" s="140"/>
    </row>
    <row r="2057" spans="1:1" x14ac:dyDescent="0.2">
      <c r="A2057" s="140"/>
    </row>
    <row r="2058" spans="1:1" x14ac:dyDescent="0.2">
      <c r="A2058" s="140"/>
    </row>
    <row r="2059" spans="1:1" x14ac:dyDescent="0.2">
      <c r="A2059" s="140"/>
    </row>
    <row r="2060" spans="1:1" x14ac:dyDescent="0.2">
      <c r="A2060" s="140"/>
    </row>
    <row r="2061" spans="1:1" x14ac:dyDescent="0.2">
      <c r="A2061" s="140"/>
    </row>
    <row r="2062" spans="1:1" x14ac:dyDescent="0.2">
      <c r="A2062" s="140"/>
    </row>
    <row r="2063" spans="1:1" x14ac:dyDescent="0.2">
      <c r="A2063" s="140"/>
    </row>
    <row r="2064" spans="1:1" x14ac:dyDescent="0.2">
      <c r="A2064" s="140"/>
    </row>
    <row r="2065" spans="1:1" x14ac:dyDescent="0.2">
      <c r="A2065" s="140"/>
    </row>
    <row r="2066" spans="1:1" x14ac:dyDescent="0.2">
      <c r="A2066" s="140"/>
    </row>
    <row r="2067" spans="1:1" x14ac:dyDescent="0.2">
      <c r="A2067" s="140"/>
    </row>
    <row r="2068" spans="1:1" x14ac:dyDescent="0.2">
      <c r="A2068" s="140"/>
    </row>
    <row r="2069" spans="1:1" x14ac:dyDescent="0.2">
      <c r="A2069" s="140"/>
    </row>
    <row r="2070" spans="1:1" x14ac:dyDescent="0.2">
      <c r="A2070" s="140"/>
    </row>
    <row r="2071" spans="1:1" x14ac:dyDescent="0.2">
      <c r="A2071" s="140"/>
    </row>
    <row r="2072" spans="1:1" x14ac:dyDescent="0.2">
      <c r="A2072" s="140"/>
    </row>
    <row r="2073" spans="1:1" x14ac:dyDescent="0.2">
      <c r="A2073" s="140"/>
    </row>
    <row r="2074" spans="1:1" x14ac:dyDescent="0.2">
      <c r="A2074" s="140"/>
    </row>
    <row r="2075" spans="1:1" x14ac:dyDescent="0.2">
      <c r="A2075" s="140"/>
    </row>
    <row r="2076" spans="1:1" x14ac:dyDescent="0.2">
      <c r="A2076" s="140"/>
    </row>
    <row r="2077" spans="1:1" x14ac:dyDescent="0.2">
      <c r="A2077" s="140"/>
    </row>
    <row r="2078" spans="1:1" x14ac:dyDescent="0.2">
      <c r="A2078" s="140"/>
    </row>
    <row r="2079" spans="1:1" x14ac:dyDescent="0.2">
      <c r="A2079" s="140"/>
    </row>
    <row r="2080" spans="1:1" x14ac:dyDescent="0.2">
      <c r="A2080" s="140"/>
    </row>
    <row r="2081" spans="1:1" x14ac:dyDescent="0.2">
      <c r="A2081" s="140"/>
    </row>
    <row r="2082" spans="1:1" x14ac:dyDescent="0.2">
      <c r="A2082" s="140"/>
    </row>
    <row r="2083" spans="1:1" x14ac:dyDescent="0.2">
      <c r="A2083" s="140"/>
    </row>
    <row r="2084" spans="1:1" x14ac:dyDescent="0.2">
      <c r="A2084" s="140"/>
    </row>
    <row r="2085" spans="1:1" x14ac:dyDescent="0.2">
      <c r="A2085" s="140"/>
    </row>
    <row r="2086" spans="1:1" x14ac:dyDescent="0.2">
      <c r="A2086" s="140"/>
    </row>
    <row r="2087" spans="1:1" x14ac:dyDescent="0.2">
      <c r="A2087" s="140"/>
    </row>
    <row r="2088" spans="1:1" x14ac:dyDescent="0.2">
      <c r="A2088" s="140"/>
    </row>
    <row r="2089" spans="1:1" x14ac:dyDescent="0.2">
      <c r="A2089" s="140"/>
    </row>
    <row r="2090" spans="1:1" x14ac:dyDescent="0.2">
      <c r="A2090" s="140"/>
    </row>
    <row r="2091" spans="1:1" x14ac:dyDescent="0.2">
      <c r="A2091" s="140"/>
    </row>
    <row r="2092" spans="1:1" x14ac:dyDescent="0.2">
      <c r="A2092" s="140"/>
    </row>
    <row r="2093" spans="1:1" x14ac:dyDescent="0.2">
      <c r="A2093" s="140"/>
    </row>
    <row r="2094" spans="1:1" x14ac:dyDescent="0.2">
      <c r="A2094" s="140"/>
    </row>
    <row r="2095" spans="1:1" x14ac:dyDescent="0.2">
      <c r="A2095" s="140"/>
    </row>
    <row r="2096" spans="1:1" x14ac:dyDescent="0.2">
      <c r="A2096" s="140"/>
    </row>
    <row r="2097" spans="1:1" x14ac:dyDescent="0.2">
      <c r="A2097" s="140"/>
    </row>
    <row r="2098" spans="1:1" x14ac:dyDescent="0.2">
      <c r="A2098" s="140"/>
    </row>
    <row r="2099" spans="1:1" x14ac:dyDescent="0.2">
      <c r="A2099" s="140"/>
    </row>
    <row r="2100" spans="1:1" x14ac:dyDescent="0.2">
      <c r="A2100" s="140"/>
    </row>
    <row r="2101" spans="1:1" x14ac:dyDescent="0.2">
      <c r="A2101" s="140"/>
    </row>
    <row r="2102" spans="1:1" x14ac:dyDescent="0.2">
      <c r="A2102" s="140"/>
    </row>
    <row r="2103" spans="1:1" x14ac:dyDescent="0.2">
      <c r="A2103" s="140"/>
    </row>
    <row r="2104" spans="1:1" x14ac:dyDescent="0.2">
      <c r="A2104" s="140"/>
    </row>
    <row r="2105" spans="1:1" x14ac:dyDescent="0.2">
      <c r="A2105" s="140"/>
    </row>
    <row r="2106" spans="1:1" x14ac:dyDescent="0.2">
      <c r="A2106" s="140"/>
    </row>
    <row r="2107" spans="1:1" x14ac:dyDescent="0.2">
      <c r="A2107" s="140"/>
    </row>
    <row r="2108" spans="1:1" x14ac:dyDescent="0.2">
      <c r="A2108" s="140"/>
    </row>
    <row r="2109" spans="1:1" x14ac:dyDescent="0.2">
      <c r="A2109" s="140"/>
    </row>
    <row r="2110" spans="1:1" x14ac:dyDescent="0.2">
      <c r="A2110" s="140"/>
    </row>
    <row r="2111" spans="1:1" x14ac:dyDescent="0.2">
      <c r="A2111" s="140"/>
    </row>
    <row r="2112" spans="1:1" x14ac:dyDescent="0.2">
      <c r="A2112" s="140"/>
    </row>
    <row r="2113" spans="1:1" x14ac:dyDescent="0.2">
      <c r="A2113" s="140"/>
    </row>
    <row r="2114" spans="1:1" x14ac:dyDescent="0.2">
      <c r="A2114" s="140"/>
    </row>
    <row r="2115" spans="1:1" x14ac:dyDescent="0.2">
      <c r="A2115" s="140"/>
    </row>
    <row r="2116" spans="1:1" x14ac:dyDescent="0.2">
      <c r="A2116" s="140"/>
    </row>
    <row r="2117" spans="1:1" x14ac:dyDescent="0.2">
      <c r="A2117" s="140"/>
    </row>
    <row r="2118" spans="1:1" x14ac:dyDescent="0.2">
      <c r="A2118" s="140"/>
    </row>
    <row r="2119" spans="1:1" x14ac:dyDescent="0.2">
      <c r="A2119" s="140"/>
    </row>
    <row r="2120" spans="1:1" x14ac:dyDescent="0.2">
      <c r="A2120" s="140"/>
    </row>
    <row r="2121" spans="1:1" x14ac:dyDescent="0.2">
      <c r="A2121" s="140"/>
    </row>
    <row r="2122" spans="1:1" x14ac:dyDescent="0.2">
      <c r="A2122" s="140"/>
    </row>
    <row r="2123" spans="1:1" x14ac:dyDescent="0.2">
      <c r="A2123" s="140"/>
    </row>
    <row r="2124" spans="1:1" x14ac:dyDescent="0.2">
      <c r="A2124" s="140"/>
    </row>
    <row r="2125" spans="1:1" x14ac:dyDescent="0.2">
      <c r="A2125" s="140"/>
    </row>
    <row r="2126" spans="1:1" x14ac:dyDescent="0.2">
      <c r="A2126" s="140"/>
    </row>
    <row r="2127" spans="1:1" x14ac:dyDescent="0.2">
      <c r="A2127" s="140"/>
    </row>
    <row r="2128" spans="1:1" x14ac:dyDescent="0.2">
      <c r="A2128" s="140"/>
    </row>
    <row r="2129" spans="1:1" x14ac:dyDescent="0.2">
      <c r="A2129" s="140"/>
    </row>
    <row r="2130" spans="1:1" x14ac:dyDescent="0.2">
      <c r="A2130" s="140"/>
    </row>
    <row r="2131" spans="1:1" x14ac:dyDescent="0.2">
      <c r="A2131" s="140"/>
    </row>
    <row r="2132" spans="1:1" x14ac:dyDescent="0.2">
      <c r="A2132" s="140"/>
    </row>
    <row r="2133" spans="1:1" x14ac:dyDescent="0.2">
      <c r="A2133" s="140"/>
    </row>
    <row r="2134" spans="1:1" x14ac:dyDescent="0.2">
      <c r="A2134" s="140"/>
    </row>
    <row r="2135" spans="1:1" x14ac:dyDescent="0.2">
      <c r="A2135" s="140"/>
    </row>
    <row r="2136" spans="1:1" x14ac:dyDescent="0.2">
      <c r="A2136" s="140"/>
    </row>
    <row r="2137" spans="1:1" x14ac:dyDescent="0.2">
      <c r="A2137" s="140"/>
    </row>
    <row r="2138" spans="1:1" x14ac:dyDescent="0.2">
      <c r="A2138" s="140"/>
    </row>
    <row r="2139" spans="1:1" x14ac:dyDescent="0.2">
      <c r="A2139" s="140"/>
    </row>
    <row r="2140" spans="1:1" x14ac:dyDescent="0.2">
      <c r="A2140" s="140"/>
    </row>
    <row r="2141" spans="1:1" x14ac:dyDescent="0.2">
      <c r="A2141" s="140"/>
    </row>
    <row r="2142" spans="1:1" x14ac:dyDescent="0.2">
      <c r="A2142" s="140"/>
    </row>
    <row r="2143" spans="1:1" x14ac:dyDescent="0.2">
      <c r="A2143" s="140"/>
    </row>
    <row r="2144" spans="1:1" x14ac:dyDescent="0.2">
      <c r="A2144" s="140"/>
    </row>
    <row r="2145" spans="1:1" x14ac:dyDescent="0.2">
      <c r="A2145" s="140"/>
    </row>
    <row r="2146" spans="1:1" x14ac:dyDescent="0.2">
      <c r="A2146" s="140"/>
    </row>
    <row r="2147" spans="1:1" x14ac:dyDescent="0.2">
      <c r="A2147" s="140"/>
    </row>
    <row r="2148" spans="1:1" x14ac:dyDescent="0.2">
      <c r="A2148" s="140"/>
    </row>
    <row r="2149" spans="1:1" x14ac:dyDescent="0.2">
      <c r="A2149" s="140"/>
    </row>
    <row r="2150" spans="1:1" x14ac:dyDescent="0.2">
      <c r="A2150" s="140"/>
    </row>
    <row r="2151" spans="1:1" x14ac:dyDescent="0.2">
      <c r="A2151" s="140"/>
    </row>
    <row r="2152" spans="1:1" x14ac:dyDescent="0.2">
      <c r="A2152" s="140"/>
    </row>
    <row r="2153" spans="1:1" x14ac:dyDescent="0.2">
      <c r="A2153" s="140"/>
    </row>
    <row r="2154" spans="1:1" x14ac:dyDescent="0.2">
      <c r="A2154" s="140"/>
    </row>
    <row r="2155" spans="1:1" x14ac:dyDescent="0.2">
      <c r="A2155" s="140"/>
    </row>
    <row r="2156" spans="1:1" x14ac:dyDescent="0.2">
      <c r="A2156" s="140"/>
    </row>
    <row r="2157" spans="1:1" x14ac:dyDescent="0.2">
      <c r="A2157" s="140"/>
    </row>
    <row r="2158" spans="1:1" x14ac:dyDescent="0.2">
      <c r="A2158" s="140"/>
    </row>
    <row r="2159" spans="1:1" x14ac:dyDescent="0.2">
      <c r="A2159" s="140"/>
    </row>
    <row r="2160" spans="1:1" x14ac:dyDescent="0.2">
      <c r="A2160" s="140"/>
    </row>
    <row r="2161" spans="1:1" x14ac:dyDescent="0.2">
      <c r="A2161" s="140"/>
    </row>
    <row r="2162" spans="1:1" x14ac:dyDescent="0.2">
      <c r="A2162" s="140"/>
    </row>
    <row r="2163" spans="1:1" x14ac:dyDescent="0.2">
      <c r="A2163" s="140"/>
    </row>
    <row r="2164" spans="1:1" x14ac:dyDescent="0.2">
      <c r="A2164" s="140"/>
    </row>
    <row r="2165" spans="1:1" x14ac:dyDescent="0.2">
      <c r="A2165" s="140"/>
    </row>
    <row r="2166" spans="1:1" x14ac:dyDescent="0.2">
      <c r="A2166" s="140"/>
    </row>
    <row r="2167" spans="1:1" x14ac:dyDescent="0.2">
      <c r="A2167" s="140"/>
    </row>
    <row r="2168" spans="1:1" x14ac:dyDescent="0.2">
      <c r="A2168" s="140"/>
    </row>
    <row r="2169" spans="1:1" x14ac:dyDescent="0.2">
      <c r="A2169" s="140"/>
    </row>
    <row r="2170" spans="1:1" x14ac:dyDescent="0.2">
      <c r="A2170" s="140"/>
    </row>
    <row r="2171" spans="1:1" x14ac:dyDescent="0.2">
      <c r="A2171" s="140"/>
    </row>
    <row r="2172" spans="1:1" x14ac:dyDescent="0.2">
      <c r="A2172" s="140"/>
    </row>
    <row r="2173" spans="1:1" x14ac:dyDescent="0.2">
      <c r="A2173" s="140"/>
    </row>
    <row r="2174" spans="1:1" x14ac:dyDescent="0.2">
      <c r="A2174" s="140"/>
    </row>
    <row r="2175" spans="1:1" x14ac:dyDescent="0.2">
      <c r="A2175" s="140"/>
    </row>
    <row r="2176" spans="1:1" x14ac:dyDescent="0.2">
      <c r="A2176" s="140"/>
    </row>
    <row r="2177" spans="1:1" x14ac:dyDescent="0.2">
      <c r="A2177" s="140"/>
    </row>
    <row r="2178" spans="1:1" x14ac:dyDescent="0.2">
      <c r="A2178" s="140"/>
    </row>
    <row r="2179" spans="1:1" x14ac:dyDescent="0.2">
      <c r="A2179" s="140"/>
    </row>
    <row r="2180" spans="1:1" x14ac:dyDescent="0.2">
      <c r="A2180" s="140"/>
    </row>
    <row r="2181" spans="1:1" x14ac:dyDescent="0.2">
      <c r="A2181" s="140"/>
    </row>
    <row r="2182" spans="1:1" x14ac:dyDescent="0.2">
      <c r="A2182" s="140"/>
    </row>
    <row r="2183" spans="1:1" x14ac:dyDescent="0.2">
      <c r="A2183" s="140"/>
    </row>
    <row r="2184" spans="1:1" x14ac:dyDescent="0.2">
      <c r="A2184" s="140"/>
    </row>
    <row r="2185" spans="1:1" x14ac:dyDescent="0.2">
      <c r="A2185" s="140"/>
    </row>
    <row r="2186" spans="1:1" x14ac:dyDescent="0.2">
      <c r="A2186" s="140"/>
    </row>
    <row r="2187" spans="1:1" x14ac:dyDescent="0.2">
      <c r="A2187" s="140"/>
    </row>
    <row r="2188" spans="1:1" x14ac:dyDescent="0.2">
      <c r="A2188" s="140"/>
    </row>
    <row r="2189" spans="1:1" x14ac:dyDescent="0.2">
      <c r="A2189" s="140"/>
    </row>
    <row r="2190" spans="1:1" x14ac:dyDescent="0.2">
      <c r="A2190" s="140"/>
    </row>
    <row r="2191" spans="1:1" x14ac:dyDescent="0.2">
      <c r="A2191" s="140"/>
    </row>
    <row r="2192" spans="1:1" x14ac:dyDescent="0.2">
      <c r="A2192" s="140"/>
    </row>
    <row r="2193" spans="1:1" x14ac:dyDescent="0.2">
      <c r="A2193" s="140"/>
    </row>
    <row r="2194" spans="1:1" x14ac:dyDescent="0.2">
      <c r="A2194" s="140"/>
    </row>
    <row r="2195" spans="1:1" x14ac:dyDescent="0.2">
      <c r="A2195" s="140"/>
    </row>
    <row r="2196" spans="1:1" x14ac:dyDescent="0.2">
      <c r="A2196" s="140"/>
    </row>
    <row r="2197" spans="1:1" x14ac:dyDescent="0.2">
      <c r="A2197" s="140"/>
    </row>
    <row r="2198" spans="1:1" x14ac:dyDescent="0.2">
      <c r="A2198" s="140"/>
    </row>
    <row r="2199" spans="1:1" x14ac:dyDescent="0.2">
      <c r="A2199" s="140"/>
    </row>
    <row r="2200" spans="1:1" x14ac:dyDescent="0.2">
      <c r="A2200" s="140"/>
    </row>
    <row r="2201" spans="1:1" x14ac:dyDescent="0.2">
      <c r="A2201" s="140"/>
    </row>
    <row r="2202" spans="1:1" x14ac:dyDescent="0.2">
      <c r="A2202" s="140"/>
    </row>
    <row r="2203" spans="1:1" x14ac:dyDescent="0.2">
      <c r="A2203" s="140"/>
    </row>
    <row r="2204" spans="1:1" x14ac:dyDescent="0.2">
      <c r="A2204" s="140"/>
    </row>
    <row r="2205" spans="1:1" x14ac:dyDescent="0.2">
      <c r="A2205" s="140"/>
    </row>
    <row r="2206" spans="1:1" x14ac:dyDescent="0.2">
      <c r="A2206" s="140"/>
    </row>
    <row r="2207" spans="1:1" x14ac:dyDescent="0.2">
      <c r="A2207" s="140"/>
    </row>
    <row r="2208" spans="1:1" x14ac:dyDescent="0.2">
      <c r="A2208" s="140"/>
    </row>
    <row r="2209" spans="1:1" x14ac:dyDescent="0.2">
      <c r="A2209" s="140"/>
    </row>
    <row r="2210" spans="1:1" x14ac:dyDescent="0.2">
      <c r="A2210" s="140"/>
    </row>
    <row r="2211" spans="1:1" x14ac:dyDescent="0.2">
      <c r="A2211" s="140"/>
    </row>
    <row r="2212" spans="1:1" x14ac:dyDescent="0.2">
      <c r="A2212" s="140"/>
    </row>
    <row r="2213" spans="1:1" x14ac:dyDescent="0.2">
      <c r="A2213" s="140"/>
    </row>
    <row r="2214" spans="1:1" x14ac:dyDescent="0.2">
      <c r="A2214" s="140"/>
    </row>
    <row r="2215" spans="1:1" x14ac:dyDescent="0.2">
      <c r="A2215" s="140"/>
    </row>
    <row r="2216" spans="1:1" x14ac:dyDescent="0.2">
      <c r="A2216" s="140"/>
    </row>
    <row r="2217" spans="1:1" x14ac:dyDescent="0.2">
      <c r="A2217" s="140"/>
    </row>
    <row r="2218" spans="1:1" x14ac:dyDescent="0.2">
      <c r="A2218" s="140"/>
    </row>
    <row r="2219" spans="1:1" x14ac:dyDescent="0.2">
      <c r="A2219" s="140"/>
    </row>
    <row r="2220" spans="1:1" x14ac:dyDescent="0.2">
      <c r="A2220" s="140"/>
    </row>
    <row r="2221" spans="1:1" x14ac:dyDescent="0.2">
      <c r="A2221" s="140"/>
    </row>
    <row r="2222" spans="1:1" x14ac:dyDescent="0.2">
      <c r="A2222" s="140"/>
    </row>
    <row r="2223" spans="1:1" x14ac:dyDescent="0.2">
      <c r="A2223" s="140"/>
    </row>
    <row r="2224" spans="1:1" x14ac:dyDescent="0.2">
      <c r="A2224" s="140"/>
    </row>
    <row r="2225" spans="1:1" x14ac:dyDescent="0.2">
      <c r="A2225" s="140"/>
    </row>
    <row r="2226" spans="1:1" x14ac:dyDescent="0.2">
      <c r="A2226" s="140"/>
    </row>
    <row r="2227" spans="1:1" x14ac:dyDescent="0.2">
      <c r="A2227" s="140"/>
    </row>
    <row r="2228" spans="1:1" x14ac:dyDescent="0.2">
      <c r="A2228" s="140"/>
    </row>
    <row r="2229" spans="1:1" x14ac:dyDescent="0.2">
      <c r="A2229" s="140"/>
    </row>
    <row r="2230" spans="1:1" x14ac:dyDescent="0.2">
      <c r="A2230" s="140"/>
    </row>
    <row r="2231" spans="1:1" x14ac:dyDescent="0.2">
      <c r="A2231" s="140"/>
    </row>
    <row r="2232" spans="1:1" x14ac:dyDescent="0.2">
      <c r="A2232" s="140"/>
    </row>
    <row r="2233" spans="1:1" x14ac:dyDescent="0.2">
      <c r="A2233" s="140"/>
    </row>
    <row r="2234" spans="1:1" x14ac:dyDescent="0.2">
      <c r="A2234" s="140"/>
    </row>
    <row r="2235" spans="1:1" x14ac:dyDescent="0.2">
      <c r="A2235" s="140"/>
    </row>
    <row r="2236" spans="1:1" x14ac:dyDescent="0.2">
      <c r="A2236" s="140"/>
    </row>
    <row r="2237" spans="1:1" x14ac:dyDescent="0.2">
      <c r="A2237" s="140"/>
    </row>
    <row r="2238" spans="1:1" x14ac:dyDescent="0.2">
      <c r="A2238" s="140"/>
    </row>
    <row r="2239" spans="1:1" x14ac:dyDescent="0.2">
      <c r="A2239" s="140"/>
    </row>
    <row r="2240" spans="1:1" x14ac:dyDescent="0.2">
      <c r="A2240" s="140"/>
    </row>
    <row r="2241" spans="1:1" x14ac:dyDescent="0.2">
      <c r="A2241" s="140"/>
    </row>
    <row r="2242" spans="1:1" x14ac:dyDescent="0.2">
      <c r="A2242" s="140"/>
    </row>
    <row r="2243" spans="1:1" x14ac:dyDescent="0.2">
      <c r="A2243" s="140"/>
    </row>
    <row r="2244" spans="1:1" x14ac:dyDescent="0.2">
      <c r="A2244" s="140"/>
    </row>
    <row r="2245" spans="1:1" x14ac:dyDescent="0.2">
      <c r="A2245" s="140"/>
    </row>
    <row r="2246" spans="1:1" x14ac:dyDescent="0.2">
      <c r="A2246" s="140"/>
    </row>
    <row r="2247" spans="1:1" x14ac:dyDescent="0.2">
      <c r="A2247" s="140"/>
    </row>
    <row r="2248" spans="1:1" x14ac:dyDescent="0.2">
      <c r="A2248" s="140"/>
    </row>
    <row r="2249" spans="1:1" x14ac:dyDescent="0.2">
      <c r="A2249" s="140"/>
    </row>
    <row r="2250" spans="1:1" x14ac:dyDescent="0.2">
      <c r="A2250" s="140"/>
    </row>
    <row r="2251" spans="1:1" x14ac:dyDescent="0.2">
      <c r="A2251" s="140"/>
    </row>
    <row r="2252" spans="1:1" x14ac:dyDescent="0.2">
      <c r="A2252" s="140"/>
    </row>
    <row r="2253" spans="1:1" x14ac:dyDescent="0.2">
      <c r="A2253" s="140"/>
    </row>
    <row r="2254" spans="1:1" x14ac:dyDescent="0.2">
      <c r="A2254" s="140"/>
    </row>
    <row r="2255" spans="1:1" x14ac:dyDescent="0.2">
      <c r="A2255" s="140"/>
    </row>
    <row r="2256" spans="1:1" x14ac:dyDescent="0.2">
      <c r="A2256" s="140"/>
    </row>
    <row r="2257" spans="1:1" x14ac:dyDescent="0.2">
      <c r="A2257" s="140"/>
    </row>
    <row r="2258" spans="1:1" x14ac:dyDescent="0.2">
      <c r="A2258" s="140"/>
    </row>
    <row r="2259" spans="1:1" x14ac:dyDescent="0.2">
      <c r="A2259" s="140"/>
    </row>
    <row r="2260" spans="1:1" x14ac:dyDescent="0.2">
      <c r="A2260" s="140"/>
    </row>
    <row r="2261" spans="1:1" x14ac:dyDescent="0.2">
      <c r="A2261" s="140"/>
    </row>
    <row r="2262" spans="1:1" x14ac:dyDescent="0.2">
      <c r="A2262" s="140"/>
    </row>
    <row r="2263" spans="1:1" x14ac:dyDescent="0.2">
      <c r="A2263" s="140"/>
    </row>
    <row r="2264" spans="1:1" x14ac:dyDescent="0.2">
      <c r="A2264" s="140"/>
    </row>
    <row r="2265" spans="1:1" x14ac:dyDescent="0.2">
      <c r="A2265" s="140"/>
    </row>
    <row r="2266" spans="1:1" x14ac:dyDescent="0.2">
      <c r="A2266" s="140"/>
    </row>
    <row r="2267" spans="1:1" x14ac:dyDescent="0.2">
      <c r="A2267" s="140"/>
    </row>
    <row r="2268" spans="1:1" x14ac:dyDescent="0.2">
      <c r="A2268" s="140"/>
    </row>
    <row r="2269" spans="1:1" x14ac:dyDescent="0.2">
      <c r="A2269" s="140"/>
    </row>
    <row r="2270" spans="1:1" x14ac:dyDescent="0.2">
      <c r="A2270" s="140"/>
    </row>
    <row r="2271" spans="1:1" x14ac:dyDescent="0.2">
      <c r="A2271" s="140"/>
    </row>
    <row r="2272" spans="1:1" x14ac:dyDescent="0.2">
      <c r="A2272" s="140"/>
    </row>
    <row r="2273" spans="1:1" x14ac:dyDescent="0.2">
      <c r="A2273" s="140"/>
    </row>
    <row r="2274" spans="1:1" x14ac:dyDescent="0.2">
      <c r="A2274" s="140"/>
    </row>
    <row r="2275" spans="1:1" x14ac:dyDescent="0.2">
      <c r="A2275" s="140"/>
    </row>
    <row r="2276" spans="1:1" x14ac:dyDescent="0.2">
      <c r="A2276" s="140"/>
    </row>
    <row r="2277" spans="1:1" x14ac:dyDescent="0.2">
      <c r="A2277" s="140"/>
    </row>
    <row r="2278" spans="1:1" x14ac:dyDescent="0.2">
      <c r="A2278" s="140"/>
    </row>
    <row r="2279" spans="1:1" x14ac:dyDescent="0.2">
      <c r="A2279" s="140"/>
    </row>
    <row r="2280" spans="1:1" x14ac:dyDescent="0.2">
      <c r="A2280" s="140"/>
    </row>
    <row r="2281" spans="1:1" x14ac:dyDescent="0.2">
      <c r="A2281" s="140"/>
    </row>
    <row r="2282" spans="1:1" x14ac:dyDescent="0.2">
      <c r="A2282" s="140"/>
    </row>
    <row r="2283" spans="1:1" x14ac:dyDescent="0.2">
      <c r="A2283" s="140"/>
    </row>
    <row r="2284" spans="1:1" x14ac:dyDescent="0.2">
      <c r="A2284" s="140"/>
    </row>
    <row r="2285" spans="1:1" x14ac:dyDescent="0.2">
      <c r="A2285" s="140"/>
    </row>
    <row r="2286" spans="1:1" x14ac:dyDescent="0.2">
      <c r="A2286" s="140"/>
    </row>
    <row r="2287" spans="1:1" x14ac:dyDescent="0.2">
      <c r="A2287" s="140"/>
    </row>
    <row r="2288" spans="1:1" x14ac:dyDescent="0.2">
      <c r="A2288" s="140"/>
    </row>
    <row r="2289" spans="1:1" x14ac:dyDescent="0.2">
      <c r="A2289" s="140"/>
    </row>
    <row r="2290" spans="1:1" x14ac:dyDescent="0.2">
      <c r="A2290" s="140"/>
    </row>
    <row r="2291" spans="1:1" x14ac:dyDescent="0.2">
      <c r="A2291" s="140"/>
    </row>
    <row r="2292" spans="1:1" x14ac:dyDescent="0.2">
      <c r="A2292" s="140"/>
    </row>
    <row r="2293" spans="1:1" x14ac:dyDescent="0.2">
      <c r="A2293" s="140"/>
    </row>
    <row r="2294" spans="1:1" x14ac:dyDescent="0.2">
      <c r="A2294" s="140"/>
    </row>
    <row r="2295" spans="1:1" x14ac:dyDescent="0.2">
      <c r="A2295" s="140"/>
    </row>
    <row r="2296" spans="1:1" x14ac:dyDescent="0.2">
      <c r="A2296" s="140"/>
    </row>
    <row r="2297" spans="1:1" x14ac:dyDescent="0.2">
      <c r="A2297" s="140"/>
    </row>
    <row r="2298" spans="1:1" x14ac:dyDescent="0.2">
      <c r="A2298" s="140"/>
    </row>
    <row r="2299" spans="1:1" x14ac:dyDescent="0.2">
      <c r="A2299" s="140"/>
    </row>
    <row r="2300" spans="1:1" x14ac:dyDescent="0.2">
      <c r="A2300" s="140"/>
    </row>
    <row r="2301" spans="1:1" x14ac:dyDescent="0.2">
      <c r="A2301" s="140"/>
    </row>
    <row r="2302" spans="1:1" x14ac:dyDescent="0.2">
      <c r="A2302" s="140"/>
    </row>
    <row r="2303" spans="1:1" x14ac:dyDescent="0.2">
      <c r="A2303" s="140"/>
    </row>
    <row r="2304" spans="1:1" x14ac:dyDescent="0.2">
      <c r="A2304" s="140"/>
    </row>
    <row r="2305" spans="1:1" x14ac:dyDescent="0.2">
      <c r="A2305" s="140"/>
    </row>
    <row r="2306" spans="1:1" x14ac:dyDescent="0.2">
      <c r="A2306" s="140"/>
    </row>
    <row r="2307" spans="1:1" x14ac:dyDescent="0.2">
      <c r="A2307" s="140"/>
    </row>
    <row r="2308" spans="1:1" x14ac:dyDescent="0.2">
      <c r="A2308" s="140"/>
    </row>
    <row r="2309" spans="1:1" x14ac:dyDescent="0.2">
      <c r="A2309" s="140"/>
    </row>
    <row r="2310" spans="1:1" x14ac:dyDescent="0.2">
      <c r="A2310" s="140"/>
    </row>
    <row r="2311" spans="1:1" x14ac:dyDescent="0.2">
      <c r="A2311" s="140"/>
    </row>
    <row r="2312" spans="1:1" x14ac:dyDescent="0.2">
      <c r="A2312" s="140"/>
    </row>
    <row r="2313" spans="1:1" x14ac:dyDescent="0.2">
      <c r="A2313" s="140"/>
    </row>
    <row r="2314" spans="1:1" x14ac:dyDescent="0.2">
      <c r="A2314" s="140"/>
    </row>
    <row r="2315" spans="1:1" x14ac:dyDescent="0.2">
      <c r="A2315" s="140"/>
    </row>
    <row r="2316" spans="1:1" x14ac:dyDescent="0.2">
      <c r="A2316" s="140"/>
    </row>
    <row r="2317" spans="1:1" x14ac:dyDescent="0.2">
      <c r="A2317" s="140"/>
    </row>
    <row r="2318" spans="1:1" x14ac:dyDescent="0.2">
      <c r="A2318" s="140"/>
    </row>
    <row r="2319" spans="1:1" x14ac:dyDescent="0.2">
      <c r="A2319" s="140"/>
    </row>
    <row r="2320" spans="1:1" x14ac:dyDescent="0.2">
      <c r="A2320" s="140"/>
    </row>
    <row r="2321" spans="1:1" x14ac:dyDescent="0.2">
      <c r="A2321" s="140"/>
    </row>
    <row r="2322" spans="1:1" x14ac:dyDescent="0.2">
      <c r="A2322" s="140"/>
    </row>
    <row r="2323" spans="1:1" x14ac:dyDescent="0.2">
      <c r="A2323" s="140"/>
    </row>
    <row r="2324" spans="1:1" x14ac:dyDescent="0.2">
      <c r="A2324" s="140"/>
    </row>
    <row r="2325" spans="1:1" x14ac:dyDescent="0.2">
      <c r="A2325" s="140"/>
    </row>
    <row r="2326" spans="1:1" x14ac:dyDescent="0.2">
      <c r="A2326" s="140"/>
    </row>
    <row r="2327" spans="1:1" x14ac:dyDescent="0.2">
      <c r="A2327" s="140"/>
    </row>
    <row r="2328" spans="1:1" x14ac:dyDescent="0.2">
      <c r="A2328" s="140"/>
    </row>
    <row r="2329" spans="1:1" x14ac:dyDescent="0.2">
      <c r="A2329" s="140"/>
    </row>
    <row r="2330" spans="1:1" x14ac:dyDescent="0.2">
      <c r="A2330" s="140"/>
    </row>
    <row r="2331" spans="1:1" x14ac:dyDescent="0.2">
      <c r="A2331" s="140"/>
    </row>
    <row r="2332" spans="1:1" x14ac:dyDescent="0.2">
      <c r="A2332" s="140"/>
    </row>
    <row r="2333" spans="1:1" x14ac:dyDescent="0.2">
      <c r="A2333" s="140"/>
    </row>
    <row r="2334" spans="1:1" x14ac:dyDescent="0.2">
      <c r="A2334" s="140"/>
    </row>
    <row r="2335" spans="1:1" x14ac:dyDescent="0.2">
      <c r="A2335" s="140"/>
    </row>
    <row r="2336" spans="1:1" x14ac:dyDescent="0.2">
      <c r="A2336" s="140"/>
    </row>
    <row r="2337" spans="1:1" x14ac:dyDescent="0.2">
      <c r="A2337" s="140"/>
    </row>
    <row r="2338" spans="1:1" x14ac:dyDescent="0.2">
      <c r="A2338" s="140"/>
    </row>
    <row r="2339" spans="1:1" x14ac:dyDescent="0.2">
      <c r="A2339" s="140"/>
    </row>
    <row r="2340" spans="1:1" x14ac:dyDescent="0.2">
      <c r="A2340" s="140"/>
    </row>
    <row r="2341" spans="1:1" x14ac:dyDescent="0.2">
      <c r="A2341" s="140"/>
    </row>
    <row r="2342" spans="1:1" x14ac:dyDescent="0.2">
      <c r="A2342" s="140"/>
    </row>
    <row r="2343" spans="1:1" x14ac:dyDescent="0.2">
      <c r="A2343" s="140"/>
    </row>
    <row r="2344" spans="1:1" x14ac:dyDescent="0.2">
      <c r="A2344" s="140"/>
    </row>
    <row r="2345" spans="1:1" x14ac:dyDescent="0.2">
      <c r="A2345" s="140"/>
    </row>
    <row r="2346" spans="1:1" x14ac:dyDescent="0.2">
      <c r="A2346" s="140"/>
    </row>
    <row r="2347" spans="1:1" x14ac:dyDescent="0.2">
      <c r="A2347" s="140"/>
    </row>
    <row r="2348" spans="1:1" x14ac:dyDescent="0.2">
      <c r="A2348" s="140"/>
    </row>
    <row r="2349" spans="1:1" x14ac:dyDescent="0.2">
      <c r="A2349" s="140"/>
    </row>
    <row r="2350" spans="1:1" x14ac:dyDescent="0.2">
      <c r="A2350" s="140"/>
    </row>
    <row r="2351" spans="1:1" x14ac:dyDescent="0.2">
      <c r="A2351" s="140"/>
    </row>
    <row r="2352" spans="1:1" x14ac:dyDescent="0.2">
      <c r="A2352" s="140"/>
    </row>
    <row r="2353" spans="1:1" x14ac:dyDescent="0.2">
      <c r="A2353" s="140"/>
    </row>
    <row r="2354" spans="1:1" x14ac:dyDescent="0.2">
      <c r="A2354" s="140"/>
    </row>
    <row r="2355" spans="1:1" x14ac:dyDescent="0.2">
      <c r="A2355" s="140"/>
    </row>
    <row r="2356" spans="1:1" x14ac:dyDescent="0.2">
      <c r="A2356" s="140"/>
    </row>
    <row r="2357" spans="1:1" x14ac:dyDescent="0.2">
      <c r="A2357" s="140"/>
    </row>
    <row r="2358" spans="1:1" x14ac:dyDescent="0.2">
      <c r="A2358" s="140"/>
    </row>
    <row r="2359" spans="1:1" x14ac:dyDescent="0.2">
      <c r="A2359" s="140"/>
    </row>
    <row r="2360" spans="1:1" x14ac:dyDescent="0.2">
      <c r="A2360" s="140"/>
    </row>
    <row r="2361" spans="1:1" x14ac:dyDescent="0.2">
      <c r="A2361" s="140"/>
    </row>
    <row r="2362" spans="1:1" x14ac:dyDescent="0.2">
      <c r="A2362" s="140"/>
    </row>
    <row r="2363" spans="1:1" x14ac:dyDescent="0.2">
      <c r="A2363" s="140"/>
    </row>
    <row r="2364" spans="1:1" x14ac:dyDescent="0.2">
      <c r="A2364" s="140"/>
    </row>
    <row r="2365" spans="1:1" x14ac:dyDescent="0.2">
      <c r="A2365" s="140"/>
    </row>
    <row r="2366" spans="1:1" x14ac:dyDescent="0.2">
      <c r="A2366" s="140"/>
    </row>
    <row r="2367" spans="1:1" x14ac:dyDescent="0.2">
      <c r="A2367" s="140"/>
    </row>
    <row r="2368" spans="1:1" x14ac:dyDescent="0.2">
      <c r="A2368" s="140"/>
    </row>
    <row r="2369" spans="1:1" x14ac:dyDescent="0.2">
      <c r="A2369" s="140"/>
    </row>
    <row r="2370" spans="1:1" x14ac:dyDescent="0.2">
      <c r="A2370" s="140"/>
    </row>
    <row r="2371" spans="1:1" x14ac:dyDescent="0.2">
      <c r="A2371" s="140"/>
    </row>
    <row r="2372" spans="1:1" x14ac:dyDescent="0.2">
      <c r="A2372" s="140"/>
    </row>
    <row r="2373" spans="1:1" x14ac:dyDescent="0.2">
      <c r="A2373" s="140"/>
    </row>
    <row r="2374" spans="1:1" x14ac:dyDescent="0.2">
      <c r="A2374" s="140"/>
    </row>
    <row r="2375" spans="1:1" x14ac:dyDescent="0.2">
      <c r="A2375" s="140"/>
    </row>
    <row r="2376" spans="1:1" x14ac:dyDescent="0.2">
      <c r="A2376" s="140"/>
    </row>
    <row r="2377" spans="1:1" x14ac:dyDescent="0.2">
      <c r="A2377" s="140"/>
    </row>
    <row r="2378" spans="1:1" x14ac:dyDescent="0.2">
      <c r="A2378" s="140"/>
    </row>
    <row r="2379" spans="1:1" x14ac:dyDescent="0.2">
      <c r="A2379" s="140"/>
    </row>
    <row r="2380" spans="1:1" x14ac:dyDescent="0.2">
      <c r="A2380" s="140"/>
    </row>
    <row r="2381" spans="1:1" x14ac:dyDescent="0.2">
      <c r="A2381" s="140"/>
    </row>
    <row r="2382" spans="1:1" x14ac:dyDescent="0.2">
      <c r="A2382" s="140"/>
    </row>
    <row r="2383" spans="1:1" x14ac:dyDescent="0.2">
      <c r="A2383" s="140"/>
    </row>
    <row r="2384" spans="1:1" x14ac:dyDescent="0.2">
      <c r="A2384" s="140"/>
    </row>
    <row r="2385" spans="1:1" x14ac:dyDescent="0.2">
      <c r="A2385" s="140"/>
    </row>
    <row r="2386" spans="1:1" x14ac:dyDescent="0.2">
      <c r="A2386" s="140"/>
    </row>
    <row r="2387" spans="1:1" x14ac:dyDescent="0.2">
      <c r="A2387" s="140"/>
    </row>
    <row r="2388" spans="1:1" x14ac:dyDescent="0.2">
      <c r="A2388" s="140"/>
    </row>
    <row r="2389" spans="1:1" x14ac:dyDescent="0.2">
      <c r="A2389" s="140"/>
    </row>
    <row r="2390" spans="1:1" x14ac:dyDescent="0.2">
      <c r="A2390" s="140"/>
    </row>
    <row r="2391" spans="1:1" x14ac:dyDescent="0.2">
      <c r="A2391" s="140"/>
    </row>
    <row r="2392" spans="1:1" x14ac:dyDescent="0.2">
      <c r="A2392" s="140"/>
    </row>
    <row r="2393" spans="1:1" x14ac:dyDescent="0.2">
      <c r="A2393" s="140"/>
    </row>
    <row r="2394" spans="1:1" x14ac:dyDescent="0.2">
      <c r="A2394" s="140"/>
    </row>
    <row r="2395" spans="1:1" x14ac:dyDescent="0.2">
      <c r="A2395" s="140"/>
    </row>
    <row r="2396" spans="1:1" x14ac:dyDescent="0.2">
      <c r="A2396" s="140"/>
    </row>
    <row r="2397" spans="1:1" x14ac:dyDescent="0.2">
      <c r="A2397" s="140"/>
    </row>
    <row r="2398" spans="1:1" x14ac:dyDescent="0.2">
      <c r="A2398" s="140"/>
    </row>
    <row r="2399" spans="1:1" x14ac:dyDescent="0.2">
      <c r="A2399" s="140"/>
    </row>
    <row r="2400" spans="1:1" x14ac:dyDescent="0.2">
      <c r="A2400" s="140"/>
    </row>
    <row r="2401" spans="1:1" x14ac:dyDescent="0.2">
      <c r="A2401" s="140"/>
    </row>
    <row r="2402" spans="1:1" x14ac:dyDescent="0.2">
      <c r="A2402" s="140"/>
    </row>
    <row r="2403" spans="1:1" x14ac:dyDescent="0.2">
      <c r="A2403" s="140"/>
    </row>
    <row r="2404" spans="1:1" x14ac:dyDescent="0.2">
      <c r="A2404" s="140"/>
    </row>
    <row r="2405" spans="1:1" x14ac:dyDescent="0.2">
      <c r="A2405" s="140"/>
    </row>
    <row r="2406" spans="1:1" x14ac:dyDescent="0.2">
      <c r="A2406" s="140"/>
    </row>
    <row r="2407" spans="1:1" x14ac:dyDescent="0.2">
      <c r="A2407" s="140"/>
    </row>
    <row r="2408" spans="1:1" x14ac:dyDescent="0.2">
      <c r="A2408" s="140"/>
    </row>
    <row r="2409" spans="1:1" x14ac:dyDescent="0.2">
      <c r="A2409" s="140"/>
    </row>
    <row r="2410" spans="1:1" x14ac:dyDescent="0.2">
      <c r="A2410" s="140"/>
    </row>
    <row r="2411" spans="1:1" x14ac:dyDescent="0.2">
      <c r="A2411" s="140"/>
    </row>
    <row r="2412" spans="1:1" x14ac:dyDescent="0.2">
      <c r="A2412" s="140"/>
    </row>
    <row r="2413" spans="1:1" x14ac:dyDescent="0.2">
      <c r="A2413" s="140"/>
    </row>
    <row r="2414" spans="1:1" x14ac:dyDescent="0.2">
      <c r="A2414" s="140"/>
    </row>
    <row r="2415" spans="1:1" x14ac:dyDescent="0.2">
      <c r="A2415" s="140"/>
    </row>
    <row r="2416" spans="1:1" x14ac:dyDescent="0.2">
      <c r="A2416" s="140"/>
    </row>
    <row r="2417" spans="1:1" x14ac:dyDescent="0.2">
      <c r="A2417" s="140"/>
    </row>
    <row r="2418" spans="1:1" x14ac:dyDescent="0.2">
      <c r="A2418" s="140"/>
    </row>
    <row r="2419" spans="1:1" x14ac:dyDescent="0.2">
      <c r="A2419" s="140"/>
    </row>
    <row r="2420" spans="1:1" x14ac:dyDescent="0.2">
      <c r="A2420" s="140"/>
    </row>
    <row r="2421" spans="1:1" x14ac:dyDescent="0.2">
      <c r="A2421" s="140"/>
    </row>
    <row r="2422" spans="1:1" x14ac:dyDescent="0.2">
      <c r="A2422" s="140"/>
    </row>
    <row r="2423" spans="1:1" x14ac:dyDescent="0.2">
      <c r="A2423" s="140"/>
    </row>
    <row r="2424" spans="1:1" x14ac:dyDescent="0.2">
      <c r="A2424" s="140"/>
    </row>
    <row r="2425" spans="1:1" x14ac:dyDescent="0.2">
      <c r="A2425" s="140"/>
    </row>
    <row r="2426" spans="1:1" x14ac:dyDescent="0.2">
      <c r="A2426" s="140"/>
    </row>
    <row r="2427" spans="1:1" x14ac:dyDescent="0.2">
      <c r="A2427" s="140"/>
    </row>
    <row r="2428" spans="1:1" x14ac:dyDescent="0.2">
      <c r="A2428" s="140"/>
    </row>
    <row r="2429" spans="1:1" x14ac:dyDescent="0.2">
      <c r="A2429" s="140"/>
    </row>
    <row r="2430" spans="1:1" x14ac:dyDescent="0.2">
      <c r="A2430" s="140"/>
    </row>
    <row r="2431" spans="1:1" x14ac:dyDescent="0.2">
      <c r="A2431" s="140"/>
    </row>
    <row r="2432" spans="1:1" x14ac:dyDescent="0.2">
      <c r="A2432" s="140"/>
    </row>
    <row r="2433" spans="1:1" x14ac:dyDescent="0.2">
      <c r="A2433" s="140"/>
    </row>
    <row r="2434" spans="1:1" x14ac:dyDescent="0.2">
      <c r="A2434" s="140"/>
    </row>
    <row r="2435" spans="1:1" x14ac:dyDescent="0.2">
      <c r="A2435" s="140"/>
    </row>
    <row r="2436" spans="1:1" x14ac:dyDescent="0.2">
      <c r="A2436" s="140"/>
    </row>
    <row r="2437" spans="1:1" x14ac:dyDescent="0.2">
      <c r="A2437" s="140"/>
    </row>
    <row r="2438" spans="1:1" x14ac:dyDescent="0.2">
      <c r="A2438" s="140"/>
    </row>
    <row r="2439" spans="1:1" x14ac:dyDescent="0.2">
      <c r="A2439" s="140"/>
    </row>
    <row r="2440" spans="1:1" x14ac:dyDescent="0.2">
      <c r="A2440" s="140"/>
    </row>
    <row r="2441" spans="1:1" x14ac:dyDescent="0.2">
      <c r="A2441" s="140"/>
    </row>
    <row r="2442" spans="1:1" x14ac:dyDescent="0.2">
      <c r="A2442" s="140"/>
    </row>
    <row r="2443" spans="1:1" x14ac:dyDescent="0.2">
      <c r="A2443" s="140"/>
    </row>
    <row r="2444" spans="1:1" x14ac:dyDescent="0.2">
      <c r="A2444" s="140"/>
    </row>
    <row r="2445" spans="1:1" x14ac:dyDescent="0.2">
      <c r="A2445" s="140"/>
    </row>
    <row r="2446" spans="1:1" x14ac:dyDescent="0.2">
      <c r="A2446" s="140"/>
    </row>
    <row r="2447" spans="1:1" x14ac:dyDescent="0.2">
      <c r="A2447" s="140"/>
    </row>
    <row r="2448" spans="1:1" x14ac:dyDescent="0.2">
      <c r="A2448" s="140"/>
    </row>
    <row r="2449" spans="1:1" x14ac:dyDescent="0.2">
      <c r="A2449" s="140"/>
    </row>
    <row r="2450" spans="1:1" x14ac:dyDescent="0.2">
      <c r="A2450" s="140"/>
    </row>
    <row r="2451" spans="1:1" x14ac:dyDescent="0.2">
      <c r="A2451" s="140"/>
    </row>
    <row r="2452" spans="1:1" x14ac:dyDescent="0.2">
      <c r="A2452" s="140"/>
    </row>
    <row r="2453" spans="1:1" x14ac:dyDescent="0.2">
      <c r="A2453" s="140"/>
    </row>
    <row r="2454" spans="1:1" x14ac:dyDescent="0.2">
      <c r="A2454" s="140"/>
    </row>
    <row r="2455" spans="1:1" x14ac:dyDescent="0.2">
      <c r="A2455" s="140"/>
    </row>
    <row r="2456" spans="1:1" x14ac:dyDescent="0.2">
      <c r="A2456" s="140"/>
    </row>
    <row r="2457" spans="1:1" x14ac:dyDescent="0.2">
      <c r="A2457" s="140"/>
    </row>
    <row r="2458" spans="1:1" x14ac:dyDescent="0.2">
      <c r="A2458" s="140"/>
    </row>
    <row r="2459" spans="1:1" x14ac:dyDescent="0.2">
      <c r="A2459" s="140"/>
    </row>
    <row r="2460" spans="1:1" x14ac:dyDescent="0.2">
      <c r="A2460" s="140"/>
    </row>
    <row r="2461" spans="1:1" x14ac:dyDescent="0.2">
      <c r="A2461" s="140"/>
    </row>
    <row r="2462" spans="1:1" x14ac:dyDescent="0.2">
      <c r="A2462" s="140"/>
    </row>
    <row r="2463" spans="1:1" x14ac:dyDescent="0.2">
      <c r="A2463" s="140"/>
    </row>
    <row r="2464" spans="1:1" x14ac:dyDescent="0.2">
      <c r="A2464" s="140"/>
    </row>
    <row r="2465" spans="1:1" x14ac:dyDescent="0.2">
      <c r="A2465" s="140"/>
    </row>
    <row r="2466" spans="1:1" x14ac:dyDescent="0.2">
      <c r="A2466" s="140"/>
    </row>
    <row r="2467" spans="1:1" x14ac:dyDescent="0.2">
      <c r="A2467" s="140"/>
    </row>
    <row r="2468" spans="1:1" x14ac:dyDescent="0.2">
      <c r="A2468" s="140"/>
    </row>
    <row r="2469" spans="1:1" x14ac:dyDescent="0.2">
      <c r="A2469" s="140"/>
    </row>
    <row r="2470" spans="1:1" x14ac:dyDescent="0.2">
      <c r="A2470" s="140"/>
    </row>
    <row r="2471" spans="1:1" x14ac:dyDescent="0.2">
      <c r="A2471" s="140"/>
    </row>
    <row r="2472" spans="1:1" x14ac:dyDescent="0.2">
      <c r="A2472" s="140"/>
    </row>
    <row r="2473" spans="1:1" x14ac:dyDescent="0.2">
      <c r="A2473" s="140"/>
    </row>
    <row r="2474" spans="1:1" x14ac:dyDescent="0.2">
      <c r="A2474" s="140"/>
    </row>
    <row r="2475" spans="1:1" x14ac:dyDescent="0.2">
      <c r="A2475" s="140"/>
    </row>
    <row r="2476" spans="1:1" x14ac:dyDescent="0.2">
      <c r="A2476" s="140"/>
    </row>
    <row r="2477" spans="1:1" x14ac:dyDescent="0.2">
      <c r="A2477" s="140"/>
    </row>
    <row r="2478" spans="1:1" x14ac:dyDescent="0.2">
      <c r="A2478" s="140"/>
    </row>
    <row r="2479" spans="1:1" x14ac:dyDescent="0.2">
      <c r="A2479" s="140"/>
    </row>
    <row r="2480" spans="1:1" x14ac:dyDescent="0.2">
      <c r="A2480" s="140"/>
    </row>
    <row r="2481" spans="1:1" x14ac:dyDescent="0.2">
      <c r="A2481" s="140"/>
    </row>
    <row r="2482" spans="1:1" x14ac:dyDescent="0.2">
      <c r="A2482" s="140"/>
    </row>
    <row r="2483" spans="1:1" x14ac:dyDescent="0.2">
      <c r="A2483" s="140"/>
    </row>
    <row r="2484" spans="1:1" x14ac:dyDescent="0.2">
      <c r="A2484" s="140"/>
    </row>
    <row r="2485" spans="1:1" x14ac:dyDescent="0.2">
      <c r="A2485" s="140"/>
    </row>
    <row r="2486" spans="1:1" x14ac:dyDescent="0.2">
      <c r="A2486" s="140"/>
    </row>
    <row r="2487" spans="1:1" x14ac:dyDescent="0.2">
      <c r="A2487" s="140"/>
    </row>
    <row r="2488" spans="1:1" x14ac:dyDescent="0.2">
      <c r="A2488" s="140"/>
    </row>
    <row r="2489" spans="1:1" x14ac:dyDescent="0.2">
      <c r="A2489" s="140"/>
    </row>
    <row r="2490" spans="1:1" x14ac:dyDescent="0.2">
      <c r="A2490" s="140"/>
    </row>
    <row r="2491" spans="1:1" x14ac:dyDescent="0.2">
      <c r="A2491" s="140"/>
    </row>
    <row r="2492" spans="1:1" x14ac:dyDescent="0.2">
      <c r="A2492" s="140"/>
    </row>
    <row r="2493" spans="1:1" x14ac:dyDescent="0.2">
      <c r="A2493" s="140"/>
    </row>
    <row r="2494" spans="1:1" x14ac:dyDescent="0.2">
      <c r="A2494" s="140"/>
    </row>
    <row r="2495" spans="1:1" x14ac:dyDescent="0.2">
      <c r="A2495" s="140"/>
    </row>
    <row r="2496" spans="1:1" x14ac:dyDescent="0.2">
      <c r="A2496" s="140"/>
    </row>
    <row r="2497" spans="1:1" x14ac:dyDescent="0.2">
      <c r="A2497" s="140"/>
    </row>
    <row r="2498" spans="1:1" x14ac:dyDescent="0.2">
      <c r="A2498" s="140"/>
    </row>
    <row r="2499" spans="1:1" x14ac:dyDescent="0.2">
      <c r="A2499" s="140"/>
    </row>
    <row r="2500" spans="1:1" x14ac:dyDescent="0.2">
      <c r="A2500" s="140"/>
    </row>
    <row r="2501" spans="1:1" x14ac:dyDescent="0.2">
      <c r="A2501" s="140"/>
    </row>
    <row r="2502" spans="1:1" x14ac:dyDescent="0.2">
      <c r="A2502" s="140"/>
    </row>
    <row r="2503" spans="1:1" x14ac:dyDescent="0.2">
      <c r="A2503" s="140"/>
    </row>
    <row r="2504" spans="1:1" x14ac:dyDescent="0.2">
      <c r="A2504" s="140"/>
    </row>
    <row r="2505" spans="1:1" x14ac:dyDescent="0.2">
      <c r="A2505" s="140"/>
    </row>
    <row r="2506" spans="1:1" x14ac:dyDescent="0.2">
      <c r="A2506" s="140"/>
    </row>
    <row r="2507" spans="1:1" x14ac:dyDescent="0.2">
      <c r="A2507" s="140"/>
    </row>
    <row r="2508" spans="1:1" x14ac:dyDescent="0.2">
      <c r="A2508" s="140"/>
    </row>
    <row r="2509" spans="1:1" x14ac:dyDescent="0.2">
      <c r="A2509" s="140"/>
    </row>
    <row r="2510" spans="1:1" x14ac:dyDescent="0.2">
      <c r="A2510" s="140"/>
    </row>
    <row r="2511" spans="1:1" x14ac:dyDescent="0.2">
      <c r="A2511" s="140"/>
    </row>
    <row r="2512" spans="1:1" x14ac:dyDescent="0.2">
      <c r="A2512" s="140"/>
    </row>
    <row r="2513" spans="1:1" x14ac:dyDescent="0.2">
      <c r="A2513" s="140"/>
    </row>
    <row r="2514" spans="1:1" x14ac:dyDescent="0.2">
      <c r="A2514" s="140"/>
    </row>
    <row r="2515" spans="1:1" x14ac:dyDescent="0.2">
      <c r="A2515" s="140"/>
    </row>
    <row r="2516" spans="1:1" x14ac:dyDescent="0.2">
      <c r="A2516" s="140"/>
    </row>
    <row r="2517" spans="1:1" x14ac:dyDescent="0.2">
      <c r="A2517" s="140"/>
    </row>
    <row r="2518" spans="1:1" x14ac:dyDescent="0.2">
      <c r="A2518" s="140"/>
    </row>
    <row r="2519" spans="1:1" x14ac:dyDescent="0.2">
      <c r="A2519" s="140"/>
    </row>
    <row r="2520" spans="1:1" x14ac:dyDescent="0.2">
      <c r="A2520" s="140"/>
    </row>
    <row r="2521" spans="1:1" x14ac:dyDescent="0.2">
      <c r="A2521" s="140"/>
    </row>
    <row r="2522" spans="1:1" x14ac:dyDescent="0.2">
      <c r="A2522" s="140"/>
    </row>
    <row r="2523" spans="1:1" x14ac:dyDescent="0.2">
      <c r="A2523" s="140"/>
    </row>
    <row r="2524" spans="1:1" x14ac:dyDescent="0.2">
      <c r="A2524" s="140"/>
    </row>
    <row r="2525" spans="1:1" x14ac:dyDescent="0.2">
      <c r="A2525" s="140"/>
    </row>
    <row r="2526" spans="1:1" x14ac:dyDescent="0.2">
      <c r="A2526" s="140"/>
    </row>
    <row r="2527" spans="1:1" x14ac:dyDescent="0.2">
      <c r="A2527" s="140"/>
    </row>
    <row r="2528" spans="1:1" x14ac:dyDescent="0.2">
      <c r="A2528" s="140"/>
    </row>
    <row r="2529" spans="1:1" x14ac:dyDescent="0.2">
      <c r="A2529" s="140"/>
    </row>
    <row r="2530" spans="1:1" x14ac:dyDescent="0.2">
      <c r="A2530" s="140"/>
    </row>
    <row r="2531" spans="1:1" x14ac:dyDescent="0.2">
      <c r="A2531" s="140"/>
    </row>
    <row r="2532" spans="1:1" x14ac:dyDescent="0.2">
      <c r="A2532" s="140"/>
    </row>
    <row r="2533" spans="1:1" x14ac:dyDescent="0.2">
      <c r="A2533" s="140"/>
    </row>
    <row r="2534" spans="1:1" x14ac:dyDescent="0.2">
      <c r="A2534" s="140"/>
    </row>
    <row r="2535" spans="1:1" x14ac:dyDescent="0.2">
      <c r="A2535" s="140"/>
    </row>
    <row r="2536" spans="1:1" x14ac:dyDescent="0.2">
      <c r="A2536" s="140"/>
    </row>
    <row r="2537" spans="1:1" x14ac:dyDescent="0.2">
      <c r="A2537" s="140"/>
    </row>
    <row r="2538" spans="1:1" x14ac:dyDescent="0.2">
      <c r="A2538" s="140"/>
    </row>
    <row r="2539" spans="1:1" x14ac:dyDescent="0.2">
      <c r="A2539" s="140"/>
    </row>
    <row r="2540" spans="1:1" x14ac:dyDescent="0.2">
      <c r="A2540" s="140"/>
    </row>
    <row r="2541" spans="1:1" x14ac:dyDescent="0.2">
      <c r="A2541" s="140"/>
    </row>
    <row r="2542" spans="1:1" x14ac:dyDescent="0.2">
      <c r="A2542" s="140"/>
    </row>
    <row r="2543" spans="1:1" x14ac:dyDescent="0.2">
      <c r="A2543" s="140"/>
    </row>
    <row r="2544" spans="1:1" x14ac:dyDescent="0.2">
      <c r="A2544" s="140"/>
    </row>
    <row r="2545" spans="1:1" x14ac:dyDescent="0.2">
      <c r="A2545" s="140"/>
    </row>
    <row r="2546" spans="1:1" x14ac:dyDescent="0.2">
      <c r="A2546" s="140"/>
    </row>
    <row r="2547" spans="1:1" x14ac:dyDescent="0.2">
      <c r="A2547" s="140"/>
    </row>
    <row r="2548" spans="1:1" x14ac:dyDescent="0.2">
      <c r="A2548" s="140"/>
    </row>
    <row r="2549" spans="1:1" x14ac:dyDescent="0.2">
      <c r="A2549" s="140"/>
    </row>
    <row r="2550" spans="1:1" x14ac:dyDescent="0.2">
      <c r="A2550" s="140"/>
    </row>
    <row r="2551" spans="1:1" x14ac:dyDescent="0.2">
      <c r="A2551" s="140"/>
    </row>
    <row r="2552" spans="1:1" x14ac:dyDescent="0.2">
      <c r="A2552" s="140"/>
    </row>
    <row r="2553" spans="1:1" x14ac:dyDescent="0.2">
      <c r="A2553" s="140"/>
    </row>
    <row r="2554" spans="1:1" x14ac:dyDescent="0.2">
      <c r="A2554" s="140"/>
    </row>
    <row r="2555" spans="1:1" x14ac:dyDescent="0.2">
      <c r="A2555" s="140"/>
    </row>
    <row r="2556" spans="1:1" x14ac:dyDescent="0.2">
      <c r="A2556" s="140"/>
    </row>
    <row r="2557" spans="1:1" x14ac:dyDescent="0.2">
      <c r="A2557" s="140"/>
    </row>
    <row r="2558" spans="1:1" x14ac:dyDescent="0.2">
      <c r="A2558" s="140"/>
    </row>
    <row r="2559" spans="1:1" x14ac:dyDescent="0.2">
      <c r="A2559" s="140"/>
    </row>
    <row r="2560" spans="1:1" x14ac:dyDescent="0.2">
      <c r="A2560" s="140"/>
    </row>
    <row r="2561" spans="1:1" x14ac:dyDescent="0.2">
      <c r="A2561" s="140"/>
    </row>
    <row r="2562" spans="1:1" x14ac:dyDescent="0.2">
      <c r="A2562" s="140"/>
    </row>
    <row r="2563" spans="1:1" x14ac:dyDescent="0.2">
      <c r="A2563" s="140"/>
    </row>
    <row r="2564" spans="1:1" x14ac:dyDescent="0.2">
      <c r="A2564" s="140"/>
    </row>
    <row r="2565" spans="1:1" x14ac:dyDescent="0.2">
      <c r="A2565" s="140"/>
    </row>
    <row r="2566" spans="1:1" x14ac:dyDescent="0.2">
      <c r="A2566" s="140"/>
    </row>
    <row r="2567" spans="1:1" x14ac:dyDescent="0.2">
      <c r="A2567" s="140"/>
    </row>
    <row r="2568" spans="1:1" x14ac:dyDescent="0.2">
      <c r="A2568" s="140"/>
    </row>
    <row r="2569" spans="1:1" x14ac:dyDescent="0.2">
      <c r="A2569" s="140"/>
    </row>
    <row r="2570" spans="1:1" x14ac:dyDescent="0.2">
      <c r="A2570" s="140"/>
    </row>
    <row r="2571" spans="1:1" x14ac:dyDescent="0.2">
      <c r="A2571" s="140"/>
    </row>
    <row r="2572" spans="1:1" x14ac:dyDescent="0.2">
      <c r="A2572" s="140"/>
    </row>
    <row r="2573" spans="1:1" x14ac:dyDescent="0.2">
      <c r="A2573" s="140"/>
    </row>
    <row r="2574" spans="1:1" x14ac:dyDescent="0.2">
      <c r="A2574" s="140"/>
    </row>
    <row r="2575" spans="1:1" x14ac:dyDescent="0.2">
      <c r="A2575" s="140"/>
    </row>
    <row r="2576" spans="1:1" x14ac:dyDescent="0.2">
      <c r="A2576" s="140"/>
    </row>
    <row r="2577" spans="1:1" x14ac:dyDescent="0.2">
      <c r="A2577" s="140"/>
    </row>
    <row r="2578" spans="1:1" x14ac:dyDescent="0.2">
      <c r="A2578" s="140"/>
    </row>
    <row r="2579" spans="1:1" x14ac:dyDescent="0.2">
      <c r="A2579" s="140"/>
    </row>
    <row r="2580" spans="1:1" x14ac:dyDescent="0.2">
      <c r="A2580" s="140"/>
    </row>
    <row r="2581" spans="1:1" x14ac:dyDescent="0.2">
      <c r="A2581" s="140"/>
    </row>
    <row r="2582" spans="1:1" x14ac:dyDescent="0.2">
      <c r="A2582" s="140"/>
    </row>
    <row r="2583" spans="1:1" x14ac:dyDescent="0.2">
      <c r="A2583" s="140"/>
    </row>
    <row r="2584" spans="1:1" x14ac:dyDescent="0.2">
      <c r="A2584" s="140"/>
    </row>
    <row r="2585" spans="1:1" x14ac:dyDescent="0.2">
      <c r="A2585" s="140"/>
    </row>
    <row r="2586" spans="1:1" x14ac:dyDescent="0.2">
      <c r="A2586" s="140"/>
    </row>
    <row r="2587" spans="1:1" x14ac:dyDescent="0.2">
      <c r="A2587" s="140"/>
    </row>
    <row r="2588" spans="1:1" x14ac:dyDescent="0.2">
      <c r="A2588" s="140"/>
    </row>
    <row r="2589" spans="1:1" x14ac:dyDescent="0.2">
      <c r="A2589" s="140"/>
    </row>
    <row r="2590" spans="1:1" x14ac:dyDescent="0.2">
      <c r="A2590" s="140"/>
    </row>
    <row r="2591" spans="1:1" x14ac:dyDescent="0.2">
      <c r="A2591" s="140"/>
    </row>
    <row r="2592" spans="1:1" x14ac:dyDescent="0.2">
      <c r="A2592" s="140"/>
    </row>
    <row r="2593" spans="1:1" x14ac:dyDescent="0.2">
      <c r="A2593" s="140"/>
    </row>
    <row r="2594" spans="1:1" x14ac:dyDescent="0.2">
      <c r="A2594" s="140"/>
    </row>
    <row r="2595" spans="1:1" x14ac:dyDescent="0.2">
      <c r="A2595" s="140"/>
    </row>
    <row r="2596" spans="1:1" x14ac:dyDescent="0.2">
      <c r="A2596" s="140"/>
    </row>
    <row r="2597" spans="1:1" x14ac:dyDescent="0.2">
      <c r="A2597" s="140"/>
    </row>
    <row r="2598" spans="1:1" x14ac:dyDescent="0.2">
      <c r="A2598" s="140"/>
    </row>
    <row r="2599" spans="1:1" x14ac:dyDescent="0.2">
      <c r="A2599" s="140"/>
    </row>
    <row r="2600" spans="1:1" x14ac:dyDescent="0.2">
      <c r="A2600" s="140"/>
    </row>
    <row r="2601" spans="1:1" x14ac:dyDescent="0.2">
      <c r="A2601" s="140"/>
    </row>
    <row r="2602" spans="1:1" x14ac:dyDescent="0.2">
      <c r="A2602" s="140"/>
    </row>
    <row r="2603" spans="1:1" x14ac:dyDescent="0.2">
      <c r="A2603" s="140"/>
    </row>
    <row r="2604" spans="1:1" x14ac:dyDescent="0.2">
      <c r="A2604" s="140"/>
    </row>
    <row r="2605" spans="1:1" x14ac:dyDescent="0.2">
      <c r="A2605" s="140"/>
    </row>
    <row r="2606" spans="1:1" x14ac:dyDescent="0.2">
      <c r="A2606" s="140"/>
    </row>
    <row r="2607" spans="1:1" x14ac:dyDescent="0.2">
      <c r="A2607" s="140"/>
    </row>
    <row r="2608" spans="1:1" x14ac:dyDescent="0.2">
      <c r="A2608" s="140"/>
    </row>
    <row r="2609" spans="1:1" x14ac:dyDescent="0.2">
      <c r="A2609" s="140"/>
    </row>
    <row r="2610" spans="1:1" x14ac:dyDescent="0.2">
      <c r="A2610" s="140"/>
    </row>
    <row r="2611" spans="1:1" x14ac:dyDescent="0.2">
      <c r="A2611" s="140"/>
    </row>
    <row r="2612" spans="1:1" x14ac:dyDescent="0.2">
      <c r="A2612" s="140"/>
    </row>
    <row r="2613" spans="1:1" x14ac:dyDescent="0.2">
      <c r="A2613" s="140"/>
    </row>
    <row r="2614" spans="1:1" x14ac:dyDescent="0.2">
      <c r="A2614" s="140"/>
    </row>
    <row r="2615" spans="1:1" x14ac:dyDescent="0.2">
      <c r="A2615" s="140"/>
    </row>
    <row r="2616" spans="1:1" x14ac:dyDescent="0.2">
      <c r="A2616" s="140"/>
    </row>
    <row r="2617" spans="1:1" x14ac:dyDescent="0.2">
      <c r="A2617" s="140"/>
    </row>
    <row r="2618" spans="1:1" x14ac:dyDescent="0.2">
      <c r="A2618" s="140"/>
    </row>
    <row r="2619" spans="1:1" x14ac:dyDescent="0.2">
      <c r="A2619" s="140"/>
    </row>
    <row r="2620" spans="1:1" x14ac:dyDescent="0.2">
      <c r="A2620" s="140"/>
    </row>
    <row r="2621" spans="1:1" x14ac:dyDescent="0.2">
      <c r="A2621" s="140"/>
    </row>
    <row r="2622" spans="1:1" x14ac:dyDescent="0.2">
      <c r="A2622" s="140"/>
    </row>
    <row r="2623" spans="1:1" x14ac:dyDescent="0.2">
      <c r="A2623" s="140"/>
    </row>
    <row r="2624" spans="1:1" x14ac:dyDescent="0.2">
      <c r="A2624" s="140"/>
    </row>
    <row r="2625" spans="1:1" x14ac:dyDescent="0.2">
      <c r="A2625" s="140"/>
    </row>
    <row r="2626" spans="1:1" x14ac:dyDescent="0.2">
      <c r="A2626" s="140"/>
    </row>
    <row r="2627" spans="1:1" x14ac:dyDescent="0.2">
      <c r="A2627" s="140"/>
    </row>
    <row r="2628" spans="1:1" x14ac:dyDescent="0.2">
      <c r="A2628" s="140"/>
    </row>
    <row r="2629" spans="1:1" x14ac:dyDescent="0.2">
      <c r="A2629" s="140"/>
    </row>
    <row r="2630" spans="1:1" x14ac:dyDescent="0.2">
      <c r="A2630" s="140"/>
    </row>
    <row r="2631" spans="1:1" x14ac:dyDescent="0.2">
      <c r="A2631" s="140"/>
    </row>
    <row r="2632" spans="1:1" x14ac:dyDescent="0.2">
      <c r="A2632" s="140"/>
    </row>
    <row r="2633" spans="1:1" x14ac:dyDescent="0.2">
      <c r="A2633" s="140"/>
    </row>
    <row r="2634" spans="1:1" x14ac:dyDescent="0.2">
      <c r="A2634" s="140"/>
    </row>
    <row r="2635" spans="1:1" x14ac:dyDescent="0.2">
      <c r="A2635" s="140"/>
    </row>
    <row r="2636" spans="1:1" x14ac:dyDescent="0.2">
      <c r="A2636" s="140"/>
    </row>
    <row r="2637" spans="1:1" x14ac:dyDescent="0.2">
      <c r="A2637" s="140"/>
    </row>
    <row r="2638" spans="1:1" x14ac:dyDescent="0.2">
      <c r="A2638" s="140"/>
    </row>
    <row r="2639" spans="1:1" x14ac:dyDescent="0.2">
      <c r="A2639" s="140"/>
    </row>
    <row r="2640" spans="1:1" x14ac:dyDescent="0.2">
      <c r="A2640" s="140"/>
    </row>
    <row r="2641" spans="1:1" x14ac:dyDescent="0.2">
      <c r="A2641" s="140"/>
    </row>
    <row r="2642" spans="1:1" x14ac:dyDescent="0.2">
      <c r="A2642" s="140"/>
    </row>
    <row r="2643" spans="1:1" x14ac:dyDescent="0.2">
      <c r="A2643" s="140"/>
    </row>
    <row r="2644" spans="1:1" x14ac:dyDescent="0.2">
      <c r="A2644" s="140"/>
    </row>
    <row r="2645" spans="1:1" x14ac:dyDescent="0.2">
      <c r="A2645" s="140"/>
    </row>
    <row r="2646" spans="1:1" x14ac:dyDescent="0.2">
      <c r="A2646" s="140"/>
    </row>
    <row r="2647" spans="1:1" x14ac:dyDescent="0.2">
      <c r="A2647" s="140"/>
    </row>
    <row r="2648" spans="1:1" x14ac:dyDescent="0.2">
      <c r="A2648" s="140"/>
    </row>
    <row r="2649" spans="1:1" x14ac:dyDescent="0.2">
      <c r="A2649" s="140"/>
    </row>
    <row r="2650" spans="1:1" x14ac:dyDescent="0.2">
      <c r="A2650" s="140"/>
    </row>
    <row r="2651" spans="1:1" x14ac:dyDescent="0.2">
      <c r="A2651" s="140"/>
    </row>
    <row r="2652" spans="1:1" x14ac:dyDescent="0.2">
      <c r="A2652" s="140"/>
    </row>
    <row r="2653" spans="1:1" x14ac:dyDescent="0.2">
      <c r="A2653" s="140"/>
    </row>
    <row r="2654" spans="1:1" x14ac:dyDescent="0.2">
      <c r="A2654" s="140"/>
    </row>
    <row r="2655" spans="1:1" x14ac:dyDescent="0.2">
      <c r="A2655" s="140"/>
    </row>
    <row r="2656" spans="1:1" x14ac:dyDescent="0.2">
      <c r="A2656" s="140"/>
    </row>
    <row r="2657" spans="1:1" x14ac:dyDescent="0.2">
      <c r="A2657" s="140"/>
    </row>
    <row r="2658" spans="1:1" x14ac:dyDescent="0.2">
      <c r="A2658" s="140"/>
    </row>
    <row r="2659" spans="1:1" x14ac:dyDescent="0.2">
      <c r="A2659" s="140"/>
    </row>
    <row r="2660" spans="1:1" x14ac:dyDescent="0.2">
      <c r="A2660" s="140"/>
    </row>
    <row r="2661" spans="1:1" x14ac:dyDescent="0.2">
      <c r="A2661" s="140"/>
    </row>
    <row r="2662" spans="1:1" x14ac:dyDescent="0.2">
      <c r="A2662" s="140"/>
    </row>
    <row r="2663" spans="1:1" x14ac:dyDescent="0.2">
      <c r="A2663" s="140"/>
    </row>
    <row r="2664" spans="1:1" x14ac:dyDescent="0.2">
      <c r="A2664" s="140"/>
    </row>
    <row r="2665" spans="1:1" x14ac:dyDescent="0.2">
      <c r="A2665" s="140"/>
    </row>
    <row r="2666" spans="1:1" x14ac:dyDescent="0.2">
      <c r="A2666" s="140"/>
    </row>
    <row r="2667" spans="1:1" x14ac:dyDescent="0.2">
      <c r="A2667" s="140"/>
    </row>
    <row r="2668" spans="1:1" x14ac:dyDescent="0.2">
      <c r="A2668" s="140"/>
    </row>
    <row r="2669" spans="1:1" x14ac:dyDescent="0.2">
      <c r="A2669" s="140"/>
    </row>
    <row r="2670" spans="1:1" x14ac:dyDescent="0.2">
      <c r="A2670" s="140"/>
    </row>
    <row r="2671" spans="1:1" x14ac:dyDescent="0.2">
      <c r="A2671" s="140"/>
    </row>
    <row r="2672" spans="1:1" x14ac:dyDescent="0.2">
      <c r="A2672" s="140"/>
    </row>
    <row r="2673" spans="1:1" x14ac:dyDescent="0.2">
      <c r="A2673" s="140"/>
    </row>
    <row r="2674" spans="1:1" x14ac:dyDescent="0.2">
      <c r="A2674" s="140"/>
    </row>
    <row r="2675" spans="1:1" x14ac:dyDescent="0.2">
      <c r="A2675" s="140"/>
    </row>
    <row r="2676" spans="1:1" x14ac:dyDescent="0.2">
      <c r="A2676" s="140"/>
    </row>
    <row r="2677" spans="1:1" x14ac:dyDescent="0.2">
      <c r="A2677" s="140"/>
    </row>
    <row r="2678" spans="1:1" x14ac:dyDescent="0.2">
      <c r="A2678" s="140"/>
    </row>
    <row r="2679" spans="1:1" x14ac:dyDescent="0.2">
      <c r="A2679" s="140"/>
    </row>
    <row r="2680" spans="1:1" x14ac:dyDescent="0.2">
      <c r="A2680" s="140"/>
    </row>
    <row r="2681" spans="1:1" x14ac:dyDescent="0.2">
      <c r="A2681" s="140"/>
    </row>
    <row r="2682" spans="1:1" x14ac:dyDescent="0.2">
      <c r="A2682" s="140"/>
    </row>
    <row r="2683" spans="1:1" x14ac:dyDescent="0.2">
      <c r="A2683" s="140"/>
    </row>
    <row r="2684" spans="1:1" x14ac:dyDescent="0.2">
      <c r="A2684" s="140"/>
    </row>
    <row r="2685" spans="1:1" x14ac:dyDescent="0.2">
      <c r="A2685" s="140"/>
    </row>
    <row r="2686" spans="1:1" x14ac:dyDescent="0.2">
      <c r="A2686" s="140"/>
    </row>
    <row r="2687" spans="1:1" x14ac:dyDescent="0.2">
      <c r="A2687" s="140"/>
    </row>
    <row r="2688" spans="1:1" x14ac:dyDescent="0.2">
      <c r="A2688" s="140"/>
    </row>
    <row r="2689" spans="1:1" x14ac:dyDescent="0.2">
      <c r="A2689" s="140"/>
    </row>
    <row r="2690" spans="1:1" x14ac:dyDescent="0.2">
      <c r="A2690" s="140"/>
    </row>
    <row r="2691" spans="1:1" x14ac:dyDescent="0.2">
      <c r="A2691" s="140"/>
    </row>
    <row r="2692" spans="1:1" x14ac:dyDescent="0.2">
      <c r="A2692" s="140"/>
    </row>
    <row r="2693" spans="1:1" x14ac:dyDescent="0.2">
      <c r="A2693" s="140"/>
    </row>
    <row r="2694" spans="1:1" x14ac:dyDescent="0.2">
      <c r="A2694" s="140"/>
    </row>
    <row r="2695" spans="1:1" x14ac:dyDescent="0.2">
      <c r="A2695" s="140"/>
    </row>
    <row r="2696" spans="1:1" x14ac:dyDescent="0.2">
      <c r="A2696" s="140"/>
    </row>
    <row r="2697" spans="1:1" x14ac:dyDescent="0.2">
      <c r="A2697" s="140"/>
    </row>
    <row r="2698" spans="1:1" x14ac:dyDescent="0.2">
      <c r="A2698" s="140"/>
    </row>
    <row r="2699" spans="1:1" x14ac:dyDescent="0.2">
      <c r="A2699" s="140"/>
    </row>
    <row r="2700" spans="1:1" x14ac:dyDescent="0.2">
      <c r="A2700" s="140"/>
    </row>
    <row r="2701" spans="1:1" x14ac:dyDescent="0.2">
      <c r="A2701" s="140"/>
    </row>
    <row r="2702" spans="1:1" x14ac:dyDescent="0.2">
      <c r="A2702" s="140"/>
    </row>
    <row r="2703" spans="1:1" x14ac:dyDescent="0.2">
      <c r="A2703" s="140"/>
    </row>
    <row r="2704" spans="1:1" x14ac:dyDescent="0.2">
      <c r="A2704" s="140"/>
    </row>
    <row r="2705" spans="1:1" x14ac:dyDescent="0.2">
      <c r="A2705" s="140"/>
    </row>
    <row r="2706" spans="1:1" x14ac:dyDescent="0.2">
      <c r="A2706" s="140"/>
    </row>
    <row r="2707" spans="1:1" x14ac:dyDescent="0.2">
      <c r="A2707" s="140"/>
    </row>
    <row r="2708" spans="1:1" x14ac:dyDescent="0.2">
      <c r="A2708" s="140"/>
    </row>
    <row r="2709" spans="1:1" x14ac:dyDescent="0.2">
      <c r="A2709" s="140"/>
    </row>
    <row r="2710" spans="1:1" x14ac:dyDescent="0.2">
      <c r="A2710" s="140"/>
    </row>
    <row r="2711" spans="1:1" x14ac:dyDescent="0.2">
      <c r="A2711" s="140"/>
    </row>
    <row r="2712" spans="1:1" x14ac:dyDescent="0.2">
      <c r="A2712" s="140"/>
    </row>
    <row r="2713" spans="1:1" x14ac:dyDescent="0.2">
      <c r="A2713" s="140"/>
    </row>
    <row r="2714" spans="1:1" x14ac:dyDescent="0.2">
      <c r="A2714" s="140"/>
    </row>
    <row r="2715" spans="1:1" x14ac:dyDescent="0.2">
      <c r="A2715" s="140"/>
    </row>
    <row r="2716" spans="1:1" x14ac:dyDescent="0.2">
      <c r="A2716" s="140"/>
    </row>
    <row r="2717" spans="1:1" x14ac:dyDescent="0.2">
      <c r="A2717" s="140"/>
    </row>
    <row r="2718" spans="1:1" x14ac:dyDescent="0.2">
      <c r="A2718" s="140"/>
    </row>
    <row r="2719" spans="1:1" x14ac:dyDescent="0.2">
      <c r="A2719" s="140"/>
    </row>
    <row r="2720" spans="1:1" x14ac:dyDescent="0.2">
      <c r="A2720" s="140"/>
    </row>
    <row r="2721" spans="1:1" x14ac:dyDescent="0.2">
      <c r="A2721" s="140"/>
    </row>
    <row r="2722" spans="1:1" x14ac:dyDescent="0.2">
      <c r="A2722" s="140"/>
    </row>
    <row r="2723" spans="1:1" x14ac:dyDescent="0.2">
      <c r="A2723" s="140"/>
    </row>
    <row r="2724" spans="1:1" x14ac:dyDescent="0.2">
      <c r="A2724" s="140"/>
    </row>
    <row r="2725" spans="1:1" x14ac:dyDescent="0.2">
      <c r="A2725" s="140"/>
    </row>
    <row r="2726" spans="1:1" x14ac:dyDescent="0.2">
      <c r="A2726" s="140"/>
    </row>
    <row r="2727" spans="1:1" x14ac:dyDescent="0.2">
      <c r="A2727" s="140"/>
    </row>
    <row r="2728" spans="1:1" x14ac:dyDescent="0.2">
      <c r="A2728" s="140"/>
    </row>
    <row r="2729" spans="1:1" x14ac:dyDescent="0.2">
      <c r="A2729" s="140"/>
    </row>
    <row r="2730" spans="1:1" x14ac:dyDescent="0.2">
      <c r="A2730" s="140"/>
    </row>
    <row r="2731" spans="1:1" x14ac:dyDescent="0.2">
      <c r="A2731" s="140"/>
    </row>
    <row r="2732" spans="1:1" x14ac:dyDescent="0.2">
      <c r="A2732" s="140"/>
    </row>
    <row r="2733" spans="1:1" x14ac:dyDescent="0.2">
      <c r="A2733" s="140"/>
    </row>
    <row r="2734" spans="1:1" x14ac:dyDescent="0.2">
      <c r="A2734" s="140"/>
    </row>
    <row r="2735" spans="1:1" x14ac:dyDescent="0.2">
      <c r="A2735" s="140"/>
    </row>
    <row r="2736" spans="1:1" x14ac:dyDescent="0.2">
      <c r="A2736" s="140"/>
    </row>
    <row r="2737" spans="1:1" x14ac:dyDescent="0.2">
      <c r="A2737" s="140"/>
    </row>
    <row r="2738" spans="1:1" x14ac:dyDescent="0.2">
      <c r="A2738" s="140"/>
    </row>
    <row r="2739" spans="1:1" x14ac:dyDescent="0.2">
      <c r="A2739" s="140"/>
    </row>
    <row r="2740" spans="1:1" x14ac:dyDescent="0.2">
      <c r="A2740" s="140"/>
    </row>
    <row r="2741" spans="1:1" x14ac:dyDescent="0.2">
      <c r="A2741" s="140"/>
    </row>
    <row r="2742" spans="1:1" x14ac:dyDescent="0.2">
      <c r="A2742" s="140"/>
    </row>
    <row r="2743" spans="1:1" x14ac:dyDescent="0.2">
      <c r="A2743" s="140"/>
    </row>
    <row r="2744" spans="1:1" x14ac:dyDescent="0.2">
      <c r="A2744" s="140"/>
    </row>
    <row r="2745" spans="1:1" x14ac:dyDescent="0.2">
      <c r="A2745" s="140"/>
    </row>
    <row r="2746" spans="1:1" x14ac:dyDescent="0.2">
      <c r="A2746" s="140"/>
    </row>
    <row r="2747" spans="1:1" x14ac:dyDescent="0.2">
      <c r="A2747" s="140"/>
    </row>
    <row r="2748" spans="1:1" x14ac:dyDescent="0.2">
      <c r="A2748" s="140"/>
    </row>
    <row r="2749" spans="1:1" x14ac:dyDescent="0.2">
      <c r="A2749" s="140"/>
    </row>
    <row r="2750" spans="1:1" x14ac:dyDescent="0.2">
      <c r="A2750" s="140"/>
    </row>
    <row r="2751" spans="1:1" x14ac:dyDescent="0.2">
      <c r="A2751" s="140"/>
    </row>
    <row r="2752" spans="1:1" x14ac:dyDescent="0.2">
      <c r="A2752" s="140"/>
    </row>
    <row r="2753" spans="1:1" x14ac:dyDescent="0.2">
      <c r="A2753" s="140"/>
    </row>
    <row r="2754" spans="1:1" x14ac:dyDescent="0.2">
      <c r="A2754" s="140"/>
    </row>
    <row r="2755" spans="1:1" x14ac:dyDescent="0.2">
      <c r="A2755" s="140"/>
    </row>
    <row r="2756" spans="1:1" x14ac:dyDescent="0.2">
      <c r="A2756" s="140"/>
    </row>
    <row r="2757" spans="1:1" x14ac:dyDescent="0.2">
      <c r="A2757" s="140"/>
    </row>
    <row r="2758" spans="1:1" x14ac:dyDescent="0.2">
      <c r="A2758" s="140"/>
    </row>
    <row r="2759" spans="1:1" x14ac:dyDescent="0.2">
      <c r="A2759" s="140"/>
    </row>
    <row r="2760" spans="1:1" x14ac:dyDescent="0.2">
      <c r="A2760" s="140"/>
    </row>
    <row r="2761" spans="1:1" x14ac:dyDescent="0.2">
      <c r="A2761" s="140"/>
    </row>
    <row r="2762" spans="1:1" x14ac:dyDescent="0.2">
      <c r="A2762" s="140"/>
    </row>
    <row r="2763" spans="1:1" x14ac:dyDescent="0.2">
      <c r="A2763" s="140"/>
    </row>
    <row r="2764" spans="1:1" x14ac:dyDescent="0.2">
      <c r="A2764" s="140"/>
    </row>
    <row r="2765" spans="1:1" x14ac:dyDescent="0.2">
      <c r="A2765" s="140"/>
    </row>
    <row r="2766" spans="1:1" x14ac:dyDescent="0.2">
      <c r="A2766" s="140"/>
    </row>
    <row r="2767" spans="1:1" x14ac:dyDescent="0.2">
      <c r="A2767" s="140"/>
    </row>
    <row r="2768" spans="1:1" x14ac:dyDescent="0.2">
      <c r="A2768" s="140"/>
    </row>
    <row r="2769" spans="1:1" x14ac:dyDescent="0.2">
      <c r="A2769" s="140"/>
    </row>
    <row r="2770" spans="1:1" x14ac:dyDescent="0.2">
      <c r="A2770" s="140"/>
    </row>
    <row r="2771" spans="1:1" x14ac:dyDescent="0.2">
      <c r="A2771" s="140"/>
    </row>
    <row r="2772" spans="1:1" x14ac:dyDescent="0.2">
      <c r="A2772" s="140"/>
    </row>
    <row r="2773" spans="1:1" x14ac:dyDescent="0.2">
      <c r="A2773" s="140"/>
    </row>
    <row r="2774" spans="1:1" x14ac:dyDescent="0.2">
      <c r="A2774" s="140"/>
    </row>
    <row r="2775" spans="1:1" x14ac:dyDescent="0.2">
      <c r="A2775" s="140"/>
    </row>
    <row r="2776" spans="1:1" x14ac:dyDescent="0.2">
      <c r="A2776" s="140"/>
    </row>
    <row r="2777" spans="1:1" x14ac:dyDescent="0.2">
      <c r="A2777" s="140"/>
    </row>
    <row r="2778" spans="1:1" x14ac:dyDescent="0.2">
      <c r="A2778" s="140"/>
    </row>
    <row r="2779" spans="1:1" x14ac:dyDescent="0.2">
      <c r="A2779" s="140"/>
    </row>
    <row r="2780" spans="1:1" x14ac:dyDescent="0.2">
      <c r="A2780" s="140"/>
    </row>
    <row r="2781" spans="1:1" x14ac:dyDescent="0.2">
      <c r="A2781" s="140"/>
    </row>
    <row r="2782" spans="1:1" x14ac:dyDescent="0.2">
      <c r="A2782" s="140"/>
    </row>
    <row r="2783" spans="1:1" x14ac:dyDescent="0.2">
      <c r="A2783" s="140"/>
    </row>
    <row r="2784" spans="1:1" x14ac:dyDescent="0.2">
      <c r="A2784" s="140"/>
    </row>
    <row r="2785" spans="1:1" x14ac:dyDescent="0.2">
      <c r="A2785" s="140"/>
    </row>
    <row r="2786" spans="1:1" x14ac:dyDescent="0.2">
      <c r="A2786" s="140"/>
    </row>
    <row r="2787" spans="1:1" x14ac:dyDescent="0.2">
      <c r="A2787" s="140"/>
    </row>
    <row r="2788" spans="1:1" x14ac:dyDescent="0.2">
      <c r="A2788" s="140"/>
    </row>
    <row r="2789" spans="1:1" x14ac:dyDescent="0.2">
      <c r="A2789" s="140"/>
    </row>
    <row r="2790" spans="1:1" x14ac:dyDescent="0.2">
      <c r="A2790" s="140"/>
    </row>
    <row r="2791" spans="1:1" x14ac:dyDescent="0.2">
      <c r="A2791" s="140"/>
    </row>
    <row r="2792" spans="1:1" x14ac:dyDescent="0.2">
      <c r="A2792" s="140"/>
    </row>
    <row r="2793" spans="1:1" x14ac:dyDescent="0.2">
      <c r="A2793" s="140"/>
    </row>
    <row r="2794" spans="1:1" x14ac:dyDescent="0.2">
      <c r="A2794" s="140"/>
    </row>
    <row r="2795" spans="1:1" x14ac:dyDescent="0.2">
      <c r="A2795" s="140"/>
    </row>
    <row r="2796" spans="1:1" x14ac:dyDescent="0.2">
      <c r="A2796" s="140"/>
    </row>
    <row r="2797" spans="1:1" x14ac:dyDescent="0.2">
      <c r="A2797" s="140"/>
    </row>
    <row r="2798" spans="1:1" x14ac:dyDescent="0.2">
      <c r="A2798" s="140"/>
    </row>
    <row r="2799" spans="1:1" x14ac:dyDescent="0.2">
      <c r="A2799" s="140"/>
    </row>
    <row r="2800" spans="1:1" x14ac:dyDescent="0.2">
      <c r="A2800" s="140"/>
    </row>
    <row r="2801" spans="1:1" x14ac:dyDescent="0.2">
      <c r="A2801" s="140"/>
    </row>
    <row r="2802" spans="1:1" x14ac:dyDescent="0.2">
      <c r="A2802" s="140"/>
    </row>
    <row r="2803" spans="1:1" x14ac:dyDescent="0.2">
      <c r="A2803" s="140"/>
    </row>
    <row r="2804" spans="1:1" x14ac:dyDescent="0.2">
      <c r="A2804" s="140"/>
    </row>
    <row r="2805" spans="1:1" x14ac:dyDescent="0.2">
      <c r="A2805" s="140"/>
    </row>
    <row r="2806" spans="1:1" x14ac:dyDescent="0.2">
      <c r="A2806" s="140"/>
    </row>
    <row r="2807" spans="1:1" x14ac:dyDescent="0.2">
      <c r="A2807" s="140"/>
    </row>
    <row r="2808" spans="1:1" x14ac:dyDescent="0.2">
      <c r="A2808" s="140"/>
    </row>
    <row r="2809" spans="1:1" x14ac:dyDescent="0.2">
      <c r="A2809" s="140"/>
    </row>
    <row r="2810" spans="1:1" x14ac:dyDescent="0.2">
      <c r="A2810" s="140"/>
    </row>
    <row r="2811" spans="1:1" x14ac:dyDescent="0.2">
      <c r="A2811" s="140"/>
    </row>
    <row r="2812" spans="1:1" x14ac:dyDescent="0.2">
      <c r="A2812" s="140"/>
    </row>
    <row r="2813" spans="1:1" x14ac:dyDescent="0.2">
      <c r="A2813" s="140"/>
    </row>
    <row r="2814" spans="1:1" x14ac:dyDescent="0.2">
      <c r="A2814" s="140"/>
    </row>
    <row r="2815" spans="1:1" x14ac:dyDescent="0.2">
      <c r="A2815" s="140"/>
    </row>
    <row r="2816" spans="1:1" x14ac:dyDescent="0.2">
      <c r="A2816" s="140"/>
    </row>
    <row r="2817" spans="1:1" x14ac:dyDescent="0.2">
      <c r="A2817" s="140"/>
    </row>
    <row r="2818" spans="1:1" x14ac:dyDescent="0.2">
      <c r="A2818" s="140"/>
    </row>
    <row r="2819" spans="1:1" x14ac:dyDescent="0.2">
      <c r="A2819" s="140"/>
    </row>
    <row r="2820" spans="1:1" x14ac:dyDescent="0.2">
      <c r="A2820" s="140"/>
    </row>
    <row r="2821" spans="1:1" x14ac:dyDescent="0.2">
      <c r="A2821" s="140"/>
    </row>
    <row r="2822" spans="1:1" x14ac:dyDescent="0.2">
      <c r="A2822" s="140"/>
    </row>
    <row r="2823" spans="1:1" x14ac:dyDescent="0.2">
      <c r="A2823" s="140"/>
    </row>
    <row r="2824" spans="1:1" x14ac:dyDescent="0.2">
      <c r="A2824" s="140"/>
    </row>
    <row r="2825" spans="1:1" x14ac:dyDescent="0.2">
      <c r="A2825" s="140"/>
    </row>
    <row r="2826" spans="1:1" x14ac:dyDescent="0.2">
      <c r="A2826" s="140"/>
    </row>
    <row r="2827" spans="1:1" x14ac:dyDescent="0.2">
      <c r="A2827" s="140"/>
    </row>
    <row r="2828" spans="1:1" x14ac:dyDescent="0.2">
      <c r="A2828" s="140"/>
    </row>
    <row r="2829" spans="1:1" x14ac:dyDescent="0.2">
      <c r="A2829" s="140"/>
    </row>
    <row r="2830" spans="1:1" x14ac:dyDescent="0.2">
      <c r="A2830" s="140"/>
    </row>
    <row r="2831" spans="1:1" x14ac:dyDescent="0.2">
      <c r="A2831" s="140"/>
    </row>
    <row r="2832" spans="1:1" x14ac:dyDescent="0.2">
      <c r="A2832" s="140"/>
    </row>
    <row r="2833" spans="1:1" x14ac:dyDescent="0.2">
      <c r="A2833" s="140"/>
    </row>
    <row r="2834" spans="1:1" x14ac:dyDescent="0.2">
      <c r="A2834" s="140"/>
    </row>
    <row r="2835" spans="1:1" x14ac:dyDescent="0.2">
      <c r="A2835" s="140"/>
    </row>
    <row r="2836" spans="1:1" x14ac:dyDescent="0.2">
      <c r="A2836" s="140"/>
    </row>
    <row r="2837" spans="1:1" x14ac:dyDescent="0.2">
      <c r="A2837" s="140"/>
    </row>
    <row r="2838" spans="1:1" x14ac:dyDescent="0.2">
      <c r="A2838" s="140"/>
    </row>
    <row r="2839" spans="1:1" x14ac:dyDescent="0.2">
      <c r="A2839" s="140"/>
    </row>
    <row r="2840" spans="1:1" x14ac:dyDescent="0.2">
      <c r="A2840" s="140"/>
    </row>
    <row r="2841" spans="1:1" x14ac:dyDescent="0.2">
      <c r="A2841" s="140"/>
    </row>
    <row r="2842" spans="1:1" x14ac:dyDescent="0.2">
      <c r="A2842" s="140"/>
    </row>
    <row r="2843" spans="1:1" x14ac:dyDescent="0.2">
      <c r="A2843" s="140"/>
    </row>
    <row r="2844" spans="1:1" x14ac:dyDescent="0.2">
      <c r="A2844" s="140"/>
    </row>
    <row r="2845" spans="1:1" x14ac:dyDescent="0.2">
      <c r="A2845" s="140"/>
    </row>
    <row r="2846" spans="1:1" x14ac:dyDescent="0.2">
      <c r="A2846" s="140"/>
    </row>
    <row r="2847" spans="1:1" x14ac:dyDescent="0.2">
      <c r="A2847" s="140"/>
    </row>
    <row r="2848" spans="1:1" x14ac:dyDescent="0.2">
      <c r="A2848" s="140"/>
    </row>
    <row r="2849" spans="1:1" x14ac:dyDescent="0.2">
      <c r="A2849" s="140"/>
    </row>
    <row r="2850" spans="1:1" x14ac:dyDescent="0.2">
      <c r="A2850" s="140"/>
    </row>
    <row r="2851" spans="1:1" x14ac:dyDescent="0.2">
      <c r="A2851" s="140"/>
    </row>
    <row r="2852" spans="1:1" x14ac:dyDescent="0.2">
      <c r="A2852" s="140"/>
    </row>
    <row r="2853" spans="1:1" x14ac:dyDescent="0.2">
      <c r="A2853" s="140"/>
    </row>
    <row r="2854" spans="1:1" x14ac:dyDescent="0.2">
      <c r="A2854" s="140"/>
    </row>
    <row r="2855" spans="1:1" x14ac:dyDescent="0.2">
      <c r="A2855" s="140"/>
    </row>
    <row r="2856" spans="1:1" x14ac:dyDescent="0.2">
      <c r="A2856" s="140"/>
    </row>
    <row r="2857" spans="1:1" x14ac:dyDescent="0.2">
      <c r="A2857" s="140"/>
    </row>
    <row r="2858" spans="1:1" x14ac:dyDescent="0.2">
      <c r="A2858" s="140"/>
    </row>
    <row r="2859" spans="1:1" x14ac:dyDescent="0.2">
      <c r="A2859" s="140"/>
    </row>
    <row r="2860" spans="1:1" x14ac:dyDescent="0.2">
      <c r="A2860" s="140"/>
    </row>
    <row r="2861" spans="1:1" x14ac:dyDescent="0.2">
      <c r="A2861" s="140"/>
    </row>
    <row r="2862" spans="1:1" x14ac:dyDescent="0.2">
      <c r="A2862" s="140"/>
    </row>
    <row r="2863" spans="1:1" x14ac:dyDescent="0.2">
      <c r="A2863" s="140"/>
    </row>
    <row r="2864" spans="1:1" x14ac:dyDescent="0.2">
      <c r="A2864" s="140"/>
    </row>
    <row r="2865" spans="1:1" x14ac:dyDescent="0.2">
      <c r="A2865" s="140"/>
    </row>
    <row r="2866" spans="1:1" x14ac:dyDescent="0.2">
      <c r="A2866" s="140"/>
    </row>
    <row r="2867" spans="1:1" x14ac:dyDescent="0.2">
      <c r="A2867" s="140"/>
    </row>
    <row r="2868" spans="1:1" x14ac:dyDescent="0.2">
      <c r="A2868" s="140"/>
    </row>
    <row r="2869" spans="1:1" x14ac:dyDescent="0.2">
      <c r="A2869" s="140"/>
    </row>
    <row r="2870" spans="1:1" x14ac:dyDescent="0.2">
      <c r="A2870" s="140"/>
    </row>
    <row r="2871" spans="1:1" x14ac:dyDescent="0.2">
      <c r="A2871" s="140"/>
    </row>
    <row r="2872" spans="1:1" x14ac:dyDescent="0.2">
      <c r="A2872" s="140"/>
    </row>
    <row r="2873" spans="1:1" x14ac:dyDescent="0.2">
      <c r="A2873" s="140"/>
    </row>
    <row r="2874" spans="1:1" x14ac:dyDescent="0.2">
      <c r="A2874" s="140"/>
    </row>
    <row r="2875" spans="1:1" x14ac:dyDescent="0.2">
      <c r="A2875" s="140"/>
    </row>
    <row r="2876" spans="1:1" x14ac:dyDescent="0.2">
      <c r="A2876" s="140"/>
    </row>
    <row r="2877" spans="1:1" x14ac:dyDescent="0.2">
      <c r="A2877" s="140"/>
    </row>
    <row r="2878" spans="1:1" x14ac:dyDescent="0.2">
      <c r="A2878" s="140"/>
    </row>
    <row r="2879" spans="1:1" x14ac:dyDescent="0.2">
      <c r="A2879" s="140"/>
    </row>
    <row r="2880" spans="1:1" x14ac:dyDescent="0.2">
      <c r="A2880" s="140"/>
    </row>
    <row r="2881" spans="1:1" x14ac:dyDescent="0.2">
      <c r="A2881" s="140"/>
    </row>
    <row r="2882" spans="1:1" x14ac:dyDescent="0.2">
      <c r="A2882" s="140"/>
    </row>
    <row r="2883" spans="1:1" x14ac:dyDescent="0.2">
      <c r="A2883" s="140"/>
    </row>
    <row r="2884" spans="1:1" x14ac:dyDescent="0.2">
      <c r="A2884" s="140"/>
    </row>
    <row r="2885" spans="1:1" x14ac:dyDescent="0.2">
      <c r="A2885" s="140"/>
    </row>
    <row r="2886" spans="1:1" x14ac:dyDescent="0.2">
      <c r="A2886" s="140"/>
    </row>
    <row r="2887" spans="1:1" x14ac:dyDescent="0.2">
      <c r="A2887" s="140"/>
    </row>
    <row r="2888" spans="1:1" x14ac:dyDescent="0.2">
      <c r="A2888" s="140"/>
    </row>
    <row r="2889" spans="1:1" x14ac:dyDescent="0.2">
      <c r="A2889" s="140"/>
    </row>
    <row r="2890" spans="1:1" x14ac:dyDescent="0.2">
      <c r="A2890" s="140"/>
    </row>
    <row r="2891" spans="1:1" x14ac:dyDescent="0.2">
      <c r="A2891" s="140"/>
    </row>
    <row r="2892" spans="1:1" x14ac:dyDescent="0.2">
      <c r="A2892" s="140"/>
    </row>
    <row r="2893" spans="1:1" x14ac:dyDescent="0.2">
      <c r="A2893" s="140"/>
    </row>
    <row r="2894" spans="1:1" x14ac:dyDescent="0.2">
      <c r="A2894" s="140"/>
    </row>
    <row r="2895" spans="1:1" x14ac:dyDescent="0.2">
      <c r="A2895" s="140"/>
    </row>
    <row r="2896" spans="1:1" x14ac:dyDescent="0.2">
      <c r="A2896" s="140"/>
    </row>
    <row r="2897" spans="1:1" x14ac:dyDescent="0.2">
      <c r="A2897" s="140"/>
    </row>
    <row r="2898" spans="1:1" x14ac:dyDescent="0.2">
      <c r="A2898" s="140"/>
    </row>
    <row r="2899" spans="1:1" x14ac:dyDescent="0.2">
      <c r="A2899" s="140"/>
    </row>
    <row r="2900" spans="1:1" x14ac:dyDescent="0.2">
      <c r="A2900" s="140"/>
    </row>
    <row r="2901" spans="1:1" x14ac:dyDescent="0.2">
      <c r="A2901" s="140"/>
    </row>
    <row r="2902" spans="1:1" x14ac:dyDescent="0.2">
      <c r="A2902" s="140"/>
    </row>
    <row r="2903" spans="1:1" x14ac:dyDescent="0.2">
      <c r="A2903" s="140"/>
    </row>
    <row r="2904" spans="1:1" x14ac:dyDescent="0.2">
      <c r="A2904" s="140"/>
    </row>
    <row r="2905" spans="1:1" x14ac:dyDescent="0.2">
      <c r="A2905" s="140"/>
    </row>
    <row r="2906" spans="1:1" x14ac:dyDescent="0.2">
      <c r="A2906" s="140"/>
    </row>
    <row r="2907" spans="1:1" x14ac:dyDescent="0.2">
      <c r="A2907" s="140"/>
    </row>
    <row r="2908" spans="1:1" x14ac:dyDescent="0.2">
      <c r="A2908" s="140"/>
    </row>
    <row r="2909" spans="1:1" x14ac:dyDescent="0.2">
      <c r="A2909" s="140"/>
    </row>
    <row r="2910" spans="1:1" x14ac:dyDescent="0.2">
      <c r="A2910" s="140"/>
    </row>
    <row r="2911" spans="1:1" x14ac:dyDescent="0.2">
      <c r="A2911" s="140"/>
    </row>
    <row r="2912" spans="1:1" x14ac:dyDescent="0.2">
      <c r="A2912" s="140"/>
    </row>
    <row r="2913" spans="1:1" x14ac:dyDescent="0.2">
      <c r="A2913" s="140"/>
    </row>
    <row r="2914" spans="1:1" x14ac:dyDescent="0.2">
      <c r="A2914" s="140"/>
    </row>
    <row r="2915" spans="1:1" x14ac:dyDescent="0.2">
      <c r="A2915" s="140"/>
    </row>
    <row r="2916" spans="1:1" x14ac:dyDescent="0.2">
      <c r="A2916" s="140"/>
    </row>
    <row r="2917" spans="1:1" x14ac:dyDescent="0.2">
      <c r="A2917" s="140"/>
    </row>
    <row r="2918" spans="1:1" x14ac:dyDescent="0.2">
      <c r="A2918" s="140"/>
    </row>
    <row r="2919" spans="1:1" x14ac:dyDescent="0.2">
      <c r="A2919" s="140"/>
    </row>
    <row r="2920" spans="1:1" x14ac:dyDescent="0.2">
      <c r="A2920" s="140"/>
    </row>
    <row r="2921" spans="1:1" x14ac:dyDescent="0.2">
      <c r="A2921" s="140"/>
    </row>
    <row r="2922" spans="1:1" x14ac:dyDescent="0.2">
      <c r="A2922" s="140"/>
    </row>
    <row r="2923" spans="1:1" x14ac:dyDescent="0.2">
      <c r="A2923" s="140"/>
    </row>
    <row r="2924" spans="1:1" x14ac:dyDescent="0.2">
      <c r="A2924" s="140"/>
    </row>
    <row r="2925" spans="1:1" x14ac:dyDescent="0.2">
      <c r="A2925" s="140"/>
    </row>
    <row r="2926" spans="1:1" x14ac:dyDescent="0.2">
      <c r="A2926" s="140"/>
    </row>
    <row r="2927" spans="1:1" x14ac:dyDescent="0.2">
      <c r="A2927" s="140"/>
    </row>
    <row r="2928" spans="1:1" x14ac:dyDescent="0.2">
      <c r="A2928" s="140"/>
    </row>
    <row r="2929" spans="1:1" x14ac:dyDescent="0.2">
      <c r="A2929" s="140"/>
    </row>
    <row r="2930" spans="1:1" x14ac:dyDescent="0.2">
      <c r="A2930" s="140"/>
    </row>
    <row r="2931" spans="1:1" x14ac:dyDescent="0.2">
      <c r="A2931" s="140"/>
    </row>
    <row r="2932" spans="1:1" x14ac:dyDescent="0.2">
      <c r="A2932" s="140"/>
    </row>
    <row r="2933" spans="1:1" x14ac:dyDescent="0.2">
      <c r="A2933" s="140"/>
    </row>
    <row r="2934" spans="1:1" x14ac:dyDescent="0.2">
      <c r="A2934" s="140"/>
    </row>
    <row r="2935" spans="1:1" x14ac:dyDescent="0.2">
      <c r="A2935" s="140"/>
    </row>
    <row r="2936" spans="1:1" x14ac:dyDescent="0.2">
      <c r="A2936" s="140"/>
    </row>
    <row r="2937" spans="1:1" x14ac:dyDescent="0.2">
      <c r="A2937" s="140"/>
    </row>
    <row r="2938" spans="1:1" x14ac:dyDescent="0.2">
      <c r="A2938" s="140"/>
    </row>
    <row r="2939" spans="1:1" x14ac:dyDescent="0.2">
      <c r="A2939" s="140"/>
    </row>
    <row r="2940" spans="1:1" x14ac:dyDescent="0.2">
      <c r="A2940" s="140"/>
    </row>
    <row r="2941" spans="1:1" x14ac:dyDescent="0.2">
      <c r="A2941" s="140"/>
    </row>
    <row r="2942" spans="1:1" x14ac:dyDescent="0.2">
      <c r="A2942" s="140"/>
    </row>
    <row r="2943" spans="1:1" x14ac:dyDescent="0.2">
      <c r="A2943" s="140"/>
    </row>
    <row r="2944" spans="1:1" x14ac:dyDescent="0.2">
      <c r="A2944" s="140"/>
    </row>
    <row r="2945" spans="1:1" x14ac:dyDescent="0.2">
      <c r="A2945" s="140"/>
    </row>
    <row r="2946" spans="1:1" x14ac:dyDescent="0.2">
      <c r="A2946" s="140"/>
    </row>
    <row r="2947" spans="1:1" x14ac:dyDescent="0.2">
      <c r="A2947" s="140"/>
    </row>
    <row r="2948" spans="1:1" x14ac:dyDescent="0.2">
      <c r="A2948" s="140"/>
    </row>
    <row r="2949" spans="1:1" x14ac:dyDescent="0.2">
      <c r="A2949" s="140"/>
    </row>
    <row r="2950" spans="1:1" x14ac:dyDescent="0.2">
      <c r="A2950" s="140"/>
    </row>
    <row r="2951" spans="1:1" x14ac:dyDescent="0.2">
      <c r="A2951" s="140"/>
    </row>
    <row r="2952" spans="1:1" x14ac:dyDescent="0.2">
      <c r="A2952" s="140"/>
    </row>
    <row r="2953" spans="1:1" x14ac:dyDescent="0.2">
      <c r="A2953" s="140"/>
    </row>
    <row r="2954" spans="1:1" x14ac:dyDescent="0.2">
      <c r="A2954" s="140"/>
    </row>
    <row r="2955" spans="1:1" x14ac:dyDescent="0.2">
      <c r="A2955" s="140"/>
    </row>
    <row r="2956" spans="1:1" x14ac:dyDescent="0.2">
      <c r="A2956" s="140"/>
    </row>
    <row r="2957" spans="1:1" x14ac:dyDescent="0.2">
      <c r="A2957" s="140"/>
    </row>
    <row r="2958" spans="1:1" x14ac:dyDescent="0.2">
      <c r="A2958" s="140"/>
    </row>
    <row r="2959" spans="1:1" x14ac:dyDescent="0.2">
      <c r="A2959" s="140"/>
    </row>
    <row r="2960" spans="1:1" x14ac:dyDescent="0.2">
      <c r="A2960" s="140"/>
    </row>
    <row r="2961" spans="1:1" x14ac:dyDescent="0.2">
      <c r="A2961" s="140"/>
    </row>
    <row r="2962" spans="1:1" x14ac:dyDescent="0.2">
      <c r="A2962" s="140"/>
    </row>
    <row r="2963" spans="1:1" x14ac:dyDescent="0.2">
      <c r="A2963" s="140"/>
    </row>
    <row r="2964" spans="1:1" x14ac:dyDescent="0.2">
      <c r="A2964" s="140"/>
    </row>
    <row r="2965" spans="1:1" x14ac:dyDescent="0.2">
      <c r="A2965" s="140"/>
    </row>
    <row r="2966" spans="1:1" x14ac:dyDescent="0.2">
      <c r="A2966" s="140"/>
    </row>
    <row r="2967" spans="1:1" x14ac:dyDescent="0.2">
      <c r="A2967" s="140"/>
    </row>
    <row r="2968" spans="1:1" x14ac:dyDescent="0.2">
      <c r="A2968" s="140"/>
    </row>
    <row r="2969" spans="1:1" x14ac:dyDescent="0.2">
      <c r="A2969" s="140"/>
    </row>
    <row r="2970" spans="1:1" x14ac:dyDescent="0.2">
      <c r="A2970" s="140"/>
    </row>
    <row r="2971" spans="1:1" x14ac:dyDescent="0.2">
      <c r="A2971" s="140"/>
    </row>
    <row r="2972" spans="1:1" x14ac:dyDescent="0.2">
      <c r="A2972" s="140"/>
    </row>
    <row r="2973" spans="1:1" x14ac:dyDescent="0.2">
      <c r="A2973" s="140"/>
    </row>
    <row r="2974" spans="1:1" x14ac:dyDescent="0.2">
      <c r="A2974" s="140"/>
    </row>
    <row r="2975" spans="1:1" x14ac:dyDescent="0.2">
      <c r="A2975" s="140"/>
    </row>
    <row r="2976" spans="1:1" x14ac:dyDescent="0.2">
      <c r="A2976" s="140"/>
    </row>
    <row r="2977" spans="1:1" x14ac:dyDescent="0.2">
      <c r="A2977" s="140"/>
    </row>
    <row r="2978" spans="1:1" x14ac:dyDescent="0.2">
      <c r="A2978" s="140"/>
    </row>
    <row r="2979" spans="1:1" x14ac:dyDescent="0.2">
      <c r="A2979" s="140"/>
    </row>
    <row r="2980" spans="1:1" x14ac:dyDescent="0.2">
      <c r="A2980" s="140"/>
    </row>
    <row r="2981" spans="1:1" x14ac:dyDescent="0.2">
      <c r="A2981" s="140"/>
    </row>
    <row r="2982" spans="1:1" x14ac:dyDescent="0.2">
      <c r="A2982" s="140"/>
    </row>
    <row r="2983" spans="1:1" x14ac:dyDescent="0.2">
      <c r="A2983" s="140"/>
    </row>
    <row r="2984" spans="1:1" x14ac:dyDescent="0.2">
      <c r="A2984" s="140"/>
    </row>
    <row r="2985" spans="1:1" x14ac:dyDescent="0.2">
      <c r="A2985" s="140"/>
    </row>
    <row r="2986" spans="1:1" x14ac:dyDescent="0.2">
      <c r="A2986" s="140"/>
    </row>
    <row r="2987" spans="1:1" x14ac:dyDescent="0.2">
      <c r="A2987" s="140"/>
    </row>
    <row r="2988" spans="1:1" x14ac:dyDescent="0.2">
      <c r="A2988" s="140"/>
    </row>
    <row r="2989" spans="1:1" x14ac:dyDescent="0.2">
      <c r="A2989" s="140"/>
    </row>
    <row r="2990" spans="1:1" x14ac:dyDescent="0.2">
      <c r="A2990" s="140"/>
    </row>
    <row r="2991" spans="1:1" x14ac:dyDescent="0.2">
      <c r="A2991" s="140"/>
    </row>
    <row r="2992" spans="1:1" x14ac:dyDescent="0.2">
      <c r="A2992" s="140"/>
    </row>
    <row r="2993" spans="1:1" x14ac:dyDescent="0.2">
      <c r="A2993" s="140"/>
    </row>
    <row r="2994" spans="1:1" x14ac:dyDescent="0.2">
      <c r="A2994" s="140"/>
    </row>
    <row r="2995" spans="1:1" x14ac:dyDescent="0.2">
      <c r="A2995" s="140"/>
    </row>
    <row r="2996" spans="1:1" x14ac:dyDescent="0.2">
      <c r="A2996" s="140"/>
    </row>
    <row r="2997" spans="1:1" x14ac:dyDescent="0.2">
      <c r="A2997" s="140"/>
    </row>
    <row r="2998" spans="1:1" x14ac:dyDescent="0.2">
      <c r="A2998" s="140"/>
    </row>
    <row r="2999" spans="1:1" x14ac:dyDescent="0.2">
      <c r="A2999" s="140"/>
    </row>
    <row r="3000" spans="1:1" x14ac:dyDescent="0.2">
      <c r="A3000" s="140"/>
    </row>
    <row r="3001" spans="1:1" x14ac:dyDescent="0.2">
      <c r="A3001" s="140"/>
    </row>
    <row r="3002" spans="1:1" x14ac:dyDescent="0.2">
      <c r="A3002" s="140"/>
    </row>
    <row r="3003" spans="1:1" x14ac:dyDescent="0.2">
      <c r="A3003" s="140"/>
    </row>
    <row r="3004" spans="1:1" x14ac:dyDescent="0.2">
      <c r="A3004" s="140"/>
    </row>
    <row r="3005" spans="1:1" x14ac:dyDescent="0.2">
      <c r="A3005" s="140"/>
    </row>
    <row r="3006" spans="1:1" x14ac:dyDescent="0.2">
      <c r="A3006" s="140"/>
    </row>
    <row r="3007" spans="1:1" x14ac:dyDescent="0.2">
      <c r="A3007" s="140"/>
    </row>
    <row r="3008" spans="1:1" x14ac:dyDescent="0.2">
      <c r="A3008" s="140"/>
    </row>
    <row r="3009" spans="1:1" x14ac:dyDescent="0.2">
      <c r="A3009" s="140"/>
    </row>
    <row r="3010" spans="1:1" x14ac:dyDescent="0.2">
      <c r="A3010" s="140"/>
    </row>
    <row r="3011" spans="1:1" x14ac:dyDescent="0.2">
      <c r="A3011" s="140"/>
    </row>
    <row r="3012" spans="1:1" x14ac:dyDescent="0.2">
      <c r="A3012" s="140"/>
    </row>
    <row r="3013" spans="1:1" x14ac:dyDescent="0.2">
      <c r="A3013" s="140"/>
    </row>
    <row r="3014" spans="1:1" x14ac:dyDescent="0.2">
      <c r="A3014" s="140"/>
    </row>
    <row r="3015" spans="1:1" x14ac:dyDescent="0.2">
      <c r="A3015" s="140"/>
    </row>
    <row r="3016" spans="1:1" x14ac:dyDescent="0.2">
      <c r="A3016" s="140"/>
    </row>
    <row r="3017" spans="1:1" x14ac:dyDescent="0.2">
      <c r="A3017" s="140"/>
    </row>
    <row r="3018" spans="1:1" x14ac:dyDescent="0.2">
      <c r="A3018" s="140"/>
    </row>
    <row r="3019" spans="1:1" x14ac:dyDescent="0.2">
      <c r="A3019" s="140"/>
    </row>
    <row r="3020" spans="1:1" x14ac:dyDescent="0.2">
      <c r="A3020" s="140"/>
    </row>
    <row r="3021" spans="1:1" x14ac:dyDescent="0.2">
      <c r="A3021" s="140"/>
    </row>
    <row r="3022" spans="1:1" x14ac:dyDescent="0.2">
      <c r="A3022" s="140"/>
    </row>
    <row r="3023" spans="1:1" x14ac:dyDescent="0.2">
      <c r="A3023" s="140"/>
    </row>
    <row r="3024" spans="1:1" x14ac:dyDescent="0.2">
      <c r="A3024" s="140"/>
    </row>
    <row r="3025" spans="1:1" x14ac:dyDescent="0.2">
      <c r="A3025" s="140"/>
    </row>
    <row r="3026" spans="1:1" x14ac:dyDescent="0.2">
      <c r="A3026" s="140"/>
    </row>
    <row r="3027" spans="1:1" x14ac:dyDescent="0.2">
      <c r="A3027" s="140"/>
    </row>
    <row r="3028" spans="1:1" x14ac:dyDescent="0.2">
      <c r="A3028" s="140"/>
    </row>
    <row r="3029" spans="1:1" x14ac:dyDescent="0.2">
      <c r="A3029" s="140"/>
    </row>
    <row r="3030" spans="1:1" x14ac:dyDescent="0.2">
      <c r="A3030" s="140"/>
    </row>
    <row r="3031" spans="1:1" x14ac:dyDescent="0.2">
      <c r="A3031" s="140"/>
    </row>
    <row r="3032" spans="1:1" x14ac:dyDescent="0.2">
      <c r="A3032" s="140"/>
    </row>
    <row r="3033" spans="1:1" x14ac:dyDescent="0.2">
      <c r="A3033" s="140"/>
    </row>
    <row r="3034" spans="1:1" x14ac:dyDescent="0.2">
      <c r="A3034" s="140"/>
    </row>
    <row r="3035" spans="1:1" x14ac:dyDescent="0.2">
      <c r="A3035" s="140"/>
    </row>
    <row r="3036" spans="1:1" x14ac:dyDescent="0.2">
      <c r="A3036" s="140"/>
    </row>
    <row r="3037" spans="1:1" x14ac:dyDescent="0.2">
      <c r="A3037" s="140"/>
    </row>
    <row r="3038" spans="1:1" x14ac:dyDescent="0.2">
      <c r="A3038" s="140"/>
    </row>
    <row r="3039" spans="1:1" x14ac:dyDescent="0.2">
      <c r="A3039" s="140"/>
    </row>
    <row r="3040" spans="1:1" x14ac:dyDescent="0.2">
      <c r="A3040" s="140"/>
    </row>
    <row r="3041" spans="1:1" x14ac:dyDescent="0.2">
      <c r="A3041" s="140"/>
    </row>
    <row r="3042" spans="1:1" x14ac:dyDescent="0.2">
      <c r="A3042" s="140"/>
    </row>
    <row r="3043" spans="1:1" x14ac:dyDescent="0.2">
      <c r="A3043" s="140"/>
    </row>
    <row r="3044" spans="1:1" x14ac:dyDescent="0.2">
      <c r="A3044" s="140"/>
    </row>
    <row r="3045" spans="1:1" x14ac:dyDescent="0.2">
      <c r="A3045" s="140"/>
    </row>
    <row r="3046" spans="1:1" x14ac:dyDescent="0.2">
      <c r="A3046" s="140"/>
    </row>
    <row r="3047" spans="1:1" x14ac:dyDescent="0.2">
      <c r="A3047" s="140"/>
    </row>
    <row r="3048" spans="1:1" x14ac:dyDescent="0.2">
      <c r="A3048" s="140"/>
    </row>
    <row r="3049" spans="1:1" x14ac:dyDescent="0.2">
      <c r="A3049" s="140"/>
    </row>
    <row r="3050" spans="1:1" x14ac:dyDescent="0.2">
      <c r="A3050" s="140"/>
    </row>
    <row r="3051" spans="1:1" x14ac:dyDescent="0.2">
      <c r="A3051" s="140"/>
    </row>
    <row r="3052" spans="1:1" x14ac:dyDescent="0.2">
      <c r="A3052" s="140"/>
    </row>
    <row r="3053" spans="1:1" x14ac:dyDescent="0.2">
      <c r="A3053" s="140"/>
    </row>
    <row r="3054" spans="1:1" x14ac:dyDescent="0.2">
      <c r="A3054" s="140"/>
    </row>
    <row r="3055" spans="1:1" x14ac:dyDescent="0.2">
      <c r="A3055" s="140"/>
    </row>
    <row r="3056" spans="1:1" x14ac:dyDescent="0.2">
      <c r="A3056" s="140"/>
    </row>
    <row r="3057" spans="1:1" x14ac:dyDescent="0.2">
      <c r="A3057" s="140"/>
    </row>
    <row r="3058" spans="1:1" x14ac:dyDescent="0.2">
      <c r="A3058" s="140"/>
    </row>
    <row r="3059" spans="1:1" x14ac:dyDescent="0.2">
      <c r="A3059" s="140"/>
    </row>
    <row r="3060" spans="1:1" x14ac:dyDescent="0.2">
      <c r="A3060" s="140"/>
    </row>
    <row r="3061" spans="1:1" x14ac:dyDescent="0.2">
      <c r="A3061" s="140"/>
    </row>
    <row r="3062" spans="1:1" x14ac:dyDescent="0.2">
      <c r="A3062" s="140"/>
    </row>
    <row r="3063" spans="1:1" x14ac:dyDescent="0.2">
      <c r="A3063" s="140"/>
    </row>
    <row r="3064" spans="1:1" x14ac:dyDescent="0.2">
      <c r="A3064" s="140"/>
    </row>
    <row r="3065" spans="1:1" x14ac:dyDescent="0.2">
      <c r="A3065" s="140"/>
    </row>
    <row r="3066" spans="1:1" x14ac:dyDescent="0.2">
      <c r="A3066" s="140"/>
    </row>
    <row r="3067" spans="1:1" x14ac:dyDescent="0.2">
      <c r="A3067" s="140"/>
    </row>
    <row r="3068" spans="1:1" x14ac:dyDescent="0.2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0681"/>
  <sheetViews>
    <sheetView zoomScale="75" workbookViewId="0">
      <pane xSplit="1" ySplit="3" topLeftCell="Z4" activePane="bottomRight" state="frozen"/>
      <selection pane="topRight" activeCell="B1" sqref="B1"/>
      <selection pane="bottomLeft" activeCell="A4" sqref="A4"/>
      <selection pane="bottomRight" activeCell="AH4" sqref="AH4"/>
    </sheetView>
  </sheetViews>
  <sheetFormatPr defaultRowHeight="12.75" x14ac:dyDescent="0.2"/>
  <cols>
    <col min="1" max="1" width="7.140625" bestFit="1" customWidth="1"/>
    <col min="2" max="2" width="5" style="225" bestFit="1" customWidth="1"/>
    <col min="3" max="3" width="10" bestFit="1" customWidth="1"/>
    <col min="4" max="4" width="12.42578125" bestFit="1" customWidth="1"/>
    <col min="5" max="5" width="9.5703125" customWidth="1"/>
    <col min="6" max="6" width="10" customWidth="1"/>
    <col min="7" max="7" width="12.42578125" bestFit="1" customWidth="1"/>
    <col min="8" max="8" width="9.5703125" customWidth="1"/>
    <col min="9" max="9" width="10" customWidth="1"/>
    <col min="10" max="10" width="12.42578125" bestFit="1" customWidth="1"/>
    <col min="11" max="11" width="9.5703125" customWidth="1"/>
    <col min="12" max="12" width="11.140625" bestFit="1" customWidth="1"/>
    <col min="13" max="13" width="12.42578125" bestFit="1" customWidth="1"/>
    <col min="14" max="14" width="9.5703125" customWidth="1"/>
    <col min="15" max="15" width="10" bestFit="1" customWidth="1"/>
    <col min="16" max="16" width="12.42578125" bestFit="1" customWidth="1"/>
    <col min="17" max="17" width="9.28515625" customWidth="1"/>
    <col min="18" max="18" width="10" bestFit="1" customWidth="1"/>
    <col min="19" max="19" width="12.42578125" bestFit="1" customWidth="1"/>
    <col min="20" max="20" width="9.5703125" customWidth="1"/>
    <col min="21" max="21" width="8.28515625" style="4" customWidth="1"/>
    <col min="22" max="22" width="12" style="4" customWidth="1"/>
    <col min="23" max="24" width="12.42578125" style="4" customWidth="1"/>
    <col min="25" max="25" width="11.140625" style="4" customWidth="1"/>
    <col min="26" max="27" width="12.42578125" style="4" customWidth="1"/>
    <col min="28" max="28" width="11.140625" style="4" customWidth="1"/>
    <col min="29" max="29" width="12.42578125" customWidth="1"/>
    <col min="30" max="31" width="12.28515625" customWidth="1"/>
    <col min="33" max="33" width="9.28515625" customWidth="1"/>
    <col min="35" max="35" width="8.7109375" bestFit="1" customWidth="1"/>
    <col min="36" max="36" width="8" bestFit="1" customWidth="1"/>
    <col min="39" max="39" width="9.140625" style="225"/>
    <col min="69" max="69" width="6.28515625" customWidth="1"/>
    <col min="70" max="70" width="5.5703125" customWidth="1"/>
    <col min="71" max="71" width="7.42578125" customWidth="1"/>
  </cols>
  <sheetData>
    <row r="1" spans="1:71" x14ac:dyDescent="0.2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">
      <c r="A4" s="253">
        <f>Inputs!Q4</f>
        <v>37257</v>
      </c>
      <c r="B4" s="324">
        <f t="shared" ref="B4:B67" si="0">IF(A4="N/A"," ",YEAR(A4))</f>
        <v>2002</v>
      </c>
      <c r="C4" s="172">
        <f>IF($A4="N/A"," ",IF(Dayrun3=10,0,IF(Scaler3=1,(VLOOKUP(A4,ScaledPrice3,4)),(VLOOKUP(A4,ScaledPrice3,2)))))</f>
        <v>32.416667756580168</v>
      </c>
      <c r="D4" s="172">
        <f>IF(A4="N/A"," ",IF(Dayrun3&gt;=7,0,IF(Scaler3=2,VLOOKUP(A4,ScaledPrice3,2),(VLOOKUP(A4,ScaledPrice3,2))*(2-(VLOOKUP(A4,ScaledPrice3,3))))))</f>
        <v>32.416667756580168</v>
      </c>
      <c r="E4" s="172">
        <f>IF($A4="N/A"," ",IF(AND(Dayrun3&gt;=4,Dayrun3&lt;=9),0,VLOOKUP($A4,ScaledPrice3,9)))</f>
        <v>0</v>
      </c>
      <c r="F4" s="172">
        <f>IF(A4="N/A"," ",IF(OR(Dayrun3=2,Dayrun3=3,Dayrun3=5,Dayrun3=6,Dayrun3=8,Dayrun3=9),VLOOKUP(A4,ScaledPrice3,IF(Scaler3=1,6,5)),0))</f>
        <v>29.320001373291017</v>
      </c>
      <c r="G4" s="172">
        <f>IF(A4="N/A"," ",IF(OR(Dayrun3=2,Dayrun3=3,Dayrun3=5,Dayrun3=6),IF(Scaler3=2,F4,(VLOOKUP(A4,ScaledPrice3,5))*(2-(VLOOKUP(A4,ScaledPrice3,3)))),0))</f>
        <v>29.320001373291017</v>
      </c>
      <c r="H4" s="172">
        <f>IF($A4="N/A"," ",IF(OR(Dayrun3=2,Dayrun3=3,Dayrun3=10),VLOOKUP($A4,ScaledPrice3,9),0))</f>
        <v>0</v>
      </c>
      <c r="I4" s="172">
        <f>IF(A4="N/A"," ",IF(OR(Dayrun3=3,Dayrun3=6,Dayrun3=9),(VLOOKUP(A4,ScaledPrice3,IF(Scaler3=2,7,8))),0))</f>
        <v>19.820001373291017</v>
      </c>
      <c r="J4" s="172">
        <f>IF(A4="N/A"," ",IF(OR(Dayrun3=3,Dayrun3=6),IF(Scaler3=2,I4,(VLOOKUP(A4,ScaledPrice3,7))*(2-(VLOOKUP(A4,ScaledPrice3,3)))),0))</f>
        <v>19.820001373291017</v>
      </c>
      <c r="K4" s="172">
        <f>IF($A4="N/A"," ",IF(OR(Dayrun3=3,Dayrun3=10),VLOOKUP($A4,ScaledPrice3,9),0))</f>
        <v>0</v>
      </c>
      <c r="L4" s="250">
        <f>IF($A4="N/A"," ",IF(Pricetype3=2,MAX(C4,0),IF(OR(Pricetype3=1,Pricetype3=4),IF(C4=0,0,(_xll.EURO(C4,Strikeprice3,0,0,($AH4+IF(Smile=TRUE,VLOOKUP(MAX(-5,Strikeprice3-C4),Volsmile,2),0)),($A4-DateToday)+15,IF(Pricetype3=1,1,0),0))),C4)))</f>
        <v>32.416667756580168</v>
      </c>
      <c r="M4" s="250">
        <f>IF($A4="N/A"," ",IF(Pricetype3=2,MAX(D4,0),IF(OR(Pricetype3=1,Pricetype3=4),IF(D4=0,0,(_xll.EURO(D4,Strikeprice3,0,0,($AH4+IF(Smile=TRUE,VLOOKUP(MAX(-5,Strikeprice3-D4),Volsmile,2),0)),($A4-DateToday)+15,IF(Pricetype3=1,1,0),0))),D4)))</f>
        <v>32.416667756580168</v>
      </c>
      <c r="N4" s="250">
        <f>IF($A4="N/A"," ",IF(Pricetype3=2,MAX(E4,0),IF(OR(Pricetype3=1,Pricetype3=4),IF(E4=0,0,(_xll.EURO(E4,Strikeprice3,0,0,($AK4+IF(Smile=TRUE,VLOOKUP(MAX(-5,Strikeprice3-E4),Volsmile,2),0)),($A4-DateToday)+15,IF(Pricetype3=1,1,0),0))),E4)))</f>
        <v>0</v>
      </c>
      <c r="O4" s="250">
        <f>IF($A4="N/A"," ",IF(Pricetype3=2,MAX(F4,0),IF(OR(Pricetype3=1,Pricetype3=4),IF(F4=0,0,(_xll.EURO(F4,Strikeprice3,0,0,($AK4+IF(Smile=TRUE,VLOOKUP(MAX(-5,Strikeprice3-F4),Volsmile,2),0)),($A4-DateToday)+15,IF(Pricetype3=1,1,0),0))),F4)))</f>
        <v>29.320001373291017</v>
      </c>
      <c r="P4" s="250">
        <f>IF($A4="N/A"," ",IF(Pricetype3=2,MAX(G4,0),IF(OR(Pricetype3=1,Pricetype3=4),IF(G4=0,0,(_xll.EURO(G4,Strikeprice3,0,0,($AK4+IF(Smile=TRUE,VLOOKUP(MAX(-5,Strikeprice3-G4),Volsmile,2),0)),($A4-DateToday)+15,IF(Pricetype3=1,1,0),0))),G4)))</f>
        <v>29.320001373291017</v>
      </c>
      <c r="Q4" s="250">
        <f>IF($A4="N/A"," ",IF(Pricetype3=2,MAX(H4,0),IF(OR(Pricetype3=1,Pricetype3=4),IF(H4=0,0,(_xll.EURO(H4,Strikeprice3,0,0,($AK4+IF(Smile=TRUE,VLOOKUP(MAX(-5,Strikeprice3-H4),Volsmile,2),0)),($A4-DateToday)+15,IF(Pricetype3=1,1,0),0))),H4)))</f>
        <v>0</v>
      </c>
      <c r="R4" s="250">
        <f>IF($A4="N/A"," ",IF(Pricetype3=2,MAX(I4,0),IF(OR(Pricetype3=1,Pricetype3=4),IF(I4=0,0,(_xll.EURO(I4,Strikeprice3,0,0,($AK4+IF(Smile=TRUE,VLOOKUP(MAX(-5,Strikeprice3-I4),Volsmile,2),0)),($A4-DateToday)+15,IF(Pricetype3=1,1,0),0))),I4)))</f>
        <v>19.820001373291017</v>
      </c>
      <c r="S4" s="250">
        <f>IF($A4="N/A"," ",IF(Pricetype3=2,MAX(J4,0),IF(OR(Pricetype3=1,Pricetype3=4),IF(J4=0,0,(_xll.EURO(J4,Strikeprice3,0,0,($AK4+IF(Smile=TRUE,VLOOKUP(MAX(-5,Strikeprice3-J4),Volsmile,2),0)),($A4-DateToday)+15,IF(Pricetype3=1,1,0),0))),J4)))</f>
        <v>19.820001373291017</v>
      </c>
      <c r="T4" s="250">
        <f>IF($A4="N/A"," ",IF(Pricetype3=2,MAX(K4,0),IF(OR(Pricetype3=1,Pricetype3=4),IF(K4=0,0,(_xll.EURO(K4,Strikeprice3,0,0,($AK4+IF(Smile=TRUE,VLOOKUP(MAX(-5,Strikeprice3-K4),Volsmile,2),0)),($A4-DateToday)+15,IF(Pricetype3=1,1,0),0))),K4)))</f>
        <v>0</v>
      </c>
      <c r="U4" s="177">
        <f t="shared" ref="U4:U67" ca="1" si="1">IF($A4="N/A"," ",Volume3*$AM4)</f>
        <v>292.1078765131366</v>
      </c>
      <c r="V4" s="178">
        <f ca="1">IF($A4="N/A"," ",$U4*(8*($BQ4))*L4)</f>
        <v>1666572.8608331433</v>
      </c>
      <c r="W4" s="178">
        <f ca="1">IF($A4="N/A"," ",$U4*(8*($BQ4))*M4)</f>
        <v>1666572.8608331433</v>
      </c>
      <c r="X4" s="178">
        <f ca="1">IF($A4="N/A"," ",$U4*(8*($BQ4))*N4)</f>
        <v>0</v>
      </c>
      <c r="Y4" s="178">
        <f ca="1">IF($A4="N/A"," ",$U4*(8*($BR4))*O4)</f>
        <v>274067.30689645722</v>
      </c>
      <c r="Z4" s="178">
        <f ca="1">IF($A4="N/A"," ",$U4*(8*($BR4))*P4)</f>
        <v>274067.30689645722</v>
      </c>
      <c r="AA4" s="178">
        <f ca="1">IF($A4="N/A"," ",$U4*(8*($BR4))*Q4)</f>
        <v>0</v>
      </c>
      <c r="AB4" s="178">
        <f ca="1">IF($A4="N/A"," ",$U4*(8*($BS4))*R4)</f>
        <v>231583.1405455796</v>
      </c>
      <c r="AC4" s="178">
        <f ca="1">IF($A4="N/A"," ",$U4*(8*($BS4))*S4)</f>
        <v>231583.1405455796</v>
      </c>
      <c r="AD4" s="178">
        <f ca="1">IF($A4="N/A"," ",$U4*(8*($BS4))*T4)</f>
        <v>0</v>
      </c>
      <c r="AE4" s="178">
        <f ca="1">IF($A4="N/A"," ",SUM(V4:AD4))</f>
        <v>4344446.6165503608</v>
      </c>
      <c r="AF4" s="224">
        <f>IF($A4="N/A"," ",(VLOOKUP($A4,PowerVolTable,(IF(VolBMO3=2,7,IF(VolBMO3=1,6,8))),FALSE)))</f>
        <v>0.28000000000000003</v>
      </c>
      <c r="AG4" s="224">
        <f>IF($A4="N/A"," ",(VLOOKUP($A4,IntraPowerVol,(IF(VolBMO3=2,3,IF(VolBMO3=1,2,4))),FALSE)*VLOOKUP(MONTH($A4),Volscale,2)))</f>
        <v>0.6</v>
      </c>
      <c r="AH4" s="224">
        <f>IF($A4="N/A"," ",IF(VolType3=1,AG4,AF4))</f>
        <v>0.6</v>
      </c>
      <c r="AI4" s="224">
        <f t="shared" ref="AI4:AI67" si="2">IF($A4="N/A"," ",(VLOOKUP($A4,OffPwrVolTable,(IF(VolBMO3=2,7,IF(VolBMO3=1,6,8))),FALSE)))</f>
        <v>0.14000000000000001</v>
      </c>
      <c r="AJ4" s="224">
        <f t="shared" ref="AJ4:AJ67" si="3">IF($A4="N/A"," ",(VLOOKUP($A4,OffPwrVolTable,(IF(VolBMO3=2,3,IF(VolBMO3=1,2,4))),FALSE)*VLOOKUP(MONTH($A4),Volscale,2)))</f>
        <v>0.36</v>
      </c>
      <c r="AK4" s="224">
        <f>IF($A4="N/A"," ",IF(VolType3=1,AJ4,AI4))</f>
        <v>0.36</v>
      </c>
      <c r="AL4" s="224">
        <f ca="1">IF($A4="N/A"," ",IF(PV=1,0,'Pricing Inputs3'!R37))</f>
        <v>4.8067603071989304E-2</v>
      </c>
      <c r="AM4" s="312">
        <f t="shared" ref="AM4:AM67" ca="1" si="4">IF($A4="N/A"," ",(1+AL4/2)^(-2*((EOMONTH(A4,0)+20)-DateToday)/365.25))</f>
        <v>0.97369292171045529</v>
      </c>
      <c r="BQ4">
        <f t="shared" ref="BQ4:BQ67" si="5">IF($A4="N/A"," ",(VLOOKUP($A4,NumberofDaysTable,2)))</f>
        <v>22</v>
      </c>
      <c r="BR4">
        <f t="shared" ref="BR4:BR67" si="6">IF($A4="N/A"," ",(VLOOKUP($A4,NumberofDaysTable,3)))</f>
        <v>4</v>
      </c>
      <c r="BS4">
        <f t="shared" ref="BS4:BS67" si="7">IF($A4="N/A"," ",(VLOOKUP($A4,NumberofDaysTable,4)))</f>
        <v>5</v>
      </c>
    </row>
    <row r="5" spans="1:71" x14ac:dyDescent="0.2">
      <c r="A5" s="253">
        <f>IF(A4="N/A","N/A",IF(EDATE(A4,1)&gt;Inputs!$Q$5,"N/A",EDATE(A4,1)))</f>
        <v>37288</v>
      </c>
      <c r="B5" s="324">
        <f t="shared" si="0"/>
        <v>2002</v>
      </c>
      <c r="C5" s="172">
        <f t="shared" ref="C5:C68" si="8">IF($A5="N/A"," ",IF(Dayrun3=10,0,IF(Scaler3=1,(VLOOKUP(A5,ScaledPrice3,4)),(VLOOKUP(A5,ScaledPrice3,2)))))</f>
        <v>32.066665467761808</v>
      </c>
      <c r="D5" s="172">
        <f t="shared" ref="D5:D68" si="9">IF(A5="N/A"," ",IF(Dayrun3&gt;=7,0,IF(Scaler3=2,VLOOKUP(A5,ScaledPrice3,2),(VLOOKUP(A5,ScaledPrice3,2))*(2-(VLOOKUP(A5,ScaledPrice3,3))))))</f>
        <v>32.066665467761808</v>
      </c>
      <c r="E5" s="172">
        <f t="shared" ref="E5:E68" si="10">IF($A5="N/A"," ",IF(AND(Dayrun3&gt;=4,Dayrun3&lt;=9),0,VLOOKUP($A5,ScaledPrice3,9)))</f>
        <v>0</v>
      </c>
      <c r="F5" s="172">
        <f t="shared" ref="F5:F68" si="11">IF(A5="N/A"," ",IF(OR(Dayrun3=2,Dayrun3=3,Dayrun3=5,Dayrun3=6,Dayrun3=8,Dayrun3=9),VLOOKUP(A5,ScaledPrice3,IF(Scaler3=1,6,5)),0))</f>
        <v>26.916001281738282</v>
      </c>
      <c r="G5" s="172">
        <f t="shared" ref="G5:G68" si="12">IF(A5="N/A"," ",IF(OR(Dayrun3=2,Dayrun3=3,Dayrun3=5,Dayrun3=6),IF(Scaler3=2,F5,(VLOOKUP(A5,ScaledPrice3,5))*(2-(VLOOKUP(A5,ScaledPrice3,3)))),0))</f>
        <v>26.916001281738282</v>
      </c>
      <c r="H5" s="172">
        <f t="shared" ref="H5:H68" si="13">IF($A5="N/A"," ",IF(OR(Dayrun3=2,Dayrun3=3,Dayrun3=10),VLOOKUP($A5,ScaledPrice3,9),0))</f>
        <v>0</v>
      </c>
      <c r="I5" s="172">
        <f t="shared" ref="I5:I68" si="14">IF(A5="N/A"," ",IF(OR(Dayrun3=3,Dayrun3=6,Dayrun3=9),(VLOOKUP(A5,ScaledPrice3,IF(Scaler3=2,7,8))),0))</f>
        <v>18.416501007080079</v>
      </c>
      <c r="J5" s="172">
        <f t="shared" ref="J5:J68" si="15">IF(A5="N/A"," ",IF(OR(Dayrun3=3,Dayrun3=6),IF(Scaler3=2,I5,(VLOOKUP(A5,ScaledPrice3,7))*(2-(VLOOKUP(A5,ScaledPrice3,3)))),0))</f>
        <v>18.416501007080079</v>
      </c>
      <c r="K5" s="172">
        <f t="shared" ref="K5:K68" si="16">IF($A5="N/A"," ",IF(OR(Dayrun3=3,Dayrun3=10),VLOOKUP($A5,ScaledPrice3,9),0))</f>
        <v>0</v>
      </c>
      <c r="L5" s="250">
        <f>IF($A5="N/A"," ",IF(Pricetype3=2,MAX(C5,0),IF(OR(Pricetype3=1,Pricetype3=4),IF(C5=0,0,(_xll.EURO(C5,Strikeprice3,0,0,($AH5+IF(Smile=TRUE,VLOOKUP(MAX(-5,Strikeprice3-C5),Volsmile,2),0)),($A5-DateToday)+15,IF(Pricetype3=1,1,0),0))),C5)))</f>
        <v>32.066665467761808</v>
      </c>
      <c r="M5" s="250">
        <f>IF($A5="N/A"," ",IF(Pricetype3=2,MAX(D5,0),IF(OR(Pricetype3=1,Pricetype3=4),IF(D5=0,0,(_xll.EURO(D5,Strikeprice3,0,0,($AH5+IF(Smile=TRUE,VLOOKUP(MAX(-5,Strikeprice3-D5),Volsmile,2),0)),($A5-DateToday)+15,IF(Pricetype3=1,1,0),0))),D5)))</f>
        <v>32.066665467761808</v>
      </c>
      <c r="N5" s="250">
        <f>IF($A5="N/A"," ",IF(Pricetype3=2,MAX(E5,0),IF(OR(Pricetype3=1,Pricetype3=4),IF(E5=0,0,(_xll.EURO(E5,Strikeprice3,0,0,($AK5+IF(Smile=TRUE,VLOOKUP(MAX(-5,Strikeprice3-E5),Volsmile,2),0)),($A5-DateToday)+15,IF(Pricetype3=1,1,0),0))),E5)))</f>
        <v>0</v>
      </c>
      <c r="O5" s="250">
        <f>IF($A5="N/A"," ",IF(Pricetype3=2,MAX(F5,0),IF(OR(Pricetype3=1,Pricetype3=4),IF(F5=0,0,(_xll.EURO(F5,Strikeprice3,0,0,($AK5+IF(Smile=TRUE,VLOOKUP(MAX(-5,Strikeprice3-F5),Volsmile,2),0)),($A5-DateToday)+15,IF(Pricetype3=1,1,0),0))),F5)))</f>
        <v>26.916001281738282</v>
      </c>
      <c r="P5" s="250">
        <f>IF($A5="N/A"," ",IF(Pricetype3=2,MAX(G5,0),IF(OR(Pricetype3=1,Pricetype3=4),IF(G5=0,0,(_xll.EURO(G5,Strikeprice3,0,0,($AK5+IF(Smile=TRUE,VLOOKUP(MAX(-5,Strikeprice3-G5),Volsmile,2),0)),($A5-DateToday)+15,IF(Pricetype3=1,1,0),0))),G5)))</f>
        <v>26.916001281738282</v>
      </c>
      <c r="Q5" s="250">
        <f>IF($A5="N/A"," ",IF(Pricetype3=2,MAX(H5,0),IF(OR(Pricetype3=1,Pricetype3=4),IF(H5=0,0,(_xll.EURO(H5,Strikeprice3,0,0,($AK5+IF(Smile=TRUE,VLOOKUP(MAX(-5,Strikeprice3-H5),Volsmile,2),0)),($A5-DateToday)+15,IF(Pricetype3=1,1,0),0))),H5)))</f>
        <v>0</v>
      </c>
      <c r="R5" s="250">
        <f>IF($A5="N/A"," ",IF(Pricetype3=2,MAX(I5,0),IF(OR(Pricetype3=1,Pricetype3=4),IF(I5=0,0,(_xll.EURO(I5,Strikeprice3,0,0,($AK5+IF(Smile=TRUE,VLOOKUP(MAX(-5,Strikeprice3-I5),Volsmile,2),0)),($A5-DateToday)+15,IF(Pricetype3=1,1,0),0))),I5)))</f>
        <v>18.416501007080079</v>
      </c>
      <c r="S5" s="250">
        <f>IF($A5="N/A"," ",IF(Pricetype3=2,MAX(J5,0),IF(OR(Pricetype3=1,Pricetype3=4),IF(J5=0,0,(_xll.EURO(J5,Strikeprice3,0,0,($AK5+IF(Smile=TRUE,VLOOKUP(MAX(-5,Strikeprice3-J5),Volsmile,2),0)),($A5-DateToday)+15,IF(Pricetype3=1,1,0),0))),J5)))</f>
        <v>18.416501007080079</v>
      </c>
      <c r="T5" s="250">
        <f>IF($A5="N/A"," ",IF(Pricetype3=2,MAX(K5,0),IF(OR(Pricetype3=1,Pricetype3=4),IF(K5=0,0,(_xll.EURO(K5,Strikeprice3,0,0,($AK5+IF(Smile=TRUE,VLOOKUP(MAX(-5,Strikeprice3-K5),Volsmile,2),0)),($A5-DateToday)+15,IF(Pricetype3=1,1,0),0))),K5)))</f>
        <v>0</v>
      </c>
      <c r="U5" s="177">
        <f t="shared" ca="1" si="1"/>
        <v>291.08525692849577</v>
      </c>
      <c r="V5" s="178">
        <f t="shared" ref="V5:V68" ca="1" si="17">IF($A5="N/A"," ",$U5*(8*($BQ5))*L5)</f>
        <v>1493461.3690437709</v>
      </c>
      <c r="W5" s="178">
        <f t="shared" ref="W5:W68" ca="1" si="18">IF($A5="N/A"," ",$U5*(8*($BQ5))*M5)</f>
        <v>1493461.3690437709</v>
      </c>
      <c r="X5" s="178">
        <f t="shared" ref="X5:X68" ca="1" si="19">IF($A5="N/A"," ",$U5*(8*($BQ5))*N5)</f>
        <v>0</v>
      </c>
      <c r="Y5" s="178">
        <f t="shared" ref="Y5:Y68" ca="1" si="20">IF($A5="N/A"," ",$U5*(8*($BR5))*O5)</f>
        <v>250715.2367546403</v>
      </c>
      <c r="Z5" s="178">
        <f t="shared" ref="Z5:Z68" ca="1" si="21">IF($A5="N/A"," ",$U5*(8*($BR5))*P5)</f>
        <v>250715.2367546403</v>
      </c>
      <c r="AA5" s="178">
        <f t="shared" ref="AA5:AA68" ca="1" si="22">IF($A5="N/A"," ",$U5*(8*($BR5))*Q5)</f>
        <v>0</v>
      </c>
      <c r="AB5" s="178">
        <f t="shared" ref="AB5:AB68" ca="1" si="23">IF($A5="N/A"," ",$U5*(8*($BS5))*R5)</f>
        <v>171544.70167583378</v>
      </c>
      <c r="AC5" s="178">
        <f t="shared" ref="AC5:AC68" ca="1" si="24">IF($A5="N/A"," ",$U5*(8*($BS5))*S5)</f>
        <v>171544.70167583378</v>
      </c>
      <c r="AD5" s="178">
        <f t="shared" ref="AD5:AD68" ca="1" si="25">IF($A5="N/A"," ",$U5*(8*($BS5))*T5)</f>
        <v>0</v>
      </c>
      <c r="AE5" s="178">
        <f t="shared" ref="AE5:AE68" ca="1" si="26">IF($A5="N/A"," ",SUM(V5:AD5))</f>
        <v>3831442.6149484902</v>
      </c>
      <c r="AF5" s="224">
        <f t="shared" ref="AF5:AF68" si="27">IF(A5="N/A"," ",(VLOOKUP(A5,PowerVolTable,(IF(VolBMO3=2,7,IF(VolBMO3=1,6,8))),FALSE)))</f>
        <v>0.28000000000000003</v>
      </c>
      <c r="AG5" s="224">
        <f t="shared" ref="AG5:AG68" si="28">IF(A5="N/A"," ",(VLOOKUP(A5,IntraPowerVol,(IF(VolBMO3=2,3,IF(VolBMO3=1,2,4))),FALSE)*VLOOKUP(MONTH($A5),Volscale,2)))</f>
        <v>0.6</v>
      </c>
      <c r="AH5" s="224">
        <f t="shared" ref="AH5:AH68" si="29">IF($A5="N/A"," ",IF(VolType3=1,AG5,AF5))</f>
        <v>0.6</v>
      </c>
      <c r="AI5" s="224">
        <f t="shared" si="2"/>
        <v>0.14000000000000001</v>
      </c>
      <c r="AJ5" s="224">
        <f t="shared" si="3"/>
        <v>0.36</v>
      </c>
      <c r="AK5" s="224">
        <f t="shared" ref="AK5:AK68" si="30">IF($A5="N/A"," ",IF(VolType3=1,AJ5,AI5))</f>
        <v>0.36</v>
      </c>
      <c r="AL5" s="224">
        <f ca="1">IF($A5="N/A"," ",IF(PV=1,0,'Pricing Inputs3'!R38))</f>
        <v>4.78520271221132E-2</v>
      </c>
      <c r="AM5" s="313">
        <f t="shared" ca="1" si="4"/>
        <v>0.97028418976165265</v>
      </c>
      <c r="BQ5">
        <f t="shared" si="5"/>
        <v>20</v>
      </c>
      <c r="BR5">
        <f t="shared" si="6"/>
        <v>4</v>
      </c>
      <c r="BS5">
        <f t="shared" si="7"/>
        <v>4</v>
      </c>
    </row>
    <row r="6" spans="1:71" x14ac:dyDescent="0.2">
      <c r="A6" s="253">
        <f>IF(A5="N/A","N/A",IF(EDATE(A5,1)&gt;Inputs!$Q$5,"N/A",EDATE(A5,1)))</f>
        <v>37316</v>
      </c>
      <c r="B6" s="324">
        <f t="shared" si="0"/>
        <v>2002</v>
      </c>
      <c r="C6" s="172">
        <f t="shared" si="8"/>
        <v>31.019767051519349</v>
      </c>
      <c r="D6" s="172">
        <f t="shared" si="9"/>
        <v>31.019767051519349</v>
      </c>
      <c r="E6" s="172">
        <f t="shared" si="10"/>
        <v>0</v>
      </c>
      <c r="F6" s="172">
        <f t="shared" si="11"/>
        <v>21.919999084472657</v>
      </c>
      <c r="G6" s="172">
        <f t="shared" si="12"/>
        <v>21.919999084472657</v>
      </c>
      <c r="H6" s="172">
        <f t="shared" si="13"/>
        <v>0</v>
      </c>
      <c r="I6" s="172">
        <f t="shared" si="14"/>
        <v>16.42000099182129</v>
      </c>
      <c r="J6" s="172">
        <f t="shared" si="15"/>
        <v>16.42000099182129</v>
      </c>
      <c r="K6" s="172">
        <f t="shared" si="16"/>
        <v>0</v>
      </c>
      <c r="L6" s="250">
        <f>IF($A6="N/A"," ",IF(Pricetype3=2,MAX(C6,0),IF(OR(Pricetype3=1,Pricetype3=4),IF(C6=0,0,(_xll.EURO(C6,Strikeprice3,0,0,($AH6+IF(Smile=TRUE,VLOOKUP(MAX(-5,Strikeprice3-C6),Volsmile,2),0)),($A6-DateToday)+15,IF(Pricetype3=1,1,0),0))),C6)))</f>
        <v>31.019767051519349</v>
      </c>
      <c r="M6" s="250">
        <f>IF($A6="N/A"," ",IF(Pricetype3=2,MAX(D6,0),IF(OR(Pricetype3=1,Pricetype3=4),IF(D6=0,0,(_xll.EURO(D6,Strikeprice3,0,0,($AH6+IF(Smile=TRUE,VLOOKUP(MAX(-5,Strikeprice3-D6),Volsmile,2),0)),($A6-DateToday)+15,IF(Pricetype3=1,1,0),0))),D6)))</f>
        <v>31.019767051519349</v>
      </c>
      <c r="N6" s="250">
        <f>IF($A6="N/A"," ",IF(Pricetype3=2,MAX(E6,0),IF(OR(Pricetype3=1,Pricetype3=4),IF(E6=0,0,(_xll.EURO(E6,Strikeprice3,0,0,($AK6+IF(Smile=TRUE,VLOOKUP(MAX(-5,Strikeprice3-E6),Volsmile,2),0)),($A6-DateToday)+15,IF(Pricetype3=1,1,0),0))),E6)))</f>
        <v>0</v>
      </c>
      <c r="O6" s="250">
        <f>IF($A6="N/A"," ",IF(Pricetype3=2,MAX(F6,0),IF(OR(Pricetype3=1,Pricetype3=4),IF(F6=0,0,(_xll.EURO(F6,Strikeprice3,0,0,($AK6+IF(Smile=TRUE,VLOOKUP(MAX(-5,Strikeprice3-F6),Volsmile,2),0)),($A6-DateToday)+15,IF(Pricetype3=1,1,0),0))),F6)))</f>
        <v>21.919999084472657</v>
      </c>
      <c r="P6" s="250">
        <f>IF($A6="N/A"," ",IF(Pricetype3=2,MAX(G6,0),IF(OR(Pricetype3=1,Pricetype3=4),IF(G6=0,0,(_xll.EURO(G6,Strikeprice3,0,0,($AK6+IF(Smile=TRUE,VLOOKUP(MAX(-5,Strikeprice3-G6),Volsmile,2),0)),($A6-DateToday)+15,IF(Pricetype3=1,1,0),0))),G6)))</f>
        <v>21.919999084472657</v>
      </c>
      <c r="Q6" s="250">
        <f>IF($A6="N/A"," ",IF(Pricetype3=2,MAX(H6,0),IF(OR(Pricetype3=1,Pricetype3=4),IF(H6=0,0,(_xll.EURO(H6,Strikeprice3,0,0,($AK6+IF(Smile=TRUE,VLOOKUP(MAX(-5,Strikeprice3-H6),Volsmile,2),0)),($A6-DateToday)+15,IF(Pricetype3=1,1,0),0))),H6)))</f>
        <v>0</v>
      </c>
      <c r="R6" s="250">
        <f>IF($A6="N/A"," ",IF(Pricetype3=2,MAX(I6,0),IF(OR(Pricetype3=1,Pricetype3=4),IF(I6=0,0,(_xll.EURO(I6,Strikeprice3,0,0,($AK6+IF(Smile=TRUE,VLOOKUP(MAX(-5,Strikeprice3-I6),Volsmile,2),0)),($A6-DateToday)+15,IF(Pricetype3=1,1,0),0))),I6)))</f>
        <v>16.42000099182129</v>
      </c>
      <c r="S6" s="250">
        <f>IF($A6="N/A"," ",IF(Pricetype3=2,MAX(J6,0),IF(OR(Pricetype3=1,Pricetype3=4),IF(J6=0,0,(_xll.EURO(J6,Strikeprice3,0,0,($AK6+IF(Smile=TRUE,VLOOKUP(MAX(-5,Strikeprice3-J6),Volsmile,2),0)),($A6-DateToday)+15,IF(Pricetype3=1,1,0),0))),J6)))</f>
        <v>16.42000099182129</v>
      </c>
      <c r="T6" s="250">
        <f>IF($A6="N/A"," ",IF(Pricetype3=2,MAX(K6,0),IF(OR(Pricetype3=1,Pricetype3=4),IF(K6=0,0,(_xll.EURO(K6,Strikeprice3,0,0,($AK6+IF(Smile=TRUE,VLOOKUP(MAX(-5,Strikeprice3-K6),Volsmile,2),0)),($A6-DateToday)+15,IF(Pricetype3=1,1,0),0))),K6)))</f>
        <v>0</v>
      </c>
      <c r="U6" s="177">
        <f t="shared" ca="1" si="1"/>
        <v>289.9620172786943</v>
      </c>
      <c r="V6" s="178">
        <f t="shared" ca="1" si="17"/>
        <v>1511085.1106019858</v>
      </c>
      <c r="W6" s="178">
        <f t="shared" ca="1" si="18"/>
        <v>1511085.1106019858</v>
      </c>
      <c r="X6" s="178">
        <f t="shared" ca="1" si="19"/>
        <v>0</v>
      </c>
      <c r="Y6" s="178">
        <f t="shared" ca="1" si="20"/>
        <v>254238.68613123294</v>
      </c>
      <c r="Z6" s="178">
        <f t="shared" ca="1" si="21"/>
        <v>254238.68613123294</v>
      </c>
      <c r="AA6" s="178">
        <f t="shared" ca="1" si="22"/>
        <v>0</v>
      </c>
      <c r="AB6" s="178">
        <f t="shared" ca="1" si="23"/>
        <v>190447.0644522665</v>
      </c>
      <c r="AC6" s="178">
        <f t="shared" ca="1" si="24"/>
        <v>190447.0644522665</v>
      </c>
      <c r="AD6" s="178">
        <f t="shared" ca="1" si="25"/>
        <v>0</v>
      </c>
      <c r="AE6" s="178">
        <f t="shared" ca="1" si="26"/>
        <v>3911541.7223709701</v>
      </c>
      <c r="AF6" s="224">
        <f t="shared" si="27"/>
        <v>0.28000000000000003</v>
      </c>
      <c r="AG6" s="224">
        <f t="shared" si="28"/>
        <v>0.56000000000000005</v>
      </c>
      <c r="AH6" s="224">
        <f t="shared" si="29"/>
        <v>0.56000000000000005</v>
      </c>
      <c r="AI6" s="224">
        <f t="shared" si="2"/>
        <v>0.14000000000000001</v>
      </c>
      <c r="AJ6" s="224">
        <f t="shared" si="3"/>
        <v>0.33600000000000002</v>
      </c>
      <c r="AK6" s="224">
        <f t="shared" si="30"/>
        <v>0.33600000000000002</v>
      </c>
      <c r="AL6" s="224">
        <f ca="1">IF($A6="N/A"," ",IF(PV=1,0,'Pricing Inputs3'!R39))</f>
        <v>4.7643405249926406E-2</v>
      </c>
      <c r="AM6" s="313">
        <f t="shared" ca="1" si="4"/>
        <v>0.96654005759564776</v>
      </c>
      <c r="BQ6">
        <f t="shared" si="5"/>
        <v>21</v>
      </c>
      <c r="BR6">
        <f t="shared" si="6"/>
        <v>5</v>
      </c>
      <c r="BS6">
        <f t="shared" si="7"/>
        <v>5</v>
      </c>
    </row>
    <row r="7" spans="1:71" x14ac:dyDescent="0.2">
      <c r="A7" s="253">
        <f>IF(A6="N/A","N/A",IF(EDATE(A6,1)&gt;Inputs!$Q$5,"N/A",EDATE(A6,1)))</f>
        <v>37347</v>
      </c>
      <c r="B7" s="324">
        <f t="shared" si="0"/>
        <v>2002</v>
      </c>
      <c r="C7" s="172">
        <f t="shared" si="8"/>
        <v>31.469767814458802</v>
      </c>
      <c r="D7" s="172">
        <f t="shared" si="9"/>
        <v>31.469767814458802</v>
      </c>
      <c r="E7" s="172">
        <f t="shared" si="10"/>
        <v>0</v>
      </c>
      <c r="F7" s="172">
        <f t="shared" si="11"/>
        <v>21.919999084472657</v>
      </c>
      <c r="G7" s="172">
        <f t="shared" si="12"/>
        <v>21.919999084472657</v>
      </c>
      <c r="H7" s="172">
        <f t="shared" si="13"/>
        <v>0</v>
      </c>
      <c r="I7" s="172">
        <f t="shared" si="14"/>
        <v>16.415001831054688</v>
      </c>
      <c r="J7" s="172">
        <f t="shared" si="15"/>
        <v>16.415001831054688</v>
      </c>
      <c r="K7" s="172">
        <f t="shared" si="16"/>
        <v>0</v>
      </c>
      <c r="L7" s="250">
        <f>IF($A7="N/A"," ",IF(Pricetype3=2,MAX(C7,0),IF(OR(Pricetype3=1,Pricetype3=4),IF(C7=0,0,(_xll.EURO(C7,Strikeprice3,0,0,($AH7+IF(Smile=TRUE,VLOOKUP(MAX(-5,Strikeprice3-C7),Volsmile,2),0)),($A7-DateToday)+15,IF(Pricetype3=1,1,0),0))),C7)))</f>
        <v>31.469767814458802</v>
      </c>
      <c r="M7" s="250">
        <f>IF($A7="N/A"," ",IF(Pricetype3=2,MAX(D7,0),IF(OR(Pricetype3=1,Pricetype3=4),IF(D7=0,0,(_xll.EURO(D7,Strikeprice3,0,0,($AH7+IF(Smile=TRUE,VLOOKUP(MAX(-5,Strikeprice3-D7),Volsmile,2),0)),($A7-DateToday)+15,IF(Pricetype3=1,1,0),0))),D7)))</f>
        <v>31.469767814458802</v>
      </c>
      <c r="N7" s="250">
        <f>IF($A7="N/A"," ",IF(Pricetype3=2,MAX(E7,0),IF(OR(Pricetype3=1,Pricetype3=4),IF(E7=0,0,(_xll.EURO(E7,Strikeprice3,0,0,($AK7+IF(Smile=TRUE,VLOOKUP(MAX(-5,Strikeprice3-E7),Volsmile,2),0)),($A7-DateToday)+15,IF(Pricetype3=1,1,0),0))),E7)))</f>
        <v>0</v>
      </c>
      <c r="O7" s="250">
        <f>IF($A7="N/A"," ",IF(Pricetype3=2,MAX(F7,0),IF(OR(Pricetype3=1,Pricetype3=4),IF(F7=0,0,(_xll.EURO(F7,Strikeprice3,0,0,($AK7+IF(Smile=TRUE,VLOOKUP(MAX(-5,Strikeprice3-F7),Volsmile,2),0)),($A7-DateToday)+15,IF(Pricetype3=1,1,0),0))),F7)))</f>
        <v>21.919999084472657</v>
      </c>
      <c r="P7" s="250">
        <f>IF($A7="N/A"," ",IF(Pricetype3=2,MAX(G7,0),IF(OR(Pricetype3=1,Pricetype3=4),IF(G7=0,0,(_xll.EURO(G7,Strikeprice3,0,0,($AK7+IF(Smile=TRUE,VLOOKUP(MAX(-5,Strikeprice3-G7),Volsmile,2),0)),($A7-DateToday)+15,IF(Pricetype3=1,1,0),0))),G7)))</f>
        <v>21.919999084472657</v>
      </c>
      <c r="Q7" s="250">
        <f>IF($A7="N/A"," ",IF(Pricetype3=2,MAX(H7,0),IF(OR(Pricetype3=1,Pricetype3=4),IF(H7=0,0,(_xll.EURO(H7,Strikeprice3,0,0,($AK7+IF(Smile=TRUE,VLOOKUP(MAX(-5,Strikeprice3-H7),Volsmile,2),0)),($A7-DateToday)+15,IF(Pricetype3=1,1,0),0))),H7)))</f>
        <v>0</v>
      </c>
      <c r="R7" s="250">
        <f>IF($A7="N/A"," ",IF(Pricetype3=2,MAX(I7,0),IF(OR(Pricetype3=1,Pricetype3=4),IF(I7=0,0,(_xll.EURO(I7,Strikeprice3,0,0,($AK7+IF(Smile=TRUE,VLOOKUP(MAX(-5,Strikeprice3-I7),Volsmile,2),0)),($A7-DateToday)+15,IF(Pricetype3=1,1,0),0))),I7)))</f>
        <v>16.415001831054688</v>
      </c>
      <c r="S7" s="250">
        <f>IF($A7="N/A"," ",IF(Pricetype3=2,MAX(J7,0),IF(OR(Pricetype3=1,Pricetype3=4),IF(J7=0,0,(_xll.EURO(J7,Strikeprice3,0,0,($AK7+IF(Smile=TRUE,VLOOKUP(MAX(-5,Strikeprice3-J7),Volsmile,2),0)),($A7-DateToday)+15,IF(Pricetype3=1,1,0),0))),J7)))</f>
        <v>16.415001831054688</v>
      </c>
      <c r="T7" s="250">
        <f>IF($A7="N/A"," ",IF(Pricetype3=2,MAX(K7,0),IF(OR(Pricetype3=1,Pricetype3=4),IF(K7=0,0,(_xll.EURO(K7,Strikeprice3,0,0,($AK7+IF(Smile=TRUE,VLOOKUP(MAX(-5,Strikeprice3-K7),Volsmile,2),0)),($A7-DateToday)+15,IF(Pricetype3=1,1,0),0))),K7)))</f>
        <v>0</v>
      </c>
      <c r="U7" s="177">
        <f t="shared" ca="1" si="1"/>
        <v>288.86211282145229</v>
      </c>
      <c r="V7" s="178">
        <f t="shared" ca="1" si="17"/>
        <v>1599914.5572757786</v>
      </c>
      <c r="W7" s="178">
        <f t="shared" ca="1" si="18"/>
        <v>1599914.5572757786</v>
      </c>
      <c r="X7" s="178">
        <f t="shared" ca="1" si="19"/>
        <v>0</v>
      </c>
      <c r="Y7" s="178">
        <f t="shared" ca="1" si="20"/>
        <v>202619.4319547223</v>
      </c>
      <c r="Z7" s="178">
        <f t="shared" ca="1" si="21"/>
        <v>202619.4319547223</v>
      </c>
      <c r="AA7" s="178">
        <f t="shared" ca="1" si="22"/>
        <v>0</v>
      </c>
      <c r="AB7" s="178">
        <f t="shared" ca="1" si="23"/>
        <v>151733.50754836688</v>
      </c>
      <c r="AC7" s="178">
        <f t="shared" ca="1" si="24"/>
        <v>151733.50754836688</v>
      </c>
      <c r="AD7" s="178">
        <f t="shared" ca="1" si="25"/>
        <v>0</v>
      </c>
      <c r="AE7" s="178">
        <f t="shared" ca="1" si="26"/>
        <v>3908534.9935577353</v>
      </c>
      <c r="AF7" s="224">
        <f t="shared" si="27"/>
        <v>0.28000000000000003</v>
      </c>
      <c r="AG7" s="224">
        <f t="shared" si="28"/>
        <v>0.56000000000000005</v>
      </c>
      <c r="AH7" s="224">
        <f t="shared" si="29"/>
        <v>0.56000000000000005</v>
      </c>
      <c r="AI7" s="224">
        <f t="shared" si="2"/>
        <v>0.14000000000000001</v>
      </c>
      <c r="AJ7" s="224">
        <f t="shared" si="3"/>
        <v>0.33600000000000002</v>
      </c>
      <c r="AK7" s="224">
        <f t="shared" si="30"/>
        <v>0.33600000000000002</v>
      </c>
      <c r="AL7" s="224">
        <f ca="1">IF($A7="N/A"," ",IF(PV=1,0,'Pricing Inputs3'!R40))</f>
        <v>4.7558377671638806E-2</v>
      </c>
      <c r="AM7" s="313">
        <f t="shared" ca="1" si="4"/>
        <v>0.96287370940484096</v>
      </c>
      <c r="BQ7">
        <f t="shared" si="5"/>
        <v>22</v>
      </c>
      <c r="BR7">
        <f t="shared" si="6"/>
        <v>4</v>
      </c>
      <c r="BS7">
        <f t="shared" si="7"/>
        <v>4</v>
      </c>
    </row>
    <row r="8" spans="1:71" x14ac:dyDescent="0.2">
      <c r="A8" s="253">
        <f>IF(A7="N/A","N/A",IF(EDATE(A7,1)&gt;Inputs!$Q$5,"N/A",EDATE(A7,1)))</f>
        <v>37377</v>
      </c>
      <c r="B8" s="324">
        <f t="shared" si="0"/>
        <v>2002</v>
      </c>
      <c r="C8" s="172">
        <f t="shared" si="8"/>
        <v>34.625</v>
      </c>
      <c r="D8" s="172">
        <f t="shared" si="9"/>
        <v>34.625</v>
      </c>
      <c r="E8" s="172">
        <f t="shared" si="10"/>
        <v>0</v>
      </c>
      <c r="F8" s="172">
        <f t="shared" si="11"/>
        <v>23.919999084472657</v>
      </c>
      <c r="G8" s="172">
        <f t="shared" si="12"/>
        <v>23.919999084472657</v>
      </c>
      <c r="H8" s="172">
        <f t="shared" si="13"/>
        <v>0</v>
      </c>
      <c r="I8" s="172">
        <f t="shared" si="14"/>
        <v>17.424998245239259</v>
      </c>
      <c r="J8" s="172">
        <f t="shared" si="15"/>
        <v>17.424998245239259</v>
      </c>
      <c r="K8" s="172">
        <f t="shared" si="16"/>
        <v>0</v>
      </c>
      <c r="L8" s="250">
        <f>IF($A8="N/A"," ",IF(Pricetype3=2,MAX(C8,0),IF(OR(Pricetype3=1,Pricetype3=4),IF(C8=0,0,(_xll.EURO(C8,Strikeprice3,0,0,($AH8+IF(Smile=TRUE,VLOOKUP(MAX(-5,Strikeprice3-C8),Volsmile,2),0)),($A8-DateToday)+15,IF(Pricetype3=1,1,0),0))),C8)))</f>
        <v>34.625</v>
      </c>
      <c r="M8" s="250">
        <f>IF($A8="N/A"," ",IF(Pricetype3=2,MAX(D8,0),IF(OR(Pricetype3=1,Pricetype3=4),IF(D8=0,0,(_xll.EURO(D8,Strikeprice3,0,0,($AH8+IF(Smile=TRUE,VLOOKUP(MAX(-5,Strikeprice3-D8),Volsmile,2),0)),($A8-DateToday)+15,IF(Pricetype3=1,1,0),0))),D8)))</f>
        <v>34.625</v>
      </c>
      <c r="N8" s="250">
        <f>IF($A8="N/A"," ",IF(Pricetype3=2,MAX(E8,0),IF(OR(Pricetype3=1,Pricetype3=4),IF(E8=0,0,(_xll.EURO(E8,Strikeprice3,0,0,($AK8+IF(Smile=TRUE,VLOOKUP(MAX(-5,Strikeprice3-E8),Volsmile,2),0)),($A8-DateToday)+15,IF(Pricetype3=1,1,0),0))),E8)))</f>
        <v>0</v>
      </c>
      <c r="O8" s="250">
        <f>IF($A8="N/A"," ",IF(Pricetype3=2,MAX(F8,0),IF(OR(Pricetype3=1,Pricetype3=4),IF(F8=0,0,(_xll.EURO(F8,Strikeprice3,0,0,($AK8+IF(Smile=TRUE,VLOOKUP(MAX(-5,Strikeprice3-F8),Volsmile,2),0)),($A8-DateToday)+15,IF(Pricetype3=1,1,0),0))),F8)))</f>
        <v>23.919999084472657</v>
      </c>
      <c r="P8" s="250">
        <f>IF($A8="N/A"," ",IF(Pricetype3=2,MAX(G8,0),IF(OR(Pricetype3=1,Pricetype3=4),IF(G8=0,0,(_xll.EURO(G8,Strikeprice3,0,0,($AK8+IF(Smile=TRUE,VLOOKUP(MAX(-5,Strikeprice3-G8),Volsmile,2),0)),($A8-DateToday)+15,IF(Pricetype3=1,1,0),0))),G8)))</f>
        <v>23.919999084472657</v>
      </c>
      <c r="Q8" s="250">
        <f>IF($A8="N/A"," ",IF(Pricetype3=2,MAX(H8,0),IF(OR(Pricetype3=1,Pricetype3=4),IF(H8=0,0,(_xll.EURO(H8,Strikeprice3,0,0,($AK8+IF(Smile=TRUE,VLOOKUP(MAX(-5,Strikeprice3-H8),Volsmile,2),0)),($A8-DateToday)+15,IF(Pricetype3=1,1,0),0))),H8)))</f>
        <v>0</v>
      </c>
      <c r="R8" s="250">
        <f>IF($A8="N/A"," ",IF(Pricetype3=2,MAX(I8,0),IF(OR(Pricetype3=1,Pricetype3=4),IF(I8=0,0,(_xll.EURO(I8,Strikeprice3,0,0,($AK8+IF(Smile=TRUE,VLOOKUP(MAX(-5,Strikeprice3-I8),Volsmile,2),0)),($A8-DateToday)+15,IF(Pricetype3=1,1,0),0))),I8)))</f>
        <v>17.424998245239259</v>
      </c>
      <c r="S8" s="250">
        <f>IF($A8="N/A"," ",IF(Pricetype3=2,MAX(J8,0),IF(OR(Pricetype3=1,Pricetype3=4),IF(J8=0,0,(_xll.EURO(J8,Strikeprice3,0,0,($AK8+IF(Smile=TRUE,VLOOKUP(MAX(-5,Strikeprice3-J8),Volsmile,2),0)),($A8-DateToday)+15,IF(Pricetype3=1,1,0),0))),J8)))</f>
        <v>17.424998245239259</v>
      </c>
      <c r="T8" s="250">
        <f>IF($A8="N/A"," ",IF(Pricetype3=2,MAX(K8,0),IF(OR(Pricetype3=1,Pricetype3=4),IF(K8=0,0,(_xll.EURO(K8,Strikeprice3,0,0,($AK8+IF(Smile=TRUE,VLOOKUP(MAX(-5,Strikeprice3-K8),Volsmile,2),0)),($A8-DateToday)+15,IF(Pricetype3=1,1,0),0))),K8)))</f>
        <v>0</v>
      </c>
      <c r="U8" s="177">
        <f t="shared" ca="1" si="1"/>
        <v>287.68814351278735</v>
      </c>
      <c r="V8" s="178">
        <f t="shared" ca="1" si="17"/>
        <v>1753171.5465669262</v>
      </c>
      <c r="W8" s="178">
        <f t="shared" ca="1" si="18"/>
        <v>1753171.5465669262</v>
      </c>
      <c r="X8" s="178">
        <f t="shared" ca="1" si="19"/>
        <v>0</v>
      </c>
      <c r="Y8" s="178">
        <f t="shared" ca="1" si="20"/>
        <v>220208.00414206437</v>
      </c>
      <c r="Z8" s="178">
        <f t="shared" ca="1" si="21"/>
        <v>220208.00414206437</v>
      </c>
      <c r="AA8" s="178">
        <f t="shared" ca="1" si="22"/>
        <v>0</v>
      </c>
      <c r="AB8" s="178">
        <f t="shared" ca="1" si="23"/>
        <v>200518.61583545836</v>
      </c>
      <c r="AC8" s="178">
        <f t="shared" ca="1" si="24"/>
        <v>200518.61583545836</v>
      </c>
      <c r="AD8" s="178">
        <f t="shared" ca="1" si="25"/>
        <v>0</v>
      </c>
      <c r="AE8" s="178">
        <f t="shared" ca="1" si="26"/>
        <v>4347796.3330888981</v>
      </c>
      <c r="AF8" s="224">
        <f t="shared" si="27"/>
        <v>0.28000000000000003</v>
      </c>
      <c r="AG8" s="224">
        <f t="shared" si="28"/>
        <v>0.56000000000000005</v>
      </c>
      <c r="AH8" s="224">
        <f t="shared" si="29"/>
        <v>0.56000000000000005</v>
      </c>
      <c r="AI8" s="224">
        <f t="shared" si="2"/>
        <v>0.14000000000000001</v>
      </c>
      <c r="AJ8" s="224">
        <f t="shared" si="3"/>
        <v>0.33600000000000002</v>
      </c>
      <c r="AK8" s="224">
        <f t="shared" si="30"/>
        <v>0.33600000000000002</v>
      </c>
      <c r="AL8" s="224">
        <f ca="1">IF($A8="N/A"," ",IF(PV=1,0,'Pricing Inputs3'!R41))</f>
        <v>4.7654109341451097E-2</v>
      </c>
      <c r="AM8" s="313">
        <f t="shared" ca="1" si="4"/>
        <v>0.95896047837595777</v>
      </c>
      <c r="BQ8">
        <f t="shared" si="5"/>
        <v>22</v>
      </c>
      <c r="BR8">
        <f t="shared" si="6"/>
        <v>4</v>
      </c>
      <c r="BS8">
        <f t="shared" si="7"/>
        <v>5</v>
      </c>
    </row>
    <row r="9" spans="1:71" x14ac:dyDescent="0.2">
      <c r="A9" s="253">
        <f>IF(A8="N/A","N/A",IF(EDATE(A8,1)&gt;Inputs!$Q$5,"N/A",EDATE(A8,1)))</f>
        <v>37408</v>
      </c>
      <c r="B9" s="324">
        <f t="shared" si="0"/>
        <v>2002</v>
      </c>
      <c r="C9" s="172">
        <f t="shared" si="8"/>
        <v>44.75</v>
      </c>
      <c r="D9" s="172">
        <f t="shared" si="9"/>
        <v>44.75</v>
      </c>
      <c r="E9" s="172">
        <f t="shared" si="10"/>
        <v>0</v>
      </c>
      <c r="F9" s="172">
        <f t="shared" si="11"/>
        <v>30.919999084472657</v>
      </c>
      <c r="G9" s="172">
        <f t="shared" si="12"/>
        <v>30.919999084472657</v>
      </c>
      <c r="H9" s="172">
        <f t="shared" si="13"/>
        <v>0</v>
      </c>
      <c r="I9" s="172">
        <f t="shared" si="14"/>
        <v>21.419999084472657</v>
      </c>
      <c r="J9" s="172">
        <f t="shared" si="15"/>
        <v>21.419999084472657</v>
      </c>
      <c r="K9" s="172">
        <f t="shared" si="16"/>
        <v>0</v>
      </c>
      <c r="L9" s="250">
        <f>IF($A9="N/A"," ",IF(Pricetype3=2,MAX(C9,0),IF(OR(Pricetype3=1,Pricetype3=4),IF(C9=0,0,(_xll.EURO(C9,Strikeprice3,0,0,($AH9+IF(Smile=TRUE,VLOOKUP(MAX(-5,Strikeprice3-C9),Volsmile,2),0)),($A9-DateToday)+15,IF(Pricetype3=1,1,0),0))),C9)))</f>
        <v>44.75</v>
      </c>
      <c r="M9" s="250">
        <f>IF($A9="N/A"," ",IF(Pricetype3=2,MAX(D9,0),IF(OR(Pricetype3=1,Pricetype3=4),IF(D9=0,0,(_xll.EURO(D9,Strikeprice3,0,0,($AH9+IF(Smile=TRUE,VLOOKUP(MAX(-5,Strikeprice3-D9),Volsmile,2),0)),($A9-DateToday)+15,IF(Pricetype3=1,1,0),0))),D9)))</f>
        <v>44.75</v>
      </c>
      <c r="N9" s="250">
        <f>IF($A9="N/A"," ",IF(Pricetype3=2,MAX(E9,0),IF(OR(Pricetype3=1,Pricetype3=4),IF(E9=0,0,(_xll.EURO(E9,Strikeprice3,0,0,($AK9+IF(Smile=TRUE,VLOOKUP(MAX(-5,Strikeprice3-E9),Volsmile,2),0)),($A9-DateToday)+15,IF(Pricetype3=1,1,0),0))),E9)))</f>
        <v>0</v>
      </c>
      <c r="O9" s="250">
        <f>IF($A9="N/A"," ",IF(Pricetype3=2,MAX(F9,0),IF(OR(Pricetype3=1,Pricetype3=4),IF(F9=0,0,(_xll.EURO(F9,Strikeprice3,0,0,($AK9+IF(Smile=TRUE,VLOOKUP(MAX(-5,Strikeprice3-F9),Volsmile,2),0)),($A9-DateToday)+15,IF(Pricetype3=1,1,0),0))),F9)))</f>
        <v>30.919999084472657</v>
      </c>
      <c r="P9" s="250">
        <f>IF($A9="N/A"," ",IF(Pricetype3=2,MAX(G9,0),IF(OR(Pricetype3=1,Pricetype3=4),IF(G9=0,0,(_xll.EURO(G9,Strikeprice3,0,0,($AK9+IF(Smile=TRUE,VLOOKUP(MAX(-5,Strikeprice3-G9),Volsmile,2),0)),($A9-DateToday)+15,IF(Pricetype3=1,1,0),0))),G9)))</f>
        <v>30.919999084472657</v>
      </c>
      <c r="Q9" s="250">
        <f>IF($A9="N/A"," ",IF(Pricetype3=2,MAX(H9,0),IF(OR(Pricetype3=1,Pricetype3=4),IF(H9=0,0,(_xll.EURO(H9,Strikeprice3,0,0,($AK9+IF(Smile=TRUE,VLOOKUP(MAX(-5,Strikeprice3-H9),Volsmile,2),0)),($A9-DateToday)+15,IF(Pricetype3=1,1,0),0))),H9)))</f>
        <v>0</v>
      </c>
      <c r="R9" s="250">
        <f>IF($A9="N/A"," ",IF(Pricetype3=2,MAX(I9,0),IF(OR(Pricetype3=1,Pricetype3=4),IF(I9=0,0,(_xll.EURO(I9,Strikeprice3,0,0,($AK9+IF(Smile=TRUE,VLOOKUP(MAX(-5,Strikeprice3-I9),Volsmile,2),0)),($A9-DateToday)+15,IF(Pricetype3=1,1,0),0))),I9)))</f>
        <v>21.419999084472657</v>
      </c>
      <c r="S9" s="250">
        <f>IF($A9="N/A"," ",IF(Pricetype3=2,MAX(J9,0),IF(OR(Pricetype3=1,Pricetype3=4),IF(J9=0,0,(_xll.EURO(J9,Strikeprice3,0,0,($AK9+IF(Smile=TRUE,VLOOKUP(MAX(-5,Strikeprice3-J9),Volsmile,2),0)),($A9-DateToday)+15,IF(Pricetype3=1,1,0),0))),J9)))</f>
        <v>21.419999084472657</v>
      </c>
      <c r="T9" s="250">
        <f>IF($A9="N/A"," ",IF(Pricetype3=2,MAX(K9,0),IF(OR(Pricetype3=1,Pricetype3=4),IF(K9=0,0,(_xll.EURO(K9,Strikeprice3,0,0,($AK9+IF(Smile=TRUE,VLOOKUP(MAX(-5,Strikeprice3-K9),Volsmile,2),0)),($A9-DateToday)+15,IF(Pricetype3=1,1,0),0))),K9)))</f>
        <v>0</v>
      </c>
      <c r="U9" s="177">
        <f t="shared" ca="1" si="1"/>
        <v>286.5539377810955</v>
      </c>
      <c r="V9" s="178">
        <f t="shared" ca="1" si="17"/>
        <v>2051726.1945126439</v>
      </c>
      <c r="W9" s="178">
        <f t="shared" ca="1" si="18"/>
        <v>2051726.1945126439</v>
      </c>
      <c r="X9" s="178">
        <f t="shared" ca="1" si="19"/>
        <v>0</v>
      </c>
      <c r="Y9" s="178">
        <f t="shared" ca="1" si="20"/>
        <v>354409.89975374029</v>
      </c>
      <c r="Z9" s="178">
        <f t="shared" ca="1" si="21"/>
        <v>354409.89975374029</v>
      </c>
      <c r="AA9" s="178">
        <f t="shared" ca="1" si="22"/>
        <v>0</v>
      </c>
      <c r="AB9" s="178">
        <f t="shared" ca="1" si="23"/>
        <v>245519.40339692403</v>
      </c>
      <c r="AC9" s="178">
        <f t="shared" ca="1" si="24"/>
        <v>245519.40339692403</v>
      </c>
      <c r="AD9" s="178">
        <f t="shared" ca="1" si="25"/>
        <v>0</v>
      </c>
      <c r="AE9" s="178">
        <f t="shared" ca="1" si="26"/>
        <v>5303310.9953266159</v>
      </c>
      <c r="AF9" s="224">
        <f t="shared" si="27"/>
        <v>0.28000000000000003</v>
      </c>
      <c r="AG9" s="224">
        <f t="shared" si="28"/>
        <v>0.6</v>
      </c>
      <c r="AH9" s="224">
        <f t="shared" si="29"/>
        <v>0.6</v>
      </c>
      <c r="AI9" s="224">
        <f t="shared" si="2"/>
        <v>0.14000000000000001</v>
      </c>
      <c r="AJ9" s="224">
        <f t="shared" si="3"/>
        <v>0.36</v>
      </c>
      <c r="AK9" s="224">
        <f t="shared" si="30"/>
        <v>0.36</v>
      </c>
      <c r="AL9" s="224">
        <f ca="1">IF($A9="N/A"," ",IF(PV=1,0,'Pricing Inputs3'!R42))</f>
        <v>4.7740576658753302E-2</v>
      </c>
      <c r="AM9" s="313">
        <f t="shared" ca="1" si="4"/>
        <v>0.95517979260365171</v>
      </c>
      <c r="BQ9">
        <f t="shared" si="5"/>
        <v>20</v>
      </c>
      <c r="BR9">
        <f t="shared" si="6"/>
        <v>5</v>
      </c>
      <c r="BS9">
        <f t="shared" si="7"/>
        <v>5</v>
      </c>
    </row>
    <row r="10" spans="1:71" x14ac:dyDescent="0.2">
      <c r="A10" s="253">
        <f>IF(A9="N/A","N/A",IF(EDATE(A9,1)&gt;Inputs!$Q$5,"N/A",EDATE(A9,1)))</f>
        <v>37438</v>
      </c>
      <c r="B10" s="324">
        <f t="shared" si="0"/>
        <v>2002</v>
      </c>
      <c r="C10" s="172">
        <f t="shared" si="8"/>
        <v>62.25</v>
      </c>
      <c r="D10" s="172">
        <f t="shared" si="9"/>
        <v>62.25</v>
      </c>
      <c r="E10" s="172">
        <f t="shared" si="10"/>
        <v>0</v>
      </c>
      <c r="F10" s="172">
        <f t="shared" si="11"/>
        <v>36.919999084472657</v>
      </c>
      <c r="G10" s="172">
        <f t="shared" si="12"/>
        <v>36.919999084472657</v>
      </c>
      <c r="H10" s="172">
        <f t="shared" si="13"/>
        <v>0</v>
      </c>
      <c r="I10" s="172">
        <f t="shared" si="14"/>
        <v>27.419999084472657</v>
      </c>
      <c r="J10" s="172">
        <f t="shared" si="15"/>
        <v>27.419999084472657</v>
      </c>
      <c r="K10" s="172">
        <f t="shared" si="16"/>
        <v>0</v>
      </c>
      <c r="L10" s="250">
        <f>IF($A10="N/A"," ",IF(Pricetype3=2,MAX(C10,0),IF(OR(Pricetype3=1,Pricetype3=4),IF(C10=0,0,(_xll.EURO(C10,Strikeprice3,0,0,($AH10+IF(Smile=TRUE,VLOOKUP(MAX(-5,Strikeprice3-C10),Volsmile,2),0)),($A10-DateToday)+15,IF(Pricetype3=1,1,0),0))),C10)))</f>
        <v>62.25</v>
      </c>
      <c r="M10" s="250">
        <f>IF($A10="N/A"," ",IF(Pricetype3=2,MAX(D10,0),IF(OR(Pricetype3=1,Pricetype3=4),IF(D10=0,0,(_xll.EURO(D10,Strikeprice3,0,0,($AH10+IF(Smile=TRUE,VLOOKUP(MAX(-5,Strikeprice3-D10),Volsmile,2),0)),($A10-DateToday)+15,IF(Pricetype3=1,1,0),0))),D10)))</f>
        <v>62.25</v>
      </c>
      <c r="N10" s="250">
        <f>IF($A10="N/A"," ",IF(Pricetype3=2,MAX(E10,0),IF(OR(Pricetype3=1,Pricetype3=4),IF(E10=0,0,(_xll.EURO(E10,Strikeprice3,0,0,($AK10+IF(Smile=TRUE,VLOOKUP(MAX(-5,Strikeprice3-E10),Volsmile,2),0)),($A10-DateToday)+15,IF(Pricetype3=1,1,0),0))),E10)))</f>
        <v>0</v>
      </c>
      <c r="O10" s="250">
        <f>IF($A10="N/A"," ",IF(Pricetype3=2,MAX(F10,0),IF(OR(Pricetype3=1,Pricetype3=4),IF(F10=0,0,(_xll.EURO(F10,Strikeprice3,0,0,($AK10+IF(Smile=TRUE,VLOOKUP(MAX(-5,Strikeprice3-F10),Volsmile,2),0)),($A10-DateToday)+15,IF(Pricetype3=1,1,0),0))),F10)))</f>
        <v>36.919999084472657</v>
      </c>
      <c r="P10" s="250">
        <f>IF($A10="N/A"," ",IF(Pricetype3=2,MAX(G10,0),IF(OR(Pricetype3=1,Pricetype3=4),IF(G10=0,0,(_xll.EURO(G10,Strikeprice3,0,0,($AK10+IF(Smile=TRUE,VLOOKUP(MAX(-5,Strikeprice3-G10),Volsmile,2),0)),($A10-DateToday)+15,IF(Pricetype3=1,1,0),0))),G10)))</f>
        <v>36.919999084472657</v>
      </c>
      <c r="Q10" s="250">
        <f>IF($A10="N/A"," ",IF(Pricetype3=2,MAX(H10,0),IF(OR(Pricetype3=1,Pricetype3=4),IF(H10=0,0,(_xll.EURO(H10,Strikeprice3,0,0,($AK10+IF(Smile=TRUE,VLOOKUP(MAX(-5,Strikeprice3-H10),Volsmile,2),0)),($A10-DateToday)+15,IF(Pricetype3=1,1,0),0))),H10)))</f>
        <v>0</v>
      </c>
      <c r="R10" s="250">
        <f>IF($A10="N/A"," ",IF(Pricetype3=2,MAX(I10,0),IF(OR(Pricetype3=1,Pricetype3=4),IF(I10=0,0,(_xll.EURO(I10,Strikeprice3,0,0,($AK10+IF(Smile=TRUE,VLOOKUP(MAX(-5,Strikeprice3-I10),Volsmile,2),0)),($A10-DateToday)+15,IF(Pricetype3=1,1,0),0))),I10)))</f>
        <v>27.419999084472657</v>
      </c>
      <c r="S10" s="250">
        <f>IF($A10="N/A"," ",IF(Pricetype3=2,MAX(J10,0),IF(OR(Pricetype3=1,Pricetype3=4),IF(J10=0,0,(_xll.EURO(J10,Strikeprice3,0,0,($AK10+IF(Smile=TRUE,VLOOKUP(MAX(-5,Strikeprice3-J10),Volsmile,2),0)),($A10-DateToday)+15,IF(Pricetype3=1,1,0),0))),J10)))</f>
        <v>27.419999084472657</v>
      </c>
      <c r="T10" s="250">
        <f>IF($A10="N/A"," ",IF(Pricetype3=2,MAX(K10,0),IF(OR(Pricetype3=1,Pricetype3=4),IF(K10=0,0,(_xll.EURO(K10,Strikeprice3,0,0,($AK10+IF(Smile=TRUE,VLOOKUP(MAX(-5,Strikeprice3-K10),Volsmile,2),0)),($A10-DateToday)+15,IF(Pricetype3=1,1,0),0))),K10)))</f>
        <v>0</v>
      </c>
      <c r="U10" s="177">
        <f t="shared" ca="1" si="1"/>
        <v>285.3773733076967</v>
      </c>
      <c r="V10" s="178">
        <f t="shared" ca="1" si="17"/>
        <v>3126594.501959125</v>
      </c>
      <c r="W10" s="178">
        <f t="shared" ca="1" si="18"/>
        <v>3126594.501959125</v>
      </c>
      <c r="X10" s="178">
        <f t="shared" ca="1" si="19"/>
        <v>0</v>
      </c>
      <c r="Y10" s="178">
        <f t="shared" ca="1" si="20"/>
        <v>337156.23555997998</v>
      </c>
      <c r="Z10" s="178">
        <f t="shared" ca="1" si="21"/>
        <v>337156.23555997998</v>
      </c>
      <c r="AA10" s="178">
        <f t="shared" ca="1" si="22"/>
        <v>0</v>
      </c>
      <c r="AB10" s="178">
        <f t="shared" ca="1" si="23"/>
        <v>313001.8925930502</v>
      </c>
      <c r="AC10" s="178">
        <f t="shared" ca="1" si="24"/>
        <v>313001.8925930502</v>
      </c>
      <c r="AD10" s="178">
        <f t="shared" ca="1" si="25"/>
        <v>0</v>
      </c>
      <c r="AE10" s="178">
        <f t="shared" ca="1" si="26"/>
        <v>7553505.2602243116</v>
      </c>
      <c r="AF10" s="224">
        <f t="shared" si="27"/>
        <v>0.36</v>
      </c>
      <c r="AG10" s="224">
        <f t="shared" si="28"/>
        <v>0.72</v>
      </c>
      <c r="AH10" s="224">
        <f t="shared" si="29"/>
        <v>0.72</v>
      </c>
      <c r="AI10" s="224">
        <f t="shared" si="2"/>
        <v>0.18</v>
      </c>
      <c r="AJ10" s="224">
        <f t="shared" si="3"/>
        <v>0.43200000000000005</v>
      </c>
      <c r="AK10" s="224">
        <f t="shared" si="30"/>
        <v>0.43200000000000005</v>
      </c>
      <c r="AL10" s="224">
        <f ca="1">IF($A10="N/A"," ",IF(PV=1,0,'Pricing Inputs3'!R43))</f>
        <v>4.78472107107E-2</v>
      </c>
      <c r="AM10" s="313">
        <f t="shared" ca="1" si="4"/>
        <v>0.9512579110256556</v>
      </c>
      <c r="BQ10">
        <f t="shared" si="5"/>
        <v>22</v>
      </c>
      <c r="BR10">
        <f t="shared" si="6"/>
        <v>4</v>
      </c>
      <c r="BS10">
        <f t="shared" si="7"/>
        <v>5</v>
      </c>
    </row>
    <row r="11" spans="1:71" x14ac:dyDescent="0.2">
      <c r="A11" s="253">
        <f>IF(A10="N/A","N/A",IF(EDATE(A10,1)&gt;Inputs!$Q$5,"N/A",EDATE(A10,1)))</f>
        <v>37469</v>
      </c>
      <c r="B11" s="324">
        <f t="shared" si="0"/>
        <v>2002</v>
      </c>
      <c r="C11" s="172">
        <f t="shared" si="8"/>
        <v>62.25</v>
      </c>
      <c r="D11" s="172">
        <f t="shared" si="9"/>
        <v>62.25</v>
      </c>
      <c r="E11" s="172">
        <f t="shared" si="10"/>
        <v>0</v>
      </c>
      <c r="F11" s="172">
        <f t="shared" si="11"/>
        <v>34.920002899169923</v>
      </c>
      <c r="G11" s="172">
        <f t="shared" si="12"/>
        <v>34.920002899169923</v>
      </c>
      <c r="H11" s="172">
        <f t="shared" si="13"/>
        <v>0</v>
      </c>
      <c r="I11" s="172">
        <f t="shared" si="14"/>
        <v>27.419999084472657</v>
      </c>
      <c r="J11" s="172">
        <f t="shared" si="15"/>
        <v>27.419999084472657</v>
      </c>
      <c r="K11" s="172">
        <f t="shared" si="16"/>
        <v>0</v>
      </c>
      <c r="L11" s="250">
        <f>IF($A11="N/A"," ",IF(Pricetype3=2,MAX(C11,0),IF(OR(Pricetype3=1,Pricetype3=4),IF(C11=0,0,(_xll.EURO(C11,Strikeprice3,0,0,($AH11+IF(Smile=TRUE,VLOOKUP(MAX(-5,Strikeprice3-C11),Volsmile,2),0)),($A11-DateToday)+15,IF(Pricetype3=1,1,0),0))),C11)))</f>
        <v>62.25</v>
      </c>
      <c r="M11" s="250">
        <f>IF($A11="N/A"," ",IF(Pricetype3=2,MAX(D11,0),IF(OR(Pricetype3=1,Pricetype3=4),IF(D11=0,0,(_xll.EURO(D11,Strikeprice3,0,0,($AH11+IF(Smile=TRUE,VLOOKUP(MAX(-5,Strikeprice3-D11),Volsmile,2),0)),($A11-DateToday)+15,IF(Pricetype3=1,1,0),0))),D11)))</f>
        <v>62.25</v>
      </c>
      <c r="N11" s="250">
        <f>IF($A11="N/A"," ",IF(Pricetype3=2,MAX(E11,0),IF(OR(Pricetype3=1,Pricetype3=4),IF(E11=0,0,(_xll.EURO(E11,Strikeprice3,0,0,($AK11+IF(Smile=TRUE,VLOOKUP(MAX(-5,Strikeprice3-E11),Volsmile,2),0)),($A11-DateToday)+15,IF(Pricetype3=1,1,0),0))),E11)))</f>
        <v>0</v>
      </c>
      <c r="O11" s="250">
        <f>IF($A11="N/A"," ",IF(Pricetype3=2,MAX(F11,0),IF(OR(Pricetype3=1,Pricetype3=4),IF(F11=0,0,(_xll.EURO(F11,Strikeprice3,0,0,($AK11+IF(Smile=TRUE,VLOOKUP(MAX(-5,Strikeprice3-F11),Volsmile,2),0)),($A11-DateToday)+15,IF(Pricetype3=1,1,0),0))),F11)))</f>
        <v>34.920002899169923</v>
      </c>
      <c r="P11" s="250">
        <f>IF($A11="N/A"," ",IF(Pricetype3=2,MAX(G11,0),IF(OR(Pricetype3=1,Pricetype3=4),IF(G11=0,0,(_xll.EURO(G11,Strikeprice3,0,0,($AK11+IF(Smile=TRUE,VLOOKUP(MAX(-5,Strikeprice3-G11),Volsmile,2),0)),($A11-DateToday)+15,IF(Pricetype3=1,1,0),0))),G11)))</f>
        <v>34.920002899169923</v>
      </c>
      <c r="Q11" s="250">
        <f>IF($A11="N/A"," ",IF(Pricetype3=2,MAX(H11,0),IF(OR(Pricetype3=1,Pricetype3=4),IF(H11=0,0,(_xll.EURO(H11,Strikeprice3,0,0,($AK11+IF(Smile=TRUE,VLOOKUP(MAX(-5,Strikeprice3-H11),Volsmile,2),0)),($A11-DateToday)+15,IF(Pricetype3=1,1,0),0))),H11)))</f>
        <v>0</v>
      </c>
      <c r="R11" s="250">
        <f>IF($A11="N/A"," ",IF(Pricetype3=2,MAX(I11,0),IF(OR(Pricetype3=1,Pricetype3=4),IF(I11=0,0,(_xll.EURO(I11,Strikeprice3,0,0,($AK11+IF(Smile=TRUE,VLOOKUP(MAX(-5,Strikeprice3-I11),Volsmile,2),0)),($A11-DateToday)+15,IF(Pricetype3=1,1,0),0))),I11)))</f>
        <v>27.419999084472657</v>
      </c>
      <c r="S11" s="250">
        <f>IF($A11="N/A"," ",IF(Pricetype3=2,MAX(J11,0),IF(OR(Pricetype3=1,Pricetype3=4),IF(J11=0,0,(_xll.EURO(J11,Strikeprice3,0,0,($AK11+IF(Smile=TRUE,VLOOKUP(MAX(-5,Strikeprice3-J11),Volsmile,2),0)),($A11-DateToday)+15,IF(Pricetype3=1,1,0),0))),J11)))</f>
        <v>27.419999084472657</v>
      </c>
      <c r="T11" s="250">
        <f>IF($A11="N/A"," ",IF(Pricetype3=2,MAX(K11,0),IF(OR(Pricetype3=1,Pricetype3=4),IF(K11=0,0,(_xll.EURO(K11,Strikeprice3,0,0,($AK11+IF(Smile=TRUE,VLOOKUP(MAX(-5,Strikeprice3-K11),Volsmile,2),0)),($A11-DateToday)+15,IF(Pricetype3=1,1,0),0))),K11)))</f>
        <v>0</v>
      </c>
      <c r="U11" s="177">
        <f t="shared" ca="1" si="1"/>
        <v>284.19848721241419</v>
      </c>
      <c r="V11" s="178">
        <f t="shared" ca="1" si="17"/>
        <v>3113678.6258992101</v>
      </c>
      <c r="W11" s="178">
        <f t="shared" ca="1" si="18"/>
        <v>3113678.6258992101</v>
      </c>
      <c r="X11" s="178">
        <f t="shared" ca="1" si="19"/>
        <v>0</v>
      </c>
      <c r="Y11" s="178">
        <f t="shared" ca="1" si="20"/>
        <v>396968.47989588842</v>
      </c>
      <c r="Z11" s="178">
        <f t="shared" ca="1" si="21"/>
        <v>396968.47989588842</v>
      </c>
      <c r="AA11" s="178">
        <f t="shared" ca="1" si="22"/>
        <v>0</v>
      </c>
      <c r="AB11" s="178">
        <f t="shared" ca="1" si="23"/>
        <v>249367.11229353317</v>
      </c>
      <c r="AC11" s="178">
        <f t="shared" ca="1" si="24"/>
        <v>249367.11229353317</v>
      </c>
      <c r="AD11" s="178">
        <f t="shared" ca="1" si="25"/>
        <v>0</v>
      </c>
      <c r="AE11" s="178">
        <f t="shared" ca="1" si="26"/>
        <v>7520028.436177264</v>
      </c>
      <c r="AF11" s="224">
        <f t="shared" si="27"/>
        <v>0.36</v>
      </c>
      <c r="AG11" s="224">
        <f t="shared" si="28"/>
        <v>0.72</v>
      </c>
      <c r="AH11" s="224">
        <f t="shared" si="29"/>
        <v>0.72</v>
      </c>
      <c r="AI11" s="224">
        <f t="shared" si="2"/>
        <v>0.18</v>
      </c>
      <c r="AJ11" s="224">
        <f t="shared" si="3"/>
        <v>0.43200000000000005</v>
      </c>
      <c r="AK11" s="224">
        <f t="shared" si="30"/>
        <v>0.43200000000000005</v>
      </c>
      <c r="AL11" s="224">
        <f ca="1">IF($A11="N/A"," ",IF(PV=1,0,'Pricing Inputs3'!R44))</f>
        <v>4.7960566846282096E-2</v>
      </c>
      <c r="AM11" s="313">
        <f t="shared" ca="1" si="4"/>
        <v>0.94732829070804725</v>
      </c>
      <c r="BQ11">
        <f t="shared" si="5"/>
        <v>22</v>
      </c>
      <c r="BR11">
        <f t="shared" si="6"/>
        <v>5</v>
      </c>
      <c r="BS11">
        <f t="shared" si="7"/>
        <v>4</v>
      </c>
    </row>
    <row r="12" spans="1:71" x14ac:dyDescent="0.2">
      <c r="A12" s="253">
        <f>IF(A11="N/A","N/A",IF(EDATE(A11,1)&gt;Inputs!$Q$5,"N/A",EDATE(A11,1)))</f>
        <v>37500</v>
      </c>
      <c r="B12" s="324">
        <f t="shared" si="0"/>
        <v>2002</v>
      </c>
      <c r="C12" s="172">
        <f t="shared" si="8"/>
        <v>29.25</v>
      </c>
      <c r="D12" s="172">
        <f t="shared" si="9"/>
        <v>29.25</v>
      </c>
      <c r="E12" s="172">
        <f t="shared" si="10"/>
        <v>0</v>
      </c>
      <c r="F12" s="172">
        <f t="shared" si="11"/>
        <v>26.919999084472657</v>
      </c>
      <c r="G12" s="172">
        <f t="shared" si="12"/>
        <v>26.919999084472657</v>
      </c>
      <c r="H12" s="172">
        <f t="shared" si="13"/>
        <v>0</v>
      </c>
      <c r="I12" s="172">
        <f t="shared" si="14"/>
        <v>21.419999084472657</v>
      </c>
      <c r="J12" s="172">
        <f t="shared" si="15"/>
        <v>21.419999084472657</v>
      </c>
      <c r="K12" s="172">
        <f t="shared" si="16"/>
        <v>0</v>
      </c>
      <c r="L12" s="250">
        <f>IF($A12="N/A"," ",IF(Pricetype3=2,MAX(C12,0),IF(OR(Pricetype3=1,Pricetype3=4),IF(C12=0,0,(_xll.EURO(C12,Strikeprice3,0,0,($AH12+IF(Smile=TRUE,VLOOKUP(MAX(-5,Strikeprice3-C12),Volsmile,2),0)),($A12-DateToday)+15,IF(Pricetype3=1,1,0),0))),C12)))</f>
        <v>29.25</v>
      </c>
      <c r="M12" s="250">
        <f>IF($A12="N/A"," ",IF(Pricetype3=2,MAX(D12,0),IF(OR(Pricetype3=1,Pricetype3=4),IF(D12=0,0,(_xll.EURO(D12,Strikeprice3,0,0,($AH12+IF(Smile=TRUE,VLOOKUP(MAX(-5,Strikeprice3-D12),Volsmile,2),0)),($A12-DateToday)+15,IF(Pricetype3=1,1,0),0))),D12)))</f>
        <v>29.25</v>
      </c>
      <c r="N12" s="250">
        <f>IF($A12="N/A"," ",IF(Pricetype3=2,MAX(E12,0),IF(OR(Pricetype3=1,Pricetype3=4),IF(E12=0,0,(_xll.EURO(E12,Strikeprice3,0,0,($AK12+IF(Smile=TRUE,VLOOKUP(MAX(-5,Strikeprice3-E12),Volsmile,2),0)),($A12-DateToday)+15,IF(Pricetype3=1,1,0),0))),E12)))</f>
        <v>0</v>
      </c>
      <c r="O12" s="250">
        <f>IF($A12="N/A"," ",IF(Pricetype3=2,MAX(F12,0),IF(OR(Pricetype3=1,Pricetype3=4),IF(F12=0,0,(_xll.EURO(F12,Strikeprice3,0,0,($AK12+IF(Smile=TRUE,VLOOKUP(MAX(-5,Strikeprice3-F12),Volsmile,2),0)),($A12-DateToday)+15,IF(Pricetype3=1,1,0),0))),F12)))</f>
        <v>26.919999084472657</v>
      </c>
      <c r="P12" s="250">
        <f>IF($A12="N/A"," ",IF(Pricetype3=2,MAX(G12,0),IF(OR(Pricetype3=1,Pricetype3=4),IF(G12=0,0,(_xll.EURO(G12,Strikeprice3,0,0,($AK12+IF(Smile=TRUE,VLOOKUP(MAX(-5,Strikeprice3-G12),Volsmile,2),0)),($A12-DateToday)+15,IF(Pricetype3=1,1,0),0))),G12)))</f>
        <v>26.919999084472657</v>
      </c>
      <c r="Q12" s="250">
        <f>IF($A12="N/A"," ",IF(Pricetype3=2,MAX(H12,0),IF(OR(Pricetype3=1,Pricetype3=4),IF(H12=0,0,(_xll.EURO(H12,Strikeprice3,0,0,($AK12+IF(Smile=TRUE,VLOOKUP(MAX(-5,Strikeprice3-H12),Volsmile,2),0)),($A12-DateToday)+15,IF(Pricetype3=1,1,0),0))),H12)))</f>
        <v>0</v>
      </c>
      <c r="R12" s="250">
        <f>IF($A12="N/A"," ",IF(Pricetype3=2,MAX(I12,0),IF(OR(Pricetype3=1,Pricetype3=4),IF(I12=0,0,(_xll.EURO(I12,Strikeprice3,0,0,($AK12+IF(Smile=TRUE,VLOOKUP(MAX(-5,Strikeprice3-I12),Volsmile,2),0)),($A12-DateToday)+15,IF(Pricetype3=1,1,0),0))),I12)))</f>
        <v>21.419999084472657</v>
      </c>
      <c r="S12" s="250">
        <f>IF($A12="N/A"," ",IF(Pricetype3=2,MAX(J12,0),IF(OR(Pricetype3=1,Pricetype3=4),IF(J12=0,0,(_xll.EURO(J12,Strikeprice3,0,0,($AK12+IF(Smile=TRUE,VLOOKUP(MAX(-5,Strikeprice3-J12),Volsmile,2),0)),($A12-DateToday)+15,IF(Pricetype3=1,1,0),0))),J12)))</f>
        <v>21.419999084472657</v>
      </c>
      <c r="T12" s="250">
        <f>IF($A12="N/A"," ",IF(Pricetype3=2,MAX(K12,0),IF(OR(Pricetype3=1,Pricetype3=4),IF(K12=0,0,(_xll.EURO(K12,Strikeprice3,0,0,($AK12+IF(Smile=TRUE,VLOOKUP(MAX(-5,Strikeprice3-K12),Volsmile,2),0)),($A12-DateToday)+15,IF(Pricetype3=1,1,0),0))),K12)))</f>
        <v>0</v>
      </c>
      <c r="U12" s="177">
        <f t="shared" ca="1" si="1"/>
        <v>283.05468903077792</v>
      </c>
      <c r="V12" s="178">
        <f t="shared" ca="1" si="17"/>
        <v>1324695.9446640406</v>
      </c>
      <c r="W12" s="178">
        <f t="shared" ca="1" si="18"/>
        <v>1324695.9446640406</v>
      </c>
      <c r="X12" s="178">
        <f t="shared" ca="1" si="19"/>
        <v>0</v>
      </c>
      <c r="Y12" s="178">
        <f t="shared" ca="1" si="20"/>
        <v>243834.62302605549</v>
      </c>
      <c r="Z12" s="178">
        <f t="shared" ca="1" si="21"/>
        <v>243834.62302605549</v>
      </c>
      <c r="AA12" s="178">
        <f t="shared" ca="1" si="22"/>
        <v>0</v>
      </c>
      <c r="AB12" s="178">
        <f t="shared" ca="1" si="23"/>
        <v>291025.4966349579</v>
      </c>
      <c r="AC12" s="178">
        <f t="shared" ca="1" si="24"/>
        <v>291025.4966349579</v>
      </c>
      <c r="AD12" s="178">
        <f t="shared" ca="1" si="25"/>
        <v>0</v>
      </c>
      <c r="AE12" s="178">
        <f t="shared" ca="1" si="26"/>
        <v>3719112.1286501074</v>
      </c>
      <c r="AF12" s="224">
        <f t="shared" si="27"/>
        <v>0.24</v>
      </c>
      <c r="AG12" s="224">
        <f t="shared" si="28"/>
        <v>0.4</v>
      </c>
      <c r="AH12" s="224">
        <f t="shared" si="29"/>
        <v>0.4</v>
      </c>
      <c r="AI12" s="224">
        <f t="shared" si="2"/>
        <v>0.12</v>
      </c>
      <c r="AJ12" s="224">
        <f t="shared" si="3"/>
        <v>0.24</v>
      </c>
      <c r="AK12" s="224">
        <f t="shared" si="30"/>
        <v>0.24</v>
      </c>
      <c r="AL12" s="224">
        <f ca="1">IF($A12="N/A"," ",IF(PV=1,0,'Pricing Inputs3'!R45))</f>
        <v>4.8077701524229098E-2</v>
      </c>
      <c r="AM12" s="313">
        <f t="shared" ca="1" si="4"/>
        <v>0.94351563010259309</v>
      </c>
      <c r="BQ12">
        <f t="shared" si="5"/>
        <v>20</v>
      </c>
      <c r="BR12">
        <f t="shared" si="6"/>
        <v>4</v>
      </c>
      <c r="BS12">
        <f t="shared" si="7"/>
        <v>6</v>
      </c>
    </row>
    <row r="13" spans="1:71" x14ac:dyDescent="0.2">
      <c r="A13" s="253">
        <f>IF(A12="N/A","N/A",IF(EDATE(A12,1)&gt;Inputs!$Q$5,"N/A",EDATE(A12,1)))</f>
        <v>37530</v>
      </c>
      <c r="B13" s="324">
        <f t="shared" si="0"/>
        <v>2002</v>
      </c>
      <c r="C13" s="172">
        <f t="shared" si="8"/>
        <v>29.556249290704727</v>
      </c>
      <c r="D13" s="172">
        <f t="shared" si="9"/>
        <v>29.556249290704727</v>
      </c>
      <c r="E13" s="172">
        <f t="shared" si="10"/>
        <v>0</v>
      </c>
      <c r="F13" s="172">
        <f t="shared" si="11"/>
        <v>21.915999374389649</v>
      </c>
      <c r="G13" s="172">
        <f t="shared" si="12"/>
        <v>21.915999374389649</v>
      </c>
      <c r="H13" s="172">
        <f t="shared" si="13"/>
        <v>0</v>
      </c>
      <c r="I13" s="172">
        <f t="shared" si="14"/>
        <v>16.416501007080079</v>
      </c>
      <c r="J13" s="172">
        <f t="shared" si="15"/>
        <v>16.416501007080079</v>
      </c>
      <c r="K13" s="172">
        <f t="shared" si="16"/>
        <v>0</v>
      </c>
      <c r="L13" s="250">
        <f>IF($A13="N/A"," ",IF(Pricetype3=2,MAX(C13,0),IF(OR(Pricetype3=1,Pricetype3=4),IF(C13=0,0,(_xll.EURO(C13,Strikeprice3,0,0,($AH13+IF(Smile=TRUE,VLOOKUP(MAX(-5,Strikeprice3-C13),Volsmile,2),0)),($A13-DateToday)+15,IF(Pricetype3=1,1,0),0))),C13)))</f>
        <v>29.556249290704727</v>
      </c>
      <c r="M13" s="250">
        <f>IF($A13="N/A"," ",IF(Pricetype3=2,MAX(D13,0),IF(OR(Pricetype3=1,Pricetype3=4),IF(D13=0,0,(_xll.EURO(D13,Strikeprice3,0,0,($AH13+IF(Smile=TRUE,VLOOKUP(MAX(-5,Strikeprice3-D13),Volsmile,2),0)),($A13-DateToday)+15,IF(Pricetype3=1,1,0),0))),D13)))</f>
        <v>29.556249290704727</v>
      </c>
      <c r="N13" s="250">
        <f>IF($A13="N/A"," ",IF(Pricetype3=2,MAX(E13,0),IF(OR(Pricetype3=1,Pricetype3=4),IF(E13=0,0,(_xll.EURO(E13,Strikeprice3,0,0,($AK13+IF(Smile=TRUE,VLOOKUP(MAX(-5,Strikeprice3-E13),Volsmile,2),0)),($A13-DateToday)+15,IF(Pricetype3=1,1,0),0))),E13)))</f>
        <v>0</v>
      </c>
      <c r="O13" s="250">
        <f>IF($A13="N/A"," ",IF(Pricetype3=2,MAX(F13,0),IF(OR(Pricetype3=1,Pricetype3=4),IF(F13=0,0,(_xll.EURO(F13,Strikeprice3,0,0,($AK13+IF(Smile=TRUE,VLOOKUP(MAX(-5,Strikeprice3-F13),Volsmile,2),0)),($A13-DateToday)+15,IF(Pricetype3=1,1,0),0))),F13)))</f>
        <v>21.915999374389649</v>
      </c>
      <c r="P13" s="250">
        <f>IF($A13="N/A"," ",IF(Pricetype3=2,MAX(G13,0),IF(OR(Pricetype3=1,Pricetype3=4),IF(G13=0,0,(_xll.EURO(G13,Strikeprice3,0,0,($AK13+IF(Smile=TRUE,VLOOKUP(MAX(-5,Strikeprice3-G13),Volsmile,2),0)),($A13-DateToday)+15,IF(Pricetype3=1,1,0),0))),G13)))</f>
        <v>21.915999374389649</v>
      </c>
      <c r="Q13" s="250">
        <f>IF($A13="N/A"," ",IF(Pricetype3=2,MAX(H13,0),IF(OR(Pricetype3=1,Pricetype3=4),IF(H13=0,0,(_xll.EURO(H13,Strikeprice3,0,0,($AK13+IF(Smile=TRUE,VLOOKUP(MAX(-5,Strikeprice3-H13),Volsmile,2),0)),($A13-DateToday)+15,IF(Pricetype3=1,1,0),0))),H13)))</f>
        <v>0</v>
      </c>
      <c r="R13" s="250">
        <f>IF($A13="N/A"," ",IF(Pricetype3=2,MAX(I13,0),IF(OR(Pricetype3=1,Pricetype3=4),IF(I13=0,0,(_xll.EURO(I13,Strikeprice3,0,0,($AK13+IF(Smile=TRUE,VLOOKUP(MAX(-5,Strikeprice3-I13),Volsmile,2),0)),($A13-DateToday)+15,IF(Pricetype3=1,1,0),0))),I13)))</f>
        <v>16.416501007080079</v>
      </c>
      <c r="S13" s="250">
        <f>IF($A13="N/A"," ",IF(Pricetype3=2,MAX(J13,0),IF(OR(Pricetype3=1,Pricetype3=4),IF(J13=0,0,(_xll.EURO(J13,Strikeprice3,0,0,($AK13+IF(Smile=TRUE,VLOOKUP(MAX(-5,Strikeprice3-J13),Volsmile,2),0)),($A13-DateToday)+15,IF(Pricetype3=1,1,0),0))),J13)))</f>
        <v>16.416501007080079</v>
      </c>
      <c r="T13" s="250">
        <f>IF($A13="N/A"," ",IF(Pricetype3=2,MAX(K13,0),IF(OR(Pricetype3=1,Pricetype3=4),IF(K13=0,0,(_xll.EURO(K13,Strikeprice3,0,0,($AK13+IF(Smile=TRUE,VLOOKUP(MAX(-5,Strikeprice3-K13),Volsmile,2),0)),($A13-DateToday)+15,IF(Pricetype3=1,1,0),0))),K13)))</f>
        <v>0</v>
      </c>
      <c r="U13" s="177">
        <f t="shared" ca="1" si="1"/>
        <v>281.86212454200728</v>
      </c>
      <c r="V13" s="178">
        <f t="shared" ca="1" si="17"/>
        <v>1532864.8482171062</v>
      </c>
      <c r="W13" s="178">
        <f t="shared" ca="1" si="18"/>
        <v>1532864.8482171062</v>
      </c>
      <c r="X13" s="178">
        <f t="shared" ca="1" si="19"/>
        <v>0</v>
      </c>
      <c r="Y13" s="178">
        <f t="shared" ca="1" si="20"/>
        <v>197673.28464405661</v>
      </c>
      <c r="Z13" s="178">
        <f t="shared" ca="1" si="21"/>
        <v>197673.28464405661</v>
      </c>
      <c r="AA13" s="178">
        <f t="shared" ca="1" si="22"/>
        <v>0</v>
      </c>
      <c r="AB13" s="178">
        <f t="shared" ca="1" si="23"/>
        <v>148070.07524485097</v>
      </c>
      <c r="AC13" s="178">
        <f t="shared" ca="1" si="24"/>
        <v>148070.07524485097</v>
      </c>
      <c r="AD13" s="178">
        <f t="shared" ca="1" si="25"/>
        <v>0</v>
      </c>
      <c r="AE13" s="178">
        <f t="shared" ca="1" si="26"/>
        <v>3757216.4162120274</v>
      </c>
      <c r="AF13" s="224">
        <f t="shared" si="27"/>
        <v>0.24</v>
      </c>
      <c r="AG13" s="224">
        <f t="shared" si="28"/>
        <v>0.4</v>
      </c>
      <c r="AH13" s="224">
        <f t="shared" si="29"/>
        <v>0.4</v>
      </c>
      <c r="AI13" s="224">
        <f t="shared" si="2"/>
        <v>0.12</v>
      </c>
      <c r="AJ13" s="224">
        <f t="shared" si="3"/>
        <v>0.24</v>
      </c>
      <c r="AK13" s="224">
        <f t="shared" si="30"/>
        <v>0.24</v>
      </c>
      <c r="AL13" s="224">
        <f ca="1">IF($A13="N/A"," ",IF(PV=1,0,'Pricing Inputs3'!R46))</f>
        <v>4.8226263979634698E-2</v>
      </c>
      <c r="AM13" s="313">
        <f t="shared" ca="1" si="4"/>
        <v>0.93954041514002418</v>
      </c>
      <c r="BQ13">
        <f t="shared" si="5"/>
        <v>23</v>
      </c>
      <c r="BR13">
        <f t="shared" si="6"/>
        <v>4</v>
      </c>
      <c r="BS13">
        <f t="shared" si="7"/>
        <v>4</v>
      </c>
    </row>
    <row r="14" spans="1:71" x14ac:dyDescent="0.2">
      <c r="A14" s="253">
        <f>IF(A13="N/A","N/A",IF(EDATE(A13,1)&gt;Inputs!$Q$5,"N/A",EDATE(A13,1)))</f>
        <v>37561</v>
      </c>
      <c r="B14" s="324">
        <f t="shared" si="0"/>
        <v>2002</v>
      </c>
      <c r="C14" s="172">
        <f t="shared" si="8"/>
        <v>29.756251960992813</v>
      </c>
      <c r="D14" s="172">
        <f t="shared" si="9"/>
        <v>29.756251960992813</v>
      </c>
      <c r="E14" s="172">
        <f t="shared" si="10"/>
        <v>0</v>
      </c>
      <c r="F14" s="172">
        <f t="shared" si="11"/>
        <v>23.919999084472657</v>
      </c>
      <c r="G14" s="172">
        <f t="shared" si="12"/>
        <v>23.919999084472657</v>
      </c>
      <c r="H14" s="172">
        <f t="shared" si="13"/>
        <v>0</v>
      </c>
      <c r="I14" s="172">
        <f t="shared" si="14"/>
        <v>16.42000099182129</v>
      </c>
      <c r="J14" s="172">
        <f t="shared" si="15"/>
        <v>16.42000099182129</v>
      </c>
      <c r="K14" s="172">
        <f t="shared" si="16"/>
        <v>0</v>
      </c>
      <c r="L14" s="250">
        <f>IF($A14="N/A"," ",IF(Pricetype3=2,MAX(C14,0),IF(OR(Pricetype3=1,Pricetype3=4),IF(C14=0,0,(_xll.EURO(C14,Strikeprice3,0,0,($AH14+IF(Smile=TRUE,VLOOKUP(MAX(-5,Strikeprice3-C14),Volsmile,2),0)),($A14-DateToday)+15,IF(Pricetype3=1,1,0),0))),C14)))</f>
        <v>29.756251960992813</v>
      </c>
      <c r="M14" s="250">
        <f>IF($A14="N/A"," ",IF(Pricetype3=2,MAX(D14,0),IF(OR(Pricetype3=1,Pricetype3=4),IF(D14=0,0,(_xll.EURO(D14,Strikeprice3,0,0,($AH14+IF(Smile=TRUE,VLOOKUP(MAX(-5,Strikeprice3-D14),Volsmile,2),0)),($A14-DateToday)+15,IF(Pricetype3=1,1,0),0))),D14)))</f>
        <v>29.756251960992813</v>
      </c>
      <c r="N14" s="250">
        <f>IF($A14="N/A"," ",IF(Pricetype3=2,MAX(E14,0),IF(OR(Pricetype3=1,Pricetype3=4),IF(E14=0,0,(_xll.EURO(E14,Strikeprice3,0,0,($AK14+IF(Smile=TRUE,VLOOKUP(MAX(-5,Strikeprice3-E14),Volsmile,2),0)),($A14-DateToday)+15,IF(Pricetype3=1,1,0),0))),E14)))</f>
        <v>0</v>
      </c>
      <c r="O14" s="250">
        <f>IF($A14="N/A"," ",IF(Pricetype3=2,MAX(F14,0),IF(OR(Pricetype3=1,Pricetype3=4),IF(F14=0,0,(_xll.EURO(F14,Strikeprice3,0,0,($AK14+IF(Smile=TRUE,VLOOKUP(MAX(-5,Strikeprice3-F14),Volsmile,2),0)),($A14-DateToday)+15,IF(Pricetype3=1,1,0),0))),F14)))</f>
        <v>23.919999084472657</v>
      </c>
      <c r="P14" s="250">
        <f>IF($A14="N/A"," ",IF(Pricetype3=2,MAX(G14,0),IF(OR(Pricetype3=1,Pricetype3=4),IF(G14=0,0,(_xll.EURO(G14,Strikeprice3,0,0,($AK14+IF(Smile=TRUE,VLOOKUP(MAX(-5,Strikeprice3-G14),Volsmile,2),0)),($A14-DateToday)+15,IF(Pricetype3=1,1,0),0))),G14)))</f>
        <v>23.919999084472657</v>
      </c>
      <c r="Q14" s="250">
        <f>IF($A14="N/A"," ",IF(Pricetype3=2,MAX(H14,0),IF(OR(Pricetype3=1,Pricetype3=4),IF(H14=0,0,(_xll.EURO(H14,Strikeprice3,0,0,($AK14+IF(Smile=TRUE,VLOOKUP(MAX(-5,Strikeprice3-H14),Volsmile,2),0)),($A14-DateToday)+15,IF(Pricetype3=1,1,0),0))),H14)))</f>
        <v>0</v>
      </c>
      <c r="R14" s="250">
        <f>IF($A14="N/A"," ",IF(Pricetype3=2,MAX(I14,0),IF(OR(Pricetype3=1,Pricetype3=4),IF(I14=0,0,(_xll.EURO(I14,Strikeprice3,0,0,($AK14+IF(Smile=TRUE,VLOOKUP(MAX(-5,Strikeprice3-I14),Volsmile,2),0)),($A14-DateToday)+15,IF(Pricetype3=1,1,0),0))),I14)))</f>
        <v>16.42000099182129</v>
      </c>
      <c r="S14" s="250">
        <f>IF($A14="N/A"," ",IF(Pricetype3=2,MAX(J14,0),IF(OR(Pricetype3=1,Pricetype3=4),IF(J14=0,0,(_xll.EURO(J14,Strikeprice3,0,0,($AK14+IF(Smile=TRUE,VLOOKUP(MAX(-5,Strikeprice3-J14),Volsmile,2),0)),($A14-DateToday)+15,IF(Pricetype3=1,1,0),0))),J14)))</f>
        <v>16.42000099182129</v>
      </c>
      <c r="T14" s="250">
        <f>IF($A14="N/A"," ",IF(Pricetype3=2,MAX(K14,0),IF(OR(Pricetype3=1,Pricetype3=4),IF(K14=0,0,(_xll.EURO(K14,Strikeprice3,0,0,($AK14+IF(Smile=TRUE,VLOOKUP(MAX(-5,Strikeprice3-K14),Volsmile,2),0)),($A14-DateToday)+15,IF(Pricetype3=1,1,0),0))),K14)))</f>
        <v>0</v>
      </c>
      <c r="U14" s="177">
        <f t="shared" ca="1" si="1"/>
        <v>280.68055238453451</v>
      </c>
      <c r="V14" s="178">
        <f t="shared" ca="1" si="17"/>
        <v>1336320.1979687763</v>
      </c>
      <c r="W14" s="178">
        <f t="shared" ca="1" si="18"/>
        <v>1336320.1979687763</v>
      </c>
      <c r="X14" s="178">
        <f t="shared" ca="1" si="19"/>
        <v>0</v>
      </c>
      <c r="Y14" s="178">
        <f t="shared" ca="1" si="20"/>
        <v>268555.14224269381</v>
      </c>
      <c r="Z14" s="178">
        <f t="shared" ca="1" si="21"/>
        <v>268555.14224269381</v>
      </c>
      <c r="AA14" s="178">
        <f t="shared" ca="1" si="22"/>
        <v>0</v>
      </c>
      <c r="AB14" s="178">
        <f t="shared" ca="1" si="23"/>
        <v>184350.99794156017</v>
      </c>
      <c r="AC14" s="178">
        <f t="shared" ca="1" si="24"/>
        <v>184350.99794156017</v>
      </c>
      <c r="AD14" s="178">
        <f t="shared" ca="1" si="25"/>
        <v>0</v>
      </c>
      <c r="AE14" s="178">
        <f t="shared" ca="1" si="26"/>
        <v>3578452.6763060605</v>
      </c>
      <c r="AF14" s="224">
        <f t="shared" si="27"/>
        <v>0.24</v>
      </c>
      <c r="AG14" s="224">
        <f t="shared" si="28"/>
        <v>0.4</v>
      </c>
      <c r="AH14" s="224">
        <f t="shared" si="29"/>
        <v>0.4</v>
      </c>
      <c r="AI14" s="224">
        <f t="shared" si="2"/>
        <v>0.12</v>
      </c>
      <c r="AJ14" s="224">
        <f t="shared" si="3"/>
        <v>0.24</v>
      </c>
      <c r="AK14" s="224">
        <f t="shared" si="30"/>
        <v>0.24</v>
      </c>
      <c r="AL14" s="224">
        <f ca="1">IF($A14="N/A"," ",IF(PV=1,0,'Pricing Inputs3'!R47))</f>
        <v>4.8437415867423401E-2</v>
      </c>
      <c r="AM14" s="313">
        <f t="shared" ca="1" si="4"/>
        <v>0.9356018412817817</v>
      </c>
      <c r="BQ14">
        <f t="shared" si="5"/>
        <v>20</v>
      </c>
      <c r="BR14">
        <f t="shared" si="6"/>
        <v>5</v>
      </c>
      <c r="BS14">
        <f t="shared" si="7"/>
        <v>5</v>
      </c>
    </row>
    <row r="15" spans="1:71" x14ac:dyDescent="0.2">
      <c r="A15" s="253">
        <f>IF(A14="N/A","N/A",IF(EDATE(A14,1)&gt;Inputs!$Q$5,"N/A",EDATE(A14,1)))</f>
        <v>37591</v>
      </c>
      <c r="B15" s="324">
        <f t="shared" si="0"/>
        <v>2002</v>
      </c>
      <c r="C15" s="172">
        <f t="shared" si="8"/>
        <v>29.956248909235001</v>
      </c>
      <c r="D15" s="172">
        <f t="shared" si="9"/>
        <v>29.956248909235001</v>
      </c>
      <c r="E15" s="172">
        <f t="shared" si="10"/>
        <v>0</v>
      </c>
      <c r="F15" s="172">
        <f t="shared" si="11"/>
        <v>28.919999084472657</v>
      </c>
      <c r="G15" s="172">
        <f t="shared" si="12"/>
        <v>28.919999084472657</v>
      </c>
      <c r="H15" s="172">
        <f t="shared" si="13"/>
        <v>0</v>
      </c>
      <c r="I15" s="172">
        <f t="shared" si="14"/>
        <v>23.419999084472657</v>
      </c>
      <c r="J15" s="172">
        <f t="shared" si="15"/>
        <v>23.419999084472657</v>
      </c>
      <c r="K15" s="172">
        <f t="shared" si="16"/>
        <v>0</v>
      </c>
      <c r="L15" s="250">
        <f>IF($A15="N/A"," ",IF(Pricetype3=2,MAX(C15,0),IF(OR(Pricetype3=1,Pricetype3=4),IF(C15=0,0,(_xll.EURO(C15,Strikeprice3,0,0,($AH15+IF(Smile=TRUE,VLOOKUP(MAX(-5,Strikeprice3-C15),Volsmile,2),0)),($A15-DateToday)+15,IF(Pricetype3=1,1,0),0))),C15)))</f>
        <v>29.956248909235001</v>
      </c>
      <c r="M15" s="250">
        <f>IF($A15="N/A"," ",IF(Pricetype3=2,MAX(D15,0),IF(OR(Pricetype3=1,Pricetype3=4),IF(D15=0,0,(_xll.EURO(D15,Strikeprice3,0,0,($AH15+IF(Smile=TRUE,VLOOKUP(MAX(-5,Strikeprice3-D15),Volsmile,2),0)),($A15-DateToday)+15,IF(Pricetype3=1,1,0),0))),D15)))</f>
        <v>29.956248909235001</v>
      </c>
      <c r="N15" s="250">
        <f>IF($A15="N/A"," ",IF(Pricetype3=2,MAX(E15,0),IF(OR(Pricetype3=1,Pricetype3=4),IF(E15=0,0,(_xll.EURO(E15,Strikeprice3,0,0,($AK15+IF(Smile=TRUE,VLOOKUP(MAX(-5,Strikeprice3-E15),Volsmile,2),0)),($A15-DateToday)+15,IF(Pricetype3=1,1,0),0))),E15)))</f>
        <v>0</v>
      </c>
      <c r="O15" s="250">
        <f>IF($A15="N/A"," ",IF(Pricetype3=2,MAX(F15,0),IF(OR(Pricetype3=1,Pricetype3=4),IF(F15=0,0,(_xll.EURO(F15,Strikeprice3,0,0,($AK15+IF(Smile=TRUE,VLOOKUP(MAX(-5,Strikeprice3-F15),Volsmile,2),0)),($A15-DateToday)+15,IF(Pricetype3=1,1,0),0))),F15)))</f>
        <v>28.919999084472657</v>
      </c>
      <c r="P15" s="250">
        <f>IF($A15="N/A"," ",IF(Pricetype3=2,MAX(G15,0),IF(OR(Pricetype3=1,Pricetype3=4),IF(G15=0,0,(_xll.EURO(G15,Strikeprice3,0,0,($AK15+IF(Smile=TRUE,VLOOKUP(MAX(-5,Strikeprice3-G15),Volsmile,2),0)),($A15-DateToday)+15,IF(Pricetype3=1,1,0),0))),G15)))</f>
        <v>28.919999084472657</v>
      </c>
      <c r="Q15" s="250">
        <f>IF($A15="N/A"," ",IF(Pricetype3=2,MAX(H15,0),IF(OR(Pricetype3=1,Pricetype3=4),IF(H15=0,0,(_xll.EURO(H15,Strikeprice3,0,0,($AK15+IF(Smile=TRUE,VLOOKUP(MAX(-5,Strikeprice3-H15),Volsmile,2),0)),($A15-DateToday)+15,IF(Pricetype3=1,1,0),0))),H15)))</f>
        <v>0</v>
      </c>
      <c r="R15" s="250">
        <f>IF($A15="N/A"," ",IF(Pricetype3=2,MAX(I15,0),IF(OR(Pricetype3=1,Pricetype3=4),IF(I15=0,0,(_xll.EURO(I15,Strikeprice3,0,0,($AK15+IF(Smile=TRUE,VLOOKUP(MAX(-5,Strikeprice3-I15),Volsmile,2),0)),($A15-DateToday)+15,IF(Pricetype3=1,1,0),0))),I15)))</f>
        <v>23.419999084472657</v>
      </c>
      <c r="S15" s="250">
        <f>IF($A15="N/A"," ",IF(Pricetype3=2,MAX(J15,0),IF(OR(Pricetype3=1,Pricetype3=4),IF(J15=0,0,(_xll.EURO(J15,Strikeprice3,0,0,($AK15+IF(Smile=TRUE,VLOOKUP(MAX(-5,Strikeprice3-J15),Volsmile,2),0)),($A15-DateToday)+15,IF(Pricetype3=1,1,0),0))),J15)))</f>
        <v>23.419999084472657</v>
      </c>
      <c r="T15" s="250">
        <f>IF($A15="N/A"," ",IF(Pricetype3=2,MAX(K15,0),IF(OR(Pricetype3=1,Pricetype3=4),IF(K15=0,0,(_xll.EURO(K15,Strikeprice3,0,0,($AK15+IF(Smile=TRUE,VLOOKUP(MAX(-5,Strikeprice3-K15),Volsmile,2),0)),($A15-DateToday)+15,IF(Pricetype3=1,1,0),0))),K15)))</f>
        <v>0</v>
      </c>
      <c r="U15" s="177">
        <f t="shared" ca="1" si="1"/>
        <v>279.45769754233555</v>
      </c>
      <c r="V15" s="178">
        <f t="shared" ca="1" si="17"/>
        <v>1406412.7303262255</v>
      </c>
      <c r="W15" s="178">
        <f t="shared" ca="1" si="18"/>
        <v>1406412.7303262255</v>
      </c>
      <c r="X15" s="178">
        <f t="shared" ca="1" si="19"/>
        <v>0</v>
      </c>
      <c r="Y15" s="178">
        <f t="shared" ca="1" si="20"/>
        <v>258621.32342634178</v>
      </c>
      <c r="Z15" s="178">
        <f t="shared" ca="1" si="21"/>
        <v>258621.32342634178</v>
      </c>
      <c r="AA15" s="178">
        <f t="shared" ca="1" si="22"/>
        <v>0</v>
      </c>
      <c r="AB15" s="178">
        <f t="shared" ca="1" si="23"/>
        <v>314155.15298833605</v>
      </c>
      <c r="AC15" s="178">
        <f t="shared" ca="1" si="24"/>
        <v>314155.15298833605</v>
      </c>
      <c r="AD15" s="178">
        <f t="shared" ca="1" si="25"/>
        <v>0</v>
      </c>
      <c r="AE15" s="178">
        <f t="shared" ca="1" si="26"/>
        <v>3958378.4134818064</v>
      </c>
      <c r="AF15" s="224">
        <f t="shared" si="27"/>
        <v>0.24</v>
      </c>
      <c r="AG15" s="224">
        <f t="shared" si="28"/>
        <v>0.4</v>
      </c>
      <c r="AH15" s="224">
        <f t="shared" si="29"/>
        <v>0.4</v>
      </c>
      <c r="AI15" s="224">
        <f t="shared" si="2"/>
        <v>0.12</v>
      </c>
      <c r="AJ15" s="224">
        <f t="shared" si="3"/>
        <v>0.24</v>
      </c>
      <c r="AK15" s="224">
        <f t="shared" si="30"/>
        <v>0.24</v>
      </c>
      <c r="AL15" s="224">
        <f ca="1">IF($A15="N/A"," ",IF(PV=1,0,'Pricing Inputs3'!R48))</f>
        <v>4.8648567770110097E-2</v>
      </c>
      <c r="AM15" s="313">
        <f t="shared" ca="1" si="4"/>
        <v>0.9315256584744519</v>
      </c>
      <c r="BQ15">
        <f t="shared" si="5"/>
        <v>21</v>
      </c>
      <c r="BR15">
        <f t="shared" si="6"/>
        <v>4</v>
      </c>
      <c r="BS15">
        <f t="shared" si="7"/>
        <v>6</v>
      </c>
    </row>
    <row r="16" spans="1:71" x14ac:dyDescent="0.2">
      <c r="A16" s="253">
        <f>IF(A15="N/A","N/A",IF(EDATE(A15,1)&gt;Inputs!$Q$5,"N/A",EDATE(A15,1)))</f>
        <v>37622</v>
      </c>
      <c r="B16" s="324">
        <f t="shared" si="0"/>
        <v>2003</v>
      </c>
      <c r="C16" s="172">
        <f t="shared" si="8"/>
        <v>33.285715375627788</v>
      </c>
      <c r="D16" s="172">
        <f t="shared" si="9"/>
        <v>33.285715375627788</v>
      </c>
      <c r="E16" s="172">
        <f t="shared" si="10"/>
        <v>0</v>
      </c>
      <c r="F16" s="172">
        <f t="shared" si="11"/>
        <v>35.269996643066406</v>
      </c>
      <c r="G16" s="172">
        <f t="shared" si="12"/>
        <v>35.269996643066406</v>
      </c>
      <c r="H16" s="172">
        <f t="shared" si="13"/>
        <v>0</v>
      </c>
      <c r="I16" s="172">
        <f t="shared" si="14"/>
        <v>24.769996643066406</v>
      </c>
      <c r="J16" s="172">
        <f t="shared" si="15"/>
        <v>24.769996643066406</v>
      </c>
      <c r="K16" s="172">
        <f t="shared" si="16"/>
        <v>0</v>
      </c>
      <c r="L16" s="250">
        <f>IF($A16="N/A"," ",IF(Pricetype3=2,MAX(C16,0),IF(OR(Pricetype3=1,Pricetype3=4),IF(C16=0,0,(_xll.EURO(C16,Strikeprice3,0,0,($AH16+IF(Smile=TRUE,VLOOKUP(MAX(-5,Strikeprice3-C16),Volsmile,2),0)),($A16-DateToday)+15,IF(Pricetype3=1,1,0),0))),C16)))</f>
        <v>33.285715375627788</v>
      </c>
      <c r="M16" s="250">
        <f>IF($A16="N/A"," ",IF(Pricetype3=2,MAX(D16,0),IF(OR(Pricetype3=1,Pricetype3=4),IF(D16=0,0,(_xll.EURO(D16,Strikeprice3,0,0,($AH16+IF(Smile=TRUE,VLOOKUP(MAX(-5,Strikeprice3-D16),Volsmile,2),0)),($A16-DateToday)+15,IF(Pricetype3=1,1,0),0))),D16)))</f>
        <v>33.285715375627788</v>
      </c>
      <c r="N16" s="250">
        <f>IF($A16="N/A"," ",IF(Pricetype3=2,MAX(E16,0),IF(OR(Pricetype3=1,Pricetype3=4),IF(E16=0,0,(_xll.EURO(E16,Strikeprice3,0,0,($AK16+IF(Smile=TRUE,VLOOKUP(MAX(-5,Strikeprice3-E16),Volsmile,2),0)),($A16-DateToday)+15,IF(Pricetype3=1,1,0),0))),E16)))</f>
        <v>0</v>
      </c>
      <c r="O16" s="250">
        <f>IF($A16="N/A"," ",IF(Pricetype3=2,MAX(F16,0),IF(OR(Pricetype3=1,Pricetype3=4),IF(F16=0,0,(_xll.EURO(F16,Strikeprice3,0,0,($AK16+IF(Smile=TRUE,VLOOKUP(MAX(-5,Strikeprice3-F16),Volsmile,2),0)),($A16-DateToday)+15,IF(Pricetype3=1,1,0),0))),F16)))</f>
        <v>35.269996643066406</v>
      </c>
      <c r="P16" s="250">
        <f>IF($A16="N/A"," ",IF(Pricetype3=2,MAX(G16,0),IF(OR(Pricetype3=1,Pricetype3=4),IF(G16=0,0,(_xll.EURO(G16,Strikeprice3,0,0,($AK16+IF(Smile=TRUE,VLOOKUP(MAX(-5,Strikeprice3-G16),Volsmile,2),0)),($A16-DateToday)+15,IF(Pricetype3=1,1,0),0))),G16)))</f>
        <v>35.269996643066406</v>
      </c>
      <c r="Q16" s="250">
        <f>IF($A16="N/A"," ",IF(Pricetype3=2,MAX(H16,0),IF(OR(Pricetype3=1,Pricetype3=4),IF(H16=0,0,(_xll.EURO(H16,Strikeprice3,0,0,($AK16+IF(Smile=TRUE,VLOOKUP(MAX(-5,Strikeprice3-H16),Volsmile,2),0)),($A16-DateToday)+15,IF(Pricetype3=1,1,0),0))),H16)))</f>
        <v>0</v>
      </c>
      <c r="R16" s="250">
        <f>IF($A16="N/A"," ",IF(Pricetype3=2,MAX(I16,0),IF(OR(Pricetype3=1,Pricetype3=4),IF(I16=0,0,(_xll.EURO(I16,Strikeprice3,0,0,($AK16+IF(Smile=TRUE,VLOOKUP(MAX(-5,Strikeprice3-I16),Volsmile,2),0)),($A16-DateToday)+15,IF(Pricetype3=1,1,0),0))),I16)))</f>
        <v>24.769996643066406</v>
      </c>
      <c r="S16" s="250">
        <f>IF($A16="N/A"," ",IF(Pricetype3=2,MAX(J16,0),IF(OR(Pricetype3=1,Pricetype3=4),IF(J16=0,0,(_xll.EURO(J16,Strikeprice3,0,0,($AK16+IF(Smile=TRUE,VLOOKUP(MAX(-5,Strikeprice3-J16),Volsmile,2),0)),($A16-DateToday)+15,IF(Pricetype3=1,1,0),0))),J16)))</f>
        <v>24.769996643066406</v>
      </c>
      <c r="T16" s="250">
        <f>IF($A16="N/A"," ",IF(Pricetype3=2,MAX(K16,0),IF(OR(Pricetype3=1,Pricetype3=4),IF(K16=0,0,(_xll.EURO(K16,Strikeprice3,0,0,($AK16+IF(Smile=TRUE,VLOOKUP(MAX(-5,Strikeprice3-K16),Volsmile,2),0)),($A16-DateToday)+15,IF(Pricetype3=1,1,0),0))),K16)))</f>
        <v>0</v>
      </c>
      <c r="U16" s="177">
        <f t="shared" ca="1" si="1"/>
        <v>278.2245739550022</v>
      </c>
      <c r="V16" s="178">
        <f t="shared" ca="1" si="17"/>
        <v>1629919.1003341852</v>
      </c>
      <c r="W16" s="178">
        <f t="shared" ca="1" si="18"/>
        <v>1629919.1003341852</v>
      </c>
      <c r="X16" s="178">
        <f t="shared" ca="1" si="19"/>
        <v>0</v>
      </c>
      <c r="Y16" s="178">
        <f t="shared" ca="1" si="20"/>
        <v>314015.35326116829</v>
      </c>
      <c r="Z16" s="178">
        <f t="shared" ca="1" si="21"/>
        <v>314015.35326116829</v>
      </c>
      <c r="AA16" s="178">
        <f t="shared" ca="1" si="22"/>
        <v>0</v>
      </c>
      <c r="AB16" s="178">
        <f t="shared" ca="1" si="23"/>
        <v>275664.87051535939</v>
      </c>
      <c r="AC16" s="178">
        <f t="shared" ca="1" si="24"/>
        <v>275664.87051535939</v>
      </c>
      <c r="AD16" s="178">
        <f t="shared" ca="1" si="25"/>
        <v>0</v>
      </c>
      <c r="AE16" s="178">
        <f t="shared" ca="1" si="26"/>
        <v>4439198.6482214257</v>
      </c>
      <c r="AF16" s="224">
        <f t="shared" si="27"/>
        <v>0.24</v>
      </c>
      <c r="AG16" s="224">
        <f t="shared" si="28"/>
        <v>0.36</v>
      </c>
      <c r="AH16" s="224">
        <f t="shared" si="29"/>
        <v>0.36</v>
      </c>
      <c r="AI16" s="224">
        <f t="shared" si="2"/>
        <v>0.12</v>
      </c>
      <c r="AJ16" s="224">
        <f t="shared" si="3"/>
        <v>0.21600000000000003</v>
      </c>
      <c r="AK16" s="224">
        <f t="shared" si="30"/>
        <v>0.21600000000000003</v>
      </c>
      <c r="AL16" s="224">
        <f ca="1">IF($A16="N/A"," ",IF(PV=1,0,'Pricing Inputs3'!R49))</f>
        <v>4.88735677351122E-2</v>
      </c>
      <c r="AM16" s="313">
        <f t="shared" ca="1" si="4"/>
        <v>0.92741524651667395</v>
      </c>
      <c r="BQ16">
        <f t="shared" si="5"/>
        <v>22</v>
      </c>
      <c r="BR16">
        <f t="shared" si="6"/>
        <v>4</v>
      </c>
      <c r="BS16">
        <f t="shared" si="7"/>
        <v>5</v>
      </c>
    </row>
    <row r="17" spans="1:71" x14ac:dyDescent="0.2">
      <c r="A17" s="253">
        <f>IF(A16="N/A","N/A",IF(EDATE(A16,1)&gt;Inputs!$Q$5,"N/A",EDATE(A16,1)))</f>
        <v>37653</v>
      </c>
      <c r="B17" s="324">
        <f t="shared" si="0"/>
        <v>2003</v>
      </c>
      <c r="C17" s="172">
        <f t="shared" si="8"/>
        <v>32.685713086809429</v>
      </c>
      <c r="D17" s="172">
        <f t="shared" si="9"/>
        <v>32.685713086809429</v>
      </c>
      <c r="E17" s="172">
        <f t="shared" si="10"/>
        <v>0</v>
      </c>
      <c r="F17" s="172">
        <f t="shared" si="11"/>
        <v>30.765998840332031</v>
      </c>
      <c r="G17" s="172">
        <f t="shared" si="12"/>
        <v>30.765998840332031</v>
      </c>
      <c r="H17" s="172">
        <f t="shared" si="13"/>
        <v>0</v>
      </c>
      <c r="I17" s="172">
        <f t="shared" si="14"/>
        <v>22.266498565673828</v>
      </c>
      <c r="J17" s="172">
        <f t="shared" si="15"/>
        <v>22.266498565673828</v>
      </c>
      <c r="K17" s="172">
        <f t="shared" si="16"/>
        <v>0</v>
      </c>
      <c r="L17" s="250">
        <f>IF($A17="N/A"," ",IF(Pricetype3=2,MAX(C17,0),IF(OR(Pricetype3=1,Pricetype3=4),IF(C17=0,0,(_xll.EURO(C17,Strikeprice3,0,0,($AH17+IF(Smile=TRUE,VLOOKUP(MAX(-5,Strikeprice3-C17),Volsmile,2),0)),($A17-DateToday)+15,IF(Pricetype3=1,1,0),0))),C17)))</f>
        <v>32.685713086809429</v>
      </c>
      <c r="M17" s="250">
        <f>IF($A17="N/A"," ",IF(Pricetype3=2,MAX(D17,0),IF(OR(Pricetype3=1,Pricetype3=4),IF(D17=0,0,(_xll.EURO(D17,Strikeprice3,0,0,($AH17+IF(Smile=TRUE,VLOOKUP(MAX(-5,Strikeprice3-D17),Volsmile,2),0)),($A17-DateToday)+15,IF(Pricetype3=1,1,0),0))),D17)))</f>
        <v>32.685713086809429</v>
      </c>
      <c r="N17" s="250">
        <f>IF($A17="N/A"," ",IF(Pricetype3=2,MAX(E17,0),IF(OR(Pricetype3=1,Pricetype3=4),IF(E17=0,0,(_xll.EURO(E17,Strikeprice3,0,0,($AK17+IF(Smile=TRUE,VLOOKUP(MAX(-5,Strikeprice3-E17),Volsmile,2),0)),($A17-DateToday)+15,IF(Pricetype3=1,1,0),0))),E17)))</f>
        <v>0</v>
      </c>
      <c r="O17" s="250">
        <f>IF($A17="N/A"," ",IF(Pricetype3=2,MAX(F17,0),IF(OR(Pricetype3=1,Pricetype3=4),IF(F17=0,0,(_xll.EURO(F17,Strikeprice3,0,0,($AK17+IF(Smile=TRUE,VLOOKUP(MAX(-5,Strikeprice3-F17),Volsmile,2),0)),($A17-DateToday)+15,IF(Pricetype3=1,1,0),0))),F17)))</f>
        <v>30.765998840332031</v>
      </c>
      <c r="P17" s="250">
        <f>IF($A17="N/A"," ",IF(Pricetype3=2,MAX(G17,0),IF(OR(Pricetype3=1,Pricetype3=4),IF(G17=0,0,(_xll.EURO(G17,Strikeprice3,0,0,($AK17+IF(Smile=TRUE,VLOOKUP(MAX(-5,Strikeprice3-G17),Volsmile,2),0)),($A17-DateToday)+15,IF(Pricetype3=1,1,0),0))),G17)))</f>
        <v>30.765998840332031</v>
      </c>
      <c r="Q17" s="250">
        <f>IF($A17="N/A"," ",IF(Pricetype3=2,MAX(H17,0),IF(OR(Pricetype3=1,Pricetype3=4),IF(H17=0,0,(_xll.EURO(H17,Strikeprice3,0,0,($AK17+IF(Smile=TRUE,VLOOKUP(MAX(-5,Strikeprice3-H17),Volsmile,2),0)),($A17-DateToday)+15,IF(Pricetype3=1,1,0),0))),H17)))</f>
        <v>0</v>
      </c>
      <c r="R17" s="250">
        <f>IF($A17="N/A"," ",IF(Pricetype3=2,MAX(I17,0),IF(OR(Pricetype3=1,Pricetype3=4),IF(I17=0,0,(_xll.EURO(I17,Strikeprice3,0,0,($AK17+IF(Smile=TRUE,VLOOKUP(MAX(-5,Strikeprice3-I17),Volsmile,2),0)),($A17-DateToday)+15,IF(Pricetype3=1,1,0),0))),I17)))</f>
        <v>22.266498565673828</v>
      </c>
      <c r="S17" s="250">
        <f>IF($A17="N/A"," ",IF(Pricetype3=2,MAX(J17,0),IF(OR(Pricetype3=1,Pricetype3=4),IF(J17=0,0,(_xll.EURO(J17,Strikeprice3,0,0,($AK17+IF(Smile=TRUE,VLOOKUP(MAX(-5,Strikeprice3-J17),Volsmile,2),0)),($A17-DateToday)+15,IF(Pricetype3=1,1,0),0))),J17)))</f>
        <v>22.266498565673828</v>
      </c>
      <c r="T17" s="250">
        <f>IF($A17="N/A"," ",IF(Pricetype3=2,MAX(K17,0),IF(OR(Pricetype3=1,Pricetype3=4),IF(K17=0,0,(_xll.EURO(K17,Strikeprice3,0,0,($AK17+IF(Smile=TRUE,VLOOKUP(MAX(-5,Strikeprice3-K17),Volsmile,2),0)),($A17-DateToday)+15,IF(Pricetype3=1,1,0),0))),K17)))</f>
        <v>0</v>
      </c>
      <c r="U17" s="177">
        <f t="shared" ca="1" si="1"/>
        <v>277.08055114845325</v>
      </c>
      <c r="V17" s="178">
        <f t="shared" ca="1" si="17"/>
        <v>1449052.0634837388</v>
      </c>
      <c r="W17" s="178">
        <f t="shared" ca="1" si="18"/>
        <v>1449052.0634837388</v>
      </c>
      <c r="X17" s="178">
        <f t="shared" ca="1" si="19"/>
        <v>0</v>
      </c>
      <c r="Y17" s="178">
        <f t="shared" ca="1" si="20"/>
        <v>272789.11728997994</v>
      </c>
      <c r="Z17" s="178">
        <f t="shared" ca="1" si="21"/>
        <v>272789.11728997994</v>
      </c>
      <c r="AA17" s="178">
        <f t="shared" ca="1" si="22"/>
        <v>0</v>
      </c>
      <c r="AB17" s="178">
        <f t="shared" ca="1" si="23"/>
        <v>197427.63823114074</v>
      </c>
      <c r="AC17" s="178">
        <f t="shared" ca="1" si="24"/>
        <v>197427.63823114074</v>
      </c>
      <c r="AD17" s="178">
        <f t="shared" ca="1" si="25"/>
        <v>0</v>
      </c>
      <c r="AE17" s="178">
        <f t="shared" ca="1" si="26"/>
        <v>3838537.6380097186</v>
      </c>
      <c r="AF17" s="224">
        <f t="shared" si="27"/>
        <v>0.24</v>
      </c>
      <c r="AG17" s="224">
        <f t="shared" si="28"/>
        <v>0.36</v>
      </c>
      <c r="AH17" s="224">
        <f t="shared" si="29"/>
        <v>0.36</v>
      </c>
      <c r="AI17" s="224">
        <f t="shared" si="2"/>
        <v>0.12</v>
      </c>
      <c r="AJ17" s="224">
        <f t="shared" si="3"/>
        <v>0.21600000000000003</v>
      </c>
      <c r="AK17" s="224">
        <f t="shared" si="30"/>
        <v>0.21600000000000003</v>
      </c>
      <c r="AL17" s="224">
        <f ca="1">IF($A17="N/A"," ",IF(PV=1,0,'Pricing Inputs3'!R50))</f>
        <v>4.9135602351775304E-2</v>
      </c>
      <c r="AM17" s="313">
        <f t="shared" ca="1" si="4"/>
        <v>0.9236018371615109</v>
      </c>
      <c r="BQ17">
        <f t="shared" si="5"/>
        <v>20</v>
      </c>
      <c r="BR17">
        <f t="shared" si="6"/>
        <v>4</v>
      </c>
      <c r="BS17">
        <f t="shared" si="7"/>
        <v>4</v>
      </c>
    </row>
    <row r="18" spans="1:71" x14ac:dyDescent="0.2">
      <c r="A18" s="253">
        <f>IF(A17="N/A","N/A",IF(EDATE(A17,1)&gt;Inputs!$Q$5,"N/A",EDATE(A17,1)))</f>
        <v>37681</v>
      </c>
      <c r="B18" s="324">
        <f t="shared" si="0"/>
        <v>2003</v>
      </c>
      <c r="C18" s="172">
        <f t="shared" si="8"/>
        <v>31.647677931674693</v>
      </c>
      <c r="D18" s="172">
        <f t="shared" si="9"/>
        <v>31.647677931674693</v>
      </c>
      <c r="E18" s="172">
        <f t="shared" si="10"/>
        <v>0</v>
      </c>
      <c r="F18" s="172">
        <f t="shared" si="11"/>
        <v>25.019996643066406</v>
      </c>
      <c r="G18" s="172">
        <f t="shared" si="12"/>
        <v>25.019996643066406</v>
      </c>
      <c r="H18" s="172">
        <f t="shared" si="13"/>
        <v>0</v>
      </c>
      <c r="I18" s="172">
        <f t="shared" si="14"/>
        <v>19.519996643066406</v>
      </c>
      <c r="J18" s="172">
        <f t="shared" si="15"/>
        <v>19.519996643066406</v>
      </c>
      <c r="K18" s="172">
        <f t="shared" si="16"/>
        <v>0</v>
      </c>
      <c r="L18" s="250">
        <f>IF($A18="N/A"," ",IF(Pricetype3=2,MAX(C18,0),IF(OR(Pricetype3=1,Pricetype3=4),IF(C18=0,0,(_xll.EURO(C18,Strikeprice3,0,0,($AH18+IF(Smile=TRUE,VLOOKUP(MAX(-5,Strikeprice3-C18),Volsmile,2),0)),($A18-DateToday)+15,IF(Pricetype3=1,1,0),0))),C18)))</f>
        <v>31.647677931674693</v>
      </c>
      <c r="M18" s="250">
        <f>IF($A18="N/A"," ",IF(Pricetype3=2,MAX(D18,0),IF(OR(Pricetype3=1,Pricetype3=4),IF(D18=0,0,(_xll.EURO(D18,Strikeprice3,0,0,($AH18+IF(Smile=TRUE,VLOOKUP(MAX(-5,Strikeprice3-D18),Volsmile,2),0)),($A18-DateToday)+15,IF(Pricetype3=1,1,0),0))),D18)))</f>
        <v>31.647677931674693</v>
      </c>
      <c r="N18" s="250">
        <f>IF($A18="N/A"," ",IF(Pricetype3=2,MAX(E18,0),IF(OR(Pricetype3=1,Pricetype3=4),IF(E18=0,0,(_xll.EURO(E18,Strikeprice3,0,0,($AK18+IF(Smile=TRUE,VLOOKUP(MAX(-5,Strikeprice3-E18),Volsmile,2),0)),($A18-DateToday)+15,IF(Pricetype3=1,1,0),0))),E18)))</f>
        <v>0</v>
      </c>
      <c r="O18" s="250">
        <f>IF($A18="N/A"," ",IF(Pricetype3=2,MAX(F18,0),IF(OR(Pricetype3=1,Pricetype3=4),IF(F18=0,0,(_xll.EURO(F18,Strikeprice3,0,0,($AK18+IF(Smile=TRUE,VLOOKUP(MAX(-5,Strikeprice3-F18),Volsmile,2),0)),($A18-DateToday)+15,IF(Pricetype3=1,1,0),0))),F18)))</f>
        <v>25.019996643066406</v>
      </c>
      <c r="P18" s="250">
        <f>IF($A18="N/A"," ",IF(Pricetype3=2,MAX(G18,0),IF(OR(Pricetype3=1,Pricetype3=4),IF(G18=0,0,(_xll.EURO(G18,Strikeprice3,0,0,($AK18+IF(Smile=TRUE,VLOOKUP(MAX(-5,Strikeprice3-G18),Volsmile,2),0)),($A18-DateToday)+15,IF(Pricetype3=1,1,0),0))),G18)))</f>
        <v>25.019996643066406</v>
      </c>
      <c r="Q18" s="250">
        <f>IF($A18="N/A"," ",IF(Pricetype3=2,MAX(H18,0),IF(OR(Pricetype3=1,Pricetype3=4),IF(H18=0,0,(_xll.EURO(H18,Strikeprice3,0,0,($AK18+IF(Smile=TRUE,VLOOKUP(MAX(-5,Strikeprice3-H18),Volsmile,2),0)),($A18-DateToday)+15,IF(Pricetype3=1,1,0),0))),H18)))</f>
        <v>0</v>
      </c>
      <c r="R18" s="250">
        <f>IF($A18="N/A"," ",IF(Pricetype3=2,MAX(I18,0),IF(OR(Pricetype3=1,Pricetype3=4),IF(I18=0,0,(_xll.EURO(I18,Strikeprice3,0,0,($AK18+IF(Smile=TRUE,VLOOKUP(MAX(-5,Strikeprice3-I18),Volsmile,2),0)),($A18-DateToday)+15,IF(Pricetype3=1,1,0),0))),I18)))</f>
        <v>19.519996643066406</v>
      </c>
      <c r="S18" s="250">
        <f>IF($A18="N/A"," ",IF(Pricetype3=2,MAX(J18,0),IF(OR(Pricetype3=1,Pricetype3=4),IF(J18=0,0,(_xll.EURO(J18,Strikeprice3,0,0,($AK18+IF(Smile=TRUE,VLOOKUP(MAX(-5,Strikeprice3-J18),Volsmile,2),0)),($A18-DateToday)+15,IF(Pricetype3=1,1,0),0))),J18)))</f>
        <v>19.519996643066406</v>
      </c>
      <c r="T18" s="250">
        <f>IF($A18="N/A"," ",IF(Pricetype3=2,MAX(K18,0),IF(OR(Pricetype3=1,Pricetype3=4),IF(K18=0,0,(_xll.EURO(K18,Strikeprice3,0,0,($AK18+IF(Smile=TRUE,VLOOKUP(MAX(-5,Strikeprice3-K18),Volsmile,2),0)),($A18-DateToday)+15,IF(Pricetype3=1,1,0),0))),K18)))</f>
        <v>0</v>
      </c>
      <c r="U18" s="177">
        <f t="shared" ca="1" si="1"/>
        <v>275.82377459059973</v>
      </c>
      <c r="V18" s="178">
        <f t="shared" ca="1" si="17"/>
        <v>1466502.5733358792</v>
      </c>
      <c r="W18" s="178">
        <f t="shared" ca="1" si="18"/>
        <v>1466502.5733358792</v>
      </c>
      <c r="X18" s="178">
        <f t="shared" ca="1" si="19"/>
        <v>0</v>
      </c>
      <c r="Y18" s="178">
        <f t="shared" ca="1" si="20"/>
        <v>276044.39657338843</v>
      </c>
      <c r="Z18" s="178">
        <f t="shared" ca="1" si="21"/>
        <v>276044.39657338843</v>
      </c>
      <c r="AA18" s="178">
        <f t="shared" ca="1" si="22"/>
        <v>0</v>
      </c>
      <c r="AB18" s="178">
        <f t="shared" ca="1" si="23"/>
        <v>215363.16616345645</v>
      </c>
      <c r="AC18" s="178">
        <f t="shared" ca="1" si="24"/>
        <v>215363.16616345645</v>
      </c>
      <c r="AD18" s="178">
        <f t="shared" ca="1" si="25"/>
        <v>0</v>
      </c>
      <c r="AE18" s="178">
        <f t="shared" ca="1" si="26"/>
        <v>3915820.2721454487</v>
      </c>
      <c r="AF18" s="224">
        <f t="shared" si="27"/>
        <v>0.24</v>
      </c>
      <c r="AG18" s="224">
        <f t="shared" si="28"/>
        <v>0.36</v>
      </c>
      <c r="AH18" s="224">
        <f t="shared" si="29"/>
        <v>0.36</v>
      </c>
      <c r="AI18" s="224">
        <f t="shared" si="2"/>
        <v>0.12</v>
      </c>
      <c r="AJ18" s="224">
        <f t="shared" si="3"/>
        <v>0.21600000000000003</v>
      </c>
      <c r="AK18" s="224">
        <f t="shared" si="30"/>
        <v>0.21600000000000003</v>
      </c>
      <c r="AL18" s="224">
        <f ca="1">IF($A18="N/A"," ",IF(PV=1,0,'Pricing Inputs3'!R51))</f>
        <v>4.9389184260705897E-2</v>
      </c>
      <c r="AM18" s="313">
        <f t="shared" ca="1" si="4"/>
        <v>0.91941258196866571</v>
      </c>
      <c r="BQ18">
        <f t="shared" si="5"/>
        <v>21</v>
      </c>
      <c r="BR18">
        <f t="shared" si="6"/>
        <v>5</v>
      </c>
      <c r="BS18">
        <f t="shared" si="7"/>
        <v>5</v>
      </c>
    </row>
    <row r="19" spans="1:71" x14ac:dyDescent="0.2">
      <c r="A19" s="253">
        <f>IF(A18="N/A","N/A",IF(EDATE(A18,1)&gt;Inputs!$Q$5,"N/A",EDATE(A18,1)))</f>
        <v>37712</v>
      </c>
      <c r="B19" s="324">
        <f t="shared" si="0"/>
        <v>2003</v>
      </c>
      <c r="C19" s="172">
        <f t="shared" si="8"/>
        <v>31.847671065219615</v>
      </c>
      <c r="D19" s="172">
        <f t="shared" si="9"/>
        <v>31.847671065219615</v>
      </c>
      <c r="E19" s="172">
        <f t="shared" si="10"/>
        <v>0</v>
      </c>
      <c r="F19" s="172">
        <f t="shared" si="11"/>
        <v>21.519996643066406</v>
      </c>
      <c r="G19" s="172">
        <f t="shared" si="12"/>
        <v>21.519996643066406</v>
      </c>
      <c r="H19" s="172">
        <f t="shared" si="13"/>
        <v>0</v>
      </c>
      <c r="I19" s="172">
        <f t="shared" si="14"/>
        <v>16.014999389648438</v>
      </c>
      <c r="J19" s="172">
        <f t="shared" si="15"/>
        <v>16.014999389648438</v>
      </c>
      <c r="K19" s="172">
        <f t="shared" si="16"/>
        <v>0</v>
      </c>
      <c r="L19" s="250">
        <f>IF($A19="N/A"," ",IF(Pricetype3=2,MAX(C19,0),IF(OR(Pricetype3=1,Pricetype3=4),IF(C19=0,0,(_xll.EURO(C19,Strikeprice3,0,0,($AH19+IF(Smile=TRUE,VLOOKUP(MAX(-5,Strikeprice3-C19),Volsmile,2),0)),($A19-DateToday)+15,IF(Pricetype3=1,1,0),0))),C19)))</f>
        <v>31.847671065219615</v>
      </c>
      <c r="M19" s="250">
        <f>IF($A19="N/A"," ",IF(Pricetype3=2,MAX(D19,0),IF(OR(Pricetype3=1,Pricetype3=4),IF(D19=0,0,(_xll.EURO(D19,Strikeprice3,0,0,($AH19+IF(Smile=TRUE,VLOOKUP(MAX(-5,Strikeprice3-D19),Volsmile,2),0)),($A19-DateToday)+15,IF(Pricetype3=1,1,0),0))),D19)))</f>
        <v>31.847671065219615</v>
      </c>
      <c r="N19" s="250">
        <f>IF($A19="N/A"," ",IF(Pricetype3=2,MAX(E19,0),IF(OR(Pricetype3=1,Pricetype3=4),IF(E19=0,0,(_xll.EURO(E19,Strikeprice3,0,0,($AK19+IF(Smile=TRUE,VLOOKUP(MAX(-5,Strikeprice3-E19),Volsmile,2),0)),($A19-DateToday)+15,IF(Pricetype3=1,1,0),0))),E19)))</f>
        <v>0</v>
      </c>
      <c r="O19" s="250">
        <f>IF($A19="N/A"," ",IF(Pricetype3=2,MAX(F19,0),IF(OR(Pricetype3=1,Pricetype3=4),IF(F19=0,0,(_xll.EURO(F19,Strikeprice3,0,0,($AK19+IF(Smile=TRUE,VLOOKUP(MAX(-5,Strikeprice3-F19),Volsmile,2),0)),($A19-DateToday)+15,IF(Pricetype3=1,1,0),0))),F19)))</f>
        <v>21.519996643066406</v>
      </c>
      <c r="P19" s="250">
        <f>IF($A19="N/A"," ",IF(Pricetype3=2,MAX(G19,0),IF(OR(Pricetype3=1,Pricetype3=4),IF(G19=0,0,(_xll.EURO(G19,Strikeprice3,0,0,($AK19+IF(Smile=TRUE,VLOOKUP(MAX(-5,Strikeprice3-G19),Volsmile,2),0)),($A19-DateToday)+15,IF(Pricetype3=1,1,0),0))),G19)))</f>
        <v>21.519996643066406</v>
      </c>
      <c r="Q19" s="250">
        <f>IF($A19="N/A"," ",IF(Pricetype3=2,MAX(H19,0),IF(OR(Pricetype3=1,Pricetype3=4),IF(H19=0,0,(_xll.EURO(H19,Strikeprice3,0,0,($AK19+IF(Smile=TRUE,VLOOKUP(MAX(-5,Strikeprice3-H19),Volsmile,2),0)),($A19-DateToday)+15,IF(Pricetype3=1,1,0),0))),H19)))</f>
        <v>0</v>
      </c>
      <c r="R19" s="250">
        <f>IF($A19="N/A"," ",IF(Pricetype3=2,MAX(I19,0),IF(OR(Pricetype3=1,Pricetype3=4),IF(I19=0,0,(_xll.EURO(I19,Strikeprice3,0,0,($AK19+IF(Smile=TRUE,VLOOKUP(MAX(-5,Strikeprice3-I19),Volsmile,2),0)),($A19-DateToday)+15,IF(Pricetype3=1,1,0),0))),I19)))</f>
        <v>16.014999389648438</v>
      </c>
      <c r="S19" s="250">
        <f>IF($A19="N/A"," ",IF(Pricetype3=2,MAX(J19,0),IF(OR(Pricetype3=1,Pricetype3=4),IF(J19=0,0,(_xll.EURO(J19,Strikeprice3,0,0,($AK19+IF(Smile=TRUE,VLOOKUP(MAX(-5,Strikeprice3-J19),Volsmile,2),0)),($A19-DateToday)+15,IF(Pricetype3=1,1,0),0))),J19)))</f>
        <v>16.014999389648438</v>
      </c>
      <c r="T19" s="250">
        <f>IF($A19="N/A"," ",IF(Pricetype3=2,MAX(K19,0),IF(OR(Pricetype3=1,Pricetype3=4),IF(K19=0,0,(_xll.EURO(K19,Strikeprice3,0,0,($AK19+IF(Smile=TRUE,VLOOKUP(MAX(-5,Strikeprice3-K19),Volsmile,2),0)),($A19-DateToday)+15,IF(Pricetype3=1,1,0),0))),K19)))</f>
        <v>0</v>
      </c>
      <c r="U19" s="177">
        <f t="shared" ca="1" si="1"/>
        <v>274.58176458300289</v>
      </c>
      <c r="V19" s="178">
        <f t="shared" ca="1" si="17"/>
        <v>1539082.99053468</v>
      </c>
      <c r="W19" s="178">
        <f t="shared" ca="1" si="18"/>
        <v>1539082.99053468</v>
      </c>
      <c r="X19" s="178">
        <f t="shared" ca="1" si="19"/>
        <v>0</v>
      </c>
      <c r="Y19" s="178">
        <f t="shared" ca="1" si="20"/>
        <v>189087.95686635113</v>
      </c>
      <c r="Z19" s="178">
        <f t="shared" ca="1" si="21"/>
        <v>189087.95686635113</v>
      </c>
      <c r="AA19" s="178">
        <f t="shared" ca="1" si="22"/>
        <v>0</v>
      </c>
      <c r="AB19" s="178">
        <f t="shared" ca="1" si="23"/>
        <v>140717.65735057223</v>
      </c>
      <c r="AC19" s="178">
        <f t="shared" ca="1" si="24"/>
        <v>140717.65735057223</v>
      </c>
      <c r="AD19" s="178">
        <f t="shared" ca="1" si="25"/>
        <v>0</v>
      </c>
      <c r="AE19" s="178">
        <f t="shared" ca="1" si="26"/>
        <v>3737777.2095032064</v>
      </c>
      <c r="AF19" s="224">
        <f t="shared" si="27"/>
        <v>0.24</v>
      </c>
      <c r="AG19" s="224">
        <f t="shared" si="28"/>
        <v>0.36</v>
      </c>
      <c r="AH19" s="224">
        <f t="shared" si="29"/>
        <v>0.36</v>
      </c>
      <c r="AI19" s="224">
        <f t="shared" si="2"/>
        <v>0.12</v>
      </c>
      <c r="AJ19" s="224">
        <f t="shared" si="3"/>
        <v>0.21600000000000003</v>
      </c>
      <c r="AK19" s="224">
        <f t="shared" si="30"/>
        <v>0.21600000000000003</v>
      </c>
      <c r="AL19" s="224">
        <f ca="1">IF($A19="N/A"," ",IF(PV=1,0,'Pricing Inputs3'!R52))</f>
        <v>4.9676439054888298E-2</v>
      </c>
      <c r="AM19" s="313">
        <f t="shared" ca="1" si="4"/>
        <v>0.91527254861000962</v>
      </c>
      <c r="BQ19">
        <f t="shared" si="5"/>
        <v>22</v>
      </c>
      <c r="BR19">
        <f t="shared" si="6"/>
        <v>4</v>
      </c>
      <c r="BS19">
        <f t="shared" si="7"/>
        <v>4</v>
      </c>
    </row>
    <row r="20" spans="1:71" x14ac:dyDescent="0.2">
      <c r="A20" s="253">
        <f>IF(A19="N/A","N/A",IF(EDATE(A19,1)&gt;Inputs!$Q$5,"N/A",EDATE(A19,1)))</f>
        <v>37742</v>
      </c>
      <c r="B20" s="324">
        <f t="shared" si="0"/>
        <v>2003</v>
      </c>
      <c r="C20" s="172">
        <f t="shared" si="8"/>
        <v>35.125</v>
      </c>
      <c r="D20" s="172">
        <f t="shared" si="9"/>
        <v>35.125</v>
      </c>
      <c r="E20" s="172">
        <f t="shared" si="10"/>
        <v>0</v>
      </c>
      <c r="F20" s="172">
        <f t="shared" si="11"/>
        <v>21.839998245239258</v>
      </c>
      <c r="G20" s="172">
        <f t="shared" si="12"/>
        <v>21.839998245239258</v>
      </c>
      <c r="H20" s="172">
        <f t="shared" si="13"/>
        <v>0</v>
      </c>
      <c r="I20" s="172">
        <f t="shared" si="14"/>
        <v>15.345001220703125</v>
      </c>
      <c r="J20" s="172">
        <f t="shared" si="15"/>
        <v>15.345001220703125</v>
      </c>
      <c r="K20" s="172">
        <f t="shared" si="16"/>
        <v>0</v>
      </c>
      <c r="L20" s="250">
        <f>IF($A20="N/A"," ",IF(Pricetype3=2,MAX(C20,0),IF(OR(Pricetype3=1,Pricetype3=4),IF(C20=0,0,(_xll.EURO(C20,Strikeprice3,0,0,($AH20+IF(Smile=TRUE,VLOOKUP(MAX(-5,Strikeprice3-C20),Volsmile,2),0)),($A20-DateToday)+15,IF(Pricetype3=1,1,0),0))),C20)))</f>
        <v>35.125</v>
      </c>
      <c r="M20" s="250">
        <f>IF($A20="N/A"," ",IF(Pricetype3=2,MAX(D20,0),IF(OR(Pricetype3=1,Pricetype3=4),IF(D20=0,0,(_xll.EURO(D20,Strikeprice3,0,0,($AH20+IF(Smile=TRUE,VLOOKUP(MAX(-5,Strikeprice3-D20),Volsmile,2),0)),($A20-DateToday)+15,IF(Pricetype3=1,1,0),0))),D20)))</f>
        <v>35.125</v>
      </c>
      <c r="N20" s="250">
        <f>IF($A20="N/A"," ",IF(Pricetype3=2,MAX(E20,0),IF(OR(Pricetype3=1,Pricetype3=4),IF(E20=0,0,(_xll.EURO(E20,Strikeprice3,0,0,($AK20+IF(Smile=TRUE,VLOOKUP(MAX(-5,Strikeprice3-E20),Volsmile,2),0)),($A20-DateToday)+15,IF(Pricetype3=1,1,0),0))),E20)))</f>
        <v>0</v>
      </c>
      <c r="O20" s="250">
        <f>IF($A20="N/A"," ",IF(Pricetype3=2,MAX(F20,0),IF(OR(Pricetype3=1,Pricetype3=4),IF(F20=0,0,(_xll.EURO(F20,Strikeprice3,0,0,($AK20+IF(Smile=TRUE,VLOOKUP(MAX(-5,Strikeprice3-F20),Volsmile,2),0)),($A20-DateToday)+15,IF(Pricetype3=1,1,0),0))),F20)))</f>
        <v>21.839998245239258</v>
      </c>
      <c r="P20" s="250">
        <f>IF($A20="N/A"," ",IF(Pricetype3=2,MAX(G20,0),IF(OR(Pricetype3=1,Pricetype3=4),IF(G20=0,0,(_xll.EURO(G20,Strikeprice3,0,0,($AK20+IF(Smile=TRUE,VLOOKUP(MAX(-5,Strikeprice3-G20),Volsmile,2),0)),($A20-DateToday)+15,IF(Pricetype3=1,1,0),0))),G20)))</f>
        <v>21.839998245239258</v>
      </c>
      <c r="Q20" s="250">
        <f>IF($A20="N/A"," ",IF(Pricetype3=2,MAX(H20,0),IF(OR(Pricetype3=1,Pricetype3=4),IF(H20=0,0,(_xll.EURO(H20,Strikeprice3,0,0,($AK20+IF(Smile=TRUE,VLOOKUP(MAX(-5,Strikeprice3-H20),Volsmile,2),0)),($A20-DateToday)+15,IF(Pricetype3=1,1,0),0))),H20)))</f>
        <v>0</v>
      </c>
      <c r="R20" s="250">
        <f>IF($A20="N/A"," ",IF(Pricetype3=2,MAX(I20,0),IF(OR(Pricetype3=1,Pricetype3=4),IF(I20=0,0,(_xll.EURO(I20,Strikeprice3,0,0,($AK20+IF(Smile=TRUE,VLOOKUP(MAX(-5,Strikeprice3-I20),Volsmile,2),0)),($A20-DateToday)+15,IF(Pricetype3=1,1,0),0))),I20)))</f>
        <v>15.345001220703125</v>
      </c>
      <c r="S20" s="250">
        <f>IF($A20="N/A"," ",IF(Pricetype3=2,MAX(J20,0),IF(OR(Pricetype3=1,Pricetype3=4),IF(J20=0,0,(_xll.EURO(J20,Strikeprice3,0,0,($AK20+IF(Smile=TRUE,VLOOKUP(MAX(-5,Strikeprice3-J20),Volsmile,2),0)),($A20-DateToday)+15,IF(Pricetype3=1,1,0),0))),J20)))</f>
        <v>15.345001220703125</v>
      </c>
      <c r="T20" s="250">
        <f>IF($A20="N/A"," ",IF(Pricetype3=2,MAX(K20,0),IF(OR(Pricetype3=1,Pricetype3=4),IF(K20=0,0,(_xll.EURO(K20,Strikeprice3,0,0,($AK20+IF(Smile=TRUE,VLOOKUP(MAX(-5,Strikeprice3-K20),Volsmile,2),0)),($A20-DateToday)+15,IF(Pricetype3=1,1,0),0))),K20)))</f>
        <v>0</v>
      </c>
      <c r="U20" s="177">
        <f t="shared" ca="1" si="1"/>
        <v>273.28042770015605</v>
      </c>
      <c r="V20" s="178">
        <f t="shared" ca="1" si="17"/>
        <v>1612627.8038586208</v>
      </c>
      <c r="W20" s="178">
        <f t="shared" ca="1" si="18"/>
        <v>1612627.8038586208</v>
      </c>
      <c r="X20" s="178">
        <f t="shared" ca="1" si="19"/>
        <v>0</v>
      </c>
      <c r="Y20" s="178">
        <f t="shared" ca="1" si="20"/>
        <v>238737.76245718569</v>
      </c>
      <c r="Z20" s="178">
        <f t="shared" ca="1" si="21"/>
        <v>238737.76245718569</v>
      </c>
      <c r="AA20" s="178">
        <f t="shared" ca="1" si="22"/>
        <v>0</v>
      </c>
      <c r="AB20" s="178">
        <f t="shared" ca="1" si="23"/>
        <v>167739.53986612667</v>
      </c>
      <c r="AC20" s="178">
        <f t="shared" ca="1" si="24"/>
        <v>167739.53986612667</v>
      </c>
      <c r="AD20" s="178">
        <f t="shared" ca="1" si="25"/>
        <v>0</v>
      </c>
      <c r="AE20" s="178">
        <f t="shared" ca="1" si="26"/>
        <v>4038210.2123638666</v>
      </c>
      <c r="AF20" s="224">
        <f t="shared" si="27"/>
        <v>0.28000000000000003</v>
      </c>
      <c r="AG20" s="224">
        <f t="shared" si="28"/>
        <v>0.36</v>
      </c>
      <c r="AH20" s="224">
        <f t="shared" si="29"/>
        <v>0.36</v>
      </c>
      <c r="AI20" s="224">
        <f t="shared" si="2"/>
        <v>0.14000000000000001</v>
      </c>
      <c r="AJ20" s="224">
        <f t="shared" si="3"/>
        <v>0.21600000000000003</v>
      </c>
      <c r="AK20" s="224">
        <f t="shared" si="30"/>
        <v>0.21600000000000003</v>
      </c>
      <c r="AL20" s="224">
        <f ca="1">IF($A20="N/A"," ",IF(PV=1,0,'Pricing Inputs3'!R53))</f>
        <v>4.9994318326325199E-2</v>
      </c>
      <c r="AM20" s="313">
        <f t="shared" ca="1" si="4"/>
        <v>0.91093475900052012</v>
      </c>
      <c r="BQ20">
        <f t="shared" si="5"/>
        <v>21</v>
      </c>
      <c r="BR20">
        <f t="shared" si="6"/>
        <v>5</v>
      </c>
      <c r="BS20">
        <f t="shared" si="7"/>
        <v>5</v>
      </c>
    </row>
    <row r="21" spans="1:71" x14ac:dyDescent="0.2">
      <c r="A21" s="253">
        <f>IF(A20="N/A","N/A",IF(EDATE(A20,1)&gt;Inputs!$Q$5,"N/A",EDATE(A20,1)))</f>
        <v>37773</v>
      </c>
      <c r="B21" s="324">
        <f t="shared" si="0"/>
        <v>2003</v>
      </c>
      <c r="C21" s="172">
        <f t="shared" si="8"/>
        <v>43.5</v>
      </c>
      <c r="D21" s="172">
        <f t="shared" si="9"/>
        <v>43.5</v>
      </c>
      <c r="E21" s="172">
        <f t="shared" si="10"/>
        <v>0</v>
      </c>
      <c r="F21" s="172">
        <f t="shared" si="11"/>
        <v>28.839998245239258</v>
      </c>
      <c r="G21" s="172">
        <f t="shared" si="12"/>
        <v>28.839998245239258</v>
      </c>
      <c r="H21" s="172">
        <f t="shared" si="13"/>
        <v>0</v>
      </c>
      <c r="I21" s="172">
        <f t="shared" si="14"/>
        <v>19.339998245239258</v>
      </c>
      <c r="J21" s="172">
        <f t="shared" si="15"/>
        <v>19.339998245239258</v>
      </c>
      <c r="K21" s="172">
        <f t="shared" si="16"/>
        <v>0</v>
      </c>
      <c r="L21" s="250">
        <f>IF($A21="N/A"," ",IF(Pricetype3=2,MAX(C21,0),IF(OR(Pricetype3=1,Pricetype3=4),IF(C21=0,0,(_xll.EURO(C21,Strikeprice3,0,0,($AH21+IF(Smile=TRUE,VLOOKUP(MAX(-5,Strikeprice3-C21),Volsmile,2),0)),($A21-DateToday)+15,IF(Pricetype3=1,1,0),0))),C21)))</f>
        <v>43.5</v>
      </c>
      <c r="M21" s="250">
        <f>IF($A21="N/A"," ",IF(Pricetype3=2,MAX(D21,0),IF(OR(Pricetype3=1,Pricetype3=4),IF(D21=0,0,(_xll.EURO(D21,Strikeprice3,0,0,($AH21+IF(Smile=TRUE,VLOOKUP(MAX(-5,Strikeprice3-D21),Volsmile,2),0)),($A21-DateToday)+15,IF(Pricetype3=1,1,0),0))),D21)))</f>
        <v>43.5</v>
      </c>
      <c r="N21" s="250">
        <f>IF($A21="N/A"," ",IF(Pricetype3=2,MAX(E21,0),IF(OR(Pricetype3=1,Pricetype3=4),IF(E21=0,0,(_xll.EURO(E21,Strikeprice3,0,0,($AK21+IF(Smile=TRUE,VLOOKUP(MAX(-5,Strikeprice3-E21),Volsmile,2),0)),($A21-DateToday)+15,IF(Pricetype3=1,1,0),0))),E21)))</f>
        <v>0</v>
      </c>
      <c r="O21" s="250">
        <f>IF($A21="N/A"," ",IF(Pricetype3=2,MAX(F21,0),IF(OR(Pricetype3=1,Pricetype3=4),IF(F21=0,0,(_xll.EURO(F21,Strikeprice3,0,0,($AK21+IF(Smile=TRUE,VLOOKUP(MAX(-5,Strikeprice3-F21),Volsmile,2),0)),($A21-DateToday)+15,IF(Pricetype3=1,1,0),0))),F21)))</f>
        <v>28.839998245239258</v>
      </c>
      <c r="P21" s="250">
        <f>IF($A21="N/A"," ",IF(Pricetype3=2,MAX(G21,0),IF(OR(Pricetype3=1,Pricetype3=4),IF(G21=0,0,(_xll.EURO(G21,Strikeprice3,0,0,($AK21+IF(Smile=TRUE,VLOOKUP(MAX(-5,Strikeprice3-G21),Volsmile,2),0)),($A21-DateToday)+15,IF(Pricetype3=1,1,0),0))),G21)))</f>
        <v>28.839998245239258</v>
      </c>
      <c r="Q21" s="250">
        <f>IF($A21="N/A"," ",IF(Pricetype3=2,MAX(H21,0),IF(OR(Pricetype3=1,Pricetype3=4),IF(H21=0,0,(_xll.EURO(H21,Strikeprice3,0,0,($AK21+IF(Smile=TRUE,VLOOKUP(MAX(-5,Strikeprice3-H21),Volsmile,2),0)),($A21-DateToday)+15,IF(Pricetype3=1,1,0),0))),H21)))</f>
        <v>0</v>
      </c>
      <c r="R21" s="250">
        <f>IF($A21="N/A"," ",IF(Pricetype3=2,MAX(I21,0),IF(OR(Pricetype3=1,Pricetype3=4),IF(I21=0,0,(_xll.EURO(I21,Strikeprice3,0,0,($AK21+IF(Smile=TRUE,VLOOKUP(MAX(-5,Strikeprice3-I21),Volsmile,2),0)),($A21-DateToday)+15,IF(Pricetype3=1,1,0),0))),I21)))</f>
        <v>19.339998245239258</v>
      </c>
      <c r="S21" s="250">
        <f>IF($A21="N/A"," ",IF(Pricetype3=2,MAX(J21,0),IF(OR(Pricetype3=1,Pricetype3=4),IF(J21=0,0,(_xll.EURO(J21,Strikeprice3,0,0,($AK21+IF(Smile=TRUE,VLOOKUP(MAX(-5,Strikeprice3-J21),Volsmile,2),0)),($A21-DateToday)+15,IF(Pricetype3=1,1,0),0))),J21)))</f>
        <v>19.339998245239258</v>
      </c>
      <c r="T21" s="250">
        <f>IF($A21="N/A"," ",IF(Pricetype3=2,MAX(K21,0),IF(OR(Pricetype3=1,Pricetype3=4),IF(K21=0,0,(_xll.EURO(K21,Strikeprice3,0,0,($AK21+IF(Smile=TRUE,VLOOKUP(MAX(-5,Strikeprice3-K21),Volsmile,2),0)),($A21-DateToday)+15,IF(Pricetype3=1,1,0),0))),K21)))</f>
        <v>0</v>
      </c>
      <c r="U21" s="177">
        <f t="shared" ca="1" si="1"/>
        <v>272.02405813907296</v>
      </c>
      <c r="V21" s="178">
        <f t="shared" ca="1" si="17"/>
        <v>1987951.8168803453</v>
      </c>
      <c r="W21" s="178">
        <f t="shared" ca="1" si="18"/>
        <v>1987951.8168803453</v>
      </c>
      <c r="X21" s="178">
        <f t="shared" ca="1" si="19"/>
        <v>0</v>
      </c>
      <c r="Y21" s="178">
        <f t="shared" ca="1" si="20"/>
        <v>251045.54750059923</v>
      </c>
      <c r="Z21" s="178">
        <f t="shared" ca="1" si="21"/>
        <v>251045.54750059923</v>
      </c>
      <c r="AA21" s="178">
        <f t="shared" ca="1" si="22"/>
        <v>0</v>
      </c>
      <c r="AB21" s="178">
        <f t="shared" ca="1" si="23"/>
        <v>210437.79228290133</v>
      </c>
      <c r="AC21" s="178">
        <f t="shared" ca="1" si="24"/>
        <v>210437.79228290133</v>
      </c>
      <c r="AD21" s="178">
        <f t="shared" ca="1" si="25"/>
        <v>0</v>
      </c>
      <c r="AE21" s="178">
        <f t="shared" ca="1" si="26"/>
        <v>4898870.3133276924</v>
      </c>
      <c r="AF21" s="224">
        <f t="shared" si="27"/>
        <v>0.28000000000000003</v>
      </c>
      <c r="AG21" s="224">
        <f t="shared" si="28"/>
        <v>0.44</v>
      </c>
      <c r="AH21" s="224">
        <f t="shared" si="29"/>
        <v>0.44</v>
      </c>
      <c r="AI21" s="224">
        <f t="shared" si="2"/>
        <v>0.14000000000000001</v>
      </c>
      <c r="AJ21" s="224">
        <f t="shared" si="3"/>
        <v>0.26400000000000001</v>
      </c>
      <c r="AK21" s="224">
        <f t="shared" si="30"/>
        <v>0.26400000000000001</v>
      </c>
      <c r="AL21" s="224">
        <f ca="1">IF($A21="N/A"," ",IF(PV=1,0,'Pricing Inputs3'!R54))</f>
        <v>5.0281435116621899E-2</v>
      </c>
      <c r="AM21" s="313">
        <f t="shared" ca="1" si="4"/>
        <v>0.90674686046357655</v>
      </c>
      <c r="BQ21">
        <f t="shared" si="5"/>
        <v>21</v>
      </c>
      <c r="BR21">
        <f t="shared" si="6"/>
        <v>4</v>
      </c>
      <c r="BS21">
        <f t="shared" si="7"/>
        <v>5</v>
      </c>
    </row>
    <row r="22" spans="1:71" x14ac:dyDescent="0.2">
      <c r="A22" s="253">
        <f>IF(A21="N/A","N/A",IF(EDATE(A21,1)&gt;Inputs!$Q$5,"N/A",EDATE(A21,1)))</f>
        <v>37803</v>
      </c>
      <c r="B22" s="324">
        <f t="shared" si="0"/>
        <v>2003</v>
      </c>
      <c r="C22" s="172">
        <f t="shared" si="8"/>
        <v>54.5</v>
      </c>
      <c r="D22" s="172">
        <f t="shared" si="9"/>
        <v>54.5</v>
      </c>
      <c r="E22" s="172">
        <f t="shared" si="10"/>
        <v>0</v>
      </c>
      <c r="F22" s="172">
        <f t="shared" si="11"/>
        <v>34.840003967285156</v>
      </c>
      <c r="G22" s="172">
        <f t="shared" si="12"/>
        <v>34.840003967285156</v>
      </c>
      <c r="H22" s="172">
        <f t="shared" si="13"/>
        <v>0</v>
      </c>
      <c r="I22" s="172">
        <f t="shared" si="14"/>
        <v>25.339998245239258</v>
      </c>
      <c r="J22" s="172">
        <f t="shared" si="15"/>
        <v>25.339998245239258</v>
      </c>
      <c r="K22" s="172">
        <f t="shared" si="16"/>
        <v>0</v>
      </c>
      <c r="L22" s="250">
        <f>IF($A22="N/A"," ",IF(Pricetype3=2,MAX(C22,0),IF(OR(Pricetype3=1,Pricetype3=4),IF(C22=0,0,(_xll.EURO(C22,Strikeprice3,0,0,($AH22+IF(Smile=TRUE,VLOOKUP(MAX(-5,Strikeprice3-C22),Volsmile,2),0)),($A22-DateToday)+15,IF(Pricetype3=1,1,0),0))),C22)))</f>
        <v>54.5</v>
      </c>
      <c r="M22" s="250">
        <f>IF($A22="N/A"," ",IF(Pricetype3=2,MAX(D22,0),IF(OR(Pricetype3=1,Pricetype3=4),IF(D22=0,0,(_xll.EURO(D22,Strikeprice3,0,0,($AH22+IF(Smile=TRUE,VLOOKUP(MAX(-5,Strikeprice3-D22),Volsmile,2),0)),($A22-DateToday)+15,IF(Pricetype3=1,1,0),0))),D22)))</f>
        <v>54.5</v>
      </c>
      <c r="N22" s="250">
        <f>IF($A22="N/A"," ",IF(Pricetype3=2,MAX(E22,0),IF(OR(Pricetype3=1,Pricetype3=4),IF(E22=0,0,(_xll.EURO(E22,Strikeprice3,0,0,($AK22+IF(Smile=TRUE,VLOOKUP(MAX(-5,Strikeprice3-E22),Volsmile,2),0)),($A22-DateToday)+15,IF(Pricetype3=1,1,0),0))),E22)))</f>
        <v>0</v>
      </c>
      <c r="O22" s="250">
        <f>IF($A22="N/A"," ",IF(Pricetype3=2,MAX(F22,0),IF(OR(Pricetype3=1,Pricetype3=4),IF(F22=0,0,(_xll.EURO(F22,Strikeprice3,0,0,($AK22+IF(Smile=TRUE,VLOOKUP(MAX(-5,Strikeprice3-F22),Volsmile,2),0)),($A22-DateToday)+15,IF(Pricetype3=1,1,0),0))),F22)))</f>
        <v>34.840003967285156</v>
      </c>
      <c r="P22" s="250">
        <f>IF($A22="N/A"," ",IF(Pricetype3=2,MAX(G22,0),IF(OR(Pricetype3=1,Pricetype3=4),IF(G22=0,0,(_xll.EURO(G22,Strikeprice3,0,0,($AK22+IF(Smile=TRUE,VLOOKUP(MAX(-5,Strikeprice3-G22),Volsmile,2),0)),($A22-DateToday)+15,IF(Pricetype3=1,1,0),0))),G22)))</f>
        <v>34.840003967285156</v>
      </c>
      <c r="Q22" s="250">
        <f>IF($A22="N/A"," ",IF(Pricetype3=2,MAX(H22,0),IF(OR(Pricetype3=1,Pricetype3=4),IF(H22=0,0,(_xll.EURO(H22,Strikeprice3,0,0,($AK22+IF(Smile=TRUE,VLOOKUP(MAX(-5,Strikeprice3-H22),Volsmile,2),0)),($A22-DateToday)+15,IF(Pricetype3=1,1,0),0))),H22)))</f>
        <v>0</v>
      </c>
      <c r="R22" s="250">
        <f>IF($A22="N/A"," ",IF(Pricetype3=2,MAX(I22,0),IF(OR(Pricetype3=1,Pricetype3=4),IF(I22=0,0,(_xll.EURO(I22,Strikeprice3,0,0,($AK22+IF(Smile=TRUE,VLOOKUP(MAX(-5,Strikeprice3-I22),Volsmile,2),0)),($A22-DateToday)+15,IF(Pricetype3=1,1,0),0))),I22)))</f>
        <v>25.339998245239258</v>
      </c>
      <c r="S22" s="250">
        <f>IF($A22="N/A"," ",IF(Pricetype3=2,MAX(J22,0),IF(OR(Pricetype3=1,Pricetype3=4),IF(J22=0,0,(_xll.EURO(J22,Strikeprice3,0,0,($AK22+IF(Smile=TRUE,VLOOKUP(MAX(-5,Strikeprice3-J22),Volsmile,2),0)),($A22-DateToday)+15,IF(Pricetype3=1,1,0),0))),J22)))</f>
        <v>25.339998245239258</v>
      </c>
      <c r="T22" s="250">
        <f>IF($A22="N/A"," ",IF(Pricetype3=2,MAX(K22,0),IF(OR(Pricetype3=1,Pricetype3=4),IF(K22=0,0,(_xll.EURO(K22,Strikeprice3,0,0,($AK22+IF(Smile=TRUE,VLOOKUP(MAX(-5,Strikeprice3-K22),Volsmile,2),0)),($A22-DateToday)+15,IF(Pricetype3=1,1,0),0))),K22)))</f>
        <v>0</v>
      </c>
      <c r="U22" s="177">
        <f t="shared" ca="1" si="1"/>
        <v>270.71433412448698</v>
      </c>
      <c r="V22" s="178">
        <f t="shared" ca="1" si="17"/>
        <v>2596691.8929220792</v>
      </c>
      <c r="W22" s="178">
        <f t="shared" ca="1" si="18"/>
        <v>2596691.8929220792</v>
      </c>
      <c r="X22" s="178">
        <f t="shared" ca="1" si="19"/>
        <v>0</v>
      </c>
      <c r="Y22" s="178">
        <f t="shared" ca="1" si="20"/>
        <v>301814.03119673877</v>
      </c>
      <c r="Z22" s="178">
        <f t="shared" ca="1" si="21"/>
        <v>301814.03119673877</v>
      </c>
      <c r="AA22" s="178">
        <f t="shared" ca="1" si="22"/>
        <v>0</v>
      </c>
      <c r="AB22" s="178">
        <f t="shared" ca="1" si="23"/>
        <v>274396.03006702452</v>
      </c>
      <c r="AC22" s="178">
        <f t="shared" ca="1" si="24"/>
        <v>274396.03006702452</v>
      </c>
      <c r="AD22" s="178">
        <f t="shared" ca="1" si="25"/>
        <v>0</v>
      </c>
      <c r="AE22" s="178">
        <f t="shared" ca="1" si="26"/>
        <v>6345803.9083716851</v>
      </c>
      <c r="AF22" s="224">
        <f t="shared" si="27"/>
        <v>0.31200000000000006</v>
      </c>
      <c r="AG22" s="224">
        <f t="shared" si="28"/>
        <v>0.56000000000000005</v>
      </c>
      <c r="AH22" s="224">
        <f t="shared" si="29"/>
        <v>0.56000000000000005</v>
      </c>
      <c r="AI22" s="224">
        <f t="shared" si="2"/>
        <v>0.15600000000000003</v>
      </c>
      <c r="AJ22" s="224">
        <f t="shared" si="3"/>
        <v>0.33600000000000002</v>
      </c>
      <c r="AK22" s="224">
        <f t="shared" si="30"/>
        <v>0.33600000000000002</v>
      </c>
      <c r="AL22" s="224">
        <f ca="1">IF($A22="N/A"," ",IF(PV=1,0,'Pricing Inputs3'!R55))</f>
        <v>5.0586374239718297E-2</v>
      </c>
      <c r="AM22" s="313">
        <f t="shared" ca="1" si="4"/>
        <v>0.90238111374829</v>
      </c>
      <c r="BQ22">
        <f t="shared" si="5"/>
        <v>22</v>
      </c>
      <c r="BR22">
        <f t="shared" si="6"/>
        <v>4</v>
      </c>
      <c r="BS22">
        <f t="shared" si="7"/>
        <v>5</v>
      </c>
    </row>
    <row r="23" spans="1:71" x14ac:dyDescent="0.2">
      <c r="A23" s="253">
        <f>IF(A22="N/A","N/A",IF(EDATE(A22,1)&gt;Inputs!$Q$5,"N/A",EDATE(A22,1)))</f>
        <v>37834</v>
      </c>
      <c r="B23" s="324">
        <f t="shared" si="0"/>
        <v>2003</v>
      </c>
      <c r="C23" s="172">
        <f t="shared" si="8"/>
        <v>54.5</v>
      </c>
      <c r="D23" s="172">
        <f t="shared" si="9"/>
        <v>54.5</v>
      </c>
      <c r="E23" s="172">
        <f t="shared" si="10"/>
        <v>0</v>
      </c>
      <c r="F23" s="172">
        <f t="shared" si="11"/>
        <v>32.840007781982422</v>
      </c>
      <c r="G23" s="172">
        <f t="shared" si="12"/>
        <v>32.840007781982422</v>
      </c>
      <c r="H23" s="172">
        <f t="shared" si="13"/>
        <v>0</v>
      </c>
      <c r="I23" s="172">
        <f t="shared" si="14"/>
        <v>25.339998245239258</v>
      </c>
      <c r="J23" s="172">
        <f t="shared" si="15"/>
        <v>25.339998245239258</v>
      </c>
      <c r="K23" s="172">
        <f t="shared" si="16"/>
        <v>0</v>
      </c>
      <c r="L23" s="250">
        <f>IF($A23="N/A"," ",IF(Pricetype3=2,MAX(C23,0),IF(OR(Pricetype3=1,Pricetype3=4),IF(C23=0,0,(_xll.EURO(C23,Strikeprice3,0,0,($AH23+IF(Smile=TRUE,VLOOKUP(MAX(-5,Strikeprice3-C23),Volsmile,2),0)),($A23-DateToday)+15,IF(Pricetype3=1,1,0),0))),C23)))</f>
        <v>54.5</v>
      </c>
      <c r="M23" s="250">
        <f>IF($A23="N/A"," ",IF(Pricetype3=2,MAX(D23,0),IF(OR(Pricetype3=1,Pricetype3=4),IF(D23=0,0,(_xll.EURO(D23,Strikeprice3,0,0,($AH23+IF(Smile=TRUE,VLOOKUP(MAX(-5,Strikeprice3-D23),Volsmile,2),0)),($A23-DateToday)+15,IF(Pricetype3=1,1,0),0))),D23)))</f>
        <v>54.5</v>
      </c>
      <c r="N23" s="250">
        <f>IF($A23="N/A"," ",IF(Pricetype3=2,MAX(E23,0),IF(OR(Pricetype3=1,Pricetype3=4),IF(E23=0,0,(_xll.EURO(E23,Strikeprice3,0,0,($AK23+IF(Smile=TRUE,VLOOKUP(MAX(-5,Strikeprice3-E23),Volsmile,2),0)),($A23-DateToday)+15,IF(Pricetype3=1,1,0),0))),E23)))</f>
        <v>0</v>
      </c>
      <c r="O23" s="250">
        <f>IF($A23="N/A"," ",IF(Pricetype3=2,MAX(F23,0),IF(OR(Pricetype3=1,Pricetype3=4),IF(F23=0,0,(_xll.EURO(F23,Strikeprice3,0,0,($AK23+IF(Smile=TRUE,VLOOKUP(MAX(-5,Strikeprice3-F23),Volsmile,2),0)),($A23-DateToday)+15,IF(Pricetype3=1,1,0),0))),F23)))</f>
        <v>32.840007781982422</v>
      </c>
      <c r="P23" s="250">
        <f>IF($A23="N/A"," ",IF(Pricetype3=2,MAX(G23,0),IF(OR(Pricetype3=1,Pricetype3=4),IF(G23=0,0,(_xll.EURO(G23,Strikeprice3,0,0,($AK23+IF(Smile=TRUE,VLOOKUP(MAX(-5,Strikeprice3-G23),Volsmile,2),0)),($A23-DateToday)+15,IF(Pricetype3=1,1,0),0))),G23)))</f>
        <v>32.840007781982422</v>
      </c>
      <c r="Q23" s="250">
        <f>IF($A23="N/A"," ",IF(Pricetype3=2,MAX(H23,0),IF(OR(Pricetype3=1,Pricetype3=4),IF(H23=0,0,(_xll.EURO(H23,Strikeprice3,0,0,($AK23+IF(Smile=TRUE,VLOOKUP(MAX(-5,Strikeprice3-H23),Volsmile,2),0)),($A23-DateToday)+15,IF(Pricetype3=1,1,0),0))),H23)))</f>
        <v>0</v>
      </c>
      <c r="R23" s="250">
        <f>IF($A23="N/A"," ",IF(Pricetype3=2,MAX(I23,0),IF(OR(Pricetype3=1,Pricetype3=4),IF(I23=0,0,(_xll.EURO(I23,Strikeprice3,0,0,($AK23+IF(Smile=TRUE,VLOOKUP(MAX(-5,Strikeprice3-I23),Volsmile,2),0)),($A23-DateToday)+15,IF(Pricetype3=1,1,0),0))),I23)))</f>
        <v>25.339998245239258</v>
      </c>
      <c r="S23" s="250">
        <f>IF($A23="N/A"," ",IF(Pricetype3=2,MAX(J23,0),IF(OR(Pricetype3=1,Pricetype3=4),IF(J23=0,0,(_xll.EURO(J23,Strikeprice3,0,0,($AK23+IF(Smile=TRUE,VLOOKUP(MAX(-5,Strikeprice3-J23),Volsmile,2),0)),($A23-DateToday)+15,IF(Pricetype3=1,1,0),0))),J23)))</f>
        <v>25.339998245239258</v>
      </c>
      <c r="T23" s="250">
        <f>IF($A23="N/A"," ",IF(Pricetype3=2,MAX(K23,0),IF(OR(Pricetype3=1,Pricetype3=4),IF(K23=0,0,(_xll.EURO(K23,Strikeprice3,0,0,($AK23+IF(Smile=TRUE,VLOOKUP(MAX(-5,Strikeprice3-K23),Volsmile,2),0)),($A23-DateToday)+15,IF(Pricetype3=1,1,0),0))),K23)))</f>
        <v>0</v>
      </c>
      <c r="U23" s="177">
        <f t="shared" ca="1" si="1"/>
        <v>269.41358681874357</v>
      </c>
      <c r="V23" s="178">
        <f t="shared" ca="1" si="17"/>
        <v>2466750.8009124161</v>
      </c>
      <c r="W23" s="178">
        <f t="shared" ca="1" si="18"/>
        <v>2466750.8009124161</v>
      </c>
      <c r="X23" s="178">
        <f t="shared" ca="1" si="19"/>
        <v>0</v>
      </c>
      <c r="Y23" s="178">
        <f t="shared" ca="1" si="20"/>
        <v>353901.77150797343</v>
      </c>
      <c r="Z23" s="178">
        <f t="shared" ca="1" si="21"/>
        <v>353901.77150797343</v>
      </c>
      <c r="AA23" s="178">
        <f t="shared" ca="1" si="22"/>
        <v>0</v>
      </c>
      <c r="AB23" s="178">
        <f t="shared" ca="1" si="23"/>
        <v>273077.59268922306</v>
      </c>
      <c r="AC23" s="178">
        <f t="shared" ca="1" si="24"/>
        <v>273077.59268922306</v>
      </c>
      <c r="AD23" s="178">
        <f t="shared" ca="1" si="25"/>
        <v>0</v>
      </c>
      <c r="AE23" s="178">
        <f t="shared" ca="1" si="26"/>
        <v>6187460.330219225</v>
      </c>
      <c r="AF23" s="224">
        <f t="shared" si="27"/>
        <v>0.31200000000000006</v>
      </c>
      <c r="AG23" s="224">
        <f t="shared" si="28"/>
        <v>0.56000000000000005</v>
      </c>
      <c r="AH23" s="224">
        <f t="shared" si="29"/>
        <v>0.56000000000000005</v>
      </c>
      <c r="AI23" s="224">
        <f t="shared" si="2"/>
        <v>0.15600000000000003</v>
      </c>
      <c r="AJ23" s="224">
        <f t="shared" si="3"/>
        <v>0.33600000000000002</v>
      </c>
      <c r="AK23" s="224">
        <f t="shared" si="30"/>
        <v>0.33600000000000002</v>
      </c>
      <c r="AL23" s="224">
        <f ca="1">IF($A23="N/A"," ",IF(PV=1,0,'Pricing Inputs3'!R56))</f>
        <v>5.0862428782425098E-2</v>
      </c>
      <c r="AM23" s="313">
        <f t="shared" ca="1" si="4"/>
        <v>0.89804528939581196</v>
      </c>
      <c r="BQ23">
        <f t="shared" si="5"/>
        <v>21</v>
      </c>
      <c r="BR23">
        <f t="shared" si="6"/>
        <v>5</v>
      </c>
      <c r="BS23">
        <f t="shared" si="7"/>
        <v>5</v>
      </c>
    </row>
    <row r="24" spans="1:71" x14ac:dyDescent="0.2">
      <c r="A24" s="253">
        <f>IF(A23="N/A","N/A",IF(EDATE(A23,1)&gt;Inputs!$Q$5,"N/A",EDATE(A23,1)))</f>
        <v>37865</v>
      </c>
      <c r="B24" s="324">
        <f t="shared" si="0"/>
        <v>2003</v>
      </c>
      <c r="C24" s="172">
        <f t="shared" si="8"/>
        <v>30</v>
      </c>
      <c r="D24" s="172">
        <f t="shared" si="9"/>
        <v>30</v>
      </c>
      <c r="E24" s="172">
        <f t="shared" si="10"/>
        <v>0</v>
      </c>
      <c r="F24" s="172">
        <f t="shared" si="11"/>
        <v>24.839998245239258</v>
      </c>
      <c r="G24" s="172">
        <f t="shared" si="12"/>
        <v>24.839998245239258</v>
      </c>
      <c r="H24" s="172">
        <f t="shared" si="13"/>
        <v>0</v>
      </c>
      <c r="I24" s="172">
        <f t="shared" si="14"/>
        <v>19.339998245239258</v>
      </c>
      <c r="J24" s="172">
        <f t="shared" si="15"/>
        <v>19.339998245239258</v>
      </c>
      <c r="K24" s="172">
        <f t="shared" si="16"/>
        <v>0</v>
      </c>
      <c r="L24" s="250">
        <f>IF($A24="N/A"," ",IF(Pricetype3=2,MAX(C24,0),IF(OR(Pricetype3=1,Pricetype3=4),IF(C24=0,0,(_xll.EURO(C24,Strikeprice3,0,0,($AH24+IF(Smile=TRUE,VLOOKUP(MAX(-5,Strikeprice3-C24),Volsmile,2),0)),($A24-DateToday)+15,IF(Pricetype3=1,1,0),0))),C24)))</f>
        <v>30</v>
      </c>
      <c r="M24" s="250">
        <f>IF($A24="N/A"," ",IF(Pricetype3=2,MAX(D24,0),IF(OR(Pricetype3=1,Pricetype3=4),IF(D24=0,0,(_xll.EURO(D24,Strikeprice3,0,0,($AH24+IF(Smile=TRUE,VLOOKUP(MAX(-5,Strikeprice3-D24),Volsmile,2),0)),($A24-DateToday)+15,IF(Pricetype3=1,1,0),0))),D24)))</f>
        <v>30</v>
      </c>
      <c r="N24" s="250">
        <f>IF($A24="N/A"," ",IF(Pricetype3=2,MAX(E24,0),IF(OR(Pricetype3=1,Pricetype3=4),IF(E24=0,0,(_xll.EURO(E24,Strikeprice3,0,0,($AK24+IF(Smile=TRUE,VLOOKUP(MAX(-5,Strikeprice3-E24),Volsmile,2),0)),($A24-DateToday)+15,IF(Pricetype3=1,1,0),0))),E24)))</f>
        <v>0</v>
      </c>
      <c r="O24" s="250">
        <f>IF($A24="N/A"," ",IF(Pricetype3=2,MAX(F24,0),IF(OR(Pricetype3=1,Pricetype3=4),IF(F24=0,0,(_xll.EURO(F24,Strikeprice3,0,0,($AK24+IF(Smile=TRUE,VLOOKUP(MAX(-5,Strikeprice3-F24),Volsmile,2),0)),($A24-DateToday)+15,IF(Pricetype3=1,1,0),0))),F24)))</f>
        <v>24.839998245239258</v>
      </c>
      <c r="P24" s="250">
        <f>IF($A24="N/A"," ",IF(Pricetype3=2,MAX(G24,0),IF(OR(Pricetype3=1,Pricetype3=4),IF(G24=0,0,(_xll.EURO(G24,Strikeprice3,0,0,($AK24+IF(Smile=TRUE,VLOOKUP(MAX(-5,Strikeprice3-G24),Volsmile,2),0)),($A24-DateToday)+15,IF(Pricetype3=1,1,0),0))),G24)))</f>
        <v>24.839998245239258</v>
      </c>
      <c r="Q24" s="250">
        <f>IF($A24="N/A"," ",IF(Pricetype3=2,MAX(H24,0),IF(OR(Pricetype3=1,Pricetype3=4),IF(H24=0,0,(_xll.EURO(H24,Strikeprice3,0,0,($AK24+IF(Smile=TRUE,VLOOKUP(MAX(-5,Strikeprice3-H24),Volsmile,2),0)),($A24-DateToday)+15,IF(Pricetype3=1,1,0),0))),H24)))</f>
        <v>0</v>
      </c>
      <c r="R24" s="250">
        <f>IF($A24="N/A"," ",IF(Pricetype3=2,MAX(I24,0),IF(OR(Pricetype3=1,Pricetype3=4),IF(I24=0,0,(_xll.EURO(I24,Strikeprice3,0,0,($AK24+IF(Smile=TRUE,VLOOKUP(MAX(-5,Strikeprice3-I24),Volsmile,2),0)),($A24-DateToday)+15,IF(Pricetype3=1,1,0),0))),I24)))</f>
        <v>19.339998245239258</v>
      </c>
      <c r="S24" s="250">
        <f>IF($A24="N/A"," ",IF(Pricetype3=2,MAX(J24,0),IF(OR(Pricetype3=1,Pricetype3=4),IF(J24=0,0,(_xll.EURO(J24,Strikeprice3,0,0,($AK24+IF(Smile=TRUE,VLOOKUP(MAX(-5,Strikeprice3-J24),Volsmile,2),0)),($A24-DateToday)+15,IF(Pricetype3=1,1,0),0))),J24)))</f>
        <v>19.339998245239258</v>
      </c>
      <c r="T24" s="250">
        <f>IF($A24="N/A"," ",IF(Pricetype3=2,MAX(K24,0),IF(OR(Pricetype3=1,Pricetype3=4),IF(K24=0,0,(_xll.EURO(K24,Strikeprice3,0,0,($AK24+IF(Smile=TRUE,VLOOKUP(MAX(-5,Strikeprice3-K24),Volsmile,2),0)),($A24-DateToday)+15,IF(Pricetype3=1,1,0),0))),K24)))</f>
        <v>0</v>
      </c>
      <c r="U24" s="177">
        <f t="shared" ca="1" si="1"/>
        <v>268.13857784171142</v>
      </c>
      <c r="V24" s="178">
        <f t="shared" ca="1" si="17"/>
        <v>1351418.4323222255</v>
      </c>
      <c r="W24" s="178">
        <f t="shared" ca="1" si="18"/>
        <v>1351418.4323222255</v>
      </c>
      <c r="X24" s="178">
        <f t="shared" ca="1" si="19"/>
        <v>0</v>
      </c>
      <c r="Y24" s="178">
        <f t="shared" ca="1" si="20"/>
        <v>213137.97769820999</v>
      </c>
      <c r="Z24" s="178">
        <f t="shared" ca="1" si="21"/>
        <v>213137.97769820999</v>
      </c>
      <c r="AA24" s="178">
        <f t="shared" ca="1" si="22"/>
        <v>0</v>
      </c>
      <c r="AB24" s="178">
        <f t="shared" ca="1" si="23"/>
        <v>207431.98499758594</v>
      </c>
      <c r="AC24" s="178">
        <f t="shared" ca="1" si="24"/>
        <v>207431.98499758594</v>
      </c>
      <c r="AD24" s="178">
        <f t="shared" ca="1" si="25"/>
        <v>0</v>
      </c>
      <c r="AE24" s="178">
        <f t="shared" ca="1" si="26"/>
        <v>3543976.7900360432</v>
      </c>
      <c r="AF24" s="224">
        <f t="shared" si="27"/>
        <v>0.2</v>
      </c>
      <c r="AG24" s="224">
        <f t="shared" si="28"/>
        <v>0.28000000000000003</v>
      </c>
      <c r="AH24" s="224">
        <f t="shared" si="29"/>
        <v>0.28000000000000003</v>
      </c>
      <c r="AI24" s="224">
        <f t="shared" si="2"/>
        <v>0.1</v>
      </c>
      <c r="AJ24" s="224">
        <f t="shared" si="3"/>
        <v>0.16800000000000001</v>
      </c>
      <c r="AK24" s="224">
        <f t="shared" si="30"/>
        <v>0.16800000000000001</v>
      </c>
      <c r="AL24" s="224">
        <f ca="1">IF($A24="N/A"," ",IF(PV=1,0,'Pricing Inputs3'!R57))</f>
        <v>5.1147685169941504E-2</v>
      </c>
      <c r="AM24" s="313">
        <f t="shared" ca="1" si="4"/>
        <v>0.89379525947237137</v>
      </c>
      <c r="BQ24">
        <f t="shared" si="5"/>
        <v>21</v>
      </c>
      <c r="BR24">
        <f t="shared" si="6"/>
        <v>4</v>
      </c>
      <c r="BS24">
        <f t="shared" si="7"/>
        <v>5</v>
      </c>
    </row>
    <row r="25" spans="1:71" x14ac:dyDescent="0.2">
      <c r="A25" s="253">
        <f>IF(A24="N/A","N/A",IF(EDATE(A24,1)&gt;Inputs!$Q$5,"N/A",EDATE(A24,1)))</f>
        <v>37895</v>
      </c>
      <c r="B25" s="324">
        <f t="shared" si="0"/>
        <v>2003</v>
      </c>
      <c r="C25" s="172">
        <f t="shared" si="8"/>
        <v>30.401564002037048</v>
      </c>
      <c r="D25" s="172">
        <f t="shared" si="9"/>
        <v>30.401564002037048</v>
      </c>
      <c r="E25" s="172">
        <f t="shared" si="10"/>
        <v>0</v>
      </c>
      <c r="F25" s="172">
        <f t="shared" si="11"/>
        <v>19.83599853515625</v>
      </c>
      <c r="G25" s="172">
        <f t="shared" si="12"/>
        <v>19.83599853515625</v>
      </c>
      <c r="H25" s="172">
        <f t="shared" si="13"/>
        <v>0</v>
      </c>
      <c r="I25" s="172">
        <f t="shared" si="14"/>
        <v>14.336502075195313</v>
      </c>
      <c r="J25" s="172">
        <f t="shared" si="15"/>
        <v>14.336502075195313</v>
      </c>
      <c r="K25" s="172">
        <f t="shared" si="16"/>
        <v>0</v>
      </c>
      <c r="L25" s="250">
        <f>IF($A25="N/A"," ",IF(Pricetype3=2,MAX(C25,0),IF(OR(Pricetype3=1,Pricetype3=4),IF(C25=0,0,(_xll.EURO(C25,Strikeprice3,0,0,($AH25+IF(Smile=TRUE,VLOOKUP(MAX(-5,Strikeprice3-C25),Volsmile,2),0)),($A25-DateToday)+15,IF(Pricetype3=1,1,0),0))),C25)))</f>
        <v>30.401564002037048</v>
      </c>
      <c r="M25" s="250">
        <f>IF($A25="N/A"," ",IF(Pricetype3=2,MAX(D25,0),IF(OR(Pricetype3=1,Pricetype3=4),IF(D25=0,0,(_xll.EURO(D25,Strikeprice3,0,0,($AH25+IF(Smile=TRUE,VLOOKUP(MAX(-5,Strikeprice3-D25),Volsmile,2),0)),($A25-DateToday)+15,IF(Pricetype3=1,1,0),0))),D25)))</f>
        <v>30.401564002037048</v>
      </c>
      <c r="N25" s="250">
        <f>IF($A25="N/A"," ",IF(Pricetype3=2,MAX(E25,0),IF(OR(Pricetype3=1,Pricetype3=4),IF(E25=0,0,(_xll.EURO(E25,Strikeprice3,0,0,($AK25+IF(Smile=TRUE,VLOOKUP(MAX(-5,Strikeprice3-E25),Volsmile,2),0)),($A25-DateToday)+15,IF(Pricetype3=1,1,0),0))),E25)))</f>
        <v>0</v>
      </c>
      <c r="O25" s="250">
        <f>IF($A25="N/A"," ",IF(Pricetype3=2,MAX(F25,0),IF(OR(Pricetype3=1,Pricetype3=4),IF(F25=0,0,(_xll.EURO(F25,Strikeprice3,0,0,($AK25+IF(Smile=TRUE,VLOOKUP(MAX(-5,Strikeprice3-F25),Volsmile,2),0)),($A25-DateToday)+15,IF(Pricetype3=1,1,0),0))),F25)))</f>
        <v>19.83599853515625</v>
      </c>
      <c r="P25" s="250">
        <f>IF($A25="N/A"," ",IF(Pricetype3=2,MAX(G25,0),IF(OR(Pricetype3=1,Pricetype3=4),IF(G25=0,0,(_xll.EURO(G25,Strikeprice3,0,0,($AK25+IF(Smile=TRUE,VLOOKUP(MAX(-5,Strikeprice3-G25),Volsmile,2),0)),($A25-DateToday)+15,IF(Pricetype3=1,1,0),0))),G25)))</f>
        <v>19.83599853515625</v>
      </c>
      <c r="Q25" s="250">
        <f>IF($A25="N/A"," ",IF(Pricetype3=2,MAX(H25,0),IF(OR(Pricetype3=1,Pricetype3=4),IF(H25=0,0,(_xll.EURO(H25,Strikeprice3,0,0,($AK25+IF(Smile=TRUE,VLOOKUP(MAX(-5,Strikeprice3-H25),Volsmile,2),0)),($A25-DateToday)+15,IF(Pricetype3=1,1,0),0))),H25)))</f>
        <v>0</v>
      </c>
      <c r="R25" s="250">
        <f>IF($A25="N/A"," ",IF(Pricetype3=2,MAX(I25,0),IF(OR(Pricetype3=1,Pricetype3=4),IF(I25=0,0,(_xll.EURO(I25,Strikeprice3,0,0,($AK25+IF(Smile=TRUE,VLOOKUP(MAX(-5,Strikeprice3-I25),Volsmile,2),0)),($A25-DateToday)+15,IF(Pricetype3=1,1,0),0))),I25)))</f>
        <v>14.336502075195313</v>
      </c>
      <c r="S25" s="250">
        <f>IF($A25="N/A"," ",IF(Pricetype3=2,MAX(J25,0),IF(OR(Pricetype3=1,Pricetype3=4),IF(J25=0,0,(_xll.EURO(J25,Strikeprice3,0,0,($AK25+IF(Smile=TRUE,VLOOKUP(MAX(-5,Strikeprice3-J25),Volsmile,2),0)),($A25-DateToday)+15,IF(Pricetype3=1,1,0),0))),J25)))</f>
        <v>14.336502075195313</v>
      </c>
      <c r="T25" s="250">
        <f>IF($A25="N/A"," ",IF(Pricetype3=2,MAX(K25,0),IF(OR(Pricetype3=1,Pricetype3=4),IF(K25=0,0,(_xll.EURO(K25,Strikeprice3,0,0,($AK25+IF(Smile=TRUE,VLOOKUP(MAX(-5,Strikeprice3-K25),Volsmile,2),0)),($A25-DateToday)+15,IF(Pricetype3=1,1,0),0))),K25)))</f>
        <v>0</v>
      </c>
      <c r="U25" s="177">
        <f t="shared" ca="1" si="1"/>
        <v>266.82812099139551</v>
      </c>
      <c r="V25" s="178">
        <f t="shared" ca="1" si="17"/>
        <v>1492606.564406828</v>
      </c>
      <c r="W25" s="178">
        <f t="shared" ca="1" si="18"/>
        <v>1492606.564406828</v>
      </c>
      <c r="X25" s="178">
        <f t="shared" ca="1" si="19"/>
        <v>0</v>
      </c>
      <c r="Y25" s="178">
        <f t="shared" ca="1" si="20"/>
        <v>169369.67094796212</v>
      </c>
      <c r="Z25" s="178">
        <f t="shared" ca="1" si="21"/>
        <v>169369.67094796212</v>
      </c>
      <c r="AA25" s="178">
        <f t="shared" ca="1" si="22"/>
        <v>0</v>
      </c>
      <c r="AB25" s="178">
        <f t="shared" ca="1" si="23"/>
        <v>122412.22113003544</v>
      </c>
      <c r="AC25" s="178">
        <f t="shared" ca="1" si="24"/>
        <v>122412.22113003544</v>
      </c>
      <c r="AD25" s="178">
        <f t="shared" ca="1" si="25"/>
        <v>0</v>
      </c>
      <c r="AE25" s="178">
        <f t="shared" ca="1" si="26"/>
        <v>3568776.9129696507</v>
      </c>
      <c r="AF25" s="224">
        <f t="shared" si="27"/>
        <v>0.2</v>
      </c>
      <c r="AG25" s="224">
        <f t="shared" si="28"/>
        <v>0.28000000000000003</v>
      </c>
      <c r="AH25" s="224">
        <f t="shared" si="29"/>
        <v>0.28000000000000003</v>
      </c>
      <c r="AI25" s="224">
        <f t="shared" si="2"/>
        <v>0.1</v>
      </c>
      <c r="AJ25" s="224">
        <f t="shared" si="3"/>
        <v>0.16800000000000001</v>
      </c>
      <c r="AK25" s="224">
        <f t="shared" si="30"/>
        <v>0.16800000000000001</v>
      </c>
      <c r="AL25" s="224">
        <f ca="1">IF($A25="N/A"," ",IF(PV=1,0,'Pricing Inputs3'!R58))</f>
        <v>5.1419969304786803E-2</v>
      </c>
      <c r="AM25" s="313">
        <f t="shared" ca="1" si="4"/>
        <v>0.88942706997131837</v>
      </c>
      <c r="BQ25">
        <f t="shared" si="5"/>
        <v>23</v>
      </c>
      <c r="BR25">
        <f t="shared" si="6"/>
        <v>4</v>
      </c>
      <c r="BS25">
        <f t="shared" si="7"/>
        <v>4</v>
      </c>
    </row>
    <row r="26" spans="1:71" x14ac:dyDescent="0.2">
      <c r="A26" s="253">
        <f>IF(A25="N/A","N/A",IF(EDATE(A25,1)&gt;Inputs!$Q$5,"N/A",EDATE(A25,1)))</f>
        <v>37926</v>
      </c>
      <c r="B26" s="324">
        <f t="shared" si="0"/>
        <v>2003</v>
      </c>
      <c r="C26" s="172">
        <f t="shared" si="8"/>
        <v>30.501562476158142</v>
      </c>
      <c r="D26" s="172">
        <f t="shared" si="9"/>
        <v>30.501562476158142</v>
      </c>
      <c r="E26" s="172">
        <f t="shared" si="10"/>
        <v>0</v>
      </c>
      <c r="F26" s="172">
        <f t="shared" si="11"/>
        <v>21.839998245239258</v>
      </c>
      <c r="G26" s="172">
        <f t="shared" si="12"/>
        <v>21.839998245239258</v>
      </c>
      <c r="H26" s="172">
        <f t="shared" si="13"/>
        <v>0</v>
      </c>
      <c r="I26" s="172">
        <f t="shared" si="14"/>
        <v>14.340002059936523</v>
      </c>
      <c r="J26" s="172">
        <f t="shared" si="15"/>
        <v>14.340002059936523</v>
      </c>
      <c r="K26" s="172">
        <f t="shared" si="16"/>
        <v>0</v>
      </c>
      <c r="L26" s="250">
        <f>IF($A26="N/A"," ",IF(Pricetype3=2,MAX(C26,0),IF(OR(Pricetype3=1,Pricetype3=4),IF(C26=0,0,(_xll.EURO(C26,Strikeprice3,0,0,($AH26+IF(Smile=TRUE,VLOOKUP(MAX(-5,Strikeprice3-C26),Volsmile,2),0)),($A26-DateToday)+15,IF(Pricetype3=1,1,0),0))),C26)))</f>
        <v>30.501562476158142</v>
      </c>
      <c r="M26" s="250">
        <f>IF($A26="N/A"," ",IF(Pricetype3=2,MAX(D26,0),IF(OR(Pricetype3=1,Pricetype3=4),IF(D26=0,0,(_xll.EURO(D26,Strikeprice3,0,0,($AH26+IF(Smile=TRUE,VLOOKUP(MAX(-5,Strikeprice3-D26),Volsmile,2),0)),($A26-DateToday)+15,IF(Pricetype3=1,1,0),0))),D26)))</f>
        <v>30.501562476158142</v>
      </c>
      <c r="N26" s="250">
        <f>IF($A26="N/A"," ",IF(Pricetype3=2,MAX(E26,0),IF(OR(Pricetype3=1,Pricetype3=4),IF(E26=0,0,(_xll.EURO(E26,Strikeprice3,0,0,($AK26+IF(Smile=TRUE,VLOOKUP(MAX(-5,Strikeprice3-E26),Volsmile,2),0)),($A26-DateToday)+15,IF(Pricetype3=1,1,0),0))),E26)))</f>
        <v>0</v>
      </c>
      <c r="O26" s="250">
        <f>IF($A26="N/A"," ",IF(Pricetype3=2,MAX(F26,0),IF(OR(Pricetype3=1,Pricetype3=4),IF(F26=0,0,(_xll.EURO(F26,Strikeprice3,0,0,($AK26+IF(Smile=TRUE,VLOOKUP(MAX(-5,Strikeprice3-F26),Volsmile,2),0)),($A26-DateToday)+15,IF(Pricetype3=1,1,0),0))),F26)))</f>
        <v>21.839998245239258</v>
      </c>
      <c r="P26" s="250">
        <f>IF($A26="N/A"," ",IF(Pricetype3=2,MAX(G26,0),IF(OR(Pricetype3=1,Pricetype3=4),IF(G26=0,0,(_xll.EURO(G26,Strikeprice3,0,0,($AK26+IF(Smile=TRUE,VLOOKUP(MAX(-5,Strikeprice3-G26),Volsmile,2),0)),($A26-DateToday)+15,IF(Pricetype3=1,1,0),0))),G26)))</f>
        <v>21.839998245239258</v>
      </c>
      <c r="Q26" s="250">
        <f>IF($A26="N/A"," ",IF(Pricetype3=2,MAX(H26,0),IF(OR(Pricetype3=1,Pricetype3=4),IF(H26=0,0,(_xll.EURO(H26,Strikeprice3,0,0,($AK26+IF(Smile=TRUE,VLOOKUP(MAX(-5,Strikeprice3-H26),Volsmile,2),0)),($A26-DateToday)+15,IF(Pricetype3=1,1,0),0))),H26)))</f>
        <v>0</v>
      </c>
      <c r="R26" s="250">
        <f>IF($A26="N/A"," ",IF(Pricetype3=2,MAX(I26,0),IF(OR(Pricetype3=1,Pricetype3=4),IF(I26=0,0,(_xll.EURO(I26,Strikeprice3,0,0,($AK26+IF(Smile=TRUE,VLOOKUP(MAX(-5,Strikeprice3-I26),Volsmile,2),0)),($A26-DateToday)+15,IF(Pricetype3=1,1,0),0))),I26)))</f>
        <v>14.340002059936523</v>
      </c>
      <c r="S26" s="250">
        <f>IF($A26="N/A"," ",IF(Pricetype3=2,MAX(J26,0),IF(OR(Pricetype3=1,Pricetype3=4),IF(J26=0,0,(_xll.EURO(J26,Strikeprice3,0,0,($AK26+IF(Smile=TRUE,VLOOKUP(MAX(-5,Strikeprice3-J26),Volsmile,2),0)),($A26-DateToday)+15,IF(Pricetype3=1,1,0),0))),J26)))</f>
        <v>14.340002059936523</v>
      </c>
      <c r="T26" s="250">
        <f>IF($A26="N/A"," ",IF(Pricetype3=2,MAX(K26,0),IF(OR(Pricetype3=1,Pricetype3=4),IF(K26=0,0,(_xll.EURO(K26,Strikeprice3,0,0,($AK26+IF(Smile=TRUE,VLOOKUP(MAX(-5,Strikeprice3-K26),Volsmile,2),0)),($A26-DateToday)+15,IF(Pricetype3=1,1,0),0))),K26)))</f>
        <v>0</v>
      </c>
      <c r="U26" s="177">
        <f t="shared" ca="1" si="1"/>
        <v>265.54695642911463</v>
      </c>
      <c r="V26" s="178">
        <f t="shared" ca="1" si="17"/>
        <v>1231138.7564451951</v>
      </c>
      <c r="W26" s="178">
        <f t="shared" ca="1" si="18"/>
        <v>1231138.7564451951</v>
      </c>
      <c r="X26" s="178">
        <f t="shared" ca="1" si="19"/>
        <v>0</v>
      </c>
      <c r="Y26" s="178">
        <f t="shared" ca="1" si="20"/>
        <v>231981.80249761959</v>
      </c>
      <c r="Z26" s="178">
        <f t="shared" ca="1" si="21"/>
        <v>231981.80249761959</v>
      </c>
      <c r="AA26" s="178">
        <f t="shared" ca="1" si="22"/>
        <v>0</v>
      </c>
      <c r="AB26" s="178">
        <f t="shared" ca="1" si="23"/>
        <v>182781.30730576214</v>
      </c>
      <c r="AC26" s="178">
        <f t="shared" ca="1" si="24"/>
        <v>182781.30730576214</v>
      </c>
      <c r="AD26" s="178">
        <f t="shared" ca="1" si="25"/>
        <v>0</v>
      </c>
      <c r="AE26" s="178">
        <f t="shared" ca="1" si="26"/>
        <v>3291803.7324971538</v>
      </c>
      <c r="AF26" s="224">
        <f t="shared" si="27"/>
        <v>0.2</v>
      </c>
      <c r="AG26" s="224">
        <f t="shared" si="28"/>
        <v>0.28000000000000003</v>
      </c>
      <c r="AH26" s="224">
        <f t="shared" si="29"/>
        <v>0.28000000000000003</v>
      </c>
      <c r="AI26" s="224">
        <f t="shared" si="2"/>
        <v>0.1</v>
      </c>
      <c r="AJ26" s="224">
        <f t="shared" si="3"/>
        <v>0.16800000000000001</v>
      </c>
      <c r="AK26" s="224">
        <f t="shared" si="30"/>
        <v>0.16800000000000001</v>
      </c>
      <c r="AL26" s="224">
        <f ca="1">IF($A26="N/A"," ",IF(PV=1,0,'Pricing Inputs3'!R59))</f>
        <v>5.1695924530872801E-2</v>
      </c>
      <c r="AM26" s="313">
        <f t="shared" ca="1" si="4"/>
        <v>0.88515652143038204</v>
      </c>
      <c r="BQ26">
        <f t="shared" si="5"/>
        <v>19</v>
      </c>
      <c r="BR26">
        <f t="shared" si="6"/>
        <v>5</v>
      </c>
      <c r="BS26">
        <f t="shared" si="7"/>
        <v>6</v>
      </c>
    </row>
    <row r="27" spans="1:71" x14ac:dyDescent="0.2">
      <c r="A27" s="253">
        <f>IF(A26="N/A","N/A",IF(EDATE(A26,1)&gt;Inputs!$Q$5,"N/A",EDATE(A26,1)))</f>
        <v>37956</v>
      </c>
      <c r="B27" s="324">
        <f t="shared" si="0"/>
        <v>2003</v>
      </c>
      <c r="C27" s="172">
        <f t="shared" si="8"/>
        <v>30.601560950279236</v>
      </c>
      <c r="D27" s="172">
        <f t="shared" si="9"/>
        <v>30.601560950279236</v>
      </c>
      <c r="E27" s="172">
        <f t="shared" si="10"/>
        <v>0</v>
      </c>
      <c r="F27" s="172">
        <f t="shared" si="11"/>
        <v>26.839998245239258</v>
      </c>
      <c r="G27" s="172">
        <f t="shared" si="12"/>
        <v>26.839998245239258</v>
      </c>
      <c r="H27" s="172">
        <f t="shared" si="13"/>
        <v>0</v>
      </c>
      <c r="I27" s="172">
        <f t="shared" si="14"/>
        <v>21.339998245239258</v>
      </c>
      <c r="J27" s="172">
        <f t="shared" si="15"/>
        <v>21.339998245239258</v>
      </c>
      <c r="K27" s="172">
        <f t="shared" si="16"/>
        <v>0</v>
      </c>
      <c r="L27" s="250">
        <f>IF($A27="N/A"," ",IF(Pricetype3=2,MAX(C27,0),IF(OR(Pricetype3=1,Pricetype3=4),IF(C27=0,0,(_xll.EURO(C27,Strikeprice3,0,0,($AH27+IF(Smile=TRUE,VLOOKUP(MAX(-5,Strikeprice3-C27),Volsmile,2),0)),($A27-DateToday)+15,IF(Pricetype3=1,1,0),0))),C27)))</f>
        <v>30.601560950279236</v>
      </c>
      <c r="M27" s="250">
        <f>IF($A27="N/A"," ",IF(Pricetype3=2,MAX(D27,0),IF(OR(Pricetype3=1,Pricetype3=4),IF(D27=0,0,(_xll.EURO(D27,Strikeprice3,0,0,($AH27+IF(Smile=TRUE,VLOOKUP(MAX(-5,Strikeprice3-D27),Volsmile,2),0)),($A27-DateToday)+15,IF(Pricetype3=1,1,0),0))),D27)))</f>
        <v>30.601560950279236</v>
      </c>
      <c r="N27" s="250">
        <f>IF($A27="N/A"," ",IF(Pricetype3=2,MAX(E27,0),IF(OR(Pricetype3=1,Pricetype3=4),IF(E27=0,0,(_xll.EURO(E27,Strikeprice3,0,0,($AK27+IF(Smile=TRUE,VLOOKUP(MAX(-5,Strikeprice3-E27),Volsmile,2),0)),($A27-DateToday)+15,IF(Pricetype3=1,1,0),0))),E27)))</f>
        <v>0</v>
      </c>
      <c r="O27" s="250">
        <f>IF($A27="N/A"," ",IF(Pricetype3=2,MAX(F27,0),IF(OR(Pricetype3=1,Pricetype3=4),IF(F27=0,0,(_xll.EURO(F27,Strikeprice3,0,0,($AK27+IF(Smile=TRUE,VLOOKUP(MAX(-5,Strikeprice3-F27),Volsmile,2),0)),($A27-DateToday)+15,IF(Pricetype3=1,1,0),0))),F27)))</f>
        <v>26.839998245239258</v>
      </c>
      <c r="P27" s="250">
        <f>IF($A27="N/A"," ",IF(Pricetype3=2,MAX(G27,0),IF(OR(Pricetype3=1,Pricetype3=4),IF(G27=0,0,(_xll.EURO(G27,Strikeprice3,0,0,($AK27+IF(Smile=TRUE,VLOOKUP(MAX(-5,Strikeprice3-G27),Volsmile,2),0)),($A27-DateToday)+15,IF(Pricetype3=1,1,0),0))),G27)))</f>
        <v>26.839998245239258</v>
      </c>
      <c r="Q27" s="250">
        <f>IF($A27="N/A"," ",IF(Pricetype3=2,MAX(H27,0),IF(OR(Pricetype3=1,Pricetype3=4),IF(H27=0,0,(_xll.EURO(H27,Strikeprice3,0,0,($AK27+IF(Smile=TRUE,VLOOKUP(MAX(-5,Strikeprice3-H27),Volsmile,2),0)),($A27-DateToday)+15,IF(Pricetype3=1,1,0),0))),H27)))</f>
        <v>0</v>
      </c>
      <c r="R27" s="250">
        <f>IF($A27="N/A"," ",IF(Pricetype3=2,MAX(I27,0),IF(OR(Pricetype3=1,Pricetype3=4),IF(I27=0,0,(_xll.EURO(I27,Strikeprice3,0,0,($AK27+IF(Smile=TRUE,VLOOKUP(MAX(-5,Strikeprice3-I27),Volsmile,2),0)),($A27-DateToday)+15,IF(Pricetype3=1,1,0),0))),I27)))</f>
        <v>21.339998245239258</v>
      </c>
      <c r="S27" s="250">
        <f>IF($A27="N/A"," ",IF(Pricetype3=2,MAX(J27,0),IF(OR(Pricetype3=1,Pricetype3=4),IF(J27=0,0,(_xll.EURO(J27,Strikeprice3,0,0,($AK27+IF(Smile=TRUE,VLOOKUP(MAX(-5,Strikeprice3-J27),Volsmile,2),0)),($A27-DateToday)+15,IF(Pricetype3=1,1,0),0))),J27)))</f>
        <v>21.339998245239258</v>
      </c>
      <c r="T27" s="250">
        <f>IF($A27="N/A"," ",IF(Pricetype3=2,MAX(K27,0),IF(OR(Pricetype3=1,Pricetype3=4),IF(K27=0,0,(_xll.EURO(K27,Strikeprice3,0,0,($AK27+IF(Smile=TRUE,VLOOKUP(MAX(-5,Strikeprice3-K27),Volsmile,2),0)),($A27-DateToday)+15,IF(Pricetype3=1,1,0),0))),K27)))</f>
        <v>0</v>
      </c>
      <c r="U27" s="177">
        <f t="shared" ca="1" si="1"/>
        <v>264.22316938068417</v>
      </c>
      <c r="V27" s="178">
        <f t="shared" ca="1" si="17"/>
        <v>1423072.8903210971</v>
      </c>
      <c r="W27" s="178">
        <f t="shared" ca="1" si="18"/>
        <v>1423072.8903210971</v>
      </c>
      <c r="X27" s="178">
        <f t="shared" ca="1" si="19"/>
        <v>0</v>
      </c>
      <c r="Y27" s="178">
        <f t="shared" ca="1" si="20"/>
        <v>226935.98088093178</v>
      </c>
      <c r="Z27" s="178">
        <f t="shared" ca="1" si="21"/>
        <v>226935.98088093178</v>
      </c>
      <c r="AA27" s="178">
        <f t="shared" ca="1" si="22"/>
        <v>0</v>
      </c>
      <c r="AB27" s="178">
        <f t="shared" ca="1" si="23"/>
        <v>225540.8788374142</v>
      </c>
      <c r="AC27" s="178">
        <f t="shared" ca="1" si="24"/>
        <v>225540.8788374142</v>
      </c>
      <c r="AD27" s="178">
        <f t="shared" ca="1" si="25"/>
        <v>0</v>
      </c>
      <c r="AE27" s="178">
        <f t="shared" ca="1" si="26"/>
        <v>3751099.5000788863</v>
      </c>
      <c r="AF27" s="224">
        <f t="shared" si="27"/>
        <v>0.2</v>
      </c>
      <c r="AG27" s="224">
        <f t="shared" si="28"/>
        <v>0.28000000000000003</v>
      </c>
      <c r="AH27" s="224">
        <f t="shared" si="29"/>
        <v>0.28000000000000003</v>
      </c>
      <c r="AI27" s="224">
        <f t="shared" si="2"/>
        <v>0.1</v>
      </c>
      <c r="AJ27" s="224">
        <f t="shared" si="3"/>
        <v>0.16800000000000001</v>
      </c>
      <c r="AK27" s="224">
        <f t="shared" si="30"/>
        <v>0.16800000000000001</v>
      </c>
      <c r="AL27" s="224">
        <f ca="1">IF($A27="N/A"," ",IF(PV=1,0,'Pricing Inputs3'!R60))</f>
        <v>5.1971879782363804E-2</v>
      </c>
      <c r="AM27" s="313">
        <f t="shared" ca="1" si="4"/>
        <v>0.88074389793561381</v>
      </c>
      <c r="BQ27">
        <f t="shared" si="5"/>
        <v>22</v>
      </c>
      <c r="BR27">
        <f t="shared" si="6"/>
        <v>4</v>
      </c>
      <c r="BS27">
        <f t="shared" si="7"/>
        <v>5</v>
      </c>
    </row>
    <row r="28" spans="1:71" x14ac:dyDescent="0.2">
      <c r="A28" s="253">
        <f>IF(A27="N/A","N/A",IF(EDATE(A27,1)&gt;Inputs!$Q$5,"N/A",EDATE(A27,1)))</f>
        <v>37987</v>
      </c>
      <c r="B28" s="324">
        <f t="shared" si="0"/>
        <v>2004</v>
      </c>
      <c r="C28" s="172">
        <f t="shared" si="8"/>
        <v>34.335714612688335</v>
      </c>
      <c r="D28" s="172">
        <f t="shared" si="9"/>
        <v>34.335714612688335</v>
      </c>
      <c r="E28" s="172">
        <f t="shared" si="10"/>
        <v>0</v>
      </c>
      <c r="F28" s="172">
        <f t="shared" si="11"/>
        <v>35.5</v>
      </c>
      <c r="G28" s="172">
        <f t="shared" si="12"/>
        <v>35.5</v>
      </c>
      <c r="H28" s="172">
        <f t="shared" si="13"/>
        <v>0</v>
      </c>
      <c r="I28" s="172">
        <f t="shared" si="14"/>
        <v>25</v>
      </c>
      <c r="J28" s="172">
        <f t="shared" si="15"/>
        <v>25</v>
      </c>
      <c r="K28" s="172">
        <f t="shared" si="16"/>
        <v>0</v>
      </c>
      <c r="L28" s="250">
        <f>IF($A28="N/A"," ",IF(Pricetype3=2,MAX(C28,0),IF(OR(Pricetype3=1,Pricetype3=4),IF(C28=0,0,(_xll.EURO(C28,Strikeprice3,0,0,($AH28+IF(Smile=TRUE,VLOOKUP(MAX(-5,Strikeprice3-C28),Volsmile,2),0)),($A28-DateToday)+15,IF(Pricetype3=1,1,0),0))),C28)))</f>
        <v>34.335714612688335</v>
      </c>
      <c r="M28" s="250">
        <f>IF($A28="N/A"," ",IF(Pricetype3=2,MAX(D28,0),IF(OR(Pricetype3=1,Pricetype3=4),IF(D28=0,0,(_xll.EURO(D28,Strikeprice3,0,0,($AH28+IF(Smile=TRUE,VLOOKUP(MAX(-5,Strikeprice3-D28),Volsmile,2),0)),($A28-DateToday)+15,IF(Pricetype3=1,1,0),0))),D28)))</f>
        <v>34.335714612688335</v>
      </c>
      <c r="N28" s="250">
        <f>IF($A28="N/A"," ",IF(Pricetype3=2,MAX(E28,0),IF(OR(Pricetype3=1,Pricetype3=4),IF(E28=0,0,(_xll.EURO(E28,Strikeprice3,0,0,($AK28+IF(Smile=TRUE,VLOOKUP(MAX(-5,Strikeprice3-E28),Volsmile,2),0)),($A28-DateToday)+15,IF(Pricetype3=1,1,0),0))),E28)))</f>
        <v>0</v>
      </c>
      <c r="O28" s="250">
        <f>IF($A28="N/A"," ",IF(Pricetype3=2,MAX(F28,0),IF(OR(Pricetype3=1,Pricetype3=4),IF(F28=0,0,(_xll.EURO(F28,Strikeprice3,0,0,($AK28+IF(Smile=TRUE,VLOOKUP(MAX(-5,Strikeprice3-F28),Volsmile,2),0)),($A28-DateToday)+15,IF(Pricetype3=1,1,0),0))),F28)))</f>
        <v>35.5</v>
      </c>
      <c r="P28" s="250">
        <f>IF($A28="N/A"," ",IF(Pricetype3=2,MAX(G28,0),IF(OR(Pricetype3=1,Pricetype3=4),IF(G28=0,0,(_xll.EURO(G28,Strikeprice3,0,0,($AK28+IF(Smile=TRUE,VLOOKUP(MAX(-5,Strikeprice3-G28),Volsmile,2),0)),($A28-DateToday)+15,IF(Pricetype3=1,1,0),0))),G28)))</f>
        <v>35.5</v>
      </c>
      <c r="Q28" s="250">
        <f>IF($A28="N/A"," ",IF(Pricetype3=2,MAX(H28,0),IF(OR(Pricetype3=1,Pricetype3=4),IF(H28=0,0,(_xll.EURO(H28,Strikeprice3,0,0,($AK28+IF(Smile=TRUE,VLOOKUP(MAX(-5,Strikeprice3-H28),Volsmile,2),0)),($A28-DateToday)+15,IF(Pricetype3=1,1,0),0))),H28)))</f>
        <v>0</v>
      </c>
      <c r="R28" s="250">
        <f>IF($A28="N/A"," ",IF(Pricetype3=2,MAX(I28,0),IF(OR(Pricetype3=1,Pricetype3=4),IF(I28=0,0,(_xll.EURO(I28,Strikeprice3,0,0,($AK28+IF(Smile=TRUE,VLOOKUP(MAX(-5,Strikeprice3-I28),Volsmile,2),0)),($A28-DateToday)+15,IF(Pricetype3=1,1,0),0))),I28)))</f>
        <v>25</v>
      </c>
      <c r="S28" s="250">
        <f>IF($A28="N/A"," ",IF(Pricetype3=2,MAX(J28,0),IF(OR(Pricetype3=1,Pricetype3=4),IF(J28=0,0,(_xll.EURO(J28,Strikeprice3,0,0,($AK28+IF(Smile=TRUE,VLOOKUP(MAX(-5,Strikeprice3-J28),Volsmile,2),0)),($A28-DateToday)+15,IF(Pricetype3=1,1,0),0))),J28)))</f>
        <v>25</v>
      </c>
      <c r="T28" s="250">
        <f>IF($A28="N/A"," ",IF(Pricetype3=2,MAX(K28,0),IF(OR(Pricetype3=1,Pricetype3=4),IF(K28=0,0,(_xll.EURO(K28,Strikeprice3,0,0,($AK28+IF(Smile=TRUE,VLOOKUP(MAX(-5,Strikeprice3-K28),Volsmile,2),0)),($A28-DateToday)+15,IF(Pricetype3=1,1,0),0))),K28)))</f>
        <v>0</v>
      </c>
      <c r="U28" s="177">
        <f t="shared" ca="1" si="1"/>
        <v>262.90647497027987</v>
      </c>
      <c r="V28" s="178">
        <f t="shared" ca="1" si="17"/>
        <v>1516549.7246604464</v>
      </c>
      <c r="W28" s="178">
        <f t="shared" ca="1" si="18"/>
        <v>1516549.7246604464</v>
      </c>
      <c r="X28" s="178">
        <f t="shared" ca="1" si="19"/>
        <v>0</v>
      </c>
      <c r="Y28" s="178">
        <f t="shared" ca="1" si="20"/>
        <v>373327.19445779739</v>
      </c>
      <c r="Z28" s="178">
        <f t="shared" ca="1" si="21"/>
        <v>373327.19445779739</v>
      </c>
      <c r="AA28" s="178">
        <f t="shared" ca="1" si="22"/>
        <v>0</v>
      </c>
      <c r="AB28" s="178">
        <f t="shared" ca="1" si="23"/>
        <v>262906.47497027984</v>
      </c>
      <c r="AC28" s="178">
        <f t="shared" ca="1" si="24"/>
        <v>262906.47497027984</v>
      </c>
      <c r="AD28" s="178">
        <f t="shared" ca="1" si="25"/>
        <v>0</v>
      </c>
      <c r="AE28" s="178">
        <f t="shared" ca="1" si="26"/>
        <v>4305566.7881770469</v>
      </c>
      <c r="AF28" s="224">
        <f t="shared" si="27"/>
        <v>0.16</v>
      </c>
      <c r="AG28" s="224">
        <f t="shared" si="28"/>
        <v>0.28000000000000003</v>
      </c>
      <c r="AH28" s="224">
        <f t="shared" si="29"/>
        <v>0.28000000000000003</v>
      </c>
      <c r="AI28" s="224">
        <f t="shared" si="2"/>
        <v>0.08</v>
      </c>
      <c r="AJ28" s="224">
        <f t="shared" si="3"/>
        <v>0.16800000000000001</v>
      </c>
      <c r="AK28" s="224">
        <f t="shared" si="30"/>
        <v>0.16800000000000001</v>
      </c>
      <c r="AL28" s="224">
        <f ca="1">IF($A28="N/A"," ",IF(PV=1,0,'Pricing Inputs3'!R61))</f>
        <v>5.2228817660849601E-2</v>
      </c>
      <c r="AM28" s="313">
        <f t="shared" ca="1" si="4"/>
        <v>0.87635491656759967</v>
      </c>
      <c r="BQ28">
        <f t="shared" si="5"/>
        <v>21</v>
      </c>
      <c r="BR28">
        <f t="shared" si="6"/>
        <v>5</v>
      </c>
      <c r="BS28">
        <f t="shared" si="7"/>
        <v>5</v>
      </c>
    </row>
    <row r="29" spans="1:71" x14ac:dyDescent="0.2">
      <c r="A29" s="253">
        <f>IF(A28="N/A","N/A",IF(EDATE(A28,1)&gt;Inputs!$Q$5,"N/A",EDATE(A28,1)))</f>
        <v>38018</v>
      </c>
      <c r="B29" s="324">
        <f t="shared" si="0"/>
        <v>2004</v>
      </c>
      <c r="C29" s="172">
        <f t="shared" si="8"/>
        <v>33.73570850917271</v>
      </c>
      <c r="D29" s="172">
        <f t="shared" si="9"/>
        <v>33.73570850917271</v>
      </c>
      <c r="E29" s="172">
        <f t="shared" si="10"/>
        <v>0</v>
      </c>
      <c r="F29" s="172">
        <f t="shared" si="11"/>
        <v>31.246002197265625</v>
      </c>
      <c r="G29" s="172">
        <f t="shared" si="12"/>
        <v>31.246002197265625</v>
      </c>
      <c r="H29" s="172">
        <f t="shared" si="13"/>
        <v>0</v>
      </c>
      <c r="I29" s="172">
        <f t="shared" si="14"/>
        <v>22.746501922607422</v>
      </c>
      <c r="J29" s="172">
        <f t="shared" si="15"/>
        <v>22.746501922607422</v>
      </c>
      <c r="K29" s="172">
        <f t="shared" si="16"/>
        <v>0</v>
      </c>
      <c r="L29" s="250">
        <f>IF($A29="N/A"," ",IF(Pricetype3=2,MAX(C29,0),IF(OR(Pricetype3=1,Pricetype3=4),IF(C29=0,0,(_xll.EURO(C29,Strikeprice3,0,0,($AH29+IF(Smile=TRUE,VLOOKUP(MAX(-5,Strikeprice3-C29),Volsmile,2),0)),($A29-DateToday)+15,IF(Pricetype3=1,1,0),0))),C29)))</f>
        <v>33.73570850917271</v>
      </c>
      <c r="M29" s="250">
        <f>IF($A29="N/A"," ",IF(Pricetype3=2,MAX(D29,0),IF(OR(Pricetype3=1,Pricetype3=4),IF(D29=0,0,(_xll.EURO(D29,Strikeprice3,0,0,($AH29+IF(Smile=TRUE,VLOOKUP(MAX(-5,Strikeprice3-D29),Volsmile,2),0)),($A29-DateToday)+15,IF(Pricetype3=1,1,0),0))),D29)))</f>
        <v>33.73570850917271</v>
      </c>
      <c r="N29" s="250">
        <f>IF($A29="N/A"," ",IF(Pricetype3=2,MAX(E29,0),IF(OR(Pricetype3=1,Pricetype3=4),IF(E29=0,0,(_xll.EURO(E29,Strikeprice3,0,0,($AK29+IF(Smile=TRUE,VLOOKUP(MAX(-5,Strikeprice3-E29),Volsmile,2),0)),($A29-DateToday)+15,IF(Pricetype3=1,1,0),0))),E29)))</f>
        <v>0</v>
      </c>
      <c r="O29" s="250">
        <f>IF($A29="N/A"," ",IF(Pricetype3=2,MAX(F29,0),IF(OR(Pricetype3=1,Pricetype3=4),IF(F29=0,0,(_xll.EURO(F29,Strikeprice3,0,0,($AK29+IF(Smile=TRUE,VLOOKUP(MAX(-5,Strikeprice3-F29),Volsmile,2),0)),($A29-DateToday)+15,IF(Pricetype3=1,1,0),0))),F29)))</f>
        <v>31.246002197265625</v>
      </c>
      <c r="P29" s="250">
        <f>IF($A29="N/A"," ",IF(Pricetype3=2,MAX(G29,0),IF(OR(Pricetype3=1,Pricetype3=4),IF(G29=0,0,(_xll.EURO(G29,Strikeprice3,0,0,($AK29+IF(Smile=TRUE,VLOOKUP(MAX(-5,Strikeprice3-G29),Volsmile,2),0)),($A29-DateToday)+15,IF(Pricetype3=1,1,0),0))),G29)))</f>
        <v>31.246002197265625</v>
      </c>
      <c r="Q29" s="250">
        <f>IF($A29="N/A"," ",IF(Pricetype3=2,MAX(H29,0),IF(OR(Pricetype3=1,Pricetype3=4),IF(H29=0,0,(_xll.EURO(H29,Strikeprice3,0,0,($AK29+IF(Smile=TRUE,VLOOKUP(MAX(-5,Strikeprice3-H29),Volsmile,2),0)),($A29-DateToday)+15,IF(Pricetype3=1,1,0),0))),H29)))</f>
        <v>0</v>
      </c>
      <c r="R29" s="250">
        <f>IF($A29="N/A"," ",IF(Pricetype3=2,MAX(I29,0),IF(OR(Pricetype3=1,Pricetype3=4),IF(I29=0,0,(_xll.EURO(I29,Strikeprice3,0,0,($AK29+IF(Smile=TRUE,VLOOKUP(MAX(-5,Strikeprice3-I29),Volsmile,2),0)),($A29-DateToday)+15,IF(Pricetype3=1,1,0),0))),I29)))</f>
        <v>22.746501922607422</v>
      </c>
      <c r="S29" s="250">
        <f>IF($A29="N/A"," ",IF(Pricetype3=2,MAX(J29,0),IF(OR(Pricetype3=1,Pricetype3=4),IF(J29=0,0,(_xll.EURO(J29,Strikeprice3,0,0,($AK29+IF(Smile=TRUE,VLOOKUP(MAX(-5,Strikeprice3-J29),Volsmile,2),0)),($A29-DateToday)+15,IF(Pricetype3=1,1,0),0))),J29)))</f>
        <v>22.746501922607422</v>
      </c>
      <c r="T29" s="250">
        <f>IF($A29="N/A"," ",IF(Pricetype3=2,MAX(K29,0),IF(OR(Pricetype3=1,Pricetype3=4),IF(K29=0,0,(_xll.EURO(K29,Strikeprice3,0,0,($AK29+IF(Smile=TRUE,VLOOKUP(MAX(-5,Strikeprice3-K29),Volsmile,2),0)),($A29-DateToday)+15,IF(Pricetype3=1,1,0),0))),K29)))</f>
        <v>0</v>
      </c>
      <c r="U29" s="177">
        <f t="shared" ca="1" si="1"/>
        <v>261.66223859197635</v>
      </c>
      <c r="V29" s="178">
        <f t="shared" ca="1" si="17"/>
        <v>1412377.7614394426</v>
      </c>
      <c r="W29" s="178">
        <f t="shared" ca="1" si="18"/>
        <v>1412377.7614394426</v>
      </c>
      <c r="X29" s="178">
        <f t="shared" ca="1" si="19"/>
        <v>0</v>
      </c>
      <c r="Y29" s="178">
        <f t="shared" ca="1" si="20"/>
        <v>261628.76422356273</v>
      </c>
      <c r="Z29" s="178">
        <f t="shared" ca="1" si="21"/>
        <v>261628.76422356273</v>
      </c>
      <c r="AA29" s="178">
        <f t="shared" ca="1" si="22"/>
        <v>0</v>
      </c>
      <c r="AB29" s="178">
        <f t="shared" ca="1" si="23"/>
        <v>238076.02452824608</v>
      </c>
      <c r="AC29" s="178">
        <f t="shared" ca="1" si="24"/>
        <v>238076.02452824608</v>
      </c>
      <c r="AD29" s="178">
        <f t="shared" ca="1" si="25"/>
        <v>0</v>
      </c>
      <c r="AE29" s="178">
        <f t="shared" ca="1" si="26"/>
        <v>3824165.1003825022</v>
      </c>
      <c r="AF29" s="224">
        <f t="shared" si="27"/>
        <v>0.16</v>
      </c>
      <c r="AG29" s="224">
        <f t="shared" si="28"/>
        <v>0.28000000000000003</v>
      </c>
      <c r="AH29" s="224">
        <f t="shared" si="29"/>
        <v>0.28000000000000003</v>
      </c>
      <c r="AI29" s="224">
        <f t="shared" si="2"/>
        <v>0.08</v>
      </c>
      <c r="AJ29" s="224">
        <f t="shared" si="3"/>
        <v>0.16800000000000001</v>
      </c>
      <c r="AK29" s="224">
        <f t="shared" si="30"/>
        <v>0.16800000000000001</v>
      </c>
      <c r="AL29" s="224">
        <f ca="1">IF($A29="N/A"," ",IF(PV=1,0,'Pricing Inputs3'!R62))</f>
        <v>5.24816322594042E-2</v>
      </c>
      <c r="AM29" s="313">
        <f t="shared" ca="1" si="4"/>
        <v>0.87220746197325449</v>
      </c>
      <c r="BQ29">
        <f t="shared" si="5"/>
        <v>20</v>
      </c>
      <c r="BR29">
        <f t="shared" si="6"/>
        <v>4</v>
      </c>
      <c r="BS29">
        <f t="shared" si="7"/>
        <v>5</v>
      </c>
    </row>
    <row r="30" spans="1:71" x14ac:dyDescent="0.2">
      <c r="A30" s="253">
        <f>IF(A29="N/A","N/A",IF(EDATE(A29,1)&gt;Inputs!$Q$5,"N/A",EDATE(A29,1)))</f>
        <v>38047</v>
      </c>
      <c r="B30" s="324">
        <f t="shared" si="0"/>
        <v>2004</v>
      </c>
      <c r="C30" s="172">
        <f t="shared" si="8"/>
        <v>32.44767716873524</v>
      </c>
      <c r="D30" s="172">
        <f t="shared" si="9"/>
        <v>32.44767716873524</v>
      </c>
      <c r="E30" s="172">
        <f t="shared" si="10"/>
        <v>0</v>
      </c>
      <c r="F30" s="172">
        <f t="shared" si="11"/>
        <v>25.5</v>
      </c>
      <c r="G30" s="172">
        <f t="shared" si="12"/>
        <v>25.5</v>
      </c>
      <c r="H30" s="172">
        <f t="shared" si="13"/>
        <v>0</v>
      </c>
      <c r="I30" s="172">
        <f t="shared" si="14"/>
        <v>20</v>
      </c>
      <c r="J30" s="172">
        <f t="shared" si="15"/>
        <v>20</v>
      </c>
      <c r="K30" s="172">
        <f t="shared" si="16"/>
        <v>0</v>
      </c>
      <c r="L30" s="250">
        <f>IF($A30="N/A"," ",IF(Pricetype3=2,MAX(C30,0),IF(OR(Pricetype3=1,Pricetype3=4),IF(C30=0,0,(_xll.EURO(C30,Strikeprice3,0,0,($AH30+IF(Smile=TRUE,VLOOKUP(MAX(-5,Strikeprice3-C30),Volsmile,2),0)),($A30-DateToday)+15,IF(Pricetype3=1,1,0),0))),C30)))</f>
        <v>32.44767716873524</v>
      </c>
      <c r="M30" s="250">
        <f>IF($A30="N/A"," ",IF(Pricetype3=2,MAX(D30,0),IF(OR(Pricetype3=1,Pricetype3=4),IF(D30=0,0,(_xll.EURO(D30,Strikeprice3,0,0,($AH30+IF(Smile=TRUE,VLOOKUP(MAX(-5,Strikeprice3-D30),Volsmile,2),0)),($A30-DateToday)+15,IF(Pricetype3=1,1,0),0))),D30)))</f>
        <v>32.44767716873524</v>
      </c>
      <c r="N30" s="250">
        <f>IF($A30="N/A"," ",IF(Pricetype3=2,MAX(E30,0),IF(OR(Pricetype3=1,Pricetype3=4),IF(E30=0,0,(_xll.EURO(E30,Strikeprice3,0,0,($AK30+IF(Smile=TRUE,VLOOKUP(MAX(-5,Strikeprice3-E30),Volsmile,2),0)),($A30-DateToday)+15,IF(Pricetype3=1,1,0),0))),E30)))</f>
        <v>0</v>
      </c>
      <c r="O30" s="250">
        <f>IF($A30="N/A"," ",IF(Pricetype3=2,MAX(F30,0),IF(OR(Pricetype3=1,Pricetype3=4),IF(F30=0,0,(_xll.EURO(F30,Strikeprice3,0,0,($AK30+IF(Smile=TRUE,VLOOKUP(MAX(-5,Strikeprice3-F30),Volsmile,2),0)),($A30-DateToday)+15,IF(Pricetype3=1,1,0),0))),F30)))</f>
        <v>25.5</v>
      </c>
      <c r="P30" s="250">
        <f>IF($A30="N/A"," ",IF(Pricetype3=2,MAX(G30,0),IF(OR(Pricetype3=1,Pricetype3=4),IF(G30=0,0,(_xll.EURO(G30,Strikeprice3,0,0,($AK30+IF(Smile=TRUE,VLOOKUP(MAX(-5,Strikeprice3-G30),Volsmile,2),0)),($A30-DateToday)+15,IF(Pricetype3=1,1,0),0))),G30)))</f>
        <v>25.5</v>
      </c>
      <c r="Q30" s="250">
        <f>IF($A30="N/A"," ",IF(Pricetype3=2,MAX(H30,0),IF(OR(Pricetype3=1,Pricetype3=4),IF(H30=0,0,(_xll.EURO(H30,Strikeprice3,0,0,($AK30+IF(Smile=TRUE,VLOOKUP(MAX(-5,Strikeprice3-H30),Volsmile,2),0)),($A30-DateToday)+15,IF(Pricetype3=1,1,0),0))),H30)))</f>
        <v>0</v>
      </c>
      <c r="R30" s="250">
        <f>IF($A30="N/A"," ",IF(Pricetype3=2,MAX(I30,0),IF(OR(Pricetype3=1,Pricetype3=4),IF(I30=0,0,(_xll.EURO(I30,Strikeprice3,0,0,($AK30+IF(Smile=TRUE,VLOOKUP(MAX(-5,Strikeprice3-I30),Volsmile,2),0)),($A30-DateToday)+15,IF(Pricetype3=1,1,0),0))),I30)))</f>
        <v>20</v>
      </c>
      <c r="S30" s="250">
        <f>IF($A30="N/A"," ",IF(Pricetype3=2,MAX(J30,0),IF(OR(Pricetype3=1,Pricetype3=4),IF(J30=0,0,(_xll.EURO(J30,Strikeprice3,0,0,($AK30+IF(Smile=TRUE,VLOOKUP(MAX(-5,Strikeprice3-J30),Volsmile,2),0)),($A30-DateToday)+15,IF(Pricetype3=1,1,0),0))),J30)))</f>
        <v>20</v>
      </c>
      <c r="T30" s="250">
        <f>IF($A30="N/A"," ",IF(Pricetype3=2,MAX(K30,0),IF(OR(Pricetype3=1,Pricetype3=4),IF(K30=0,0,(_xll.EURO(K30,Strikeprice3,0,0,($AK30+IF(Smile=TRUE,VLOOKUP(MAX(-5,Strikeprice3-K30),Volsmile,2),0)),($A30-DateToday)+15,IF(Pricetype3=1,1,0),0))),K30)))</f>
        <v>0</v>
      </c>
      <c r="U30" s="177">
        <f t="shared" ca="1" si="1"/>
        <v>260.34514773056924</v>
      </c>
      <c r="V30" s="178">
        <f t="shared" ca="1" si="17"/>
        <v>1554357.5363055079</v>
      </c>
      <c r="W30" s="178">
        <f t="shared" ca="1" si="18"/>
        <v>1554357.5363055079</v>
      </c>
      <c r="X30" s="178">
        <f t="shared" ca="1" si="19"/>
        <v>0</v>
      </c>
      <c r="Y30" s="178">
        <f t="shared" ca="1" si="20"/>
        <v>212441.6405481445</v>
      </c>
      <c r="Z30" s="178">
        <f t="shared" ca="1" si="21"/>
        <v>212441.6405481445</v>
      </c>
      <c r="AA30" s="178">
        <f t="shared" ca="1" si="22"/>
        <v>0</v>
      </c>
      <c r="AB30" s="178">
        <f t="shared" ca="1" si="23"/>
        <v>166620.89454756433</v>
      </c>
      <c r="AC30" s="178">
        <f t="shared" ca="1" si="24"/>
        <v>166620.89454756433</v>
      </c>
      <c r="AD30" s="178">
        <f t="shared" ca="1" si="25"/>
        <v>0</v>
      </c>
      <c r="AE30" s="178">
        <f t="shared" ca="1" si="26"/>
        <v>3866840.1428024336</v>
      </c>
      <c r="AF30" s="224">
        <f t="shared" si="27"/>
        <v>0.16</v>
      </c>
      <c r="AG30" s="224">
        <f t="shared" si="28"/>
        <v>0.28000000000000003</v>
      </c>
      <c r="AH30" s="224">
        <f t="shared" si="29"/>
        <v>0.28000000000000003</v>
      </c>
      <c r="AI30" s="224">
        <f t="shared" si="2"/>
        <v>0.08</v>
      </c>
      <c r="AJ30" s="224">
        <f t="shared" si="3"/>
        <v>0.16800000000000001</v>
      </c>
      <c r="AK30" s="224">
        <f t="shared" si="30"/>
        <v>0.16800000000000001</v>
      </c>
      <c r="AL30" s="224">
        <f ca="1">IF($A30="N/A"," ",IF(PV=1,0,'Pricing Inputs3'!R63))</f>
        <v>5.2726291568622803E-2</v>
      </c>
      <c r="AM30" s="313">
        <f t="shared" ca="1" si="4"/>
        <v>0.8678171591018975</v>
      </c>
      <c r="BQ30">
        <f t="shared" si="5"/>
        <v>23</v>
      </c>
      <c r="BR30">
        <f t="shared" si="6"/>
        <v>4</v>
      </c>
      <c r="BS30">
        <f t="shared" si="7"/>
        <v>4</v>
      </c>
    </row>
    <row r="31" spans="1:71" x14ac:dyDescent="0.2">
      <c r="A31" s="253">
        <f>IF(A30="N/A","N/A",IF(EDATE(A30,1)&gt;Inputs!$Q$5,"N/A",EDATE(A30,1)))</f>
        <v>38078</v>
      </c>
      <c r="B31" s="324">
        <f t="shared" si="0"/>
        <v>2004</v>
      </c>
      <c r="C31" s="172">
        <f t="shared" si="8"/>
        <v>32.647677931674693</v>
      </c>
      <c r="D31" s="172">
        <f t="shared" si="9"/>
        <v>32.647677931674693</v>
      </c>
      <c r="E31" s="172">
        <f t="shared" si="10"/>
        <v>0</v>
      </c>
      <c r="F31" s="172">
        <f t="shared" si="11"/>
        <v>22</v>
      </c>
      <c r="G31" s="172">
        <f t="shared" si="12"/>
        <v>22</v>
      </c>
      <c r="H31" s="172">
        <f t="shared" si="13"/>
        <v>0</v>
      </c>
      <c r="I31" s="172">
        <f t="shared" si="14"/>
        <v>16.495000839233398</v>
      </c>
      <c r="J31" s="172">
        <f t="shared" si="15"/>
        <v>16.495000839233398</v>
      </c>
      <c r="K31" s="172">
        <f t="shared" si="16"/>
        <v>0</v>
      </c>
      <c r="L31" s="250">
        <f>IF($A31="N/A"," ",IF(Pricetype3=2,MAX(C31,0),IF(OR(Pricetype3=1,Pricetype3=4),IF(C31=0,0,(_xll.EURO(C31,Strikeprice3,0,0,($AH31+IF(Smile=TRUE,VLOOKUP(MAX(-5,Strikeprice3-C31),Volsmile,2),0)),($A31-DateToday)+15,IF(Pricetype3=1,1,0),0))),C31)))</f>
        <v>32.647677931674693</v>
      </c>
      <c r="M31" s="250">
        <f>IF($A31="N/A"," ",IF(Pricetype3=2,MAX(D31,0),IF(OR(Pricetype3=1,Pricetype3=4),IF(D31=0,0,(_xll.EURO(D31,Strikeprice3,0,0,($AH31+IF(Smile=TRUE,VLOOKUP(MAX(-5,Strikeprice3-D31),Volsmile,2),0)),($A31-DateToday)+15,IF(Pricetype3=1,1,0),0))),D31)))</f>
        <v>32.647677931674693</v>
      </c>
      <c r="N31" s="250">
        <f>IF($A31="N/A"," ",IF(Pricetype3=2,MAX(E31,0),IF(OR(Pricetype3=1,Pricetype3=4),IF(E31=0,0,(_xll.EURO(E31,Strikeprice3,0,0,($AK31+IF(Smile=TRUE,VLOOKUP(MAX(-5,Strikeprice3-E31),Volsmile,2),0)),($A31-DateToday)+15,IF(Pricetype3=1,1,0),0))),E31)))</f>
        <v>0</v>
      </c>
      <c r="O31" s="250">
        <f>IF($A31="N/A"," ",IF(Pricetype3=2,MAX(F31,0),IF(OR(Pricetype3=1,Pricetype3=4),IF(F31=0,0,(_xll.EURO(F31,Strikeprice3,0,0,($AK31+IF(Smile=TRUE,VLOOKUP(MAX(-5,Strikeprice3-F31),Volsmile,2),0)),($A31-DateToday)+15,IF(Pricetype3=1,1,0),0))),F31)))</f>
        <v>22</v>
      </c>
      <c r="P31" s="250">
        <f>IF($A31="N/A"," ",IF(Pricetype3=2,MAX(G31,0),IF(OR(Pricetype3=1,Pricetype3=4),IF(G31=0,0,(_xll.EURO(G31,Strikeprice3,0,0,($AK31+IF(Smile=TRUE,VLOOKUP(MAX(-5,Strikeprice3-G31),Volsmile,2),0)),($A31-DateToday)+15,IF(Pricetype3=1,1,0),0))),G31)))</f>
        <v>22</v>
      </c>
      <c r="Q31" s="250">
        <f>IF($A31="N/A"," ",IF(Pricetype3=2,MAX(H31,0),IF(OR(Pricetype3=1,Pricetype3=4),IF(H31=0,0,(_xll.EURO(H31,Strikeprice3,0,0,($AK31+IF(Smile=TRUE,VLOOKUP(MAX(-5,Strikeprice3-H31),Volsmile,2),0)),($A31-DateToday)+15,IF(Pricetype3=1,1,0),0))),H31)))</f>
        <v>0</v>
      </c>
      <c r="R31" s="250">
        <f>IF($A31="N/A"," ",IF(Pricetype3=2,MAX(I31,0),IF(OR(Pricetype3=1,Pricetype3=4),IF(I31=0,0,(_xll.EURO(I31,Strikeprice3,0,0,($AK31+IF(Smile=TRUE,VLOOKUP(MAX(-5,Strikeprice3-I31),Volsmile,2),0)),($A31-DateToday)+15,IF(Pricetype3=1,1,0),0))),I31)))</f>
        <v>16.495000839233398</v>
      </c>
      <c r="S31" s="250">
        <f>IF($A31="N/A"," ",IF(Pricetype3=2,MAX(J31,0),IF(OR(Pricetype3=1,Pricetype3=4),IF(J31=0,0,(_xll.EURO(J31,Strikeprice3,0,0,($AK31+IF(Smile=TRUE,VLOOKUP(MAX(-5,Strikeprice3-J31),Volsmile,2),0)),($A31-DateToday)+15,IF(Pricetype3=1,1,0),0))),J31)))</f>
        <v>16.495000839233398</v>
      </c>
      <c r="T31" s="250">
        <f>IF($A31="N/A"," ",IF(Pricetype3=2,MAX(K31,0),IF(OR(Pricetype3=1,Pricetype3=4),IF(K31=0,0,(_xll.EURO(K31,Strikeprice3,0,0,($AK31+IF(Smile=TRUE,VLOOKUP(MAX(-5,Strikeprice3-K31),Volsmile,2),0)),($A31-DateToday)+15,IF(Pricetype3=1,1,0),0))),K31)))</f>
        <v>0</v>
      </c>
      <c r="U31" s="177">
        <f t="shared" ca="1" si="1"/>
        <v>259.05635420983862</v>
      </c>
      <c r="V31" s="178">
        <f t="shared" ca="1" si="17"/>
        <v>1488535.5616378104</v>
      </c>
      <c r="W31" s="178">
        <f t="shared" ca="1" si="18"/>
        <v>1488535.5616378104</v>
      </c>
      <c r="X31" s="178">
        <f t="shared" ca="1" si="19"/>
        <v>0</v>
      </c>
      <c r="Y31" s="178">
        <f t="shared" ca="1" si="20"/>
        <v>182375.67336372638</v>
      </c>
      <c r="Z31" s="178">
        <f t="shared" ca="1" si="21"/>
        <v>182375.67336372638</v>
      </c>
      <c r="AA31" s="178">
        <f t="shared" ca="1" si="22"/>
        <v>0</v>
      </c>
      <c r="AB31" s="178">
        <f t="shared" ca="1" si="23"/>
        <v>136740.31296320105</v>
      </c>
      <c r="AC31" s="178">
        <f t="shared" ca="1" si="24"/>
        <v>136740.31296320105</v>
      </c>
      <c r="AD31" s="178">
        <f t="shared" ca="1" si="25"/>
        <v>0</v>
      </c>
      <c r="AE31" s="178">
        <f t="shared" ca="1" si="26"/>
        <v>3615303.0959294764</v>
      </c>
      <c r="AF31" s="224">
        <f t="shared" si="27"/>
        <v>0.16</v>
      </c>
      <c r="AG31" s="224">
        <f t="shared" si="28"/>
        <v>0.28000000000000003</v>
      </c>
      <c r="AH31" s="224">
        <f t="shared" si="29"/>
        <v>0.28000000000000003</v>
      </c>
      <c r="AI31" s="224">
        <f t="shared" si="2"/>
        <v>0.08</v>
      </c>
      <c r="AJ31" s="224">
        <f t="shared" si="3"/>
        <v>0.16800000000000001</v>
      </c>
      <c r="AK31" s="224">
        <f t="shared" si="30"/>
        <v>0.16800000000000001</v>
      </c>
      <c r="AL31" s="224">
        <f ca="1">IF($A31="N/A"," ",IF(PV=1,0,'Pricing Inputs3'!R64))</f>
        <v>5.2977940542066303E-2</v>
      </c>
      <c r="AM31" s="313">
        <f t="shared" ca="1" si="4"/>
        <v>0.86352118069946204</v>
      </c>
      <c r="BQ31">
        <f t="shared" si="5"/>
        <v>22</v>
      </c>
      <c r="BR31">
        <f t="shared" si="6"/>
        <v>4</v>
      </c>
      <c r="BS31">
        <f t="shared" si="7"/>
        <v>4</v>
      </c>
    </row>
    <row r="32" spans="1:71" x14ac:dyDescent="0.2">
      <c r="A32" s="253">
        <f>IF(A31="N/A","N/A",IF(EDATE(A31,1)&gt;Inputs!$Q$5,"N/A",EDATE(A31,1)))</f>
        <v>38108</v>
      </c>
      <c r="B32" s="324">
        <f t="shared" si="0"/>
        <v>2004</v>
      </c>
      <c r="C32" s="172">
        <f t="shared" si="8"/>
        <v>35.425003051757813</v>
      </c>
      <c r="D32" s="172">
        <f t="shared" si="9"/>
        <v>35.425003051757813</v>
      </c>
      <c r="E32" s="172">
        <f t="shared" si="10"/>
        <v>0</v>
      </c>
      <c r="F32" s="172">
        <f t="shared" si="11"/>
        <v>22.290000915527344</v>
      </c>
      <c r="G32" s="172">
        <f t="shared" si="12"/>
        <v>22.290000915527344</v>
      </c>
      <c r="H32" s="172">
        <f t="shared" si="13"/>
        <v>0</v>
      </c>
      <c r="I32" s="172">
        <f t="shared" si="14"/>
        <v>15.795000076293945</v>
      </c>
      <c r="J32" s="172">
        <f t="shared" si="15"/>
        <v>15.795000076293945</v>
      </c>
      <c r="K32" s="172">
        <f t="shared" si="16"/>
        <v>0</v>
      </c>
      <c r="L32" s="250">
        <f>IF($A32="N/A"," ",IF(Pricetype3=2,MAX(C32,0),IF(OR(Pricetype3=1,Pricetype3=4),IF(C32=0,0,(_xll.EURO(C32,Strikeprice3,0,0,($AH32+IF(Smile=TRUE,VLOOKUP(MAX(-5,Strikeprice3-C32),Volsmile,2),0)),($A32-DateToday)+15,IF(Pricetype3=1,1,0),0))),C32)))</f>
        <v>35.425003051757813</v>
      </c>
      <c r="M32" s="250">
        <f>IF($A32="N/A"," ",IF(Pricetype3=2,MAX(D32,0),IF(OR(Pricetype3=1,Pricetype3=4),IF(D32=0,0,(_xll.EURO(D32,Strikeprice3,0,0,($AH32+IF(Smile=TRUE,VLOOKUP(MAX(-5,Strikeprice3-D32),Volsmile,2),0)),($A32-DateToday)+15,IF(Pricetype3=1,1,0),0))),D32)))</f>
        <v>35.425003051757813</v>
      </c>
      <c r="N32" s="250">
        <f>IF($A32="N/A"," ",IF(Pricetype3=2,MAX(E32,0),IF(OR(Pricetype3=1,Pricetype3=4),IF(E32=0,0,(_xll.EURO(E32,Strikeprice3,0,0,($AK32+IF(Smile=TRUE,VLOOKUP(MAX(-5,Strikeprice3-E32),Volsmile,2),0)),($A32-DateToday)+15,IF(Pricetype3=1,1,0),0))),E32)))</f>
        <v>0</v>
      </c>
      <c r="O32" s="250">
        <f>IF($A32="N/A"," ",IF(Pricetype3=2,MAX(F32,0),IF(OR(Pricetype3=1,Pricetype3=4),IF(F32=0,0,(_xll.EURO(F32,Strikeprice3,0,0,($AK32+IF(Smile=TRUE,VLOOKUP(MAX(-5,Strikeprice3-F32),Volsmile,2),0)),($A32-DateToday)+15,IF(Pricetype3=1,1,0),0))),F32)))</f>
        <v>22.290000915527344</v>
      </c>
      <c r="P32" s="250">
        <f>IF($A32="N/A"," ",IF(Pricetype3=2,MAX(G32,0),IF(OR(Pricetype3=1,Pricetype3=4),IF(G32=0,0,(_xll.EURO(G32,Strikeprice3,0,0,($AK32+IF(Smile=TRUE,VLOOKUP(MAX(-5,Strikeprice3-G32),Volsmile,2),0)),($A32-DateToday)+15,IF(Pricetype3=1,1,0),0))),G32)))</f>
        <v>22.290000915527344</v>
      </c>
      <c r="Q32" s="250">
        <f>IF($A32="N/A"," ",IF(Pricetype3=2,MAX(H32,0),IF(OR(Pricetype3=1,Pricetype3=4),IF(H32=0,0,(_xll.EURO(H32,Strikeprice3,0,0,($AK32+IF(Smile=TRUE,VLOOKUP(MAX(-5,Strikeprice3-H32),Volsmile,2),0)),($A32-DateToday)+15,IF(Pricetype3=1,1,0),0))),H32)))</f>
        <v>0</v>
      </c>
      <c r="R32" s="250">
        <f>IF($A32="N/A"," ",IF(Pricetype3=2,MAX(I32,0),IF(OR(Pricetype3=1,Pricetype3=4),IF(I32=0,0,(_xll.EURO(I32,Strikeprice3,0,0,($AK32+IF(Smile=TRUE,VLOOKUP(MAX(-5,Strikeprice3-I32),Volsmile,2),0)),($A32-DateToday)+15,IF(Pricetype3=1,1,0),0))),I32)))</f>
        <v>15.795000076293945</v>
      </c>
      <c r="S32" s="250">
        <f>IF($A32="N/A"," ",IF(Pricetype3=2,MAX(J32,0),IF(OR(Pricetype3=1,Pricetype3=4),IF(J32=0,0,(_xll.EURO(J32,Strikeprice3,0,0,($AK32+IF(Smile=TRUE,VLOOKUP(MAX(-5,Strikeprice3-J32),Volsmile,2),0)),($A32-DateToday)+15,IF(Pricetype3=1,1,0),0))),J32)))</f>
        <v>15.795000076293945</v>
      </c>
      <c r="T32" s="250">
        <f>IF($A32="N/A"," ",IF(Pricetype3=2,MAX(K32,0),IF(OR(Pricetype3=1,Pricetype3=4),IF(K32=0,0,(_xll.EURO(K32,Strikeprice3,0,0,($AK32+IF(Smile=TRUE,VLOOKUP(MAX(-5,Strikeprice3-K32),Volsmile,2),0)),($A32-DateToday)+15,IF(Pricetype3=1,1,0),0))),K32)))</f>
        <v>0</v>
      </c>
      <c r="U32" s="177">
        <f t="shared" ca="1" si="1"/>
        <v>257.72741276281732</v>
      </c>
      <c r="V32" s="178">
        <f t="shared" ca="1" si="17"/>
        <v>1460799.1013831117</v>
      </c>
      <c r="W32" s="178">
        <f t="shared" ca="1" si="18"/>
        <v>1460799.1013831117</v>
      </c>
      <c r="X32" s="178">
        <f t="shared" ca="1" si="19"/>
        <v>0</v>
      </c>
      <c r="Y32" s="178">
        <f t="shared" ca="1" si="20"/>
        <v>229789.77065758765</v>
      </c>
      <c r="Z32" s="178">
        <f t="shared" ca="1" si="21"/>
        <v>229789.77065758765</v>
      </c>
      <c r="AA32" s="178">
        <f t="shared" ca="1" si="22"/>
        <v>0</v>
      </c>
      <c r="AB32" s="178">
        <f t="shared" ca="1" si="23"/>
        <v>195398.61620408358</v>
      </c>
      <c r="AC32" s="178">
        <f t="shared" ca="1" si="24"/>
        <v>195398.61620408358</v>
      </c>
      <c r="AD32" s="178">
        <f t="shared" ca="1" si="25"/>
        <v>0</v>
      </c>
      <c r="AE32" s="178">
        <f t="shared" ca="1" si="26"/>
        <v>3771974.9764895658</v>
      </c>
      <c r="AF32" s="224">
        <f t="shared" si="27"/>
        <v>0.16</v>
      </c>
      <c r="AG32" s="224">
        <f t="shared" si="28"/>
        <v>0.36</v>
      </c>
      <c r="AH32" s="224">
        <f t="shared" si="29"/>
        <v>0.36</v>
      </c>
      <c r="AI32" s="224">
        <f t="shared" si="2"/>
        <v>0.08</v>
      </c>
      <c r="AJ32" s="224">
        <f t="shared" si="3"/>
        <v>0.21600000000000003</v>
      </c>
      <c r="AK32" s="224">
        <f t="shared" si="30"/>
        <v>0.21600000000000003</v>
      </c>
      <c r="AL32" s="224">
        <f ca="1">IF($A32="N/A"," ",IF(PV=1,0,'Pricing Inputs3'!R65))</f>
        <v>5.32283461583338E-2</v>
      </c>
      <c r="AM32" s="313">
        <f t="shared" ca="1" si="4"/>
        <v>0.85909137587605777</v>
      </c>
      <c r="BQ32">
        <f t="shared" si="5"/>
        <v>20</v>
      </c>
      <c r="BR32">
        <f t="shared" si="6"/>
        <v>5</v>
      </c>
      <c r="BS32">
        <f t="shared" si="7"/>
        <v>6</v>
      </c>
    </row>
    <row r="33" spans="1:71" x14ac:dyDescent="0.2">
      <c r="A33" s="253">
        <f>IF(A32="N/A","N/A",IF(EDATE(A32,1)&gt;Inputs!$Q$5,"N/A",EDATE(A32,1)))</f>
        <v>38139</v>
      </c>
      <c r="B33" s="324">
        <f t="shared" si="0"/>
        <v>2004</v>
      </c>
      <c r="C33" s="172">
        <f t="shared" si="8"/>
        <v>42.625003814697266</v>
      </c>
      <c r="D33" s="172">
        <f t="shared" si="9"/>
        <v>42.625003814697266</v>
      </c>
      <c r="E33" s="172">
        <f t="shared" si="10"/>
        <v>0</v>
      </c>
      <c r="F33" s="172">
        <f t="shared" si="11"/>
        <v>29.290000915527344</v>
      </c>
      <c r="G33" s="172">
        <f t="shared" si="12"/>
        <v>29.290000915527344</v>
      </c>
      <c r="H33" s="172">
        <f t="shared" si="13"/>
        <v>0</v>
      </c>
      <c r="I33" s="172">
        <f t="shared" si="14"/>
        <v>19.790000915527344</v>
      </c>
      <c r="J33" s="172">
        <f t="shared" si="15"/>
        <v>19.790000915527344</v>
      </c>
      <c r="K33" s="172">
        <f t="shared" si="16"/>
        <v>0</v>
      </c>
      <c r="L33" s="250">
        <f>IF($A33="N/A"," ",IF(Pricetype3=2,MAX(C33,0),IF(OR(Pricetype3=1,Pricetype3=4),IF(C33=0,0,(_xll.EURO(C33,Strikeprice3,0,0,($AH33+IF(Smile=TRUE,VLOOKUP(MAX(-5,Strikeprice3-C33),Volsmile,2),0)),($A33-DateToday)+15,IF(Pricetype3=1,1,0),0))),C33)))</f>
        <v>42.625003814697266</v>
      </c>
      <c r="M33" s="250">
        <f>IF($A33="N/A"," ",IF(Pricetype3=2,MAX(D33,0),IF(OR(Pricetype3=1,Pricetype3=4),IF(D33=0,0,(_xll.EURO(D33,Strikeprice3,0,0,($AH33+IF(Smile=TRUE,VLOOKUP(MAX(-5,Strikeprice3-D33),Volsmile,2),0)),($A33-DateToday)+15,IF(Pricetype3=1,1,0),0))),D33)))</f>
        <v>42.625003814697266</v>
      </c>
      <c r="N33" s="250">
        <f>IF($A33="N/A"," ",IF(Pricetype3=2,MAX(E33,0),IF(OR(Pricetype3=1,Pricetype3=4),IF(E33=0,0,(_xll.EURO(E33,Strikeprice3,0,0,($AK33+IF(Smile=TRUE,VLOOKUP(MAX(-5,Strikeprice3-E33),Volsmile,2),0)),($A33-DateToday)+15,IF(Pricetype3=1,1,0),0))),E33)))</f>
        <v>0</v>
      </c>
      <c r="O33" s="250">
        <f>IF($A33="N/A"," ",IF(Pricetype3=2,MAX(F33,0),IF(OR(Pricetype3=1,Pricetype3=4),IF(F33=0,0,(_xll.EURO(F33,Strikeprice3,0,0,($AK33+IF(Smile=TRUE,VLOOKUP(MAX(-5,Strikeprice3-F33),Volsmile,2),0)),($A33-DateToday)+15,IF(Pricetype3=1,1,0),0))),F33)))</f>
        <v>29.290000915527344</v>
      </c>
      <c r="P33" s="250">
        <f>IF($A33="N/A"," ",IF(Pricetype3=2,MAX(G33,0),IF(OR(Pricetype3=1,Pricetype3=4),IF(G33=0,0,(_xll.EURO(G33,Strikeprice3,0,0,($AK33+IF(Smile=TRUE,VLOOKUP(MAX(-5,Strikeprice3-G33),Volsmile,2),0)),($A33-DateToday)+15,IF(Pricetype3=1,1,0),0))),G33)))</f>
        <v>29.290000915527344</v>
      </c>
      <c r="Q33" s="250">
        <f>IF($A33="N/A"," ",IF(Pricetype3=2,MAX(H33,0),IF(OR(Pricetype3=1,Pricetype3=4),IF(H33=0,0,(_xll.EURO(H33,Strikeprice3,0,0,($AK33+IF(Smile=TRUE,VLOOKUP(MAX(-5,Strikeprice3-H33),Volsmile,2),0)),($A33-DateToday)+15,IF(Pricetype3=1,1,0),0))),H33)))</f>
        <v>0</v>
      </c>
      <c r="R33" s="250">
        <f>IF($A33="N/A"," ",IF(Pricetype3=2,MAX(I33,0),IF(OR(Pricetype3=1,Pricetype3=4),IF(I33=0,0,(_xll.EURO(I33,Strikeprice3,0,0,($AK33+IF(Smile=TRUE,VLOOKUP(MAX(-5,Strikeprice3-I33),Volsmile,2),0)),($A33-DateToday)+15,IF(Pricetype3=1,1,0),0))),I33)))</f>
        <v>19.790000915527344</v>
      </c>
      <c r="S33" s="250">
        <f>IF($A33="N/A"," ",IF(Pricetype3=2,MAX(J33,0),IF(OR(Pricetype3=1,Pricetype3=4),IF(J33=0,0,(_xll.EURO(J33,Strikeprice3,0,0,($AK33+IF(Smile=TRUE,VLOOKUP(MAX(-5,Strikeprice3-J33),Volsmile,2),0)),($A33-DateToday)+15,IF(Pricetype3=1,1,0),0))),J33)))</f>
        <v>19.790000915527344</v>
      </c>
      <c r="T33" s="250">
        <f>IF($A33="N/A"," ",IF(Pricetype3=2,MAX(K33,0),IF(OR(Pricetype3=1,Pricetype3=4),IF(K33=0,0,(_xll.EURO(K33,Strikeprice3,0,0,($AK33+IF(Smile=TRUE,VLOOKUP(MAX(-5,Strikeprice3-K33),Volsmile,2),0)),($A33-DateToday)+15,IF(Pricetype3=1,1,0),0))),K33)))</f>
        <v>0</v>
      </c>
      <c r="U33" s="177">
        <f t="shared" ca="1" si="1"/>
        <v>256.44374196611062</v>
      </c>
      <c r="V33" s="178">
        <f t="shared" ca="1" si="17"/>
        <v>1923841.1244026844</v>
      </c>
      <c r="W33" s="178">
        <f t="shared" ca="1" si="18"/>
        <v>1923841.1244026844</v>
      </c>
      <c r="X33" s="178">
        <f t="shared" ca="1" si="19"/>
        <v>0</v>
      </c>
      <c r="Y33" s="178">
        <f t="shared" ca="1" si="20"/>
        <v>240359.59798299641</v>
      </c>
      <c r="Z33" s="178">
        <f t="shared" ca="1" si="21"/>
        <v>240359.59798299641</v>
      </c>
      <c r="AA33" s="178">
        <f t="shared" ca="1" si="22"/>
        <v>0</v>
      </c>
      <c r="AB33" s="178">
        <f t="shared" ca="1" si="23"/>
        <v>162400.7004252988</v>
      </c>
      <c r="AC33" s="178">
        <f t="shared" ca="1" si="24"/>
        <v>162400.7004252988</v>
      </c>
      <c r="AD33" s="178">
        <f t="shared" ca="1" si="25"/>
        <v>0</v>
      </c>
      <c r="AE33" s="178">
        <f t="shared" ca="1" si="26"/>
        <v>4653202.8456219593</v>
      </c>
      <c r="AF33" s="224">
        <f t="shared" si="27"/>
        <v>0.16</v>
      </c>
      <c r="AG33" s="224">
        <f t="shared" si="28"/>
        <v>0.36</v>
      </c>
      <c r="AH33" s="224">
        <f t="shared" si="29"/>
        <v>0.36</v>
      </c>
      <c r="AI33" s="224">
        <f t="shared" si="2"/>
        <v>0.08</v>
      </c>
      <c r="AJ33" s="224">
        <f t="shared" si="3"/>
        <v>0.21600000000000003</v>
      </c>
      <c r="AK33" s="224">
        <f t="shared" si="30"/>
        <v>0.21600000000000003</v>
      </c>
      <c r="AL33" s="224">
        <f ca="1">IF($A33="N/A"," ",IF(PV=1,0,'Pricing Inputs3'!R66))</f>
        <v>5.3462596592474203E-2</v>
      </c>
      <c r="AM33" s="313">
        <f t="shared" ca="1" si="4"/>
        <v>0.85481247322036868</v>
      </c>
      <c r="BQ33">
        <f t="shared" si="5"/>
        <v>22</v>
      </c>
      <c r="BR33">
        <f t="shared" si="6"/>
        <v>4</v>
      </c>
      <c r="BS33">
        <f t="shared" si="7"/>
        <v>4</v>
      </c>
    </row>
    <row r="34" spans="1:71" x14ac:dyDescent="0.2">
      <c r="A34" s="253">
        <f>IF(A33="N/A","N/A",IF(EDATE(A33,1)&gt;Inputs!$Q$5,"N/A",EDATE(A33,1)))</f>
        <v>38169</v>
      </c>
      <c r="B34" s="324">
        <f t="shared" si="0"/>
        <v>2004</v>
      </c>
      <c r="C34" s="172">
        <f t="shared" si="8"/>
        <v>52.5</v>
      </c>
      <c r="D34" s="172">
        <f t="shared" si="9"/>
        <v>52.5</v>
      </c>
      <c r="E34" s="172">
        <f t="shared" si="10"/>
        <v>0</v>
      </c>
      <c r="F34" s="172">
        <f t="shared" si="11"/>
        <v>35.290000915527344</v>
      </c>
      <c r="G34" s="172">
        <f t="shared" si="12"/>
        <v>35.290000915527344</v>
      </c>
      <c r="H34" s="172">
        <f t="shared" si="13"/>
        <v>0</v>
      </c>
      <c r="I34" s="172">
        <f t="shared" si="14"/>
        <v>25.790000915527344</v>
      </c>
      <c r="J34" s="172">
        <f t="shared" si="15"/>
        <v>25.790000915527344</v>
      </c>
      <c r="K34" s="172">
        <f t="shared" si="16"/>
        <v>0</v>
      </c>
      <c r="L34" s="250">
        <f>IF($A34="N/A"," ",IF(Pricetype3=2,MAX(C34,0),IF(OR(Pricetype3=1,Pricetype3=4),IF(C34=0,0,(_xll.EURO(C34,Strikeprice3,0,0,($AH34+IF(Smile=TRUE,VLOOKUP(MAX(-5,Strikeprice3-C34),Volsmile,2),0)),($A34-DateToday)+15,IF(Pricetype3=1,1,0),0))),C34)))</f>
        <v>52.5</v>
      </c>
      <c r="M34" s="250">
        <f>IF($A34="N/A"," ",IF(Pricetype3=2,MAX(D34,0),IF(OR(Pricetype3=1,Pricetype3=4),IF(D34=0,0,(_xll.EURO(D34,Strikeprice3,0,0,($AH34+IF(Smile=TRUE,VLOOKUP(MAX(-5,Strikeprice3-D34),Volsmile,2),0)),($A34-DateToday)+15,IF(Pricetype3=1,1,0),0))),D34)))</f>
        <v>52.5</v>
      </c>
      <c r="N34" s="250">
        <f>IF($A34="N/A"," ",IF(Pricetype3=2,MAX(E34,0),IF(OR(Pricetype3=1,Pricetype3=4),IF(E34=0,0,(_xll.EURO(E34,Strikeprice3,0,0,($AK34+IF(Smile=TRUE,VLOOKUP(MAX(-5,Strikeprice3-E34),Volsmile,2),0)),($A34-DateToday)+15,IF(Pricetype3=1,1,0),0))),E34)))</f>
        <v>0</v>
      </c>
      <c r="O34" s="250">
        <f>IF($A34="N/A"," ",IF(Pricetype3=2,MAX(F34,0),IF(OR(Pricetype3=1,Pricetype3=4),IF(F34=0,0,(_xll.EURO(F34,Strikeprice3,0,0,($AK34+IF(Smile=TRUE,VLOOKUP(MAX(-5,Strikeprice3-F34),Volsmile,2),0)),($A34-DateToday)+15,IF(Pricetype3=1,1,0),0))),F34)))</f>
        <v>35.290000915527344</v>
      </c>
      <c r="P34" s="250">
        <f>IF($A34="N/A"," ",IF(Pricetype3=2,MAX(G34,0),IF(OR(Pricetype3=1,Pricetype3=4),IF(G34=0,0,(_xll.EURO(G34,Strikeprice3,0,0,($AK34+IF(Smile=TRUE,VLOOKUP(MAX(-5,Strikeprice3-G34),Volsmile,2),0)),($A34-DateToday)+15,IF(Pricetype3=1,1,0),0))),G34)))</f>
        <v>35.290000915527344</v>
      </c>
      <c r="Q34" s="250">
        <f>IF($A34="N/A"," ",IF(Pricetype3=2,MAX(H34,0),IF(OR(Pricetype3=1,Pricetype3=4),IF(H34=0,0,(_xll.EURO(H34,Strikeprice3,0,0,($AK34+IF(Smile=TRUE,VLOOKUP(MAX(-5,Strikeprice3-H34),Volsmile,2),0)),($A34-DateToday)+15,IF(Pricetype3=1,1,0),0))),H34)))</f>
        <v>0</v>
      </c>
      <c r="R34" s="250">
        <f>IF($A34="N/A"," ",IF(Pricetype3=2,MAX(I34,0),IF(OR(Pricetype3=1,Pricetype3=4),IF(I34=0,0,(_xll.EURO(I34,Strikeprice3,0,0,($AK34+IF(Smile=TRUE,VLOOKUP(MAX(-5,Strikeprice3-I34),Volsmile,2),0)),($A34-DateToday)+15,IF(Pricetype3=1,1,0),0))),I34)))</f>
        <v>25.790000915527344</v>
      </c>
      <c r="S34" s="250">
        <f>IF($A34="N/A"," ",IF(Pricetype3=2,MAX(J34,0),IF(OR(Pricetype3=1,Pricetype3=4),IF(J34=0,0,(_xll.EURO(J34,Strikeprice3,0,0,($AK34+IF(Smile=TRUE,VLOOKUP(MAX(-5,Strikeprice3-J34),Volsmile,2),0)),($A34-DateToday)+15,IF(Pricetype3=1,1,0),0))),J34)))</f>
        <v>25.790000915527344</v>
      </c>
      <c r="T34" s="250">
        <f>IF($A34="N/A"," ",IF(Pricetype3=2,MAX(K34,0),IF(OR(Pricetype3=1,Pricetype3=4),IF(K34=0,0,(_xll.EURO(K34,Strikeprice3,0,0,($AK34+IF(Smile=TRUE,VLOOKUP(MAX(-5,Strikeprice3-K34),Volsmile,2),0)),($A34-DateToday)+15,IF(Pricetype3=1,1,0),0))),K34)))</f>
        <v>0</v>
      </c>
      <c r="U34" s="177">
        <f t="shared" ca="1" si="1"/>
        <v>255.12267988294565</v>
      </c>
      <c r="V34" s="178">
        <f t="shared" ca="1" si="17"/>
        <v>2250182.0365675809</v>
      </c>
      <c r="W34" s="178">
        <f t="shared" ca="1" si="18"/>
        <v>2250182.0365675809</v>
      </c>
      <c r="X34" s="178">
        <f t="shared" ca="1" si="19"/>
        <v>0</v>
      </c>
      <c r="Y34" s="178">
        <f t="shared" ca="1" si="20"/>
        <v>360131.18426563765</v>
      </c>
      <c r="Z34" s="178">
        <f t="shared" ca="1" si="21"/>
        <v>360131.18426563765</v>
      </c>
      <c r="AA34" s="178">
        <f t="shared" ca="1" si="22"/>
        <v>0</v>
      </c>
      <c r="AB34" s="178">
        <f t="shared" ca="1" si="23"/>
        <v>263184.56591011834</v>
      </c>
      <c r="AC34" s="178">
        <f t="shared" ca="1" si="24"/>
        <v>263184.56591011834</v>
      </c>
      <c r="AD34" s="178">
        <f t="shared" ca="1" si="25"/>
        <v>0</v>
      </c>
      <c r="AE34" s="178">
        <f t="shared" ca="1" si="26"/>
        <v>5746995.5734866746</v>
      </c>
      <c r="AF34" s="224">
        <f t="shared" si="27"/>
        <v>0.24</v>
      </c>
      <c r="AG34" s="224">
        <f t="shared" si="28"/>
        <v>0.48</v>
      </c>
      <c r="AH34" s="224">
        <f t="shared" si="29"/>
        <v>0.48</v>
      </c>
      <c r="AI34" s="224">
        <f t="shared" si="2"/>
        <v>0.12</v>
      </c>
      <c r="AJ34" s="224">
        <f t="shared" si="3"/>
        <v>0.28799999999999998</v>
      </c>
      <c r="AK34" s="224">
        <f t="shared" si="30"/>
        <v>0.28799999999999998</v>
      </c>
      <c r="AL34" s="224">
        <f ca="1">IF($A34="N/A"," ",IF(PV=1,0,'Pricing Inputs3'!R67))</f>
        <v>5.3693197820164199E-2</v>
      </c>
      <c r="AM34" s="313">
        <f t="shared" ca="1" si="4"/>
        <v>0.85040893294315212</v>
      </c>
      <c r="BQ34">
        <f t="shared" si="5"/>
        <v>21</v>
      </c>
      <c r="BR34">
        <f t="shared" si="6"/>
        <v>5</v>
      </c>
      <c r="BS34">
        <f t="shared" si="7"/>
        <v>5</v>
      </c>
    </row>
    <row r="35" spans="1:71" x14ac:dyDescent="0.2">
      <c r="A35" s="253">
        <f>IF(A34="N/A","N/A",IF(EDATE(A34,1)&gt;Inputs!$Q$5,"N/A",EDATE(A34,1)))</f>
        <v>38200</v>
      </c>
      <c r="B35" s="324">
        <f t="shared" si="0"/>
        <v>2004</v>
      </c>
      <c r="C35" s="172">
        <f t="shared" si="8"/>
        <v>52.5</v>
      </c>
      <c r="D35" s="172">
        <f t="shared" si="9"/>
        <v>52.5</v>
      </c>
      <c r="E35" s="172">
        <f t="shared" si="10"/>
        <v>0</v>
      </c>
      <c r="F35" s="172">
        <f t="shared" si="11"/>
        <v>33.290004730224609</v>
      </c>
      <c r="G35" s="172">
        <f t="shared" si="12"/>
        <v>33.290004730224609</v>
      </c>
      <c r="H35" s="172">
        <f t="shared" si="13"/>
        <v>0</v>
      </c>
      <c r="I35" s="172">
        <f t="shared" si="14"/>
        <v>25.790000915527344</v>
      </c>
      <c r="J35" s="172">
        <f t="shared" si="15"/>
        <v>25.790000915527344</v>
      </c>
      <c r="K35" s="172">
        <f t="shared" si="16"/>
        <v>0</v>
      </c>
      <c r="L35" s="250">
        <f>IF($A35="N/A"," ",IF(Pricetype3=2,MAX(C35,0),IF(OR(Pricetype3=1,Pricetype3=4),IF(C35=0,0,(_xll.EURO(C35,Strikeprice3,0,0,($AH35+IF(Smile=TRUE,VLOOKUP(MAX(-5,Strikeprice3-C35),Volsmile,2),0)),($A35-DateToday)+15,IF(Pricetype3=1,1,0),0))),C35)))</f>
        <v>52.5</v>
      </c>
      <c r="M35" s="250">
        <f>IF($A35="N/A"," ",IF(Pricetype3=2,MAX(D35,0),IF(OR(Pricetype3=1,Pricetype3=4),IF(D35=0,0,(_xll.EURO(D35,Strikeprice3,0,0,($AH35+IF(Smile=TRUE,VLOOKUP(MAX(-5,Strikeprice3-D35),Volsmile,2),0)),($A35-DateToday)+15,IF(Pricetype3=1,1,0),0))),D35)))</f>
        <v>52.5</v>
      </c>
      <c r="N35" s="250">
        <f>IF($A35="N/A"," ",IF(Pricetype3=2,MAX(E35,0),IF(OR(Pricetype3=1,Pricetype3=4),IF(E35=0,0,(_xll.EURO(E35,Strikeprice3,0,0,($AK35+IF(Smile=TRUE,VLOOKUP(MAX(-5,Strikeprice3-E35),Volsmile,2),0)),($A35-DateToday)+15,IF(Pricetype3=1,1,0),0))),E35)))</f>
        <v>0</v>
      </c>
      <c r="O35" s="250">
        <f>IF($A35="N/A"," ",IF(Pricetype3=2,MAX(F35,0),IF(OR(Pricetype3=1,Pricetype3=4),IF(F35=0,0,(_xll.EURO(F35,Strikeprice3,0,0,($AK35+IF(Smile=TRUE,VLOOKUP(MAX(-5,Strikeprice3-F35),Volsmile,2),0)),($A35-DateToday)+15,IF(Pricetype3=1,1,0),0))),F35)))</f>
        <v>33.290004730224609</v>
      </c>
      <c r="P35" s="250">
        <f>IF($A35="N/A"," ",IF(Pricetype3=2,MAX(G35,0),IF(OR(Pricetype3=1,Pricetype3=4),IF(G35=0,0,(_xll.EURO(G35,Strikeprice3,0,0,($AK35+IF(Smile=TRUE,VLOOKUP(MAX(-5,Strikeprice3-G35),Volsmile,2),0)),($A35-DateToday)+15,IF(Pricetype3=1,1,0),0))),G35)))</f>
        <v>33.290004730224609</v>
      </c>
      <c r="Q35" s="250">
        <f>IF($A35="N/A"," ",IF(Pricetype3=2,MAX(H35,0),IF(OR(Pricetype3=1,Pricetype3=4),IF(H35=0,0,(_xll.EURO(H35,Strikeprice3,0,0,($AK35+IF(Smile=TRUE,VLOOKUP(MAX(-5,Strikeprice3-H35),Volsmile,2),0)),($A35-DateToday)+15,IF(Pricetype3=1,1,0),0))),H35)))</f>
        <v>0</v>
      </c>
      <c r="R35" s="250">
        <f>IF($A35="N/A"," ",IF(Pricetype3=2,MAX(I35,0),IF(OR(Pricetype3=1,Pricetype3=4),IF(I35=0,0,(_xll.EURO(I35,Strikeprice3,0,0,($AK35+IF(Smile=TRUE,VLOOKUP(MAX(-5,Strikeprice3-I35),Volsmile,2),0)),($A35-DateToday)+15,IF(Pricetype3=1,1,0),0))),I35)))</f>
        <v>25.790000915527344</v>
      </c>
      <c r="S35" s="250">
        <f>IF($A35="N/A"," ",IF(Pricetype3=2,MAX(J35,0),IF(OR(Pricetype3=1,Pricetype3=4),IF(J35=0,0,(_xll.EURO(J35,Strikeprice3,0,0,($AK35+IF(Smile=TRUE,VLOOKUP(MAX(-5,Strikeprice3-J35),Volsmile,2),0)),($A35-DateToday)+15,IF(Pricetype3=1,1,0),0))),J35)))</f>
        <v>25.790000915527344</v>
      </c>
      <c r="T35" s="250">
        <f>IF($A35="N/A"," ",IF(Pricetype3=2,MAX(K35,0),IF(OR(Pricetype3=1,Pricetype3=4),IF(K35=0,0,(_xll.EURO(K35,Strikeprice3,0,0,($AK35+IF(Smile=TRUE,VLOOKUP(MAX(-5,Strikeprice3-K35),Volsmile,2),0)),($A35-DateToday)+15,IF(Pricetype3=1,1,0),0))),K35)))</f>
        <v>0</v>
      </c>
      <c r="U35" s="177">
        <f t="shared" ca="1" si="1"/>
        <v>253.82042639175245</v>
      </c>
      <c r="V35" s="178">
        <f t="shared" ca="1" si="17"/>
        <v>2345300.7398597929</v>
      </c>
      <c r="W35" s="178">
        <f t="shared" ca="1" si="18"/>
        <v>2345300.7398597929</v>
      </c>
      <c r="X35" s="178">
        <f t="shared" ca="1" si="19"/>
        <v>0</v>
      </c>
      <c r="Y35" s="178">
        <f t="shared" ca="1" si="20"/>
        <v>270389.86224669014</v>
      </c>
      <c r="Z35" s="178">
        <f t="shared" ca="1" si="21"/>
        <v>270389.86224669014</v>
      </c>
      <c r="AA35" s="178">
        <f t="shared" ca="1" si="22"/>
        <v>0</v>
      </c>
      <c r="AB35" s="178">
        <f t="shared" ca="1" si="23"/>
        <v>261841.16116091344</v>
      </c>
      <c r="AC35" s="178">
        <f t="shared" ca="1" si="24"/>
        <v>261841.16116091344</v>
      </c>
      <c r="AD35" s="178">
        <f t="shared" ca="1" si="25"/>
        <v>0</v>
      </c>
      <c r="AE35" s="178">
        <f t="shared" ca="1" si="26"/>
        <v>5755063.526534793</v>
      </c>
      <c r="AF35" s="224">
        <f t="shared" si="27"/>
        <v>0.24</v>
      </c>
      <c r="AG35" s="224">
        <f t="shared" si="28"/>
        <v>0.48</v>
      </c>
      <c r="AH35" s="224">
        <f t="shared" si="29"/>
        <v>0.48</v>
      </c>
      <c r="AI35" s="224">
        <f t="shared" si="2"/>
        <v>0.12</v>
      </c>
      <c r="AJ35" s="224">
        <f t="shared" si="3"/>
        <v>0.28799999999999998</v>
      </c>
      <c r="AK35" s="224">
        <f t="shared" si="30"/>
        <v>0.28799999999999998</v>
      </c>
      <c r="AL35" s="224">
        <f ca="1">IF($A35="N/A"," ",IF(PV=1,0,'Pricing Inputs3'!R68))</f>
        <v>5.3895917032485301E-2</v>
      </c>
      <c r="AM35" s="313">
        <f t="shared" ca="1" si="4"/>
        <v>0.84606808797250821</v>
      </c>
      <c r="BQ35">
        <f t="shared" si="5"/>
        <v>22</v>
      </c>
      <c r="BR35">
        <f t="shared" si="6"/>
        <v>4</v>
      </c>
      <c r="BS35">
        <f t="shared" si="7"/>
        <v>5</v>
      </c>
    </row>
    <row r="36" spans="1:71" x14ac:dyDescent="0.2">
      <c r="A36" s="253">
        <f>IF(A35="N/A","N/A",IF(EDATE(A35,1)&gt;Inputs!$Q$5,"N/A",EDATE(A35,1)))</f>
        <v>38231</v>
      </c>
      <c r="B36" s="324">
        <f t="shared" si="0"/>
        <v>2004</v>
      </c>
      <c r="C36" s="172">
        <f t="shared" si="8"/>
        <v>30.30000114440918</v>
      </c>
      <c r="D36" s="172">
        <f t="shared" si="9"/>
        <v>30.30000114440918</v>
      </c>
      <c r="E36" s="172">
        <f t="shared" si="10"/>
        <v>0</v>
      </c>
      <c r="F36" s="172">
        <f t="shared" si="11"/>
        <v>25.290000915527344</v>
      </c>
      <c r="G36" s="172">
        <f t="shared" si="12"/>
        <v>25.290000915527344</v>
      </c>
      <c r="H36" s="172">
        <f t="shared" si="13"/>
        <v>0</v>
      </c>
      <c r="I36" s="172">
        <f t="shared" si="14"/>
        <v>19.790000915527344</v>
      </c>
      <c r="J36" s="172">
        <f t="shared" si="15"/>
        <v>19.790000915527344</v>
      </c>
      <c r="K36" s="172">
        <f t="shared" si="16"/>
        <v>0</v>
      </c>
      <c r="L36" s="250">
        <f>IF($A36="N/A"," ",IF(Pricetype3=2,MAX(C36,0),IF(OR(Pricetype3=1,Pricetype3=4),IF(C36=0,0,(_xll.EURO(C36,Strikeprice3,0,0,($AH36+IF(Smile=TRUE,VLOOKUP(MAX(-5,Strikeprice3-C36),Volsmile,2),0)),($A36-DateToday)+15,IF(Pricetype3=1,1,0),0))),C36)))</f>
        <v>30.30000114440918</v>
      </c>
      <c r="M36" s="250">
        <f>IF($A36="N/A"," ",IF(Pricetype3=2,MAX(D36,0),IF(OR(Pricetype3=1,Pricetype3=4),IF(D36=0,0,(_xll.EURO(D36,Strikeprice3,0,0,($AH36+IF(Smile=TRUE,VLOOKUP(MAX(-5,Strikeprice3-D36),Volsmile,2),0)),($A36-DateToday)+15,IF(Pricetype3=1,1,0),0))),D36)))</f>
        <v>30.30000114440918</v>
      </c>
      <c r="N36" s="250">
        <f>IF($A36="N/A"," ",IF(Pricetype3=2,MAX(E36,0),IF(OR(Pricetype3=1,Pricetype3=4),IF(E36=0,0,(_xll.EURO(E36,Strikeprice3,0,0,($AK36+IF(Smile=TRUE,VLOOKUP(MAX(-5,Strikeprice3-E36),Volsmile,2),0)),($A36-DateToday)+15,IF(Pricetype3=1,1,0),0))),E36)))</f>
        <v>0</v>
      </c>
      <c r="O36" s="250">
        <f>IF($A36="N/A"," ",IF(Pricetype3=2,MAX(F36,0),IF(OR(Pricetype3=1,Pricetype3=4),IF(F36=0,0,(_xll.EURO(F36,Strikeprice3,0,0,($AK36+IF(Smile=TRUE,VLOOKUP(MAX(-5,Strikeprice3-F36),Volsmile,2),0)),($A36-DateToday)+15,IF(Pricetype3=1,1,0),0))),F36)))</f>
        <v>25.290000915527344</v>
      </c>
      <c r="P36" s="250">
        <f>IF($A36="N/A"," ",IF(Pricetype3=2,MAX(G36,0),IF(OR(Pricetype3=1,Pricetype3=4),IF(G36=0,0,(_xll.EURO(G36,Strikeprice3,0,0,($AK36+IF(Smile=TRUE,VLOOKUP(MAX(-5,Strikeprice3-G36),Volsmile,2),0)),($A36-DateToday)+15,IF(Pricetype3=1,1,0),0))),G36)))</f>
        <v>25.290000915527344</v>
      </c>
      <c r="Q36" s="250">
        <f>IF($A36="N/A"," ",IF(Pricetype3=2,MAX(H36,0),IF(OR(Pricetype3=1,Pricetype3=4),IF(H36=0,0,(_xll.EURO(H36,Strikeprice3,0,0,($AK36+IF(Smile=TRUE,VLOOKUP(MAX(-5,Strikeprice3-H36),Volsmile,2),0)),($A36-DateToday)+15,IF(Pricetype3=1,1,0),0))),H36)))</f>
        <v>0</v>
      </c>
      <c r="R36" s="250">
        <f>IF($A36="N/A"," ",IF(Pricetype3=2,MAX(I36,0),IF(OR(Pricetype3=1,Pricetype3=4),IF(I36=0,0,(_xll.EURO(I36,Strikeprice3,0,0,($AK36+IF(Smile=TRUE,VLOOKUP(MAX(-5,Strikeprice3-I36),Volsmile,2),0)),($A36-DateToday)+15,IF(Pricetype3=1,1,0),0))),I36)))</f>
        <v>19.790000915527344</v>
      </c>
      <c r="S36" s="250">
        <f>IF($A36="N/A"," ",IF(Pricetype3=2,MAX(J36,0),IF(OR(Pricetype3=1,Pricetype3=4),IF(J36=0,0,(_xll.EURO(J36,Strikeprice3,0,0,($AK36+IF(Smile=TRUE,VLOOKUP(MAX(-5,Strikeprice3-J36),Volsmile,2),0)),($A36-DateToday)+15,IF(Pricetype3=1,1,0),0))),J36)))</f>
        <v>19.790000915527344</v>
      </c>
      <c r="T36" s="250">
        <f>IF($A36="N/A"," ",IF(Pricetype3=2,MAX(K36,0),IF(OR(Pricetype3=1,Pricetype3=4),IF(K36=0,0,(_xll.EURO(K36,Strikeprice3,0,0,($AK36+IF(Smile=TRUE,VLOOKUP(MAX(-5,Strikeprice3-K36),Volsmile,2),0)),($A36-DateToday)+15,IF(Pricetype3=1,1,0),0))),K36)))</f>
        <v>0</v>
      </c>
      <c r="U36" s="177">
        <f t="shared" ca="1" si="1"/>
        <v>252.5479221440913</v>
      </c>
      <c r="V36" s="178">
        <f t="shared" ca="1" si="17"/>
        <v>1285569.9914373332</v>
      </c>
      <c r="W36" s="178">
        <f t="shared" ca="1" si="18"/>
        <v>1285569.9914373332</v>
      </c>
      <c r="X36" s="178">
        <f t="shared" ca="1" si="19"/>
        <v>0</v>
      </c>
      <c r="Y36" s="178">
        <f t="shared" ca="1" si="20"/>
        <v>204381.98983163512</v>
      </c>
      <c r="Z36" s="178">
        <f t="shared" ca="1" si="21"/>
        <v>204381.98983163512</v>
      </c>
      <c r="AA36" s="178">
        <f t="shared" ca="1" si="22"/>
        <v>0</v>
      </c>
      <c r="AB36" s="178">
        <f t="shared" ca="1" si="23"/>
        <v>199916.9444178438</v>
      </c>
      <c r="AC36" s="178">
        <f t="shared" ca="1" si="24"/>
        <v>199916.9444178438</v>
      </c>
      <c r="AD36" s="178">
        <f t="shared" ca="1" si="25"/>
        <v>0</v>
      </c>
      <c r="AE36" s="178">
        <f t="shared" ca="1" si="26"/>
        <v>3379737.8513736241</v>
      </c>
      <c r="AF36" s="224">
        <f t="shared" si="27"/>
        <v>0.16</v>
      </c>
      <c r="AG36" s="224">
        <f t="shared" si="28"/>
        <v>0.32</v>
      </c>
      <c r="AH36" s="224">
        <f t="shared" si="29"/>
        <v>0.32</v>
      </c>
      <c r="AI36" s="224">
        <f t="shared" si="2"/>
        <v>0.08</v>
      </c>
      <c r="AJ36" s="224">
        <f t="shared" si="3"/>
        <v>0.192</v>
      </c>
      <c r="AK36" s="224">
        <f t="shared" si="30"/>
        <v>0.192</v>
      </c>
      <c r="AL36" s="224">
        <f ca="1">IF($A36="N/A"," ",IF(PV=1,0,'Pricing Inputs3'!R69))</f>
        <v>5.4105393566271406E-2</v>
      </c>
      <c r="AM36" s="313">
        <f t="shared" ca="1" si="4"/>
        <v>0.84182640714697099</v>
      </c>
      <c r="BQ36">
        <f t="shared" si="5"/>
        <v>21</v>
      </c>
      <c r="BR36">
        <f t="shared" si="6"/>
        <v>4</v>
      </c>
      <c r="BS36">
        <f t="shared" si="7"/>
        <v>5</v>
      </c>
    </row>
    <row r="37" spans="1:71" x14ac:dyDescent="0.2">
      <c r="A37" s="253">
        <f>IF(A36="N/A","N/A",IF(EDATE(A36,1)&gt;Inputs!$Q$5,"N/A",EDATE(A36,1)))</f>
        <v>38261</v>
      </c>
      <c r="B37" s="324">
        <f t="shared" si="0"/>
        <v>2004</v>
      </c>
      <c r="C37" s="172">
        <f t="shared" si="8"/>
        <v>30.951563239097595</v>
      </c>
      <c r="D37" s="172">
        <f t="shared" si="9"/>
        <v>30.951563239097595</v>
      </c>
      <c r="E37" s="172">
        <f t="shared" si="10"/>
        <v>0</v>
      </c>
      <c r="F37" s="172">
        <f t="shared" si="11"/>
        <v>20.286001205444336</v>
      </c>
      <c r="G37" s="172">
        <f t="shared" si="12"/>
        <v>20.286001205444336</v>
      </c>
      <c r="H37" s="172">
        <f t="shared" si="13"/>
        <v>0</v>
      </c>
      <c r="I37" s="172">
        <f t="shared" si="14"/>
        <v>14.786500930786133</v>
      </c>
      <c r="J37" s="172">
        <f t="shared" si="15"/>
        <v>14.786500930786133</v>
      </c>
      <c r="K37" s="172">
        <f t="shared" si="16"/>
        <v>0</v>
      </c>
      <c r="L37" s="250">
        <f>IF($A37="N/A"," ",IF(Pricetype3=2,MAX(C37,0),IF(OR(Pricetype3=1,Pricetype3=4),IF(C37=0,0,(_xll.EURO(C37,Strikeprice3,0,0,($AH37+IF(Smile=TRUE,VLOOKUP(MAX(-5,Strikeprice3-C37),Volsmile,2),0)),($A37-DateToday)+15,IF(Pricetype3=1,1,0),0))),C37)))</f>
        <v>30.951563239097595</v>
      </c>
      <c r="M37" s="250">
        <f>IF($A37="N/A"," ",IF(Pricetype3=2,MAX(D37,0),IF(OR(Pricetype3=1,Pricetype3=4),IF(D37=0,0,(_xll.EURO(D37,Strikeprice3,0,0,($AH37+IF(Smile=TRUE,VLOOKUP(MAX(-5,Strikeprice3-D37),Volsmile,2),0)),($A37-DateToday)+15,IF(Pricetype3=1,1,0),0))),D37)))</f>
        <v>30.951563239097595</v>
      </c>
      <c r="N37" s="250">
        <f>IF($A37="N/A"," ",IF(Pricetype3=2,MAX(E37,0),IF(OR(Pricetype3=1,Pricetype3=4),IF(E37=0,0,(_xll.EURO(E37,Strikeprice3,0,0,($AK37+IF(Smile=TRUE,VLOOKUP(MAX(-5,Strikeprice3-E37),Volsmile,2),0)),($A37-DateToday)+15,IF(Pricetype3=1,1,0),0))),E37)))</f>
        <v>0</v>
      </c>
      <c r="O37" s="250">
        <f>IF($A37="N/A"," ",IF(Pricetype3=2,MAX(F37,0),IF(OR(Pricetype3=1,Pricetype3=4),IF(F37=0,0,(_xll.EURO(F37,Strikeprice3,0,0,($AK37+IF(Smile=TRUE,VLOOKUP(MAX(-5,Strikeprice3-F37),Volsmile,2),0)),($A37-DateToday)+15,IF(Pricetype3=1,1,0),0))),F37)))</f>
        <v>20.286001205444336</v>
      </c>
      <c r="P37" s="250">
        <f>IF($A37="N/A"," ",IF(Pricetype3=2,MAX(G37,0),IF(OR(Pricetype3=1,Pricetype3=4),IF(G37=0,0,(_xll.EURO(G37,Strikeprice3,0,0,($AK37+IF(Smile=TRUE,VLOOKUP(MAX(-5,Strikeprice3-G37),Volsmile,2),0)),($A37-DateToday)+15,IF(Pricetype3=1,1,0),0))),G37)))</f>
        <v>20.286001205444336</v>
      </c>
      <c r="Q37" s="250">
        <f>IF($A37="N/A"," ",IF(Pricetype3=2,MAX(H37,0),IF(OR(Pricetype3=1,Pricetype3=4),IF(H37=0,0,(_xll.EURO(H37,Strikeprice3,0,0,($AK37+IF(Smile=TRUE,VLOOKUP(MAX(-5,Strikeprice3-H37),Volsmile,2),0)),($A37-DateToday)+15,IF(Pricetype3=1,1,0),0))),H37)))</f>
        <v>0</v>
      </c>
      <c r="R37" s="250">
        <f>IF($A37="N/A"," ",IF(Pricetype3=2,MAX(I37,0),IF(OR(Pricetype3=1,Pricetype3=4),IF(I37=0,0,(_xll.EURO(I37,Strikeprice3,0,0,($AK37+IF(Smile=TRUE,VLOOKUP(MAX(-5,Strikeprice3-I37),Volsmile,2),0)),($A37-DateToday)+15,IF(Pricetype3=1,1,0),0))),I37)))</f>
        <v>14.786500930786133</v>
      </c>
      <c r="S37" s="250">
        <f>IF($A37="N/A"," ",IF(Pricetype3=2,MAX(J37,0),IF(OR(Pricetype3=1,Pricetype3=4),IF(J37=0,0,(_xll.EURO(J37,Strikeprice3,0,0,($AK37+IF(Smile=TRUE,VLOOKUP(MAX(-5,Strikeprice3-J37),Volsmile,2),0)),($A37-DateToday)+15,IF(Pricetype3=1,1,0),0))),J37)))</f>
        <v>14.786500930786133</v>
      </c>
      <c r="T37" s="250">
        <f>IF($A37="N/A"," ",IF(Pricetype3=2,MAX(K37,0),IF(OR(Pricetype3=1,Pricetype3=4),IF(K37=0,0,(_xll.EURO(K37,Strikeprice3,0,0,($AK37+IF(Smile=TRUE,VLOOKUP(MAX(-5,Strikeprice3-K37),Volsmile,2),0)),($A37-DateToday)+15,IF(Pricetype3=1,1,0),0))),K37)))</f>
        <v>0</v>
      </c>
      <c r="U37" s="177">
        <f t="shared" ca="1" si="1"/>
        <v>251.24741024247544</v>
      </c>
      <c r="V37" s="178">
        <f t="shared" ca="1" si="17"/>
        <v>1306452.0179389517</v>
      </c>
      <c r="W37" s="178">
        <f t="shared" ca="1" si="18"/>
        <v>1306452.0179389517</v>
      </c>
      <c r="X37" s="178">
        <f t="shared" ca="1" si="19"/>
        <v>0</v>
      </c>
      <c r="Y37" s="178">
        <f t="shared" ca="1" si="20"/>
        <v>203872.21068174497</v>
      </c>
      <c r="Z37" s="178">
        <f t="shared" ca="1" si="21"/>
        <v>203872.21068174497</v>
      </c>
      <c r="AA37" s="178">
        <f t="shared" ca="1" si="22"/>
        <v>0</v>
      </c>
      <c r="AB37" s="178">
        <f t="shared" ca="1" si="23"/>
        <v>148602.80261631872</v>
      </c>
      <c r="AC37" s="178">
        <f t="shared" ca="1" si="24"/>
        <v>148602.80261631872</v>
      </c>
      <c r="AD37" s="178">
        <f t="shared" ca="1" si="25"/>
        <v>0</v>
      </c>
      <c r="AE37" s="178">
        <f t="shared" ca="1" si="26"/>
        <v>3317854.0624740305</v>
      </c>
      <c r="AF37" s="224">
        <f t="shared" si="27"/>
        <v>0.16</v>
      </c>
      <c r="AG37" s="224">
        <f t="shared" si="28"/>
        <v>0.32</v>
      </c>
      <c r="AH37" s="224">
        <f t="shared" si="29"/>
        <v>0.32</v>
      </c>
      <c r="AI37" s="224">
        <f t="shared" si="2"/>
        <v>0.08</v>
      </c>
      <c r="AJ37" s="224">
        <f t="shared" si="3"/>
        <v>0.192</v>
      </c>
      <c r="AK37" s="224">
        <f t="shared" si="30"/>
        <v>0.192</v>
      </c>
      <c r="AL37" s="224">
        <f ca="1">IF($A37="N/A"," ",IF(PV=1,0,'Pricing Inputs3'!R70))</f>
        <v>5.4301432501983694E-2</v>
      </c>
      <c r="AM37" s="313">
        <f t="shared" ca="1" si="4"/>
        <v>0.83749136747491815</v>
      </c>
      <c r="BQ37">
        <f t="shared" si="5"/>
        <v>21</v>
      </c>
      <c r="BR37">
        <f t="shared" si="6"/>
        <v>5</v>
      </c>
      <c r="BS37">
        <f t="shared" si="7"/>
        <v>5</v>
      </c>
    </row>
    <row r="38" spans="1:71" x14ac:dyDescent="0.2">
      <c r="A38" s="253">
        <f>IF(A37="N/A","N/A",IF(EDATE(A37,1)&gt;Inputs!$Q$5,"N/A",EDATE(A37,1)))</f>
        <v>38292</v>
      </c>
      <c r="B38" s="324">
        <f t="shared" si="0"/>
        <v>2004</v>
      </c>
      <c r="C38" s="172">
        <f t="shared" si="8"/>
        <v>31.051561713218689</v>
      </c>
      <c r="D38" s="172">
        <f t="shared" si="9"/>
        <v>31.051561713218689</v>
      </c>
      <c r="E38" s="172">
        <f t="shared" si="10"/>
        <v>0</v>
      </c>
      <c r="F38" s="172">
        <f t="shared" si="11"/>
        <v>22.290000915527344</v>
      </c>
      <c r="G38" s="172">
        <f t="shared" si="12"/>
        <v>22.290000915527344</v>
      </c>
      <c r="H38" s="172">
        <f t="shared" si="13"/>
        <v>0</v>
      </c>
      <c r="I38" s="172">
        <f t="shared" si="14"/>
        <v>14.790000915527344</v>
      </c>
      <c r="J38" s="172">
        <f t="shared" si="15"/>
        <v>14.790000915527344</v>
      </c>
      <c r="K38" s="172">
        <f t="shared" si="16"/>
        <v>0</v>
      </c>
      <c r="L38" s="250">
        <f>IF($A38="N/A"," ",IF(Pricetype3=2,MAX(C38,0),IF(OR(Pricetype3=1,Pricetype3=4),IF(C38=0,0,(_xll.EURO(C38,Strikeprice3,0,0,($AH38+IF(Smile=TRUE,VLOOKUP(MAX(-5,Strikeprice3-C38),Volsmile,2),0)),($A38-DateToday)+15,IF(Pricetype3=1,1,0),0))),C38)))</f>
        <v>31.051561713218689</v>
      </c>
      <c r="M38" s="250">
        <f>IF($A38="N/A"," ",IF(Pricetype3=2,MAX(D38,0),IF(OR(Pricetype3=1,Pricetype3=4),IF(D38=0,0,(_xll.EURO(D38,Strikeprice3,0,0,($AH38+IF(Smile=TRUE,VLOOKUP(MAX(-5,Strikeprice3-D38),Volsmile,2),0)),($A38-DateToday)+15,IF(Pricetype3=1,1,0),0))),D38)))</f>
        <v>31.051561713218689</v>
      </c>
      <c r="N38" s="250">
        <f>IF($A38="N/A"," ",IF(Pricetype3=2,MAX(E38,0),IF(OR(Pricetype3=1,Pricetype3=4),IF(E38=0,0,(_xll.EURO(E38,Strikeprice3,0,0,($AK38+IF(Smile=TRUE,VLOOKUP(MAX(-5,Strikeprice3-E38),Volsmile,2),0)),($A38-DateToday)+15,IF(Pricetype3=1,1,0),0))),E38)))</f>
        <v>0</v>
      </c>
      <c r="O38" s="250">
        <f>IF($A38="N/A"," ",IF(Pricetype3=2,MAX(F38,0),IF(OR(Pricetype3=1,Pricetype3=4),IF(F38=0,0,(_xll.EURO(F38,Strikeprice3,0,0,($AK38+IF(Smile=TRUE,VLOOKUP(MAX(-5,Strikeprice3-F38),Volsmile,2),0)),($A38-DateToday)+15,IF(Pricetype3=1,1,0),0))),F38)))</f>
        <v>22.290000915527344</v>
      </c>
      <c r="P38" s="250">
        <f>IF($A38="N/A"," ",IF(Pricetype3=2,MAX(G38,0),IF(OR(Pricetype3=1,Pricetype3=4),IF(G38=0,0,(_xll.EURO(G38,Strikeprice3,0,0,($AK38+IF(Smile=TRUE,VLOOKUP(MAX(-5,Strikeprice3-G38),Volsmile,2),0)),($A38-DateToday)+15,IF(Pricetype3=1,1,0),0))),G38)))</f>
        <v>22.290000915527344</v>
      </c>
      <c r="Q38" s="250">
        <f>IF($A38="N/A"," ",IF(Pricetype3=2,MAX(H38,0),IF(OR(Pricetype3=1,Pricetype3=4),IF(H38=0,0,(_xll.EURO(H38,Strikeprice3,0,0,($AK38+IF(Smile=TRUE,VLOOKUP(MAX(-5,Strikeprice3-H38),Volsmile,2),0)),($A38-DateToday)+15,IF(Pricetype3=1,1,0),0))),H38)))</f>
        <v>0</v>
      </c>
      <c r="R38" s="250">
        <f>IF($A38="N/A"," ",IF(Pricetype3=2,MAX(I38,0),IF(OR(Pricetype3=1,Pricetype3=4),IF(I38=0,0,(_xll.EURO(I38,Strikeprice3,0,0,($AK38+IF(Smile=TRUE,VLOOKUP(MAX(-5,Strikeprice3-I38),Volsmile,2),0)),($A38-DateToday)+15,IF(Pricetype3=1,1,0),0))),I38)))</f>
        <v>14.790000915527344</v>
      </c>
      <c r="S38" s="250">
        <f>IF($A38="N/A"," ",IF(Pricetype3=2,MAX(J38,0),IF(OR(Pricetype3=1,Pricetype3=4),IF(J38=0,0,(_xll.EURO(J38,Strikeprice3,0,0,($AK38+IF(Smile=TRUE,VLOOKUP(MAX(-5,Strikeprice3-J38),Volsmile,2),0)),($A38-DateToday)+15,IF(Pricetype3=1,1,0),0))),J38)))</f>
        <v>14.790000915527344</v>
      </c>
      <c r="T38" s="250">
        <f>IF($A38="N/A"," ",IF(Pricetype3=2,MAX(K38,0),IF(OR(Pricetype3=1,Pricetype3=4),IF(K38=0,0,(_xll.EURO(K38,Strikeprice3,0,0,($AK38+IF(Smile=TRUE,VLOOKUP(MAX(-5,Strikeprice3-K38),Volsmile,2),0)),($A38-DateToday)+15,IF(Pricetype3=1,1,0),0))),K38)))</f>
        <v>0</v>
      </c>
      <c r="U38" s="177">
        <f t="shared" ca="1" si="1"/>
        <v>249.98297238705976</v>
      </c>
      <c r="V38" s="178">
        <f t="shared" ca="1" si="17"/>
        <v>1304076.7646475458</v>
      </c>
      <c r="W38" s="178">
        <f t="shared" ca="1" si="18"/>
        <v>1304076.7646475458</v>
      </c>
      <c r="X38" s="178">
        <f t="shared" ca="1" si="19"/>
        <v>0</v>
      </c>
      <c r="Y38" s="178">
        <f t="shared" ca="1" si="20"/>
        <v>178307.86186796188</v>
      </c>
      <c r="Z38" s="178">
        <f t="shared" ca="1" si="21"/>
        <v>178307.86186796188</v>
      </c>
      <c r="AA38" s="178">
        <f t="shared" ca="1" si="22"/>
        <v>0</v>
      </c>
      <c r="AB38" s="178">
        <f t="shared" ca="1" si="23"/>
        <v>147889.93561883442</v>
      </c>
      <c r="AC38" s="178">
        <f t="shared" ca="1" si="24"/>
        <v>147889.93561883442</v>
      </c>
      <c r="AD38" s="178">
        <f t="shared" ca="1" si="25"/>
        <v>0</v>
      </c>
      <c r="AE38" s="178">
        <f t="shared" ca="1" si="26"/>
        <v>3260549.1242686845</v>
      </c>
      <c r="AF38" s="224">
        <f t="shared" si="27"/>
        <v>0.16</v>
      </c>
      <c r="AG38" s="224">
        <f t="shared" si="28"/>
        <v>0.32</v>
      </c>
      <c r="AH38" s="224">
        <f t="shared" si="29"/>
        <v>0.32</v>
      </c>
      <c r="AI38" s="224">
        <f t="shared" si="2"/>
        <v>0.08</v>
      </c>
      <c r="AJ38" s="224">
        <f t="shared" si="3"/>
        <v>0.192</v>
      </c>
      <c r="AK38" s="224">
        <f t="shared" si="30"/>
        <v>0.192</v>
      </c>
      <c r="AL38" s="224">
        <f ca="1">IF($A38="N/A"," ",IF(PV=1,0,'Pricing Inputs3'!R71))</f>
        <v>5.4496668768145205E-2</v>
      </c>
      <c r="AM38" s="313">
        <f t="shared" ca="1" si="4"/>
        <v>0.83327657462353255</v>
      </c>
      <c r="BQ38">
        <f t="shared" si="5"/>
        <v>21</v>
      </c>
      <c r="BR38">
        <f t="shared" si="6"/>
        <v>4</v>
      </c>
      <c r="BS38">
        <f t="shared" si="7"/>
        <v>5</v>
      </c>
    </row>
    <row r="39" spans="1:71" x14ac:dyDescent="0.2">
      <c r="A39" s="253">
        <f>IF(A38="N/A","N/A",IF(EDATE(A38,1)&gt;Inputs!$Q$5,"N/A",EDATE(A38,1)))</f>
        <v>38322</v>
      </c>
      <c r="B39" s="324">
        <f t="shared" si="0"/>
        <v>2004</v>
      </c>
      <c r="C39" s="172">
        <f t="shared" si="8"/>
        <v>31.151560187339783</v>
      </c>
      <c r="D39" s="172">
        <f t="shared" si="9"/>
        <v>31.151560187339783</v>
      </c>
      <c r="E39" s="172">
        <f t="shared" si="10"/>
        <v>0</v>
      </c>
      <c r="F39" s="172">
        <f t="shared" si="11"/>
        <v>27.290000915527344</v>
      </c>
      <c r="G39" s="172">
        <f t="shared" si="12"/>
        <v>27.290000915527344</v>
      </c>
      <c r="H39" s="172">
        <f t="shared" si="13"/>
        <v>0</v>
      </c>
      <c r="I39" s="172">
        <f t="shared" si="14"/>
        <v>21.790000915527344</v>
      </c>
      <c r="J39" s="172">
        <f t="shared" si="15"/>
        <v>21.790000915527344</v>
      </c>
      <c r="K39" s="172">
        <f t="shared" si="16"/>
        <v>0</v>
      </c>
      <c r="L39" s="250">
        <f>IF($A39="N/A"," ",IF(Pricetype3=2,MAX(C39,0),IF(OR(Pricetype3=1,Pricetype3=4),IF(C39=0,0,(_xll.EURO(C39,Strikeprice3,0,0,($AH39+IF(Smile=TRUE,VLOOKUP(MAX(-5,Strikeprice3-C39),Volsmile,2),0)),($A39-DateToday)+15,IF(Pricetype3=1,1,0),0))),C39)))</f>
        <v>31.151560187339783</v>
      </c>
      <c r="M39" s="250">
        <f>IF($A39="N/A"," ",IF(Pricetype3=2,MAX(D39,0),IF(OR(Pricetype3=1,Pricetype3=4),IF(D39=0,0,(_xll.EURO(D39,Strikeprice3,0,0,($AH39+IF(Smile=TRUE,VLOOKUP(MAX(-5,Strikeprice3-D39),Volsmile,2),0)),($A39-DateToday)+15,IF(Pricetype3=1,1,0),0))),D39)))</f>
        <v>31.151560187339783</v>
      </c>
      <c r="N39" s="250">
        <f>IF($A39="N/A"," ",IF(Pricetype3=2,MAX(E39,0),IF(OR(Pricetype3=1,Pricetype3=4),IF(E39=0,0,(_xll.EURO(E39,Strikeprice3,0,0,($AK39+IF(Smile=TRUE,VLOOKUP(MAX(-5,Strikeprice3-E39),Volsmile,2),0)),($A39-DateToday)+15,IF(Pricetype3=1,1,0),0))),E39)))</f>
        <v>0</v>
      </c>
      <c r="O39" s="250">
        <f>IF($A39="N/A"," ",IF(Pricetype3=2,MAX(F39,0),IF(OR(Pricetype3=1,Pricetype3=4),IF(F39=0,0,(_xll.EURO(F39,Strikeprice3,0,0,($AK39+IF(Smile=TRUE,VLOOKUP(MAX(-5,Strikeprice3-F39),Volsmile,2),0)),($A39-DateToday)+15,IF(Pricetype3=1,1,0),0))),F39)))</f>
        <v>27.290000915527344</v>
      </c>
      <c r="P39" s="250">
        <f>IF($A39="N/A"," ",IF(Pricetype3=2,MAX(G39,0),IF(OR(Pricetype3=1,Pricetype3=4),IF(G39=0,0,(_xll.EURO(G39,Strikeprice3,0,0,($AK39+IF(Smile=TRUE,VLOOKUP(MAX(-5,Strikeprice3-G39),Volsmile,2),0)),($A39-DateToday)+15,IF(Pricetype3=1,1,0),0))),G39)))</f>
        <v>27.290000915527344</v>
      </c>
      <c r="Q39" s="250">
        <f>IF($A39="N/A"," ",IF(Pricetype3=2,MAX(H39,0),IF(OR(Pricetype3=1,Pricetype3=4),IF(H39=0,0,(_xll.EURO(H39,Strikeprice3,0,0,($AK39+IF(Smile=TRUE,VLOOKUP(MAX(-5,Strikeprice3-H39),Volsmile,2),0)),($A39-DateToday)+15,IF(Pricetype3=1,1,0),0))),H39)))</f>
        <v>0</v>
      </c>
      <c r="R39" s="250">
        <f>IF($A39="N/A"," ",IF(Pricetype3=2,MAX(I39,0),IF(OR(Pricetype3=1,Pricetype3=4),IF(I39=0,0,(_xll.EURO(I39,Strikeprice3,0,0,($AK39+IF(Smile=TRUE,VLOOKUP(MAX(-5,Strikeprice3-I39),Volsmile,2),0)),($A39-DateToday)+15,IF(Pricetype3=1,1,0),0))),I39)))</f>
        <v>21.790000915527344</v>
      </c>
      <c r="S39" s="250">
        <f>IF($A39="N/A"," ",IF(Pricetype3=2,MAX(J39,0),IF(OR(Pricetype3=1,Pricetype3=4),IF(J39=0,0,(_xll.EURO(J39,Strikeprice3,0,0,($AK39+IF(Smile=TRUE,VLOOKUP(MAX(-5,Strikeprice3-J39),Volsmile,2),0)),($A39-DateToday)+15,IF(Pricetype3=1,1,0),0))),J39)))</f>
        <v>21.790000915527344</v>
      </c>
      <c r="T39" s="250">
        <f>IF($A39="N/A"," ",IF(Pricetype3=2,MAX(K39,0),IF(OR(Pricetype3=1,Pricetype3=4),IF(K39=0,0,(_xll.EURO(K39,Strikeprice3,0,0,($AK39+IF(Smile=TRUE,VLOOKUP(MAX(-5,Strikeprice3-K39),Volsmile,2),0)),($A39-DateToday)+15,IF(Pricetype3=1,1,0),0))),K39)))</f>
        <v>0</v>
      </c>
      <c r="U39" s="177">
        <f t="shared" ca="1" si="1"/>
        <v>248.68040826975093</v>
      </c>
      <c r="V39" s="178">
        <f t="shared" ca="1" si="17"/>
        <v>1425408.0178354371</v>
      </c>
      <c r="W39" s="178">
        <f t="shared" ca="1" si="18"/>
        <v>1425408.0178354371</v>
      </c>
      <c r="X39" s="178">
        <f t="shared" ca="1" si="19"/>
        <v>0</v>
      </c>
      <c r="Y39" s="178">
        <f t="shared" ca="1" si="20"/>
        <v>162875.72566452518</v>
      </c>
      <c r="Z39" s="178">
        <f t="shared" ca="1" si="21"/>
        <v>162875.72566452518</v>
      </c>
      <c r="AA39" s="178">
        <f t="shared" ca="1" si="22"/>
        <v>0</v>
      </c>
      <c r="AB39" s="178">
        <f t="shared" ca="1" si="23"/>
        <v>216749.85295486345</v>
      </c>
      <c r="AC39" s="178">
        <f t="shared" ca="1" si="24"/>
        <v>216749.85295486345</v>
      </c>
      <c r="AD39" s="178">
        <f t="shared" ca="1" si="25"/>
        <v>0</v>
      </c>
      <c r="AE39" s="178">
        <f t="shared" ca="1" si="26"/>
        <v>3610067.1929096519</v>
      </c>
      <c r="AF39" s="224">
        <f t="shared" si="27"/>
        <v>0.16</v>
      </c>
      <c r="AG39" s="224">
        <f t="shared" si="28"/>
        <v>0.32</v>
      </c>
      <c r="AH39" s="224">
        <f t="shared" si="29"/>
        <v>0.32</v>
      </c>
      <c r="AI39" s="224">
        <f t="shared" si="2"/>
        <v>0.08</v>
      </c>
      <c r="AJ39" s="224">
        <f t="shared" si="3"/>
        <v>0.192</v>
      </c>
      <c r="AK39" s="224">
        <f t="shared" si="30"/>
        <v>0.192</v>
      </c>
      <c r="AL39" s="224">
        <f ca="1">IF($A39="N/A"," ",IF(PV=1,0,'Pricing Inputs3'!R72))</f>
        <v>5.4691905047006301E-2</v>
      </c>
      <c r="AM39" s="313">
        <f t="shared" ca="1" si="4"/>
        <v>0.8289346942325031</v>
      </c>
      <c r="BQ39">
        <f t="shared" si="5"/>
        <v>23</v>
      </c>
      <c r="BR39">
        <f t="shared" si="6"/>
        <v>3</v>
      </c>
      <c r="BS39">
        <f t="shared" si="7"/>
        <v>5</v>
      </c>
    </row>
    <row r="40" spans="1:71" x14ac:dyDescent="0.2">
      <c r="A40" s="253">
        <f>IF(A39="N/A","N/A",IF(EDATE(A39,1)&gt;Inputs!$Q$5,"N/A",EDATE(A39,1)))</f>
        <v>38353</v>
      </c>
      <c r="B40" s="324">
        <f t="shared" si="0"/>
        <v>2005</v>
      </c>
      <c r="C40" s="172">
        <f t="shared" si="8"/>
        <v>35.175714765276226</v>
      </c>
      <c r="D40" s="172">
        <f t="shared" si="9"/>
        <v>35.175714765276226</v>
      </c>
      <c r="E40" s="172">
        <f t="shared" si="10"/>
        <v>0</v>
      </c>
      <c r="F40" s="172">
        <f t="shared" si="11"/>
        <v>35.75</v>
      </c>
      <c r="G40" s="172">
        <f t="shared" si="12"/>
        <v>35.75</v>
      </c>
      <c r="H40" s="172">
        <f t="shared" si="13"/>
        <v>0</v>
      </c>
      <c r="I40" s="172">
        <f t="shared" si="14"/>
        <v>25.25</v>
      </c>
      <c r="J40" s="172">
        <f t="shared" si="15"/>
        <v>25.25</v>
      </c>
      <c r="K40" s="172">
        <f t="shared" si="16"/>
        <v>0</v>
      </c>
      <c r="L40" s="250">
        <f>IF($A40="N/A"," ",IF(Pricetype3=2,MAX(C40,0),IF(OR(Pricetype3=1,Pricetype3=4),IF(C40=0,0,(_xll.EURO(C40,Strikeprice3,0,0,($AH40+IF(Smile=TRUE,VLOOKUP(MAX(-5,Strikeprice3-C40),Volsmile,2),0)),($A40-DateToday)+15,IF(Pricetype3=1,1,0),0))),C40)))</f>
        <v>35.175714765276226</v>
      </c>
      <c r="M40" s="250">
        <f>IF($A40="N/A"," ",IF(Pricetype3=2,MAX(D40,0),IF(OR(Pricetype3=1,Pricetype3=4),IF(D40=0,0,(_xll.EURO(D40,Strikeprice3,0,0,($AH40+IF(Smile=TRUE,VLOOKUP(MAX(-5,Strikeprice3-D40),Volsmile,2),0)),($A40-DateToday)+15,IF(Pricetype3=1,1,0),0))),D40)))</f>
        <v>35.175714765276226</v>
      </c>
      <c r="N40" s="250">
        <f>IF($A40="N/A"," ",IF(Pricetype3=2,MAX(E40,0),IF(OR(Pricetype3=1,Pricetype3=4),IF(E40=0,0,(_xll.EURO(E40,Strikeprice3,0,0,($AK40+IF(Smile=TRUE,VLOOKUP(MAX(-5,Strikeprice3-E40),Volsmile,2),0)),($A40-DateToday)+15,IF(Pricetype3=1,1,0),0))),E40)))</f>
        <v>0</v>
      </c>
      <c r="O40" s="250">
        <f>IF($A40="N/A"," ",IF(Pricetype3=2,MAX(F40,0),IF(OR(Pricetype3=1,Pricetype3=4),IF(F40=0,0,(_xll.EURO(F40,Strikeprice3,0,0,($AK40+IF(Smile=TRUE,VLOOKUP(MAX(-5,Strikeprice3-F40),Volsmile,2),0)),($A40-DateToday)+15,IF(Pricetype3=1,1,0),0))),F40)))</f>
        <v>35.75</v>
      </c>
      <c r="P40" s="250">
        <f>IF($A40="N/A"," ",IF(Pricetype3=2,MAX(G40,0),IF(OR(Pricetype3=1,Pricetype3=4),IF(G40=0,0,(_xll.EURO(G40,Strikeprice3,0,0,($AK40+IF(Smile=TRUE,VLOOKUP(MAX(-5,Strikeprice3-G40),Volsmile,2),0)),($A40-DateToday)+15,IF(Pricetype3=1,1,0),0))),G40)))</f>
        <v>35.75</v>
      </c>
      <c r="Q40" s="250">
        <f>IF($A40="N/A"," ",IF(Pricetype3=2,MAX(H40,0),IF(OR(Pricetype3=1,Pricetype3=4),IF(H40=0,0,(_xll.EURO(H40,Strikeprice3,0,0,($AK40+IF(Smile=TRUE,VLOOKUP(MAX(-5,Strikeprice3-H40),Volsmile,2),0)),($A40-DateToday)+15,IF(Pricetype3=1,1,0),0))),H40)))</f>
        <v>0</v>
      </c>
      <c r="R40" s="250">
        <f>IF($A40="N/A"," ",IF(Pricetype3=2,MAX(I40,0),IF(OR(Pricetype3=1,Pricetype3=4),IF(I40=0,0,(_xll.EURO(I40,Strikeprice3,0,0,($AK40+IF(Smile=TRUE,VLOOKUP(MAX(-5,Strikeprice3-I40),Volsmile,2),0)),($A40-DateToday)+15,IF(Pricetype3=1,1,0),0))),I40)))</f>
        <v>25.25</v>
      </c>
      <c r="S40" s="250">
        <f>IF($A40="N/A"," ",IF(Pricetype3=2,MAX(J40,0),IF(OR(Pricetype3=1,Pricetype3=4),IF(J40=0,0,(_xll.EURO(J40,Strikeprice3,0,0,($AK40+IF(Smile=TRUE,VLOOKUP(MAX(-5,Strikeprice3-J40),Volsmile,2),0)),($A40-DateToday)+15,IF(Pricetype3=1,1,0),0))),J40)))</f>
        <v>25.25</v>
      </c>
      <c r="T40" s="250">
        <f>IF($A40="N/A"," ",IF(Pricetype3=2,MAX(K40,0),IF(OR(Pricetype3=1,Pricetype3=4),IF(K40=0,0,(_xll.EURO(K40,Strikeprice3,0,0,($AK40+IF(Smile=TRUE,VLOOKUP(MAX(-5,Strikeprice3-K40),Volsmile,2),0)),($A40-DateToday)+15,IF(Pricetype3=1,1,0),0))),K40)))</f>
        <v>0</v>
      </c>
      <c r="U40" s="177">
        <f t="shared" ca="1" si="1"/>
        <v>247.38775441418076</v>
      </c>
      <c r="V40" s="178">
        <f t="shared" ca="1" si="17"/>
        <v>1461942.9023968319</v>
      </c>
      <c r="W40" s="178">
        <f t="shared" ca="1" si="18"/>
        <v>1461942.9023968319</v>
      </c>
      <c r="X40" s="178">
        <f t="shared" ca="1" si="19"/>
        <v>0</v>
      </c>
      <c r="Y40" s="178">
        <f t="shared" ca="1" si="20"/>
        <v>283011.5910498228</v>
      </c>
      <c r="Z40" s="178">
        <f t="shared" ca="1" si="21"/>
        <v>283011.5910498228</v>
      </c>
      <c r="AA40" s="178">
        <f t="shared" ca="1" si="22"/>
        <v>0</v>
      </c>
      <c r="AB40" s="178">
        <f t="shared" ca="1" si="23"/>
        <v>299833.95834998705</v>
      </c>
      <c r="AC40" s="178">
        <f t="shared" ca="1" si="24"/>
        <v>299833.95834998705</v>
      </c>
      <c r="AD40" s="178">
        <f t="shared" ca="1" si="25"/>
        <v>0</v>
      </c>
      <c r="AE40" s="178">
        <f t="shared" ca="1" si="26"/>
        <v>4089576.9035932836</v>
      </c>
      <c r="AF40" s="224">
        <f t="shared" si="27"/>
        <v>0.16</v>
      </c>
      <c r="AG40" s="224">
        <f t="shared" si="28"/>
        <v>0.28000000000000003</v>
      </c>
      <c r="AH40" s="224">
        <f t="shared" si="29"/>
        <v>0.28000000000000003</v>
      </c>
      <c r="AI40" s="224">
        <f t="shared" si="2"/>
        <v>0.08</v>
      </c>
      <c r="AJ40" s="224">
        <f t="shared" si="3"/>
        <v>0.16800000000000001</v>
      </c>
      <c r="AK40" s="224">
        <f t="shared" si="30"/>
        <v>0.16800000000000001</v>
      </c>
      <c r="AL40" s="224">
        <f ca="1">IF($A40="N/A"," ",IF(PV=1,0,'Pricing Inputs3'!R73))</f>
        <v>5.4874212965744497E-2</v>
      </c>
      <c r="AM40" s="313">
        <f t="shared" ca="1" si="4"/>
        <v>0.82462584804726924</v>
      </c>
      <c r="BQ40">
        <f t="shared" si="5"/>
        <v>21</v>
      </c>
      <c r="BR40">
        <f t="shared" si="6"/>
        <v>4</v>
      </c>
      <c r="BS40">
        <f t="shared" si="7"/>
        <v>6</v>
      </c>
    </row>
    <row r="41" spans="1:71" x14ac:dyDescent="0.2">
      <c r="A41" s="253">
        <f>IF(A40="N/A","N/A",IF(EDATE(A40,1)&gt;Inputs!$Q$5,"N/A",EDATE(A40,1)))</f>
        <v>38384</v>
      </c>
      <c r="B41" s="324">
        <f t="shared" si="0"/>
        <v>2005</v>
      </c>
      <c r="C41" s="172">
        <f t="shared" si="8"/>
        <v>34.575712476457866</v>
      </c>
      <c r="D41" s="172">
        <f t="shared" si="9"/>
        <v>34.575712476457866</v>
      </c>
      <c r="E41" s="172">
        <f t="shared" si="10"/>
        <v>0</v>
      </c>
      <c r="F41" s="172">
        <f t="shared" si="11"/>
        <v>31.246002197265625</v>
      </c>
      <c r="G41" s="172">
        <f t="shared" si="12"/>
        <v>31.246002197265625</v>
      </c>
      <c r="H41" s="172">
        <f t="shared" si="13"/>
        <v>0</v>
      </c>
      <c r="I41" s="172">
        <f t="shared" si="14"/>
        <v>22.746501922607422</v>
      </c>
      <c r="J41" s="172">
        <f t="shared" si="15"/>
        <v>22.746501922607422</v>
      </c>
      <c r="K41" s="172">
        <f t="shared" si="16"/>
        <v>0</v>
      </c>
      <c r="L41" s="250">
        <f>IF($A41="N/A"," ",IF(Pricetype3=2,MAX(C41,0),IF(OR(Pricetype3=1,Pricetype3=4),IF(C41=0,0,(_xll.EURO(C41,Strikeprice3,0,0,($AH41+IF(Smile=TRUE,VLOOKUP(MAX(-5,Strikeprice3-C41),Volsmile,2),0)),($A41-DateToday)+15,IF(Pricetype3=1,1,0),0))),C41)))</f>
        <v>34.575712476457866</v>
      </c>
      <c r="M41" s="250">
        <f>IF($A41="N/A"," ",IF(Pricetype3=2,MAX(D41,0),IF(OR(Pricetype3=1,Pricetype3=4),IF(D41=0,0,(_xll.EURO(D41,Strikeprice3,0,0,($AH41+IF(Smile=TRUE,VLOOKUP(MAX(-5,Strikeprice3-D41),Volsmile,2),0)),($A41-DateToday)+15,IF(Pricetype3=1,1,0),0))),D41)))</f>
        <v>34.575712476457866</v>
      </c>
      <c r="N41" s="250">
        <f>IF($A41="N/A"," ",IF(Pricetype3=2,MAX(E41,0),IF(OR(Pricetype3=1,Pricetype3=4),IF(E41=0,0,(_xll.EURO(E41,Strikeprice3,0,0,($AK41+IF(Smile=TRUE,VLOOKUP(MAX(-5,Strikeprice3-E41),Volsmile,2),0)),($A41-DateToday)+15,IF(Pricetype3=1,1,0),0))),E41)))</f>
        <v>0</v>
      </c>
      <c r="O41" s="250">
        <f>IF($A41="N/A"," ",IF(Pricetype3=2,MAX(F41,0),IF(OR(Pricetype3=1,Pricetype3=4),IF(F41=0,0,(_xll.EURO(F41,Strikeprice3,0,0,($AK41+IF(Smile=TRUE,VLOOKUP(MAX(-5,Strikeprice3-F41),Volsmile,2),0)),($A41-DateToday)+15,IF(Pricetype3=1,1,0),0))),F41)))</f>
        <v>31.246002197265625</v>
      </c>
      <c r="P41" s="250">
        <f>IF($A41="N/A"," ",IF(Pricetype3=2,MAX(G41,0),IF(OR(Pricetype3=1,Pricetype3=4),IF(G41=0,0,(_xll.EURO(G41,Strikeprice3,0,0,($AK41+IF(Smile=TRUE,VLOOKUP(MAX(-5,Strikeprice3-G41),Volsmile,2),0)),($A41-DateToday)+15,IF(Pricetype3=1,1,0),0))),G41)))</f>
        <v>31.246002197265625</v>
      </c>
      <c r="Q41" s="250">
        <f>IF($A41="N/A"," ",IF(Pricetype3=2,MAX(H41,0),IF(OR(Pricetype3=1,Pricetype3=4),IF(H41=0,0,(_xll.EURO(H41,Strikeprice3,0,0,($AK41+IF(Smile=TRUE,VLOOKUP(MAX(-5,Strikeprice3-H41),Volsmile,2),0)),($A41-DateToday)+15,IF(Pricetype3=1,1,0),0))),H41)))</f>
        <v>0</v>
      </c>
      <c r="R41" s="250">
        <f>IF($A41="N/A"," ",IF(Pricetype3=2,MAX(I41,0),IF(OR(Pricetype3=1,Pricetype3=4),IF(I41=0,0,(_xll.EURO(I41,Strikeprice3,0,0,($AK41+IF(Smile=TRUE,VLOOKUP(MAX(-5,Strikeprice3-I41),Volsmile,2),0)),($A41-DateToday)+15,IF(Pricetype3=1,1,0),0))),I41)))</f>
        <v>22.746501922607422</v>
      </c>
      <c r="S41" s="250">
        <f>IF($A41="N/A"," ",IF(Pricetype3=2,MAX(J41,0),IF(OR(Pricetype3=1,Pricetype3=4),IF(J41=0,0,(_xll.EURO(J41,Strikeprice3,0,0,($AK41+IF(Smile=TRUE,VLOOKUP(MAX(-5,Strikeprice3-J41),Volsmile,2),0)),($A41-DateToday)+15,IF(Pricetype3=1,1,0),0))),J41)))</f>
        <v>22.746501922607422</v>
      </c>
      <c r="T41" s="250">
        <f>IF($A41="N/A"," ",IF(Pricetype3=2,MAX(K41,0),IF(OR(Pricetype3=1,Pricetype3=4),IF(K41=0,0,(_xll.EURO(K41,Strikeprice3,0,0,($AK41+IF(Smile=TRUE,VLOOKUP(MAX(-5,Strikeprice3-K41),Volsmile,2),0)),($A41-DateToday)+15,IF(Pricetype3=1,1,0),0))),K41)))</f>
        <v>0</v>
      </c>
      <c r="U41" s="177">
        <f t="shared" ca="1" si="1"/>
        <v>246.20449064697485</v>
      </c>
      <c r="V41" s="178">
        <f t="shared" ca="1" si="17"/>
        <v>1362031.30864361</v>
      </c>
      <c r="W41" s="178">
        <f t="shared" ca="1" si="18"/>
        <v>1362031.30864361</v>
      </c>
      <c r="X41" s="178">
        <f t="shared" ca="1" si="19"/>
        <v>0</v>
      </c>
      <c r="Y41" s="178">
        <f t="shared" ca="1" si="20"/>
        <v>246172.99378342528</v>
      </c>
      <c r="Z41" s="178">
        <f t="shared" ca="1" si="21"/>
        <v>246172.99378342528</v>
      </c>
      <c r="AA41" s="178">
        <f t="shared" ca="1" si="22"/>
        <v>0</v>
      </c>
      <c r="AB41" s="178">
        <f t="shared" ca="1" si="23"/>
        <v>179209.30943539183</v>
      </c>
      <c r="AC41" s="178">
        <f t="shared" ca="1" si="24"/>
        <v>179209.30943539183</v>
      </c>
      <c r="AD41" s="178">
        <f t="shared" ca="1" si="25"/>
        <v>0</v>
      </c>
      <c r="AE41" s="178">
        <f t="shared" ca="1" si="26"/>
        <v>3574827.2237248537</v>
      </c>
      <c r="AF41" s="224">
        <f t="shared" si="27"/>
        <v>0.16</v>
      </c>
      <c r="AG41" s="224">
        <f t="shared" si="28"/>
        <v>0.28000000000000003</v>
      </c>
      <c r="AH41" s="224">
        <f t="shared" si="29"/>
        <v>0.28000000000000003</v>
      </c>
      <c r="AI41" s="224">
        <f t="shared" si="2"/>
        <v>0.08</v>
      </c>
      <c r="AJ41" s="224">
        <f t="shared" si="3"/>
        <v>0.16800000000000001</v>
      </c>
      <c r="AK41" s="224">
        <f t="shared" si="30"/>
        <v>0.16800000000000001</v>
      </c>
      <c r="AL41" s="224">
        <f ca="1">IF($A41="N/A"," ",IF(PV=1,0,'Pricing Inputs3'!R74))</f>
        <v>5.50562193525828E-2</v>
      </c>
      <c r="AM41" s="313">
        <f t="shared" ca="1" si="4"/>
        <v>0.82068163548991613</v>
      </c>
      <c r="BQ41">
        <f t="shared" si="5"/>
        <v>20</v>
      </c>
      <c r="BR41">
        <f t="shared" si="6"/>
        <v>4</v>
      </c>
      <c r="BS41">
        <f t="shared" si="7"/>
        <v>4</v>
      </c>
    </row>
    <row r="42" spans="1:71" x14ac:dyDescent="0.2">
      <c r="A42" s="253">
        <f>IF(A41="N/A","N/A",IF(EDATE(A41,1)&gt;Inputs!$Q$5,"N/A",EDATE(A41,1)))</f>
        <v>38412</v>
      </c>
      <c r="B42" s="324">
        <f t="shared" si="0"/>
        <v>2005</v>
      </c>
      <c r="C42" s="172">
        <f t="shared" si="8"/>
        <v>33.28767732132313</v>
      </c>
      <c r="D42" s="172">
        <f t="shared" si="9"/>
        <v>33.28767732132313</v>
      </c>
      <c r="E42" s="172">
        <f t="shared" si="10"/>
        <v>0</v>
      </c>
      <c r="F42" s="172">
        <f t="shared" si="11"/>
        <v>25.5</v>
      </c>
      <c r="G42" s="172">
        <f t="shared" si="12"/>
        <v>25.5</v>
      </c>
      <c r="H42" s="172">
        <f t="shared" si="13"/>
        <v>0</v>
      </c>
      <c r="I42" s="172">
        <f t="shared" si="14"/>
        <v>20</v>
      </c>
      <c r="J42" s="172">
        <f t="shared" si="15"/>
        <v>20</v>
      </c>
      <c r="K42" s="172">
        <f t="shared" si="16"/>
        <v>0</v>
      </c>
      <c r="L42" s="250">
        <f>IF($A42="N/A"," ",IF(Pricetype3=2,MAX(C42,0),IF(OR(Pricetype3=1,Pricetype3=4),IF(C42=0,0,(_xll.EURO(C42,Strikeprice3,0,0,($AH42+IF(Smile=TRUE,VLOOKUP(MAX(-5,Strikeprice3-C42),Volsmile,2),0)),($A42-DateToday)+15,IF(Pricetype3=1,1,0),0))),C42)))</f>
        <v>33.28767732132313</v>
      </c>
      <c r="M42" s="250">
        <f>IF($A42="N/A"," ",IF(Pricetype3=2,MAX(D42,0),IF(OR(Pricetype3=1,Pricetype3=4),IF(D42=0,0,(_xll.EURO(D42,Strikeprice3,0,0,($AH42+IF(Smile=TRUE,VLOOKUP(MAX(-5,Strikeprice3-D42),Volsmile,2),0)),($A42-DateToday)+15,IF(Pricetype3=1,1,0),0))),D42)))</f>
        <v>33.28767732132313</v>
      </c>
      <c r="N42" s="250">
        <f>IF($A42="N/A"," ",IF(Pricetype3=2,MAX(E42,0),IF(OR(Pricetype3=1,Pricetype3=4),IF(E42=0,0,(_xll.EURO(E42,Strikeprice3,0,0,($AK42+IF(Smile=TRUE,VLOOKUP(MAX(-5,Strikeprice3-E42),Volsmile,2),0)),($A42-DateToday)+15,IF(Pricetype3=1,1,0),0))),E42)))</f>
        <v>0</v>
      </c>
      <c r="O42" s="250">
        <f>IF($A42="N/A"," ",IF(Pricetype3=2,MAX(F42,0),IF(OR(Pricetype3=1,Pricetype3=4),IF(F42=0,0,(_xll.EURO(F42,Strikeprice3,0,0,($AK42+IF(Smile=TRUE,VLOOKUP(MAX(-5,Strikeprice3-F42),Volsmile,2),0)),($A42-DateToday)+15,IF(Pricetype3=1,1,0),0))),F42)))</f>
        <v>25.5</v>
      </c>
      <c r="P42" s="250">
        <f>IF($A42="N/A"," ",IF(Pricetype3=2,MAX(G42,0),IF(OR(Pricetype3=1,Pricetype3=4),IF(G42=0,0,(_xll.EURO(G42,Strikeprice3,0,0,($AK42+IF(Smile=TRUE,VLOOKUP(MAX(-5,Strikeprice3-G42),Volsmile,2),0)),($A42-DateToday)+15,IF(Pricetype3=1,1,0),0))),G42)))</f>
        <v>25.5</v>
      </c>
      <c r="Q42" s="250">
        <f>IF($A42="N/A"," ",IF(Pricetype3=2,MAX(H42,0),IF(OR(Pricetype3=1,Pricetype3=4),IF(H42=0,0,(_xll.EURO(H42,Strikeprice3,0,0,($AK42+IF(Smile=TRUE,VLOOKUP(MAX(-5,Strikeprice3-H42),Volsmile,2),0)),($A42-DateToday)+15,IF(Pricetype3=1,1,0),0))),H42)))</f>
        <v>0</v>
      </c>
      <c r="R42" s="250">
        <f>IF($A42="N/A"," ",IF(Pricetype3=2,MAX(I42,0),IF(OR(Pricetype3=1,Pricetype3=4),IF(I42=0,0,(_xll.EURO(I42,Strikeprice3,0,0,($AK42+IF(Smile=TRUE,VLOOKUP(MAX(-5,Strikeprice3-I42),Volsmile,2),0)),($A42-DateToday)+15,IF(Pricetype3=1,1,0),0))),I42)))</f>
        <v>20</v>
      </c>
      <c r="S42" s="250">
        <f>IF($A42="N/A"," ",IF(Pricetype3=2,MAX(J42,0),IF(OR(Pricetype3=1,Pricetype3=4),IF(J42=0,0,(_xll.EURO(J42,Strikeprice3,0,0,($AK42+IF(Smile=TRUE,VLOOKUP(MAX(-5,Strikeprice3-J42),Volsmile,2),0)),($A42-DateToday)+15,IF(Pricetype3=1,1,0),0))),J42)))</f>
        <v>20</v>
      </c>
      <c r="T42" s="250">
        <f>IF($A42="N/A"," ",IF(Pricetype3=2,MAX(K42,0),IF(OR(Pricetype3=1,Pricetype3=4),IF(K42=0,0,(_xll.EURO(K42,Strikeprice3,0,0,($AK42+IF(Smile=TRUE,VLOOKUP(MAX(-5,Strikeprice3-K42),Volsmile,2),0)),($A42-DateToday)+15,IF(Pricetype3=1,1,0),0))),K42)))</f>
        <v>0</v>
      </c>
      <c r="U42" s="177">
        <f t="shared" ca="1" si="1"/>
        <v>244.91582221018254</v>
      </c>
      <c r="V42" s="178">
        <f t="shared" ca="1" si="17"/>
        <v>1500092.9103539146</v>
      </c>
      <c r="W42" s="178">
        <f t="shared" ca="1" si="18"/>
        <v>1500092.9103539146</v>
      </c>
      <c r="X42" s="178">
        <f t="shared" ca="1" si="19"/>
        <v>0</v>
      </c>
      <c r="Y42" s="178">
        <f t="shared" ca="1" si="20"/>
        <v>199851.31092350895</v>
      </c>
      <c r="Z42" s="178">
        <f t="shared" ca="1" si="21"/>
        <v>199851.31092350895</v>
      </c>
      <c r="AA42" s="178">
        <f t="shared" ca="1" si="22"/>
        <v>0</v>
      </c>
      <c r="AB42" s="178">
        <f t="shared" ca="1" si="23"/>
        <v>156746.12621451681</v>
      </c>
      <c r="AC42" s="178">
        <f t="shared" ca="1" si="24"/>
        <v>156746.12621451681</v>
      </c>
      <c r="AD42" s="178">
        <f t="shared" ca="1" si="25"/>
        <v>0</v>
      </c>
      <c r="AE42" s="178">
        <f t="shared" ca="1" si="26"/>
        <v>3713380.6949838805</v>
      </c>
      <c r="AF42" s="224">
        <f t="shared" si="27"/>
        <v>0.16</v>
      </c>
      <c r="AG42" s="224">
        <f t="shared" si="28"/>
        <v>0.28000000000000003</v>
      </c>
      <c r="AH42" s="224">
        <f t="shared" si="29"/>
        <v>0.28000000000000003</v>
      </c>
      <c r="AI42" s="224">
        <f t="shared" si="2"/>
        <v>0.08</v>
      </c>
      <c r="AJ42" s="224">
        <f t="shared" si="3"/>
        <v>0.16800000000000001</v>
      </c>
      <c r="AK42" s="224">
        <f t="shared" si="30"/>
        <v>0.16800000000000001</v>
      </c>
      <c r="AL42" s="224">
        <f ca="1">IF($A42="N/A"," ",IF(PV=1,0,'Pricing Inputs3'!R75))</f>
        <v>5.5232354576157001E-2</v>
      </c>
      <c r="AM42" s="313">
        <f t="shared" ca="1" si="4"/>
        <v>0.81638607403394181</v>
      </c>
      <c r="BQ42">
        <f t="shared" si="5"/>
        <v>23</v>
      </c>
      <c r="BR42">
        <f t="shared" si="6"/>
        <v>4</v>
      </c>
      <c r="BS42">
        <f t="shared" si="7"/>
        <v>4</v>
      </c>
    </row>
    <row r="43" spans="1:71" x14ac:dyDescent="0.2">
      <c r="A43" s="253">
        <f>IF(A42="N/A","N/A",IF(EDATE(A42,1)&gt;Inputs!$Q$5,"N/A",EDATE(A42,1)))</f>
        <v>38443</v>
      </c>
      <c r="B43" s="324">
        <f t="shared" si="0"/>
        <v>2005</v>
      </c>
      <c r="C43" s="172">
        <f t="shared" si="8"/>
        <v>33.487678084262583</v>
      </c>
      <c r="D43" s="172">
        <f t="shared" si="9"/>
        <v>33.487678084262583</v>
      </c>
      <c r="E43" s="172">
        <f t="shared" si="10"/>
        <v>0</v>
      </c>
      <c r="F43" s="172">
        <f t="shared" si="11"/>
        <v>22</v>
      </c>
      <c r="G43" s="172">
        <f t="shared" si="12"/>
        <v>22</v>
      </c>
      <c r="H43" s="172">
        <f t="shared" si="13"/>
        <v>0</v>
      </c>
      <c r="I43" s="172">
        <f t="shared" si="14"/>
        <v>16.495000839233398</v>
      </c>
      <c r="J43" s="172">
        <f t="shared" si="15"/>
        <v>16.495000839233398</v>
      </c>
      <c r="K43" s="172">
        <f t="shared" si="16"/>
        <v>0</v>
      </c>
      <c r="L43" s="250">
        <f>IF($A43="N/A"," ",IF(Pricetype3=2,MAX(C43,0),IF(OR(Pricetype3=1,Pricetype3=4),IF(C43=0,0,(_xll.EURO(C43,Strikeprice3,0,0,($AH43+IF(Smile=TRUE,VLOOKUP(MAX(-5,Strikeprice3-C43),Volsmile,2),0)),($A43-DateToday)+15,IF(Pricetype3=1,1,0),0))),C43)))</f>
        <v>33.487678084262583</v>
      </c>
      <c r="M43" s="250">
        <f>IF($A43="N/A"," ",IF(Pricetype3=2,MAX(D43,0),IF(OR(Pricetype3=1,Pricetype3=4),IF(D43=0,0,(_xll.EURO(D43,Strikeprice3,0,0,($AH43+IF(Smile=TRUE,VLOOKUP(MAX(-5,Strikeprice3-D43),Volsmile,2),0)),($A43-DateToday)+15,IF(Pricetype3=1,1,0),0))),D43)))</f>
        <v>33.487678084262583</v>
      </c>
      <c r="N43" s="250">
        <f>IF($A43="N/A"," ",IF(Pricetype3=2,MAX(E43,0),IF(OR(Pricetype3=1,Pricetype3=4),IF(E43=0,0,(_xll.EURO(E43,Strikeprice3,0,0,($AK43+IF(Smile=TRUE,VLOOKUP(MAX(-5,Strikeprice3-E43),Volsmile,2),0)),($A43-DateToday)+15,IF(Pricetype3=1,1,0),0))),E43)))</f>
        <v>0</v>
      </c>
      <c r="O43" s="250">
        <f>IF($A43="N/A"," ",IF(Pricetype3=2,MAX(F43,0),IF(OR(Pricetype3=1,Pricetype3=4),IF(F43=0,0,(_xll.EURO(F43,Strikeprice3,0,0,($AK43+IF(Smile=TRUE,VLOOKUP(MAX(-5,Strikeprice3-F43),Volsmile,2),0)),($A43-DateToday)+15,IF(Pricetype3=1,1,0),0))),F43)))</f>
        <v>22</v>
      </c>
      <c r="P43" s="250">
        <f>IF($A43="N/A"," ",IF(Pricetype3=2,MAX(G43,0),IF(OR(Pricetype3=1,Pricetype3=4),IF(G43=0,0,(_xll.EURO(G43,Strikeprice3,0,0,($AK43+IF(Smile=TRUE,VLOOKUP(MAX(-5,Strikeprice3-G43),Volsmile,2),0)),($A43-DateToday)+15,IF(Pricetype3=1,1,0),0))),G43)))</f>
        <v>22</v>
      </c>
      <c r="Q43" s="250">
        <f>IF($A43="N/A"," ",IF(Pricetype3=2,MAX(H43,0),IF(OR(Pricetype3=1,Pricetype3=4),IF(H43=0,0,(_xll.EURO(H43,Strikeprice3,0,0,($AK43+IF(Smile=TRUE,VLOOKUP(MAX(-5,Strikeprice3-H43),Volsmile,2),0)),($A43-DateToday)+15,IF(Pricetype3=1,1,0),0))),H43)))</f>
        <v>0</v>
      </c>
      <c r="R43" s="250">
        <f>IF($A43="N/A"," ",IF(Pricetype3=2,MAX(I43,0),IF(OR(Pricetype3=1,Pricetype3=4),IF(I43=0,0,(_xll.EURO(I43,Strikeprice3,0,0,($AK43+IF(Smile=TRUE,VLOOKUP(MAX(-5,Strikeprice3-I43),Volsmile,2),0)),($A43-DateToday)+15,IF(Pricetype3=1,1,0),0))),I43)))</f>
        <v>16.495000839233398</v>
      </c>
      <c r="S43" s="250">
        <f>IF($A43="N/A"," ",IF(Pricetype3=2,MAX(J43,0),IF(OR(Pricetype3=1,Pricetype3=4),IF(J43=0,0,(_xll.EURO(J43,Strikeprice3,0,0,($AK43+IF(Smile=TRUE,VLOOKUP(MAX(-5,Strikeprice3-J43),Volsmile,2),0)),($A43-DateToday)+15,IF(Pricetype3=1,1,0),0))),J43)))</f>
        <v>16.495000839233398</v>
      </c>
      <c r="T43" s="250">
        <f>IF($A43="N/A"," ",IF(Pricetype3=2,MAX(K43,0),IF(OR(Pricetype3=1,Pricetype3=4),IF(K43=0,0,(_xll.EURO(K43,Strikeprice3,0,0,($AK43+IF(Smile=TRUE,VLOOKUP(MAX(-5,Strikeprice3-K43),Volsmile,2),0)),($A43-DateToday)+15,IF(Pricetype3=1,1,0),0))),K43)))</f>
        <v>0</v>
      </c>
      <c r="U43" s="177">
        <f t="shared" ca="1" si="1"/>
        <v>243.65738004747018</v>
      </c>
      <c r="V43" s="178">
        <f t="shared" ca="1" si="17"/>
        <v>1370799.3441885973</v>
      </c>
      <c r="W43" s="178">
        <f t="shared" ca="1" si="18"/>
        <v>1370799.3441885973</v>
      </c>
      <c r="X43" s="178">
        <f t="shared" ca="1" si="19"/>
        <v>0</v>
      </c>
      <c r="Y43" s="178">
        <f t="shared" ca="1" si="20"/>
        <v>214418.49444177374</v>
      </c>
      <c r="Z43" s="178">
        <f t="shared" ca="1" si="21"/>
        <v>214418.49444177374</v>
      </c>
      <c r="AA43" s="178">
        <f t="shared" ca="1" si="22"/>
        <v>0</v>
      </c>
      <c r="AB43" s="178">
        <f t="shared" ca="1" si="23"/>
        <v>128612.11802778982</v>
      </c>
      <c r="AC43" s="178">
        <f t="shared" ca="1" si="24"/>
        <v>128612.11802778982</v>
      </c>
      <c r="AD43" s="178">
        <f t="shared" ca="1" si="25"/>
        <v>0</v>
      </c>
      <c r="AE43" s="178">
        <f t="shared" ca="1" si="26"/>
        <v>3427659.913316322</v>
      </c>
      <c r="AF43" s="224">
        <f t="shared" si="27"/>
        <v>0.16</v>
      </c>
      <c r="AG43" s="224">
        <f t="shared" si="28"/>
        <v>0.28000000000000003</v>
      </c>
      <c r="AH43" s="224">
        <f t="shared" si="29"/>
        <v>0.28000000000000003</v>
      </c>
      <c r="AI43" s="224">
        <f t="shared" si="2"/>
        <v>0.08</v>
      </c>
      <c r="AJ43" s="224">
        <f t="shared" si="3"/>
        <v>0.16800000000000001</v>
      </c>
      <c r="AK43" s="224">
        <f t="shared" si="30"/>
        <v>0.16800000000000001</v>
      </c>
      <c r="AL43" s="224">
        <f ca="1">IF($A43="N/A"," ",IF(PV=1,0,'Pricing Inputs3'!R76))</f>
        <v>5.5415031012359804E-2</v>
      </c>
      <c r="AM43" s="313">
        <f t="shared" ca="1" si="4"/>
        <v>0.81219126682490062</v>
      </c>
      <c r="BQ43">
        <f t="shared" si="5"/>
        <v>21</v>
      </c>
      <c r="BR43">
        <f t="shared" si="6"/>
        <v>5</v>
      </c>
      <c r="BS43">
        <f t="shared" si="7"/>
        <v>4</v>
      </c>
    </row>
    <row r="44" spans="1:71" x14ac:dyDescent="0.2">
      <c r="A44" s="253">
        <f>IF(A43="N/A","N/A",IF(EDATE(A43,1)&gt;Inputs!$Q$5,"N/A",EDATE(A43,1)))</f>
        <v>38473</v>
      </c>
      <c r="B44" s="324">
        <f t="shared" si="0"/>
        <v>2005</v>
      </c>
      <c r="C44" s="172">
        <f t="shared" si="8"/>
        <v>36.265003204345703</v>
      </c>
      <c r="D44" s="172">
        <f t="shared" si="9"/>
        <v>36.265003204345703</v>
      </c>
      <c r="E44" s="172">
        <f t="shared" si="10"/>
        <v>0</v>
      </c>
      <c r="F44" s="172">
        <f t="shared" si="11"/>
        <v>22.290000915527344</v>
      </c>
      <c r="G44" s="172">
        <f t="shared" si="12"/>
        <v>22.290000915527344</v>
      </c>
      <c r="H44" s="172">
        <f t="shared" si="13"/>
        <v>0</v>
      </c>
      <c r="I44" s="172">
        <f t="shared" si="14"/>
        <v>15.795000076293945</v>
      </c>
      <c r="J44" s="172">
        <f t="shared" si="15"/>
        <v>15.795000076293945</v>
      </c>
      <c r="K44" s="172">
        <f t="shared" si="16"/>
        <v>0</v>
      </c>
      <c r="L44" s="250">
        <f>IF($A44="N/A"," ",IF(Pricetype3=2,MAX(C44,0),IF(OR(Pricetype3=1,Pricetype3=4),IF(C44=0,0,(_xll.EURO(C44,Strikeprice3,0,0,($AH44+IF(Smile=TRUE,VLOOKUP(MAX(-5,Strikeprice3-C44),Volsmile,2),0)),($A44-DateToday)+15,IF(Pricetype3=1,1,0),0))),C44)))</f>
        <v>36.265003204345703</v>
      </c>
      <c r="M44" s="250">
        <f>IF($A44="N/A"," ",IF(Pricetype3=2,MAX(D44,0),IF(OR(Pricetype3=1,Pricetype3=4),IF(D44=0,0,(_xll.EURO(D44,Strikeprice3,0,0,($AH44+IF(Smile=TRUE,VLOOKUP(MAX(-5,Strikeprice3-D44),Volsmile,2),0)),($A44-DateToday)+15,IF(Pricetype3=1,1,0),0))),D44)))</f>
        <v>36.265003204345703</v>
      </c>
      <c r="N44" s="250">
        <f>IF($A44="N/A"," ",IF(Pricetype3=2,MAX(E44,0),IF(OR(Pricetype3=1,Pricetype3=4),IF(E44=0,0,(_xll.EURO(E44,Strikeprice3,0,0,($AK44+IF(Smile=TRUE,VLOOKUP(MAX(-5,Strikeprice3-E44),Volsmile,2),0)),($A44-DateToday)+15,IF(Pricetype3=1,1,0),0))),E44)))</f>
        <v>0</v>
      </c>
      <c r="O44" s="250">
        <f>IF($A44="N/A"," ",IF(Pricetype3=2,MAX(F44,0),IF(OR(Pricetype3=1,Pricetype3=4),IF(F44=0,0,(_xll.EURO(F44,Strikeprice3,0,0,($AK44+IF(Smile=TRUE,VLOOKUP(MAX(-5,Strikeprice3-F44),Volsmile,2),0)),($A44-DateToday)+15,IF(Pricetype3=1,1,0),0))),F44)))</f>
        <v>22.290000915527344</v>
      </c>
      <c r="P44" s="250">
        <f>IF($A44="N/A"," ",IF(Pricetype3=2,MAX(G44,0),IF(OR(Pricetype3=1,Pricetype3=4),IF(G44=0,0,(_xll.EURO(G44,Strikeprice3,0,0,($AK44+IF(Smile=TRUE,VLOOKUP(MAX(-5,Strikeprice3-G44),Volsmile,2),0)),($A44-DateToday)+15,IF(Pricetype3=1,1,0),0))),G44)))</f>
        <v>22.290000915527344</v>
      </c>
      <c r="Q44" s="250">
        <f>IF($A44="N/A"," ",IF(Pricetype3=2,MAX(H44,0),IF(OR(Pricetype3=1,Pricetype3=4),IF(H44=0,0,(_xll.EURO(H44,Strikeprice3,0,0,($AK44+IF(Smile=TRUE,VLOOKUP(MAX(-5,Strikeprice3-H44),Volsmile,2),0)),($A44-DateToday)+15,IF(Pricetype3=1,1,0),0))),H44)))</f>
        <v>0</v>
      </c>
      <c r="R44" s="250">
        <f>IF($A44="N/A"," ",IF(Pricetype3=2,MAX(I44,0),IF(OR(Pricetype3=1,Pricetype3=4),IF(I44=0,0,(_xll.EURO(I44,Strikeprice3,0,0,($AK44+IF(Smile=TRUE,VLOOKUP(MAX(-5,Strikeprice3-I44),Volsmile,2),0)),($A44-DateToday)+15,IF(Pricetype3=1,1,0),0))),I44)))</f>
        <v>15.795000076293945</v>
      </c>
      <c r="S44" s="250">
        <f>IF($A44="N/A"," ",IF(Pricetype3=2,MAX(J44,0),IF(OR(Pricetype3=1,Pricetype3=4),IF(J44=0,0,(_xll.EURO(J44,Strikeprice3,0,0,($AK44+IF(Smile=TRUE,VLOOKUP(MAX(-5,Strikeprice3-J44),Volsmile,2),0)),($A44-DateToday)+15,IF(Pricetype3=1,1,0),0))),J44)))</f>
        <v>15.795000076293945</v>
      </c>
      <c r="T44" s="250">
        <f>IF($A44="N/A"," ",IF(Pricetype3=2,MAX(K44,0),IF(OR(Pricetype3=1,Pricetype3=4),IF(K44=0,0,(_xll.EURO(K44,Strikeprice3,0,0,($AK44+IF(Smile=TRUE,VLOOKUP(MAX(-5,Strikeprice3-K44),Volsmile,2),0)),($A44-DateToday)+15,IF(Pricetype3=1,1,0),0))),K44)))</f>
        <v>0</v>
      </c>
      <c r="U44" s="177">
        <f t="shared" ca="1" si="1"/>
        <v>242.36144328319205</v>
      </c>
      <c r="V44" s="178">
        <f t="shared" ca="1" si="17"/>
        <v>1476592.0709021678</v>
      </c>
      <c r="W44" s="178">
        <f t="shared" ca="1" si="18"/>
        <v>1476592.0709021678</v>
      </c>
      <c r="X44" s="178">
        <f t="shared" ca="1" si="19"/>
        <v>0</v>
      </c>
      <c r="Y44" s="178">
        <f t="shared" ca="1" si="20"/>
        <v>172871.57736546814</v>
      </c>
      <c r="Z44" s="178">
        <f t="shared" ca="1" si="21"/>
        <v>172871.57736546814</v>
      </c>
      <c r="AA44" s="178">
        <f t="shared" ca="1" si="22"/>
        <v>0</v>
      </c>
      <c r="AB44" s="178">
        <f t="shared" ca="1" si="23"/>
        <v>183748.75272713898</v>
      </c>
      <c r="AC44" s="178">
        <f t="shared" ca="1" si="24"/>
        <v>183748.75272713898</v>
      </c>
      <c r="AD44" s="178">
        <f t="shared" ca="1" si="25"/>
        <v>0</v>
      </c>
      <c r="AE44" s="178">
        <f t="shared" ca="1" si="26"/>
        <v>3666424.8019895498</v>
      </c>
      <c r="AF44" s="224">
        <f t="shared" si="27"/>
        <v>0.16</v>
      </c>
      <c r="AG44" s="224">
        <f t="shared" si="28"/>
        <v>0.36</v>
      </c>
      <c r="AH44" s="224">
        <f t="shared" si="29"/>
        <v>0.36</v>
      </c>
      <c r="AI44" s="224">
        <f t="shared" si="2"/>
        <v>0.08</v>
      </c>
      <c r="AJ44" s="224">
        <f t="shared" si="3"/>
        <v>0.21600000000000003</v>
      </c>
      <c r="AK44" s="224">
        <f t="shared" si="30"/>
        <v>0.21600000000000003</v>
      </c>
      <c r="AL44" s="224">
        <f ca="1">IF($A44="N/A"," ",IF(PV=1,0,'Pricing Inputs3'!R77))</f>
        <v>5.55982592471898E-2</v>
      </c>
      <c r="AM44" s="313">
        <f t="shared" ca="1" si="4"/>
        <v>0.80787147761064015</v>
      </c>
      <c r="BQ44">
        <f t="shared" si="5"/>
        <v>21</v>
      </c>
      <c r="BR44">
        <f t="shared" si="6"/>
        <v>4</v>
      </c>
      <c r="BS44">
        <f t="shared" si="7"/>
        <v>6</v>
      </c>
    </row>
    <row r="45" spans="1:71" x14ac:dyDescent="0.2">
      <c r="A45" s="253">
        <f>IF(A44="N/A","N/A",IF(EDATE(A44,1)&gt;Inputs!$Q$5,"N/A",EDATE(A44,1)))</f>
        <v>38504</v>
      </c>
      <c r="B45" s="324">
        <f t="shared" si="0"/>
        <v>2005</v>
      </c>
      <c r="C45" s="172">
        <f t="shared" si="8"/>
        <v>42.375003814697266</v>
      </c>
      <c r="D45" s="172">
        <f t="shared" si="9"/>
        <v>42.375003814697266</v>
      </c>
      <c r="E45" s="172">
        <f t="shared" si="10"/>
        <v>0</v>
      </c>
      <c r="F45" s="172">
        <f t="shared" si="11"/>
        <v>29.290000915527344</v>
      </c>
      <c r="G45" s="172">
        <f t="shared" si="12"/>
        <v>29.290000915527344</v>
      </c>
      <c r="H45" s="172">
        <f t="shared" si="13"/>
        <v>0</v>
      </c>
      <c r="I45" s="172">
        <f t="shared" si="14"/>
        <v>19.790000915527344</v>
      </c>
      <c r="J45" s="172">
        <f t="shared" si="15"/>
        <v>19.790000915527344</v>
      </c>
      <c r="K45" s="172">
        <f t="shared" si="16"/>
        <v>0</v>
      </c>
      <c r="L45" s="250">
        <f>IF($A45="N/A"," ",IF(Pricetype3=2,MAX(C45,0),IF(OR(Pricetype3=1,Pricetype3=4),IF(C45=0,0,(_xll.EURO(C45,Strikeprice3,0,0,($AH45+IF(Smile=TRUE,VLOOKUP(MAX(-5,Strikeprice3-C45),Volsmile,2),0)),($A45-DateToday)+15,IF(Pricetype3=1,1,0),0))),C45)))</f>
        <v>42.375003814697266</v>
      </c>
      <c r="M45" s="250">
        <f>IF($A45="N/A"," ",IF(Pricetype3=2,MAX(D45,0),IF(OR(Pricetype3=1,Pricetype3=4),IF(D45=0,0,(_xll.EURO(D45,Strikeprice3,0,0,($AH45+IF(Smile=TRUE,VLOOKUP(MAX(-5,Strikeprice3-D45),Volsmile,2),0)),($A45-DateToday)+15,IF(Pricetype3=1,1,0),0))),D45)))</f>
        <v>42.375003814697266</v>
      </c>
      <c r="N45" s="250">
        <f>IF($A45="N/A"," ",IF(Pricetype3=2,MAX(E45,0),IF(OR(Pricetype3=1,Pricetype3=4),IF(E45=0,0,(_xll.EURO(E45,Strikeprice3,0,0,($AK45+IF(Smile=TRUE,VLOOKUP(MAX(-5,Strikeprice3-E45),Volsmile,2),0)),($A45-DateToday)+15,IF(Pricetype3=1,1,0),0))),E45)))</f>
        <v>0</v>
      </c>
      <c r="O45" s="250">
        <f>IF($A45="N/A"," ",IF(Pricetype3=2,MAX(F45,0),IF(OR(Pricetype3=1,Pricetype3=4),IF(F45=0,0,(_xll.EURO(F45,Strikeprice3,0,0,($AK45+IF(Smile=TRUE,VLOOKUP(MAX(-5,Strikeprice3-F45),Volsmile,2),0)),($A45-DateToday)+15,IF(Pricetype3=1,1,0),0))),F45)))</f>
        <v>29.290000915527344</v>
      </c>
      <c r="P45" s="250">
        <f>IF($A45="N/A"," ",IF(Pricetype3=2,MAX(G45,0),IF(OR(Pricetype3=1,Pricetype3=4),IF(G45=0,0,(_xll.EURO(G45,Strikeprice3,0,0,($AK45+IF(Smile=TRUE,VLOOKUP(MAX(-5,Strikeprice3-G45),Volsmile,2),0)),($A45-DateToday)+15,IF(Pricetype3=1,1,0),0))),G45)))</f>
        <v>29.290000915527344</v>
      </c>
      <c r="Q45" s="250">
        <f>IF($A45="N/A"," ",IF(Pricetype3=2,MAX(H45,0),IF(OR(Pricetype3=1,Pricetype3=4),IF(H45=0,0,(_xll.EURO(H45,Strikeprice3,0,0,($AK45+IF(Smile=TRUE,VLOOKUP(MAX(-5,Strikeprice3-H45),Volsmile,2),0)),($A45-DateToday)+15,IF(Pricetype3=1,1,0),0))),H45)))</f>
        <v>0</v>
      </c>
      <c r="R45" s="250">
        <f>IF($A45="N/A"," ",IF(Pricetype3=2,MAX(I45,0),IF(OR(Pricetype3=1,Pricetype3=4),IF(I45=0,0,(_xll.EURO(I45,Strikeprice3,0,0,($AK45+IF(Smile=TRUE,VLOOKUP(MAX(-5,Strikeprice3-I45),Volsmile,2),0)),($A45-DateToday)+15,IF(Pricetype3=1,1,0),0))),I45)))</f>
        <v>19.790000915527344</v>
      </c>
      <c r="S45" s="250">
        <f>IF($A45="N/A"," ",IF(Pricetype3=2,MAX(J45,0),IF(OR(Pricetype3=1,Pricetype3=4),IF(J45=0,0,(_xll.EURO(J45,Strikeprice3,0,0,($AK45+IF(Smile=TRUE,VLOOKUP(MAX(-5,Strikeprice3-J45),Volsmile,2),0)),($A45-DateToday)+15,IF(Pricetype3=1,1,0),0))),J45)))</f>
        <v>19.790000915527344</v>
      </c>
      <c r="T45" s="250">
        <f>IF($A45="N/A"," ",IF(Pricetype3=2,MAX(K45,0),IF(OR(Pricetype3=1,Pricetype3=4),IF(K45=0,0,(_xll.EURO(K45,Strikeprice3,0,0,($AK45+IF(Smile=TRUE,VLOOKUP(MAX(-5,Strikeprice3-K45),Volsmile,2),0)),($A45-DateToday)+15,IF(Pricetype3=1,1,0),0))),K45)))</f>
        <v>0</v>
      </c>
      <c r="U45" s="177">
        <f t="shared" ca="1" si="1"/>
        <v>241.11795692115808</v>
      </c>
      <c r="V45" s="178">
        <f t="shared" ca="1" si="17"/>
        <v>1798257.8846013909</v>
      </c>
      <c r="W45" s="178">
        <f t="shared" ca="1" si="18"/>
        <v>1798257.8846013909</v>
      </c>
      <c r="X45" s="178">
        <f t="shared" ca="1" si="19"/>
        <v>0</v>
      </c>
      <c r="Y45" s="178">
        <f t="shared" ca="1" si="20"/>
        <v>225995.04572706571</v>
      </c>
      <c r="Z45" s="178">
        <f t="shared" ca="1" si="21"/>
        <v>225995.04572706571</v>
      </c>
      <c r="AA45" s="178">
        <f t="shared" ca="1" si="22"/>
        <v>0</v>
      </c>
      <c r="AB45" s="178">
        <f t="shared" ca="1" si="23"/>
        <v>152695.18682303364</v>
      </c>
      <c r="AC45" s="178">
        <f t="shared" ca="1" si="24"/>
        <v>152695.18682303364</v>
      </c>
      <c r="AD45" s="178">
        <f t="shared" ca="1" si="25"/>
        <v>0</v>
      </c>
      <c r="AE45" s="178">
        <f t="shared" ca="1" si="26"/>
        <v>4353896.2343029808</v>
      </c>
      <c r="AF45" s="224">
        <f t="shared" si="27"/>
        <v>0.16</v>
      </c>
      <c r="AG45" s="224">
        <f t="shared" si="28"/>
        <v>0.36</v>
      </c>
      <c r="AH45" s="224">
        <f t="shared" si="29"/>
        <v>0.36</v>
      </c>
      <c r="AI45" s="224">
        <f t="shared" si="2"/>
        <v>0.08</v>
      </c>
      <c r="AJ45" s="224">
        <f t="shared" si="3"/>
        <v>0.21600000000000003</v>
      </c>
      <c r="AK45" s="224">
        <f t="shared" si="30"/>
        <v>0.21600000000000003</v>
      </c>
      <c r="AL45" s="224">
        <f ca="1">IF($A45="N/A"," ",IF(PV=1,0,'Pricing Inputs3'!R78))</f>
        <v>5.5763755726966603E-2</v>
      </c>
      <c r="AM45" s="313">
        <f t="shared" ca="1" si="4"/>
        <v>0.80372652307052694</v>
      </c>
      <c r="BQ45">
        <f t="shared" si="5"/>
        <v>22</v>
      </c>
      <c r="BR45">
        <f t="shared" si="6"/>
        <v>4</v>
      </c>
      <c r="BS45">
        <f t="shared" si="7"/>
        <v>4</v>
      </c>
    </row>
    <row r="46" spans="1:71" x14ac:dyDescent="0.2">
      <c r="A46" s="253">
        <f>IF(A45="N/A","N/A",IF(EDATE(A45,1)&gt;Inputs!$Q$5,"N/A",EDATE(A45,1)))</f>
        <v>38534</v>
      </c>
      <c r="B46" s="324">
        <f t="shared" si="0"/>
        <v>2005</v>
      </c>
      <c r="C46" s="172">
        <f t="shared" si="8"/>
        <v>50.5</v>
      </c>
      <c r="D46" s="172">
        <f t="shared" si="9"/>
        <v>50.5</v>
      </c>
      <c r="E46" s="172">
        <f t="shared" si="10"/>
        <v>0</v>
      </c>
      <c r="F46" s="172">
        <f t="shared" si="11"/>
        <v>35.290000915527344</v>
      </c>
      <c r="G46" s="172">
        <f t="shared" si="12"/>
        <v>35.290000915527344</v>
      </c>
      <c r="H46" s="172">
        <f t="shared" si="13"/>
        <v>0</v>
      </c>
      <c r="I46" s="172">
        <f t="shared" si="14"/>
        <v>25.790000915527344</v>
      </c>
      <c r="J46" s="172">
        <f t="shared" si="15"/>
        <v>25.790000915527344</v>
      </c>
      <c r="K46" s="172">
        <f t="shared" si="16"/>
        <v>0</v>
      </c>
      <c r="L46" s="250">
        <f>IF($A46="N/A"," ",IF(Pricetype3=2,MAX(C46,0),IF(OR(Pricetype3=1,Pricetype3=4),IF(C46=0,0,(_xll.EURO(C46,Strikeprice3,0,0,($AH46+IF(Smile=TRUE,VLOOKUP(MAX(-5,Strikeprice3-C46),Volsmile,2),0)),($A46-DateToday)+15,IF(Pricetype3=1,1,0),0))),C46)))</f>
        <v>50.5</v>
      </c>
      <c r="M46" s="250">
        <f>IF($A46="N/A"," ",IF(Pricetype3=2,MAX(D46,0),IF(OR(Pricetype3=1,Pricetype3=4),IF(D46=0,0,(_xll.EURO(D46,Strikeprice3,0,0,($AH46+IF(Smile=TRUE,VLOOKUP(MAX(-5,Strikeprice3-D46),Volsmile,2),0)),($A46-DateToday)+15,IF(Pricetype3=1,1,0),0))),D46)))</f>
        <v>50.5</v>
      </c>
      <c r="N46" s="250">
        <f>IF($A46="N/A"," ",IF(Pricetype3=2,MAX(E46,0),IF(OR(Pricetype3=1,Pricetype3=4),IF(E46=0,0,(_xll.EURO(E46,Strikeprice3,0,0,($AK46+IF(Smile=TRUE,VLOOKUP(MAX(-5,Strikeprice3-E46),Volsmile,2),0)),($A46-DateToday)+15,IF(Pricetype3=1,1,0),0))),E46)))</f>
        <v>0</v>
      </c>
      <c r="O46" s="250">
        <f>IF($A46="N/A"," ",IF(Pricetype3=2,MAX(F46,0),IF(OR(Pricetype3=1,Pricetype3=4),IF(F46=0,0,(_xll.EURO(F46,Strikeprice3,0,0,($AK46+IF(Smile=TRUE,VLOOKUP(MAX(-5,Strikeprice3-F46),Volsmile,2),0)),($A46-DateToday)+15,IF(Pricetype3=1,1,0),0))),F46)))</f>
        <v>35.290000915527344</v>
      </c>
      <c r="P46" s="250">
        <f>IF($A46="N/A"," ",IF(Pricetype3=2,MAX(G46,0),IF(OR(Pricetype3=1,Pricetype3=4),IF(G46=0,0,(_xll.EURO(G46,Strikeprice3,0,0,($AK46+IF(Smile=TRUE,VLOOKUP(MAX(-5,Strikeprice3-G46),Volsmile,2),0)),($A46-DateToday)+15,IF(Pricetype3=1,1,0),0))),G46)))</f>
        <v>35.290000915527344</v>
      </c>
      <c r="Q46" s="250">
        <f>IF($A46="N/A"," ",IF(Pricetype3=2,MAX(H46,0),IF(OR(Pricetype3=1,Pricetype3=4),IF(H46=0,0,(_xll.EURO(H46,Strikeprice3,0,0,($AK46+IF(Smile=TRUE,VLOOKUP(MAX(-5,Strikeprice3-H46),Volsmile,2),0)),($A46-DateToday)+15,IF(Pricetype3=1,1,0),0))),H46)))</f>
        <v>0</v>
      </c>
      <c r="R46" s="250">
        <f>IF($A46="N/A"," ",IF(Pricetype3=2,MAX(I46,0),IF(OR(Pricetype3=1,Pricetype3=4),IF(I46=0,0,(_xll.EURO(I46,Strikeprice3,0,0,($AK46+IF(Smile=TRUE,VLOOKUP(MAX(-5,Strikeprice3-I46),Volsmile,2),0)),($A46-DateToday)+15,IF(Pricetype3=1,1,0),0))),I46)))</f>
        <v>25.790000915527344</v>
      </c>
      <c r="S46" s="250">
        <f>IF($A46="N/A"," ",IF(Pricetype3=2,MAX(J46,0),IF(OR(Pricetype3=1,Pricetype3=4),IF(J46=0,0,(_xll.EURO(J46,Strikeprice3,0,0,($AK46+IF(Smile=TRUE,VLOOKUP(MAX(-5,Strikeprice3-J46),Volsmile,2),0)),($A46-DateToday)+15,IF(Pricetype3=1,1,0),0))),J46)))</f>
        <v>25.790000915527344</v>
      </c>
      <c r="T46" s="250">
        <f>IF($A46="N/A"," ",IF(Pricetype3=2,MAX(K46,0),IF(OR(Pricetype3=1,Pricetype3=4),IF(K46=0,0,(_xll.EURO(K46,Strikeprice3,0,0,($AK46+IF(Smile=TRUE,VLOOKUP(MAX(-5,Strikeprice3-K46),Volsmile,2),0)),($A46-DateToday)+15,IF(Pricetype3=1,1,0),0))),K46)))</f>
        <v>0</v>
      </c>
      <c r="U46" s="177">
        <f t="shared" ca="1" si="1"/>
        <v>239.83539177134699</v>
      </c>
      <c r="V46" s="178">
        <f t="shared" ca="1" si="17"/>
        <v>1937869.9655124836</v>
      </c>
      <c r="W46" s="178">
        <f t="shared" ca="1" si="18"/>
        <v>1937869.9655124836</v>
      </c>
      <c r="X46" s="178">
        <f t="shared" ca="1" si="19"/>
        <v>0</v>
      </c>
      <c r="Y46" s="178">
        <f t="shared" ca="1" si="20"/>
        <v>338551.64780746779</v>
      </c>
      <c r="Z46" s="178">
        <f t="shared" ca="1" si="21"/>
        <v>338551.64780746779</v>
      </c>
      <c r="AA46" s="178">
        <f t="shared" ca="1" si="22"/>
        <v>0</v>
      </c>
      <c r="AB46" s="178">
        <f t="shared" ca="1" si="23"/>
        <v>296897.03872122715</v>
      </c>
      <c r="AC46" s="178">
        <f t="shared" ca="1" si="24"/>
        <v>296897.03872122715</v>
      </c>
      <c r="AD46" s="178">
        <f t="shared" ca="1" si="25"/>
        <v>0</v>
      </c>
      <c r="AE46" s="178">
        <f t="shared" ca="1" si="26"/>
        <v>5146637.3040823573</v>
      </c>
      <c r="AF46" s="224">
        <f t="shared" si="27"/>
        <v>0.24</v>
      </c>
      <c r="AG46" s="224">
        <f t="shared" si="28"/>
        <v>0.48</v>
      </c>
      <c r="AH46" s="224">
        <f t="shared" si="29"/>
        <v>0.48</v>
      </c>
      <c r="AI46" s="224">
        <f t="shared" si="2"/>
        <v>0.12</v>
      </c>
      <c r="AJ46" s="224">
        <f t="shared" si="3"/>
        <v>0.28799999999999998</v>
      </c>
      <c r="AK46" s="224">
        <f t="shared" si="30"/>
        <v>0.28799999999999998</v>
      </c>
      <c r="AL46" s="224">
        <f ca="1">IF($A46="N/A"," ",IF(PV=1,0,'Pricing Inputs3'!R79))</f>
        <v>5.59323182935842E-2</v>
      </c>
      <c r="AM46" s="313">
        <f t="shared" ca="1" si="4"/>
        <v>0.79945130590448998</v>
      </c>
      <c r="BQ46">
        <f t="shared" si="5"/>
        <v>20</v>
      </c>
      <c r="BR46">
        <f t="shared" si="6"/>
        <v>5</v>
      </c>
      <c r="BS46">
        <f t="shared" si="7"/>
        <v>6</v>
      </c>
    </row>
    <row r="47" spans="1:71" x14ac:dyDescent="0.2">
      <c r="A47" s="253">
        <f>IF(A46="N/A","N/A",IF(EDATE(A46,1)&gt;Inputs!$Q$5,"N/A",EDATE(A46,1)))</f>
        <v>38565</v>
      </c>
      <c r="B47" s="324">
        <f t="shared" si="0"/>
        <v>2005</v>
      </c>
      <c r="C47" s="172">
        <f t="shared" si="8"/>
        <v>50.5</v>
      </c>
      <c r="D47" s="172">
        <f t="shared" si="9"/>
        <v>50.5</v>
      </c>
      <c r="E47" s="172">
        <f t="shared" si="10"/>
        <v>0</v>
      </c>
      <c r="F47" s="172">
        <f t="shared" si="11"/>
        <v>33.290004730224609</v>
      </c>
      <c r="G47" s="172">
        <f t="shared" si="12"/>
        <v>33.290004730224609</v>
      </c>
      <c r="H47" s="172">
        <f t="shared" si="13"/>
        <v>0</v>
      </c>
      <c r="I47" s="172">
        <f t="shared" si="14"/>
        <v>25.790000915527344</v>
      </c>
      <c r="J47" s="172">
        <f t="shared" si="15"/>
        <v>25.790000915527344</v>
      </c>
      <c r="K47" s="172">
        <f t="shared" si="16"/>
        <v>0</v>
      </c>
      <c r="L47" s="250">
        <f>IF($A47="N/A"," ",IF(Pricetype3=2,MAX(C47,0),IF(OR(Pricetype3=1,Pricetype3=4),IF(C47=0,0,(_xll.EURO(C47,Strikeprice3,0,0,($AH47+IF(Smile=TRUE,VLOOKUP(MAX(-5,Strikeprice3-C47),Volsmile,2),0)),($A47-DateToday)+15,IF(Pricetype3=1,1,0),0))),C47)))</f>
        <v>50.5</v>
      </c>
      <c r="M47" s="250">
        <f>IF($A47="N/A"," ",IF(Pricetype3=2,MAX(D47,0),IF(OR(Pricetype3=1,Pricetype3=4),IF(D47=0,0,(_xll.EURO(D47,Strikeprice3,0,0,($AH47+IF(Smile=TRUE,VLOOKUP(MAX(-5,Strikeprice3-D47),Volsmile,2),0)),($A47-DateToday)+15,IF(Pricetype3=1,1,0),0))),D47)))</f>
        <v>50.5</v>
      </c>
      <c r="N47" s="250">
        <f>IF($A47="N/A"," ",IF(Pricetype3=2,MAX(E47,0),IF(OR(Pricetype3=1,Pricetype3=4),IF(E47=0,0,(_xll.EURO(E47,Strikeprice3,0,0,($AK47+IF(Smile=TRUE,VLOOKUP(MAX(-5,Strikeprice3-E47),Volsmile,2),0)),($A47-DateToday)+15,IF(Pricetype3=1,1,0),0))),E47)))</f>
        <v>0</v>
      </c>
      <c r="O47" s="250">
        <f>IF($A47="N/A"," ",IF(Pricetype3=2,MAX(F47,0),IF(OR(Pricetype3=1,Pricetype3=4),IF(F47=0,0,(_xll.EURO(F47,Strikeprice3,0,0,($AK47+IF(Smile=TRUE,VLOOKUP(MAX(-5,Strikeprice3-F47),Volsmile,2),0)),($A47-DateToday)+15,IF(Pricetype3=1,1,0),0))),F47)))</f>
        <v>33.290004730224609</v>
      </c>
      <c r="P47" s="250">
        <f>IF($A47="N/A"," ",IF(Pricetype3=2,MAX(G47,0),IF(OR(Pricetype3=1,Pricetype3=4),IF(G47=0,0,(_xll.EURO(G47,Strikeprice3,0,0,($AK47+IF(Smile=TRUE,VLOOKUP(MAX(-5,Strikeprice3-G47),Volsmile,2),0)),($A47-DateToday)+15,IF(Pricetype3=1,1,0),0))),G47)))</f>
        <v>33.290004730224609</v>
      </c>
      <c r="Q47" s="250">
        <f>IF($A47="N/A"," ",IF(Pricetype3=2,MAX(H47,0),IF(OR(Pricetype3=1,Pricetype3=4),IF(H47=0,0,(_xll.EURO(H47,Strikeprice3,0,0,($AK47+IF(Smile=TRUE,VLOOKUP(MAX(-5,Strikeprice3-H47),Volsmile,2),0)),($A47-DateToday)+15,IF(Pricetype3=1,1,0),0))),H47)))</f>
        <v>0</v>
      </c>
      <c r="R47" s="250">
        <f>IF($A47="N/A"," ",IF(Pricetype3=2,MAX(I47,0),IF(OR(Pricetype3=1,Pricetype3=4),IF(I47=0,0,(_xll.EURO(I47,Strikeprice3,0,0,($AK47+IF(Smile=TRUE,VLOOKUP(MAX(-5,Strikeprice3-I47),Volsmile,2),0)),($A47-DateToday)+15,IF(Pricetype3=1,1,0),0))),I47)))</f>
        <v>25.790000915527344</v>
      </c>
      <c r="S47" s="250">
        <f>IF($A47="N/A"," ",IF(Pricetype3=2,MAX(J47,0),IF(OR(Pricetype3=1,Pricetype3=4),IF(J47=0,0,(_xll.EURO(J47,Strikeprice3,0,0,($AK47+IF(Smile=TRUE,VLOOKUP(MAX(-5,Strikeprice3-J47),Volsmile,2),0)),($A47-DateToday)+15,IF(Pricetype3=1,1,0),0))),J47)))</f>
        <v>25.790000915527344</v>
      </c>
      <c r="T47" s="250">
        <f>IF($A47="N/A"," ",IF(Pricetype3=2,MAX(K47,0),IF(OR(Pricetype3=1,Pricetype3=4),IF(K47=0,0,(_xll.EURO(K47,Strikeprice3,0,0,($AK47+IF(Smile=TRUE,VLOOKUP(MAX(-5,Strikeprice3-K47),Volsmile,2),0)),($A47-DateToday)+15,IF(Pricetype3=1,1,0),0))),K47)))</f>
        <v>0</v>
      </c>
      <c r="U47" s="177">
        <f t="shared" ca="1" si="1"/>
        <v>238.57063244901204</v>
      </c>
      <c r="V47" s="178">
        <f t="shared" ca="1" si="17"/>
        <v>2216798.3167162198</v>
      </c>
      <c r="W47" s="178">
        <f t="shared" ca="1" si="18"/>
        <v>2216798.3167162198</v>
      </c>
      <c r="X47" s="178">
        <f t="shared" ca="1" si="19"/>
        <v>0</v>
      </c>
      <c r="Y47" s="178">
        <f t="shared" ca="1" si="20"/>
        <v>254144.55944704919</v>
      </c>
      <c r="Z47" s="178">
        <f t="shared" ca="1" si="21"/>
        <v>254144.55944704919</v>
      </c>
      <c r="AA47" s="178">
        <f t="shared" ca="1" si="22"/>
        <v>0</v>
      </c>
      <c r="AB47" s="178">
        <f t="shared" ca="1" si="23"/>
        <v>196887.57853689464</v>
      </c>
      <c r="AC47" s="178">
        <f t="shared" ca="1" si="24"/>
        <v>196887.57853689464</v>
      </c>
      <c r="AD47" s="178">
        <f t="shared" ca="1" si="25"/>
        <v>0</v>
      </c>
      <c r="AE47" s="178">
        <f t="shared" ca="1" si="26"/>
        <v>5335660.9094003271</v>
      </c>
      <c r="AF47" s="224">
        <f t="shared" si="27"/>
        <v>0.24</v>
      </c>
      <c r="AG47" s="224">
        <f t="shared" si="28"/>
        <v>0.48</v>
      </c>
      <c r="AH47" s="224">
        <f t="shared" si="29"/>
        <v>0.48</v>
      </c>
      <c r="AI47" s="224">
        <f t="shared" si="2"/>
        <v>0.12</v>
      </c>
      <c r="AJ47" s="224">
        <f t="shared" si="3"/>
        <v>0.28799999999999998</v>
      </c>
      <c r="AK47" s="224">
        <f t="shared" si="30"/>
        <v>0.28799999999999998</v>
      </c>
      <c r="AL47" s="224">
        <f ca="1">IF($A47="N/A"," ",IF(PV=1,0,'Pricing Inputs3'!R80))</f>
        <v>5.6082560333162106E-2</v>
      </c>
      <c r="AM47" s="313">
        <f t="shared" ca="1" si="4"/>
        <v>0.79523544149670677</v>
      </c>
      <c r="BQ47">
        <f t="shared" si="5"/>
        <v>23</v>
      </c>
      <c r="BR47">
        <f t="shared" si="6"/>
        <v>4</v>
      </c>
      <c r="BS47">
        <f t="shared" si="7"/>
        <v>4</v>
      </c>
    </row>
    <row r="48" spans="1:71" x14ac:dyDescent="0.2">
      <c r="A48" s="253">
        <f>IF(A47="N/A","N/A",IF(EDATE(A47,1)&gt;Inputs!$Q$5,"N/A",EDATE(A47,1)))</f>
        <v>38596</v>
      </c>
      <c r="B48" s="324">
        <f t="shared" si="0"/>
        <v>2005</v>
      </c>
      <c r="C48" s="172">
        <f t="shared" si="8"/>
        <v>31.139999389648438</v>
      </c>
      <c r="D48" s="172">
        <f t="shared" si="9"/>
        <v>31.139999389648438</v>
      </c>
      <c r="E48" s="172">
        <f t="shared" si="10"/>
        <v>0</v>
      </c>
      <c r="F48" s="172">
        <f t="shared" si="11"/>
        <v>25.290000915527344</v>
      </c>
      <c r="G48" s="172">
        <f t="shared" si="12"/>
        <v>25.290000915527344</v>
      </c>
      <c r="H48" s="172">
        <f t="shared" si="13"/>
        <v>0</v>
      </c>
      <c r="I48" s="172">
        <f t="shared" si="14"/>
        <v>19.790000915527344</v>
      </c>
      <c r="J48" s="172">
        <f t="shared" si="15"/>
        <v>19.790000915527344</v>
      </c>
      <c r="K48" s="172">
        <f t="shared" si="16"/>
        <v>0</v>
      </c>
      <c r="L48" s="250">
        <f>IF($A48="N/A"," ",IF(Pricetype3=2,MAX(C48,0),IF(OR(Pricetype3=1,Pricetype3=4),IF(C48=0,0,(_xll.EURO(C48,Strikeprice3,0,0,($AH48+IF(Smile=TRUE,VLOOKUP(MAX(-5,Strikeprice3-C48),Volsmile,2),0)),($A48-DateToday)+15,IF(Pricetype3=1,1,0),0))),C48)))</f>
        <v>31.139999389648438</v>
      </c>
      <c r="M48" s="250">
        <f>IF($A48="N/A"," ",IF(Pricetype3=2,MAX(D48,0),IF(OR(Pricetype3=1,Pricetype3=4),IF(D48=0,0,(_xll.EURO(D48,Strikeprice3,0,0,($AH48+IF(Smile=TRUE,VLOOKUP(MAX(-5,Strikeprice3-D48),Volsmile,2),0)),($A48-DateToday)+15,IF(Pricetype3=1,1,0),0))),D48)))</f>
        <v>31.139999389648438</v>
      </c>
      <c r="N48" s="250">
        <f>IF($A48="N/A"," ",IF(Pricetype3=2,MAX(E48,0),IF(OR(Pricetype3=1,Pricetype3=4),IF(E48=0,0,(_xll.EURO(E48,Strikeprice3,0,0,($AK48+IF(Smile=TRUE,VLOOKUP(MAX(-5,Strikeprice3-E48),Volsmile,2),0)),($A48-DateToday)+15,IF(Pricetype3=1,1,0),0))),E48)))</f>
        <v>0</v>
      </c>
      <c r="O48" s="250">
        <f>IF($A48="N/A"," ",IF(Pricetype3=2,MAX(F48,0),IF(OR(Pricetype3=1,Pricetype3=4),IF(F48=0,0,(_xll.EURO(F48,Strikeprice3,0,0,($AK48+IF(Smile=TRUE,VLOOKUP(MAX(-5,Strikeprice3-F48),Volsmile,2),0)),($A48-DateToday)+15,IF(Pricetype3=1,1,0),0))),F48)))</f>
        <v>25.290000915527344</v>
      </c>
      <c r="P48" s="250">
        <f>IF($A48="N/A"," ",IF(Pricetype3=2,MAX(G48,0),IF(OR(Pricetype3=1,Pricetype3=4),IF(G48=0,0,(_xll.EURO(G48,Strikeprice3,0,0,($AK48+IF(Smile=TRUE,VLOOKUP(MAX(-5,Strikeprice3-G48),Volsmile,2),0)),($A48-DateToday)+15,IF(Pricetype3=1,1,0),0))),G48)))</f>
        <v>25.290000915527344</v>
      </c>
      <c r="Q48" s="250">
        <f>IF($A48="N/A"," ",IF(Pricetype3=2,MAX(H48,0),IF(OR(Pricetype3=1,Pricetype3=4),IF(H48=0,0,(_xll.EURO(H48,Strikeprice3,0,0,($AK48+IF(Smile=TRUE,VLOOKUP(MAX(-5,Strikeprice3-H48),Volsmile,2),0)),($A48-DateToday)+15,IF(Pricetype3=1,1,0),0))),H48)))</f>
        <v>0</v>
      </c>
      <c r="R48" s="250">
        <f>IF($A48="N/A"," ",IF(Pricetype3=2,MAX(I48,0),IF(OR(Pricetype3=1,Pricetype3=4),IF(I48=0,0,(_xll.EURO(I48,Strikeprice3,0,0,($AK48+IF(Smile=TRUE,VLOOKUP(MAX(-5,Strikeprice3-I48),Volsmile,2),0)),($A48-DateToday)+15,IF(Pricetype3=1,1,0),0))),I48)))</f>
        <v>19.790000915527344</v>
      </c>
      <c r="S48" s="250">
        <f>IF($A48="N/A"," ",IF(Pricetype3=2,MAX(J48,0),IF(OR(Pricetype3=1,Pricetype3=4),IF(J48=0,0,(_xll.EURO(J48,Strikeprice3,0,0,($AK48+IF(Smile=TRUE,VLOOKUP(MAX(-5,Strikeprice3-J48),Volsmile,2),0)),($A48-DateToday)+15,IF(Pricetype3=1,1,0),0))),J48)))</f>
        <v>19.790000915527344</v>
      </c>
      <c r="T48" s="250">
        <f>IF($A48="N/A"," ",IF(Pricetype3=2,MAX(K48,0),IF(OR(Pricetype3=1,Pricetype3=4),IF(K48=0,0,(_xll.EURO(K48,Strikeprice3,0,0,($AK48+IF(Smile=TRUE,VLOOKUP(MAX(-5,Strikeprice3-K48),Volsmile,2),0)),($A48-DateToday)+15,IF(Pricetype3=1,1,0),0))),K48)))</f>
        <v>0</v>
      </c>
      <c r="U48" s="177">
        <f t="shared" ca="1" si="1"/>
        <v>237.33781579692177</v>
      </c>
      <c r="V48" s="178">
        <f t="shared" ca="1" si="17"/>
        <v>1241637.5057615151</v>
      </c>
      <c r="W48" s="178">
        <f t="shared" ca="1" si="18"/>
        <v>1241637.5057615151</v>
      </c>
      <c r="X48" s="178">
        <f t="shared" ca="1" si="19"/>
        <v>0</v>
      </c>
      <c r="Y48" s="178">
        <f t="shared" ca="1" si="20"/>
        <v>192072.75452138917</v>
      </c>
      <c r="Z48" s="178">
        <f t="shared" ca="1" si="21"/>
        <v>192072.75452138917</v>
      </c>
      <c r="AA48" s="178">
        <f t="shared" ca="1" si="22"/>
        <v>0</v>
      </c>
      <c r="AB48" s="178">
        <f t="shared" ca="1" si="23"/>
        <v>187876.62367641367</v>
      </c>
      <c r="AC48" s="178">
        <f t="shared" ca="1" si="24"/>
        <v>187876.62367641367</v>
      </c>
      <c r="AD48" s="178">
        <f t="shared" ca="1" si="25"/>
        <v>0</v>
      </c>
      <c r="AE48" s="178">
        <f t="shared" ca="1" si="26"/>
        <v>3243173.7679186356</v>
      </c>
      <c r="AF48" s="224">
        <f t="shared" si="27"/>
        <v>0.16</v>
      </c>
      <c r="AG48" s="224">
        <f t="shared" si="28"/>
        <v>0.28000000000000003</v>
      </c>
      <c r="AH48" s="224">
        <f t="shared" si="29"/>
        <v>0.28000000000000003</v>
      </c>
      <c r="AI48" s="224">
        <f t="shared" si="2"/>
        <v>0.08</v>
      </c>
      <c r="AJ48" s="224">
        <f t="shared" si="3"/>
        <v>0.16800000000000001</v>
      </c>
      <c r="AK48" s="224">
        <f t="shared" si="30"/>
        <v>0.16800000000000001</v>
      </c>
      <c r="AL48" s="224">
        <f ca="1">IF($A48="N/A"," ",IF(PV=1,0,'Pricing Inputs3'!R81))</f>
        <v>5.6237810448619599E-2</v>
      </c>
      <c r="AM48" s="313">
        <f t="shared" ca="1" si="4"/>
        <v>0.7911260526564059</v>
      </c>
      <c r="BQ48">
        <f t="shared" si="5"/>
        <v>21</v>
      </c>
      <c r="BR48">
        <f t="shared" si="6"/>
        <v>4</v>
      </c>
      <c r="BS48">
        <f t="shared" si="7"/>
        <v>5</v>
      </c>
    </row>
    <row r="49" spans="1:71" x14ac:dyDescent="0.2">
      <c r="A49" s="253">
        <f>IF(A48="N/A","N/A",IF(EDATE(A48,1)&gt;Inputs!$Q$5,"N/A",EDATE(A48,1)))</f>
        <v>38626</v>
      </c>
      <c r="B49" s="324">
        <f t="shared" si="0"/>
        <v>2005</v>
      </c>
      <c r="C49" s="172">
        <f t="shared" si="8"/>
        <v>32.041561484336853</v>
      </c>
      <c r="D49" s="172">
        <f t="shared" si="9"/>
        <v>32.041561484336853</v>
      </c>
      <c r="E49" s="172">
        <f t="shared" si="10"/>
        <v>0</v>
      </c>
      <c r="F49" s="172">
        <f t="shared" si="11"/>
        <v>20.286001205444336</v>
      </c>
      <c r="G49" s="172">
        <f t="shared" si="12"/>
        <v>20.286001205444336</v>
      </c>
      <c r="H49" s="172">
        <f t="shared" si="13"/>
        <v>0</v>
      </c>
      <c r="I49" s="172">
        <f t="shared" si="14"/>
        <v>14.786500930786133</v>
      </c>
      <c r="J49" s="172">
        <f t="shared" si="15"/>
        <v>14.786500930786133</v>
      </c>
      <c r="K49" s="172">
        <f t="shared" si="16"/>
        <v>0</v>
      </c>
      <c r="L49" s="250">
        <f>IF($A49="N/A"," ",IF(Pricetype3=2,MAX(C49,0),IF(OR(Pricetype3=1,Pricetype3=4),IF(C49=0,0,(_xll.EURO(C49,Strikeprice3,0,0,($AH49+IF(Smile=TRUE,VLOOKUP(MAX(-5,Strikeprice3-C49),Volsmile,2),0)),($A49-DateToday)+15,IF(Pricetype3=1,1,0),0))),C49)))</f>
        <v>32.041561484336853</v>
      </c>
      <c r="M49" s="250">
        <f>IF($A49="N/A"," ",IF(Pricetype3=2,MAX(D49,0),IF(OR(Pricetype3=1,Pricetype3=4),IF(D49=0,0,(_xll.EURO(D49,Strikeprice3,0,0,($AH49+IF(Smile=TRUE,VLOOKUP(MAX(-5,Strikeprice3-D49),Volsmile,2),0)),($A49-DateToday)+15,IF(Pricetype3=1,1,0),0))),D49)))</f>
        <v>32.041561484336853</v>
      </c>
      <c r="N49" s="250">
        <f>IF($A49="N/A"," ",IF(Pricetype3=2,MAX(E49,0),IF(OR(Pricetype3=1,Pricetype3=4),IF(E49=0,0,(_xll.EURO(E49,Strikeprice3,0,0,($AK49+IF(Smile=TRUE,VLOOKUP(MAX(-5,Strikeprice3-E49),Volsmile,2),0)),($A49-DateToday)+15,IF(Pricetype3=1,1,0),0))),E49)))</f>
        <v>0</v>
      </c>
      <c r="O49" s="250">
        <f>IF($A49="N/A"," ",IF(Pricetype3=2,MAX(F49,0),IF(OR(Pricetype3=1,Pricetype3=4),IF(F49=0,0,(_xll.EURO(F49,Strikeprice3,0,0,($AK49+IF(Smile=TRUE,VLOOKUP(MAX(-5,Strikeprice3-F49),Volsmile,2),0)),($A49-DateToday)+15,IF(Pricetype3=1,1,0),0))),F49)))</f>
        <v>20.286001205444336</v>
      </c>
      <c r="P49" s="250">
        <f>IF($A49="N/A"," ",IF(Pricetype3=2,MAX(G49,0),IF(OR(Pricetype3=1,Pricetype3=4),IF(G49=0,0,(_xll.EURO(G49,Strikeprice3,0,0,($AK49+IF(Smile=TRUE,VLOOKUP(MAX(-5,Strikeprice3-G49),Volsmile,2),0)),($A49-DateToday)+15,IF(Pricetype3=1,1,0),0))),G49)))</f>
        <v>20.286001205444336</v>
      </c>
      <c r="Q49" s="250">
        <f>IF($A49="N/A"," ",IF(Pricetype3=2,MAX(H49,0),IF(OR(Pricetype3=1,Pricetype3=4),IF(H49=0,0,(_xll.EURO(H49,Strikeprice3,0,0,($AK49+IF(Smile=TRUE,VLOOKUP(MAX(-5,Strikeprice3-H49),Volsmile,2),0)),($A49-DateToday)+15,IF(Pricetype3=1,1,0),0))),H49)))</f>
        <v>0</v>
      </c>
      <c r="R49" s="250">
        <f>IF($A49="N/A"," ",IF(Pricetype3=2,MAX(I49,0),IF(OR(Pricetype3=1,Pricetype3=4),IF(I49=0,0,(_xll.EURO(I49,Strikeprice3,0,0,($AK49+IF(Smile=TRUE,VLOOKUP(MAX(-5,Strikeprice3-I49),Volsmile,2),0)),($A49-DateToday)+15,IF(Pricetype3=1,1,0),0))),I49)))</f>
        <v>14.786500930786133</v>
      </c>
      <c r="S49" s="250">
        <f>IF($A49="N/A"," ",IF(Pricetype3=2,MAX(J49,0),IF(OR(Pricetype3=1,Pricetype3=4),IF(J49=0,0,(_xll.EURO(J49,Strikeprice3,0,0,($AK49+IF(Smile=TRUE,VLOOKUP(MAX(-5,Strikeprice3-J49),Volsmile,2),0)),($A49-DateToday)+15,IF(Pricetype3=1,1,0),0))),J49)))</f>
        <v>14.786500930786133</v>
      </c>
      <c r="T49" s="250">
        <f>IF($A49="N/A"," ",IF(Pricetype3=2,MAX(K49,0),IF(OR(Pricetype3=1,Pricetype3=4),IF(K49=0,0,(_xll.EURO(K49,Strikeprice3,0,0,($AK49+IF(Smile=TRUE,VLOOKUP(MAX(-5,Strikeprice3-K49),Volsmile,2),0)),($A49-DateToday)+15,IF(Pricetype3=1,1,0),0))),K49)))</f>
        <v>0</v>
      </c>
      <c r="U49" s="177">
        <f t="shared" ca="1" si="1"/>
        <v>236.08710856347238</v>
      </c>
      <c r="V49" s="178">
        <f t="shared" ca="1" si="17"/>
        <v>1270852.7335888962</v>
      </c>
      <c r="W49" s="178">
        <f t="shared" ca="1" si="18"/>
        <v>1270852.7335888962</v>
      </c>
      <c r="X49" s="178">
        <f t="shared" ca="1" si="19"/>
        <v>0</v>
      </c>
      <c r="Y49" s="178">
        <f t="shared" ca="1" si="20"/>
        <v>191570.53475633875</v>
      </c>
      <c r="Z49" s="178">
        <f t="shared" ca="1" si="21"/>
        <v>191570.53475633875</v>
      </c>
      <c r="AA49" s="178">
        <f t="shared" ca="1" si="22"/>
        <v>0</v>
      </c>
      <c r="AB49" s="178">
        <f t="shared" ca="1" si="23"/>
        <v>139636.09002081564</v>
      </c>
      <c r="AC49" s="178">
        <f t="shared" ca="1" si="24"/>
        <v>139636.09002081564</v>
      </c>
      <c r="AD49" s="178">
        <f t="shared" ca="1" si="25"/>
        <v>0</v>
      </c>
      <c r="AE49" s="178">
        <f t="shared" ca="1" si="26"/>
        <v>3204118.7167321015</v>
      </c>
      <c r="AF49" s="224">
        <f t="shared" si="27"/>
        <v>0.16</v>
      </c>
      <c r="AG49" s="224">
        <f t="shared" si="28"/>
        <v>0.28000000000000003</v>
      </c>
      <c r="AH49" s="224">
        <f t="shared" si="29"/>
        <v>0.28000000000000003</v>
      </c>
      <c r="AI49" s="224">
        <f t="shared" si="2"/>
        <v>0.08</v>
      </c>
      <c r="AJ49" s="224">
        <f t="shared" si="3"/>
        <v>0.16800000000000001</v>
      </c>
      <c r="AK49" s="224">
        <f t="shared" si="30"/>
        <v>0.16800000000000001</v>
      </c>
      <c r="AL49" s="224">
        <f ca="1">IF($A49="N/A"," ",IF(PV=1,0,'Pricing Inputs3'!R82))</f>
        <v>5.6375342996200804E-2</v>
      </c>
      <c r="AM49" s="313">
        <f t="shared" ca="1" si="4"/>
        <v>0.7869570285449079</v>
      </c>
      <c r="BQ49">
        <f t="shared" si="5"/>
        <v>21</v>
      </c>
      <c r="BR49">
        <f t="shared" si="6"/>
        <v>5</v>
      </c>
      <c r="BS49">
        <f t="shared" si="7"/>
        <v>5</v>
      </c>
    </row>
    <row r="50" spans="1:71" x14ac:dyDescent="0.2">
      <c r="A50" s="253">
        <f>IF(A49="N/A","N/A",IF(EDATE(A49,1)&gt;Inputs!$Q$5,"N/A",EDATE(A49,1)))</f>
        <v>38657</v>
      </c>
      <c r="B50" s="324">
        <f t="shared" si="0"/>
        <v>2005</v>
      </c>
      <c r="C50" s="172">
        <f t="shared" si="8"/>
        <v>32.141563773155212</v>
      </c>
      <c r="D50" s="172">
        <f t="shared" si="9"/>
        <v>32.141563773155212</v>
      </c>
      <c r="E50" s="172">
        <f t="shared" si="10"/>
        <v>0</v>
      </c>
      <c r="F50" s="172">
        <f t="shared" si="11"/>
        <v>22.290000915527344</v>
      </c>
      <c r="G50" s="172">
        <f t="shared" si="12"/>
        <v>22.290000915527344</v>
      </c>
      <c r="H50" s="172">
        <f t="shared" si="13"/>
        <v>0</v>
      </c>
      <c r="I50" s="172">
        <f t="shared" si="14"/>
        <v>14.790000915527344</v>
      </c>
      <c r="J50" s="172">
        <f t="shared" si="15"/>
        <v>14.790000915527344</v>
      </c>
      <c r="K50" s="172">
        <f t="shared" si="16"/>
        <v>0</v>
      </c>
      <c r="L50" s="250">
        <f>IF($A50="N/A"," ",IF(Pricetype3=2,MAX(C50,0),IF(OR(Pricetype3=1,Pricetype3=4),IF(C50=0,0,(_xll.EURO(C50,Strikeprice3,0,0,($AH50+IF(Smile=TRUE,VLOOKUP(MAX(-5,Strikeprice3-C50),Volsmile,2),0)),($A50-DateToday)+15,IF(Pricetype3=1,1,0),0))),C50)))</f>
        <v>32.141563773155212</v>
      </c>
      <c r="M50" s="250">
        <f>IF($A50="N/A"," ",IF(Pricetype3=2,MAX(D50,0),IF(OR(Pricetype3=1,Pricetype3=4),IF(D50=0,0,(_xll.EURO(D50,Strikeprice3,0,0,($AH50+IF(Smile=TRUE,VLOOKUP(MAX(-5,Strikeprice3-D50),Volsmile,2),0)),($A50-DateToday)+15,IF(Pricetype3=1,1,0),0))),D50)))</f>
        <v>32.141563773155212</v>
      </c>
      <c r="N50" s="250">
        <f>IF($A50="N/A"," ",IF(Pricetype3=2,MAX(E50,0),IF(OR(Pricetype3=1,Pricetype3=4),IF(E50=0,0,(_xll.EURO(E50,Strikeprice3,0,0,($AK50+IF(Smile=TRUE,VLOOKUP(MAX(-5,Strikeprice3-E50),Volsmile,2),0)),($A50-DateToday)+15,IF(Pricetype3=1,1,0),0))),E50)))</f>
        <v>0</v>
      </c>
      <c r="O50" s="250">
        <f>IF($A50="N/A"," ",IF(Pricetype3=2,MAX(F50,0),IF(OR(Pricetype3=1,Pricetype3=4),IF(F50=0,0,(_xll.EURO(F50,Strikeprice3,0,0,($AK50+IF(Smile=TRUE,VLOOKUP(MAX(-5,Strikeprice3-F50),Volsmile,2),0)),($A50-DateToday)+15,IF(Pricetype3=1,1,0),0))),F50)))</f>
        <v>22.290000915527344</v>
      </c>
      <c r="P50" s="250">
        <f>IF($A50="N/A"," ",IF(Pricetype3=2,MAX(G50,0),IF(OR(Pricetype3=1,Pricetype3=4),IF(G50=0,0,(_xll.EURO(G50,Strikeprice3,0,0,($AK50+IF(Smile=TRUE,VLOOKUP(MAX(-5,Strikeprice3-G50),Volsmile,2),0)),($A50-DateToday)+15,IF(Pricetype3=1,1,0),0))),G50)))</f>
        <v>22.290000915527344</v>
      </c>
      <c r="Q50" s="250">
        <f>IF($A50="N/A"," ",IF(Pricetype3=2,MAX(H50,0),IF(OR(Pricetype3=1,Pricetype3=4),IF(H50=0,0,(_xll.EURO(H50,Strikeprice3,0,0,($AK50+IF(Smile=TRUE,VLOOKUP(MAX(-5,Strikeprice3-H50),Volsmile,2),0)),($A50-DateToday)+15,IF(Pricetype3=1,1,0),0))),H50)))</f>
        <v>0</v>
      </c>
      <c r="R50" s="250">
        <f>IF($A50="N/A"," ",IF(Pricetype3=2,MAX(I50,0),IF(OR(Pricetype3=1,Pricetype3=4),IF(I50=0,0,(_xll.EURO(I50,Strikeprice3,0,0,($AK50+IF(Smile=TRUE,VLOOKUP(MAX(-5,Strikeprice3-I50),Volsmile,2),0)),($A50-DateToday)+15,IF(Pricetype3=1,1,0),0))),I50)))</f>
        <v>14.790000915527344</v>
      </c>
      <c r="S50" s="250">
        <f>IF($A50="N/A"," ",IF(Pricetype3=2,MAX(J50,0),IF(OR(Pricetype3=1,Pricetype3=4),IF(J50=0,0,(_xll.EURO(J50,Strikeprice3,0,0,($AK50+IF(Smile=TRUE,VLOOKUP(MAX(-5,Strikeprice3-J50),Volsmile,2),0)),($A50-DateToday)+15,IF(Pricetype3=1,1,0),0))),J50)))</f>
        <v>14.790000915527344</v>
      </c>
      <c r="T50" s="250">
        <f>IF($A50="N/A"," ",IF(Pricetype3=2,MAX(K50,0),IF(OR(Pricetype3=1,Pricetype3=4),IF(K50=0,0,(_xll.EURO(K50,Strikeprice3,0,0,($AK50+IF(Smile=TRUE,VLOOKUP(MAX(-5,Strikeprice3-K50),Volsmile,2),0)),($A50-DateToday)+15,IF(Pricetype3=1,1,0),0))),K50)))</f>
        <v>0</v>
      </c>
      <c r="U50" s="177">
        <f t="shared" ca="1" si="1"/>
        <v>234.88207836283397</v>
      </c>
      <c r="V50" s="178">
        <f t="shared" ca="1" si="17"/>
        <v>1268312.1865462051</v>
      </c>
      <c r="W50" s="178">
        <f t="shared" ca="1" si="18"/>
        <v>1268312.1865462051</v>
      </c>
      <c r="X50" s="178">
        <f t="shared" ca="1" si="19"/>
        <v>0</v>
      </c>
      <c r="Y50" s="178">
        <f t="shared" ca="1" si="20"/>
        <v>167536.69573595311</v>
      </c>
      <c r="Z50" s="178">
        <f t="shared" ca="1" si="21"/>
        <v>167536.69573595311</v>
      </c>
      <c r="AA50" s="178">
        <f t="shared" ca="1" si="22"/>
        <v>0</v>
      </c>
      <c r="AB50" s="178">
        <f t="shared" ca="1" si="23"/>
        <v>138956.24616109117</v>
      </c>
      <c r="AC50" s="178">
        <f t="shared" ca="1" si="24"/>
        <v>138956.24616109117</v>
      </c>
      <c r="AD50" s="178">
        <f t="shared" ca="1" si="25"/>
        <v>0</v>
      </c>
      <c r="AE50" s="178">
        <f t="shared" ca="1" si="26"/>
        <v>3149610.256886499</v>
      </c>
      <c r="AF50" s="224">
        <f t="shared" si="27"/>
        <v>0.16</v>
      </c>
      <c r="AG50" s="224">
        <f t="shared" si="28"/>
        <v>0.28000000000000003</v>
      </c>
      <c r="AH50" s="224">
        <f t="shared" si="29"/>
        <v>0.28000000000000003</v>
      </c>
      <c r="AI50" s="224">
        <f t="shared" si="2"/>
        <v>0.08</v>
      </c>
      <c r="AJ50" s="224">
        <f t="shared" si="3"/>
        <v>0.16800000000000001</v>
      </c>
      <c r="AK50" s="224">
        <f t="shared" si="30"/>
        <v>0.16800000000000001</v>
      </c>
      <c r="AL50" s="224">
        <f ca="1">IF($A50="N/A"," ",IF(PV=1,0,'Pricing Inputs3'!R83))</f>
        <v>5.6504326810566906E-2</v>
      </c>
      <c r="AM50" s="313">
        <f t="shared" ca="1" si="4"/>
        <v>0.7829402612094466</v>
      </c>
      <c r="BQ50">
        <f t="shared" si="5"/>
        <v>21</v>
      </c>
      <c r="BR50">
        <f t="shared" si="6"/>
        <v>4</v>
      </c>
      <c r="BS50">
        <f t="shared" si="7"/>
        <v>5</v>
      </c>
    </row>
    <row r="51" spans="1:71" x14ac:dyDescent="0.2">
      <c r="A51" s="253">
        <f>IF(A50="N/A","N/A",IF(EDATE(A50,1)&gt;Inputs!$Q$5,"N/A",EDATE(A50,1)))</f>
        <v>38687</v>
      </c>
      <c r="B51" s="324">
        <f t="shared" si="0"/>
        <v>2005</v>
      </c>
      <c r="C51" s="172">
        <f t="shared" si="8"/>
        <v>32.241562247276306</v>
      </c>
      <c r="D51" s="172">
        <f t="shared" si="9"/>
        <v>32.241562247276306</v>
      </c>
      <c r="E51" s="172">
        <f t="shared" si="10"/>
        <v>0</v>
      </c>
      <c r="F51" s="172">
        <f t="shared" si="11"/>
        <v>27.290000915527344</v>
      </c>
      <c r="G51" s="172">
        <f t="shared" si="12"/>
        <v>27.290000915527344</v>
      </c>
      <c r="H51" s="172">
        <f t="shared" si="13"/>
        <v>0</v>
      </c>
      <c r="I51" s="172">
        <f t="shared" si="14"/>
        <v>21.790000915527344</v>
      </c>
      <c r="J51" s="172">
        <f t="shared" si="15"/>
        <v>21.790000915527344</v>
      </c>
      <c r="K51" s="172">
        <f t="shared" si="16"/>
        <v>0</v>
      </c>
      <c r="L51" s="250">
        <f>IF($A51="N/A"," ",IF(Pricetype3=2,MAX(C51,0),IF(OR(Pricetype3=1,Pricetype3=4),IF(C51=0,0,(_xll.EURO(C51,Strikeprice3,0,0,($AH51+IF(Smile=TRUE,VLOOKUP(MAX(-5,Strikeprice3-C51),Volsmile,2),0)),($A51-DateToday)+15,IF(Pricetype3=1,1,0),0))),C51)))</f>
        <v>32.241562247276306</v>
      </c>
      <c r="M51" s="250">
        <f>IF($A51="N/A"," ",IF(Pricetype3=2,MAX(D51,0),IF(OR(Pricetype3=1,Pricetype3=4),IF(D51=0,0,(_xll.EURO(D51,Strikeprice3,0,0,($AH51+IF(Smile=TRUE,VLOOKUP(MAX(-5,Strikeprice3-D51),Volsmile,2),0)),($A51-DateToday)+15,IF(Pricetype3=1,1,0),0))),D51)))</f>
        <v>32.241562247276306</v>
      </c>
      <c r="N51" s="250">
        <f>IF($A51="N/A"," ",IF(Pricetype3=2,MAX(E51,0),IF(OR(Pricetype3=1,Pricetype3=4),IF(E51=0,0,(_xll.EURO(E51,Strikeprice3,0,0,($AK51+IF(Smile=TRUE,VLOOKUP(MAX(-5,Strikeprice3-E51),Volsmile,2),0)),($A51-DateToday)+15,IF(Pricetype3=1,1,0),0))),E51)))</f>
        <v>0</v>
      </c>
      <c r="O51" s="250">
        <f>IF($A51="N/A"," ",IF(Pricetype3=2,MAX(F51,0),IF(OR(Pricetype3=1,Pricetype3=4),IF(F51=0,0,(_xll.EURO(F51,Strikeprice3,0,0,($AK51+IF(Smile=TRUE,VLOOKUP(MAX(-5,Strikeprice3-F51),Volsmile,2),0)),($A51-DateToday)+15,IF(Pricetype3=1,1,0),0))),F51)))</f>
        <v>27.290000915527344</v>
      </c>
      <c r="P51" s="250">
        <f>IF($A51="N/A"," ",IF(Pricetype3=2,MAX(G51,0),IF(OR(Pricetype3=1,Pricetype3=4),IF(G51=0,0,(_xll.EURO(G51,Strikeprice3,0,0,($AK51+IF(Smile=TRUE,VLOOKUP(MAX(-5,Strikeprice3-G51),Volsmile,2),0)),($A51-DateToday)+15,IF(Pricetype3=1,1,0),0))),G51)))</f>
        <v>27.290000915527344</v>
      </c>
      <c r="Q51" s="250">
        <f>IF($A51="N/A"," ",IF(Pricetype3=2,MAX(H51,0),IF(OR(Pricetype3=1,Pricetype3=4),IF(H51=0,0,(_xll.EURO(H51,Strikeprice3,0,0,($AK51+IF(Smile=TRUE,VLOOKUP(MAX(-5,Strikeprice3-H51),Volsmile,2),0)),($A51-DateToday)+15,IF(Pricetype3=1,1,0),0))),H51)))</f>
        <v>0</v>
      </c>
      <c r="R51" s="250">
        <f>IF($A51="N/A"," ",IF(Pricetype3=2,MAX(I51,0),IF(OR(Pricetype3=1,Pricetype3=4),IF(I51=0,0,(_xll.EURO(I51,Strikeprice3,0,0,($AK51+IF(Smile=TRUE,VLOOKUP(MAX(-5,Strikeprice3-I51),Volsmile,2),0)),($A51-DateToday)+15,IF(Pricetype3=1,1,0),0))),I51)))</f>
        <v>21.790000915527344</v>
      </c>
      <c r="S51" s="250">
        <f>IF($A51="N/A"," ",IF(Pricetype3=2,MAX(J51,0),IF(OR(Pricetype3=1,Pricetype3=4),IF(J51=0,0,(_xll.EURO(J51,Strikeprice3,0,0,($AK51+IF(Smile=TRUE,VLOOKUP(MAX(-5,Strikeprice3-J51),Volsmile,2),0)),($A51-DateToday)+15,IF(Pricetype3=1,1,0),0))),J51)))</f>
        <v>21.790000915527344</v>
      </c>
      <c r="T51" s="250">
        <f>IF($A51="N/A"," ",IF(Pricetype3=2,MAX(K51,0),IF(OR(Pricetype3=1,Pricetype3=4),IF(K51=0,0,(_xll.EURO(K51,Strikeprice3,0,0,($AK51+IF(Smile=TRUE,VLOOKUP(MAX(-5,Strikeprice3-K51),Volsmile,2),0)),($A51-DateToday)+15,IF(Pricetype3=1,1,0),0))),K51)))</f>
        <v>0</v>
      </c>
      <c r="U51" s="177">
        <f t="shared" ca="1" si="1"/>
        <v>233.64266523513001</v>
      </c>
      <c r="V51" s="178">
        <f t="shared" ca="1" si="17"/>
        <v>1265544.7618460613</v>
      </c>
      <c r="W51" s="178">
        <f t="shared" ca="1" si="18"/>
        <v>1265544.7618460613</v>
      </c>
      <c r="X51" s="178">
        <f t="shared" ca="1" si="19"/>
        <v>0</v>
      </c>
      <c r="Y51" s="178">
        <f t="shared" ca="1" si="20"/>
        <v>255044.34192691787</v>
      </c>
      <c r="Z51" s="178">
        <f t="shared" ca="1" si="21"/>
        <v>255044.34192691787</v>
      </c>
      <c r="AA51" s="178">
        <f t="shared" ca="1" si="22"/>
        <v>0</v>
      </c>
      <c r="AB51" s="178">
        <f t="shared" ca="1" si="23"/>
        <v>203642.95557518926</v>
      </c>
      <c r="AC51" s="178">
        <f t="shared" ca="1" si="24"/>
        <v>203642.95557518926</v>
      </c>
      <c r="AD51" s="178">
        <f t="shared" ca="1" si="25"/>
        <v>0</v>
      </c>
      <c r="AE51" s="178">
        <f t="shared" ca="1" si="26"/>
        <v>3448464.1186963366</v>
      </c>
      <c r="AF51" s="224">
        <f t="shared" si="27"/>
        <v>0.16</v>
      </c>
      <c r="AG51" s="224">
        <f t="shared" si="28"/>
        <v>0.28000000000000003</v>
      </c>
      <c r="AH51" s="224">
        <f t="shared" si="29"/>
        <v>0.28000000000000003</v>
      </c>
      <c r="AI51" s="224">
        <f t="shared" si="2"/>
        <v>0.08</v>
      </c>
      <c r="AJ51" s="224">
        <f t="shared" si="3"/>
        <v>0.16800000000000001</v>
      </c>
      <c r="AK51" s="224">
        <f t="shared" si="30"/>
        <v>0.16800000000000001</v>
      </c>
      <c r="AL51" s="224">
        <f ca="1">IF($A51="N/A"," ",IF(PV=1,0,'Pricing Inputs3'!R84))</f>
        <v>5.66333106304708E-2</v>
      </c>
      <c r="AM51" s="313">
        <f t="shared" ca="1" si="4"/>
        <v>0.77880888411710003</v>
      </c>
      <c r="BQ51">
        <f t="shared" si="5"/>
        <v>21</v>
      </c>
      <c r="BR51">
        <f t="shared" si="6"/>
        <v>5</v>
      </c>
      <c r="BS51">
        <f t="shared" si="7"/>
        <v>5</v>
      </c>
    </row>
    <row r="52" spans="1:71" x14ac:dyDescent="0.2">
      <c r="A52" s="253">
        <f>IF(A51="N/A","N/A",IF(EDATE(A51,1)&gt;Inputs!$Q$5,"N/A",EDATE(A51,1)))</f>
        <v>38718</v>
      </c>
      <c r="B52" s="324">
        <f t="shared" si="0"/>
        <v>2006</v>
      </c>
      <c r="C52" s="172">
        <f t="shared" si="8"/>
        <v>35.115717206682476</v>
      </c>
      <c r="D52" s="172">
        <f t="shared" si="9"/>
        <v>35.115717206682476</v>
      </c>
      <c r="E52" s="172">
        <f t="shared" si="10"/>
        <v>0</v>
      </c>
      <c r="F52" s="172">
        <f t="shared" si="11"/>
        <v>35.75</v>
      </c>
      <c r="G52" s="172">
        <f t="shared" si="12"/>
        <v>35.75</v>
      </c>
      <c r="H52" s="172">
        <f t="shared" si="13"/>
        <v>0</v>
      </c>
      <c r="I52" s="172">
        <f t="shared" si="14"/>
        <v>25.25</v>
      </c>
      <c r="J52" s="172">
        <f t="shared" si="15"/>
        <v>25.25</v>
      </c>
      <c r="K52" s="172">
        <f t="shared" si="16"/>
        <v>0</v>
      </c>
      <c r="L52" s="250">
        <f>IF($A52="N/A"," ",IF(Pricetype3=2,MAX(C52,0),IF(OR(Pricetype3=1,Pricetype3=4),IF(C52=0,0,(_xll.EURO(C52,Strikeprice3,0,0,($AH52+IF(Smile=TRUE,VLOOKUP(MAX(-5,Strikeprice3-C52),Volsmile,2),0)),($A52-DateToday)+15,IF(Pricetype3=1,1,0),0))),C52)))</f>
        <v>35.115717206682476</v>
      </c>
      <c r="M52" s="250">
        <f>IF($A52="N/A"," ",IF(Pricetype3=2,MAX(D52,0),IF(OR(Pricetype3=1,Pricetype3=4),IF(D52=0,0,(_xll.EURO(D52,Strikeprice3,0,0,($AH52+IF(Smile=TRUE,VLOOKUP(MAX(-5,Strikeprice3-D52),Volsmile,2),0)),($A52-DateToday)+15,IF(Pricetype3=1,1,0),0))),D52)))</f>
        <v>35.115717206682476</v>
      </c>
      <c r="N52" s="250">
        <f>IF($A52="N/A"," ",IF(Pricetype3=2,MAX(E52,0),IF(OR(Pricetype3=1,Pricetype3=4),IF(E52=0,0,(_xll.EURO(E52,Strikeprice3,0,0,($AK52+IF(Smile=TRUE,VLOOKUP(MAX(-5,Strikeprice3-E52),Volsmile,2),0)),($A52-DateToday)+15,IF(Pricetype3=1,1,0),0))),E52)))</f>
        <v>0</v>
      </c>
      <c r="O52" s="250">
        <f>IF($A52="N/A"," ",IF(Pricetype3=2,MAX(F52,0),IF(OR(Pricetype3=1,Pricetype3=4),IF(F52=0,0,(_xll.EURO(F52,Strikeprice3,0,0,($AK52+IF(Smile=TRUE,VLOOKUP(MAX(-5,Strikeprice3-F52),Volsmile,2),0)),($A52-DateToday)+15,IF(Pricetype3=1,1,0),0))),F52)))</f>
        <v>35.75</v>
      </c>
      <c r="P52" s="250">
        <f>IF($A52="N/A"," ",IF(Pricetype3=2,MAX(G52,0),IF(OR(Pricetype3=1,Pricetype3=4),IF(G52=0,0,(_xll.EURO(G52,Strikeprice3,0,0,($AK52+IF(Smile=TRUE,VLOOKUP(MAX(-5,Strikeprice3-G52),Volsmile,2),0)),($A52-DateToday)+15,IF(Pricetype3=1,1,0),0))),G52)))</f>
        <v>35.75</v>
      </c>
      <c r="Q52" s="250">
        <f>IF($A52="N/A"," ",IF(Pricetype3=2,MAX(H52,0),IF(OR(Pricetype3=1,Pricetype3=4),IF(H52=0,0,(_xll.EURO(H52,Strikeprice3,0,0,($AK52+IF(Smile=TRUE,VLOOKUP(MAX(-5,Strikeprice3-H52),Volsmile,2),0)),($A52-DateToday)+15,IF(Pricetype3=1,1,0),0))),H52)))</f>
        <v>0</v>
      </c>
      <c r="R52" s="250">
        <f>IF($A52="N/A"," ",IF(Pricetype3=2,MAX(I52,0),IF(OR(Pricetype3=1,Pricetype3=4),IF(I52=0,0,(_xll.EURO(I52,Strikeprice3,0,0,($AK52+IF(Smile=TRUE,VLOOKUP(MAX(-5,Strikeprice3-I52),Volsmile,2),0)),($A52-DateToday)+15,IF(Pricetype3=1,1,0),0))),I52)))</f>
        <v>25.25</v>
      </c>
      <c r="S52" s="250">
        <f>IF($A52="N/A"," ",IF(Pricetype3=2,MAX(J52,0),IF(OR(Pricetype3=1,Pricetype3=4),IF(J52=0,0,(_xll.EURO(J52,Strikeprice3,0,0,($AK52+IF(Smile=TRUE,VLOOKUP(MAX(-5,Strikeprice3-J52),Volsmile,2),0)),($A52-DateToday)+15,IF(Pricetype3=1,1,0),0))),J52)))</f>
        <v>25.25</v>
      </c>
      <c r="T52" s="250">
        <f>IF($A52="N/A"," ",IF(Pricetype3=2,MAX(K52,0),IF(OR(Pricetype3=1,Pricetype3=4),IF(K52=0,0,(_xll.EURO(K52,Strikeprice3,0,0,($AK52+IF(Smile=TRUE,VLOOKUP(MAX(-5,Strikeprice3-K52),Volsmile,2),0)),($A52-DateToday)+15,IF(Pricetype3=1,1,0),0))),K52)))</f>
        <v>0</v>
      </c>
      <c r="U52" s="177">
        <f t="shared" ca="1" si="1"/>
        <v>232.40914099161006</v>
      </c>
      <c r="V52" s="178">
        <f t="shared" ca="1" si="17"/>
        <v>1371083.8967799749</v>
      </c>
      <c r="W52" s="178">
        <f t="shared" ca="1" si="18"/>
        <v>1371083.8967799749</v>
      </c>
      <c r="X52" s="178">
        <f t="shared" ca="1" si="19"/>
        <v>0</v>
      </c>
      <c r="Y52" s="178">
        <f t="shared" ca="1" si="20"/>
        <v>265876.05729440192</v>
      </c>
      <c r="Z52" s="178">
        <f t="shared" ca="1" si="21"/>
        <v>265876.05729440192</v>
      </c>
      <c r="AA52" s="178">
        <f t="shared" ca="1" si="22"/>
        <v>0</v>
      </c>
      <c r="AB52" s="178">
        <f t="shared" ca="1" si="23"/>
        <v>281679.87888183142</v>
      </c>
      <c r="AC52" s="178">
        <f t="shared" ca="1" si="24"/>
        <v>281679.87888183142</v>
      </c>
      <c r="AD52" s="178">
        <f t="shared" ca="1" si="25"/>
        <v>0</v>
      </c>
      <c r="AE52" s="178">
        <f t="shared" ca="1" si="26"/>
        <v>3837279.6659124168</v>
      </c>
      <c r="AF52" s="224">
        <f t="shared" si="27"/>
        <v>0.16</v>
      </c>
      <c r="AG52" s="224">
        <f t="shared" si="28"/>
        <v>0.28000000000000003</v>
      </c>
      <c r="AH52" s="224">
        <f t="shared" si="29"/>
        <v>0.28000000000000003</v>
      </c>
      <c r="AI52" s="224">
        <f t="shared" si="2"/>
        <v>0.08</v>
      </c>
      <c r="AJ52" s="224">
        <f t="shared" si="3"/>
        <v>0.16800000000000001</v>
      </c>
      <c r="AK52" s="224">
        <f t="shared" si="30"/>
        <v>0.16800000000000001</v>
      </c>
      <c r="AL52" s="224">
        <f ca="1">IF($A52="N/A"," ",IF(PV=1,0,'Pricing Inputs3'!R85))</f>
        <v>5.6758133687262506E-2</v>
      </c>
      <c r="AM52" s="313">
        <f t="shared" ca="1" si="4"/>
        <v>0.77469713663870021</v>
      </c>
      <c r="BQ52">
        <f t="shared" si="5"/>
        <v>21</v>
      </c>
      <c r="BR52">
        <f t="shared" si="6"/>
        <v>4</v>
      </c>
      <c r="BS52">
        <f t="shared" si="7"/>
        <v>6</v>
      </c>
    </row>
    <row r="53" spans="1:71" x14ac:dyDescent="0.2">
      <c r="A53" s="253">
        <f>IF(A52="N/A","N/A",IF(EDATE(A52,1)&gt;Inputs!$Q$5,"N/A",EDATE(A52,1)))</f>
        <v>38749</v>
      </c>
      <c r="B53" s="324">
        <f t="shared" si="0"/>
        <v>2006</v>
      </c>
      <c r="C53" s="172">
        <f t="shared" si="8"/>
        <v>34.515714917864116</v>
      </c>
      <c r="D53" s="172">
        <f t="shared" si="9"/>
        <v>34.515714917864116</v>
      </c>
      <c r="E53" s="172">
        <f t="shared" si="10"/>
        <v>0</v>
      </c>
      <c r="F53" s="172">
        <f t="shared" si="11"/>
        <v>31.246002197265625</v>
      </c>
      <c r="G53" s="172">
        <f t="shared" si="12"/>
        <v>31.246002197265625</v>
      </c>
      <c r="H53" s="172">
        <f t="shared" si="13"/>
        <v>0</v>
      </c>
      <c r="I53" s="172">
        <f t="shared" si="14"/>
        <v>22.746501922607422</v>
      </c>
      <c r="J53" s="172">
        <f t="shared" si="15"/>
        <v>22.746501922607422</v>
      </c>
      <c r="K53" s="172">
        <f t="shared" si="16"/>
        <v>0</v>
      </c>
      <c r="L53" s="250">
        <f>IF($A53="N/A"," ",IF(Pricetype3=2,MAX(C53,0),IF(OR(Pricetype3=1,Pricetype3=4),IF(C53=0,0,(_xll.EURO(C53,Strikeprice3,0,0,($AH53+IF(Smile=TRUE,VLOOKUP(MAX(-5,Strikeprice3-C53),Volsmile,2),0)),($A53-DateToday)+15,IF(Pricetype3=1,1,0),0))),C53)))</f>
        <v>34.515714917864116</v>
      </c>
      <c r="M53" s="250">
        <f>IF($A53="N/A"," ",IF(Pricetype3=2,MAX(D53,0),IF(OR(Pricetype3=1,Pricetype3=4),IF(D53=0,0,(_xll.EURO(D53,Strikeprice3,0,0,($AH53+IF(Smile=TRUE,VLOOKUP(MAX(-5,Strikeprice3-D53),Volsmile,2),0)),($A53-DateToday)+15,IF(Pricetype3=1,1,0),0))),D53)))</f>
        <v>34.515714917864116</v>
      </c>
      <c r="N53" s="250">
        <f>IF($A53="N/A"," ",IF(Pricetype3=2,MAX(E53,0),IF(OR(Pricetype3=1,Pricetype3=4),IF(E53=0,0,(_xll.EURO(E53,Strikeprice3,0,0,($AK53+IF(Smile=TRUE,VLOOKUP(MAX(-5,Strikeprice3-E53),Volsmile,2),0)),($A53-DateToday)+15,IF(Pricetype3=1,1,0),0))),E53)))</f>
        <v>0</v>
      </c>
      <c r="O53" s="250">
        <f>IF($A53="N/A"," ",IF(Pricetype3=2,MAX(F53,0),IF(OR(Pricetype3=1,Pricetype3=4),IF(F53=0,0,(_xll.EURO(F53,Strikeprice3,0,0,($AK53+IF(Smile=TRUE,VLOOKUP(MAX(-5,Strikeprice3-F53),Volsmile,2),0)),($A53-DateToday)+15,IF(Pricetype3=1,1,0),0))),F53)))</f>
        <v>31.246002197265625</v>
      </c>
      <c r="P53" s="250">
        <f>IF($A53="N/A"," ",IF(Pricetype3=2,MAX(G53,0),IF(OR(Pricetype3=1,Pricetype3=4),IF(G53=0,0,(_xll.EURO(G53,Strikeprice3,0,0,($AK53+IF(Smile=TRUE,VLOOKUP(MAX(-5,Strikeprice3-G53),Volsmile,2),0)),($A53-DateToday)+15,IF(Pricetype3=1,1,0),0))),G53)))</f>
        <v>31.246002197265625</v>
      </c>
      <c r="Q53" s="250">
        <f>IF($A53="N/A"," ",IF(Pricetype3=2,MAX(H53,0),IF(OR(Pricetype3=1,Pricetype3=4),IF(H53=0,0,(_xll.EURO(H53,Strikeprice3,0,0,($AK53+IF(Smile=TRUE,VLOOKUP(MAX(-5,Strikeprice3-H53),Volsmile,2),0)),($A53-DateToday)+15,IF(Pricetype3=1,1,0),0))),H53)))</f>
        <v>0</v>
      </c>
      <c r="R53" s="250">
        <f>IF($A53="N/A"," ",IF(Pricetype3=2,MAX(I53,0),IF(OR(Pricetype3=1,Pricetype3=4),IF(I53=0,0,(_xll.EURO(I53,Strikeprice3,0,0,($AK53+IF(Smile=TRUE,VLOOKUP(MAX(-5,Strikeprice3-I53),Volsmile,2),0)),($A53-DateToday)+15,IF(Pricetype3=1,1,0),0))),I53)))</f>
        <v>22.746501922607422</v>
      </c>
      <c r="S53" s="250">
        <f>IF($A53="N/A"," ",IF(Pricetype3=2,MAX(J53,0),IF(OR(Pricetype3=1,Pricetype3=4),IF(J53=0,0,(_xll.EURO(J53,Strikeprice3,0,0,($AK53+IF(Smile=TRUE,VLOOKUP(MAX(-5,Strikeprice3-J53),Volsmile,2),0)),($A53-DateToday)+15,IF(Pricetype3=1,1,0),0))),J53)))</f>
        <v>22.746501922607422</v>
      </c>
      <c r="T53" s="250">
        <f>IF($A53="N/A"," ",IF(Pricetype3=2,MAX(K53,0),IF(OR(Pricetype3=1,Pricetype3=4),IF(K53=0,0,(_xll.EURO(K53,Strikeprice3,0,0,($AK53+IF(Smile=TRUE,VLOOKUP(MAX(-5,Strikeprice3-K53),Volsmile,2),0)),($A53-DateToday)+15,IF(Pricetype3=1,1,0),0))),K53)))</f>
        <v>0</v>
      </c>
      <c r="U53" s="177">
        <f t="shared" ca="1" si="1"/>
        <v>231.27955985874249</v>
      </c>
      <c r="V53" s="178">
        <f t="shared" ca="1" si="17"/>
        <v>1277244.6967061514</v>
      </c>
      <c r="W53" s="178">
        <f t="shared" ca="1" si="18"/>
        <v>1277244.6967061514</v>
      </c>
      <c r="X53" s="178">
        <f t="shared" ca="1" si="19"/>
        <v>0</v>
      </c>
      <c r="Y53" s="178">
        <f t="shared" ca="1" si="20"/>
        <v>231249.97233692463</v>
      </c>
      <c r="Z53" s="178">
        <f t="shared" ca="1" si="21"/>
        <v>231249.97233692463</v>
      </c>
      <c r="AA53" s="178">
        <f t="shared" ca="1" si="22"/>
        <v>0</v>
      </c>
      <c r="AB53" s="178">
        <f t="shared" ca="1" si="23"/>
        <v>168345.63049557389</v>
      </c>
      <c r="AC53" s="178">
        <f t="shared" ca="1" si="24"/>
        <v>168345.63049557389</v>
      </c>
      <c r="AD53" s="178">
        <f t="shared" ca="1" si="25"/>
        <v>0</v>
      </c>
      <c r="AE53" s="178">
        <f t="shared" ca="1" si="26"/>
        <v>3353680.5990772997</v>
      </c>
      <c r="AF53" s="224">
        <f t="shared" si="27"/>
        <v>0.16</v>
      </c>
      <c r="AG53" s="224">
        <f t="shared" si="28"/>
        <v>0.28000000000000003</v>
      </c>
      <c r="AH53" s="224">
        <f t="shared" si="29"/>
        <v>0.28000000000000003</v>
      </c>
      <c r="AI53" s="224">
        <f t="shared" si="2"/>
        <v>0.08</v>
      </c>
      <c r="AJ53" s="224">
        <f t="shared" si="3"/>
        <v>0.16800000000000001</v>
      </c>
      <c r="AK53" s="224">
        <f t="shared" si="30"/>
        <v>0.16800000000000001</v>
      </c>
      <c r="AL53" s="224">
        <f ca="1">IF($A53="N/A"," ",IF(PV=1,0,'Pricing Inputs3'!R86))</f>
        <v>5.6887117518060804E-2</v>
      </c>
      <c r="AM53" s="313">
        <f t="shared" ca="1" si="4"/>
        <v>0.77093186619580834</v>
      </c>
      <c r="BQ53">
        <f t="shared" si="5"/>
        <v>20</v>
      </c>
      <c r="BR53">
        <f t="shared" si="6"/>
        <v>4</v>
      </c>
      <c r="BS53">
        <f t="shared" si="7"/>
        <v>4</v>
      </c>
    </row>
    <row r="54" spans="1:71" x14ac:dyDescent="0.2">
      <c r="A54" s="253">
        <f>IF(A53="N/A","N/A",IF(EDATE(A53,1)&gt;Inputs!$Q$5,"N/A",EDATE(A53,1)))</f>
        <v>38777</v>
      </c>
      <c r="B54" s="324">
        <f t="shared" si="0"/>
        <v>2006</v>
      </c>
      <c r="C54" s="172">
        <f t="shared" si="8"/>
        <v>33.22767976272938</v>
      </c>
      <c r="D54" s="172">
        <f t="shared" si="9"/>
        <v>33.22767976272938</v>
      </c>
      <c r="E54" s="172">
        <f t="shared" si="10"/>
        <v>0</v>
      </c>
      <c r="F54" s="172">
        <f t="shared" si="11"/>
        <v>25.5</v>
      </c>
      <c r="G54" s="172">
        <f t="shared" si="12"/>
        <v>25.5</v>
      </c>
      <c r="H54" s="172">
        <f t="shared" si="13"/>
        <v>0</v>
      </c>
      <c r="I54" s="172">
        <f t="shared" si="14"/>
        <v>20</v>
      </c>
      <c r="J54" s="172">
        <f t="shared" si="15"/>
        <v>20</v>
      </c>
      <c r="K54" s="172">
        <f t="shared" si="16"/>
        <v>0</v>
      </c>
      <c r="L54" s="250">
        <f>IF($A54="N/A"," ",IF(Pricetype3=2,MAX(C54,0),IF(OR(Pricetype3=1,Pricetype3=4),IF(C54=0,0,(_xll.EURO(C54,Strikeprice3,0,0,($AH54+IF(Smile=TRUE,VLOOKUP(MAX(-5,Strikeprice3-C54),Volsmile,2),0)),($A54-DateToday)+15,IF(Pricetype3=1,1,0),0))),C54)))</f>
        <v>33.22767976272938</v>
      </c>
      <c r="M54" s="250">
        <f>IF($A54="N/A"," ",IF(Pricetype3=2,MAX(D54,0),IF(OR(Pricetype3=1,Pricetype3=4),IF(D54=0,0,(_xll.EURO(D54,Strikeprice3,0,0,($AH54+IF(Smile=TRUE,VLOOKUP(MAX(-5,Strikeprice3-D54),Volsmile,2),0)),($A54-DateToday)+15,IF(Pricetype3=1,1,0),0))),D54)))</f>
        <v>33.22767976272938</v>
      </c>
      <c r="N54" s="250">
        <f>IF($A54="N/A"," ",IF(Pricetype3=2,MAX(E54,0),IF(OR(Pricetype3=1,Pricetype3=4),IF(E54=0,0,(_xll.EURO(E54,Strikeprice3,0,0,($AK54+IF(Smile=TRUE,VLOOKUP(MAX(-5,Strikeprice3-E54),Volsmile,2),0)),($A54-DateToday)+15,IF(Pricetype3=1,1,0),0))),E54)))</f>
        <v>0</v>
      </c>
      <c r="O54" s="250">
        <f>IF($A54="N/A"," ",IF(Pricetype3=2,MAX(F54,0),IF(OR(Pricetype3=1,Pricetype3=4),IF(F54=0,0,(_xll.EURO(F54,Strikeprice3,0,0,($AK54+IF(Smile=TRUE,VLOOKUP(MAX(-5,Strikeprice3-F54),Volsmile,2),0)),($A54-DateToday)+15,IF(Pricetype3=1,1,0),0))),F54)))</f>
        <v>25.5</v>
      </c>
      <c r="P54" s="250">
        <f>IF($A54="N/A"," ",IF(Pricetype3=2,MAX(G54,0),IF(OR(Pricetype3=1,Pricetype3=4),IF(G54=0,0,(_xll.EURO(G54,Strikeprice3,0,0,($AK54+IF(Smile=TRUE,VLOOKUP(MAX(-5,Strikeprice3-G54),Volsmile,2),0)),($A54-DateToday)+15,IF(Pricetype3=1,1,0),0))),G54)))</f>
        <v>25.5</v>
      </c>
      <c r="Q54" s="250">
        <f>IF($A54="N/A"," ",IF(Pricetype3=2,MAX(H54,0),IF(OR(Pricetype3=1,Pricetype3=4),IF(H54=0,0,(_xll.EURO(H54,Strikeprice3,0,0,($AK54+IF(Smile=TRUE,VLOOKUP(MAX(-5,Strikeprice3-H54),Volsmile,2),0)),($A54-DateToday)+15,IF(Pricetype3=1,1,0),0))),H54)))</f>
        <v>0</v>
      </c>
      <c r="R54" s="250">
        <f>IF($A54="N/A"," ",IF(Pricetype3=2,MAX(I54,0),IF(OR(Pricetype3=1,Pricetype3=4),IF(I54=0,0,(_xll.EURO(I54,Strikeprice3,0,0,($AK54+IF(Smile=TRUE,VLOOKUP(MAX(-5,Strikeprice3-I54),Volsmile,2),0)),($A54-DateToday)+15,IF(Pricetype3=1,1,0),0))),I54)))</f>
        <v>20</v>
      </c>
      <c r="S54" s="250">
        <f>IF($A54="N/A"," ",IF(Pricetype3=2,MAX(J54,0),IF(OR(Pricetype3=1,Pricetype3=4),IF(J54=0,0,(_xll.EURO(J54,Strikeprice3,0,0,($AK54+IF(Smile=TRUE,VLOOKUP(MAX(-5,Strikeprice3-J54),Volsmile,2),0)),($A54-DateToday)+15,IF(Pricetype3=1,1,0),0))),J54)))</f>
        <v>20</v>
      </c>
      <c r="T54" s="250">
        <f>IF($A54="N/A"," ",IF(Pricetype3=2,MAX(K54,0),IF(OR(Pricetype3=1,Pricetype3=4),IF(K54=0,0,(_xll.EURO(K54,Strikeprice3,0,0,($AK54+IF(Smile=TRUE,VLOOKUP(MAX(-5,Strikeprice3-K54),Volsmile,2),0)),($A54-DateToday)+15,IF(Pricetype3=1,1,0),0))),K54)))</f>
        <v>0</v>
      </c>
      <c r="U54" s="177">
        <f t="shared" ca="1" si="1"/>
        <v>230.04919831735836</v>
      </c>
      <c r="V54" s="178">
        <f t="shared" ca="1" si="17"/>
        <v>1406496.2008105724</v>
      </c>
      <c r="W54" s="178">
        <f t="shared" ca="1" si="18"/>
        <v>1406496.2008105724</v>
      </c>
      <c r="X54" s="178">
        <f t="shared" ca="1" si="19"/>
        <v>0</v>
      </c>
      <c r="Y54" s="178">
        <f t="shared" ca="1" si="20"/>
        <v>187720.14582696444</v>
      </c>
      <c r="Z54" s="178">
        <f t="shared" ca="1" si="21"/>
        <v>187720.14582696444</v>
      </c>
      <c r="AA54" s="178">
        <f t="shared" ca="1" si="22"/>
        <v>0</v>
      </c>
      <c r="AB54" s="178">
        <f t="shared" ca="1" si="23"/>
        <v>147231.48692310936</v>
      </c>
      <c r="AC54" s="178">
        <f t="shared" ca="1" si="24"/>
        <v>147231.48692310936</v>
      </c>
      <c r="AD54" s="178">
        <f t="shared" ca="1" si="25"/>
        <v>0</v>
      </c>
      <c r="AE54" s="178">
        <f t="shared" ca="1" si="26"/>
        <v>3482895.6671212926</v>
      </c>
      <c r="AF54" s="224">
        <f t="shared" si="27"/>
        <v>0.16</v>
      </c>
      <c r="AG54" s="224">
        <f t="shared" si="28"/>
        <v>0.28000000000000003</v>
      </c>
      <c r="AH54" s="224">
        <f t="shared" si="29"/>
        <v>0.28000000000000003</v>
      </c>
      <c r="AI54" s="224">
        <f t="shared" si="2"/>
        <v>0.08</v>
      </c>
      <c r="AJ54" s="224">
        <f t="shared" si="3"/>
        <v>0.16800000000000001</v>
      </c>
      <c r="AK54" s="224">
        <f t="shared" si="30"/>
        <v>0.16800000000000001</v>
      </c>
      <c r="AL54" s="224">
        <f ca="1">IF($A54="N/A"," ",IF(PV=1,0,'Pricing Inputs3'!R87))</f>
        <v>5.7011940585394605E-2</v>
      </c>
      <c r="AM54" s="313">
        <f t="shared" ca="1" si="4"/>
        <v>0.76683066105786124</v>
      </c>
      <c r="BQ54">
        <f t="shared" si="5"/>
        <v>23</v>
      </c>
      <c r="BR54">
        <f t="shared" si="6"/>
        <v>4</v>
      </c>
      <c r="BS54">
        <f t="shared" si="7"/>
        <v>4</v>
      </c>
    </row>
    <row r="55" spans="1:71" x14ac:dyDescent="0.2">
      <c r="A55" s="253">
        <f>IF(A54="N/A","N/A",IF(EDATE(A54,1)&gt;Inputs!$Q$5,"N/A",EDATE(A54,1)))</f>
        <v>38808</v>
      </c>
      <c r="B55" s="324">
        <f t="shared" si="0"/>
        <v>2006</v>
      </c>
      <c r="C55" s="172">
        <f t="shared" si="8"/>
        <v>33.427680525668833</v>
      </c>
      <c r="D55" s="172">
        <f t="shared" si="9"/>
        <v>33.427680525668833</v>
      </c>
      <c r="E55" s="172">
        <f t="shared" si="10"/>
        <v>0</v>
      </c>
      <c r="F55" s="172">
        <f t="shared" si="11"/>
        <v>22</v>
      </c>
      <c r="G55" s="172">
        <f t="shared" si="12"/>
        <v>22</v>
      </c>
      <c r="H55" s="172">
        <f t="shared" si="13"/>
        <v>0</v>
      </c>
      <c r="I55" s="172">
        <f t="shared" si="14"/>
        <v>16.495000839233398</v>
      </c>
      <c r="J55" s="172">
        <f t="shared" si="15"/>
        <v>16.495000839233398</v>
      </c>
      <c r="K55" s="172">
        <f t="shared" si="16"/>
        <v>0</v>
      </c>
      <c r="L55" s="250">
        <f>IF($A55="N/A"," ",IF(Pricetype3=2,MAX(C55,0),IF(OR(Pricetype3=1,Pricetype3=4),IF(C55=0,0,(_xll.EURO(C55,Strikeprice3,0,0,($AH55+IF(Smile=TRUE,VLOOKUP(MAX(-5,Strikeprice3-C55),Volsmile,2),0)),($A55-DateToday)+15,IF(Pricetype3=1,1,0),0))),C55)))</f>
        <v>33.427680525668833</v>
      </c>
      <c r="M55" s="250">
        <f>IF($A55="N/A"," ",IF(Pricetype3=2,MAX(D55,0),IF(OR(Pricetype3=1,Pricetype3=4),IF(D55=0,0,(_xll.EURO(D55,Strikeprice3,0,0,($AH55+IF(Smile=TRUE,VLOOKUP(MAX(-5,Strikeprice3-D55),Volsmile,2),0)),($A55-DateToday)+15,IF(Pricetype3=1,1,0),0))),D55)))</f>
        <v>33.427680525668833</v>
      </c>
      <c r="N55" s="250">
        <f>IF($A55="N/A"," ",IF(Pricetype3=2,MAX(E55,0),IF(OR(Pricetype3=1,Pricetype3=4),IF(E55=0,0,(_xll.EURO(E55,Strikeprice3,0,0,($AK55+IF(Smile=TRUE,VLOOKUP(MAX(-5,Strikeprice3-E55),Volsmile,2),0)),($A55-DateToday)+15,IF(Pricetype3=1,1,0),0))),E55)))</f>
        <v>0</v>
      </c>
      <c r="O55" s="250">
        <f>IF($A55="N/A"," ",IF(Pricetype3=2,MAX(F55,0),IF(OR(Pricetype3=1,Pricetype3=4),IF(F55=0,0,(_xll.EURO(F55,Strikeprice3,0,0,($AK55+IF(Smile=TRUE,VLOOKUP(MAX(-5,Strikeprice3-F55),Volsmile,2),0)),($A55-DateToday)+15,IF(Pricetype3=1,1,0),0))),F55)))</f>
        <v>22</v>
      </c>
      <c r="P55" s="250">
        <f>IF($A55="N/A"," ",IF(Pricetype3=2,MAX(G55,0),IF(OR(Pricetype3=1,Pricetype3=4),IF(G55=0,0,(_xll.EURO(G55,Strikeprice3,0,0,($AK55+IF(Smile=TRUE,VLOOKUP(MAX(-5,Strikeprice3-G55),Volsmile,2),0)),($A55-DateToday)+15,IF(Pricetype3=1,1,0),0))),G55)))</f>
        <v>22</v>
      </c>
      <c r="Q55" s="250">
        <f>IF($A55="N/A"," ",IF(Pricetype3=2,MAX(H55,0),IF(OR(Pricetype3=1,Pricetype3=4),IF(H55=0,0,(_xll.EURO(H55,Strikeprice3,0,0,($AK55+IF(Smile=TRUE,VLOOKUP(MAX(-5,Strikeprice3-H55),Volsmile,2),0)),($A55-DateToday)+15,IF(Pricetype3=1,1,0),0))),H55)))</f>
        <v>0</v>
      </c>
      <c r="R55" s="250">
        <f>IF($A55="N/A"," ",IF(Pricetype3=2,MAX(I55,0),IF(OR(Pricetype3=1,Pricetype3=4),IF(I55=0,0,(_xll.EURO(I55,Strikeprice3,0,0,($AK55+IF(Smile=TRUE,VLOOKUP(MAX(-5,Strikeprice3-I55),Volsmile,2),0)),($A55-DateToday)+15,IF(Pricetype3=1,1,0),0))),I55)))</f>
        <v>16.495000839233398</v>
      </c>
      <c r="S55" s="250">
        <f>IF($A55="N/A"," ",IF(Pricetype3=2,MAX(J55,0),IF(OR(Pricetype3=1,Pricetype3=4),IF(J55=0,0,(_xll.EURO(J55,Strikeprice3,0,0,($AK55+IF(Smile=TRUE,VLOOKUP(MAX(-5,Strikeprice3-J55),Volsmile,2),0)),($A55-DateToday)+15,IF(Pricetype3=1,1,0),0))),J55)))</f>
        <v>16.495000839233398</v>
      </c>
      <c r="T55" s="250">
        <f>IF($A55="N/A"," ",IF(Pricetype3=2,MAX(K55,0),IF(OR(Pricetype3=1,Pricetype3=4),IF(K55=0,0,(_xll.EURO(K55,Strikeprice3,0,0,($AK55+IF(Smile=TRUE,VLOOKUP(MAX(-5,Strikeprice3-K55),Volsmile,2),0)),($A55-DateToday)+15,IF(Pricetype3=1,1,0),0))),K55)))</f>
        <v>0</v>
      </c>
      <c r="U55" s="177">
        <f t="shared" ca="1" si="1"/>
        <v>228.8515236227455</v>
      </c>
      <c r="V55" s="178">
        <f t="shared" ca="1" si="17"/>
        <v>1223996.0991157903</v>
      </c>
      <c r="W55" s="178">
        <f t="shared" ca="1" si="18"/>
        <v>1223996.0991157903</v>
      </c>
      <c r="X55" s="178">
        <f t="shared" ca="1" si="19"/>
        <v>0</v>
      </c>
      <c r="Y55" s="178">
        <f t="shared" ca="1" si="20"/>
        <v>201389.34078801604</v>
      </c>
      <c r="Z55" s="178">
        <f t="shared" ca="1" si="21"/>
        <v>201389.34078801604</v>
      </c>
      <c r="AA55" s="178">
        <f t="shared" ca="1" si="22"/>
        <v>0</v>
      </c>
      <c r="AB55" s="178">
        <f t="shared" ca="1" si="23"/>
        <v>150996.24296868115</v>
      </c>
      <c r="AC55" s="178">
        <f t="shared" ca="1" si="24"/>
        <v>150996.24296868115</v>
      </c>
      <c r="AD55" s="178">
        <f t="shared" ca="1" si="25"/>
        <v>0</v>
      </c>
      <c r="AE55" s="178">
        <f t="shared" ca="1" si="26"/>
        <v>3152763.3657449754</v>
      </c>
      <c r="AF55" s="224">
        <f t="shared" si="27"/>
        <v>0.16</v>
      </c>
      <c r="AG55" s="224">
        <f t="shared" si="28"/>
        <v>0.28000000000000003</v>
      </c>
      <c r="AH55" s="224">
        <f t="shared" si="29"/>
        <v>0.28000000000000003</v>
      </c>
      <c r="AI55" s="224">
        <f t="shared" si="2"/>
        <v>0.08</v>
      </c>
      <c r="AJ55" s="224">
        <f t="shared" si="3"/>
        <v>0.16800000000000001</v>
      </c>
      <c r="AK55" s="224">
        <f t="shared" si="30"/>
        <v>0.16800000000000001</v>
      </c>
      <c r="AL55" s="224">
        <f ca="1">IF($A55="N/A"," ",IF(PV=1,0,'Pricing Inputs3'!R88))</f>
        <v>5.7140924427086397E-2</v>
      </c>
      <c r="AM55" s="313">
        <f t="shared" ca="1" si="4"/>
        <v>0.76283841207581837</v>
      </c>
      <c r="BQ55">
        <f t="shared" si="5"/>
        <v>20</v>
      </c>
      <c r="BR55">
        <f t="shared" si="6"/>
        <v>5</v>
      </c>
      <c r="BS55">
        <f t="shared" si="7"/>
        <v>5</v>
      </c>
    </row>
    <row r="56" spans="1:71" x14ac:dyDescent="0.2">
      <c r="A56" s="253">
        <f>IF(A55="N/A","N/A",IF(EDATE(A55,1)&gt;Inputs!$Q$5,"N/A",EDATE(A55,1)))</f>
        <v>38838</v>
      </c>
      <c r="B56" s="324">
        <f t="shared" si="0"/>
        <v>2006</v>
      </c>
      <c r="C56" s="172">
        <f t="shared" si="8"/>
        <v>36.705001831054688</v>
      </c>
      <c r="D56" s="172">
        <f t="shared" si="9"/>
        <v>36.705001831054688</v>
      </c>
      <c r="E56" s="172">
        <f t="shared" si="10"/>
        <v>0</v>
      </c>
      <c r="F56" s="172">
        <f t="shared" si="11"/>
        <v>22.290000915527344</v>
      </c>
      <c r="G56" s="172">
        <f t="shared" si="12"/>
        <v>22.290000915527344</v>
      </c>
      <c r="H56" s="172">
        <f t="shared" si="13"/>
        <v>0</v>
      </c>
      <c r="I56" s="172">
        <f t="shared" si="14"/>
        <v>15.795000076293945</v>
      </c>
      <c r="J56" s="172">
        <f t="shared" si="15"/>
        <v>15.795000076293945</v>
      </c>
      <c r="K56" s="172">
        <f t="shared" si="16"/>
        <v>0</v>
      </c>
      <c r="L56" s="250">
        <f>IF($A56="N/A"," ",IF(Pricetype3=2,MAX(C56,0),IF(OR(Pricetype3=1,Pricetype3=4),IF(C56=0,0,(_xll.EURO(C56,Strikeprice3,0,0,($AH56+IF(Smile=TRUE,VLOOKUP(MAX(-5,Strikeprice3-C56),Volsmile,2),0)),($A56-DateToday)+15,IF(Pricetype3=1,1,0),0))),C56)))</f>
        <v>36.705001831054688</v>
      </c>
      <c r="M56" s="250">
        <f>IF($A56="N/A"," ",IF(Pricetype3=2,MAX(D56,0),IF(OR(Pricetype3=1,Pricetype3=4),IF(D56=0,0,(_xll.EURO(D56,Strikeprice3,0,0,($AH56+IF(Smile=TRUE,VLOOKUP(MAX(-5,Strikeprice3-D56),Volsmile,2),0)),($A56-DateToday)+15,IF(Pricetype3=1,1,0),0))),D56)))</f>
        <v>36.705001831054688</v>
      </c>
      <c r="N56" s="250">
        <f>IF($A56="N/A"," ",IF(Pricetype3=2,MAX(E56,0),IF(OR(Pricetype3=1,Pricetype3=4),IF(E56=0,0,(_xll.EURO(E56,Strikeprice3,0,0,($AK56+IF(Smile=TRUE,VLOOKUP(MAX(-5,Strikeprice3-E56),Volsmile,2),0)),($A56-DateToday)+15,IF(Pricetype3=1,1,0),0))),E56)))</f>
        <v>0</v>
      </c>
      <c r="O56" s="250">
        <f>IF($A56="N/A"," ",IF(Pricetype3=2,MAX(F56,0),IF(OR(Pricetype3=1,Pricetype3=4),IF(F56=0,0,(_xll.EURO(F56,Strikeprice3,0,0,($AK56+IF(Smile=TRUE,VLOOKUP(MAX(-5,Strikeprice3-F56),Volsmile,2),0)),($A56-DateToday)+15,IF(Pricetype3=1,1,0),0))),F56)))</f>
        <v>22.290000915527344</v>
      </c>
      <c r="P56" s="250">
        <f>IF($A56="N/A"," ",IF(Pricetype3=2,MAX(G56,0),IF(OR(Pricetype3=1,Pricetype3=4),IF(G56=0,0,(_xll.EURO(G56,Strikeprice3,0,0,($AK56+IF(Smile=TRUE,VLOOKUP(MAX(-5,Strikeprice3-G56),Volsmile,2),0)),($A56-DateToday)+15,IF(Pricetype3=1,1,0),0))),G56)))</f>
        <v>22.290000915527344</v>
      </c>
      <c r="Q56" s="250">
        <f>IF($A56="N/A"," ",IF(Pricetype3=2,MAX(H56,0),IF(OR(Pricetype3=1,Pricetype3=4),IF(H56=0,0,(_xll.EURO(H56,Strikeprice3,0,0,($AK56+IF(Smile=TRUE,VLOOKUP(MAX(-5,Strikeprice3-H56),Volsmile,2),0)),($A56-DateToday)+15,IF(Pricetype3=1,1,0),0))),H56)))</f>
        <v>0</v>
      </c>
      <c r="R56" s="250">
        <f>IF($A56="N/A"," ",IF(Pricetype3=2,MAX(I56,0),IF(OR(Pricetype3=1,Pricetype3=4),IF(I56=0,0,(_xll.EURO(I56,Strikeprice3,0,0,($AK56+IF(Smile=TRUE,VLOOKUP(MAX(-5,Strikeprice3-I56),Volsmile,2),0)),($A56-DateToday)+15,IF(Pricetype3=1,1,0),0))),I56)))</f>
        <v>15.795000076293945</v>
      </c>
      <c r="S56" s="250">
        <f>IF($A56="N/A"," ",IF(Pricetype3=2,MAX(J56,0),IF(OR(Pricetype3=1,Pricetype3=4),IF(J56=0,0,(_xll.EURO(J56,Strikeprice3,0,0,($AK56+IF(Smile=TRUE,VLOOKUP(MAX(-5,Strikeprice3-J56),Volsmile,2),0)),($A56-DateToday)+15,IF(Pricetype3=1,1,0),0))),J56)))</f>
        <v>15.795000076293945</v>
      </c>
      <c r="T56" s="250">
        <f>IF($A56="N/A"," ",IF(Pricetype3=2,MAX(K56,0),IF(OR(Pricetype3=1,Pricetype3=4),IF(K56=0,0,(_xll.EURO(K56,Strikeprice3,0,0,($AK56+IF(Smile=TRUE,VLOOKUP(MAX(-5,Strikeprice3-K56),Volsmile,2),0)),($A56-DateToday)+15,IF(Pricetype3=1,1,0),0))),K56)))</f>
        <v>0</v>
      </c>
      <c r="U56" s="177">
        <f t="shared" ca="1" si="1"/>
        <v>227.62021179908737</v>
      </c>
      <c r="V56" s="178">
        <f t="shared" ca="1" si="17"/>
        <v>1470444.8511932183</v>
      </c>
      <c r="W56" s="178">
        <f t="shared" ca="1" si="18"/>
        <v>1470444.8511932183</v>
      </c>
      <c r="X56" s="178">
        <f t="shared" ca="1" si="19"/>
        <v>0</v>
      </c>
      <c r="Y56" s="178">
        <f t="shared" ca="1" si="20"/>
        <v>162356.95134061394</v>
      </c>
      <c r="Z56" s="178">
        <f t="shared" ca="1" si="21"/>
        <v>162356.95134061394</v>
      </c>
      <c r="AA56" s="178">
        <f t="shared" ca="1" si="22"/>
        <v>0</v>
      </c>
      <c r="AB56" s="178">
        <f t="shared" ca="1" si="23"/>
        <v>143810.45050930517</v>
      </c>
      <c r="AC56" s="178">
        <f t="shared" ca="1" si="24"/>
        <v>143810.45050930517</v>
      </c>
      <c r="AD56" s="178">
        <f t="shared" ca="1" si="25"/>
        <v>0</v>
      </c>
      <c r="AE56" s="178">
        <f t="shared" ca="1" si="26"/>
        <v>3553224.5060862745</v>
      </c>
      <c r="AF56" s="224">
        <f t="shared" si="27"/>
        <v>0.16</v>
      </c>
      <c r="AG56" s="224">
        <f t="shared" si="28"/>
        <v>0.36</v>
      </c>
      <c r="AH56" s="224">
        <f t="shared" si="29"/>
        <v>0.36</v>
      </c>
      <c r="AI56" s="224">
        <f t="shared" si="2"/>
        <v>0.08</v>
      </c>
      <c r="AJ56" s="224">
        <f t="shared" si="3"/>
        <v>0.21600000000000003</v>
      </c>
      <c r="AK56" s="224">
        <f t="shared" si="30"/>
        <v>0.21600000000000003</v>
      </c>
      <c r="AL56" s="224">
        <f ca="1">IF($A56="N/A"," ",IF(PV=1,0,'Pricing Inputs3'!R89))</f>
        <v>5.7269908274313795E-2</v>
      </c>
      <c r="AM56" s="313">
        <f t="shared" ca="1" si="4"/>
        <v>0.75873403933029127</v>
      </c>
      <c r="BQ56">
        <f t="shared" si="5"/>
        <v>22</v>
      </c>
      <c r="BR56">
        <f t="shared" si="6"/>
        <v>4</v>
      </c>
      <c r="BS56">
        <f t="shared" si="7"/>
        <v>5</v>
      </c>
    </row>
    <row r="57" spans="1:71" x14ac:dyDescent="0.2">
      <c r="A57" s="253">
        <f>IF(A56="N/A","N/A",IF(EDATE(A56,1)&gt;Inputs!$Q$5,"N/A",EDATE(A56,1)))</f>
        <v>38869</v>
      </c>
      <c r="B57" s="324">
        <f t="shared" si="0"/>
        <v>2006</v>
      </c>
      <c r="C57" s="172">
        <f t="shared" si="8"/>
        <v>42.625003814697266</v>
      </c>
      <c r="D57" s="172">
        <f t="shared" si="9"/>
        <v>42.625003814697266</v>
      </c>
      <c r="E57" s="172">
        <f t="shared" si="10"/>
        <v>0</v>
      </c>
      <c r="F57" s="172">
        <f t="shared" si="11"/>
        <v>29.290000915527344</v>
      </c>
      <c r="G57" s="172">
        <f t="shared" si="12"/>
        <v>29.290000915527344</v>
      </c>
      <c r="H57" s="172">
        <f t="shared" si="13"/>
        <v>0</v>
      </c>
      <c r="I57" s="172">
        <f t="shared" si="14"/>
        <v>19.790000915527344</v>
      </c>
      <c r="J57" s="172">
        <f t="shared" si="15"/>
        <v>19.790000915527344</v>
      </c>
      <c r="K57" s="172">
        <f t="shared" si="16"/>
        <v>0</v>
      </c>
      <c r="L57" s="250">
        <f>IF($A57="N/A"," ",IF(Pricetype3=2,MAX(C57,0),IF(OR(Pricetype3=1,Pricetype3=4),IF(C57=0,0,(_xll.EURO(C57,Strikeprice3,0,0,($AH57+IF(Smile=TRUE,VLOOKUP(MAX(-5,Strikeprice3-C57),Volsmile,2),0)),($A57-DateToday)+15,IF(Pricetype3=1,1,0),0))),C57)))</f>
        <v>42.625003814697266</v>
      </c>
      <c r="M57" s="250">
        <f>IF($A57="N/A"," ",IF(Pricetype3=2,MAX(D57,0),IF(OR(Pricetype3=1,Pricetype3=4),IF(D57=0,0,(_xll.EURO(D57,Strikeprice3,0,0,($AH57+IF(Smile=TRUE,VLOOKUP(MAX(-5,Strikeprice3-D57),Volsmile,2),0)),($A57-DateToday)+15,IF(Pricetype3=1,1,0),0))),D57)))</f>
        <v>42.625003814697266</v>
      </c>
      <c r="N57" s="250">
        <f>IF($A57="N/A"," ",IF(Pricetype3=2,MAX(E57,0),IF(OR(Pricetype3=1,Pricetype3=4),IF(E57=0,0,(_xll.EURO(E57,Strikeprice3,0,0,($AK57+IF(Smile=TRUE,VLOOKUP(MAX(-5,Strikeprice3-E57),Volsmile,2),0)),($A57-DateToday)+15,IF(Pricetype3=1,1,0),0))),E57)))</f>
        <v>0</v>
      </c>
      <c r="O57" s="250">
        <f>IF($A57="N/A"," ",IF(Pricetype3=2,MAX(F57,0),IF(OR(Pricetype3=1,Pricetype3=4),IF(F57=0,0,(_xll.EURO(F57,Strikeprice3,0,0,($AK57+IF(Smile=TRUE,VLOOKUP(MAX(-5,Strikeprice3-F57),Volsmile,2),0)),($A57-DateToday)+15,IF(Pricetype3=1,1,0),0))),F57)))</f>
        <v>29.290000915527344</v>
      </c>
      <c r="P57" s="250">
        <f>IF($A57="N/A"," ",IF(Pricetype3=2,MAX(G57,0),IF(OR(Pricetype3=1,Pricetype3=4),IF(G57=0,0,(_xll.EURO(G57,Strikeprice3,0,0,($AK57+IF(Smile=TRUE,VLOOKUP(MAX(-5,Strikeprice3-G57),Volsmile,2),0)),($A57-DateToday)+15,IF(Pricetype3=1,1,0),0))),G57)))</f>
        <v>29.290000915527344</v>
      </c>
      <c r="Q57" s="250">
        <f>IF($A57="N/A"," ",IF(Pricetype3=2,MAX(H57,0),IF(OR(Pricetype3=1,Pricetype3=4),IF(H57=0,0,(_xll.EURO(H57,Strikeprice3,0,0,($AK57+IF(Smile=TRUE,VLOOKUP(MAX(-5,Strikeprice3-H57),Volsmile,2),0)),($A57-DateToday)+15,IF(Pricetype3=1,1,0),0))),H57)))</f>
        <v>0</v>
      </c>
      <c r="R57" s="250">
        <f>IF($A57="N/A"," ",IF(Pricetype3=2,MAX(I57,0),IF(OR(Pricetype3=1,Pricetype3=4),IF(I57=0,0,(_xll.EURO(I57,Strikeprice3,0,0,($AK57+IF(Smile=TRUE,VLOOKUP(MAX(-5,Strikeprice3-I57),Volsmile,2),0)),($A57-DateToday)+15,IF(Pricetype3=1,1,0),0))),I57)))</f>
        <v>19.790000915527344</v>
      </c>
      <c r="S57" s="250">
        <f>IF($A57="N/A"," ",IF(Pricetype3=2,MAX(J57,0),IF(OR(Pricetype3=1,Pricetype3=4),IF(J57=0,0,(_xll.EURO(J57,Strikeprice3,0,0,($AK57+IF(Smile=TRUE,VLOOKUP(MAX(-5,Strikeprice3-J57),Volsmile,2),0)),($A57-DateToday)+15,IF(Pricetype3=1,1,0),0))),J57)))</f>
        <v>19.790000915527344</v>
      </c>
      <c r="T57" s="250">
        <f>IF($A57="N/A"," ",IF(Pricetype3=2,MAX(K57,0),IF(OR(Pricetype3=1,Pricetype3=4),IF(K57=0,0,(_xll.EURO(K57,Strikeprice3,0,0,($AK57+IF(Smile=TRUE,VLOOKUP(MAX(-5,Strikeprice3-K57),Volsmile,2),0)),($A57-DateToday)+15,IF(Pricetype3=1,1,0),0))),K57)))</f>
        <v>0</v>
      </c>
      <c r="U57" s="177">
        <f t="shared" ca="1" si="1"/>
        <v>226.43945446765287</v>
      </c>
      <c r="V57" s="178">
        <f t="shared" ca="1" si="17"/>
        <v>1698748.9394447743</v>
      </c>
      <c r="W57" s="178">
        <f t="shared" ca="1" si="18"/>
        <v>1698748.9394447743</v>
      </c>
      <c r="X57" s="178">
        <f t="shared" ca="1" si="19"/>
        <v>0</v>
      </c>
      <c r="Y57" s="178">
        <f t="shared" ca="1" si="20"/>
        <v>212237.17851741007</v>
      </c>
      <c r="Z57" s="178">
        <f t="shared" ca="1" si="21"/>
        <v>212237.17851741007</v>
      </c>
      <c r="AA57" s="178">
        <f t="shared" ca="1" si="22"/>
        <v>0</v>
      </c>
      <c r="AB57" s="178">
        <f t="shared" ca="1" si="23"/>
        <v>143399.5843592436</v>
      </c>
      <c r="AC57" s="178">
        <f t="shared" ca="1" si="24"/>
        <v>143399.5843592436</v>
      </c>
      <c r="AD57" s="178">
        <f t="shared" ca="1" si="25"/>
        <v>0</v>
      </c>
      <c r="AE57" s="178">
        <f t="shared" ca="1" si="26"/>
        <v>4108771.4046428557</v>
      </c>
      <c r="AF57" s="224">
        <f t="shared" si="27"/>
        <v>0.16</v>
      </c>
      <c r="AG57" s="224">
        <f t="shared" si="28"/>
        <v>0.36</v>
      </c>
      <c r="AH57" s="224">
        <f t="shared" si="29"/>
        <v>0.36</v>
      </c>
      <c r="AI57" s="224">
        <f t="shared" si="2"/>
        <v>0.08</v>
      </c>
      <c r="AJ57" s="224">
        <f t="shared" si="3"/>
        <v>0.21600000000000003</v>
      </c>
      <c r="AK57" s="224">
        <f t="shared" si="30"/>
        <v>0.21600000000000003</v>
      </c>
      <c r="AL57" s="224">
        <f ca="1">IF($A57="N/A"," ",IF(PV=1,0,'Pricing Inputs3'!R90))</f>
        <v>5.7386409818502404E-2</v>
      </c>
      <c r="AM57" s="313">
        <f t="shared" ca="1" si="4"/>
        <v>0.75479818155884293</v>
      </c>
      <c r="BQ57">
        <f t="shared" si="5"/>
        <v>22</v>
      </c>
      <c r="BR57">
        <f t="shared" si="6"/>
        <v>4</v>
      </c>
      <c r="BS57">
        <f t="shared" si="7"/>
        <v>4</v>
      </c>
    </row>
    <row r="58" spans="1:71" x14ac:dyDescent="0.2">
      <c r="A58" s="253">
        <f>IF(A57="N/A","N/A",IF(EDATE(A57,1)&gt;Inputs!$Q$5,"N/A",EDATE(A57,1)))</f>
        <v>38899</v>
      </c>
      <c r="B58" s="324">
        <f t="shared" si="0"/>
        <v>2006</v>
      </c>
      <c r="C58" s="172">
        <f t="shared" si="8"/>
        <v>51.75</v>
      </c>
      <c r="D58" s="172">
        <f t="shared" si="9"/>
        <v>51.75</v>
      </c>
      <c r="E58" s="172">
        <f t="shared" si="10"/>
        <v>0</v>
      </c>
      <c r="F58" s="172">
        <f t="shared" si="11"/>
        <v>35.290000915527344</v>
      </c>
      <c r="G58" s="172">
        <f t="shared" si="12"/>
        <v>35.290000915527344</v>
      </c>
      <c r="H58" s="172">
        <f t="shared" si="13"/>
        <v>0</v>
      </c>
      <c r="I58" s="172">
        <f t="shared" si="14"/>
        <v>25.790000915527344</v>
      </c>
      <c r="J58" s="172">
        <f t="shared" si="15"/>
        <v>25.790000915527344</v>
      </c>
      <c r="K58" s="172">
        <f t="shared" si="16"/>
        <v>0</v>
      </c>
      <c r="L58" s="250">
        <f>IF($A58="N/A"," ",IF(Pricetype3=2,MAX(C58,0),IF(OR(Pricetype3=1,Pricetype3=4),IF(C58=0,0,(_xll.EURO(C58,Strikeprice3,0,0,($AH58+IF(Smile=TRUE,VLOOKUP(MAX(-5,Strikeprice3-C58),Volsmile,2),0)),($A58-DateToday)+15,IF(Pricetype3=1,1,0),0))),C58)))</f>
        <v>51.75</v>
      </c>
      <c r="M58" s="250">
        <f>IF($A58="N/A"," ",IF(Pricetype3=2,MAX(D58,0),IF(OR(Pricetype3=1,Pricetype3=4),IF(D58=0,0,(_xll.EURO(D58,Strikeprice3,0,0,($AH58+IF(Smile=TRUE,VLOOKUP(MAX(-5,Strikeprice3-D58),Volsmile,2),0)),($A58-DateToday)+15,IF(Pricetype3=1,1,0),0))),D58)))</f>
        <v>51.75</v>
      </c>
      <c r="N58" s="250">
        <f>IF($A58="N/A"," ",IF(Pricetype3=2,MAX(E58,0),IF(OR(Pricetype3=1,Pricetype3=4),IF(E58=0,0,(_xll.EURO(E58,Strikeprice3,0,0,($AK58+IF(Smile=TRUE,VLOOKUP(MAX(-5,Strikeprice3-E58),Volsmile,2),0)),($A58-DateToday)+15,IF(Pricetype3=1,1,0),0))),E58)))</f>
        <v>0</v>
      </c>
      <c r="O58" s="250">
        <f>IF($A58="N/A"," ",IF(Pricetype3=2,MAX(F58,0),IF(OR(Pricetype3=1,Pricetype3=4),IF(F58=0,0,(_xll.EURO(F58,Strikeprice3,0,0,($AK58+IF(Smile=TRUE,VLOOKUP(MAX(-5,Strikeprice3-F58),Volsmile,2),0)),($A58-DateToday)+15,IF(Pricetype3=1,1,0),0))),F58)))</f>
        <v>35.290000915527344</v>
      </c>
      <c r="P58" s="250">
        <f>IF($A58="N/A"," ",IF(Pricetype3=2,MAX(G58,0),IF(OR(Pricetype3=1,Pricetype3=4),IF(G58=0,0,(_xll.EURO(G58,Strikeprice3,0,0,($AK58+IF(Smile=TRUE,VLOOKUP(MAX(-5,Strikeprice3-G58),Volsmile,2),0)),($A58-DateToday)+15,IF(Pricetype3=1,1,0),0))),G58)))</f>
        <v>35.290000915527344</v>
      </c>
      <c r="Q58" s="250">
        <f>IF($A58="N/A"," ",IF(Pricetype3=2,MAX(H58,0),IF(OR(Pricetype3=1,Pricetype3=4),IF(H58=0,0,(_xll.EURO(H58,Strikeprice3,0,0,($AK58+IF(Smile=TRUE,VLOOKUP(MAX(-5,Strikeprice3-H58),Volsmile,2),0)),($A58-DateToday)+15,IF(Pricetype3=1,1,0),0))),H58)))</f>
        <v>0</v>
      </c>
      <c r="R58" s="250">
        <f>IF($A58="N/A"," ",IF(Pricetype3=2,MAX(I58,0),IF(OR(Pricetype3=1,Pricetype3=4),IF(I58=0,0,(_xll.EURO(I58,Strikeprice3,0,0,($AK58+IF(Smile=TRUE,VLOOKUP(MAX(-5,Strikeprice3-I58),Volsmile,2),0)),($A58-DateToday)+15,IF(Pricetype3=1,1,0),0))),I58)))</f>
        <v>25.790000915527344</v>
      </c>
      <c r="S58" s="250">
        <f>IF($A58="N/A"," ",IF(Pricetype3=2,MAX(J58,0),IF(OR(Pricetype3=1,Pricetype3=4),IF(J58=0,0,(_xll.EURO(J58,Strikeprice3,0,0,($AK58+IF(Smile=TRUE,VLOOKUP(MAX(-5,Strikeprice3-J58),Volsmile,2),0)),($A58-DateToday)+15,IF(Pricetype3=1,1,0),0))),J58)))</f>
        <v>25.790000915527344</v>
      </c>
      <c r="T58" s="250">
        <f>IF($A58="N/A"," ",IF(Pricetype3=2,MAX(K58,0),IF(OR(Pricetype3=1,Pricetype3=4),IF(K58=0,0,(_xll.EURO(K58,Strikeprice3,0,0,($AK58+IF(Smile=TRUE,VLOOKUP(MAX(-5,Strikeprice3-K58),Volsmile,2),0)),($A58-DateToday)+15,IF(Pricetype3=1,1,0),0))),K58)))</f>
        <v>0</v>
      </c>
      <c r="U58" s="177">
        <f t="shared" ca="1" si="1"/>
        <v>225.21185916485052</v>
      </c>
      <c r="V58" s="178">
        <f t="shared" ca="1" si="17"/>
        <v>1864754.1938849622</v>
      </c>
      <c r="W58" s="178">
        <f t="shared" ca="1" si="18"/>
        <v>1864754.1938849622</v>
      </c>
      <c r="X58" s="178">
        <f t="shared" ca="1" si="19"/>
        <v>0</v>
      </c>
      <c r="Y58" s="178">
        <f t="shared" ca="1" si="20"/>
        <v>317909.06864460761</v>
      </c>
      <c r="Z58" s="178">
        <f t="shared" ca="1" si="21"/>
        <v>317909.06864460761</v>
      </c>
      <c r="AA58" s="178">
        <f t="shared" ca="1" si="22"/>
        <v>0</v>
      </c>
      <c r="AB58" s="178">
        <f t="shared" ca="1" si="23"/>
        <v>278794.2745943573</v>
      </c>
      <c r="AC58" s="178">
        <f t="shared" ca="1" si="24"/>
        <v>278794.2745943573</v>
      </c>
      <c r="AD58" s="178">
        <f t="shared" ca="1" si="25"/>
        <v>0</v>
      </c>
      <c r="AE58" s="178">
        <f t="shared" ca="1" si="26"/>
        <v>4922915.0742478538</v>
      </c>
      <c r="AF58" s="224">
        <f t="shared" si="27"/>
        <v>0.24</v>
      </c>
      <c r="AG58" s="224">
        <f t="shared" si="28"/>
        <v>0.48</v>
      </c>
      <c r="AH58" s="224">
        <f t="shared" si="29"/>
        <v>0.48</v>
      </c>
      <c r="AI58" s="224">
        <f t="shared" si="2"/>
        <v>0.12</v>
      </c>
      <c r="AJ58" s="224">
        <f t="shared" si="3"/>
        <v>0.28799999999999998</v>
      </c>
      <c r="AK58" s="224">
        <f t="shared" si="30"/>
        <v>0.28799999999999998</v>
      </c>
      <c r="AL58" s="224">
        <f ca="1">IF($A58="N/A"," ",IF(PV=1,0,'Pricing Inputs3'!R91))</f>
        <v>5.7515393676264501E-2</v>
      </c>
      <c r="AM58" s="313">
        <f t="shared" ca="1" si="4"/>
        <v>0.75070619721616838</v>
      </c>
      <c r="BQ58">
        <f t="shared" si="5"/>
        <v>20</v>
      </c>
      <c r="BR58">
        <f t="shared" si="6"/>
        <v>5</v>
      </c>
      <c r="BS58">
        <f t="shared" si="7"/>
        <v>6</v>
      </c>
    </row>
    <row r="59" spans="1:71" x14ac:dyDescent="0.2">
      <c r="A59" s="253">
        <f>IF(A58="N/A","N/A",IF(EDATE(A58,1)&gt;Inputs!$Q$5,"N/A",EDATE(A58,1)))</f>
        <v>38930</v>
      </c>
      <c r="B59" s="324">
        <f t="shared" si="0"/>
        <v>2006</v>
      </c>
      <c r="C59" s="172">
        <f t="shared" si="8"/>
        <v>51.75</v>
      </c>
      <c r="D59" s="172">
        <f t="shared" si="9"/>
        <v>51.75</v>
      </c>
      <c r="E59" s="172">
        <f t="shared" si="10"/>
        <v>0</v>
      </c>
      <c r="F59" s="172">
        <f t="shared" si="11"/>
        <v>33.290004730224609</v>
      </c>
      <c r="G59" s="172">
        <f t="shared" si="12"/>
        <v>33.290004730224609</v>
      </c>
      <c r="H59" s="172">
        <f t="shared" si="13"/>
        <v>0</v>
      </c>
      <c r="I59" s="172">
        <f t="shared" si="14"/>
        <v>25.790000915527344</v>
      </c>
      <c r="J59" s="172">
        <f t="shared" si="15"/>
        <v>25.790000915527344</v>
      </c>
      <c r="K59" s="172">
        <f t="shared" si="16"/>
        <v>0</v>
      </c>
      <c r="L59" s="250">
        <f>IF($A59="N/A"," ",IF(Pricetype3=2,MAX(C59,0),IF(OR(Pricetype3=1,Pricetype3=4),IF(C59=0,0,(_xll.EURO(C59,Strikeprice3,0,0,($AH59+IF(Smile=TRUE,VLOOKUP(MAX(-5,Strikeprice3-C59),Volsmile,2),0)),($A59-DateToday)+15,IF(Pricetype3=1,1,0),0))),C59)))</f>
        <v>51.75</v>
      </c>
      <c r="M59" s="250">
        <f>IF($A59="N/A"," ",IF(Pricetype3=2,MAX(D59,0),IF(OR(Pricetype3=1,Pricetype3=4),IF(D59=0,0,(_xll.EURO(D59,Strikeprice3,0,0,($AH59+IF(Smile=TRUE,VLOOKUP(MAX(-5,Strikeprice3-D59),Volsmile,2),0)),($A59-DateToday)+15,IF(Pricetype3=1,1,0),0))),D59)))</f>
        <v>51.75</v>
      </c>
      <c r="N59" s="250">
        <f>IF($A59="N/A"," ",IF(Pricetype3=2,MAX(E59,0),IF(OR(Pricetype3=1,Pricetype3=4),IF(E59=0,0,(_xll.EURO(E59,Strikeprice3,0,0,($AK59+IF(Smile=TRUE,VLOOKUP(MAX(-5,Strikeprice3-E59),Volsmile,2),0)),($A59-DateToday)+15,IF(Pricetype3=1,1,0),0))),E59)))</f>
        <v>0</v>
      </c>
      <c r="O59" s="250">
        <f>IF($A59="N/A"," ",IF(Pricetype3=2,MAX(F59,0),IF(OR(Pricetype3=1,Pricetype3=4),IF(F59=0,0,(_xll.EURO(F59,Strikeprice3,0,0,($AK59+IF(Smile=TRUE,VLOOKUP(MAX(-5,Strikeprice3-F59),Volsmile,2),0)),($A59-DateToday)+15,IF(Pricetype3=1,1,0),0))),F59)))</f>
        <v>33.290004730224609</v>
      </c>
      <c r="P59" s="250">
        <f>IF($A59="N/A"," ",IF(Pricetype3=2,MAX(G59,0),IF(OR(Pricetype3=1,Pricetype3=4),IF(G59=0,0,(_xll.EURO(G59,Strikeprice3,0,0,($AK59+IF(Smile=TRUE,VLOOKUP(MAX(-5,Strikeprice3-G59),Volsmile,2),0)),($A59-DateToday)+15,IF(Pricetype3=1,1,0),0))),G59)))</f>
        <v>33.290004730224609</v>
      </c>
      <c r="Q59" s="250">
        <f>IF($A59="N/A"," ",IF(Pricetype3=2,MAX(H59,0),IF(OR(Pricetype3=1,Pricetype3=4),IF(H59=0,0,(_xll.EURO(H59,Strikeprice3,0,0,($AK59+IF(Smile=TRUE,VLOOKUP(MAX(-5,Strikeprice3-H59),Volsmile,2),0)),($A59-DateToday)+15,IF(Pricetype3=1,1,0),0))),H59)))</f>
        <v>0</v>
      </c>
      <c r="R59" s="250">
        <f>IF($A59="N/A"," ",IF(Pricetype3=2,MAX(I59,0),IF(OR(Pricetype3=1,Pricetype3=4),IF(I59=0,0,(_xll.EURO(I59,Strikeprice3,0,0,($AK59+IF(Smile=TRUE,VLOOKUP(MAX(-5,Strikeprice3-I59),Volsmile,2),0)),($A59-DateToday)+15,IF(Pricetype3=1,1,0),0))),I59)))</f>
        <v>25.790000915527344</v>
      </c>
      <c r="S59" s="250">
        <f>IF($A59="N/A"," ",IF(Pricetype3=2,MAX(J59,0),IF(OR(Pricetype3=1,Pricetype3=4),IF(J59=0,0,(_xll.EURO(J59,Strikeprice3,0,0,($AK59+IF(Smile=TRUE,VLOOKUP(MAX(-5,Strikeprice3-J59),Volsmile,2),0)),($A59-DateToday)+15,IF(Pricetype3=1,1,0),0))),J59)))</f>
        <v>25.790000915527344</v>
      </c>
      <c r="T59" s="250">
        <f>IF($A59="N/A"," ",IF(Pricetype3=2,MAX(K59,0),IF(OR(Pricetype3=1,Pricetype3=4),IF(K59=0,0,(_xll.EURO(K59,Strikeprice3,0,0,($AK59+IF(Smile=TRUE,VLOOKUP(MAX(-5,Strikeprice3-K59),Volsmile,2),0)),($A59-DateToday)+15,IF(Pricetype3=1,1,0),0))),K59)))</f>
        <v>0</v>
      </c>
      <c r="U59" s="177">
        <f t="shared" ca="1" si="1"/>
        <v>223.99802469565284</v>
      </c>
      <c r="V59" s="178">
        <f t="shared" ca="1" si="17"/>
        <v>2132909.1911520064</v>
      </c>
      <c r="W59" s="178">
        <f t="shared" ca="1" si="18"/>
        <v>2132909.1911520064</v>
      </c>
      <c r="X59" s="178">
        <f t="shared" ca="1" si="19"/>
        <v>0</v>
      </c>
      <c r="Y59" s="178">
        <f t="shared" ca="1" si="20"/>
        <v>238620.64965373607</v>
      </c>
      <c r="Z59" s="178">
        <f t="shared" ca="1" si="21"/>
        <v>238620.64965373607</v>
      </c>
      <c r="AA59" s="178">
        <f t="shared" ca="1" si="22"/>
        <v>0</v>
      </c>
      <c r="AB59" s="178">
        <f t="shared" ca="1" si="23"/>
        <v>184861.09638327052</v>
      </c>
      <c r="AC59" s="178">
        <f t="shared" ca="1" si="24"/>
        <v>184861.09638327052</v>
      </c>
      <c r="AD59" s="178">
        <f t="shared" ca="1" si="25"/>
        <v>0</v>
      </c>
      <c r="AE59" s="178">
        <f t="shared" ca="1" si="26"/>
        <v>5112781.8743780274</v>
      </c>
      <c r="AF59" s="224">
        <f t="shared" si="27"/>
        <v>0.24</v>
      </c>
      <c r="AG59" s="224">
        <f t="shared" si="28"/>
        <v>0.48</v>
      </c>
      <c r="AH59" s="224">
        <f t="shared" si="29"/>
        <v>0.48</v>
      </c>
      <c r="AI59" s="224">
        <f t="shared" si="2"/>
        <v>0.12</v>
      </c>
      <c r="AJ59" s="224">
        <f t="shared" si="3"/>
        <v>0.28799999999999998</v>
      </c>
      <c r="AK59" s="224">
        <f t="shared" si="30"/>
        <v>0.28799999999999998</v>
      </c>
      <c r="AL59" s="224">
        <f ca="1">IF($A59="N/A"," ",IF(PV=1,0,'Pricing Inputs3'!R92))</f>
        <v>5.7633779489019203E-2</v>
      </c>
      <c r="AM59" s="313">
        <f t="shared" ca="1" si="4"/>
        <v>0.74666008231884284</v>
      </c>
      <c r="BQ59">
        <f t="shared" si="5"/>
        <v>23</v>
      </c>
      <c r="BR59">
        <f t="shared" si="6"/>
        <v>4</v>
      </c>
      <c r="BS59">
        <f t="shared" si="7"/>
        <v>4</v>
      </c>
    </row>
    <row r="60" spans="1:71" x14ac:dyDescent="0.2">
      <c r="A60" s="253">
        <f>IF(A59="N/A","N/A",IF(EDATE(A59,1)&gt;Inputs!$Q$5,"N/A",EDATE(A59,1)))</f>
        <v>38961</v>
      </c>
      <c r="B60" s="324">
        <f t="shared" si="0"/>
        <v>2006</v>
      </c>
      <c r="C60" s="172">
        <f t="shared" si="8"/>
        <v>30.829999923706055</v>
      </c>
      <c r="D60" s="172">
        <f t="shared" si="9"/>
        <v>30.829999923706055</v>
      </c>
      <c r="E60" s="172">
        <f t="shared" si="10"/>
        <v>0</v>
      </c>
      <c r="F60" s="172">
        <f t="shared" si="11"/>
        <v>25.290000915527344</v>
      </c>
      <c r="G60" s="172">
        <f t="shared" si="12"/>
        <v>25.290000915527344</v>
      </c>
      <c r="H60" s="172">
        <f t="shared" si="13"/>
        <v>0</v>
      </c>
      <c r="I60" s="172">
        <f t="shared" si="14"/>
        <v>19.790000915527344</v>
      </c>
      <c r="J60" s="172">
        <f t="shared" si="15"/>
        <v>19.790000915527344</v>
      </c>
      <c r="K60" s="172">
        <f t="shared" si="16"/>
        <v>0</v>
      </c>
      <c r="L60" s="250">
        <f>IF($A60="N/A"," ",IF(Pricetype3=2,MAX(C60,0),IF(OR(Pricetype3=1,Pricetype3=4),IF(C60=0,0,(_xll.EURO(C60,Strikeprice3,0,0,($AH60+IF(Smile=TRUE,VLOOKUP(MAX(-5,Strikeprice3-C60),Volsmile,2),0)),($A60-DateToday)+15,IF(Pricetype3=1,1,0),0))),C60)))</f>
        <v>30.829999923706055</v>
      </c>
      <c r="M60" s="250">
        <f>IF($A60="N/A"," ",IF(Pricetype3=2,MAX(D60,0),IF(OR(Pricetype3=1,Pricetype3=4),IF(D60=0,0,(_xll.EURO(D60,Strikeprice3,0,0,($AH60+IF(Smile=TRUE,VLOOKUP(MAX(-5,Strikeprice3-D60),Volsmile,2),0)),($A60-DateToday)+15,IF(Pricetype3=1,1,0),0))),D60)))</f>
        <v>30.829999923706055</v>
      </c>
      <c r="N60" s="250">
        <f>IF($A60="N/A"," ",IF(Pricetype3=2,MAX(E60,0),IF(OR(Pricetype3=1,Pricetype3=4),IF(E60=0,0,(_xll.EURO(E60,Strikeprice3,0,0,($AK60+IF(Smile=TRUE,VLOOKUP(MAX(-5,Strikeprice3-E60),Volsmile,2),0)),($A60-DateToday)+15,IF(Pricetype3=1,1,0),0))),E60)))</f>
        <v>0</v>
      </c>
      <c r="O60" s="250">
        <f>IF($A60="N/A"," ",IF(Pricetype3=2,MAX(F60,0),IF(OR(Pricetype3=1,Pricetype3=4),IF(F60=0,0,(_xll.EURO(F60,Strikeprice3,0,0,($AK60+IF(Smile=TRUE,VLOOKUP(MAX(-5,Strikeprice3-F60),Volsmile,2),0)),($A60-DateToday)+15,IF(Pricetype3=1,1,0),0))),F60)))</f>
        <v>25.290000915527344</v>
      </c>
      <c r="P60" s="250">
        <f>IF($A60="N/A"," ",IF(Pricetype3=2,MAX(G60,0),IF(OR(Pricetype3=1,Pricetype3=4),IF(G60=0,0,(_xll.EURO(G60,Strikeprice3,0,0,($AK60+IF(Smile=TRUE,VLOOKUP(MAX(-5,Strikeprice3-G60),Volsmile,2),0)),($A60-DateToday)+15,IF(Pricetype3=1,1,0),0))),G60)))</f>
        <v>25.290000915527344</v>
      </c>
      <c r="Q60" s="250">
        <f>IF($A60="N/A"," ",IF(Pricetype3=2,MAX(H60,0),IF(OR(Pricetype3=1,Pricetype3=4),IF(H60=0,0,(_xll.EURO(H60,Strikeprice3,0,0,($AK60+IF(Smile=TRUE,VLOOKUP(MAX(-5,Strikeprice3-H60),Volsmile,2),0)),($A60-DateToday)+15,IF(Pricetype3=1,1,0),0))),H60)))</f>
        <v>0</v>
      </c>
      <c r="R60" s="250">
        <f>IF($A60="N/A"," ",IF(Pricetype3=2,MAX(I60,0),IF(OR(Pricetype3=1,Pricetype3=4),IF(I60=0,0,(_xll.EURO(I60,Strikeprice3,0,0,($AK60+IF(Smile=TRUE,VLOOKUP(MAX(-5,Strikeprice3-I60),Volsmile,2),0)),($A60-DateToday)+15,IF(Pricetype3=1,1,0),0))),I60)))</f>
        <v>19.790000915527344</v>
      </c>
      <c r="S60" s="250">
        <f>IF($A60="N/A"," ",IF(Pricetype3=2,MAX(J60,0),IF(OR(Pricetype3=1,Pricetype3=4),IF(J60=0,0,(_xll.EURO(J60,Strikeprice3,0,0,($AK60+IF(Smile=TRUE,VLOOKUP(MAX(-5,Strikeprice3-J60),Volsmile,2),0)),($A60-DateToday)+15,IF(Pricetype3=1,1,0),0))),J60)))</f>
        <v>19.790000915527344</v>
      </c>
      <c r="T60" s="250">
        <f>IF($A60="N/A"," ",IF(Pricetype3=2,MAX(K60,0),IF(OR(Pricetype3=1,Pricetype3=4),IF(K60=0,0,(_xll.EURO(K60,Strikeprice3,0,0,($AK60+IF(Smile=TRUE,VLOOKUP(MAX(-5,Strikeprice3-K60),Volsmile,2),0)),($A60-DateToday)+15,IF(Pricetype3=1,1,0),0))),K60)))</f>
        <v>0</v>
      </c>
      <c r="U60" s="177">
        <f t="shared" ca="1" si="1"/>
        <v>222.82649485157901</v>
      </c>
      <c r="V60" s="178">
        <f t="shared" ca="1" si="17"/>
        <v>1099158.5310838188</v>
      </c>
      <c r="W60" s="178">
        <f t="shared" ca="1" si="18"/>
        <v>1099158.5310838188</v>
      </c>
      <c r="X60" s="178">
        <f t="shared" ca="1" si="19"/>
        <v>0</v>
      </c>
      <c r="Y60" s="178">
        <f t="shared" ca="1" si="20"/>
        <v>225411.29035200726</v>
      </c>
      <c r="Z60" s="178">
        <f t="shared" ca="1" si="21"/>
        <v>225411.29035200726</v>
      </c>
      <c r="AA60" s="178">
        <f t="shared" ca="1" si="22"/>
        <v>0</v>
      </c>
      <c r="AB60" s="178">
        <f t="shared" ca="1" si="23"/>
        <v>176389.4614846599</v>
      </c>
      <c r="AC60" s="178">
        <f t="shared" ca="1" si="24"/>
        <v>176389.4614846599</v>
      </c>
      <c r="AD60" s="178">
        <f t="shared" ca="1" si="25"/>
        <v>0</v>
      </c>
      <c r="AE60" s="178">
        <f t="shared" ca="1" si="26"/>
        <v>3001918.5658409721</v>
      </c>
      <c r="AF60" s="224">
        <f t="shared" si="27"/>
        <v>0.16</v>
      </c>
      <c r="AG60" s="224">
        <f t="shared" si="28"/>
        <v>0.36</v>
      </c>
      <c r="AH60" s="224">
        <f t="shared" si="29"/>
        <v>0.36</v>
      </c>
      <c r="AI60" s="224">
        <f t="shared" si="2"/>
        <v>0.08</v>
      </c>
      <c r="AJ60" s="224">
        <f t="shared" si="3"/>
        <v>0.21600000000000003</v>
      </c>
      <c r="AK60" s="224">
        <f t="shared" si="30"/>
        <v>0.21600000000000003</v>
      </c>
      <c r="AL60" s="224">
        <f ca="1">IF($A60="N/A"," ",IF(PV=1,0,'Pricing Inputs3'!R93))</f>
        <v>5.7747412918268896E-2</v>
      </c>
      <c r="AM60" s="313">
        <f t="shared" ca="1" si="4"/>
        <v>0.74275498283859676</v>
      </c>
      <c r="BQ60">
        <f t="shared" si="5"/>
        <v>20</v>
      </c>
      <c r="BR60">
        <f t="shared" si="6"/>
        <v>5</v>
      </c>
      <c r="BS60">
        <f t="shared" si="7"/>
        <v>5</v>
      </c>
    </row>
    <row r="61" spans="1:71" x14ac:dyDescent="0.2">
      <c r="A61" s="253">
        <f>IF(A60="N/A","N/A",IF(EDATE(A60,1)&gt;Inputs!$Q$5,"N/A",EDATE(A60,1)))</f>
        <v>38991</v>
      </c>
      <c r="B61" s="324">
        <f t="shared" si="0"/>
        <v>2006</v>
      </c>
      <c r="C61" s="172">
        <f t="shared" si="8"/>
        <v>31.981563925743103</v>
      </c>
      <c r="D61" s="172">
        <f t="shared" si="9"/>
        <v>31.981563925743103</v>
      </c>
      <c r="E61" s="172">
        <f t="shared" si="10"/>
        <v>0</v>
      </c>
      <c r="F61" s="172">
        <f t="shared" si="11"/>
        <v>20.286001205444336</v>
      </c>
      <c r="G61" s="172">
        <f t="shared" si="12"/>
        <v>20.286001205444336</v>
      </c>
      <c r="H61" s="172">
        <f t="shared" si="13"/>
        <v>0</v>
      </c>
      <c r="I61" s="172">
        <f t="shared" si="14"/>
        <v>14.786500930786133</v>
      </c>
      <c r="J61" s="172">
        <f t="shared" si="15"/>
        <v>14.786500930786133</v>
      </c>
      <c r="K61" s="172">
        <f t="shared" si="16"/>
        <v>0</v>
      </c>
      <c r="L61" s="250">
        <f>IF($A61="N/A"," ",IF(Pricetype3=2,MAX(C61,0),IF(OR(Pricetype3=1,Pricetype3=4),IF(C61=0,0,(_xll.EURO(C61,Strikeprice3,0,0,($AH61+IF(Smile=TRUE,VLOOKUP(MAX(-5,Strikeprice3-C61),Volsmile,2),0)),($A61-DateToday)+15,IF(Pricetype3=1,1,0),0))),C61)))</f>
        <v>31.981563925743103</v>
      </c>
      <c r="M61" s="250">
        <f>IF($A61="N/A"," ",IF(Pricetype3=2,MAX(D61,0),IF(OR(Pricetype3=1,Pricetype3=4),IF(D61=0,0,(_xll.EURO(D61,Strikeprice3,0,0,($AH61+IF(Smile=TRUE,VLOOKUP(MAX(-5,Strikeprice3-D61),Volsmile,2),0)),($A61-DateToday)+15,IF(Pricetype3=1,1,0),0))),D61)))</f>
        <v>31.981563925743103</v>
      </c>
      <c r="N61" s="250">
        <f>IF($A61="N/A"," ",IF(Pricetype3=2,MAX(E61,0),IF(OR(Pricetype3=1,Pricetype3=4),IF(E61=0,0,(_xll.EURO(E61,Strikeprice3,0,0,($AK61+IF(Smile=TRUE,VLOOKUP(MAX(-5,Strikeprice3-E61),Volsmile,2),0)),($A61-DateToday)+15,IF(Pricetype3=1,1,0),0))),E61)))</f>
        <v>0</v>
      </c>
      <c r="O61" s="250">
        <f>IF($A61="N/A"," ",IF(Pricetype3=2,MAX(F61,0),IF(OR(Pricetype3=1,Pricetype3=4),IF(F61=0,0,(_xll.EURO(F61,Strikeprice3,0,0,($AK61+IF(Smile=TRUE,VLOOKUP(MAX(-5,Strikeprice3-F61),Volsmile,2),0)),($A61-DateToday)+15,IF(Pricetype3=1,1,0),0))),F61)))</f>
        <v>20.286001205444336</v>
      </c>
      <c r="P61" s="250">
        <f>IF($A61="N/A"," ",IF(Pricetype3=2,MAX(G61,0),IF(OR(Pricetype3=1,Pricetype3=4),IF(G61=0,0,(_xll.EURO(G61,Strikeprice3,0,0,($AK61+IF(Smile=TRUE,VLOOKUP(MAX(-5,Strikeprice3-G61),Volsmile,2),0)),($A61-DateToday)+15,IF(Pricetype3=1,1,0),0))),G61)))</f>
        <v>20.286001205444336</v>
      </c>
      <c r="Q61" s="250">
        <f>IF($A61="N/A"," ",IF(Pricetype3=2,MAX(H61,0),IF(OR(Pricetype3=1,Pricetype3=4),IF(H61=0,0,(_xll.EURO(H61,Strikeprice3,0,0,($AK61+IF(Smile=TRUE,VLOOKUP(MAX(-5,Strikeprice3-H61),Volsmile,2),0)),($A61-DateToday)+15,IF(Pricetype3=1,1,0),0))),H61)))</f>
        <v>0</v>
      </c>
      <c r="R61" s="250">
        <f>IF($A61="N/A"," ",IF(Pricetype3=2,MAX(I61,0),IF(OR(Pricetype3=1,Pricetype3=4),IF(I61=0,0,(_xll.EURO(I61,Strikeprice3,0,0,($AK61+IF(Smile=TRUE,VLOOKUP(MAX(-5,Strikeprice3-I61),Volsmile,2),0)),($A61-DateToday)+15,IF(Pricetype3=1,1,0),0))),I61)))</f>
        <v>14.786500930786133</v>
      </c>
      <c r="S61" s="250">
        <f>IF($A61="N/A"," ",IF(Pricetype3=2,MAX(J61,0),IF(OR(Pricetype3=1,Pricetype3=4),IF(J61=0,0,(_xll.EURO(J61,Strikeprice3,0,0,($AK61+IF(Smile=TRUE,VLOOKUP(MAX(-5,Strikeprice3-J61),Volsmile,2),0)),($A61-DateToday)+15,IF(Pricetype3=1,1,0),0))),J61)))</f>
        <v>14.786500930786133</v>
      </c>
      <c r="T61" s="250">
        <f>IF($A61="N/A"," ",IF(Pricetype3=2,MAX(K61,0),IF(OR(Pricetype3=1,Pricetype3=4),IF(K61=0,0,(_xll.EURO(K61,Strikeprice3,0,0,($AK61+IF(Smile=TRUE,VLOOKUP(MAX(-5,Strikeprice3-K61),Volsmile,2),0)),($A61-DateToday)+15,IF(Pricetype3=1,1,0),0))),K61)))</f>
        <v>0</v>
      </c>
      <c r="U61" s="177">
        <f t="shared" ca="1" si="1"/>
        <v>221.62665645528179</v>
      </c>
      <c r="V61" s="178">
        <f t="shared" ca="1" si="17"/>
        <v>1247482.2062689008</v>
      </c>
      <c r="W61" s="178">
        <f t="shared" ca="1" si="18"/>
        <v>1247482.2062689008</v>
      </c>
      <c r="X61" s="178">
        <f t="shared" ca="1" si="19"/>
        <v>0</v>
      </c>
      <c r="Y61" s="178">
        <f t="shared" ca="1" si="20"/>
        <v>143869.39584033421</v>
      </c>
      <c r="Z61" s="178">
        <f t="shared" ca="1" si="21"/>
        <v>143869.39584033421</v>
      </c>
      <c r="AA61" s="178">
        <f t="shared" ca="1" si="22"/>
        <v>0</v>
      </c>
      <c r="AB61" s="178">
        <f t="shared" ca="1" si="23"/>
        <v>131083.31047852169</v>
      </c>
      <c r="AC61" s="178">
        <f t="shared" ca="1" si="24"/>
        <v>131083.31047852169</v>
      </c>
      <c r="AD61" s="178">
        <f t="shared" ca="1" si="25"/>
        <v>0</v>
      </c>
      <c r="AE61" s="178">
        <f t="shared" ca="1" si="26"/>
        <v>3044869.825175513</v>
      </c>
      <c r="AF61" s="224">
        <f t="shared" si="27"/>
        <v>0.16</v>
      </c>
      <c r="AG61" s="224">
        <f t="shared" si="28"/>
        <v>0.36</v>
      </c>
      <c r="AH61" s="224">
        <f t="shared" si="29"/>
        <v>0.36</v>
      </c>
      <c r="AI61" s="224">
        <f t="shared" si="2"/>
        <v>0.08</v>
      </c>
      <c r="AJ61" s="224">
        <f t="shared" si="3"/>
        <v>0.21600000000000003</v>
      </c>
      <c r="AK61" s="224">
        <f t="shared" si="30"/>
        <v>0.21600000000000003</v>
      </c>
      <c r="AL61" s="224">
        <f ca="1">IF($A61="N/A"," ",IF(PV=1,0,'Pricing Inputs3'!R94))</f>
        <v>5.7857380757115898E-2</v>
      </c>
      <c r="AM61" s="313">
        <f t="shared" ca="1" si="4"/>
        <v>0.73875552151760593</v>
      </c>
      <c r="BQ61">
        <f t="shared" si="5"/>
        <v>22</v>
      </c>
      <c r="BR61">
        <f t="shared" si="6"/>
        <v>4</v>
      </c>
      <c r="BS61">
        <f t="shared" si="7"/>
        <v>5</v>
      </c>
    </row>
    <row r="62" spans="1:71" x14ac:dyDescent="0.2">
      <c r="A62" s="253">
        <f>IF(A61="N/A","N/A",IF(EDATE(A61,1)&gt;Inputs!$Q$5,"N/A",EDATE(A61,1)))</f>
        <v>39022</v>
      </c>
      <c r="B62" s="324">
        <f t="shared" si="0"/>
        <v>2006</v>
      </c>
      <c r="C62" s="172">
        <f t="shared" si="8"/>
        <v>32.081562399864197</v>
      </c>
      <c r="D62" s="172">
        <f t="shared" si="9"/>
        <v>32.081562399864197</v>
      </c>
      <c r="E62" s="172">
        <f t="shared" si="10"/>
        <v>0</v>
      </c>
      <c r="F62" s="172">
        <f t="shared" si="11"/>
        <v>22.290000915527344</v>
      </c>
      <c r="G62" s="172">
        <f t="shared" si="12"/>
        <v>22.290000915527344</v>
      </c>
      <c r="H62" s="172">
        <f t="shared" si="13"/>
        <v>0</v>
      </c>
      <c r="I62" s="172">
        <f t="shared" si="14"/>
        <v>14.790000915527344</v>
      </c>
      <c r="J62" s="172">
        <f t="shared" si="15"/>
        <v>14.790000915527344</v>
      </c>
      <c r="K62" s="172">
        <f t="shared" si="16"/>
        <v>0</v>
      </c>
      <c r="L62" s="250">
        <f>IF($A62="N/A"," ",IF(Pricetype3=2,MAX(C62,0),IF(OR(Pricetype3=1,Pricetype3=4),IF(C62=0,0,(_xll.EURO(C62,Strikeprice3,0,0,($AH62+IF(Smile=TRUE,VLOOKUP(MAX(-5,Strikeprice3-C62),Volsmile,2),0)),($A62-DateToday)+15,IF(Pricetype3=1,1,0),0))),C62)))</f>
        <v>32.081562399864197</v>
      </c>
      <c r="M62" s="250">
        <f>IF($A62="N/A"," ",IF(Pricetype3=2,MAX(D62,0),IF(OR(Pricetype3=1,Pricetype3=4),IF(D62=0,0,(_xll.EURO(D62,Strikeprice3,0,0,($AH62+IF(Smile=TRUE,VLOOKUP(MAX(-5,Strikeprice3-D62),Volsmile,2),0)),($A62-DateToday)+15,IF(Pricetype3=1,1,0),0))),D62)))</f>
        <v>32.081562399864197</v>
      </c>
      <c r="N62" s="250">
        <f>IF($A62="N/A"," ",IF(Pricetype3=2,MAX(E62,0),IF(OR(Pricetype3=1,Pricetype3=4),IF(E62=0,0,(_xll.EURO(E62,Strikeprice3,0,0,($AK62+IF(Smile=TRUE,VLOOKUP(MAX(-5,Strikeprice3-E62),Volsmile,2),0)),($A62-DateToday)+15,IF(Pricetype3=1,1,0),0))),E62)))</f>
        <v>0</v>
      </c>
      <c r="O62" s="250">
        <f>IF($A62="N/A"," ",IF(Pricetype3=2,MAX(F62,0),IF(OR(Pricetype3=1,Pricetype3=4),IF(F62=0,0,(_xll.EURO(F62,Strikeprice3,0,0,($AK62+IF(Smile=TRUE,VLOOKUP(MAX(-5,Strikeprice3-F62),Volsmile,2),0)),($A62-DateToday)+15,IF(Pricetype3=1,1,0),0))),F62)))</f>
        <v>22.290000915527344</v>
      </c>
      <c r="P62" s="250">
        <f>IF($A62="N/A"," ",IF(Pricetype3=2,MAX(G62,0),IF(OR(Pricetype3=1,Pricetype3=4),IF(G62=0,0,(_xll.EURO(G62,Strikeprice3,0,0,($AK62+IF(Smile=TRUE,VLOOKUP(MAX(-5,Strikeprice3-G62),Volsmile,2),0)),($A62-DateToday)+15,IF(Pricetype3=1,1,0),0))),G62)))</f>
        <v>22.290000915527344</v>
      </c>
      <c r="Q62" s="250">
        <f>IF($A62="N/A"," ",IF(Pricetype3=2,MAX(H62,0),IF(OR(Pricetype3=1,Pricetype3=4),IF(H62=0,0,(_xll.EURO(H62,Strikeprice3,0,0,($AK62+IF(Smile=TRUE,VLOOKUP(MAX(-5,Strikeprice3-H62),Volsmile,2),0)),($A62-DateToday)+15,IF(Pricetype3=1,1,0),0))),H62)))</f>
        <v>0</v>
      </c>
      <c r="R62" s="250">
        <f>IF($A62="N/A"," ",IF(Pricetype3=2,MAX(I62,0),IF(OR(Pricetype3=1,Pricetype3=4),IF(I62=0,0,(_xll.EURO(I62,Strikeprice3,0,0,($AK62+IF(Smile=TRUE,VLOOKUP(MAX(-5,Strikeprice3-I62),Volsmile,2),0)),($A62-DateToday)+15,IF(Pricetype3=1,1,0),0))),I62)))</f>
        <v>14.790000915527344</v>
      </c>
      <c r="S62" s="250">
        <f>IF($A62="N/A"," ",IF(Pricetype3=2,MAX(J62,0),IF(OR(Pricetype3=1,Pricetype3=4),IF(J62=0,0,(_xll.EURO(J62,Strikeprice3,0,0,($AK62+IF(Smile=TRUE,VLOOKUP(MAX(-5,Strikeprice3-J62),Volsmile,2),0)),($A62-DateToday)+15,IF(Pricetype3=1,1,0),0))),J62)))</f>
        <v>14.790000915527344</v>
      </c>
      <c r="T62" s="250">
        <f>IF($A62="N/A"," ",IF(Pricetype3=2,MAX(K62,0),IF(OR(Pricetype3=1,Pricetype3=4),IF(K62=0,0,(_xll.EURO(K62,Strikeprice3,0,0,($AK62+IF(Smile=TRUE,VLOOKUP(MAX(-5,Strikeprice3-K62),Volsmile,2),0)),($A62-DateToday)+15,IF(Pricetype3=1,1,0),0))),K62)))</f>
        <v>0</v>
      </c>
      <c r="U62" s="177">
        <f t="shared" ca="1" si="1"/>
        <v>220.45954140150209</v>
      </c>
      <c r="V62" s="178">
        <f t="shared" ca="1" si="17"/>
        <v>1188211.3377317793</v>
      </c>
      <c r="W62" s="178">
        <f t="shared" ca="1" si="18"/>
        <v>1188211.3377317793</v>
      </c>
      <c r="X62" s="178">
        <f t="shared" ca="1" si="19"/>
        <v>0</v>
      </c>
      <c r="Y62" s="178">
        <f t="shared" ca="1" si="20"/>
        <v>157249.38814963904</v>
      </c>
      <c r="Z62" s="178">
        <f t="shared" ca="1" si="21"/>
        <v>157249.38814963904</v>
      </c>
      <c r="AA62" s="178">
        <f t="shared" ca="1" si="22"/>
        <v>0</v>
      </c>
      <c r="AB62" s="178">
        <f t="shared" ca="1" si="23"/>
        <v>130423.87276659819</v>
      </c>
      <c r="AC62" s="178">
        <f t="shared" ca="1" si="24"/>
        <v>130423.87276659819</v>
      </c>
      <c r="AD62" s="178">
        <f t="shared" ca="1" si="25"/>
        <v>0</v>
      </c>
      <c r="AE62" s="178">
        <f t="shared" ca="1" si="26"/>
        <v>2951769.1972960331</v>
      </c>
      <c r="AF62" s="224">
        <f t="shared" si="27"/>
        <v>0.16</v>
      </c>
      <c r="AG62" s="224">
        <f t="shared" si="28"/>
        <v>0.28000000000000003</v>
      </c>
      <c r="AH62" s="224">
        <f t="shared" si="29"/>
        <v>0.28000000000000003</v>
      </c>
      <c r="AI62" s="224">
        <f t="shared" si="2"/>
        <v>0.08</v>
      </c>
      <c r="AJ62" s="224">
        <f t="shared" si="3"/>
        <v>0.16800000000000001</v>
      </c>
      <c r="AK62" s="224">
        <f t="shared" si="30"/>
        <v>0.16800000000000001</v>
      </c>
      <c r="AL62" s="224">
        <f ca="1">IF($A62="N/A"," ",IF(PV=1,0,'Pricing Inputs3'!R95))</f>
        <v>5.7971014194817101E-2</v>
      </c>
      <c r="AM62" s="313">
        <f t="shared" ca="1" si="4"/>
        <v>0.73486513800500697</v>
      </c>
      <c r="BQ62">
        <f t="shared" si="5"/>
        <v>21</v>
      </c>
      <c r="BR62">
        <f t="shared" si="6"/>
        <v>4</v>
      </c>
      <c r="BS62">
        <f t="shared" si="7"/>
        <v>5</v>
      </c>
    </row>
    <row r="63" spans="1:71" x14ac:dyDescent="0.2">
      <c r="A63" s="253">
        <f>IF(A62="N/A","N/A",IF(EDATE(A62,1)&gt;Inputs!$Q$5,"N/A",EDATE(A62,1)))</f>
        <v>39052</v>
      </c>
      <c r="B63" s="324">
        <f t="shared" si="0"/>
        <v>2006</v>
      </c>
      <c r="C63" s="172">
        <f t="shared" si="8"/>
        <v>32.181560873985291</v>
      </c>
      <c r="D63" s="172">
        <f t="shared" si="9"/>
        <v>32.181560873985291</v>
      </c>
      <c r="E63" s="172">
        <f t="shared" si="10"/>
        <v>0</v>
      </c>
      <c r="F63" s="172">
        <f t="shared" si="11"/>
        <v>27.290000915527344</v>
      </c>
      <c r="G63" s="172">
        <f t="shared" si="12"/>
        <v>27.290000915527344</v>
      </c>
      <c r="H63" s="172">
        <f t="shared" si="13"/>
        <v>0</v>
      </c>
      <c r="I63" s="172">
        <f t="shared" si="14"/>
        <v>21.790000915527344</v>
      </c>
      <c r="J63" s="172">
        <f t="shared" si="15"/>
        <v>21.790000915527344</v>
      </c>
      <c r="K63" s="172">
        <f t="shared" si="16"/>
        <v>0</v>
      </c>
      <c r="L63" s="250">
        <f>IF($A63="N/A"," ",IF(Pricetype3=2,MAX(C63,0),IF(OR(Pricetype3=1,Pricetype3=4),IF(C63=0,0,(_xll.EURO(C63,Strikeprice3,0,0,($AH63+IF(Smile=TRUE,VLOOKUP(MAX(-5,Strikeprice3-C63),Volsmile,2),0)),($A63-DateToday)+15,IF(Pricetype3=1,1,0),0))),C63)))</f>
        <v>32.181560873985291</v>
      </c>
      <c r="M63" s="250">
        <f>IF($A63="N/A"," ",IF(Pricetype3=2,MAX(D63,0),IF(OR(Pricetype3=1,Pricetype3=4),IF(D63=0,0,(_xll.EURO(D63,Strikeprice3,0,0,($AH63+IF(Smile=TRUE,VLOOKUP(MAX(-5,Strikeprice3-D63),Volsmile,2),0)),($A63-DateToday)+15,IF(Pricetype3=1,1,0),0))),D63)))</f>
        <v>32.181560873985291</v>
      </c>
      <c r="N63" s="250">
        <f>IF($A63="N/A"," ",IF(Pricetype3=2,MAX(E63,0),IF(OR(Pricetype3=1,Pricetype3=4),IF(E63=0,0,(_xll.EURO(E63,Strikeprice3,0,0,($AK63+IF(Smile=TRUE,VLOOKUP(MAX(-5,Strikeprice3-E63),Volsmile,2),0)),($A63-DateToday)+15,IF(Pricetype3=1,1,0),0))),E63)))</f>
        <v>0</v>
      </c>
      <c r="O63" s="250">
        <f>IF($A63="N/A"," ",IF(Pricetype3=2,MAX(F63,0),IF(OR(Pricetype3=1,Pricetype3=4),IF(F63=0,0,(_xll.EURO(F63,Strikeprice3,0,0,($AK63+IF(Smile=TRUE,VLOOKUP(MAX(-5,Strikeprice3-F63),Volsmile,2),0)),($A63-DateToday)+15,IF(Pricetype3=1,1,0),0))),F63)))</f>
        <v>27.290000915527344</v>
      </c>
      <c r="P63" s="250">
        <f>IF($A63="N/A"," ",IF(Pricetype3=2,MAX(G63,0),IF(OR(Pricetype3=1,Pricetype3=4),IF(G63=0,0,(_xll.EURO(G63,Strikeprice3,0,0,($AK63+IF(Smile=TRUE,VLOOKUP(MAX(-5,Strikeprice3-G63),Volsmile,2),0)),($A63-DateToday)+15,IF(Pricetype3=1,1,0),0))),G63)))</f>
        <v>27.290000915527344</v>
      </c>
      <c r="Q63" s="250">
        <f>IF($A63="N/A"," ",IF(Pricetype3=2,MAX(H63,0),IF(OR(Pricetype3=1,Pricetype3=4),IF(H63=0,0,(_xll.EURO(H63,Strikeprice3,0,0,($AK63+IF(Smile=TRUE,VLOOKUP(MAX(-5,Strikeprice3-H63),Volsmile,2),0)),($A63-DateToday)+15,IF(Pricetype3=1,1,0),0))),H63)))</f>
        <v>0</v>
      </c>
      <c r="R63" s="250">
        <f>IF($A63="N/A"," ",IF(Pricetype3=2,MAX(I63,0),IF(OR(Pricetype3=1,Pricetype3=4),IF(I63=0,0,(_xll.EURO(I63,Strikeprice3,0,0,($AK63+IF(Smile=TRUE,VLOOKUP(MAX(-5,Strikeprice3-I63),Volsmile,2),0)),($A63-DateToday)+15,IF(Pricetype3=1,1,0),0))),I63)))</f>
        <v>21.790000915527344</v>
      </c>
      <c r="S63" s="250">
        <f>IF($A63="N/A"," ",IF(Pricetype3=2,MAX(J63,0),IF(OR(Pricetype3=1,Pricetype3=4),IF(J63=0,0,(_xll.EURO(J63,Strikeprice3,0,0,($AK63+IF(Smile=TRUE,VLOOKUP(MAX(-5,Strikeprice3-J63),Volsmile,2),0)),($A63-DateToday)+15,IF(Pricetype3=1,1,0),0))),J63)))</f>
        <v>21.790000915527344</v>
      </c>
      <c r="T63" s="250">
        <f>IF($A63="N/A"," ",IF(Pricetype3=2,MAX(K63,0),IF(OR(Pricetype3=1,Pricetype3=4),IF(K63=0,0,(_xll.EURO(K63,Strikeprice3,0,0,($AK63+IF(Smile=TRUE,VLOOKUP(MAX(-5,Strikeprice3-K63),Volsmile,2),0)),($A63-DateToday)+15,IF(Pricetype3=1,1,0),0))),K63)))</f>
        <v>0</v>
      </c>
      <c r="U63" s="177">
        <f t="shared" ca="1" si="1"/>
        <v>219.26022722522742</v>
      </c>
      <c r="V63" s="178">
        <f t="shared" ca="1" si="17"/>
        <v>1128981.8159508007</v>
      </c>
      <c r="W63" s="178">
        <f t="shared" ca="1" si="18"/>
        <v>1128981.8159508007</v>
      </c>
      <c r="X63" s="178">
        <f t="shared" ca="1" si="19"/>
        <v>0</v>
      </c>
      <c r="Y63" s="178">
        <f t="shared" ca="1" si="20"/>
        <v>239344.4720686076</v>
      </c>
      <c r="Z63" s="178">
        <f t="shared" ca="1" si="21"/>
        <v>239344.4720686076</v>
      </c>
      <c r="AA63" s="178">
        <f t="shared" ca="1" si="22"/>
        <v>0</v>
      </c>
      <c r="AB63" s="178">
        <f t="shared" ca="1" si="23"/>
        <v>229328.66649486904</v>
      </c>
      <c r="AC63" s="178">
        <f t="shared" ca="1" si="24"/>
        <v>229328.66649486904</v>
      </c>
      <c r="AD63" s="178">
        <f t="shared" ca="1" si="25"/>
        <v>0</v>
      </c>
      <c r="AE63" s="178">
        <f t="shared" ca="1" si="26"/>
        <v>3195309.9090285553</v>
      </c>
      <c r="AF63" s="224">
        <f t="shared" si="27"/>
        <v>0.16</v>
      </c>
      <c r="AG63" s="224">
        <f t="shared" si="28"/>
        <v>0.28000000000000003</v>
      </c>
      <c r="AH63" s="224">
        <f t="shared" si="29"/>
        <v>0.28000000000000003</v>
      </c>
      <c r="AI63" s="224">
        <f t="shared" si="2"/>
        <v>0.08</v>
      </c>
      <c r="AJ63" s="224">
        <f t="shared" si="3"/>
        <v>0.16800000000000001</v>
      </c>
      <c r="AK63" s="224">
        <f t="shared" si="30"/>
        <v>0.16800000000000001</v>
      </c>
      <c r="AL63" s="224">
        <f ca="1">IF($A63="N/A"," ",IF(PV=1,0,'Pricing Inputs3'!R96))</f>
        <v>5.8084647636812599E-2</v>
      </c>
      <c r="AM63" s="313">
        <f t="shared" ca="1" si="4"/>
        <v>0.73086742408409144</v>
      </c>
      <c r="BQ63">
        <f t="shared" si="5"/>
        <v>20</v>
      </c>
      <c r="BR63">
        <f t="shared" si="6"/>
        <v>5</v>
      </c>
      <c r="BS63">
        <f t="shared" si="7"/>
        <v>6</v>
      </c>
    </row>
    <row r="64" spans="1:71" x14ac:dyDescent="0.2">
      <c r="A64" s="253" t="str">
        <f>IF(A63="N/A","N/A",IF(EDATE(A63,1)&gt;Inputs!$Q$5,"N/A",EDATE(A63,1)))</f>
        <v>N/A</v>
      </c>
      <c r="B64" s="324" t="str">
        <f t="shared" si="0"/>
        <v xml:space="preserve"> </v>
      </c>
      <c r="C64" s="172" t="str">
        <f t="shared" si="8"/>
        <v xml:space="preserve"> </v>
      </c>
      <c r="D64" s="172" t="str">
        <f t="shared" si="9"/>
        <v xml:space="preserve"> </v>
      </c>
      <c r="E64" s="172" t="str">
        <f t="shared" si="10"/>
        <v xml:space="preserve"> </v>
      </c>
      <c r="F64" s="172" t="str">
        <f t="shared" si="11"/>
        <v xml:space="preserve"> </v>
      </c>
      <c r="G64" s="172" t="str">
        <f t="shared" si="12"/>
        <v xml:space="preserve"> </v>
      </c>
      <c r="H64" s="172" t="str">
        <f t="shared" si="13"/>
        <v xml:space="preserve"> </v>
      </c>
      <c r="I64" s="172" t="str">
        <f t="shared" si="14"/>
        <v xml:space="preserve"> </v>
      </c>
      <c r="J64" s="172" t="str">
        <f t="shared" si="15"/>
        <v xml:space="preserve"> </v>
      </c>
      <c r="K64" s="172" t="str">
        <f t="shared" si="16"/>
        <v xml:space="preserve"> </v>
      </c>
      <c r="L64" s="250" t="str">
        <f>IF($A64="N/A"," ",IF(Pricetype3=2,MAX(C64,0),IF(OR(Pricetype3=1,Pricetype3=4),IF(C64=0,0,(_xll.EURO(C64,Strikeprice3,0,0,($AH64+IF(Smile=TRUE,VLOOKUP(MAX(-5,Strikeprice3-C64),Volsmile,2),0)),($A64-DateToday)+15,IF(Pricetype3=1,1,0),0))),C64)))</f>
        <v xml:space="preserve"> </v>
      </c>
      <c r="M64" s="250" t="str">
        <f>IF($A64="N/A"," ",IF(Pricetype3=2,MAX(D64,0),IF(OR(Pricetype3=1,Pricetype3=4),IF(D64=0,0,(_xll.EURO(D64,Strikeprice3,0,0,($AH64+IF(Smile=TRUE,VLOOKUP(MAX(-5,Strikeprice3-D64),Volsmile,2),0)),($A64-DateToday)+15,IF(Pricetype3=1,1,0),0))),D64)))</f>
        <v xml:space="preserve"> </v>
      </c>
      <c r="N64" s="250" t="str">
        <f>IF($A64="N/A"," ",IF(Pricetype3=2,MAX(E64,0),IF(OR(Pricetype3=1,Pricetype3=4),IF(E64=0,0,(_xll.EURO(E64,Strikeprice3,0,0,($AK64+IF(Smile=TRUE,VLOOKUP(MAX(-5,Strikeprice3-E64),Volsmile,2),0)),($A64-DateToday)+15,IF(Pricetype3=1,1,0),0))),E64)))</f>
        <v xml:space="preserve"> </v>
      </c>
      <c r="O64" s="250" t="str">
        <f>IF($A64="N/A"," ",IF(Pricetype3=2,MAX(F64,0),IF(OR(Pricetype3=1,Pricetype3=4),IF(F64=0,0,(_xll.EURO(F64,Strikeprice3,0,0,($AK64+IF(Smile=TRUE,VLOOKUP(MAX(-5,Strikeprice3-F64),Volsmile,2),0)),($A64-DateToday)+15,IF(Pricetype3=1,1,0),0))),F64)))</f>
        <v xml:space="preserve"> </v>
      </c>
      <c r="P64" s="250" t="str">
        <f>IF($A64="N/A"," ",IF(Pricetype3=2,MAX(G64,0),IF(OR(Pricetype3=1,Pricetype3=4),IF(G64=0,0,(_xll.EURO(G64,Strikeprice3,0,0,($AK64+IF(Smile=TRUE,VLOOKUP(MAX(-5,Strikeprice3-G64),Volsmile,2),0)),($A64-DateToday)+15,IF(Pricetype3=1,1,0),0))),G64)))</f>
        <v xml:space="preserve"> </v>
      </c>
      <c r="Q64" s="250" t="str">
        <f>IF($A64="N/A"," ",IF(Pricetype3=2,MAX(H64,0),IF(OR(Pricetype3=1,Pricetype3=4),IF(H64=0,0,(_xll.EURO(H64,Strikeprice3,0,0,($AK64+IF(Smile=TRUE,VLOOKUP(MAX(-5,Strikeprice3-H64),Volsmile,2),0)),($A64-DateToday)+15,IF(Pricetype3=1,1,0),0))),H64)))</f>
        <v xml:space="preserve"> </v>
      </c>
      <c r="R64" s="250" t="str">
        <f>IF($A64="N/A"," ",IF(Pricetype3=2,MAX(I64,0),IF(OR(Pricetype3=1,Pricetype3=4),IF(I64=0,0,(_xll.EURO(I64,Strikeprice3,0,0,($AK64+IF(Smile=TRUE,VLOOKUP(MAX(-5,Strikeprice3-I64),Volsmile,2),0)),($A64-DateToday)+15,IF(Pricetype3=1,1,0),0))),I64)))</f>
        <v xml:space="preserve"> </v>
      </c>
      <c r="S64" s="250" t="str">
        <f>IF($A64="N/A"," ",IF(Pricetype3=2,MAX(J64,0),IF(OR(Pricetype3=1,Pricetype3=4),IF(J64=0,0,(_xll.EURO(J64,Strikeprice3,0,0,($AK64+IF(Smile=TRUE,VLOOKUP(MAX(-5,Strikeprice3-J64),Volsmile,2),0)),($A64-DateToday)+15,IF(Pricetype3=1,1,0),0))),J64)))</f>
        <v xml:space="preserve"> </v>
      </c>
      <c r="T64" s="250" t="str">
        <f>IF($A64="N/A"," ",IF(Pricetype3=2,MAX(K64,0),IF(OR(Pricetype3=1,Pricetype3=4),IF(K64=0,0,(_xll.EURO(K64,Strikeprice3,0,0,($AK64+IF(Smile=TRUE,VLOOKUP(MAX(-5,Strikeprice3-K64),Volsmile,2),0)),($A64-DateToday)+15,IF(Pricetype3=1,1,0),0))),K64)))</f>
        <v xml:space="preserve"> </v>
      </c>
      <c r="U64" s="177" t="str">
        <f t="shared" si="1"/>
        <v xml:space="preserve"> </v>
      </c>
      <c r="V64" s="178" t="str">
        <f t="shared" si="17"/>
        <v xml:space="preserve"> </v>
      </c>
      <c r="W64" s="178" t="str">
        <f t="shared" si="18"/>
        <v xml:space="preserve"> </v>
      </c>
      <c r="X64" s="178" t="str">
        <f t="shared" si="19"/>
        <v xml:space="preserve"> </v>
      </c>
      <c r="Y64" s="178" t="str">
        <f t="shared" si="20"/>
        <v xml:space="preserve"> </v>
      </c>
      <c r="Z64" s="178" t="str">
        <f t="shared" si="21"/>
        <v xml:space="preserve"> </v>
      </c>
      <c r="AA64" s="178" t="str">
        <f t="shared" si="22"/>
        <v xml:space="preserve"> </v>
      </c>
      <c r="AB64" s="178" t="str">
        <f t="shared" si="23"/>
        <v xml:space="preserve"> </v>
      </c>
      <c r="AC64" s="178" t="str">
        <f t="shared" si="24"/>
        <v xml:space="preserve"> </v>
      </c>
      <c r="AD64" s="178" t="str">
        <f t="shared" si="25"/>
        <v xml:space="preserve"> </v>
      </c>
      <c r="AE64" s="178" t="str">
        <f t="shared" si="26"/>
        <v xml:space="preserve"> </v>
      </c>
      <c r="AF64" s="224" t="str">
        <f t="shared" si="27"/>
        <v xml:space="preserve"> </v>
      </c>
      <c r="AG64" s="224" t="str">
        <f t="shared" si="28"/>
        <v xml:space="preserve"> </v>
      </c>
      <c r="AH64" s="224" t="str">
        <f t="shared" si="29"/>
        <v xml:space="preserve"> </v>
      </c>
      <c r="AI64" s="224" t="str">
        <f t="shared" si="2"/>
        <v xml:space="preserve"> </v>
      </c>
      <c r="AJ64" s="224" t="str">
        <f t="shared" si="3"/>
        <v xml:space="preserve"> </v>
      </c>
      <c r="AK64" s="224" t="str">
        <f t="shared" si="30"/>
        <v xml:space="preserve"> </v>
      </c>
      <c r="AL64" s="224" t="str">
        <f>IF($A64="N/A"," ",IF(PV=1,0,'Pricing Inputs3'!R97))</f>
        <v xml:space="preserve"> </v>
      </c>
      <c r="AM64" s="313" t="str">
        <f t="shared" si="4"/>
        <v xml:space="preserve"> </v>
      </c>
      <c r="BQ64" t="str">
        <f t="shared" si="5"/>
        <v xml:space="preserve"> </v>
      </c>
      <c r="BR64" t="str">
        <f t="shared" si="6"/>
        <v xml:space="preserve"> </v>
      </c>
      <c r="BS64" t="str">
        <f t="shared" si="7"/>
        <v xml:space="preserve"> </v>
      </c>
    </row>
    <row r="65" spans="1:71" x14ac:dyDescent="0.2">
      <c r="A65" s="253" t="str">
        <f>IF(A64="N/A","N/A",IF(EDATE(A64,1)&gt;Inputs!$Q$5,"N/A",EDATE(A64,1)))</f>
        <v>N/A</v>
      </c>
      <c r="B65" s="324" t="str">
        <f t="shared" si="0"/>
        <v xml:space="preserve"> </v>
      </c>
      <c r="C65" s="172" t="str">
        <f t="shared" si="8"/>
        <v xml:space="preserve"> </v>
      </c>
      <c r="D65" s="172" t="str">
        <f t="shared" si="9"/>
        <v xml:space="preserve"> </v>
      </c>
      <c r="E65" s="172" t="str">
        <f t="shared" si="10"/>
        <v xml:space="preserve"> </v>
      </c>
      <c r="F65" s="172" t="str">
        <f t="shared" si="11"/>
        <v xml:space="preserve"> </v>
      </c>
      <c r="G65" s="172" t="str">
        <f t="shared" si="12"/>
        <v xml:space="preserve"> </v>
      </c>
      <c r="H65" s="172" t="str">
        <f t="shared" si="13"/>
        <v xml:space="preserve"> </v>
      </c>
      <c r="I65" s="172" t="str">
        <f t="shared" si="14"/>
        <v xml:space="preserve"> </v>
      </c>
      <c r="J65" s="172" t="str">
        <f t="shared" si="15"/>
        <v xml:space="preserve"> </v>
      </c>
      <c r="K65" s="172" t="str">
        <f t="shared" si="16"/>
        <v xml:space="preserve"> </v>
      </c>
      <c r="L65" s="250" t="str">
        <f>IF($A65="N/A"," ",IF(Pricetype3=2,MAX(C65,0),IF(OR(Pricetype3=1,Pricetype3=4),IF(C65=0,0,(_xll.EURO(C65,Strikeprice3,0,0,($AH65+IF(Smile=TRUE,VLOOKUP(MAX(-5,Strikeprice3-C65),Volsmile,2),0)),($A65-DateToday)+15,IF(Pricetype3=1,1,0),0))),C65)))</f>
        <v xml:space="preserve"> </v>
      </c>
      <c r="M65" s="250" t="str">
        <f>IF($A65="N/A"," ",IF(Pricetype3=2,MAX(D65,0),IF(OR(Pricetype3=1,Pricetype3=4),IF(D65=0,0,(_xll.EURO(D65,Strikeprice3,0,0,($AH65+IF(Smile=TRUE,VLOOKUP(MAX(-5,Strikeprice3-D65),Volsmile,2),0)),($A65-DateToday)+15,IF(Pricetype3=1,1,0),0))),D65)))</f>
        <v xml:space="preserve"> </v>
      </c>
      <c r="N65" s="250" t="str">
        <f>IF($A65="N/A"," ",IF(Pricetype3=2,MAX(E65,0),IF(OR(Pricetype3=1,Pricetype3=4),IF(E65=0,0,(_xll.EURO(E65,Strikeprice3,0,0,($AK65+IF(Smile=TRUE,VLOOKUP(MAX(-5,Strikeprice3-E65),Volsmile,2),0)),($A65-DateToday)+15,IF(Pricetype3=1,1,0),0))),E65)))</f>
        <v xml:space="preserve"> </v>
      </c>
      <c r="O65" s="250" t="str">
        <f>IF($A65="N/A"," ",IF(Pricetype3=2,MAX(F65,0),IF(OR(Pricetype3=1,Pricetype3=4),IF(F65=0,0,(_xll.EURO(F65,Strikeprice3,0,0,($AK65+IF(Smile=TRUE,VLOOKUP(MAX(-5,Strikeprice3-F65),Volsmile,2),0)),($A65-DateToday)+15,IF(Pricetype3=1,1,0),0))),F65)))</f>
        <v xml:space="preserve"> </v>
      </c>
      <c r="P65" s="250" t="str">
        <f>IF($A65="N/A"," ",IF(Pricetype3=2,MAX(G65,0),IF(OR(Pricetype3=1,Pricetype3=4),IF(G65=0,0,(_xll.EURO(G65,Strikeprice3,0,0,($AK65+IF(Smile=TRUE,VLOOKUP(MAX(-5,Strikeprice3-G65),Volsmile,2),0)),($A65-DateToday)+15,IF(Pricetype3=1,1,0),0))),G65)))</f>
        <v xml:space="preserve"> </v>
      </c>
      <c r="Q65" s="250" t="str">
        <f>IF($A65="N/A"," ",IF(Pricetype3=2,MAX(H65,0),IF(OR(Pricetype3=1,Pricetype3=4),IF(H65=0,0,(_xll.EURO(H65,Strikeprice3,0,0,($AK65+IF(Smile=TRUE,VLOOKUP(MAX(-5,Strikeprice3-H65),Volsmile,2),0)),($A65-DateToday)+15,IF(Pricetype3=1,1,0),0))),H65)))</f>
        <v xml:space="preserve"> </v>
      </c>
      <c r="R65" s="250" t="str">
        <f>IF($A65="N/A"," ",IF(Pricetype3=2,MAX(I65,0),IF(OR(Pricetype3=1,Pricetype3=4),IF(I65=0,0,(_xll.EURO(I65,Strikeprice3,0,0,($AK65+IF(Smile=TRUE,VLOOKUP(MAX(-5,Strikeprice3-I65),Volsmile,2),0)),($A65-DateToday)+15,IF(Pricetype3=1,1,0),0))),I65)))</f>
        <v xml:space="preserve"> </v>
      </c>
      <c r="S65" s="250" t="str">
        <f>IF($A65="N/A"," ",IF(Pricetype3=2,MAX(J65,0),IF(OR(Pricetype3=1,Pricetype3=4),IF(J65=0,0,(_xll.EURO(J65,Strikeprice3,0,0,($AK65+IF(Smile=TRUE,VLOOKUP(MAX(-5,Strikeprice3-J65),Volsmile,2),0)),($A65-DateToday)+15,IF(Pricetype3=1,1,0),0))),J65)))</f>
        <v xml:space="preserve"> </v>
      </c>
      <c r="T65" s="250" t="str">
        <f>IF($A65="N/A"," ",IF(Pricetype3=2,MAX(K65,0),IF(OR(Pricetype3=1,Pricetype3=4),IF(K65=0,0,(_xll.EURO(K65,Strikeprice3,0,0,($AK65+IF(Smile=TRUE,VLOOKUP(MAX(-5,Strikeprice3-K65),Volsmile,2),0)),($A65-DateToday)+15,IF(Pricetype3=1,1,0),0))),K65)))</f>
        <v xml:space="preserve"> </v>
      </c>
      <c r="U65" s="177" t="str">
        <f t="shared" si="1"/>
        <v xml:space="preserve"> </v>
      </c>
      <c r="V65" s="178" t="str">
        <f t="shared" si="17"/>
        <v xml:space="preserve"> </v>
      </c>
      <c r="W65" s="178" t="str">
        <f t="shared" si="18"/>
        <v xml:space="preserve"> </v>
      </c>
      <c r="X65" s="178" t="str">
        <f t="shared" si="19"/>
        <v xml:space="preserve"> </v>
      </c>
      <c r="Y65" s="178" t="str">
        <f t="shared" si="20"/>
        <v xml:space="preserve"> </v>
      </c>
      <c r="Z65" s="178" t="str">
        <f t="shared" si="21"/>
        <v xml:space="preserve"> </v>
      </c>
      <c r="AA65" s="178" t="str">
        <f t="shared" si="22"/>
        <v xml:space="preserve"> </v>
      </c>
      <c r="AB65" s="178" t="str">
        <f t="shared" si="23"/>
        <v xml:space="preserve"> </v>
      </c>
      <c r="AC65" s="178" t="str">
        <f t="shared" si="24"/>
        <v xml:space="preserve"> </v>
      </c>
      <c r="AD65" s="178" t="str">
        <f t="shared" si="25"/>
        <v xml:space="preserve"> </v>
      </c>
      <c r="AE65" s="178" t="str">
        <f t="shared" si="26"/>
        <v xml:space="preserve"> </v>
      </c>
      <c r="AF65" s="224" t="str">
        <f t="shared" si="27"/>
        <v xml:space="preserve"> </v>
      </c>
      <c r="AG65" s="224" t="str">
        <f t="shared" si="28"/>
        <v xml:space="preserve"> </v>
      </c>
      <c r="AH65" s="224" t="str">
        <f t="shared" si="29"/>
        <v xml:space="preserve"> </v>
      </c>
      <c r="AI65" s="224" t="str">
        <f t="shared" si="2"/>
        <v xml:space="preserve"> </v>
      </c>
      <c r="AJ65" s="224" t="str">
        <f t="shared" si="3"/>
        <v xml:space="preserve"> </v>
      </c>
      <c r="AK65" s="224" t="str">
        <f t="shared" si="30"/>
        <v xml:space="preserve"> </v>
      </c>
      <c r="AL65" s="224" t="str">
        <f>IF($A65="N/A"," ",IF(PV=1,0,'Pricing Inputs3'!R98))</f>
        <v xml:space="preserve"> </v>
      </c>
      <c r="AM65" s="313" t="str">
        <f t="shared" si="4"/>
        <v xml:space="preserve"> </v>
      </c>
      <c r="BQ65" t="str">
        <f t="shared" si="5"/>
        <v xml:space="preserve"> </v>
      </c>
      <c r="BR65" t="str">
        <f t="shared" si="6"/>
        <v xml:space="preserve"> </v>
      </c>
      <c r="BS65" t="str">
        <f t="shared" si="7"/>
        <v xml:space="preserve"> </v>
      </c>
    </row>
    <row r="66" spans="1:71" x14ac:dyDescent="0.2">
      <c r="A66" s="253" t="str">
        <f>IF(A65="N/A","N/A",IF(EDATE(A65,1)&gt;Inputs!$Q$5,"N/A",EDATE(A65,1)))</f>
        <v>N/A</v>
      </c>
      <c r="B66" s="324" t="str">
        <f t="shared" si="0"/>
        <v xml:space="preserve"> </v>
      </c>
      <c r="C66" s="172" t="str">
        <f t="shared" si="8"/>
        <v xml:space="preserve"> </v>
      </c>
      <c r="D66" s="172" t="str">
        <f t="shared" si="9"/>
        <v xml:space="preserve"> </v>
      </c>
      <c r="E66" s="172" t="str">
        <f t="shared" si="10"/>
        <v xml:space="preserve"> </v>
      </c>
      <c r="F66" s="172" t="str">
        <f t="shared" si="11"/>
        <v xml:space="preserve"> </v>
      </c>
      <c r="G66" s="172" t="str">
        <f t="shared" si="12"/>
        <v xml:space="preserve"> </v>
      </c>
      <c r="H66" s="172" t="str">
        <f t="shared" si="13"/>
        <v xml:space="preserve"> </v>
      </c>
      <c r="I66" s="172" t="str">
        <f t="shared" si="14"/>
        <v xml:space="preserve"> </v>
      </c>
      <c r="J66" s="172" t="str">
        <f t="shared" si="15"/>
        <v xml:space="preserve"> </v>
      </c>
      <c r="K66" s="172" t="str">
        <f t="shared" si="16"/>
        <v xml:space="preserve"> </v>
      </c>
      <c r="L66" s="250" t="str">
        <f>IF($A66="N/A"," ",IF(Pricetype3=2,MAX(C66,0),IF(OR(Pricetype3=1,Pricetype3=4),IF(C66=0,0,(_xll.EURO(C66,Strikeprice3,0,0,($AH66+IF(Smile=TRUE,VLOOKUP(MAX(-5,Strikeprice3-C66),Volsmile,2),0)),($A66-DateToday)+15,IF(Pricetype3=1,1,0),0))),C66)))</f>
        <v xml:space="preserve"> </v>
      </c>
      <c r="M66" s="250" t="str">
        <f>IF($A66="N/A"," ",IF(Pricetype3=2,MAX(D66,0),IF(OR(Pricetype3=1,Pricetype3=4),IF(D66=0,0,(_xll.EURO(D66,Strikeprice3,0,0,($AH66+IF(Smile=TRUE,VLOOKUP(MAX(-5,Strikeprice3-D66),Volsmile,2),0)),($A66-DateToday)+15,IF(Pricetype3=1,1,0),0))),D66)))</f>
        <v xml:space="preserve"> </v>
      </c>
      <c r="N66" s="250" t="str">
        <f>IF($A66="N/A"," ",IF(Pricetype3=2,MAX(E66,0),IF(OR(Pricetype3=1,Pricetype3=4),IF(E66=0,0,(_xll.EURO(E66,Strikeprice3,0,0,($AK66+IF(Smile=TRUE,VLOOKUP(MAX(-5,Strikeprice3-E66),Volsmile,2),0)),($A66-DateToday)+15,IF(Pricetype3=1,1,0),0))),E66)))</f>
        <v xml:space="preserve"> </v>
      </c>
      <c r="O66" s="250" t="str">
        <f>IF($A66="N/A"," ",IF(Pricetype3=2,MAX(F66,0),IF(OR(Pricetype3=1,Pricetype3=4),IF(F66=0,0,(_xll.EURO(F66,Strikeprice3,0,0,($AK66+IF(Smile=TRUE,VLOOKUP(MAX(-5,Strikeprice3-F66),Volsmile,2),0)),($A66-DateToday)+15,IF(Pricetype3=1,1,0),0))),F66)))</f>
        <v xml:space="preserve"> </v>
      </c>
      <c r="P66" s="250" t="str">
        <f>IF($A66="N/A"," ",IF(Pricetype3=2,MAX(G66,0),IF(OR(Pricetype3=1,Pricetype3=4),IF(G66=0,0,(_xll.EURO(G66,Strikeprice3,0,0,($AK66+IF(Smile=TRUE,VLOOKUP(MAX(-5,Strikeprice3-G66),Volsmile,2),0)),($A66-DateToday)+15,IF(Pricetype3=1,1,0),0))),G66)))</f>
        <v xml:space="preserve"> </v>
      </c>
      <c r="Q66" s="250" t="str">
        <f>IF($A66="N/A"," ",IF(Pricetype3=2,MAX(H66,0),IF(OR(Pricetype3=1,Pricetype3=4),IF(H66=0,0,(_xll.EURO(H66,Strikeprice3,0,0,($AK66+IF(Smile=TRUE,VLOOKUP(MAX(-5,Strikeprice3-H66),Volsmile,2),0)),($A66-DateToday)+15,IF(Pricetype3=1,1,0),0))),H66)))</f>
        <v xml:space="preserve"> </v>
      </c>
      <c r="R66" s="250" t="str">
        <f>IF($A66="N/A"," ",IF(Pricetype3=2,MAX(I66,0),IF(OR(Pricetype3=1,Pricetype3=4),IF(I66=0,0,(_xll.EURO(I66,Strikeprice3,0,0,($AK66+IF(Smile=TRUE,VLOOKUP(MAX(-5,Strikeprice3-I66),Volsmile,2),0)),($A66-DateToday)+15,IF(Pricetype3=1,1,0),0))),I66)))</f>
        <v xml:space="preserve"> </v>
      </c>
      <c r="S66" s="250" t="str">
        <f>IF($A66="N/A"," ",IF(Pricetype3=2,MAX(J66,0),IF(OR(Pricetype3=1,Pricetype3=4),IF(J66=0,0,(_xll.EURO(J66,Strikeprice3,0,0,($AK66+IF(Smile=TRUE,VLOOKUP(MAX(-5,Strikeprice3-J66),Volsmile,2),0)),($A66-DateToday)+15,IF(Pricetype3=1,1,0),0))),J66)))</f>
        <v xml:space="preserve"> </v>
      </c>
      <c r="T66" s="250" t="str">
        <f>IF($A66="N/A"," ",IF(Pricetype3=2,MAX(K66,0),IF(OR(Pricetype3=1,Pricetype3=4),IF(K66=0,0,(_xll.EURO(K66,Strikeprice3,0,0,($AK66+IF(Smile=TRUE,VLOOKUP(MAX(-5,Strikeprice3-K66),Volsmile,2),0)),($A66-DateToday)+15,IF(Pricetype3=1,1,0),0))),K66)))</f>
        <v xml:space="preserve"> </v>
      </c>
      <c r="U66" s="177" t="str">
        <f t="shared" si="1"/>
        <v xml:space="preserve"> </v>
      </c>
      <c r="V66" s="178" t="str">
        <f t="shared" si="17"/>
        <v xml:space="preserve"> </v>
      </c>
      <c r="W66" s="178" t="str">
        <f t="shared" si="18"/>
        <v xml:space="preserve"> </v>
      </c>
      <c r="X66" s="178" t="str">
        <f t="shared" si="19"/>
        <v xml:space="preserve"> </v>
      </c>
      <c r="Y66" s="178" t="str">
        <f t="shared" si="20"/>
        <v xml:space="preserve"> </v>
      </c>
      <c r="Z66" s="178" t="str">
        <f t="shared" si="21"/>
        <v xml:space="preserve"> </v>
      </c>
      <c r="AA66" s="178" t="str">
        <f t="shared" si="22"/>
        <v xml:space="preserve"> </v>
      </c>
      <c r="AB66" s="178" t="str">
        <f t="shared" si="23"/>
        <v xml:space="preserve"> </v>
      </c>
      <c r="AC66" s="178" t="str">
        <f t="shared" si="24"/>
        <v xml:space="preserve"> </v>
      </c>
      <c r="AD66" s="178" t="str">
        <f t="shared" si="25"/>
        <v xml:space="preserve"> </v>
      </c>
      <c r="AE66" s="178" t="str">
        <f t="shared" si="26"/>
        <v xml:space="preserve"> </v>
      </c>
      <c r="AF66" s="224" t="str">
        <f t="shared" si="27"/>
        <v xml:space="preserve"> </v>
      </c>
      <c r="AG66" s="224" t="str">
        <f t="shared" si="28"/>
        <v xml:space="preserve"> </v>
      </c>
      <c r="AH66" s="224" t="str">
        <f t="shared" si="29"/>
        <v xml:space="preserve"> </v>
      </c>
      <c r="AI66" s="224" t="str">
        <f t="shared" si="2"/>
        <v xml:space="preserve"> </v>
      </c>
      <c r="AJ66" s="224" t="str">
        <f t="shared" si="3"/>
        <v xml:space="preserve"> </v>
      </c>
      <c r="AK66" s="224" t="str">
        <f t="shared" si="30"/>
        <v xml:space="preserve"> </v>
      </c>
      <c r="AL66" s="224" t="str">
        <f>IF($A66="N/A"," ",IF(PV=1,0,'Pricing Inputs3'!R99))</f>
        <v xml:space="preserve"> </v>
      </c>
      <c r="AM66" s="313" t="str">
        <f t="shared" si="4"/>
        <v xml:space="preserve"> </v>
      </c>
      <c r="BQ66" t="str">
        <f t="shared" si="5"/>
        <v xml:space="preserve"> </v>
      </c>
      <c r="BR66" t="str">
        <f t="shared" si="6"/>
        <v xml:space="preserve"> </v>
      </c>
      <c r="BS66" t="str">
        <f t="shared" si="7"/>
        <v xml:space="preserve"> </v>
      </c>
    </row>
    <row r="67" spans="1:71" x14ac:dyDescent="0.2">
      <c r="A67" s="253" t="str">
        <f>IF(A66="N/A","N/A",IF(EDATE(A66,1)&gt;Inputs!$Q$5,"N/A",EDATE(A66,1)))</f>
        <v>N/A</v>
      </c>
      <c r="B67" s="324" t="str">
        <f t="shared" si="0"/>
        <v xml:space="preserve"> </v>
      </c>
      <c r="C67" s="172" t="str">
        <f t="shared" si="8"/>
        <v xml:space="preserve"> </v>
      </c>
      <c r="D67" s="172" t="str">
        <f t="shared" si="9"/>
        <v xml:space="preserve"> </v>
      </c>
      <c r="E67" s="172" t="str">
        <f t="shared" si="10"/>
        <v xml:space="preserve"> </v>
      </c>
      <c r="F67" s="172" t="str">
        <f t="shared" si="11"/>
        <v xml:space="preserve"> </v>
      </c>
      <c r="G67" s="172" t="str">
        <f t="shared" si="12"/>
        <v xml:space="preserve"> </v>
      </c>
      <c r="H67" s="172" t="str">
        <f t="shared" si="13"/>
        <v xml:space="preserve"> </v>
      </c>
      <c r="I67" s="172" t="str">
        <f t="shared" si="14"/>
        <v xml:space="preserve"> </v>
      </c>
      <c r="J67" s="172" t="str">
        <f t="shared" si="15"/>
        <v xml:space="preserve"> </v>
      </c>
      <c r="K67" s="172" t="str">
        <f t="shared" si="16"/>
        <v xml:space="preserve"> </v>
      </c>
      <c r="L67" s="250" t="str">
        <f>IF($A67="N/A"," ",IF(Pricetype3=2,MAX(C67,0),IF(OR(Pricetype3=1,Pricetype3=4),IF(C67=0,0,(_xll.EURO(C67,Strikeprice3,0,0,($AH67+IF(Smile=TRUE,VLOOKUP(MAX(-5,Strikeprice3-C67),Volsmile,2),0)),($A67-DateToday)+15,IF(Pricetype3=1,1,0),0))),C67)))</f>
        <v xml:space="preserve"> </v>
      </c>
      <c r="M67" s="250" t="str">
        <f>IF($A67="N/A"," ",IF(Pricetype3=2,MAX(D67,0),IF(OR(Pricetype3=1,Pricetype3=4),IF(D67=0,0,(_xll.EURO(D67,Strikeprice3,0,0,($AH67+IF(Smile=TRUE,VLOOKUP(MAX(-5,Strikeprice3-D67),Volsmile,2),0)),($A67-DateToday)+15,IF(Pricetype3=1,1,0),0))),D67)))</f>
        <v xml:space="preserve"> </v>
      </c>
      <c r="N67" s="250" t="str">
        <f>IF($A67="N/A"," ",IF(Pricetype3=2,MAX(E67,0),IF(OR(Pricetype3=1,Pricetype3=4),IF(E67=0,0,(_xll.EURO(E67,Strikeprice3,0,0,($AK67+IF(Smile=TRUE,VLOOKUP(MAX(-5,Strikeprice3-E67),Volsmile,2),0)),($A67-DateToday)+15,IF(Pricetype3=1,1,0),0))),E67)))</f>
        <v xml:space="preserve"> </v>
      </c>
      <c r="O67" s="250" t="str">
        <f>IF($A67="N/A"," ",IF(Pricetype3=2,MAX(F67,0),IF(OR(Pricetype3=1,Pricetype3=4),IF(F67=0,0,(_xll.EURO(F67,Strikeprice3,0,0,($AK67+IF(Smile=TRUE,VLOOKUP(MAX(-5,Strikeprice3-F67),Volsmile,2),0)),($A67-DateToday)+15,IF(Pricetype3=1,1,0),0))),F67)))</f>
        <v xml:space="preserve"> </v>
      </c>
      <c r="P67" s="250" t="str">
        <f>IF($A67="N/A"," ",IF(Pricetype3=2,MAX(G67,0),IF(OR(Pricetype3=1,Pricetype3=4),IF(G67=0,0,(_xll.EURO(G67,Strikeprice3,0,0,($AK67+IF(Smile=TRUE,VLOOKUP(MAX(-5,Strikeprice3-G67),Volsmile,2),0)),($A67-DateToday)+15,IF(Pricetype3=1,1,0),0))),G67)))</f>
        <v xml:space="preserve"> </v>
      </c>
      <c r="Q67" s="250" t="str">
        <f>IF($A67="N/A"," ",IF(Pricetype3=2,MAX(H67,0),IF(OR(Pricetype3=1,Pricetype3=4),IF(H67=0,0,(_xll.EURO(H67,Strikeprice3,0,0,($AK67+IF(Smile=TRUE,VLOOKUP(MAX(-5,Strikeprice3-H67),Volsmile,2),0)),($A67-DateToday)+15,IF(Pricetype3=1,1,0),0))),H67)))</f>
        <v xml:space="preserve"> </v>
      </c>
      <c r="R67" s="250" t="str">
        <f>IF($A67="N/A"," ",IF(Pricetype3=2,MAX(I67,0),IF(OR(Pricetype3=1,Pricetype3=4),IF(I67=0,0,(_xll.EURO(I67,Strikeprice3,0,0,($AK67+IF(Smile=TRUE,VLOOKUP(MAX(-5,Strikeprice3-I67),Volsmile,2),0)),($A67-DateToday)+15,IF(Pricetype3=1,1,0),0))),I67)))</f>
        <v xml:space="preserve"> </v>
      </c>
      <c r="S67" s="250" t="str">
        <f>IF($A67="N/A"," ",IF(Pricetype3=2,MAX(J67,0),IF(OR(Pricetype3=1,Pricetype3=4),IF(J67=0,0,(_xll.EURO(J67,Strikeprice3,0,0,($AK67+IF(Smile=TRUE,VLOOKUP(MAX(-5,Strikeprice3-J67),Volsmile,2),0)),($A67-DateToday)+15,IF(Pricetype3=1,1,0),0))),J67)))</f>
        <v xml:space="preserve"> </v>
      </c>
      <c r="T67" s="250" t="str">
        <f>IF($A67="N/A"," ",IF(Pricetype3=2,MAX(K67,0),IF(OR(Pricetype3=1,Pricetype3=4),IF(K67=0,0,(_xll.EURO(K67,Strikeprice3,0,0,($AK67+IF(Smile=TRUE,VLOOKUP(MAX(-5,Strikeprice3-K67),Volsmile,2),0)),($A67-DateToday)+15,IF(Pricetype3=1,1,0),0))),K67)))</f>
        <v xml:space="preserve"> </v>
      </c>
      <c r="U67" s="177" t="str">
        <f t="shared" si="1"/>
        <v xml:space="preserve"> </v>
      </c>
      <c r="V67" s="178" t="str">
        <f t="shared" si="17"/>
        <v xml:space="preserve"> </v>
      </c>
      <c r="W67" s="178" t="str">
        <f t="shared" si="18"/>
        <v xml:space="preserve"> </v>
      </c>
      <c r="X67" s="178" t="str">
        <f t="shared" si="19"/>
        <v xml:space="preserve"> </v>
      </c>
      <c r="Y67" s="178" t="str">
        <f t="shared" si="20"/>
        <v xml:space="preserve"> </v>
      </c>
      <c r="Z67" s="178" t="str">
        <f t="shared" si="21"/>
        <v xml:space="preserve"> </v>
      </c>
      <c r="AA67" s="178" t="str">
        <f t="shared" si="22"/>
        <v xml:space="preserve"> </v>
      </c>
      <c r="AB67" s="178" t="str">
        <f t="shared" si="23"/>
        <v xml:space="preserve"> </v>
      </c>
      <c r="AC67" s="178" t="str">
        <f t="shared" si="24"/>
        <v xml:space="preserve"> </v>
      </c>
      <c r="AD67" s="178" t="str">
        <f t="shared" si="25"/>
        <v xml:space="preserve"> </v>
      </c>
      <c r="AE67" s="178" t="str">
        <f t="shared" si="26"/>
        <v xml:space="preserve"> </v>
      </c>
      <c r="AF67" s="224" t="str">
        <f t="shared" si="27"/>
        <v xml:space="preserve"> </v>
      </c>
      <c r="AG67" s="224" t="str">
        <f t="shared" si="28"/>
        <v xml:space="preserve"> </v>
      </c>
      <c r="AH67" s="224" t="str">
        <f t="shared" si="29"/>
        <v xml:space="preserve"> </v>
      </c>
      <c r="AI67" s="224" t="str">
        <f t="shared" si="2"/>
        <v xml:space="preserve"> </v>
      </c>
      <c r="AJ67" s="224" t="str">
        <f t="shared" si="3"/>
        <v xml:space="preserve"> </v>
      </c>
      <c r="AK67" s="224" t="str">
        <f t="shared" si="30"/>
        <v xml:space="preserve"> </v>
      </c>
      <c r="AL67" s="224" t="str">
        <f>IF($A67="N/A"," ",IF(PV=1,0,'Pricing Inputs3'!R100))</f>
        <v xml:space="preserve"> </v>
      </c>
      <c r="AM67" s="313" t="str">
        <f t="shared" si="4"/>
        <v xml:space="preserve"> </v>
      </c>
      <c r="BQ67" t="str">
        <f t="shared" si="5"/>
        <v xml:space="preserve"> </v>
      </c>
      <c r="BR67" t="str">
        <f t="shared" si="6"/>
        <v xml:space="preserve"> </v>
      </c>
      <c r="BS67" t="str">
        <f t="shared" si="7"/>
        <v xml:space="preserve"> </v>
      </c>
    </row>
    <row r="68" spans="1:71" x14ac:dyDescent="0.2">
      <c r="A68" s="253" t="str">
        <f>IF(A67="N/A","N/A",IF(EDATE(A67,1)&gt;Inputs!$Q$5,"N/A",EDATE(A67,1)))</f>
        <v>N/A</v>
      </c>
      <c r="B68" s="324" t="str">
        <f t="shared" ref="B68:B131" si="31">IF(A68="N/A"," ",YEAR(A68))</f>
        <v xml:space="preserve"> </v>
      </c>
      <c r="C68" s="172" t="str">
        <f t="shared" si="8"/>
        <v xml:space="preserve"> </v>
      </c>
      <c r="D68" s="172" t="str">
        <f t="shared" si="9"/>
        <v xml:space="preserve"> </v>
      </c>
      <c r="E68" s="172" t="str">
        <f t="shared" si="10"/>
        <v xml:space="preserve"> </v>
      </c>
      <c r="F68" s="172" t="str">
        <f t="shared" si="11"/>
        <v xml:space="preserve"> </v>
      </c>
      <c r="G68" s="172" t="str">
        <f t="shared" si="12"/>
        <v xml:space="preserve"> </v>
      </c>
      <c r="H68" s="172" t="str">
        <f t="shared" si="13"/>
        <v xml:space="preserve"> </v>
      </c>
      <c r="I68" s="172" t="str">
        <f t="shared" si="14"/>
        <v xml:space="preserve"> </v>
      </c>
      <c r="J68" s="172" t="str">
        <f t="shared" si="15"/>
        <v xml:space="preserve"> </v>
      </c>
      <c r="K68" s="172" t="str">
        <f t="shared" si="16"/>
        <v xml:space="preserve"> </v>
      </c>
      <c r="L68" s="250" t="str">
        <f>IF($A68="N/A"," ",IF(Pricetype3=2,MAX(C68,0),IF(OR(Pricetype3=1,Pricetype3=4),IF(C68=0,0,(_xll.EURO(C68,Strikeprice3,0,0,($AH68+IF(Smile=TRUE,VLOOKUP(MAX(-5,Strikeprice3-C68),Volsmile,2),0)),($A68-DateToday)+15,IF(Pricetype3=1,1,0),0))),C68)))</f>
        <v xml:space="preserve"> </v>
      </c>
      <c r="M68" s="250" t="str">
        <f>IF($A68="N/A"," ",IF(Pricetype3=2,MAX(D68,0),IF(OR(Pricetype3=1,Pricetype3=4),IF(D68=0,0,(_xll.EURO(D68,Strikeprice3,0,0,($AH68+IF(Smile=TRUE,VLOOKUP(MAX(-5,Strikeprice3-D68),Volsmile,2),0)),($A68-DateToday)+15,IF(Pricetype3=1,1,0),0))),D68)))</f>
        <v xml:space="preserve"> </v>
      </c>
      <c r="N68" s="250" t="str">
        <f>IF($A68="N/A"," ",IF(Pricetype3=2,MAX(E68,0),IF(OR(Pricetype3=1,Pricetype3=4),IF(E68=0,0,(_xll.EURO(E68,Strikeprice3,0,0,($AK68+IF(Smile=TRUE,VLOOKUP(MAX(-5,Strikeprice3-E68),Volsmile,2),0)),($A68-DateToday)+15,IF(Pricetype3=1,1,0),0))),E68)))</f>
        <v xml:space="preserve"> </v>
      </c>
      <c r="O68" s="250" t="str">
        <f>IF($A68="N/A"," ",IF(Pricetype3=2,MAX(F68,0),IF(OR(Pricetype3=1,Pricetype3=4),IF(F68=0,0,(_xll.EURO(F68,Strikeprice3,0,0,($AK68+IF(Smile=TRUE,VLOOKUP(MAX(-5,Strikeprice3-F68),Volsmile,2),0)),($A68-DateToday)+15,IF(Pricetype3=1,1,0),0))),F68)))</f>
        <v xml:space="preserve"> </v>
      </c>
      <c r="P68" s="250" t="str">
        <f>IF($A68="N/A"," ",IF(Pricetype3=2,MAX(G68,0),IF(OR(Pricetype3=1,Pricetype3=4),IF(G68=0,0,(_xll.EURO(G68,Strikeprice3,0,0,($AK68+IF(Smile=TRUE,VLOOKUP(MAX(-5,Strikeprice3-G68),Volsmile,2),0)),($A68-DateToday)+15,IF(Pricetype3=1,1,0),0))),G68)))</f>
        <v xml:space="preserve"> </v>
      </c>
      <c r="Q68" s="250" t="str">
        <f>IF($A68="N/A"," ",IF(Pricetype3=2,MAX(H68,0),IF(OR(Pricetype3=1,Pricetype3=4),IF(H68=0,0,(_xll.EURO(H68,Strikeprice3,0,0,($AK68+IF(Smile=TRUE,VLOOKUP(MAX(-5,Strikeprice3-H68),Volsmile,2),0)),($A68-DateToday)+15,IF(Pricetype3=1,1,0),0))),H68)))</f>
        <v xml:space="preserve"> </v>
      </c>
      <c r="R68" s="250" t="str">
        <f>IF($A68="N/A"," ",IF(Pricetype3=2,MAX(I68,0),IF(OR(Pricetype3=1,Pricetype3=4),IF(I68=0,0,(_xll.EURO(I68,Strikeprice3,0,0,($AK68+IF(Smile=TRUE,VLOOKUP(MAX(-5,Strikeprice3-I68),Volsmile,2),0)),($A68-DateToday)+15,IF(Pricetype3=1,1,0),0))),I68)))</f>
        <v xml:space="preserve"> </v>
      </c>
      <c r="S68" s="250" t="str">
        <f>IF($A68="N/A"," ",IF(Pricetype3=2,MAX(J68,0),IF(OR(Pricetype3=1,Pricetype3=4),IF(J68=0,0,(_xll.EURO(J68,Strikeprice3,0,0,($AK68+IF(Smile=TRUE,VLOOKUP(MAX(-5,Strikeprice3-J68),Volsmile,2),0)),($A68-DateToday)+15,IF(Pricetype3=1,1,0),0))),J68)))</f>
        <v xml:space="preserve"> </v>
      </c>
      <c r="T68" s="250" t="str">
        <f>IF($A68="N/A"," ",IF(Pricetype3=2,MAX(K68,0),IF(OR(Pricetype3=1,Pricetype3=4),IF(K68=0,0,(_xll.EURO(K68,Strikeprice3,0,0,($AK68+IF(Smile=TRUE,VLOOKUP(MAX(-5,Strikeprice3-K68),Volsmile,2),0)),($A68-DateToday)+15,IF(Pricetype3=1,1,0),0))),K68)))</f>
        <v xml:space="preserve"> </v>
      </c>
      <c r="U68" s="177" t="str">
        <f t="shared" ref="U68:U131" si="32">IF($A68="N/A"," ",Volume3*$AM68)</f>
        <v xml:space="preserve"> </v>
      </c>
      <c r="V68" s="178" t="str">
        <f t="shared" si="17"/>
        <v xml:space="preserve"> </v>
      </c>
      <c r="W68" s="178" t="str">
        <f t="shared" si="18"/>
        <v xml:space="preserve"> </v>
      </c>
      <c r="X68" s="178" t="str">
        <f t="shared" si="19"/>
        <v xml:space="preserve"> </v>
      </c>
      <c r="Y68" s="178" t="str">
        <f t="shared" si="20"/>
        <v xml:space="preserve"> </v>
      </c>
      <c r="Z68" s="178" t="str">
        <f t="shared" si="21"/>
        <v xml:space="preserve"> </v>
      </c>
      <c r="AA68" s="178" t="str">
        <f t="shared" si="22"/>
        <v xml:space="preserve"> </v>
      </c>
      <c r="AB68" s="178" t="str">
        <f t="shared" si="23"/>
        <v xml:space="preserve"> </v>
      </c>
      <c r="AC68" s="178" t="str">
        <f t="shared" si="24"/>
        <v xml:space="preserve"> </v>
      </c>
      <c r="AD68" s="178" t="str">
        <f t="shared" si="25"/>
        <v xml:space="preserve"> </v>
      </c>
      <c r="AE68" s="178" t="str">
        <f t="shared" si="26"/>
        <v xml:space="preserve"> </v>
      </c>
      <c r="AF68" s="224" t="str">
        <f t="shared" si="27"/>
        <v xml:space="preserve"> </v>
      </c>
      <c r="AG68" s="224" t="str">
        <f t="shared" si="28"/>
        <v xml:space="preserve"> </v>
      </c>
      <c r="AH68" s="224" t="str">
        <f t="shared" si="29"/>
        <v xml:space="preserve"> </v>
      </c>
      <c r="AI68" s="224" t="str">
        <f t="shared" ref="AI68:AI131" si="33">IF($A68="N/A"," ",(VLOOKUP($A68,OffPwrVolTable,(IF(VolBMO3=2,7,IF(VolBMO3=1,6,8))),FALSE)))</f>
        <v xml:space="preserve"> </v>
      </c>
      <c r="AJ68" s="224" t="str">
        <f t="shared" ref="AJ68:AJ131" si="34">IF($A68="N/A"," ",(VLOOKUP($A68,OffPwrVolTable,(IF(VolBMO3=2,3,IF(VolBMO3=1,2,4))),FALSE)*VLOOKUP(MONTH($A68),Volscale,2)))</f>
        <v xml:space="preserve"> </v>
      </c>
      <c r="AK68" s="224" t="str">
        <f t="shared" si="30"/>
        <v xml:space="preserve"> </v>
      </c>
      <c r="AL68" s="224" t="str">
        <f>IF($A68="N/A"," ",IF(PV=1,0,'Pricing Inputs3'!R101))</f>
        <v xml:space="preserve"> </v>
      </c>
      <c r="AM68" s="313" t="str">
        <f t="shared" ref="AM68:AM131" si="35">IF($A68="N/A"," ",(1+AL68/2)^(-2*((EOMONTH(A68,0)+20)-DateToday)/365.25))</f>
        <v xml:space="preserve"> </v>
      </c>
      <c r="BQ68" t="str">
        <f t="shared" ref="BQ68:BQ131" si="36">IF($A68="N/A"," ",(VLOOKUP($A68,NumberofDaysTable,2)))</f>
        <v xml:space="preserve"> </v>
      </c>
      <c r="BR68" t="str">
        <f t="shared" ref="BR68:BR131" si="37">IF($A68="N/A"," ",(VLOOKUP($A68,NumberofDaysTable,3)))</f>
        <v xml:space="preserve"> </v>
      </c>
      <c r="BS68" t="str">
        <f t="shared" ref="BS68:BS131" si="38">IF($A68="N/A"," ",(VLOOKUP($A68,NumberofDaysTable,4)))</f>
        <v xml:space="preserve"> </v>
      </c>
    </row>
    <row r="69" spans="1:71" x14ac:dyDescent="0.2">
      <c r="A69" s="253" t="str">
        <f>IF(A68="N/A","N/A",IF(EDATE(A68,1)&gt;Inputs!$Q$5,"N/A",EDATE(A68,1)))</f>
        <v>N/A</v>
      </c>
      <c r="B69" s="324" t="str">
        <f t="shared" si="31"/>
        <v xml:space="preserve"> </v>
      </c>
      <c r="C69" s="172" t="str">
        <f t="shared" ref="C69:C132" si="39">IF($A69="N/A"," ",IF(Dayrun3=10,0,IF(Scaler3=1,(VLOOKUP(A69,ScaledPrice3,4)),(VLOOKUP(A69,ScaledPrice3,2)))))</f>
        <v xml:space="preserve"> </v>
      </c>
      <c r="D69" s="172" t="str">
        <f t="shared" ref="D69:D132" si="40">IF(A69="N/A"," ",IF(Dayrun3&gt;=7,0,IF(Scaler3=2,VLOOKUP(A69,ScaledPrice3,2),(VLOOKUP(A69,ScaledPrice3,2))*(2-(VLOOKUP(A69,ScaledPrice3,3))))))</f>
        <v xml:space="preserve"> </v>
      </c>
      <c r="E69" s="172" t="str">
        <f t="shared" ref="E69:E132" si="41">IF($A69="N/A"," ",IF(AND(Dayrun3&gt;=4,Dayrun3&lt;=9),0,VLOOKUP($A69,ScaledPrice3,9)))</f>
        <v xml:space="preserve"> </v>
      </c>
      <c r="F69" s="172" t="str">
        <f t="shared" ref="F69:F132" si="42">IF(A69="N/A"," ",IF(OR(Dayrun3=2,Dayrun3=3,Dayrun3=5,Dayrun3=6,Dayrun3=8,Dayrun3=9),VLOOKUP(A69,ScaledPrice3,IF(Scaler3=1,6,5)),0))</f>
        <v xml:space="preserve"> </v>
      </c>
      <c r="G69" s="172" t="str">
        <f t="shared" ref="G69:G132" si="43">IF(A69="N/A"," ",IF(OR(Dayrun3=2,Dayrun3=3,Dayrun3=5,Dayrun3=6),IF(Scaler3=2,F69,(VLOOKUP(A69,ScaledPrice3,5))*(2-(VLOOKUP(A69,ScaledPrice3,3)))),0))</f>
        <v xml:space="preserve"> </v>
      </c>
      <c r="H69" s="172" t="str">
        <f t="shared" ref="H69:H132" si="44">IF($A69="N/A"," ",IF(OR(Dayrun3=2,Dayrun3=3,Dayrun3=10),VLOOKUP($A69,ScaledPrice3,9),0))</f>
        <v xml:space="preserve"> </v>
      </c>
      <c r="I69" s="172" t="str">
        <f t="shared" ref="I69:I132" si="45">IF(A69="N/A"," ",IF(OR(Dayrun3=3,Dayrun3=6,Dayrun3=9),(VLOOKUP(A69,ScaledPrice3,IF(Scaler3=2,7,8))),0))</f>
        <v xml:space="preserve"> </v>
      </c>
      <c r="J69" s="172" t="str">
        <f t="shared" ref="J69:J132" si="46">IF(A69="N/A"," ",IF(OR(Dayrun3=3,Dayrun3=6),IF(Scaler3=2,I69,(VLOOKUP(A69,ScaledPrice3,7))*(2-(VLOOKUP(A69,ScaledPrice3,3)))),0))</f>
        <v xml:space="preserve"> </v>
      </c>
      <c r="K69" s="172" t="str">
        <f t="shared" ref="K69:K132" si="47">IF($A69="N/A"," ",IF(OR(Dayrun3=3,Dayrun3=10),VLOOKUP($A69,ScaledPrice3,9),0))</f>
        <v xml:space="preserve"> </v>
      </c>
      <c r="L69" s="250" t="str">
        <f>IF($A69="N/A"," ",IF(Pricetype3=2,MAX(C69,0),IF(OR(Pricetype3=1,Pricetype3=4),IF(C69=0,0,(_xll.EURO(C69,Strikeprice3,0,0,($AH69+IF(Smile=TRUE,VLOOKUP(MAX(-5,Strikeprice3-C69),Volsmile,2),0)),($A69-DateToday)+15,IF(Pricetype3=1,1,0),0))),C69)))</f>
        <v xml:space="preserve"> </v>
      </c>
      <c r="M69" s="250" t="str">
        <f>IF($A69="N/A"," ",IF(Pricetype3=2,MAX(D69,0),IF(OR(Pricetype3=1,Pricetype3=4),IF(D69=0,0,(_xll.EURO(D69,Strikeprice3,0,0,($AH69+IF(Smile=TRUE,VLOOKUP(MAX(-5,Strikeprice3-D69),Volsmile,2),0)),($A69-DateToday)+15,IF(Pricetype3=1,1,0),0))),D69)))</f>
        <v xml:space="preserve"> </v>
      </c>
      <c r="N69" s="250" t="str">
        <f>IF($A69="N/A"," ",IF(Pricetype3=2,MAX(E69,0),IF(OR(Pricetype3=1,Pricetype3=4),IF(E69=0,0,(_xll.EURO(E69,Strikeprice3,0,0,($AK69+IF(Smile=TRUE,VLOOKUP(MAX(-5,Strikeprice3-E69),Volsmile,2),0)),($A69-DateToday)+15,IF(Pricetype3=1,1,0),0))),E69)))</f>
        <v xml:space="preserve"> </v>
      </c>
      <c r="O69" s="250" t="str">
        <f>IF($A69="N/A"," ",IF(Pricetype3=2,MAX(F69,0),IF(OR(Pricetype3=1,Pricetype3=4),IF(F69=0,0,(_xll.EURO(F69,Strikeprice3,0,0,($AK69+IF(Smile=TRUE,VLOOKUP(MAX(-5,Strikeprice3-F69),Volsmile,2),0)),($A69-DateToday)+15,IF(Pricetype3=1,1,0),0))),F69)))</f>
        <v xml:space="preserve"> </v>
      </c>
      <c r="P69" s="250" t="str">
        <f>IF($A69="N/A"," ",IF(Pricetype3=2,MAX(G69,0),IF(OR(Pricetype3=1,Pricetype3=4),IF(G69=0,0,(_xll.EURO(G69,Strikeprice3,0,0,($AK69+IF(Smile=TRUE,VLOOKUP(MAX(-5,Strikeprice3-G69),Volsmile,2),0)),($A69-DateToday)+15,IF(Pricetype3=1,1,0),0))),G69)))</f>
        <v xml:space="preserve"> </v>
      </c>
      <c r="Q69" s="250" t="str">
        <f>IF($A69="N/A"," ",IF(Pricetype3=2,MAX(H69,0),IF(OR(Pricetype3=1,Pricetype3=4),IF(H69=0,0,(_xll.EURO(H69,Strikeprice3,0,0,($AK69+IF(Smile=TRUE,VLOOKUP(MAX(-5,Strikeprice3-H69),Volsmile,2),0)),($A69-DateToday)+15,IF(Pricetype3=1,1,0),0))),H69)))</f>
        <v xml:space="preserve"> </v>
      </c>
      <c r="R69" s="250" t="str">
        <f>IF($A69="N/A"," ",IF(Pricetype3=2,MAX(I69,0),IF(OR(Pricetype3=1,Pricetype3=4),IF(I69=0,0,(_xll.EURO(I69,Strikeprice3,0,0,($AK69+IF(Smile=TRUE,VLOOKUP(MAX(-5,Strikeprice3-I69),Volsmile,2),0)),($A69-DateToday)+15,IF(Pricetype3=1,1,0),0))),I69)))</f>
        <v xml:space="preserve"> </v>
      </c>
      <c r="S69" s="250" t="str">
        <f>IF($A69="N/A"," ",IF(Pricetype3=2,MAX(J69,0),IF(OR(Pricetype3=1,Pricetype3=4),IF(J69=0,0,(_xll.EURO(J69,Strikeprice3,0,0,($AK69+IF(Smile=TRUE,VLOOKUP(MAX(-5,Strikeprice3-J69),Volsmile,2),0)),($A69-DateToday)+15,IF(Pricetype3=1,1,0),0))),J69)))</f>
        <v xml:space="preserve"> </v>
      </c>
      <c r="T69" s="250" t="str">
        <f>IF($A69="N/A"," ",IF(Pricetype3=2,MAX(K69,0),IF(OR(Pricetype3=1,Pricetype3=4),IF(K69=0,0,(_xll.EURO(K69,Strikeprice3,0,0,($AK69+IF(Smile=TRUE,VLOOKUP(MAX(-5,Strikeprice3-K69),Volsmile,2),0)),($A69-DateToday)+15,IF(Pricetype3=1,1,0),0))),K69)))</f>
        <v xml:space="preserve"> </v>
      </c>
      <c r="U69" s="177" t="str">
        <f t="shared" si="32"/>
        <v xml:space="preserve"> </v>
      </c>
      <c r="V69" s="178" t="str">
        <f t="shared" ref="V69:V132" si="48">IF($A69="N/A"," ",$U69*(8*($BQ69))*L69)</f>
        <v xml:space="preserve"> </v>
      </c>
      <c r="W69" s="178" t="str">
        <f t="shared" ref="W69:W132" si="49">IF($A69="N/A"," ",$U69*(8*($BQ69))*M69)</f>
        <v xml:space="preserve"> </v>
      </c>
      <c r="X69" s="178" t="str">
        <f t="shared" ref="X69:X132" si="50">IF($A69="N/A"," ",$U69*(8*($BQ69))*N69)</f>
        <v xml:space="preserve"> </v>
      </c>
      <c r="Y69" s="178" t="str">
        <f t="shared" ref="Y69:Y132" si="51">IF($A69="N/A"," ",$U69*(8*($BR69))*O69)</f>
        <v xml:space="preserve"> </v>
      </c>
      <c r="Z69" s="178" t="str">
        <f t="shared" ref="Z69:Z132" si="52">IF($A69="N/A"," ",$U69*(8*($BR69))*P69)</f>
        <v xml:space="preserve"> </v>
      </c>
      <c r="AA69" s="178" t="str">
        <f t="shared" ref="AA69:AA132" si="53">IF($A69="N/A"," ",$U69*(8*($BR69))*Q69)</f>
        <v xml:space="preserve"> </v>
      </c>
      <c r="AB69" s="178" t="str">
        <f t="shared" ref="AB69:AB132" si="54">IF($A69="N/A"," ",$U69*(8*($BS69))*R69)</f>
        <v xml:space="preserve"> </v>
      </c>
      <c r="AC69" s="178" t="str">
        <f t="shared" ref="AC69:AC132" si="55">IF($A69="N/A"," ",$U69*(8*($BS69))*S69)</f>
        <v xml:space="preserve"> </v>
      </c>
      <c r="AD69" s="178" t="str">
        <f t="shared" ref="AD69:AD132" si="56">IF($A69="N/A"," ",$U69*(8*($BS69))*T69)</f>
        <v xml:space="preserve"> </v>
      </c>
      <c r="AE69" s="178" t="str">
        <f t="shared" ref="AE69:AE132" si="57">IF($A69="N/A"," ",SUM(V69:AD69))</f>
        <v xml:space="preserve"> </v>
      </c>
      <c r="AF69" s="224" t="str">
        <f t="shared" ref="AF69:AF132" si="58">IF(A69="N/A"," ",(VLOOKUP(A69,PowerVolTable,(IF(VolBMO3=2,7,IF(VolBMO3=1,6,8))),FALSE)))</f>
        <v xml:space="preserve"> </v>
      </c>
      <c r="AG69" s="224" t="str">
        <f t="shared" ref="AG69:AG132" si="59">IF(A69="N/A"," ",(VLOOKUP(A69,IntraPowerVol,(IF(VolBMO3=2,3,IF(VolBMO3=1,2,4))),FALSE)*VLOOKUP(MONTH($A69),Volscale,2)))</f>
        <v xml:space="preserve"> </v>
      </c>
      <c r="AH69" s="224" t="str">
        <f t="shared" ref="AH69:AH132" si="60">IF($A69="N/A"," ",IF(VolType3=1,AG69,AF69))</f>
        <v xml:space="preserve"> </v>
      </c>
      <c r="AI69" s="224" t="str">
        <f t="shared" si="33"/>
        <v xml:space="preserve"> </v>
      </c>
      <c r="AJ69" s="224" t="str">
        <f t="shared" si="34"/>
        <v xml:space="preserve"> </v>
      </c>
      <c r="AK69" s="224" t="str">
        <f t="shared" ref="AK69:AK132" si="61">IF($A69="N/A"," ",IF(VolType3=1,AJ69,AI69))</f>
        <v xml:space="preserve"> </v>
      </c>
      <c r="AL69" s="224" t="str">
        <f>IF($A69="N/A"," ",IF(PV=1,0,'Pricing Inputs3'!R102))</f>
        <v xml:space="preserve"> </v>
      </c>
      <c r="AM69" s="313" t="str">
        <f t="shared" si="35"/>
        <v xml:space="preserve"> </v>
      </c>
      <c r="BQ69" t="str">
        <f t="shared" si="36"/>
        <v xml:space="preserve"> </v>
      </c>
      <c r="BR69" t="str">
        <f t="shared" si="37"/>
        <v xml:space="preserve"> </v>
      </c>
      <c r="BS69" t="str">
        <f t="shared" si="38"/>
        <v xml:space="preserve"> </v>
      </c>
    </row>
    <row r="70" spans="1:71" x14ac:dyDescent="0.2">
      <c r="A70" s="253" t="str">
        <f>IF(A69="N/A","N/A",IF(EDATE(A69,1)&gt;Inputs!$Q$5,"N/A",EDATE(A69,1)))</f>
        <v>N/A</v>
      </c>
      <c r="B70" s="324" t="str">
        <f t="shared" si="31"/>
        <v xml:space="preserve"> </v>
      </c>
      <c r="C70" s="172" t="str">
        <f t="shared" si="39"/>
        <v xml:space="preserve"> </v>
      </c>
      <c r="D70" s="172" t="str">
        <f t="shared" si="40"/>
        <v xml:space="preserve"> </v>
      </c>
      <c r="E70" s="172" t="str">
        <f t="shared" si="41"/>
        <v xml:space="preserve"> </v>
      </c>
      <c r="F70" s="172" t="str">
        <f t="shared" si="42"/>
        <v xml:space="preserve"> </v>
      </c>
      <c r="G70" s="172" t="str">
        <f t="shared" si="43"/>
        <v xml:space="preserve"> </v>
      </c>
      <c r="H70" s="172" t="str">
        <f t="shared" si="44"/>
        <v xml:space="preserve"> </v>
      </c>
      <c r="I70" s="172" t="str">
        <f t="shared" si="45"/>
        <v xml:space="preserve"> </v>
      </c>
      <c r="J70" s="172" t="str">
        <f t="shared" si="46"/>
        <v xml:space="preserve"> </v>
      </c>
      <c r="K70" s="172" t="str">
        <f t="shared" si="47"/>
        <v xml:space="preserve"> </v>
      </c>
      <c r="L70" s="250" t="str">
        <f>IF($A70="N/A"," ",IF(Pricetype3=2,MAX(C70,0),IF(OR(Pricetype3=1,Pricetype3=4),IF(C70=0,0,(_xll.EURO(C70,Strikeprice3,0,0,($AH70+IF(Smile=TRUE,VLOOKUP(MAX(-5,Strikeprice3-C70),Volsmile,2),0)),($A70-DateToday)+15,IF(Pricetype3=1,1,0),0))),C70)))</f>
        <v xml:space="preserve"> </v>
      </c>
      <c r="M70" s="250" t="str">
        <f>IF($A70="N/A"," ",IF(Pricetype3=2,MAX(D70,0),IF(OR(Pricetype3=1,Pricetype3=4),IF(D70=0,0,(_xll.EURO(D70,Strikeprice3,0,0,($AH70+IF(Smile=TRUE,VLOOKUP(MAX(-5,Strikeprice3-D70),Volsmile,2),0)),($A70-DateToday)+15,IF(Pricetype3=1,1,0),0))),D70)))</f>
        <v xml:space="preserve"> </v>
      </c>
      <c r="N70" s="250" t="str">
        <f>IF($A70="N/A"," ",IF(Pricetype3=2,MAX(E70,0),IF(OR(Pricetype3=1,Pricetype3=4),IF(E70=0,0,(_xll.EURO(E70,Strikeprice3,0,0,($AK70+IF(Smile=TRUE,VLOOKUP(MAX(-5,Strikeprice3-E70),Volsmile,2),0)),($A70-DateToday)+15,IF(Pricetype3=1,1,0),0))),E70)))</f>
        <v xml:space="preserve"> </v>
      </c>
      <c r="O70" s="250" t="str">
        <f>IF($A70="N/A"," ",IF(Pricetype3=2,MAX(F70,0),IF(OR(Pricetype3=1,Pricetype3=4),IF(F70=0,0,(_xll.EURO(F70,Strikeprice3,0,0,($AK70+IF(Smile=TRUE,VLOOKUP(MAX(-5,Strikeprice3-F70),Volsmile,2),0)),($A70-DateToday)+15,IF(Pricetype3=1,1,0),0))),F70)))</f>
        <v xml:space="preserve"> </v>
      </c>
      <c r="P70" s="250" t="str">
        <f>IF($A70="N/A"," ",IF(Pricetype3=2,MAX(G70,0),IF(OR(Pricetype3=1,Pricetype3=4),IF(G70=0,0,(_xll.EURO(G70,Strikeprice3,0,0,($AK70+IF(Smile=TRUE,VLOOKUP(MAX(-5,Strikeprice3-G70),Volsmile,2),0)),($A70-DateToday)+15,IF(Pricetype3=1,1,0),0))),G70)))</f>
        <v xml:space="preserve"> </v>
      </c>
      <c r="Q70" s="250" t="str">
        <f>IF($A70="N/A"," ",IF(Pricetype3=2,MAX(H70,0),IF(OR(Pricetype3=1,Pricetype3=4),IF(H70=0,0,(_xll.EURO(H70,Strikeprice3,0,0,($AK70+IF(Smile=TRUE,VLOOKUP(MAX(-5,Strikeprice3-H70),Volsmile,2),0)),($A70-DateToday)+15,IF(Pricetype3=1,1,0),0))),H70)))</f>
        <v xml:space="preserve"> </v>
      </c>
      <c r="R70" s="250" t="str">
        <f>IF($A70="N/A"," ",IF(Pricetype3=2,MAX(I70,0),IF(OR(Pricetype3=1,Pricetype3=4),IF(I70=0,0,(_xll.EURO(I70,Strikeprice3,0,0,($AK70+IF(Smile=TRUE,VLOOKUP(MAX(-5,Strikeprice3-I70),Volsmile,2),0)),($A70-DateToday)+15,IF(Pricetype3=1,1,0),0))),I70)))</f>
        <v xml:space="preserve"> </v>
      </c>
      <c r="S70" s="250" t="str">
        <f>IF($A70="N/A"," ",IF(Pricetype3=2,MAX(J70,0),IF(OR(Pricetype3=1,Pricetype3=4),IF(J70=0,0,(_xll.EURO(J70,Strikeprice3,0,0,($AK70+IF(Smile=TRUE,VLOOKUP(MAX(-5,Strikeprice3-J70),Volsmile,2),0)),($A70-DateToday)+15,IF(Pricetype3=1,1,0),0))),J70)))</f>
        <v xml:space="preserve"> </v>
      </c>
      <c r="T70" s="250" t="str">
        <f>IF($A70="N/A"," ",IF(Pricetype3=2,MAX(K70,0),IF(OR(Pricetype3=1,Pricetype3=4),IF(K70=0,0,(_xll.EURO(K70,Strikeprice3,0,0,($AK70+IF(Smile=TRUE,VLOOKUP(MAX(-5,Strikeprice3-K70),Volsmile,2),0)),($A70-DateToday)+15,IF(Pricetype3=1,1,0),0))),K70)))</f>
        <v xml:space="preserve"> </v>
      </c>
      <c r="U70" s="177" t="str">
        <f t="shared" si="32"/>
        <v xml:space="preserve"> </v>
      </c>
      <c r="V70" s="178" t="str">
        <f t="shared" si="48"/>
        <v xml:space="preserve"> </v>
      </c>
      <c r="W70" s="178" t="str">
        <f t="shared" si="49"/>
        <v xml:space="preserve"> </v>
      </c>
      <c r="X70" s="178" t="str">
        <f t="shared" si="50"/>
        <v xml:space="preserve"> </v>
      </c>
      <c r="Y70" s="178" t="str">
        <f t="shared" si="51"/>
        <v xml:space="preserve"> </v>
      </c>
      <c r="Z70" s="178" t="str">
        <f t="shared" si="52"/>
        <v xml:space="preserve"> </v>
      </c>
      <c r="AA70" s="178" t="str">
        <f t="shared" si="53"/>
        <v xml:space="preserve"> </v>
      </c>
      <c r="AB70" s="178" t="str">
        <f t="shared" si="54"/>
        <v xml:space="preserve"> </v>
      </c>
      <c r="AC70" s="178" t="str">
        <f t="shared" si="55"/>
        <v xml:space="preserve"> </v>
      </c>
      <c r="AD70" s="178" t="str">
        <f t="shared" si="56"/>
        <v xml:space="preserve"> </v>
      </c>
      <c r="AE70" s="178" t="str">
        <f t="shared" si="57"/>
        <v xml:space="preserve"> </v>
      </c>
      <c r="AF70" s="224" t="str">
        <f t="shared" si="58"/>
        <v xml:space="preserve"> </v>
      </c>
      <c r="AG70" s="224" t="str">
        <f t="shared" si="59"/>
        <v xml:space="preserve"> </v>
      </c>
      <c r="AH70" s="224" t="str">
        <f t="shared" si="60"/>
        <v xml:space="preserve"> </v>
      </c>
      <c r="AI70" s="224" t="str">
        <f t="shared" si="33"/>
        <v xml:space="preserve"> </v>
      </c>
      <c r="AJ70" s="224" t="str">
        <f t="shared" si="34"/>
        <v xml:space="preserve"> </v>
      </c>
      <c r="AK70" s="224" t="str">
        <f t="shared" si="61"/>
        <v xml:space="preserve"> </v>
      </c>
      <c r="AL70" s="224" t="str">
        <f>IF($A70="N/A"," ",IF(PV=1,0,'Pricing Inputs3'!R103))</f>
        <v xml:space="preserve"> </v>
      </c>
      <c r="AM70" s="313" t="str">
        <f t="shared" si="35"/>
        <v xml:space="preserve"> </v>
      </c>
      <c r="BQ70" t="str">
        <f t="shared" si="36"/>
        <v xml:space="preserve"> </v>
      </c>
      <c r="BR70" t="str">
        <f t="shared" si="37"/>
        <v xml:space="preserve"> </v>
      </c>
      <c r="BS70" t="str">
        <f t="shared" si="38"/>
        <v xml:space="preserve"> </v>
      </c>
    </row>
    <row r="71" spans="1:71" x14ac:dyDescent="0.2">
      <c r="A71" s="253" t="str">
        <f>IF(A70="N/A","N/A",IF(EDATE(A70,1)&gt;Inputs!$Q$5,"N/A",EDATE(A70,1)))</f>
        <v>N/A</v>
      </c>
      <c r="B71" s="324" t="str">
        <f t="shared" si="31"/>
        <v xml:space="preserve"> </v>
      </c>
      <c r="C71" s="172" t="str">
        <f t="shared" si="39"/>
        <v xml:space="preserve"> </v>
      </c>
      <c r="D71" s="172" t="str">
        <f t="shared" si="40"/>
        <v xml:space="preserve"> </v>
      </c>
      <c r="E71" s="172" t="str">
        <f t="shared" si="41"/>
        <v xml:space="preserve"> </v>
      </c>
      <c r="F71" s="172" t="str">
        <f t="shared" si="42"/>
        <v xml:space="preserve"> </v>
      </c>
      <c r="G71" s="172" t="str">
        <f t="shared" si="43"/>
        <v xml:space="preserve"> </v>
      </c>
      <c r="H71" s="172" t="str">
        <f t="shared" si="44"/>
        <v xml:space="preserve"> </v>
      </c>
      <c r="I71" s="172" t="str">
        <f t="shared" si="45"/>
        <v xml:space="preserve"> </v>
      </c>
      <c r="J71" s="172" t="str">
        <f t="shared" si="46"/>
        <v xml:space="preserve"> </v>
      </c>
      <c r="K71" s="172" t="str">
        <f t="shared" si="47"/>
        <v xml:space="preserve"> </v>
      </c>
      <c r="L71" s="250" t="str">
        <f>IF($A71="N/A"," ",IF(Pricetype3=2,MAX(C71,0),IF(OR(Pricetype3=1,Pricetype3=4),IF(C71=0,0,(_xll.EURO(C71,Strikeprice3,0,0,($AH71+IF(Smile=TRUE,VLOOKUP(MAX(-5,Strikeprice3-C71),Volsmile,2),0)),($A71-DateToday)+15,IF(Pricetype3=1,1,0),0))),C71)))</f>
        <v xml:space="preserve"> </v>
      </c>
      <c r="M71" s="250" t="str">
        <f>IF($A71="N/A"," ",IF(Pricetype3=2,MAX(D71,0),IF(OR(Pricetype3=1,Pricetype3=4),IF(D71=0,0,(_xll.EURO(D71,Strikeprice3,0,0,($AH71+IF(Smile=TRUE,VLOOKUP(MAX(-5,Strikeprice3-D71),Volsmile,2),0)),($A71-DateToday)+15,IF(Pricetype3=1,1,0),0))),D71)))</f>
        <v xml:space="preserve"> </v>
      </c>
      <c r="N71" s="250" t="str">
        <f>IF($A71="N/A"," ",IF(Pricetype3=2,MAX(E71,0),IF(OR(Pricetype3=1,Pricetype3=4),IF(E71=0,0,(_xll.EURO(E71,Strikeprice3,0,0,($AK71+IF(Smile=TRUE,VLOOKUP(MAX(-5,Strikeprice3-E71),Volsmile,2),0)),($A71-DateToday)+15,IF(Pricetype3=1,1,0),0))),E71)))</f>
        <v xml:space="preserve"> </v>
      </c>
      <c r="O71" s="250" t="str">
        <f>IF($A71="N/A"," ",IF(Pricetype3=2,MAX(F71,0),IF(OR(Pricetype3=1,Pricetype3=4),IF(F71=0,0,(_xll.EURO(F71,Strikeprice3,0,0,($AK71+IF(Smile=TRUE,VLOOKUP(MAX(-5,Strikeprice3-F71),Volsmile,2),0)),($A71-DateToday)+15,IF(Pricetype3=1,1,0),0))),F71)))</f>
        <v xml:space="preserve"> </v>
      </c>
      <c r="P71" s="250" t="str">
        <f>IF($A71="N/A"," ",IF(Pricetype3=2,MAX(G71,0),IF(OR(Pricetype3=1,Pricetype3=4),IF(G71=0,0,(_xll.EURO(G71,Strikeprice3,0,0,($AK71+IF(Smile=TRUE,VLOOKUP(MAX(-5,Strikeprice3-G71),Volsmile,2),0)),($A71-DateToday)+15,IF(Pricetype3=1,1,0),0))),G71)))</f>
        <v xml:space="preserve"> </v>
      </c>
      <c r="Q71" s="250" t="str">
        <f>IF($A71="N/A"," ",IF(Pricetype3=2,MAX(H71,0),IF(OR(Pricetype3=1,Pricetype3=4),IF(H71=0,0,(_xll.EURO(H71,Strikeprice3,0,0,($AK71+IF(Smile=TRUE,VLOOKUP(MAX(-5,Strikeprice3-H71),Volsmile,2),0)),($A71-DateToday)+15,IF(Pricetype3=1,1,0),0))),H71)))</f>
        <v xml:space="preserve"> </v>
      </c>
      <c r="R71" s="250" t="str">
        <f>IF($A71="N/A"," ",IF(Pricetype3=2,MAX(I71,0),IF(OR(Pricetype3=1,Pricetype3=4),IF(I71=0,0,(_xll.EURO(I71,Strikeprice3,0,0,($AK71+IF(Smile=TRUE,VLOOKUP(MAX(-5,Strikeprice3-I71),Volsmile,2),0)),($A71-DateToday)+15,IF(Pricetype3=1,1,0),0))),I71)))</f>
        <v xml:space="preserve"> </v>
      </c>
      <c r="S71" s="250" t="str">
        <f>IF($A71="N/A"," ",IF(Pricetype3=2,MAX(J71,0),IF(OR(Pricetype3=1,Pricetype3=4),IF(J71=0,0,(_xll.EURO(J71,Strikeprice3,0,0,($AK71+IF(Smile=TRUE,VLOOKUP(MAX(-5,Strikeprice3-J71),Volsmile,2),0)),($A71-DateToday)+15,IF(Pricetype3=1,1,0),0))),J71)))</f>
        <v xml:space="preserve"> </v>
      </c>
      <c r="T71" s="250" t="str">
        <f>IF($A71="N/A"," ",IF(Pricetype3=2,MAX(K71,0),IF(OR(Pricetype3=1,Pricetype3=4),IF(K71=0,0,(_xll.EURO(K71,Strikeprice3,0,0,($AK71+IF(Smile=TRUE,VLOOKUP(MAX(-5,Strikeprice3-K71),Volsmile,2),0)),($A71-DateToday)+15,IF(Pricetype3=1,1,0),0))),K71)))</f>
        <v xml:space="preserve"> </v>
      </c>
      <c r="U71" s="177" t="str">
        <f t="shared" si="32"/>
        <v xml:space="preserve"> </v>
      </c>
      <c r="V71" s="178" t="str">
        <f t="shared" si="48"/>
        <v xml:space="preserve"> </v>
      </c>
      <c r="W71" s="178" t="str">
        <f t="shared" si="49"/>
        <v xml:space="preserve"> </v>
      </c>
      <c r="X71" s="178" t="str">
        <f t="shared" si="50"/>
        <v xml:space="preserve"> </v>
      </c>
      <c r="Y71" s="178" t="str">
        <f t="shared" si="51"/>
        <v xml:space="preserve"> </v>
      </c>
      <c r="Z71" s="178" t="str">
        <f t="shared" si="52"/>
        <v xml:space="preserve"> </v>
      </c>
      <c r="AA71" s="178" t="str">
        <f t="shared" si="53"/>
        <v xml:space="preserve"> </v>
      </c>
      <c r="AB71" s="178" t="str">
        <f t="shared" si="54"/>
        <v xml:space="preserve"> </v>
      </c>
      <c r="AC71" s="178" t="str">
        <f t="shared" si="55"/>
        <v xml:space="preserve"> </v>
      </c>
      <c r="AD71" s="178" t="str">
        <f t="shared" si="56"/>
        <v xml:space="preserve"> </v>
      </c>
      <c r="AE71" s="178" t="str">
        <f t="shared" si="57"/>
        <v xml:space="preserve"> </v>
      </c>
      <c r="AF71" s="224" t="str">
        <f t="shared" si="58"/>
        <v xml:space="preserve"> </v>
      </c>
      <c r="AG71" s="224" t="str">
        <f t="shared" si="59"/>
        <v xml:space="preserve"> </v>
      </c>
      <c r="AH71" s="224" t="str">
        <f t="shared" si="60"/>
        <v xml:space="preserve"> </v>
      </c>
      <c r="AI71" s="224" t="str">
        <f t="shared" si="33"/>
        <v xml:space="preserve"> </v>
      </c>
      <c r="AJ71" s="224" t="str">
        <f t="shared" si="34"/>
        <v xml:space="preserve"> </v>
      </c>
      <c r="AK71" s="224" t="str">
        <f t="shared" si="61"/>
        <v xml:space="preserve"> </v>
      </c>
      <c r="AL71" s="224" t="str">
        <f>IF($A71="N/A"," ",IF(PV=1,0,'Pricing Inputs3'!R104))</f>
        <v xml:space="preserve"> </v>
      </c>
      <c r="AM71" s="313" t="str">
        <f t="shared" si="35"/>
        <v xml:space="preserve"> </v>
      </c>
      <c r="BQ71" t="str">
        <f t="shared" si="36"/>
        <v xml:space="preserve"> </v>
      </c>
      <c r="BR71" t="str">
        <f t="shared" si="37"/>
        <v xml:space="preserve"> </v>
      </c>
      <c r="BS71" t="str">
        <f t="shared" si="38"/>
        <v xml:space="preserve"> </v>
      </c>
    </row>
    <row r="72" spans="1:71" x14ac:dyDescent="0.2">
      <c r="A72" s="253" t="str">
        <f>IF(A71="N/A","N/A",IF(EDATE(A71,1)&gt;Inputs!$Q$5,"N/A",EDATE(A71,1)))</f>
        <v>N/A</v>
      </c>
      <c r="B72" s="324" t="str">
        <f t="shared" si="31"/>
        <v xml:space="preserve"> </v>
      </c>
      <c r="C72" s="172" t="str">
        <f t="shared" si="39"/>
        <v xml:space="preserve"> </v>
      </c>
      <c r="D72" s="172" t="str">
        <f t="shared" si="40"/>
        <v xml:space="preserve"> </v>
      </c>
      <c r="E72" s="172" t="str">
        <f t="shared" si="41"/>
        <v xml:space="preserve"> </v>
      </c>
      <c r="F72" s="172" t="str">
        <f t="shared" si="42"/>
        <v xml:space="preserve"> </v>
      </c>
      <c r="G72" s="172" t="str">
        <f t="shared" si="43"/>
        <v xml:space="preserve"> </v>
      </c>
      <c r="H72" s="172" t="str">
        <f t="shared" si="44"/>
        <v xml:space="preserve"> </v>
      </c>
      <c r="I72" s="172" t="str">
        <f t="shared" si="45"/>
        <v xml:space="preserve"> </v>
      </c>
      <c r="J72" s="172" t="str">
        <f t="shared" si="46"/>
        <v xml:space="preserve"> </v>
      </c>
      <c r="K72" s="172" t="str">
        <f t="shared" si="47"/>
        <v xml:space="preserve"> </v>
      </c>
      <c r="L72" s="250" t="str">
        <f>IF($A72="N/A"," ",IF(Pricetype3=2,MAX(C72,0),IF(OR(Pricetype3=1,Pricetype3=4),IF(C72=0,0,(_xll.EURO(C72,Strikeprice3,0,0,($AH72+IF(Smile=TRUE,VLOOKUP(MAX(-5,Strikeprice3-C72),Volsmile,2),0)),($A72-DateToday)+15,IF(Pricetype3=1,1,0),0))),C72)))</f>
        <v xml:space="preserve"> </v>
      </c>
      <c r="M72" s="250" t="str">
        <f>IF($A72="N/A"," ",IF(Pricetype3=2,MAX(D72,0),IF(OR(Pricetype3=1,Pricetype3=4),IF(D72=0,0,(_xll.EURO(D72,Strikeprice3,0,0,($AH72+IF(Smile=TRUE,VLOOKUP(MAX(-5,Strikeprice3-D72),Volsmile,2),0)),($A72-DateToday)+15,IF(Pricetype3=1,1,0),0))),D72)))</f>
        <v xml:space="preserve"> </v>
      </c>
      <c r="N72" s="250" t="str">
        <f>IF($A72="N/A"," ",IF(Pricetype3=2,MAX(E72,0),IF(OR(Pricetype3=1,Pricetype3=4),IF(E72=0,0,(_xll.EURO(E72,Strikeprice3,0,0,($AK72+IF(Smile=TRUE,VLOOKUP(MAX(-5,Strikeprice3-E72),Volsmile,2),0)),($A72-DateToday)+15,IF(Pricetype3=1,1,0),0))),E72)))</f>
        <v xml:space="preserve"> </v>
      </c>
      <c r="O72" s="250" t="str">
        <f>IF($A72="N/A"," ",IF(Pricetype3=2,MAX(F72,0),IF(OR(Pricetype3=1,Pricetype3=4),IF(F72=0,0,(_xll.EURO(F72,Strikeprice3,0,0,($AK72+IF(Smile=TRUE,VLOOKUP(MAX(-5,Strikeprice3-F72),Volsmile,2),0)),($A72-DateToday)+15,IF(Pricetype3=1,1,0),0))),F72)))</f>
        <v xml:space="preserve"> </v>
      </c>
      <c r="P72" s="250" t="str">
        <f>IF($A72="N/A"," ",IF(Pricetype3=2,MAX(G72,0),IF(OR(Pricetype3=1,Pricetype3=4),IF(G72=0,0,(_xll.EURO(G72,Strikeprice3,0,0,($AK72+IF(Smile=TRUE,VLOOKUP(MAX(-5,Strikeprice3-G72),Volsmile,2),0)),($A72-DateToday)+15,IF(Pricetype3=1,1,0),0))),G72)))</f>
        <v xml:space="preserve"> </v>
      </c>
      <c r="Q72" s="250" t="str">
        <f>IF($A72="N/A"," ",IF(Pricetype3=2,MAX(H72,0),IF(OR(Pricetype3=1,Pricetype3=4),IF(H72=0,0,(_xll.EURO(H72,Strikeprice3,0,0,($AK72+IF(Smile=TRUE,VLOOKUP(MAX(-5,Strikeprice3-H72),Volsmile,2),0)),($A72-DateToday)+15,IF(Pricetype3=1,1,0),0))),H72)))</f>
        <v xml:space="preserve"> </v>
      </c>
      <c r="R72" s="250" t="str">
        <f>IF($A72="N/A"," ",IF(Pricetype3=2,MAX(I72,0),IF(OR(Pricetype3=1,Pricetype3=4),IF(I72=0,0,(_xll.EURO(I72,Strikeprice3,0,0,($AK72+IF(Smile=TRUE,VLOOKUP(MAX(-5,Strikeprice3-I72),Volsmile,2),0)),($A72-DateToday)+15,IF(Pricetype3=1,1,0),0))),I72)))</f>
        <v xml:space="preserve"> </v>
      </c>
      <c r="S72" s="250" t="str">
        <f>IF($A72="N/A"," ",IF(Pricetype3=2,MAX(J72,0),IF(OR(Pricetype3=1,Pricetype3=4),IF(J72=0,0,(_xll.EURO(J72,Strikeprice3,0,0,($AK72+IF(Smile=TRUE,VLOOKUP(MAX(-5,Strikeprice3-J72),Volsmile,2),0)),($A72-DateToday)+15,IF(Pricetype3=1,1,0),0))),J72)))</f>
        <v xml:space="preserve"> </v>
      </c>
      <c r="T72" s="250" t="str">
        <f>IF($A72="N/A"," ",IF(Pricetype3=2,MAX(K72,0),IF(OR(Pricetype3=1,Pricetype3=4),IF(K72=0,0,(_xll.EURO(K72,Strikeprice3,0,0,($AK72+IF(Smile=TRUE,VLOOKUP(MAX(-5,Strikeprice3-K72),Volsmile,2),0)),($A72-DateToday)+15,IF(Pricetype3=1,1,0),0))),K72)))</f>
        <v xml:space="preserve"> </v>
      </c>
      <c r="U72" s="177" t="str">
        <f t="shared" si="32"/>
        <v xml:space="preserve"> </v>
      </c>
      <c r="V72" s="178" t="str">
        <f t="shared" si="48"/>
        <v xml:space="preserve"> </v>
      </c>
      <c r="W72" s="178" t="str">
        <f t="shared" si="49"/>
        <v xml:space="preserve"> </v>
      </c>
      <c r="X72" s="178" t="str">
        <f t="shared" si="50"/>
        <v xml:space="preserve"> </v>
      </c>
      <c r="Y72" s="178" t="str">
        <f t="shared" si="51"/>
        <v xml:space="preserve"> </v>
      </c>
      <c r="Z72" s="178" t="str">
        <f t="shared" si="52"/>
        <v xml:space="preserve"> </v>
      </c>
      <c r="AA72" s="178" t="str">
        <f t="shared" si="53"/>
        <v xml:space="preserve"> </v>
      </c>
      <c r="AB72" s="178" t="str">
        <f t="shared" si="54"/>
        <v xml:space="preserve"> </v>
      </c>
      <c r="AC72" s="178" t="str">
        <f t="shared" si="55"/>
        <v xml:space="preserve"> </v>
      </c>
      <c r="AD72" s="178" t="str">
        <f t="shared" si="56"/>
        <v xml:space="preserve"> </v>
      </c>
      <c r="AE72" s="178" t="str">
        <f t="shared" si="57"/>
        <v xml:space="preserve"> </v>
      </c>
      <c r="AF72" s="224" t="str">
        <f t="shared" si="58"/>
        <v xml:space="preserve"> </v>
      </c>
      <c r="AG72" s="224" t="str">
        <f t="shared" si="59"/>
        <v xml:space="preserve"> </v>
      </c>
      <c r="AH72" s="224" t="str">
        <f t="shared" si="60"/>
        <v xml:space="preserve"> </v>
      </c>
      <c r="AI72" s="224" t="str">
        <f t="shared" si="33"/>
        <v xml:space="preserve"> </v>
      </c>
      <c r="AJ72" s="224" t="str">
        <f t="shared" si="34"/>
        <v xml:space="preserve"> </v>
      </c>
      <c r="AK72" s="224" t="str">
        <f t="shared" si="61"/>
        <v xml:space="preserve"> </v>
      </c>
      <c r="AL72" s="224" t="str">
        <f>IF($A72="N/A"," ",IF(PV=1,0,'Pricing Inputs3'!R105))</f>
        <v xml:space="preserve"> </v>
      </c>
      <c r="AM72" s="313" t="str">
        <f t="shared" si="35"/>
        <v xml:space="preserve"> </v>
      </c>
      <c r="BQ72" t="str">
        <f t="shared" si="36"/>
        <v xml:space="preserve"> </v>
      </c>
      <c r="BR72" t="str">
        <f t="shared" si="37"/>
        <v xml:space="preserve"> </v>
      </c>
      <c r="BS72" t="str">
        <f t="shared" si="38"/>
        <v xml:space="preserve"> </v>
      </c>
    </row>
    <row r="73" spans="1:71" x14ac:dyDescent="0.2">
      <c r="A73" s="253" t="str">
        <f>IF(A72="N/A","N/A",IF(EDATE(A72,1)&gt;Inputs!$Q$5,"N/A",EDATE(A72,1)))</f>
        <v>N/A</v>
      </c>
      <c r="B73" s="324" t="str">
        <f t="shared" si="31"/>
        <v xml:space="preserve"> </v>
      </c>
      <c r="C73" s="172" t="str">
        <f t="shared" si="39"/>
        <v xml:space="preserve"> </v>
      </c>
      <c r="D73" s="172" t="str">
        <f t="shared" si="40"/>
        <v xml:space="preserve"> </v>
      </c>
      <c r="E73" s="172" t="str">
        <f t="shared" si="41"/>
        <v xml:space="preserve"> </v>
      </c>
      <c r="F73" s="172" t="str">
        <f t="shared" si="42"/>
        <v xml:space="preserve"> </v>
      </c>
      <c r="G73" s="172" t="str">
        <f t="shared" si="43"/>
        <v xml:space="preserve"> </v>
      </c>
      <c r="H73" s="172" t="str">
        <f t="shared" si="44"/>
        <v xml:space="preserve"> </v>
      </c>
      <c r="I73" s="172" t="str">
        <f t="shared" si="45"/>
        <v xml:space="preserve"> </v>
      </c>
      <c r="J73" s="172" t="str">
        <f t="shared" si="46"/>
        <v xml:space="preserve"> </v>
      </c>
      <c r="K73" s="172" t="str">
        <f t="shared" si="47"/>
        <v xml:space="preserve"> </v>
      </c>
      <c r="L73" s="250" t="str">
        <f>IF($A73="N/A"," ",IF(Pricetype3=2,MAX(C73,0),IF(OR(Pricetype3=1,Pricetype3=4),IF(C73=0,0,(_xll.EURO(C73,Strikeprice3,0,0,($AH73+IF(Smile=TRUE,VLOOKUP(MAX(-5,Strikeprice3-C73),Volsmile,2),0)),($A73-DateToday)+15,IF(Pricetype3=1,1,0),0))),C73)))</f>
        <v xml:space="preserve"> </v>
      </c>
      <c r="M73" s="250" t="str">
        <f>IF($A73="N/A"," ",IF(Pricetype3=2,MAX(D73,0),IF(OR(Pricetype3=1,Pricetype3=4),IF(D73=0,0,(_xll.EURO(D73,Strikeprice3,0,0,($AH73+IF(Smile=TRUE,VLOOKUP(MAX(-5,Strikeprice3-D73),Volsmile,2),0)),($A73-DateToday)+15,IF(Pricetype3=1,1,0),0))),D73)))</f>
        <v xml:space="preserve"> </v>
      </c>
      <c r="N73" s="250" t="str">
        <f>IF($A73="N/A"," ",IF(Pricetype3=2,MAX(E73,0),IF(OR(Pricetype3=1,Pricetype3=4),IF(E73=0,0,(_xll.EURO(E73,Strikeprice3,0,0,($AK73+IF(Smile=TRUE,VLOOKUP(MAX(-5,Strikeprice3-E73),Volsmile,2),0)),($A73-DateToday)+15,IF(Pricetype3=1,1,0),0))),E73)))</f>
        <v xml:space="preserve"> </v>
      </c>
      <c r="O73" s="250" t="str">
        <f>IF($A73="N/A"," ",IF(Pricetype3=2,MAX(F73,0),IF(OR(Pricetype3=1,Pricetype3=4),IF(F73=0,0,(_xll.EURO(F73,Strikeprice3,0,0,($AK73+IF(Smile=TRUE,VLOOKUP(MAX(-5,Strikeprice3-F73),Volsmile,2),0)),($A73-DateToday)+15,IF(Pricetype3=1,1,0),0))),F73)))</f>
        <v xml:space="preserve"> </v>
      </c>
      <c r="P73" s="250" t="str">
        <f>IF($A73="N/A"," ",IF(Pricetype3=2,MAX(G73,0),IF(OR(Pricetype3=1,Pricetype3=4),IF(G73=0,0,(_xll.EURO(G73,Strikeprice3,0,0,($AK73+IF(Smile=TRUE,VLOOKUP(MAX(-5,Strikeprice3-G73),Volsmile,2),0)),($A73-DateToday)+15,IF(Pricetype3=1,1,0),0))),G73)))</f>
        <v xml:space="preserve"> </v>
      </c>
      <c r="Q73" s="250" t="str">
        <f>IF($A73="N/A"," ",IF(Pricetype3=2,MAX(H73,0),IF(OR(Pricetype3=1,Pricetype3=4),IF(H73=0,0,(_xll.EURO(H73,Strikeprice3,0,0,($AK73+IF(Smile=TRUE,VLOOKUP(MAX(-5,Strikeprice3-H73),Volsmile,2),0)),($A73-DateToday)+15,IF(Pricetype3=1,1,0),0))),H73)))</f>
        <v xml:space="preserve"> </v>
      </c>
      <c r="R73" s="250" t="str">
        <f>IF($A73="N/A"," ",IF(Pricetype3=2,MAX(I73,0),IF(OR(Pricetype3=1,Pricetype3=4),IF(I73=0,0,(_xll.EURO(I73,Strikeprice3,0,0,($AK73+IF(Smile=TRUE,VLOOKUP(MAX(-5,Strikeprice3-I73),Volsmile,2),0)),($A73-DateToday)+15,IF(Pricetype3=1,1,0),0))),I73)))</f>
        <v xml:space="preserve"> </v>
      </c>
      <c r="S73" s="250" t="str">
        <f>IF($A73="N/A"," ",IF(Pricetype3=2,MAX(J73,0),IF(OR(Pricetype3=1,Pricetype3=4),IF(J73=0,0,(_xll.EURO(J73,Strikeprice3,0,0,($AK73+IF(Smile=TRUE,VLOOKUP(MAX(-5,Strikeprice3-J73),Volsmile,2),0)),($A73-DateToday)+15,IF(Pricetype3=1,1,0),0))),J73)))</f>
        <v xml:space="preserve"> </v>
      </c>
      <c r="T73" s="250" t="str">
        <f>IF($A73="N/A"," ",IF(Pricetype3=2,MAX(K73,0),IF(OR(Pricetype3=1,Pricetype3=4),IF(K73=0,0,(_xll.EURO(K73,Strikeprice3,0,0,($AK73+IF(Smile=TRUE,VLOOKUP(MAX(-5,Strikeprice3-K73),Volsmile,2),0)),($A73-DateToday)+15,IF(Pricetype3=1,1,0),0))),K73)))</f>
        <v xml:space="preserve"> </v>
      </c>
      <c r="U73" s="177" t="str">
        <f t="shared" si="32"/>
        <v xml:space="preserve"> </v>
      </c>
      <c r="V73" s="178" t="str">
        <f t="shared" si="48"/>
        <v xml:space="preserve"> </v>
      </c>
      <c r="W73" s="178" t="str">
        <f t="shared" si="49"/>
        <v xml:space="preserve"> </v>
      </c>
      <c r="X73" s="178" t="str">
        <f t="shared" si="50"/>
        <v xml:space="preserve"> </v>
      </c>
      <c r="Y73" s="178" t="str">
        <f t="shared" si="51"/>
        <v xml:space="preserve"> </v>
      </c>
      <c r="Z73" s="178" t="str">
        <f t="shared" si="52"/>
        <v xml:space="preserve"> </v>
      </c>
      <c r="AA73" s="178" t="str">
        <f t="shared" si="53"/>
        <v xml:space="preserve"> </v>
      </c>
      <c r="AB73" s="178" t="str">
        <f t="shared" si="54"/>
        <v xml:space="preserve"> </v>
      </c>
      <c r="AC73" s="178" t="str">
        <f t="shared" si="55"/>
        <v xml:space="preserve"> </v>
      </c>
      <c r="AD73" s="178" t="str">
        <f t="shared" si="56"/>
        <v xml:space="preserve"> </v>
      </c>
      <c r="AE73" s="178" t="str">
        <f t="shared" si="57"/>
        <v xml:space="preserve"> </v>
      </c>
      <c r="AF73" s="224" t="str">
        <f t="shared" si="58"/>
        <v xml:space="preserve"> </v>
      </c>
      <c r="AG73" s="224" t="str">
        <f t="shared" si="59"/>
        <v xml:space="preserve"> </v>
      </c>
      <c r="AH73" s="224" t="str">
        <f t="shared" si="60"/>
        <v xml:space="preserve"> </v>
      </c>
      <c r="AI73" s="224" t="str">
        <f t="shared" si="33"/>
        <v xml:space="preserve"> </v>
      </c>
      <c r="AJ73" s="224" t="str">
        <f t="shared" si="34"/>
        <v xml:space="preserve"> </v>
      </c>
      <c r="AK73" s="224" t="str">
        <f t="shared" si="61"/>
        <v xml:space="preserve"> </v>
      </c>
      <c r="AL73" s="224" t="str">
        <f>IF($A73="N/A"," ",IF(PV=1,0,'Pricing Inputs3'!R106))</f>
        <v xml:space="preserve"> </v>
      </c>
      <c r="AM73" s="313" t="str">
        <f t="shared" si="35"/>
        <v xml:space="preserve"> </v>
      </c>
      <c r="BQ73" t="str">
        <f t="shared" si="36"/>
        <v xml:space="preserve"> </v>
      </c>
      <c r="BR73" t="str">
        <f t="shared" si="37"/>
        <v xml:space="preserve"> </v>
      </c>
      <c r="BS73" t="str">
        <f t="shared" si="38"/>
        <v xml:space="preserve"> </v>
      </c>
    </row>
    <row r="74" spans="1:71" x14ac:dyDescent="0.2">
      <c r="A74" s="253" t="str">
        <f>IF(A73="N/A","N/A",IF(EDATE(A73,1)&gt;Inputs!$Q$5,"N/A",EDATE(A73,1)))</f>
        <v>N/A</v>
      </c>
      <c r="B74" s="324" t="str">
        <f t="shared" si="31"/>
        <v xml:space="preserve"> </v>
      </c>
      <c r="C74" s="172" t="str">
        <f t="shared" si="39"/>
        <v xml:space="preserve"> </v>
      </c>
      <c r="D74" s="172" t="str">
        <f t="shared" si="40"/>
        <v xml:space="preserve"> </v>
      </c>
      <c r="E74" s="172" t="str">
        <f t="shared" si="41"/>
        <v xml:space="preserve"> </v>
      </c>
      <c r="F74" s="172" t="str">
        <f t="shared" si="42"/>
        <v xml:space="preserve"> </v>
      </c>
      <c r="G74" s="172" t="str">
        <f t="shared" si="43"/>
        <v xml:space="preserve"> </v>
      </c>
      <c r="H74" s="172" t="str">
        <f t="shared" si="44"/>
        <v xml:space="preserve"> </v>
      </c>
      <c r="I74" s="172" t="str">
        <f t="shared" si="45"/>
        <v xml:space="preserve"> </v>
      </c>
      <c r="J74" s="172" t="str">
        <f t="shared" si="46"/>
        <v xml:space="preserve"> </v>
      </c>
      <c r="K74" s="172" t="str">
        <f t="shared" si="47"/>
        <v xml:space="preserve"> </v>
      </c>
      <c r="L74" s="250" t="str">
        <f>IF($A74="N/A"," ",IF(Pricetype3=2,MAX(C74,0),IF(OR(Pricetype3=1,Pricetype3=4),IF(C74=0,0,(_xll.EURO(C74,Strikeprice3,0,0,($AH74+IF(Smile=TRUE,VLOOKUP(MAX(-5,Strikeprice3-C74),Volsmile,2),0)),($A74-DateToday)+15,IF(Pricetype3=1,1,0),0))),C74)))</f>
        <v xml:space="preserve"> </v>
      </c>
      <c r="M74" s="250" t="str">
        <f>IF($A74="N/A"," ",IF(Pricetype3=2,MAX(D74,0),IF(OR(Pricetype3=1,Pricetype3=4),IF(D74=0,0,(_xll.EURO(D74,Strikeprice3,0,0,($AH74+IF(Smile=TRUE,VLOOKUP(MAX(-5,Strikeprice3-D74),Volsmile,2),0)),($A74-DateToday)+15,IF(Pricetype3=1,1,0),0))),D74)))</f>
        <v xml:space="preserve"> </v>
      </c>
      <c r="N74" s="250" t="str">
        <f>IF($A74="N/A"," ",IF(Pricetype3=2,MAX(E74,0),IF(OR(Pricetype3=1,Pricetype3=4),IF(E74=0,0,(_xll.EURO(E74,Strikeprice3,0,0,($AK74+IF(Smile=TRUE,VLOOKUP(MAX(-5,Strikeprice3-E74),Volsmile,2),0)),($A74-DateToday)+15,IF(Pricetype3=1,1,0),0))),E74)))</f>
        <v xml:space="preserve"> </v>
      </c>
      <c r="O74" s="250" t="str">
        <f>IF($A74="N/A"," ",IF(Pricetype3=2,MAX(F74,0),IF(OR(Pricetype3=1,Pricetype3=4),IF(F74=0,0,(_xll.EURO(F74,Strikeprice3,0,0,($AK74+IF(Smile=TRUE,VLOOKUP(MAX(-5,Strikeprice3-F74),Volsmile,2),0)),($A74-DateToday)+15,IF(Pricetype3=1,1,0),0))),F74)))</f>
        <v xml:space="preserve"> </v>
      </c>
      <c r="P74" s="250" t="str">
        <f>IF($A74="N/A"," ",IF(Pricetype3=2,MAX(G74,0),IF(OR(Pricetype3=1,Pricetype3=4),IF(G74=0,0,(_xll.EURO(G74,Strikeprice3,0,0,($AK74+IF(Smile=TRUE,VLOOKUP(MAX(-5,Strikeprice3-G74),Volsmile,2),0)),($A74-DateToday)+15,IF(Pricetype3=1,1,0),0))),G74)))</f>
        <v xml:space="preserve"> </v>
      </c>
      <c r="Q74" s="250" t="str">
        <f>IF($A74="N/A"," ",IF(Pricetype3=2,MAX(H74,0),IF(OR(Pricetype3=1,Pricetype3=4),IF(H74=0,0,(_xll.EURO(H74,Strikeprice3,0,0,($AK74+IF(Smile=TRUE,VLOOKUP(MAX(-5,Strikeprice3-H74),Volsmile,2),0)),($A74-DateToday)+15,IF(Pricetype3=1,1,0),0))),H74)))</f>
        <v xml:space="preserve"> </v>
      </c>
      <c r="R74" s="250" t="str">
        <f>IF($A74="N/A"," ",IF(Pricetype3=2,MAX(I74,0),IF(OR(Pricetype3=1,Pricetype3=4),IF(I74=0,0,(_xll.EURO(I74,Strikeprice3,0,0,($AK74+IF(Smile=TRUE,VLOOKUP(MAX(-5,Strikeprice3-I74),Volsmile,2),0)),($A74-DateToday)+15,IF(Pricetype3=1,1,0),0))),I74)))</f>
        <v xml:space="preserve"> </v>
      </c>
      <c r="S74" s="250" t="str">
        <f>IF($A74="N/A"," ",IF(Pricetype3=2,MAX(J74,0),IF(OR(Pricetype3=1,Pricetype3=4),IF(J74=0,0,(_xll.EURO(J74,Strikeprice3,0,0,($AK74+IF(Smile=TRUE,VLOOKUP(MAX(-5,Strikeprice3-J74),Volsmile,2),0)),($A74-DateToday)+15,IF(Pricetype3=1,1,0),0))),J74)))</f>
        <v xml:space="preserve"> </v>
      </c>
      <c r="T74" s="250" t="str">
        <f>IF($A74="N/A"," ",IF(Pricetype3=2,MAX(K74,0),IF(OR(Pricetype3=1,Pricetype3=4),IF(K74=0,0,(_xll.EURO(K74,Strikeprice3,0,0,($AK74+IF(Smile=TRUE,VLOOKUP(MAX(-5,Strikeprice3-K74),Volsmile,2),0)),($A74-DateToday)+15,IF(Pricetype3=1,1,0),0))),K74)))</f>
        <v xml:space="preserve"> </v>
      </c>
      <c r="U74" s="177" t="str">
        <f t="shared" si="32"/>
        <v xml:space="preserve"> </v>
      </c>
      <c r="V74" s="178" t="str">
        <f t="shared" si="48"/>
        <v xml:space="preserve"> </v>
      </c>
      <c r="W74" s="178" t="str">
        <f t="shared" si="49"/>
        <v xml:space="preserve"> </v>
      </c>
      <c r="X74" s="178" t="str">
        <f t="shared" si="50"/>
        <v xml:space="preserve"> </v>
      </c>
      <c r="Y74" s="178" t="str">
        <f t="shared" si="51"/>
        <v xml:space="preserve"> </v>
      </c>
      <c r="Z74" s="178" t="str">
        <f t="shared" si="52"/>
        <v xml:space="preserve"> </v>
      </c>
      <c r="AA74" s="178" t="str">
        <f t="shared" si="53"/>
        <v xml:space="preserve"> </v>
      </c>
      <c r="AB74" s="178" t="str">
        <f t="shared" si="54"/>
        <v xml:space="preserve"> </v>
      </c>
      <c r="AC74" s="178" t="str">
        <f t="shared" si="55"/>
        <v xml:space="preserve"> </v>
      </c>
      <c r="AD74" s="178" t="str">
        <f t="shared" si="56"/>
        <v xml:space="preserve"> </v>
      </c>
      <c r="AE74" s="178" t="str">
        <f t="shared" si="57"/>
        <v xml:space="preserve"> </v>
      </c>
      <c r="AF74" s="224" t="str">
        <f t="shared" si="58"/>
        <v xml:space="preserve"> </v>
      </c>
      <c r="AG74" s="224" t="str">
        <f t="shared" si="59"/>
        <v xml:space="preserve"> </v>
      </c>
      <c r="AH74" s="224" t="str">
        <f t="shared" si="60"/>
        <v xml:space="preserve"> </v>
      </c>
      <c r="AI74" s="224" t="str">
        <f t="shared" si="33"/>
        <v xml:space="preserve"> </v>
      </c>
      <c r="AJ74" s="224" t="str">
        <f t="shared" si="34"/>
        <v xml:space="preserve"> </v>
      </c>
      <c r="AK74" s="224" t="str">
        <f t="shared" si="61"/>
        <v xml:space="preserve"> </v>
      </c>
      <c r="AL74" s="224" t="str">
        <f>IF($A74="N/A"," ",IF(PV=1,0,'Pricing Inputs3'!R107))</f>
        <v xml:space="preserve"> </v>
      </c>
      <c r="AM74" s="313" t="str">
        <f t="shared" si="35"/>
        <v xml:space="preserve"> </v>
      </c>
      <c r="BQ74" t="str">
        <f t="shared" si="36"/>
        <v xml:space="preserve"> </v>
      </c>
      <c r="BR74" t="str">
        <f t="shared" si="37"/>
        <v xml:space="preserve"> </v>
      </c>
      <c r="BS74" t="str">
        <f t="shared" si="38"/>
        <v xml:space="preserve"> </v>
      </c>
    </row>
    <row r="75" spans="1:71" x14ac:dyDescent="0.2">
      <c r="A75" s="253" t="str">
        <f>IF(A74="N/A","N/A",IF(EDATE(A74,1)&gt;Inputs!$Q$5,"N/A",EDATE(A74,1)))</f>
        <v>N/A</v>
      </c>
      <c r="B75" s="324" t="str">
        <f t="shared" si="31"/>
        <v xml:space="preserve"> </v>
      </c>
      <c r="C75" s="172" t="str">
        <f t="shared" si="39"/>
        <v xml:space="preserve"> </v>
      </c>
      <c r="D75" s="172" t="str">
        <f t="shared" si="40"/>
        <v xml:space="preserve"> </v>
      </c>
      <c r="E75" s="172" t="str">
        <f t="shared" si="41"/>
        <v xml:space="preserve"> </v>
      </c>
      <c r="F75" s="172" t="str">
        <f t="shared" si="42"/>
        <v xml:space="preserve"> </v>
      </c>
      <c r="G75" s="172" t="str">
        <f t="shared" si="43"/>
        <v xml:space="preserve"> </v>
      </c>
      <c r="H75" s="172" t="str">
        <f t="shared" si="44"/>
        <v xml:space="preserve"> </v>
      </c>
      <c r="I75" s="172" t="str">
        <f t="shared" si="45"/>
        <v xml:space="preserve"> </v>
      </c>
      <c r="J75" s="172" t="str">
        <f t="shared" si="46"/>
        <v xml:space="preserve"> </v>
      </c>
      <c r="K75" s="172" t="str">
        <f t="shared" si="47"/>
        <v xml:space="preserve"> </v>
      </c>
      <c r="L75" s="250" t="str">
        <f>IF($A75="N/A"," ",IF(Pricetype3=2,MAX(C75,0),IF(OR(Pricetype3=1,Pricetype3=4),IF(C75=0,0,(_xll.EURO(C75,Strikeprice3,0,0,($AH75+IF(Smile=TRUE,VLOOKUP(MAX(-5,Strikeprice3-C75),Volsmile,2),0)),($A75-DateToday)+15,IF(Pricetype3=1,1,0),0))),C75)))</f>
        <v xml:space="preserve"> </v>
      </c>
      <c r="M75" s="250" t="str">
        <f>IF($A75="N/A"," ",IF(Pricetype3=2,MAX(D75,0),IF(OR(Pricetype3=1,Pricetype3=4),IF(D75=0,0,(_xll.EURO(D75,Strikeprice3,0,0,($AH75+IF(Smile=TRUE,VLOOKUP(MAX(-5,Strikeprice3-D75),Volsmile,2),0)),($A75-DateToday)+15,IF(Pricetype3=1,1,0),0))),D75)))</f>
        <v xml:space="preserve"> </v>
      </c>
      <c r="N75" s="250" t="str">
        <f>IF($A75="N/A"," ",IF(Pricetype3=2,MAX(E75,0),IF(OR(Pricetype3=1,Pricetype3=4),IF(E75=0,0,(_xll.EURO(E75,Strikeprice3,0,0,($AK75+IF(Smile=TRUE,VLOOKUP(MAX(-5,Strikeprice3-E75),Volsmile,2),0)),($A75-DateToday)+15,IF(Pricetype3=1,1,0),0))),E75)))</f>
        <v xml:space="preserve"> </v>
      </c>
      <c r="O75" s="250" t="str">
        <f>IF($A75="N/A"," ",IF(Pricetype3=2,MAX(F75,0),IF(OR(Pricetype3=1,Pricetype3=4),IF(F75=0,0,(_xll.EURO(F75,Strikeprice3,0,0,($AK75+IF(Smile=TRUE,VLOOKUP(MAX(-5,Strikeprice3-F75),Volsmile,2),0)),($A75-DateToday)+15,IF(Pricetype3=1,1,0),0))),F75)))</f>
        <v xml:space="preserve"> </v>
      </c>
      <c r="P75" s="250" t="str">
        <f>IF($A75="N/A"," ",IF(Pricetype3=2,MAX(G75,0),IF(OR(Pricetype3=1,Pricetype3=4),IF(G75=0,0,(_xll.EURO(G75,Strikeprice3,0,0,($AK75+IF(Smile=TRUE,VLOOKUP(MAX(-5,Strikeprice3-G75),Volsmile,2),0)),($A75-DateToday)+15,IF(Pricetype3=1,1,0),0))),G75)))</f>
        <v xml:space="preserve"> </v>
      </c>
      <c r="Q75" s="250" t="str">
        <f>IF($A75="N/A"," ",IF(Pricetype3=2,MAX(H75,0),IF(OR(Pricetype3=1,Pricetype3=4),IF(H75=0,0,(_xll.EURO(H75,Strikeprice3,0,0,($AK75+IF(Smile=TRUE,VLOOKUP(MAX(-5,Strikeprice3-H75),Volsmile,2),0)),($A75-DateToday)+15,IF(Pricetype3=1,1,0),0))),H75)))</f>
        <v xml:space="preserve"> </v>
      </c>
      <c r="R75" s="250" t="str">
        <f>IF($A75="N/A"," ",IF(Pricetype3=2,MAX(I75,0),IF(OR(Pricetype3=1,Pricetype3=4),IF(I75=0,0,(_xll.EURO(I75,Strikeprice3,0,0,($AK75+IF(Smile=TRUE,VLOOKUP(MAX(-5,Strikeprice3-I75),Volsmile,2),0)),($A75-DateToday)+15,IF(Pricetype3=1,1,0),0))),I75)))</f>
        <v xml:space="preserve"> </v>
      </c>
      <c r="S75" s="250" t="str">
        <f>IF($A75="N/A"," ",IF(Pricetype3=2,MAX(J75,0),IF(OR(Pricetype3=1,Pricetype3=4),IF(J75=0,0,(_xll.EURO(J75,Strikeprice3,0,0,($AK75+IF(Smile=TRUE,VLOOKUP(MAX(-5,Strikeprice3-J75),Volsmile,2),0)),($A75-DateToday)+15,IF(Pricetype3=1,1,0),0))),J75)))</f>
        <v xml:space="preserve"> </v>
      </c>
      <c r="T75" s="250" t="str">
        <f>IF($A75="N/A"," ",IF(Pricetype3=2,MAX(K75,0),IF(OR(Pricetype3=1,Pricetype3=4),IF(K75=0,0,(_xll.EURO(K75,Strikeprice3,0,0,($AK75+IF(Smile=TRUE,VLOOKUP(MAX(-5,Strikeprice3-K75),Volsmile,2),0)),($A75-DateToday)+15,IF(Pricetype3=1,1,0),0))),K75)))</f>
        <v xml:space="preserve"> </v>
      </c>
      <c r="U75" s="177" t="str">
        <f t="shared" si="32"/>
        <v xml:space="preserve"> </v>
      </c>
      <c r="V75" s="178" t="str">
        <f t="shared" si="48"/>
        <v xml:space="preserve"> </v>
      </c>
      <c r="W75" s="178" t="str">
        <f t="shared" si="49"/>
        <v xml:space="preserve"> </v>
      </c>
      <c r="X75" s="178" t="str">
        <f t="shared" si="50"/>
        <v xml:space="preserve"> </v>
      </c>
      <c r="Y75" s="178" t="str">
        <f t="shared" si="51"/>
        <v xml:space="preserve"> </v>
      </c>
      <c r="Z75" s="178" t="str">
        <f t="shared" si="52"/>
        <v xml:space="preserve"> </v>
      </c>
      <c r="AA75" s="178" t="str">
        <f t="shared" si="53"/>
        <v xml:space="preserve"> </v>
      </c>
      <c r="AB75" s="178" t="str">
        <f t="shared" si="54"/>
        <v xml:space="preserve"> </v>
      </c>
      <c r="AC75" s="178" t="str">
        <f t="shared" si="55"/>
        <v xml:space="preserve"> </v>
      </c>
      <c r="AD75" s="178" t="str">
        <f t="shared" si="56"/>
        <v xml:space="preserve"> </v>
      </c>
      <c r="AE75" s="178" t="str">
        <f t="shared" si="57"/>
        <v xml:space="preserve"> </v>
      </c>
      <c r="AF75" s="224" t="str">
        <f t="shared" si="58"/>
        <v xml:space="preserve"> </v>
      </c>
      <c r="AG75" s="224" t="str">
        <f t="shared" si="59"/>
        <v xml:space="preserve"> </v>
      </c>
      <c r="AH75" s="224" t="str">
        <f t="shared" si="60"/>
        <v xml:space="preserve"> </v>
      </c>
      <c r="AI75" s="224" t="str">
        <f t="shared" si="33"/>
        <v xml:space="preserve"> </v>
      </c>
      <c r="AJ75" s="224" t="str">
        <f t="shared" si="34"/>
        <v xml:space="preserve"> </v>
      </c>
      <c r="AK75" s="224" t="str">
        <f t="shared" si="61"/>
        <v xml:space="preserve"> </v>
      </c>
      <c r="AL75" s="224" t="str">
        <f>IF($A75="N/A"," ",IF(PV=1,0,'Pricing Inputs3'!R108))</f>
        <v xml:space="preserve"> </v>
      </c>
      <c r="AM75" s="313" t="str">
        <f t="shared" si="35"/>
        <v xml:space="preserve"> </v>
      </c>
      <c r="BQ75" t="str">
        <f t="shared" si="36"/>
        <v xml:space="preserve"> </v>
      </c>
      <c r="BR75" t="str">
        <f t="shared" si="37"/>
        <v xml:space="preserve"> </v>
      </c>
      <c r="BS75" t="str">
        <f t="shared" si="38"/>
        <v xml:space="preserve"> </v>
      </c>
    </row>
    <row r="76" spans="1:71" x14ac:dyDescent="0.2">
      <c r="A76" s="253" t="str">
        <f>IF(A75="N/A","N/A",IF(EDATE(A75,1)&gt;Inputs!$Q$5,"N/A",EDATE(A75,1)))</f>
        <v>N/A</v>
      </c>
      <c r="B76" s="324" t="str">
        <f t="shared" si="31"/>
        <v xml:space="preserve"> </v>
      </c>
      <c r="C76" s="172" t="str">
        <f t="shared" si="39"/>
        <v xml:space="preserve"> </v>
      </c>
      <c r="D76" s="172" t="str">
        <f t="shared" si="40"/>
        <v xml:space="preserve"> </v>
      </c>
      <c r="E76" s="172" t="str">
        <f t="shared" si="41"/>
        <v xml:space="preserve"> </v>
      </c>
      <c r="F76" s="172" t="str">
        <f t="shared" si="42"/>
        <v xml:space="preserve"> </v>
      </c>
      <c r="G76" s="172" t="str">
        <f t="shared" si="43"/>
        <v xml:space="preserve"> </v>
      </c>
      <c r="H76" s="172" t="str">
        <f t="shared" si="44"/>
        <v xml:space="preserve"> </v>
      </c>
      <c r="I76" s="172" t="str">
        <f t="shared" si="45"/>
        <v xml:space="preserve"> </v>
      </c>
      <c r="J76" s="172" t="str">
        <f t="shared" si="46"/>
        <v xml:space="preserve"> </v>
      </c>
      <c r="K76" s="172" t="str">
        <f t="shared" si="47"/>
        <v xml:space="preserve"> </v>
      </c>
      <c r="L76" s="250" t="str">
        <f>IF($A76="N/A"," ",IF(Pricetype3=2,MAX(C76,0),IF(OR(Pricetype3=1,Pricetype3=4),IF(C76=0,0,(_xll.EURO(C76,Strikeprice3,0,0,($AH76+IF(Smile=TRUE,VLOOKUP(MAX(-5,Strikeprice3-C76),Volsmile,2),0)),($A76-DateToday)+15,IF(Pricetype3=1,1,0),0))),C76)))</f>
        <v xml:space="preserve"> </v>
      </c>
      <c r="M76" s="250" t="str">
        <f>IF($A76="N/A"," ",IF(Pricetype3=2,MAX(D76,0),IF(OR(Pricetype3=1,Pricetype3=4),IF(D76=0,0,(_xll.EURO(D76,Strikeprice3,0,0,($AH76+IF(Smile=TRUE,VLOOKUP(MAX(-5,Strikeprice3-D76),Volsmile,2),0)),($A76-DateToday)+15,IF(Pricetype3=1,1,0),0))),D76)))</f>
        <v xml:space="preserve"> </v>
      </c>
      <c r="N76" s="250" t="str">
        <f>IF($A76="N/A"," ",IF(Pricetype3=2,MAX(E76,0),IF(OR(Pricetype3=1,Pricetype3=4),IF(E76=0,0,(_xll.EURO(E76,Strikeprice3,0,0,($AK76+IF(Smile=TRUE,VLOOKUP(MAX(-5,Strikeprice3-E76),Volsmile,2),0)),($A76-DateToday)+15,IF(Pricetype3=1,1,0),0))),E76)))</f>
        <v xml:space="preserve"> </v>
      </c>
      <c r="O76" s="250" t="str">
        <f>IF($A76="N/A"," ",IF(Pricetype3=2,MAX(F76,0),IF(OR(Pricetype3=1,Pricetype3=4),IF(F76=0,0,(_xll.EURO(F76,Strikeprice3,0,0,($AK76+IF(Smile=TRUE,VLOOKUP(MAX(-5,Strikeprice3-F76),Volsmile,2),0)),($A76-DateToday)+15,IF(Pricetype3=1,1,0),0))),F76)))</f>
        <v xml:space="preserve"> </v>
      </c>
      <c r="P76" s="250" t="str">
        <f>IF($A76="N/A"," ",IF(Pricetype3=2,MAX(G76,0),IF(OR(Pricetype3=1,Pricetype3=4),IF(G76=0,0,(_xll.EURO(G76,Strikeprice3,0,0,($AK76+IF(Smile=TRUE,VLOOKUP(MAX(-5,Strikeprice3-G76),Volsmile,2),0)),($A76-DateToday)+15,IF(Pricetype3=1,1,0),0))),G76)))</f>
        <v xml:space="preserve"> </v>
      </c>
      <c r="Q76" s="250" t="str">
        <f>IF($A76="N/A"," ",IF(Pricetype3=2,MAX(H76,0),IF(OR(Pricetype3=1,Pricetype3=4),IF(H76=0,0,(_xll.EURO(H76,Strikeprice3,0,0,($AK76+IF(Smile=TRUE,VLOOKUP(MAX(-5,Strikeprice3-H76),Volsmile,2),0)),($A76-DateToday)+15,IF(Pricetype3=1,1,0),0))),H76)))</f>
        <v xml:space="preserve"> </v>
      </c>
      <c r="R76" s="250" t="str">
        <f>IF($A76="N/A"," ",IF(Pricetype3=2,MAX(I76,0),IF(OR(Pricetype3=1,Pricetype3=4),IF(I76=0,0,(_xll.EURO(I76,Strikeprice3,0,0,($AK76+IF(Smile=TRUE,VLOOKUP(MAX(-5,Strikeprice3-I76),Volsmile,2),0)),($A76-DateToday)+15,IF(Pricetype3=1,1,0),0))),I76)))</f>
        <v xml:space="preserve"> </v>
      </c>
      <c r="S76" s="250" t="str">
        <f>IF($A76="N/A"," ",IF(Pricetype3=2,MAX(J76,0),IF(OR(Pricetype3=1,Pricetype3=4),IF(J76=0,0,(_xll.EURO(J76,Strikeprice3,0,0,($AK76+IF(Smile=TRUE,VLOOKUP(MAX(-5,Strikeprice3-J76),Volsmile,2),0)),($A76-DateToday)+15,IF(Pricetype3=1,1,0),0))),J76)))</f>
        <v xml:space="preserve"> </v>
      </c>
      <c r="T76" s="250" t="str">
        <f>IF($A76="N/A"," ",IF(Pricetype3=2,MAX(K76,0),IF(OR(Pricetype3=1,Pricetype3=4),IF(K76=0,0,(_xll.EURO(K76,Strikeprice3,0,0,($AK76+IF(Smile=TRUE,VLOOKUP(MAX(-5,Strikeprice3-K76),Volsmile,2),0)),($A76-DateToday)+15,IF(Pricetype3=1,1,0),0))),K76)))</f>
        <v xml:space="preserve"> </v>
      </c>
      <c r="U76" s="177" t="str">
        <f t="shared" si="32"/>
        <v xml:space="preserve"> </v>
      </c>
      <c r="V76" s="178" t="str">
        <f t="shared" si="48"/>
        <v xml:space="preserve"> </v>
      </c>
      <c r="W76" s="178" t="str">
        <f t="shared" si="49"/>
        <v xml:space="preserve"> </v>
      </c>
      <c r="X76" s="178" t="str">
        <f t="shared" si="50"/>
        <v xml:space="preserve"> </v>
      </c>
      <c r="Y76" s="178" t="str">
        <f t="shared" si="51"/>
        <v xml:space="preserve"> </v>
      </c>
      <c r="Z76" s="178" t="str">
        <f t="shared" si="52"/>
        <v xml:space="preserve"> </v>
      </c>
      <c r="AA76" s="178" t="str">
        <f t="shared" si="53"/>
        <v xml:space="preserve"> </v>
      </c>
      <c r="AB76" s="178" t="str">
        <f t="shared" si="54"/>
        <v xml:space="preserve"> </v>
      </c>
      <c r="AC76" s="178" t="str">
        <f t="shared" si="55"/>
        <v xml:space="preserve"> </v>
      </c>
      <c r="AD76" s="178" t="str">
        <f t="shared" si="56"/>
        <v xml:space="preserve"> </v>
      </c>
      <c r="AE76" s="178" t="str">
        <f t="shared" si="57"/>
        <v xml:space="preserve"> </v>
      </c>
      <c r="AF76" s="224" t="str">
        <f t="shared" si="58"/>
        <v xml:space="preserve"> </v>
      </c>
      <c r="AG76" s="224" t="str">
        <f t="shared" si="59"/>
        <v xml:space="preserve"> </v>
      </c>
      <c r="AH76" s="224" t="str">
        <f t="shared" si="60"/>
        <v xml:space="preserve"> </v>
      </c>
      <c r="AI76" s="224" t="str">
        <f t="shared" si="33"/>
        <v xml:space="preserve"> </v>
      </c>
      <c r="AJ76" s="224" t="str">
        <f t="shared" si="34"/>
        <v xml:space="preserve"> </v>
      </c>
      <c r="AK76" s="224" t="str">
        <f t="shared" si="61"/>
        <v xml:space="preserve"> </v>
      </c>
      <c r="AL76" s="224" t="str">
        <f>IF($A76="N/A"," ",IF(PV=1,0,'Pricing Inputs3'!R109))</f>
        <v xml:space="preserve"> </v>
      </c>
      <c r="AM76" s="313" t="str">
        <f t="shared" si="35"/>
        <v xml:space="preserve"> </v>
      </c>
      <c r="BQ76" t="str">
        <f t="shared" si="36"/>
        <v xml:space="preserve"> </v>
      </c>
      <c r="BR76" t="str">
        <f t="shared" si="37"/>
        <v xml:space="preserve"> </v>
      </c>
      <c r="BS76" t="str">
        <f t="shared" si="38"/>
        <v xml:space="preserve"> </v>
      </c>
    </row>
    <row r="77" spans="1:71" x14ac:dyDescent="0.2">
      <c r="A77" s="253" t="str">
        <f>IF(A76="N/A","N/A",IF(EDATE(A76,1)&gt;Inputs!$Q$5,"N/A",EDATE(A76,1)))</f>
        <v>N/A</v>
      </c>
      <c r="B77" s="324" t="str">
        <f t="shared" si="31"/>
        <v xml:space="preserve"> </v>
      </c>
      <c r="C77" s="172" t="str">
        <f t="shared" si="39"/>
        <v xml:space="preserve"> </v>
      </c>
      <c r="D77" s="172" t="str">
        <f t="shared" si="40"/>
        <v xml:space="preserve"> </v>
      </c>
      <c r="E77" s="172" t="str">
        <f t="shared" si="41"/>
        <v xml:space="preserve"> </v>
      </c>
      <c r="F77" s="172" t="str">
        <f t="shared" si="42"/>
        <v xml:space="preserve"> </v>
      </c>
      <c r="G77" s="172" t="str">
        <f t="shared" si="43"/>
        <v xml:space="preserve"> </v>
      </c>
      <c r="H77" s="172" t="str">
        <f t="shared" si="44"/>
        <v xml:space="preserve"> </v>
      </c>
      <c r="I77" s="172" t="str">
        <f t="shared" si="45"/>
        <v xml:space="preserve"> </v>
      </c>
      <c r="J77" s="172" t="str">
        <f t="shared" si="46"/>
        <v xml:space="preserve"> </v>
      </c>
      <c r="K77" s="172" t="str">
        <f t="shared" si="47"/>
        <v xml:space="preserve"> </v>
      </c>
      <c r="L77" s="250" t="str">
        <f>IF($A77="N/A"," ",IF(Pricetype3=2,MAX(C77,0),IF(OR(Pricetype3=1,Pricetype3=4),IF(C77=0,0,(_xll.EURO(C77,Strikeprice3,0,0,($AH77+IF(Smile=TRUE,VLOOKUP(MAX(-5,Strikeprice3-C77),Volsmile,2),0)),($A77-DateToday)+15,IF(Pricetype3=1,1,0),0))),C77)))</f>
        <v xml:space="preserve"> </v>
      </c>
      <c r="M77" s="250" t="str">
        <f>IF($A77="N/A"," ",IF(Pricetype3=2,MAX(D77,0),IF(OR(Pricetype3=1,Pricetype3=4),IF(D77=0,0,(_xll.EURO(D77,Strikeprice3,0,0,($AH77+IF(Smile=TRUE,VLOOKUP(MAX(-5,Strikeprice3-D77),Volsmile,2),0)),($A77-DateToday)+15,IF(Pricetype3=1,1,0),0))),D77)))</f>
        <v xml:space="preserve"> </v>
      </c>
      <c r="N77" s="250" t="str">
        <f>IF($A77="N/A"," ",IF(Pricetype3=2,MAX(E77,0),IF(OR(Pricetype3=1,Pricetype3=4),IF(E77=0,0,(_xll.EURO(E77,Strikeprice3,0,0,($AK77+IF(Smile=TRUE,VLOOKUP(MAX(-5,Strikeprice3-E77),Volsmile,2),0)),($A77-DateToday)+15,IF(Pricetype3=1,1,0),0))),E77)))</f>
        <v xml:space="preserve"> </v>
      </c>
      <c r="O77" s="250" t="str">
        <f>IF($A77="N/A"," ",IF(Pricetype3=2,MAX(F77,0),IF(OR(Pricetype3=1,Pricetype3=4),IF(F77=0,0,(_xll.EURO(F77,Strikeprice3,0,0,($AK77+IF(Smile=TRUE,VLOOKUP(MAX(-5,Strikeprice3-F77),Volsmile,2),0)),($A77-DateToday)+15,IF(Pricetype3=1,1,0),0))),F77)))</f>
        <v xml:space="preserve"> </v>
      </c>
      <c r="P77" s="250" t="str">
        <f>IF($A77="N/A"," ",IF(Pricetype3=2,MAX(G77,0),IF(OR(Pricetype3=1,Pricetype3=4),IF(G77=0,0,(_xll.EURO(G77,Strikeprice3,0,0,($AK77+IF(Smile=TRUE,VLOOKUP(MAX(-5,Strikeprice3-G77),Volsmile,2),0)),($A77-DateToday)+15,IF(Pricetype3=1,1,0),0))),G77)))</f>
        <v xml:space="preserve"> </v>
      </c>
      <c r="Q77" s="250" t="str">
        <f>IF($A77="N/A"," ",IF(Pricetype3=2,MAX(H77,0),IF(OR(Pricetype3=1,Pricetype3=4),IF(H77=0,0,(_xll.EURO(H77,Strikeprice3,0,0,($AK77+IF(Smile=TRUE,VLOOKUP(MAX(-5,Strikeprice3-H77),Volsmile,2),0)),($A77-DateToday)+15,IF(Pricetype3=1,1,0),0))),H77)))</f>
        <v xml:space="preserve"> </v>
      </c>
      <c r="R77" s="250" t="str">
        <f>IF($A77="N/A"," ",IF(Pricetype3=2,MAX(I77,0),IF(OR(Pricetype3=1,Pricetype3=4),IF(I77=0,0,(_xll.EURO(I77,Strikeprice3,0,0,($AK77+IF(Smile=TRUE,VLOOKUP(MAX(-5,Strikeprice3-I77),Volsmile,2),0)),($A77-DateToday)+15,IF(Pricetype3=1,1,0),0))),I77)))</f>
        <v xml:space="preserve"> </v>
      </c>
      <c r="S77" s="250" t="str">
        <f>IF($A77="N/A"," ",IF(Pricetype3=2,MAX(J77,0),IF(OR(Pricetype3=1,Pricetype3=4),IF(J77=0,0,(_xll.EURO(J77,Strikeprice3,0,0,($AK77+IF(Smile=TRUE,VLOOKUP(MAX(-5,Strikeprice3-J77),Volsmile,2),0)),($A77-DateToday)+15,IF(Pricetype3=1,1,0),0))),J77)))</f>
        <v xml:space="preserve"> </v>
      </c>
      <c r="T77" s="250" t="str">
        <f>IF($A77="N/A"," ",IF(Pricetype3=2,MAX(K77,0),IF(OR(Pricetype3=1,Pricetype3=4),IF(K77=0,0,(_xll.EURO(K77,Strikeprice3,0,0,($AK77+IF(Smile=TRUE,VLOOKUP(MAX(-5,Strikeprice3-K77),Volsmile,2),0)),($A77-DateToday)+15,IF(Pricetype3=1,1,0),0))),K77)))</f>
        <v xml:space="preserve"> </v>
      </c>
      <c r="U77" s="177" t="str">
        <f t="shared" si="32"/>
        <v xml:space="preserve"> </v>
      </c>
      <c r="V77" s="178" t="str">
        <f t="shared" si="48"/>
        <v xml:space="preserve"> </v>
      </c>
      <c r="W77" s="178" t="str">
        <f t="shared" si="49"/>
        <v xml:space="preserve"> </v>
      </c>
      <c r="X77" s="178" t="str">
        <f t="shared" si="50"/>
        <v xml:space="preserve"> </v>
      </c>
      <c r="Y77" s="178" t="str">
        <f t="shared" si="51"/>
        <v xml:space="preserve"> </v>
      </c>
      <c r="Z77" s="178" t="str">
        <f t="shared" si="52"/>
        <v xml:space="preserve"> </v>
      </c>
      <c r="AA77" s="178" t="str">
        <f t="shared" si="53"/>
        <v xml:space="preserve"> </v>
      </c>
      <c r="AB77" s="178" t="str">
        <f t="shared" si="54"/>
        <v xml:space="preserve"> </v>
      </c>
      <c r="AC77" s="178" t="str">
        <f t="shared" si="55"/>
        <v xml:space="preserve"> </v>
      </c>
      <c r="AD77" s="178" t="str">
        <f t="shared" si="56"/>
        <v xml:space="preserve"> </v>
      </c>
      <c r="AE77" s="178" t="str">
        <f t="shared" si="57"/>
        <v xml:space="preserve"> </v>
      </c>
      <c r="AF77" s="224" t="str">
        <f t="shared" si="58"/>
        <v xml:space="preserve"> </v>
      </c>
      <c r="AG77" s="224" t="str">
        <f t="shared" si="59"/>
        <v xml:space="preserve"> </v>
      </c>
      <c r="AH77" s="224" t="str">
        <f t="shared" si="60"/>
        <v xml:space="preserve"> </v>
      </c>
      <c r="AI77" s="224" t="str">
        <f t="shared" si="33"/>
        <v xml:space="preserve"> </v>
      </c>
      <c r="AJ77" s="224" t="str">
        <f t="shared" si="34"/>
        <v xml:space="preserve"> </v>
      </c>
      <c r="AK77" s="224" t="str">
        <f t="shared" si="61"/>
        <v xml:space="preserve"> </v>
      </c>
      <c r="AL77" s="224" t="str">
        <f>IF($A77="N/A"," ",IF(PV=1,0,'Pricing Inputs3'!R110))</f>
        <v xml:space="preserve"> </v>
      </c>
      <c r="AM77" s="313" t="str">
        <f t="shared" si="35"/>
        <v xml:space="preserve"> </v>
      </c>
      <c r="BQ77" t="str">
        <f t="shared" si="36"/>
        <v xml:space="preserve"> </v>
      </c>
      <c r="BR77" t="str">
        <f t="shared" si="37"/>
        <v xml:space="preserve"> </v>
      </c>
      <c r="BS77" t="str">
        <f t="shared" si="38"/>
        <v xml:space="preserve"> </v>
      </c>
    </row>
    <row r="78" spans="1:71" x14ac:dyDescent="0.2">
      <c r="A78" s="253" t="str">
        <f>IF(A77="N/A","N/A",IF(EDATE(A77,1)&gt;Inputs!$Q$5,"N/A",EDATE(A77,1)))</f>
        <v>N/A</v>
      </c>
      <c r="B78" s="324" t="str">
        <f t="shared" si="31"/>
        <v xml:space="preserve"> </v>
      </c>
      <c r="C78" s="172" t="str">
        <f t="shared" si="39"/>
        <v xml:space="preserve"> </v>
      </c>
      <c r="D78" s="172" t="str">
        <f t="shared" si="40"/>
        <v xml:space="preserve"> </v>
      </c>
      <c r="E78" s="172" t="str">
        <f t="shared" si="41"/>
        <v xml:space="preserve"> </v>
      </c>
      <c r="F78" s="172" t="str">
        <f t="shared" si="42"/>
        <v xml:space="preserve"> </v>
      </c>
      <c r="G78" s="172" t="str">
        <f t="shared" si="43"/>
        <v xml:space="preserve"> </v>
      </c>
      <c r="H78" s="172" t="str">
        <f t="shared" si="44"/>
        <v xml:space="preserve"> </v>
      </c>
      <c r="I78" s="172" t="str">
        <f t="shared" si="45"/>
        <v xml:space="preserve"> </v>
      </c>
      <c r="J78" s="172" t="str">
        <f t="shared" si="46"/>
        <v xml:space="preserve"> </v>
      </c>
      <c r="K78" s="172" t="str">
        <f t="shared" si="47"/>
        <v xml:space="preserve"> </v>
      </c>
      <c r="L78" s="250" t="str">
        <f>IF($A78="N/A"," ",IF(Pricetype3=2,MAX(C78,0),IF(OR(Pricetype3=1,Pricetype3=4),IF(C78=0,0,(_xll.EURO(C78,Strikeprice3,0,0,($AH78+IF(Smile=TRUE,VLOOKUP(MAX(-5,Strikeprice3-C78),Volsmile,2),0)),($A78-DateToday)+15,IF(Pricetype3=1,1,0),0))),C78)))</f>
        <v xml:space="preserve"> </v>
      </c>
      <c r="M78" s="250" t="str">
        <f>IF($A78="N/A"," ",IF(Pricetype3=2,MAX(D78,0),IF(OR(Pricetype3=1,Pricetype3=4),IF(D78=0,0,(_xll.EURO(D78,Strikeprice3,0,0,($AH78+IF(Smile=TRUE,VLOOKUP(MAX(-5,Strikeprice3-D78),Volsmile,2),0)),($A78-DateToday)+15,IF(Pricetype3=1,1,0),0))),D78)))</f>
        <v xml:space="preserve"> </v>
      </c>
      <c r="N78" s="250" t="str">
        <f>IF($A78="N/A"," ",IF(Pricetype3=2,MAX(E78,0),IF(OR(Pricetype3=1,Pricetype3=4),IF(E78=0,0,(_xll.EURO(E78,Strikeprice3,0,0,($AK78+IF(Smile=TRUE,VLOOKUP(MAX(-5,Strikeprice3-E78),Volsmile,2),0)),($A78-DateToday)+15,IF(Pricetype3=1,1,0),0))),E78)))</f>
        <v xml:space="preserve"> </v>
      </c>
      <c r="O78" s="250" t="str">
        <f>IF($A78="N/A"," ",IF(Pricetype3=2,MAX(F78,0),IF(OR(Pricetype3=1,Pricetype3=4),IF(F78=0,0,(_xll.EURO(F78,Strikeprice3,0,0,($AK78+IF(Smile=TRUE,VLOOKUP(MAX(-5,Strikeprice3-F78),Volsmile,2),0)),($A78-DateToday)+15,IF(Pricetype3=1,1,0),0))),F78)))</f>
        <v xml:space="preserve"> </v>
      </c>
      <c r="P78" s="250" t="str">
        <f>IF($A78="N/A"," ",IF(Pricetype3=2,MAX(G78,0),IF(OR(Pricetype3=1,Pricetype3=4),IF(G78=0,0,(_xll.EURO(G78,Strikeprice3,0,0,($AK78+IF(Smile=TRUE,VLOOKUP(MAX(-5,Strikeprice3-G78),Volsmile,2),0)),($A78-DateToday)+15,IF(Pricetype3=1,1,0),0))),G78)))</f>
        <v xml:space="preserve"> </v>
      </c>
      <c r="Q78" s="250" t="str">
        <f>IF($A78="N/A"," ",IF(Pricetype3=2,MAX(H78,0),IF(OR(Pricetype3=1,Pricetype3=4),IF(H78=0,0,(_xll.EURO(H78,Strikeprice3,0,0,($AK78+IF(Smile=TRUE,VLOOKUP(MAX(-5,Strikeprice3-H78),Volsmile,2),0)),($A78-DateToday)+15,IF(Pricetype3=1,1,0),0))),H78)))</f>
        <v xml:space="preserve"> </v>
      </c>
      <c r="R78" s="250" t="str">
        <f>IF($A78="N/A"," ",IF(Pricetype3=2,MAX(I78,0),IF(OR(Pricetype3=1,Pricetype3=4),IF(I78=0,0,(_xll.EURO(I78,Strikeprice3,0,0,($AK78+IF(Smile=TRUE,VLOOKUP(MAX(-5,Strikeprice3-I78),Volsmile,2),0)),($A78-DateToday)+15,IF(Pricetype3=1,1,0),0))),I78)))</f>
        <v xml:space="preserve"> </v>
      </c>
      <c r="S78" s="250" t="str">
        <f>IF($A78="N/A"," ",IF(Pricetype3=2,MAX(J78,0),IF(OR(Pricetype3=1,Pricetype3=4),IF(J78=0,0,(_xll.EURO(J78,Strikeprice3,0,0,($AK78+IF(Smile=TRUE,VLOOKUP(MAX(-5,Strikeprice3-J78),Volsmile,2),0)),($A78-DateToday)+15,IF(Pricetype3=1,1,0),0))),J78)))</f>
        <v xml:space="preserve"> </v>
      </c>
      <c r="T78" s="250" t="str">
        <f>IF($A78="N/A"," ",IF(Pricetype3=2,MAX(K78,0),IF(OR(Pricetype3=1,Pricetype3=4),IF(K78=0,0,(_xll.EURO(K78,Strikeprice3,0,0,($AK78+IF(Smile=TRUE,VLOOKUP(MAX(-5,Strikeprice3-K78),Volsmile,2),0)),($A78-DateToday)+15,IF(Pricetype3=1,1,0),0))),K78)))</f>
        <v xml:space="preserve"> </v>
      </c>
      <c r="U78" s="177" t="str">
        <f t="shared" si="32"/>
        <v xml:space="preserve"> </v>
      </c>
      <c r="V78" s="178" t="str">
        <f t="shared" si="48"/>
        <v xml:space="preserve"> </v>
      </c>
      <c r="W78" s="178" t="str">
        <f t="shared" si="49"/>
        <v xml:space="preserve"> </v>
      </c>
      <c r="X78" s="178" t="str">
        <f t="shared" si="50"/>
        <v xml:space="preserve"> </v>
      </c>
      <c r="Y78" s="178" t="str">
        <f t="shared" si="51"/>
        <v xml:space="preserve"> </v>
      </c>
      <c r="Z78" s="178" t="str">
        <f t="shared" si="52"/>
        <v xml:space="preserve"> </v>
      </c>
      <c r="AA78" s="178" t="str">
        <f t="shared" si="53"/>
        <v xml:space="preserve"> </v>
      </c>
      <c r="AB78" s="178" t="str">
        <f t="shared" si="54"/>
        <v xml:space="preserve"> </v>
      </c>
      <c r="AC78" s="178" t="str">
        <f t="shared" si="55"/>
        <v xml:space="preserve"> </v>
      </c>
      <c r="AD78" s="178" t="str">
        <f t="shared" si="56"/>
        <v xml:space="preserve"> </v>
      </c>
      <c r="AE78" s="178" t="str">
        <f t="shared" si="57"/>
        <v xml:space="preserve"> </v>
      </c>
      <c r="AF78" s="224" t="str">
        <f t="shared" si="58"/>
        <v xml:space="preserve"> </v>
      </c>
      <c r="AG78" s="224" t="str">
        <f t="shared" si="59"/>
        <v xml:space="preserve"> </v>
      </c>
      <c r="AH78" s="224" t="str">
        <f t="shared" si="60"/>
        <v xml:space="preserve"> </v>
      </c>
      <c r="AI78" s="224" t="str">
        <f t="shared" si="33"/>
        <v xml:space="preserve"> </v>
      </c>
      <c r="AJ78" s="224" t="str">
        <f t="shared" si="34"/>
        <v xml:space="preserve"> </v>
      </c>
      <c r="AK78" s="224" t="str">
        <f t="shared" si="61"/>
        <v xml:space="preserve"> </v>
      </c>
      <c r="AL78" s="224" t="str">
        <f>IF($A78="N/A"," ",IF(PV=1,0,'Pricing Inputs3'!R111))</f>
        <v xml:space="preserve"> </v>
      </c>
      <c r="AM78" s="313" t="str">
        <f t="shared" si="35"/>
        <v xml:space="preserve"> </v>
      </c>
      <c r="BQ78" t="str">
        <f t="shared" si="36"/>
        <v xml:space="preserve"> </v>
      </c>
      <c r="BR78" t="str">
        <f t="shared" si="37"/>
        <v xml:space="preserve"> </v>
      </c>
      <c r="BS78" t="str">
        <f t="shared" si="38"/>
        <v xml:space="preserve"> </v>
      </c>
    </row>
    <row r="79" spans="1:71" x14ac:dyDescent="0.2">
      <c r="A79" s="253" t="str">
        <f>IF(A78="N/A","N/A",IF(EDATE(A78,1)&gt;Inputs!$Q$5,"N/A",EDATE(A78,1)))</f>
        <v>N/A</v>
      </c>
      <c r="B79" s="324" t="str">
        <f t="shared" si="31"/>
        <v xml:space="preserve"> </v>
      </c>
      <c r="C79" s="172" t="str">
        <f t="shared" si="39"/>
        <v xml:space="preserve"> </v>
      </c>
      <c r="D79" s="172" t="str">
        <f t="shared" si="40"/>
        <v xml:space="preserve"> </v>
      </c>
      <c r="E79" s="172" t="str">
        <f t="shared" si="41"/>
        <v xml:space="preserve"> </v>
      </c>
      <c r="F79" s="172" t="str">
        <f t="shared" si="42"/>
        <v xml:space="preserve"> </v>
      </c>
      <c r="G79" s="172" t="str">
        <f t="shared" si="43"/>
        <v xml:space="preserve"> </v>
      </c>
      <c r="H79" s="172" t="str">
        <f t="shared" si="44"/>
        <v xml:space="preserve"> </v>
      </c>
      <c r="I79" s="172" t="str">
        <f t="shared" si="45"/>
        <v xml:space="preserve"> </v>
      </c>
      <c r="J79" s="172" t="str">
        <f t="shared" si="46"/>
        <v xml:space="preserve"> </v>
      </c>
      <c r="K79" s="172" t="str">
        <f t="shared" si="47"/>
        <v xml:space="preserve"> </v>
      </c>
      <c r="L79" s="250" t="str">
        <f>IF($A79="N/A"," ",IF(Pricetype3=2,MAX(C79,0),IF(OR(Pricetype3=1,Pricetype3=4),IF(C79=0,0,(_xll.EURO(C79,Strikeprice3,0,0,($AH79+IF(Smile=TRUE,VLOOKUP(MAX(-5,Strikeprice3-C79),Volsmile,2),0)),($A79-DateToday)+15,IF(Pricetype3=1,1,0),0))),C79)))</f>
        <v xml:space="preserve"> </v>
      </c>
      <c r="M79" s="250" t="str">
        <f>IF($A79="N/A"," ",IF(Pricetype3=2,MAX(D79,0),IF(OR(Pricetype3=1,Pricetype3=4),IF(D79=0,0,(_xll.EURO(D79,Strikeprice3,0,0,($AH79+IF(Smile=TRUE,VLOOKUP(MAX(-5,Strikeprice3-D79),Volsmile,2),0)),($A79-DateToday)+15,IF(Pricetype3=1,1,0),0))),D79)))</f>
        <v xml:space="preserve"> </v>
      </c>
      <c r="N79" s="250" t="str">
        <f>IF($A79="N/A"," ",IF(Pricetype3=2,MAX(E79,0),IF(OR(Pricetype3=1,Pricetype3=4),IF(E79=0,0,(_xll.EURO(E79,Strikeprice3,0,0,($AK79+IF(Smile=TRUE,VLOOKUP(MAX(-5,Strikeprice3-E79),Volsmile,2),0)),($A79-DateToday)+15,IF(Pricetype3=1,1,0),0))),E79)))</f>
        <v xml:space="preserve"> </v>
      </c>
      <c r="O79" s="250" t="str">
        <f>IF($A79="N/A"," ",IF(Pricetype3=2,MAX(F79,0),IF(OR(Pricetype3=1,Pricetype3=4),IF(F79=0,0,(_xll.EURO(F79,Strikeprice3,0,0,($AK79+IF(Smile=TRUE,VLOOKUP(MAX(-5,Strikeprice3-F79),Volsmile,2),0)),($A79-DateToday)+15,IF(Pricetype3=1,1,0),0))),F79)))</f>
        <v xml:space="preserve"> </v>
      </c>
      <c r="P79" s="250" t="str">
        <f>IF($A79="N/A"," ",IF(Pricetype3=2,MAX(G79,0),IF(OR(Pricetype3=1,Pricetype3=4),IF(G79=0,0,(_xll.EURO(G79,Strikeprice3,0,0,($AK79+IF(Smile=TRUE,VLOOKUP(MAX(-5,Strikeprice3-G79),Volsmile,2),0)),($A79-DateToday)+15,IF(Pricetype3=1,1,0),0))),G79)))</f>
        <v xml:space="preserve"> </v>
      </c>
      <c r="Q79" s="250" t="str">
        <f>IF($A79="N/A"," ",IF(Pricetype3=2,MAX(H79,0),IF(OR(Pricetype3=1,Pricetype3=4),IF(H79=0,0,(_xll.EURO(H79,Strikeprice3,0,0,($AK79+IF(Smile=TRUE,VLOOKUP(MAX(-5,Strikeprice3-H79),Volsmile,2),0)),($A79-DateToday)+15,IF(Pricetype3=1,1,0),0))),H79)))</f>
        <v xml:space="preserve"> </v>
      </c>
      <c r="R79" s="250" t="str">
        <f>IF($A79="N/A"," ",IF(Pricetype3=2,MAX(I79,0),IF(OR(Pricetype3=1,Pricetype3=4),IF(I79=0,0,(_xll.EURO(I79,Strikeprice3,0,0,($AK79+IF(Smile=TRUE,VLOOKUP(MAX(-5,Strikeprice3-I79),Volsmile,2),0)),($A79-DateToday)+15,IF(Pricetype3=1,1,0),0))),I79)))</f>
        <v xml:space="preserve"> </v>
      </c>
      <c r="S79" s="250" t="str">
        <f>IF($A79="N/A"," ",IF(Pricetype3=2,MAX(J79,0),IF(OR(Pricetype3=1,Pricetype3=4),IF(J79=0,0,(_xll.EURO(J79,Strikeprice3,0,0,($AK79+IF(Smile=TRUE,VLOOKUP(MAX(-5,Strikeprice3-J79),Volsmile,2),0)),($A79-DateToday)+15,IF(Pricetype3=1,1,0),0))),J79)))</f>
        <v xml:space="preserve"> </v>
      </c>
      <c r="T79" s="250" t="str">
        <f>IF($A79="N/A"," ",IF(Pricetype3=2,MAX(K79,0),IF(OR(Pricetype3=1,Pricetype3=4),IF(K79=0,0,(_xll.EURO(K79,Strikeprice3,0,0,($AK79+IF(Smile=TRUE,VLOOKUP(MAX(-5,Strikeprice3-K79),Volsmile,2),0)),($A79-DateToday)+15,IF(Pricetype3=1,1,0),0))),K79)))</f>
        <v xml:space="preserve"> </v>
      </c>
      <c r="U79" s="177" t="str">
        <f t="shared" si="32"/>
        <v xml:space="preserve"> </v>
      </c>
      <c r="V79" s="178" t="str">
        <f t="shared" si="48"/>
        <v xml:space="preserve"> </v>
      </c>
      <c r="W79" s="178" t="str">
        <f t="shared" si="49"/>
        <v xml:space="preserve"> </v>
      </c>
      <c r="X79" s="178" t="str">
        <f t="shared" si="50"/>
        <v xml:space="preserve"> </v>
      </c>
      <c r="Y79" s="178" t="str">
        <f t="shared" si="51"/>
        <v xml:space="preserve"> </v>
      </c>
      <c r="Z79" s="178" t="str">
        <f t="shared" si="52"/>
        <v xml:space="preserve"> </v>
      </c>
      <c r="AA79" s="178" t="str">
        <f t="shared" si="53"/>
        <v xml:space="preserve"> </v>
      </c>
      <c r="AB79" s="178" t="str">
        <f t="shared" si="54"/>
        <v xml:space="preserve"> </v>
      </c>
      <c r="AC79" s="178" t="str">
        <f t="shared" si="55"/>
        <v xml:space="preserve"> </v>
      </c>
      <c r="AD79" s="178" t="str">
        <f t="shared" si="56"/>
        <v xml:space="preserve"> </v>
      </c>
      <c r="AE79" s="178" t="str">
        <f t="shared" si="57"/>
        <v xml:space="preserve"> </v>
      </c>
      <c r="AF79" s="224" t="str">
        <f t="shared" si="58"/>
        <v xml:space="preserve"> </v>
      </c>
      <c r="AG79" s="224" t="str">
        <f t="shared" si="59"/>
        <v xml:space="preserve"> </v>
      </c>
      <c r="AH79" s="224" t="str">
        <f t="shared" si="60"/>
        <v xml:space="preserve"> </v>
      </c>
      <c r="AI79" s="224" t="str">
        <f t="shared" si="33"/>
        <v xml:space="preserve"> </v>
      </c>
      <c r="AJ79" s="224" t="str">
        <f t="shared" si="34"/>
        <v xml:space="preserve"> </v>
      </c>
      <c r="AK79" s="224" t="str">
        <f t="shared" si="61"/>
        <v xml:space="preserve"> </v>
      </c>
      <c r="AL79" s="224" t="str">
        <f>IF($A79="N/A"," ",IF(PV=1,0,'Pricing Inputs3'!R112))</f>
        <v xml:space="preserve"> </v>
      </c>
      <c r="AM79" s="313" t="str">
        <f t="shared" si="35"/>
        <v xml:space="preserve"> </v>
      </c>
      <c r="BQ79" t="str">
        <f t="shared" si="36"/>
        <v xml:space="preserve"> </v>
      </c>
      <c r="BR79" t="str">
        <f t="shared" si="37"/>
        <v xml:space="preserve"> </v>
      </c>
      <c r="BS79" t="str">
        <f t="shared" si="38"/>
        <v xml:space="preserve"> </v>
      </c>
    </row>
    <row r="80" spans="1:71" x14ac:dyDescent="0.2">
      <c r="A80" s="253" t="str">
        <f>IF(A79="N/A","N/A",IF(EDATE(A79,1)&gt;Inputs!$Q$5,"N/A",EDATE(A79,1)))</f>
        <v>N/A</v>
      </c>
      <c r="B80" s="324" t="str">
        <f t="shared" si="31"/>
        <v xml:space="preserve"> </v>
      </c>
      <c r="C80" s="172" t="str">
        <f t="shared" si="39"/>
        <v xml:space="preserve"> </v>
      </c>
      <c r="D80" s="172" t="str">
        <f t="shared" si="40"/>
        <v xml:space="preserve"> </v>
      </c>
      <c r="E80" s="172" t="str">
        <f t="shared" si="41"/>
        <v xml:space="preserve"> </v>
      </c>
      <c r="F80" s="172" t="str">
        <f t="shared" si="42"/>
        <v xml:space="preserve"> </v>
      </c>
      <c r="G80" s="172" t="str">
        <f t="shared" si="43"/>
        <v xml:space="preserve"> </v>
      </c>
      <c r="H80" s="172" t="str">
        <f t="shared" si="44"/>
        <v xml:space="preserve"> </v>
      </c>
      <c r="I80" s="172" t="str">
        <f t="shared" si="45"/>
        <v xml:space="preserve"> </v>
      </c>
      <c r="J80" s="172" t="str">
        <f t="shared" si="46"/>
        <v xml:space="preserve"> </v>
      </c>
      <c r="K80" s="172" t="str">
        <f t="shared" si="47"/>
        <v xml:space="preserve"> </v>
      </c>
      <c r="L80" s="250" t="str">
        <f>IF($A80="N/A"," ",IF(Pricetype3=2,MAX(C80,0),IF(OR(Pricetype3=1,Pricetype3=4),IF(C80=0,0,(_xll.EURO(C80,Strikeprice3,0,0,($AH80+IF(Smile=TRUE,VLOOKUP(MAX(-5,Strikeprice3-C80),Volsmile,2),0)),($A80-DateToday)+15,IF(Pricetype3=1,1,0),0))),C80)))</f>
        <v xml:space="preserve"> </v>
      </c>
      <c r="M80" s="250" t="str">
        <f>IF($A80="N/A"," ",IF(Pricetype3=2,MAX(D80,0),IF(OR(Pricetype3=1,Pricetype3=4),IF(D80=0,0,(_xll.EURO(D80,Strikeprice3,0,0,($AH80+IF(Smile=TRUE,VLOOKUP(MAX(-5,Strikeprice3-D80),Volsmile,2),0)),($A80-DateToday)+15,IF(Pricetype3=1,1,0),0))),D80)))</f>
        <v xml:space="preserve"> </v>
      </c>
      <c r="N80" s="250" t="str">
        <f>IF($A80="N/A"," ",IF(Pricetype3=2,MAX(E80,0),IF(OR(Pricetype3=1,Pricetype3=4),IF(E80=0,0,(_xll.EURO(E80,Strikeprice3,0,0,($AK80+IF(Smile=TRUE,VLOOKUP(MAX(-5,Strikeprice3-E80),Volsmile,2),0)),($A80-DateToday)+15,IF(Pricetype3=1,1,0),0))),E80)))</f>
        <v xml:space="preserve"> </v>
      </c>
      <c r="O80" s="250" t="str">
        <f>IF($A80="N/A"," ",IF(Pricetype3=2,MAX(F80,0),IF(OR(Pricetype3=1,Pricetype3=4),IF(F80=0,0,(_xll.EURO(F80,Strikeprice3,0,0,($AK80+IF(Smile=TRUE,VLOOKUP(MAX(-5,Strikeprice3-F80),Volsmile,2),0)),($A80-DateToday)+15,IF(Pricetype3=1,1,0),0))),F80)))</f>
        <v xml:space="preserve"> </v>
      </c>
      <c r="P80" s="250" t="str">
        <f>IF($A80="N/A"," ",IF(Pricetype3=2,MAX(G80,0),IF(OR(Pricetype3=1,Pricetype3=4),IF(G80=0,0,(_xll.EURO(G80,Strikeprice3,0,0,($AK80+IF(Smile=TRUE,VLOOKUP(MAX(-5,Strikeprice3-G80),Volsmile,2),0)),($A80-DateToday)+15,IF(Pricetype3=1,1,0),0))),G80)))</f>
        <v xml:space="preserve"> </v>
      </c>
      <c r="Q80" s="250" t="str">
        <f>IF($A80="N/A"," ",IF(Pricetype3=2,MAX(H80,0),IF(OR(Pricetype3=1,Pricetype3=4),IF(H80=0,0,(_xll.EURO(H80,Strikeprice3,0,0,($AK80+IF(Smile=TRUE,VLOOKUP(MAX(-5,Strikeprice3-H80),Volsmile,2),0)),($A80-DateToday)+15,IF(Pricetype3=1,1,0),0))),H80)))</f>
        <v xml:space="preserve"> </v>
      </c>
      <c r="R80" s="250" t="str">
        <f>IF($A80="N/A"," ",IF(Pricetype3=2,MAX(I80,0),IF(OR(Pricetype3=1,Pricetype3=4),IF(I80=0,0,(_xll.EURO(I80,Strikeprice3,0,0,($AK80+IF(Smile=TRUE,VLOOKUP(MAX(-5,Strikeprice3-I80),Volsmile,2),0)),($A80-DateToday)+15,IF(Pricetype3=1,1,0),0))),I80)))</f>
        <v xml:space="preserve"> </v>
      </c>
      <c r="S80" s="250" t="str">
        <f>IF($A80="N/A"," ",IF(Pricetype3=2,MAX(J80,0),IF(OR(Pricetype3=1,Pricetype3=4),IF(J80=0,0,(_xll.EURO(J80,Strikeprice3,0,0,($AK80+IF(Smile=TRUE,VLOOKUP(MAX(-5,Strikeprice3-J80),Volsmile,2),0)),($A80-DateToday)+15,IF(Pricetype3=1,1,0),0))),J80)))</f>
        <v xml:space="preserve"> </v>
      </c>
      <c r="T80" s="250" t="str">
        <f>IF($A80="N/A"," ",IF(Pricetype3=2,MAX(K80,0),IF(OR(Pricetype3=1,Pricetype3=4),IF(K80=0,0,(_xll.EURO(K80,Strikeprice3,0,0,($AK80+IF(Smile=TRUE,VLOOKUP(MAX(-5,Strikeprice3-K80),Volsmile,2),0)),($A80-DateToday)+15,IF(Pricetype3=1,1,0),0))),K80)))</f>
        <v xml:space="preserve"> </v>
      </c>
      <c r="U80" s="177" t="str">
        <f t="shared" si="32"/>
        <v xml:space="preserve"> </v>
      </c>
      <c r="V80" s="178" t="str">
        <f t="shared" si="48"/>
        <v xml:space="preserve"> </v>
      </c>
      <c r="W80" s="178" t="str">
        <f t="shared" si="49"/>
        <v xml:space="preserve"> </v>
      </c>
      <c r="X80" s="178" t="str">
        <f t="shared" si="50"/>
        <v xml:space="preserve"> </v>
      </c>
      <c r="Y80" s="178" t="str">
        <f t="shared" si="51"/>
        <v xml:space="preserve"> </v>
      </c>
      <c r="Z80" s="178" t="str">
        <f t="shared" si="52"/>
        <v xml:space="preserve"> </v>
      </c>
      <c r="AA80" s="178" t="str">
        <f t="shared" si="53"/>
        <v xml:space="preserve"> </v>
      </c>
      <c r="AB80" s="178" t="str">
        <f t="shared" si="54"/>
        <v xml:space="preserve"> </v>
      </c>
      <c r="AC80" s="178" t="str">
        <f t="shared" si="55"/>
        <v xml:space="preserve"> </v>
      </c>
      <c r="AD80" s="178" t="str">
        <f t="shared" si="56"/>
        <v xml:space="preserve"> </v>
      </c>
      <c r="AE80" s="178" t="str">
        <f t="shared" si="57"/>
        <v xml:space="preserve"> </v>
      </c>
      <c r="AF80" s="224" t="str">
        <f t="shared" si="58"/>
        <v xml:space="preserve"> </v>
      </c>
      <c r="AG80" s="224" t="str">
        <f t="shared" si="59"/>
        <v xml:space="preserve"> </v>
      </c>
      <c r="AH80" s="224" t="str">
        <f t="shared" si="60"/>
        <v xml:space="preserve"> </v>
      </c>
      <c r="AI80" s="224" t="str">
        <f t="shared" si="33"/>
        <v xml:space="preserve"> </v>
      </c>
      <c r="AJ80" s="224" t="str">
        <f t="shared" si="34"/>
        <v xml:space="preserve"> </v>
      </c>
      <c r="AK80" s="224" t="str">
        <f t="shared" si="61"/>
        <v xml:space="preserve"> </v>
      </c>
      <c r="AL80" s="224" t="str">
        <f>IF($A80="N/A"," ",IF(PV=1,0,'Pricing Inputs3'!R113))</f>
        <v xml:space="preserve"> </v>
      </c>
      <c r="AM80" s="313" t="str">
        <f t="shared" si="35"/>
        <v xml:space="preserve"> </v>
      </c>
      <c r="BQ80" t="str">
        <f t="shared" si="36"/>
        <v xml:space="preserve"> </v>
      </c>
      <c r="BR80" t="str">
        <f t="shared" si="37"/>
        <v xml:space="preserve"> </v>
      </c>
      <c r="BS80" t="str">
        <f t="shared" si="38"/>
        <v xml:space="preserve"> </v>
      </c>
    </row>
    <row r="81" spans="1:71" x14ac:dyDescent="0.2">
      <c r="A81" s="253" t="str">
        <f>IF(A80="N/A","N/A",IF(EDATE(A80,1)&gt;Inputs!$Q$5,"N/A",EDATE(A80,1)))</f>
        <v>N/A</v>
      </c>
      <c r="B81" s="324" t="str">
        <f t="shared" si="31"/>
        <v xml:space="preserve"> </v>
      </c>
      <c r="C81" s="172" t="str">
        <f t="shared" si="39"/>
        <v xml:space="preserve"> </v>
      </c>
      <c r="D81" s="172" t="str">
        <f t="shared" si="40"/>
        <v xml:space="preserve"> </v>
      </c>
      <c r="E81" s="172" t="str">
        <f t="shared" si="41"/>
        <v xml:space="preserve"> </v>
      </c>
      <c r="F81" s="172" t="str">
        <f t="shared" si="42"/>
        <v xml:space="preserve"> </v>
      </c>
      <c r="G81" s="172" t="str">
        <f t="shared" si="43"/>
        <v xml:space="preserve"> </v>
      </c>
      <c r="H81" s="172" t="str">
        <f t="shared" si="44"/>
        <v xml:space="preserve"> </v>
      </c>
      <c r="I81" s="172" t="str">
        <f t="shared" si="45"/>
        <v xml:space="preserve"> </v>
      </c>
      <c r="J81" s="172" t="str">
        <f t="shared" si="46"/>
        <v xml:space="preserve"> </v>
      </c>
      <c r="K81" s="172" t="str">
        <f t="shared" si="47"/>
        <v xml:space="preserve"> </v>
      </c>
      <c r="L81" s="250" t="str">
        <f>IF($A81="N/A"," ",IF(Pricetype3=2,MAX(C81,0),IF(OR(Pricetype3=1,Pricetype3=4),IF(C81=0,0,(_xll.EURO(C81,Strikeprice3,0,0,($AH81+IF(Smile=TRUE,VLOOKUP(MAX(-5,Strikeprice3-C81),Volsmile,2),0)),($A81-DateToday)+15,IF(Pricetype3=1,1,0),0))),C81)))</f>
        <v xml:space="preserve"> </v>
      </c>
      <c r="M81" s="250" t="str">
        <f>IF($A81="N/A"," ",IF(Pricetype3=2,MAX(D81,0),IF(OR(Pricetype3=1,Pricetype3=4),IF(D81=0,0,(_xll.EURO(D81,Strikeprice3,0,0,($AH81+IF(Smile=TRUE,VLOOKUP(MAX(-5,Strikeprice3-D81),Volsmile,2),0)),($A81-DateToday)+15,IF(Pricetype3=1,1,0),0))),D81)))</f>
        <v xml:space="preserve"> </v>
      </c>
      <c r="N81" s="250" t="str">
        <f>IF($A81="N/A"," ",IF(Pricetype3=2,MAX(E81,0),IF(OR(Pricetype3=1,Pricetype3=4),IF(E81=0,0,(_xll.EURO(E81,Strikeprice3,0,0,($AK81+IF(Smile=TRUE,VLOOKUP(MAX(-5,Strikeprice3-E81),Volsmile,2),0)),($A81-DateToday)+15,IF(Pricetype3=1,1,0),0))),E81)))</f>
        <v xml:space="preserve"> </v>
      </c>
      <c r="O81" s="250" t="str">
        <f>IF($A81="N/A"," ",IF(Pricetype3=2,MAX(F81,0),IF(OR(Pricetype3=1,Pricetype3=4),IF(F81=0,0,(_xll.EURO(F81,Strikeprice3,0,0,($AK81+IF(Smile=TRUE,VLOOKUP(MAX(-5,Strikeprice3-F81),Volsmile,2),0)),($A81-DateToday)+15,IF(Pricetype3=1,1,0),0))),F81)))</f>
        <v xml:space="preserve"> </v>
      </c>
      <c r="P81" s="250" t="str">
        <f>IF($A81="N/A"," ",IF(Pricetype3=2,MAX(G81,0),IF(OR(Pricetype3=1,Pricetype3=4),IF(G81=0,0,(_xll.EURO(G81,Strikeprice3,0,0,($AK81+IF(Smile=TRUE,VLOOKUP(MAX(-5,Strikeprice3-G81),Volsmile,2),0)),($A81-DateToday)+15,IF(Pricetype3=1,1,0),0))),G81)))</f>
        <v xml:space="preserve"> </v>
      </c>
      <c r="Q81" s="250" t="str">
        <f>IF($A81="N/A"," ",IF(Pricetype3=2,MAX(H81,0),IF(OR(Pricetype3=1,Pricetype3=4),IF(H81=0,0,(_xll.EURO(H81,Strikeprice3,0,0,($AK81+IF(Smile=TRUE,VLOOKUP(MAX(-5,Strikeprice3-H81),Volsmile,2),0)),($A81-DateToday)+15,IF(Pricetype3=1,1,0),0))),H81)))</f>
        <v xml:space="preserve"> </v>
      </c>
      <c r="R81" s="250" t="str">
        <f>IF($A81="N/A"," ",IF(Pricetype3=2,MAX(I81,0),IF(OR(Pricetype3=1,Pricetype3=4),IF(I81=0,0,(_xll.EURO(I81,Strikeprice3,0,0,($AK81+IF(Smile=TRUE,VLOOKUP(MAX(-5,Strikeprice3-I81),Volsmile,2),0)),($A81-DateToday)+15,IF(Pricetype3=1,1,0),0))),I81)))</f>
        <v xml:space="preserve"> </v>
      </c>
      <c r="S81" s="250" t="str">
        <f>IF($A81="N/A"," ",IF(Pricetype3=2,MAX(J81,0),IF(OR(Pricetype3=1,Pricetype3=4),IF(J81=0,0,(_xll.EURO(J81,Strikeprice3,0,0,($AK81+IF(Smile=TRUE,VLOOKUP(MAX(-5,Strikeprice3-J81),Volsmile,2),0)),($A81-DateToday)+15,IF(Pricetype3=1,1,0),0))),J81)))</f>
        <v xml:space="preserve"> </v>
      </c>
      <c r="T81" s="250" t="str">
        <f>IF($A81="N/A"," ",IF(Pricetype3=2,MAX(K81,0),IF(OR(Pricetype3=1,Pricetype3=4),IF(K81=0,0,(_xll.EURO(K81,Strikeprice3,0,0,($AK81+IF(Smile=TRUE,VLOOKUP(MAX(-5,Strikeprice3-K81),Volsmile,2),0)),($A81-DateToday)+15,IF(Pricetype3=1,1,0),0))),K81)))</f>
        <v xml:space="preserve"> </v>
      </c>
      <c r="U81" s="177" t="str">
        <f t="shared" si="32"/>
        <v xml:space="preserve"> </v>
      </c>
      <c r="V81" s="178" t="str">
        <f t="shared" si="48"/>
        <v xml:space="preserve"> </v>
      </c>
      <c r="W81" s="178" t="str">
        <f t="shared" si="49"/>
        <v xml:space="preserve"> </v>
      </c>
      <c r="X81" s="178" t="str">
        <f t="shared" si="50"/>
        <v xml:space="preserve"> </v>
      </c>
      <c r="Y81" s="178" t="str">
        <f t="shared" si="51"/>
        <v xml:space="preserve"> </v>
      </c>
      <c r="Z81" s="178" t="str">
        <f t="shared" si="52"/>
        <v xml:space="preserve"> </v>
      </c>
      <c r="AA81" s="178" t="str">
        <f t="shared" si="53"/>
        <v xml:space="preserve"> </v>
      </c>
      <c r="AB81" s="178" t="str">
        <f t="shared" si="54"/>
        <v xml:space="preserve"> </v>
      </c>
      <c r="AC81" s="178" t="str">
        <f t="shared" si="55"/>
        <v xml:space="preserve"> </v>
      </c>
      <c r="AD81" s="178" t="str">
        <f t="shared" si="56"/>
        <v xml:space="preserve"> </v>
      </c>
      <c r="AE81" s="178" t="str">
        <f t="shared" si="57"/>
        <v xml:space="preserve"> </v>
      </c>
      <c r="AF81" s="224" t="str">
        <f t="shared" si="58"/>
        <v xml:space="preserve"> </v>
      </c>
      <c r="AG81" s="224" t="str">
        <f t="shared" si="59"/>
        <v xml:space="preserve"> </v>
      </c>
      <c r="AH81" s="224" t="str">
        <f t="shared" si="60"/>
        <v xml:space="preserve"> </v>
      </c>
      <c r="AI81" s="224" t="str">
        <f t="shared" si="33"/>
        <v xml:space="preserve"> </v>
      </c>
      <c r="AJ81" s="224" t="str">
        <f t="shared" si="34"/>
        <v xml:space="preserve"> </v>
      </c>
      <c r="AK81" s="224" t="str">
        <f t="shared" si="61"/>
        <v xml:space="preserve"> </v>
      </c>
      <c r="AL81" s="224" t="str">
        <f>IF($A81="N/A"," ",IF(PV=1,0,'Pricing Inputs3'!R114))</f>
        <v xml:space="preserve"> </v>
      </c>
      <c r="AM81" s="313" t="str">
        <f t="shared" si="35"/>
        <v xml:space="preserve"> </v>
      </c>
      <c r="BQ81" t="str">
        <f t="shared" si="36"/>
        <v xml:space="preserve"> </v>
      </c>
      <c r="BR81" t="str">
        <f t="shared" si="37"/>
        <v xml:space="preserve"> </v>
      </c>
      <c r="BS81" t="str">
        <f t="shared" si="38"/>
        <v xml:space="preserve"> </v>
      </c>
    </row>
    <row r="82" spans="1:71" x14ac:dyDescent="0.2">
      <c r="A82" s="253" t="str">
        <f>IF(A81="N/A","N/A",IF(EDATE(A81,1)&gt;Inputs!$Q$5,"N/A",EDATE(A81,1)))</f>
        <v>N/A</v>
      </c>
      <c r="B82" s="324" t="str">
        <f t="shared" si="31"/>
        <v xml:space="preserve"> </v>
      </c>
      <c r="C82" s="172" t="str">
        <f t="shared" si="39"/>
        <v xml:space="preserve"> </v>
      </c>
      <c r="D82" s="172" t="str">
        <f t="shared" si="40"/>
        <v xml:space="preserve"> </v>
      </c>
      <c r="E82" s="172" t="str">
        <f t="shared" si="41"/>
        <v xml:space="preserve"> </v>
      </c>
      <c r="F82" s="172" t="str">
        <f t="shared" si="42"/>
        <v xml:space="preserve"> </v>
      </c>
      <c r="G82" s="172" t="str">
        <f t="shared" si="43"/>
        <v xml:space="preserve"> </v>
      </c>
      <c r="H82" s="172" t="str">
        <f t="shared" si="44"/>
        <v xml:space="preserve"> </v>
      </c>
      <c r="I82" s="172" t="str">
        <f t="shared" si="45"/>
        <v xml:space="preserve"> </v>
      </c>
      <c r="J82" s="172" t="str">
        <f t="shared" si="46"/>
        <v xml:space="preserve"> </v>
      </c>
      <c r="K82" s="172" t="str">
        <f t="shared" si="47"/>
        <v xml:space="preserve"> </v>
      </c>
      <c r="L82" s="250" t="str">
        <f>IF($A82="N/A"," ",IF(Pricetype3=2,MAX(C82,0),IF(OR(Pricetype3=1,Pricetype3=4),IF(C82=0,0,(_xll.EURO(C82,Strikeprice3,0,0,($AH82+IF(Smile=TRUE,VLOOKUP(MAX(-5,Strikeprice3-C82),Volsmile,2),0)),($A82-DateToday)+15,IF(Pricetype3=1,1,0),0))),C82)))</f>
        <v xml:space="preserve"> </v>
      </c>
      <c r="M82" s="250" t="str">
        <f>IF($A82="N/A"," ",IF(Pricetype3=2,MAX(D82,0),IF(OR(Pricetype3=1,Pricetype3=4),IF(D82=0,0,(_xll.EURO(D82,Strikeprice3,0,0,($AH82+IF(Smile=TRUE,VLOOKUP(MAX(-5,Strikeprice3-D82),Volsmile,2),0)),($A82-DateToday)+15,IF(Pricetype3=1,1,0),0))),D82)))</f>
        <v xml:space="preserve"> </v>
      </c>
      <c r="N82" s="250" t="str">
        <f>IF($A82="N/A"," ",IF(Pricetype3=2,MAX(E82,0),IF(OR(Pricetype3=1,Pricetype3=4),IF(E82=0,0,(_xll.EURO(E82,Strikeprice3,0,0,($AK82+IF(Smile=TRUE,VLOOKUP(MAX(-5,Strikeprice3-E82),Volsmile,2),0)),($A82-DateToday)+15,IF(Pricetype3=1,1,0),0))),E82)))</f>
        <v xml:space="preserve"> </v>
      </c>
      <c r="O82" s="250" t="str">
        <f>IF($A82="N/A"," ",IF(Pricetype3=2,MAX(F82,0),IF(OR(Pricetype3=1,Pricetype3=4),IF(F82=0,0,(_xll.EURO(F82,Strikeprice3,0,0,($AK82+IF(Smile=TRUE,VLOOKUP(MAX(-5,Strikeprice3-F82),Volsmile,2),0)),($A82-DateToday)+15,IF(Pricetype3=1,1,0),0))),F82)))</f>
        <v xml:space="preserve"> </v>
      </c>
      <c r="P82" s="250" t="str">
        <f>IF($A82="N/A"," ",IF(Pricetype3=2,MAX(G82,0),IF(OR(Pricetype3=1,Pricetype3=4),IF(G82=0,0,(_xll.EURO(G82,Strikeprice3,0,0,($AK82+IF(Smile=TRUE,VLOOKUP(MAX(-5,Strikeprice3-G82),Volsmile,2),0)),($A82-DateToday)+15,IF(Pricetype3=1,1,0),0))),G82)))</f>
        <v xml:space="preserve"> </v>
      </c>
      <c r="Q82" s="250" t="str">
        <f>IF($A82="N/A"," ",IF(Pricetype3=2,MAX(H82,0),IF(OR(Pricetype3=1,Pricetype3=4),IF(H82=0,0,(_xll.EURO(H82,Strikeprice3,0,0,($AK82+IF(Smile=TRUE,VLOOKUP(MAX(-5,Strikeprice3-H82),Volsmile,2),0)),($A82-DateToday)+15,IF(Pricetype3=1,1,0),0))),H82)))</f>
        <v xml:space="preserve"> </v>
      </c>
      <c r="R82" s="250" t="str">
        <f>IF($A82="N/A"," ",IF(Pricetype3=2,MAX(I82,0),IF(OR(Pricetype3=1,Pricetype3=4),IF(I82=0,0,(_xll.EURO(I82,Strikeprice3,0,0,($AK82+IF(Smile=TRUE,VLOOKUP(MAX(-5,Strikeprice3-I82),Volsmile,2),0)),($A82-DateToday)+15,IF(Pricetype3=1,1,0),0))),I82)))</f>
        <v xml:space="preserve"> </v>
      </c>
      <c r="S82" s="250" t="str">
        <f>IF($A82="N/A"," ",IF(Pricetype3=2,MAX(J82,0),IF(OR(Pricetype3=1,Pricetype3=4),IF(J82=0,0,(_xll.EURO(J82,Strikeprice3,0,0,($AK82+IF(Smile=TRUE,VLOOKUP(MAX(-5,Strikeprice3-J82),Volsmile,2),0)),($A82-DateToday)+15,IF(Pricetype3=1,1,0),0))),J82)))</f>
        <v xml:space="preserve"> </v>
      </c>
      <c r="T82" s="250" t="str">
        <f>IF($A82="N/A"," ",IF(Pricetype3=2,MAX(K82,0),IF(OR(Pricetype3=1,Pricetype3=4),IF(K82=0,0,(_xll.EURO(K82,Strikeprice3,0,0,($AK82+IF(Smile=TRUE,VLOOKUP(MAX(-5,Strikeprice3-K82),Volsmile,2),0)),($A82-DateToday)+15,IF(Pricetype3=1,1,0),0))),K82)))</f>
        <v xml:space="preserve"> </v>
      </c>
      <c r="U82" s="177" t="str">
        <f t="shared" si="32"/>
        <v xml:space="preserve"> </v>
      </c>
      <c r="V82" s="178" t="str">
        <f t="shared" si="48"/>
        <v xml:space="preserve"> </v>
      </c>
      <c r="W82" s="178" t="str">
        <f t="shared" si="49"/>
        <v xml:space="preserve"> </v>
      </c>
      <c r="X82" s="178" t="str">
        <f t="shared" si="50"/>
        <v xml:space="preserve"> </v>
      </c>
      <c r="Y82" s="178" t="str">
        <f t="shared" si="51"/>
        <v xml:space="preserve"> </v>
      </c>
      <c r="Z82" s="178" t="str">
        <f t="shared" si="52"/>
        <v xml:space="preserve"> </v>
      </c>
      <c r="AA82" s="178" t="str">
        <f t="shared" si="53"/>
        <v xml:space="preserve"> </v>
      </c>
      <c r="AB82" s="178" t="str">
        <f t="shared" si="54"/>
        <v xml:space="preserve"> </v>
      </c>
      <c r="AC82" s="178" t="str">
        <f t="shared" si="55"/>
        <v xml:space="preserve"> </v>
      </c>
      <c r="AD82" s="178" t="str">
        <f t="shared" si="56"/>
        <v xml:space="preserve"> </v>
      </c>
      <c r="AE82" s="178" t="str">
        <f t="shared" si="57"/>
        <v xml:space="preserve"> </v>
      </c>
      <c r="AF82" s="224" t="str">
        <f t="shared" si="58"/>
        <v xml:space="preserve"> </v>
      </c>
      <c r="AG82" s="224" t="str">
        <f t="shared" si="59"/>
        <v xml:space="preserve"> </v>
      </c>
      <c r="AH82" s="224" t="str">
        <f t="shared" si="60"/>
        <v xml:space="preserve"> </v>
      </c>
      <c r="AI82" s="224" t="str">
        <f t="shared" si="33"/>
        <v xml:space="preserve"> </v>
      </c>
      <c r="AJ82" s="224" t="str">
        <f t="shared" si="34"/>
        <v xml:space="preserve"> </v>
      </c>
      <c r="AK82" s="224" t="str">
        <f t="shared" si="61"/>
        <v xml:space="preserve"> </v>
      </c>
      <c r="AL82" s="224" t="str">
        <f>IF($A82="N/A"," ",IF(PV=1,0,'Pricing Inputs3'!R115))</f>
        <v xml:space="preserve"> </v>
      </c>
      <c r="AM82" s="313" t="str">
        <f t="shared" si="35"/>
        <v xml:space="preserve"> </v>
      </c>
      <c r="BQ82" t="str">
        <f t="shared" si="36"/>
        <v xml:space="preserve"> </v>
      </c>
      <c r="BR82" t="str">
        <f t="shared" si="37"/>
        <v xml:space="preserve"> </v>
      </c>
      <c r="BS82" t="str">
        <f t="shared" si="38"/>
        <v xml:space="preserve"> </v>
      </c>
    </row>
    <row r="83" spans="1:71" x14ac:dyDescent="0.2">
      <c r="A83" s="253" t="str">
        <f>IF(A82="N/A","N/A",IF(EDATE(A82,1)&gt;Inputs!$Q$5,"N/A",EDATE(A82,1)))</f>
        <v>N/A</v>
      </c>
      <c r="B83" s="324" t="str">
        <f t="shared" si="31"/>
        <v xml:space="preserve"> </v>
      </c>
      <c r="C83" s="172" t="str">
        <f t="shared" si="39"/>
        <v xml:space="preserve"> </v>
      </c>
      <c r="D83" s="172" t="str">
        <f t="shared" si="40"/>
        <v xml:space="preserve"> </v>
      </c>
      <c r="E83" s="172" t="str">
        <f t="shared" si="41"/>
        <v xml:space="preserve"> </v>
      </c>
      <c r="F83" s="172" t="str">
        <f t="shared" si="42"/>
        <v xml:space="preserve"> </v>
      </c>
      <c r="G83" s="172" t="str">
        <f t="shared" si="43"/>
        <v xml:space="preserve"> </v>
      </c>
      <c r="H83" s="172" t="str">
        <f t="shared" si="44"/>
        <v xml:space="preserve"> </v>
      </c>
      <c r="I83" s="172" t="str">
        <f t="shared" si="45"/>
        <v xml:space="preserve"> </v>
      </c>
      <c r="J83" s="172" t="str">
        <f t="shared" si="46"/>
        <v xml:space="preserve"> </v>
      </c>
      <c r="K83" s="172" t="str">
        <f t="shared" si="47"/>
        <v xml:space="preserve"> </v>
      </c>
      <c r="L83" s="250" t="str">
        <f>IF($A83="N/A"," ",IF(Pricetype3=2,MAX(C83,0),IF(OR(Pricetype3=1,Pricetype3=4),IF(C83=0,0,(_xll.EURO(C83,Strikeprice3,0,0,($AH83+IF(Smile=TRUE,VLOOKUP(MAX(-5,Strikeprice3-C83),Volsmile,2),0)),($A83-DateToday)+15,IF(Pricetype3=1,1,0),0))),C83)))</f>
        <v xml:space="preserve"> </v>
      </c>
      <c r="M83" s="250" t="str">
        <f>IF($A83="N/A"," ",IF(Pricetype3=2,MAX(D83,0),IF(OR(Pricetype3=1,Pricetype3=4),IF(D83=0,0,(_xll.EURO(D83,Strikeprice3,0,0,($AH83+IF(Smile=TRUE,VLOOKUP(MAX(-5,Strikeprice3-D83),Volsmile,2),0)),($A83-DateToday)+15,IF(Pricetype3=1,1,0),0))),D83)))</f>
        <v xml:space="preserve"> </v>
      </c>
      <c r="N83" s="250" t="str">
        <f>IF($A83="N/A"," ",IF(Pricetype3=2,MAX(E83,0),IF(OR(Pricetype3=1,Pricetype3=4),IF(E83=0,0,(_xll.EURO(E83,Strikeprice3,0,0,($AK83+IF(Smile=TRUE,VLOOKUP(MAX(-5,Strikeprice3-E83),Volsmile,2),0)),($A83-DateToday)+15,IF(Pricetype3=1,1,0),0))),E83)))</f>
        <v xml:space="preserve"> </v>
      </c>
      <c r="O83" s="250" t="str">
        <f>IF($A83="N/A"," ",IF(Pricetype3=2,MAX(F83,0),IF(OR(Pricetype3=1,Pricetype3=4),IF(F83=0,0,(_xll.EURO(F83,Strikeprice3,0,0,($AK83+IF(Smile=TRUE,VLOOKUP(MAX(-5,Strikeprice3-F83),Volsmile,2),0)),($A83-DateToday)+15,IF(Pricetype3=1,1,0),0))),F83)))</f>
        <v xml:space="preserve"> </v>
      </c>
      <c r="P83" s="250" t="str">
        <f>IF($A83="N/A"," ",IF(Pricetype3=2,MAX(G83,0),IF(OR(Pricetype3=1,Pricetype3=4),IF(G83=0,0,(_xll.EURO(G83,Strikeprice3,0,0,($AK83+IF(Smile=TRUE,VLOOKUP(MAX(-5,Strikeprice3-G83),Volsmile,2),0)),($A83-DateToday)+15,IF(Pricetype3=1,1,0),0))),G83)))</f>
        <v xml:space="preserve"> </v>
      </c>
      <c r="Q83" s="250" t="str">
        <f>IF($A83="N/A"," ",IF(Pricetype3=2,MAX(H83,0),IF(OR(Pricetype3=1,Pricetype3=4),IF(H83=0,0,(_xll.EURO(H83,Strikeprice3,0,0,($AK83+IF(Smile=TRUE,VLOOKUP(MAX(-5,Strikeprice3-H83),Volsmile,2),0)),($A83-DateToday)+15,IF(Pricetype3=1,1,0),0))),H83)))</f>
        <v xml:space="preserve"> </v>
      </c>
      <c r="R83" s="250" t="str">
        <f>IF($A83="N/A"," ",IF(Pricetype3=2,MAX(I83,0),IF(OR(Pricetype3=1,Pricetype3=4),IF(I83=0,0,(_xll.EURO(I83,Strikeprice3,0,0,($AK83+IF(Smile=TRUE,VLOOKUP(MAX(-5,Strikeprice3-I83),Volsmile,2),0)),($A83-DateToday)+15,IF(Pricetype3=1,1,0),0))),I83)))</f>
        <v xml:space="preserve"> </v>
      </c>
      <c r="S83" s="250" t="str">
        <f>IF($A83="N/A"," ",IF(Pricetype3=2,MAX(J83,0),IF(OR(Pricetype3=1,Pricetype3=4),IF(J83=0,0,(_xll.EURO(J83,Strikeprice3,0,0,($AK83+IF(Smile=TRUE,VLOOKUP(MAX(-5,Strikeprice3-J83),Volsmile,2),0)),($A83-DateToday)+15,IF(Pricetype3=1,1,0),0))),J83)))</f>
        <v xml:space="preserve"> </v>
      </c>
      <c r="T83" s="250" t="str">
        <f>IF($A83="N/A"," ",IF(Pricetype3=2,MAX(K83,0),IF(OR(Pricetype3=1,Pricetype3=4),IF(K83=0,0,(_xll.EURO(K83,Strikeprice3,0,0,($AK83+IF(Smile=TRUE,VLOOKUP(MAX(-5,Strikeprice3-K83),Volsmile,2),0)),($A83-DateToday)+15,IF(Pricetype3=1,1,0),0))),K83)))</f>
        <v xml:space="preserve"> </v>
      </c>
      <c r="U83" s="177" t="str">
        <f t="shared" si="32"/>
        <v xml:space="preserve"> </v>
      </c>
      <c r="V83" s="178" t="str">
        <f t="shared" si="48"/>
        <v xml:space="preserve"> </v>
      </c>
      <c r="W83" s="178" t="str">
        <f t="shared" si="49"/>
        <v xml:space="preserve"> </v>
      </c>
      <c r="X83" s="178" t="str">
        <f t="shared" si="50"/>
        <v xml:space="preserve"> </v>
      </c>
      <c r="Y83" s="178" t="str">
        <f t="shared" si="51"/>
        <v xml:space="preserve"> </v>
      </c>
      <c r="Z83" s="178" t="str">
        <f t="shared" si="52"/>
        <v xml:space="preserve"> </v>
      </c>
      <c r="AA83" s="178" t="str">
        <f t="shared" si="53"/>
        <v xml:space="preserve"> </v>
      </c>
      <c r="AB83" s="178" t="str">
        <f t="shared" si="54"/>
        <v xml:space="preserve"> </v>
      </c>
      <c r="AC83" s="178" t="str">
        <f t="shared" si="55"/>
        <v xml:space="preserve"> </v>
      </c>
      <c r="AD83" s="178" t="str">
        <f t="shared" si="56"/>
        <v xml:space="preserve"> </v>
      </c>
      <c r="AE83" s="178" t="str">
        <f t="shared" si="57"/>
        <v xml:space="preserve"> </v>
      </c>
      <c r="AF83" s="224" t="str">
        <f t="shared" si="58"/>
        <v xml:space="preserve"> </v>
      </c>
      <c r="AG83" s="224" t="str">
        <f t="shared" si="59"/>
        <v xml:space="preserve"> </v>
      </c>
      <c r="AH83" s="224" t="str">
        <f t="shared" si="60"/>
        <v xml:space="preserve"> </v>
      </c>
      <c r="AI83" s="224" t="str">
        <f t="shared" si="33"/>
        <v xml:space="preserve"> </v>
      </c>
      <c r="AJ83" s="224" t="str">
        <f t="shared" si="34"/>
        <v xml:space="preserve"> </v>
      </c>
      <c r="AK83" s="224" t="str">
        <f t="shared" si="61"/>
        <v xml:space="preserve"> </v>
      </c>
      <c r="AL83" s="224" t="str">
        <f>IF($A83="N/A"," ",IF(PV=1,0,'Pricing Inputs3'!R116))</f>
        <v xml:space="preserve"> </v>
      </c>
      <c r="AM83" s="313" t="str">
        <f t="shared" si="35"/>
        <v xml:space="preserve"> </v>
      </c>
      <c r="BQ83" t="str">
        <f t="shared" si="36"/>
        <v xml:space="preserve"> </v>
      </c>
      <c r="BR83" t="str">
        <f t="shared" si="37"/>
        <v xml:space="preserve"> </v>
      </c>
      <c r="BS83" t="str">
        <f t="shared" si="38"/>
        <v xml:space="preserve"> </v>
      </c>
    </row>
    <row r="84" spans="1:71" x14ac:dyDescent="0.2">
      <c r="A84" s="253" t="str">
        <f>IF(A83="N/A","N/A",IF(EDATE(A83,1)&gt;Inputs!$Q$5,"N/A",EDATE(A83,1)))</f>
        <v>N/A</v>
      </c>
      <c r="B84" s="324" t="str">
        <f t="shared" si="31"/>
        <v xml:space="preserve"> </v>
      </c>
      <c r="C84" s="172" t="str">
        <f t="shared" si="39"/>
        <v xml:space="preserve"> </v>
      </c>
      <c r="D84" s="172" t="str">
        <f t="shared" si="40"/>
        <v xml:space="preserve"> </v>
      </c>
      <c r="E84" s="172" t="str">
        <f t="shared" si="41"/>
        <v xml:space="preserve"> </v>
      </c>
      <c r="F84" s="172" t="str">
        <f t="shared" si="42"/>
        <v xml:space="preserve"> </v>
      </c>
      <c r="G84" s="172" t="str">
        <f t="shared" si="43"/>
        <v xml:space="preserve"> </v>
      </c>
      <c r="H84" s="172" t="str">
        <f t="shared" si="44"/>
        <v xml:space="preserve"> </v>
      </c>
      <c r="I84" s="172" t="str">
        <f t="shared" si="45"/>
        <v xml:space="preserve"> </v>
      </c>
      <c r="J84" s="172" t="str">
        <f t="shared" si="46"/>
        <v xml:space="preserve"> </v>
      </c>
      <c r="K84" s="172" t="str">
        <f t="shared" si="47"/>
        <v xml:space="preserve"> </v>
      </c>
      <c r="L84" s="250" t="str">
        <f>IF($A84="N/A"," ",IF(Pricetype3=2,MAX(C84,0),IF(OR(Pricetype3=1,Pricetype3=4),IF(C84=0,0,(_xll.EURO(C84,Strikeprice3,0,0,($AH84+IF(Smile=TRUE,VLOOKUP(MAX(-5,Strikeprice3-C84),Volsmile,2),0)),($A84-DateToday)+15,IF(Pricetype3=1,1,0),0))),C84)))</f>
        <v xml:space="preserve"> </v>
      </c>
      <c r="M84" s="250" t="str">
        <f>IF($A84="N/A"," ",IF(Pricetype3=2,MAX(D84,0),IF(OR(Pricetype3=1,Pricetype3=4),IF(D84=0,0,(_xll.EURO(D84,Strikeprice3,0,0,($AH84+IF(Smile=TRUE,VLOOKUP(MAX(-5,Strikeprice3-D84),Volsmile,2),0)),($A84-DateToday)+15,IF(Pricetype3=1,1,0),0))),D84)))</f>
        <v xml:space="preserve"> </v>
      </c>
      <c r="N84" s="250" t="str">
        <f>IF($A84="N/A"," ",IF(Pricetype3=2,MAX(E84,0),IF(OR(Pricetype3=1,Pricetype3=4),IF(E84=0,0,(_xll.EURO(E84,Strikeprice3,0,0,($AK84+IF(Smile=TRUE,VLOOKUP(MAX(-5,Strikeprice3-E84),Volsmile,2),0)),($A84-DateToday)+15,IF(Pricetype3=1,1,0),0))),E84)))</f>
        <v xml:space="preserve"> </v>
      </c>
      <c r="O84" s="250" t="str">
        <f>IF($A84="N/A"," ",IF(Pricetype3=2,MAX(F84,0),IF(OR(Pricetype3=1,Pricetype3=4),IF(F84=0,0,(_xll.EURO(F84,Strikeprice3,0,0,($AK84+IF(Smile=TRUE,VLOOKUP(MAX(-5,Strikeprice3-F84),Volsmile,2),0)),($A84-DateToday)+15,IF(Pricetype3=1,1,0),0))),F84)))</f>
        <v xml:space="preserve"> </v>
      </c>
      <c r="P84" s="250" t="str">
        <f>IF($A84="N/A"," ",IF(Pricetype3=2,MAX(G84,0),IF(OR(Pricetype3=1,Pricetype3=4),IF(G84=0,0,(_xll.EURO(G84,Strikeprice3,0,0,($AK84+IF(Smile=TRUE,VLOOKUP(MAX(-5,Strikeprice3-G84),Volsmile,2),0)),($A84-DateToday)+15,IF(Pricetype3=1,1,0),0))),G84)))</f>
        <v xml:space="preserve"> </v>
      </c>
      <c r="Q84" s="250" t="str">
        <f>IF($A84="N/A"," ",IF(Pricetype3=2,MAX(H84,0),IF(OR(Pricetype3=1,Pricetype3=4),IF(H84=0,0,(_xll.EURO(H84,Strikeprice3,0,0,($AK84+IF(Smile=TRUE,VLOOKUP(MAX(-5,Strikeprice3-H84),Volsmile,2),0)),($A84-DateToday)+15,IF(Pricetype3=1,1,0),0))),H84)))</f>
        <v xml:space="preserve"> </v>
      </c>
      <c r="R84" s="250" t="str">
        <f>IF($A84="N/A"," ",IF(Pricetype3=2,MAX(I84,0),IF(OR(Pricetype3=1,Pricetype3=4),IF(I84=0,0,(_xll.EURO(I84,Strikeprice3,0,0,($AK84+IF(Smile=TRUE,VLOOKUP(MAX(-5,Strikeprice3-I84),Volsmile,2),0)),($A84-DateToday)+15,IF(Pricetype3=1,1,0),0))),I84)))</f>
        <v xml:space="preserve"> </v>
      </c>
      <c r="S84" s="250" t="str">
        <f>IF($A84="N/A"," ",IF(Pricetype3=2,MAX(J84,0),IF(OR(Pricetype3=1,Pricetype3=4),IF(J84=0,0,(_xll.EURO(J84,Strikeprice3,0,0,($AK84+IF(Smile=TRUE,VLOOKUP(MAX(-5,Strikeprice3-J84),Volsmile,2),0)),($A84-DateToday)+15,IF(Pricetype3=1,1,0),0))),J84)))</f>
        <v xml:space="preserve"> </v>
      </c>
      <c r="T84" s="250" t="str">
        <f>IF($A84="N/A"," ",IF(Pricetype3=2,MAX(K84,0),IF(OR(Pricetype3=1,Pricetype3=4),IF(K84=0,0,(_xll.EURO(K84,Strikeprice3,0,0,($AK84+IF(Smile=TRUE,VLOOKUP(MAX(-5,Strikeprice3-K84),Volsmile,2),0)),($A84-DateToday)+15,IF(Pricetype3=1,1,0),0))),K84)))</f>
        <v xml:space="preserve"> </v>
      </c>
      <c r="U84" s="177" t="str">
        <f t="shared" si="32"/>
        <v xml:space="preserve"> </v>
      </c>
      <c r="V84" s="178" t="str">
        <f t="shared" si="48"/>
        <v xml:space="preserve"> </v>
      </c>
      <c r="W84" s="178" t="str">
        <f t="shared" si="49"/>
        <v xml:space="preserve"> </v>
      </c>
      <c r="X84" s="178" t="str">
        <f t="shared" si="50"/>
        <v xml:space="preserve"> </v>
      </c>
      <c r="Y84" s="178" t="str">
        <f t="shared" si="51"/>
        <v xml:space="preserve"> </v>
      </c>
      <c r="Z84" s="178" t="str">
        <f t="shared" si="52"/>
        <v xml:space="preserve"> </v>
      </c>
      <c r="AA84" s="178" t="str">
        <f t="shared" si="53"/>
        <v xml:space="preserve"> </v>
      </c>
      <c r="AB84" s="178" t="str">
        <f t="shared" si="54"/>
        <v xml:space="preserve"> </v>
      </c>
      <c r="AC84" s="178" t="str">
        <f t="shared" si="55"/>
        <v xml:space="preserve"> </v>
      </c>
      <c r="AD84" s="178" t="str">
        <f t="shared" si="56"/>
        <v xml:space="preserve"> </v>
      </c>
      <c r="AE84" s="178" t="str">
        <f t="shared" si="57"/>
        <v xml:space="preserve"> </v>
      </c>
      <c r="AF84" s="224" t="str">
        <f t="shared" si="58"/>
        <v xml:space="preserve"> </v>
      </c>
      <c r="AG84" s="224" t="str">
        <f t="shared" si="59"/>
        <v xml:space="preserve"> </v>
      </c>
      <c r="AH84" s="224" t="str">
        <f t="shared" si="60"/>
        <v xml:space="preserve"> </v>
      </c>
      <c r="AI84" s="224" t="str">
        <f t="shared" si="33"/>
        <v xml:space="preserve"> </v>
      </c>
      <c r="AJ84" s="224" t="str">
        <f t="shared" si="34"/>
        <v xml:space="preserve"> </v>
      </c>
      <c r="AK84" s="224" t="str">
        <f t="shared" si="61"/>
        <v xml:space="preserve"> </v>
      </c>
      <c r="AL84" s="224" t="str">
        <f>IF($A84="N/A"," ",IF(PV=1,0,'Pricing Inputs3'!R117))</f>
        <v xml:space="preserve"> </v>
      </c>
      <c r="AM84" s="313" t="str">
        <f t="shared" si="35"/>
        <v xml:space="preserve"> </v>
      </c>
      <c r="BQ84" t="str">
        <f t="shared" si="36"/>
        <v xml:space="preserve"> </v>
      </c>
      <c r="BR84" t="str">
        <f t="shared" si="37"/>
        <v xml:space="preserve"> </v>
      </c>
      <c r="BS84" t="str">
        <f t="shared" si="38"/>
        <v xml:space="preserve"> </v>
      </c>
    </row>
    <row r="85" spans="1:71" x14ac:dyDescent="0.2">
      <c r="A85" s="253" t="str">
        <f>IF(A84="N/A","N/A",IF(EDATE(A84,1)&gt;Inputs!$Q$5,"N/A",EDATE(A84,1)))</f>
        <v>N/A</v>
      </c>
      <c r="B85" s="324" t="str">
        <f t="shared" si="31"/>
        <v xml:space="preserve"> </v>
      </c>
      <c r="C85" s="172" t="str">
        <f t="shared" si="39"/>
        <v xml:space="preserve"> </v>
      </c>
      <c r="D85" s="172" t="str">
        <f t="shared" si="40"/>
        <v xml:space="preserve"> </v>
      </c>
      <c r="E85" s="172" t="str">
        <f t="shared" si="41"/>
        <v xml:space="preserve"> </v>
      </c>
      <c r="F85" s="172" t="str">
        <f t="shared" si="42"/>
        <v xml:space="preserve"> </v>
      </c>
      <c r="G85" s="172" t="str">
        <f t="shared" si="43"/>
        <v xml:space="preserve"> </v>
      </c>
      <c r="H85" s="172" t="str">
        <f t="shared" si="44"/>
        <v xml:space="preserve"> </v>
      </c>
      <c r="I85" s="172" t="str">
        <f t="shared" si="45"/>
        <v xml:space="preserve"> </v>
      </c>
      <c r="J85" s="172" t="str">
        <f t="shared" si="46"/>
        <v xml:space="preserve"> </v>
      </c>
      <c r="K85" s="172" t="str">
        <f t="shared" si="47"/>
        <v xml:space="preserve"> </v>
      </c>
      <c r="L85" s="250" t="str">
        <f>IF($A85="N/A"," ",IF(Pricetype3=2,MAX(C85,0),IF(OR(Pricetype3=1,Pricetype3=4),IF(C85=0,0,(_xll.EURO(C85,Strikeprice3,0,0,($AH85+IF(Smile=TRUE,VLOOKUP(MAX(-5,Strikeprice3-C85),Volsmile,2),0)),($A85-DateToday)+15,IF(Pricetype3=1,1,0),0))),C85)))</f>
        <v xml:space="preserve"> </v>
      </c>
      <c r="M85" s="250" t="str">
        <f>IF($A85="N/A"," ",IF(Pricetype3=2,MAX(D85,0),IF(OR(Pricetype3=1,Pricetype3=4),IF(D85=0,0,(_xll.EURO(D85,Strikeprice3,0,0,($AH85+IF(Smile=TRUE,VLOOKUP(MAX(-5,Strikeprice3-D85),Volsmile,2),0)),($A85-DateToday)+15,IF(Pricetype3=1,1,0),0))),D85)))</f>
        <v xml:space="preserve"> </v>
      </c>
      <c r="N85" s="250" t="str">
        <f>IF($A85="N/A"," ",IF(Pricetype3=2,MAX(E85,0),IF(OR(Pricetype3=1,Pricetype3=4),IF(E85=0,0,(_xll.EURO(E85,Strikeprice3,0,0,($AK85+IF(Smile=TRUE,VLOOKUP(MAX(-5,Strikeprice3-E85),Volsmile,2),0)),($A85-DateToday)+15,IF(Pricetype3=1,1,0),0))),E85)))</f>
        <v xml:space="preserve"> </v>
      </c>
      <c r="O85" s="250" t="str">
        <f>IF($A85="N/A"," ",IF(Pricetype3=2,MAX(F85,0),IF(OR(Pricetype3=1,Pricetype3=4),IF(F85=0,0,(_xll.EURO(F85,Strikeprice3,0,0,($AK85+IF(Smile=TRUE,VLOOKUP(MAX(-5,Strikeprice3-F85),Volsmile,2),0)),($A85-DateToday)+15,IF(Pricetype3=1,1,0),0))),F85)))</f>
        <v xml:space="preserve"> </v>
      </c>
      <c r="P85" s="250" t="str">
        <f>IF($A85="N/A"," ",IF(Pricetype3=2,MAX(G85,0),IF(OR(Pricetype3=1,Pricetype3=4),IF(G85=0,0,(_xll.EURO(G85,Strikeprice3,0,0,($AK85+IF(Smile=TRUE,VLOOKUP(MAX(-5,Strikeprice3-G85),Volsmile,2),0)),($A85-DateToday)+15,IF(Pricetype3=1,1,0),0))),G85)))</f>
        <v xml:space="preserve"> </v>
      </c>
      <c r="Q85" s="250" t="str">
        <f>IF($A85="N/A"," ",IF(Pricetype3=2,MAX(H85,0),IF(OR(Pricetype3=1,Pricetype3=4),IF(H85=0,0,(_xll.EURO(H85,Strikeprice3,0,0,($AK85+IF(Smile=TRUE,VLOOKUP(MAX(-5,Strikeprice3-H85),Volsmile,2),0)),($A85-DateToday)+15,IF(Pricetype3=1,1,0),0))),H85)))</f>
        <v xml:space="preserve"> </v>
      </c>
      <c r="R85" s="250" t="str">
        <f>IF($A85="N/A"," ",IF(Pricetype3=2,MAX(I85,0),IF(OR(Pricetype3=1,Pricetype3=4),IF(I85=0,0,(_xll.EURO(I85,Strikeprice3,0,0,($AK85+IF(Smile=TRUE,VLOOKUP(MAX(-5,Strikeprice3-I85),Volsmile,2),0)),($A85-DateToday)+15,IF(Pricetype3=1,1,0),0))),I85)))</f>
        <v xml:space="preserve"> </v>
      </c>
      <c r="S85" s="250" t="str">
        <f>IF($A85="N/A"," ",IF(Pricetype3=2,MAX(J85,0),IF(OR(Pricetype3=1,Pricetype3=4),IF(J85=0,0,(_xll.EURO(J85,Strikeprice3,0,0,($AK85+IF(Smile=TRUE,VLOOKUP(MAX(-5,Strikeprice3-J85),Volsmile,2),0)),($A85-DateToday)+15,IF(Pricetype3=1,1,0),0))),J85)))</f>
        <v xml:space="preserve"> </v>
      </c>
      <c r="T85" s="250" t="str">
        <f>IF($A85="N/A"," ",IF(Pricetype3=2,MAX(K85,0),IF(OR(Pricetype3=1,Pricetype3=4),IF(K85=0,0,(_xll.EURO(K85,Strikeprice3,0,0,($AK85+IF(Smile=TRUE,VLOOKUP(MAX(-5,Strikeprice3-K85),Volsmile,2),0)),($A85-DateToday)+15,IF(Pricetype3=1,1,0),0))),K85)))</f>
        <v xml:space="preserve"> </v>
      </c>
      <c r="U85" s="177" t="str">
        <f t="shared" si="32"/>
        <v xml:space="preserve"> </v>
      </c>
      <c r="V85" s="178" t="str">
        <f t="shared" si="48"/>
        <v xml:space="preserve"> </v>
      </c>
      <c r="W85" s="178" t="str">
        <f t="shared" si="49"/>
        <v xml:space="preserve"> </v>
      </c>
      <c r="X85" s="178" t="str">
        <f t="shared" si="50"/>
        <v xml:space="preserve"> </v>
      </c>
      <c r="Y85" s="178" t="str">
        <f t="shared" si="51"/>
        <v xml:space="preserve"> </v>
      </c>
      <c r="Z85" s="178" t="str">
        <f t="shared" si="52"/>
        <v xml:space="preserve"> </v>
      </c>
      <c r="AA85" s="178" t="str">
        <f t="shared" si="53"/>
        <v xml:space="preserve"> </v>
      </c>
      <c r="AB85" s="178" t="str">
        <f t="shared" si="54"/>
        <v xml:space="preserve"> </v>
      </c>
      <c r="AC85" s="178" t="str">
        <f t="shared" si="55"/>
        <v xml:space="preserve"> </v>
      </c>
      <c r="AD85" s="178" t="str">
        <f t="shared" si="56"/>
        <v xml:space="preserve"> </v>
      </c>
      <c r="AE85" s="178" t="str">
        <f t="shared" si="57"/>
        <v xml:space="preserve"> </v>
      </c>
      <c r="AF85" s="224" t="str">
        <f t="shared" si="58"/>
        <v xml:space="preserve"> </v>
      </c>
      <c r="AG85" s="224" t="str">
        <f t="shared" si="59"/>
        <v xml:space="preserve"> </v>
      </c>
      <c r="AH85" s="224" t="str">
        <f t="shared" si="60"/>
        <v xml:space="preserve"> </v>
      </c>
      <c r="AI85" s="224" t="str">
        <f t="shared" si="33"/>
        <v xml:space="preserve"> </v>
      </c>
      <c r="AJ85" s="224" t="str">
        <f t="shared" si="34"/>
        <v xml:space="preserve"> </v>
      </c>
      <c r="AK85" s="224" t="str">
        <f t="shared" si="61"/>
        <v xml:space="preserve"> </v>
      </c>
      <c r="AL85" s="224" t="str">
        <f>IF($A85="N/A"," ",IF(PV=1,0,'Pricing Inputs3'!R118))</f>
        <v xml:space="preserve"> </v>
      </c>
      <c r="AM85" s="313" t="str">
        <f t="shared" si="35"/>
        <v xml:space="preserve"> </v>
      </c>
      <c r="BQ85" t="str">
        <f t="shared" si="36"/>
        <v xml:space="preserve"> </v>
      </c>
      <c r="BR85" t="str">
        <f t="shared" si="37"/>
        <v xml:space="preserve"> </v>
      </c>
      <c r="BS85" t="str">
        <f t="shared" si="38"/>
        <v xml:space="preserve"> </v>
      </c>
    </row>
    <row r="86" spans="1:71" x14ac:dyDescent="0.2">
      <c r="A86" s="253" t="str">
        <f>IF(A85="N/A","N/A",IF(EDATE(A85,1)&gt;Inputs!$Q$5,"N/A",EDATE(A85,1)))</f>
        <v>N/A</v>
      </c>
      <c r="B86" s="324" t="str">
        <f t="shared" si="31"/>
        <v xml:space="preserve"> </v>
      </c>
      <c r="C86" s="172" t="str">
        <f t="shared" si="39"/>
        <v xml:space="preserve"> </v>
      </c>
      <c r="D86" s="172" t="str">
        <f t="shared" si="40"/>
        <v xml:space="preserve"> </v>
      </c>
      <c r="E86" s="172" t="str">
        <f t="shared" si="41"/>
        <v xml:space="preserve"> </v>
      </c>
      <c r="F86" s="172" t="str">
        <f t="shared" si="42"/>
        <v xml:space="preserve"> </v>
      </c>
      <c r="G86" s="172" t="str">
        <f t="shared" si="43"/>
        <v xml:space="preserve"> </v>
      </c>
      <c r="H86" s="172" t="str">
        <f t="shared" si="44"/>
        <v xml:space="preserve"> </v>
      </c>
      <c r="I86" s="172" t="str">
        <f t="shared" si="45"/>
        <v xml:space="preserve"> </v>
      </c>
      <c r="J86" s="172" t="str">
        <f t="shared" si="46"/>
        <v xml:space="preserve"> </v>
      </c>
      <c r="K86" s="172" t="str">
        <f t="shared" si="47"/>
        <v xml:space="preserve"> </v>
      </c>
      <c r="L86" s="250" t="str">
        <f>IF($A86="N/A"," ",IF(Pricetype3=2,MAX(C86,0),IF(OR(Pricetype3=1,Pricetype3=4),IF(C86=0,0,(_xll.EURO(C86,Strikeprice3,0,0,($AH86+IF(Smile=TRUE,VLOOKUP(MAX(-5,Strikeprice3-C86),Volsmile,2),0)),($A86-DateToday)+15,IF(Pricetype3=1,1,0),0))),C86)))</f>
        <v xml:space="preserve"> </v>
      </c>
      <c r="M86" s="250" t="str">
        <f>IF($A86="N/A"," ",IF(Pricetype3=2,MAX(D86,0),IF(OR(Pricetype3=1,Pricetype3=4),IF(D86=0,0,(_xll.EURO(D86,Strikeprice3,0,0,($AH86+IF(Smile=TRUE,VLOOKUP(MAX(-5,Strikeprice3-D86),Volsmile,2),0)),($A86-DateToday)+15,IF(Pricetype3=1,1,0),0))),D86)))</f>
        <v xml:space="preserve"> </v>
      </c>
      <c r="N86" s="250" t="str">
        <f>IF($A86="N/A"," ",IF(Pricetype3=2,MAX(E86,0),IF(OR(Pricetype3=1,Pricetype3=4),IF(E86=0,0,(_xll.EURO(E86,Strikeprice3,0,0,($AK86+IF(Smile=TRUE,VLOOKUP(MAX(-5,Strikeprice3-E86),Volsmile,2),0)),($A86-DateToday)+15,IF(Pricetype3=1,1,0),0))),E86)))</f>
        <v xml:space="preserve"> </v>
      </c>
      <c r="O86" s="250" t="str">
        <f>IF($A86="N/A"," ",IF(Pricetype3=2,MAX(F86,0),IF(OR(Pricetype3=1,Pricetype3=4),IF(F86=0,0,(_xll.EURO(F86,Strikeprice3,0,0,($AK86+IF(Smile=TRUE,VLOOKUP(MAX(-5,Strikeprice3-F86),Volsmile,2),0)),($A86-DateToday)+15,IF(Pricetype3=1,1,0),0))),F86)))</f>
        <v xml:space="preserve"> </v>
      </c>
      <c r="P86" s="250" t="str">
        <f>IF($A86="N/A"," ",IF(Pricetype3=2,MAX(G86,0),IF(OR(Pricetype3=1,Pricetype3=4),IF(G86=0,0,(_xll.EURO(G86,Strikeprice3,0,0,($AK86+IF(Smile=TRUE,VLOOKUP(MAX(-5,Strikeprice3-G86),Volsmile,2),0)),($A86-DateToday)+15,IF(Pricetype3=1,1,0),0))),G86)))</f>
        <v xml:space="preserve"> </v>
      </c>
      <c r="Q86" s="250" t="str">
        <f>IF($A86="N/A"," ",IF(Pricetype3=2,MAX(H86,0),IF(OR(Pricetype3=1,Pricetype3=4),IF(H86=0,0,(_xll.EURO(H86,Strikeprice3,0,0,($AK86+IF(Smile=TRUE,VLOOKUP(MAX(-5,Strikeprice3-H86),Volsmile,2),0)),($A86-DateToday)+15,IF(Pricetype3=1,1,0),0))),H86)))</f>
        <v xml:space="preserve"> </v>
      </c>
      <c r="R86" s="250" t="str">
        <f>IF($A86="N/A"," ",IF(Pricetype3=2,MAX(I86,0),IF(OR(Pricetype3=1,Pricetype3=4),IF(I86=0,0,(_xll.EURO(I86,Strikeprice3,0,0,($AK86+IF(Smile=TRUE,VLOOKUP(MAX(-5,Strikeprice3-I86),Volsmile,2),0)),($A86-DateToday)+15,IF(Pricetype3=1,1,0),0))),I86)))</f>
        <v xml:space="preserve"> </v>
      </c>
      <c r="S86" s="250" t="str">
        <f>IF($A86="N/A"," ",IF(Pricetype3=2,MAX(J86,0),IF(OR(Pricetype3=1,Pricetype3=4),IF(J86=0,0,(_xll.EURO(J86,Strikeprice3,0,0,($AK86+IF(Smile=TRUE,VLOOKUP(MAX(-5,Strikeprice3-J86),Volsmile,2),0)),($A86-DateToday)+15,IF(Pricetype3=1,1,0),0))),J86)))</f>
        <v xml:space="preserve"> </v>
      </c>
      <c r="T86" s="250" t="str">
        <f>IF($A86="N/A"," ",IF(Pricetype3=2,MAX(K86,0),IF(OR(Pricetype3=1,Pricetype3=4),IF(K86=0,0,(_xll.EURO(K86,Strikeprice3,0,0,($AK86+IF(Smile=TRUE,VLOOKUP(MAX(-5,Strikeprice3-K86),Volsmile,2),0)),($A86-DateToday)+15,IF(Pricetype3=1,1,0),0))),K86)))</f>
        <v xml:space="preserve"> </v>
      </c>
      <c r="U86" s="177" t="str">
        <f t="shared" si="32"/>
        <v xml:space="preserve"> </v>
      </c>
      <c r="V86" s="178" t="str">
        <f t="shared" si="48"/>
        <v xml:space="preserve"> </v>
      </c>
      <c r="W86" s="178" t="str">
        <f t="shared" si="49"/>
        <v xml:space="preserve"> </v>
      </c>
      <c r="X86" s="178" t="str">
        <f t="shared" si="50"/>
        <v xml:space="preserve"> </v>
      </c>
      <c r="Y86" s="178" t="str">
        <f t="shared" si="51"/>
        <v xml:space="preserve"> </v>
      </c>
      <c r="Z86" s="178" t="str">
        <f t="shared" si="52"/>
        <v xml:space="preserve"> </v>
      </c>
      <c r="AA86" s="178" t="str">
        <f t="shared" si="53"/>
        <v xml:space="preserve"> </v>
      </c>
      <c r="AB86" s="178" t="str">
        <f t="shared" si="54"/>
        <v xml:space="preserve"> </v>
      </c>
      <c r="AC86" s="178" t="str">
        <f t="shared" si="55"/>
        <v xml:space="preserve"> </v>
      </c>
      <c r="AD86" s="178" t="str">
        <f t="shared" si="56"/>
        <v xml:space="preserve"> </v>
      </c>
      <c r="AE86" s="178" t="str">
        <f t="shared" si="57"/>
        <v xml:space="preserve"> </v>
      </c>
      <c r="AF86" s="224" t="str">
        <f t="shared" si="58"/>
        <v xml:space="preserve"> </v>
      </c>
      <c r="AG86" s="224" t="str">
        <f t="shared" si="59"/>
        <v xml:space="preserve"> </v>
      </c>
      <c r="AH86" s="224" t="str">
        <f t="shared" si="60"/>
        <v xml:space="preserve"> </v>
      </c>
      <c r="AI86" s="224" t="str">
        <f t="shared" si="33"/>
        <v xml:space="preserve"> </v>
      </c>
      <c r="AJ86" s="224" t="str">
        <f t="shared" si="34"/>
        <v xml:space="preserve"> </v>
      </c>
      <c r="AK86" s="224" t="str">
        <f t="shared" si="61"/>
        <v xml:space="preserve"> </v>
      </c>
      <c r="AL86" s="224" t="str">
        <f>IF($A86="N/A"," ",IF(PV=1,0,'Pricing Inputs3'!R119))</f>
        <v xml:space="preserve"> </v>
      </c>
      <c r="AM86" s="313" t="str">
        <f t="shared" si="35"/>
        <v xml:space="preserve"> </v>
      </c>
      <c r="BQ86" t="str">
        <f t="shared" si="36"/>
        <v xml:space="preserve"> </v>
      </c>
      <c r="BR86" t="str">
        <f t="shared" si="37"/>
        <v xml:space="preserve"> </v>
      </c>
      <c r="BS86" t="str">
        <f t="shared" si="38"/>
        <v xml:space="preserve"> </v>
      </c>
    </row>
    <row r="87" spans="1:71" x14ac:dyDescent="0.2">
      <c r="A87" s="253" t="str">
        <f>IF(A86="N/A","N/A",IF(EDATE(A86,1)&gt;Inputs!$Q$5,"N/A",EDATE(A86,1)))</f>
        <v>N/A</v>
      </c>
      <c r="B87" s="324" t="str">
        <f t="shared" si="31"/>
        <v xml:space="preserve"> </v>
      </c>
      <c r="C87" s="172" t="str">
        <f t="shared" si="39"/>
        <v xml:space="preserve"> </v>
      </c>
      <c r="D87" s="172" t="str">
        <f t="shared" si="40"/>
        <v xml:space="preserve"> </v>
      </c>
      <c r="E87" s="172" t="str">
        <f t="shared" si="41"/>
        <v xml:space="preserve"> </v>
      </c>
      <c r="F87" s="172" t="str">
        <f t="shared" si="42"/>
        <v xml:space="preserve"> </v>
      </c>
      <c r="G87" s="172" t="str">
        <f t="shared" si="43"/>
        <v xml:space="preserve"> </v>
      </c>
      <c r="H87" s="172" t="str">
        <f t="shared" si="44"/>
        <v xml:space="preserve"> </v>
      </c>
      <c r="I87" s="172" t="str">
        <f t="shared" si="45"/>
        <v xml:space="preserve"> </v>
      </c>
      <c r="J87" s="172" t="str">
        <f t="shared" si="46"/>
        <v xml:space="preserve"> </v>
      </c>
      <c r="K87" s="172" t="str">
        <f t="shared" si="47"/>
        <v xml:space="preserve"> </v>
      </c>
      <c r="L87" s="250" t="str">
        <f>IF($A87="N/A"," ",IF(Pricetype3=2,MAX(C87,0),IF(OR(Pricetype3=1,Pricetype3=4),IF(C87=0,0,(_xll.EURO(C87,Strikeprice3,0,0,($AH87+IF(Smile=TRUE,VLOOKUP(MAX(-5,Strikeprice3-C87),Volsmile,2),0)),($A87-DateToday)+15,IF(Pricetype3=1,1,0),0))),C87)))</f>
        <v xml:space="preserve"> </v>
      </c>
      <c r="M87" s="250" t="str">
        <f>IF($A87="N/A"," ",IF(Pricetype3=2,MAX(D87,0),IF(OR(Pricetype3=1,Pricetype3=4),IF(D87=0,0,(_xll.EURO(D87,Strikeprice3,0,0,($AH87+IF(Smile=TRUE,VLOOKUP(MAX(-5,Strikeprice3-D87),Volsmile,2),0)),($A87-DateToday)+15,IF(Pricetype3=1,1,0),0))),D87)))</f>
        <v xml:space="preserve"> </v>
      </c>
      <c r="N87" s="250" t="str">
        <f>IF($A87="N/A"," ",IF(Pricetype3=2,MAX(E87,0),IF(OR(Pricetype3=1,Pricetype3=4),IF(E87=0,0,(_xll.EURO(E87,Strikeprice3,0,0,($AK87+IF(Smile=TRUE,VLOOKUP(MAX(-5,Strikeprice3-E87),Volsmile,2),0)),($A87-DateToday)+15,IF(Pricetype3=1,1,0),0))),E87)))</f>
        <v xml:space="preserve"> </v>
      </c>
      <c r="O87" s="250" t="str">
        <f>IF($A87="N/A"," ",IF(Pricetype3=2,MAX(F87,0),IF(OR(Pricetype3=1,Pricetype3=4),IF(F87=0,0,(_xll.EURO(F87,Strikeprice3,0,0,($AK87+IF(Smile=TRUE,VLOOKUP(MAX(-5,Strikeprice3-F87),Volsmile,2),0)),($A87-DateToday)+15,IF(Pricetype3=1,1,0),0))),F87)))</f>
        <v xml:space="preserve"> </v>
      </c>
      <c r="P87" s="250" t="str">
        <f>IF($A87="N/A"," ",IF(Pricetype3=2,MAX(G87,0),IF(OR(Pricetype3=1,Pricetype3=4),IF(G87=0,0,(_xll.EURO(G87,Strikeprice3,0,0,($AK87+IF(Smile=TRUE,VLOOKUP(MAX(-5,Strikeprice3-G87),Volsmile,2),0)),($A87-DateToday)+15,IF(Pricetype3=1,1,0),0))),G87)))</f>
        <v xml:space="preserve"> </v>
      </c>
      <c r="Q87" s="250" t="str">
        <f>IF($A87="N/A"," ",IF(Pricetype3=2,MAX(H87,0),IF(OR(Pricetype3=1,Pricetype3=4),IF(H87=0,0,(_xll.EURO(H87,Strikeprice3,0,0,($AK87+IF(Smile=TRUE,VLOOKUP(MAX(-5,Strikeprice3-H87),Volsmile,2),0)),($A87-DateToday)+15,IF(Pricetype3=1,1,0),0))),H87)))</f>
        <v xml:space="preserve"> </v>
      </c>
      <c r="R87" s="250" t="str">
        <f>IF($A87="N/A"," ",IF(Pricetype3=2,MAX(I87,0),IF(OR(Pricetype3=1,Pricetype3=4),IF(I87=0,0,(_xll.EURO(I87,Strikeprice3,0,0,($AK87+IF(Smile=TRUE,VLOOKUP(MAX(-5,Strikeprice3-I87),Volsmile,2),0)),($A87-DateToday)+15,IF(Pricetype3=1,1,0),0))),I87)))</f>
        <v xml:space="preserve"> </v>
      </c>
      <c r="S87" s="250" t="str">
        <f>IF($A87="N/A"," ",IF(Pricetype3=2,MAX(J87,0),IF(OR(Pricetype3=1,Pricetype3=4),IF(J87=0,0,(_xll.EURO(J87,Strikeprice3,0,0,($AK87+IF(Smile=TRUE,VLOOKUP(MAX(-5,Strikeprice3-J87),Volsmile,2),0)),($A87-DateToday)+15,IF(Pricetype3=1,1,0),0))),J87)))</f>
        <v xml:space="preserve"> </v>
      </c>
      <c r="T87" s="250" t="str">
        <f>IF($A87="N/A"," ",IF(Pricetype3=2,MAX(K87,0),IF(OR(Pricetype3=1,Pricetype3=4),IF(K87=0,0,(_xll.EURO(K87,Strikeprice3,0,0,($AK87+IF(Smile=TRUE,VLOOKUP(MAX(-5,Strikeprice3-K87),Volsmile,2),0)),($A87-DateToday)+15,IF(Pricetype3=1,1,0),0))),K87)))</f>
        <v xml:space="preserve"> </v>
      </c>
      <c r="U87" s="177" t="str">
        <f t="shared" si="32"/>
        <v xml:space="preserve"> </v>
      </c>
      <c r="V87" s="178" t="str">
        <f t="shared" si="48"/>
        <v xml:space="preserve"> </v>
      </c>
      <c r="W87" s="178" t="str">
        <f t="shared" si="49"/>
        <v xml:space="preserve"> </v>
      </c>
      <c r="X87" s="178" t="str">
        <f t="shared" si="50"/>
        <v xml:space="preserve"> </v>
      </c>
      <c r="Y87" s="178" t="str">
        <f t="shared" si="51"/>
        <v xml:space="preserve"> </v>
      </c>
      <c r="Z87" s="178" t="str">
        <f t="shared" si="52"/>
        <v xml:space="preserve"> </v>
      </c>
      <c r="AA87" s="178" t="str">
        <f t="shared" si="53"/>
        <v xml:space="preserve"> </v>
      </c>
      <c r="AB87" s="178" t="str">
        <f t="shared" si="54"/>
        <v xml:space="preserve"> </v>
      </c>
      <c r="AC87" s="178" t="str">
        <f t="shared" si="55"/>
        <v xml:space="preserve"> </v>
      </c>
      <c r="AD87" s="178" t="str">
        <f t="shared" si="56"/>
        <v xml:space="preserve"> </v>
      </c>
      <c r="AE87" s="178" t="str">
        <f t="shared" si="57"/>
        <v xml:space="preserve"> </v>
      </c>
      <c r="AF87" s="224" t="str">
        <f t="shared" si="58"/>
        <v xml:space="preserve"> </v>
      </c>
      <c r="AG87" s="224" t="str">
        <f t="shared" si="59"/>
        <v xml:space="preserve"> </v>
      </c>
      <c r="AH87" s="224" t="str">
        <f t="shared" si="60"/>
        <v xml:space="preserve"> </v>
      </c>
      <c r="AI87" s="224" t="str">
        <f t="shared" si="33"/>
        <v xml:space="preserve"> </v>
      </c>
      <c r="AJ87" s="224" t="str">
        <f t="shared" si="34"/>
        <v xml:space="preserve"> </v>
      </c>
      <c r="AK87" s="224" t="str">
        <f t="shared" si="61"/>
        <v xml:space="preserve"> </v>
      </c>
      <c r="AL87" s="224" t="str">
        <f>IF($A87="N/A"," ",IF(PV=1,0,'Pricing Inputs3'!R120))</f>
        <v xml:space="preserve"> </v>
      </c>
      <c r="AM87" s="313" t="str">
        <f t="shared" si="35"/>
        <v xml:space="preserve"> </v>
      </c>
      <c r="BQ87" t="str">
        <f t="shared" si="36"/>
        <v xml:space="preserve"> </v>
      </c>
      <c r="BR87" t="str">
        <f t="shared" si="37"/>
        <v xml:space="preserve"> </v>
      </c>
      <c r="BS87" t="str">
        <f t="shared" si="38"/>
        <v xml:space="preserve"> </v>
      </c>
    </row>
    <row r="88" spans="1:71" x14ac:dyDescent="0.2">
      <c r="A88" s="253" t="str">
        <f>IF(A87="N/A","N/A",IF(EDATE(A87,1)&gt;Inputs!$Q$5,"N/A",EDATE(A87,1)))</f>
        <v>N/A</v>
      </c>
      <c r="B88" s="324" t="str">
        <f t="shared" si="31"/>
        <v xml:space="preserve"> </v>
      </c>
      <c r="C88" s="172" t="str">
        <f t="shared" si="39"/>
        <v xml:space="preserve"> </v>
      </c>
      <c r="D88" s="172" t="str">
        <f t="shared" si="40"/>
        <v xml:space="preserve"> </v>
      </c>
      <c r="E88" s="172" t="str">
        <f t="shared" si="41"/>
        <v xml:space="preserve"> </v>
      </c>
      <c r="F88" s="172" t="str">
        <f t="shared" si="42"/>
        <v xml:space="preserve"> </v>
      </c>
      <c r="G88" s="172" t="str">
        <f t="shared" si="43"/>
        <v xml:space="preserve"> </v>
      </c>
      <c r="H88" s="172" t="str">
        <f t="shared" si="44"/>
        <v xml:space="preserve"> </v>
      </c>
      <c r="I88" s="172" t="str">
        <f t="shared" si="45"/>
        <v xml:space="preserve"> </v>
      </c>
      <c r="J88" s="172" t="str">
        <f t="shared" si="46"/>
        <v xml:space="preserve"> </v>
      </c>
      <c r="K88" s="172" t="str">
        <f t="shared" si="47"/>
        <v xml:space="preserve"> </v>
      </c>
      <c r="L88" s="250" t="str">
        <f>IF($A88="N/A"," ",IF(Pricetype3=2,MAX(C88,0),IF(OR(Pricetype3=1,Pricetype3=4),IF(C88=0,0,(_xll.EURO(C88,Strikeprice3,0,0,($AH88+IF(Smile=TRUE,VLOOKUP(MAX(-5,Strikeprice3-C88),Volsmile,2),0)),($A88-DateToday)+15,IF(Pricetype3=1,1,0),0))),C88)))</f>
        <v xml:space="preserve"> </v>
      </c>
      <c r="M88" s="250" t="str">
        <f>IF($A88="N/A"," ",IF(Pricetype3=2,MAX(D88,0),IF(OR(Pricetype3=1,Pricetype3=4),IF(D88=0,0,(_xll.EURO(D88,Strikeprice3,0,0,($AH88+IF(Smile=TRUE,VLOOKUP(MAX(-5,Strikeprice3-D88),Volsmile,2),0)),($A88-DateToday)+15,IF(Pricetype3=1,1,0),0))),D88)))</f>
        <v xml:space="preserve"> </v>
      </c>
      <c r="N88" s="250" t="str">
        <f>IF($A88="N/A"," ",IF(Pricetype3=2,MAX(E88,0),IF(OR(Pricetype3=1,Pricetype3=4),IF(E88=0,0,(_xll.EURO(E88,Strikeprice3,0,0,($AK88+IF(Smile=TRUE,VLOOKUP(MAX(-5,Strikeprice3-E88),Volsmile,2),0)),($A88-DateToday)+15,IF(Pricetype3=1,1,0),0))),E88)))</f>
        <v xml:space="preserve"> </v>
      </c>
      <c r="O88" s="250" t="str">
        <f>IF($A88="N/A"," ",IF(Pricetype3=2,MAX(F88,0),IF(OR(Pricetype3=1,Pricetype3=4),IF(F88=0,0,(_xll.EURO(F88,Strikeprice3,0,0,($AK88+IF(Smile=TRUE,VLOOKUP(MAX(-5,Strikeprice3-F88),Volsmile,2),0)),($A88-DateToday)+15,IF(Pricetype3=1,1,0),0))),F88)))</f>
        <v xml:space="preserve"> </v>
      </c>
      <c r="P88" s="250" t="str">
        <f>IF($A88="N/A"," ",IF(Pricetype3=2,MAX(G88,0),IF(OR(Pricetype3=1,Pricetype3=4),IF(G88=0,0,(_xll.EURO(G88,Strikeprice3,0,0,($AK88+IF(Smile=TRUE,VLOOKUP(MAX(-5,Strikeprice3-G88),Volsmile,2),0)),($A88-DateToday)+15,IF(Pricetype3=1,1,0),0))),G88)))</f>
        <v xml:space="preserve"> </v>
      </c>
      <c r="Q88" s="250" t="str">
        <f>IF($A88="N/A"," ",IF(Pricetype3=2,MAX(H88,0),IF(OR(Pricetype3=1,Pricetype3=4),IF(H88=0,0,(_xll.EURO(H88,Strikeprice3,0,0,($AK88+IF(Smile=TRUE,VLOOKUP(MAX(-5,Strikeprice3-H88),Volsmile,2),0)),($A88-DateToday)+15,IF(Pricetype3=1,1,0),0))),H88)))</f>
        <v xml:space="preserve"> </v>
      </c>
      <c r="R88" s="250" t="str">
        <f>IF($A88="N/A"," ",IF(Pricetype3=2,MAX(I88,0),IF(OR(Pricetype3=1,Pricetype3=4),IF(I88=0,0,(_xll.EURO(I88,Strikeprice3,0,0,($AK88+IF(Smile=TRUE,VLOOKUP(MAX(-5,Strikeprice3-I88),Volsmile,2),0)),($A88-DateToday)+15,IF(Pricetype3=1,1,0),0))),I88)))</f>
        <v xml:space="preserve"> </v>
      </c>
      <c r="S88" s="250" t="str">
        <f>IF($A88="N/A"," ",IF(Pricetype3=2,MAX(J88,0),IF(OR(Pricetype3=1,Pricetype3=4),IF(J88=0,0,(_xll.EURO(J88,Strikeprice3,0,0,($AK88+IF(Smile=TRUE,VLOOKUP(MAX(-5,Strikeprice3-J88),Volsmile,2),0)),($A88-DateToday)+15,IF(Pricetype3=1,1,0),0))),J88)))</f>
        <v xml:space="preserve"> </v>
      </c>
      <c r="T88" s="250" t="str">
        <f>IF($A88="N/A"," ",IF(Pricetype3=2,MAX(K88,0),IF(OR(Pricetype3=1,Pricetype3=4),IF(K88=0,0,(_xll.EURO(K88,Strikeprice3,0,0,($AK88+IF(Smile=TRUE,VLOOKUP(MAX(-5,Strikeprice3-K88),Volsmile,2),0)),($A88-DateToday)+15,IF(Pricetype3=1,1,0),0))),K88)))</f>
        <v xml:space="preserve"> </v>
      </c>
      <c r="U88" s="177" t="str">
        <f t="shared" si="32"/>
        <v xml:space="preserve"> </v>
      </c>
      <c r="V88" s="178" t="str">
        <f t="shared" si="48"/>
        <v xml:space="preserve"> </v>
      </c>
      <c r="W88" s="178" t="str">
        <f t="shared" si="49"/>
        <v xml:space="preserve"> </v>
      </c>
      <c r="X88" s="178" t="str">
        <f t="shared" si="50"/>
        <v xml:space="preserve"> </v>
      </c>
      <c r="Y88" s="178" t="str">
        <f t="shared" si="51"/>
        <v xml:space="preserve"> </v>
      </c>
      <c r="Z88" s="178" t="str">
        <f t="shared" si="52"/>
        <v xml:space="preserve"> </v>
      </c>
      <c r="AA88" s="178" t="str">
        <f t="shared" si="53"/>
        <v xml:space="preserve"> </v>
      </c>
      <c r="AB88" s="178" t="str">
        <f t="shared" si="54"/>
        <v xml:space="preserve"> </v>
      </c>
      <c r="AC88" s="178" t="str">
        <f t="shared" si="55"/>
        <v xml:space="preserve"> </v>
      </c>
      <c r="AD88" s="178" t="str">
        <f t="shared" si="56"/>
        <v xml:space="preserve"> </v>
      </c>
      <c r="AE88" s="178" t="str">
        <f t="shared" si="57"/>
        <v xml:space="preserve"> </v>
      </c>
      <c r="AF88" s="224" t="str">
        <f t="shared" si="58"/>
        <v xml:space="preserve"> </v>
      </c>
      <c r="AG88" s="224" t="str">
        <f t="shared" si="59"/>
        <v xml:space="preserve"> </v>
      </c>
      <c r="AH88" s="224" t="str">
        <f t="shared" si="60"/>
        <v xml:space="preserve"> </v>
      </c>
      <c r="AI88" s="224" t="str">
        <f t="shared" si="33"/>
        <v xml:space="preserve"> </v>
      </c>
      <c r="AJ88" s="224" t="str">
        <f t="shared" si="34"/>
        <v xml:space="preserve"> </v>
      </c>
      <c r="AK88" s="224" t="str">
        <f t="shared" si="61"/>
        <v xml:space="preserve"> </v>
      </c>
      <c r="AL88" s="224" t="str">
        <f>IF($A88="N/A"," ",IF(PV=1,0,'Pricing Inputs3'!R121))</f>
        <v xml:space="preserve"> </v>
      </c>
      <c r="AM88" s="313" t="str">
        <f t="shared" si="35"/>
        <v xml:space="preserve"> </v>
      </c>
      <c r="BQ88" t="str">
        <f t="shared" si="36"/>
        <v xml:space="preserve"> </v>
      </c>
      <c r="BR88" t="str">
        <f t="shared" si="37"/>
        <v xml:space="preserve"> </v>
      </c>
      <c r="BS88" t="str">
        <f t="shared" si="38"/>
        <v xml:space="preserve"> </v>
      </c>
    </row>
    <row r="89" spans="1:71" x14ac:dyDescent="0.2">
      <c r="A89" s="253" t="str">
        <f>IF(A88="N/A","N/A",IF(EDATE(A88,1)&gt;Inputs!$Q$5,"N/A",EDATE(A88,1)))</f>
        <v>N/A</v>
      </c>
      <c r="B89" s="324" t="str">
        <f t="shared" si="31"/>
        <v xml:space="preserve"> </v>
      </c>
      <c r="C89" s="172" t="str">
        <f t="shared" si="39"/>
        <v xml:space="preserve"> </v>
      </c>
      <c r="D89" s="172" t="str">
        <f t="shared" si="40"/>
        <v xml:space="preserve"> </v>
      </c>
      <c r="E89" s="172" t="str">
        <f t="shared" si="41"/>
        <v xml:space="preserve"> </v>
      </c>
      <c r="F89" s="172" t="str">
        <f t="shared" si="42"/>
        <v xml:space="preserve"> </v>
      </c>
      <c r="G89" s="172" t="str">
        <f t="shared" si="43"/>
        <v xml:space="preserve"> </v>
      </c>
      <c r="H89" s="172" t="str">
        <f t="shared" si="44"/>
        <v xml:space="preserve"> </v>
      </c>
      <c r="I89" s="172" t="str">
        <f t="shared" si="45"/>
        <v xml:space="preserve"> </v>
      </c>
      <c r="J89" s="172" t="str">
        <f t="shared" si="46"/>
        <v xml:space="preserve"> </v>
      </c>
      <c r="K89" s="172" t="str">
        <f t="shared" si="47"/>
        <v xml:space="preserve"> </v>
      </c>
      <c r="L89" s="250" t="str">
        <f>IF($A89="N/A"," ",IF(Pricetype3=2,MAX(C89,0),IF(OR(Pricetype3=1,Pricetype3=4),IF(C89=0,0,(_xll.EURO(C89,Strikeprice3,0,0,($AH89+IF(Smile=TRUE,VLOOKUP(MAX(-5,Strikeprice3-C89),Volsmile,2),0)),($A89-DateToday)+15,IF(Pricetype3=1,1,0),0))),C89)))</f>
        <v xml:space="preserve"> </v>
      </c>
      <c r="M89" s="250" t="str">
        <f>IF($A89="N/A"," ",IF(Pricetype3=2,MAX(D89,0),IF(OR(Pricetype3=1,Pricetype3=4),IF(D89=0,0,(_xll.EURO(D89,Strikeprice3,0,0,($AH89+IF(Smile=TRUE,VLOOKUP(MAX(-5,Strikeprice3-D89),Volsmile,2),0)),($A89-DateToday)+15,IF(Pricetype3=1,1,0),0))),D89)))</f>
        <v xml:space="preserve"> </v>
      </c>
      <c r="N89" s="250" t="str">
        <f>IF($A89="N/A"," ",IF(Pricetype3=2,MAX(E89,0),IF(OR(Pricetype3=1,Pricetype3=4),IF(E89=0,0,(_xll.EURO(E89,Strikeprice3,0,0,($AK89+IF(Smile=TRUE,VLOOKUP(MAX(-5,Strikeprice3-E89),Volsmile,2),0)),($A89-DateToday)+15,IF(Pricetype3=1,1,0),0))),E89)))</f>
        <v xml:space="preserve"> </v>
      </c>
      <c r="O89" s="250" t="str">
        <f>IF($A89="N/A"," ",IF(Pricetype3=2,MAX(F89,0),IF(OR(Pricetype3=1,Pricetype3=4),IF(F89=0,0,(_xll.EURO(F89,Strikeprice3,0,0,($AK89+IF(Smile=TRUE,VLOOKUP(MAX(-5,Strikeprice3-F89),Volsmile,2),0)),($A89-DateToday)+15,IF(Pricetype3=1,1,0),0))),F89)))</f>
        <v xml:space="preserve"> </v>
      </c>
      <c r="P89" s="250" t="str">
        <f>IF($A89="N/A"," ",IF(Pricetype3=2,MAX(G89,0),IF(OR(Pricetype3=1,Pricetype3=4),IF(G89=0,0,(_xll.EURO(G89,Strikeprice3,0,0,($AK89+IF(Smile=TRUE,VLOOKUP(MAX(-5,Strikeprice3-G89),Volsmile,2),0)),($A89-DateToday)+15,IF(Pricetype3=1,1,0),0))),G89)))</f>
        <v xml:space="preserve"> </v>
      </c>
      <c r="Q89" s="250" t="str">
        <f>IF($A89="N/A"," ",IF(Pricetype3=2,MAX(H89,0),IF(OR(Pricetype3=1,Pricetype3=4),IF(H89=0,0,(_xll.EURO(H89,Strikeprice3,0,0,($AK89+IF(Smile=TRUE,VLOOKUP(MAX(-5,Strikeprice3-H89),Volsmile,2),0)),($A89-DateToday)+15,IF(Pricetype3=1,1,0),0))),H89)))</f>
        <v xml:space="preserve"> </v>
      </c>
      <c r="R89" s="250" t="str">
        <f>IF($A89="N/A"," ",IF(Pricetype3=2,MAX(I89,0),IF(OR(Pricetype3=1,Pricetype3=4),IF(I89=0,0,(_xll.EURO(I89,Strikeprice3,0,0,($AK89+IF(Smile=TRUE,VLOOKUP(MAX(-5,Strikeprice3-I89),Volsmile,2),0)),($A89-DateToday)+15,IF(Pricetype3=1,1,0),0))),I89)))</f>
        <v xml:space="preserve"> </v>
      </c>
      <c r="S89" s="250" t="str">
        <f>IF($A89="N/A"," ",IF(Pricetype3=2,MAX(J89,0),IF(OR(Pricetype3=1,Pricetype3=4),IF(J89=0,0,(_xll.EURO(J89,Strikeprice3,0,0,($AK89+IF(Smile=TRUE,VLOOKUP(MAX(-5,Strikeprice3-J89),Volsmile,2),0)),($A89-DateToday)+15,IF(Pricetype3=1,1,0),0))),J89)))</f>
        <v xml:space="preserve"> </v>
      </c>
      <c r="T89" s="250" t="str">
        <f>IF($A89="N/A"," ",IF(Pricetype3=2,MAX(K89,0),IF(OR(Pricetype3=1,Pricetype3=4),IF(K89=0,0,(_xll.EURO(K89,Strikeprice3,0,0,($AK89+IF(Smile=TRUE,VLOOKUP(MAX(-5,Strikeprice3-K89),Volsmile,2),0)),($A89-DateToday)+15,IF(Pricetype3=1,1,0),0))),K89)))</f>
        <v xml:space="preserve"> </v>
      </c>
      <c r="U89" s="177" t="str">
        <f t="shared" si="32"/>
        <v xml:space="preserve"> </v>
      </c>
      <c r="V89" s="178" t="str">
        <f t="shared" si="48"/>
        <v xml:space="preserve"> </v>
      </c>
      <c r="W89" s="178" t="str">
        <f t="shared" si="49"/>
        <v xml:space="preserve"> </v>
      </c>
      <c r="X89" s="178" t="str">
        <f t="shared" si="50"/>
        <v xml:space="preserve"> </v>
      </c>
      <c r="Y89" s="178" t="str">
        <f t="shared" si="51"/>
        <v xml:space="preserve"> </v>
      </c>
      <c r="Z89" s="178" t="str">
        <f t="shared" si="52"/>
        <v xml:space="preserve"> </v>
      </c>
      <c r="AA89" s="178" t="str">
        <f t="shared" si="53"/>
        <v xml:space="preserve"> </v>
      </c>
      <c r="AB89" s="178" t="str">
        <f t="shared" si="54"/>
        <v xml:space="preserve"> </v>
      </c>
      <c r="AC89" s="178" t="str">
        <f t="shared" si="55"/>
        <v xml:space="preserve"> </v>
      </c>
      <c r="AD89" s="178" t="str">
        <f t="shared" si="56"/>
        <v xml:space="preserve"> </v>
      </c>
      <c r="AE89" s="178" t="str">
        <f t="shared" si="57"/>
        <v xml:space="preserve"> </v>
      </c>
      <c r="AF89" s="224" t="str">
        <f t="shared" si="58"/>
        <v xml:space="preserve"> </v>
      </c>
      <c r="AG89" s="224" t="str">
        <f t="shared" si="59"/>
        <v xml:space="preserve"> </v>
      </c>
      <c r="AH89" s="224" t="str">
        <f t="shared" si="60"/>
        <v xml:space="preserve"> </v>
      </c>
      <c r="AI89" s="224" t="str">
        <f t="shared" si="33"/>
        <v xml:space="preserve"> </v>
      </c>
      <c r="AJ89" s="224" t="str">
        <f t="shared" si="34"/>
        <v xml:space="preserve"> </v>
      </c>
      <c r="AK89" s="224" t="str">
        <f t="shared" si="61"/>
        <v xml:space="preserve"> </v>
      </c>
      <c r="AL89" s="224" t="str">
        <f>IF($A89="N/A"," ",IF(PV=1,0,'Pricing Inputs3'!R122))</f>
        <v xml:space="preserve"> </v>
      </c>
      <c r="AM89" s="313" t="str">
        <f t="shared" si="35"/>
        <v xml:space="preserve"> </v>
      </c>
      <c r="BQ89" t="str">
        <f t="shared" si="36"/>
        <v xml:space="preserve"> </v>
      </c>
      <c r="BR89" t="str">
        <f t="shared" si="37"/>
        <v xml:space="preserve"> </v>
      </c>
      <c r="BS89" t="str">
        <f t="shared" si="38"/>
        <v xml:space="preserve"> </v>
      </c>
    </row>
    <row r="90" spans="1:71" x14ac:dyDescent="0.2">
      <c r="A90" s="253" t="str">
        <f>IF(A89="N/A","N/A",IF(EDATE(A89,1)&gt;Inputs!$Q$5,"N/A",EDATE(A89,1)))</f>
        <v>N/A</v>
      </c>
      <c r="B90" s="324" t="str">
        <f t="shared" si="31"/>
        <v xml:space="preserve"> </v>
      </c>
      <c r="C90" s="172" t="str">
        <f t="shared" si="39"/>
        <v xml:space="preserve"> </v>
      </c>
      <c r="D90" s="172" t="str">
        <f t="shared" si="40"/>
        <v xml:space="preserve"> </v>
      </c>
      <c r="E90" s="172" t="str">
        <f t="shared" si="41"/>
        <v xml:space="preserve"> </v>
      </c>
      <c r="F90" s="172" t="str">
        <f t="shared" si="42"/>
        <v xml:space="preserve"> </v>
      </c>
      <c r="G90" s="172" t="str">
        <f t="shared" si="43"/>
        <v xml:space="preserve"> </v>
      </c>
      <c r="H90" s="172" t="str">
        <f t="shared" si="44"/>
        <v xml:space="preserve"> </v>
      </c>
      <c r="I90" s="172" t="str">
        <f t="shared" si="45"/>
        <v xml:space="preserve"> </v>
      </c>
      <c r="J90" s="172" t="str">
        <f t="shared" si="46"/>
        <v xml:space="preserve"> </v>
      </c>
      <c r="K90" s="172" t="str">
        <f t="shared" si="47"/>
        <v xml:space="preserve"> </v>
      </c>
      <c r="L90" s="250" t="str">
        <f>IF($A90="N/A"," ",IF(Pricetype3=2,MAX(C90,0),IF(OR(Pricetype3=1,Pricetype3=4),IF(C90=0,0,(_xll.EURO(C90,Strikeprice3,0,0,($AH90+IF(Smile=TRUE,VLOOKUP(MAX(-5,Strikeprice3-C90),Volsmile,2),0)),($A90-DateToday)+15,IF(Pricetype3=1,1,0),0))),C90)))</f>
        <v xml:space="preserve"> </v>
      </c>
      <c r="M90" s="250" t="str">
        <f>IF($A90="N/A"," ",IF(Pricetype3=2,MAX(D90,0),IF(OR(Pricetype3=1,Pricetype3=4),IF(D90=0,0,(_xll.EURO(D90,Strikeprice3,0,0,($AH90+IF(Smile=TRUE,VLOOKUP(MAX(-5,Strikeprice3-D90),Volsmile,2),0)),($A90-DateToday)+15,IF(Pricetype3=1,1,0),0))),D90)))</f>
        <v xml:space="preserve"> </v>
      </c>
      <c r="N90" s="250" t="str">
        <f>IF($A90="N/A"," ",IF(Pricetype3=2,MAX(E90,0),IF(OR(Pricetype3=1,Pricetype3=4),IF(E90=0,0,(_xll.EURO(E90,Strikeprice3,0,0,($AK90+IF(Smile=TRUE,VLOOKUP(MAX(-5,Strikeprice3-E90),Volsmile,2),0)),($A90-DateToday)+15,IF(Pricetype3=1,1,0),0))),E90)))</f>
        <v xml:space="preserve"> </v>
      </c>
      <c r="O90" s="250" t="str">
        <f>IF($A90="N/A"," ",IF(Pricetype3=2,MAX(F90,0),IF(OR(Pricetype3=1,Pricetype3=4),IF(F90=0,0,(_xll.EURO(F90,Strikeprice3,0,0,($AK90+IF(Smile=TRUE,VLOOKUP(MAX(-5,Strikeprice3-F90),Volsmile,2),0)),($A90-DateToday)+15,IF(Pricetype3=1,1,0),0))),F90)))</f>
        <v xml:space="preserve"> </v>
      </c>
      <c r="P90" s="250" t="str">
        <f>IF($A90="N/A"," ",IF(Pricetype3=2,MAX(G90,0),IF(OR(Pricetype3=1,Pricetype3=4),IF(G90=0,0,(_xll.EURO(G90,Strikeprice3,0,0,($AK90+IF(Smile=TRUE,VLOOKUP(MAX(-5,Strikeprice3-G90),Volsmile,2),0)),($A90-DateToday)+15,IF(Pricetype3=1,1,0),0))),G90)))</f>
        <v xml:space="preserve"> </v>
      </c>
      <c r="Q90" s="250" t="str">
        <f>IF($A90="N/A"," ",IF(Pricetype3=2,MAX(H90,0),IF(OR(Pricetype3=1,Pricetype3=4),IF(H90=0,0,(_xll.EURO(H90,Strikeprice3,0,0,($AK90+IF(Smile=TRUE,VLOOKUP(MAX(-5,Strikeprice3-H90),Volsmile,2),0)),($A90-DateToday)+15,IF(Pricetype3=1,1,0),0))),H90)))</f>
        <v xml:space="preserve"> </v>
      </c>
      <c r="R90" s="250" t="str">
        <f>IF($A90="N/A"," ",IF(Pricetype3=2,MAX(I90,0),IF(OR(Pricetype3=1,Pricetype3=4),IF(I90=0,0,(_xll.EURO(I90,Strikeprice3,0,0,($AK90+IF(Smile=TRUE,VLOOKUP(MAX(-5,Strikeprice3-I90),Volsmile,2),0)),($A90-DateToday)+15,IF(Pricetype3=1,1,0),0))),I90)))</f>
        <v xml:space="preserve"> </v>
      </c>
      <c r="S90" s="250" t="str">
        <f>IF($A90="N/A"," ",IF(Pricetype3=2,MAX(J90,0),IF(OR(Pricetype3=1,Pricetype3=4),IF(J90=0,0,(_xll.EURO(J90,Strikeprice3,0,0,($AK90+IF(Smile=TRUE,VLOOKUP(MAX(-5,Strikeprice3-J90),Volsmile,2),0)),($A90-DateToday)+15,IF(Pricetype3=1,1,0),0))),J90)))</f>
        <v xml:space="preserve"> </v>
      </c>
      <c r="T90" s="250" t="str">
        <f>IF($A90="N/A"," ",IF(Pricetype3=2,MAX(K90,0),IF(OR(Pricetype3=1,Pricetype3=4),IF(K90=0,0,(_xll.EURO(K90,Strikeprice3,0,0,($AK90+IF(Smile=TRUE,VLOOKUP(MAX(-5,Strikeprice3-K90),Volsmile,2),0)),($A90-DateToday)+15,IF(Pricetype3=1,1,0),0))),K90)))</f>
        <v xml:space="preserve"> </v>
      </c>
      <c r="U90" s="177" t="str">
        <f t="shared" si="32"/>
        <v xml:space="preserve"> </v>
      </c>
      <c r="V90" s="178" t="str">
        <f t="shared" si="48"/>
        <v xml:space="preserve"> </v>
      </c>
      <c r="W90" s="178" t="str">
        <f t="shared" si="49"/>
        <v xml:space="preserve"> </v>
      </c>
      <c r="X90" s="178" t="str">
        <f t="shared" si="50"/>
        <v xml:space="preserve"> </v>
      </c>
      <c r="Y90" s="178" t="str">
        <f t="shared" si="51"/>
        <v xml:space="preserve"> </v>
      </c>
      <c r="Z90" s="178" t="str">
        <f t="shared" si="52"/>
        <v xml:space="preserve"> </v>
      </c>
      <c r="AA90" s="178" t="str">
        <f t="shared" si="53"/>
        <v xml:space="preserve"> </v>
      </c>
      <c r="AB90" s="178" t="str">
        <f t="shared" si="54"/>
        <v xml:space="preserve"> </v>
      </c>
      <c r="AC90" s="178" t="str">
        <f t="shared" si="55"/>
        <v xml:space="preserve"> </v>
      </c>
      <c r="AD90" s="178" t="str">
        <f t="shared" si="56"/>
        <v xml:space="preserve"> </v>
      </c>
      <c r="AE90" s="178" t="str">
        <f t="shared" si="57"/>
        <v xml:space="preserve"> </v>
      </c>
      <c r="AF90" s="224" t="str">
        <f t="shared" si="58"/>
        <v xml:space="preserve"> </v>
      </c>
      <c r="AG90" s="224" t="str">
        <f t="shared" si="59"/>
        <v xml:space="preserve"> </v>
      </c>
      <c r="AH90" s="224" t="str">
        <f t="shared" si="60"/>
        <v xml:space="preserve"> </v>
      </c>
      <c r="AI90" s="224" t="str">
        <f t="shared" si="33"/>
        <v xml:space="preserve"> </v>
      </c>
      <c r="AJ90" s="224" t="str">
        <f t="shared" si="34"/>
        <v xml:space="preserve"> </v>
      </c>
      <c r="AK90" s="224" t="str">
        <f t="shared" si="61"/>
        <v xml:space="preserve"> </v>
      </c>
      <c r="AL90" s="224" t="str">
        <f>IF($A90="N/A"," ",IF(PV=1,0,'Pricing Inputs3'!R123))</f>
        <v xml:space="preserve"> </v>
      </c>
      <c r="AM90" s="313" t="str">
        <f t="shared" si="35"/>
        <v xml:space="preserve"> </v>
      </c>
      <c r="BQ90" t="str">
        <f t="shared" si="36"/>
        <v xml:space="preserve"> </v>
      </c>
      <c r="BR90" t="str">
        <f t="shared" si="37"/>
        <v xml:space="preserve"> </v>
      </c>
      <c r="BS90" t="str">
        <f t="shared" si="38"/>
        <v xml:space="preserve"> </v>
      </c>
    </row>
    <row r="91" spans="1:71" x14ac:dyDescent="0.2">
      <c r="A91" s="253" t="str">
        <f>IF(A90="N/A","N/A",IF(EDATE(A90,1)&gt;Inputs!$Q$5,"N/A",EDATE(A90,1)))</f>
        <v>N/A</v>
      </c>
      <c r="B91" s="324" t="str">
        <f t="shared" si="31"/>
        <v xml:space="preserve"> </v>
      </c>
      <c r="C91" s="172" t="str">
        <f t="shared" si="39"/>
        <v xml:space="preserve"> </v>
      </c>
      <c r="D91" s="172" t="str">
        <f t="shared" si="40"/>
        <v xml:space="preserve"> </v>
      </c>
      <c r="E91" s="172" t="str">
        <f t="shared" si="41"/>
        <v xml:space="preserve"> </v>
      </c>
      <c r="F91" s="172" t="str">
        <f t="shared" si="42"/>
        <v xml:space="preserve"> </v>
      </c>
      <c r="G91" s="172" t="str">
        <f t="shared" si="43"/>
        <v xml:space="preserve"> </v>
      </c>
      <c r="H91" s="172" t="str">
        <f t="shared" si="44"/>
        <v xml:space="preserve"> </v>
      </c>
      <c r="I91" s="172" t="str">
        <f t="shared" si="45"/>
        <v xml:space="preserve"> </v>
      </c>
      <c r="J91" s="172" t="str">
        <f t="shared" si="46"/>
        <v xml:space="preserve"> </v>
      </c>
      <c r="K91" s="172" t="str">
        <f t="shared" si="47"/>
        <v xml:space="preserve"> </v>
      </c>
      <c r="L91" s="250" t="str">
        <f>IF($A91="N/A"," ",IF(Pricetype3=2,MAX(C91,0),IF(OR(Pricetype3=1,Pricetype3=4),IF(C91=0,0,(_xll.EURO(C91,Strikeprice3,0,0,($AH91+IF(Smile=TRUE,VLOOKUP(MAX(-5,Strikeprice3-C91),Volsmile,2),0)),($A91-DateToday)+15,IF(Pricetype3=1,1,0),0))),C91)))</f>
        <v xml:space="preserve"> </v>
      </c>
      <c r="M91" s="250" t="str">
        <f>IF($A91="N/A"," ",IF(Pricetype3=2,MAX(D91,0),IF(OR(Pricetype3=1,Pricetype3=4),IF(D91=0,0,(_xll.EURO(D91,Strikeprice3,0,0,($AH91+IF(Smile=TRUE,VLOOKUP(MAX(-5,Strikeprice3-D91),Volsmile,2),0)),($A91-DateToday)+15,IF(Pricetype3=1,1,0),0))),D91)))</f>
        <v xml:space="preserve"> </v>
      </c>
      <c r="N91" s="250" t="str">
        <f>IF($A91="N/A"," ",IF(Pricetype3=2,MAX(E91,0),IF(OR(Pricetype3=1,Pricetype3=4),IF(E91=0,0,(_xll.EURO(E91,Strikeprice3,0,0,($AK91+IF(Smile=TRUE,VLOOKUP(MAX(-5,Strikeprice3-E91),Volsmile,2),0)),($A91-DateToday)+15,IF(Pricetype3=1,1,0),0))),E91)))</f>
        <v xml:space="preserve"> </v>
      </c>
      <c r="O91" s="250" t="str">
        <f>IF($A91="N/A"," ",IF(Pricetype3=2,MAX(F91,0),IF(OR(Pricetype3=1,Pricetype3=4),IF(F91=0,0,(_xll.EURO(F91,Strikeprice3,0,0,($AK91+IF(Smile=TRUE,VLOOKUP(MAX(-5,Strikeprice3-F91),Volsmile,2),0)),($A91-DateToday)+15,IF(Pricetype3=1,1,0),0))),F91)))</f>
        <v xml:space="preserve"> </v>
      </c>
      <c r="P91" s="250" t="str">
        <f>IF($A91="N/A"," ",IF(Pricetype3=2,MAX(G91,0),IF(OR(Pricetype3=1,Pricetype3=4),IF(G91=0,0,(_xll.EURO(G91,Strikeprice3,0,0,($AK91+IF(Smile=TRUE,VLOOKUP(MAX(-5,Strikeprice3-G91),Volsmile,2),0)),($A91-DateToday)+15,IF(Pricetype3=1,1,0),0))),G91)))</f>
        <v xml:space="preserve"> </v>
      </c>
      <c r="Q91" s="250" t="str">
        <f>IF($A91="N/A"," ",IF(Pricetype3=2,MAX(H91,0),IF(OR(Pricetype3=1,Pricetype3=4),IF(H91=0,0,(_xll.EURO(H91,Strikeprice3,0,0,($AK91+IF(Smile=TRUE,VLOOKUP(MAX(-5,Strikeprice3-H91),Volsmile,2),0)),($A91-DateToday)+15,IF(Pricetype3=1,1,0),0))),H91)))</f>
        <v xml:space="preserve"> </v>
      </c>
      <c r="R91" s="250" t="str">
        <f>IF($A91="N/A"," ",IF(Pricetype3=2,MAX(I91,0),IF(OR(Pricetype3=1,Pricetype3=4),IF(I91=0,0,(_xll.EURO(I91,Strikeprice3,0,0,($AK91+IF(Smile=TRUE,VLOOKUP(MAX(-5,Strikeprice3-I91),Volsmile,2),0)),($A91-DateToday)+15,IF(Pricetype3=1,1,0),0))),I91)))</f>
        <v xml:space="preserve"> </v>
      </c>
      <c r="S91" s="250" t="str">
        <f>IF($A91="N/A"," ",IF(Pricetype3=2,MAX(J91,0),IF(OR(Pricetype3=1,Pricetype3=4),IF(J91=0,0,(_xll.EURO(J91,Strikeprice3,0,0,($AK91+IF(Smile=TRUE,VLOOKUP(MAX(-5,Strikeprice3-J91),Volsmile,2),0)),($A91-DateToday)+15,IF(Pricetype3=1,1,0),0))),J91)))</f>
        <v xml:space="preserve"> </v>
      </c>
      <c r="T91" s="250" t="str">
        <f>IF($A91="N/A"," ",IF(Pricetype3=2,MAX(K91,0),IF(OR(Pricetype3=1,Pricetype3=4),IF(K91=0,0,(_xll.EURO(K91,Strikeprice3,0,0,($AK91+IF(Smile=TRUE,VLOOKUP(MAX(-5,Strikeprice3-K91),Volsmile,2),0)),($A91-DateToday)+15,IF(Pricetype3=1,1,0),0))),K91)))</f>
        <v xml:space="preserve"> </v>
      </c>
      <c r="U91" s="177" t="str">
        <f t="shared" si="32"/>
        <v xml:space="preserve"> </v>
      </c>
      <c r="V91" s="178" t="str">
        <f t="shared" si="48"/>
        <v xml:space="preserve"> </v>
      </c>
      <c r="W91" s="178" t="str">
        <f t="shared" si="49"/>
        <v xml:space="preserve"> </v>
      </c>
      <c r="X91" s="178" t="str">
        <f t="shared" si="50"/>
        <v xml:space="preserve"> </v>
      </c>
      <c r="Y91" s="178" t="str">
        <f t="shared" si="51"/>
        <v xml:space="preserve"> </v>
      </c>
      <c r="Z91" s="178" t="str">
        <f t="shared" si="52"/>
        <v xml:space="preserve"> </v>
      </c>
      <c r="AA91" s="178" t="str">
        <f t="shared" si="53"/>
        <v xml:space="preserve"> </v>
      </c>
      <c r="AB91" s="178" t="str">
        <f t="shared" si="54"/>
        <v xml:space="preserve"> </v>
      </c>
      <c r="AC91" s="178" t="str">
        <f t="shared" si="55"/>
        <v xml:space="preserve"> </v>
      </c>
      <c r="AD91" s="178" t="str">
        <f t="shared" si="56"/>
        <v xml:space="preserve"> </v>
      </c>
      <c r="AE91" s="178" t="str">
        <f t="shared" si="57"/>
        <v xml:space="preserve"> </v>
      </c>
      <c r="AF91" s="224" t="str">
        <f t="shared" si="58"/>
        <v xml:space="preserve"> </v>
      </c>
      <c r="AG91" s="224" t="str">
        <f t="shared" si="59"/>
        <v xml:space="preserve"> </v>
      </c>
      <c r="AH91" s="224" t="str">
        <f t="shared" si="60"/>
        <v xml:space="preserve"> </v>
      </c>
      <c r="AI91" s="224" t="str">
        <f t="shared" si="33"/>
        <v xml:space="preserve"> </v>
      </c>
      <c r="AJ91" s="224" t="str">
        <f t="shared" si="34"/>
        <v xml:space="preserve"> </v>
      </c>
      <c r="AK91" s="224" t="str">
        <f t="shared" si="61"/>
        <v xml:space="preserve"> </v>
      </c>
      <c r="AL91" s="224" t="str">
        <f>IF($A91="N/A"," ",IF(PV=1,0,'Pricing Inputs3'!R124))</f>
        <v xml:space="preserve"> </v>
      </c>
      <c r="AM91" s="313" t="str">
        <f t="shared" si="35"/>
        <v xml:space="preserve"> </v>
      </c>
      <c r="BQ91" t="str">
        <f t="shared" si="36"/>
        <v xml:space="preserve"> </v>
      </c>
      <c r="BR91" t="str">
        <f t="shared" si="37"/>
        <v xml:space="preserve"> </v>
      </c>
      <c r="BS91" t="str">
        <f t="shared" si="38"/>
        <v xml:space="preserve"> </v>
      </c>
    </row>
    <row r="92" spans="1:71" x14ac:dyDescent="0.2">
      <c r="A92" s="253" t="str">
        <f>IF(A91="N/A","N/A",IF(EDATE(A91,1)&gt;Inputs!$Q$5,"N/A",EDATE(A91,1)))</f>
        <v>N/A</v>
      </c>
      <c r="B92" s="324" t="str">
        <f t="shared" si="31"/>
        <v xml:space="preserve"> </v>
      </c>
      <c r="C92" s="172" t="str">
        <f t="shared" si="39"/>
        <v xml:space="preserve"> </v>
      </c>
      <c r="D92" s="172" t="str">
        <f t="shared" si="40"/>
        <v xml:space="preserve"> </v>
      </c>
      <c r="E92" s="172" t="str">
        <f t="shared" si="41"/>
        <v xml:space="preserve"> </v>
      </c>
      <c r="F92" s="172" t="str">
        <f t="shared" si="42"/>
        <v xml:space="preserve"> </v>
      </c>
      <c r="G92" s="172" t="str">
        <f t="shared" si="43"/>
        <v xml:space="preserve"> </v>
      </c>
      <c r="H92" s="172" t="str">
        <f t="shared" si="44"/>
        <v xml:space="preserve"> </v>
      </c>
      <c r="I92" s="172" t="str">
        <f t="shared" si="45"/>
        <v xml:space="preserve"> </v>
      </c>
      <c r="J92" s="172" t="str">
        <f t="shared" si="46"/>
        <v xml:space="preserve"> </v>
      </c>
      <c r="K92" s="172" t="str">
        <f t="shared" si="47"/>
        <v xml:space="preserve"> </v>
      </c>
      <c r="L92" s="250" t="str">
        <f>IF($A92="N/A"," ",IF(Pricetype3=2,MAX(C92,0),IF(OR(Pricetype3=1,Pricetype3=4),IF(C92=0,0,(_xll.EURO(C92,Strikeprice3,0,0,($AH92+IF(Smile=TRUE,VLOOKUP(MAX(-5,Strikeprice3-C92),Volsmile,2),0)),($A92-DateToday)+15,IF(Pricetype3=1,1,0),0))),C92)))</f>
        <v xml:space="preserve"> </v>
      </c>
      <c r="M92" s="250" t="str">
        <f>IF($A92="N/A"," ",IF(Pricetype3=2,MAX(D92,0),IF(OR(Pricetype3=1,Pricetype3=4),IF(D92=0,0,(_xll.EURO(D92,Strikeprice3,0,0,($AH92+IF(Smile=TRUE,VLOOKUP(MAX(-5,Strikeprice3-D92),Volsmile,2),0)),($A92-DateToday)+15,IF(Pricetype3=1,1,0),0))),D92)))</f>
        <v xml:space="preserve"> </v>
      </c>
      <c r="N92" s="250" t="str">
        <f>IF($A92="N/A"," ",IF(Pricetype3=2,MAX(E92,0),IF(OR(Pricetype3=1,Pricetype3=4),IF(E92=0,0,(_xll.EURO(E92,Strikeprice3,0,0,($AK92+IF(Smile=TRUE,VLOOKUP(MAX(-5,Strikeprice3-E92),Volsmile,2),0)),($A92-DateToday)+15,IF(Pricetype3=1,1,0),0))),E92)))</f>
        <v xml:space="preserve"> </v>
      </c>
      <c r="O92" s="250" t="str">
        <f>IF($A92="N/A"," ",IF(Pricetype3=2,MAX(F92,0),IF(OR(Pricetype3=1,Pricetype3=4),IF(F92=0,0,(_xll.EURO(F92,Strikeprice3,0,0,($AK92+IF(Smile=TRUE,VLOOKUP(MAX(-5,Strikeprice3-F92),Volsmile,2),0)),($A92-DateToday)+15,IF(Pricetype3=1,1,0),0))),F92)))</f>
        <v xml:space="preserve"> </v>
      </c>
      <c r="P92" s="250" t="str">
        <f>IF($A92="N/A"," ",IF(Pricetype3=2,MAX(G92,0),IF(OR(Pricetype3=1,Pricetype3=4),IF(G92=0,0,(_xll.EURO(G92,Strikeprice3,0,0,($AK92+IF(Smile=TRUE,VLOOKUP(MAX(-5,Strikeprice3-G92),Volsmile,2),0)),($A92-DateToday)+15,IF(Pricetype3=1,1,0),0))),G92)))</f>
        <v xml:space="preserve"> </v>
      </c>
      <c r="Q92" s="250" t="str">
        <f>IF($A92="N/A"," ",IF(Pricetype3=2,MAX(H92,0),IF(OR(Pricetype3=1,Pricetype3=4),IF(H92=0,0,(_xll.EURO(H92,Strikeprice3,0,0,($AK92+IF(Smile=TRUE,VLOOKUP(MAX(-5,Strikeprice3-H92),Volsmile,2),0)),($A92-DateToday)+15,IF(Pricetype3=1,1,0),0))),H92)))</f>
        <v xml:space="preserve"> </v>
      </c>
      <c r="R92" s="250" t="str">
        <f>IF($A92="N/A"," ",IF(Pricetype3=2,MAX(I92,0),IF(OR(Pricetype3=1,Pricetype3=4),IF(I92=0,0,(_xll.EURO(I92,Strikeprice3,0,0,($AK92+IF(Smile=TRUE,VLOOKUP(MAX(-5,Strikeprice3-I92),Volsmile,2),0)),($A92-DateToday)+15,IF(Pricetype3=1,1,0),0))),I92)))</f>
        <v xml:space="preserve"> </v>
      </c>
      <c r="S92" s="250" t="str">
        <f>IF($A92="N/A"," ",IF(Pricetype3=2,MAX(J92,0),IF(OR(Pricetype3=1,Pricetype3=4),IF(J92=0,0,(_xll.EURO(J92,Strikeprice3,0,0,($AK92+IF(Smile=TRUE,VLOOKUP(MAX(-5,Strikeprice3-J92),Volsmile,2),0)),($A92-DateToday)+15,IF(Pricetype3=1,1,0),0))),J92)))</f>
        <v xml:space="preserve"> </v>
      </c>
      <c r="T92" s="250" t="str">
        <f>IF($A92="N/A"," ",IF(Pricetype3=2,MAX(K92,0),IF(OR(Pricetype3=1,Pricetype3=4),IF(K92=0,0,(_xll.EURO(K92,Strikeprice3,0,0,($AK92+IF(Smile=TRUE,VLOOKUP(MAX(-5,Strikeprice3-K92),Volsmile,2),0)),($A92-DateToday)+15,IF(Pricetype3=1,1,0),0))),K92)))</f>
        <v xml:space="preserve"> </v>
      </c>
      <c r="U92" s="177" t="str">
        <f t="shared" si="32"/>
        <v xml:space="preserve"> </v>
      </c>
      <c r="V92" s="178" t="str">
        <f t="shared" si="48"/>
        <v xml:space="preserve"> </v>
      </c>
      <c r="W92" s="178" t="str">
        <f t="shared" si="49"/>
        <v xml:space="preserve"> </v>
      </c>
      <c r="X92" s="178" t="str">
        <f t="shared" si="50"/>
        <v xml:space="preserve"> </v>
      </c>
      <c r="Y92" s="178" t="str">
        <f t="shared" si="51"/>
        <v xml:space="preserve"> </v>
      </c>
      <c r="Z92" s="178" t="str">
        <f t="shared" si="52"/>
        <v xml:space="preserve"> </v>
      </c>
      <c r="AA92" s="178" t="str">
        <f t="shared" si="53"/>
        <v xml:space="preserve"> </v>
      </c>
      <c r="AB92" s="178" t="str">
        <f t="shared" si="54"/>
        <v xml:space="preserve"> </v>
      </c>
      <c r="AC92" s="178" t="str">
        <f t="shared" si="55"/>
        <v xml:space="preserve"> </v>
      </c>
      <c r="AD92" s="178" t="str">
        <f t="shared" si="56"/>
        <v xml:space="preserve"> </v>
      </c>
      <c r="AE92" s="178" t="str">
        <f t="shared" si="57"/>
        <v xml:space="preserve"> </v>
      </c>
      <c r="AF92" s="224" t="str">
        <f t="shared" si="58"/>
        <v xml:space="preserve"> </v>
      </c>
      <c r="AG92" s="224" t="str">
        <f t="shared" si="59"/>
        <v xml:space="preserve"> </v>
      </c>
      <c r="AH92" s="224" t="str">
        <f t="shared" si="60"/>
        <v xml:space="preserve"> </v>
      </c>
      <c r="AI92" s="224" t="str">
        <f t="shared" si="33"/>
        <v xml:space="preserve"> </v>
      </c>
      <c r="AJ92" s="224" t="str">
        <f t="shared" si="34"/>
        <v xml:space="preserve"> </v>
      </c>
      <c r="AK92" s="224" t="str">
        <f t="shared" si="61"/>
        <v xml:space="preserve"> </v>
      </c>
      <c r="AL92" s="224" t="str">
        <f>IF($A92="N/A"," ",IF(PV=1,0,'Pricing Inputs3'!R125))</f>
        <v xml:space="preserve"> </v>
      </c>
      <c r="AM92" s="313" t="str">
        <f t="shared" si="35"/>
        <v xml:space="preserve"> </v>
      </c>
      <c r="BQ92" t="str">
        <f t="shared" si="36"/>
        <v xml:space="preserve"> </v>
      </c>
      <c r="BR92" t="str">
        <f t="shared" si="37"/>
        <v xml:space="preserve"> </v>
      </c>
      <c r="BS92" t="str">
        <f t="shared" si="38"/>
        <v xml:space="preserve"> </v>
      </c>
    </row>
    <row r="93" spans="1:71" x14ac:dyDescent="0.2">
      <c r="A93" s="253" t="str">
        <f>IF(A92="N/A","N/A",IF(EDATE(A92,1)&gt;Inputs!$Q$5,"N/A",EDATE(A92,1)))</f>
        <v>N/A</v>
      </c>
      <c r="B93" s="324" t="str">
        <f t="shared" si="31"/>
        <v xml:space="preserve"> </v>
      </c>
      <c r="C93" s="172" t="str">
        <f t="shared" si="39"/>
        <v xml:space="preserve"> </v>
      </c>
      <c r="D93" s="172" t="str">
        <f t="shared" si="40"/>
        <v xml:space="preserve"> </v>
      </c>
      <c r="E93" s="172" t="str">
        <f t="shared" si="41"/>
        <v xml:space="preserve"> </v>
      </c>
      <c r="F93" s="172" t="str">
        <f t="shared" si="42"/>
        <v xml:space="preserve"> </v>
      </c>
      <c r="G93" s="172" t="str">
        <f t="shared" si="43"/>
        <v xml:space="preserve"> </v>
      </c>
      <c r="H93" s="172" t="str">
        <f t="shared" si="44"/>
        <v xml:space="preserve"> </v>
      </c>
      <c r="I93" s="172" t="str">
        <f t="shared" si="45"/>
        <v xml:space="preserve"> </v>
      </c>
      <c r="J93" s="172" t="str">
        <f t="shared" si="46"/>
        <v xml:space="preserve"> </v>
      </c>
      <c r="K93" s="172" t="str">
        <f t="shared" si="47"/>
        <v xml:space="preserve"> </v>
      </c>
      <c r="L93" s="250" t="str">
        <f>IF($A93="N/A"," ",IF(Pricetype3=2,MAX(C93,0),IF(OR(Pricetype3=1,Pricetype3=4),IF(C93=0,0,(_xll.EURO(C93,Strikeprice3,0,0,($AH93+IF(Smile=TRUE,VLOOKUP(MAX(-5,Strikeprice3-C93),Volsmile,2),0)),($A93-DateToday)+15,IF(Pricetype3=1,1,0),0))),C93)))</f>
        <v xml:space="preserve"> </v>
      </c>
      <c r="M93" s="250" t="str">
        <f>IF($A93="N/A"," ",IF(Pricetype3=2,MAX(D93,0),IF(OR(Pricetype3=1,Pricetype3=4),IF(D93=0,0,(_xll.EURO(D93,Strikeprice3,0,0,($AH93+IF(Smile=TRUE,VLOOKUP(MAX(-5,Strikeprice3-D93),Volsmile,2),0)),($A93-DateToday)+15,IF(Pricetype3=1,1,0),0))),D93)))</f>
        <v xml:space="preserve"> </v>
      </c>
      <c r="N93" s="250" t="str">
        <f>IF($A93="N/A"," ",IF(Pricetype3=2,MAX(E93,0),IF(OR(Pricetype3=1,Pricetype3=4),IF(E93=0,0,(_xll.EURO(E93,Strikeprice3,0,0,($AK93+IF(Smile=TRUE,VLOOKUP(MAX(-5,Strikeprice3-E93),Volsmile,2),0)),($A93-DateToday)+15,IF(Pricetype3=1,1,0),0))),E93)))</f>
        <v xml:space="preserve"> </v>
      </c>
      <c r="O93" s="250" t="str">
        <f>IF($A93="N/A"," ",IF(Pricetype3=2,MAX(F93,0),IF(OR(Pricetype3=1,Pricetype3=4),IF(F93=0,0,(_xll.EURO(F93,Strikeprice3,0,0,($AK93+IF(Smile=TRUE,VLOOKUP(MAX(-5,Strikeprice3-F93),Volsmile,2),0)),($A93-DateToday)+15,IF(Pricetype3=1,1,0),0))),F93)))</f>
        <v xml:space="preserve"> </v>
      </c>
      <c r="P93" s="250" t="str">
        <f>IF($A93="N/A"," ",IF(Pricetype3=2,MAX(G93,0),IF(OR(Pricetype3=1,Pricetype3=4),IF(G93=0,0,(_xll.EURO(G93,Strikeprice3,0,0,($AK93+IF(Smile=TRUE,VLOOKUP(MAX(-5,Strikeprice3-G93),Volsmile,2),0)),($A93-DateToday)+15,IF(Pricetype3=1,1,0),0))),G93)))</f>
        <v xml:space="preserve"> </v>
      </c>
      <c r="Q93" s="250" t="str">
        <f>IF($A93="N/A"," ",IF(Pricetype3=2,MAX(H93,0),IF(OR(Pricetype3=1,Pricetype3=4),IF(H93=0,0,(_xll.EURO(H93,Strikeprice3,0,0,($AK93+IF(Smile=TRUE,VLOOKUP(MAX(-5,Strikeprice3-H93),Volsmile,2),0)),($A93-DateToday)+15,IF(Pricetype3=1,1,0),0))),H93)))</f>
        <v xml:space="preserve"> </v>
      </c>
      <c r="R93" s="250" t="str">
        <f>IF($A93="N/A"," ",IF(Pricetype3=2,MAX(I93,0),IF(OR(Pricetype3=1,Pricetype3=4),IF(I93=0,0,(_xll.EURO(I93,Strikeprice3,0,0,($AK93+IF(Smile=TRUE,VLOOKUP(MAX(-5,Strikeprice3-I93),Volsmile,2),0)),($A93-DateToday)+15,IF(Pricetype3=1,1,0),0))),I93)))</f>
        <v xml:space="preserve"> </v>
      </c>
      <c r="S93" s="250" t="str">
        <f>IF($A93="N/A"," ",IF(Pricetype3=2,MAX(J93,0),IF(OR(Pricetype3=1,Pricetype3=4),IF(J93=0,0,(_xll.EURO(J93,Strikeprice3,0,0,($AK93+IF(Smile=TRUE,VLOOKUP(MAX(-5,Strikeprice3-J93),Volsmile,2),0)),($A93-DateToday)+15,IF(Pricetype3=1,1,0),0))),J93)))</f>
        <v xml:space="preserve"> </v>
      </c>
      <c r="T93" s="250" t="str">
        <f>IF($A93="N/A"," ",IF(Pricetype3=2,MAX(K93,0),IF(OR(Pricetype3=1,Pricetype3=4),IF(K93=0,0,(_xll.EURO(K93,Strikeprice3,0,0,($AK93+IF(Smile=TRUE,VLOOKUP(MAX(-5,Strikeprice3-K93),Volsmile,2),0)),($A93-DateToday)+15,IF(Pricetype3=1,1,0),0))),K93)))</f>
        <v xml:space="preserve"> </v>
      </c>
      <c r="U93" s="177" t="str">
        <f t="shared" si="32"/>
        <v xml:space="preserve"> </v>
      </c>
      <c r="V93" s="178" t="str">
        <f t="shared" si="48"/>
        <v xml:space="preserve"> </v>
      </c>
      <c r="W93" s="178" t="str">
        <f t="shared" si="49"/>
        <v xml:space="preserve"> </v>
      </c>
      <c r="X93" s="178" t="str">
        <f t="shared" si="50"/>
        <v xml:space="preserve"> </v>
      </c>
      <c r="Y93" s="178" t="str">
        <f t="shared" si="51"/>
        <v xml:space="preserve"> </v>
      </c>
      <c r="Z93" s="178" t="str">
        <f t="shared" si="52"/>
        <v xml:space="preserve"> </v>
      </c>
      <c r="AA93" s="178" t="str">
        <f t="shared" si="53"/>
        <v xml:space="preserve"> </v>
      </c>
      <c r="AB93" s="178" t="str">
        <f t="shared" si="54"/>
        <v xml:space="preserve"> </v>
      </c>
      <c r="AC93" s="178" t="str">
        <f t="shared" si="55"/>
        <v xml:space="preserve"> </v>
      </c>
      <c r="AD93" s="178" t="str">
        <f t="shared" si="56"/>
        <v xml:space="preserve"> </v>
      </c>
      <c r="AE93" s="178" t="str">
        <f t="shared" si="57"/>
        <v xml:space="preserve"> </v>
      </c>
      <c r="AF93" s="224" t="str">
        <f t="shared" si="58"/>
        <v xml:space="preserve"> </v>
      </c>
      <c r="AG93" s="224" t="str">
        <f t="shared" si="59"/>
        <v xml:space="preserve"> </v>
      </c>
      <c r="AH93" s="224" t="str">
        <f t="shared" si="60"/>
        <v xml:space="preserve"> </v>
      </c>
      <c r="AI93" s="224" t="str">
        <f t="shared" si="33"/>
        <v xml:space="preserve"> </v>
      </c>
      <c r="AJ93" s="224" t="str">
        <f t="shared" si="34"/>
        <v xml:space="preserve"> </v>
      </c>
      <c r="AK93" s="224" t="str">
        <f t="shared" si="61"/>
        <v xml:space="preserve"> </v>
      </c>
      <c r="AL93" s="224" t="str">
        <f>IF($A93="N/A"," ",IF(PV=1,0,'Pricing Inputs3'!R126))</f>
        <v xml:space="preserve"> </v>
      </c>
      <c r="AM93" s="313" t="str">
        <f t="shared" si="35"/>
        <v xml:space="preserve"> </v>
      </c>
      <c r="BQ93" t="str">
        <f t="shared" si="36"/>
        <v xml:space="preserve"> </v>
      </c>
      <c r="BR93" t="str">
        <f t="shared" si="37"/>
        <v xml:space="preserve"> </v>
      </c>
      <c r="BS93" t="str">
        <f t="shared" si="38"/>
        <v xml:space="preserve"> </v>
      </c>
    </row>
    <row r="94" spans="1:71" x14ac:dyDescent="0.2">
      <c r="A94" s="253" t="str">
        <f>IF(A93="N/A","N/A",IF(EDATE(A93,1)&gt;Inputs!$Q$5,"N/A",EDATE(A93,1)))</f>
        <v>N/A</v>
      </c>
      <c r="B94" s="324" t="str">
        <f t="shared" si="31"/>
        <v xml:space="preserve"> </v>
      </c>
      <c r="C94" s="172" t="str">
        <f t="shared" si="39"/>
        <v xml:space="preserve"> </v>
      </c>
      <c r="D94" s="172" t="str">
        <f t="shared" si="40"/>
        <v xml:space="preserve"> </v>
      </c>
      <c r="E94" s="172" t="str">
        <f t="shared" si="41"/>
        <v xml:space="preserve"> </v>
      </c>
      <c r="F94" s="172" t="str">
        <f t="shared" si="42"/>
        <v xml:space="preserve"> </v>
      </c>
      <c r="G94" s="172" t="str">
        <f t="shared" si="43"/>
        <v xml:space="preserve"> </v>
      </c>
      <c r="H94" s="172" t="str">
        <f t="shared" si="44"/>
        <v xml:space="preserve"> </v>
      </c>
      <c r="I94" s="172" t="str">
        <f t="shared" si="45"/>
        <v xml:space="preserve"> </v>
      </c>
      <c r="J94" s="172" t="str">
        <f t="shared" si="46"/>
        <v xml:space="preserve"> </v>
      </c>
      <c r="K94" s="172" t="str">
        <f t="shared" si="47"/>
        <v xml:space="preserve"> </v>
      </c>
      <c r="L94" s="250" t="str">
        <f>IF($A94="N/A"," ",IF(Pricetype3=2,MAX(C94,0),IF(OR(Pricetype3=1,Pricetype3=4),IF(C94=0,0,(_xll.EURO(C94,Strikeprice3,0,0,($AH94+IF(Smile=TRUE,VLOOKUP(MAX(-5,Strikeprice3-C94),Volsmile,2),0)),($A94-DateToday)+15,IF(Pricetype3=1,1,0),0))),C94)))</f>
        <v xml:space="preserve"> </v>
      </c>
      <c r="M94" s="250" t="str">
        <f>IF($A94="N/A"," ",IF(Pricetype3=2,MAX(D94,0),IF(OR(Pricetype3=1,Pricetype3=4),IF(D94=0,0,(_xll.EURO(D94,Strikeprice3,0,0,($AH94+IF(Smile=TRUE,VLOOKUP(MAX(-5,Strikeprice3-D94),Volsmile,2),0)),($A94-DateToday)+15,IF(Pricetype3=1,1,0),0))),D94)))</f>
        <v xml:space="preserve"> </v>
      </c>
      <c r="N94" s="250" t="str">
        <f>IF($A94="N/A"," ",IF(Pricetype3=2,MAX(E94,0),IF(OR(Pricetype3=1,Pricetype3=4),IF(E94=0,0,(_xll.EURO(E94,Strikeprice3,0,0,($AK94+IF(Smile=TRUE,VLOOKUP(MAX(-5,Strikeprice3-E94),Volsmile,2),0)),($A94-DateToday)+15,IF(Pricetype3=1,1,0),0))),E94)))</f>
        <v xml:space="preserve"> </v>
      </c>
      <c r="O94" s="250" t="str">
        <f>IF($A94="N/A"," ",IF(Pricetype3=2,MAX(F94,0),IF(OR(Pricetype3=1,Pricetype3=4),IF(F94=0,0,(_xll.EURO(F94,Strikeprice3,0,0,($AK94+IF(Smile=TRUE,VLOOKUP(MAX(-5,Strikeprice3-F94),Volsmile,2),0)),($A94-DateToday)+15,IF(Pricetype3=1,1,0),0))),F94)))</f>
        <v xml:space="preserve"> </v>
      </c>
      <c r="P94" s="250" t="str">
        <f>IF($A94="N/A"," ",IF(Pricetype3=2,MAX(G94,0),IF(OR(Pricetype3=1,Pricetype3=4),IF(G94=0,0,(_xll.EURO(G94,Strikeprice3,0,0,($AK94+IF(Smile=TRUE,VLOOKUP(MAX(-5,Strikeprice3-G94),Volsmile,2),0)),($A94-DateToday)+15,IF(Pricetype3=1,1,0),0))),G94)))</f>
        <v xml:space="preserve"> </v>
      </c>
      <c r="Q94" s="250" t="str">
        <f>IF($A94="N/A"," ",IF(Pricetype3=2,MAX(H94,0),IF(OR(Pricetype3=1,Pricetype3=4),IF(H94=0,0,(_xll.EURO(H94,Strikeprice3,0,0,($AK94+IF(Smile=TRUE,VLOOKUP(MAX(-5,Strikeprice3-H94),Volsmile,2),0)),($A94-DateToday)+15,IF(Pricetype3=1,1,0),0))),H94)))</f>
        <v xml:space="preserve"> </v>
      </c>
      <c r="R94" s="250" t="str">
        <f>IF($A94="N/A"," ",IF(Pricetype3=2,MAX(I94,0),IF(OR(Pricetype3=1,Pricetype3=4),IF(I94=0,0,(_xll.EURO(I94,Strikeprice3,0,0,($AK94+IF(Smile=TRUE,VLOOKUP(MAX(-5,Strikeprice3-I94),Volsmile,2),0)),($A94-DateToday)+15,IF(Pricetype3=1,1,0),0))),I94)))</f>
        <v xml:space="preserve"> </v>
      </c>
      <c r="S94" s="250" t="str">
        <f>IF($A94="N/A"," ",IF(Pricetype3=2,MAX(J94,0),IF(OR(Pricetype3=1,Pricetype3=4),IF(J94=0,0,(_xll.EURO(J94,Strikeprice3,0,0,($AK94+IF(Smile=TRUE,VLOOKUP(MAX(-5,Strikeprice3-J94),Volsmile,2),0)),($A94-DateToday)+15,IF(Pricetype3=1,1,0),0))),J94)))</f>
        <v xml:space="preserve"> </v>
      </c>
      <c r="T94" s="250" t="str">
        <f>IF($A94="N/A"," ",IF(Pricetype3=2,MAX(K94,0),IF(OR(Pricetype3=1,Pricetype3=4),IF(K94=0,0,(_xll.EURO(K94,Strikeprice3,0,0,($AK94+IF(Smile=TRUE,VLOOKUP(MAX(-5,Strikeprice3-K94),Volsmile,2),0)),($A94-DateToday)+15,IF(Pricetype3=1,1,0),0))),K94)))</f>
        <v xml:space="preserve"> </v>
      </c>
      <c r="U94" s="177" t="str">
        <f t="shared" si="32"/>
        <v xml:space="preserve"> </v>
      </c>
      <c r="V94" s="178" t="str">
        <f t="shared" si="48"/>
        <v xml:space="preserve"> </v>
      </c>
      <c r="W94" s="178" t="str">
        <f t="shared" si="49"/>
        <v xml:space="preserve"> </v>
      </c>
      <c r="X94" s="178" t="str">
        <f t="shared" si="50"/>
        <v xml:space="preserve"> </v>
      </c>
      <c r="Y94" s="178" t="str">
        <f t="shared" si="51"/>
        <v xml:space="preserve"> </v>
      </c>
      <c r="Z94" s="178" t="str">
        <f t="shared" si="52"/>
        <v xml:space="preserve"> </v>
      </c>
      <c r="AA94" s="178" t="str">
        <f t="shared" si="53"/>
        <v xml:space="preserve"> </v>
      </c>
      <c r="AB94" s="178" t="str">
        <f t="shared" si="54"/>
        <v xml:space="preserve"> </v>
      </c>
      <c r="AC94" s="178" t="str">
        <f t="shared" si="55"/>
        <v xml:space="preserve"> </v>
      </c>
      <c r="AD94" s="178" t="str">
        <f t="shared" si="56"/>
        <v xml:space="preserve"> </v>
      </c>
      <c r="AE94" s="178" t="str">
        <f t="shared" si="57"/>
        <v xml:space="preserve"> </v>
      </c>
      <c r="AF94" s="224" t="str">
        <f t="shared" si="58"/>
        <v xml:space="preserve"> </v>
      </c>
      <c r="AG94" s="224" t="str">
        <f t="shared" si="59"/>
        <v xml:space="preserve"> </v>
      </c>
      <c r="AH94" s="224" t="str">
        <f t="shared" si="60"/>
        <v xml:space="preserve"> </v>
      </c>
      <c r="AI94" s="224" t="str">
        <f t="shared" si="33"/>
        <v xml:space="preserve"> </v>
      </c>
      <c r="AJ94" s="224" t="str">
        <f t="shared" si="34"/>
        <v xml:space="preserve"> </v>
      </c>
      <c r="AK94" s="224" t="str">
        <f t="shared" si="61"/>
        <v xml:space="preserve"> </v>
      </c>
      <c r="AL94" s="224" t="str">
        <f>IF($A94="N/A"," ",IF(PV=1,0,'Pricing Inputs3'!R127))</f>
        <v xml:space="preserve"> </v>
      </c>
      <c r="AM94" s="313" t="str">
        <f t="shared" si="35"/>
        <v xml:space="preserve"> </v>
      </c>
      <c r="BQ94" t="str">
        <f t="shared" si="36"/>
        <v xml:space="preserve"> </v>
      </c>
      <c r="BR94" t="str">
        <f t="shared" si="37"/>
        <v xml:space="preserve"> </v>
      </c>
      <c r="BS94" t="str">
        <f t="shared" si="38"/>
        <v xml:space="preserve"> </v>
      </c>
    </row>
    <row r="95" spans="1:71" x14ac:dyDescent="0.2">
      <c r="A95" s="253" t="str">
        <f>IF(A94="N/A","N/A",IF(EDATE(A94,1)&gt;Inputs!$Q$5,"N/A",EDATE(A94,1)))</f>
        <v>N/A</v>
      </c>
      <c r="B95" s="324" t="str">
        <f t="shared" si="31"/>
        <v xml:space="preserve"> </v>
      </c>
      <c r="C95" s="172" t="str">
        <f t="shared" si="39"/>
        <v xml:space="preserve"> </v>
      </c>
      <c r="D95" s="172" t="str">
        <f t="shared" si="40"/>
        <v xml:space="preserve"> </v>
      </c>
      <c r="E95" s="172" t="str">
        <f t="shared" si="41"/>
        <v xml:space="preserve"> </v>
      </c>
      <c r="F95" s="172" t="str">
        <f t="shared" si="42"/>
        <v xml:space="preserve"> </v>
      </c>
      <c r="G95" s="172" t="str">
        <f t="shared" si="43"/>
        <v xml:space="preserve"> </v>
      </c>
      <c r="H95" s="172" t="str">
        <f t="shared" si="44"/>
        <v xml:space="preserve"> </v>
      </c>
      <c r="I95" s="172" t="str">
        <f t="shared" si="45"/>
        <v xml:space="preserve"> </v>
      </c>
      <c r="J95" s="172" t="str">
        <f t="shared" si="46"/>
        <v xml:space="preserve"> </v>
      </c>
      <c r="K95" s="172" t="str">
        <f t="shared" si="47"/>
        <v xml:space="preserve"> </v>
      </c>
      <c r="L95" s="250" t="str">
        <f>IF($A95="N/A"," ",IF(Pricetype3=2,MAX(C95,0),IF(OR(Pricetype3=1,Pricetype3=4),IF(C95=0,0,(_xll.EURO(C95,Strikeprice3,0,0,($AH95+IF(Smile=TRUE,VLOOKUP(MAX(-5,Strikeprice3-C95),Volsmile,2),0)),($A95-DateToday)+15,IF(Pricetype3=1,1,0),0))),C95)))</f>
        <v xml:space="preserve"> </v>
      </c>
      <c r="M95" s="250" t="str">
        <f>IF($A95="N/A"," ",IF(Pricetype3=2,MAX(D95,0),IF(OR(Pricetype3=1,Pricetype3=4),IF(D95=0,0,(_xll.EURO(D95,Strikeprice3,0,0,($AH95+IF(Smile=TRUE,VLOOKUP(MAX(-5,Strikeprice3-D95),Volsmile,2),0)),($A95-DateToday)+15,IF(Pricetype3=1,1,0),0))),D95)))</f>
        <v xml:space="preserve"> </v>
      </c>
      <c r="N95" s="250" t="str">
        <f>IF($A95="N/A"," ",IF(Pricetype3=2,MAX(E95,0),IF(OR(Pricetype3=1,Pricetype3=4),IF(E95=0,0,(_xll.EURO(E95,Strikeprice3,0,0,($AK95+IF(Smile=TRUE,VLOOKUP(MAX(-5,Strikeprice3-E95),Volsmile,2),0)),($A95-DateToday)+15,IF(Pricetype3=1,1,0),0))),E95)))</f>
        <v xml:space="preserve"> </v>
      </c>
      <c r="O95" s="250" t="str">
        <f>IF($A95="N/A"," ",IF(Pricetype3=2,MAX(F95,0),IF(OR(Pricetype3=1,Pricetype3=4),IF(F95=0,0,(_xll.EURO(F95,Strikeprice3,0,0,($AK95+IF(Smile=TRUE,VLOOKUP(MAX(-5,Strikeprice3-F95),Volsmile,2),0)),($A95-DateToday)+15,IF(Pricetype3=1,1,0),0))),F95)))</f>
        <v xml:space="preserve"> </v>
      </c>
      <c r="P95" s="250" t="str">
        <f>IF($A95="N/A"," ",IF(Pricetype3=2,MAX(G95,0),IF(OR(Pricetype3=1,Pricetype3=4),IF(G95=0,0,(_xll.EURO(G95,Strikeprice3,0,0,($AK95+IF(Smile=TRUE,VLOOKUP(MAX(-5,Strikeprice3-G95),Volsmile,2),0)),($A95-DateToday)+15,IF(Pricetype3=1,1,0),0))),G95)))</f>
        <v xml:space="preserve"> </v>
      </c>
      <c r="Q95" s="250" t="str">
        <f>IF($A95="N/A"," ",IF(Pricetype3=2,MAX(H95,0),IF(OR(Pricetype3=1,Pricetype3=4),IF(H95=0,0,(_xll.EURO(H95,Strikeprice3,0,0,($AK95+IF(Smile=TRUE,VLOOKUP(MAX(-5,Strikeprice3-H95),Volsmile,2),0)),($A95-DateToday)+15,IF(Pricetype3=1,1,0),0))),H95)))</f>
        <v xml:space="preserve"> </v>
      </c>
      <c r="R95" s="250" t="str">
        <f>IF($A95="N/A"," ",IF(Pricetype3=2,MAX(I95,0),IF(OR(Pricetype3=1,Pricetype3=4),IF(I95=0,0,(_xll.EURO(I95,Strikeprice3,0,0,($AK95+IF(Smile=TRUE,VLOOKUP(MAX(-5,Strikeprice3-I95),Volsmile,2),0)),($A95-DateToday)+15,IF(Pricetype3=1,1,0),0))),I95)))</f>
        <v xml:space="preserve"> </v>
      </c>
      <c r="S95" s="250" t="str">
        <f>IF($A95="N/A"," ",IF(Pricetype3=2,MAX(J95,0),IF(OR(Pricetype3=1,Pricetype3=4),IF(J95=0,0,(_xll.EURO(J95,Strikeprice3,0,0,($AK95+IF(Smile=TRUE,VLOOKUP(MAX(-5,Strikeprice3-J95),Volsmile,2),0)),($A95-DateToday)+15,IF(Pricetype3=1,1,0),0))),J95)))</f>
        <v xml:space="preserve"> </v>
      </c>
      <c r="T95" s="250" t="str">
        <f>IF($A95="N/A"," ",IF(Pricetype3=2,MAX(K95,0),IF(OR(Pricetype3=1,Pricetype3=4),IF(K95=0,0,(_xll.EURO(K95,Strikeprice3,0,0,($AK95+IF(Smile=TRUE,VLOOKUP(MAX(-5,Strikeprice3-K95),Volsmile,2),0)),($A95-DateToday)+15,IF(Pricetype3=1,1,0),0))),K95)))</f>
        <v xml:space="preserve"> </v>
      </c>
      <c r="U95" s="177" t="str">
        <f t="shared" si="32"/>
        <v xml:space="preserve"> </v>
      </c>
      <c r="V95" s="178" t="str">
        <f t="shared" si="48"/>
        <v xml:space="preserve"> </v>
      </c>
      <c r="W95" s="178" t="str">
        <f t="shared" si="49"/>
        <v xml:space="preserve"> </v>
      </c>
      <c r="X95" s="178" t="str">
        <f t="shared" si="50"/>
        <v xml:space="preserve"> </v>
      </c>
      <c r="Y95" s="178" t="str">
        <f t="shared" si="51"/>
        <v xml:space="preserve"> </v>
      </c>
      <c r="Z95" s="178" t="str">
        <f t="shared" si="52"/>
        <v xml:space="preserve"> </v>
      </c>
      <c r="AA95" s="178" t="str">
        <f t="shared" si="53"/>
        <v xml:space="preserve"> </v>
      </c>
      <c r="AB95" s="178" t="str">
        <f t="shared" si="54"/>
        <v xml:space="preserve"> </v>
      </c>
      <c r="AC95" s="178" t="str">
        <f t="shared" si="55"/>
        <v xml:space="preserve"> </v>
      </c>
      <c r="AD95" s="178" t="str">
        <f t="shared" si="56"/>
        <v xml:space="preserve"> </v>
      </c>
      <c r="AE95" s="178" t="str">
        <f t="shared" si="57"/>
        <v xml:space="preserve"> </v>
      </c>
      <c r="AF95" s="224" t="str">
        <f t="shared" si="58"/>
        <v xml:space="preserve"> </v>
      </c>
      <c r="AG95" s="224" t="str">
        <f t="shared" si="59"/>
        <v xml:space="preserve"> </v>
      </c>
      <c r="AH95" s="224" t="str">
        <f t="shared" si="60"/>
        <v xml:space="preserve"> </v>
      </c>
      <c r="AI95" s="224" t="str">
        <f t="shared" si="33"/>
        <v xml:space="preserve"> </v>
      </c>
      <c r="AJ95" s="224" t="str">
        <f t="shared" si="34"/>
        <v xml:space="preserve"> </v>
      </c>
      <c r="AK95" s="224" t="str">
        <f t="shared" si="61"/>
        <v xml:space="preserve"> </v>
      </c>
      <c r="AL95" s="224" t="str">
        <f>IF($A95="N/A"," ",IF(PV=1,0,'Pricing Inputs3'!R128))</f>
        <v xml:space="preserve"> </v>
      </c>
      <c r="AM95" s="313" t="str">
        <f t="shared" si="35"/>
        <v xml:space="preserve"> </v>
      </c>
      <c r="BQ95" t="str">
        <f t="shared" si="36"/>
        <v xml:space="preserve"> </v>
      </c>
      <c r="BR95" t="str">
        <f t="shared" si="37"/>
        <v xml:space="preserve"> </v>
      </c>
      <c r="BS95" t="str">
        <f t="shared" si="38"/>
        <v xml:space="preserve"> </v>
      </c>
    </row>
    <row r="96" spans="1:71" x14ac:dyDescent="0.2">
      <c r="A96" s="253" t="str">
        <f>IF(A95="N/A","N/A",IF(EDATE(A95,1)&gt;Inputs!$Q$5,"N/A",EDATE(A95,1)))</f>
        <v>N/A</v>
      </c>
      <c r="B96" s="324" t="str">
        <f t="shared" si="31"/>
        <v xml:space="preserve"> </v>
      </c>
      <c r="C96" s="172" t="str">
        <f t="shared" si="39"/>
        <v xml:space="preserve"> </v>
      </c>
      <c r="D96" s="172" t="str">
        <f t="shared" si="40"/>
        <v xml:space="preserve"> </v>
      </c>
      <c r="E96" s="172" t="str">
        <f t="shared" si="41"/>
        <v xml:space="preserve"> </v>
      </c>
      <c r="F96" s="172" t="str">
        <f t="shared" si="42"/>
        <v xml:space="preserve"> </v>
      </c>
      <c r="G96" s="172" t="str">
        <f t="shared" si="43"/>
        <v xml:space="preserve"> </v>
      </c>
      <c r="H96" s="172" t="str">
        <f t="shared" si="44"/>
        <v xml:space="preserve"> </v>
      </c>
      <c r="I96" s="172" t="str">
        <f t="shared" si="45"/>
        <v xml:space="preserve"> </v>
      </c>
      <c r="J96" s="172" t="str">
        <f t="shared" si="46"/>
        <v xml:space="preserve"> </v>
      </c>
      <c r="K96" s="172" t="str">
        <f t="shared" si="47"/>
        <v xml:space="preserve"> </v>
      </c>
      <c r="L96" s="250" t="str">
        <f>IF($A96="N/A"," ",IF(Pricetype3=2,MAX(C96,0),IF(OR(Pricetype3=1,Pricetype3=4),IF(C96=0,0,(_xll.EURO(C96,Strikeprice3,0,0,($AH96+IF(Smile=TRUE,VLOOKUP(MAX(-5,Strikeprice3-C96),Volsmile,2),0)),($A96-DateToday)+15,IF(Pricetype3=1,1,0),0))),C96)))</f>
        <v xml:space="preserve"> </v>
      </c>
      <c r="M96" s="250" t="str">
        <f>IF($A96="N/A"," ",IF(Pricetype3=2,MAX(D96,0),IF(OR(Pricetype3=1,Pricetype3=4),IF(D96=0,0,(_xll.EURO(D96,Strikeprice3,0,0,($AH96+IF(Smile=TRUE,VLOOKUP(MAX(-5,Strikeprice3-D96),Volsmile,2),0)),($A96-DateToday)+15,IF(Pricetype3=1,1,0),0))),D96)))</f>
        <v xml:space="preserve"> </v>
      </c>
      <c r="N96" s="250" t="str">
        <f>IF($A96="N/A"," ",IF(Pricetype3=2,MAX(E96,0),IF(OR(Pricetype3=1,Pricetype3=4),IF(E96=0,0,(_xll.EURO(E96,Strikeprice3,0,0,($AK96+IF(Smile=TRUE,VLOOKUP(MAX(-5,Strikeprice3-E96),Volsmile,2),0)),($A96-DateToday)+15,IF(Pricetype3=1,1,0),0))),E96)))</f>
        <v xml:space="preserve"> </v>
      </c>
      <c r="O96" s="250" t="str">
        <f>IF($A96="N/A"," ",IF(Pricetype3=2,MAX(F96,0),IF(OR(Pricetype3=1,Pricetype3=4),IF(F96=0,0,(_xll.EURO(F96,Strikeprice3,0,0,($AK96+IF(Smile=TRUE,VLOOKUP(MAX(-5,Strikeprice3-F96),Volsmile,2),0)),($A96-DateToday)+15,IF(Pricetype3=1,1,0),0))),F96)))</f>
        <v xml:space="preserve"> </v>
      </c>
      <c r="P96" s="250" t="str">
        <f>IF($A96="N/A"," ",IF(Pricetype3=2,MAX(G96,0),IF(OR(Pricetype3=1,Pricetype3=4),IF(G96=0,0,(_xll.EURO(G96,Strikeprice3,0,0,($AK96+IF(Smile=TRUE,VLOOKUP(MAX(-5,Strikeprice3-G96),Volsmile,2),0)),($A96-DateToday)+15,IF(Pricetype3=1,1,0),0))),G96)))</f>
        <v xml:space="preserve"> </v>
      </c>
      <c r="Q96" s="250" t="str">
        <f>IF($A96="N/A"," ",IF(Pricetype3=2,MAX(H96,0),IF(OR(Pricetype3=1,Pricetype3=4),IF(H96=0,0,(_xll.EURO(H96,Strikeprice3,0,0,($AK96+IF(Smile=TRUE,VLOOKUP(MAX(-5,Strikeprice3-H96),Volsmile,2),0)),($A96-DateToday)+15,IF(Pricetype3=1,1,0),0))),H96)))</f>
        <v xml:space="preserve"> </v>
      </c>
      <c r="R96" s="250" t="str">
        <f>IF($A96="N/A"," ",IF(Pricetype3=2,MAX(I96,0),IF(OR(Pricetype3=1,Pricetype3=4),IF(I96=0,0,(_xll.EURO(I96,Strikeprice3,0,0,($AK96+IF(Smile=TRUE,VLOOKUP(MAX(-5,Strikeprice3-I96),Volsmile,2),0)),($A96-DateToday)+15,IF(Pricetype3=1,1,0),0))),I96)))</f>
        <v xml:space="preserve"> </v>
      </c>
      <c r="S96" s="250" t="str">
        <f>IF($A96="N/A"," ",IF(Pricetype3=2,MAX(J96,0),IF(OR(Pricetype3=1,Pricetype3=4),IF(J96=0,0,(_xll.EURO(J96,Strikeprice3,0,0,($AK96+IF(Smile=TRUE,VLOOKUP(MAX(-5,Strikeprice3-J96),Volsmile,2),0)),($A96-DateToday)+15,IF(Pricetype3=1,1,0),0))),J96)))</f>
        <v xml:space="preserve"> </v>
      </c>
      <c r="T96" s="250" t="str">
        <f>IF($A96="N/A"," ",IF(Pricetype3=2,MAX(K96,0),IF(OR(Pricetype3=1,Pricetype3=4),IF(K96=0,0,(_xll.EURO(K96,Strikeprice3,0,0,($AK96+IF(Smile=TRUE,VLOOKUP(MAX(-5,Strikeprice3-K96),Volsmile,2),0)),($A96-DateToday)+15,IF(Pricetype3=1,1,0),0))),K96)))</f>
        <v xml:space="preserve"> </v>
      </c>
      <c r="U96" s="177" t="str">
        <f t="shared" si="32"/>
        <v xml:space="preserve"> </v>
      </c>
      <c r="V96" s="178" t="str">
        <f t="shared" si="48"/>
        <v xml:space="preserve"> </v>
      </c>
      <c r="W96" s="178" t="str">
        <f t="shared" si="49"/>
        <v xml:space="preserve"> </v>
      </c>
      <c r="X96" s="178" t="str">
        <f t="shared" si="50"/>
        <v xml:space="preserve"> </v>
      </c>
      <c r="Y96" s="178" t="str">
        <f t="shared" si="51"/>
        <v xml:space="preserve"> </v>
      </c>
      <c r="Z96" s="178" t="str">
        <f t="shared" si="52"/>
        <v xml:space="preserve"> </v>
      </c>
      <c r="AA96" s="178" t="str">
        <f t="shared" si="53"/>
        <v xml:space="preserve"> </v>
      </c>
      <c r="AB96" s="178" t="str">
        <f t="shared" si="54"/>
        <v xml:space="preserve"> </v>
      </c>
      <c r="AC96" s="178" t="str">
        <f t="shared" si="55"/>
        <v xml:space="preserve"> </v>
      </c>
      <c r="AD96" s="178" t="str">
        <f t="shared" si="56"/>
        <v xml:space="preserve"> </v>
      </c>
      <c r="AE96" s="178" t="str">
        <f t="shared" si="57"/>
        <v xml:space="preserve"> </v>
      </c>
      <c r="AF96" s="224" t="str">
        <f t="shared" si="58"/>
        <v xml:space="preserve"> </v>
      </c>
      <c r="AG96" s="224" t="str">
        <f t="shared" si="59"/>
        <v xml:space="preserve"> </v>
      </c>
      <c r="AH96" s="224" t="str">
        <f t="shared" si="60"/>
        <v xml:space="preserve"> </v>
      </c>
      <c r="AI96" s="224" t="str">
        <f t="shared" si="33"/>
        <v xml:space="preserve"> </v>
      </c>
      <c r="AJ96" s="224" t="str">
        <f t="shared" si="34"/>
        <v xml:space="preserve"> </v>
      </c>
      <c r="AK96" s="224" t="str">
        <f t="shared" si="61"/>
        <v xml:space="preserve"> </v>
      </c>
      <c r="AL96" s="224" t="str">
        <f>IF($A96="N/A"," ",IF(PV=1,0,'Pricing Inputs3'!R129))</f>
        <v xml:space="preserve"> </v>
      </c>
      <c r="AM96" s="313" t="str">
        <f t="shared" si="35"/>
        <v xml:space="preserve"> </v>
      </c>
      <c r="BQ96" t="str">
        <f t="shared" si="36"/>
        <v xml:space="preserve"> </v>
      </c>
      <c r="BR96" t="str">
        <f t="shared" si="37"/>
        <v xml:space="preserve"> </v>
      </c>
      <c r="BS96" t="str">
        <f t="shared" si="38"/>
        <v xml:space="preserve"> </v>
      </c>
    </row>
    <row r="97" spans="1:71" x14ac:dyDescent="0.2">
      <c r="A97" s="253" t="str">
        <f>IF(A96="N/A","N/A",IF(EDATE(A96,1)&gt;Inputs!$Q$5,"N/A",EDATE(A96,1)))</f>
        <v>N/A</v>
      </c>
      <c r="B97" s="324" t="str">
        <f t="shared" si="31"/>
        <v xml:space="preserve"> </v>
      </c>
      <c r="C97" s="172" t="str">
        <f t="shared" si="39"/>
        <v xml:space="preserve"> </v>
      </c>
      <c r="D97" s="172" t="str">
        <f t="shared" si="40"/>
        <v xml:space="preserve"> </v>
      </c>
      <c r="E97" s="172" t="str">
        <f t="shared" si="41"/>
        <v xml:space="preserve"> </v>
      </c>
      <c r="F97" s="172" t="str">
        <f t="shared" si="42"/>
        <v xml:space="preserve"> </v>
      </c>
      <c r="G97" s="172" t="str">
        <f t="shared" si="43"/>
        <v xml:space="preserve"> </v>
      </c>
      <c r="H97" s="172" t="str">
        <f t="shared" si="44"/>
        <v xml:space="preserve"> </v>
      </c>
      <c r="I97" s="172" t="str">
        <f t="shared" si="45"/>
        <v xml:space="preserve"> </v>
      </c>
      <c r="J97" s="172" t="str">
        <f t="shared" si="46"/>
        <v xml:space="preserve"> </v>
      </c>
      <c r="K97" s="172" t="str">
        <f t="shared" si="47"/>
        <v xml:space="preserve"> </v>
      </c>
      <c r="L97" s="250" t="str">
        <f>IF($A97="N/A"," ",IF(Pricetype3=2,MAX(C97,0),IF(OR(Pricetype3=1,Pricetype3=4),IF(C97=0,0,(_xll.EURO(C97,Strikeprice3,0,0,($AH97+IF(Smile=TRUE,VLOOKUP(MAX(-5,Strikeprice3-C97),Volsmile,2),0)),($A97-DateToday)+15,IF(Pricetype3=1,1,0),0))),C97)))</f>
        <v xml:space="preserve"> </v>
      </c>
      <c r="M97" s="250" t="str">
        <f>IF($A97="N/A"," ",IF(Pricetype3=2,MAX(D97,0),IF(OR(Pricetype3=1,Pricetype3=4),IF(D97=0,0,(_xll.EURO(D97,Strikeprice3,0,0,($AH97+IF(Smile=TRUE,VLOOKUP(MAX(-5,Strikeprice3-D97),Volsmile,2),0)),($A97-DateToday)+15,IF(Pricetype3=1,1,0),0))),D97)))</f>
        <v xml:space="preserve"> </v>
      </c>
      <c r="N97" s="250" t="str">
        <f>IF($A97="N/A"," ",IF(Pricetype3=2,MAX(E97,0),IF(OR(Pricetype3=1,Pricetype3=4),IF(E97=0,0,(_xll.EURO(E97,Strikeprice3,0,0,($AK97+IF(Smile=TRUE,VLOOKUP(MAX(-5,Strikeprice3-E97),Volsmile,2),0)),($A97-DateToday)+15,IF(Pricetype3=1,1,0),0))),E97)))</f>
        <v xml:space="preserve"> </v>
      </c>
      <c r="O97" s="250" t="str">
        <f>IF($A97="N/A"," ",IF(Pricetype3=2,MAX(F97,0),IF(OR(Pricetype3=1,Pricetype3=4),IF(F97=0,0,(_xll.EURO(F97,Strikeprice3,0,0,($AK97+IF(Smile=TRUE,VLOOKUP(MAX(-5,Strikeprice3-F97),Volsmile,2),0)),($A97-DateToday)+15,IF(Pricetype3=1,1,0),0))),F97)))</f>
        <v xml:space="preserve"> </v>
      </c>
      <c r="P97" s="250" t="str">
        <f>IF($A97="N/A"," ",IF(Pricetype3=2,MAX(G97,0),IF(OR(Pricetype3=1,Pricetype3=4),IF(G97=0,0,(_xll.EURO(G97,Strikeprice3,0,0,($AK97+IF(Smile=TRUE,VLOOKUP(MAX(-5,Strikeprice3-G97),Volsmile,2),0)),($A97-DateToday)+15,IF(Pricetype3=1,1,0),0))),G97)))</f>
        <v xml:space="preserve"> </v>
      </c>
      <c r="Q97" s="250" t="str">
        <f>IF($A97="N/A"," ",IF(Pricetype3=2,MAX(H97,0),IF(OR(Pricetype3=1,Pricetype3=4),IF(H97=0,0,(_xll.EURO(H97,Strikeprice3,0,0,($AK97+IF(Smile=TRUE,VLOOKUP(MAX(-5,Strikeprice3-H97),Volsmile,2),0)),($A97-DateToday)+15,IF(Pricetype3=1,1,0),0))),H97)))</f>
        <v xml:space="preserve"> </v>
      </c>
      <c r="R97" s="250" t="str">
        <f>IF($A97="N/A"," ",IF(Pricetype3=2,MAX(I97,0),IF(OR(Pricetype3=1,Pricetype3=4),IF(I97=0,0,(_xll.EURO(I97,Strikeprice3,0,0,($AK97+IF(Smile=TRUE,VLOOKUP(MAX(-5,Strikeprice3-I97),Volsmile,2),0)),($A97-DateToday)+15,IF(Pricetype3=1,1,0),0))),I97)))</f>
        <v xml:space="preserve"> </v>
      </c>
      <c r="S97" s="250" t="str">
        <f>IF($A97="N/A"," ",IF(Pricetype3=2,MAX(J97,0),IF(OR(Pricetype3=1,Pricetype3=4),IF(J97=0,0,(_xll.EURO(J97,Strikeprice3,0,0,($AK97+IF(Smile=TRUE,VLOOKUP(MAX(-5,Strikeprice3-J97),Volsmile,2),0)),($A97-DateToday)+15,IF(Pricetype3=1,1,0),0))),J97)))</f>
        <v xml:space="preserve"> </v>
      </c>
      <c r="T97" s="250" t="str">
        <f>IF($A97="N/A"," ",IF(Pricetype3=2,MAX(K97,0),IF(OR(Pricetype3=1,Pricetype3=4),IF(K97=0,0,(_xll.EURO(K97,Strikeprice3,0,0,($AK97+IF(Smile=TRUE,VLOOKUP(MAX(-5,Strikeprice3-K97),Volsmile,2),0)),($A97-DateToday)+15,IF(Pricetype3=1,1,0),0))),K97)))</f>
        <v xml:space="preserve"> </v>
      </c>
      <c r="U97" s="177" t="str">
        <f t="shared" si="32"/>
        <v xml:space="preserve"> </v>
      </c>
      <c r="V97" s="178" t="str">
        <f t="shared" si="48"/>
        <v xml:space="preserve"> </v>
      </c>
      <c r="W97" s="178" t="str">
        <f t="shared" si="49"/>
        <v xml:space="preserve"> </v>
      </c>
      <c r="X97" s="178" t="str">
        <f t="shared" si="50"/>
        <v xml:space="preserve"> </v>
      </c>
      <c r="Y97" s="178" t="str">
        <f t="shared" si="51"/>
        <v xml:space="preserve"> </v>
      </c>
      <c r="Z97" s="178" t="str">
        <f t="shared" si="52"/>
        <v xml:space="preserve"> </v>
      </c>
      <c r="AA97" s="178" t="str">
        <f t="shared" si="53"/>
        <v xml:space="preserve"> </v>
      </c>
      <c r="AB97" s="178" t="str">
        <f t="shared" si="54"/>
        <v xml:space="preserve"> </v>
      </c>
      <c r="AC97" s="178" t="str">
        <f t="shared" si="55"/>
        <v xml:space="preserve"> </v>
      </c>
      <c r="AD97" s="178" t="str">
        <f t="shared" si="56"/>
        <v xml:space="preserve"> </v>
      </c>
      <c r="AE97" s="178" t="str">
        <f t="shared" si="57"/>
        <v xml:space="preserve"> </v>
      </c>
      <c r="AF97" s="224" t="str">
        <f t="shared" si="58"/>
        <v xml:space="preserve"> </v>
      </c>
      <c r="AG97" s="224" t="str">
        <f t="shared" si="59"/>
        <v xml:space="preserve"> </v>
      </c>
      <c r="AH97" s="224" t="str">
        <f t="shared" si="60"/>
        <v xml:space="preserve"> </v>
      </c>
      <c r="AI97" s="224" t="str">
        <f t="shared" si="33"/>
        <v xml:space="preserve"> </v>
      </c>
      <c r="AJ97" s="224" t="str">
        <f t="shared" si="34"/>
        <v xml:space="preserve"> </v>
      </c>
      <c r="AK97" s="224" t="str">
        <f t="shared" si="61"/>
        <v xml:space="preserve"> </v>
      </c>
      <c r="AL97" s="224" t="str">
        <f>IF($A97="N/A"," ",IF(PV=1,0,'Pricing Inputs3'!R130))</f>
        <v xml:space="preserve"> </v>
      </c>
      <c r="AM97" s="313" t="str">
        <f t="shared" si="35"/>
        <v xml:space="preserve"> </v>
      </c>
      <c r="BQ97" t="str">
        <f t="shared" si="36"/>
        <v xml:space="preserve"> </v>
      </c>
      <c r="BR97" t="str">
        <f t="shared" si="37"/>
        <v xml:space="preserve"> </v>
      </c>
      <c r="BS97" t="str">
        <f t="shared" si="38"/>
        <v xml:space="preserve"> </v>
      </c>
    </row>
    <row r="98" spans="1:71" x14ac:dyDescent="0.2">
      <c r="A98" s="253" t="str">
        <f>IF(A97="N/A","N/A",IF(EDATE(A97,1)&gt;Inputs!$Q$5,"N/A",EDATE(A97,1)))</f>
        <v>N/A</v>
      </c>
      <c r="B98" s="324" t="str">
        <f t="shared" si="31"/>
        <v xml:space="preserve"> </v>
      </c>
      <c r="C98" s="172" t="str">
        <f t="shared" si="39"/>
        <v xml:space="preserve"> </v>
      </c>
      <c r="D98" s="172" t="str">
        <f t="shared" si="40"/>
        <v xml:space="preserve"> </v>
      </c>
      <c r="E98" s="172" t="str">
        <f t="shared" si="41"/>
        <v xml:space="preserve"> </v>
      </c>
      <c r="F98" s="172" t="str">
        <f t="shared" si="42"/>
        <v xml:space="preserve"> </v>
      </c>
      <c r="G98" s="172" t="str">
        <f t="shared" si="43"/>
        <v xml:space="preserve"> </v>
      </c>
      <c r="H98" s="172" t="str">
        <f t="shared" si="44"/>
        <v xml:space="preserve"> </v>
      </c>
      <c r="I98" s="172" t="str">
        <f t="shared" si="45"/>
        <v xml:space="preserve"> </v>
      </c>
      <c r="J98" s="172" t="str">
        <f t="shared" si="46"/>
        <v xml:space="preserve"> </v>
      </c>
      <c r="K98" s="172" t="str">
        <f t="shared" si="47"/>
        <v xml:space="preserve"> </v>
      </c>
      <c r="L98" s="250" t="str">
        <f>IF($A98="N/A"," ",IF(Pricetype3=2,MAX(C98,0),IF(OR(Pricetype3=1,Pricetype3=4),IF(C98=0,0,(_xll.EURO(C98,Strikeprice3,0,0,($AH98+IF(Smile=TRUE,VLOOKUP(MAX(-5,Strikeprice3-C98),Volsmile,2),0)),($A98-DateToday)+15,IF(Pricetype3=1,1,0),0))),C98)))</f>
        <v xml:space="preserve"> </v>
      </c>
      <c r="M98" s="250" t="str">
        <f>IF($A98="N/A"," ",IF(Pricetype3=2,MAX(D98,0),IF(OR(Pricetype3=1,Pricetype3=4),IF(D98=0,0,(_xll.EURO(D98,Strikeprice3,0,0,($AH98+IF(Smile=TRUE,VLOOKUP(MAX(-5,Strikeprice3-D98),Volsmile,2),0)),($A98-DateToday)+15,IF(Pricetype3=1,1,0),0))),D98)))</f>
        <v xml:space="preserve"> </v>
      </c>
      <c r="N98" s="250" t="str">
        <f>IF($A98="N/A"," ",IF(Pricetype3=2,MAX(E98,0),IF(OR(Pricetype3=1,Pricetype3=4),IF(E98=0,0,(_xll.EURO(E98,Strikeprice3,0,0,($AK98+IF(Smile=TRUE,VLOOKUP(MAX(-5,Strikeprice3-E98),Volsmile,2),0)),($A98-DateToday)+15,IF(Pricetype3=1,1,0),0))),E98)))</f>
        <v xml:space="preserve"> </v>
      </c>
      <c r="O98" s="250" t="str">
        <f>IF($A98="N/A"," ",IF(Pricetype3=2,MAX(F98,0),IF(OR(Pricetype3=1,Pricetype3=4),IF(F98=0,0,(_xll.EURO(F98,Strikeprice3,0,0,($AK98+IF(Smile=TRUE,VLOOKUP(MAX(-5,Strikeprice3-F98),Volsmile,2),0)),($A98-DateToday)+15,IF(Pricetype3=1,1,0),0))),F98)))</f>
        <v xml:space="preserve"> </v>
      </c>
      <c r="P98" s="250" t="str">
        <f>IF($A98="N/A"," ",IF(Pricetype3=2,MAX(G98,0),IF(OR(Pricetype3=1,Pricetype3=4),IF(G98=0,0,(_xll.EURO(G98,Strikeprice3,0,0,($AK98+IF(Smile=TRUE,VLOOKUP(MAX(-5,Strikeprice3-G98),Volsmile,2),0)),($A98-DateToday)+15,IF(Pricetype3=1,1,0),0))),G98)))</f>
        <v xml:space="preserve"> </v>
      </c>
      <c r="Q98" s="250" t="str">
        <f>IF($A98="N/A"," ",IF(Pricetype3=2,MAX(H98,0),IF(OR(Pricetype3=1,Pricetype3=4),IF(H98=0,0,(_xll.EURO(H98,Strikeprice3,0,0,($AK98+IF(Smile=TRUE,VLOOKUP(MAX(-5,Strikeprice3-H98),Volsmile,2),0)),($A98-DateToday)+15,IF(Pricetype3=1,1,0),0))),H98)))</f>
        <v xml:space="preserve"> </v>
      </c>
      <c r="R98" s="250" t="str">
        <f>IF($A98="N/A"," ",IF(Pricetype3=2,MAX(I98,0),IF(OR(Pricetype3=1,Pricetype3=4),IF(I98=0,0,(_xll.EURO(I98,Strikeprice3,0,0,($AK98+IF(Smile=TRUE,VLOOKUP(MAX(-5,Strikeprice3-I98),Volsmile,2),0)),($A98-DateToday)+15,IF(Pricetype3=1,1,0),0))),I98)))</f>
        <v xml:space="preserve"> </v>
      </c>
      <c r="S98" s="250" t="str">
        <f>IF($A98="N/A"," ",IF(Pricetype3=2,MAX(J98,0),IF(OR(Pricetype3=1,Pricetype3=4),IF(J98=0,0,(_xll.EURO(J98,Strikeprice3,0,0,($AK98+IF(Smile=TRUE,VLOOKUP(MAX(-5,Strikeprice3-J98),Volsmile,2),0)),($A98-DateToday)+15,IF(Pricetype3=1,1,0),0))),J98)))</f>
        <v xml:space="preserve"> </v>
      </c>
      <c r="T98" s="250" t="str">
        <f>IF($A98="N/A"," ",IF(Pricetype3=2,MAX(K98,0),IF(OR(Pricetype3=1,Pricetype3=4),IF(K98=0,0,(_xll.EURO(K98,Strikeprice3,0,0,($AK98+IF(Smile=TRUE,VLOOKUP(MAX(-5,Strikeprice3-K98),Volsmile,2),0)),($A98-DateToday)+15,IF(Pricetype3=1,1,0),0))),K98)))</f>
        <v xml:space="preserve"> </v>
      </c>
      <c r="U98" s="177" t="str">
        <f t="shared" si="32"/>
        <v xml:space="preserve"> </v>
      </c>
      <c r="V98" s="178" t="str">
        <f t="shared" si="48"/>
        <v xml:space="preserve"> </v>
      </c>
      <c r="W98" s="178" t="str">
        <f t="shared" si="49"/>
        <v xml:space="preserve"> </v>
      </c>
      <c r="X98" s="178" t="str">
        <f t="shared" si="50"/>
        <v xml:space="preserve"> </v>
      </c>
      <c r="Y98" s="178" t="str">
        <f t="shared" si="51"/>
        <v xml:space="preserve"> </v>
      </c>
      <c r="Z98" s="178" t="str">
        <f t="shared" si="52"/>
        <v xml:space="preserve"> </v>
      </c>
      <c r="AA98" s="178" t="str">
        <f t="shared" si="53"/>
        <v xml:space="preserve"> </v>
      </c>
      <c r="AB98" s="178" t="str">
        <f t="shared" si="54"/>
        <v xml:space="preserve"> </v>
      </c>
      <c r="AC98" s="178" t="str">
        <f t="shared" si="55"/>
        <v xml:space="preserve"> </v>
      </c>
      <c r="AD98" s="178" t="str">
        <f t="shared" si="56"/>
        <v xml:space="preserve"> </v>
      </c>
      <c r="AE98" s="178" t="str">
        <f t="shared" si="57"/>
        <v xml:space="preserve"> </v>
      </c>
      <c r="AF98" s="224" t="str">
        <f t="shared" si="58"/>
        <v xml:space="preserve"> </v>
      </c>
      <c r="AG98" s="224" t="str">
        <f t="shared" si="59"/>
        <v xml:space="preserve"> </v>
      </c>
      <c r="AH98" s="224" t="str">
        <f t="shared" si="60"/>
        <v xml:space="preserve"> </v>
      </c>
      <c r="AI98" s="224" t="str">
        <f t="shared" si="33"/>
        <v xml:space="preserve"> </v>
      </c>
      <c r="AJ98" s="224" t="str">
        <f t="shared" si="34"/>
        <v xml:space="preserve"> </v>
      </c>
      <c r="AK98" s="224" t="str">
        <f t="shared" si="61"/>
        <v xml:space="preserve"> </v>
      </c>
      <c r="AL98" s="224" t="str">
        <f>IF($A98="N/A"," ",IF(PV=1,0,'Pricing Inputs3'!R131))</f>
        <v xml:space="preserve"> </v>
      </c>
      <c r="AM98" s="313" t="str">
        <f t="shared" si="35"/>
        <v xml:space="preserve"> </v>
      </c>
      <c r="BQ98" t="str">
        <f t="shared" si="36"/>
        <v xml:space="preserve"> </v>
      </c>
      <c r="BR98" t="str">
        <f t="shared" si="37"/>
        <v xml:space="preserve"> </v>
      </c>
      <c r="BS98" t="str">
        <f t="shared" si="38"/>
        <v xml:space="preserve"> </v>
      </c>
    </row>
    <row r="99" spans="1:71" x14ac:dyDescent="0.2">
      <c r="A99" s="253" t="str">
        <f>IF(A98="N/A","N/A",IF(EDATE(A98,1)&gt;Inputs!$Q$5,"N/A",EDATE(A98,1)))</f>
        <v>N/A</v>
      </c>
      <c r="B99" s="324" t="str">
        <f t="shared" si="31"/>
        <v xml:space="preserve"> </v>
      </c>
      <c r="C99" s="172" t="str">
        <f t="shared" si="39"/>
        <v xml:space="preserve"> </v>
      </c>
      <c r="D99" s="172" t="str">
        <f t="shared" si="40"/>
        <v xml:space="preserve"> </v>
      </c>
      <c r="E99" s="172" t="str">
        <f t="shared" si="41"/>
        <v xml:space="preserve"> </v>
      </c>
      <c r="F99" s="172" t="str">
        <f t="shared" si="42"/>
        <v xml:space="preserve"> </v>
      </c>
      <c r="G99" s="172" t="str">
        <f t="shared" si="43"/>
        <v xml:space="preserve"> </v>
      </c>
      <c r="H99" s="172" t="str">
        <f t="shared" si="44"/>
        <v xml:space="preserve"> </v>
      </c>
      <c r="I99" s="172" t="str">
        <f t="shared" si="45"/>
        <v xml:space="preserve"> </v>
      </c>
      <c r="J99" s="172" t="str">
        <f t="shared" si="46"/>
        <v xml:space="preserve"> </v>
      </c>
      <c r="K99" s="172" t="str">
        <f t="shared" si="47"/>
        <v xml:space="preserve"> </v>
      </c>
      <c r="L99" s="250" t="str">
        <f>IF($A99="N/A"," ",IF(Pricetype3=2,MAX(C99,0),IF(OR(Pricetype3=1,Pricetype3=4),IF(C99=0,0,(_xll.EURO(C99,Strikeprice3,0,0,($AH99+IF(Smile=TRUE,VLOOKUP(MAX(-5,Strikeprice3-C99),Volsmile,2),0)),($A99-DateToday)+15,IF(Pricetype3=1,1,0),0))),C99)))</f>
        <v xml:space="preserve"> </v>
      </c>
      <c r="M99" s="250" t="str">
        <f>IF($A99="N/A"," ",IF(Pricetype3=2,MAX(D99,0),IF(OR(Pricetype3=1,Pricetype3=4),IF(D99=0,0,(_xll.EURO(D99,Strikeprice3,0,0,($AH99+IF(Smile=TRUE,VLOOKUP(MAX(-5,Strikeprice3-D99),Volsmile,2),0)),($A99-DateToday)+15,IF(Pricetype3=1,1,0),0))),D99)))</f>
        <v xml:space="preserve"> </v>
      </c>
      <c r="N99" s="250" t="str">
        <f>IF($A99="N/A"," ",IF(Pricetype3=2,MAX(E99,0),IF(OR(Pricetype3=1,Pricetype3=4),IF(E99=0,0,(_xll.EURO(E99,Strikeprice3,0,0,($AK99+IF(Smile=TRUE,VLOOKUP(MAX(-5,Strikeprice3-E99),Volsmile,2),0)),($A99-DateToday)+15,IF(Pricetype3=1,1,0),0))),E99)))</f>
        <v xml:space="preserve"> </v>
      </c>
      <c r="O99" s="250" t="str">
        <f>IF($A99="N/A"," ",IF(Pricetype3=2,MAX(F99,0),IF(OR(Pricetype3=1,Pricetype3=4),IF(F99=0,0,(_xll.EURO(F99,Strikeprice3,0,0,($AK99+IF(Smile=TRUE,VLOOKUP(MAX(-5,Strikeprice3-F99),Volsmile,2),0)),($A99-DateToday)+15,IF(Pricetype3=1,1,0),0))),F99)))</f>
        <v xml:space="preserve"> </v>
      </c>
      <c r="P99" s="250" t="str">
        <f>IF($A99="N/A"," ",IF(Pricetype3=2,MAX(G99,0),IF(OR(Pricetype3=1,Pricetype3=4),IF(G99=0,0,(_xll.EURO(G99,Strikeprice3,0,0,($AK99+IF(Smile=TRUE,VLOOKUP(MAX(-5,Strikeprice3-G99),Volsmile,2),0)),($A99-DateToday)+15,IF(Pricetype3=1,1,0),0))),G99)))</f>
        <v xml:space="preserve"> </v>
      </c>
      <c r="Q99" s="250" t="str">
        <f>IF($A99="N/A"," ",IF(Pricetype3=2,MAX(H99,0),IF(OR(Pricetype3=1,Pricetype3=4),IF(H99=0,0,(_xll.EURO(H99,Strikeprice3,0,0,($AK99+IF(Smile=TRUE,VLOOKUP(MAX(-5,Strikeprice3-H99),Volsmile,2),0)),($A99-DateToday)+15,IF(Pricetype3=1,1,0),0))),H99)))</f>
        <v xml:space="preserve"> </v>
      </c>
      <c r="R99" s="250" t="str">
        <f>IF($A99="N/A"," ",IF(Pricetype3=2,MAX(I99,0),IF(OR(Pricetype3=1,Pricetype3=4),IF(I99=0,0,(_xll.EURO(I99,Strikeprice3,0,0,($AK99+IF(Smile=TRUE,VLOOKUP(MAX(-5,Strikeprice3-I99),Volsmile,2),0)),($A99-DateToday)+15,IF(Pricetype3=1,1,0),0))),I99)))</f>
        <v xml:space="preserve"> </v>
      </c>
      <c r="S99" s="250" t="str">
        <f>IF($A99="N/A"," ",IF(Pricetype3=2,MAX(J99,0),IF(OR(Pricetype3=1,Pricetype3=4),IF(J99=0,0,(_xll.EURO(J99,Strikeprice3,0,0,($AK99+IF(Smile=TRUE,VLOOKUP(MAX(-5,Strikeprice3-J99),Volsmile,2),0)),($A99-DateToday)+15,IF(Pricetype3=1,1,0),0))),J99)))</f>
        <v xml:space="preserve"> </v>
      </c>
      <c r="T99" s="250" t="str">
        <f>IF($A99="N/A"," ",IF(Pricetype3=2,MAX(K99,0),IF(OR(Pricetype3=1,Pricetype3=4),IF(K99=0,0,(_xll.EURO(K99,Strikeprice3,0,0,($AK99+IF(Smile=TRUE,VLOOKUP(MAX(-5,Strikeprice3-K99),Volsmile,2),0)),($A99-DateToday)+15,IF(Pricetype3=1,1,0),0))),K99)))</f>
        <v xml:space="preserve"> </v>
      </c>
      <c r="U99" s="177" t="str">
        <f t="shared" si="32"/>
        <v xml:space="preserve"> </v>
      </c>
      <c r="V99" s="178" t="str">
        <f t="shared" si="48"/>
        <v xml:space="preserve"> </v>
      </c>
      <c r="W99" s="178" t="str">
        <f t="shared" si="49"/>
        <v xml:space="preserve"> </v>
      </c>
      <c r="X99" s="178" t="str">
        <f t="shared" si="50"/>
        <v xml:space="preserve"> </v>
      </c>
      <c r="Y99" s="178" t="str">
        <f t="shared" si="51"/>
        <v xml:space="preserve"> </v>
      </c>
      <c r="Z99" s="178" t="str">
        <f t="shared" si="52"/>
        <v xml:space="preserve"> </v>
      </c>
      <c r="AA99" s="178" t="str">
        <f t="shared" si="53"/>
        <v xml:space="preserve"> </v>
      </c>
      <c r="AB99" s="178" t="str">
        <f t="shared" si="54"/>
        <v xml:space="preserve"> </v>
      </c>
      <c r="AC99" s="178" t="str">
        <f t="shared" si="55"/>
        <v xml:space="preserve"> </v>
      </c>
      <c r="AD99" s="178" t="str">
        <f t="shared" si="56"/>
        <v xml:space="preserve"> </v>
      </c>
      <c r="AE99" s="178" t="str">
        <f t="shared" si="57"/>
        <v xml:space="preserve"> </v>
      </c>
      <c r="AF99" s="224" t="str">
        <f t="shared" si="58"/>
        <v xml:space="preserve"> </v>
      </c>
      <c r="AG99" s="224" t="str">
        <f t="shared" si="59"/>
        <v xml:space="preserve"> </v>
      </c>
      <c r="AH99" s="224" t="str">
        <f t="shared" si="60"/>
        <v xml:space="preserve"> </v>
      </c>
      <c r="AI99" s="224" t="str">
        <f t="shared" si="33"/>
        <v xml:space="preserve"> </v>
      </c>
      <c r="AJ99" s="224" t="str">
        <f t="shared" si="34"/>
        <v xml:space="preserve"> </v>
      </c>
      <c r="AK99" s="224" t="str">
        <f t="shared" si="61"/>
        <v xml:space="preserve"> </v>
      </c>
      <c r="AL99" s="224" t="str">
        <f>IF($A99="N/A"," ",IF(PV=1,0,'Pricing Inputs3'!R132))</f>
        <v xml:space="preserve"> </v>
      </c>
      <c r="AM99" s="313" t="str">
        <f t="shared" si="35"/>
        <v xml:space="preserve"> </v>
      </c>
      <c r="BQ99" t="str">
        <f t="shared" si="36"/>
        <v xml:space="preserve"> </v>
      </c>
      <c r="BR99" t="str">
        <f t="shared" si="37"/>
        <v xml:space="preserve"> </v>
      </c>
      <c r="BS99" t="str">
        <f t="shared" si="38"/>
        <v xml:space="preserve"> </v>
      </c>
    </row>
    <row r="100" spans="1:71" x14ac:dyDescent="0.2">
      <c r="A100" s="253" t="str">
        <f>IF(A99="N/A","N/A",IF(EDATE(A99,1)&gt;Inputs!$Q$5,"N/A",EDATE(A99,1)))</f>
        <v>N/A</v>
      </c>
      <c r="B100" s="324" t="str">
        <f t="shared" si="31"/>
        <v xml:space="preserve"> </v>
      </c>
      <c r="C100" s="172" t="str">
        <f t="shared" si="39"/>
        <v xml:space="preserve"> </v>
      </c>
      <c r="D100" s="172" t="str">
        <f t="shared" si="40"/>
        <v xml:space="preserve"> </v>
      </c>
      <c r="E100" s="172" t="str">
        <f t="shared" si="41"/>
        <v xml:space="preserve"> </v>
      </c>
      <c r="F100" s="172" t="str">
        <f t="shared" si="42"/>
        <v xml:space="preserve"> </v>
      </c>
      <c r="G100" s="172" t="str">
        <f t="shared" si="43"/>
        <v xml:space="preserve"> </v>
      </c>
      <c r="H100" s="172" t="str">
        <f t="shared" si="44"/>
        <v xml:space="preserve"> </v>
      </c>
      <c r="I100" s="172" t="str">
        <f t="shared" si="45"/>
        <v xml:space="preserve"> </v>
      </c>
      <c r="J100" s="172" t="str">
        <f t="shared" si="46"/>
        <v xml:space="preserve"> </v>
      </c>
      <c r="K100" s="172" t="str">
        <f t="shared" si="47"/>
        <v xml:space="preserve"> </v>
      </c>
      <c r="L100" s="250" t="str">
        <f>IF($A100="N/A"," ",IF(Pricetype3=2,MAX(C100,0),IF(OR(Pricetype3=1,Pricetype3=4),IF(C100=0,0,(_xll.EURO(C100,Strikeprice3,0,0,($AH100+IF(Smile=TRUE,VLOOKUP(MAX(-5,Strikeprice3-C100),Volsmile,2),0)),($A100-DateToday)+15,IF(Pricetype3=1,1,0),0))),C100)))</f>
        <v xml:space="preserve"> </v>
      </c>
      <c r="M100" s="250" t="str">
        <f>IF($A100="N/A"," ",IF(Pricetype3=2,MAX(D100,0),IF(OR(Pricetype3=1,Pricetype3=4),IF(D100=0,0,(_xll.EURO(D100,Strikeprice3,0,0,($AH100+IF(Smile=TRUE,VLOOKUP(MAX(-5,Strikeprice3-D100),Volsmile,2),0)),($A100-DateToday)+15,IF(Pricetype3=1,1,0),0))),D100)))</f>
        <v xml:space="preserve"> </v>
      </c>
      <c r="N100" s="250" t="str">
        <f>IF($A100="N/A"," ",IF(Pricetype3=2,MAX(E100,0),IF(OR(Pricetype3=1,Pricetype3=4),IF(E100=0,0,(_xll.EURO(E100,Strikeprice3,0,0,($AK100+IF(Smile=TRUE,VLOOKUP(MAX(-5,Strikeprice3-E100),Volsmile,2),0)),($A100-DateToday)+15,IF(Pricetype3=1,1,0),0))),E100)))</f>
        <v xml:space="preserve"> </v>
      </c>
      <c r="O100" s="250" t="str">
        <f>IF($A100="N/A"," ",IF(Pricetype3=2,MAX(F100,0),IF(OR(Pricetype3=1,Pricetype3=4),IF(F100=0,0,(_xll.EURO(F100,Strikeprice3,0,0,($AK100+IF(Smile=TRUE,VLOOKUP(MAX(-5,Strikeprice3-F100),Volsmile,2),0)),($A100-DateToday)+15,IF(Pricetype3=1,1,0),0))),F100)))</f>
        <v xml:space="preserve"> </v>
      </c>
      <c r="P100" s="250" t="str">
        <f>IF($A100="N/A"," ",IF(Pricetype3=2,MAX(G100,0),IF(OR(Pricetype3=1,Pricetype3=4),IF(G100=0,0,(_xll.EURO(G100,Strikeprice3,0,0,($AK100+IF(Smile=TRUE,VLOOKUP(MAX(-5,Strikeprice3-G100),Volsmile,2),0)),($A100-DateToday)+15,IF(Pricetype3=1,1,0),0))),G100)))</f>
        <v xml:space="preserve"> </v>
      </c>
      <c r="Q100" s="250" t="str">
        <f>IF($A100="N/A"," ",IF(Pricetype3=2,MAX(H100,0),IF(OR(Pricetype3=1,Pricetype3=4),IF(H100=0,0,(_xll.EURO(H100,Strikeprice3,0,0,($AK100+IF(Smile=TRUE,VLOOKUP(MAX(-5,Strikeprice3-H100),Volsmile,2),0)),($A100-DateToday)+15,IF(Pricetype3=1,1,0),0))),H100)))</f>
        <v xml:space="preserve"> </v>
      </c>
      <c r="R100" s="250" t="str">
        <f>IF($A100="N/A"," ",IF(Pricetype3=2,MAX(I100,0),IF(OR(Pricetype3=1,Pricetype3=4),IF(I100=0,0,(_xll.EURO(I100,Strikeprice3,0,0,($AK100+IF(Smile=TRUE,VLOOKUP(MAX(-5,Strikeprice3-I100),Volsmile,2),0)),($A100-DateToday)+15,IF(Pricetype3=1,1,0),0))),I100)))</f>
        <v xml:space="preserve"> </v>
      </c>
      <c r="S100" s="250" t="str">
        <f>IF($A100="N/A"," ",IF(Pricetype3=2,MAX(J100,0),IF(OR(Pricetype3=1,Pricetype3=4),IF(J100=0,0,(_xll.EURO(J100,Strikeprice3,0,0,($AK100+IF(Smile=TRUE,VLOOKUP(MAX(-5,Strikeprice3-J100),Volsmile,2),0)),($A100-DateToday)+15,IF(Pricetype3=1,1,0),0))),J100)))</f>
        <v xml:space="preserve"> </v>
      </c>
      <c r="T100" s="250" t="str">
        <f>IF($A100="N/A"," ",IF(Pricetype3=2,MAX(K100,0),IF(OR(Pricetype3=1,Pricetype3=4),IF(K100=0,0,(_xll.EURO(K100,Strikeprice3,0,0,($AK100+IF(Smile=TRUE,VLOOKUP(MAX(-5,Strikeprice3-K100),Volsmile,2),0)),($A100-DateToday)+15,IF(Pricetype3=1,1,0),0))),K100)))</f>
        <v xml:space="preserve"> </v>
      </c>
      <c r="U100" s="177" t="str">
        <f t="shared" si="32"/>
        <v xml:space="preserve"> </v>
      </c>
      <c r="V100" s="178" t="str">
        <f t="shared" si="48"/>
        <v xml:space="preserve"> </v>
      </c>
      <c r="W100" s="178" t="str">
        <f t="shared" si="49"/>
        <v xml:space="preserve"> </v>
      </c>
      <c r="X100" s="178" t="str">
        <f t="shared" si="50"/>
        <v xml:space="preserve"> </v>
      </c>
      <c r="Y100" s="178" t="str">
        <f t="shared" si="51"/>
        <v xml:space="preserve"> </v>
      </c>
      <c r="Z100" s="178" t="str">
        <f t="shared" si="52"/>
        <v xml:space="preserve"> </v>
      </c>
      <c r="AA100" s="178" t="str">
        <f t="shared" si="53"/>
        <v xml:space="preserve"> </v>
      </c>
      <c r="AB100" s="178" t="str">
        <f t="shared" si="54"/>
        <v xml:space="preserve"> </v>
      </c>
      <c r="AC100" s="178" t="str">
        <f t="shared" si="55"/>
        <v xml:space="preserve"> </v>
      </c>
      <c r="AD100" s="178" t="str">
        <f t="shared" si="56"/>
        <v xml:space="preserve"> </v>
      </c>
      <c r="AE100" s="178" t="str">
        <f t="shared" si="57"/>
        <v xml:space="preserve"> </v>
      </c>
      <c r="AF100" s="224" t="str">
        <f t="shared" si="58"/>
        <v xml:space="preserve"> </v>
      </c>
      <c r="AG100" s="224" t="str">
        <f t="shared" si="59"/>
        <v xml:space="preserve"> </v>
      </c>
      <c r="AH100" s="224" t="str">
        <f t="shared" si="60"/>
        <v xml:space="preserve"> </v>
      </c>
      <c r="AI100" s="224" t="str">
        <f t="shared" si="33"/>
        <v xml:space="preserve"> </v>
      </c>
      <c r="AJ100" s="224" t="str">
        <f t="shared" si="34"/>
        <v xml:space="preserve"> </v>
      </c>
      <c r="AK100" s="224" t="str">
        <f t="shared" si="61"/>
        <v xml:space="preserve"> </v>
      </c>
      <c r="AL100" s="224" t="str">
        <f>IF($A100="N/A"," ",IF(PV=1,0,'Pricing Inputs3'!R133))</f>
        <v xml:space="preserve"> </v>
      </c>
      <c r="AM100" s="313" t="str">
        <f t="shared" si="35"/>
        <v xml:space="preserve"> </v>
      </c>
      <c r="BQ100" t="str">
        <f t="shared" si="36"/>
        <v xml:space="preserve"> </v>
      </c>
      <c r="BR100" t="str">
        <f t="shared" si="37"/>
        <v xml:space="preserve"> </v>
      </c>
      <c r="BS100" t="str">
        <f t="shared" si="38"/>
        <v xml:space="preserve"> </v>
      </c>
    </row>
    <row r="101" spans="1:71" x14ac:dyDescent="0.2">
      <c r="A101" s="253" t="str">
        <f>IF(A100="N/A","N/A",IF(EDATE(A100,1)&gt;Inputs!$Q$5,"N/A",EDATE(A100,1)))</f>
        <v>N/A</v>
      </c>
      <c r="B101" s="324" t="str">
        <f t="shared" si="31"/>
        <v xml:space="preserve"> </v>
      </c>
      <c r="C101" s="172" t="str">
        <f t="shared" si="39"/>
        <v xml:space="preserve"> </v>
      </c>
      <c r="D101" s="172" t="str">
        <f t="shared" si="40"/>
        <v xml:space="preserve"> </v>
      </c>
      <c r="E101" s="172" t="str">
        <f t="shared" si="41"/>
        <v xml:space="preserve"> </v>
      </c>
      <c r="F101" s="172" t="str">
        <f t="shared" si="42"/>
        <v xml:space="preserve"> </v>
      </c>
      <c r="G101" s="172" t="str">
        <f t="shared" si="43"/>
        <v xml:space="preserve"> </v>
      </c>
      <c r="H101" s="172" t="str">
        <f t="shared" si="44"/>
        <v xml:space="preserve"> </v>
      </c>
      <c r="I101" s="172" t="str">
        <f t="shared" si="45"/>
        <v xml:space="preserve"> </v>
      </c>
      <c r="J101" s="172" t="str">
        <f t="shared" si="46"/>
        <v xml:space="preserve"> </v>
      </c>
      <c r="K101" s="172" t="str">
        <f t="shared" si="47"/>
        <v xml:space="preserve"> </v>
      </c>
      <c r="L101" s="250" t="str">
        <f>IF($A101="N/A"," ",IF(Pricetype3=2,MAX(C101,0),IF(OR(Pricetype3=1,Pricetype3=4),IF(C101=0,0,(_xll.EURO(C101,Strikeprice3,0,0,($AH101+IF(Smile=TRUE,VLOOKUP(MAX(-5,Strikeprice3-C101),Volsmile,2),0)),($A101-DateToday)+15,IF(Pricetype3=1,1,0),0))),C101)))</f>
        <v xml:space="preserve"> </v>
      </c>
      <c r="M101" s="250" t="str">
        <f>IF($A101="N/A"," ",IF(Pricetype3=2,MAX(D101,0),IF(OR(Pricetype3=1,Pricetype3=4),IF(D101=0,0,(_xll.EURO(D101,Strikeprice3,0,0,($AH101+IF(Smile=TRUE,VLOOKUP(MAX(-5,Strikeprice3-D101),Volsmile,2),0)),($A101-DateToday)+15,IF(Pricetype3=1,1,0),0))),D101)))</f>
        <v xml:space="preserve"> </v>
      </c>
      <c r="N101" s="250" t="str">
        <f>IF($A101="N/A"," ",IF(Pricetype3=2,MAX(E101,0),IF(OR(Pricetype3=1,Pricetype3=4),IF(E101=0,0,(_xll.EURO(E101,Strikeprice3,0,0,($AK101+IF(Smile=TRUE,VLOOKUP(MAX(-5,Strikeprice3-E101),Volsmile,2),0)),($A101-DateToday)+15,IF(Pricetype3=1,1,0),0))),E101)))</f>
        <v xml:space="preserve"> </v>
      </c>
      <c r="O101" s="250" t="str">
        <f>IF($A101="N/A"," ",IF(Pricetype3=2,MAX(F101,0),IF(OR(Pricetype3=1,Pricetype3=4),IF(F101=0,0,(_xll.EURO(F101,Strikeprice3,0,0,($AK101+IF(Smile=TRUE,VLOOKUP(MAX(-5,Strikeprice3-F101),Volsmile,2),0)),($A101-DateToday)+15,IF(Pricetype3=1,1,0),0))),F101)))</f>
        <v xml:space="preserve"> </v>
      </c>
      <c r="P101" s="250" t="str">
        <f>IF($A101="N/A"," ",IF(Pricetype3=2,MAX(G101,0),IF(OR(Pricetype3=1,Pricetype3=4),IF(G101=0,0,(_xll.EURO(G101,Strikeprice3,0,0,($AK101+IF(Smile=TRUE,VLOOKUP(MAX(-5,Strikeprice3-G101),Volsmile,2),0)),($A101-DateToday)+15,IF(Pricetype3=1,1,0),0))),G101)))</f>
        <v xml:space="preserve"> </v>
      </c>
      <c r="Q101" s="250" t="str">
        <f>IF($A101="N/A"," ",IF(Pricetype3=2,MAX(H101,0),IF(OR(Pricetype3=1,Pricetype3=4),IF(H101=0,0,(_xll.EURO(H101,Strikeprice3,0,0,($AK101+IF(Smile=TRUE,VLOOKUP(MAX(-5,Strikeprice3-H101),Volsmile,2),0)),($A101-DateToday)+15,IF(Pricetype3=1,1,0),0))),H101)))</f>
        <v xml:space="preserve"> </v>
      </c>
      <c r="R101" s="250" t="str">
        <f>IF($A101="N/A"," ",IF(Pricetype3=2,MAX(I101,0),IF(OR(Pricetype3=1,Pricetype3=4),IF(I101=0,0,(_xll.EURO(I101,Strikeprice3,0,0,($AK101+IF(Smile=TRUE,VLOOKUP(MAX(-5,Strikeprice3-I101),Volsmile,2),0)),($A101-DateToday)+15,IF(Pricetype3=1,1,0),0))),I101)))</f>
        <v xml:space="preserve"> </v>
      </c>
      <c r="S101" s="250" t="str">
        <f>IF($A101="N/A"," ",IF(Pricetype3=2,MAX(J101,0),IF(OR(Pricetype3=1,Pricetype3=4),IF(J101=0,0,(_xll.EURO(J101,Strikeprice3,0,0,($AK101+IF(Smile=TRUE,VLOOKUP(MAX(-5,Strikeprice3-J101),Volsmile,2),0)),($A101-DateToday)+15,IF(Pricetype3=1,1,0),0))),J101)))</f>
        <v xml:space="preserve"> </v>
      </c>
      <c r="T101" s="250" t="str">
        <f>IF($A101="N/A"," ",IF(Pricetype3=2,MAX(K101,0),IF(OR(Pricetype3=1,Pricetype3=4),IF(K101=0,0,(_xll.EURO(K101,Strikeprice3,0,0,($AK101+IF(Smile=TRUE,VLOOKUP(MAX(-5,Strikeprice3-K101),Volsmile,2),0)),($A101-DateToday)+15,IF(Pricetype3=1,1,0),0))),K101)))</f>
        <v xml:space="preserve"> </v>
      </c>
      <c r="U101" s="177" t="str">
        <f t="shared" si="32"/>
        <v xml:space="preserve"> </v>
      </c>
      <c r="V101" s="178" t="str">
        <f t="shared" si="48"/>
        <v xml:space="preserve"> </v>
      </c>
      <c r="W101" s="178" t="str">
        <f t="shared" si="49"/>
        <v xml:space="preserve"> </v>
      </c>
      <c r="X101" s="178" t="str">
        <f t="shared" si="50"/>
        <v xml:space="preserve"> </v>
      </c>
      <c r="Y101" s="178" t="str">
        <f t="shared" si="51"/>
        <v xml:space="preserve"> </v>
      </c>
      <c r="Z101" s="178" t="str">
        <f t="shared" si="52"/>
        <v xml:space="preserve"> </v>
      </c>
      <c r="AA101" s="178" t="str">
        <f t="shared" si="53"/>
        <v xml:space="preserve"> </v>
      </c>
      <c r="AB101" s="178" t="str">
        <f t="shared" si="54"/>
        <v xml:space="preserve"> </v>
      </c>
      <c r="AC101" s="178" t="str">
        <f t="shared" si="55"/>
        <v xml:space="preserve"> </v>
      </c>
      <c r="AD101" s="178" t="str">
        <f t="shared" si="56"/>
        <v xml:space="preserve"> </v>
      </c>
      <c r="AE101" s="178" t="str">
        <f t="shared" si="57"/>
        <v xml:space="preserve"> </v>
      </c>
      <c r="AF101" s="224" t="str">
        <f t="shared" si="58"/>
        <v xml:space="preserve"> </v>
      </c>
      <c r="AG101" s="224" t="str">
        <f t="shared" si="59"/>
        <v xml:space="preserve"> </v>
      </c>
      <c r="AH101" s="224" t="str">
        <f t="shared" si="60"/>
        <v xml:space="preserve"> </v>
      </c>
      <c r="AI101" s="224" t="str">
        <f t="shared" si="33"/>
        <v xml:space="preserve"> </v>
      </c>
      <c r="AJ101" s="224" t="str">
        <f t="shared" si="34"/>
        <v xml:space="preserve"> </v>
      </c>
      <c r="AK101" s="224" t="str">
        <f t="shared" si="61"/>
        <v xml:space="preserve"> </v>
      </c>
      <c r="AL101" s="224" t="str">
        <f>IF($A101="N/A"," ",IF(PV=1,0,'Pricing Inputs3'!R134))</f>
        <v xml:space="preserve"> </v>
      </c>
      <c r="AM101" s="313" t="str">
        <f t="shared" si="35"/>
        <v xml:space="preserve"> </v>
      </c>
      <c r="BQ101" t="str">
        <f t="shared" si="36"/>
        <v xml:space="preserve"> </v>
      </c>
      <c r="BR101" t="str">
        <f t="shared" si="37"/>
        <v xml:space="preserve"> </v>
      </c>
      <c r="BS101" t="str">
        <f t="shared" si="38"/>
        <v xml:space="preserve"> </v>
      </c>
    </row>
    <row r="102" spans="1:71" x14ac:dyDescent="0.2">
      <c r="A102" s="253" t="str">
        <f>IF(A101="N/A","N/A",IF(EDATE(A101,1)&gt;Inputs!$Q$5,"N/A",EDATE(A101,1)))</f>
        <v>N/A</v>
      </c>
      <c r="B102" s="324" t="str">
        <f t="shared" si="31"/>
        <v xml:space="preserve"> </v>
      </c>
      <c r="C102" s="172" t="str">
        <f t="shared" si="39"/>
        <v xml:space="preserve"> </v>
      </c>
      <c r="D102" s="172" t="str">
        <f t="shared" si="40"/>
        <v xml:space="preserve"> </v>
      </c>
      <c r="E102" s="172" t="str">
        <f t="shared" si="41"/>
        <v xml:space="preserve"> </v>
      </c>
      <c r="F102" s="172" t="str">
        <f t="shared" si="42"/>
        <v xml:space="preserve"> </v>
      </c>
      <c r="G102" s="172" t="str">
        <f t="shared" si="43"/>
        <v xml:space="preserve"> </v>
      </c>
      <c r="H102" s="172" t="str">
        <f t="shared" si="44"/>
        <v xml:space="preserve"> </v>
      </c>
      <c r="I102" s="172" t="str">
        <f t="shared" si="45"/>
        <v xml:space="preserve"> </v>
      </c>
      <c r="J102" s="172" t="str">
        <f t="shared" si="46"/>
        <v xml:space="preserve"> </v>
      </c>
      <c r="K102" s="172" t="str">
        <f t="shared" si="47"/>
        <v xml:space="preserve"> </v>
      </c>
      <c r="L102" s="250" t="str">
        <f>IF($A102="N/A"," ",IF(Pricetype3=2,MAX(C102,0),IF(OR(Pricetype3=1,Pricetype3=4),IF(C102=0,0,(_xll.EURO(C102,Strikeprice3,0,0,($AH102+IF(Smile=TRUE,VLOOKUP(MAX(-5,Strikeprice3-C102),Volsmile,2),0)),($A102-DateToday)+15,IF(Pricetype3=1,1,0),0))),C102)))</f>
        <v xml:space="preserve"> </v>
      </c>
      <c r="M102" s="250" t="str">
        <f>IF($A102="N/A"," ",IF(Pricetype3=2,MAX(D102,0),IF(OR(Pricetype3=1,Pricetype3=4),IF(D102=0,0,(_xll.EURO(D102,Strikeprice3,0,0,($AH102+IF(Smile=TRUE,VLOOKUP(MAX(-5,Strikeprice3-D102),Volsmile,2),0)),($A102-DateToday)+15,IF(Pricetype3=1,1,0),0))),D102)))</f>
        <v xml:space="preserve"> </v>
      </c>
      <c r="N102" s="250" t="str">
        <f>IF($A102="N/A"," ",IF(Pricetype3=2,MAX(E102,0),IF(OR(Pricetype3=1,Pricetype3=4),IF(E102=0,0,(_xll.EURO(E102,Strikeprice3,0,0,($AK102+IF(Smile=TRUE,VLOOKUP(MAX(-5,Strikeprice3-E102),Volsmile,2),0)),($A102-DateToday)+15,IF(Pricetype3=1,1,0),0))),E102)))</f>
        <v xml:space="preserve"> </v>
      </c>
      <c r="O102" s="250" t="str">
        <f>IF($A102="N/A"," ",IF(Pricetype3=2,MAX(F102,0),IF(OR(Pricetype3=1,Pricetype3=4),IF(F102=0,0,(_xll.EURO(F102,Strikeprice3,0,0,($AK102+IF(Smile=TRUE,VLOOKUP(MAX(-5,Strikeprice3-F102),Volsmile,2),0)),($A102-DateToday)+15,IF(Pricetype3=1,1,0),0))),F102)))</f>
        <v xml:space="preserve"> </v>
      </c>
      <c r="P102" s="250" t="str">
        <f>IF($A102="N/A"," ",IF(Pricetype3=2,MAX(G102,0),IF(OR(Pricetype3=1,Pricetype3=4),IF(G102=0,0,(_xll.EURO(G102,Strikeprice3,0,0,($AK102+IF(Smile=TRUE,VLOOKUP(MAX(-5,Strikeprice3-G102),Volsmile,2),0)),($A102-DateToday)+15,IF(Pricetype3=1,1,0),0))),G102)))</f>
        <v xml:space="preserve"> </v>
      </c>
      <c r="Q102" s="250" t="str">
        <f>IF($A102="N/A"," ",IF(Pricetype3=2,MAX(H102,0),IF(OR(Pricetype3=1,Pricetype3=4),IF(H102=0,0,(_xll.EURO(H102,Strikeprice3,0,0,($AK102+IF(Smile=TRUE,VLOOKUP(MAX(-5,Strikeprice3-H102),Volsmile,2),0)),($A102-DateToday)+15,IF(Pricetype3=1,1,0),0))),H102)))</f>
        <v xml:space="preserve"> </v>
      </c>
      <c r="R102" s="250" t="str">
        <f>IF($A102="N/A"," ",IF(Pricetype3=2,MAX(I102,0),IF(OR(Pricetype3=1,Pricetype3=4),IF(I102=0,0,(_xll.EURO(I102,Strikeprice3,0,0,($AK102+IF(Smile=TRUE,VLOOKUP(MAX(-5,Strikeprice3-I102),Volsmile,2),0)),($A102-DateToday)+15,IF(Pricetype3=1,1,0),0))),I102)))</f>
        <v xml:space="preserve"> </v>
      </c>
      <c r="S102" s="250" t="str">
        <f>IF($A102="N/A"," ",IF(Pricetype3=2,MAX(J102,0),IF(OR(Pricetype3=1,Pricetype3=4),IF(J102=0,0,(_xll.EURO(J102,Strikeprice3,0,0,($AK102+IF(Smile=TRUE,VLOOKUP(MAX(-5,Strikeprice3-J102),Volsmile,2),0)),($A102-DateToday)+15,IF(Pricetype3=1,1,0),0))),J102)))</f>
        <v xml:space="preserve"> </v>
      </c>
      <c r="T102" s="250" t="str">
        <f>IF($A102="N/A"," ",IF(Pricetype3=2,MAX(K102,0),IF(OR(Pricetype3=1,Pricetype3=4),IF(K102=0,0,(_xll.EURO(K102,Strikeprice3,0,0,($AK102+IF(Smile=TRUE,VLOOKUP(MAX(-5,Strikeprice3-K102),Volsmile,2),0)),($A102-DateToday)+15,IF(Pricetype3=1,1,0),0))),K102)))</f>
        <v xml:space="preserve"> </v>
      </c>
      <c r="U102" s="177" t="str">
        <f t="shared" si="32"/>
        <v xml:space="preserve"> </v>
      </c>
      <c r="V102" s="178" t="str">
        <f t="shared" si="48"/>
        <v xml:space="preserve"> </v>
      </c>
      <c r="W102" s="178" t="str">
        <f t="shared" si="49"/>
        <v xml:space="preserve"> </v>
      </c>
      <c r="X102" s="178" t="str">
        <f t="shared" si="50"/>
        <v xml:space="preserve"> </v>
      </c>
      <c r="Y102" s="178" t="str">
        <f t="shared" si="51"/>
        <v xml:space="preserve"> </v>
      </c>
      <c r="Z102" s="178" t="str">
        <f t="shared" si="52"/>
        <v xml:space="preserve"> </v>
      </c>
      <c r="AA102" s="178" t="str">
        <f t="shared" si="53"/>
        <v xml:space="preserve"> </v>
      </c>
      <c r="AB102" s="178" t="str">
        <f t="shared" si="54"/>
        <v xml:space="preserve"> </v>
      </c>
      <c r="AC102" s="178" t="str">
        <f t="shared" si="55"/>
        <v xml:space="preserve"> </v>
      </c>
      <c r="AD102" s="178" t="str">
        <f t="shared" si="56"/>
        <v xml:space="preserve"> </v>
      </c>
      <c r="AE102" s="178" t="str">
        <f t="shared" si="57"/>
        <v xml:space="preserve"> </v>
      </c>
      <c r="AF102" s="224" t="str">
        <f t="shared" si="58"/>
        <v xml:space="preserve"> </v>
      </c>
      <c r="AG102" s="224" t="str">
        <f t="shared" si="59"/>
        <v xml:space="preserve"> </v>
      </c>
      <c r="AH102" s="224" t="str">
        <f t="shared" si="60"/>
        <v xml:space="preserve"> </v>
      </c>
      <c r="AI102" s="224" t="str">
        <f t="shared" si="33"/>
        <v xml:space="preserve"> </v>
      </c>
      <c r="AJ102" s="224" t="str">
        <f t="shared" si="34"/>
        <v xml:space="preserve"> </v>
      </c>
      <c r="AK102" s="224" t="str">
        <f t="shared" si="61"/>
        <v xml:space="preserve"> </v>
      </c>
      <c r="AL102" s="224" t="str">
        <f>IF($A102="N/A"," ",IF(PV=1,0,'Pricing Inputs3'!R135))</f>
        <v xml:space="preserve"> </v>
      </c>
      <c r="AM102" s="313" t="str">
        <f t="shared" si="35"/>
        <v xml:space="preserve"> </v>
      </c>
      <c r="BQ102" t="str">
        <f t="shared" si="36"/>
        <v xml:space="preserve"> </v>
      </c>
      <c r="BR102" t="str">
        <f t="shared" si="37"/>
        <v xml:space="preserve"> </v>
      </c>
      <c r="BS102" t="str">
        <f t="shared" si="38"/>
        <v xml:space="preserve"> </v>
      </c>
    </row>
    <row r="103" spans="1:71" x14ac:dyDescent="0.2">
      <c r="A103" s="253" t="str">
        <f>IF(A102="N/A","N/A",IF(EDATE(A102,1)&gt;Inputs!$Q$5,"N/A",EDATE(A102,1)))</f>
        <v>N/A</v>
      </c>
      <c r="B103" s="324" t="str">
        <f t="shared" si="31"/>
        <v xml:space="preserve"> </v>
      </c>
      <c r="C103" s="172" t="str">
        <f t="shared" si="39"/>
        <v xml:space="preserve"> </v>
      </c>
      <c r="D103" s="172" t="str">
        <f t="shared" si="40"/>
        <v xml:space="preserve"> </v>
      </c>
      <c r="E103" s="172" t="str">
        <f t="shared" si="41"/>
        <v xml:space="preserve"> </v>
      </c>
      <c r="F103" s="172" t="str">
        <f t="shared" si="42"/>
        <v xml:space="preserve"> </v>
      </c>
      <c r="G103" s="172" t="str">
        <f t="shared" si="43"/>
        <v xml:space="preserve"> </v>
      </c>
      <c r="H103" s="172" t="str">
        <f t="shared" si="44"/>
        <v xml:space="preserve"> </v>
      </c>
      <c r="I103" s="172" t="str">
        <f t="shared" si="45"/>
        <v xml:space="preserve"> </v>
      </c>
      <c r="J103" s="172" t="str">
        <f t="shared" si="46"/>
        <v xml:space="preserve"> </v>
      </c>
      <c r="K103" s="172" t="str">
        <f t="shared" si="47"/>
        <v xml:space="preserve"> </v>
      </c>
      <c r="L103" s="250" t="str">
        <f>IF($A103="N/A"," ",IF(Pricetype3=2,MAX(C103,0),IF(OR(Pricetype3=1,Pricetype3=4),IF(C103=0,0,(_xll.EURO(C103,Strikeprice3,0,0,($AH103+IF(Smile=TRUE,VLOOKUP(MAX(-5,Strikeprice3-C103),Volsmile,2),0)),($A103-DateToday)+15,IF(Pricetype3=1,1,0),0))),C103)))</f>
        <v xml:space="preserve"> </v>
      </c>
      <c r="M103" s="250" t="str">
        <f>IF($A103="N/A"," ",IF(Pricetype3=2,MAX(D103,0),IF(OR(Pricetype3=1,Pricetype3=4),IF(D103=0,0,(_xll.EURO(D103,Strikeprice3,0,0,($AH103+IF(Smile=TRUE,VLOOKUP(MAX(-5,Strikeprice3-D103),Volsmile,2),0)),($A103-DateToday)+15,IF(Pricetype3=1,1,0),0))),D103)))</f>
        <v xml:space="preserve"> </v>
      </c>
      <c r="N103" s="250" t="str">
        <f>IF($A103="N/A"," ",IF(Pricetype3=2,MAX(E103,0),IF(OR(Pricetype3=1,Pricetype3=4),IF(E103=0,0,(_xll.EURO(E103,Strikeprice3,0,0,($AK103+IF(Smile=TRUE,VLOOKUP(MAX(-5,Strikeprice3-E103),Volsmile,2),0)),($A103-DateToday)+15,IF(Pricetype3=1,1,0),0))),E103)))</f>
        <v xml:space="preserve"> </v>
      </c>
      <c r="O103" s="250" t="str">
        <f>IF($A103="N/A"," ",IF(Pricetype3=2,MAX(F103,0),IF(OR(Pricetype3=1,Pricetype3=4),IF(F103=0,0,(_xll.EURO(F103,Strikeprice3,0,0,($AK103+IF(Smile=TRUE,VLOOKUP(MAX(-5,Strikeprice3-F103),Volsmile,2),0)),($A103-DateToday)+15,IF(Pricetype3=1,1,0),0))),F103)))</f>
        <v xml:space="preserve"> </v>
      </c>
      <c r="P103" s="250" t="str">
        <f>IF($A103="N/A"," ",IF(Pricetype3=2,MAX(G103,0),IF(OR(Pricetype3=1,Pricetype3=4),IF(G103=0,0,(_xll.EURO(G103,Strikeprice3,0,0,($AK103+IF(Smile=TRUE,VLOOKUP(MAX(-5,Strikeprice3-G103),Volsmile,2),0)),($A103-DateToday)+15,IF(Pricetype3=1,1,0),0))),G103)))</f>
        <v xml:space="preserve"> </v>
      </c>
      <c r="Q103" s="250" t="str">
        <f>IF($A103="N/A"," ",IF(Pricetype3=2,MAX(H103,0),IF(OR(Pricetype3=1,Pricetype3=4),IF(H103=0,0,(_xll.EURO(H103,Strikeprice3,0,0,($AK103+IF(Smile=TRUE,VLOOKUP(MAX(-5,Strikeprice3-H103),Volsmile,2),0)),($A103-DateToday)+15,IF(Pricetype3=1,1,0),0))),H103)))</f>
        <v xml:space="preserve"> </v>
      </c>
      <c r="R103" s="250" t="str">
        <f>IF($A103="N/A"," ",IF(Pricetype3=2,MAX(I103,0),IF(OR(Pricetype3=1,Pricetype3=4),IF(I103=0,0,(_xll.EURO(I103,Strikeprice3,0,0,($AK103+IF(Smile=TRUE,VLOOKUP(MAX(-5,Strikeprice3-I103),Volsmile,2),0)),($A103-DateToday)+15,IF(Pricetype3=1,1,0),0))),I103)))</f>
        <v xml:space="preserve"> </v>
      </c>
      <c r="S103" s="250" t="str">
        <f>IF($A103="N/A"," ",IF(Pricetype3=2,MAX(J103,0),IF(OR(Pricetype3=1,Pricetype3=4),IF(J103=0,0,(_xll.EURO(J103,Strikeprice3,0,0,($AK103+IF(Smile=TRUE,VLOOKUP(MAX(-5,Strikeprice3-J103),Volsmile,2),0)),($A103-DateToday)+15,IF(Pricetype3=1,1,0),0))),J103)))</f>
        <v xml:space="preserve"> </v>
      </c>
      <c r="T103" s="250" t="str">
        <f>IF($A103="N/A"," ",IF(Pricetype3=2,MAX(K103,0),IF(OR(Pricetype3=1,Pricetype3=4),IF(K103=0,0,(_xll.EURO(K103,Strikeprice3,0,0,($AK103+IF(Smile=TRUE,VLOOKUP(MAX(-5,Strikeprice3-K103),Volsmile,2),0)),($A103-DateToday)+15,IF(Pricetype3=1,1,0),0))),K103)))</f>
        <v xml:space="preserve"> </v>
      </c>
      <c r="U103" s="177" t="str">
        <f t="shared" si="32"/>
        <v xml:space="preserve"> </v>
      </c>
      <c r="V103" s="178" t="str">
        <f t="shared" si="48"/>
        <v xml:space="preserve"> </v>
      </c>
      <c r="W103" s="178" t="str">
        <f t="shared" si="49"/>
        <v xml:space="preserve"> </v>
      </c>
      <c r="X103" s="178" t="str">
        <f t="shared" si="50"/>
        <v xml:space="preserve"> </v>
      </c>
      <c r="Y103" s="178" t="str">
        <f t="shared" si="51"/>
        <v xml:space="preserve"> </v>
      </c>
      <c r="Z103" s="178" t="str">
        <f t="shared" si="52"/>
        <v xml:space="preserve"> </v>
      </c>
      <c r="AA103" s="178" t="str">
        <f t="shared" si="53"/>
        <v xml:space="preserve"> </v>
      </c>
      <c r="AB103" s="178" t="str">
        <f t="shared" si="54"/>
        <v xml:space="preserve"> </v>
      </c>
      <c r="AC103" s="178" t="str">
        <f t="shared" si="55"/>
        <v xml:space="preserve"> </v>
      </c>
      <c r="AD103" s="178" t="str">
        <f t="shared" si="56"/>
        <v xml:space="preserve"> </v>
      </c>
      <c r="AE103" s="178" t="str">
        <f t="shared" si="57"/>
        <v xml:space="preserve"> </v>
      </c>
      <c r="AF103" s="224" t="str">
        <f t="shared" si="58"/>
        <v xml:space="preserve"> </v>
      </c>
      <c r="AG103" s="224" t="str">
        <f t="shared" si="59"/>
        <v xml:space="preserve"> </v>
      </c>
      <c r="AH103" s="224" t="str">
        <f t="shared" si="60"/>
        <v xml:space="preserve"> </v>
      </c>
      <c r="AI103" s="224" t="str">
        <f t="shared" si="33"/>
        <v xml:space="preserve"> </v>
      </c>
      <c r="AJ103" s="224" t="str">
        <f t="shared" si="34"/>
        <v xml:space="preserve"> </v>
      </c>
      <c r="AK103" s="224" t="str">
        <f t="shared" si="61"/>
        <v xml:space="preserve"> </v>
      </c>
      <c r="AL103" s="224" t="str">
        <f>IF($A103="N/A"," ",IF(PV=1,0,'Pricing Inputs3'!R136))</f>
        <v xml:space="preserve"> </v>
      </c>
      <c r="AM103" s="313" t="str">
        <f t="shared" si="35"/>
        <v xml:space="preserve"> </v>
      </c>
      <c r="BQ103" t="str">
        <f t="shared" si="36"/>
        <v xml:space="preserve"> </v>
      </c>
      <c r="BR103" t="str">
        <f t="shared" si="37"/>
        <v xml:space="preserve"> </v>
      </c>
      <c r="BS103" t="str">
        <f t="shared" si="38"/>
        <v xml:space="preserve"> </v>
      </c>
    </row>
    <row r="104" spans="1:71" x14ac:dyDescent="0.2">
      <c r="A104" s="253" t="str">
        <f>IF(A103="N/A","N/A",IF(EDATE(A103,1)&gt;Inputs!$Q$5,"N/A",EDATE(A103,1)))</f>
        <v>N/A</v>
      </c>
      <c r="B104" s="324" t="str">
        <f t="shared" si="31"/>
        <v xml:space="preserve"> </v>
      </c>
      <c r="C104" s="172" t="str">
        <f t="shared" si="39"/>
        <v xml:space="preserve"> </v>
      </c>
      <c r="D104" s="172" t="str">
        <f t="shared" si="40"/>
        <v xml:space="preserve"> </v>
      </c>
      <c r="E104" s="172" t="str">
        <f t="shared" si="41"/>
        <v xml:space="preserve"> </v>
      </c>
      <c r="F104" s="172" t="str">
        <f t="shared" si="42"/>
        <v xml:space="preserve"> </v>
      </c>
      <c r="G104" s="172" t="str">
        <f t="shared" si="43"/>
        <v xml:space="preserve"> </v>
      </c>
      <c r="H104" s="172" t="str">
        <f t="shared" si="44"/>
        <v xml:space="preserve"> </v>
      </c>
      <c r="I104" s="172" t="str">
        <f t="shared" si="45"/>
        <v xml:space="preserve"> </v>
      </c>
      <c r="J104" s="172" t="str">
        <f t="shared" si="46"/>
        <v xml:space="preserve"> </v>
      </c>
      <c r="K104" s="172" t="str">
        <f t="shared" si="47"/>
        <v xml:space="preserve"> </v>
      </c>
      <c r="L104" s="250" t="str">
        <f>IF($A104="N/A"," ",IF(Pricetype3=2,MAX(C104,0),IF(OR(Pricetype3=1,Pricetype3=4),IF(C104=0,0,(_xll.EURO(C104,Strikeprice3,0,0,($AH104+IF(Smile=TRUE,VLOOKUP(MAX(-5,Strikeprice3-C104),Volsmile,2),0)),($A104-DateToday)+15,IF(Pricetype3=1,1,0),0))),C104)))</f>
        <v xml:space="preserve"> </v>
      </c>
      <c r="M104" s="250" t="str">
        <f>IF($A104="N/A"," ",IF(Pricetype3=2,MAX(D104,0),IF(OR(Pricetype3=1,Pricetype3=4),IF(D104=0,0,(_xll.EURO(D104,Strikeprice3,0,0,($AH104+IF(Smile=TRUE,VLOOKUP(MAX(-5,Strikeprice3-D104),Volsmile,2),0)),($A104-DateToday)+15,IF(Pricetype3=1,1,0),0))),D104)))</f>
        <v xml:space="preserve"> </v>
      </c>
      <c r="N104" s="250" t="str">
        <f>IF($A104="N/A"," ",IF(Pricetype3=2,MAX(E104,0),IF(OR(Pricetype3=1,Pricetype3=4),IF(E104=0,0,(_xll.EURO(E104,Strikeprice3,0,0,($AK104+IF(Smile=TRUE,VLOOKUP(MAX(-5,Strikeprice3-E104),Volsmile,2),0)),($A104-DateToday)+15,IF(Pricetype3=1,1,0),0))),E104)))</f>
        <v xml:space="preserve"> </v>
      </c>
      <c r="O104" s="250" t="str">
        <f>IF($A104="N/A"," ",IF(Pricetype3=2,MAX(F104,0),IF(OR(Pricetype3=1,Pricetype3=4),IF(F104=0,0,(_xll.EURO(F104,Strikeprice3,0,0,($AK104+IF(Smile=TRUE,VLOOKUP(MAX(-5,Strikeprice3-F104),Volsmile,2),0)),($A104-DateToday)+15,IF(Pricetype3=1,1,0),0))),F104)))</f>
        <v xml:space="preserve"> </v>
      </c>
      <c r="P104" s="250" t="str">
        <f>IF($A104="N/A"," ",IF(Pricetype3=2,MAX(G104,0),IF(OR(Pricetype3=1,Pricetype3=4),IF(G104=0,0,(_xll.EURO(G104,Strikeprice3,0,0,($AK104+IF(Smile=TRUE,VLOOKUP(MAX(-5,Strikeprice3-G104),Volsmile,2),0)),($A104-DateToday)+15,IF(Pricetype3=1,1,0),0))),G104)))</f>
        <v xml:space="preserve"> </v>
      </c>
      <c r="Q104" s="250" t="str">
        <f>IF($A104="N/A"," ",IF(Pricetype3=2,MAX(H104,0),IF(OR(Pricetype3=1,Pricetype3=4),IF(H104=0,0,(_xll.EURO(H104,Strikeprice3,0,0,($AK104+IF(Smile=TRUE,VLOOKUP(MAX(-5,Strikeprice3-H104),Volsmile,2),0)),($A104-DateToday)+15,IF(Pricetype3=1,1,0),0))),H104)))</f>
        <v xml:space="preserve"> </v>
      </c>
      <c r="R104" s="250" t="str">
        <f>IF($A104="N/A"," ",IF(Pricetype3=2,MAX(I104,0),IF(OR(Pricetype3=1,Pricetype3=4),IF(I104=0,0,(_xll.EURO(I104,Strikeprice3,0,0,($AK104+IF(Smile=TRUE,VLOOKUP(MAX(-5,Strikeprice3-I104),Volsmile,2),0)),($A104-DateToday)+15,IF(Pricetype3=1,1,0),0))),I104)))</f>
        <v xml:space="preserve"> </v>
      </c>
      <c r="S104" s="250" t="str">
        <f>IF($A104="N/A"," ",IF(Pricetype3=2,MAX(J104,0),IF(OR(Pricetype3=1,Pricetype3=4),IF(J104=0,0,(_xll.EURO(J104,Strikeprice3,0,0,($AK104+IF(Smile=TRUE,VLOOKUP(MAX(-5,Strikeprice3-J104),Volsmile,2),0)),($A104-DateToday)+15,IF(Pricetype3=1,1,0),0))),J104)))</f>
        <v xml:space="preserve"> </v>
      </c>
      <c r="T104" s="250" t="str">
        <f>IF($A104="N/A"," ",IF(Pricetype3=2,MAX(K104,0),IF(OR(Pricetype3=1,Pricetype3=4),IF(K104=0,0,(_xll.EURO(K104,Strikeprice3,0,0,($AK104+IF(Smile=TRUE,VLOOKUP(MAX(-5,Strikeprice3-K104),Volsmile,2),0)),($A104-DateToday)+15,IF(Pricetype3=1,1,0),0))),K104)))</f>
        <v xml:space="preserve"> </v>
      </c>
      <c r="U104" s="177" t="str">
        <f t="shared" si="32"/>
        <v xml:space="preserve"> </v>
      </c>
      <c r="V104" s="178" t="str">
        <f t="shared" si="48"/>
        <v xml:space="preserve"> </v>
      </c>
      <c r="W104" s="178" t="str">
        <f t="shared" si="49"/>
        <v xml:space="preserve"> </v>
      </c>
      <c r="X104" s="178" t="str">
        <f t="shared" si="50"/>
        <v xml:space="preserve"> </v>
      </c>
      <c r="Y104" s="178" t="str">
        <f t="shared" si="51"/>
        <v xml:space="preserve"> </v>
      </c>
      <c r="Z104" s="178" t="str">
        <f t="shared" si="52"/>
        <v xml:space="preserve"> </v>
      </c>
      <c r="AA104" s="178" t="str">
        <f t="shared" si="53"/>
        <v xml:space="preserve"> </v>
      </c>
      <c r="AB104" s="178" t="str">
        <f t="shared" si="54"/>
        <v xml:space="preserve"> </v>
      </c>
      <c r="AC104" s="178" t="str">
        <f t="shared" si="55"/>
        <v xml:space="preserve"> </v>
      </c>
      <c r="AD104" s="178" t="str">
        <f t="shared" si="56"/>
        <v xml:space="preserve"> </v>
      </c>
      <c r="AE104" s="178" t="str">
        <f t="shared" si="57"/>
        <v xml:space="preserve"> </v>
      </c>
      <c r="AF104" s="224" t="str">
        <f t="shared" si="58"/>
        <v xml:space="preserve"> </v>
      </c>
      <c r="AG104" s="224" t="str">
        <f t="shared" si="59"/>
        <v xml:space="preserve"> </v>
      </c>
      <c r="AH104" s="224" t="str">
        <f t="shared" si="60"/>
        <v xml:space="preserve"> </v>
      </c>
      <c r="AI104" s="224" t="str">
        <f t="shared" si="33"/>
        <v xml:space="preserve"> </v>
      </c>
      <c r="AJ104" s="224" t="str">
        <f t="shared" si="34"/>
        <v xml:space="preserve"> </v>
      </c>
      <c r="AK104" s="224" t="str">
        <f t="shared" si="61"/>
        <v xml:space="preserve"> </v>
      </c>
      <c r="AL104" s="224" t="str">
        <f>IF($A104="N/A"," ",IF(PV=1,0,'Pricing Inputs3'!R137))</f>
        <v xml:space="preserve"> </v>
      </c>
      <c r="AM104" s="313" t="str">
        <f t="shared" si="35"/>
        <v xml:space="preserve"> </v>
      </c>
      <c r="BQ104" t="str">
        <f t="shared" si="36"/>
        <v xml:space="preserve"> </v>
      </c>
      <c r="BR104" t="str">
        <f t="shared" si="37"/>
        <v xml:space="preserve"> </v>
      </c>
      <c r="BS104" t="str">
        <f t="shared" si="38"/>
        <v xml:space="preserve"> </v>
      </c>
    </row>
    <row r="105" spans="1:71" x14ac:dyDescent="0.2">
      <c r="A105" s="253" t="str">
        <f>IF(A104="N/A","N/A",IF(EDATE(A104,1)&gt;Inputs!$Q$5,"N/A",EDATE(A104,1)))</f>
        <v>N/A</v>
      </c>
      <c r="B105" s="324" t="str">
        <f t="shared" si="31"/>
        <v xml:space="preserve"> </v>
      </c>
      <c r="C105" s="172" t="str">
        <f t="shared" si="39"/>
        <v xml:space="preserve"> </v>
      </c>
      <c r="D105" s="172" t="str">
        <f t="shared" si="40"/>
        <v xml:space="preserve"> </v>
      </c>
      <c r="E105" s="172" t="str">
        <f t="shared" si="41"/>
        <v xml:space="preserve"> </v>
      </c>
      <c r="F105" s="172" t="str">
        <f t="shared" si="42"/>
        <v xml:space="preserve"> </v>
      </c>
      <c r="G105" s="172" t="str">
        <f t="shared" si="43"/>
        <v xml:space="preserve"> </v>
      </c>
      <c r="H105" s="172" t="str">
        <f t="shared" si="44"/>
        <v xml:space="preserve"> </v>
      </c>
      <c r="I105" s="172" t="str">
        <f t="shared" si="45"/>
        <v xml:space="preserve"> </v>
      </c>
      <c r="J105" s="172" t="str">
        <f t="shared" si="46"/>
        <v xml:space="preserve"> </v>
      </c>
      <c r="K105" s="172" t="str">
        <f t="shared" si="47"/>
        <v xml:space="preserve"> </v>
      </c>
      <c r="L105" s="250" t="str">
        <f>IF($A105="N/A"," ",IF(Pricetype3=2,MAX(C105,0),IF(OR(Pricetype3=1,Pricetype3=4),IF(C105=0,0,(_xll.EURO(C105,Strikeprice3,0,0,($AH105+IF(Smile=TRUE,VLOOKUP(MAX(-5,Strikeprice3-C105),Volsmile,2),0)),($A105-DateToday)+15,IF(Pricetype3=1,1,0),0))),C105)))</f>
        <v xml:space="preserve"> </v>
      </c>
      <c r="M105" s="250" t="str">
        <f>IF($A105="N/A"," ",IF(Pricetype3=2,MAX(D105,0),IF(OR(Pricetype3=1,Pricetype3=4),IF(D105=0,0,(_xll.EURO(D105,Strikeprice3,0,0,($AH105+IF(Smile=TRUE,VLOOKUP(MAX(-5,Strikeprice3-D105),Volsmile,2),0)),($A105-DateToday)+15,IF(Pricetype3=1,1,0),0))),D105)))</f>
        <v xml:space="preserve"> </v>
      </c>
      <c r="N105" s="250" t="str">
        <f>IF($A105="N/A"," ",IF(Pricetype3=2,MAX(E105,0),IF(OR(Pricetype3=1,Pricetype3=4),IF(E105=0,0,(_xll.EURO(E105,Strikeprice3,0,0,($AK105+IF(Smile=TRUE,VLOOKUP(MAX(-5,Strikeprice3-E105),Volsmile,2),0)),($A105-DateToday)+15,IF(Pricetype3=1,1,0),0))),E105)))</f>
        <v xml:space="preserve"> </v>
      </c>
      <c r="O105" s="250" t="str">
        <f>IF($A105="N/A"," ",IF(Pricetype3=2,MAX(F105,0),IF(OR(Pricetype3=1,Pricetype3=4),IF(F105=0,0,(_xll.EURO(F105,Strikeprice3,0,0,($AK105+IF(Smile=TRUE,VLOOKUP(MAX(-5,Strikeprice3-F105),Volsmile,2),0)),($A105-DateToday)+15,IF(Pricetype3=1,1,0),0))),F105)))</f>
        <v xml:space="preserve"> </v>
      </c>
      <c r="P105" s="250" t="str">
        <f>IF($A105="N/A"," ",IF(Pricetype3=2,MAX(G105,0),IF(OR(Pricetype3=1,Pricetype3=4),IF(G105=0,0,(_xll.EURO(G105,Strikeprice3,0,0,($AK105+IF(Smile=TRUE,VLOOKUP(MAX(-5,Strikeprice3-G105),Volsmile,2),0)),($A105-DateToday)+15,IF(Pricetype3=1,1,0),0))),G105)))</f>
        <v xml:space="preserve"> </v>
      </c>
      <c r="Q105" s="250" t="str">
        <f>IF($A105="N/A"," ",IF(Pricetype3=2,MAX(H105,0),IF(OR(Pricetype3=1,Pricetype3=4),IF(H105=0,0,(_xll.EURO(H105,Strikeprice3,0,0,($AK105+IF(Smile=TRUE,VLOOKUP(MAX(-5,Strikeprice3-H105),Volsmile,2),0)),($A105-DateToday)+15,IF(Pricetype3=1,1,0),0))),H105)))</f>
        <v xml:space="preserve"> </v>
      </c>
      <c r="R105" s="250" t="str">
        <f>IF($A105="N/A"," ",IF(Pricetype3=2,MAX(I105,0),IF(OR(Pricetype3=1,Pricetype3=4),IF(I105=0,0,(_xll.EURO(I105,Strikeprice3,0,0,($AK105+IF(Smile=TRUE,VLOOKUP(MAX(-5,Strikeprice3-I105),Volsmile,2),0)),($A105-DateToday)+15,IF(Pricetype3=1,1,0),0))),I105)))</f>
        <v xml:space="preserve"> </v>
      </c>
      <c r="S105" s="250" t="str">
        <f>IF($A105="N/A"," ",IF(Pricetype3=2,MAX(J105,0),IF(OR(Pricetype3=1,Pricetype3=4),IF(J105=0,0,(_xll.EURO(J105,Strikeprice3,0,0,($AK105+IF(Smile=TRUE,VLOOKUP(MAX(-5,Strikeprice3-J105),Volsmile,2),0)),($A105-DateToday)+15,IF(Pricetype3=1,1,0),0))),J105)))</f>
        <v xml:space="preserve"> </v>
      </c>
      <c r="T105" s="250" t="str">
        <f>IF($A105="N/A"," ",IF(Pricetype3=2,MAX(K105,0),IF(OR(Pricetype3=1,Pricetype3=4),IF(K105=0,0,(_xll.EURO(K105,Strikeprice3,0,0,($AK105+IF(Smile=TRUE,VLOOKUP(MAX(-5,Strikeprice3-K105),Volsmile,2),0)),($A105-DateToday)+15,IF(Pricetype3=1,1,0),0))),K105)))</f>
        <v xml:space="preserve"> </v>
      </c>
      <c r="U105" s="177" t="str">
        <f t="shared" si="32"/>
        <v xml:space="preserve"> </v>
      </c>
      <c r="V105" s="178" t="str">
        <f t="shared" si="48"/>
        <v xml:space="preserve"> </v>
      </c>
      <c r="W105" s="178" t="str">
        <f t="shared" si="49"/>
        <v xml:space="preserve"> </v>
      </c>
      <c r="X105" s="178" t="str">
        <f t="shared" si="50"/>
        <v xml:space="preserve"> </v>
      </c>
      <c r="Y105" s="178" t="str">
        <f t="shared" si="51"/>
        <v xml:space="preserve"> </v>
      </c>
      <c r="Z105" s="178" t="str">
        <f t="shared" si="52"/>
        <v xml:space="preserve"> </v>
      </c>
      <c r="AA105" s="178" t="str">
        <f t="shared" si="53"/>
        <v xml:space="preserve"> </v>
      </c>
      <c r="AB105" s="178" t="str">
        <f t="shared" si="54"/>
        <v xml:space="preserve"> </v>
      </c>
      <c r="AC105" s="178" t="str">
        <f t="shared" si="55"/>
        <v xml:space="preserve"> </v>
      </c>
      <c r="AD105" s="178" t="str">
        <f t="shared" si="56"/>
        <v xml:space="preserve"> </v>
      </c>
      <c r="AE105" s="178" t="str">
        <f t="shared" si="57"/>
        <v xml:space="preserve"> </v>
      </c>
      <c r="AF105" s="224" t="str">
        <f t="shared" si="58"/>
        <v xml:space="preserve"> </v>
      </c>
      <c r="AG105" s="224" t="str">
        <f t="shared" si="59"/>
        <v xml:space="preserve"> </v>
      </c>
      <c r="AH105" s="224" t="str">
        <f t="shared" si="60"/>
        <v xml:space="preserve"> </v>
      </c>
      <c r="AI105" s="224" t="str">
        <f t="shared" si="33"/>
        <v xml:space="preserve"> </v>
      </c>
      <c r="AJ105" s="224" t="str">
        <f t="shared" si="34"/>
        <v xml:space="preserve"> </v>
      </c>
      <c r="AK105" s="224" t="str">
        <f t="shared" si="61"/>
        <v xml:space="preserve"> </v>
      </c>
      <c r="AL105" s="224" t="str">
        <f>IF($A105="N/A"," ",IF(PV=1,0,'Pricing Inputs3'!R138))</f>
        <v xml:space="preserve"> </v>
      </c>
      <c r="AM105" s="313" t="str">
        <f t="shared" si="35"/>
        <v xml:space="preserve"> </v>
      </c>
      <c r="BQ105" t="str">
        <f t="shared" si="36"/>
        <v xml:space="preserve"> </v>
      </c>
      <c r="BR105" t="str">
        <f t="shared" si="37"/>
        <v xml:space="preserve"> </v>
      </c>
      <c r="BS105" t="str">
        <f t="shared" si="38"/>
        <v xml:space="preserve"> </v>
      </c>
    </row>
    <row r="106" spans="1:71" x14ac:dyDescent="0.2">
      <c r="A106" s="253" t="str">
        <f>IF(A105="N/A","N/A",IF(EDATE(A105,1)&gt;Inputs!$Q$5,"N/A",EDATE(A105,1)))</f>
        <v>N/A</v>
      </c>
      <c r="B106" s="324" t="str">
        <f t="shared" si="31"/>
        <v xml:space="preserve"> </v>
      </c>
      <c r="C106" s="172" t="str">
        <f t="shared" si="39"/>
        <v xml:space="preserve"> </v>
      </c>
      <c r="D106" s="172" t="str">
        <f t="shared" si="40"/>
        <v xml:space="preserve"> </v>
      </c>
      <c r="E106" s="172" t="str">
        <f t="shared" si="41"/>
        <v xml:space="preserve"> </v>
      </c>
      <c r="F106" s="172" t="str">
        <f t="shared" si="42"/>
        <v xml:space="preserve"> </v>
      </c>
      <c r="G106" s="172" t="str">
        <f t="shared" si="43"/>
        <v xml:space="preserve"> </v>
      </c>
      <c r="H106" s="172" t="str">
        <f t="shared" si="44"/>
        <v xml:space="preserve"> </v>
      </c>
      <c r="I106" s="172" t="str">
        <f t="shared" si="45"/>
        <v xml:space="preserve"> </v>
      </c>
      <c r="J106" s="172" t="str">
        <f t="shared" si="46"/>
        <v xml:space="preserve"> </v>
      </c>
      <c r="K106" s="172" t="str">
        <f t="shared" si="47"/>
        <v xml:space="preserve"> </v>
      </c>
      <c r="L106" s="250" t="str">
        <f>IF($A106="N/A"," ",IF(Pricetype3=2,MAX(C106,0),IF(OR(Pricetype3=1,Pricetype3=4),IF(C106=0,0,(_xll.EURO(C106,Strikeprice3,0,0,($AH106+IF(Smile=TRUE,VLOOKUP(MAX(-5,Strikeprice3-C106),Volsmile,2),0)),($A106-DateToday)+15,IF(Pricetype3=1,1,0),0))),C106)))</f>
        <v xml:space="preserve"> </v>
      </c>
      <c r="M106" s="250" t="str">
        <f>IF($A106="N/A"," ",IF(Pricetype3=2,MAX(D106,0),IF(OR(Pricetype3=1,Pricetype3=4),IF(D106=0,0,(_xll.EURO(D106,Strikeprice3,0,0,($AH106+IF(Smile=TRUE,VLOOKUP(MAX(-5,Strikeprice3-D106),Volsmile,2),0)),($A106-DateToday)+15,IF(Pricetype3=1,1,0),0))),D106)))</f>
        <v xml:space="preserve"> </v>
      </c>
      <c r="N106" s="250" t="str">
        <f>IF($A106="N/A"," ",IF(Pricetype3=2,MAX(E106,0),IF(OR(Pricetype3=1,Pricetype3=4),IF(E106=0,0,(_xll.EURO(E106,Strikeprice3,0,0,($AK106+IF(Smile=TRUE,VLOOKUP(MAX(-5,Strikeprice3-E106),Volsmile,2),0)),($A106-DateToday)+15,IF(Pricetype3=1,1,0),0))),E106)))</f>
        <v xml:space="preserve"> </v>
      </c>
      <c r="O106" s="250" t="str">
        <f>IF($A106="N/A"," ",IF(Pricetype3=2,MAX(F106,0),IF(OR(Pricetype3=1,Pricetype3=4),IF(F106=0,0,(_xll.EURO(F106,Strikeprice3,0,0,($AK106+IF(Smile=TRUE,VLOOKUP(MAX(-5,Strikeprice3-F106),Volsmile,2),0)),($A106-DateToday)+15,IF(Pricetype3=1,1,0),0))),F106)))</f>
        <v xml:space="preserve"> </v>
      </c>
      <c r="P106" s="250" t="str">
        <f>IF($A106="N/A"," ",IF(Pricetype3=2,MAX(G106,0),IF(OR(Pricetype3=1,Pricetype3=4),IF(G106=0,0,(_xll.EURO(G106,Strikeprice3,0,0,($AK106+IF(Smile=TRUE,VLOOKUP(MAX(-5,Strikeprice3-G106),Volsmile,2),0)),($A106-DateToday)+15,IF(Pricetype3=1,1,0),0))),G106)))</f>
        <v xml:space="preserve"> </v>
      </c>
      <c r="Q106" s="250" t="str">
        <f>IF($A106="N/A"," ",IF(Pricetype3=2,MAX(H106,0),IF(OR(Pricetype3=1,Pricetype3=4),IF(H106=0,0,(_xll.EURO(H106,Strikeprice3,0,0,($AK106+IF(Smile=TRUE,VLOOKUP(MAX(-5,Strikeprice3-H106),Volsmile,2),0)),($A106-DateToday)+15,IF(Pricetype3=1,1,0),0))),H106)))</f>
        <v xml:space="preserve"> </v>
      </c>
      <c r="R106" s="250" t="str">
        <f>IF($A106="N/A"," ",IF(Pricetype3=2,MAX(I106,0),IF(OR(Pricetype3=1,Pricetype3=4),IF(I106=0,0,(_xll.EURO(I106,Strikeprice3,0,0,($AK106+IF(Smile=TRUE,VLOOKUP(MAX(-5,Strikeprice3-I106),Volsmile,2),0)),($A106-DateToday)+15,IF(Pricetype3=1,1,0),0))),I106)))</f>
        <v xml:space="preserve"> </v>
      </c>
      <c r="S106" s="250" t="str">
        <f>IF($A106="N/A"," ",IF(Pricetype3=2,MAX(J106,0),IF(OR(Pricetype3=1,Pricetype3=4),IF(J106=0,0,(_xll.EURO(J106,Strikeprice3,0,0,($AK106+IF(Smile=TRUE,VLOOKUP(MAX(-5,Strikeprice3-J106),Volsmile,2),0)),($A106-DateToday)+15,IF(Pricetype3=1,1,0),0))),J106)))</f>
        <v xml:space="preserve"> </v>
      </c>
      <c r="T106" s="250" t="str">
        <f>IF($A106="N/A"," ",IF(Pricetype3=2,MAX(K106,0),IF(OR(Pricetype3=1,Pricetype3=4),IF(K106=0,0,(_xll.EURO(K106,Strikeprice3,0,0,($AK106+IF(Smile=TRUE,VLOOKUP(MAX(-5,Strikeprice3-K106),Volsmile,2),0)),($A106-DateToday)+15,IF(Pricetype3=1,1,0),0))),K106)))</f>
        <v xml:space="preserve"> </v>
      </c>
      <c r="U106" s="177" t="str">
        <f t="shared" si="32"/>
        <v xml:space="preserve"> </v>
      </c>
      <c r="V106" s="178" t="str">
        <f t="shared" si="48"/>
        <v xml:space="preserve"> </v>
      </c>
      <c r="W106" s="178" t="str">
        <f t="shared" si="49"/>
        <v xml:space="preserve"> </v>
      </c>
      <c r="X106" s="178" t="str">
        <f t="shared" si="50"/>
        <v xml:space="preserve"> </v>
      </c>
      <c r="Y106" s="178" t="str">
        <f t="shared" si="51"/>
        <v xml:space="preserve"> </v>
      </c>
      <c r="Z106" s="178" t="str">
        <f t="shared" si="52"/>
        <v xml:space="preserve"> </v>
      </c>
      <c r="AA106" s="178" t="str">
        <f t="shared" si="53"/>
        <v xml:space="preserve"> </v>
      </c>
      <c r="AB106" s="178" t="str">
        <f t="shared" si="54"/>
        <v xml:space="preserve"> </v>
      </c>
      <c r="AC106" s="178" t="str">
        <f t="shared" si="55"/>
        <v xml:space="preserve"> </v>
      </c>
      <c r="AD106" s="178" t="str">
        <f t="shared" si="56"/>
        <v xml:space="preserve"> </v>
      </c>
      <c r="AE106" s="178" t="str">
        <f t="shared" si="57"/>
        <v xml:space="preserve"> </v>
      </c>
      <c r="AF106" s="224" t="str">
        <f t="shared" si="58"/>
        <v xml:space="preserve"> </v>
      </c>
      <c r="AG106" s="224" t="str">
        <f t="shared" si="59"/>
        <v xml:space="preserve"> </v>
      </c>
      <c r="AH106" s="224" t="str">
        <f t="shared" si="60"/>
        <v xml:space="preserve"> </v>
      </c>
      <c r="AI106" s="224" t="str">
        <f t="shared" si="33"/>
        <v xml:space="preserve"> </v>
      </c>
      <c r="AJ106" s="224" t="str">
        <f t="shared" si="34"/>
        <v xml:space="preserve"> </v>
      </c>
      <c r="AK106" s="224" t="str">
        <f t="shared" si="61"/>
        <v xml:space="preserve"> </v>
      </c>
      <c r="AL106" s="224" t="str">
        <f>IF($A106="N/A"," ",IF(PV=1,0,'Pricing Inputs3'!R139))</f>
        <v xml:space="preserve"> </v>
      </c>
      <c r="AM106" s="313" t="str">
        <f t="shared" si="35"/>
        <v xml:space="preserve"> </v>
      </c>
      <c r="BQ106" t="str">
        <f t="shared" si="36"/>
        <v xml:space="preserve"> </v>
      </c>
      <c r="BR106" t="str">
        <f t="shared" si="37"/>
        <v xml:space="preserve"> </v>
      </c>
      <c r="BS106" t="str">
        <f t="shared" si="38"/>
        <v xml:space="preserve"> </v>
      </c>
    </row>
    <row r="107" spans="1:71" x14ac:dyDescent="0.2">
      <c r="A107" s="253" t="str">
        <f>IF(A106="N/A","N/A",IF(EDATE(A106,1)&gt;Inputs!$Q$5,"N/A",EDATE(A106,1)))</f>
        <v>N/A</v>
      </c>
      <c r="B107" s="324" t="str">
        <f t="shared" si="31"/>
        <v xml:space="preserve"> </v>
      </c>
      <c r="C107" s="172" t="str">
        <f t="shared" si="39"/>
        <v xml:space="preserve"> </v>
      </c>
      <c r="D107" s="172" t="str">
        <f t="shared" si="40"/>
        <v xml:space="preserve"> </v>
      </c>
      <c r="E107" s="172" t="str">
        <f t="shared" si="41"/>
        <v xml:space="preserve"> </v>
      </c>
      <c r="F107" s="172" t="str">
        <f t="shared" si="42"/>
        <v xml:space="preserve"> </v>
      </c>
      <c r="G107" s="172" t="str">
        <f t="shared" si="43"/>
        <v xml:space="preserve"> </v>
      </c>
      <c r="H107" s="172" t="str">
        <f t="shared" si="44"/>
        <v xml:space="preserve"> </v>
      </c>
      <c r="I107" s="172" t="str">
        <f t="shared" si="45"/>
        <v xml:space="preserve"> </v>
      </c>
      <c r="J107" s="172" t="str">
        <f t="shared" si="46"/>
        <v xml:space="preserve"> </v>
      </c>
      <c r="K107" s="172" t="str">
        <f t="shared" si="47"/>
        <v xml:space="preserve"> </v>
      </c>
      <c r="L107" s="250" t="str">
        <f>IF($A107="N/A"," ",IF(Pricetype3=2,MAX(C107,0),IF(OR(Pricetype3=1,Pricetype3=4),IF(C107=0,0,(_xll.EURO(C107,Strikeprice3,0,0,($AH107+IF(Smile=TRUE,VLOOKUP(MAX(-5,Strikeprice3-C107),Volsmile,2),0)),($A107-DateToday)+15,IF(Pricetype3=1,1,0),0))),C107)))</f>
        <v xml:space="preserve"> </v>
      </c>
      <c r="M107" s="250" t="str">
        <f>IF($A107="N/A"," ",IF(Pricetype3=2,MAX(D107,0),IF(OR(Pricetype3=1,Pricetype3=4),IF(D107=0,0,(_xll.EURO(D107,Strikeprice3,0,0,($AH107+IF(Smile=TRUE,VLOOKUP(MAX(-5,Strikeprice3-D107),Volsmile,2),0)),($A107-DateToday)+15,IF(Pricetype3=1,1,0),0))),D107)))</f>
        <v xml:space="preserve"> </v>
      </c>
      <c r="N107" s="250" t="str">
        <f>IF($A107="N/A"," ",IF(Pricetype3=2,MAX(E107,0),IF(OR(Pricetype3=1,Pricetype3=4),IF(E107=0,0,(_xll.EURO(E107,Strikeprice3,0,0,($AK107+IF(Smile=TRUE,VLOOKUP(MAX(-5,Strikeprice3-E107),Volsmile,2),0)),($A107-DateToday)+15,IF(Pricetype3=1,1,0),0))),E107)))</f>
        <v xml:space="preserve"> </v>
      </c>
      <c r="O107" s="250" t="str">
        <f>IF($A107="N/A"," ",IF(Pricetype3=2,MAX(F107,0),IF(OR(Pricetype3=1,Pricetype3=4),IF(F107=0,0,(_xll.EURO(F107,Strikeprice3,0,0,($AK107+IF(Smile=TRUE,VLOOKUP(MAX(-5,Strikeprice3-F107),Volsmile,2),0)),($A107-DateToday)+15,IF(Pricetype3=1,1,0),0))),F107)))</f>
        <v xml:space="preserve"> </v>
      </c>
      <c r="P107" s="250" t="str">
        <f>IF($A107="N/A"," ",IF(Pricetype3=2,MAX(G107,0),IF(OR(Pricetype3=1,Pricetype3=4),IF(G107=0,0,(_xll.EURO(G107,Strikeprice3,0,0,($AK107+IF(Smile=TRUE,VLOOKUP(MAX(-5,Strikeprice3-G107),Volsmile,2),0)),($A107-DateToday)+15,IF(Pricetype3=1,1,0),0))),G107)))</f>
        <v xml:space="preserve"> </v>
      </c>
      <c r="Q107" s="250" t="str">
        <f>IF($A107="N/A"," ",IF(Pricetype3=2,MAX(H107,0),IF(OR(Pricetype3=1,Pricetype3=4),IF(H107=0,0,(_xll.EURO(H107,Strikeprice3,0,0,($AK107+IF(Smile=TRUE,VLOOKUP(MAX(-5,Strikeprice3-H107),Volsmile,2),0)),($A107-DateToday)+15,IF(Pricetype3=1,1,0),0))),H107)))</f>
        <v xml:space="preserve"> </v>
      </c>
      <c r="R107" s="250" t="str">
        <f>IF($A107="N/A"," ",IF(Pricetype3=2,MAX(I107,0),IF(OR(Pricetype3=1,Pricetype3=4),IF(I107=0,0,(_xll.EURO(I107,Strikeprice3,0,0,($AK107+IF(Smile=TRUE,VLOOKUP(MAX(-5,Strikeprice3-I107),Volsmile,2),0)),($A107-DateToday)+15,IF(Pricetype3=1,1,0),0))),I107)))</f>
        <v xml:space="preserve"> </v>
      </c>
      <c r="S107" s="250" t="str">
        <f>IF($A107="N/A"," ",IF(Pricetype3=2,MAX(J107,0),IF(OR(Pricetype3=1,Pricetype3=4),IF(J107=0,0,(_xll.EURO(J107,Strikeprice3,0,0,($AK107+IF(Smile=TRUE,VLOOKUP(MAX(-5,Strikeprice3-J107),Volsmile,2),0)),($A107-DateToday)+15,IF(Pricetype3=1,1,0),0))),J107)))</f>
        <v xml:space="preserve"> </v>
      </c>
      <c r="T107" s="250" t="str">
        <f>IF($A107="N/A"," ",IF(Pricetype3=2,MAX(K107,0),IF(OR(Pricetype3=1,Pricetype3=4),IF(K107=0,0,(_xll.EURO(K107,Strikeprice3,0,0,($AK107+IF(Smile=TRUE,VLOOKUP(MAX(-5,Strikeprice3-K107),Volsmile,2),0)),($A107-DateToday)+15,IF(Pricetype3=1,1,0),0))),K107)))</f>
        <v xml:space="preserve"> </v>
      </c>
      <c r="U107" s="177" t="str">
        <f t="shared" si="32"/>
        <v xml:space="preserve"> </v>
      </c>
      <c r="V107" s="178" t="str">
        <f t="shared" si="48"/>
        <v xml:space="preserve"> </v>
      </c>
      <c r="W107" s="178" t="str">
        <f t="shared" si="49"/>
        <v xml:space="preserve"> </v>
      </c>
      <c r="X107" s="178" t="str">
        <f t="shared" si="50"/>
        <v xml:space="preserve"> </v>
      </c>
      <c r="Y107" s="178" t="str">
        <f t="shared" si="51"/>
        <v xml:space="preserve"> </v>
      </c>
      <c r="Z107" s="178" t="str">
        <f t="shared" si="52"/>
        <v xml:space="preserve"> </v>
      </c>
      <c r="AA107" s="178" t="str">
        <f t="shared" si="53"/>
        <v xml:space="preserve"> </v>
      </c>
      <c r="AB107" s="178" t="str">
        <f t="shared" si="54"/>
        <v xml:space="preserve"> </v>
      </c>
      <c r="AC107" s="178" t="str">
        <f t="shared" si="55"/>
        <v xml:space="preserve"> </v>
      </c>
      <c r="AD107" s="178" t="str">
        <f t="shared" si="56"/>
        <v xml:space="preserve"> </v>
      </c>
      <c r="AE107" s="178" t="str">
        <f t="shared" si="57"/>
        <v xml:space="preserve"> </v>
      </c>
      <c r="AF107" s="224" t="str">
        <f t="shared" si="58"/>
        <v xml:space="preserve"> </v>
      </c>
      <c r="AG107" s="224" t="str">
        <f t="shared" si="59"/>
        <v xml:space="preserve"> </v>
      </c>
      <c r="AH107" s="224" t="str">
        <f t="shared" si="60"/>
        <v xml:space="preserve"> </v>
      </c>
      <c r="AI107" s="224" t="str">
        <f t="shared" si="33"/>
        <v xml:space="preserve"> </v>
      </c>
      <c r="AJ107" s="224" t="str">
        <f t="shared" si="34"/>
        <v xml:space="preserve"> </v>
      </c>
      <c r="AK107" s="224" t="str">
        <f t="shared" si="61"/>
        <v xml:space="preserve"> </v>
      </c>
      <c r="AL107" s="224" t="str">
        <f>IF($A107="N/A"," ",IF(PV=1,0,'Pricing Inputs3'!R140))</f>
        <v xml:space="preserve"> </v>
      </c>
      <c r="AM107" s="313" t="str">
        <f t="shared" si="35"/>
        <v xml:space="preserve"> </v>
      </c>
      <c r="BQ107" t="str">
        <f t="shared" si="36"/>
        <v xml:space="preserve"> </v>
      </c>
      <c r="BR107" t="str">
        <f t="shared" si="37"/>
        <v xml:space="preserve"> </v>
      </c>
      <c r="BS107" t="str">
        <f t="shared" si="38"/>
        <v xml:space="preserve"> </v>
      </c>
    </row>
    <row r="108" spans="1:71" x14ac:dyDescent="0.2">
      <c r="A108" s="253" t="str">
        <f>IF(A107="N/A","N/A",IF(EDATE(A107,1)&gt;Inputs!$Q$5,"N/A",EDATE(A107,1)))</f>
        <v>N/A</v>
      </c>
      <c r="B108" s="324" t="str">
        <f t="shared" si="31"/>
        <v xml:space="preserve"> </v>
      </c>
      <c r="C108" s="172" t="str">
        <f t="shared" si="39"/>
        <v xml:space="preserve"> </v>
      </c>
      <c r="D108" s="172" t="str">
        <f t="shared" si="40"/>
        <v xml:space="preserve"> </v>
      </c>
      <c r="E108" s="172" t="str">
        <f t="shared" si="41"/>
        <v xml:space="preserve"> </v>
      </c>
      <c r="F108" s="172" t="str">
        <f t="shared" si="42"/>
        <v xml:space="preserve"> </v>
      </c>
      <c r="G108" s="172" t="str">
        <f t="shared" si="43"/>
        <v xml:space="preserve"> </v>
      </c>
      <c r="H108" s="172" t="str">
        <f t="shared" si="44"/>
        <v xml:space="preserve"> </v>
      </c>
      <c r="I108" s="172" t="str">
        <f t="shared" si="45"/>
        <v xml:space="preserve"> </v>
      </c>
      <c r="J108" s="172" t="str">
        <f t="shared" si="46"/>
        <v xml:space="preserve"> </v>
      </c>
      <c r="K108" s="172" t="str">
        <f t="shared" si="47"/>
        <v xml:space="preserve"> </v>
      </c>
      <c r="L108" s="250" t="str">
        <f>IF($A108="N/A"," ",IF(Pricetype3=2,MAX(C108,0),IF(OR(Pricetype3=1,Pricetype3=4),IF(C108=0,0,(_xll.EURO(C108,Strikeprice3,0,0,($AH108+IF(Smile=TRUE,VLOOKUP(MAX(-5,Strikeprice3-C108),Volsmile,2),0)),($A108-DateToday)+15,IF(Pricetype3=1,1,0),0))),C108)))</f>
        <v xml:space="preserve"> </v>
      </c>
      <c r="M108" s="250" t="str">
        <f>IF($A108="N/A"," ",IF(Pricetype3=2,MAX(D108,0),IF(OR(Pricetype3=1,Pricetype3=4),IF(D108=0,0,(_xll.EURO(D108,Strikeprice3,0,0,($AH108+IF(Smile=TRUE,VLOOKUP(MAX(-5,Strikeprice3-D108),Volsmile,2),0)),($A108-DateToday)+15,IF(Pricetype3=1,1,0),0))),D108)))</f>
        <v xml:space="preserve"> </v>
      </c>
      <c r="N108" s="250" t="str">
        <f>IF($A108="N/A"," ",IF(Pricetype3=2,MAX(E108,0),IF(OR(Pricetype3=1,Pricetype3=4),IF(E108=0,0,(_xll.EURO(E108,Strikeprice3,0,0,($AK108+IF(Smile=TRUE,VLOOKUP(MAX(-5,Strikeprice3-E108),Volsmile,2),0)),($A108-DateToday)+15,IF(Pricetype3=1,1,0),0))),E108)))</f>
        <v xml:space="preserve"> </v>
      </c>
      <c r="O108" s="250" t="str">
        <f>IF($A108="N/A"," ",IF(Pricetype3=2,MAX(F108,0),IF(OR(Pricetype3=1,Pricetype3=4),IF(F108=0,0,(_xll.EURO(F108,Strikeprice3,0,0,($AK108+IF(Smile=TRUE,VLOOKUP(MAX(-5,Strikeprice3-F108),Volsmile,2),0)),($A108-DateToday)+15,IF(Pricetype3=1,1,0),0))),F108)))</f>
        <v xml:space="preserve"> </v>
      </c>
      <c r="P108" s="250" t="str">
        <f>IF($A108="N/A"," ",IF(Pricetype3=2,MAX(G108,0),IF(OR(Pricetype3=1,Pricetype3=4),IF(G108=0,0,(_xll.EURO(G108,Strikeprice3,0,0,($AK108+IF(Smile=TRUE,VLOOKUP(MAX(-5,Strikeprice3-G108),Volsmile,2),0)),($A108-DateToday)+15,IF(Pricetype3=1,1,0),0))),G108)))</f>
        <v xml:space="preserve"> </v>
      </c>
      <c r="Q108" s="250" t="str">
        <f>IF($A108="N/A"," ",IF(Pricetype3=2,MAX(H108,0),IF(OR(Pricetype3=1,Pricetype3=4),IF(H108=0,0,(_xll.EURO(H108,Strikeprice3,0,0,($AK108+IF(Smile=TRUE,VLOOKUP(MAX(-5,Strikeprice3-H108),Volsmile,2),0)),($A108-DateToday)+15,IF(Pricetype3=1,1,0),0))),H108)))</f>
        <v xml:space="preserve"> </v>
      </c>
      <c r="R108" s="250" t="str">
        <f>IF($A108="N/A"," ",IF(Pricetype3=2,MAX(I108,0),IF(OR(Pricetype3=1,Pricetype3=4),IF(I108=0,0,(_xll.EURO(I108,Strikeprice3,0,0,($AK108+IF(Smile=TRUE,VLOOKUP(MAX(-5,Strikeprice3-I108),Volsmile,2),0)),($A108-DateToday)+15,IF(Pricetype3=1,1,0),0))),I108)))</f>
        <v xml:space="preserve"> </v>
      </c>
      <c r="S108" s="250" t="str">
        <f>IF($A108="N/A"," ",IF(Pricetype3=2,MAX(J108,0),IF(OR(Pricetype3=1,Pricetype3=4),IF(J108=0,0,(_xll.EURO(J108,Strikeprice3,0,0,($AK108+IF(Smile=TRUE,VLOOKUP(MAX(-5,Strikeprice3-J108),Volsmile,2),0)),($A108-DateToday)+15,IF(Pricetype3=1,1,0),0))),J108)))</f>
        <v xml:space="preserve"> </v>
      </c>
      <c r="T108" s="250" t="str">
        <f>IF($A108="N/A"," ",IF(Pricetype3=2,MAX(K108,0),IF(OR(Pricetype3=1,Pricetype3=4),IF(K108=0,0,(_xll.EURO(K108,Strikeprice3,0,0,($AK108+IF(Smile=TRUE,VLOOKUP(MAX(-5,Strikeprice3-K108),Volsmile,2),0)),($A108-DateToday)+15,IF(Pricetype3=1,1,0),0))),K108)))</f>
        <v xml:space="preserve"> </v>
      </c>
      <c r="U108" s="177" t="str">
        <f t="shared" si="32"/>
        <v xml:space="preserve"> </v>
      </c>
      <c r="V108" s="178" t="str">
        <f t="shared" si="48"/>
        <v xml:space="preserve"> </v>
      </c>
      <c r="W108" s="178" t="str">
        <f t="shared" si="49"/>
        <v xml:space="preserve"> </v>
      </c>
      <c r="X108" s="178" t="str">
        <f t="shared" si="50"/>
        <v xml:space="preserve"> </v>
      </c>
      <c r="Y108" s="178" t="str">
        <f t="shared" si="51"/>
        <v xml:space="preserve"> </v>
      </c>
      <c r="Z108" s="178" t="str">
        <f t="shared" si="52"/>
        <v xml:space="preserve"> </v>
      </c>
      <c r="AA108" s="178" t="str">
        <f t="shared" si="53"/>
        <v xml:space="preserve"> </v>
      </c>
      <c r="AB108" s="178" t="str">
        <f t="shared" si="54"/>
        <v xml:space="preserve"> </v>
      </c>
      <c r="AC108" s="178" t="str">
        <f t="shared" si="55"/>
        <v xml:space="preserve"> </v>
      </c>
      <c r="AD108" s="178" t="str">
        <f t="shared" si="56"/>
        <v xml:space="preserve"> </v>
      </c>
      <c r="AE108" s="178" t="str">
        <f t="shared" si="57"/>
        <v xml:space="preserve"> </v>
      </c>
      <c r="AF108" s="224" t="str">
        <f t="shared" si="58"/>
        <v xml:space="preserve"> </v>
      </c>
      <c r="AG108" s="224" t="str">
        <f t="shared" si="59"/>
        <v xml:space="preserve"> </v>
      </c>
      <c r="AH108" s="224" t="str">
        <f t="shared" si="60"/>
        <v xml:space="preserve"> </v>
      </c>
      <c r="AI108" s="224" t="str">
        <f t="shared" si="33"/>
        <v xml:space="preserve"> </v>
      </c>
      <c r="AJ108" s="224" t="str">
        <f t="shared" si="34"/>
        <v xml:space="preserve"> </v>
      </c>
      <c r="AK108" s="224" t="str">
        <f t="shared" si="61"/>
        <v xml:space="preserve"> </v>
      </c>
      <c r="AL108" s="224" t="str">
        <f>IF($A108="N/A"," ",IF(PV=1,0,'Pricing Inputs3'!R141))</f>
        <v xml:space="preserve"> </v>
      </c>
      <c r="AM108" s="313" t="str">
        <f t="shared" si="35"/>
        <v xml:space="preserve"> </v>
      </c>
      <c r="BQ108" t="str">
        <f t="shared" si="36"/>
        <v xml:space="preserve"> </v>
      </c>
      <c r="BR108" t="str">
        <f t="shared" si="37"/>
        <v xml:space="preserve"> </v>
      </c>
      <c r="BS108" t="str">
        <f t="shared" si="38"/>
        <v xml:space="preserve"> </v>
      </c>
    </row>
    <row r="109" spans="1:71" x14ac:dyDescent="0.2">
      <c r="A109" s="253" t="str">
        <f>IF(A108="N/A","N/A",IF(EDATE(A108,1)&gt;Inputs!$Q$5,"N/A",EDATE(A108,1)))</f>
        <v>N/A</v>
      </c>
      <c r="B109" s="324" t="str">
        <f t="shared" si="31"/>
        <v xml:space="preserve"> </v>
      </c>
      <c r="C109" s="172" t="str">
        <f t="shared" si="39"/>
        <v xml:space="preserve"> </v>
      </c>
      <c r="D109" s="172" t="str">
        <f t="shared" si="40"/>
        <v xml:space="preserve"> </v>
      </c>
      <c r="E109" s="172" t="str">
        <f t="shared" si="41"/>
        <v xml:space="preserve"> </v>
      </c>
      <c r="F109" s="172" t="str">
        <f t="shared" si="42"/>
        <v xml:space="preserve"> </v>
      </c>
      <c r="G109" s="172" t="str">
        <f t="shared" si="43"/>
        <v xml:space="preserve"> </v>
      </c>
      <c r="H109" s="172" t="str">
        <f t="shared" si="44"/>
        <v xml:space="preserve"> </v>
      </c>
      <c r="I109" s="172" t="str">
        <f t="shared" si="45"/>
        <v xml:space="preserve"> </v>
      </c>
      <c r="J109" s="172" t="str">
        <f t="shared" si="46"/>
        <v xml:space="preserve"> </v>
      </c>
      <c r="K109" s="172" t="str">
        <f t="shared" si="47"/>
        <v xml:space="preserve"> </v>
      </c>
      <c r="L109" s="250" t="str">
        <f>IF($A109="N/A"," ",IF(Pricetype3=2,MAX(C109,0),IF(OR(Pricetype3=1,Pricetype3=4),IF(C109=0,0,(_xll.EURO(C109,Strikeprice3,0,0,($AH109+IF(Smile=TRUE,VLOOKUP(MAX(-5,Strikeprice3-C109),Volsmile,2),0)),($A109-DateToday)+15,IF(Pricetype3=1,1,0),0))),C109)))</f>
        <v xml:space="preserve"> </v>
      </c>
      <c r="M109" s="250" t="str">
        <f>IF($A109="N/A"," ",IF(Pricetype3=2,MAX(D109,0),IF(OR(Pricetype3=1,Pricetype3=4),IF(D109=0,0,(_xll.EURO(D109,Strikeprice3,0,0,($AH109+IF(Smile=TRUE,VLOOKUP(MAX(-5,Strikeprice3-D109),Volsmile,2),0)),($A109-DateToday)+15,IF(Pricetype3=1,1,0),0))),D109)))</f>
        <v xml:space="preserve"> </v>
      </c>
      <c r="N109" s="250" t="str">
        <f>IF($A109="N/A"," ",IF(Pricetype3=2,MAX(E109,0),IF(OR(Pricetype3=1,Pricetype3=4),IF(E109=0,0,(_xll.EURO(E109,Strikeprice3,0,0,($AK109+IF(Smile=TRUE,VLOOKUP(MAX(-5,Strikeprice3-E109),Volsmile,2),0)),($A109-DateToday)+15,IF(Pricetype3=1,1,0),0))),E109)))</f>
        <v xml:space="preserve"> </v>
      </c>
      <c r="O109" s="250" t="str">
        <f>IF($A109="N/A"," ",IF(Pricetype3=2,MAX(F109,0),IF(OR(Pricetype3=1,Pricetype3=4),IF(F109=0,0,(_xll.EURO(F109,Strikeprice3,0,0,($AK109+IF(Smile=TRUE,VLOOKUP(MAX(-5,Strikeprice3-F109),Volsmile,2),0)),($A109-DateToday)+15,IF(Pricetype3=1,1,0),0))),F109)))</f>
        <v xml:space="preserve"> </v>
      </c>
      <c r="P109" s="250" t="str">
        <f>IF($A109="N/A"," ",IF(Pricetype3=2,MAX(G109,0),IF(OR(Pricetype3=1,Pricetype3=4),IF(G109=0,0,(_xll.EURO(G109,Strikeprice3,0,0,($AK109+IF(Smile=TRUE,VLOOKUP(MAX(-5,Strikeprice3-G109),Volsmile,2),0)),($A109-DateToday)+15,IF(Pricetype3=1,1,0),0))),G109)))</f>
        <v xml:space="preserve"> </v>
      </c>
      <c r="Q109" s="250" t="str">
        <f>IF($A109="N/A"," ",IF(Pricetype3=2,MAX(H109,0),IF(OR(Pricetype3=1,Pricetype3=4),IF(H109=0,0,(_xll.EURO(H109,Strikeprice3,0,0,($AK109+IF(Smile=TRUE,VLOOKUP(MAX(-5,Strikeprice3-H109),Volsmile,2),0)),($A109-DateToday)+15,IF(Pricetype3=1,1,0),0))),H109)))</f>
        <v xml:space="preserve"> </v>
      </c>
      <c r="R109" s="250" t="str">
        <f>IF($A109="N/A"," ",IF(Pricetype3=2,MAX(I109,0),IF(OR(Pricetype3=1,Pricetype3=4),IF(I109=0,0,(_xll.EURO(I109,Strikeprice3,0,0,($AK109+IF(Smile=TRUE,VLOOKUP(MAX(-5,Strikeprice3-I109),Volsmile,2),0)),($A109-DateToday)+15,IF(Pricetype3=1,1,0),0))),I109)))</f>
        <v xml:space="preserve"> </v>
      </c>
      <c r="S109" s="250" t="str">
        <f>IF($A109="N/A"," ",IF(Pricetype3=2,MAX(J109,0),IF(OR(Pricetype3=1,Pricetype3=4),IF(J109=0,0,(_xll.EURO(J109,Strikeprice3,0,0,($AK109+IF(Smile=TRUE,VLOOKUP(MAX(-5,Strikeprice3-J109),Volsmile,2),0)),($A109-DateToday)+15,IF(Pricetype3=1,1,0),0))),J109)))</f>
        <v xml:space="preserve"> </v>
      </c>
      <c r="T109" s="250" t="str">
        <f>IF($A109="N/A"," ",IF(Pricetype3=2,MAX(K109,0),IF(OR(Pricetype3=1,Pricetype3=4),IF(K109=0,0,(_xll.EURO(K109,Strikeprice3,0,0,($AK109+IF(Smile=TRUE,VLOOKUP(MAX(-5,Strikeprice3-K109),Volsmile,2),0)),($A109-DateToday)+15,IF(Pricetype3=1,1,0),0))),K109)))</f>
        <v xml:space="preserve"> </v>
      </c>
      <c r="U109" s="177" t="str">
        <f t="shared" si="32"/>
        <v xml:space="preserve"> </v>
      </c>
      <c r="V109" s="178" t="str">
        <f t="shared" si="48"/>
        <v xml:space="preserve"> </v>
      </c>
      <c r="W109" s="178" t="str">
        <f t="shared" si="49"/>
        <v xml:space="preserve"> </v>
      </c>
      <c r="X109" s="178" t="str">
        <f t="shared" si="50"/>
        <v xml:space="preserve"> </v>
      </c>
      <c r="Y109" s="178" t="str">
        <f t="shared" si="51"/>
        <v xml:space="preserve"> </v>
      </c>
      <c r="Z109" s="178" t="str">
        <f t="shared" si="52"/>
        <v xml:space="preserve"> </v>
      </c>
      <c r="AA109" s="178" t="str">
        <f t="shared" si="53"/>
        <v xml:space="preserve"> </v>
      </c>
      <c r="AB109" s="178" t="str">
        <f t="shared" si="54"/>
        <v xml:space="preserve"> </v>
      </c>
      <c r="AC109" s="178" t="str">
        <f t="shared" si="55"/>
        <v xml:space="preserve"> </v>
      </c>
      <c r="AD109" s="178" t="str">
        <f t="shared" si="56"/>
        <v xml:space="preserve"> </v>
      </c>
      <c r="AE109" s="178" t="str">
        <f t="shared" si="57"/>
        <v xml:space="preserve"> </v>
      </c>
      <c r="AF109" s="224" t="str">
        <f t="shared" si="58"/>
        <v xml:space="preserve"> </v>
      </c>
      <c r="AG109" s="224" t="str">
        <f t="shared" si="59"/>
        <v xml:space="preserve"> </v>
      </c>
      <c r="AH109" s="224" t="str">
        <f t="shared" si="60"/>
        <v xml:space="preserve"> </v>
      </c>
      <c r="AI109" s="224" t="str">
        <f t="shared" si="33"/>
        <v xml:space="preserve"> </v>
      </c>
      <c r="AJ109" s="224" t="str">
        <f t="shared" si="34"/>
        <v xml:space="preserve"> </v>
      </c>
      <c r="AK109" s="224" t="str">
        <f t="shared" si="61"/>
        <v xml:space="preserve"> </v>
      </c>
      <c r="AL109" s="224" t="str">
        <f>IF($A109="N/A"," ",IF(PV=1,0,'Pricing Inputs3'!R142))</f>
        <v xml:space="preserve"> </v>
      </c>
      <c r="AM109" s="313" t="str">
        <f t="shared" si="35"/>
        <v xml:space="preserve"> </v>
      </c>
      <c r="BQ109" t="str">
        <f t="shared" si="36"/>
        <v xml:space="preserve"> </v>
      </c>
      <c r="BR109" t="str">
        <f t="shared" si="37"/>
        <v xml:space="preserve"> </v>
      </c>
      <c r="BS109" t="str">
        <f t="shared" si="38"/>
        <v xml:space="preserve"> </v>
      </c>
    </row>
    <row r="110" spans="1:71" x14ac:dyDescent="0.2">
      <c r="A110" s="253" t="str">
        <f>IF(A109="N/A","N/A",IF(EDATE(A109,1)&gt;Inputs!$Q$5,"N/A",EDATE(A109,1)))</f>
        <v>N/A</v>
      </c>
      <c r="B110" s="324" t="str">
        <f t="shared" si="31"/>
        <v xml:space="preserve"> </v>
      </c>
      <c r="C110" s="172" t="str">
        <f t="shared" si="39"/>
        <v xml:space="preserve"> </v>
      </c>
      <c r="D110" s="172" t="str">
        <f t="shared" si="40"/>
        <v xml:space="preserve"> </v>
      </c>
      <c r="E110" s="172" t="str">
        <f t="shared" si="41"/>
        <v xml:space="preserve"> </v>
      </c>
      <c r="F110" s="172" t="str">
        <f t="shared" si="42"/>
        <v xml:space="preserve"> </v>
      </c>
      <c r="G110" s="172" t="str">
        <f t="shared" si="43"/>
        <v xml:space="preserve"> </v>
      </c>
      <c r="H110" s="172" t="str">
        <f t="shared" si="44"/>
        <v xml:space="preserve"> </v>
      </c>
      <c r="I110" s="172" t="str">
        <f t="shared" si="45"/>
        <v xml:space="preserve"> </v>
      </c>
      <c r="J110" s="172" t="str">
        <f t="shared" si="46"/>
        <v xml:space="preserve"> </v>
      </c>
      <c r="K110" s="172" t="str">
        <f t="shared" si="47"/>
        <v xml:space="preserve"> </v>
      </c>
      <c r="L110" s="250" t="str">
        <f>IF($A110="N/A"," ",IF(Pricetype3=2,MAX(C110,0),IF(OR(Pricetype3=1,Pricetype3=4),IF(C110=0,0,(_xll.EURO(C110,Strikeprice3,0,0,($AH110+IF(Smile=TRUE,VLOOKUP(MAX(-5,Strikeprice3-C110),Volsmile,2),0)),($A110-DateToday)+15,IF(Pricetype3=1,1,0),0))),C110)))</f>
        <v xml:space="preserve"> </v>
      </c>
      <c r="M110" s="250" t="str">
        <f>IF($A110="N/A"," ",IF(Pricetype3=2,MAX(D110,0),IF(OR(Pricetype3=1,Pricetype3=4),IF(D110=0,0,(_xll.EURO(D110,Strikeprice3,0,0,($AH110+IF(Smile=TRUE,VLOOKUP(MAX(-5,Strikeprice3-D110),Volsmile,2),0)),($A110-DateToday)+15,IF(Pricetype3=1,1,0),0))),D110)))</f>
        <v xml:space="preserve"> </v>
      </c>
      <c r="N110" s="250" t="str">
        <f>IF($A110="N/A"," ",IF(Pricetype3=2,MAX(E110,0),IF(OR(Pricetype3=1,Pricetype3=4),IF(E110=0,0,(_xll.EURO(E110,Strikeprice3,0,0,($AK110+IF(Smile=TRUE,VLOOKUP(MAX(-5,Strikeprice3-E110),Volsmile,2),0)),($A110-DateToday)+15,IF(Pricetype3=1,1,0),0))),E110)))</f>
        <v xml:space="preserve"> </v>
      </c>
      <c r="O110" s="250" t="str">
        <f>IF($A110="N/A"," ",IF(Pricetype3=2,MAX(F110,0),IF(OR(Pricetype3=1,Pricetype3=4),IF(F110=0,0,(_xll.EURO(F110,Strikeprice3,0,0,($AK110+IF(Smile=TRUE,VLOOKUP(MAX(-5,Strikeprice3-F110),Volsmile,2),0)),($A110-DateToday)+15,IF(Pricetype3=1,1,0),0))),F110)))</f>
        <v xml:space="preserve"> </v>
      </c>
      <c r="P110" s="250" t="str">
        <f>IF($A110="N/A"," ",IF(Pricetype3=2,MAX(G110,0),IF(OR(Pricetype3=1,Pricetype3=4),IF(G110=0,0,(_xll.EURO(G110,Strikeprice3,0,0,($AK110+IF(Smile=TRUE,VLOOKUP(MAX(-5,Strikeprice3-G110),Volsmile,2),0)),($A110-DateToday)+15,IF(Pricetype3=1,1,0),0))),G110)))</f>
        <v xml:space="preserve"> </v>
      </c>
      <c r="Q110" s="250" t="str">
        <f>IF($A110="N/A"," ",IF(Pricetype3=2,MAX(H110,0),IF(OR(Pricetype3=1,Pricetype3=4),IF(H110=0,0,(_xll.EURO(H110,Strikeprice3,0,0,($AK110+IF(Smile=TRUE,VLOOKUP(MAX(-5,Strikeprice3-H110),Volsmile,2),0)),($A110-DateToday)+15,IF(Pricetype3=1,1,0),0))),H110)))</f>
        <v xml:space="preserve"> </v>
      </c>
      <c r="R110" s="250" t="str">
        <f>IF($A110="N/A"," ",IF(Pricetype3=2,MAX(I110,0),IF(OR(Pricetype3=1,Pricetype3=4),IF(I110=0,0,(_xll.EURO(I110,Strikeprice3,0,0,($AK110+IF(Smile=TRUE,VLOOKUP(MAX(-5,Strikeprice3-I110),Volsmile,2),0)),($A110-DateToday)+15,IF(Pricetype3=1,1,0),0))),I110)))</f>
        <v xml:space="preserve"> </v>
      </c>
      <c r="S110" s="250" t="str">
        <f>IF($A110="N/A"," ",IF(Pricetype3=2,MAX(J110,0),IF(OR(Pricetype3=1,Pricetype3=4),IF(J110=0,0,(_xll.EURO(J110,Strikeprice3,0,0,($AK110+IF(Smile=TRUE,VLOOKUP(MAX(-5,Strikeprice3-J110),Volsmile,2),0)),($A110-DateToday)+15,IF(Pricetype3=1,1,0),0))),J110)))</f>
        <v xml:space="preserve"> </v>
      </c>
      <c r="T110" s="250" t="str">
        <f>IF($A110="N/A"," ",IF(Pricetype3=2,MAX(K110,0),IF(OR(Pricetype3=1,Pricetype3=4),IF(K110=0,0,(_xll.EURO(K110,Strikeprice3,0,0,($AK110+IF(Smile=TRUE,VLOOKUP(MAX(-5,Strikeprice3-K110),Volsmile,2),0)),($A110-DateToday)+15,IF(Pricetype3=1,1,0),0))),K110)))</f>
        <v xml:space="preserve"> </v>
      </c>
      <c r="U110" s="177" t="str">
        <f t="shared" si="32"/>
        <v xml:space="preserve"> </v>
      </c>
      <c r="V110" s="178" t="str">
        <f t="shared" si="48"/>
        <v xml:space="preserve"> </v>
      </c>
      <c r="W110" s="178" t="str">
        <f t="shared" si="49"/>
        <v xml:space="preserve"> </v>
      </c>
      <c r="X110" s="178" t="str">
        <f t="shared" si="50"/>
        <v xml:space="preserve"> </v>
      </c>
      <c r="Y110" s="178" t="str">
        <f t="shared" si="51"/>
        <v xml:space="preserve"> </v>
      </c>
      <c r="Z110" s="178" t="str">
        <f t="shared" si="52"/>
        <v xml:space="preserve"> </v>
      </c>
      <c r="AA110" s="178" t="str">
        <f t="shared" si="53"/>
        <v xml:space="preserve"> </v>
      </c>
      <c r="AB110" s="178" t="str">
        <f t="shared" si="54"/>
        <v xml:space="preserve"> </v>
      </c>
      <c r="AC110" s="178" t="str">
        <f t="shared" si="55"/>
        <v xml:space="preserve"> </v>
      </c>
      <c r="AD110" s="178" t="str">
        <f t="shared" si="56"/>
        <v xml:space="preserve"> </v>
      </c>
      <c r="AE110" s="178" t="str">
        <f t="shared" si="57"/>
        <v xml:space="preserve"> </v>
      </c>
      <c r="AF110" s="224" t="str">
        <f t="shared" si="58"/>
        <v xml:space="preserve"> </v>
      </c>
      <c r="AG110" s="224" t="str">
        <f t="shared" si="59"/>
        <v xml:space="preserve"> </v>
      </c>
      <c r="AH110" s="224" t="str">
        <f t="shared" si="60"/>
        <v xml:space="preserve"> </v>
      </c>
      <c r="AI110" s="224" t="str">
        <f t="shared" si="33"/>
        <v xml:space="preserve"> </v>
      </c>
      <c r="AJ110" s="224" t="str">
        <f t="shared" si="34"/>
        <v xml:space="preserve"> </v>
      </c>
      <c r="AK110" s="224" t="str">
        <f t="shared" si="61"/>
        <v xml:space="preserve"> </v>
      </c>
      <c r="AL110" s="224" t="str">
        <f>IF($A110="N/A"," ",IF(PV=1,0,'Pricing Inputs3'!R143))</f>
        <v xml:space="preserve"> </v>
      </c>
      <c r="AM110" s="313" t="str">
        <f t="shared" si="35"/>
        <v xml:space="preserve"> </v>
      </c>
      <c r="BQ110" t="str">
        <f t="shared" si="36"/>
        <v xml:space="preserve"> </v>
      </c>
      <c r="BR110" t="str">
        <f t="shared" si="37"/>
        <v xml:space="preserve"> </v>
      </c>
      <c r="BS110" t="str">
        <f t="shared" si="38"/>
        <v xml:space="preserve"> </v>
      </c>
    </row>
    <row r="111" spans="1:71" x14ac:dyDescent="0.2">
      <c r="A111" s="253" t="str">
        <f>IF(A110="N/A","N/A",IF(EDATE(A110,1)&gt;Inputs!$Q$5,"N/A",EDATE(A110,1)))</f>
        <v>N/A</v>
      </c>
      <c r="B111" s="324" t="str">
        <f t="shared" si="31"/>
        <v xml:space="preserve"> </v>
      </c>
      <c r="C111" s="172" t="str">
        <f t="shared" si="39"/>
        <v xml:space="preserve"> </v>
      </c>
      <c r="D111" s="172" t="str">
        <f t="shared" si="40"/>
        <v xml:space="preserve"> </v>
      </c>
      <c r="E111" s="172" t="str">
        <f t="shared" si="41"/>
        <v xml:space="preserve"> </v>
      </c>
      <c r="F111" s="172" t="str">
        <f t="shared" si="42"/>
        <v xml:space="preserve"> </v>
      </c>
      <c r="G111" s="172" t="str">
        <f t="shared" si="43"/>
        <v xml:space="preserve"> </v>
      </c>
      <c r="H111" s="172" t="str">
        <f t="shared" si="44"/>
        <v xml:space="preserve"> </v>
      </c>
      <c r="I111" s="172" t="str">
        <f t="shared" si="45"/>
        <v xml:space="preserve"> </v>
      </c>
      <c r="J111" s="172" t="str">
        <f t="shared" si="46"/>
        <v xml:space="preserve"> </v>
      </c>
      <c r="K111" s="172" t="str">
        <f t="shared" si="47"/>
        <v xml:space="preserve"> </v>
      </c>
      <c r="L111" s="250" t="str">
        <f>IF($A111="N/A"," ",IF(Pricetype3=2,MAX(C111,0),IF(OR(Pricetype3=1,Pricetype3=4),IF(C111=0,0,(_xll.EURO(C111,Strikeprice3,0,0,($AH111+IF(Smile=TRUE,VLOOKUP(MAX(-5,Strikeprice3-C111),Volsmile,2),0)),($A111-DateToday)+15,IF(Pricetype3=1,1,0),0))),C111)))</f>
        <v xml:space="preserve"> </v>
      </c>
      <c r="M111" s="250" t="str">
        <f>IF($A111="N/A"," ",IF(Pricetype3=2,MAX(D111,0),IF(OR(Pricetype3=1,Pricetype3=4),IF(D111=0,0,(_xll.EURO(D111,Strikeprice3,0,0,($AH111+IF(Smile=TRUE,VLOOKUP(MAX(-5,Strikeprice3-D111),Volsmile,2),0)),($A111-DateToday)+15,IF(Pricetype3=1,1,0),0))),D111)))</f>
        <v xml:space="preserve"> </v>
      </c>
      <c r="N111" s="250" t="str">
        <f>IF($A111="N/A"," ",IF(Pricetype3=2,MAX(E111,0),IF(OR(Pricetype3=1,Pricetype3=4),IF(E111=0,0,(_xll.EURO(E111,Strikeprice3,0,0,($AK111+IF(Smile=TRUE,VLOOKUP(MAX(-5,Strikeprice3-E111),Volsmile,2),0)),($A111-DateToday)+15,IF(Pricetype3=1,1,0),0))),E111)))</f>
        <v xml:space="preserve"> </v>
      </c>
      <c r="O111" s="250" t="str">
        <f>IF($A111="N/A"," ",IF(Pricetype3=2,MAX(F111,0),IF(OR(Pricetype3=1,Pricetype3=4),IF(F111=0,0,(_xll.EURO(F111,Strikeprice3,0,0,($AK111+IF(Smile=TRUE,VLOOKUP(MAX(-5,Strikeprice3-F111),Volsmile,2),0)),($A111-DateToday)+15,IF(Pricetype3=1,1,0),0))),F111)))</f>
        <v xml:space="preserve"> </v>
      </c>
      <c r="P111" s="250" t="str">
        <f>IF($A111="N/A"," ",IF(Pricetype3=2,MAX(G111,0),IF(OR(Pricetype3=1,Pricetype3=4),IF(G111=0,0,(_xll.EURO(G111,Strikeprice3,0,0,($AK111+IF(Smile=TRUE,VLOOKUP(MAX(-5,Strikeprice3-G111),Volsmile,2),0)),($A111-DateToday)+15,IF(Pricetype3=1,1,0),0))),G111)))</f>
        <v xml:space="preserve"> </v>
      </c>
      <c r="Q111" s="250" t="str">
        <f>IF($A111="N/A"," ",IF(Pricetype3=2,MAX(H111,0),IF(OR(Pricetype3=1,Pricetype3=4),IF(H111=0,0,(_xll.EURO(H111,Strikeprice3,0,0,($AK111+IF(Smile=TRUE,VLOOKUP(MAX(-5,Strikeprice3-H111),Volsmile,2),0)),($A111-DateToday)+15,IF(Pricetype3=1,1,0),0))),H111)))</f>
        <v xml:space="preserve"> </v>
      </c>
      <c r="R111" s="250" t="str">
        <f>IF($A111="N/A"," ",IF(Pricetype3=2,MAX(I111,0),IF(OR(Pricetype3=1,Pricetype3=4),IF(I111=0,0,(_xll.EURO(I111,Strikeprice3,0,0,($AK111+IF(Smile=TRUE,VLOOKUP(MAX(-5,Strikeprice3-I111),Volsmile,2),0)),($A111-DateToday)+15,IF(Pricetype3=1,1,0),0))),I111)))</f>
        <v xml:space="preserve"> </v>
      </c>
      <c r="S111" s="250" t="str">
        <f>IF($A111="N/A"," ",IF(Pricetype3=2,MAX(J111,0),IF(OR(Pricetype3=1,Pricetype3=4),IF(J111=0,0,(_xll.EURO(J111,Strikeprice3,0,0,($AK111+IF(Smile=TRUE,VLOOKUP(MAX(-5,Strikeprice3-J111),Volsmile,2),0)),($A111-DateToday)+15,IF(Pricetype3=1,1,0),0))),J111)))</f>
        <v xml:space="preserve"> </v>
      </c>
      <c r="T111" s="250" t="str">
        <f>IF($A111="N/A"," ",IF(Pricetype3=2,MAX(K111,0),IF(OR(Pricetype3=1,Pricetype3=4),IF(K111=0,0,(_xll.EURO(K111,Strikeprice3,0,0,($AK111+IF(Smile=TRUE,VLOOKUP(MAX(-5,Strikeprice3-K111),Volsmile,2),0)),($A111-DateToday)+15,IF(Pricetype3=1,1,0),0))),K111)))</f>
        <v xml:space="preserve"> </v>
      </c>
      <c r="U111" s="177" t="str">
        <f t="shared" si="32"/>
        <v xml:space="preserve"> </v>
      </c>
      <c r="V111" s="178" t="str">
        <f t="shared" si="48"/>
        <v xml:space="preserve"> </v>
      </c>
      <c r="W111" s="178" t="str">
        <f t="shared" si="49"/>
        <v xml:space="preserve"> </v>
      </c>
      <c r="X111" s="178" t="str">
        <f t="shared" si="50"/>
        <v xml:space="preserve"> </v>
      </c>
      <c r="Y111" s="178" t="str">
        <f t="shared" si="51"/>
        <v xml:space="preserve"> </v>
      </c>
      <c r="Z111" s="178" t="str">
        <f t="shared" si="52"/>
        <v xml:space="preserve"> </v>
      </c>
      <c r="AA111" s="178" t="str">
        <f t="shared" si="53"/>
        <v xml:space="preserve"> </v>
      </c>
      <c r="AB111" s="178" t="str">
        <f t="shared" si="54"/>
        <v xml:space="preserve"> </v>
      </c>
      <c r="AC111" s="178" t="str">
        <f t="shared" si="55"/>
        <v xml:space="preserve"> </v>
      </c>
      <c r="AD111" s="178" t="str">
        <f t="shared" si="56"/>
        <v xml:space="preserve"> </v>
      </c>
      <c r="AE111" s="178" t="str">
        <f t="shared" si="57"/>
        <v xml:space="preserve"> </v>
      </c>
      <c r="AF111" s="224" t="str">
        <f t="shared" si="58"/>
        <v xml:space="preserve"> </v>
      </c>
      <c r="AG111" s="224" t="str">
        <f t="shared" si="59"/>
        <v xml:space="preserve"> </v>
      </c>
      <c r="AH111" s="224" t="str">
        <f t="shared" si="60"/>
        <v xml:space="preserve"> </v>
      </c>
      <c r="AI111" s="224" t="str">
        <f t="shared" si="33"/>
        <v xml:space="preserve"> </v>
      </c>
      <c r="AJ111" s="224" t="str">
        <f t="shared" si="34"/>
        <v xml:space="preserve"> </v>
      </c>
      <c r="AK111" s="224" t="str">
        <f t="shared" si="61"/>
        <v xml:space="preserve"> </v>
      </c>
      <c r="AL111" s="224" t="str">
        <f>IF($A111="N/A"," ",IF(PV=1,0,'Pricing Inputs3'!R144))</f>
        <v xml:space="preserve"> </v>
      </c>
      <c r="AM111" s="313" t="str">
        <f t="shared" si="35"/>
        <v xml:space="preserve"> </v>
      </c>
      <c r="BQ111" t="str">
        <f t="shared" si="36"/>
        <v xml:space="preserve"> </v>
      </c>
      <c r="BR111" t="str">
        <f t="shared" si="37"/>
        <v xml:space="preserve"> </v>
      </c>
      <c r="BS111" t="str">
        <f t="shared" si="38"/>
        <v xml:space="preserve"> </v>
      </c>
    </row>
    <row r="112" spans="1:71" x14ac:dyDescent="0.2">
      <c r="A112" s="253" t="str">
        <f>IF(A111="N/A","N/A",IF(EDATE(A111,1)&gt;Inputs!$Q$5,"N/A",EDATE(A111,1)))</f>
        <v>N/A</v>
      </c>
      <c r="B112" s="324" t="str">
        <f t="shared" si="31"/>
        <v xml:space="preserve"> </v>
      </c>
      <c r="C112" s="172" t="str">
        <f t="shared" si="39"/>
        <v xml:space="preserve"> </v>
      </c>
      <c r="D112" s="172" t="str">
        <f t="shared" si="40"/>
        <v xml:space="preserve"> </v>
      </c>
      <c r="E112" s="172" t="str">
        <f t="shared" si="41"/>
        <v xml:space="preserve"> </v>
      </c>
      <c r="F112" s="172" t="str">
        <f t="shared" si="42"/>
        <v xml:space="preserve"> </v>
      </c>
      <c r="G112" s="172" t="str">
        <f t="shared" si="43"/>
        <v xml:space="preserve"> </v>
      </c>
      <c r="H112" s="172" t="str">
        <f t="shared" si="44"/>
        <v xml:space="preserve"> </v>
      </c>
      <c r="I112" s="172" t="str">
        <f t="shared" si="45"/>
        <v xml:space="preserve"> </v>
      </c>
      <c r="J112" s="172" t="str">
        <f t="shared" si="46"/>
        <v xml:space="preserve"> </v>
      </c>
      <c r="K112" s="172" t="str">
        <f t="shared" si="47"/>
        <v xml:space="preserve"> </v>
      </c>
      <c r="L112" s="250" t="str">
        <f>IF($A112="N/A"," ",IF(Pricetype3=2,MAX(C112,0),IF(OR(Pricetype3=1,Pricetype3=4),IF(C112=0,0,(_xll.EURO(C112,Strikeprice3,0,0,($AH112+IF(Smile=TRUE,VLOOKUP(MAX(-5,Strikeprice3-C112),Volsmile,2),0)),($A112-DateToday)+15,IF(Pricetype3=1,1,0),0))),C112)))</f>
        <v xml:space="preserve"> </v>
      </c>
      <c r="M112" s="250" t="str">
        <f>IF($A112="N/A"," ",IF(Pricetype3=2,MAX(D112,0),IF(OR(Pricetype3=1,Pricetype3=4),IF(D112=0,0,(_xll.EURO(D112,Strikeprice3,0,0,($AH112+IF(Smile=TRUE,VLOOKUP(MAX(-5,Strikeprice3-D112),Volsmile,2),0)),($A112-DateToday)+15,IF(Pricetype3=1,1,0),0))),D112)))</f>
        <v xml:space="preserve"> </v>
      </c>
      <c r="N112" s="250" t="str">
        <f>IF($A112="N/A"," ",IF(Pricetype3=2,MAX(E112,0),IF(OR(Pricetype3=1,Pricetype3=4),IF(E112=0,0,(_xll.EURO(E112,Strikeprice3,0,0,($AK112+IF(Smile=TRUE,VLOOKUP(MAX(-5,Strikeprice3-E112),Volsmile,2),0)),($A112-DateToday)+15,IF(Pricetype3=1,1,0),0))),E112)))</f>
        <v xml:space="preserve"> </v>
      </c>
      <c r="O112" s="250" t="str">
        <f>IF($A112="N/A"," ",IF(Pricetype3=2,MAX(F112,0),IF(OR(Pricetype3=1,Pricetype3=4),IF(F112=0,0,(_xll.EURO(F112,Strikeprice3,0,0,($AK112+IF(Smile=TRUE,VLOOKUP(MAX(-5,Strikeprice3-F112),Volsmile,2),0)),($A112-DateToday)+15,IF(Pricetype3=1,1,0),0))),F112)))</f>
        <v xml:space="preserve"> </v>
      </c>
      <c r="P112" s="250" t="str">
        <f>IF($A112="N/A"," ",IF(Pricetype3=2,MAX(G112,0),IF(OR(Pricetype3=1,Pricetype3=4),IF(G112=0,0,(_xll.EURO(G112,Strikeprice3,0,0,($AK112+IF(Smile=TRUE,VLOOKUP(MAX(-5,Strikeprice3-G112),Volsmile,2),0)),($A112-DateToday)+15,IF(Pricetype3=1,1,0),0))),G112)))</f>
        <v xml:space="preserve"> </v>
      </c>
      <c r="Q112" s="250" t="str">
        <f>IF($A112="N/A"," ",IF(Pricetype3=2,MAX(H112,0),IF(OR(Pricetype3=1,Pricetype3=4),IF(H112=0,0,(_xll.EURO(H112,Strikeprice3,0,0,($AK112+IF(Smile=TRUE,VLOOKUP(MAX(-5,Strikeprice3-H112),Volsmile,2),0)),($A112-DateToday)+15,IF(Pricetype3=1,1,0),0))),H112)))</f>
        <v xml:space="preserve"> </v>
      </c>
      <c r="R112" s="250" t="str">
        <f>IF($A112="N/A"," ",IF(Pricetype3=2,MAX(I112,0),IF(OR(Pricetype3=1,Pricetype3=4),IF(I112=0,0,(_xll.EURO(I112,Strikeprice3,0,0,($AK112+IF(Smile=TRUE,VLOOKUP(MAX(-5,Strikeprice3-I112),Volsmile,2),0)),($A112-DateToday)+15,IF(Pricetype3=1,1,0),0))),I112)))</f>
        <v xml:space="preserve"> </v>
      </c>
      <c r="S112" s="250" t="str">
        <f>IF($A112="N/A"," ",IF(Pricetype3=2,MAX(J112,0),IF(OR(Pricetype3=1,Pricetype3=4),IF(J112=0,0,(_xll.EURO(J112,Strikeprice3,0,0,($AK112+IF(Smile=TRUE,VLOOKUP(MAX(-5,Strikeprice3-J112),Volsmile,2),0)),($A112-DateToday)+15,IF(Pricetype3=1,1,0),0))),J112)))</f>
        <v xml:space="preserve"> </v>
      </c>
      <c r="T112" s="250" t="str">
        <f>IF($A112="N/A"," ",IF(Pricetype3=2,MAX(K112,0),IF(OR(Pricetype3=1,Pricetype3=4),IF(K112=0,0,(_xll.EURO(K112,Strikeprice3,0,0,($AK112+IF(Smile=TRUE,VLOOKUP(MAX(-5,Strikeprice3-K112),Volsmile,2),0)),($A112-DateToday)+15,IF(Pricetype3=1,1,0),0))),K112)))</f>
        <v xml:space="preserve"> </v>
      </c>
      <c r="U112" s="177" t="str">
        <f t="shared" si="32"/>
        <v xml:space="preserve"> </v>
      </c>
      <c r="V112" s="178" t="str">
        <f t="shared" si="48"/>
        <v xml:space="preserve"> </v>
      </c>
      <c r="W112" s="178" t="str">
        <f t="shared" si="49"/>
        <v xml:space="preserve"> </v>
      </c>
      <c r="X112" s="178" t="str">
        <f t="shared" si="50"/>
        <v xml:space="preserve"> </v>
      </c>
      <c r="Y112" s="178" t="str">
        <f t="shared" si="51"/>
        <v xml:space="preserve"> </v>
      </c>
      <c r="Z112" s="178" t="str">
        <f t="shared" si="52"/>
        <v xml:space="preserve"> </v>
      </c>
      <c r="AA112" s="178" t="str">
        <f t="shared" si="53"/>
        <v xml:space="preserve"> </v>
      </c>
      <c r="AB112" s="178" t="str">
        <f t="shared" si="54"/>
        <v xml:space="preserve"> </v>
      </c>
      <c r="AC112" s="178" t="str">
        <f t="shared" si="55"/>
        <v xml:space="preserve"> </v>
      </c>
      <c r="AD112" s="178" t="str">
        <f t="shared" si="56"/>
        <v xml:space="preserve"> </v>
      </c>
      <c r="AE112" s="178" t="str">
        <f t="shared" si="57"/>
        <v xml:space="preserve"> </v>
      </c>
      <c r="AF112" s="224" t="str">
        <f t="shared" si="58"/>
        <v xml:space="preserve"> </v>
      </c>
      <c r="AG112" s="224" t="str">
        <f t="shared" si="59"/>
        <v xml:space="preserve"> </v>
      </c>
      <c r="AH112" s="224" t="str">
        <f t="shared" si="60"/>
        <v xml:space="preserve"> </v>
      </c>
      <c r="AI112" s="224" t="str">
        <f t="shared" si="33"/>
        <v xml:space="preserve"> </v>
      </c>
      <c r="AJ112" s="224" t="str">
        <f t="shared" si="34"/>
        <v xml:space="preserve"> </v>
      </c>
      <c r="AK112" s="224" t="str">
        <f t="shared" si="61"/>
        <v xml:space="preserve"> </v>
      </c>
      <c r="AL112" s="224" t="str">
        <f>IF($A112="N/A"," ",IF(PV=1,0,'Pricing Inputs3'!R145))</f>
        <v xml:space="preserve"> </v>
      </c>
      <c r="AM112" s="313" t="str">
        <f t="shared" si="35"/>
        <v xml:space="preserve"> </v>
      </c>
      <c r="BQ112" t="str">
        <f t="shared" si="36"/>
        <v xml:space="preserve"> </v>
      </c>
      <c r="BR112" t="str">
        <f t="shared" si="37"/>
        <v xml:space="preserve"> </v>
      </c>
      <c r="BS112" t="str">
        <f t="shared" si="38"/>
        <v xml:space="preserve"> </v>
      </c>
    </row>
    <row r="113" spans="1:71" x14ac:dyDescent="0.2">
      <c r="A113" s="253" t="str">
        <f>IF(A112="N/A","N/A",IF(EDATE(A112,1)&gt;Inputs!$Q$5,"N/A",EDATE(A112,1)))</f>
        <v>N/A</v>
      </c>
      <c r="B113" s="324" t="str">
        <f t="shared" si="31"/>
        <v xml:space="preserve"> </v>
      </c>
      <c r="C113" s="172" t="str">
        <f t="shared" si="39"/>
        <v xml:space="preserve"> </v>
      </c>
      <c r="D113" s="172" t="str">
        <f t="shared" si="40"/>
        <v xml:space="preserve"> </v>
      </c>
      <c r="E113" s="172" t="str">
        <f t="shared" si="41"/>
        <v xml:space="preserve"> </v>
      </c>
      <c r="F113" s="172" t="str">
        <f t="shared" si="42"/>
        <v xml:space="preserve"> </v>
      </c>
      <c r="G113" s="172" t="str">
        <f t="shared" si="43"/>
        <v xml:space="preserve"> </v>
      </c>
      <c r="H113" s="172" t="str">
        <f t="shared" si="44"/>
        <v xml:space="preserve"> </v>
      </c>
      <c r="I113" s="172" t="str">
        <f t="shared" si="45"/>
        <v xml:space="preserve"> </v>
      </c>
      <c r="J113" s="172" t="str">
        <f t="shared" si="46"/>
        <v xml:space="preserve"> </v>
      </c>
      <c r="K113" s="172" t="str">
        <f t="shared" si="47"/>
        <v xml:space="preserve"> </v>
      </c>
      <c r="L113" s="250" t="str">
        <f>IF($A113="N/A"," ",IF(Pricetype3=2,MAX(C113,0),IF(OR(Pricetype3=1,Pricetype3=4),IF(C113=0,0,(_xll.EURO(C113,Strikeprice3,0,0,($AH113+IF(Smile=TRUE,VLOOKUP(MAX(-5,Strikeprice3-C113),Volsmile,2),0)),($A113-DateToday)+15,IF(Pricetype3=1,1,0),0))),C113)))</f>
        <v xml:space="preserve"> </v>
      </c>
      <c r="M113" s="250" t="str">
        <f>IF($A113="N/A"," ",IF(Pricetype3=2,MAX(D113,0),IF(OR(Pricetype3=1,Pricetype3=4),IF(D113=0,0,(_xll.EURO(D113,Strikeprice3,0,0,($AH113+IF(Smile=TRUE,VLOOKUP(MAX(-5,Strikeprice3-D113),Volsmile,2),0)),($A113-DateToday)+15,IF(Pricetype3=1,1,0),0))),D113)))</f>
        <v xml:space="preserve"> </v>
      </c>
      <c r="N113" s="250" t="str">
        <f>IF($A113="N/A"," ",IF(Pricetype3=2,MAX(E113,0),IF(OR(Pricetype3=1,Pricetype3=4),IF(E113=0,0,(_xll.EURO(E113,Strikeprice3,0,0,($AK113+IF(Smile=TRUE,VLOOKUP(MAX(-5,Strikeprice3-E113),Volsmile,2),0)),($A113-DateToday)+15,IF(Pricetype3=1,1,0),0))),E113)))</f>
        <v xml:space="preserve"> </v>
      </c>
      <c r="O113" s="250" t="str">
        <f>IF($A113="N/A"," ",IF(Pricetype3=2,MAX(F113,0),IF(OR(Pricetype3=1,Pricetype3=4),IF(F113=0,0,(_xll.EURO(F113,Strikeprice3,0,0,($AK113+IF(Smile=TRUE,VLOOKUP(MAX(-5,Strikeprice3-F113),Volsmile,2),0)),($A113-DateToday)+15,IF(Pricetype3=1,1,0),0))),F113)))</f>
        <v xml:space="preserve"> </v>
      </c>
      <c r="P113" s="250" t="str">
        <f>IF($A113="N/A"," ",IF(Pricetype3=2,MAX(G113,0),IF(OR(Pricetype3=1,Pricetype3=4),IF(G113=0,0,(_xll.EURO(G113,Strikeprice3,0,0,($AK113+IF(Smile=TRUE,VLOOKUP(MAX(-5,Strikeprice3-G113),Volsmile,2),0)),($A113-DateToday)+15,IF(Pricetype3=1,1,0),0))),G113)))</f>
        <v xml:space="preserve"> </v>
      </c>
      <c r="Q113" s="250" t="str">
        <f>IF($A113="N/A"," ",IF(Pricetype3=2,MAX(H113,0),IF(OR(Pricetype3=1,Pricetype3=4),IF(H113=0,0,(_xll.EURO(H113,Strikeprice3,0,0,($AK113+IF(Smile=TRUE,VLOOKUP(MAX(-5,Strikeprice3-H113),Volsmile,2),0)),($A113-DateToday)+15,IF(Pricetype3=1,1,0),0))),H113)))</f>
        <v xml:space="preserve"> </v>
      </c>
      <c r="R113" s="250" t="str">
        <f>IF($A113="N/A"," ",IF(Pricetype3=2,MAX(I113,0),IF(OR(Pricetype3=1,Pricetype3=4),IF(I113=0,0,(_xll.EURO(I113,Strikeprice3,0,0,($AK113+IF(Smile=TRUE,VLOOKUP(MAX(-5,Strikeprice3-I113),Volsmile,2),0)),($A113-DateToday)+15,IF(Pricetype3=1,1,0),0))),I113)))</f>
        <v xml:space="preserve"> </v>
      </c>
      <c r="S113" s="250" t="str">
        <f>IF($A113="N/A"," ",IF(Pricetype3=2,MAX(J113,0),IF(OR(Pricetype3=1,Pricetype3=4),IF(J113=0,0,(_xll.EURO(J113,Strikeprice3,0,0,($AK113+IF(Smile=TRUE,VLOOKUP(MAX(-5,Strikeprice3-J113),Volsmile,2),0)),($A113-DateToday)+15,IF(Pricetype3=1,1,0),0))),J113)))</f>
        <v xml:space="preserve"> </v>
      </c>
      <c r="T113" s="250" t="str">
        <f>IF($A113="N/A"," ",IF(Pricetype3=2,MAX(K113,0),IF(OR(Pricetype3=1,Pricetype3=4),IF(K113=0,0,(_xll.EURO(K113,Strikeprice3,0,0,($AK113+IF(Smile=TRUE,VLOOKUP(MAX(-5,Strikeprice3-K113),Volsmile,2),0)),($A113-DateToday)+15,IF(Pricetype3=1,1,0),0))),K113)))</f>
        <v xml:space="preserve"> </v>
      </c>
      <c r="U113" s="177" t="str">
        <f t="shared" si="32"/>
        <v xml:space="preserve"> </v>
      </c>
      <c r="V113" s="178" t="str">
        <f t="shared" si="48"/>
        <v xml:space="preserve"> </v>
      </c>
      <c r="W113" s="178" t="str">
        <f t="shared" si="49"/>
        <v xml:space="preserve"> </v>
      </c>
      <c r="X113" s="178" t="str">
        <f t="shared" si="50"/>
        <v xml:space="preserve"> </v>
      </c>
      <c r="Y113" s="178" t="str">
        <f t="shared" si="51"/>
        <v xml:space="preserve"> </v>
      </c>
      <c r="Z113" s="178" t="str">
        <f t="shared" si="52"/>
        <v xml:space="preserve"> </v>
      </c>
      <c r="AA113" s="178" t="str">
        <f t="shared" si="53"/>
        <v xml:space="preserve"> </v>
      </c>
      <c r="AB113" s="178" t="str">
        <f t="shared" si="54"/>
        <v xml:space="preserve"> </v>
      </c>
      <c r="AC113" s="178" t="str">
        <f t="shared" si="55"/>
        <v xml:space="preserve"> </v>
      </c>
      <c r="AD113" s="178" t="str">
        <f t="shared" si="56"/>
        <v xml:space="preserve"> </v>
      </c>
      <c r="AE113" s="178" t="str">
        <f t="shared" si="57"/>
        <v xml:space="preserve"> </v>
      </c>
      <c r="AF113" s="224" t="str">
        <f t="shared" si="58"/>
        <v xml:space="preserve"> </v>
      </c>
      <c r="AG113" s="224" t="str">
        <f t="shared" si="59"/>
        <v xml:space="preserve"> </v>
      </c>
      <c r="AH113" s="224" t="str">
        <f t="shared" si="60"/>
        <v xml:space="preserve"> </v>
      </c>
      <c r="AI113" s="224" t="str">
        <f t="shared" si="33"/>
        <v xml:space="preserve"> </v>
      </c>
      <c r="AJ113" s="224" t="str">
        <f t="shared" si="34"/>
        <v xml:space="preserve"> </v>
      </c>
      <c r="AK113" s="224" t="str">
        <f t="shared" si="61"/>
        <v xml:space="preserve"> </v>
      </c>
      <c r="AL113" s="224" t="str">
        <f>IF($A113="N/A"," ",IF(PV=1,0,'Pricing Inputs3'!R146))</f>
        <v xml:space="preserve"> </v>
      </c>
      <c r="AM113" s="313" t="str">
        <f t="shared" si="35"/>
        <v xml:space="preserve"> </v>
      </c>
      <c r="BQ113" t="str">
        <f t="shared" si="36"/>
        <v xml:space="preserve"> </v>
      </c>
      <c r="BR113" t="str">
        <f t="shared" si="37"/>
        <v xml:space="preserve"> </v>
      </c>
      <c r="BS113" t="str">
        <f t="shared" si="38"/>
        <v xml:space="preserve"> </v>
      </c>
    </row>
    <row r="114" spans="1:71" x14ac:dyDescent="0.2">
      <c r="A114" s="253" t="str">
        <f>IF(A113="N/A","N/A",IF(EDATE(A113,1)&gt;Inputs!$Q$5,"N/A",EDATE(A113,1)))</f>
        <v>N/A</v>
      </c>
      <c r="B114" s="324" t="str">
        <f t="shared" si="31"/>
        <v xml:space="preserve"> </v>
      </c>
      <c r="C114" s="172" t="str">
        <f t="shared" si="39"/>
        <v xml:space="preserve"> </v>
      </c>
      <c r="D114" s="172" t="str">
        <f t="shared" si="40"/>
        <v xml:space="preserve"> </v>
      </c>
      <c r="E114" s="172" t="str">
        <f t="shared" si="41"/>
        <v xml:space="preserve"> </v>
      </c>
      <c r="F114" s="172" t="str">
        <f t="shared" si="42"/>
        <v xml:space="preserve"> </v>
      </c>
      <c r="G114" s="172" t="str">
        <f t="shared" si="43"/>
        <v xml:space="preserve"> </v>
      </c>
      <c r="H114" s="172" t="str">
        <f t="shared" si="44"/>
        <v xml:space="preserve"> </v>
      </c>
      <c r="I114" s="172" t="str">
        <f t="shared" si="45"/>
        <v xml:space="preserve"> </v>
      </c>
      <c r="J114" s="172" t="str">
        <f t="shared" si="46"/>
        <v xml:space="preserve"> </v>
      </c>
      <c r="K114" s="172" t="str">
        <f t="shared" si="47"/>
        <v xml:space="preserve"> </v>
      </c>
      <c r="L114" s="250" t="str">
        <f>IF($A114="N/A"," ",IF(Pricetype3=2,MAX(C114,0),IF(OR(Pricetype3=1,Pricetype3=4),IF(C114=0,0,(_xll.EURO(C114,Strikeprice3,0,0,($AH114+IF(Smile=TRUE,VLOOKUP(MAX(-5,Strikeprice3-C114),Volsmile,2),0)),($A114-DateToday)+15,IF(Pricetype3=1,1,0),0))),C114)))</f>
        <v xml:space="preserve"> </v>
      </c>
      <c r="M114" s="250" t="str">
        <f>IF($A114="N/A"," ",IF(Pricetype3=2,MAX(D114,0),IF(OR(Pricetype3=1,Pricetype3=4),IF(D114=0,0,(_xll.EURO(D114,Strikeprice3,0,0,($AH114+IF(Smile=TRUE,VLOOKUP(MAX(-5,Strikeprice3-D114),Volsmile,2),0)),($A114-DateToday)+15,IF(Pricetype3=1,1,0),0))),D114)))</f>
        <v xml:space="preserve"> </v>
      </c>
      <c r="N114" s="250" t="str">
        <f>IF($A114="N/A"," ",IF(Pricetype3=2,MAX(E114,0),IF(OR(Pricetype3=1,Pricetype3=4),IF(E114=0,0,(_xll.EURO(E114,Strikeprice3,0,0,($AK114+IF(Smile=TRUE,VLOOKUP(MAX(-5,Strikeprice3-E114),Volsmile,2),0)),($A114-DateToday)+15,IF(Pricetype3=1,1,0),0))),E114)))</f>
        <v xml:space="preserve"> </v>
      </c>
      <c r="O114" s="250" t="str">
        <f>IF($A114="N/A"," ",IF(Pricetype3=2,MAX(F114,0),IF(OR(Pricetype3=1,Pricetype3=4),IF(F114=0,0,(_xll.EURO(F114,Strikeprice3,0,0,($AK114+IF(Smile=TRUE,VLOOKUP(MAX(-5,Strikeprice3-F114),Volsmile,2),0)),($A114-DateToday)+15,IF(Pricetype3=1,1,0),0))),F114)))</f>
        <v xml:space="preserve"> </v>
      </c>
      <c r="P114" s="250" t="str">
        <f>IF($A114="N/A"," ",IF(Pricetype3=2,MAX(G114,0),IF(OR(Pricetype3=1,Pricetype3=4),IF(G114=0,0,(_xll.EURO(G114,Strikeprice3,0,0,($AK114+IF(Smile=TRUE,VLOOKUP(MAX(-5,Strikeprice3-G114),Volsmile,2),0)),($A114-DateToday)+15,IF(Pricetype3=1,1,0),0))),G114)))</f>
        <v xml:space="preserve"> </v>
      </c>
      <c r="Q114" s="250" t="str">
        <f>IF($A114="N/A"," ",IF(Pricetype3=2,MAX(H114,0),IF(OR(Pricetype3=1,Pricetype3=4),IF(H114=0,0,(_xll.EURO(H114,Strikeprice3,0,0,($AK114+IF(Smile=TRUE,VLOOKUP(MAX(-5,Strikeprice3-H114),Volsmile,2),0)),($A114-DateToday)+15,IF(Pricetype3=1,1,0),0))),H114)))</f>
        <v xml:space="preserve"> </v>
      </c>
      <c r="R114" s="250" t="str">
        <f>IF($A114="N/A"," ",IF(Pricetype3=2,MAX(I114,0),IF(OR(Pricetype3=1,Pricetype3=4),IF(I114=0,0,(_xll.EURO(I114,Strikeprice3,0,0,($AK114+IF(Smile=TRUE,VLOOKUP(MAX(-5,Strikeprice3-I114),Volsmile,2),0)),($A114-DateToday)+15,IF(Pricetype3=1,1,0),0))),I114)))</f>
        <v xml:space="preserve"> </v>
      </c>
      <c r="S114" s="250" t="str">
        <f>IF($A114="N/A"," ",IF(Pricetype3=2,MAX(J114,0),IF(OR(Pricetype3=1,Pricetype3=4),IF(J114=0,0,(_xll.EURO(J114,Strikeprice3,0,0,($AK114+IF(Smile=TRUE,VLOOKUP(MAX(-5,Strikeprice3-J114),Volsmile,2),0)),($A114-DateToday)+15,IF(Pricetype3=1,1,0),0))),J114)))</f>
        <v xml:space="preserve"> </v>
      </c>
      <c r="T114" s="250" t="str">
        <f>IF($A114="N/A"," ",IF(Pricetype3=2,MAX(K114,0),IF(OR(Pricetype3=1,Pricetype3=4),IF(K114=0,0,(_xll.EURO(K114,Strikeprice3,0,0,($AK114+IF(Smile=TRUE,VLOOKUP(MAX(-5,Strikeprice3-K114),Volsmile,2),0)),($A114-DateToday)+15,IF(Pricetype3=1,1,0),0))),K114)))</f>
        <v xml:space="preserve"> </v>
      </c>
      <c r="U114" s="177" t="str">
        <f t="shared" si="32"/>
        <v xml:space="preserve"> </v>
      </c>
      <c r="V114" s="178" t="str">
        <f t="shared" si="48"/>
        <v xml:space="preserve"> </v>
      </c>
      <c r="W114" s="178" t="str">
        <f t="shared" si="49"/>
        <v xml:space="preserve"> </v>
      </c>
      <c r="X114" s="178" t="str">
        <f t="shared" si="50"/>
        <v xml:space="preserve"> </v>
      </c>
      <c r="Y114" s="178" t="str">
        <f t="shared" si="51"/>
        <v xml:space="preserve"> </v>
      </c>
      <c r="Z114" s="178" t="str">
        <f t="shared" si="52"/>
        <v xml:space="preserve"> </v>
      </c>
      <c r="AA114" s="178" t="str">
        <f t="shared" si="53"/>
        <v xml:space="preserve"> </v>
      </c>
      <c r="AB114" s="178" t="str">
        <f t="shared" si="54"/>
        <v xml:space="preserve"> </v>
      </c>
      <c r="AC114" s="178" t="str">
        <f t="shared" si="55"/>
        <v xml:space="preserve"> </v>
      </c>
      <c r="AD114" s="178" t="str">
        <f t="shared" si="56"/>
        <v xml:space="preserve"> </v>
      </c>
      <c r="AE114" s="178" t="str">
        <f t="shared" si="57"/>
        <v xml:space="preserve"> </v>
      </c>
      <c r="AF114" s="224" t="str">
        <f t="shared" si="58"/>
        <v xml:space="preserve"> </v>
      </c>
      <c r="AG114" s="224" t="str">
        <f t="shared" si="59"/>
        <v xml:space="preserve"> </v>
      </c>
      <c r="AH114" s="224" t="str">
        <f t="shared" si="60"/>
        <v xml:space="preserve"> </v>
      </c>
      <c r="AI114" s="224" t="str">
        <f t="shared" si="33"/>
        <v xml:space="preserve"> </v>
      </c>
      <c r="AJ114" s="224" t="str">
        <f t="shared" si="34"/>
        <v xml:space="preserve"> </v>
      </c>
      <c r="AK114" s="224" t="str">
        <f t="shared" si="61"/>
        <v xml:space="preserve"> </v>
      </c>
      <c r="AL114" s="224" t="str">
        <f>IF($A114="N/A"," ",IF(PV=1,0,'Pricing Inputs3'!R147))</f>
        <v xml:space="preserve"> </v>
      </c>
      <c r="AM114" s="313" t="str">
        <f t="shared" si="35"/>
        <v xml:space="preserve"> </v>
      </c>
      <c r="BQ114" t="str">
        <f t="shared" si="36"/>
        <v xml:space="preserve"> </v>
      </c>
      <c r="BR114" t="str">
        <f t="shared" si="37"/>
        <v xml:space="preserve"> </v>
      </c>
      <c r="BS114" t="str">
        <f t="shared" si="38"/>
        <v xml:space="preserve"> </v>
      </c>
    </row>
    <row r="115" spans="1:71" x14ac:dyDescent="0.2">
      <c r="A115" s="253" t="str">
        <f>IF(A114="N/A","N/A",IF(EDATE(A114,1)&gt;Inputs!$Q$5,"N/A",EDATE(A114,1)))</f>
        <v>N/A</v>
      </c>
      <c r="B115" s="324" t="str">
        <f t="shared" si="31"/>
        <v xml:space="preserve"> </v>
      </c>
      <c r="C115" s="172" t="str">
        <f t="shared" si="39"/>
        <v xml:space="preserve"> </v>
      </c>
      <c r="D115" s="172" t="str">
        <f t="shared" si="40"/>
        <v xml:space="preserve"> </v>
      </c>
      <c r="E115" s="172" t="str">
        <f t="shared" si="41"/>
        <v xml:space="preserve"> </v>
      </c>
      <c r="F115" s="172" t="str">
        <f t="shared" si="42"/>
        <v xml:space="preserve"> </v>
      </c>
      <c r="G115" s="172" t="str">
        <f t="shared" si="43"/>
        <v xml:space="preserve"> </v>
      </c>
      <c r="H115" s="172" t="str">
        <f t="shared" si="44"/>
        <v xml:space="preserve"> </v>
      </c>
      <c r="I115" s="172" t="str">
        <f t="shared" si="45"/>
        <v xml:space="preserve"> </v>
      </c>
      <c r="J115" s="172" t="str">
        <f t="shared" si="46"/>
        <v xml:space="preserve"> </v>
      </c>
      <c r="K115" s="172" t="str">
        <f t="shared" si="47"/>
        <v xml:space="preserve"> </v>
      </c>
      <c r="L115" s="250" t="str">
        <f>IF($A115="N/A"," ",IF(Pricetype3=2,MAX(C115,0),IF(OR(Pricetype3=1,Pricetype3=4),IF(C115=0,0,(_xll.EURO(C115,Strikeprice3,0,0,($AH115+IF(Smile=TRUE,VLOOKUP(MAX(-5,Strikeprice3-C115),Volsmile,2),0)),($A115-DateToday)+15,IF(Pricetype3=1,1,0),0))),C115)))</f>
        <v xml:space="preserve"> </v>
      </c>
      <c r="M115" s="250" t="str">
        <f>IF($A115="N/A"," ",IF(Pricetype3=2,MAX(D115,0),IF(OR(Pricetype3=1,Pricetype3=4),IF(D115=0,0,(_xll.EURO(D115,Strikeprice3,0,0,($AH115+IF(Smile=TRUE,VLOOKUP(MAX(-5,Strikeprice3-D115),Volsmile,2),0)),($A115-DateToday)+15,IF(Pricetype3=1,1,0),0))),D115)))</f>
        <v xml:space="preserve"> </v>
      </c>
      <c r="N115" s="250" t="str">
        <f>IF($A115="N/A"," ",IF(Pricetype3=2,MAX(E115,0),IF(OR(Pricetype3=1,Pricetype3=4),IF(E115=0,0,(_xll.EURO(E115,Strikeprice3,0,0,($AK115+IF(Smile=TRUE,VLOOKUP(MAX(-5,Strikeprice3-E115),Volsmile,2),0)),($A115-DateToday)+15,IF(Pricetype3=1,1,0),0))),E115)))</f>
        <v xml:space="preserve"> </v>
      </c>
      <c r="O115" s="250" t="str">
        <f>IF($A115="N/A"," ",IF(Pricetype3=2,MAX(F115,0),IF(OR(Pricetype3=1,Pricetype3=4),IF(F115=0,0,(_xll.EURO(F115,Strikeprice3,0,0,($AK115+IF(Smile=TRUE,VLOOKUP(MAX(-5,Strikeprice3-F115),Volsmile,2),0)),($A115-DateToday)+15,IF(Pricetype3=1,1,0),0))),F115)))</f>
        <v xml:space="preserve"> </v>
      </c>
      <c r="P115" s="250" t="str">
        <f>IF($A115="N/A"," ",IF(Pricetype3=2,MAX(G115,0),IF(OR(Pricetype3=1,Pricetype3=4),IF(G115=0,0,(_xll.EURO(G115,Strikeprice3,0,0,($AK115+IF(Smile=TRUE,VLOOKUP(MAX(-5,Strikeprice3-G115),Volsmile,2),0)),($A115-DateToday)+15,IF(Pricetype3=1,1,0),0))),G115)))</f>
        <v xml:space="preserve"> </v>
      </c>
      <c r="Q115" s="250" t="str">
        <f>IF($A115="N/A"," ",IF(Pricetype3=2,MAX(H115,0),IF(OR(Pricetype3=1,Pricetype3=4),IF(H115=0,0,(_xll.EURO(H115,Strikeprice3,0,0,($AK115+IF(Smile=TRUE,VLOOKUP(MAX(-5,Strikeprice3-H115),Volsmile,2),0)),($A115-DateToday)+15,IF(Pricetype3=1,1,0),0))),H115)))</f>
        <v xml:space="preserve"> </v>
      </c>
      <c r="R115" s="250" t="str">
        <f>IF($A115="N/A"," ",IF(Pricetype3=2,MAX(I115,0),IF(OR(Pricetype3=1,Pricetype3=4),IF(I115=0,0,(_xll.EURO(I115,Strikeprice3,0,0,($AK115+IF(Smile=TRUE,VLOOKUP(MAX(-5,Strikeprice3-I115),Volsmile,2),0)),($A115-DateToday)+15,IF(Pricetype3=1,1,0),0))),I115)))</f>
        <v xml:space="preserve"> </v>
      </c>
      <c r="S115" s="250" t="str">
        <f>IF($A115="N/A"," ",IF(Pricetype3=2,MAX(J115,0),IF(OR(Pricetype3=1,Pricetype3=4),IF(J115=0,0,(_xll.EURO(J115,Strikeprice3,0,0,($AK115+IF(Smile=TRUE,VLOOKUP(MAX(-5,Strikeprice3-J115),Volsmile,2),0)),($A115-DateToday)+15,IF(Pricetype3=1,1,0),0))),J115)))</f>
        <v xml:space="preserve"> </v>
      </c>
      <c r="T115" s="250" t="str">
        <f>IF($A115="N/A"," ",IF(Pricetype3=2,MAX(K115,0),IF(OR(Pricetype3=1,Pricetype3=4),IF(K115=0,0,(_xll.EURO(K115,Strikeprice3,0,0,($AK115+IF(Smile=TRUE,VLOOKUP(MAX(-5,Strikeprice3-K115),Volsmile,2),0)),($A115-DateToday)+15,IF(Pricetype3=1,1,0),0))),K115)))</f>
        <v xml:space="preserve"> </v>
      </c>
      <c r="U115" s="177" t="str">
        <f t="shared" si="32"/>
        <v xml:space="preserve"> </v>
      </c>
      <c r="V115" s="178" t="str">
        <f t="shared" si="48"/>
        <v xml:space="preserve"> </v>
      </c>
      <c r="W115" s="178" t="str">
        <f t="shared" si="49"/>
        <v xml:space="preserve"> </v>
      </c>
      <c r="X115" s="178" t="str">
        <f t="shared" si="50"/>
        <v xml:space="preserve"> </v>
      </c>
      <c r="Y115" s="178" t="str">
        <f t="shared" si="51"/>
        <v xml:space="preserve"> </v>
      </c>
      <c r="Z115" s="178" t="str">
        <f t="shared" si="52"/>
        <v xml:space="preserve"> </v>
      </c>
      <c r="AA115" s="178" t="str">
        <f t="shared" si="53"/>
        <v xml:space="preserve"> </v>
      </c>
      <c r="AB115" s="178" t="str">
        <f t="shared" si="54"/>
        <v xml:space="preserve"> </v>
      </c>
      <c r="AC115" s="178" t="str">
        <f t="shared" si="55"/>
        <v xml:space="preserve"> </v>
      </c>
      <c r="AD115" s="178" t="str">
        <f t="shared" si="56"/>
        <v xml:space="preserve"> </v>
      </c>
      <c r="AE115" s="178" t="str">
        <f t="shared" si="57"/>
        <v xml:space="preserve"> </v>
      </c>
      <c r="AF115" s="224" t="str">
        <f t="shared" si="58"/>
        <v xml:space="preserve"> </v>
      </c>
      <c r="AG115" s="224" t="str">
        <f t="shared" si="59"/>
        <v xml:space="preserve"> </v>
      </c>
      <c r="AH115" s="224" t="str">
        <f t="shared" si="60"/>
        <v xml:space="preserve"> </v>
      </c>
      <c r="AI115" s="224" t="str">
        <f t="shared" si="33"/>
        <v xml:space="preserve"> </v>
      </c>
      <c r="AJ115" s="224" t="str">
        <f t="shared" si="34"/>
        <v xml:space="preserve"> </v>
      </c>
      <c r="AK115" s="224" t="str">
        <f t="shared" si="61"/>
        <v xml:space="preserve"> </v>
      </c>
      <c r="AL115" s="224" t="str">
        <f>IF($A115="N/A"," ",IF(PV=1,0,'Pricing Inputs3'!R148))</f>
        <v xml:space="preserve"> </v>
      </c>
      <c r="AM115" s="313" t="str">
        <f t="shared" si="35"/>
        <v xml:space="preserve"> </v>
      </c>
      <c r="BQ115" t="str">
        <f t="shared" si="36"/>
        <v xml:space="preserve"> </v>
      </c>
      <c r="BR115" t="str">
        <f t="shared" si="37"/>
        <v xml:space="preserve"> </v>
      </c>
      <c r="BS115" t="str">
        <f t="shared" si="38"/>
        <v xml:space="preserve"> </v>
      </c>
    </row>
    <row r="116" spans="1:71" x14ac:dyDescent="0.2">
      <c r="A116" s="253" t="str">
        <f>IF(A115="N/A","N/A",IF(EDATE(A115,1)&gt;Inputs!$Q$5,"N/A",EDATE(A115,1)))</f>
        <v>N/A</v>
      </c>
      <c r="B116" s="324" t="str">
        <f t="shared" si="31"/>
        <v xml:space="preserve"> </v>
      </c>
      <c r="C116" s="172" t="str">
        <f t="shared" si="39"/>
        <v xml:space="preserve"> </v>
      </c>
      <c r="D116" s="172" t="str">
        <f t="shared" si="40"/>
        <v xml:space="preserve"> </v>
      </c>
      <c r="E116" s="172" t="str">
        <f t="shared" si="41"/>
        <v xml:space="preserve"> </v>
      </c>
      <c r="F116" s="172" t="str">
        <f t="shared" si="42"/>
        <v xml:space="preserve"> </v>
      </c>
      <c r="G116" s="172" t="str">
        <f t="shared" si="43"/>
        <v xml:space="preserve"> </v>
      </c>
      <c r="H116" s="172" t="str">
        <f t="shared" si="44"/>
        <v xml:space="preserve"> </v>
      </c>
      <c r="I116" s="172" t="str">
        <f t="shared" si="45"/>
        <v xml:space="preserve"> </v>
      </c>
      <c r="J116" s="172" t="str">
        <f t="shared" si="46"/>
        <v xml:space="preserve"> </v>
      </c>
      <c r="K116" s="172" t="str">
        <f t="shared" si="47"/>
        <v xml:space="preserve"> </v>
      </c>
      <c r="L116" s="250" t="str">
        <f>IF($A116="N/A"," ",IF(Pricetype3=2,MAX(C116,0),IF(OR(Pricetype3=1,Pricetype3=4),IF(C116=0,0,(_xll.EURO(C116,Strikeprice3,0,0,($AH116+IF(Smile=TRUE,VLOOKUP(MAX(-5,Strikeprice3-C116),Volsmile,2),0)),($A116-DateToday)+15,IF(Pricetype3=1,1,0),0))),C116)))</f>
        <v xml:space="preserve"> </v>
      </c>
      <c r="M116" s="250" t="str">
        <f>IF($A116="N/A"," ",IF(Pricetype3=2,MAX(D116,0),IF(OR(Pricetype3=1,Pricetype3=4),IF(D116=0,0,(_xll.EURO(D116,Strikeprice3,0,0,($AH116+IF(Smile=TRUE,VLOOKUP(MAX(-5,Strikeprice3-D116),Volsmile,2),0)),($A116-DateToday)+15,IF(Pricetype3=1,1,0),0))),D116)))</f>
        <v xml:space="preserve"> </v>
      </c>
      <c r="N116" s="250" t="str">
        <f>IF($A116="N/A"," ",IF(Pricetype3=2,MAX(E116,0),IF(OR(Pricetype3=1,Pricetype3=4),IF(E116=0,0,(_xll.EURO(E116,Strikeprice3,0,0,($AK116+IF(Smile=TRUE,VLOOKUP(MAX(-5,Strikeprice3-E116),Volsmile,2),0)),($A116-DateToday)+15,IF(Pricetype3=1,1,0),0))),E116)))</f>
        <v xml:space="preserve"> </v>
      </c>
      <c r="O116" s="250" t="str">
        <f>IF($A116="N/A"," ",IF(Pricetype3=2,MAX(F116,0),IF(OR(Pricetype3=1,Pricetype3=4),IF(F116=0,0,(_xll.EURO(F116,Strikeprice3,0,0,($AK116+IF(Smile=TRUE,VLOOKUP(MAX(-5,Strikeprice3-F116),Volsmile,2),0)),($A116-DateToday)+15,IF(Pricetype3=1,1,0),0))),F116)))</f>
        <v xml:space="preserve"> </v>
      </c>
      <c r="P116" s="250" t="str">
        <f>IF($A116="N/A"," ",IF(Pricetype3=2,MAX(G116,0),IF(OR(Pricetype3=1,Pricetype3=4),IF(G116=0,0,(_xll.EURO(G116,Strikeprice3,0,0,($AK116+IF(Smile=TRUE,VLOOKUP(MAX(-5,Strikeprice3-G116),Volsmile,2),0)),($A116-DateToday)+15,IF(Pricetype3=1,1,0),0))),G116)))</f>
        <v xml:space="preserve"> </v>
      </c>
      <c r="Q116" s="250" t="str">
        <f>IF($A116="N/A"," ",IF(Pricetype3=2,MAX(H116,0),IF(OR(Pricetype3=1,Pricetype3=4),IF(H116=0,0,(_xll.EURO(H116,Strikeprice3,0,0,($AK116+IF(Smile=TRUE,VLOOKUP(MAX(-5,Strikeprice3-H116),Volsmile,2),0)),($A116-DateToday)+15,IF(Pricetype3=1,1,0),0))),H116)))</f>
        <v xml:space="preserve"> </v>
      </c>
      <c r="R116" s="250" t="str">
        <f>IF($A116="N/A"," ",IF(Pricetype3=2,MAX(I116,0),IF(OR(Pricetype3=1,Pricetype3=4),IF(I116=0,0,(_xll.EURO(I116,Strikeprice3,0,0,($AK116+IF(Smile=TRUE,VLOOKUP(MAX(-5,Strikeprice3-I116),Volsmile,2),0)),($A116-DateToday)+15,IF(Pricetype3=1,1,0),0))),I116)))</f>
        <v xml:space="preserve"> </v>
      </c>
      <c r="S116" s="250" t="str">
        <f>IF($A116="N/A"," ",IF(Pricetype3=2,MAX(J116,0),IF(OR(Pricetype3=1,Pricetype3=4),IF(J116=0,0,(_xll.EURO(J116,Strikeprice3,0,0,($AK116+IF(Smile=TRUE,VLOOKUP(MAX(-5,Strikeprice3-J116),Volsmile,2),0)),($A116-DateToday)+15,IF(Pricetype3=1,1,0),0))),J116)))</f>
        <v xml:space="preserve"> </v>
      </c>
      <c r="T116" s="250" t="str">
        <f>IF($A116="N/A"," ",IF(Pricetype3=2,MAX(K116,0),IF(OR(Pricetype3=1,Pricetype3=4),IF(K116=0,0,(_xll.EURO(K116,Strikeprice3,0,0,($AK116+IF(Smile=TRUE,VLOOKUP(MAX(-5,Strikeprice3-K116),Volsmile,2),0)),($A116-DateToday)+15,IF(Pricetype3=1,1,0),0))),K116)))</f>
        <v xml:space="preserve"> </v>
      </c>
      <c r="U116" s="177" t="str">
        <f t="shared" si="32"/>
        <v xml:space="preserve"> </v>
      </c>
      <c r="V116" s="178" t="str">
        <f t="shared" si="48"/>
        <v xml:space="preserve"> </v>
      </c>
      <c r="W116" s="178" t="str">
        <f t="shared" si="49"/>
        <v xml:space="preserve"> </v>
      </c>
      <c r="X116" s="178" t="str">
        <f t="shared" si="50"/>
        <v xml:space="preserve"> </v>
      </c>
      <c r="Y116" s="178" t="str">
        <f t="shared" si="51"/>
        <v xml:space="preserve"> </v>
      </c>
      <c r="Z116" s="178" t="str">
        <f t="shared" si="52"/>
        <v xml:space="preserve"> </v>
      </c>
      <c r="AA116" s="178" t="str">
        <f t="shared" si="53"/>
        <v xml:space="preserve"> </v>
      </c>
      <c r="AB116" s="178" t="str">
        <f t="shared" si="54"/>
        <v xml:space="preserve"> </v>
      </c>
      <c r="AC116" s="178" t="str">
        <f t="shared" si="55"/>
        <v xml:space="preserve"> </v>
      </c>
      <c r="AD116" s="178" t="str">
        <f t="shared" si="56"/>
        <v xml:space="preserve"> </v>
      </c>
      <c r="AE116" s="178" t="str">
        <f t="shared" si="57"/>
        <v xml:space="preserve"> </v>
      </c>
      <c r="AF116" s="224" t="str">
        <f t="shared" si="58"/>
        <v xml:space="preserve"> </v>
      </c>
      <c r="AG116" s="224" t="str">
        <f t="shared" si="59"/>
        <v xml:space="preserve"> </v>
      </c>
      <c r="AH116" s="224" t="str">
        <f t="shared" si="60"/>
        <v xml:space="preserve"> </v>
      </c>
      <c r="AI116" s="224" t="str">
        <f t="shared" si="33"/>
        <v xml:space="preserve"> </v>
      </c>
      <c r="AJ116" s="224" t="str">
        <f t="shared" si="34"/>
        <v xml:space="preserve"> </v>
      </c>
      <c r="AK116" s="224" t="str">
        <f t="shared" si="61"/>
        <v xml:space="preserve"> </v>
      </c>
      <c r="AL116" s="224" t="str">
        <f>IF($A116="N/A"," ",IF(PV=1,0,'Pricing Inputs3'!R149))</f>
        <v xml:space="preserve"> </v>
      </c>
      <c r="AM116" s="313" t="str">
        <f t="shared" si="35"/>
        <v xml:space="preserve"> </v>
      </c>
      <c r="BQ116" t="str">
        <f t="shared" si="36"/>
        <v xml:space="preserve"> </v>
      </c>
      <c r="BR116" t="str">
        <f t="shared" si="37"/>
        <v xml:space="preserve"> </v>
      </c>
      <c r="BS116" t="str">
        <f t="shared" si="38"/>
        <v xml:space="preserve"> </v>
      </c>
    </row>
    <row r="117" spans="1:71" x14ac:dyDescent="0.2">
      <c r="A117" s="253" t="str">
        <f>IF(A116="N/A","N/A",IF(EDATE(A116,1)&gt;Inputs!$Q$5,"N/A",EDATE(A116,1)))</f>
        <v>N/A</v>
      </c>
      <c r="B117" s="324" t="str">
        <f t="shared" si="31"/>
        <v xml:space="preserve"> </v>
      </c>
      <c r="C117" s="172" t="str">
        <f t="shared" si="39"/>
        <v xml:space="preserve"> </v>
      </c>
      <c r="D117" s="172" t="str">
        <f t="shared" si="40"/>
        <v xml:space="preserve"> </v>
      </c>
      <c r="E117" s="172" t="str">
        <f t="shared" si="41"/>
        <v xml:space="preserve"> </v>
      </c>
      <c r="F117" s="172" t="str">
        <f t="shared" si="42"/>
        <v xml:space="preserve"> </v>
      </c>
      <c r="G117" s="172" t="str">
        <f t="shared" si="43"/>
        <v xml:space="preserve"> </v>
      </c>
      <c r="H117" s="172" t="str">
        <f t="shared" si="44"/>
        <v xml:space="preserve"> </v>
      </c>
      <c r="I117" s="172" t="str">
        <f t="shared" si="45"/>
        <v xml:space="preserve"> </v>
      </c>
      <c r="J117" s="172" t="str">
        <f t="shared" si="46"/>
        <v xml:space="preserve"> </v>
      </c>
      <c r="K117" s="172" t="str">
        <f t="shared" si="47"/>
        <v xml:space="preserve"> </v>
      </c>
      <c r="L117" s="250" t="str">
        <f>IF($A117="N/A"," ",IF(Pricetype3=2,MAX(C117,0),IF(OR(Pricetype3=1,Pricetype3=4),IF(C117=0,0,(_xll.EURO(C117,Strikeprice3,0,0,($AH117+IF(Smile=TRUE,VLOOKUP(MAX(-5,Strikeprice3-C117),Volsmile,2),0)),($A117-DateToday)+15,IF(Pricetype3=1,1,0),0))),C117)))</f>
        <v xml:space="preserve"> </v>
      </c>
      <c r="M117" s="250" t="str">
        <f>IF($A117="N/A"," ",IF(Pricetype3=2,MAX(D117,0),IF(OR(Pricetype3=1,Pricetype3=4),IF(D117=0,0,(_xll.EURO(D117,Strikeprice3,0,0,($AH117+IF(Smile=TRUE,VLOOKUP(MAX(-5,Strikeprice3-D117),Volsmile,2),0)),($A117-DateToday)+15,IF(Pricetype3=1,1,0),0))),D117)))</f>
        <v xml:space="preserve"> </v>
      </c>
      <c r="N117" s="250" t="str">
        <f>IF($A117="N/A"," ",IF(Pricetype3=2,MAX(E117,0),IF(OR(Pricetype3=1,Pricetype3=4),IF(E117=0,0,(_xll.EURO(E117,Strikeprice3,0,0,($AK117+IF(Smile=TRUE,VLOOKUP(MAX(-5,Strikeprice3-E117),Volsmile,2),0)),($A117-DateToday)+15,IF(Pricetype3=1,1,0),0))),E117)))</f>
        <v xml:space="preserve"> </v>
      </c>
      <c r="O117" s="250" t="str">
        <f>IF($A117="N/A"," ",IF(Pricetype3=2,MAX(F117,0),IF(OR(Pricetype3=1,Pricetype3=4),IF(F117=0,0,(_xll.EURO(F117,Strikeprice3,0,0,($AK117+IF(Smile=TRUE,VLOOKUP(MAX(-5,Strikeprice3-F117),Volsmile,2),0)),($A117-DateToday)+15,IF(Pricetype3=1,1,0),0))),F117)))</f>
        <v xml:space="preserve"> </v>
      </c>
      <c r="P117" s="250" t="str">
        <f>IF($A117="N/A"," ",IF(Pricetype3=2,MAX(G117,0),IF(OR(Pricetype3=1,Pricetype3=4),IF(G117=0,0,(_xll.EURO(G117,Strikeprice3,0,0,($AK117+IF(Smile=TRUE,VLOOKUP(MAX(-5,Strikeprice3-G117),Volsmile,2),0)),($A117-DateToday)+15,IF(Pricetype3=1,1,0),0))),G117)))</f>
        <v xml:space="preserve"> </v>
      </c>
      <c r="Q117" s="250" t="str">
        <f>IF($A117="N/A"," ",IF(Pricetype3=2,MAX(H117,0),IF(OR(Pricetype3=1,Pricetype3=4),IF(H117=0,0,(_xll.EURO(H117,Strikeprice3,0,0,($AK117+IF(Smile=TRUE,VLOOKUP(MAX(-5,Strikeprice3-H117),Volsmile,2),0)),($A117-DateToday)+15,IF(Pricetype3=1,1,0),0))),H117)))</f>
        <v xml:space="preserve"> </v>
      </c>
      <c r="R117" s="250" t="str">
        <f>IF($A117="N/A"," ",IF(Pricetype3=2,MAX(I117,0),IF(OR(Pricetype3=1,Pricetype3=4),IF(I117=0,0,(_xll.EURO(I117,Strikeprice3,0,0,($AK117+IF(Smile=TRUE,VLOOKUP(MAX(-5,Strikeprice3-I117),Volsmile,2),0)),($A117-DateToday)+15,IF(Pricetype3=1,1,0),0))),I117)))</f>
        <v xml:space="preserve"> </v>
      </c>
      <c r="S117" s="250" t="str">
        <f>IF($A117="N/A"," ",IF(Pricetype3=2,MAX(J117,0),IF(OR(Pricetype3=1,Pricetype3=4),IF(J117=0,0,(_xll.EURO(J117,Strikeprice3,0,0,($AK117+IF(Smile=TRUE,VLOOKUP(MAX(-5,Strikeprice3-J117),Volsmile,2),0)),($A117-DateToday)+15,IF(Pricetype3=1,1,0),0))),J117)))</f>
        <v xml:space="preserve"> </v>
      </c>
      <c r="T117" s="250" t="str">
        <f>IF($A117="N/A"," ",IF(Pricetype3=2,MAX(K117,0),IF(OR(Pricetype3=1,Pricetype3=4),IF(K117=0,0,(_xll.EURO(K117,Strikeprice3,0,0,($AK117+IF(Smile=TRUE,VLOOKUP(MAX(-5,Strikeprice3-K117),Volsmile,2),0)),($A117-DateToday)+15,IF(Pricetype3=1,1,0),0))),K117)))</f>
        <v xml:space="preserve"> </v>
      </c>
      <c r="U117" s="177" t="str">
        <f t="shared" si="32"/>
        <v xml:space="preserve"> </v>
      </c>
      <c r="V117" s="178" t="str">
        <f t="shared" si="48"/>
        <v xml:space="preserve"> </v>
      </c>
      <c r="W117" s="178" t="str">
        <f t="shared" si="49"/>
        <v xml:space="preserve"> </v>
      </c>
      <c r="X117" s="178" t="str">
        <f t="shared" si="50"/>
        <v xml:space="preserve"> </v>
      </c>
      <c r="Y117" s="178" t="str">
        <f t="shared" si="51"/>
        <v xml:space="preserve"> </v>
      </c>
      <c r="Z117" s="178" t="str">
        <f t="shared" si="52"/>
        <v xml:space="preserve"> </v>
      </c>
      <c r="AA117" s="178" t="str">
        <f t="shared" si="53"/>
        <v xml:space="preserve"> </v>
      </c>
      <c r="AB117" s="178" t="str">
        <f t="shared" si="54"/>
        <v xml:space="preserve"> </v>
      </c>
      <c r="AC117" s="178" t="str">
        <f t="shared" si="55"/>
        <v xml:space="preserve"> </v>
      </c>
      <c r="AD117" s="178" t="str">
        <f t="shared" si="56"/>
        <v xml:space="preserve"> </v>
      </c>
      <c r="AE117" s="178" t="str">
        <f t="shared" si="57"/>
        <v xml:space="preserve"> </v>
      </c>
      <c r="AF117" s="224" t="str">
        <f t="shared" si="58"/>
        <v xml:space="preserve"> </v>
      </c>
      <c r="AG117" s="224" t="str">
        <f t="shared" si="59"/>
        <v xml:space="preserve"> </v>
      </c>
      <c r="AH117" s="224" t="str">
        <f t="shared" si="60"/>
        <v xml:space="preserve"> </v>
      </c>
      <c r="AI117" s="224" t="str">
        <f t="shared" si="33"/>
        <v xml:space="preserve"> </v>
      </c>
      <c r="AJ117" s="224" t="str">
        <f t="shared" si="34"/>
        <v xml:space="preserve"> </v>
      </c>
      <c r="AK117" s="224" t="str">
        <f t="shared" si="61"/>
        <v xml:space="preserve"> </v>
      </c>
      <c r="AL117" s="224" t="str">
        <f>IF($A117="N/A"," ",IF(PV=1,0,'Pricing Inputs3'!R150))</f>
        <v xml:space="preserve"> </v>
      </c>
      <c r="AM117" s="313" t="str">
        <f t="shared" si="35"/>
        <v xml:space="preserve"> </v>
      </c>
      <c r="BQ117" t="str">
        <f t="shared" si="36"/>
        <v xml:space="preserve"> </v>
      </c>
      <c r="BR117" t="str">
        <f t="shared" si="37"/>
        <v xml:space="preserve"> </v>
      </c>
      <c r="BS117" t="str">
        <f t="shared" si="38"/>
        <v xml:space="preserve"> </v>
      </c>
    </row>
    <row r="118" spans="1:71" x14ac:dyDescent="0.2">
      <c r="A118" s="253" t="str">
        <f>IF(A117="N/A","N/A",IF(EDATE(A117,1)&gt;Inputs!$Q$5,"N/A",EDATE(A117,1)))</f>
        <v>N/A</v>
      </c>
      <c r="B118" s="324" t="str">
        <f t="shared" si="31"/>
        <v xml:space="preserve"> </v>
      </c>
      <c r="C118" s="172" t="str">
        <f t="shared" si="39"/>
        <v xml:space="preserve"> </v>
      </c>
      <c r="D118" s="172" t="str">
        <f t="shared" si="40"/>
        <v xml:space="preserve"> </v>
      </c>
      <c r="E118" s="172" t="str">
        <f t="shared" si="41"/>
        <v xml:space="preserve"> </v>
      </c>
      <c r="F118" s="172" t="str">
        <f t="shared" si="42"/>
        <v xml:space="preserve"> </v>
      </c>
      <c r="G118" s="172" t="str">
        <f t="shared" si="43"/>
        <v xml:space="preserve"> </v>
      </c>
      <c r="H118" s="172" t="str">
        <f t="shared" si="44"/>
        <v xml:space="preserve"> </v>
      </c>
      <c r="I118" s="172" t="str">
        <f t="shared" si="45"/>
        <v xml:space="preserve"> </v>
      </c>
      <c r="J118" s="172" t="str">
        <f t="shared" si="46"/>
        <v xml:space="preserve"> </v>
      </c>
      <c r="K118" s="172" t="str">
        <f t="shared" si="47"/>
        <v xml:space="preserve"> </v>
      </c>
      <c r="L118" s="250" t="str">
        <f>IF($A118="N/A"," ",IF(Pricetype3=2,MAX(C118,0),IF(OR(Pricetype3=1,Pricetype3=4),IF(C118=0,0,(_xll.EURO(C118,Strikeprice3,0,0,($AH118+IF(Smile=TRUE,VLOOKUP(MAX(-5,Strikeprice3-C118),Volsmile,2),0)),($A118-DateToday)+15,IF(Pricetype3=1,1,0),0))),C118)))</f>
        <v xml:space="preserve"> </v>
      </c>
      <c r="M118" s="250" t="str">
        <f>IF($A118="N/A"," ",IF(Pricetype3=2,MAX(D118,0),IF(OR(Pricetype3=1,Pricetype3=4),IF(D118=0,0,(_xll.EURO(D118,Strikeprice3,0,0,($AH118+IF(Smile=TRUE,VLOOKUP(MAX(-5,Strikeprice3-D118),Volsmile,2),0)),($A118-DateToday)+15,IF(Pricetype3=1,1,0),0))),D118)))</f>
        <v xml:space="preserve"> </v>
      </c>
      <c r="N118" s="250" t="str">
        <f>IF($A118="N/A"," ",IF(Pricetype3=2,MAX(E118,0),IF(OR(Pricetype3=1,Pricetype3=4),IF(E118=0,0,(_xll.EURO(E118,Strikeprice3,0,0,($AK118+IF(Smile=TRUE,VLOOKUP(MAX(-5,Strikeprice3-E118),Volsmile,2),0)),($A118-DateToday)+15,IF(Pricetype3=1,1,0),0))),E118)))</f>
        <v xml:space="preserve"> </v>
      </c>
      <c r="O118" s="250" t="str">
        <f>IF($A118="N/A"," ",IF(Pricetype3=2,MAX(F118,0),IF(OR(Pricetype3=1,Pricetype3=4),IF(F118=0,0,(_xll.EURO(F118,Strikeprice3,0,0,($AK118+IF(Smile=TRUE,VLOOKUP(MAX(-5,Strikeprice3-F118),Volsmile,2),0)),($A118-DateToday)+15,IF(Pricetype3=1,1,0),0))),F118)))</f>
        <v xml:space="preserve"> </v>
      </c>
      <c r="P118" s="250" t="str">
        <f>IF($A118="N/A"," ",IF(Pricetype3=2,MAX(G118,0),IF(OR(Pricetype3=1,Pricetype3=4),IF(G118=0,0,(_xll.EURO(G118,Strikeprice3,0,0,($AK118+IF(Smile=TRUE,VLOOKUP(MAX(-5,Strikeprice3-G118),Volsmile,2),0)),($A118-DateToday)+15,IF(Pricetype3=1,1,0),0))),G118)))</f>
        <v xml:space="preserve"> </v>
      </c>
      <c r="Q118" s="250" t="str">
        <f>IF($A118="N/A"," ",IF(Pricetype3=2,MAX(H118,0),IF(OR(Pricetype3=1,Pricetype3=4),IF(H118=0,0,(_xll.EURO(H118,Strikeprice3,0,0,($AK118+IF(Smile=TRUE,VLOOKUP(MAX(-5,Strikeprice3-H118),Volsmile,2),0)),($A118-DateToday)+15,IF(Pricetype3=1,1,0),0))),H118)))</f>
        <v xml:space="preserve"> </v>
      </c>
      <c r="R118" s="250" t="str">
        <f>IF($A118="N/A"," ",IF(Pricetype3=2,MAX(I118,0),IF(OR(Pricetype3=1,Pricetype3=4),IF(I118=0,0,(_xll.EURO(I118,Strikeprice3,0,0,($AK118+IF(Smile=TRUE,VLOOKUP(MAX(-5,Strikeprice3-I118),Volsmile,2),0)),($A118-DateToday)+15,IF(Pricetype3=1,1,0),0))),I118)))</f>
        <v xml:space="preserve"> </v>
      </c>
      <c r="S118" s="250" t="str">
        <f>IF($A118="N/A"," ",IF(Pricetype3=2,MAX(J118,0),IF(OR(Pricetype3=1,Pricetype3=4),IF(J118=0,0,(_xll.EURO(J118,Strikeprice3,0,0,($AK118+IF(Smile=TRUE,VLOOKUP(MAX(-5,Strikeprice3-J118),Volsmile,2),0)),($A118-DateToday)+15,IF(Pricetype3=1,1,0),0))),J118)))</f>
        <v xml:space="preserve"> </v>
      </c>
      <c r="T118" s="250" t="str">
        <f>IF($A118="N/A"," ",IF(Pricetype3=2,MAX(K118,0),IF(OR(Pricetype3=1,Pricetype3=4),IF(K118=0,0,(_xll.EURO(K118,Strikeprice3,0,0,($AK118+IF(Smile=TRUE,VLOOKUP(MAX(-5,Strikeprice3-K118),Volsmile,2),0)),($A118-DateToday)+15,IF(Pricetype3=1,1,0),0))),K118)))</f>
        <v xml:space="preserve"> </v>
      </c>
      <c r="U118" s="177" t="str">
        <f t="shared" si="32"/>
        <v xml:space="preserve"> </v>
      </c>
      <c r="V118" s="178" t="str">
        <f t="shared" si="48"/>
        <v xml:space="preserve"> </v>
      </c>
      <c r="W118" s="178" t="str">
        <f t="shared" si="49"/>
        <v xml:space="preserve"> </v>
      </c>
      <c r="X118" s="178" t="str">
        <f t="shared" si="50"/>
        <v xml:space="preserve"> </v>
      </c>
      <c r="Y118" s="178" t="str">
        <f t="shared" si="51"/>
        <v xml:space="preserve"> </v>
      </c>
      <c r="Z118" s="178" t="str">
        <f t="shared" si="52"/>
        <v xml:space="preserve"> </v>
      </c>
      <c r="AA118" s="178" t="str">
        <f t="shared" si="53"/>
        <v xml:space="preserve"> </v>
      </c>
      <c r="AB118" s="178" t="str">
        <f t="shared" si="54"/>
        <v xml:space="preserve"> </v>
      </c>
      <c r="AC118" s="178" t="str">
        <f t="shared" si="55"/>
        <v xml:space="preserve"> </v>
      </c>
      <c r="AD118" s="178" t="str">
        <f t="shared" si="56"/>
        <v xml:space="preserve"> </v>
      </c>
      <c r="AE118" s="178" t="str">
        <f t="shared" si="57"/>
        <v xml:space="preserve"> </v>
      </c>
      <c r="AF118" s="224" t="str">
        <f t="shared" si="58"/>
        <v xml:space="preserve"> </v>
      </c>
      <c r="AG118" s="224" t="str">
        <f t="shared" si="59"/>
        <v xml:space="preserve"> </v>
      </c>
      <c r="AH118" s="224" t="str">
        <f t="shared" si="60"/>
        <v xml:space="preserve"> </v>
      </c>
      <c r="AI118" s="224" t="str">
        <f t="shared" si="33"/>
        <v xml:space="preserve"> </v>
      </c>
      <c r="AJ118" s="224" t="str">
        <f t="shared" si="34"/>
        <v xml:space="preserve"> </v>
      </c>
      <c r="AK118" s="224" t="str">
        <f t="shared" si="61"/>
        <v xml:space="preserve"> </v>
      </c>
      <c r="AL118" s="224" t="str">
        <f>IF($A118="N/A"," ",IF(PV=1,0,'Pricing Inputs3'!R151))</f>
        <v xml:space="preserve"> </v>
      </c>
      <c r="AM118" s="313" t="str">
        <f t="shared" si="35"/>
        <v xml:space="preserve"> </v>
      </c>
      <c r="BQ118" t="str">
        <f t="shared" si="36"/>
        <v xml:space="preserve"> </v>
      </c>
      <c r="BR118" t="str">
        <f t="shared" si="37"/>
        <v xml:space="preserve"> </v>
      </c>
      <c r="BS118" t="str">
        <f t="shared" si="38"/>
        <v xml:space="preserve"> </v>
      </c>
    </row>
    <row r="119" spans="1:71" x14ac:dyDescent="0.2">
      <c r="A119" s="253" t="str">
        <f>IF(A118="N/A","N/A",IF(EDATE(A118,1)&gt;Inputs!$Q$5,"N/A",EDATE(A118,1)))</f>
        <v>N/A</v>
      </c>
      <c r="B119" s="324" t="str">
        <f t="shared" si="31"/>
        <v xml:space="preserve"> </v>
      </c>
      <c r="C119" s="172" t="str">
        <f t="shared" si="39"/>
        <v xml:space="preserve"> </v>
      </c>
      <c r="D119" s="172" t="str">
        <f t="shared" si="40"/>
        <v xml:space="preserve"> </v>
      </c>
      <c r="E119" s="172" t="str">
        <f t="shared" si="41"/>
        <v xml:space="preserve"> </v>
      </c>
      <c r="F119" s="172" t="str">
        <f t="shared" si="42"/>
        <v xml:space="preserve"> </v>
      </c>
      <c r="G119" s="172" t="str">
        <f t="shared" si="43"/>
        <v xml:space="preserve"> </v>
      </c>
      <c r="H119" s="172" t="str">
        <f t="shared" si="44"/>
        <v xml:space="preserve"> </v>
      </c>
      <c r="I119" s="172" t="str">
        <f t="shared" si="45"/>
        <v xml:space="preserve"> </v>
      </c>
      <c r="J119" s="172" t="str">
        <f t="shared" si="46"/>
        <v xml:space="preserve"> </v>
      </c>
      <c r="K119" s="172" t="str">
        <f t="shared" si="47"/>
        <v xml:space="preserve"> </v>
      </c>
      <c r="L119" s="250" t="str">
        <f>IF($A119="N/A"," ",IF(Pricetype3=2,MAX(C119,0),IF(OR(Pricetype3=1,Pricetype3=4),IF(C119=0,0,(_xll.EURO(C119,Strikeprice3,0,0,($AH119+IF(Smile=TRUE,VLOOKUP(MAX(-5,Strikeprice3-C119),Volsmile,2),0)),($A119-DateToday)+15,IF(Pricetype3=1,1,0),0))),C119)))</f>
        <v xml:space="preserve"> </v>
      </c>
      <c r="M119" s="250" t="str">
        <f>IF($A119="N/A"," ",IF(Pricetype3=2,MAX(D119,0),IF(OR(Pricetype3=1,Pricetype3=4),IF(D119=0,0,(_xll.EURO(D119,Strikeprice3,0,0,($AH119+IF(Smile=TRUE,VLOOKUP(MAX(-5,Strikeprice3-D119),Volsmile,2),0)),($A119-DateToday)+15,IF(Pricetype3=1,1,0),0))),D119)))</f>
        <v xml:space="preserve"> </v>
      </c>
      <c r="N119" s="250" t="str">
        <f>IF($A119="N/A"," ",IF(Pricetype3=2,MAX(E119,0),IF(OR(Pricetype3=1,Pricetype3=4),IF(E119=0,0,(_xll.EURO(E119,Strikeprice3,0,0,($AK119+IF(Smile=TRUE,VLOOKUP(MAX(-5,Strikeprice3-E119),Volsmile,2),0)),($A119-DateToday)+15,IF(Pricetype3=1,1,0),0))),E119)))</f>
        <v xml:space="preserve"> </v>
      </c>
      <c r="O119" s="250" t="str">
        <f>IF($A119="N/A"," ",IF(Pricetype3=2,MAX(F119,0),IF(OR(Pricetype3=1,Pricetype3=4),IF(F119=0,0,(_xll.EURO(F119,Strikeprice3,0,0,($AK119+IF(Smile=TRUE,VLOOKUP(MAX(-5,Strikeprice3-F119),Volsmile,2),0)),($A119-DateToday)+15,IF(Pricetype3=1,1,0),0))),F119)))</f>
        <v xml:space="preserve"> </v>
      </c>
      <c r="P119" s="250" t="str">
        <f>IF($A119="N/A"," ",IF(Pricetype3=2,MAX(G119,0),IF(OR(Pricetype3=1,Pricetype3=4),IF(G119=0,0,(_xll.EURO(G119,Strikeprice3,0,0,($AK119+IF(Smile=TRUE,VLOOKUP(MAX(-5,Strikeprice3-G119),Volsmile,2),0)),($A119-DateToday)+15,IF(Pricetype3=1,1,0),0))),G119)))</f>
        <v xml:space="preserve"> </v>
      </c>
      <c r="Q119" s="250" t="str">
        <f>IF($A119="N/A"," ",IF(Pricetype3=2,MAX(H119,0),IF(OR(Pricetype3=1,Pricetype3=4),IF(H119=0,0,(_xll.EURO(H119,Strikeprice3,0,0,($AK119+IF(Smile=TRUE,VLOOKUP(MAX(-5,Strikeprice3-H119),Volsmile,2),0)),($A119-DateToday)+15,IF(Pricetype3=1,1,0),0))),H119)))</f>
        <v xml:space="preserve"> </v>
      </c>
      <c r="R119" s="250" t="str">
        <f>IF($A119="N/A"," ",IF(Pricetype3=2,MAX(I119,0),IF(OR(Pricetype3=1,Pricetype3=4),IF(I119=0,0,(_xll.EURO(I119,Strikeprice3,0,0,($AK119+IF(Smile=TRUE,VLOOKUP(MAX(-5,Strikeprice3-I119),Volsmile,2),0)),($A119-DateToday)+15,IF(Pricetype3=1,1,0),0))),I119)))</f>
        <v xml:space="preserve"> </v>
      </c>
      <c r="S119" s="250" t="str">
        <f>IF($A119="N/A"," ",IF(Pricetype3=2,MAX(J119,0),IF(OR(Pricetype3=1,Pricetype3=4),IF(J119=0,0,(_xll.EURO(J119,Strikeprice3,0,0,($AK119+IF(Smile=TRUE,VLOOKUP(MAX(-5,Strikeprice3-J119),Volsmile,2),0)),($A119-DateToday)+15,IF(Pricetype3=1,1,0),0))),J119)))</f>
        <v xml:space="preserve"> </v>
      </c>
      <c r="T119" s="250" t="str">
        <f>IF($A119="N/A"," ",IF(Pricetype3=2,MAX(K119,0),IF(OR(Pricetype3=1,Pricetype3=4),IF(K119=0,0,(_xll.EURO(K119,Strikeprice3,0,0,($AK119+IF(Smile=TRUE,VLOOKUP(MAX(-5,Strikeprice3-K119),Volsmile,2),0)),($A119-DateToday)+15,IF(Pricetype3=1,1,0),0))),K119)))</f>
        <v xml:space="preserve"> </v>
      </c>
      <c r="U119" s="177" t="str">
        <f t="shared" si="32"/>
        <v xml:space="preserve"> </v>
      </c>
      <c r="V119" s="178" t="str">
        <f t="shared" si="48"/>
        <v xml:space="preserve"> </v>
      </c>
      <c r="W119" s="178" t="str">
        <f t="shared" si="49"/>
        <v xml:space="preserve"> </v>
      </c>
      <c r="X119" s="178" t="str">
        <f t="shared" si="50"/>
        <v xml:space="preserve"> </v>
      </c>
      <c r="Y119" s="178" t="str">
        <f t="shared" si="51"/>
        <v xml:space="preserve"> </v>
      </c>
      <c r="Z119" s="178" t="str">
        <f t="shared" si="52"/>
        <v xml:space="preserve"> </v>
      </c>
      <c r="AA119" s="178" t="str">
        <f t="shared" si="53"/>
        <v xml:space="preserve"> </v>
      </c>
      <c r="AB119" s="178" t="str">
        <f t="shared" si="54"/>
        <v xml:space="preserve"> </v>
      </c>
      <c r="AC119" s="178" t="str">
        <f t="shared" si="55"/>
        <v xml:space="preserve"> </v>
      </c>
      <c r="AD119" s="178" t="str">
        <f t="shared" si="56"/>
        <v xml:space="preserve"> </v>
      </c>
      <c r="AE119" s="178" t="str">
        <f t="shared" si="57"/>
        <v xml:space="preserve"> </v>
      </c>
      <c r="AF119" s="224" t="str">
        <f t="shared" si="58"/>
        <v xml:space="preserve"> </v>
      </c>
      <c r="AG119" s="224" t="str">
        <f t="shared" si="59"/>
        <v xml:space="preserve"> </v>
      </c>
      <c r="AH119" s="224" t="str">
        <f t="shared" si="60"/>
        <v xml:space="preserve"> </v>
      </c>
      <c r="AI119" s="224" t="str">
        <f t="shared" si="33"/>
        <v xml:space="preserve"> </v>
      </c>
      <c r="AJ119" s="224" t="str">
        <f t="shared" si="34"/>
        <v xml:space="preserve"> </v>
      </c>
      <c r="AK119" s="224" t="str">
        <f t="shared" si="61"/>
        <v xml:space="preserve"> </v>
      </c>
      <c r="AL119" s="224" t="str">
        <f>IF($A119="N/A"," ",IF(PV=1,0,'Pricing Inputs3'!R152))</f>
        <v xml:space="preserve"> </v>
      </c>
      <c r="AM119" s="313" t="str">
        <f t="shared" si="35"/>
        <v xml:space="preserve"> </v>
      </c>
      <c r="BQ119" t="str">
        <f t="shared" si="36"/>
        <v xml:space="preserve"> </v>
      </c>
      <c r="BR119" t="str">
        <f t="shared" si="37"/>
        <v xml:space="preserve"> </v>
      </c>
      <c r="BS119" t="str">
        <f t="shared" si="38"/>
        <v xml:space="preserve"> </v>
      </c>
    </row>
    <row r="120" spans="1:71" x14ac:dyDescent="0.2">
      <c r="A120" s="253" t="str">
        <f>IF(A119="N/A","N/A",IF(EDATE(A119,1)&gt;Inputs!$Q$5,"N/A",EDATE(A119,1)))</f>
        <v>N/A</v>
      </c>
      <c r="B120" s="324" t="str">
        <f t="shared" si="31"/>
        <v xml:space="preserve"> </v>
      </c>
      <c r="C120" s="172" t="str">
        <f t="shared" si="39"/>
        <v xml:space="preserve"> </v>
      </c>
      <c r="D120" s="172" t="str">
        <f t="shared" si="40"/>
        <v xml:space="preserve"> </v>
      </c>
      <c r="E120" s="172" t="str">
        <f t="shared" si="41"/>
        <v xml:space="preserve"> </v>
      </c>
      <c r="F120" s="172" t="str">
        <f t="shared" si="42"/>
        <v xml:space="preserve"> </v>
      </c>
      <c r="G120" s="172" t="str">
        <f t="shared" si="43"/>
        <v xml:space="preserve"> </v>
      </c>
      <c r="H120" s="172" t="str">
        <f t="shared" si="44"/>
        <v xml:space="preserve"> </v>
      </c>
      <c r="I120" s="172" t="str">
        <f t="shared" si="45"/>
        <v xml:space="preserve"> </v>
      </c>
      <c r="J120" s="172" t="str">
        <f t="shared" si="46"/>
        <v xml:space="preserve"> </v>
      </c>
      <c r="K120" s="172" t="str">
        <f t="shared" si="47"/>
        <v xml:space="preserve"> </v>
      </c>
      <c r="L120" s="250" t="str">
        <f>IF($A120="N/A"," ",IF(Pricetype3=2,MAX(C120,0),IF(OR(Pricetype3=1,Pricetype3=4),IF(C120=0,0,(_xll.EURO(C120,Strikeprice3,0,0,($AH120+IF(Smile=TRUE,VLOOKUP(MAX(-5,Strikeprice3-C120),Volsmile,2),0)),($A120-DateToday)+15,IF(Pricetype3=1,1,0),0))),C120)))</f>
        <v xml:space="preserve"> </v>
      </c>
      <c r="M120" s="250" t="str">
        <f>IF($A120="N/A"," ",IF(Pricetype3=2,MAX(D120,0),IF(OR(Pricetype3=1,Pricetype3=4),IF(D120=0,0,(_xll.EURO(D120,Strikeprice3,0,0,($AH120+IF(Smile=TRUE,VLOOKUP(MAX(-5,Strikeprice3-D120),Volsmile,2),0)),($A120-DateToday)+15,IF(Pricetype3=1,1,0),0))),D120)))</f>
        <v xml:space="preserve"> </v>
      </c>
      <c r="N120" s="250" t="str">
        <f>IF($A120="N/A"," ",IF(Pricetype3=2,MAX(E120,0),IF(OR(Pricetype3=1,Pricetype3=4),IF(E120=0,0,(_xll.EURO(E120,Strikeprice3,0,0,($AK120+IF(Smile=TRUE,VLOOKUP(MAX(-5,Strikeprice3-E120),Volsmile,2),0)),($A120-DateToday)+15,IF(Pricetype3=1,1,0),0))),E120)))</f>
        <v xml:space="preserve"> </v>
      </c>
      <c r="O120" s="250" t="str">
        <f>IF($A120="N/A"," ",IF(Pricetype3=2,MAX(F120,0),IF(OR(Pricetype3=1,Pricetype3=4),IF(F120=0,0,(_xll.EURO(F120,Strikeprice3,0,0,($AK120+IF(Smile=TRUE,VLOOKUP(MAX(-5,Strikeprice3-F120),Volsmile,2),0)),($A120-DateToday)+15,IF(Pricetype3=1,1,0),0))),F120)))</f>
        <v xml:space="preserve"> </v>
      </c>
      <c r="P120" s="250" t="str">
        <f>IF($A120="N/A"," ",IF(Pricetype3=2,MAX(G120,0),IF(OR(Pricetype3=1,Pricetype3=4),IF(G120=0,0,(_xll.EURO(G120,Strikeprice3,0,0,($AK120+IF(Smile=TRUE,VLOOKUP(MAX(-5,Strikeprice3-G120),Volsmile,2),0)),($A120-DateToday)+15,IF(Pricetype3=1,1,0),0))),G120)))</f>
        <v xml:space="preserve"> </v>
      </c>
      <c r="Q120" s="250" t="str">
        <f>IF($A120="N/A"," ",IF(Pricetype3=2,MAX(H120,0),IF(OR(Pricetype3=1,Pricetype3=4),IF(H120=0,0,(_xll.EURO(H120,Strikeprice3,0,0,($AK120+IF(Smile=TRUE,VLOOKUP(MAX(-5,Strikeprice3-H120),Volsmile,2),0)),($A120-DateToday)+15,IF(Pricetype3=1,1,0),0))),H120)))</f>
        <v xml:space="preserve"> </v>
      </c>
      <c r="R120" s="250" t="str">
        <f>IF($A120="N/A"," ",IF(Pricetype3=2,MAX(I120,0),IF(OR(Pricetype3=1,Pricetype3=4),IF(I120=0,0,(_xll.EURO(I120,Strikeprice3,0,0,($AK120+IF(Smile=TRUE,VLOOKUP(MAX(-5,Strikeprice3-I120),Volsmile,2),0)),($A120-DateToday)+15,IF(Pricetype3=1,1,0),0))),I120)))</f>
        <v xml:space="preserve"> </v>
      </c>
      <c r="S120" s="250" t="str">
        <f>IF($A120="N/A"," ",IF(Pricetype3=2,MAX(J120,0),IF(OR(Pricetype3=1,Pricetype3=4),IF(J120=0,0,(_xll.EURO(J120,Strikeprice3,0,0,($AK120+IF(Smile=TRUE,VLOOKUP(MAX(-5,Strikeprice3-J120),Volsmile,2),0)),($A120-DateToday)+15,IF(Pricetype3=1,1,0),0))),J120)))</f>
        <v xml:space="preserve"> </v>
      </c>
      <c r="T120" s="250" t="str">
        <f>IF($A120="N/A"," ",IF(Pricetype3=2,MAX(K120,0),IF(OR(Pricetype3=1,Pricetype3=4),IF(K120=0,0,(_xll.EURO(K120,Strikeprice3,0,0,($AK120+IF(Smile=TRUE,VLOOKUP(MAX(-5,Strikeprice3-K120),Volsmile,2),0)),($A120-DateToday)+15,IF(Pricetype3=1,1,0),0))),K120)))</f>
        <v xml:space="preserve"> </v>
      </c>
      <c r="U120" s="177" t="str">
        <f t="shared" si="32"/>
        <v xml:space="preserve"> </v>
      </c>
      <c r="V120" s="178" t="str">
        <f t="shared" si="48"/>
        <v xml:space="preserve"> </v>
      </c>
      <c r="W120" s="178" t="str">
        <f t="shared" si="49"/>
        <v xml:space="preserve"> </v>
      </c>
      <c r="X120" s="178" t="str">
        <f t="shared" si="50"/>
        <v xml:space="preserve"> </v>
      </c>
      <c r="Y120" s="178" t="str">
        <f t="shared" si="51"/>
        <v xml:space="preserve"> </v>
      </c>
      <c r="Z120" s="178" t="str">
        <f t="shared" si="52"/>
        <v xml:space="preserve"> </v>
      </c>
      <c r="AA120" s="178" t="str">
        <f t="shared" si="53"/>
        <v xml:space="preserve"> </v>
      </c>
      <c r="AB120" s="178" t="str">
        <f t="shared" si="54"/>
        <v xml:space="preserve"> </v>
      </c>
      <c r="AC120" s="178" t="str">
        <f t="shared" si="55"/>
        <v xml:space="preserve"> </v>
      </c>
      <c r="AD120" s="178" t="str">
        <f t="shared" si="56"/>
        <v xml:space="preserve"> </v>
      </c>
      <c r="AE120" s="178" t="str">
        <f t="shared" si="57"/>
        <v xml:space="preserve"> </v>
      </c>
      <c r="AF120" s="224" t="str">
        <f t="shared" si="58"/>
        <v xml:space="preserve"> </v>
      </c>
      <c r="AG120" s="224" t="str">
        <f t="shared" si="59"/>
        <v xml:space="preserve"> </v>
      </c>
      <c r="AH120" s="224" t="str">
        <f t="shared" si="60"/>
        <v xml:space="preserve"> </v>
      </c>
      <c r="AI120" s="224" t="str">
        <f t="shared" si="33"/>
        <v xml:space="preserve"> </v>
      </c>
      <c r="AJ120" s="224" t="str">
        <f t="shared" si="34"/>
        <v xml:space="preserve"> </v>
      </c>
      <c r="AK120" s="224" t="str">
        <f t="shared" si="61"/>
        <v xml:space="preserve"> </v>
      </c>
      <c r="AL120" s="224" t="str">
        <f>IF($A120="N/A"," ",IF(PV=1,0,'Pricing Inputs3'!R153))</f>
        <v xml:space="preserve"> </v>
      </c>
      <c r="AM120" s="313" t="str">
        <f t="shared" si="35"/>
        <v xml:space="preserve"> </v>
      </c>
      <c r="BQ120" t="str">
        <f t="shared" si="36"/>
        <v xml:space="preserve"> </v>
      </c>
      <c r="BR120" t="str">
        <f t="shared" si="37"/>
        <v xml:space="preserve"> </v>
      </c>
      <c r="BS120" t="str">
        <f t="shared" si="38"/>
        <v xml:space="preserve"> </v>
      </c>
    </row>
    <row r="121" spans="1:71" x14ac:dyDescent="0.2">
      <c r="A121" s="253" t="str">
        <f>IF(A120="N/A","N/A",IF(EDATE(A120,1)&gt;Inputs!$Q$5,"N/A",EDATE(A120,1)))</f>
        <v>N/A</v>
      </c>
      <c r="B121" s="324" t="str">
        <f t="shared" si="31"/>
        <v xml:space="preserve"> </v>
      </c>
      <c r="C121" s="172" t="str">
        <f t="shared" si="39"/>
        <v xml:space="preserve"> </v>
      </c>
      <c r="D121" s="172" t="str">
        <f t="shared" si="40"/>
        <v xml:space="preserve"> </v>
      </c>
      <c r="E121" s="172" t="str">
        <f t="shared" si="41"/>
        <v xml:space="preserve"> </v>
      </c>
      <c r="F121" s="172" t="str">
        <f t="shared" si="42"/>
        <v xml:space="preserve"> </v>
      </c>
      <c r="G121" s="172" t="str">
        <f t="shared" si="43"/>
        <v xml:space="preserve"> </v>
      </c>
      <c r="H121" s="172" t="str">
        <f t="shared" si="44"/>
        <v xml:space="preserve"> </v>
      </c>
      <c r="I121" s="172" t="str">
        <f t="shared" si="45"/>
        <v xml:space="preserve"> </v>
      </c>
      <c r="J121" s="172" t="str">
        <f t="shared" si="46"/>
        <v xml:space="preserve"> </v>
      </c>
      <c r="K121" s="172" t="str">
        <f t="shared" si="47"/>
        <v xml:space="preserve"> </v>
      </c>
      <c r="L121" s="250" t="str">
        <f>IF($A121="N/A"," ",IF(Pricetype3=2,MAX(C121,0),IF(OR(Pricetype3=1,Pricetype3=4),IF(C121=0,0,(_xll.EURO(C121,Strikeprice3,0,0,($AH121+IF(Smile=TRUE,VLOOKUP(MAX(-5,Strikeprice3-C121),Volsmile,2),0)),($A121-DateToday)+15,IF(Pricetype3=1,1,0),0))),C121)))</f>
        <v xml:space="preserve"> </v>
      </c>
      <c r="M121" s="250" t="str">
        <f>IF($A121="N/A"," ",IF(Pricetype3=2,MAX(D121,0),IF(OR(Pricetype3=1,Pricetype3=4),IF(D121=0,0,(_xll.EURO(D121,Strikeprice3,0,0,($AH121+IF(Smile=TRUE,VLOOKUP(MAX(-5,Strikeprice3-D121),Volsmile,2),0)),($A121-DateToday)+15,IF(Pricetype3=1,1,0),0))),D121)))</f>
        <v xml:space="preserve"> </v>
      </c>
      <c r="N121" s="250" t="str">
        <f>IF($A121="N/A"," ",IF(Pricetype3=2,MAX(E121,0),IF(OR(Pricetype3=1,Pricetype3=4),IF(E121=0,0,(_xll.EURO(E121,Strikeprice3,0,0,($AK121+IF(Smile=TRUE,VLOOKUP(MAX(-5,Strikeprice3-E121),Volsmile,2),0)),($A121-DateToday)+15,IF(Pricetype3=1,1,0),0))),E121)))</f>
        <v xml:space="preserve"> </v>
      </c>
      <c r="O121" s="250" t="str">
        <f>IF($A121="N/A"," ",IF(Pricetype3=2,MAX(F121,0),IF(OR(Pricetype3=1,Pricetype3=4),IF(F121=0,0,(_xll.EURO(F121,Strikeprice3,0,0,($AK121+IF(Smile=TRUE,VLOOKUP(MAX(-5,Strikeprice3-F121),Volsmile,2),0)),($A121-DateToday)+15,IF(Pricetype3=1,1,0),0))),F121)))</f>
        <v xml:space="preserve"> </v>
      </c>
      <c r="P121" s="250" t="str">
        <f>IF($A121="N/A"," ",IF(Pricetype3=2,MAX(G121,0),IF(OR(Pricetype3=1,Pricetype3=4),IF(G121=0,0,(_xll.EURO(G121,Strikeprice3,0,0,($AK121+IF(Smile=TRUE,VLOOKUP(MAX(-5,Strikeprice3-G121),Volsmile,2),0)),($A121-DateToday)+15,IF(Pricetype3=1,1,0),0))),G121)))</f>
        <v xml:space="preserve"> </v>
      </c>
      <c r="Q121" s="250" t="str">
        <f>IF($A121="N/A"," ",IF(Pricetype3=2,MAX(H121,0),IF(OR(Pricetype3=1,Pricetype3=4),IF(H121=0,0,(_xll.EURO(H121,Strikeprice3,0,0,($AK121+IF(Smile=TRUE,VLOOKUP(MAX(-5,Strikeprice3-H121),Volsmile,2),0)),($A121-DateToday)+15,IF(Pricetype3=1,1,0),0))),H121)))</f>
        <v xml:space="preserve"> </v>
      </c>
      <c r="R121" s="250" t="str">
        <f>IF($A121="N/A"," ",IF(Pricetype3=2,MAX(I121,0),IF(OR(Pricetype3=1,Pricetype3=4),IF(I121=0,0,(_xll.EURO(I121,Strikeprice3,0,0,($AK121+IF(Smile=TRUE,VLOOKUP(MAX(-5,Strikeprice3-I121),Volsmile,2),0)),($A121-DateToday)+15,IF(Pricetype3=1,1,0),0))),I121)))</f>
        <v xml:space="preserve"> </v>
      </c>
      <c r="S121" s="250" t="str">
        <f>IF($A121="N/A"," ",IF(Pricetype3=2,MAX(J121,0),IF(OR(Pricetype3=1,Pricetype3=4),IF(J121=0,0,(_xll.EURO(J121,Strikeprice3,0,0,($AK121+IF(Smile=TRUE,VLOOKUP(MAX(-5,Strikeprice3-J121),Volsmile,2),0)),($A121-DateToday)+15,IF(Pricetype3=1,1,0),0))),J121)))</f>
        <v xml:space="preserve"> </v>
      </c>
      <c r="T121" s="250" t="str">
        <f>IF($A121="N/A"," ",IF(Pricetype3=2,MAX(K121,0),IF(OR(Pricetype3=1,Pricetype3=4),IF(K121=0,0,(_xll.EURO(K121,Strikeprice3,0,0,($AK121+IF(Smile=TRUE,VLOOKUP(MAX(-5,Strikeprice3-K121),Volsmile,2),0)),($A121-DateToday)+15,IF(Pricetype3=1,1,0),0))),K121)))</f>
        <v xml:space="preserve"> </v>
      </c>
      <c r="U121" s="177" t="str">
        <f t="shared" si="32"/>
        <v xml:space="preserve"> </v>
      </c>
      <c r="V121" s="178" t="str">
        <f t="shared" si="48"/>
        <v xml:space="preserve"> </v>
      </c>
      <c r="W121" s="178" t="str">
        <f t="shared" si="49"/>
        <v xml:space="preserve"> </v>
      </c>
      <c r="X121" s="178" t="str">
        <f t="shared" si="50"/>
        <v xml:space="preserve"> </v>
      </c>
      <c r="Y121" s="178" t="str">
        <f t="shared" si="51"/>
        <v xml:space="preserve"> </v>
      </c>
      <c r="Z121" s="178" t="str">
        <f t="shared" si="52"/>
        <v xml:space="preserve"> </v>
      </c>
      <c r="AA121" s="178" t="str">
        <f t="shared" si="53"/>
        <v xml:space="preserve"> </v>
      </c>
      <c r="AB121" s="178" t="str">
        <f t="shared" si="54"/>
        <v xml:space="preserve"> </v>
      </c>
      <c r="AC121" s="178" t="str">
        <f t="shared" si="55"/>
        <v xml:space="preserve"> </v>
      </c>
      <c r="AD121" s="178" t="str">
        <f t="shared" si="56"/>
        <v xml:space="preserve"> </v>
      </c>
      <c r="AE121" s="178" t="str">
        <f t="shared" si="57"/>
        <v xml:space="preserve"> </v>
      </c>
      <c r="AF121" s="224" t="str">
        <f t="shared" si="58"/>
        <v xml:space="preserve"> </v>
      </c>
      <c r="AG121" s="224" t="str">
        <f t="shared" si="59"/>
        <v xml:space="preserve"> </v>
      </c>
      <c r="AH121" s="224" t="str">
        <f t="shared" si="60"/>
        <v xml:space="preserve"> </v>
      </c>
      <c r="AI121" s="224" t="str">
        <f t="shared" si="33"/>
        <v xml:space="preserve"> </v>
      </c>
      <c r="AJ121" s="224" t="str">
        <f t="shared" si="34"/>
        <v xml:space="preserve"> </v>
      </c>
      <c r="AK121" s="224" t="str">
        <f t="shared" si="61"/>
        <v xml:space="preserve"> </v>
      </c>
      <c r="AL121" s="224" t="str">
        <f>IF($A121="N/A"," ",IF(PV=1,0,'Pricing Inputs3'!R154))</f>
        <v xml:space="preserve"> </v>
      </c>
      <c r="AM121" s="313" t="str">
        <f t="shared" si="35"/>
        <v xml:space="preserve"> </v>
      </c>
      <c r="BQ121" t="str">
        <f t="shared" si="36"/>
        <v xml:space="preserve"> </v>
      </c>
      <c r="BR121" t="str">
        <f t="shared" si="37"/>
        <v xml:space="preserve"> </v>
      </c>
      <c r="BS121" t="str">
        <f t="shared" si="38"/>
        <v xml:space="preserve"> </v>
      </c>
    </row>
    <row r="122" spans="1:71" x14ac:dyDescent="0.2">
      <c r="A122" s="253" t="str">
        <f>IF(A121="N/A","N/A",IF(EDATE(A121,1)&gt;Inputs!$Q$5,"N/A",EDATE(A121,1)))</f>
        <v>N/A</v>
      </c>
      <c r="B122" s="324" t="str">
        <f t="shared" si="31"/>
        <v xml:space="preserve"> </v>
      </c>
      <c r="C122" s="172" t="str">
        <f t="shared" si="39"/>
        <v xml:space="preserve"> </v>
      </c>
      <c r="D122" s="172" t="str">
        <f t="shared" si="40"/>
        <v xml:space="preserve"> </v>
      </c>
      <c r="E122" s="172" t="str">
        <f t="shared" si="41"/>
        <v xml:space="preserve"> </v>
      </c>
      <c r="F122" s="172" t="str">
        <f t="shared" si="42"/>
        <v xml:space="preserve"> </v>
      </c>
      <c r="G122" s="172" t="str">
        <f t="shared" si="43"/>
        <v xml:space="preserve"> </v>
      </c>
      <c r="H122" s="172" t="str">
        <f t="shared" si="44"/>
        <v xml:space="preserve"> </v>
      </c>
      <c r="I122" s="172" t="str">
        <f t="shared" si="45"/>
        <v xml:space="preserve"> </v>
      </c>
      <c r="J122" s="172" t="str">
        <f t="shared" si="46"/>
        <v xml:space="preserve"> </v>
      </c>
      <c r="K122" s="172" t="str">
        <f t="shared" si="47"/>
        <v xml:space="preserve"> </v>
      </c>
      <c r="L122" s="250" t="str">
        <f>IF($A122="N/A"," ",IF(Pricetype3=2,MAX(C122,0),IF(OR(Pricetype3=1,Pricetype3=4),IF(C122=0,0,(_xll.EURO(C122,Strikeprice3,0,0,($AH122+IF(Smile=TRUE,VLOOKUP(MAX(-5,Strikeprice3-C122),Volsmile,2),0)),($A122-DateToday)+15,IF(Pricetype3=1,1,0),0))),C122)))</f>
        <v xml:space="preserve"> </v>
      </c>
      <c r="M122" s="250" t="str">
        <f>IF($A122="N/A"," ",IF(Pricetype3=2,MAX(D122,0),IF(OR(Pricetype3=1,Pricetype3=4),IF(D122=0,0,(_xll.EURO(D122,Strikeprice3,0,0,($AH122+IF(Smile=TRUE,VLOOKUP(MAX(-5,Strikeprice3-D122),Volsmile,2),0)),($A122-DateToday)+15,IF(Pricetype3=1,1,0),0))),D122)))</f>
        <v xml:space="preserve"> </v>
      </c>
      <c r="N122" s="250" t="str">
        <f>IF($A122="N/A"," ",IF(Pricetype3=2,MAX(E122,0),IF(OR(Pricetype3=1,Pricetype3=4),IF(E122=0,0,(_xll.EURO(E122,Strikeprice3,0,0,($AK122+IF(Smile=TRUE,VLOOKUP(MAX(-5,Strikeprice3-E122),Volsmile,2),0)),($A122-DateToday)+15,IF(Pricetype3=1,1,0),0))),E122)))</f>
        <v xml:space="preserve"> </v>
      </c>
      <c r="O122" s="250" t="str">
        <f>IF($A122="N/A"," ",IF(Pricetype3=2,MAX(F122,0),IF(OR(Pricetype3=1,Pricetype3=4),IF(F122=0,0,(_xll.EURO(F122,Strikeprice3,0,0,($AK122+IF(Smile=TRUE,VLOOKUP(MAX(-5,Strikeprice3-F122),Volsmile,2),0)),($A122-DateToday)+15,IF(Pricetype3=1,1,0),0))),F122)))</f>
        <v xml:space="preserve"> </v>
      </c>
      <c r="P122" s="250" t="str">
        <f>IF($A122="N/A"," ",IF(Pricetype3=2,MAX(G122,0),IF(OR(Pricetype3=1,Pricetype3=4),IF(G122=0,0,(_xll.EURO(G122,Strikeprice3,0,0,($AK122+IF(Smile=TRUE,VLOOKUP(MAX(-5,Strikeprice3-G122),Volsmile,2),0)),($A122-DateToday)+15,IF(Pricetype3=1,1,0),0))),G122)))</f>
        <v xml:space="preserve"> </v>
      </c>
      <c r="Q122" s="250" t="str">
        <f>IF($A122="N/A"," ",IF(Pricetype3=2,MAX(H122,0),IF(OR(Pricetype3=1,Pricetype3=4),IF(H122=0,0,(_xll.EURO(H122,Strikeprice3,0,0,($AK122+IF(Smile=TRUE,VLOOKUP(MAX(-5,Strikeprice3-H122),Volsmile,2),0)),($A122-DateToday)+15,IF(Pricetype3=1,1,0),0))),H122)))</f>
        <v xml:space="preserve"> </v>
      </c>
      <c r="R122" s="250" t="str">
        <f>IF($A122="N/A"," ",IF(Pricetype3=2,MAX(I122,0),IF(OR(Pricetype3=1,Pricetype3=4),IF(I122=0,0,(_xll.EURO(I122,Strikeprice3,0,0,($AK122+IF(Smile=TRUE,VLOOKUP(MAX(-5,Strikeprice3-I122),Volsmile,2),0)),($A122-DateToday)+15,IF(Pricetype3=1,1,0),0))),I122)))</f>
        <v xml:space="preserve"> </v>
      </c>
      <c r="S122" s="250" t="str">
        <f>IF($A122="N/A"," ",IF(Pricetype3=2,MAX(J122,0),IF(OR(Pricetype3=1,Pricetype3=4),IF(J122=0,0,(_xll.EURO(J122,Strikeprice3,0,0,($AK122+IF(Smile=TRUE,VLOOKUP(MAX(-5,Strikeprice3-J122),Volsmile,2),0)),($A122-DateToday)+15,IF(Pricetype3=1,1,0),0))),J122)))</f>
        <v xml:space="preserve"> </v>
      </c>
      <c r="T122" s="250" t="str">
        <f>IF($A122="N/A"," ",IF(Pricetype3=2,MAX(K122,0),IF(OR(Pricetype3=1,Pricetype3=4),IF(K122=0,0,(_xll.EURO(K122,Strikeprice3,0,0,($AK122+IF(Smile=TRUE,VLOOKUP(MAX(-5,Strikeprice3-K122),Volsmile,2),0)),($A122-DateToday)+15,IF(Pricetype3=1,1,0),0))),K122)))</f>
        <v xml:space="preserve"> </v>
      </c>
      <c r="U122" s="177" t="str">
        <f t="shared" si="32"/>
        <v xml:space="preserve"> </v>
      </c>
      <c r="V122" s="178" t="str">
        <f t="shared" si="48"/>
        <v xml:space="preserve"> </v>
      </c>
      <c r="W122" s="178" t="str">
        <f t="shared" si="49"/>
        <v xml:space="preserve"> </v>
      </c>
      <c r="X122" s="178" t="str">
        <f t="shared" si="50"/>
        <v xml:space="preserve"> </v>
      </c>
      <c r="Y122" s="178" t="str">
        <f t="shared" si="51"/>
        <v xml:space="preserve"> </v>
      </c>
      <c r="Z122" s="178" t="str">
        <f t="shared" si="52"/>
        <v xml:space="preserve"> </v>
      </c>
      <c r="AA122" s="178" t="str">
        <f t="shared" si="53"/>
        <v xml:space="preserve"> </v>
      </c>
      <c r="AB122" s="178" t="str">
        <f t="shared" si="54"/>
        <v xml:space="preserve"> </v>
      </c>
      <c r="AC122" s="178" t="str">
        <f t="shared" si="55"/>
        <v xml:space="preserve"> </v>
      </c>
      <c r="AD122" s="178" t="str">
        <f t="shared" si="56"/>
        <v xml:space="preserve"> </v>
      </c>
      <c r="AE122" s="178" t="str">
        <f t="shared" si="57"/>
        <v xml:space="preserve"> </v>
      </c>
      <c r="AF122" s="224" t="str">
        <f t="shared" si="58"/>
        <v xml:space="preserve"> </v>
      </c>
      <c r="AG122" s="224" t="str">
        <f t="shared" si="59"/>
        <v xml:space="preserve"> </v>
      </c>
      <c r="AH122" s="224" t="str">
        <f t="shared" si="60"/>
        <v xml:space="preserve"> </v>
      </c>
      <c r="AI122" s="224" t="str">
        <f t="shared" si="33"/>
        <v xml:space="preserve"> </v>
      </c>
      <c r="AJ122" s="224" t="str">
        <f t="shared" si="34"/>
        <v xml:space="preserve"> </v>
      </c>
      <c r="AK122" s="224" t="str">
        <f t="shared" si="61"/>
        <v xml:space="preserve"> </v>
      </c>
      <c r="AL122" s="224" t="str">
        <f>IF($A122="N/A"," ",IF(PV=1,0,'Pricing Inputs3'!R155))</f>
        <v xml:space="preserve"> </v>
      </c>
      <c r="AM122" s="313" t="str">
        <f t="shared" si="35"/>
        <v xml:space="preserve"> </v>
      </c>
      <c r="BQ122" t="str">
        <f t="shared" si="36"/>
        <v xml:space="preserve"> </v>
      </c>
      <c r="BR122" t="str">
        <f t="shared" si="37"/>
        <v xml:space="preserve"> </v>
      </c>
      <c r="BS122" t="str">
        <f t="shared" si="38"/>
        <v xml:space="preserve"> </v>
      </c>
    </row>
    <row r="123" spans="1:71" x14ac:dyDescent="0.2">
      <c r="A123" s="253" t="str">
        <f>IF(A122="N/A","N/A",IF(EDATE(A122,1)&gt;Inputs!$Q$5,"N/A",EDATE(A122,1)))</f>
        <v>N/A</v>
      </c>
      <c r="B123" s="324" t="str">
        <f t="shared" si="31"/>
        <v xml:space="preserve"> </v>
      </c>
      <c r="C123" s="172" t="str">
        <f t="shared" si="39"/>
        <v xml:space="preserve"> </v>
      </c>
      <c r="D123" s="172" t="str">
        <f t="shared" si="40"/>
        <v xml:space="preserve"> </v>
      </c>
      <c r="E123" s="172" t="str">
        <f t="shared" si="41"/>
        <v xml:space="preserve"> </v>
      </c>
      <c r="F123" s="172" t="str">
        <f t="shared" si="42"/>
        <v xml:space="preserve"> </v>
      </c>
      <c r="G123" s="172" t="str">
        <f t="shared" si="43"/>
        <v xml:space="preserve"> </v>
      </c>
      <c r="H123" s="172" t="str">
        <f t="shared" si="44"/>
        <v xml:space="preserve"> </v>
      </c>
      <c r="I123" s="172" t="str">
        <f t="shared" si="45"/>
        <v xml:space="preserve"> </v>
      </c>
      <c r="J123" s="172" t="str">
        <f t="shared" si="46"/>
        <v xml:space="preserve"> </v>
      </c>
      <c r="K123" s="172" t="str">
        <f t="shared" si="47"/>
        <v xml:space="preserve"> </v>
      </c>
      <c r="L123" s="250" t="str">
        <f>IF($A123="N/A"," ",IF(Pricetype3=2,MAX(C123,0),IF(OR(Pricetype3=1,Pricetype3=4),IF(C123=0,0,(_xll.EURO(C123,Strikeprice3,0,0,($AH123+IF(Smile=TRUE,VLOOKUP(MAX(-5,Strikeprice3-C123),Volsmile,2),0)),($A123-DateToday)+15,IF(Pricetype3=1,1,0),0))),C123)))</f>
        <v xml:space="preserve"> </v>
      </c>
      <c r="M123" s="250" t="str">
        <f>IF($A123="N/A"," ",IF(Pricetype3=2,MAX(D123,0),IF(OR(Pricetype3=1,Pricetype3=4),IF(D123=0,0,(_xll.EURO(D123,Strikeprice3,0,0,($AH123+IF(Smile=TRUE,VLOOKUP(MAX(-5,Strikeprice3-D123),Volsmile,2),0)),($A123-DateToday)+15,IF(Pricetype3=1,1,0),0))),D123)))</f>
        <v xml:space="preserve"> </v>
      </c>
      <c r="N123" s="250" t="str">
        <f>IF($A123="N/A"," ",IF(Pricetype3=2,MAX(E123,0),IF(OR(Pricetype3=1,Pricetype3=4),IF(E123=0,0,(_xll.EURO(E123,Strikeprice3,0,0,($AK123+IF(Smile=TRUE,VLOOKUP(MAX(-5,Strikeprice3-E123),Volsmile,2),0)),($A123-DateToday)+15,IF(Pricetype3=1,1,0),0))),E123)))</f>
        <v xml:space="preserve"> </v>
      </c>
      <c r="O123" s="250" t="str">
        <f>IF($A123="N/A"," ",IF(Pricetype3=2,MAX(F123,0),IF(OR(Pricetype3=1,Pricetype3=4),IF(F123=0,0,(_xll.EURO(F123,Strikeprice3,0,0,($AK123+IF(Smile=TRUE,VLOOKUP(MAX(-5,Strikeprice3-F123),Volsmile,2),0)),($A123-DateToday)+15,IF(Pricetype3=1,1,0),0))),F123)))</f>
        <v xml:space="preserve"> </v>
      </c>
      <c r="P123" s="250" t="str">
        <f>IF($A123="N/A"," ",IF(Pricetype3=2,MAX(G123,0),IF(OR(Pricetype3=1,Pricetype3=4),IF(G123=0,0,(_xll.EURO(G123,Strikeprice3,0,0,($AK123+IF(Smile=TRUE,VLOOKUP(MAX(-5,Strikeprice3-G123),Volsmile,2),0)),($A123-DateToday)+15,IF(Pricetype3=1,1,0),0))),G123)))</f>
        <v xml:space="preserve"> </v>
      </c>
      <c r="Q123" s="250" t="str">
        <f>IF($A123="N/A"," ",IF(Pricetype3=2,MAX(H123,0),IF(OR(Pricetype3=1,Pricetype3=4),IF(H123=0,0,(_xll.EURO(H123,Strikeprice3,0,0,($AK123+IF(Smile=TRUE,VLOOKUP(MAX(-5,Strikeprice3-H123),Volsmile,2),0)),($A123-DateToday)+15,IF(Pricetype3=1,1,0),0))),H123)))</f>
        <v xml:space="preserve"> </v>
      </c>
      <c r="R123" s="250" t="str">
        <f>IF($A123="N/A"," ",IF(Pricetype3=2,MAX(I123,0),IF(OR(Pricetype3=1,Pricetype3=4),IF(I123=0,0,(_xll.EURO(I123,Strikeprice3,0,0,($AK123+IF(Smile=TRUE,VLOOKUP(MAX(-5,Strikeprice3-I123),Volsmile,2),0)),($A123-DateToday)+15,IF(Pricetype3=1,1,0),0))),I123)))</f>
        <v xml:space="preserve"> </v>
      </c>
      <c r="S123" s="250" t="str">
        <f>IF($A123="N/A"," ",IF(Pricetype3=2,MAX(J123,0),IF(OR(Pricetype3=1,Pricetype3=4),IF(J123=0,0,(_xll.EURO(J123,Strikeprice3,0,0,($AK123+IF(Smile=TRUE,VLOOKUP(MAX(-5,Strikeprice3-J123),Volsmile,2),0)),($A123-DateToday)+15,IF(Pricetype3=1,1,0),0))),J123)))</f>
        <v xml:space="preserve"> </v>
      </c>
      <c r="T123" s="250" t="str">
        <f>IF($A123="N/A"," ",IF(Pricetype3=2,MAX(K123,0),IF(OR(Pricetype3=1,Pricetype3=4),IF(K123=0,0,(_xll.EURO(K123,Strikeprice3,0,0,($AK123+IF(Smile=TRUE,VLOOKUP(MAX(-5,Strikeprice3-K123),Volsmile,2),0)),($A123-DateToday)+15,IF(Pricetype3=1,1,0),0))),K123)))</f>
        <v xml:space="preserve"> </v>
      </c>
      <c r="U123" s="177" t="str">
        <f t="shared" si="32"/>
        <v xml:space="preserve"> </v>
      </c>
      <c r="V123" s="178" t="str">
        <f t="shared" si="48"/>
        <v xml:space="preserve"> </v>
      </c>
      <c r="W123" s="178" t="str">
        <f t="shared" si="49"/>
        <v xml:space="preserve"> </v>
      </c>
      <c r="X123" s="178" t="str">
        <f t="shared" si="50"/>
        <v xml:space="preserve"> </v>
      </c>
      <c r="Y123" s="178" t="str">
        <f t="shared" si="51"/>
        <v xml:space="preserve"> </v>
      </c>
      <c r="Z123" s="178" t="str">
        <f t="shared" si="52"/>
        <v xml:space="preserve"> </v>
      </c>
      <c r="AA123" s="178" t="str">
        <f t="shared" si="53"/>
        <v xml:space="preserve"> </v>
      </c>
      <c r="AB123" s="178" t="str">
        <f t="shared" si="54"/>
        <v xml:space="preserve"> </v>
      </c>
      <c r="AC123" s="178" t="str">
        <f t="shared" si="55"/>
        <v xml:space="preserve"> </v>
      </c>
      <c r="AD123" s="178" t="str">
        <f t="shared" si="56"/>
        <v xml:space="preserve"> </v>
      </c>
      <c r="AE123" s="178" t="str">
        <f t="shared" si="57"/>
        <v xml:space="preserve"> </v>
      </c>
      <c r="AF123" s="224" t="str">
        <f t="shared" si="58"/>
        <v xml:space="preserve"> </v>
      </c>
      <c r="AG123" s="224" t="str">
        <f t="shared" si="59"/>
        <v xml:space="preserve"> </v>
      </c>
      <c r="AH123" s="224" t="str">
        <f t="shared" si="60"/>
        <v xml:space="preserve"> </v>
      </c>
      <c r="AI123" s="224" t="str">
        <f t="shared" si="33"/>
        <v xml:space="preserve"> </v>
      </c>
      <c r="AJ123" s="224" t="str">
        <f t="shared" si="34"/>
        <v xml:space="preserve"> </v>
      </c>
      <c r="AK123" s="224" t="str">
        <f t="shared" si="61"/>
        <v xml:space="preserve"> </v>
      </c>
      <c r="AL123" s="224" t="str">
        <f>IF($A123="N/A"," ",IF(PV=1,0,'Pricing Inputs3'!R156))</f>
        <v xml:space="preserve"> </v>
      </c>
      <c r="AM123" s="313" t="str">
        <f t="shared" si="35"/>
        <v xml:space="preserve"> </v>
      </c>
      <c r="BQ123" t="str">
        <f t="shared" si="36"/>
        <v xml:space="preserve"> </v>
      </c>
      <c r="BR123" t="str">
        <f t="shared" si="37"/>
        <v xml:space="preserve"> </v>
      </c>
      <c r="BS123" t="str">
        <f t="shared" si="38"/>
        <v xml:space="preserve"> </v>
      </c>
    </row>
    <row r="124" spans="1:71" x14ac:dyDescent="0.2">
      <c r="A124" s="253" t="str">
        <f>IF(A123="N/A","N/A",IF(EDATE(A123,1)&gt;Inputs!$Q$5,"N/A",EDATE(A123,1)))</f>
        <v>N/A</v>
      </c>
      <c r="B124" s="324" t="str">
        <f t="shared" si="31"/>
        <v xml:space="preserve"> </v>
      </c>
      <c r="C124" s="172" t="str">
        <f t="shared" si="39"/>
        <v xml:space="preserve"> </v>
      </c>
      <c r="D124" s="172" t="str">
        <f t="shared" si="40"/>
        <v xml:space="preserve"> </v>
      </c>
      <c r="E124" s="172" t="str">
        <f t="shared" si="41"/>
        <v xml:space="preserve"> </v>
      </c>
      <c r="F124" s="172" t="str">
        <f t="shared" si="42"/>
        <v xml:space="preserve"> </v>
      </c>
      <c r="G124" s="172" t="str">
        <f t="shared" si="43"/>
        <v xml:space="preserve"> </v>
      </c>
      <c r="H124" s="172" t="str">
        <f t="shared" si="44"/>
        <v xml:space="preserve"> </v>
      </c>
      <c r="I124" s="172" t="str">
        <f t="shared" si="45"/>
        <v xml:space="preserve"> </v>
      </c>
      <c r="J124" s="172" t="str">
        <f t="shared" si="46"/>
        <v xml:space="preserve"> </v>
      </c>
      <c r="K124" s="172" t="str">
        <f t="shared" si="47"/>
        <v xml:space="preserve"> </v>
      </c>
      <c r="L124" s="250" t="str">
        <f>IF($A124="N/A"," ",IF(Pricetype3=2,MAX(C124,0),IF(OR(Pricetype3=1,Pricetype3=4),IF(C124=0,0,(_xll.EURO(C124,Strikeprice3,0,0,($AH124+IF(Smile=TRUE,VLOOKUP(MAX(-5,Strikeprice3-C124),Volsmile,2),0)),($A124-DateToday)+15,IF(Pricetype3=1,1,0),0))),C124)))</f>
        <v xml:space="preserve"> </v>
      </c>
      <c r="M124" s="250" t="str">
        <f>IF($A124="N/A"," ",IF(Pricetype3=2,MAX(D124,0),IF(OR(Pricetype3=1,Pricetype3=4),IF(D124=0,0,(_xll.EURO(D124,Strikeprice3,0,0,($AH124+IF(Smile=TRUE,VLOOKUP(MAX(-5,Strikeprice3-D124),Volsmile,2),0)),($A124-DateToday)+15,IF(Pricetype3=1,1,0),0))),D124)))</f>
        <v xml:space="preserve"> </v>
      </c>
      <c r="N124" s="250" t="str">
        <f>IF($A124="N/A"," ",IF(Pricetype3=2,MAX(E124,0),IF(OR(Pricetype3=1,Pricetype3=4),IF(E124=0,0,(_xll.EURO(E124,Strikeprice3,0,0,($AK124+IF(Smile=TRUE,VLOOKUP(MAX(-5,Strikeprice3-E124),Volsmile,2),0)),($A124-DateToday)+15,IF(Pricetype3=1,1,0),0))),E124)))</f>
        <v xml:space="preserve"> </v>
      </c>
      <c r="O124" s="250" t="str">
        <f>IF($A124="N/A"," ",IF(Pricetype3=2,MAX(F124,0),IF(OR(Pricetype3=1,Pricetype3=4),IF(F124=0,0,(_xll.EURO(F124,Strikeprice3,0,0,($AK124+IF(Smile=TRUE,VLOOKUP(MAX(-5,Strikeprice3-F124),Volsmile,2),0)),($A124-DateToday)+15,IF(Pricetype3=1,1,0),0))),F124)))</f>
        <v xml:space="preserve"> </v>
      </c>
      <c r="P124" s="250" t="str">
        <f>IF($A124="N/A"," ",IF(Pricetype3=2,MAX(G124,0),IF(OR(Pricetype3=1,Pricetype3=4),IF(G124=0,0,(_xll.EURO(G124,Strikeprice3,0,0,($AK124+IF(Smile=TRUE,VLOOKUP(MAX(-5,Strikeprice3-G124),Volsmile,2),0)),($A124-DateToday)+15,IF(Pricetype3=1,1,0),0))),G124)))</f>
        <v xml:space="preserve"> </v>
      </c>
      <c r="Q124" s="250" t="str">
        <f>IF($A124="N/A"," ",IF(Pricetype3=2,MAX(H124,0),IF(OR(Pricetype3=1,Pricetype3=4),IF(H124=0,0,(_xll.EURO(H124,Strikeprice3,0,0,($AK124+IF(Smile=TRUE,VLOOKUP(MAX(-5,Strikeprice3-H124),Volsmile,2),0)),($A124-DateToday)+15,IF(Pricetype3=1,1,0),0))),H124)))</f>
        <v xml:space="preserve"> </v>
      </c>
      <c r="R124" s="250" t="str">
        <f>IF($A124="N/A"," ",IF(Pricetype3=2,MAX(I124,0),IF(OR(Pricetype3=1,Pricetype3=4),IF(I124=0,0,(_xll.EURO(I124,Strikeprice3,0,0,($AK124+IF(Smile=TRUE,VLOOKUP(MAX(-5,Strikeprice3-I124),Volsmile,2),0)),($A124-DateToday)+15,IF(Pricetype3=1,1,0),0))),I124)))</f>
        <v xml:space="preserve"> </v>
      </c>
      <c r="S124" s="250" t="str">
        <f>IF($A124="N/A"," ",IF(Pricetype3=2,MAX(J124,0),IF(OR(Pricetype3=1,Pricetype3=4),IF(J124=0,0,(_xll.EURO(J124,Strikeprice3,0,0,($AK124+IF(Smile=TRUE,VLOOKUP(MAX(-5,Strikeprice3-J124),Volsmile,2),0)),($A124-DateToday)+15,IF(Pricetype3=1,1,0),0))),J124)))</f>
        <v xml:space="preserve"> </v>
      </c>
      <c r="T124" s="250" t="str">
        <f>IF($A124="N/A"," ",IF(Pricetype3=2,MAX(K124,0),IF(OR(Pricetype3=1,Pricetype3=4),IF(K124=0,0,(_xll.EURO(K124,Strikeprice3,0,0,($AK124+IF(Smile=TRUE,VLOOKUP(MAX(-5,Strikeprice3-K124),Volsmile,2),0)),($A124-DateToday)+15,IF(Pricetype3=1,1,0),0))),K124)))</f>
        <v xml:space="preserve"> </v>
      </c>
      <c r="U124" s="177" t="str">
        <f t="shared" si="32"/>
        <v xml:space="preserve"> </v>
      </c>
      <c r="V124" s="178" t="str">
        <f t="shared" si="48"/>
        <v xml:space="preserve"> </v>
      </c>
      <c r="W124" s="178" t="str">
        <f t="shared" si="49"/>
        <v xml:space="preserve"> </v>
      </c>
      <c r="X124" s="178" t="str">
        <f t="shared" si="50"/>
        <v xml:space="preserve"> </v>
      </c>
      <c r="Y124" s="178" t="str">
        <f t="shared" si="51"/>
        <v xml:space="preserve"> </v>
      </c>
      <c r="Z124" s="178" t="str">
        <f t="shared" si="52"/>
        <v xml:space="preserve"> </v>
      </c>
      <c r="AA124" s="178" t="str">
        <f t="shared" si="53"/>
        <v xml:space="preserve"> </v>
      </c>
      <c r="AB124" s="178" t="str">
        <f t="shared" si="54"/>
        <v xml:space="preserve"> </v>
      </c>
      <c r="AC124" s="178" t="str">
        <f t="shared" si="55"/>
        <v xml:space="preserve"> </v>
      </c>
      <c r="AD124" s="178" t="str">
        <f t="shared" si="56"/>
        <v xml:space="preserve"> </v>
      </c>
      <c r="AE124" s="178" t="str">
        <f t="shared" si="57"/>
        <v xml:space="preserve"> </v>
      </c>
      <c r="AF124" s="224" t="str">
        <f t="shared" si="58"/>
        <v xml:space="preserve"> </v>
      </c>
      <c r="AG124" s="224" t="str">
        <f t="shared" si="59"/>
        <v xml:space="preserve"> </v>
      </c>
      <c r="AH124" s="224" t="str">
        <f t="shared" si="60"/>
        <v xml:space="preserve"> </v>
      </c>
      <c r="AI124" s="224" t="str">
        <f t="shared" si="33"/>
        <v xml:space="preserve"> </v>
      </c>
      <c r="AJ124" s="224" t="str">
        <f t="shared" si="34"/>
        <v xml:space="preserve"> </v>
      </c>
      <c r="AK124" s="224" t="str">
        <f t="shared" si="61"/>
        <v xml:space="preserve"> </v>
      </c>
      <c r="AL124" s="224" t="str">
        <f>IF($A124="N/A"," ",IF(PV=1,0,'Pricing Inputs3'!R157))</f>
        <v xml:space="preserve"> </v>
      </c>
      <c r="AM124" s="313" t="str">
        <f t="shared" si="35"/>
        <v xml:space="preserve"> </v>
      </c>
      <c r="BQ124" t="str">
        <f t="shared" si="36"/>
        <v xml:space="preserve"> </v>
      </c>
      <c r="BR124" t="str">
        <f t="shared" si="37"/>
        <v xml:space="preserve"> </v>
      </c>
      <c r="BS124" t="str">
        <f t="shared" si="38"/>
        <v xml:space="preserve"> </v>
      </c>
    </row>
    <row r="125" spans="1:71" x14ac:dyDescent="0.2">
      <c r="A125" s="253" t="str">
        <f>IF(A124="N/A","N/A",IF(EDATE(A124,1)&gt;Inputs!$Q$5,"N/A",EDATE(A124,1)))</f>
        <v>N/A</v>
      </c>
      <c r="B125" s="324" t="str">
        <f t="shared" si="31"/>
        <v xml:space="preserve"> </v>
      </c>
      <c r="C125" s="172" t="str">
        <f t="shared" si="39"/>
        <v xml:space="preserve"> </v>
      </c>
      <c r="D125" s="172" t="str">
        <f t="shared" si="40"/>
        <v xml:space="preserve"> </v>
      </c>
      <c r="E125" s="172" t="str">
        <f t="shared" si="41"/>
        <v xml:space="preserve"> </v>
      </c>
      <c r="F125" s="172" t="str">
        <f t="shared" si="42"/>
        <v xml:space="preserve"> </v>
      </c>
      <c r="G125" s="172" t="str">
        <f t="shared" si="43"/>
        <v xml:space="preserve"> </v>
      </c>
      <c r="H125" s="172" t="str">
        <f t="shared" si="44"/>
        <v xml:space="preserve"> </v>
      </c>
      <c r="I125" s="172" t="str">
        <f t="shared" si="45"/>
        <v xml:space="preserve"> </v>
      </c>
      <c r="J125" s="172" t="str">
        <f t="shared" si="46"/>
        <v xml:space="preserve"> </v>
      </c>
      <c r="K125" s="172" t="str">
        <f t="shared" si="47"/>
        <v xml:space="preserve"> </v>
      </c>
      <c r="L125" s="250" t="str">
        <f>IF($A125="N/A"," ",IF(Pricetype3=2,MAX(C125,0),IF(OR(Pricetype3=1,Pricetype3=4),IF(C125=0,0,(_xll.EURO(C125,Strikeprice3,0,0,($AH125+IF(Smile=TRUE,VLOOKUP(MAX(-5,Strikeprice3-C125),Volsmile,2),0)),($A125-DateToday)+15,IF(Pricetype3=1,1,0),0))),C125)))</f>
        <v xml:space="preserve"> </v>
      </c>
      <c r="M125" s="250" t="str">
        <f>IF($A125="N/A"," ",IF(Pricetype3=2,MAX(D125,0),IF(OR(Pricetype3=1,Pricetype3=4),IF(D125=0,0,(_xll.EURO(D125,Strikeprice3,0,0,($AH125+IF(Smile=TRUE,VLOOKUP(MAX(-5,Strikeprice3-D125),Volsmile,2),0)),($A125-DateToday)+15,IF(Pricetype3=1,1,0),0))),D125)))</f>
        <v xml:space="preserve"> </v>
      </c>
      <c r="N125" s="250" t="str">
        <f>IF($A125="N/A"," ",IF(Pricetype3=2,MAX(E125,0),IF(OR(Pricetype3=1,Pricetype3=4),IF(E125=0,0,(_xll.EURO(E125,Strikeprice3,0,0,($AK125+IF(Smile=TRUE,VLOOKUP(MAX(-5,Strikeprice3-E125),Volsmile,2),0)),($A125-DateToday)+15,IF(Pricetype3=1,1,0),0))),E125)))</f>
        <v xml:space="preserve"> </v>
      </c>
      <c r="O125" s="250" t="str">
        <f>IF($A125="N/A"," ",IF(Pricetype3=2,MAX(F125,0),IF(OR(Pricetype3=1,Pricetype3=4),IF(F125=0,0,(_xll.EURO(F125,Strikeprice3,0,0,($AK125+IF(Smile=TRUE,VLOOKUP(MAX(-5,Strikeprice3-F125),Volsmile,2),0)),($A125-DateToday)+15,IF(Pricetype3=1,1,0),0))),F125)))</f>
        <v xml:space="preserve"> </v>
      </c>
      <c r="P125" s="250" t="str">
        <f>IF($A125="N/A"," ",IF(Pricetype3=2,MAX(G125,0),IF(OR(Pricetype3=1,Pricetype3=4),IF(G125=0,0,(_xll.EURO(G125,Strikeprice3,0,0,($AK125+IF(Smile=TRUE,VLOOKUP(MAX(-5,Strikeprice3-G125),Volsmile,2),0)),($A125-DateToday)+15,IF(Pricetype3=1,1,0),0))),G125)))</f>
        <v xml:space="preserve"> </v>
      </c>
      <c r="Q125" s="250" t="str">
        <f>IF($A125="N/A"," ",IF(Pricetype3=2,MAX(H125,0),IF(OR(Pricetype3=1,Pricetype3=4),IF(H125=0,0,(_xll.EURO(H125,Strikeprice3,0,0,($AK125+IF(Smile=TRUE,VLOOKUP(MAX(-5,Strikeprice3-H125),Volsmile,2),0)),($A125-DateToday)+15,IF(Pricetype3=1,1,0),0))),H125)))</f>
        <v xml:space="preserve"> </v>
      </c>
      <c r="R125" s="250" t="str">
        <f>IF($A125="N/A"," ",IF(Pricetype3=2,MAX(I125,0),IF(OR(Pricetype3=1,Pricetype3=4),IF(I125=0,0,(_xll.EURO(I125,Strikeprice3,0,0,($AK125+IF(Smile=TRUE,VLOOKUP(MAX(-5,Strikeprice3-I125),Volsmile,2),0)),($A125-DateToday)+15,IF(Pricetype3=1,1,0),0))),I125)))</f>
        <v xml:space="preserve"> </v>
      </c>
      <c r="S125" s="250" t="str">
        <f>IF($A125="N/A"," ",IF(Pricetype3=2,MAX(J125,0),IF(OR(Pricetype3=1,Pricetype3=4),IF(J125=0,0,(_xll.EURO(J125,Strikeprice3,0,0,($AK125+IF(Smile=TRUE,VLOOKUP(MAX(-5,Strikeprice3-J125),Volsmile,2),0)),($A125-DateToday)+15,IF(Pricetype3=1,1,0),0))),J125)))</f>
        <v xml:space="preserve"> </v>
      </c>
      <c r="T125" s="250" t="str">
        <f>IF($A125="N/A"," ",IF(Pricetype3=2,MAX(K125,0),IF(OR(Pricetype3=1,Pricetype3=4),IF(K125=0,0,(_xll.EURO(K125,Strikeprice3,0,0,($AK125+IF(Smile=TRUE,VLOOKUP(MAX(-5,Strikeprice3-K125),Volsmile,2),0)),($A125-DateToday)+15,IF(Pricetype3=1,1,0),0))),K125)))</f>
        <v xml:space="preserve"> </v>
      </c>
      <c r="U125" s="177" t="str">
        <f t="shared" si="32"/>
        <v xml:space="preserve"> </v>
      </c>
      <c r="V125" s="178" t="str">
        <f t="shared" si="48"/>
        <v xml:space="preserve"> </v>
      </c>
      <c r="W125" s="178" t="str">
        <f t="shared" si="49"/>
        <v xml:space="preserve"> </v>
      </c>
      <c r="X125" s="178" t="str">
        <f t="shared" si="50"/>
        <v xml:space="preserve"> </v>
      </c>
      <c r="Y125" s="178" t="str">
        <f t="shared" si="51"/>
        <v xml:space="preserve"> </v>
      </c>
      <c r="Z125" s="178" t="str">
        <f t="shared" si="52"/>
        <v xml:space="preserve"> </v>
      </c>
      <c r="AA125" s="178" t="str">
        <f t="shared" si="53"/>
        <v xml:space="preserve"> </v>
      </c>
      <c r="AB125" s="178" t="str">
        <f t="shared" si="54"/>
        <v xml:space="preserve"> </v>
      </c>
      <c r="AC125" s="178" t="str">
        <f t="shared" si="55"/>
        <v xml:space="preserve"> </v>
      </c>
      <c r="AD125" s="178" t="str">
        <f t="shared" si="56"/>
        <v xml:space="preserve"> </v>
      </c>
      <c r="AE125" s="178" t="str">
        <f t="shared" si="57"/>
        <v xml:space="preserve"> </v>
      </c>
      <c r="AF125" s="224" t="str">
        <f t="shared" si="58"/>
        <v xml:space="preserve"> </v>
      </c>
      <c r="AG125" s="224" t="str">
        <f t="shared" si="59"/>
        <v xml:space="preserve"> </v>
      </c>
      <c r="AH125" s="224" t="str">
        <f t="shared" si="60"/>
        <v xml:space="preserve"> </v>
      </c>
      <c r="AI125" s="224" t="str">
        <f t="shared" si="33"/>
        <v xml:space="preserve"> </v>
      </c>
      <c r="AJ125" s="224" t="str">
        <f t="shared" si="34"/>
        <v xml:space="preserve"> </v>
      </c>
      <c r="AK125" s="224" t="str">
        <f t="shared" si="61"/>
        <v xml:space="preserve"> </v>
      </c>
      <c r="AL125" s="224" t="str">
        <f>IF($A125="N/A"," ",IF(PV=1,0,'Pricing Inputs3'!R158))</f>
        <v xml:space="preserve"> </v>
      </c>
      <c r="AM125" s="313" t="str">
        <f t="shared" si="35"/>
        <v xml:space="preserve"> </v>
      </c>
      <c r="BQ125" t="str">
        <f t="shared" si="36"/>
        <v xml:space="preserve"> </v>
      </c>
      <c r="BR125" t="str">
        <f t="shared" si="37"/>
        <v xml:space="preserve"> </v>
      </c>
      <c r="BS125" t="str">
        <f t="shared" si="38"/>
        <v xml:space="preserve"> </v>
      </c>
    </row>
    <row r="126" spans="1:71" x14ac:dyDescent="0.2">
      <c r="A126" s="253" t="str">
        <f>IF(A125="N/A","N/A",IF(EDATE(A125,1)&gt;Inputs!$Q$5,"N/A",EDATE(A125,1)))</f>
        <v>N/A</v>
      </c>
      <c r="B126" s="324" t="str">
        <f t="shared" si="31"/>
        <v xml:space="preserve"> </v>
      </c>
      <c r="C126" s="172" t="str">
        <f t="shared" si="39"/>
        <v xml:space="preserve"> </v>
      </c>
      <c r="D126" s="172" t="str">
        <f t="shared" si="40"/>
        <v xml:space="preserve"> </v>
      </c>
      <c r="E126" s="172" t="str">
        <f t="shared" si="41"/>
        <v xml:space="preserve"> </v>
      </c>
      <c r="F126" s="172" t="str">
        <f t="shared" si="42"/>
        <v xml:space="preserve"> </v>
      </c>
      <c r="G126" s="172" t="str">
        <f t="shared" si="43"/>
        <v xml:space="preserve"> </v>
      </c>
      <c r="H126" s="172" t="str">
        <f t="shared" si="44"/>
        <v xml:space="preserve"> </v>
      </c>
      <c r="I126" s="172" t="str">
        <f t="shared" si="45"/>
        <v xml:space="preserve"> </v>
      </c>
      <c r="J126" s="172" t="str">
        <f t="shared" si="46"/>
        <v xml:space="preserve"> </v>
      </c>
      <c r="K126" s="172" t="str">
        <f t="shared" si="47"/>
        <v xml:space="preserve"> </v>
      </c>
      <c r="L126" s="250" t="str">
        <f>IF($A126="N/A"," ",IF(Pricetype3=2,MAX(C126,0),IF(OR(Pricetype3=1,Pricetype3=4),IF(C126=0,0,(_xll.EURO(C126,Strikeprice3,0,0,($AH126+IF(Smile=TRUE,VLOOKUP(MAX(-5,Strikeprice3-C126),Volsmile,2),0)),($A126-DateToday)+15,IF(Pricetype3=1,1,0),0))),C126)))</f>
        <v xml:space="preserve"> </v>
      </c>
      <c r="M126" s="250" t="str">
        <f>IF($A126="N/A"," ",IF(Pricetype3=2,MAX(D126,0),IF(OR(Pricetype3=1,Pricetype3=4),IF(D126=0,0,(_xll.EURO(D126,Strikeprice3,0,0,($AH126+IF(Smile=TRUE,VLOOKUP(MAX(-5,Strikeprice3-D126),Volsmile,2),0)),($A126-DateToday)+15,IF(Pricetype3=1,1,0),0))),D126)))</f>
        <v xml:space="preserve"> </v>
      </c>
      <c r="N126" s="250" t="str">
        <f>IF($A126="N/A"," ",IF(Pricetype3=2,MAX(E126,0),IF(OR(Pricetype3=1,Pricetype3=4),IF(E126=0,0,(_xll.EURO(E126,Strikeprice3,0,0,($AK126+IF(Smile=TRUE,VLOOKUP(MAX(-5,Strikeprice3-E126),Volsmile,2),0)),($A126-DateToday)+15,IF(Pricetype3=1,1,0),0))),E126)))</f>
        <v xml:space="preserve"> </v>
      </c>
      <c r="O126" s="250" t="str">
        <f>IF($A126="N/A"," ",IF(Pricetype3=2,MAX(F126,0),IF(OR(Pricetype3=1,Pricetype3=4),IF(F126=0,0,(_xll.EURO(F126,Strikeprice3,0,0,($AK126+IF(Smile=TRUE,VLOOKUP(MAX(-5,Strikeprice3-F126),Volsmile,2),0)),($A126-DateToday)+15,IF(Pricetype3=1,1,0),0))),F126)))</f>
        <v xml:space="preserve"> </v>
      </c>
      <c r="P126" s="250" t="str">
        <f>IF($A126="N/A"," ",IF(Pricetype3=2,MAX(G126,0),IF(OR(Pricetype3=1,Pricetype3=4),IF(G126=0,0,(_xll.EURO(G126,Strikeprice3,0,0,($AK126+IF(Smile=TRUE,VLOOKUP(MAX(-5,Strikeprice3-G126),Volsmile,2),0)),($A126-DateToday)+15,IF(Pricetype3=1,1,0),0))),G126)))</f>
        <v xml:space="preserve"> </v>
      </c>
      <c r="Q126" s="250" t="str">
        <f>IF($A126="N/A"," ",IF(Pricetype3=2,MAX(H126,0),IF(OR(Pricetype3=1,Pricetype3=4),IF(H126=0,0,(_xll.EURO(H126,Strikeprice3,0,0,($AK126+IF(Smile=TRUE,VLOOKUP(MAX(-5,Strikeprice3-H126),Volsmile,2),0)),($A126-DateToday)+15,IF(Pricetype3=1,1,0),0))),H126)))</f>
        <v xml:space="preserve"> </v>
      </c>
      <c r="R126" s="250" t="str">
        <f>IF($A126="N/A"," ",IF(Pricetype3=2,MAX(I126,0),IF(OR(Pricetype3=1,Pricetype3=4),IF(I126=0,0,(_xll.EURO(I126,Strikeprice3,0,0,($AK126+IF(Smile=TRUE,VLOOKUP(MAX(-5,Strikeprice3-I126),Volsmile,2),0)),($A126-DateToday)+15,IF(Pricetype3=1,1,0),0))),I126)))</f>
        <v xml:space="preserve"> </v>
      </c>
      <c r="S126" s="250" t="str">
        <f>IF($A126="N/A"," ",IF(Pricetype3=2,MAX(J126,0),IF(OR(Pricetype3=1,Pricetype3=4),IF(J126=0,0,(_xll.EURO(J126,Strikeprice3,0,0,($AK126+IF(Smile=TRUE,VLOOKUP(MAX(-5,Strikeprice3-J126),Volsmile,2),0)),($A126-DateToday)+15,IF(Pricetype3=1,1,0),0))),J126)))</f>
        <v xml:space="preserve"> </v>
      </c>
      <c r="T126" s="250" t="str">
        <f>IF($A126="N/A"," ",IF(Pricetype3=2,MAX(K126,0),IF(OR(Pricetype3=1,Pricetype3=4),IF(K126=0,0,(_xll.EURO(K126,Strikeprice3,0,0,($AK126+IF(Smile=TRUE,VLOOKUP(MAX(-5,Strikeprice3-K126),Volsmile,2),0)),($A126-DateToday)+15,IF(Pricetype3=1,1,0),0))),K126)))</f>
        <v xml:space="preserve"> </v>
      </c>
      <c r="U126" s="177" t="str">
        <f t="shared" si="32"/>
        <v xml:space="preserve"> </v>
      </c>
      <c r="V126" s="178" t="str">
        <f t="shared" si="48"/>
        <v xml:space="preserve"> </v>
      </c>
      <c r="W126" s="178" t="str">
        <f t="shared" si="49"/>
        <v xml:space="preserve"> </v>
      </c>
      <c r="X126" s="178" t="str">
        <f t="shared" si="50"/>
        <v xml:space="preserve"> </v>
      </c>
      <c r="Y126" s="178" t="str">
        <f t="shared" si="51"/>
        <v xml:space="preserve"> </v>
      </c>
      <c r="Z126" s="178" t="str">
        <f t="shared" si="52"/>
        <v xml:space="preserve"> </v>
      </c>
      <c r="AA126" s="178" t="str">
        <f t="shared" si="53"/>
        <v xml:space="preserve"> </v>
      </c>
      <c r="AB126" s="178" t="str">
        <f t="shared" si="54"/>
        <v xml:space="preserve"> </v>
      </c>
      <c r="AC126" s="178" t="str">
        <f t="shared" si="55"/>
        <v xml:space="preserve"> </v>
      </c>
      <c r="AD126" s="178" t="str">
        <f t="shared" si="56"/>
        <v xml:space="preserve"> </v>
      </c>
      <c r="AE126" s="178" t="str">
        <f t="shared" si="57"/>
        <v xml:space="preserve"> </v>
      </c>
      <c r="AF126" s="224" t="str">
        <f t="shared" si="58"/>
        <v xml:space="preserve"> </v>
      </c>
      <c r="AG126" s="224" t="str">
        <f t="shared" si="59"/>
        <v xml:space="preserve"> </v>
      </c>
      <c r="AH126" s="224" t="str">
        <f t="shared" si="60"/>
        <v xml:space="preserve"> </v>
      </c>
      <c r="AI126" s="224" t="str">
        <f t="shared" si="33"/>
        <v xml:space="preserve"> </v>
      </c>
      <c r="AJ126" s="224" t="str">
        <f t="shared" si="34"/>
        <v xml:space="preserve"> </v>
      </c>
      <c r="AK126" s="224" t="str">
        <f t="shared" si="61"/>
        <v xml:space="preserve"> </v>
      </c>
      <c r="AL126" s="224" t="str">
        <f>IF($A126="N/A"," ",IF(PV=1,0,'Pricing Inputs3'!R159))</f>
        <v xml:space="preserve"> </v>
      </c>
      <c r="AM126" s="313" t="str">
        <f t="shared" si="35"/>
        <v xml:space="preserve"> </v>
      </c>
      <c r="BQ126" t="str">
        <f t="shared" si="36"/>
        <v xml:space="preserve"> </v>
      </c>
      <c r="BR126" t="str">
        <f t="shared" si="37"/>
        <v xml:space="preserve"> </v>
      </c>
      <c r="BS126" t="str">
        <f t="shared" si="38"/>
        <v xml:space="preserve"> </v>
      </c>
    </row>
    <row r="127" spans="1:71" x14ac:dyDescent="0.2">
      <c r="A127" s="253" t="str">
        <f>IF(A126="N/A","N/A",IF(EDATE(A126,1)&gt;Inputs!$Q$5,"N/A",EDATE(A126,1)))</f>
        <v>N/A</v>
      </c>
      <c r="B127" s="324" t="str">
        <f t="shared" si="31"/>
        <v xml:space="preserve"> </v>
      </c>
      <c r="C127" s="172" t="str">
        <f t="shared" si="39"/>
        <v xml:space="preserve"> </v>
      </c>
      <c r="D127" s="172" t="str">
        <f t="shared" si="40"/>
        <v xml:space="preserve"> </v>
      </c>
      <c r="E127" s="172" t="str">
        <f t="shared" si="41"/>
        <v xml:space="preserve"> </v>
      </c>
      <c r="F127" s="172" t="str">
        <f t="shared" si="42"/>
        <v xml:space="preserve"> </v>
      </c>
      <c r="G127" s="172" t="str">
        <f t="shared" si="43"/>
        <v xml:space="preserve"> </v>
      </c>
      <c r="H127" s="172" t="str">
        <f t="shared" si="44"/>
        <v xml:space="preserve"> </v>
      </c>
      <c r="I127" s="172" t="str">
        <f t="shared" si="45"/>
        <v xml:space="preserve"> </v>
      </c>
      <c r="J127" s="172" t="str">
        <f t="shared" si="46"/>
        <v xml:space="preserve"> </v>
      </c>
      <c r="K127" s="172" t="str">
        <f t="shared" si="47"/>
        <v xml:space="preserve"> </v>
      </c>
      <c r="L127" s="250" t="str">
        <f>IF($A127="N/A"," ",IF(Pricetype3=2,MAX(C127,0),IF(OR(Pricetype3=1,Pricetype3=4),IF(C127=0,0,(_xll.EURO(C127,Strikeprice3,0,0,($AH127+IF(Smile=TRUE,VLOOKUP(MAX(-5,Strikeprice3-C127),Volsmile,2),0)),($A127-DateToday)+15,IF(Pricetype3=1,1,0),0))),C127)))</f>
        <v xml:space="preserve"> </v>
      </c>
      <c r="M127" s="250" t="str">
        <f>IF($A127="N/A"," ",IF(Pricetype3=2,MAX(D127,0),IF(OR(Pricetype3=1,Pricetype3=4),IF(D127=0,0,(_xll.EURO(D127,Strikeprice3,0,0,($AH127+IF(Smile=TRUE,VLOOKUP(MAX(-5,Strikeprice3-D127),Volsmile,2),0)),($A127-DateToday)+15,IF(Pricetype3=1,1,0),0))),D127)))</f>
        <v xml:space="preserve"> </v>
      </c>
      <c r="N127" s="250" t="str">
        <f>IF($A127="N/A"," ",IF(Pricetype3=2,MAX(E127,0),IF(OR(Pricetype3=1,Pricetype3=4),IF(E127=0,0,(_xll.EURO(E127,Strikeprice3,0,0,($AK127+IF(Smile=TRUE,VLOOKUP(MAX(-5,Strikeprice3-E127),Volsmile,2),0)),($A127-DateToday)+15,IF(Pricetype3=1,1,0),0))),E127)))</f>
        <v xml:space="preserve"> </v>
      </c>
      <c r="O127" s="250" t="str">
        <f>IF($A127="N/A"," ",IF(Pricetype3=2,MAX(F127,0),IF(OR(Pricetype3=1,Pricetype3=4),IF(F127=0,0,(_xll.EURO(F127,Strikeprice3,0,0,($AK127+IF(Smile=TRUE,VLOOKUP(MAX(-5,Strikeprice3-F127),Volsmile,2),0)),($A127-DateToday)+15,IF(Pricetype3=1,1,0),0))),F127)))</f>
        <v xml:space="preserve"> </v>
      </c>
      <c r="P127" s="250" t="str">
        <f>IF($A127="N/A"," ",IF(Pricetype3=2,MAX(G127,0),IF(OR(Pricetype3=1,Pricetype3=4),IF(G127=0,0,(_xll.EURO(G127,Strikeprice3,0,0,($AK127+IF(Smile=TRUE,VLOOKUP(MAX(-5,Strikeprice3-G127),Volsmile,2),0)),($A127-DateToday)+15,IF(Pricetype3=1,1,0),0))),G127)))</f>
        <v xml:space="preserve"> </v>
      </c>
      <c r="Q127" s="250" t="str">
        <f>IF($A127="N/A"," ",IF(Pricetype3=2,MAX(H127,0),IF(OR(Pricetype3=1,Pricetype3=4),IF(H127=0,0,(_xll.EURO(H127,Strikeprice3,0,0,($AK127+IF(Smile=TRUE,VLOOKUP(MAX(-5,Strikeprice3-H127),Volsmile,2),0)),($A127-DateToday)+15,IF(Pricetype3=1,1,0),0))),H127)))</f>
        <v xml:space="preserve"> </v>
      </c>
      <c r="R127" s="250" t="str">
        <f>IF($A127="N/A"," ",IF(Pricetype3=2,MAX(I127,0),IF(OR(Pricetype3=1,Pricetype3=4),IF(I127=0,0,(_xll.EURO(I127,Strikeprice3,0,0,($AK127+IF(Smile=TRUE,VLOOKUP(MAX(-5,Strikeprice3-I127),Volsmile,2),0)),($A127-DateToday)+15,IF(Pricetype3=1,1,0),0))),I127)))</f>
        <v xml:space="preserve"> </v>
      </c>
      <c r="S127" s="250" t="str">
        <f>IF($A127="N/A"," ",IF(Pricetype3=2,MAX(J127,0),IF(OR(Pricetype3=1,Pricetype3=4),IF(J127=0,0,(_xll.EURO(J127,Strikeprice3,0,0,($AK127+IF(Smile=TRUE,VLOOKUP(MAX(-5,Strikeprice3-J127),Volsmile,2),0)),($A127-DateToday)+15,IF(Pricetype3=1,1,0),0))),J127)))</f>
        <v xml:space="preserve"> </v>
      </c>
      <c r="T127" s="250" t="str">
        <f>IF($A127="N/A"," ",IF(Pricetype3=2,MAX(K127,0),IF(OR(Pricetype3=1,Pricetype3=4),IF(K127=0,0,(_xll.EURO(K127,Strikeprice3,0,0,($AK127+IF(Smile=TRUE,VLOOKUP(MAX(-5,Strikeprice3-K127),Volsmile,2),0)),($A127-DateToday)+15,IF(Pricetype3=1,1,0),0))),K127)))</f>
        <v xml:space="preserve"> </v>
      </c>
      <c r="U127" s="177" t="str">
        <f t="shared" si="32"/>
        <v xml:space="preserve"> </v>
      </c>
      <c r="V127" s="178" t="str">
        <f t="shared" si="48"/>
        <v xml:space="preserve"> </v>
      </c>
      <c r="W127" s="178" t="str">
        <f t="shared" si="49"/>
        <v xml:space="preserve"> </v>
      </c>
      <c r="X127" s="178" t="str">
        <f t="shared" si="50"/>
        <v xml:space="preserve"> </v>
      </c>
      <c r="Y127" s="178" t="str">
        <f t="shared" si="51"/>
        <v xml:space="preserve"> </v>
      </c>
      <c r="Z127" s="178" t="str">
        <f t="shared" si="52"/>
        <v xml:space="preserve"> </v>
      </c>
      <c r="AA127" s="178" t="str">
        <f t="shared" si="53"/>
        <v xml:space="preserve"> </v>
      </c>
      <c r="AB127" s="178" t="str">
        <f t="shared" si="54"/>
        <v xml:space="preserve"> </v>
      </c>
      <c r="AC127" s="178" t="str">
        <f t="shared" si="55"/>
        <v xml:space="preserve"> </v>
      </c>
      <c r="AD127" s="178" t="str">
        <f t="shared" si="56"/>
        <v xml:space="preserve"> </v>
      </c>
      <c r="AE127" s="178" t="str">
        <f t="shared" si="57"/>
        <v xml:space="preserve"> </v>
      </c>
      <c r="AF127" s="224" t="str">
        <f t="shared" si="58"/>
        <v xml:space="preserve"> </v>
      </c>
      <c r="AG127" s="224" t="str">
        <f t="shared" si="59"/>
        <v xml:space="preserve"> </v>
      </c>
      <c r="AH127" s="224" t="str">
        <f t="shared" si="60"/>
        <v xml:space="preserve"> </v>
      </c>
      <c r="AI127" s="224" t="str">
        <f t="shared" si="33"/>
        <v xml:space="preserve"> </v>
      </c>
      <c r="AJ127" s="224" t="str">
        <f t="shared" si="34"/>
        <v xml:space="preserve"> </v>
      </c>
      <c r="AK127" s="224" t="str">
        <f t="shared" si="61"/>
        <v xml:space="preserve"> </v>
      </c>
      <c r="AL127" s="224" t="str">
        <f>IF($A127="N/A"," ",IF(PV=1,0,'Pricing Inputs3'!R160))</f>
        <v xml:space="preserve"> </v>
      </c>
      <c r="AM127" s="313" t="str">
        <f t="shared" si="35"/>
        <v xml:space="preserve"> </v>
      </c>
      <c r="BQ127" t="str">
        <f t="shared" si="36"/>
        <v xml:space="preserve"> </v>
      </c>
      <c r="BR127" t="str">
        <f t="shared" si="37"/>
        <v xml:space="preserve"> </v>
      </c>
      <c r="BS127" t="str">
        <f t="shared" si="38"/>
        <v xml:space="preserve"> </v>
      </c>
    </row>
    <row r="128" spans="1:71" x14ac:dyDescent="0.2">
      <c r="A128" s="253" t="str">
        <f>IF(A127="N/A","N/A",IF(EDATE(A127,1)&gt;Inputs!$Q$5,"N/A",EDATE(A127,1)))</f>
        <v>N/A</v>
      </c>
      <c r="B128" s="324" t="str">
        <f t="shared" si="31"/>
        <v xml:space="preserve"> </v>
      </c>
      <c r="C128" s="172" t="str">
        <f t="shared" si="39"/>
        <v xml:space="preserve"> </v>
      </c>
      <c r="D128" s="172" t="str">
        <f t="shared" si="40"/>
        <v xml:space="preserve"> </v>
      </c>
      <c r="E128" s="172" t="str">
        <f t="shared" si="41"/>
        <v xml:space="preserve"> </v>
      </c>
      <c r="F128" s="172" t="str">
        <f t="shared" si="42"/>
        <v xml:space="preserve"> </v>
      </c>
      <c r="G128" s="172" t="str">
        <f t="shared" si="43"/>
        <v xml:space="preserve"> </v>
      </c>
      <c r="H128" s="172" t="str">
        <f t="shared" si="44"/>
        <v xml:space="preserve"> </v>
      </c>
      <c r="I128" s="172" t="str">
        <f t="shared" si="45"/>
        <v xml:space="preserve"> </v>
      </c>
      <c r="J128" s="172" t="str">
        <f t="shared" si="46"/>
        <v xml:space="preserve"> </v>
      </c>
      <c r="K128" s="172" t="str">
        <f t="shared" si="47"/>
        <v xml:space="preserve"> </v>
      </c>
      <c r="L128" s="250" t="str">
        <f>IF($A128="N/A"," ",IF(Pricetype3=2,MAX(C128,0),IF(OR(Pricetype3=1,Pricetype3=4),IF(C128=0,0,(_xll.EURO(C128,Strikeprice3,0,0,($AH128+IF(Smile=TRUE,VLOOKUP(MAX(-5,Strikeprice3-C128),Volsmile,2),0)),($A128-DateToday)+15,IF(Pricetype3=1,1,0),0))),C128)))</f>
        <v xml:space="preserve"> </v>
      </c>
      <c r="M128" s="250" t="str">
        <f>IF($A128="N/A"," ",IF(Pricetype3=2,MAX(D128,0),IF(OR(Pricetype3=1,Pricetype3=4),IF(D128=0,0,(_xll.EURO(D128,Strikeprice3,0,0,($AH128+IF(Smile=TRUE,VLOOKUP(MAX(-5,Strikeprice3-D128),Volsmile,2),0)),($A128-DateToday)+15,IF(Pricetype3=1,1,0),0))),D128)))</f>
        <v xml:space="preserve"> </v>
      </c>
      <c r="N128" s="250" t="str">
        <f>IF($A128="N/A"," ",IF(Pricetype3=2,MAX(E128,0),IF(OR(Pricetype3=1,Pricetype3=4),IF(E128=0,0,(_xll.EURO(E128,Strikeprice3,0,0,($AK128+IF(Smile=TRUE,VLOOKUP(MAX(-5,Strikeprice3-E128),Volsmile,2),0)),($A128-DateToday)+15,IF(Pricetype3=1,1,0),0))),E128)))</f>
        <v xml:space="preserve"> </v>
      </c>
      <c r="O128" s="250" t="str">
        <f>IF($A128="N/A"," ",IF(Pricetype3=2,MAX(F128,0),IF(OR(Pricetype3=1,Pricetype3=4),IF(F128=0,0,(_xll.EURO(F128,Strikeprice3,0,0,($AK128+IF(Smile=TRUE,VLOOKUP(MAX(-5,Strikeprice3-F128),Volsmile,2),0)),($A128-DateToday)+15,IF(Pricetype3=1,1,0),0))),F128)))</f>
        <v xml:space="preserve"> </v>
      </c>
      <c r="P128" s="250" t="str">
        <f>IF($A128="N/A"," ",IF(Pricetype3=2,MAX(G128,0),IF(OR(Pricetype3=1,Pricetype3=4),IF(G128=0,0,(_xll.EURO(G128,Strikeprice3,0,0,($AK128+IF(Smile=TRUE,VLOOKUP(MAX(-5,Strikeprice3-G128),Volsmile,2),0)),($A128-DateToday)+15,IF(Pricetype3=1,1,0),0))),G128)))</f>
        <v xml:space="preserve"> </v>
      </c>
      <c r="Q128" s="250" t="str">
        <f>IF($A128="N/A"," ",IF(Pricetype3=2,MAX(H128,0),IF(OR(Pricetype3=1,Pricetype3=4),IF(H128=0,0,(_xll.EURO(H128,Strikeprice3,0,0,($AK128+IF(Smile=TRUE,VLOOKUP(MAX(-5,Strikeprice3-H128),Volsmile,2),0)),($A128-DateToday)+15,IF(Pricetype3=1,1,0),0))),H128)))</f>
        <v xml:space="preserve"> </v>
      </c>
      <c r="R128" s="250" t="str">
        <f>IF($A128="N/A"," ",IF(Pricetype3=2,MAX(I128,0),IF(OR(Pricetype3=1,Pricetype3=4),IF(I128=0,0,(_xll.EURO(I128,Strikeprice3,0,0,($AK128+IF(Smile=TRUE,VLOOKUP(MAX(-5,Strikeprice3-I128),Volsmile,2),0)),($A128-DateToday)+15,IF(Pricetype3=1,1,0),0))),I128)))</f>
        <v xml:space="preserve"> </v>
      </c>
      <c r="S128" s="250" t="str">
        <f>IF($A128="N/A"," ",IF(Pricetype3=2,MAX(J128,0),IF(OR(Pricetype3=1,Pricetype3=4),IF(J128=0,0,(_xll.EURO(J128,Strikeprice3,0,0,($AK128+IF(Smile=TRUE,VLOOKUP(MAX(-5,Strikeprice3-J128),Volsmile,2),0)),($A128-DateToday)+15,IF(Pricetype3=1,1,0),0))),J128)))</f>
        <v xml:space="preserve"> </v>
      </c>
      <c r="T128" s="250" t="str">
        <f>IF($A128="N/A"," ",IF(Pricetype3=2,MAX(K128,0),IF(OR(Pricetype3=1,Pricetype3=4),IF(K128=0,0,(_xll.EURO(K128,Strikeprice3,0,0,($AK128+IF(Smile=TRUE,VLOOKUP(MAX(-5,Strikeprice3-K128),Volsmile,2),0)),($A128-DateToday)+15,IF(Pricetype3=1,1,0),0))),K128)))</f>
        <v xml:space="preserve"> </v>
      </c>
      <c r="U128" s="177" t="str">
        <f t="shared" si="32"/>
        <v xml:space="preserve"> </v>
      </c>
      <c r="V128" s="178" t="str">
        <f t="shared" si="48"/>
        <v xml:space="preserve"> </v>
      </c>
      <c r="W128" s="178" t="str">
        <f t="shared" si="49"/>
        <v xml:space="preserve"> </v>
      </c>
      <c r="X128" s="178" t="str">
        <f t="shared" si="50"/>
        <v xml:space="preserve"> </v>
      </c>
      <c r="Y128" s="178" t="str">
        <f t="shared" si="51"/>
        <v xml:space="preserve"> </v>
      </c>
      <c r="Z128" s="178" t="str">
        <f t="shared" si="52"/>
        <v xml:space="preserve"> </v>
      </c>
      <c r="AA128" s="178" t="str">
        <f t="shared" si="53"/>
        <v xml:space="preserve"> </v>
      </c>
      <c r="AB128" s="178" t="str">
        <f t="shared" si="54"/>
        <v xml:space="preserve"> </v>
      </c>
      <c r="AC128" s="178" t="str">
        <f t="shared" si="55"/>
        <v xml:space="preserve"> </v>
      </c>
      <c r="AD128" s="178" t="str">
        <f t="shared" si="56"/>
        <v xml:space="preserve"> </v>
      </c>
      <c r="AE128" s="178" t="str">
        <f t="shared" si="57"/>
        <v xml:space="preserve"> </v>
      </c>
      <c r="AF128" s="224" t="str">
        <f t="shared" si="58"/>
        <v xml:space="preserve"> </v>
      </c>
      <c r="AG128" s="224" t="str">
        <f t="shared" si="59"/>
        <v xml:space="preserve"> </v>
      </c>
      <c r="AH128" s="224" t="str">
        <f t="shared" si="60"/>
        <v xml:space="preserve"> </v>
      </c>
      <c r="AI128" s="224" t="str">
        <f t="shared" si="33"/>
        <v xml:space="preserve"> </v>
      </c>
      <c r="AJ128" s="224" t="str">
        <f t="shared" si="34"/>
        <v xml:space="preserve"> </v>
      </c>
      <c r="AK128" s="224" t="str">
        <f t="shared" si="61"/>
        <v xml:space="preserve"> </v>
      </c>
      <c r="AL128" s="224" t="str">
        <f>IF($A128="N/A"," ",IF(PV=1,0,'Pricing Inputs3'!R161))</f>
        <v xml:space="preserve"> </v>
      </c>
      <c r="AM128" s="313" t="str">
        <f t="shared" si="35"/>
        <v xml:space="preserve"> </v>
      </c>
      <c r="BQ128" t="str">
        <f t="shared" si="36"/>
        <v xml:space="preserve"> </v>
      </c>
      <c r="BR128" t="str">
        <f t="shared" si="37"/>
        <v xml:space="preserve"> </v>
      </c>
      <c r="BS128" t="str">
        <f t="shared" si="38"/>
        <v xml:space="preserve"> </v>
      </c>
    </row>
    <row r="129" spans="1:71" x14ac:dyDescent="0.2">
      <c r="A129" s="253" t="str">
        <f>IF(A128="N/A","N/A",IF(EDATE(A128,1)&gt;Inputs!$Q$5,"N/A",EDATE(A128,1)))</f>
        <v>N/A</v>
      </c>
      <c r="B129" s="324" t="str">
        <f t="shared" si="31"/>
        <v xml:space="preserve"> </v>
      </c>
      <c r="C129" s="172" t="str">
        <f t="shared" si="39"/>
        <v xml:space="preserve"> </v>
      </c>
      <c r="D129" s="172" t="str">
        <f t="shared" si="40"/>
        <v xml:space="preserve"> </v>
      </c>
      <c r="E129" s="172" t="str">
        <f t="shared" si="41"/>
        <v xml:space="preserve"> </v>
      </c>
      <c r="F129" s="172" t="str">
        <f t="shared" si="42"/>
        <v xml:space="preserve"> </v>
      </c>
      <c r="G129" s="172" t="str">
        <f t="shared" si="43"/>
        <v xml:space="preserve"> </v>
      </c>
      <c r="H129" s="172" t="str">
        <f t="shared" si="44"/>
        <v xml:space="preserve"> </v>
      </c>
      <c r="I129" s="172" t="str">
        <f t="shared" si="45"/>
        <v xml:space="preserve"> </v>
      </c>
      <c r="J129" s="172" t="str">
        <f t="shared" si="46"/>
        <v xml:space="preserve"> </v>
      </c>
      <c r="K129" s="172" t="str">
        <f t="shared" si="47"/>
        <v xml:space="preserve"> </v>
      </c>
      <c r="L129" s="250" t="str">
        <f>IF($A129="N/A"," ",IF(Pricetype3=2,MAX(C129,0),IF(OR(Pricetype3=1,Pricetype3=4),IF(C129=0,0,(_xll.EURO(C129,Strikeprice3,0,0,($AH129+IF(Smile=TRUE,VLOOKUP(MAX(-5,Strikeprice3-C129),Volsmile,2),0)),($A129-DateToday)+15,IF(Pricetype3=1,1,0),0))),C129)))</f>
        <v xml:space="preserve"> </v>
      </c>
      <c r="M129" s="250" t="str">
        <f>IF($A129="N/A"," ",IF(Pricetype3=2,MAX(D129,0),IF(OR(Pricetype3=1,Pricetype3=4),IF(D129=0,0,(_xll.EURO(D129,Strikeprice3,0,0,($AH129+IF(Smile=TRUE,VLOOKUP(MAX(-5,Strikeprice3-D129),Volsmile,2),0)),($A129-DateToday)+15,IF(Pricetype3=1,1,0),0))),D129)))</f>
        <v xml:space="preserve"> </v>
      </c>
      <c r="N129" s="250" t="str">
        <f>IF($A129="N/A"," ",IF(Pricetype3=2,MAX(E129,0),IF(OR(Pricetype3=1,Pricetype3=4),IF(E129=0,0,(_xll.EURO(E129,Strikeprice3,0,0,($AK129+IF(Smile=TRUE,VLOOKUP(MAX(-5,Strikeprice3-E129),Volsmile,2),0)),($A129-DateToday)+15,IF(Pricetype3=1,1,0),0))),E129)))</f>
        <v xml:space="preserve"> </v>
      </c>
      <c r="O129" s="250" t="str">
        <f>IF($A129="N/A"," ",IF(Pricetype3=2,MAX(F129,0),IF(OR(Pricetype3=1,Pricetype3=4),IF(F129=0,0,(_xll.EURO(F129,Strikeprice3,0,0,($AK129+IF(Smile=TRUE,VLOOKUP(MAX(-5,Strikeprice3-F129),Volsmile,2),0)),($A129-DateToday)+15,IF(Pricetype3=1,1,0),0))),F129)))</f>
        <v xml:space="preserve"> </v>
      </c>
      <c r="P129" s="250" t="str">
        <f>IF($A129="N/A"," ",IF(Pricetype3=2,MAX(G129,0),IF(OR(Pricetype3=1,Pricetype3=4),IF(G129=0,0,(_xll.EURO(G129,Strikeprice3,0,0,($AK129+IF(Smile=TRUE,VLOOKUP(MAX(-5,Strikeprice3-G129),Volsmile,2),0)),($A129-DateToday)+15,IF(Pricetype3=1,1,0),0))),G129)))</f>
        <v xml:space="preserve"> </v>
      </c>
      <c r="Q129" s="250" t="str">
        <f>IF($A129="N/A"," ",IF(Pricetype3=2,MAX(H129,0),IF(OR(Pricetype3=1,Pricetype3=4),IF(H129=0,0,(_xll.EURO(H129,Strikeprice3,0,0,($AK129+IF(Smile=TRUE,VLOOKUP(MAX(-5,Strikeprice3-H129),Volsmile,2),0)),($A129-DateToday)+15,IF(Pricetype3=1,1,0),0))),H129)))</f>
        <v xml:space="preserve"> </v>
      </c>
      <c r="R129" s="250" t="str">
        <f>IF($A129="N/A"," ",IF(Pricetype3=2,MAX(I129,0),IF(OR(Pricetype3=1,Pricetype3=4),IF(I129=0,0,(_xll.EURO(I129,Strikeprice3,0,0,($AK129+IF(Smile=TRUE,VLOOKUP(MAX(-5,Strikeprice3-I129),Volsmile,2),0)),($A129-DateToday)+15,IF(Pricetype3=1,1,0),0))),I129)))</f>
        <v xml:space="preserve"> </v>
      </c>
      <c r="S129" s="250" t="str">
        <f>IF($A129="N/A"," ",IF(Pricetype3=2,MAX(J129,0),IF(OR(Pricetype3=1,Pricetype3=4),IF(J129=0,0,(_xll.EURO(J129,Strikeprice3,0,0,($AK129+IF(Smile=TRUE,VLOOKUP(MAX(-5,Strikeprice3-J129),Volsmile,2),0)),($A129-DateToday)+15,IF(Pricetype3=1,1,0),0))),J129)))</f>
        <v xml:space="preserve"> </v>
      </c>
      <c r="T129" s="250" t="str">
        <f>IF($A129="N/A"," ",IF(Pricetype3=2,MAX(K129,0),IF(OR(Pricetype3=1,Pricetype3=4),IF(K129=0,0,(_xll.EURO(K129,Strikeprice3,0,0,($AK129+IF(Smile=TRUE,VLOOKUP(MAX(-5,Strikeprice3-K129),Volsmile,2),0)),($A129-DateToday)+15,IF(Pricetype3=1,1,0),0))),K129)))</f>
        <v xml:space="preserve"> </v>
      </c>
      <c r="U129" s="177" t="str">
        <f t="shared" si="32"/>
        <v xml:space="preserve"> </v>
      </c>
      <c r="V129" s="178" t="str">
        <f t="shared" si="48"/>
        <v xml:space="preserve"> </v>
      </c>
      <c r="W129" s="178" t="str">
        <f t="shared" si="49"/>
        <v xml:space="preserve"> </v>
      </c>
      <c r="X129" s="178" t="str">
        <f t="shared" si="50"/>
        <v xml:space="preserve"> </v>
      </c>
      <c r="Y129" s="178" t="str">
        <f t="shared" si="51"/>
        <v xml:space="preserve"> </v>
      </c>
      <c r="Z129" s="178" t="str">
        <f t="shared" si="52"/>
        <v xml:space="preserve"> </v>
      </c>
      <c r="AA129" s="178" t="str">
        <f t="shared" si="53"/>
        <v xml:space="preserve"> </v>
      </c>
      <c r="AB129" s="178" t="str">
        <f t="shared" si="54"/>
        <v xml:space="preserve"> </v>
      </c>
      <c r="AC129" s="178" t="str">
        <f t="shared" si="55"/>
        <v xml:space="preserve"> </v>
      </c>
      <c r="AD129" s="178" t="str">
        <f t="shared" si="56"/>
        <v xml:space="preserve"> </v>
      </c>
      <c r="AE129" s="178" t="str">
        <f t="shared" si="57"/>
        <v xml:space="preserve"> </v>
      </c>
      <c r="AF129" s="224" t="str">
        <f t="shared" si="58"/>
        <v xml:space="preserve"> </v>
      </c>
      <c r="AG129" s="224" t="str">
        <f t="shared" si="59"/>
        <v xml:space="preserve"> </v>
      </c>
      <c r="AH129" s="224" t="str">
        <f t="shared" si="60"/>
        <v xml:space="preserve"> </v>
      </c>
      <c r="AI129" s="224" t="str">
        <f t="shared" si="33"/>
        <v xml:space="preserve"> </v>
      </c>
      <c r="AJ129" s="224" t="str">
        <f t="shared" si="34"/>
        <v xml:space="preserve"> </v>
      </c>
      <c r="AK129" s="224" t="str">
        <f t="shared" si="61"/>
        <v xml:space="preserve"> </v>
      </c>
      <c r="AL129" s="224" t="str">
        <f>IF($A129="N/A"," ",IF(PV=1,0,'Pricing Inputs3'!R162))</f>
        <v xml:space="preserve"> </v>
      </c>
      <c r="AM129" s="313" t="str">
        <f t="shared" si="35"/>
        <v xml:space="preserve"> </v>
      </c>
      <c r="BQ129" t="str">
        <f t="shared" si="36"/>
        <v xml:space="preserve"> </v>
      </c>
      <c r="BR129" t="str">
        <f t="shared" si="37"/>
        <v xml:space="preserve"> </v>
      </c>
      <c r="BS129" t="str">
        <f t="shared" si="38"/>
        <v xml:space="preserve"> </v>
      </c>
    </row>
    <row r="130" spans="1:71" x14ac:dyDescent="0.2">
      <c r="A130" s="253" t="str">
        <f>IF(A129="N/A","N/A",IF(EDATE(A129,1)&gt;Inputs!$Q$5,"N/A",EDATE(A129,1)))</f>
        <v>N/A</v>
      </c>
      <c r="B130" s="324" t="str">
        <f t="shared" si="31"/>
        <v xml:space="preserve"> </v>
      </c>
      <c r="C130" s="172" t="str">
        <f t="shared" si="39"/>
        <v xml:space="preserve"> </v>
      </c>
      <c r="D130" s="172" t="str">
        <f t="shared" si="40"/>
        <v xml:space="preserve"> </v>
      </c>
      <c r="E130" s="172" t="str">
        <f t="shared" si="41"/>
        <v xml:space="preserve"> </v>
      </c>
      <c r="F130" s="172" t="str">
        <f t="shared" si="42"/>
        <v xml:space="preserve"> </v>
      </c>
      <c r="G130" s="172" t="str">
        <f t="shared" si="43"/>
        <v xml:space="preserve"> </v>
      </c>
      <c r="H130" s="172" t="str">
        <f t="shared" si="44"/>
        <v xml:space="preserve"> </v>
      </c>
      <c r="I130" s="172" t="str">
        <f t="shared" si="45"/>
        <v xml:space="preserve"> </v>
      </c>
      <c r="J130" s="172" t="str">
        <f t="shared" si="46"/>
        <v xml:space="preserve"> </v>
      </c>
      <c r="K130" s="172" t="str">
        <f t="shared" si="47"/>
        <v xml:space="preserve"> </v>
      </c>
      <c r="L130" s="250" t="str">
        <f>IF($A130="N/A"," ",IF(Pricetype3=2,MAX(C130,0),IF(OR(Pricetype3=1,Pricetype3=4),IF(C130=0,0,(_xll.EURO(C130,Strikeprice3,0,0,($AH130+IF(Smile=TRUE,VLOOKUP(MAX(-5,Strikeprice3-C130),Volsmile,2),0)),($A130-DateToday)+15,IF(Pricetype3=1,1,0),0))),C130)))</f>
        <v xml:space="preserve"> </v>
      </c>
      <c r="M130" s="250" t="str">
        <f>IF($A130="N/A"," ",IF(Pricetype3=2,MAX(D130,0),IF(OR(Pricetype3=1,Pricetype3=4),IF(D130=0,0,(_xll.EURO(D130,Strikeprice3,0,0,($AH130+IF(Smile=TRUE,VLOOKUP(MAX(-5,Strikeprice3-D130),Volsmile,2),0)),($A130-DateToday)+15,IF(Pricetype3=1,1,0),0))),D130)))</f>
        <v xml:space="preserve"> </v>
      </c>
      <c r="N130" s="250" t="str">
        <f>IF($A130="N/A"," ",IF(Pricetype3=2,MAX(E130,0),IF(OR(Pricetype3=1,Pricetype3=4),IF(E130=0,0,(_xll.EURO(E130,Strikeprice3,0,0,($AK130+IF(Smile=TRUE,VLOOKUP(MAX(-5,Strikeprice3-E130),Volsmile,2),0)),($A130-DateToday)+15,IF(Pricetype3=1,1,0),0))),E130)))</f>
        <v xml:space="preserve"> </v>
      </c>
      <c r="O130" s="250" t="str">
        <f>IF($A130="N/A"," ",IF(Pricetype3=2,MAX(F130,0),IF(OR(Pricetype3=1,Pricetype3=4),IF(F130=0,0,(_xll.EURO(F130,Strikeprice3,0,0,($AK130+IF(Smile=TRUE,VLOOKUP(MAX(-5,Strikeprice3-F130),Volsmile,2),0)),($A130-DateToday)+15,IF(Pricetype3=1,1,0),0))),F130)))</f>
        <v xml:space="preserve"> </v>
      </c>
      <c r="P130" s="250" t="str">
        <f>IF($A130="N/A"," ",IF(Pricetype3=2,MAX(G130,0),IF(OR(Pricetype3=1,Pricetype3=4),IF(G130=0,0,(_xll.EURO(G130,Strikeprice3,0,0,($AK130+IF(Smile=TRUE,VLOOKUP(MAX(-5,Strikeprice3-G130),Volsmile,2),0)),($A130-DateToday)+15,IF(Pricetype3=1,1,0),0))),G130)))</f>
        <v xml:space="preserve"> </v>
      </c>
      <c r="Q130" s="250" t="str">
        <f>IF($A130="N/A"," ",IF(Pricetype3=2,MAX(H130,0),IF(OR(Pricetype3=1,Pricetype3=4),IF(H130=0,0,(_xll.EURO(H130,Strikeprice3,0,0,($AK130+IF(Smile=TRUE,VLOOKUP(MAX(-5,Strikeprice3-H130),Volsmile,2),0)),($A130-DateToday)+15,IF(Pricetype3=1,1,0),0))),H130)))</f>
        <v xml:space="preserve"> </v>
      </c>
      <c r="R130" s="250" t="str">
        <f>IF($A130="N/A"," ",IF(Pricetype3=2,MAX(I130,0),IF(OR(Pricetype3=1,Pricetype3=4),IF(I130=0,0,(_xll.EURO(I130,Strikeprice3,0,0,($AK130+IF(Smile=TRUE,VLOOKUP(MAX(-5,Strikeprice3-I130),Volsmile,2),0)),($A130-DateToday)+15,IF(Pricetype3=1,1,0),0))),I130)))</f>
        <v xml:space="preserve"> </v>
      </c>
      <c r="S130" s="250" t="str">
        <f>IF($A130="N/A"," ",IF(Pricetype3=2,MAX(J130,0),IF(OR(Pricetype3=1,Pricetype3=4),IF(J130=0,0,(_xll.EURO(J130,Strikeprice3,0,0,($AK130+IF(Smile=TRUE,VLOOKUP(MAX(-5,Strikeprice3-J130),Volsmile,2),0)),($A130-DateToday)+15,IF(Pricetype3=1,1,0),0))),J130)))</f>
        <v xml:space="preserve"> </v>
      </c>
      <c r="T130" s="250" t="str">
        <f>IF($A130="N/A"," ",IF(Pricetype3=2,MAX(K130,0),IF(OR(Pricetype3=1,Pricetype3=4),IF(K130=0,0,(_xll.EURO(K130,Strikeprice3,0,0,($AK130+IF(Smile=TRUE,VLOOKUP(MAX(-5,Strikeprice3-K130),Volsmile,2),0)),($A130-DateToday)+15,IF(Pricetype3=1,1,0),0))),K130)))</f>
        <v xml:space="preserve"> </v>
      </c>
      <c r="U130" s="177" t="str">
        <f t="shared" si="32"/>
        <v xml:space="preserve"> </v>
      </c>
      <c r="V130" s="178" t="str">
        <f t="shared" si="48"/>
        <v xml:space="preserve"> </v>
      </c>
      <c r="W130" s="178" t="str">
        <f t="shared" si="49"/>
        <v xml:space="preserve"> </v>
      </c>
      <c r="X130" s="178" t="str">
        <f t="shared" si="50"/>
        <v xml:space="preserve"> </v>
      </c>
      <c r="Y130" s="178" t="str">
        <f t="shared" si="51"/>
        <v xml:space="preserve"> </v>
      </c>
      <c r="Z130" s="178" t="str">
        <f t="shared" si="52"/>
        <v xml:space="preserve"> </v>
      </c>
      <c r="AA130" s="178" t="str">
        <f t="shared" si="53"/>
        <v xml:space="preserve"> </v>
      </c>
      <c r="AB130" s="178" t="str">
        <f t="shared" si="54"/>
        <v xml:space="preserve"> </v>
      </c>
      <c r="AC130" s="178" t="str">
        <f t="shared" si="55"/>
        <v xml:space="preserve"> </v>
      </c>
      <c r="AD130" s="178" t="str">
        <f t="shared" si="56"/>
        <v xml:space="preserve"> </v>
      </c>
      <c r="AE130" s="178" t="str">
        <f t="shared" si="57"/>
        <v xml:space="preserve"> </v>
      </c>
      <c r="AF130" s="224" t="str">
        <f t="shared" si="58"/>
        <v xml:space="preserve"> </v>
      </c>
      <c r="AG130" s="224" t="str">
        <f t="shared" si="59"/>
        <v xml:space="preserve"> </v>
      </c>
      <c r="AH130" s="224" t="str">
        <f t="shared" si="60"/>
        <v xml:space="preserve"> </v>
      </c>
      <c r="AI130" s="224" t="str">
        <f t="shared" si="33"/>
        <v xml:space="preserve"> </v>
      </c>
      <c r="AJ130" s="224" t="str">
        <f t="shared" si="34"/>
        <v xml:space="preserve"> </v>
      </c>
      <c r="AK130" s="224" t="str">
        <f t="shared" si="61"/>
        <v xml:space="preserve"> </v>
      </c>
      <c r="AL130" s="224" t="str">
        <f>IF($A130="N/A"," ",IF(PV=1,0,'Pricing Inputs3'!R163))</f>
        <v xml:space="preserve"> </v>
      </c>
      <c r="AM130" s="313" t="str">
        <f t="shared" si="35"/>
        <v xml:space="preserve"> </v>
      </c>
      <c r="BQ130" t="str">
        <f t="shared" si="36"/>
        <v xml:space="preserve"> </v>
      </c>
      <c r="BR130" t="str">
        <f t="shared" si="37"/>
        <v xml:space="preserve"> </v>
      </c>
      <c r="BS130" t="str">
        <f t="shared" si="38"/>
        <v xml:space="preserve"> </v>
      </c>
    </row>
    <row r="131" spans="1:71" x14ac:dyDescent="0.2">
      <c r="A131" s="253" t="str">
        <f>IF(A130="N/A","N/A",IF(EDATE(A130,1)&gt;Inputs!$Q$5,"N/A",EDATE(A130,1)))</f>
        <v>N/A</v>
      </c>
      <c r="B131" s="324" t="str">
        <f t="shared" si="31"/>
        <v xml:space="preserve"> </v>
      </c>
      <c r="C131" s="172" t="str">
        <f t="shared" si="39"/>
        <v xml:space="preserve"> </v>
      </c>
      <c r="D131" s="172" t="str">
        <f t="shared" si="40"/>
        <v xml:space="preserve"> </v>
      </c>
      <c r="E131" s="172" t="str">
        <f t="shared" si="41"/>
        <v xml:space="preserve"> </v>
      </c>
      <c r="F131" s="172" t="str">
        <f t="shared" si="42"/>
        <v xml:space="preserve"> </v>
      </c>
      <c r="G131" s="172" t="str">
        <f t="shared" si="43"/>
        <v xml:space="preserve"> </v>
      </c>
      <c r="H131" s="172" t="str">
        <f t="shared" si="44"/>
        <v xml:space="preserve"> </v>
      </c>
      <c r="I131" s="172" t="str">
        <f t="shared" si="45"/>
        <v xml:space="preserve"> </v>
      </c>
      <c r="J131" s="172" t="str">
        <f t="shared" si="46"/>
        <v xml:space="preserve"> </v>
      </c>
      <c r="K131" s="172" t="str">
        <f t="shared" si="47"/>
        <v xml:space="preserve"> </v>
      </c>
      <c r="L131" s="250" t="str">
        <f>IF($A131="N/A"," ",IF(Pricetype3=2,MAX(C131,0),IF(OR(Pricetype3=1,Pricetype3=4),IF(C131=0,0,(_xll.EURO(C131,Strikeprice3,0,0,($AH131+IF(Smile=TRUE,VLOOKUP(MAX(-5,Strikeprice3-C131),Volsmile,2),0)),($A131-DateToday)+15,IF(Pricetype3=1,1,0),0))),C131)))</f>
        <v xml:space="preserve"> </v>
      </c>
      <c r="M131" s="250" t="str">
        <f>IF($A131="N/A"," ",IF(Pricetype3=2,MAX(D131,0),IF(OR(Pricetype3=1,Pricetype3=4),IF(D131=0,0,(_xll.EURO(D131,Strikeprice3,0,0,($AH131+IF(Smile=TRUE,VLOOKUP(MAX(-5,Strikeprice3-D131),Volsmile,2),0)),($A131-DateToday)+15,IF(Pricetype3=1,1,0),0))),D131)))</f>
        <v xml:space="preserve"> </v>
      </c>
      <c r="N131" s="250" t="str">
        <f>IF($A131="N/A"," ",IF(Pricetype3=2,MAX(E131,0),IF(OR(Pricetype3=1,Pricetype3=4),IF(E131=0,0,(_xll.EURO(E131,Strikeprice3,0,0,($AK131+IF(Smile=TRUE,VLOOKUP(MAX(-5,Strikeprice3-E131),Volsmile,2),0)),($A131-DateToday)+15,IF(Pricetype3=1,1,0),0))),E131)))</f>
        <v xml:space="preserve"> </v>
      </c>
      <c r="O131" s="250" t="str">
        <f>IF($A131="N/A"," ",IF(Pricetype3=2,MAX(F131,0),IF(OR(Pricetype3=1,Pricetype3=4),IF(F131=0,0,(_xll.EURO(F131,Strikeprice3,0,0,($AK131+IF(Smile=TRUE,VLOOKUP(MAX(-5,Strikeprice3-F131),Volsmile,2),0)),($A131-DateToday)+15,IF(Pricetype3=1,1,0),0))),F131)))</f>
        <v xml:space="preserve"> </v>
      </c>
      <c r="P131" s="250" t="str">
        <f>IF($A131="N/A"," ",IF(Pricetype3=2,MAX(G131,0),IF(OR(Pricetype3=1,Pricetype3=4),IF(G131=0,0,(_xll.EURO(G131,Strikeprice3,0,0,($AK131+IF(Smile=TRUE,VLOOKUP(MAX(-5,Strikeprice3-G131),Volsmile,2),0)),($A131-DateToday)+15,IF(Pricetype3=1,1,0),0))),G131)))</f>
        <v xml:space="preserve"> </v>
      </c>
      <c r="Q131" s="250" t="str">
        <f>IF($A131="N/A"," ",IF(Pricetype3=2,MAX(H131,0),IF(OR(Pricetype3=1,Pricetype3=4),IF(H131=0,0,(_xll.EURO(H131,Strikeprice3,0,0,($AK131+IF(Smile=TRUE,VLOOKUP(MAX(-5,Strikeprice3-H131),Volsmile,2),0)),($A131-DateToday)+15,IF(Pricetype3=1,1,0),0))),H131)))</f>
        <v xml:space="preserve"> </v>
      </c>
      <c r="R131" s="250" t="str">
        <f>IF($A131="N/A"," ",IF(Pricetype3=2,MAX(I131,0),IF(OR(Pricetype3=1,Pricetype3=4),IF(I131=0,0,(_xll.EURO(I131,Strikeprice3,0,0,($AK131+IF(Smile=TRUE,VLOOKUP(MAX(-5,Strikeprice3-I131),Volsmile,2),0)),($A131-DateToday)+15,IF(Pricetype3=1,1,0),0))),I131)))</f>
        <v xml:space="preserve"> </v>
      </c>
      <c r="S131" s="250" t="str">
        <f>IF($A131="N/A"," ",IF(Pricetype3=2,MAX(J131,0),IF(OR(Pricetype3=1,Pricetype3=4),IF(J131=0,0,(_xll.EURO(J131,Strikeprice3,0,0,($AK131+IF(Smile=TRUE,VLOOKUP(MAX(-5,Strikeprice3-J131),Volsmile,2),0)),($A131-DateToday)+15,IF(Pricetype3=1,1,0),0))),J131)))</f>
        <v xml:space="preserve"> </v>
      </c>
      <c r="T131" s="250" t="str">
        <f>IF($A131="N/A"," ",IF(Pricetype3=2,MAX(K131,0),IF(OR(Pricetype3=1,Pricetype3=4),IF(K131=0,0,(_xll.EURO(K131,Strikeprice3,0,0,($AK131+IF(Smile=TRUE,VLOOKUP(MAX(-5,Strikeprice3-K131),Volsmile,2),0)),($A131-DateToday)+15,IF(Pricetype3=1,1,0),0))),K131)))</f>
        <v xml:space="preserve"> </v>
      </c>
      <c r="U131" s="177" t="str">
        <f t="shared" si="32"/>
        <v xml:space="preserve"> </v>
      </c>
      <c r="V131" s="178" t="str">
        <f t="shared" si="48"/>
        <v xml:space="preserve"> </v>
      </c>
      <c r="W131" s="178" t="str">
        <f t="shared" si="49"/>
        <v xml:space="preserve"> </v>
      </c>
      <c r="X131" s="178" t="str">
        <f t="shared" si="50"/>
        <v xml:space="preserve"> </v>
      </c>
      <c r="Y131" s="178" t="str">
        <f t="shared" si="51"/>
        <v xml:space="preserve"> </v>
      </c>
      <c r="Z131" s="178" t="str">
        <f t="shared" si="52"/>
        <v xml:space="preserve"> </v>
      </c>
      <c r="AA131" s="178" t="str">
        <f t="shared" si="53"/>
        <v xml:space="preserve"> </v>
      </c>
      <c r="AB131" s="178" t="str">
        <f t="shared" si="54"/>
        <v xml:space="preserve"> </v>
      </c>
      <c r="AC131" s="178" t="str">
        <f t="shared" si="55"/>
        <v xml:space="preserve"> </v>
      </c>
      <c r="AD131" s="178" t="str">
        <f t="shared" si="56"/>
        <v xml:space="preserve"> </v>
      </c>
      <c r="AE131" s="178" t="str">
        <f t="shared" si="57"/>
        <v xml:space="preserve"> </v>
      </c>
      <c r="AF131" s="224" t="str">
        <f t="shared" si="58"/>
        <v xml:space="preserve"> </v>
      </c>
      <c r="AG131" s="224" t="str">
        <f t="shared" si="59"/>
        <v xml:space="preserve"> </v>
      </c>
      <c r="AH131" s="224" t="str">
        <f t="shared" si="60"/>
        <v xml:space="preserve"> </v>
      </c>
      <c r="AI131" s="224" t="str">
        <f t="shared" si="33"/>
        <v xml:space="preserve"> </v>
      </c>
      <c r="AJ131" s="224" t="str">
        <f t="shared" si="34"/>
        <v xml:space="preserve"> </v>
      </c>
      <c r="AK131" s="224" t="str">
        <f t="shared" si="61"/>
        <v xml:space="preserve"> </v>
      </c>
      <c r="AL131" s="224" t="str">
        <f>IF($A131="N/A"," ",IF(PV=1,0,'Pricing Inputs3'!R164))</f>
        <v xml:space="preserve"> </v>
      </c>
      <c r="AM131" s="313" t="str">
        <f t="shared" si="35"/>
        <v xml:space="preserve"> </v>
      </c>
      <c r="BQ131" t="str">
        <f t="shared" si="36"/>
        <v xml:space="preserve"> </v>
      </c>
      <c r="BR131" t="str">
        <f t="shared" si="37"/>
        <v xml:space="preserve"> </v>
      </c>
      <c r="BS131" t="str">
        <f t="shared" si="38"/>
        <v xml:space="preserve"> </v>
      </c>
    </row>
    <row r="132" spans="1:71" x14ac:dyDescent="0.2">
      <c r="A132" s="253" t="str">
        <f>IF(A131="N/A","N/A",IF(EDATE(A131,1)&gt;Inputs!$Q$5,"N/A",EDATE(A131,1)))</f>
        <v>N/A</v>
      </c>
      <c r="B132" s="324" t="str">
        <f t="shared" ref="B132:B195" si="62">IF(A132="N/A"," ",YEAR(A132))</f>
        <v xml:space="preserve"> </v>
      </c>
      <c r="C132" s="172" t="str">
        <f t="shared" si="39"/>
        <v xml:space="preserve"> </v>
      </c>
      <c r="D132" s="172" t="str">
        <f t="shared" si="40"/>
        <v xml:space="preserve"> </v>
      </c>
      <c r="E132" s="172" t="str">
        <f t="shared" si="41"/>
        <v xml:space="preserve"> </v>
      </c>
      <c r="F132" s="172" t="str">
        <f t="shared" si="42"/>
        <v xml:space="preserve"> </v>
      </c>
      <c r="G132" s="172" t="str">
        <f t="shared" si="43"/>
        <v xml:space="preserve"> </v>
      </c>
      <c r="H132" s="172" t="str">
        <f t="shared" si="44"/>
        <v xml:space="preserve"> </v>
      </c>
      <c r="I132" s="172" t="str">
        <f t="shared" si="45"/>
        <v xml:space="preserve"> </v>
      </c>
      <c r="J132" s="172" t="str">
        <f t="shared" si="46"/>
        <v xml:space="preserve"> </v>
      </c>
      <c r="K132" s="172" t="str">
        <f t="shared" si="47"/>
        <v xml:space="preserve"> </v>
      </c>
      <c r="L132" s="250" t="str">
        <f>IF($A132="N/A"," ",IF(Pricetype3=2,MAX(C132,0),IF(OR(Pricetype3=1,Pricetype3=4),IF(C132=0,0,(_xll.EURO(C132,Strikeprice3,0,0,($AH132+IF(Smile=TRUE,VLOOKUP(MAX(-5,Strikeprice3-C132),Volsmile,2),0)),($A132-DateToday)+15,IF(Pricetype3=1,1,0),0))),C132)))</f>
        <v xml:space="preserve"> </v>
      </c>
      <c r="M132" s="250" t="str">
        <f>IF($A132="N/A"," ",IF(Pricetype3=2,MAX(D132,0),IF(OR(Pricetype3=1,Pricetype3=4),IF(D132=0,0,(_xll.EURO(D132,Strikeprice3,0,0,($AH132+IF(Smile=TRUE,VLOOKUP(MAX(-5,Strikeprice3-D132),Volsmile,2),0)),($A132-DateToday)+15,IF(Pricetype3=1,1,0),0))),D132)))</f>
        <v xml:space="preserve"> </v>
      </c>
      <c r="N132" s="250" t="str">
        <f>IF($A132="N/A"," ",IF(Pricetype3=2,MAX(E132,0),IF(OR(Pricetype3=1,Pricetype3=4),IF(E132=0,0,(_xll.EURO(E132,Strikeprice3,0,0,($AK132+IF(Smile=TRUE,VLOOKUP(MAX(-5,Strikeprice3-E132),Volsmile,2),0)),($A132-DateToday)+15,IF(Pricetype3=1,1,0),0))),E132)))</f>
        <v xml:space="preserve"> </v>
      </c>
      <c r="O132" s="250" t="str">
        <f>IF($A132="N/A"," ",IF(Pricetype3=2,MAX(F132,0),IF(OR(Pricetype3=1,Pricetype3=4),IF(F132=0,0,(_xll.EURO(F132,Strikeprice3,0,0,($AK132+IF(Smile=TRUE,VLOOKUP(MAX(-5,Strikeprice3-F132),Volsmile,2),0)),($A132-DateToday)+15,IF(Pricetype3=1,1,0),0))),F132)))</f>
        <v xml:space="preserve"> </v>
      </c>
      <c r="P132" s="250" t="str">
        <f>IF($A132="N/A"," ",IF(Pricetype3=2,MAX(G132,0),IF(OR(Pricetype3=1,Pricetype3=4),IF(G132=0,0,(_xll.EURO(G132,Strikeprice3,0,0,($AK132+IF(Smile=TRUE,VLOOKUP(MAX(-5,Strikeprice3-G132),Volsmile,2),0)),($A132-DateToday)+15,IF(Pricetype3=1,1,0),0))),G132)))</f>
        <v xml:space="preserve"> </v>
      </c>
      <c r="Q132" s="250" t="str">
        <f>IF($A132="N/A"," ",IF(Pricetype3=2,MAX(H132,0),IF(OR(Pricetype3=1,Pricetype3=4),IF(H132=0,0,(_xll.EURO(H132,Strikeprice3,0,0,($AK132+IF(Smile=TRUE,VLOOKUP(MAX(-5,Strikeprice3-H132),Volsmile,2),0)),($A132-DateToday)+15,IF(Pricetype3=1,1,0),0))),H132)))</f>
        <v xml:space="preserve"> </v>
      </c>
      <c r="R132" s="250" t="str">
        <f>IF($A132="N/A"," ",IF(Pricetype3=2,MAX(I132,0),IF(OR(Pricetype3=1,Pricetype3=4),IF(I132=0,0,(_xll.EURO(I132,Strikeprice3,0,0,($AK132+IF(Smile=TRUE,VLOOKUP(MAX(-5,Strikeprice3-I132),Volsmile,2),0)),($A132-DateToday)+15,IF(Pricetype3=1,1,0),0))),I132)))</f>
        <v xml:space="preserve"> </v>
      </c>
      <c r="S132" s="250" t="str">
        <f>IF($A132="N/A"," ",IF(Pricetype3=2,MAX(J132,0),IF(OR(Pricetype3=1,Pricetype3=4),IF(J132=0,0,(_xll.EURO(J132,Strikeprice3,0,0,($AK132+IF(Smile=TRUE,VLOOKUP(MAX(-5,Strikeprice3-J132),Volsmile,2),0)),($A132-DateToday)+15,IF(Pricetype3=1,1,0),0))),J132)))</f>
        <v xml:space="preserve"> </v>
      </c>
      <c r="T132" s="250" t="str">
        <f>IF($A132="N/A"," ",IF(Pricetype3=2,MAX(K132,0),IF(OR(Pricetype3=1,Pricetype3=4),IF(K132=0,0,(_xll.EURO(K132,Strikeprice3,0,0,($AK132+IF(Smile=TRUE,VLOOKUP(MAX(-5,Strikeprice3-K132),Volsmile,2),0)),($A132-DateToday)+15,IF(Pricetype3=1,1,0),0))),K132)))</f>
        <v xml:space="preserve"> </v>
      </c>
      <c r="U132" s="177" t="str">
        <f t="shared" ref="U132:U195" si="63">IF($A132="N/A"," ",Volume3*$AM132)</f>
        <v xml:space="preserve"> </v>
      </c>
      <c r="V132" s="178" t="str">
        <f t="shared" si="48"/>
        <v xml:space="preserve"> </v>
      </c>
      <c r="W132" s="178" t="str">
        <f t="shared" si="49"/>
        <v xml:space="preserve"> </v>
      </c>
      <c r="X132" s="178" t="str">
        <f t="shared" si="50"/>
        <v xml:space="preserve"> </v>
      </c>
      <c r="Y132" s="178" t="str">
        <f t="shared" si="51"/>
        <v xml:space="preserve"> </v>
      </c>
      <c r="Z132" s="178" t="str">
        <f t="shared" si="52"/>
        <v xml:space="preserve"> </v>
      </c>
      <c r="AA132" s="178" t="str">
        <f t="shared" si="53"/>
        <v xml:space="preserve"> </v>
      </c>
      <c r="AB132" s="178" t="str">
        <f t="shared" si="54"/>
        <v xml:space="preserve"> </v>
      </c>
      <c r="AC132" s="178" t="str">
        <f t="shared" si="55"/>
        <v xml:space="preserve"> </v>
      </c>
      <c r="AD132" s="178" t="str">
        <f t="shared" si="56"/>
        <v xml:space="preserve"> </v>
      </c>
      <c r="AE132" s="178" t="str">
        <f t="shared" si="57"/>
        <v xml:space="preserve"> </v>
      </c>
      <c r="AF132" s="224" t="str">
        <f t="shared" si="58"/>
        <v xml:space="preserve"> </v>
      </c>
      <c r="AG132" s="224" t="str">
        <f t="shared" si="59"/>
        <v xml:space="preserve"> </v>
      </c>
      <c r="AH132" s="224" t="str">
        <f t="shared" si="60"/>
        <v xml:space="preserve"> </v>
      </c>
      <c r="AI132" s="224" t="str">
        <f t="shared" ref="AI132:AI195" si="64">IF($A132="N/A"," ",(VLOOKUP($A132,OffPwrVolTable,(IF(VolBMO3=2,7,IF(VolBMO3=1,6,8))),FALSE)))</f>
        <v xml:space="preserve"> </v>
      </c>
      <c r="AJ132" s="224" t="str">
        <f t="shared" ref="AJ132:AJ195" si="65">IF($A132="N/A"," ",(VLOOKUP($A132,OffPwrVolTable,(IF(VolBMO3=2,3,IF(VolBMO3=1,2,4))),FALSE)*VLOOKUP(MONTH($A132),Volscale,2)))</f>
        <v xml:space="preserve"> </v>
      </c>
      <c r="AK132" s="224" t="str">
        <f t="shared" si="61"/>
        <v xml:space="preserve"> </v>
      </c>
      <c r="AL132" s="224" t="str">
        <f>IF($A132="N/A"," ",IF(PV=1,0,'Pricing Inputs3'!R165))</f>
        <v xml:space="preserve"> </v>
      </c>
      <c r="AM132" s="313" t="str">
        <f t="shared" ref="AM132:AM195" si="66">IF($A132="N/A"," ",(1+AL132/2)^(-2*((EOMONTH(A132,0)+20)-DateToday)/365.25))</f>
        <v xml:space="preserve"> </v>
      </c>
      <c r="BQ132" t="str">
        <f t="shared" ref="BQ132:BQ195" si="67">IF($A132="N/A"," ",(VLOOKUP($A132,NumberofDaysTable,2)))</f>
        <v xml:space="preserve"> </v>
      </c>
      <c r="BR132" t="str">
        <f t="shared" ref="BR132:BR195" si="68">IF($A132="N/A"," ",(VLOOKUP($A132,NumberofDaysTable,3)))</f>
        <v xml:space="preserve"> </v>
      </c>
      <c r="BS132" t="str">
        <f t="shared" ref="BS132:BS195" si="69">IF($A132="N/A"," ",(VLOOKUP($A132,NumberofDaysTable,4)))</f>
        <v xml:space="preserve"> </v>
      </c>
    </row>
    <row r="133" spans="1:71" x14ac:dyDescent="0.2">
      <c r="A133" s="253" t="str">
        <f>IF(A132="N/A","N/A",IF(EDATE(A132,1)&gt;Inputs!$Q$5,"N/A",EDATE(A132,1)))</f>
        <v>N/A</v>
      </c>
      <c r="B133" s="324" t="str">
        <f t="shared" si="62"/>
        <v xml:space="preserve"> </v>
      </c>
      <c r="C133" s="172" t="str">
        <f t="shared" ref="C133:C196" si="70">IF($A133="N/A"," ",IF(Dayrun3=10,0,IF(Scaler3=1,(VLOOKUP(A133,ScaledPrice3,4)),(VLOOKUP(A133,ScaledPrice3,2)))))</f>
        <v xml:space="preserve"> </v>
      </c>
      <c r="D133" s="172" t="str">
        <f t="shared" ref="D133:D196" si="71">IF(A133="N/A"," ",IF(Dayrun3&gt;=7,0,IF(Scaler3=2,VLOOKUP(A133,ScaledPrice3,2),(VLOOKUP(A133,ScaledPrice3,2))*(2-(VLOOKUP(A133,ScaledPrice3,3))))))</f>
        <v xml:space="preserve"> </v>
      </c>
      <c r="E133" s="172" t="str">
        <f t="shared" ref="E133:E196" si="72">IF($A133="N/A"," ",IF(AND(Dayrun3&gt;=4,Dayrun3&lt;=9),0,VLOOKUP($A133,ScaledPrice3,9)))</f>
        <v xml:space="preserve"> </v>
      </c>
      <c r="F133" s="172" t="str">
        <f t="shared" ref="F133:F196" si="73">IF(A133="N/A"," ",IF(OR(Dayrun3=2,Dayrun3=3,Dayrun3=5,Dayrun3=6,Dayrun3=8,Dayrun3=9),VLOOKUP(A133,ScaledPrice3,IF(Scaler3=1,6,5)),0))</f>
        <v xml:space="preserve"> </v>
      </c>
      <c r="G133" s="172" t="str">
        <f t="shared" ref="G133:G196" si="74">IF(A133="N/A"," ",IF(OR(Dayrun3=2,Dayrun3=3,Dayrun3=5,Dayrun3=6),IF(Scaler3=2,F133,(VLOOKUP(A133,ScaledPrice3,5))*(2-(VLOOKUP(A133,ScaledPrice3,3)))),0))</f>
        <v xml:space="preserve"> </v>
      </c>
      <c r="H133" s="172" t="str">
        <f t="shared" ref="H133:H196" si="75">IF($A133="N/A"," ",IF(OR(Dayrun3=2,Dayrun3=3,Dayrun3=10),VLOOKUP($A133,ScaledPrice3,9),0))</f>
        <v xml:space="preserve"> </v>
      </c>
      <c r="I133" s="172" t="str">
        <f t="shared" ref="I133:I196" si="76">IF(A133="N/A"," ",IF(OR(Dayrun3=3,Dayrun3=6,Dayrun3=9),(VLOOKUP(A133,ScaledPrice3,IF(Scaler3=2,7,8))),0))</f>
        <v xml:space="preserve"> </v>
      </c>
      <c r="J133" s="172" t="str">
        <f t="shared" ref="J133:J196" si="77">IF(A133="N/A"," ",IF(OR(Dayrun3=3,Dayrun3=6),IF(Scaler3=2,I133,(VLOOKUP(A133,ScaledPrice3,7))*(2-(VLOOKUP(A133,ScaledPrice3,3)))),0))</f>
        <v xml:space="preserve"> </v>
      </c>
      <c r="K133" s="172" t="str">
        <f t="shared" ref="K133:K196" si="78">IF($A133="N/A"," ",IF(OR(Dayrun3=3,Dayrun3=10),VLOOKUP($A133,ScaledPrice3,9),0))</f>
        <v xml:space="preserve"> </v>
      </c>
      <c r="L133" s="250" t="str">
        <f>IF($A133="N/A"," ",IF(Pricetype3=2,MAX(C133,0),IF(OR(Pricetype3=1,Pricetype3=4),IF(C133=0,0,(_xll.EURO(C133,Strikeprice3,0,0,($AH133+IF(Smile=TRUE,VLOOKUP(MAX(-5,Strikeprice3-C133),Volsmile,2),0)),($A133-DateToday)+15,IF(Pricetype3=1,1,0),0))),C133)))</f>
        <v xml:space="preserve"> </v>
      </c>
      <c r="M133" s="250" t="str">
        <f>IF($A133="N/A"," ",IF(Pricetype3=2,MAX(D133,0),IF(OR(Pricetype3=1,Pricetype3=4),IF(D133=0,0,(_xll.EURO(D133,Strikeprice3,0,0,($AH133+IF(Smile=TRUE,VLOOKUP(MAX(-5,Strikeprice3-D133),Volsmile,2),0)),($A133-DateToday)+15,IF(Pricetype3=1,1,0),0))),D133)))</f>
        <v xml:space="preserve"> </v>
      </c>
      <c r="N133" s="250" t="str">
        <f>IF($A133="N/A"," ",IF(Pricetype3=2,MAX(E133,0),IF(OR(Pricetype3=1,Pricetype3=4),IF(E133=0,0,(_xll.EURO(E133,Strikeprice3,0,0,($AK133+IF(Smile=TRUE,VLOOKUP(MAX(-5,Strikeprice3-E133),Volsmile,2),0)),($A133-DateToday)+15,IF(Pricetype3=1,1,0),0))),E133)))</f>
        <v xml:space="preserve"> </v>
      </c>
      <c r="O133" s="250" t="str">
        <f>IF($A133="N/A"," ",IF(Pricetype3=2,MAX(F133,0),IF(OR(Pricetype3=1,Pricetype3=4),IF(F133=0,0,(_xll.EURO(F133,Strikeprice3,0,0,($AK133+IF(Smile=TRUE,VLOOKUP(MAX(-5,Strikeprice3-F133),Volsmile,2),0)),($A133-DateToday)+15,IF(Pricetype3=1,1,0),0))),F133)))</f>
        <v xml:space="preserve"> </v>
      </c>
      <c r="P133" s="250" t="str">
        <f>IF($A133="N/A"," ",IF(Pricetype3=2,MAX(G133,0),IF(OR(Pricetype3=1,Pricetype3=4),IF(G133=0,0,(_xll.EURO(G133,Strikeprice3,0,0,($AK133+IF(Smile=TRUE,VLOOKUP(MAX(-5,Strikeprice3-G133),Volsmile,2),0)),($A133-DateToday)+15,IF(Pricetype3=1,1,0),0))),G133)))</f>
        <v xml:space="preserve"> </v>
      </c>
      <c r="Q133" s="250" t="str">
        <f>IF($A133="N/A"," ",IF(Pricetype3=2,MAX(H133,0),IF(OR(Pricetype3=1,Pricetype3=4),IF(H133=0,0,(_xll.EURO(H133,Strikeprice3,0,0,($AK133+IF(Smile=TRUE,VLOOKUP(MAX(-5,Strikeprice3-H133),Volsmile,2),0)),($A133-DateToday)+15,IF(Pricetype3=1,1,0),0))),H133)))</f>
        <v xml:space="preserve"> </v>
      </c>
      <c r="R133" s="250" t="str">
        <f>IF($A133="N/A"," ",IF(Pricetype3=2,MAX(I133,0),IF(OR(Pricetype3=1,Pricetype3=4),IF(I133=0,0,(_xll.EURO(I133,Strikeprice3,0,0,($AK133+IF(Smile=TRUE,VLOOKUP(MAX(-5,Strikeprice3-I133),Volsmile,2),0)),($A133-DateToday)+15,IF(Pricetype3=1,1,0),0))),I133)))</f>
        <v xml:space="preserve"> </v>
      </c>
      <c r="S133" s="250" t="str">
        <f>IF($A133="N/A"," ",IF(Pricetype3=2,MAX(J133,0),IF(OR(Pricetype3=1,Pricetype3=4),IF(J133=0,0,(_xll.EURO(J133,Strikeprice3,0,0,($AK133+IF(Smile=TRUE,VLOOKUP(MAX(-5,Strikeprice3-J133),Volsmile,2),0)),($A133-DateToday)+15,IF(Pricetype3=1,1,0),0))),J133)))</f>
        <v xml:space="preserve"> </v>
      </c>
      <c r="T133" s="250" t="str">
        <f>IF($A133="N/A"," ",IF(Pricetype3=2,MAX(K133,0),IF(OR(Pricetype3=1,Pricetype3=4),IF(K133=0,0,(_xll.EURO(K133,Strikeprice3,0,0,($AK133+IF(Smile=TRUE,VLOOKUP(MAX(-5,Strikeprice3-K133),Volsmile,2),0)),($A133-DateToday)+15,IF(Pricetype3=1,1,0),0))),K133)))</f>
        <v xml:space="preserve"> </v>
      </c>
      <c r="U133" s="177" t="str">
        <f t="shared" si="63"/>
        <v xml:space="preserve"> </v>
      </c>
      <c r="V133" s="178" t="str">
        <f t="shared" ref="V133:V196" si="79">IF($A133="N/A"," ",$U133*(8*($BQ133))*L133)</f>
        <v xml:space="preserve"> </v>
      </c>
      <c r="W133" s="178" t="str">
        <f t="shared" ref="W133:W196" si="80">IF($A133="N/A"," ",$U133*(8*($BQ133))*M133)</f>
        <v xml:space="preserve"> </v>
      </c>
      <c r="X133" s="178" t="str">
        <f t="shared" ref="X133:X196" si="81">IF($A133="N/A"," ",$U133*(8*($BQ133))*N133)</f>
        <v xml:space="preserve"> </v>
      </c>
      <c r="Y133" s="178" t="str">
        <f t="shared" ref="Y133:Y196" si="82">IF($A133="N/A"," ",$U133*(8*($BR133))*O133)</f>
        <v xml:space="preserve"> </v>
      </c>
      <c r="Z133" s="178" t="str">
        <f t="shared" ref="Z133:Z196" si="83">IF($A133="N/A"," ",$U133*(8*($BR133))*P133)</f>
        <v xml:space="preserve"> </v>
      </c>
      <c r="AA133" s="178" t="str">
        <f t="shared" ref="AA133:AA196" si="84">IF($A133="N/A"," ",$U133*(8*($BR133))*Q133)</f>
        <v xml:space="preserve"> </v>
      </c>
      <c r="AB133" s="178" t="str">
        <f t="shared" ref="AB133:AB196" si="85">IF($A133="N/A"," ",$U133*(8*($BS133))*R133)</f>
        <v xml:space="preserve"> </v>
      </c>
      <c r="AC133" s="178" t="str">
        <f t="shared" ref="AC133:AC196" si="86">IF($A133="N/A"," ",$U133*(8*($BS133))*S133)</f>
        <v xml:space="preserve"> </v>
      </c>
      <c r="AD133" s="178" t="str">
        <f t="shared" ref="AD133:AD196" si="87">IF($A133="N/A"," ",$U133*(8*($BS133))*T133)</f>
        <v xml:space="preserve"> </v>
      </c>
      <c r="AE133" s="178" t="str">
        <f t="shared" ref="AE133:AE196" si="88">IF($A133="N/A"," ",SUM(V133:AD133))</f>
        <v xml:space="preserve"> </v>
      </c>
      <c r="AF133" s="224" t="str">
        <f t="shared" ref="AF133:AF196" si="89">IF(A133="N/A"," ",(VLOOKUP(A133,PowerVolTable,(IF(VolBMO3=2,7,IF(VolBMO3=1,6,8))),FALSE)))</f>
        <v xml:space="preserve"> </v>
      </c>
      <c r="AG133" s="224" t="str">
        <f t="shared" ref="AG133:AG196" si="90">IF(A133="N/A"," ",(VLOOKUP(A133,IntraPowerVol,(IF(VolBMO3=2,3,IF(VolBMO3=1,2,4))),FALSE)*VLOOKUP(MONTH($A133),Volscale,2)))</f>
        <v xml:space="preserve"> </v>
      </c>
      <c r="AH133" s="224" t="str">
        <f t="shared" ref="AH133:AH196" si="91">IF($A133="N/A"," ",IF(VolType3=1,AG133,AF133))</f>
        <v xml:space="preserve"> </v>
      </c>
      <c r="AI133" s="224" t="str">
        <f t="shared" si="64"/>
        <v xml:space="preserve"> </v>
      </c>
      <c r="AJ133" s="224" t="str">
        <f t="shared" si="65"/>
        <v xml:space="preserve"> </v>
      </c>
      <c r="AK133" s="224" t="str">
        <f t="shared" ref="AK133:AK196" si="92">IF($A133="N/A"," ",IF(VolType3=1,AJ133,AI133))</f>
        <v xml:space="preserve"> </v>
      </c>
      <c r="AL133" s="224" t="str">
        <f>IF($A133="N/A"," ",IF(PV=1,0,'Pricing Inputs3'!R166))</f>
        <v xml:space="preserve"> </v>
      </c>
      <c r="AM133" s="313" t="str">
        <f t="shared" si="66"/>
        <v xml:space="preserve"> </v>
      </c>
      <c r="BQ133" t="str">
        <f t="shared" si="67"/>
        <v xml:space="preserve"> </v>
      </c>
      <c r="BR133" t="str">
        <f t="shared" si="68"/>
        <v xml:space="preserve"> </v>
      </c>
      <c r="BS133" t="str">
        <f t="shared" si="69"/>
        <v xml:space="preserve"> </v>
      </c>
    </row>
    <row r="134" spans="1:71" x14ac:dyDescent="0.2">
      <c r="A134" s="253" t="str">
        <f>IF(A133="N/A","N/A",IF(EDATE(A133,1)&gt;Inputs!$Q$5,"N/A",EDATE(A133,1)))</f>
        <v>N/A</v>
      </c>
      <c r="B134" s="324" t="str">
        <f t="shared" si="62"/>
        <v xml:space="preserve"> </v>
      </c>
      <c r="C134" s="172" t="str">
        <f t="shared" si="70"/>
        <v xml:space="preserve"> </v>
      </c>
      <c r="D134" s="172" t="str">
        <f t="shared" si="71"/>
        <v xml:space="preserve"> </v>
      </c>
      <c r="E134" s="172" t="str">
        <f t="shared" si="72"/>
        <v xml:space="preserve"> </v>
      </c>
      <c r="F134" s="172" t="str">
        <f t="shared" si="73"/>
        <v xml:space="preserve"> </v>
      </c>
      <c r="G134" s="172" t="str">
        <f t="shared" si="74"/>
        <v xml:space="preserve"> </v>
      </c>
      <c r="H134" s="172" t="str">
        <f t="shared" si="75"/>
        <v xml:space="preserve"> </v>
      </c>
      <c r="I134" s="172" t="str">
        <f t="shared" si="76"/>
        <v xml:space="preserve"> </v>
      </c>
      <c r="J134" s="172" t="str">
        <f t="shared" si="77"/>
        <v xml:space="preserve"> </v>
      </c>
      <c r="K134" s="172" t="str">
        <f t="shared" si="78"/>
        <v xml:space="preserve"> </v>
      </c>
      <c r="L134" s="250" t="str">
        <f>IF($A134="N/A"," ",IF(Pricetype3=2,MAX(C134,0),IF(OR(Pricetype3=1,Pricetype3=4),IF(C134=0,0,(_xll.EURO(C134,Strikeprice3,0,0,($AH134+IF(Smile=TRUE,VLOOKUP(MAX(-5,Strikeprice3-C134),Volsmile,2),0)),($A134-DateToday)+15,IF(Pricetype3=1,1,0),0))),C134)))</f>
        <v xml:space="preserve"> </v>
      </c>
      <c r="M134" s="250" t="str">
        <f>IF($A134="N/A"," ",IF(Pricetype3=2,MAX(D134,0),IF(OR(Pricetype3=1,Pricetype3=4),IF(D134=0,0,(_xll.EURO(D134,Strikeprice3,0,0,($AH134+IF(Smile=TRUE,VLOOKUP(MAX(-5,Strikeprice3-D134),Volsmile,2),0)),($A134-DateToday)+15,IF(Pricetype3=1,1,0),0))),D134)))</f>
        <v xml:space="preserve"> </v>
      </c>
      <c r="N134" s="250" t="str">
        <f>IF($A134="N/A"," ",IF(Pricetype3=2,MAX(E134,0),IF(OR(Pricetype3=1,Pricetype3=4),IF(E134=0,0,(_xll.EURO(E134,Strikeprice3,0,0,($AK134+IF(Smile=TRUE,VLOOKUP(MAX(-5,Strikeprice3-E134),Volsmile,2),0)),($A134-DateToday)+15,IF(Pricetype3=1,1,0),0))),E134)))</f>
        <v xml:space="preserve"> </v>
      </c>
      <c r="O134" s="250" t="str">
        <f>IF($A134="N/A"," ",IF(Pricetype3=2,MAX(F134,0),IF(OR(Pricetype3=1,Pricetype3=4),IF(F134=0,0,(_xll.EURO(F134,Strikeprice3,0,0,($AK134+IF(Smile=TRUE,VLOOKUP(MAX(-5,Strikeprice3-F134),Volsmile,2),0)),($A134-DateToday)+15,IF(Pricetype3=1,1,0),0))),F134)))</f>
        <v xml:space="preserve"> </v>
      </c>
      <c r="P134" s="250" t="str">
        <f>IF($A134="N/A"," ",IF(Pricetype3=2,MAX(G134,0),IF(OR(Pricetype3=1,Pricetype3=4),IF(G134=0,0,(_xll.EURO(G134,Strikeprice3,0,0,($AK134+IF(Smile=TRUE,VLOOKUP(MAX(-5,Strikeprice3-G134),Volsmile,2),0)),($A134-DateToday)+15,IF(Pricetype3=1,1,0),0))),G134)))</f>
        <v xml:space="preserve"> </v>
      </c>
      <c r="Q134" s="250" t="str">
        <f>IF($A134="N/A"," ",IF(Pricetype3=2,MAX(H134,0),IF(OR(Pricetype3=1,Pricetype3=4),IF(H134=0,0,(_xll.EURO(H134,Strikeprice3,0,0,($AK134+IF(Smile=TRUE,VLOOKUP(MAX(-5,Strikeprice3-H134),Volsmile,2),0)),($A134-DateToday)+15,IF(Pricetype3=1,1,0),0))),H134)))</f>
        <v xml:space="preserve"> </v>
      </c>
      <c r="R134" s="250" t="str">
        <f>IF($A134="N/A"," ",IF(Pricetype3=2,MAX(I134,0),IF(OR(Pricetype3=1,Pricetype3=4),IF(I134=0,0,(_xll.EURO(I134,Strikeprice3,0,0,($AK134+IF(Smile=TRUE,VLOOKUP(MAX(-5,Strikeprice3-I134),Volsmile,2),0)),($A134-DateToday)+15,IF(Pricetype3=1,1,0),0))),I134)))</f>
        <v xml:space="preserve"> </v>
      </c>
      <c r="S134" s="250" t="str">
        <f>IF($A134="N/A"," ",IF(Pricetype3=2,MAX(J134,0),IF(OR(Pricetype3=1,Pricetype3=4),IF(J134=0,0,(_xll.EURO(J134,Strikeprice3,0,0,($AK134+IF(Smile=TRUE,VLOOKUP(MAX(-5,Strikeprice3-J134),Volsmile,2),0)),($A134-DateToday)+15,IF(Pricetype3=1,1,0),0))),J134)))</f>
        <v xml:space="preserve"> </v>
      </c>
      <c r="T134" s="250" t="str">
        <f>IF($A134="N/A"," ",IF(Pricetype3=2,MAX(K134,0),IF(OR(Pricetype3=1,Pricetype3=4),IF(K134=0,0,(_xll.EURO(K134,Strikeprice3,0,0,($AK134+IF(Smile=TRUE,VLOOKUP(MAX(-5,Strikeprice3-K134),Volsmile,2),0)),($A134-DateToday)+15,IF(Pricetype3=1,1,0),0))),K134)))</f>
        <v xml:space="preserve"> </v>
      </c>
      <c r="U134" s="177" t="str">
        <f t="shared" si="63"/>
        <v xml:space="preserve"> </v>
      </c>
      <c r="V134" s="178" t="str">
        <f t="shared" si="79"/>
        <v xml:space="preserve"> </v>
      </c>
      <c r="W134" s="178" t="str">
        <f t="shared" si="80"/>
        <v xml:space="preserve"> </v>
      </c>
      <c r="X134" s="178" t="str">
        <f t="shared" si="81"/>
        <v xml:space="preserve"> </v>
      </c>
      <c r="Y134" s="178" t="str">
        <f t="shared" si="82"/>
        <v xml:space="preserve"> </v>
      </c>
      <c r="Z134" s="178" t="str">
        <f t="shared" si="83"/>
        <v xml:space="preserve"> </v>
      </c>
      <c r="AA134" s="178" t="str">
        <f t="shared" si="84"/>
        <v xml:space="preserve"> </v>
      </c>
      <c r="AB134" s="178" t="str">
        <f t="shared" si="85"/>
        <v xml:space="preserve"> </v>
      </c>
      <c r="AC134" s="178" t="str">
        <f t="shared" si="86"/>
        <v xml:space="preserve"> </v>
      </c>
      <c r="AD134" s="178" t="str">
        <f t="shared" si="87"/>
        <v xml:space="preserve"> </v>
      </c>
      <c r="AE134" s="178" t="str">
        <f t="shared" si="88"/>
        <v xml:space="preserve"> </v>
      </c>
      <c r="AF134" s="224" t="str">
        <f t="shared" si="89"/>
        <v xml:space="preserve"> </v>
      </c>
      <c r="AG134" s="224" t="str">
        <f t="shared" si="90"/>
        <v xml:space="preserve"> </v>
      </c>
      <c r="AH134" s="224" t="str">
        <f t="shared" si="91"/>
        <v xml:space="preserve"> </v>
      </c>
      <c r="AI134" s="224" t="str">
        <f t="shared" si="64"/>
        <v xml:space="preserve"> </v>
      </c>
      <c r="AJ134" s="224" t="str">
        <f t="shared" si="65"/>
        <v xml:space="preserve"> </v>
      </c>
      <c r="AK134" s="224" t="str">
        <f t="shared" si="92"/>
        <v xml:space="preserve"> </v>
      </c>
      <c r="AL134" s="224" t="str">
        <f>IF($A134="N/A"," ",IF(PV=1,0,'Pricing Inputs3'!R167))</f>
        <v xml:space="preserve"> </v>
      </c>
      <c r="AM134" s="313" t="str">
        <f t="shared" si="66"/>
        <v xml:space="preserve"> </v>
      </c>
      <c r="BQ134" t="str">
        <f t="shared" si="67"/>
        <v xml:space="preserve"> </v>
      </c>
      <c r="BR134" t="str">
        <f t="shared" si="68"/>
        <v xml:space="preserve"> </v>
      </c>
      <c r="BS134" t="str">
        <f t="shared" si="69"/>
        <v xml:space="preserve"> </v>
      </c>
    </row>
    <row r="135" spans="1:71" x14ac:dyDescent="0.2">
      <c r="A135" s="253" t="str">
        <f>IF(A134="N/A","N/A",IF(EDATE(A134,1)&gt;Inputs!$Q$5,"N/A",EDATE(A134,1)))</f>
        <v>N/A</v>
      </c>
      <c r="B135" s="324" t="str">
        <f t="shared" si="62"/>
        <v xml:space="preserve"> </v>
      </c>
      <c r="C135" s="172" t="str">
        <f t="shared" si="70"/>
        <v xml:space="preserve"> </v>
      </c>
      <c r="D135" s="172" t="str">
        <f t="shared" si="71"/>
        <v xml:space="preserve"> </v>
      </c>
      <c r="E135" s="172" t="str">
        <f t="shared" si="72"/>
        <v xml:space="preserve"> </v>
      </c>
      <c r="F135" s="172" t="str">
        <f t="shared" si="73"/>
        <v xml:space="preserve"> </v>
      </c>
      <c r="G135" s="172" t="str">
        <f t="shared" si="74"/>
        <v xml:space="preserve"> </v>
      </c>
      <c r="H135" s="172" t="str">
        <f t="shared" si="75"/>
        <v xml:space="preserve"> </v>
      </c>
      <c r="I135" s="172" t="str">
        <f t="shared" si="76"/>
        <v xml:space="preserve"> </v>
      </c>
      <c r="J135" s="172" t="str">
        <f t="shared" si="77"/>
        <v xml:space="preserve"> </v>
      </c>
      <c r="K135" s="172" t="str">
        <f t="shared" si="78"/>
        <v xml:space="preserve"> </v>
      </c>
      <c r="L135" s="250" t="str">
        <f>IF($A135="N/A"," ",IF(Pricetype3=2,MAX(C135,0),IF(OR(Pricetype3=1,Pricetype3=4),IF(C135=0,0,(_xll.EURO(C135,Strikeprice3,0,0,($AH135+IF(Smile=TRUE,VLOOKUP(MAX(-5,Strikeprice3-C135),Volsmile,2),0)),($A135-DateToday)+15,IF(Pricetype3=1,1,0),0))),C135)))</f>
        <v xml:space="preserve"> </v>
      </c>
      <c r="M135" s="250" t="str">
        <f>IF($A135="N/A"," ",IF(Pricetype3=2,MAX(D135,0),IF(OR(Pricetype3=1,Pricetype3=4),IF(D135=0,0,(_xll.EURO(D135,Strikeprice3,0,0,($AH135+IF(Smile=TRUE,VLOOKUP(MAX(-5,Strikeprice3-D135),Volsmile,2),0)),($A135-DateToday)+15,IF(Pricetype3=1,1,0),0))),D135)))</f>
        <v xml:space="preserve"> </v>
      </c>
      <c r="N135" s="250" t="str">
        <f>IF($A135="N/A"," ",IF(Pricetype3=2,MAX(E135,0),IF(OR(Pricetype3=1,Pricetype3=4),IF(E135=0,0,(_xll.EURO(E135,Strikeprice3,0,0,($AK135+IF(Smile=TRUE,VLOOKUP(MAX(-5,Strikeprice3-E135),Volsmile,2),0)),($A135-DateToday)+15,IF(Pricetype3=1,1,0),0))),E135)))</f>
        <v xml:space="preserve"> </v>
      </c>
      <c r="O135" s="250" t="str">
        <f>IF($A135="N/A"," ",IF(Pricetype3=2,MAX(F135,0),IF(OR(Pricetype3=1,Pricetype3=4),IF(F135=0,0,(_xll.EURO(F135,Strikeprice3,0,0,($AK135+IF(Smile=TRUE,VLOOKUP(MAX(-5,Strikeprice3-F135),Volsmile,2),0)),($A135-DateToday)+15,IF(Pricetype3=1,1,0),0))),F135)))</f>
        <v xml:space="preserve"> </v>
      </c>
      <c r="P135" s="250" t="str">
        <f>IF($A135="N/A"," ",IF(Pricetype3=2,MAX(G135,0),IF(OR(Pricetype3=1,Pricetype3=4),IF(G135=0,0,(_xll.EURO(G135,Strikeprice3,0,0,($AK135+IF(Smile=TRUE,VLOOKUP(MAX(-5,Strikeprice3-G135),Volsmile,2),0)),($A135-DateToday)+15,IF(Pricetype3=1,1,0),0))),G135)))</f>
        <v xml:space="preserve"> </v>
      </c>
      <c r="Q135" s="250" t="str">
        <f>IF($A135="N/A"," ",IF(Pricetype3=2,MAX(H135,0),IF(OR(Pricetype3=1,Pricetype3=4),IF(H135=0,0,(_xll.EURO(H135,Strikeprice3,0,0,($AK135+IF(Smile=TRUE,VLOOKUP(MAX(-5,Strikeprice3-H135),Volsmile,2),0)),($A135-DateToday)+15,IF(Pricetype3=1,1,0),0))),H135)))</f>
        <v xml:space="preserve"> </v>
      </c>
      <c r="R135" s="250" t="str">
        <f>IF($A135="N/A"," ",IF(Pricetype3=2,MAX(I135,0),IF(OR(Pricetype3=1,Pricetype3=4),IF(I135=0,0,(_xll.EURO(I135,Strikeprice3,0,0,($AK135+IF(Smile=TRUE,VLOOKUP(MAX(-5,Strikeprice3-I135),Volsmile,2),0)),($A135-DateToday)+15,IF(Pricetype3=1,1,0),0))),I135)))</f>
        <v xml:space="preserve"> </v>
      </c>
      <c r="S135" s="250" t="str">
        <f>IF($A135="N/A"," ",IF(Pricetype3=2,MAX(J135,0),IF(OR(Pricetype3=1,Pricetype3=4),IF(J135=0,0,(_xll.EURO(J135,Strikeprice3,0,0,($AK135+IF(Smile=TRUE,VLOOKUP(MAX(-5,Strikeprice3-J135),Volsmile,2),0)),($A135-DateToday)+15,IF(Pricetype3=1,1,0),0))),J135)))</f>
        <v xml:space="preserve"> </v>
      </c>
      <c r="T135" s="250" t="str">
        <f>IF($A135="N/A"," ",IF(Pricetype3=2,MAX(K135,0),IF(OR(Pricetype3=1,Pricetype3=4),IF(K135=0,0,(_xll.EURO(K135,Strikeprice3,0,0,($AK135+IF(Smile=TRUE,VLOOKUP(MAX(-5,Strikeprice3-K135),Volsmile,2),0)),($A135-DateToday)+15,IF(Pricetype3=1,1,0),0))),K135)))</f>
        <v xml:space="preserve"> </v>
      </c>
      <c r="U135" s="177" t="str">
        <f t="shared" si="63"/>
        <v xml:space="preserve"> </v>
      </c>
      <c r="V135" s="178" t="str">
        <f t="shared" si="79"/>
        <v xml:space="preserve"> </v>
      </c>
      <c r="W135" s="178" t="str">
        <f t="shared" si="80"/>
        <v xml:space="preserve"> </v>
      </c>
      <c r="X135" s="178" t="str">
        <f t="shared" si="81"/>
        <v xml:space="preserve"> </v>
      </c>
      <c r="Y135" s="178" t="str">
        <f t="shared" si="82"/>
        <v xml:space="preserve"> </v>
      </c>
      <c r="Z135" s="178" t="str">
        <f t="shared" si="83"/>
        <v xml:space="preserve"> </v>
      </c>
      <c r="AA135" s="178" t="str">
        <f t="shared" si="84"/>
        <v xml:space="preserve"> </v>
      </c>
      <c r="AB135" s="178" t="str">
        <f t="shared" si="85"/>
        <v xml:space="preserve"> </v>
      </c>
      <c r="AC135" s="178" t="str">
        <f t="shared" si="86"/>
        <v xml:space="preserve"> </v>
      </c>
      <c r="AD135" s="178" t="str">
        <f t="shared" si="87"/>
        <v xml:space="preserve"> </v>
      </c>
      <c r="AE135" s="178" t="str">
        <f t="shared" si="88"/>
        <v xml:space="preserve"> </v>
      </c>
      <c r="AF135" s="224" t="str">
        <f t="shared" si="89"/>
        <v xml:space="preserve"> </v>
      </c>
      <c r="AG135" s="224" t="str">
        <f t="shared" si="90"/>
        <v xml:space="preserve"> </v>
      </c>
      <c r="AH135" s="224" t="str">
        <f t="shared" si="91"/>
        <v xml:space="preserve"> </v>
      </c>
      <c r="AI135" s="224" t="str">
        <f t="shared" si="64"/>
        <v xml:space="preserve"> </v>
      </c>
      <c r="AJ135" s="224" t="str">
        <f t="shared" si="65"/>
        <v xml:space="preserve"> </v>
      </c>
      <c r="AK135" s="224" t="str">
        <f t="shared" si="92"/>
        <v xml:space="preserve"> </v>
      </c>
      <c r="AL135" s="224" t="str">
        <f>IF($A135="N/A"," ",IF(PV=1,0,'Pricing Inputs3'!R168))</f>
        <v xml:space="preserve"> </v>
      </c>
      <c r="AM135" s="313" t="str">
        <f t="shared" si="66"/>
        <v xml:space="preserve"> </v>
      </c>
      <c r="BQ135" t="str">
        <f t="shared" si="67"/>
        <v xml:space="preserve"> </v>
      </c>
      <c r="BR135" t="str">
        <f t="shared" si="68"/>
        <v xml:space="preserve"> </v>
      </c>
      <c r="BS135" t="str">
        <f t="shared" si="69"/>
        <v xml:space="preserve"> </v>
      </c>
    </row>
    <row r="136" spans="1:71" x14ac:dyDescent="0.2">
      <c r="A136" s="253" t="str">
        <f>IF(A135="N/A","N/A",IF(EDATE(A135,1)&gt;Inputs!$Q$5,"N/A",EDATE(A135,1)))</f>
        <v>N/A</v>
      </c>
      <c r="B136" s="324" t="str">
        <f t="shared" si="62"/>
        <v xml:space="preserve"> </v>
      </c>
      <c r="C136" s="172" t="str">
        <f t="shared" si="70"/>
        <v xml:space="preserve"> </v>
      </c>
      <c r="D136" s="172" t="str">
        <f t="shared" si="71"/>
        <v xml:space="preserve"> </v>
      </c>
      <c r="E136" s="172" t="str">
        <f t="shared" si="72"/>
        <v xml:space="preserve"> </v>
      </c>
      <c r="F136" s="172" t="str">
        <f t="shared" si="73"/>
        <v xml:space="preserve"> </v>
      </c>
      <c r="G136" s="172" t="str">
        <f t="shared" si="74"/>
        <v xml:space="preserve"> </v>
      </c>
      <c r="H136" s="172" t="str">
        <f t="shared" si="75"/>
        <v xml:space="preserve"> </v>
      </c>
      <c r="I136" s="172" t="str">
        <f t="shared" si="76"/>
        <v xml:space="preserve"> </v>
      </c>
      <c r="J136" s="172" t="str">
        <f t="shared" si="77"/>
        <v xml:space="preserve"> </v>
      </c>
      <c r="K136" s="172" t="str">
        <f t="shared" si="78"/>
        <v xml:space="preserve"> </v>
      </c>
      <c r="L136" s="250" t="str">
        <f>IF($A136="N/A"," ",IF(Pricetype3=2,MAX(C136,0),IF(OR(Pricetype3=1,Pricetype3=4),IF(C136=0,0,(_xll.EURO(C136,Strikeprice3,0,0,($AH136+IF(Smile=TRUE,VLOOKUP(MAX(-5,Strikeprice3-C136),Volsmile,2),0)),($A136-DateToday)+15,IF(Pricetype3=1,1,0),0))),C136)))</f>
        <v xml:space="preserve"> </v>
      </c>
      <c r="M136" s="250" t="str">
        <f>IF($A136="N/A"," ",IF(Pricetype3=2,MAX(D136,0),IF(OR(Pricetype3=1,Pricetype3=4),IF(D136=0,0,(_xll.EURO(D136,Strikeprice3,0,0,($AH136+IF(Smile=TRUE,VLOOKUP(MAX(-5,Strikeprice3-D136),Volsmile,2),0)),($A136-DateToday)+15,IF(Pricetype3=1,1,0),0))),D136)))</f>
        <v xml:space="preserve"> </v>
      </c>
      <c r="N136" s="250" t="str">
        <f>IF($A136="N/A"," ",IF(Pricetype3=2,MAX(E136,0),IF(OR(Pricetype3=1,Pricetype3=4),IF(E136=0,0,(_xll.EURO(E136,Strikeprice3,0,0,($AK136+IF(Smile=TRUE,VLOOKUP(MAX(-5,Strikeprice3-E136),Volsmile,2),0)),($A136-DateToday)+15,IF(Pricetype3=1,1,0),0))),E136)))</f>
        <v xml:space="preserve"> </v>
      </c>
      <c r="O136" s="250" t="str">
        <f>IF($A136="N/A"," ",IF(Pricetype3=2,MAX(F136,0),IF(OR(Pricetype3=1,Pricetype3=4),IF(F136=0,0,(_xll.EURO(F136,Strikeprice3,0,0,($AK136+IF(Smile=TRUE,VLOOKUP(MAX(-5,Strikeprice3-F136),Volsmile,2),0)),($A136-DateToday)+15,IF(Pricetype3=1,1,0),0))),F136)))</f>
        <v xml:space="preserve"> </v>
      </c>
      <c r="P136" s="250" t="str">
        <f>IF($A136="N/A"," ",IF(Pricetype3=2,MAX(G136,0),IF(OR(Pricetype3=1,Pricetype3=4),IF(G136=0,0,(_xll.EURO(G136,Strikeprice3,0,0,($AK136+IF(Smile=TRUE,VLOOKUP(MAX(-5,Strikeprice3-G136),Volsmile,2),0)),($A136-DateToday)+15,IF(Pricetype3=1,1,0),0))),G136)))</f>
        <v xml:space="preserve"> </v>
      </c>
      <c r="Q136" s="250" t="str">
        <f>IF($A136="N/A"," ",IF(Pricetype3=2,MAX(H136,0),IF(OR(Pricetype3=1,Pricetype3=4),IF(H136=0,0,(_xll.EURO(H136,Strikeprice3,0,0,($AK136+IF(Smile=TRUE,VLOOKUP(MAX(-5,Strikeprice3-H136),Volsmile,2),0)),($A136-DateToday)+15,IF(Pricetype3=1,1,0),0))),H136)))</f>
        <v xml:space="preserve"> </v>
      </c>
      <c r="R136" s="250" t="str">
        <f>IF($A136="N/A"," ",IF(Pricetype3=2,MAX(I136,0),IF(OR(Pricetype3=1,Pricetype3=4),IF(I136=0,0,(_xll.EURO(I136,Strikeprice3,0,0,($AK136+IF(Smile=TRUE,VLOOKUP(MAX(-5,Strikeprice3-I136),Volsmile,2),0)),($A136-DateToday)+15,IF(Pricetype3=1,1,0),0))),I136)))</f>
        <v xml:space="preserve"> </v>
      </c>
      <c r="S136" s="250" t="str">
        <f>IF($A136="N/A"," ",IF(Pricetype3=2,MAX(J136,0),IF(OR(Pricetype3=1,Pricetype3=4),IF(J136=0,0,(_xll.EURO(J136,Strikeprice3,0,0,($AK136+IF(Smile=TRUE,VLOOKUP(MAX(-5,Strikeprice3-J136),Volsmile,2),0)),($A136-DateToday)+15,IF(Pricetype3=1,1,0),0))),J136)))</f>
        <v xml:space="preserve"> </v>
      </c>
      <c r="T136" s="250" t="str">
        <f>IF($A136="N/A"," ",IF(Pricetype3=2,MAX(K136,0),IF(OR(Pricetype3=1,Pricetype3=4),IF(K136=0,0,(_xll.EURO(K136,Strikeprice3,0,0,($AK136+IF(Smile=TRUE,VLOOKUP(MAX(-5,Strikeprice3-K136),Volsmile,2),0)),($A136-DateToday)+15,IF(Pricetype3=1,1,0),0))),K136)))</f>
        <v xml:space="preserve"> </v>
      </c>
      <c r="U136" s="177" t="str">
        <f t="shared" si="63"/>
        <v xml:space="preserve"> </v>
      </c>
      <c r="V136" s="178" t="str">
        <f t="shared" si="79"/>
        <v xml:space="preserve"> </v>
      </c>
      <c r="W136" s="178" t="str">
        <f t="shared" si="80"/>
        <v xml:space="preserve"> </v>
      </c>
      <c r="X136" s="178" t="str">
        <f t="shared" si="81"/>
        <v xml:space="preserve"> </v>
      </c>
      <c r="Y136" s="178" t="str">
        <f t="shared" si="82"/>
        <v xml:space="preserve"> </v>
      </c>
      <c r="Z136" s="178" t="str">
        <f t="shared" si="83"/>
        <v xml:space="preserve"> </v>
      </c>
      <c r="AA136" s="178" t="str">
        <f t="shared" si="84"/>
        <v xml:space="preserve"> </v>
      </c>
      <c r="AB136" s="178" t="str">
        <f t="shared" si="85"/>
        <v xml:space="preserve"> </v>
      </c>
      <c r="AC136" s="178" t="str">
        <f t="shared" si="86"/>
        <v xml:space="preserve"> </v>
      </c>
      <c r="AD136" s="178" t="str">
        <f t="shared" si="87"/>
        <v xml:space="preserve"> </v>
      </c>
      <c r="AE136" s="178" t="str">
        <f t="shared" si="88"/>
        <v xml:space="preserve"> </v>
      </c>
      <c r="AF136" s="224" t="str">
        <f t="shared" si="89"/>
        <v xml:space="preserve"> </v>
      </c>
      <c r="AG136" s="224" t="str">
        <f t="shared" si="90"/>
        <v xml:space="preserve"> </v>
      </c>
      <c r="AH136" s="224" t="str">
        <f t="shared" si="91"/>
        <v xml:space="preserve"> </v>
      </c>
      <c r="AI136" s="224" t="str">
        <f t="shared" si="64"/>
        <v xml:space="preserve"> </v>
      </c>
      <c r="AJ136" s="224" t="str">
        <f t="shared" si="65"/>
        <v xml:space="preserve"> </v>
      </c>
      <c r="AK136" s="224" t="str">
        <f t="shared" si="92"/>
        <v xml:space="preserve"> </v>
      </c>
      <c r="AL136" s="224" t="str">
        <f>IF($A136="N/A"," ",IF(PV=1,0,'Pricing Inputs3'!R169))</f>
        <v xml:space="preserve"> </v>
      </c>
      <c r="AM136" s="313" t="str">
        <f t="shared" si="66"/>
        <v xml:space="preserve"> </v>
      </c>
      <c r="BQ136" t="str">
        <f t="shared" si="67"/>
        <v xml:space="preserve"> </v>
      </c>
      <c r="BR136" t="str">
        <f t="shared" si="68"/>
        <v xml:space="preserve"> </v>
      </c>
      <c r="BS136" t="str">
        <f t="shared" si="69"/>
        <v xml:space="preserve"> </v>
      </c>
    </row>
    <row r="137" spans="1:71" x14ac:dyDescent="0.2">
      <c r="A137" s="253" t="str">
        <f>IF(A136="N/A","N/A",IF(EDATE(A136,1)&gt;Inputs!$Q$5,"N/A",EDATE(A136,1)))</f>
        <v>N/A</v>
      </c>
      <c r="B137" s="324" t="str">
        <f t="shared" si="62"/>
        <v xml:space="preserve"> </v>
      </c>
      <c r="C137" s="172" t="str">
        <f t="shared" si="70"/>
        <v xml:space="preserve"> </v>
      </c>
      <c r="D137" s="172" t="str">
        <f t="shared" si="71"/>
        <v xml:space="preserve"> </v>
      </c>
      <c r="E137" s="172" t="str">
        <f t="shared" si="72"/>
        <v xml:space="preserve"> </v>
      </c>
      <c r="F137" s="172" t="str">
        <f t="shared" si="73"/>
        <v xml:space="preserve"> </v>
      </c>
      <c r="G137" s="172" t="str">
        <f t="shared" si="74"/>
        <v xml:space="preserve"> </v>
      </c>
      <c r="H137" s="172" t="str">
        <f t="shared" si="75"/>
        <v xml:space="preserve"> </v>
      </c>
      <c r="I137" s="172" t="str">
        <f t="shared" si="76"/>
        <v xml:space="preserve"> </v>
      </c>
      <c r="J137" s="172" t="str">
        <f t="shared" si="77"/>
        <v xml:space="preserve"> </v>
      </c>
      <c r="K137" s="172" t="str">
        <f t="shared" si="78"/>
        <v xml:space="preserve"> </v>
      </c>
      <c r="L137" s="250" t="str">
        <f>IF($A137="N/A"," ",IF(Pricetype3=2,MAX(C137,0),IF(OR(Pricetype3=1,Pricetype3=4),IF(C137=0,0,(_xll.EURO(C137,Strikeprice3,0,0,($AH137+IF(Smile=TRUE,VLOOKUP(MAX(-5,Strikeprice3-C137),Volsmile,2),0)),($A137-DateToday)+15,IF(Pricetype3=1,1,0),0))),C137)))</f>
        <v xml:space="preserve"> </v>
      </c>
      <c r="M137" s="250" t="str">
        <f>IF($A137="N/A"," ",IF(Pricetype3=2,MAX(D137,0),IF(OR(Pricetype3=1,Pricetype3=4),IF(D137=0,0,(_xll.EURO(D137,Strikeprice3,0,0,($AH137+IF(Smile=TRUE,VLOOKUP(MAX(-5,Strikeprice3-D137),Volsmile,2),0)),($A137-DateToday)+15,IF(Pricetype3=1,1,0),0))),D137)))</f>
        <v xml:space="preserve"> </v>
      </c>
      <c r="N137" s="250" t="str">
        <f>IF($A137="N/A"," ",IF(Pricetype3=2,MAX(E137,0),IF(OR(Pricetype3=1,Pricetype3=4),IF(E137=0,0,(_xll.EURO(E137,Strikeprice3,0,0,($AK137+IF(Smile=TRUE,VLOOKUP(MAX(-5,Strikeprice3-E137),Volsmile,2),0)),($A137-DateToday)+15,IF(Pricetype3=1,1,0),0))),E137)))</f>
        <v xml:space="preserve"> </v>
      </c>
      <c r="O137" s="250" t="str">
        <f>IF($A137="N/A"," ",IF(Pricetype3=2,MAX(F137,0),IF(OR(Pricetype3=1,Pricetype3=4),IF(F137=0,0,(_xll.EURO(F137,Strikeprice3,0,0,($AK137+IF(Smile=TRUE,VLOOKUP(MAX(-5,Strikeprice3-F137),Volsmile,2),0)),($A137-DateToday)+15,IF(Pricetype3=1,1,0),0))),F137)))</f>
        <v xml:space="preserve"> </v>
      </c>
      <c r="P137" s="250" t="str">
        <f>IF($A137="N/A"," ",IF(Pricetype3=2,MAX(G137,0),IF(OR(Pricetype3=1,Pricetype3=4),IF(G137=0,0,(_xll.EURO(G137,Strikeprice3,0,0,($AK137+IF(Smile=TRUE,VLOOKUP(MAX(-5,Strikeprice3-G137),Volsmile,2),0)),($A137-DateToday)+15,IF(Pricetype3=1,1,0),0))),G137)))</f>
        <v xml:space="preserve"> </v>
      </c>
      <c r="Q137" s="250" t="str">
        <f>IF($A137="N/A"," ",IF(Pricetype3=2,MAX(H137,0),IF(OR(Pricetype3=1,Pricetype3=4),IF(H137=0,0,(_xll.EURO(H137,Strikeprice3,0,0,($AK137+IF(Smile=TRUE,VLOOKUP(MAX(-5,Strikeprice3-H137),Volsmile,2),0)),($A137-DateToday)+15,IF(Pricetype3=1,1,0),0))),H137)))</f>
        <v xml:space="preserve"> </v>
      </c>
      <c r="R137" s="250" t="str">
        <f>IF($A137="N/A"," ",IF(Pricetype3=2,MAX(I137,0),IF(OR(Pricetype3=1,Pricetype3=4),IF(I137=0,0,(_xll.EURO(I137,Strikeprice3,0,0,($AK137+IF(Smile=TRUE,VLOOKUP(MAX(-5,Strikeprice3-I137),Volsmile,2),0)),($A137-DateToday)+15,IF(Pricetype3=1,1,0),0))),I137)))</f>
        <v xml:space="preserve"> </v>
      </c>
      <c r="S137" s="250" t="str">
        <f>IF($A137="N/A"," ",IF(Pricetype3=2,MAX(J137,0),IF(OR(Pricetype3=1,Pricetype3=4),IF(J137=0,0,(_xll.EURO(J137,Strikeprice3,0,0,($AK137+IF(Smile=TRUE,VLOOKUP(MAX(-5,Strikeprice3-J137),Volsmile,2),0)),($A137-DateToday)+15,IF(Pricetype3=1,1,0),0))),J137)))</f>
        <v xml:space="preserve"> </v>
      </c>
      <c r="T137" s="250" t="str">
        <f>IF($A137="N/A"," ",IF(Pricetype3=2,MAX(K137,0),IF(OR(Pricetype3=1,Pricetype3=4),IF(K137=0,0,(_xll.EURO(K137,Strikeprice3,0,0,($AK137+IF(Smile=TRUE,VLOOKUP(MAX(-5,Strikeprice3-K137),Volsmile,2),0)),($A137-DateToday)+15,IF(Pricetype3=1,1,0),0))),K137)))</f>
        <v xml:space="preserve"> </v>
      </c>
      <c r="U137" s="177" t="str">
        <f t="shared" si="63"/>
        <v xml:space="preserve"> </v>
      </c>
      <c r="V137" s="178" t="str">
        <f t="shared" si="79"/>
        <v xml:space="preserve"> </v>
      </c>
      <c r="W137" s="178" t="str">
        <f t="shared" si="80"/>
        <v xml:space="preserve"> </v>
      </c>
      <c r="X137" s="178" t="str">
        <f t="shared" si="81"/>
        <v xml:space="preserve"> </v>
      </c>
      <c r="Y137" s="178" t="str">
        <f t="shared" si="82"/>
        <v xml:space="preserve"> </v>
      </c>
      <c r="Z137" s="178" t="str">
        <f t="shared" si="83"/>
        <v xml:space="preserve"> </v>
      </c>
      <c r="AA137" s="178" t="str">
        <f t="shared" si="84"/>
        <v xml:space="preserve"> </v>
      </c>
      <c r="AB137" s="178" t="str">
        <f t="shared" si="85"/>
        <v xml:space="preserve"> </v>
      </c>
      <c r="AC137" s="178" t="str">
        <f t="shared" si="86"/>
        <v xml:space="preserve"> </v>
      </c>
      <c r="AD137" s="178" t="str">
        <f t="shared" si="87"/>
        <v xml:space="preserve"> </v>
      </c>
      <c r="AE137" s="178" t="str">
        <f t="shared" si="88"/>
        <v xml:space="preserve"> </v>
      </c>
      <c r="AF137" s="224" t="str">
        <f t="shared" si="89"/>
        <v xml:space="preserve"> </v>
      </c>
      <c r="AG137" s="224" t="str">
        <f t="shared" si="90"/>
        <v xml:space="preserve"> </v>
      </c>
      <c r="AH137" s="224" t="str">
        <f t="shared" si="91"/>
        <v xml:space="preserve"> </v>
      </c>
      <c r="AI137" s="224" t="str">
        <f t="shared" si="64"/>
        <v xml:space="preserve"> </v>
      </c>
      <c r="AJ137" s="224" t="str">
        <f t="shared" si="65"/>
        <v xml:space="preserve"> </v>
      </c>
      <c r="AK137" s="224" t="str">
        <f t="shared" si="92"/>
        <v xml:space="preserve"> </v>
      </c>
      <c r="AL137" s="224" t="str">
        <f>IF($A137="N/A"," ",IF(PV=1,0,'Pricing Inputs3'!R170))</f>
        <v xml:space="preserve"> </v>
      </c>
      <c r="AM137" s="313" t="str">
        <f t="shared" si="66"/>
        <v xml:space="preserve"> </v>
      </c>
      <c r="BQ137" t="str">
        <f t="shared" si="67"/>
        <v xml:space="preserve"> </v>
      </c>
      <c r="BR137" t="str">
        <f t="shared" si="68"/>
        <v xml:space="preserve"> </v>
      </c>
      <c r="BS137" t="str">
        <f t="shared" si="69"/>
        <v xml:space="preserve"> </v>
      </c>
    </row>
    <row r="138" spans="1:71" x14ac:dyDescent="0.2">
      <c r="A138" s="253" t="str">
        <f>IF(A137="N/A","N/A",IF(EDATE(A137,1)&gt;Inputs!$Q$5,"N/A",EDATE(A137,1)))</f>
        <v>N/A</v>
      </c>
      <c r="B138" s="324" t="str">
        <f t="shared" si="62"/>
        <v xml:space="preserve"> </v>
      </c>
      <c r="C138" s="172" t="str">
        <f t="shared" si="70"/>
        <v xml:space="preserve"> </v>
      </c>
      <c r="D138" s="172" t="str">
        <f t="shared" si="71"/>
        <v xml:space="preserve"> </v>
      </c>
      <c r="E138" s="172" t="str">
        <f t="shared" si="72"/>
        <v xml:space="preserve"> </v>
      </c>
      <c r="F138" s="172" t="str">
        <f t="shared" si="73"/>
        <v xml:space="preserve"> </v>
      </c>
      <c r="G138" s="172" t="str">
        <f t="shared" si="74"/>
        <v xml:space="preserve"> </v>
      </c>
      <c r="H138" s="172" t="str">
        <f t="shared" si="75"/>
        <v xml:space="preserve"> </v>
      </c>
      <c r="I138" s="172" t="str">
        <f t="shared" si="76"/>
        <v xml:space="preserve"> </v>
      </c>
      <c r="J138" s="172" t="str">
        <f t="shared" si="77"/>
        <v xml:space="preserve"> </v>
      </c>
      <c r="K138" s="172" t="str">
        <f t="shared" si="78"/>
        <v xml:space="preserve"> </v>
      </c>
      <c r="L138" s="250" t="str">
        <f>IF($A138="N/A"," ",IF(Pricetype3=2,MAX(C138,0),IF(OR(Pricetype3=1,Pricetype3=4),IF(C138=0,0,(_xll.EURO(C138,Strikeprice3,0,0,($AH138+IF(Smile=TRUE,VLOOKUP(MAX(-5,Strikeprice3-C138),Volsmile,2),0)),($A138-DateToday)+15,IF(Pricetype3=1,1,0),0))),C138)))</f>
        <v xml:space="preserve"> </v>
      </c>
      <c r="M138" s="250" t="str">
        <f>IF($A138="N/A"," ",IF(Pricetype3=2,MAX(D138,0),IF(OR(Pricetype3=1,Pricetype3=4),IF(D138=0,0,(_xll.EURO(D138,Strikeprice3,0,0,($AH138+IF(Smile=TRUE,VLOOKUP(MAX(-5,Strikeprice3-D138),Volsmile,2),0)),($A138-DateToday)+15,IF(Pricetype3=1,1,0),0))),D138)))</f>
        <v xml:space="preserve"> </v>
      </c>
      <c r="N138" s="250" t="str">
        <f>IF($A138="N/A"," ",IF(Pricetype3=2,MAX(E138,0),IF(OR(Pricetype3=1,Pricetype3=4),IF(E138=0,0,(_xll.EURO(E138,Strikeprice3,0,0,($AK138+IF(Smile=TRUE,VLOOKUP(MAX(-5,Strikeprice3-E138),Volsmile,2),0)),($A138-DateToday)+15,IF(Pricetype3=1,1,0),0))),E138)))</f>
        <v xml:space="preserve"> </v>
      </c>
      <c r="O138" s="250" t="str">
        <f>IF($A138="N/A"," ",IF(Pricetype3=2,MAX(F138,0),IF(OR(Pricetype3=1,Pricetype3=4),IF(F138=0,0,(_xll.EURO(F138,Strikeprice3,0,0,($AK138+IF(Smile=TRUE,VLOOKUP(MAX(-5,Strikeprice3-F138),Volsmile,2),0)),($A138-DateToday)+15,IF(Pricetype3=1,1,0),0))),F138)))</f>
        <v xml:space="preserve"> </v>
      </c>
      <c r="P138" s="250" t="str">
        <f>IF($A138="N/A"," ",IF(Pricetype3=2,MAX(G138,0),IF(OR(Pricetype3=1,Pricetype3=4),IF(G138=0,0,(_xll.EURO(G138,Strikeprice3,0,0,($AK138+IF(Smile=TRUE,VLOOKUP(MAX(-5,Strikeprice3-G138),Volsmile,2),0)),($A138-DateToday)+15,IF(Pricetype3=1,1,0),0))),G138)))</f>
        <v xml:space="preserve"> </v>
      </c>
      <c r="Q138" s="250" t="str">
        <f>IF($A138="N/A"," ",IF(Pricetype3=2,MAX(H138,0),IF(OR(Pricetype3=1,Pricetype3=4),IF(H138=0,0,(_xll.EURO(H138,Strikeprice3,0,0,($AK138+IF(Smile=TRUE,VLOOKUP(MAX(-5,Strikeprice3-H138),Volsmile,2),0)),($A138-DateToday)+15,IF(Pricetype3=1,1,0),0))),H138)))</f>
        <v xml:space="preserve"> </v>
      </c>
      <c r="R138" s="250" t="str">
        <f>IF($A138="N/A"," ",IF(Pricetype3=2,MAX(I138,0),IF(OR(Pricetype3=1,Pricetype3=4),IF(I138=0,0,(_xll.EURO(I138,Strikeprice3,0,0,($AK138+IF(Smile=TRUE,VLOOKUP(MAX(-5,Strikeprice3-I138),Volsmile,2),0)),($A138-DateToday)+15,IF(Pricetype3=1,1,0),0))),I138)))</f>
        <v xml:space="preserve"> </v>
      </c>
      <c r="S138" s="250" t="str">
        <f>IF($A138="N/A"," ",IF(Pricetype3=2,MAX(J138,0),IF(OR(Pricetype3=1,Pricetype3=4),IF(J138=0,0,(_xll.EURO(J138,Strikeprice3,0,0,($AK138+IF(Smile=TRUE,VLOOKUP(MAX(-5,Strikeprice3-J138),Volsmile,2),0)),($A138-DateToday)+15,IF(Pricetype3=1,1,0),0))),J138)))</f>
        <v xml:space="preserve"> </v>
      </c>
      <c r="T138" s="250" t="str">
        <f>IF($A138="N/A"," ",IF(Pricetype3=2,MAX(K138,0),IF(OR(Pricetype3=1,Pricetype3=4),IF(K138=0,0,(_xll.EURO(K138,Strikeprice3,0,0,($AK138+IF(Smile=TRUE,VLOOKUP(MAX(-5,Strikeprice3-K138),Volsmile,2),0)),($A138-DateToday)+15,IF(Pricetype3=1,1,0),0))),K138)))</f>
        <v xml:space="preserve"> </v>
      </c>
      <c r="U138" s="177" t="str">
        <f t="shared" si="63"/>
        <v xml:space="preserve"> </v>
      </c>
      <c r="V138" s="178" t="str">
        <f t="shared" si="79"/>
        <v xml:space="preserve"> </v>
      </c>
      <c r="W138" s="178" t="str">
        <f t="shared" si="80"/>
        <v xml:space="preserve"> </v>
      </c>
      <c r="X138" s="178" t="str">
        <f t="shared" si="81"/>
        <v xml:space="preserve"> </v>
      </c>
      <c r="Y138" s="178" t="str">
        <f t="shared" si="82"/>
        <v xml:space="preserve"> </v>
      </c>
      <c r="Z138" s="178" t="str">
        <f t="shared" si="83"/>
        <v xml:space="preserve"> </v>
      </c>
      <c r="AA138" s="178" t="str">
        <f t="shared" si="84"/>
        <v xml:space="preserve"> </v>
      </c>
      <c r="AB138" s="178" t="str">
        <f t="shared" si="85"/>
        <v xml:space="preserve"> </v>
      </c>
      <c r="AC138" s="178" t="str">
        <f t="shared" si="86"/>
        <v xml:space="preserve"> </v>
      </c>
      <c r="AD138" s="178" t="str">
        <f t="shared" si="87"/>
        <v xml:space="preserve"> </v>
      </c>
      <c r="AE138" s="178" t="str">
        <f t="shared" si="88"/>
        <v xml:space="preserve"> </v>
      </c>
      <c r="AF138" s="224" t="str">
        <f t="shared" si="89"/>
        <v xml:space="preserve"> </v>
      </c>
      <c r="AG138" s="224" t="str">
        <f t="shared" si="90"/>
        <v xml:space="preserve"> </v>
      </c>
      <c r="AH138" s="224" t="str">
        <f t="shared" si="91"/>
        <v xml:space="preserve"> </v>
      </c>
      <c r="AI138" s="224" t="str">
        <f t="shared" si="64"/>
        <v xml:space="preserve"> </v>
      </c>
      <c r="AJ138" s="224" t="str">
        <f t="shared" si="65"/>
        <v xml:space="preserve"> </v>
      </c>
      <c r="AK138" s="224" t="str">
        <f t="shared" si="92"/>
        <v xml:space="preserve"> </v>
      </c>
      <c r="AL138" s="224" t="str">
        <f>IF($A138="N/A"," ",IF(PV=1,0,'Pricing Inputs3'!R171))</f>
        <v xml:space="preserve"> </v>
      </c>
      <c r="AM138" s="313" t="str">
        <f t="shared" si="66"/>
        <v xml:space="preserve"> </v>
      </c>
      <c r="BQ138" t="str">
        <f t="shared" si="67"/>
        <v xml:space="preserve"> </v>
      </c>
      <c r="BR138" t="str">
        <f t="shared" si="68"/>
        <v xml:space="preserve"> </v>
      </c>
      <c r="BS138" t="str">
        <f t="shared" si="69"/>
        <v xml:space="preserve"> </v>
      </c>
    </row>
    <row r="139" spans="1:71" x14ac:dyDescent="0.2">
      <c r="A139" s="253" t="str">
        <f>IF(A138="N/A","N/A",IF(EDATE(A138,1)&gt;Inputs!$Q$5,"N/A",EDATE(A138,1)))</f>
        <v>N/A</v>
      </c>
      <c r="B139" s="324" t="str">
        <f t="shared" si="62"/>
        <v xml:space="preserve"> </v>
      </c>
      <c r="C139" s="172" t="str">
        <f t="shared" si="70"/>
        <v xml:space="preserve"> </v>
      </c>
      <c r="D139" s="172" t="str">
        <f t="shared" si="71"/>
        <v xml:space="preserve"> </v>
      </c>
      <c r="E139" s="172" t="str">
        <f t="shared" si="72"/>
        <v xml:space="preserve"> </v>
      </c>
      <c r="F139" s="172" t="str">
        <f t="shared" si="73"/>
        <v xml:space="preserve"> </v>
      </c>
      <c r="G139" s="172" t="str">
        <f t="shared" si="74"/>
        <v xml:space="preserve"> </v>
      </c>
      <c r="H139" s="172" t="str">
        <f t="shared" si="75"/>
        <v xml:space="preserve"> </v>
      </c>
      <c r="I139" s="172" t="str">
        <f t="shared" si="76"/>
        <v xml:space="preserve"> </v>
      </c>
      <c r="J139" s="172" t="str">
        <f t="shared" si="77"/>
        <v xml:space="preserve"> </v>
      </c>
      <c r="K139" s="172" t="str">
        <f t="shared" si="78"/>
        <v xml:space="preserve"> </v>
      </c>
      <c r="L139" s="250" t="str">
        <f>IF($A139="N/A"," ",IF(Pricetype3=2,MAX(C139,0),IF(OR(Pricetype3=1,Pricetype3=4),IF(C139=0,0,(_xll.EURO(C139,Strikeprice3,0,0,($AH139+IF(Smile=TRUE,VLOOKUP(MAX(-5,Strikeprice3-C139),Volsmile,2),0)),($A139-DateToday)+15,IF(Pricetype3=1,1,0),0))),C139)))</f>
        <v xml:space="preserve"> </v>
      </c>
      <c r="M139" s="250" t="str">
        <f>IF($A139="N/A"," ",IF(Pricetype3=2,MAX(D139,0),IF(OR(Pricetype3=1,Pricetype3=4),IF(D139=0,0,(_xll.EURO(D139,Strikeprice3,0,0,($AH139+IF(Smile=TRUE,VLOOKUP(MAX(-5,Strikeprice3-D139),Volsmile,2),0)),($A139-DateToday)+15,IF(Pricetype3=1,1,0),0))),D139)))</f>
        <v xml:space="preserve"> </v>
      </c>
      <c r="N139" s="250" t="str">
        <f>IF($A139="N/A"," ",IF(Pricetype3=2,MAX(E139,0),IF(OR(Pricetype3=1,Pricetype3=4),IF(E139=0,0,(_xll.EURO(E139,Strikeprice3,0,0,($AK139+IF(Smile=TRUE,VLOOKUP(MAX(-5,Strikeprice3-E139),Volsmile,2),0)),($A139-DateToday)+15,IF(Pricetype3=1,1,0),0))),E139)))</f>
        <v xml:space="preserve"> </v>
      </c>
      <c r="O139" s="250" t="str">
        <f>IF($A139="N/A"," ",IF(Pricetype3=2,MAX(F139,0),IF(OR(Pricetype3=1,Pricetype3=4),IF(F139=0,0,(_xll.EURO(F139,Strikeprice3,0,0,($AK139+IF(Smile=TRUE,VLOOKUP(MAX(-5,Strikeprice3-F139),Volsmile,2),0)),($A139-DateToday)+15,IF(Pricetype3=1,1,0),0))),F139)))</f>
        <v xml:space="preserve"> </v>
      </c>
      <c r="P139" s="250" t="str">
        <f>IF($A139="N/A"," ",IF(Pricetype3=2,MAX(G139,0),IF(OR(Pricetype3=1,Pricetype3=4),IF(G139=0,0,(_xll.EURO(G139,Strikeprice3,0,0,($AK139+IF(Smile=TRUE,VLOOKUP(MAX(-5,Strikeprice3-G139),Volsmile,2),0)),($A139-DateToday)+15,IF(Pricetype3=1,1,0),0))),G139)))</f>
        <v xml:space="preserve"> </v>
      </c>
      <c r="Q139" s="250" t="str">
        <f>IF($A139="N/A"," ",IF(Pricetype3=2,MAX(H139,0),IF(OR(Pricetype3=1,Pricetype3=4),IF(H139=0,0,(_xll.EURO(H139,Strikeprice3,0,0,($AK139+IF(Smile=TRUE,VLOOKUP(MAX(-5,Strikeprice3-H139),Volsmile,2),0)),($A139-DateToday)+15,IF(Pricetype3=1,1,0),0))),H139)))</f>
        <v xml:space="preserve"> </v>
      </c>
      <c r="R139" s="250" t="str">
        <f>IF($A139="N/A"," ",IF(Pricetype3=2,MAX(I139,0),IF(OR(Pricetype3=1,Pricetype3=4),IF(I139=0,0,(_xll.EURO(I139,Strikeprice3,0,0,($AK139+IF(Smile=TRUE,VLOOKUP(MAX(-5,Strikeprice3-I139),Volsmile,2),0)),($A139-DateToday)+15,IF(Pricetype3=1,1,0),0))),I139)))</f>
        <v xml:space="preserve"> </v>
      </c>
      <c r="S139" s="250" t="str">
        <f>IF($A139="N/A"," ",IF(Pricetype3=2,MAX(J139,0),IF(OR(Pricetype3=1,Pricetype3=4),IF(J139=0,0,(_xll.EURO(J139,Strikeprice3,0,0,($AK139+IF(Smile=TRUE,VLOOKUP(MAX(-5,Strikeprice3-J139),Volsmile,2),0)),($A139-DateToday)+15,IF(Pricetype3=1,1,0),0))),J139)))</f>
        <v xml:space="preserve"> </v>
      </c>
      <c r="T139" s="250" t="str">
        <f>IF($A139="N/A"," ",IF(Pricetype3=2,MAX(K139,0),IF(OR(Pricetype3=1,Pricetype3=4),IF(K139=0,0,(_xll.EURO(K139,Strikeprice3,0,0,($AK139+IF(Smile=TRUE,VLOOKUP(MAX(-5,Strikeprice3-K139),Volsmile,2),0)),($A139-DateToday)+15,IF(Pricetype3=1,1,0),0))),K139)))</f>
        <v xml:space="preserve"> </v>
      </c>
      <c r="U139" s="177" t="str">
        <f t="shared" si="63"/>
        <v xml:space="preserve"> </v>
      </c>
      <c r="V139" s="178" t="str">
        <f t="shared" si="79"/>
        <v xml:space="preserve"> </v>
      </c>
      <c r="W139" s="178" t="str">
        <f t="shared" si="80"/>
        <v xml:space="preserve"> </v>
      </c>
      <c r="X139" s="178" t="str">
        <f t="shared" si="81"/>
        <v xml:space="preserve"> </v>
      </c>
      <c r="Y139" s="178" t="str">
        <f t="shared" si="82"/>
        <v xml:space="preserve"> </v>
      </c>
      <c r="Z139" s="178" t="str">
        <f t="shared" si="83"/>
        <v xml:space="preserve"> </v>
      </c>
      <c r="AA139" s="178" t="str">
        <f t="shared" si="84"/>
        <v xml:space="preserve"> </v>
      </c>
      <c r="AB139" s="178" t="str">
        <f t="shared" si="85"/>
        <v xml:space="preserve"> </v>
      </c>
      <c r="AC139" s="178" t="str">
        <f t="shared" si="86"/>
        <v xml:space="preserve"> </v>
      </c>
      <c r="AD139" s="178" t="str">
        <f t="shared" si="87"/>
        <v xml:space="preserve"> </v>
      </c>
      <c r="AE139" s="178" t="str">
        <f t="shared" si="88"/>
        <v xml:space="preserve"> </v>
      </c>
      <c r="AF139" s="224" t="str">
        <f t="shared" si="89"/>
        <v xml:space="preserve"> </v>
      </c>
      <c r="AG139" s="224" t="str">
        <f t="shared" si="90"/>
        <v xml:space="preserve"> </v>
      </c>
      <c r="AH139" s="224" t="str">
        <f t="shared" si="91"/>
        <v xml:space="preserve"> </v>
      </c>
      <c r="AI139" s="224" t="str">
        <f t="shared" si="64"/>
        <v xml:space="preserve"> </v>
      </c>
      <c r="AJ139" s="224" t="str">
        <f t="shared" si="65"/>
        <v xml:space="preserve"> </v>
      </c>
      <c r="AK139" s="224" t="str">
        <f t="shared" si="92"/>
        <v xml:space="preserve"> </v>
      </c>
      <c r="AL139" s="224" t="str">
        <f>IF($A139="N/A"," ",IF(PV=1,0,'Pricing Inputs3'!R172))</f>
        <v xml:space="preserve"> </v>
      </c>
      <c r="AM139" s="313" t="str">
        <f t="shared" si="66"/>
        <v xml:space="preserve"> </v>
      </c>
      <c r="BQ139" t="str">
        <f t="shared" si="67"/>
        <v xml:space="preserve"> </v>
      </c>
      <c r="BR139" t="str">
        <f t="shared" si="68"/>
        <v xml:space="preserve"> </v>
      </c>
      <c r="BS139" t="str">
        <f t="shared" si="69"/>
        <v xml:space="preserve"> </v>
      </c>
    </row>
    <row r="140" spans="1:71" x14ac:dyDescent="0.2">
      <c r="A140" s="253" t="str">
        <f>IF(A139="N/A","N/A",IF(EDATE(A139,1)&gt;Inputs!$Q$5,"N/A",EDATE(A139,1)))</f>
        <v>N/A</v>
      </c>
      <c r="B140" s="324" t="str">
        <f t="shared" si="62"/>
        <v xml:space="preserve"> </v>
      </c>
      <c r="C140" s="172" t="str">
        <f t="shared" si="70"/>
        <v xml:space="preserve"> </v>
      </c>
      <c r="D140" s="172" t="str">
        <f t="shared" si="71"/>
        <v xml:space="preserve"> </v>
      </c>
      <c r="E140" s="172" t="str">
        <f t="shared" si="72"/>
        <v xml:space="preserve"> </v>
      </c>
      <c r="F140" s="172" t="str">
        <f t="shared" si="73"/>
        <v xml:space="preserve"> </v>
      </c>
      <c r="G140" s="172" t="str">
        <f t="shared" si="74"/>
        <v xml:space="preserve"> </v>
      </c>
      <c r="H140" s="172" t="str">
        <f t="shared" si="75"/>
        <v xml:space="preserve"> </v>
      </c>
      <c r="I140" s="172" t="str">
        <f t="shared" si="76"/>
        <v xml:space="preserve"> </v>
      </c>
      <c r="J140" s="172" t="str">
        <f t="shared" si="77"/>
        <v xml:space="preserve"> </v>
      </c>
      <c r="K140" s="172" t="str">
        <f t="shared" si="78"/>
        <v xml:space="preserve"> </v>
      </c>
      <c r="L140" s="250" t="str">
        <f>IF($A140="N/A"," ",IF(Pricetype3=2,MAX(C140,0),IF(OR(Pricetype3=1,Pricetype3=4),IF(C140=0,0,(_xll.EURO(C140,Strikeprice3,0,0,($AH140+IF(Smile=TRUE,VLOOKUP(MAX(-5,Strikeprice3-C140),Volsmile,2),0)),($A140-DateToday)+15,IF(Pricetype3=1,1,0),0))),C140)))</f>
        <v xml:space="preserve"> </v>
      </c>
      <c r="M140" s="250" t="str">
        <f>IF($A140="N/A"," ",IF(Pricetype3=2,MAX(D140,0),IF(OR(Pricetype3=1,Pricetype3=4),IF(D140=0,0,(_xll.EURO(D140,Strikeprice3,0,0,($AH140+IF(Smile=TRUE,VLOOKUP(MAX(-5,Strikeprice3-D140),Volsmile,2),0)),($A140-DateToday)+15,IF(Pricetype3=1,1,0),0))),D140)))</f>
        <v xml:space="preserve"> </v>
      </c>
      <c r="N140" s="250" t="str">
        <f>IF($A140="N/A"," ",IF(Pricetype3=2,MAX(E140,0),IF(OR(Pricetype3=1,Pricetype3=4),IF(E140=0,0,(_xll.EURO(E140,Strikeprice3,0,0,($AK140+IF(Smile=TRUE,VLOOKUP(MAX(-5,Strikeprice3-E140),Volsmile,2),0)),($A140-DateToday)+15,IF(Pricetype3=1,1,0),0))),E140)))</f>
        <v xml:space="preserve"> </v>
      </c>
      <c r="O140" s="250" t="str">
        <f>IF($A140="N/A"," ",IF(Pricetype3=2,MAX(F140,0),IF(OR(Pricetype3=1,Pricetype3=4),IF(F140=0,0,(_xll.EURO(F140,Strikeprice3,0,0,($AK140+IF(Smile=TRUE,VLOOKUP(MAX(-5,Strikeprice3-F140),Volsmile,2),0)),($A140-DateToday)+15,IF(Pricetype3=1,1,0),0))),F140)))</f>
        <v xml:space="preserve"> </v>
      </c>
      <c r="P140" s="250" t="str">
        <f>IF($A140="N/A"," ",IF(Pricetype3=2,MAX(G140,0),IF(OR(Pricetype3=1,Pricetype3=4),IF(G140=0,0,(_xll.EURO(G140,Strikeprice3,0,0,($AK140+IF(Smile=TRUE,VLOOKUP(MAX(-5,Strikeprice3-G140),Volsmile,2),0)),($A140-DateToday)+15,IF(Pricetype3=1,1,0),0))),G140)))</f>
        <v xml:space="preserve"> </v>
      </c>
      <c r="Q140" s="250" t="str">
        <f>IF($A140="N/A"," ",IF(Pricetype3=2,MAX(H140,0),IF(OR(Pricetype3=1,Pricetype3=4),IF(H140=0,0,(_xll.EURO(H140,Strikeprice3,0,0,($AK140+IF(Smile=TRUE,VLOOKUP(MAX(-5,Strikeprice3-H140),Volsmile,2),0)),($A140-DateToday)+15,IF(Pricetype3=1,1,0),0))),H140)))</f>
        <v xml:space="preserve"> </v>
      </c>
      <c r="R140" s="250" t="str">
        <f>IF($A140="N/A"," ",IF(Pricetype3=2,MAX(I140,0),IF(OR(Pricetype3=1,Pricetype3=4),IF(I140=0,0,(_xll.EURO(I140,Strikeprice3,0,0,($AK140+IF(Smile=TRUE,VLOOKUP(MAX(-5,Strikeprice3-I140),Volsmile,2),0)),($A140-DateToday)+15,IF(Pricetype3=1,1,0),0))),I140)))</f>
        <v xml:space="preserve"> </v>
      </c>
      <c r="S140" s="250" t="str">
        <f>IF($A140="N/A"," ",IF(Pricetype3=2,MAX(J140,0),IF(OR(Pricetype3=1,Pricetype3=4),IF(J140=0,0,(_xll.EURO(J140,Strikeprice3,0,0,($AK140+IF(Smile=TRUE,VLOOKUP(MAX(-5,Strikeprice3-J140),Volsmile,2),0)),($A140-DateToday)+15,IF(Pricetype3=1,1,0),0))),J140)))</f>
        <v xml:space="preserve"> </v>
      </c>
      <c r="T140" s="250" t="str">
        <f>IF($A140="N/A"," ",IF(Pricetype3=2,MAX(K140,0),IF(OR(Pricetype3=1,Pricetype3=4),IF(K140=0,0,(_xll.EURO(K140,Strikeprice3,0,0,($AK140+IF(Smile=TRUE,VLOOKUP(MAX(-5,Strikeprice3-K140),Volsmile,2),0)),($A140-DateToday)+15,IF(Pricetype3=1,1,0),0))),K140)))</f>
        <v xml:space="preserve"> </v>
      </c>
      <c r="U140" s="177" t="str">
        <f t="shared" si="63"/>
        <v xml:space="preserve"> </v>
      </c>
      <c r="V140" s="178" t="str">
        <f t="shared" si="79"/>
        <v xml:space="preserve"> </v>
      </c>
      <c r="W140" s="178" t="str">
        <f t="shared" si="80"/>
        <v xml:space="preserve"> </v>
      </c>
      <c r="X140" s="178" t="str">
        <f t="shared" si="81"/>
        <v xml:space="preserve"> </v>
      </c>
      <c r="Y140" s="178" t="str">
        <f t="shared" si="82"/>
        <v xml:space="preserve"> </v>
      </c>
      <c r="Z140" s="178" t="str">
        <f t="shared" si="83"/>
        <v xml:space="preserve"> </v>
      </c>
      <c r="AA140" s="178" t="str">
        <f t="shared" si="84"/>
        <v xml:space="preserve"> </v>
      </c>
      <c r="AB140" s="178" t="str">
        <f t="shared" si="85"/>
        <v xml:space="preserve"> </v>
      </c>
      <c r="AC140" s="178" t="str">
        <f t="shared" si="86"/>
        <v xml:space="preserve"> </v>
      </c>
      <c r="AD140" s="178" t="str">
        <f t="shared" si="87"/>
        <v xml:space="preserve"> </v>
      </c>
      <c r="AE140" s="178" t="str">
        <f t="shared" si="88"/>
        <v xml:space="preserve"> </v>
      </c>
      <c r="AF140" s="224" t="str">
        <f t="shared" si="89"/>
        <v xml:space="preserve"> </v>
      </c>
      <c r="AG140" s="224" t="str">
        <f t="shared" si="90"/>
        <v xml:space="preserve"> </v>
      </c>
      <c r="AH140" s="224" t="str">
        <f t="shared" si="91"/>
        <v xml:space="preserve"> </v>
      </c>
      <c r="AI140" s="224" t="str">
        <f t="shared" si="64"/>
        <v xml:space="preserve"> </v>
      </c>
      <c r="AJ140" s="224" t="str">
        <f t="shared" si="65"/>
        <v xml:space="preserve"> </v>
      </c>
      <c r="AK140" s="224" t="str">
        <f t="shared" si="92"/>
        <v xml:space="preserve"> </v>
      </c>
      <c r="AL140" s="224" t="str">
        <f>IF($A140="N/A"," ",IF(PV=1,0,'Pricing Inputs3'!R173))</f>
        <v xml:space="preserve"> </v>
      </c>
      <c r="AM140" s="313" t="str">
        <f t="shared" si="66"/>
        <v xml:space="preserve"> </v>
      </c>
      <c r="BQ140" t="str">
        <f t="shared" si="67"/>
        <v xml:space="preserve"> </v>
      </c>
      <c r="BR140" t="str">
        <f t="shared" si="68"/>
        <v xml:space="preserve"> </v>
      </c>
      <c r="BS140" t="str">
        <f t="shared" si="69"/>
        <v xml:space="preserve"> </v>
      </c>
    </row>
    <row r="141" spans="1:71" x14ac:dyDescent="0.2">
      <c r="A141" s="253" t="str">
        <f>IF(A140="N/A","N/A",IF(EDATE(A140,1)&gt;Inputs!$Q$5,"N/A",EDATE(A140,1)))</f>
        <v>N/A</v>
      </c>
      <c r="B141" s="324" t="str">
        <f t="shared" si="62"/>
        <v xml:space="preserve"> </v>
      </c>
      <c r="C141" s="172" t="str">
        <f t="shared" si="70"/>
        <v xml:space="preserve"> </v>
      </c>
      <c r="D141" s="172" t="str">
        <f t="shared" si="71"/>
        <v xml:space="preserve"> </v>
      </c>
      <c r="E141" s="172" t="str">
        <f t="shared" si="72"/>
        <v xml:space="preserve"> </v>
      </c>
      <c r="F141" s="172" t="str">
        <f t="shared" si="73"/>
        <v xml:space="preserve"> </v>
      </c>
      <c r="G141" s="172" t="str">
        <f t="shared" si="74"/>
        <v xml:space="preserve"> </v>
      </c>
      <c r="H141" s="172" t="str">
        <f t="shared" si="75"/>
        <v xml:space="preserve"> </v>
      </c>
      <c r="I141" s="172" t="str">
        <f t="shared" si="76"/>
        <v xml:space="preserve"> </v>
      </c>
      <c r="J141" s="172" t="str">
        <f t="shared" si="77"/>
        <v xml:space="preserve"> </v>
      </c>
      <c r="K141" s="172" t="str">
        <f t="shared" si="78"/>
        <v xml:space="preserve"> </v>
      </c>
      <c r="L141" s="250" t="str">
        <f>IF($A141="N/A"," ",IF(Pricetype3=2,MAX(C141,0),IF(OR(Pricetype3=1,Pricetype3=4),IF(C141=0,0,(_xll.EURO(C141,Strikeprice3,0,0,($AH141+IF(Smile=TRUE,VLOOKUP(MAX(-5,Strikeprice3-C141),Volsmile,2),0)),($A141-DateToday)+15,IF(Pricetype3=1,1,0),0))),C141)))</f>
        <v xml:space="preserve"> </v>
      </c>
      <c r="M141" s="250" t="str">
        <f>IF($A141="N/A"," ",IF(Pricetype3=2,MAX(D141,0),IF(OR(Pricetype3=1,Pricetype3=4),IF(D141=0,0,(_xll.EURO(D141,Strikeprice3,0,0,($AH141+IF(Smile=TRUE,VLOOKUP(MAX(-5,Strikeprice3-D141),Volsmile,2),0)),($A141-DateToday)+15,IF(Pricetype3=1,1,0),0))),D141)))</f>
        <v xml:space="preserve"> </v>
      </c>
      <c r="N141" s="250" t="str">
        <f>IF($A141="N/A"," ",IF(Pricetype3=2,MAX(E141,0),IF(OR(Pricetype3=1,Pricetype3=4),IF(E141=0,0,(_xll.EURO(E141,Strikeprice3,0,0,($AK141+IF(Smile=TRUE,VLOOKUP(MAX(-5,Strikeprice3-E141),Volsmile,2),0)),($A141-DateToday)+15,IF(Pricetype3=1,1,0),0))),E141)))</f>
        <v xml:space="preserve"> </v>
      </c>
      <c r="O141" s="250" t="str">
        <f>IF($A141="N/A"," ",IF(Pricetype3=2,MAX(F141,0),IF(OR(Pricetype3=1,Pricetype3=4),IF(F141=0,0,(_xll.EURO(F141,Strikeprice3,0,0,($AK141+IF(Smile=TRUE,VLOOKUP(MAX(-5,Strikeprice3-F141),Volsmile,2),0)),($A141-DateToday)+15,IF(Pricetype3=1,1,0),0))),F141)))</f>
        <v xml:space="preserve"> </v>
      </c>
      <c r="P141" s="250" t="str">
        <f>IF($A141="N/A"," ",IF(Pricetype3=2,MAX(G141,0),IF(OR(Pricetype3=1,Pricetype3=4),IF(G141=0,0,(_xll.EURO(G141,Strikeprice3,0,0,($AK141+IF(Smile=TRUE,VLOOKUP(MAX(-5,Strikeprice3-G141),Volsmile,2),0)),($A141-DateToday)+15,IF(Pricetype3=1,1,0),0))),G141)))</f>
        <v xml:space="preserve"> </v>
      </c>
      <c r="Q141" s="250" t="str">
        <f>IF($A141="N/A"," ",IF(Pricetype3=2,MAX(H141,0),IF(OR(Pricetype3=1,Pricetype3=4),IF(H141=0,0,(_xll.EURO(H141,Strikeprice3,0,0,($AK141+IF(Smile=TRUE,VLOOKUP(MAX(-5,Strikeprice3-H141),Volsmile,2),0)),($A141-DateToday)+15,IF(Pricetype3=1,1,0),0))),H141)))</f>
        <v xml:space="preserve"> </v>
      </c>
      <c r="R141" s="250" t="str">
        <f>IF($A141="N/A"," ",IF(Pricetype3=2,MAX(I141,0),IF(OR(Pricetype3=1,Pricetype3=4),IF(I141=0,0,(_xll.EURO(I141,Strikeprice3,0,0,($AK141+IF(Smile=TRUE,VLOOKUP(MAX(-5,Strikeprice3-I141),Volsmile,2),0)),($A141-DateToday)+15,IF(Pricetype3=1,1,0),0))),I141)))</f>
        <v xml:space="preserve"> </v>
      </c>
      <c r="S141" s="250" t="str">
        <f>IF($A141="N/A"," ",IF(Pricetype3=2,MAX(J141,0),IF(OR(Pricetype3=1,Pricetype3=4),IF(J141=0,0,(_xll.EURO(J141,Strikeprice3,0,0,($AK141+IF(Smile=TRUE,VLOOKUP(MAX(-5,Strikeprice3-J141),Volsmile,2),0)),($A141-DateToday)+15,IF(Pricetype3=1,1,0),0))),J141)))</f>
        <v xml:space="preserve"> </v>
      </c>
      <c r="T141" s="250" t="str">
        <f>IF($A141="N/A"," ",IF(Pricetype3=2,MAX(K141,0),IF(OR(Pricetype3=1,Pricetype3=4),IF(K141=0,0,(_xll.EURO(K141,Strikeprice3,0,0,($AK141+IF(Smile=TRUE,VLOOKUP(MAX(-5,Strikeprice3-K141),Volsmile,2),0)),($A141-DateToday)+15,IF(Pricetype3=1,1,0),0))),K141)))</f>
        <v xml:space="preserve"> </v>
      </c>
      <c r="U141" s="177" t="str">
        <f t="shared" si="63"/>
        <v xml:space="preserve"> </v>
      </c>
      <c r="V141" s="178" t="str">
        <f t="shared" si="79"/>
        <v xml:space="preserve"> </v>
      </c>
      <c r="W141" s="178" t="str">
        <f t="shared" si="80"/>
        <v xml:space="preserve"> </v>
      </c>
      <c r="X141" s="178" t="str">
        <f t="shared" si="81"/>
        <v xml:space="preserve"> </v>
      </c>
      <c r="Y141" s="178" t="str">
        <f t="shared" si="82"/>
        <v xml:space="preserve"> </v>
      </c>
      <c r="Z141" s="178" t="str">
        <f t="shared" si="83"/>
        <v xml:space="preserve"> </v>
      </c>
      <c r="AA141" s="178" t="str">
        <f t="shared" si="84"/>
        <v xml:space="preserve"> </v>
      </c>
      <c r="AB141" s="178" t="str">
        <f t="shared" si="85"/>
        <v xml:space="preserve"> </v>
      </c>
      <c r="AC141" s="178" t="str">
        <f t="shared" si="86"/>
        <v xml:space="preserve"> </v>
      </c>
      <c r="AD141" s="178" t="str">
        <f t="shared" si="87"/>
        <v xml:space="preserve"> </v>
      </c>
      <c r="AE141" s="178" t="str">
        <f t="shared" si="88"/>
        <v xml:space="preserve"> </v>
      </c>
      <c r="AF141" s="224" t="str">
        <f t="shared" si="89"/>
        <v xml:space="preserve"> </v>
      </c>
      <c r="AG141" s="224" t="str">
        <f t="shared" si="90"/>
        <v xml:space="preserve"> </v>
      </c>
      <c r="AH141" s="224" t="str">
        <f t="shared" si="91"/>
        <v xml:space="preserve"> </v>
      </c>
      <c r="AI141" s="224" t="str">
        <f t="shared" si="64"/>
        <v xml:space="preserve"> </v>
      </c>
      <c r="AJ141" s="224" t="str">
        <f t="shared" si="65"/>
        <v xml:space="preserve"> </v>
      </c>
      <c r="AK141" s="224" t="str">
        <f t="shared" si="92"/>
        <v xml:space="preserve"> </v>
      </c>
      <c r="AL141" s="224" t="str">
        <f>IF($A141="N/A"," ",IF(PV=1,0,'Pricing Inputs3'!R174))</f>
        <v xml:space="preserve"> </v>
      </c>
      <c r="AM141" s="313" t="str">
        <f t="shared" si="66"/>
        <v xml:space="preserve"> </v>
      </c>
      <c r="BQ141" t="str">
        <f t="shared" si="67"/>
        <v xml:space="preserve"> </v>
      </c>
      <c r="BR141" t="str">
        <f t="shared" si="68"/>
        <v xml:space="preserve"> </v>
      </c>
      <c r="BS141" t="str">
        <f t="shared" si="69"/>
        <v xml:space="preserve"> </v>
      </c>
    </row>
    <row r="142" spans="1:71" x14ac:dyDescent="0.2">
      <c r="A142" s="253" t="str">
        <f>IF(A141="N/A","N/A",IF(EDATE(A141,1)&gt;Inputs!$Q$5,"N/A",EDATE(A141,1)))</f>
        <v>N/A</v>
      </c>
      <c r="B142" s="324" t="str">
        <f t="shared" si="62"/>
        <v xml:space="preserve"> </v>
      </c>
      <c r="C142" s="172" t="str">
        <f t="shared" si="70"/>
        <v xml:space="preserve"> </v>
      </c>
      <c r="D142" s="172" t="str">
        <f t="shared" si="71"/>
        <v xml:space="preserve"> </v>
      </c>
      <c r="E142" s="172" t="str">
        <f t="shared" si="72"/>
        <v xml:space="preserve"> </v>
      </c>
      <c r="F142" s="172" t="str">
        <f t="shared" si="73"/>
        <v xml:space="preserve"> </v>
      </c>
      <c r="G142" s="172" t="str">
        <f t="shared" si="74"/>
        <v xml:space="preserve"> </v>
      </c>
      <c r="H142" s="172" t="str">
        <f t="shared" si="75"/>
        <v xml:space="preserve"> </v>
      </c>
      <c r="I142" s="172" t="str">
        <f t="shared" si="76"/>
        <v xml:space="preserve"> </v>
      </c>
      <c r="J142" s="172" t="str">
        <f t="shared" si="77"/>
        <v xml:space="preserve"> </v>
      </c>
      <c r="K142" s="172" t="str">
        <f t="shared" si="78"/>
        <v xml:space="preserve"> </v>
      </c>
      <c r="L142" s="250" t="str">
        <f>IF($A142="N/A"," ",IF(Pricetype3=2,MAX(C142,0),IF(OR(Pricetype3=1,Pricetype3=4),IF(C142=0,0,(_xll.EURO(C142,Strikeprice3,0,0,($AH142+IF(Smile=TRUE,VLOOKUP(MAX(-5,Strikeprice3-C142),Volsmile,2),0)),($A142-DateToday)+15,IF(Pricetype3=1,1,0),0))),C142)))</f>
        <v xml:space="preserve"> </v>
      </c>
      <c r="M142" s="250" t="str">
        <f>IF($A142="N/A"," ",IF(Pricetype3=2,MAX(D142,0),IF(OR(Pricetype3=1,Pricetype3=4),IF(D142=0,0,(_xll.EURO(D142,Strikeprice3,0,0,($AH142+IF(Smile=TRUE,VLOOKUP(MAX(-5,Strikeprice3-D142),Volsmile,2),0)),($A142-DateToday)+15,IF(Pricetype3=1,1,0),0))),D142)))</f>
        <v xml:space="preserve"> </v>
      </c>
      <c r="N142" s="250" t="str">
        <f>IF($A142="N/A"," ",IF(Pricetype3=2,MAX(E142,0),IF(OR(Pricetype3=1,Pricetype3=4),IF(E142=0,0,(_xll.EURO(E142,Strikeprice3,0,0,($AK142+IF(Smile=TRUE,VLOOKUP(MAX(-5,Strikeprice3-E142),Volsmile,2),0)),($A142-DateToday)+15,IF(Pricetype3=1,1,0),0))),E142)))</f>
        <v xml:space="preserve"> </v>
      </c>
      <c r="O142" s="250" t="str">
        <f>IF($A142="N/A"," ",IF(Pricetype3=2,MAX(F142,0),IF(OR(Pricetype3=1,Pricetype3=4),IF(F142=0,0,(_xll.EURO(F142,Strikeprice3,0,0,($AK142+IF(Smile=TRUE,VLOOKUP(MAX(-5,Strikeprice3-F142),Volsmile,2),0)),($A142-DateToday)+15,IF(Pricetype3=1,1,0),0))),F142)))</f>
        <v xml:space="preserve"> </v>
      </c>
      <c r="P142" s="250" t="str">
        <f>IF($A142="N/A"," ",IF(Pricetype3=2,MAX(G142,0),IF(OR(Pricetype3=1,Pricetype3=4),IF(G142=0,0,(_xll.EURO(G142,Strikeprice3,0,0,($AK142+IF(Smile=TRUE,VLOOKUP(MAX(-5,Strikeprice3-G142),Volsmile,2),0)),($A142-DateToday)+15,IF(Pricetype3=1,1,0),0))),G142)))</f>
        <v xml:space="preserve"> </v>
      </c>
      <c r="Q142" s="250" t="str">
        <f>IF($A142="N/A"," ",IF(Pricetype3=2,MAX(H142,0),IF(OR(Pricetype3=1,Pricetype3=4),IF(H142=0,0,(_xll.EURO(H142,Strikeprice3,0,0,($AK142+IF(Smile=TRUE,VLOOKUP(MAX(-5,Strikeprice3-H142),Volsmile,2),0)),($A142-DateToday)+15,IF(Pricetype3=1,1,0),0))),H142)))</f>
        <v xml:space="preserve"> </v>
      </c>
      <c r="R142" s="250" t="str">
        <f>IF($A142="N/A"," ",IF(Pricetype3=2,MAX(I142,0),IF(OR(Pricetype3=1,Pricetype3=4),IF(I142=0,0,(_xll.EURO(I142,Strikeprice3,0,0,($AK142+IF(Smile=TRUE,VLOOKUP(MAX(-5,Strikeprice3-I142),Volsmile,2),0)),($A142-DateToday)+15,IF(Pricetype3=1,1,0),0))),I142)))</f>
        <v xml:space="preserve"> </v>
      </c>
      <c r="S142" s="250" t="str">
        <f>IF($A142="N/A"," ",IF(Pricetype3=2,MAX(J142,0),IF(OR(Pricetype3=1,Pricetype3=4),IF(J142=0,0,(_xll.EURO(J142,Strikeprice3,0,0,($AK142+IF(Smile=TRUE,VLOOKUP(MAX(-5,Strikeprice3-J142),Volsmile,2),0)),($A142-DateToday)+15,IF(Pricetype3=1,1,0),0))),J142)))</f>
        <v xml:space="preserve"> </v>
      </c>
      <c r="T142" s="250" t="str">
        <f>IF($A142="N/A"," ",IF(Pricetype3=2,MAX(K142,0),IF(OR(Pricetype3=1,Pricetype3=4),IF(K142=0,0,(_xll.EURO(K142,Strikeprice3,0,0,($AK142+IF(Smile=TRUE,VLOOKUP(MAX(-5,Strikeprice3-K142),Volsmile,2),0)),($A142-DateToday)+15,IF(Pricetype3=1,1,0),0))),K142)))</f>
        <v xml:space="preserve"> </v>
      </c>
      <c r="U142" s="177" t="str">
        <f t="shared" si="63"/>
        <v xml:space="preserve"> </v>
      </c>
      <c r="V142" s="178" t="str">
        <f t="shared" si="79"/>
        <v xml:space="preserve"> </v>
      </c>
      <c r="W142" s="178" t="str">
        <f t="shared" si="80"/>
        <v xml:space="preserve"> </v>
      </c>
      <c r="X142" s="178" t="str">
        <f t="shared" si="81"/>
        <v xml:space="preserve"> </v>
      </c>
      <c r="Y142" s="178" t="str">
        <f t="shared" si="82"/>
        <v xml:space="preserve"> </v>
      </c>
      <c r="Z142" s="178" t="str">
        <f t="shared" si="83"/>
        <v xml:space="preserve"> </v>
      </c>
      <c r="AA142" s="178" t="str">
        <f t="shared" si="84"/>
        <v xml:space="preserve"> </v>
      </c>
      <c r="AB142" s="178" t="str">
        <f t="shared" si="85"/>
        <v xml:space="preserve"> </v>
      </c>
      <c r="AC142" s="178" t="str">
        <f t="shared" si="86"/>
        <v xml:space="preserve"> </v>
      </c>
      <c r="AD142" s="178" t="str">
        <f t="shared" si="87"/>
        <v xml:space="preserve"> </v>
      </c>
      <c r="AE142" s="178" t="str">
        <f t="shared" si="88"/>
        <v xml:space="preserve"> </v>
      </c>
      <c r="AF142" s="224" t="str">
        <f t="shared" si="89"/>
        <v xml:space="preserve"> </v>
      </c>
      <c r="AG142" s="224" t="str">
        <f t="shared" si="90"/>
        <v xml:space="preserve"> </v>
      </c>
      <c r="AH142" s="224" t="str">
        <f t="shared" si="91"/>
        <v xml:space="preserve"> </v>
      </c>
      <c r="AI142" s="224" t="str">
        <f t="shared" si="64"/>
        <v xml:space="preserve"> </v>
      </c>
      <c r="AJ142" s="224" t="str">
        <f t="shared" si="65"/>
        <v xml:space="preserve"> </v>
      </c>
      <c r="AK142" s="224" t="str">
        <f t="shared" si="92"/>
        <v xml:space="preserve"> </v>
      </c>
      <c r="AL142" s="224" t="str">
        <f>IF($A142="N/A"," ",IF(PV=1,0,'Pricing Inputs3'!R175))</f>
        <v xml:space="preserve"> </v>
      </c>
      <c r="AM142" s="313" t="str">
        <f t="shared" si="66"/>
        <v xml:space="preserve"> </v>
      </c>
      <c r="BQ142" t="str">
        <f t="shared" si="67"/>
        <v xml:space="preserve"> </v>
      </c>
      <c r="BR142" t="str">
        <f t="shared" si="68"/>
        <v xml:space="preserve"> </v>
      </c>
      <c r="BS142" t="str">
        <f t="shared" si="69"/>
        <v xml:space="preserve"> </v>
      </c>
    </row>
    <row r="143" spans="1:71" x14ac:dyDescent="0.2">
      <c r="A143" s="253" t="str">
        <f>IF(A142="N/A","N/A",IF(EDATE(A142,1)&gt;Inputs!$Q$5,"N/A",EDATE(A142,1)))</f>
        <v>N/A</v>
      </c>
      <c r="B143" s="324" t="str">
        <f t="shared" si="62"/>
        <v xml:space="preserve"> </v>
      </c>
      <c r="C143" s="172" t="str">
        <f t="shared" si="70"/>
        <v xml:space="preserve"> </v>
      </c>
      <c r="D143" s="172" t="str">
        <f t="shared" si="71"/>
        <v xml:space="preserve"> </v>
      </c>
      <c r="E143" s="172" t="str">
        <f t="shared" si="72"/>
        <v xml:space="preserve"> </v>
      </c>
      <c r="F143" s="172" t="str">
        <f t="shared" si="73"/>
        <v xml:space="preserve"> </v>
      </c>
      <c r="G143" s="172" t="str">
        <f t="shared" si="74"/>
        <v xml:space="preserve"> </v>
      </c>
      <c r="H143" s="172" t="str">
        <f t="shared" si="75"/>
        <v xml:space="preserve"> </v>
      </c>
      <c r="I143" s="172" t="str">
        <f t="shared" si="76"/>
        <v xml:space="preserve"> </v>
      </c>
      <c r="J143" s="172" t="str">
        <f t="shared" si="77"/>
        <v xml:space="preserve"> </v>
      </c>
      <c r="K143" s="172" t="str">
        <f t="shared" si="78"/>
        <v xml:space="preserve"> </v>
      </c>
      <c r="L143" s="250" t="str">
        <f>IF($A143="N/A"," ",IF(Pricetype3=2,MAX(C143,0),IF(OR(Pricetype3=1,Pricetype3=4),IF(C143=0,0,(_xll.EURO(C143,Strikeprice3,0,0,($AH143+IF(Smile=TRUE,VLOOKUP(MAX(-5,Strikeprice3-C143),Volsmile,2),0)),($A143-DateToday)+15,IF(Pricetype3=1,1,0),0))),C143)))</f>
        <v xml:space="preserve"> </v>
      </c>
      <c r="M143" s="250" t="str">
        <f>IF($A143="N/A"," ",IF(Pricetype3=2,MAX(D143,0),IF(OR(Pricetype3=1,Pricetype3=4),IF(D143=0,0,(_xll.EURO(D143,Strikeprice3,0,0,($AH143+IF(Smile=TRUE,VLOOKUP(MAX(-5,Strikeprice3-D143),Volsmile,2),0)),($A143-DateToday)+15,IF(Pricetype3=1,1,0),0))),D143)))</f>
        <v xml:space="preserve"> </v>
      </c>
      <c r="N143" s="250" t="str">
        <f>IF($A143="N/A"," ",IF(Pricetype3=2,MAX(E143,0),IF(OR(Pricetype3=1,Pricetype3=4),IF(E143=0,0,(_xll.EURO(E143,Strikeprice3,0,0,($AK143+IF(Smile=TRUE,VLOOKUP(MAX(-5,Strikeprice3-E143),Volsmile,2),0)),($A143-DateToday)+15,IF(Pricetype3=1,1,0),0))),E143)))</f>
        <v xml:space="preserve"> </v>
      </c>
      <c r="O143" s="250" t="str">
        <f>IF($A143="N/A"," ",IF(Pricetype3=2,MAX(F143,0),IF(OR(Pricetype3=1,Pricetype3=4),IF(F143=0,0,(_xll.EURO(F143,Strikeprice3,0,0,($AK143+IF(Smile=TRUE,VLOOKUP(MAX(-5,Strikeprice3-F143),Volsmile,2),0)),($A143-DateToday)+15,IF(Pricetype3=1,1,0),0))),F143)))</f>
        <v xml:space="preserve"> </v>
      </c>
      <c r="P143" s="250" t="str">
        <f>IF($A143="N/A"," ",IF(Pricetype3=2,MAX(G143,0),IF(OR(Pricetype3=1,Pricetype3=4),IF(G143=0,0,(_xll.EURO(G143,Strikeprice3,0,0,($AK143+IF(Smile=TRUE,VLOOKUP(MAX(-5,Strikeprice3-G143),Volsmile,2),0)),($A143-DateToday)+15,IF(Pricetype3=1,1,0),0))),G143)))</f>
        <v xml:space="preserve"> </v>
      </c>
      <c r="Q143" s="250" t="str">
        <f>IF($A143="N/A"," ",IF(Pricetype3=2,MAX(H143,0),IF(OR(Pricetype3=1,Pricetype3=4),IF(H143=0,0,(_xll.EURO(H143,Strikeprice3,0,0,($AK143+IF(Smile=TRUE,VLOOKUP(MAX(-5,Strikeprice3-H143),Volsmile,2),0)),($A143-DateToday)+15,IF(Pricetype3=1,1,0),0))),H143)))</f>
        <v xml:space="preserve"> </v>
      </c>
      <c r="R143" s="250" t="str">
        <f>IF($A143="N/A"," ",IF(Pricetype3=2,MAX(I143,0),IF(OR(Pricetype3=1,Pricetype3=4),IF(I143=0,0,(_xll.EURO(I143,Strikeprice3,0,0,($AK143+IF(Smile=TRUE,VLOOKUP(MAX(-5,Strikeprice3-I143),Volsmile,2),0)),($A143-DateToday)+15,IF(Pricetype3=1,1,0),0))),I143)))</f>
        <v xml:space="preserve"> </v>
      </c>
      <c r="S143" s="250" t="str">
        <f>IF($A143="N/A"," ",IF(Pricetype3=2,MAX(J143,0),IF(OR(Pricetype3=1,Pricetype3=4),IF(J143=0,0,(_xll.EURO(J143,Strikeprice3,0,0,($AK143+IF(Smile=TRUE,VLOOKUP(MAX(-5,Strikeprice3-J143),Volsmile,2),0)),($A143-DateToday)+15,IF(Pricetype3=1,1,0),0))),J143)))</f>
        <v xml:space="preserve"> </v>
      </c>
      <c r="T143" s="250" t="str">
        <f>IF($A143="N/A"," ",IF(Pricetype3=2,MAX(K143,0),IF(OR(Pricetype3=1,Pricetype3=4),IF(K143=0,0,(_xll.EURO(K143,Strikeprice3,0,0,($AK143+IF(Smile=TRUE,VLOOKUP(MAX(-5,Strikeprice3-K143),Volsmile,2),0)),($A143-DateToday)+15,IF(Pricetype3=1,1,0),0))),K143)))</f>
        <v xml:space="preserve"> </v>
      </c>
      <c r="U143" s="177" t="str">
        <f t="shared" si="63"/>
        <v xml:space="preserve"> </v>
      </c>
      <c r="V143" s="178" t="str">
        <f t="shared" si="79"/>
        <v xml:space="preserve"> </v>
      </c>
      <c r="W143" s="178" t="str">
        <f t="shared" si="80"/>
        <v xml:space="preserve"> </v>
      </c>
      <c r="X143" s="178" t="str">
        <f t="shared" si="81"/>
        <v xml:space="preserve"> </v>
      </c>
      <c r="Y143" s="178" t="str">
        <f t="shared" si="82"/>
        <v xml:space="preserve"> </v>
      </c>
      <c r="Z143" s="178" t="str">
        <f t="shared" si="83"/>
        <v xml:space="preserve"> </v>
      </c>
      <c r="AA143" s="178" t="str">
        <f t="shared" si="84"/>
        <v xml:space="preserve"> </v>
      </c>
      <c r="AB143" s="178" t="str">
        <f t="shared" si="85"/>
        <v xml:space="preserve"> </v>
      </c>
      <c r="AC143" s="178" t="str">
        <f t="shared" si="86"/>
        <v xml:space="preserve"> </v>
      </c>
      <c r="AD143" s="178" t="str">
        <f t="shared" si="87"/>
        <v xml:space="preserve"> </v>
      </c>
      <c r="AE143" s="178" t="str">
        <f t="shared" si="88"/>
        <v xml:space="preserve"> </v>
      </c>
      <c r="AF143" s="224" t="str">
        <f t="shared" si="89"/>
        <v xml:space="preserve"> </v>
      </c>
      <c r="AG143" s="224" t="str">
        <f t="shared" si="90"/>
        <v xml:space="preserve"> </v>
      </c>
      <c r="AH143" s="224" t="str">
        <f t="shared" si="91"/>
        <v xml:space="preserve"> </v>
      </c>
      <c r="AI143" s="224" t="str">
        <f t="shared" si="64"/>
        <v xml:space="preserve"> </v>
      </c>
      <c r="AJ143" s="224" t="str">
        <f t="shared" si="65"/>
        <v xml:space="preserve"> </v>
      </c>
      <c r="AK143" s="224" t="str">
        <f t="shared" si="92"/>
        <v xml:space="preserve"> </v>
      </c>
      <c r="AL143" s="224" t="str">
        <f>IF($A143="N/A"," ",IF(PV=1,0,'Pricing Inputs3'!R176))</f>
        <v xml:space="preserve"> </v>
      </c>
      <c r="AM143" s="313" t="str">
        <f t="shared" si="66"/>
        <v xml:space="preserve"> </v>
      </c>
      <c r="BQ143" t="str">
        <f t="shared" si="67"/>
        <v xml:space="preserve"> </v>
      </c>
      <c r="BR143" t="str">
        <f t="shared" si="68"/>
        <v xml:space="preserve"> </v>
      </c>
      <c r="BS143" t="str">
        <f t="shared" si="69"/>
        <v xml:space="preserve"> </v>
      </c>
    </row>
    <row r="144" spans="1:71" x14ac:dyDescent="0.2">
      <c r="A144" s="253" t="str">
        <f>IF(A143="N/A","N/A",IF(EDATE(A143,1)&gt;Inputs!$Q$5,"N/A",EDATE(A143,1)))</f>
        <v>N/A</v>
      </c>
      <c r="B144" s="324" t="str">
        <f t="shared" si="62"/>
        <v xml:space="preserve"> </v>
      </c>
      <c r="C144" s="172" t="str">
        <f t="shared" si="70"/>
        <v xml:space="preserve"> </v>
      </c>
      <c r="D144" s="172" t="str">
        <f t="shared" si="71"/>
        <v xml:space="preserve"> </v>
      </c>
      <c r="E144" s="172" t="str">
        <f t="shared" si="72"/>
        <v xml:space="preserve"> </v>
      </c>
      <c r="F144" s="172" t="str">
        <f t="shared" si="73"/>
        <v xml:space="preserve"> </v>
      </c>
      <c r="G144" s="172" t="str">
        <f t="shared" si="74"/>
        <v xml:space="preserve"> </v>
      </c>
      <c r="H144" s="172" t="str">
        <f t="shared" si="75"/>
        <v xml:space="preserve"> </v>
      </c>
      <c r="I144" s="172" t="str">
        <f t="shared" si="76"/>
        <v xml:space="preserve"> </v>
      </c>
      <c r="J144" s="172" t="str">
        <f t="shared" si="77"/>
        <v xml:space="preserve"> </v>
      </c>
      <c r="K144" s="172" t="str">
        <f t="shared" si="78"/>
        <v xml:space="preserve"> </v>
      </c>
      <c r="L144" s="250" t="str">
        <f>IF($A144="N/A"," ",IF(Pricetype3=2,MAX(C144,0),IF(OR(Pricetype3=1,Pricetype3=4),IF(C144=0,0,(_xll.EURO(C144,Strikeprice3,0,0,($AH144+IF(Smile=TRUE,VLOOKUP(MAX(-5,Strikeprice3-C144),Volsmile,2),0)),($A144-DateToday)+15,IF(Pricetype3=1,1,0),0))),C144)))</f>
        <v xml:space="preserve"> </v>
      </c>
      <c r="M144" s="250" t="str">
        <f>IF($A144="N/A"," ",IF(Pricetype3=2,MAX(D144,0),IF(OR(Pricetype3=1,Pricetype3=4),IF(D144=0,0,(_xll.EURO(D144,Strikeprice3,0,0,($AH144+IF(Smile=TRUE,VLOOKUP(MAX(-5,Strikeprice3-D144),Volsmile,2),0)),($A144-DateToday)+15,IF(Pricetype3=1,1,0),0))),D144)))</f>
        <v xml:space="preserve"> </v>
      </c>
      <c r="N144" s="250" t="str">
        <f>IF($A144="N/A"," ",IF(Pricetype3=2,MAX(E144,0),IF(OR(Pricetype3=1,Pricetype3=4),IF(E144=0,0,(_xll.EURO(E144,Strikeprice3,0,0,($AK144+IF(Smile=TRUE,VLOOKUP(MAX(-5,Strikeprice3-E144),Volsmile,2),0)),($A144-DateToday)+15,IF(Pricetype3=1,1,0),0))),E144)))</f>
        <v xml:space="preserve"> </v>
      </c>
      <c r="O144" s="250" t="str">
        <f>IF($A144="N/A"," ",IF(Pricetype3=2,MAX(F144,0),IF(OR(Pricetype3=1,Pricetype3=4),IF(F144=0,0,(_xll.EURO(F144,Strikeprice3,0,0,($AK144+IF(Smile=TRUE,VLOOKUP(MAX(-5,Strikeprice3-F144),Volsmile,2),0)),($A144-DateToday)+15,IF(Pricetype3=1,1,0),0))),F144)))</f>
        <v xml:space="preserve"> </v>
      </c>
      <c r="P144" s="250" t="str">
        <f>IF($A144="N/A"," ",IF(Pricetype3=2,MAX(G144,0),IF(OR(Pricetype3=1,Pricetype3=4),IF(G144=0,0,(_xll.EURO(G144,Strikeprice3,0,0,($AK144+IF(Smile=TRUE,VLOOKUP(MAX(-5,Strikeprice3-G144),Volsmile,2),0)),($A144-DateToday)+15,IF(Pricetype3=1,1,0),0))),G144)))</f>
        <v xml:space="preserve"> </v>
      </c>
      <c r="Q144" s="250" t="str">
        <f>IF($A144="N/A"," ",IF(Pricetype3=2,MAX(H144,0),IF(OR(Pricetype3=1,Pricetype3=4),IF(H144=0,0,(_xll.EURO(H144,Strikeprice3,0,0,($AK144+IF(Smile=TRUE,VLOOKUP(MAX(-5,Strikeprice3-H144),Volsmile,2),0)),($A144-DateToday)+15,IF(Pricetype3=1,1,0),0))),H144)))</f>
        <v xml:space="preserve"> </v>
      </c>
      <c r="R144" s="250" t="str">
        <f>IF($A144="N/A"," ",IF(Pricetype3=2,MAX(I144,0),IF(OR(Pricetype3=1,Pricetype3=4),IF(I144=0,0,(_xll.EURO(I144,Strikeprice3,0,0,($AK144+IF(Smile=TRUE,VLOOKUP(MAX(-5,Strikeprice3-I144),Volsmile,2),0)),($A144-DateToday)+15,IF(Pricetype3=1,1,0),0))),I144)))</f>
        <v xml:space="preserve"> </v>
      </c>
      <c r="S144" s="250" t="str">
        <f>IF($A144="N/A"," ",IF(Pricetype3=2,MAX(J144,0),IF(OR(Pricetype3=1,Pricetype3=4),IF(J144=0,0,(_xll.EURO(J144,Strikeprice3,0,0,($AK144+IF(Smile=TRUE,VLOOKUP(MAX(-5,Strikeprice3-J144),Volsmile,2),0)),($A144-DateToday)+15,IF(Pricetype3=1,1,0),0))),J144)))</f>
        <v xml:space="preserve"> </v>
      </c>
      <c r="T144" s="250" t="str">
        <f>IF($A144="N/A"," ",IF(Pricetype3=2,MAX(K144,0),IF(OR(Pricetype3=1,Pricetype3=4),IF(K144=0,0,(_xll.EURO(K144,Strikeprice3,0,0,($AK144+IF(Smile=TRUE,VLOOKUP(MAX(-5,Strikeprice3-K144),Volsmile,2),0)),($A144-DateToday)+15,IF(Pricetype3=1,1,0),0))),K144)))</f>
        <v xml:space="preserve"> </v>
      </c>
      <c r="U144" s="177" t="str">
        <f t="shared" si="63"/>
        <v xml:space="preserve"> </v>
      </c>
      <c r="V144" s="178" t="str">
        <f t="shared" si="79"/>
        <v xml:space="preserve"> </v>
      </c>
      <c r="W144" s="178" t="str">
        <f t="shared" si="80"/>
        <v xml:space="preserve"> </v>
      </c>
      <c r="X144" s="178" t="str">
        <f t="shared" si="81"/>
        <v xml:space="preserve"> </v>
      </c>
      <c r="Y144" s="178" t="str">
        <f t="shared" si="82"/>
        <v xml:space="preserve"> </v>
      </c>
      <c r="Z144" s="178" t="str">
        <f t="shared" si="83"/>
        <v xml:space="preserve"> </v>
      </c>
      <c r="AA144" s="178" t="str">
        <f t="shared" si="84"/>
        <v xml:space="preserve"> </v>
      </c>
      <c r="AB144" s="178" t="str">
        <f t="shared" si="85"/>
        <v xml:space="preserve"> </v>
      </c>
      <c r="AC144" s="178" t="str">
        <f t="shared" si="86"/>
        <v xml:space="preserve"> </v>
      </c>
      <c r="AD144" s="178" t="str">
        <f t="shared" si="87"/>
        <v xml:space="preserve"> </v>
      </c>
      <c r="AE144" s="178" t="str">
        <f t="shared" si="88"/>
        <v xml:space="preserve"> </v>
      </c>
      <c r="AF144" s="224" t="str">
        <f t="shared" si="89"/>
        <v xml:space="preserve"> </v>
      </c>
      <c r="AG144" s="224" t="str">
        <f t="shared" si="90"/>
        <v xml:space="preserve"> </v>
      </c>
      <c r="AH144" s="224" t="str">
        <f t="shared" si="91"/>
        <v xml:space="preserve"> </v>
      </c>
      <c r="AI144" s="224" t="str">
        <f t="shared" si="64"/>
        <v xml:space="preserve"> </v>
      </c>
      <c r="AJ144" s="224" t="str">
        <f t="shared" si="65"/>
        <v xml:space="preserve"> </v>
      </c>
      <c r="AK144" s="224" t="str">
        <f t="shared" si="92"/>
        <v xml:space="preserve"> </v>
      </c>
      <c r="AL144" s="224" t="str">
        <f>IF($A144="N/A"," ",IF(PV=1,0,'Pricing Inputs3'!R177))</f>
        <v xml:space="preserve"> </v>
      </c>
      <c r="AM144" s="313" t="str">
        <f t="shared" si="66"/>
        <v xml:space="preserve"> </v>
      </c>
      <c r="BQ144" t="str">
        <f t="shared" si="67"/>
        <v xml:space="preserve"> </v>
      </c>
      <c r="BR144" t="str">
        <f t="shared" si="68"/>
        <v xml:space="preserve"> </v>
      </c>
      <c r="BS144" t="str">
        <f t="shared" si="69"/>
        <v xml:space="preserve"> </v>
      </c>
    </row>
    <row r="145" spans="1:71" x14ac:dyDescent="0.2">
      <c r="A145" s="253" t="str">
        <f>IF(A144="N/A","N/A",IF(EDATE(A144,1)&gt;Inputs!$Q$5,"N/A",EDATE(A144,1)))</f>
        <v>N/A</v>
      </c>
      <c r="B145" s="324" t="str">
        <f t="shared" si="62"/>
        <v xml:space="preserve"> </v>
      </c>
      <c r="C145" s="172" t="str">
        <f t="shared" si="70"/>
        <v xml:space="preserve"> </v>
      </c>
      <c r="D145" s="172" t="str">
        <f t="shared" si="71"/>
        <v xml:space="preserve"> </v>
      </c>
      <c r="E145" s="172" t="str">
        <f t="shared" si="72"/>
        <v xml:space="preserve"> </v>
      </c>
      <c r="F145" s="172" t="str">
        <f t="shared" si="73"/>
        <v xml:space="preserve"> </v>
      </c>
      <c r="G145" s="172" t="str">
        <f t="shared" si="74"/>
        <v xml:space="preserve"> </v>
      </c>
      <c r="H145" s="172" t="str">
        <f t="shared" si="75"/>
        <v xml:space="preserve"> </v>
      </c>
      <c r="I145" s="172" t="str">
        <f t="shared" si="76"/>
        <v xml:space="preserve"> </v>
      </c>
      <c r="J145" s="172" t="str">
        <f t="shared" si="77"/>
        <v xml:space="preserve"> </v>
      </c>
      <c r="K145" s="172" t="str">
        <f t="shared" si="78"/>
        <v xml:space="preserve"> </v>
      </c>
      <c r="L145" s="250" t="str">
        <f>IF($A145="N/A"," ",IF(Pricetype3=2,MAX(C145,0),IF(OR(Pricetype3=1,Pricetype3=4),IF(C145=0,0,(_xll.EURO(C145,Strikeprice3,0,0,($AH145+IF(Smile=TRUE,VLOOKUP(MAX(-5,Strikeprice3-C145),Volsmile,2),0)),($A145-DateToday)+15,IF(Pricetype3=1,1,0),0))),C145)))</f>
        <v xml:space="preserve"> </v>
      </c>
      <c r="M145" s="250" t="str">
        <f>IF($A145="N/A"," ",IF(Pricetype3=2,MAX(D145,0),IF(OR(Pricetype3=1,Pricetype3=4),IF(D145=0,0,(_xll.EURO(D145,Strikeprice3,0,0,($AH145+IF(Smile=TRUE,VLOOKUP(MAX(-5,Strikeprice3-D145),Volsmile,2),0)),($A145-DateToday)+15,IF(Pricetype3=1,1,0),0))),D145)))</f>
        <v xml:space="preserve"> </v>
      </c>
      <c r="N145" s="250" t="str">
        <f>IF($A145="N/A"," ",IF(Pricetype3=2,MAX(E145,0),IF(OR(Pricetype3=1,Pricetype3=4),IF(E145=0,0,(_xll.EURO(E145,Strikeprice3,0,0,($AK145+IF(Smile=TRUE,VLOOKUP(MAX(-5,Strikeprice3-E145),Volsmile,2),0)),($A145-DateToday)+15,IF(Pricetype3=1,1,0),0))),E145)))</f>
        <v xml:space="preserve"> </v>
      </c>
      <c r="O145" s="250" t="str">
        <f>IF($A145="N/A"," ",IF(Pricetype3=2,MAX(F145,0),IF(OR(Pricetype3=1,Pricetype3=4),IF(F145=0,0,(_xll.EURO(F145,Strikeprice3,0,0,($AK145+IF(Smile=TRUE,VLOOKUP(MAX(-5,Strikeprice3-F145),Volsmile,2),0)),($A145-DateToday)+15,IF(Pricetype3=1,1,0),0))),F145)))</f>
        <v xml:space="preserve"> </v>
      </c>
      <c r="P145" s="250" t="str">
        <f>IF($A145="N/A"," ",IF(Pricetype3=2,MAX(G145,0),IF(OR(Pricetype3=1,Pricetype3=4),IF(G145=0,0,(_xll.EURO(G145,Strikeprice3,0,0,($AK145+IF(Smile=TRUE,VLOOKUP(MAX(-5,Strikeprice3-G145),Volsmile,2),0)),($A145-DateToday)+15,IF(Pricetype3=1,1,0),0))),G145)))</f>
        <v xml:space="preserve"> </v>
      </c>
      <c r="Q145" s="250" t="str">
        <f>IF($A145="N/A"," ",IF(Pricetype3=2,MAX(H145,0),IF(OR(Pricetype3=1,Pricetype3=4),IF(H145=0,0,(_xll.EURO(H145,Strikeprice3,0,0,($AK145+IF(Smile=TRUE,VLOOKUP(MAX(-5,Strikeprice3-H145),Volsmile,2),0)),($A145-DateToday)+15,IF(Pricetype3=1,1,0),0))),H145)))</f>
        <v xml:space="preserve"> </v>
      </c>
      <c r="R145" s="250" t="str">
        <f>IF($A145="N/A"," ",IF(Pricetype3=2,MAX(I145,0),IF(OR(Pricetype3=1,Pricetype3=4),IF(I145=0,0,(_xll.EURO(I145,Strikeprice3,0,0,($AK145+IF(Smile=TRUE,VLOOKUP(MAX(-5,Strikeprice3-I145),Volsmile,2),0)),($A145-DateToday)+15,IF(Pricetype3=1,1,0),0))),I145)))</f>
        <v xml:space="preserve"> </v>
      </c>
      <c r="S145" s="250" t="str">
        <f>IF($A145="N/A"," ",IF(Pricetype3=2,MAX(J145,0),IF(OR(Pricetype3=1,Pricetype3=4),IF(J145=0,0,(_xll.EURO(J145,Strikeprice3,0,0,($AK145+IF(Smile=TRUE,VLOOKUP(MAX(-5,Strikeprice3-J145),Volsmile,2),0)),($A145-DateToday)+15,IF(Pricetype3=1,1,0),0))),J145)))</f>
        <v xml:space="preserve"> </v>
      </c>
      <c r="T145" s="250" t="str">
        <f>IF($A145="N/A"," ",IF(Pricetype3=2,MAX(K145,0),IF(OR(Pricetype3=1,Pricetype3=4),IF(K145=0,0,(_xll.EURO(K145,Strikeprice3,0,0,($AK145+IF(Smile=TRUE,VLOOKUP(MAX(-5,Strikeprice3-K145),Volsmile,2),0)),($A145-DateToday)+15,IF(Pricetype3=1,1,0),0))),K145)))</f>
        <v xml:space="preserve"> </v>
      </c>
      <c r="U145" s="177" t="str">
        <f t="shared" si="63"/>
        <v xml:space="preserve"> </v>
      </c>
      <c r="V145" s="178" t="str">
        <f t="shared" si="79"/>
        <v xml:space="preserve"> </v>
      </c>
      <c r="W145" s="178" t="str">
        <f t="shared" si="80"/>
        <v xml:space="preserve"> </v>
      </c>
      <c r="X145" s="178" t="str">
        <f t="shared" si="81"/>
        <v xml:space="preserve"> </v>
      </c>
      <c r="Y145" s="178" t="str">
        <f t="shared" si="82"/>
        <v xml:space="preserve"> </v>
      </c>
      <c r="Z145" s="178" t="str">
        <f t="shared" si="83"/>
        <v xml:space="preserve"> </v>
      </c>
      <c r="AA145" s="178" t="str">
        <f t="shared" si="84"/>
        <v xml:space="preserve"> </v>
      </c>
      <c r="AB145" s="178" t="str">
        <f t="shared" si="85"/>
        <v xml:space="preserve"> </v>
      </c>
      <c r="AC145" s="178" t="str">
        <f t="shared" si="86"/>
        <v xml:space="preserve"> </v>
      </c>
      <c r="AD145" s="178" t="str">
        <f t="shared" si="87"/>
        <v xml:space="preserve"> </v>
      </c>
      <c r="AE145" s="178" t="str">
        <f t="shared" si="88"/>
        <v xml:space="preserve"> </v>
      </c>
      <c r="AF145" s="224" t="str">
        <f t="shared" si="89"/>
        <v xml:space="preserve"> </v>
      </c>
      <c r="AG145" s="224" t="str">
        <f t="shared" si="90"/>
        <v xml:space="preserve"> </v>
      </c>
      <c r="AH145" s="224" t="str">
        <f t="shared" si="91"/>
        <v xml:space="preserve"> </v>
      </c>
      <c r="AI145" s="224" t="str">
        <f t="shared" si="64"/>
        <v xml:space="preserve"> </v>
      </c>
      <c r="AJ145" s="224" t="str">
        <f t="shared" si="65"/>
        <v xml:space="preserve"> </v>
      </c>
      <c r="AK145" s="224" t="str">
        <f t="shared" si="92"/>
        <v xml:space="preserve"> </v>
      </c>
      <c r="AL145" s="224" t="str">
        <f>IF($A145="N/A"," ",IF(PV=1,0,'Pricing Inputs3'!R178))</f>
        <v xml:space="preserve"> </v>
      </c>
      <c r="AM145" s="313" t="str">
        <f t="shared" si="66"/>
        <v xml:space="preserve"> </v>
      </c>
      <c r="BQ145" t="str">
        <f t="shared" si="67"/>
        <v xml:space="preserve"> </v>
      </c>
      <c r="BR145" t="str">
        <f t="shared" si="68"/>
        <v xml:space="preserve"> </v>
      </c>
      <c r="BS145" t="str">
        <f t="shared" si="69"/>
        <v xml:space="preserve"> </v>
      </c>
    </row>
    <row r="146" spans="1:71" x14ac:dyDescent="0.2">
      <c r="A146" s="253" t="str">
        <f>IF(A145="N/A","N/A",IF(EDATE(A145,1)&gt;Inputs!$Q$5,"N/A",EDATE(A145,1)))</f>
        <v>N/A</v>
      </c>
      <c r="B146" s="324" t="str">
        <f t="shared" si="62"/>
        <v xml:space="preserve"> </v>
      </c>
      <c r="C146" s="172" t="str">
        <f t="shared" si="70"/>
        <v xml:space="preserve"> </v>
      </c>
      <c r="D146" s="172" t="str">
        <f t="shared" si="71"/>
        <v xml:space="preserve"> </v>
      </c>
      <c r="E146" s="172" t="str">
        <f t="shared" si="72"/>
        <v xml:space="preserve"> </v>
      </c>
      <c r="F146" s="172" t="str">
        <f t="shared" si="73"/>
        <v xml:space="preserve"> </v>
      </c>
      <c r="G146" s="172" t="str">
        <f t="shared" si="74"/>
        <v xml:space="preserve"> </v>
      </c>
      <c r="H146" s="172" t="str">
        <f t="shared" si="75"/>
        <v xml:space="preserve"> </v>
      </c>
      <c r="I146" s="172" t="str">
        <f t="shared" si="76"/>
        <v xml:space="preserve"> </v>
      </c>
      <c r="J146" s="172" t="str">
        <f t="shared" si="77"/>
        <v xml:space="preserve"> </v>
      </c>
      <c r="K146" s="172" t="str">
        <f t="shared" si="78"/>
        <v xml:space="preserve"> </v>
      </c>
      <c r="L146" s="250" t="str">
        <f>IF($A146="N/A"," ",IF(Pricetype3=2,MAX(C146,0),IF(OR(Pricetype3=1,Pricetype3=4),IF(C146=0,0,(_xll.EURO(C146,Strikeprice3,0,0,($AH146+IF(Smile=TRUE,VLOOKUP(MAX(-5,Strikeprice3-C146),Volsmile,2),0)),($A146-DateToday)+15,IF(Pricetype3=1,1,0),0))),C146)))</f>
        <v xml:space="preserve"> </v>
      </c>
      <c r="M146" s="250" t="str">
        <f>IF($A146="N/A"," ",IF(Pricetype3=2,MAX(D146,0),IF(OR(Pricetype3=1,Pricetype3=4),IF(D146=0,0,(_xll.EURO(D146,Strikeprice3,0,0,($AH146+IF(Smile=TRUE,VLOOKUP(MAX(-5,Strikeprice3-D146),Volsmile,2),0)),($A146-DateToday)+15,IF(Pricetype3=1,1,0),0))),D146)))</f>
        <v xml:space="preserve"> </v>
      </c>
      <c r="N146" s="250" t="str">
        <f>IF($A146="N/A"," ",IF(Pricetype3=2,MAX(E146,0),IF(OR(Pricetype3=1,Pricetype3=4),IF(E146=0,0,(_xll.EURO(E146,Strikeprice3,0,0,($AK146+IF(Smile=TRUE,VLOOKUP(MAX(-5,Strikeprice3-E146),Volsmile,2),0)),($A146-DateToday)+15,IF(Pricetype3=1,1,0),0))),E146)))</f>
        <v xml:space="preserve"> </v>
      </c>
      <c r="O146" s="250" t="str">
        <f>IF($A146="N/A"," ",IF(Pricetype3=2,MAX(F146,0),IF(OR(Pricetype3=1,Pricetype3=4),IF(F146=0,0,(_xll.EURO(F146,Strikeprice3,0,0,($AK146+IF(Smile=TRUE,VLOOKUP(MAX(-5,Strikeprice3-F146),Volsmile,2),0)),($A146-DateToday)+15,IF(Pricetype3=1,1,0),0))),F146)))</f>
        <v xml:space="preserve"> </v>
      </c>
      <c r="P146" s="250" t="str">
        <f>IF($A146="N/A"," ",IF(Pricetype3=2,MAX(G146,0),IF(OR(Pricetype3=1,Pricetype3=4),IF(G146=0,0,(_xll.EURO(G146,Strikeprice3,0,0,($AK146+IF(Smile=TRUE,VLOOKUP(MAX(-5,Strikeprice3-G146),Volsmile,2),0)),($A146-DateToday)+15,IF(Pricetype3=1,1,0),0))),G146)))</f>
        <v xml:space="preserve"> </v>
      </c>
      <c r="Q146" s="250" t="str">
        <f>IF($A146="N/A"," ",IF(Pricetype3=2,MAX(H146,0),IF(OR(Pricetype3=1,Pricetype3=4),IF(H146=0,0,(_xll.EURO(H146,Strikeprice3,0,0,($AK146+IF(Smile=TRUE,VLOOKUP(MAX(-5,Strikeprice3-H146),Volsmile,2),0)),($A146-DateToday)+15,IF(Pricetype3=1,1,0),0))),H146)))</f>
        <v xml:space="preserve"> </v>
      </c>
      <c r="R146" s="250" t="str">
        <f>IF($A146="N/A"," ",IF(Pricetype3=2,MAX(I146,0),IF(OR(Pricetype3=1,Pricetype3=4),IF(I146=0,0,(_xll.EURO(I146,Strikeprice3,0,0,($AK146+IF(Smile=TRUE,VLOOKUP(MAX(-5,Strikeprice3-I146),Volsmile,2),0)),($A146-DateToday)+15,IF(Pricetype3=1,1,0),0))),I146)))</f>
        <v xml:space="preserve"> </v>
      </c>
      <c r="S146" s="250" t="str">
        <f>IF($A146="N/A"," ",IF(Pricetype3=2,MAX(J146,0),IF(OR(Pricetype3=1,Pricetype3=4),IF(J146=0,0,(_xll.EURO(J146,Strikeprice3,0,0,($AK146+IF(Smile=TRUE,VLOOKUP(MAX(-5,Strikeprice3-J146),Volsmile,2),0)),($A146-DateToday)+15,IF(Pricetype3=1,1,0),0))),J146)))</f>
        <v xml:space="preserve"> </v>
      </c>
      <c r="T146" s="250" t="str">
        <f>IF($A146="N/A"," ",IF(Pricetype3=2,MAX(K146,0),IF(OR(Pricetype3=1,Pricetype3=4),IF(K146=0,0,(_xll.EURO(K146,Strikeprice3,0,0,($AK146+IF(Smile=TRUE,VLOOKUP(MAX(-5,Strikeprice3-K146),Volsmile,2),0)),($A146-DateToday)+15,IF(Pricetype3=1,1,0),0))),K146)))</f>
        <v xml:space="preserve"> </v>
      </c>
      <c r="U146" s="177" t="str">
        <f t="shared" si="63"/>
        <v xml:space="preserve"> </v>
      </c>
      <c r="V146" s="178" t="str">
        <f t="shared" si="79"/>
        <v xml:space="preserve"> </v>
      </c>
      <c r="W146" s="178" t="str">
        <f t="shared" si="80"/>
        <v xml:space="preserve"> </v>
      </c>
      <c r="X146" s="178" t="str">
        <f t="shared" si="81"/>
        <v xml:space="preserve"> </v>
      </c>
      <c r="Y146" s="178" t="str">
        <f t="shared" si="82"/>
        <v xml:space="preserve"> </v>
      </c>
      <c r="Z146" s="178" t="str">
        <f t="shared" si="83"/>
        <v xml:space="preserve"> </v>
      </c>
      <c r="AA146" s="178" t="str">
        <f t="shared" si="84"/>
        <v xml:space="preserve"> </v>
      </c>
      <c r="AB146" s="178" t="str">
        <f t="shared" si="85"/>
        <v xml:space="preserve"> </v>
      </c>
      <c r="AC146" s="178" t="str">
        <f t="shared" si="86"/>
        <v xml:space="preserve"> </v>
      </c>
      <c r="AD146" s="178" t="str">
        <f t="shared" si="87"/>
        <v xml:space="preserve"> </v>
      </c>
      <c r="AE146" s="178" t="str">
        <f t="shared" si="88"/>
        <v xml:space="preserve"> </v>
      </c>
      <c r="AF146" s="224" t="str">
        <f t="shared" si="89"/>
        <v xml:space="preserve"> </v>
      </c>
      <c r="AG146" s="224" t="str">
        <f t="shared" si="90"/>
        <v xml:space="preserve"> </v>
      </c>
      <c r="AH146" s="224" t="str">
        <f t="shared" si="91"/>
        <v xml:space="preserve"> </v>
      </c>
      <c r="AI146" s="224" t="str">
        <f t="shared" si="64"/>
        <v xml:space="preserve"> </v>
      </c>
      <c r="AJ146" s="224" t="str">
        <f t="shared" si="65"/>
        <v xml:space="preserve"> </v>
      </c>
      <c r="AK146" s="224" t="str">
        <f t="shared" si="92"/>
        <v xml:space="preserve"> </v>
      </c>
      <c r="AL146" s="224" t="str">
        <f>IF($A146="N/A"," ",IF(PV=1,0,'Pricing Inputs3'!R179))</f>
        <v xml:space="preserve"> </v>
      </c>
      <c r="AM146" s="313" t="str">
        <f t="shared" si="66"/>
        <v xml:space="preserve"> </v>
      </c>
      <c r="BQ146" t="str">
        <f t="shared" si="67"/>
        <v xml:space="preserve"> </v>
      </c>
      <c r="BR146" t="str">
        <f t="shared" si="68"/>
        <v xml:space="preserve"> </v>
      </c>
      <c r="BS146" t="str">
        <f t="shared" si="69"/>
        <v xml:space="preserve"> </v>
      </c>
    </row>
    <row r="147" spans="1:71" x14ac:dyDescent="0.2">
      <c r="A147" s="253" t="str">
        <f>IF(A146="N/A","N/A",IF(EDATE(A146,1)&gt;Inputs!$Q$5,"N/A",EDATE(A146,1)))</f>
        <v>N/A</v>
      </c>
      <c r="B147" s="324" t="str">
        <f t="shared" si="62"/>
        <v xml:space="preserve"> </v>
      </c>
      <c r="C147" s="172" t="str">
        <f t="shared" si="70"/>
        <v xml:space="preserve"> </v>
      </c>
      <c r="D147" s="172" t="str">
        <f t="shared" si="71"/>
        <v xml:space="preserve"> </v>
      </c>
      <c r="E147" s="172" t="str">
        <f t="shared" si="72"/>
        <v xml:space="preserve"> </v>
      </c>
      <c r="F147" s="172" t="str">
        <f t="shared" si="73"/>
        <v xml:space="preserve"> </v>
      </c>
      <c r="G147" s="172" t="str">
        <f t="shared" si="74"/>
        <v xml:space="preserve"> </v>
      </c>
      <c r="H147" s="172" t="str">
        <f t="shared" si="75"/>
        <v xml:space="preserve"> </v>
      </c>
      <c r="I147" s="172" t="str">
        <f t="shared" si="76"/>
        <v xml:space="preserve"> </v>
      </c>
      <c r="J147" s="172" t="str">
        <f t="shared" si="77"/>
        <v xml:space="preserve"> </v>
      </c>
      <c r="K147" s="172" t="str">
        <f t="shared" si="78"/>
        <v xml:space="preserve"> </v>
      </c>
      <c r="L147" s="250" t="str">
        <f>IF($A147="N/A"," ",IF(Pricetype3=2,MAX(C147,0),IF(OR(Pricetype3=1,Pricetype3=4),IF(C147=0,0,(_xll.EURO(C147,Strikeprice3,0,0,($AH147+IF(Smile=TRUE,VLOOKUP(MAX(-5,Strikeprice3-C147),Volsmile,2),0)),($A147-DateToday)+15,IF(Pricetype3=1,1,0),0))),C147)))</f>
        <v xml:space="preserve"> </v>
      </c>
      <c r="M147" s="250" t="str">
        <f>IF($A147="N/A"," ",IF(Pricetype3=2,MAX(D147,0),IF(OR(Pricetype3=1,Pricetype3=4),IF(D147=0,0,(_xll.EURO(D147,Strikeprice3,0,0,($AH147+IF(Smile=TRUE,VLOOKUP(MAX(-5,Strikeprice3-D147),Volsmile,2),0)),($A147-DateToday)+15,IF(Pricetype3=1,1,0),0))),D147)))</f>
        <v xml:space="preserve"> </v>
      </c>
      <c r="N147" s="250" t="str">
        <f>IF($A147="N/A"," ",IF(Pricetype3=2,MAX(E147,0),IF(OR(Pricetype3=1,Pricetype3=4),IF(E147=0,0,(_xll.EURO(E147,Strikeprice3,0,0,($AK147+IF(Smile=TRUE,VLOOKUP(MAX(-5,Strikeprice3-E147),Volsmile,2),0)),($A147-DateToday)+15,IF(Pricetype3=1,1,0),0))),E147)))</f>
        <v xml:space="preserve"> </v>
      </c>
      <c r="O147" s="250" t="str">
        <f>IF($A147="N/A"," ",IF(Pricetype3=2,MAX(F147,0),IF(OR(Pricetype3=1,Pricetype3=4),IF(F147=0,0,(_xll.EURO(F147,Strikeprice3,0,0,($AK147+IF(Smile=TRUE,VLOOKUP(MAX(-5,Strikeprice3-F147),Volsmile,2),0)),($A147-DateToday)+15,IF(Pricetype3=1,1,0),0))),F147)))</f>
        <v xml:space="preserve"> </v>
      </c>
      <c r="P147" s="250" t="str">
        <f>IF($A147="N/A"," ",IF(Pricetype3=2,MAX(G147,0),IF(OR(Pricetype3=1,Pricetype3=4),IF(G147=0,0,(_xll.EURO(G147,Strikeprice3,0,0,($AK147+IF(Smile=TRUE,VLOOKUP(MAX(-5,Strikeprice3-G147),Volsmile,2),0)),($A147-DateToday)+15,IF(Pricetype3=1,1,0),0))),G147)))</f>
        <v xml:space="preserve"> </v>
      </c>
      <c r="Q147" s="250" t="str">
        <f>IF($A147="N/A"," ",IF(Pricetype3=2,MAX(H147,0),IF(OR(Pricetype3=1,Pricetype3=4),IF(H147=0,0,(_xll.EURO(H147,Strikeprice3,0,0,($AK147+IF(Smile=TRUE,VLOOKUP(MAX(-5,Strikeprice3-H147),Volsmile,2),0)),($A147-DateToday)+15,IF(Pricetype3=1,1,0),0))),H147)))</f>
        <v xml:space="preserve"> </v>
      </c>
      <c r="R147" s="250" t="str">
        <f>IF($A147="N/A"," ",IF(Pricetype3=2,MAX(I147,0),IF(OR(Pricetype3=1,Pricetype3=4),IF(I147=0,0,(_xll.EURO(I147,Strikeprice3,0,0,($AK147+IF(Smile=TRUE,VLOOKUP(MAX(-5,Strikeprice3-I147),Volsmile,2),0)),($A147-DateToday)+15,IF(Pricetype3=1,1,0),0))),I147)))</f>
        <v xml:space="preserve"> </v>
      </c>
      <c r="S147" s="250" t="str">
        <f>IF($A147="N/A"," ",IF(Pricetype3=2,MAX(J147,0),IF(OR(Pricetype3=1,Pricetype3=4),IF(J147=0,0,(_xll.EURO(J147,Strikeprice3,0,0,($AK147+IF(Smile=TRUE,VLOOKUP(MAX(-5,Strikeprice3-J147),Volsmile,2),0)),($A147-DateToday)+15,IF(Pricetype3=1,1,0),0))),J147)))</f>
        <v xml:space="preserve"> </v>
      </c>
      <c r="T147" s="250" t="str">
        <f>IF($A147="N/A"," ",IF(Pricetype3=2,MAX(K147,0),IF(OR(Pricetype3=1,Pricetype3=4),IF(K147=0,0,(_xll.EURO(K147,Strikeprice3,0,0,($AK147+IF(Smile=TRUE,VLOOKUP(MAX(-5,Strikeprice3-K147),Volsmile,2),0)),($A147-DateToday)+15,IF(Pricetype3=1,1,0),0))),K147)))</f>
        <v xml:space="preserve"> </v>
      </c>
      <c r="U147" s="177" t="str">
        <f t="shared" si="63"/>
        <v xml:space="preserve"> </v>
      </c>
      <c r="V147" s="178" t="str">
        <f t="shared" si="79"/>
        <v xml:space="preserve"> </v>
      </c>
      <c r="W147" s="178" t="str">
        <f t="shared" si="80"/>
        <v xml:space="preserve"> </v>
      </c>
      <c r="X147" s="178" t="str">
        <f t="shared" si="81"/>
        <v xml:space="preserve"> </v>
      </c>
      <c r="Y147" s="178" t="str">
        <f t="shared" si="82"/>
        <v xml:space="preserve"> </v>
      </c>
      <c r="Z147" s="178" t="str">
        <f t="shared" si="83"/>
        <v xml:space="preserve"> </v>
      </c>
      <c r="AA147" s="178" t="str">
        <f t="shared" si="84"/>
        <v xml:space="preserve"> </v>
      </c>
      <c r="AB147" s="178" t="str">
        <f t="shared" si="85"/>
        <v xml:space="preserve"> </v>
      </c>
      <c r="AC147" s="178" t="str">
        <f t="shared" si="86"/>
        <v xml:space="preserve"> </v>
      </c>
      <c r="AD147" s="178" t="str">
        <f t="shared" si="87"/>
        <v xml:space="preserve"> </v>
      </c>
      <c r="AE147" s="178" t="str">
        <f t="shared" si="88"/>
        <v xml:space="preserve"> </v>
      </c>
      <c r="AF147" s="224" t="str">
        <f t="shared" si="89"/>
        <v xml:space="preserve"> </v>
      </c>
      <c r="AG147" s="224" t="str">
        <f t="shared" si="90"/>
        <v xml:space="preserve"> </v>
      </c>
      <c r="AH147" s="224" t="str">
        <f t="shared" si="91"/>
        <v xml:space="preserve"> </v>
      </c>
      <c r="AI147" s="224" t="str">
        <f t="shared" si="64"/>
        <v xml:space="preserve"> </v>
      </c>
      <c r="AJ147" s="224" t="str">
        <f t="shared" si="65"/>
        <v xml:space="preserve"> </v>
      </c>
      <c r="AK147" s="224" t="str">
        <f t="shared" si="92"/>
        <v xml:space="preserve"> </v>
      </c>
      <c r="AL147" s="224" t="str">
        <f>IF($A147="N/A"," ",IF(PV=1,0,'Pricing Inputs3'!R180))</f>
        <v xml:space="preserve"> </v>
      </c>
      <c r="AM147" s="313" t="str">
        <f t="shared" si="66"/>
        <v xml:space="preserve"> </v>
      </c>
      <c r="BQ147" t="str">
        <f t="shared" si="67"/>
        <v xml:space="preserve"> </v>
      </c>
      <c r="BR147" t="str">
        <f t="shared" si="68"/>
        <v xml:space="preserve"> </v>
      </c>
      <c r="BS147" t="str">
        <f t="shared" si="69"/>
        <v xml:space="preserve"> </v>
      </c>
    </row>
    <row r="148" spans="1:71" x14ac:dyDescent="0.2">
      <c r="A148" s="253" t="str">
        <f>IF(A147="N/A","N/A",IF(EDATE(A147,1)&gt;Inputs!$Q$5,"N/A",EDATE(A147,1)))</f>
        <v>N/A</v>
      </c>
      <c r="B148" s="324" t="str">
        <f t="shared" si="62"/>
        <v xml:space="preserve"> </v>
      </c>
      <c r="C148" s="172" t="str">
        <f t="shared" si="70"/>
        <v xml:space="preserve"> </v>
      </c>
      <c r="D148" s="172" t="str">
        <f t="shared" si="71"/>
        <v xml:space="preserve"> </v>
      </c>
      <c r="E148" s="172" t="str">
        <f t="shared" si="72"/>
        <v xml:space="preserve"> </v>
      </c>
      <c r="F148" s="172" t="str">
        <f t="shared" si="73"/>
        <v xml:space="preserve"> </v>
      </c>
      <c r="G148" s="172" t="str">
        <f t="shared" si="74"/>
        <v xml:space="preserve"> </v>
      </c>
      <c r="H148" s="172" t="str">
        <f t="shared" si="75"/>
        <v xml:space="preserve"> </v>
      </c>
      <c r="I148" s="172" t="str">
        <f t="shared" si="76"/>
        <v xml:space="preserve"> </v>
      </c>
      <c r="J148" s="172" t="str">
        <f t="shared" si="77"/>
        <v xml:space="preserve"> </v>
      </c>
      <c r="K148" s="172" t="str">
        <f t="shared" si="78"/>
        <v xml:space="preserve"> </v>
      </c>
      <c r="L148" s="250" t="str">
        <f>IF($A148="N/A"," ",IF(Pricetype3=2,MAX(C148,0),IF(OR(Pricetype3=1,Pricetype3=4),IF(C148=0,0,(_xll.EURO(C148,Strikeprice3,0,0,($AH148+IF(Smile=TRUE,VLOOKUP(MAX(-5,Strikeprice3-C148),Volsmile,2),0)),($A148-DateToday)+15,IF(Pricetype3=1,1,0),0))),C148)))</f>
        <v xml:space="preserve"> </v>
      </c>
      <c r="M148" s="250" t="str">
        <f>IF($A148="N/A"," ",IF(Pricetype3=2,MAX(D148,0),IF(OR(Pricetype3=1,Pricetype3=4),IF(D148=0,0,(_xll.EURO(D148,Strikeprice3,0,0,($AH148+IF(Smile=TRUE,VLOOKUP(MAX(-5,Strikeprice3-D148),Volsmile,2),0)),($A148-DateToday)+15,IF(Pricetype3=1,1,0),0))),D148)))</f>
        <v xml:space="preserve"> </v>
      </c>
      <c r="N148" s="250" t="str">
        <f>IF($A148="N/A"," ",IF(Pricetype3=2,MAX(E148,0),IF(OR(Pricetype3=1,Pricetype3=4),IF(E148=0,0,(_xll.EURO(E148,Strikeprice3,0,0,($AK148+IF(Smile=TRUE,VLOOKUP(MAX(-5,Strikeprice3-E148),Volsmile,2),0)),($A148-DateToday)+15,IF(Pricetype3=1,1,0),0))),E148)))</f>
        <v xml:space="preserve"> </v>
      </c>
      <c r="O148" s="250" t="str">
        <f>IF($A148="N/A"," ",IF(Pricetype3=2,MAX(F148,0),IF(OR(Pricetype3=1,Pricetype3=4),IF(F148=0,0,(_xll.EURO(F148,Strikeprice3,0,0,($AK148+IF(Smile=TRUE,VLOOKUP(MAX(-5,Strikeprice3-F148),Volsmile,2),0)),($A148-DateToday)+15,IF(Pricetype3=1,1,0),0))),F148)))</f>
        <v xml:space="preserve"> </v>
      </c>
      <c r="P148" s="250" t="str">
        <f>IF($A148="N/A"," ",IF(Pricetype3=2,MAX(G148,0),IF(OR(Pricetype3=1,Pricetype3=4),IF(G148=0,0,(_xll.EURO(G148,Strikeprice3,0,0,($AK148+IF(Smile=TRUE,VLOOKUP(MAX(-5,Strikeprice3-G148),Volsmile,2),0)),($A148-DateToday)+15,IF(Pricetype3=1,1,0),0))),G148)))</f>
        <v xml:space="preserve"> </v>
      </c>
      <c r="Q148" s="250" t="str">
        <f>IF($A148="N/A"," ",IF(Pricetype3=2,MAX(H148,0),IF(OR(Pricetype3=1,Pricetype3=4),IF(H148=0,0,(_xll.EURO(H148,Strikeprice3,0,0,($AK148+IF(Smile=TRUE,VLOOKUP(MAX(-5,Strikeprice3-H148),Volsmile,2),0)),($A148-DateToday)+15,IF(Pricetype3=1,1,0),0))),H148)))</f>
        <v xml:space="preserve"> </v>
      </c>
      <c r="R148" s="250" t="str">
        <f>IF($A148="N/A"," ",IF(Pricetype3=2,MAX(I148,0),IF(OR(Pricetype3=1,Pricetype3=4),IF(I148=0,0,(_xll.EURO(I148,Strikeprice3,0,0,($AK148+IF(Smile=TRUE,VLOOKUP(MAX(-5,Strikeprice3-I148),Volsmile,2),0)),($A148-DateToday)+15,IF(Pricetype3=1,1,0),0))),I148)))</f>
        <v xml:space="preserve"> </v>
      </c>
      <c r="S148" s="250" t="str">
        <f>IF($A148="N/A"," ",IF(Pricetype3=2,MAX(J148,0),IF(OR(Pricetype3=1,Pricetype3=4),IF(J148=0,0,(_xll.EURO(J148,Strikeprice3,0,0,($AK148+IF(Smile=TRUE,VLOOKUP(MAX(-5,Strikeprice3-J148),Volsmile,2),0)),($A148-DateToday)+15,IF(Pricetype3=1,1,0),0))),J148)))</f>
        <v xml:space="preserve"> </v>
      </c>
      <c r="T148" s="250" t="str">
        <f>IF($A148="N/A"," ",IF(Pricetype3=2,MAX(K148,0),IF(OR(Pricetype3=1,Pricetype3=4),IF(K148=0,0,(_xll.EURO(K148,Strikeprice3,0,0,($AK148+IF(Smile=TRUE,VLOOKUP(MAX(-5,Strikeprice3-K148),Volsmile,2),0)),($A148-DateToday)+15,IF(Pricetype3=1,1,0),0))),K148)))</f>
        <v xml:space="preserve"> </v>
      </c>
      <c r="U148" s="177" t="str">
        <f t="shared" si="63"/>
        <v xml:space="preserve"> </v>
      </c>
      <c r="V148" s="178" t="str">
        <f t="shared" si="79"/>
        <v xml:space="preserve"> </v>
      </c>
      <c r="W148" s="178" t="str">
        <f t="shared" si="80"/>
        <v xml:space="preserve"> </v>
      </c>
      <c r="X148" s="178" t="str">
        <f t="shared" si="81"/>
        <v xml:space="preserve"> </v>
      </c>
      <c r="Y148" s="178" t="str">
        <f t="shared" si="82"/>
        <v xml:space="preserve"> </v>
      </c>
      <c r="Z148" s="178" t="str">
        <f t="shared" si="83"/>
        <v xml:space="preserve"> </v>
      </c>
      <c r="AA148" s="178" t="str">
        <f t="shared" si="84"/>
        <v xml:space="preserve"> </v>
      </c>
      <c r="AB148" s="178" t="str">
        <f t="shared" si="85"/>
        <v xml:space="preserve"> </v>
      </c>
      <c r="AC148" s="178" t="str">
        <f t="shared" si="86"/>
        <v xml:space="preserve"> </v>
      </c>
      <c r="AD148" s="178" t="str">
        <f t="shared" si="87"/>
        <v xml:space="preserve"> </v>
      </c>
      <c r="AE148" s="178" t="str">
        <f t="shared" si="88"/>
        <v xml:space="preserve"> </v>
      </c>
      <c r="AF148" s="224" t="str">
        <f t="shared" si="89"/>
        <v xml:space="preserve"> </v>
      </c>
      <c r="AG148" s="224" t="str">
        <f t="shared" si="90"/>
        <v xml:space="preserve"> </v>
      </c>
      <c r="AH148" s="224" t="str">
        <f t="shared" si="91"/>
        <v xml:space="preserve"> </v>
      </c>
      <c r="AI148" s="224" t="str">
        <f t="shared" si="64"/>
        <v xml:space="preserve"> </v>
      </c>
      <c r="AJ148" s="224" t="str">
        <f t="shared" si="65"/>
        <v xml:space="preserve"> </v>
      </c>
      <c r="AK148" s="224" t="str">
        <f t="shared" si="92"/>
        <v xml:space="preserve"> </v>
      </c>
      <c r="AL148" s="224" t="str">
        <f>IF($A148="N/A"," ",IF(PV=1,0,'Pricing Inputs3'!R181))</f>
        <v xml:space="preserve"> </v>
      </c>
      <c r="AM148" s="313" t="str">
        <f t="shared" si="66"/>
        <v xml:space="preserve"> </v>
      </c>
      <c r="BQ148" t="str">
        <f t="shared" si="67"/>
        <v xml:space="preserve"> </v>
      </c>
      <c r="BR148" t="str">
        <f t="shared" si="68"/>
        <v xml:space="preserve"> </v>
      </c>
      <c r="BS148" t="str">
        <f t="shared" si="69"/>
        <v xml:space="preserve"> </v>
      </c>
    </row>
    <row r="149" spans="1:71" x14ac:dyDescent="0.2">
      <c r="A149" s="253" t="str">
        <f>IF(A148="N/A","N/A",IF(EDATE(A148,1)&gt;Inputs!$Q$5,"N/A",EDATE(A148,1)))</f>
        <v>N/A</v>
      </c>
      <c r="B149" s="324" t="str">
        <f t="shared" si="62"/>
        <v xml:space="preserve"> </v>
      </c>
      <c r="C149" s="172" t="str">
        <f t="shared" si="70"/>
        <v xml:space="preserve"> </v>
      </c>
      <c r="D149" s="172" t="str">
        <f t="shared" si="71"/>
        <v xml:space="preserve"> </v>
      </c>
      <c r="E149" s="172" t="str">
        <f t="shared" si="72"/>
        <v xml:space="preserve"> </v>
      </c>
      <c r="F149" s="172" t="str">
        <f t="shared" si="73"/>
        <v xml:space="preserve"> </v>
      </c>
      <c r="G149" s="172" t="str">
        <f t="shared" si="74"/>
        <v xml:space="preserve"> </v>
      </c>
      <c r="H149" s="172" t="str">
        <f t="shared" si="75"/>
        <v xml:space="preserve"> </v>
      </c>
      <c r="I149" s="172" t="str">
        <f t="shared" si="76"/>
        <v xml:space="preserve"> </v>
      </c>
      <c r="J149" s="172" t="str">
        <f t="shared" si="77"/>
        <v xml:space="preserve"> </v>
      </c>
      <c r="K149" s="172" t="str">
        <f t="shared" si="78"/>
        <v xml:space="preserve"> </v>
      </c>
      <c r="L149" s="250" t="str">
        <f>IF($A149="N/A"," ",IF(Pricetype3=2,MAX(C149,0),IF(OR(Pricetype3=1,Pricetype3=4),IF(C149=0,0,(_xll.EURO(C149,Strikeprice3,0,0,($AH149+IF(Smile=TRUE,VLOOKUP(MAX(-5,Strikeprice3-C149),Volsmile,2),0)),($A149-DateToday)+15,IF(Pricetype3=1,1,0),0))),C149)))</f>
        <v xml:space="preserve"> </v>
      </c>
      <c r="M149" s="250" t="str">
        <f>IF($A149="N/A"," ",IF(Pricetype3=2,MAX(D149,0),IF(OR(Pricetype3=1,Pricetype3=4),IF(D149=0,0,(_xll.EURO(D149,Strikeprice3,0,0,($AH149+IF(Smile=TRUE,VLOOKUP(MAX(-5,Strikeprice3-D149),Volsmile,2),0)),($A149-DateToday)+15,IF(Pricetype3=1,1,0),0))),D149)))</f>
        <v xml:space="preserve"> </v>
      </c>
      <c r="N149" s="250" t="str">
        <f>IF($A149="N/A"," ",IF(Pricetype3=2,MAX(E149,0),IF(OR(Pricetype3=1,Pricetype3=4),IF(E149=0,0,(_xll.EURO(E149,Strikeprice3,0,0,($AK149+IF(Smile=TRUE,VLOOKUP(MAX(-5,Strikeprice3-E149),Volsmile,2),0)),($A149-DateToday)+15,IF(Pricetype3=1,1,0),0))),E149)))</f>
        <v xml:space="preserve"> </v>
      </c>
      <c r="O149" s="250" t="str">
        <f>IF($A149="N/A"," ",IF(Pricetype3=2,MAX(F149,0),IF(OR(Pricetype3=1,Pricetype3=4),IF(F149=0,0,(_xll.EURO(F149,Strikeprice3,0,0,($AK149+IF(Smile=TRUE,VLOOKUP(MAX(-5,Strikeprice3-F149),Volsmile,2),0)),($A149-DateToday)+15,IF(Pricetype3=1,1,0),0))),F149)))</f>
        <v xml:space="preserve"> </v>
      </c>
      <c r="P149" s="250" t="str">
        <f>IF($A149="N/A"," ",IF(Pricetype3=2,MAX(G149,0),IF(OR(Pricetype3=1,Pricetype3=4),IF(G149=0,0,(_xll.EURO(G149,Strikeprice3,0,0,($AK149+IF(Smile=TRUE,VLOOKUP(MAX(-5,Strikeprice3-G149),Volsmile,2),0)),($A149-DateToday)+15,IF(Pricetype3=1,1,0),0))),G149)))</f>
        <v xml:space="preserve"> </v>
      </c>
      <c r="Q149" s="250" t="str">
        <f>IF($A149="N/A"," ",IF(Pricetype3=2,MAX(H149,0),IF(OR(Pricetype3=1,Pricetype3=4),IF(H149=0,0,(_xll.EURO(H149,Strikeprice3,0,0,($AK149+IF(Smile=TRUE,VLOOKUP(MAX(-5,Strikeprice3-H149),Volsmile,2),0)),($A149-DateToday)+15,IF(Pricetype3=1,1,0),0))),H149)))</f>
        <v xml:space="preserve"> </v>
      </c>
      <c r="R149" s="250" t="str">
        <f>IF($A149="N/A"," ",IF(Pricetype3=2,MAX(I149,0),IF(OR(Pricetype3=1,Pricetype3=4),IF(I149=0,0,(_xll.EURO(I149,Strikeprice3,0,0,($AK149+IF(Smile=TRUE,VLOOKUP(MAX(-5,Strikeprice3-I149),Volsmile,2),0)),($A149-DateToday)+15,IF(Pricetype3=1,1,0),0))),I149)))</f>
        <v xml:space="preserve"> </v>
      </c>
      <c r="S149" s="250" t="str">
        <f>IF($A149="N/A"," ",IF(Pricetype3=2,MAX(J149,0),IF(OR(Pricetype3=1,Pricetype3=4),IF(J149=0,0,(_xll.EURO(J149,Strikeprice3,0,0,($AK149+IF(Smile=TRUE,VLOOKUP(MAX(-5,Strikeprice3-J149),Volsmile,2),0)),($A149-DateToday)+15,IF(Pricetype3=1,1,0),0))),J149)))</f>
        <v xml:space="preserve"> </v>
      </c>
      <c r="T149" s="250" t="str">
        <f>IF($A149="N/A"," ",IF(Pricetype3=2,MAX(K149,0),IF(OR(Pricetype3=1,Pricetype3=4),IF(K149=0,0,(_xll.EURO(K149,Strikeprice3,0,0,($AK149+IF(Smile=TRUE,VLOOKUP(MAX(-5,Strikeprice3-K149),Volsmile,2),0)),($A149-DateToday)+15,IF(Pricetype3=1,1,0),0))),K149)))</f>
        <v xml:space="preserve"> </v>
      </c>
      <c r="U149" s="177" t="str">
        <f t="shared" si="63"/>
        <v xml:space="preserve"> </v>
      </c>
      <c r="V149" s="178" t="str">
        <f t="shared" si="79"/>
        <v xml:space="preserve"> </v>
      </c>
      <c r="W149" s="178" t="str">
        <f t="shared" si="80"/>
        <v xml:space="preserve"> </v>
      </c>
      <c r="X149" s="178" t="str">
        <f t="shared" si="81"/>
        <v xml:space="preserve"> </v>
      </c>
      <c r="Y149" s="178" t="str">
        <f t="shared" si="82"/>
        <v xml:space="preserve"> </v>
      </c>
      <c r="Z149" s="178" t="str">
        <f t="shared" si="83"/>
        <v xml:space="preserve"> </v>
      </c>
      <c r="AA149" s="178" t="str">
        <f t="shared" si="84"/>
        <v xml:space="preserve"> </v>
      </c>
      <c r="AB149" s="178" t="str">
        <f t="shared" si="85"/>
        <v xml:space="preserve"> </v>
      </c>
      <c r="AC149" s="178" t="str">
        <f t="shared" si="86"/>
        <v xml:space="preserve"> </v>
      </c>
      <c r="AD149" s="178" t="str">
        <f t="shared" si="87"/>
        <v xml:space="preserve"> </v>
      </c>
      <c r="AE149" s="178" t="str">
        <f t="shared" si="88"/>
        <v xml:space="preserve"> </v>
      </c>
      <c r="AF149" s="224" t="str">
        <f t="shared" si="89"/>
        <v xml:space="preserve"> </v>
      </c>
      <c r="AG149" s="224" t="str">
        <f t="shared" si="90"/>
        <v xml:space="preserve"> </v>
      </c>
      <c r="AH149" s="224" t="str">
        <f t="shared" si="91"/>
        <v xml:space="preserve"> </v>
      </c>
      <c r="AI149" s="224" t="str">
        <f t="shared" si="64"/>
        <v xml:space="preserve"> </v>
      </c>
      <c r="AJ149" s="224" t="str">
        <f t="shared" si="65"/>
        <v xml:space="preserve"> </v>
      </c>
      <c r="AK149" s="224" t="str">
        <f t="shared" si="92"/>
        <v xml:space="preserve"> </v>
      </c>
      <c r="AL149" s="224" t="str">
        <f>IF($A149="N/A"," ",IF(PV=1,0,'Pricing Inputs3'!R182))</f>
        <v xml:space="preserve"> </v>
      </c>
      <c r="AM149" s="313" t="str">
        <f t="shared" si="66"/>
        <v xml:space="preserve"> </v>
      </c>
      <c r="BQ149" t="str">
        <f t="shared" si="67"/>
        <v xml:space="preserve"> </v>
      </c>
      <c r="BR149" t="str">
        <f t="shared" si="68"/>
        <v xml:space="preserve"> </v>
      </c>
      <c r="BS149" t="str">
        <f t="shared" si="69"/>
        <v xml:space="preserve"> </v>
      </c>
    </row>
    <row r="150" spans="1:71" x14ac:dyDescent="0.2">
      <c r="A150" s="253" t="str">
        <f>IF(A149="N/A","N/A",IF(EDATE(A149,1)&gt;Inputs!$Q$5,"N/A",EDATE(A149,1)))</f>
        <v>N/A</v>
      </c>
      <c r="B150" s="324" t="str">
        <f t="shared" si="62"/>
        <v xml:space="preserve"> </v>
      </c>
      <c r="C150" s="172" t="str">
        <f t="shared" si="70"/>
        <v xml:space="preserve"> </v>
      </c>
      <c r="D150" s="172" t="str">
        <f t="shared" si="71"/>
        <v xml:space="preserve"> </v>
      </c>
      <c r="E150" s="172" t="str">
        <f t="shared" si="72"/>
        <v xml:space="preserve"> </v>
      </c>
      <c r="F150" s="172" t="str">
        <f t="shared" si="73"/>
        <v xml:space="preserve"> </v>
      </c>
      <c r="G150" s="172" t="str">
        <f t="shared" si="74"/>
        <v xml:space="preserve"> </v>
      </c>
      <c r="H150" s="172" t="str">
        <f t="shared" si="75"/>
        <v xml:space="preserve"> </v>
      </c>
      <c r="I150" s="172" t="str">
        <f t="shared" si="76"/>
        <v xml:space="preserve"> </v>
      </c>
      <c r="J150" s="172" t="str">
        <f t="shared" si="77"/>
        <v xml:space="preserve"> </v>
      </c>
      <c r="K150" s="172" t="str">
        <f t="shared" si="78"/>
        <v xml:space="preserve"> </v>
      </c>
      <c r="L150" s="250" t="str">
        <f>IF($A150="N/A"," ",IF(Pricetype3=2,MAX(C150,0),IF(OR(Pricetype3=1,Pricetype3=4),IF(C150=0,0,(_xll.EURO(C150,Strikeprice3,0,0,($AH150+IF(Smile=TRUE,VLOOKUP(MAX(-5,Strikeprice3-C150),Volsmile,2),0)),($A150-DateToday)+15,IF(Pricetype3=1,1,0),0))),C150)))</f>
        <v xml:space="preserve"> </v>
      </c>
      <c r="M150" s="250" t="str">
        <f>IF($A150="N/A"," ",IF(Pricetype3=2,MAX(D150,0),IF(OR(Pricetype3=1,Pricetype3=4),IF(D150=0,0,(_xll.EURO(D150,Strikeprice3,0,0,($AH150+IF(Smile=TRUE,VLOOKUP(MAX(-5,Strikeprice3-D150),Volsmile,2),0)),($A150-DateToday)+15,IF(Pricetype3=1,1,0),0))),D150)))</f>
        <v xml:space="preserve"> </v>
      </c>
      <c r="N150" s="250" t="str">
        <f>IF($A150="N/A"," ",IF(Pricetype3=2,MAX(E150,0),IF(OR(Pricetype3=1,Pricetype3=4),IF(E150=0,0,(_xll.EURO(E150,Strikeprice3,0,0,($AK150+IF(Smile=TRUE,VLOOKUP(MAX(-5,Strikeprice3-E150),Volsmile,2),0)),($A150-DateToday)+15,IF(Pricetype3=1,1,0),0))),E150)))</f>
        <v xml:space="preserve"> </v>
      </c>
      <c r="O150" s="250" t="str">
        <f>IF($A150="N/A"," ",IF(Pricetype3=2,MAX(F150,0),IF(OR(Pricetype3=1,Pricetype3=4),IF(F150=0,0,(_xll.EURO(F150,Strikeprice3,0,0,($AK150+IF(Smile=TRUE,VLOOKUP(MAX(-5,Strikeprice3-F150),Volsmile,2),0)),($A150-DateToday)+15,IF(Pricetype3=1,1,0),0))),F150)))</f>
        <v xml:space="preserve"> </v>
      </c>
      <c r="P150" s="250" t="str">
        <f>IF($A150="N/A"," ",IF(Pricetype3=2,MAX(G150,0),IF(OR(Pricetype3=1,Pricetype3=4),IF(G150=0,0,(_xll.EURO(G150,Strikeprice3,0,0,($AK150+IF(Smile=TRUE,VLOOKUP(MAX(-5,Strikeprice3-G150),Volsmile,2),0)),($A150-DateToday)+15,IF(Pricetype3=1,1,0),0))),G150)))</f>
        <v xml:space="preserve"> </v>
      </c>
      <c r="Q150" s="250" t="str">
        <f>IF($A150="N/A"," ",IF(Pricetype3=2,MAX(H150,0),IF(OR(Pricetype3=1,Pricetype3=4),IF(H150=0,0,(_xll.EURO(H150,Strikeprice3,0,0,($AK150+IF(Smile=TRUE,VLOOKUP(MAX(-5,Strikeprice3-H150),Volsmile,2),0)),($A150-DateToday)+15,IF(Pricetype3=1,1,0),0))),H150)))</f>
        <v xml:space="preserve"> </v>
      </c>
      <c r="R150" s="250" t="str">
        <f>IF($A150="N/A"," ",IF(Pricetype3=2,MAX(I150,0),IF(OR(Pricetype3=1,Pricetype3=4),IF(I150=0,0,(_xll.EURO(I150,Strikeprice3,0,0,($AK150+IF(Smile=TRUE,VLOOKUP(MAX(-5,Strikeprice3-I150),Volsmile,2),0)),($A150-DateToday)+15,IF(Pricetype3=1,1,0),0))),I150)))</f>
        <v xml:space="preserve"> </v>
      </c>
      <c r="S150" s="250" t="str">
        <f>IF($A150="N/A"," ",IF(Pricetype3=2,MAX(J150,0),IF(OR(Pricetype3=1,Pricetype3=4),IF(J150=0,0,(_xll.EURO(J150,Strikeprice3,0,0,($AK150+IF(Smile=TRUE,VLOOKUP(MAX(-5,Strikeprice3-J150),Volsmile,2),0)),($A150-DateToday)+15,IF(Pricetype3=1,1,0),0))),J150)))</f>
        <v xml:space="preserve"> </v>
      </c>
      <c r="T150" s="250" t="str">
        <f>IF($A150="N/A"," ",IF(Pricetype3=2,MAX(K150,0),IF(OR(Pricetype3=1,Pricetype3=4),IF(K150=0,0,(_xll.EURO(K150,Strikeprice3,0,0,($AK150+IF(Smile=TRUE,VLOOKUP(MAX(-5,Strikeprice3-K150),Volsmile,2),0)),($A150-DateToday)+15,IF(Pricetype3=1,1,0),0))),K150)))</f>
        <v xml:space="preserve"> </v>
      </c>
      <c r="U150" s="177" t="str">
        <f t="shared" si="63"/>
        <v xml:space="preserve"> </v>
      </c>
      <c r="V150" s="178" t="str">
        <f t="shared" si="79"/>
        <v xml:space="preserve"> </v>
      </c>
      <c r="W150" s="178" t="str">
        <f t="shared" si="80"/>
        <v xml:space="preserve"> </v>
      </c>
      <c r="X150" s="178" t="str">
        <f t="shared" si="81"/>
        <v xml:space="preserve"> </v>
      </c>
      <c r="Y150" s="178" t="str">
        <f t="shared" si="82"/>
        <v xml:space="preserve"> </v>
      </c>
      <c r="Z150" s="178" t="str">
        <f t="shared" si="83"/>
        <v xml:space="preserve"> </v>
      </c>
      <c r="AA150" s="178" t="str">
        <f t="shared" si="84"/>
        <v xml:space="preserve"> </v>
      </c>
      <c r="AB150" s="178" t="str">
        <f t="shared" si="85"/>
        <v xml:space="preserve"> </v>
      </c>
      <c r="AC150" s="178" t="str">
        <f t="shared" si="86"/>
        <v xml:space="preserve"> </v>
      </c>
      <c r="AD150" s="178" t="str">
        <f t="shared" si="87"/>
        <v xml:space="preserve"> </v>
      </c>
      <c r="AE150" s="178" t="str">
        <f t="shared" si="88"/>
        <v xml:space="preserve"> </v>
      </c>
      <c r="AF150" s="224" t="str">
        <f t="shared" si="89"/>
        <v xml:space="preserve"> </v>
      </c>
      <c r="AG150" s="224" t="str">
        <f t="shared" si="90"/>
        <v xml:space="preserve"> </v>
      </c>
      <c r="AH150" s="224" t="str">
        <f t="shared" si="91"/>
        <v xml:space="preserve"> </v>
      </c>
      <c r="AI150" s="224" t="str">
        <f t="shared" si="64"/>
        <v xml:space="preserve"> </v>
      </c>
      <c r="AJ150" s="224" t="str">
        <f t="shared" si="65"/>
        <v xml:space="preserve"> </v>
      </c>
      <c r="AK150" s="224" t="str">
        <f t="shared" si="92"/>
        <v xml:space="preserve"> </v>
      </c>
      <c r="AL150" s="224" t="str">
        <f>IF($A150="N/A"," ",IF(PV=1,0,'Pricing Inputs3'!R183))</f>
        <v xml:space="preserve"> </v>
      </c>
      <c r="AM150" s="313" t="str">
        <f t="shared" si="66"/>
        <v xml:space="preserve"> </v>
      </c>
      <c r="BQ150" t="str">
        <f t="shared" si="67"/>
        <v xml:space="preserve"> </v>
      </c>
      <c r="BR150" t="str">
        <f t="shared" si="68"/>
        <v xml:space="preserve"> </v>
      </c>
      <c r="BS150" t="str">
        <f t="shared" si="69"/>
        <v xml:space="preserve"> </v>
      </c>
    </row>
    <row r="151" spans="1:71" x14ac:dyDescent="0.2">
      <c r="A151" s="253" t="str">
        <f>IF(A150="N/A","N/A",IF(EDATE(A150,1)&gt;Inputs!$Q$5,"N/A",EDATE(A150,1)))</f>
        <v>N/A</v>
      </c>
      <c r="B151" s="324" t="str">
        <f t="shared" si="62"/>
        <v xml:space="preserve"> </v>
      </c>
      <c r="C151" s="172" t="str">
        <f t="shared" si="70"/>
        <v xml:space="preserve"> </v>
      </c>
      <c r="D151" s="172" t="str">
        <f t="shared" si="71"/>
        <v xml:space="preserve"> </v>
      </c>
      <c r="E151" s="172" t="str">
        <f t="shared" si="72"/>
        <v xml:space="preserve"> </v>
      </c>
      <c r="F151" s="172" t="str">
        <f t="shared" si="73"/>
        <v xml:space="preserve"> </v>
      </c>
      <c r="G151" s="172" t="str">
        <f t="shared" si="74"/>
        <v xml:space="preserve"> </v>
      </c>
      <c r="H151" s="172" t="str">
        <f t="shared" si="75"/>
        <v xml:space="preserve"> </v>
      </c>
      <c r="I151" s="172" t="str">
        <f t="shared" si="76"/>
        <v xml:space="preserve"> </v>
      </c>
      <c r="J151" s="172" t="str">
        <f t="shared" si="77"/>
        <v xml:space="preserve"> </v>
      </c>
      <c r="K151" s="172" t="str">
        <f t="shared" si="78"/>
        <v xml:space="preserve"> </v>
      </c>
      <c r="L151" s="250" t="str">
        <f>IF($A151="N/A"," ",IF(Pricetype3=2,MAX(C151,0),IF(OR(Pricetype3=1,Pricetype3=4),IF(C151=0,0,(_xll.EURO(C151,Strikeprice3,0,0,($AH151+IF(Smile=TRUE,VLOOKUP(MAX(-5,Strikeprice3-C151),Volsmile,2),0)),($A151-DateToday)+15,IF(Pricetype3=1,1,0),0))),C151)))</f>
        <v xml:space="preserve"> </v>
      </c>
      <c r="M151" s="250" t="str">
        <f>IF($A151="N/A"," ",IF(Pricetype3=2,MAX(D151,0),IF(OR(Pricetype3=1,Pricetype3=4),IF(D151=0,0,(_xll.EURO(D151,Strikeprice3,0,0,($AH151+IF(Smile=TRUE,VLOOKUP(MAX(-5,Strikeprice3-D151),Volsmile,2),0)),($A151-DateToday)+15,IF(Pricetype3=1,1,0),0))),D151)))</f>
        <v xml:space="preserve"> </v>
      </c>
      <c r="N151" s="250" t="str">
        <f>IF($A151="N/A"," ",IF(Pricetype3=2,MAX(E151,0),IF(OR(Pricetype3=1,Pricetype3=4),IF(E151=0,0,(_xll.EURO(E151,Strikeprice3,0,0,($AK151+IF(Smile=TRUE,VLOOKUP(MAX(-5,Strikeprice3-E151),Volsmile,2),0)),($A151-DateToday)+15,IF(Pricetype3=1,1,0),0))),E151)))</f>
        <v xml:space="preserve"> </v>
      </c>
      <c r="O151" s="250" t="str">
        <f>IF($A151="N/A"," ",IF(Pricetype3=2,MAX(F151,0),IF(OR(Pricetype3=1,Pricetype3=4),IF(F151=0,0,(_xll.EURO(F151,Strikeprice3,0,0,($AK151+IF(Smile=TRUE,VLOOKUP(MAX(-5,Strikeprice3-F151),Volsmile,2),0)),($A151-DateToday)+15,IF(Pricetype3=1,1,0),0))),F151)))</f>
        <v xml:space="preserve"> </v>
      </c>
      <c r="P151" s="250" t="str">
        <f>IF($A151="N/A"," ",IF(Pricetype3=2,MAX(G151,0),IF(OR(Pricetype3=1,Pricetype3=4),IF(G151=0,0,(_xll.EURO(G151,Strikeprice3,0,0,($AK151+IF(Smile=TRUE,VLOOKUP(MAX(-5,Strikeprice3-G151),Volsmile,2),0)),($A151-DateToday)+15,IF(Pricetype3=1,1,0),0))),G151)))</f>
        <v xml:space="preserve"> </v>
      </c>
      <c r="Q151" s="250" t="str">
        <f>IF($A151="N/A"," ",IF(Pricetype3=2,MAX(H151,0),IF(OR(Pricetype3=1,Pricetype3=4),IF(H151=0,0,(_xll.EURO(H151,Strikeprice3,0,0,($AK151+IF(Smile=TRUE,VLOOKUP(MAX(-5,Strikeprice3-H151),Volsmile,2),0)),($A151-DateToday)+15,IF(Pricetype3=1,1,0),0))),H151)))</f>
        <v xml:space="preserve"> </v>
      </c>
      <c r="R151" s="250" t="str">
        <f>IF($A151="N/A"," ",IF(Pricetype3=2,MAX(I151,0),IF(OR(Pricetype3=1,Pricetype3=4),IF(I151=0,0,(_xll.EURO(I151,Strikeprice3,0,0,($AK151+IF(Smile=TRUE,VLOOKUP(MAX(-5,Strikeprice3-I151),Volsmile,2),0)),($A151-DateToday)+15,IF(Pricetype3=1,1,0),0))),I151)))</f>
        <v xml:space="preserve"> </v>
      </c>
      <c r="S151" s="250" t="str">
        <f>IF($A151="N/A"," ",IF(Pricetype3=2,MAX(J151,0),IF(OR(Pricetype3=1,Pricetype3=4),IF(J151=0,0,(_xll.EURO(J151,Strikeprice3,0,0,($AK151+IF(Smile=TRUE,VLOOKUP(MAX(-5,Strikeprice3-J151),Volsmile,2),0)),($A151-DateToday)+15,IF(Pricetype3=1,1,0),0))),J151)))</f>
        <v xml:space="preserve"> </v>
      </c>
      <c r="T151" s="250" t="str">
        <f>IF($A151="N/A"," ",IF(Pricetype3=2,MAX(K151,0),IF(OR(Pricetype3=1,Pricetype3=4),IF(K151=0,0,(_xll.EURO(K151,Strikeprice3,0,0,($AK151+IF(Smile=TRUE,VLOOKUP(MAX(-5,Strikeprice3-K151),Volsmile,2),0)),($A151-DateToday)+15,IF(Pricetype3=1,1,0),0))),K151)))</f>
        <v xml:space="preserve"> </v>
      </c>
      <c r="U151" s="177" t="str">
        <f t="shared" si="63"/>
        <v xml:space="preserve"> </v>
      </c>
      <c r="V151" s="178" t="str">
        <f t="shared" si="79"/>
        <v xml:space="preserve"> </v>
      </c>
      <c r="W151" s="178" t="str">
        <f t="shared" si="80"/>
        <v xml:space="preserve"> </v>
      </c>
      <c r="X151" s="178" t="str">
        <f t="shared" si="81"/>
        <v xml:space="preserve"> </v>
      </c>
      <c r="Y151" s="178" t="str">
        <f t="shared" si="82"/>
        <v xml:space="preserve"> </v>
      </c>
      <c r="Z151" s="178" t="str">
        <f t="shared" si="83"/>
        <v xml:space="preserve"> </v>
      </c>
      <c r="AA151" s="178" t="str">
        <f t="shared" si="84"/>
        <v xml:space="preserve"> </v>
      </c>
      <c r="AB151" s="178" t="str">
        <f t="shared" si="85"/>
        <v xml:space="preserve"> </v>
      </c>
      <c r="AC151" s="178" t="str">
        <f t="shared" si="86"/>
        <v xml:space="preserve"> </v>
      </c>
      <c r="AD151" s="178" t="str">
        <f t="shared" si="87"/>
        <v xml:space="preserve"> </v>
      </c>
      <c r="AE151" s="178" t="str">
        <f t="shared" si="88"/>
        <v xml:space="preserve"> </v>
      </c>
      <c r="AF151" s="224" t="str">
        <f t="shared" si="89"/>
        <v xml:space="preserve"> </v>
      </c>
      <c r="AG151" s="224" t="str">
        <f t="shared" si="90"/>
        <v xml:space="preserve"> </v>
      </c>
      <c r="AH151" s="224" t="str">
        <f t="shared" si="91"/>
        <v xml:space="preserve"> </v>
      </c>
      <c r="AI151" s="224" t="str">
        <f t="shared" si="64"/>
        <v xml:space="preserve"> </v>
      </c>
      <c r="AJ151" s="224" t="str">
        <f t="shared" si="65"/>
        <v xml:space="preserve"> </v>
      </c>
      <c r="AK151" s="224" t="str">
        <f t="shared" si="92"/>
        <v xml:space="preserve"> </v>
      </c>
      <c r="AL151" s="224" t="str">
        <f>IF($A151="N/A"," ",IF(PV=1,0,'Pricing Inputs3'!R184))</f>
        <v xml:space="preserve"> </v>
      </c>
      <c r="AM151" s="313" t="str">
        <f t="shared" si="66"/>
        <v xml:space="preserve"> </v>
      </c>
      <c r="BQ151" t="str">
        <f t="shared" si="67"/>
        <v xml:space="preserve"> </v>
      </c>
      <c r="BR151" t="str">
        <f t="shared" si="68"/>
        <v xml:space="preserve"> </v>
      </c>
      <c r="BS151" t="str">
        <f t="shared" si="69"/>
        <v xml:space="preserve"> </v>
      </c>
    </row>
    <row r="152" spans="1:71" x14ac:dyDescent="0.2">
      <c r="A152" s="253" t="str">
        <f>IF(A151="N/A","N/A",IF(EDATE(A151,1)&gt;Inputs!$Q$5,"N/A",EDATE(A151,1)))</f>
        <v>N/A</v>
      </c>
      <c r="B152" s="324" t="str">
        <f t="shared" si="62"/>
        <v xml:space="preserve"> </v>
      </c>
      <c r="C152" s="172" t="str">
        <f t="shared" si="70"/>
        <v xml:space="preserve"> </v>
      </c>
      <c r="D152" s="172" t="str">
        <f t="shared" si="71"/>
        <v xml:space="preserve"> </v>
      </c>
      <c r="E152" s="172" t="str">
        <f t="shared" si="72"/>
        <v xml:space="preserve"> </v>
      </c>
      <c r="F152" s="172" t="str">
        <f t="shared" si="73"/>
        <v xml:space="preserve"> </v>
      </c>
      <c r="G152" s="172" t="str">
        <f t="shared" si="74"/>
        <v xml:space="preserve"> </v>
      </c>
      <c r="H152" s="172" t="str">
        <f t="shared" si="75"/>
        <v xml:space="preserve"> </v>
      </c>
      <c r="I152" s="172" t="str">
        <f t="shared" si="76"/>
        <v xml:space="preserve"> </v>
      </c>
      <c r="J152" s="172" t="str">
        <f t="shared" si="77"/>
        <v xml:space="preserve"> </v>
      </c>
      <c r="K152" s="172" t="str">
        <f t="shared" si="78"/>
        <v xml:space="preserve"> </v>
      </c>
      <c r="L152" s="250" t="str">
        <f>IF($A152="N/A"," ",IF(Pricetype3=2,MAX(C152,0),IF(OR(Pricetype3=1,Pricetype3=4),IF(C152=0,0,(_xll.EURO(C152,Strikeprice3,0,0,($AH152+IF(Smile=TRUE,VLOOKUP(MAX(-5,Strikeprice3-C152),Volsmile,2),0)),($A152-DateToday)+15,IF(Pricetype3=1,1,0),0))),C152)))</f>
        <v xml:space="preserve"> </v>
      </c>
      <c r="M152" s="250" t="str">
        <f>IF($A152="N/A"," ",IF(Pricetype3=2,MAX(D152,0),IF(OR(Pricetype3=1,Pricetype3=4),IF(D152=0,0,(_xll.EURO(D152,Strikeprice3,0,0,($AH152+IF(Smile=TRUE,VLOOKUP(MAX(-5,Strikeprice3-D152),Volsmile,2),0)),($A152-DateToday)+15,IF(Pricetype3=1,1,0),0))),D152)))</f>
        <v xml:space="preserve"> </v>
      </c>
      <c r="N152" s="250" t="str">
        <f>IF($A152="N/A"," ",IF(Pricetype3=2,MAX(E152,0),IF(OR(Pricetype3=1,Pricetype3=4),IF(E152=0,0,(_xll.EURO(E152,Strikeprice3,0,0,($AK152+IF(Smile=TRUE,VLOOKUP(MAX(-5,Strikeprice3-E152),Volsmile,2),0)),($A152-DateToday)+15,IF(Pricetype3=1,1,0),0))),E152)))</f>
        <v xml:space="preserve"> </v>
      </c>
      <c r="O152" s="250" t="str">
        <f>IF($A152="N/A"," ",IF(Pricetype3=2,MAX(F152,0),IF(OR(Pricetype3=1,Pricetype3=4),IF(F152=0,0,(_xll.EURO(F152,Strikeprice3,0,0,($AK152+IF(Smile=TRUE,VLOOKUP(MAX(-5,Strikeprice3-F152),Volsmile,2),0)),($A152-DateToday)+15,IF(Pricetype3=1,1,0),0))),F152)))</f>
        <v xml:space="preserve"> </v>
      </c>
      <c r="P152" s="250" t="str">
        <f>IF($A152="N/A"," ",IF(Pricetype3=2,MAX(G152,0),IF(OR(Pricetype3=1,Pricetype3=4),IF(G152=0,0,(_xll.EURO(G152,Strikeprice3,0,0,($AK152+IF(Smile=TRUE,VLOOKUP(MAX(-5,Strikeprice3-G152),Volsmile,2),0)),($A152-DateToday)+15,IF(Pricetype3=1,1,0),0))),G152)))</f>
        <v xml:space="preserve"> </v>
      </c>
      <c r="Q152" s="250" t="str">
        <f>IF($A152="N/A"," ",IF(Pricetype3=2,MAX(H152,0),IF(OR(Pricetype3=1,Pricetype3=4),IF(H152=0,0,(_xll.EURO(H152,Strikeprice3,0,0,($AK152+IF(Smile=TRUE,VLOOKUP(MAX(-5,Strikeprice3-H152),Volsmile,2),0)),($A152-DateToday)+15,IF(Pricetype3=1,1,0),0))),H152)))</f>
        <v xml:space="preserve"> </v>
      </c>
      <c r="R152" s="250" t="str">
        <f>IF($A152="N/A"," ",IF(Pricetype3=2,MAX(I152,0),IF(OR(Pricetype3=1,Pricetype3=4),IF(I152=0,0,(_xll.EURO(I152,Strikeprice3,0,0,($AK152+IF(Smile=TRUE,VLOOKUP(MAX(-5,Strikeprice3-I152),Volsmile,2),0)),($A152-DateToday)+15,IF(Pricetype3=1,1,0),0))),I152)))</f>
        <v xml:space="preserve"> </v>
      </c>
      <c r="S152" s="250" t="str">
        <f>IF($A152="N/A"," ",IF(Pricetype3=2,MAX(J152,0),IF(OR(Pricetype3=1,Pricetype3=4),IF(J152=0,0,(_xll.EURO(J152,Strikeprice3,0,0,($AK152+IF(Smile=TRUE,VLOOKUP(MAX(-5,Strikeprice3-J152),Volsmile,2),0)),($A152-DateToday)+15,IF(Pricetype3=1,1,0),0))),J152)))</f>
        <v xml:space="preserve"> </v>
      </c>
      <c r="T152" s="250" t="str">
        <f>IF($A152="N/A"," ",IF(Pricetype3=2,MAX(K152,0),IF(OR(Pricetype3=1,Pricetype3=4),IF(K152=0,0,(_xll.EURO(K152,Strikeprice3,0,0,($AK152+IF(Smile=TRUE,VLOOKUP(MAX(-5,Strikeprice3-K152),Volsmile,2),0)),($A152-DateToday)+15,IF(Pricetype3=1,1,0),0))),K152)))</f>
        <v xml:space="preserve"> </v>
      </c>
      <c r="U152" s="177" t="str">
        <f t="shared" si="63"/>
        <v xml:space="preserve"> </v>
      </c>
      <c r="V152" s="178" t="str">
        <f t="shared" si="79"/>
        <v xml:space="preserve"> </v>
      </c>
      <c r="W152" s="178" t="str">
        <f t="shared" si="80"/>
        <v xml:space="preserve"> </v>
      </c>
      <c r="X152" s="178" t="str">
        <f t="shared" si="81"/>
        <v xml:space="preserve"> </v>
      </c>
      <c r="Y152" s="178" t="str">
        <f t="shared" si="82"/>
        <v xml:space="preserve"> </v>
      </c>
      <c r="Z152" s="178" t="str">
        <f t="shared" si="83"/>
        <v xml:space="preserve"> </v>
      </c>
      <c r="AA152" s="178" t="str">
        <f t="shared" si="84"/>
        <v xml:space="preserve"> </v>
      </c>
      <c r="AB152" s="178" t="str">
        <f t="shared" si="85"/>
        <v xml:space="preserve"> </v>
      </c>
      <c r="AC152" s="178" t="str">
        <f t="shared" si="86"/>
        <v xml:space="preserve"> </v>
      </c>
      <c r="AD152" s="178" t="str">
        <f t="shared" si="87"/>
        <v xml:space="preserve"> </v>
      </c>
      <c r="AE152" s="178" t="str">
        <f t="shared" si="88"/>
        <v xml:space="preserve"> </v>
      </c>
      <c r="AF152" s="224" t="str">
        <f t="shared" si="89"/>
        <v xml:space="preserve"> </v>
      </c>
      <c r="AG152" s="224" t="str">
        <f t="shared" si="90"/>
        <v xml:space="preserve"> </v>
      </c>
      <c r="AH152" s="224" t="str">
        <f t="shared" si="91"/>
        <v xml:space="preserve"> </v>
      </c>
      <c r="AI152" s="224" t="str">
        <f t="shared" si="64"/>
        <v xml:space="preserve"> </v>
      </c>
      <c r="AJ152" s="224" t="str">
        <f t="shared" si="65"/>
        <v xml:space="preserve"> </v>
      </c>
      <c r="AK152" s="224" t="str">
        <f t="shared" si="92"/>
        <v xml:space="preserve"> </v>
      </c>
      <c r="AL152" s="224" t="str">
        <f>IF($A152="N/A"," ",IF(PV=1,0,'Pricing Inputs3'!R185))</f>
        <v xml:space="preserve"> </v>
      </c>
      <c r="AM152" s="313" t="str">
        <f t="shared" si="66"/>
        <v xml:space="preserve"> </v>
      </c>
      <c r="BQ152" t="str">
        <f t="shared" si="67"/>
        <v xml:space="preserve"> </v>
      </c>
      <c r="BR152" t="str">
        <f t="shared" si="68"/>
        <v xml:space="preserve"> </v>
      </c>
      <c r="BS152" t="str">
        <f t="shared" si="69"/>
        <v xml:space="preserve"> </v>
      </c>
    </row>
    <row r="153" spans="1:71" x14ac:dyDescent="0.2">
      <c r="A153" s="253" t="str">
        <f>IF(A152="N/A","N/A",IF(EDATE(A152,1)&gt;Inputs!$Q$5,"N/A",EDATE(A152,1)))</f>
        <v>N/A</v>
      </c>
      <c r="B153" s="324" t="str">
        <f t="shared" si="62"/>
        <v xml:space="preserve"> </v>
      </c>
      <c r="C153" s="172" t="str">
        <f t="shared" si="70"/>
        <v xml:space="preserve"> </v>
      </c>
      <c r="D153" s="172" t="str">
        <f t="shared" si="71"/>
        <v xml:space="preserve"> </v>
      </c>
      <c r="E153" s="172" t="str">
        <f t="shared" si="72"/>
        <v xml:space="preserve"> </v>
      </c>
      <c r="F153" s="172" t="str">
        <f t="shared" si="73"/>
        <v xml:space="preserve"> </v>
      </c>
      <c r="G153" s="172" t="str">
        <f t="shared" si="74"/>
        <v xml:space="preserve"> </v>
      </c>
      <c r="H153" s="172" t="str">
        <f t="shared" si="75"/>
        <v xml:space="preserve"> </v>
      </c>
      <c r="I153" s="172" t="str">
        <f t="shared" si="76"/>
        <v xml:space="preserve"> </v>
      </c>
      <c r="J153" s="172" t="str">
        <f t="shared" si="77"/>
        <v xml:space="preserve"> </v>
      </c>
      <c r="K153" s="172" t="str">
        <f t="shared" si="78"/>
        <v xml:space="preserve"> </v>
      </c>
      <c r="L153" s="250" t="str">
        <f>IF($A153="N/A"," ",IF(Pricetype3=2,MAX(C153,0),IF(OR(Pricetype3=1,Pricetype3=4),IF(C153=0,0,(_xll.EURO(C153,Strikeprice3,0,0,($AH153+IF(Smile=TRUE,VLOOKUP(MAX(-5,Strikeprice3-C153),Volsmile,2),0)),($A153-DateToday)+15,IF(Pricetype3=1,1,0),0))),C153)))</f>
        <v xml:space="preserve"> </v>
      </c>
      <c r="M153" s="250" t="str">
        <f>IF($A153="N/A"," ",IF(Pricetype3=2,MAX(D153,0),IF(OR(Pricetype3=1,Pricetype3=4),IF(D153=0,0,(_xll.EURO(D153,Strikeprice3,0,0,($AH153+IF(Smile=TRUE,VLOOKUP(MAX(-5,Strikeprice3-D153),Volsmile,2),0)),($A153-DateToday)+15,IF(Pricetype3=1,1,0),0))),D153)))</f>
        <v xml:space="preserve"> </v>
      </c>
      <c r="N153" s="250" t="str">
        <f>IF($A153="N/A"," ",IF(Pricetype3=2,MAX(E153,0),IF(OR(Pricetype3=1,Pricetype3=4),IF(E153=0,0,(_xll.EURO(E153,Strikeprice3,0,0,($AK153+IF(Smile=TRUE,VLOOKUP(MAX(-5,Strikeprice3-E153),Volsmile,2),0)),($A153-DateToday)+15,IF(Pricetype3=1,1,0),0))),E153)))</f>
        <v xml:space="preserve"> </v>
      </c>
      <c r="O153" s="250" t="str">
        <f>IF($A153="N/A"," ",IF(Pricetype3=2,MAX(F153,0),IF(OR(Pricetype3=1,Pricetype3=4),IF(F153=0,0,(_xll.EURO(F153,Strikeprice3,0,0,($AK153+IF(Smile=TRUE,VLOOKUP(MAX(-5,Strikeprice3-F153),Volsmile,2),0)),($A153-DateToday)+15,IF(Pricetype3=1,1,0),0))),F153)))</f>
        <v xml:space="preserve"> </v>
      </c>
      <c r="P153" s="250" t="str">
        <f>IF($A153="N/A"," ",IF(Pricetype3=2,MAX(G153,0),IF(OR(Pricetype3=1,Pricetype3=4),IF(G153=0,0,(_xll.EURO(G153,Strikeprice3,0,0,($AK153+IF(Smile=TRUE,VLOOKUP(MAX(-5,Strikeprice3-G153),Volsmile,2),0)),($A153-DateToday)+15,IF(Pricetype3=1,1,0),0))),G153)))</f>
        <v xml:space="preserve"> </v>
      </c>
      <c r="Q153" s="250" t="str">
        <f>IF($A153="N/A"," ",IF(Pricetype3=2,MAX(H153,0),IF(OR(Pricetype3=1,Pricetype3=4),IF(H153=0,0,(_xll.EURO(H153,Strikeprice3,0,0,($AK153+IF(Smile=TRUE,VLOOKUP(MAX(-5,Strikeprice3-H153),Volsmile,2),0)),($A153-DateToday)+15,IF(Pricetype3=1,1,0),0))),H153)))</f>
        <v xml:space="preserve"> </v>
      </c>
      <c r="R153" s="250" t="str">
        <f>IF($A153="N/A"," ",IF(Pricetype3=2,MAX(I153,0),IF(OR(Pricetype3=1,Pricetype3=4),IF(I153=0,0,(_xll.EURO(I153,Strikeprice3,0,0,($AK153+IF(Smile=TRUE,VLOOKUP(MAX(-5,Strikeprice3-I153),Volsmile,2),0)),($A153-DateToday)+15,IF(Pricetype3=1,1,0),0))),I153)))</f>
        <v xml:space="preserve"> </v>
      </c>
      <c r="S153" s="250" t="str">
        <f>IF($A153="N/A"," ",IF(Pricetype3=2,MAX(J153,0),IF(OR(Pricetype3=1,Pricetype3=4),IF(J153=0,0,(_xll.EURO(J153,Strikeprice3,0,0,($AK153+IF(Smile=TRUE,VLOOKUP(MAX(-5,Strikeprice3-J153),Volsmile,2),0)),($A153-DateToday)+15,IF(Pricetype3=1,1,0),0))),J153)))</f>
        <v xml:space="preserve"> </v>
      </c>
      <c r="T153" s="250" t="str">
        <f>IF($A153="N/A"," ",IF(Pricetype3=2,MAX(K153,0),IF(OR(Pricetype3=1,Pricetype3=4),IF(K153=0,0,(_xll.EURO(K153,Strikeprice3,0,0,($AK153+IF(Smile=TRUE,VLOOKUP(MAX(-5,Strikeprice3-K153),Volsmile,2),0)),($A153-DateToday)+15,IF(Pricetype3=1,1,0),0))),K153)))</f>
        <v xml:space="preserve"> </v>
      </c>
      <c r="U153" s="177" t="str">
        <f t="shared" si="63"/>
        <v xml:space="preserve"> </v>
      </c>
      <c r="V153" s="178" t="str">
        <f t="shared" si="79"/>
        <v xml:space="preserve"> </v>
      </c>
      <c r="W153" s="178" t="str">
        <f t="shared" si="80"/>
        <v xml:space="preserve"> </v>
      </c>
      <c r="X153" s="178" t="str">
        <f t="shared" si="81"/>
        <v xml:space="preserve"> </v>
      </c>
      <c r="Y153" s="178" t="str">
        <f t="shared" si="82"/>
        <v xml:space="preserve"> </v>
      </c>
      <c r="Z153" s="178" t="str">
        <f t="shared" si="83"/>
        <v xml:space="preserve"> </v>
      </c>
      <c r="AA153" s="178" t="str">
        <f t="shared" si="84"/>
        <v xml:space="preserve"> </v>
      </c>
      <c r="AB153" s="178" t="str">
        <f t="shared" si="85"/>
        <v xml:space="preserve"> </v>
      </c>
      <c r="AC153" s="178" t="str">
        <f t="shared" si="86"/>
        <v xml:space="preserve"> </v>
      </c>
      <c r="AD153" s="178" t="str">
        <f t="shared" si="87"/>
        <v xml:space="preserve"> </v>
      </c>
      <c r="AE153" s="178" t="str">
        <f t="shared" si="88"/>
        <v xml:space="preserve"> </v>
      </c>
      <c r="AF153" s="224" t="str">
        <f t="shared" si="89"/>
        <v xml:space="preserve"> </v>
      </c>
      <c r="AG153" s="224" t="str">
        <f t="shared" si="90"/>
        <v xml:space="preserve"> </v>
      </c>
      <c r="AH153" s="224" t="str">
        <f t="shared" si="91"/>
        <v xml:space="preserve"> </v>
      </c>
      <c r="AI153" s="224" t="str">
        <f t="shared" si="64"/>
        <v xml:space="preserve"> </v>
      </c>
      <c r="AJ153" s="224" t="str">
        <f t="shared" si="65"/>
        <v xml:space="preserve"> </v>
      </c>
      <c r="AK153" s="224" t="str">
        <f t="shared" si="92"/>
        <v xml:space="preserve"> </v>
      </c>
      <c r="AL153" s="224" t="str">
        <f>IF($A153="N/A"," ",IF(PV=1,0,'Pricing Inputs3'!R186))</f>
        <v xml:space="preserve"> </v>
      </c>
      <c r="AM153" s="313" t="str">
        <f t="shared" si="66"/>
        <v xml:space="preserve"> </v>
      </c>
      <c r="BQ153" t="str">
        <f t="shared" si="67"/>
        <v xml:space="preserve"> </v>
      </c>
      <c r="BR153" t="str">
        <f t="shared" si="68"/>
        <v xml:space="preserve"> </v>
      </c>
      <c r="BS153" t="str">
        <f t="shared" si="69"/>
        <v xml:space="preserve"> </v>
      </c>
    </row>
    <row r="154" spans="1:71" x14ac:dyDescent="0.2">
      <c r="A154" s="253" t="str">
        <f>IF(A153="N/A","N/A",IF(EDATE(A153,1)&gt;Inputs!$Q$5,"N/A",EDATE(A153,1)))</f>
        <v>N/A</v>
      </c>
      <c r="B154" s="324" t="str">
        <f t="shared" si="62"/>
        <v xml:space="preserve"> </v>
      </c>
      <c r="C154" s="172" t="str">
        <f t="shared" si="70"/>
        <v xml:space="preserve"> </v>
      </c>
      <c r="D154" s="172" t="str">
        <f t="shared" si="71"/>
        <v xml:space="preserve"> </v>
      </c>
      <c r="E154" s="172" t="str">
        <f t="shared" si="72"/>
        <v xml:space="preserve"> </v>
      </c>
      <c r="F154" s="172" t="str">
        <f t="shared" si="73"/>
        <v xml:space="preserve"> </v>
      </c>
      <c r="G154" s="172" t="str">
        <f t="shared" si="74"/>
        <v xml:space="preserve"> </v>
      </c>
      <c r="H154" s="172" t="str">
        <f t="shared" si="75"/>
        <v xml:space="preserve"> </v>
      </c>
      <c r="I154" s="172" t="str">
        <f t="shared" si="76"/>
        <v xml:space="preserve"> </v>
      </c>
      <c r="J154" s="172" t="str">
        <f t="shared" si="77"/>
        <v xml:space="preserve"> </v>
      </c>
      <c r="K154" s="172" t="str">
        <f t="shared" si="78"/>
        <v xml:space="preserve"> </v>
      </c>
      <c r="L154" s="250" t="str">
        <f>IF($A154="N/A"," ",IF(Pricetype3=2,MAX(C154,0),IF(OR(Pricetype3=1,Pricetype3=4),IF(C154=0,0,(_xll.EURO(C154,Strikeprice3,0,0,($AH154+IF(Smile=TRUE,VLOOKUP(MAX(-5,Strikeprice3-C154),Volsmile,2),0)),($A154-DateToday)+15,IF(Pricetype3=1,1,0),0))),C154)))</f>
        <v xml:space="preserve"> </v>
      </c>
      <c r="M154" s="250" t="str">
        <f>IF($A154="N/A"," ",IF(Pricetype3=2,MAX(D154,0),IF(OR(Pricetype3=1,Pricetype3=4),IF(D154=0,0,(_xll.EURO(D154,Strikeprice3,0,0,($AH154+IF(Smile=TRUE,VLOOKUP(MAX(-5,Strikeprice3-D154),Volsmile,2),0)),($A154-DateToday)+15,IF(Pricetype3=1,1,0),0))),D154)))</f>
        <v xml:space="preserve"> </v>
      </c>
      <c r="N154" s="250" t="str">
        <f>IF($A154="N/A"," ",IF(Pricetype3=2,MAX(E154,0),IF(OR(Pricetype3=1,Pricetype3=4),IF(E154=0,0,(_xll.EURO(E154,Strikeprice3,0,0,($AK154+IF(Smile=TRUE,VLOOKUP(MAX(-5,Strikeprice3-E154),Volsmile,2),0)),($A154-DateToday)+15,IF(Pricetype3=1,1,0),0))),E154)))</f>
        <v xml:space="preserve"> </v>
      </c>
      <c r="O154" s="250" t="str">
        <f>IF($A154="N/A"," ",IF(Pricetype3=2,MAX(F154,0),IF(OR(Pricetype3=1,Pricetype3=4),IF(F154=0,0,(_xll.EURO(F154,Strikeprice3,0,0,($AK154+IF(Smile=TRUE,VLOOKUP(MAX(-5,Strikeprice3-F154),Volsmile,2),0)),($A154-DateToday)+15,IF(Pricetype3=1,1,0),0))),F154)))</f>
        <v xml:space="preserve"> </v>
      </c>
      <c r="P154" s="250" t="str">
        <f>IF($A154="N/A"," ",IF(Pricetype3=2,MAX(G154,0),IF(OR(Pricetype3=1,Pricetype3=4),IF(G154=0,0,(_xll.EURO(G154,Strikeprice3,0,0,($AK154+IF(Smile=TRUE,VLOOKUP(MAX(-5,Strikeprice3-G154),Volsmile,2),0)),($A154-DateToday)+15,IF(Pricetype3=1,1,0),0))),G154)))</f>
        <v xml:space="preserve"> </v>
      </c>
      <c r="Q154" s="250" t="str">
        <f>IF($A154="N/A"," ",IF(Pricetype3=2,MAX(H154,0),IF(OR(Pricetype3=1,Pricetype3=4),IF(H154=0,0,(_xll.EURO(H154,Strikeprice3,0,0,($AK154+IF(Smile=TRUE,VLOOKUP(MAX(-5,Strikeprice3-H154),Volsmile,2),0)),($A154-DateToday)+15,IF(Pricetype3=1,1,0),0))),H154)))</f>
        <v xml:space="preserve"> </v>
      </c>
      <c r="R154" s="250" t="str">
        <f>IF($A154="N/A"," ",IF(Pricetype3=2,MAX(I154,0),IF(OR(Pricetype3=1,Pricetype3=4),IF(I154=0,0,(_xll.EURO(I154,Strikeprice3,0,0,($AK154+IF(Smile=TRUE,VLOOKUP(MAX(-5,Strikeprice3-I154),Volsmile,2),0)),($A154-DateToday)+15,IF(Pricetype3=1,1,0),0))),I154)))</f>
        <v xml:space="preserve"> </v>
      </c>
      <c r="S154" s="250" t="str">
        <f>IF($A154="N/A"," ",IF(Pricetype3=2,MAX(J154,0),IF(OR(Pricetype3=1,Pricetype3=4),IF(J154=0,0,(_xll.EURO(J154,Strikeprice3,0,0,($AK154+IF(Smile=TRUE,VLOOKUP(MAX(-5,Strikeprice3-J154),Volsmile,2),0)),($A154-DateToday)+15,IF(Pricetype3=1,1,0),0))),J154)))</f>
        <v xml:space="preserve"> </v>
      </c>
      <c r="T154" s="250" t="str">
        <f>IF($A154="N/A"," ",IF(Pricetype3=2,MAX(K154,0),IF(OR(Pricetype3=1,Pricetype3=4),IF(K154=0,0,(_xll.EURO(K154,Strikeprice3,0,0,($AK154+IF(Smile=TRUE,VLOOKUP(MAX(-5,Strikeprice3-K154),Volsmile,2),0)),($A154-DateToday)+15,IF(Pricetype3=1,1,0),0))),K154)))</f>
        <v xml:space="preserve"> </v>
      </c>
      <c r="U154" s="177" t="str">
        <f t="shared" si="63"/>
        <v xml:space="preserve"> </v>
      </c>
      <c r="V154" s="178" t="str">
        <f t="shared" si="79"/>
        <v xml:space="preserve"> </v>
      </c>
      <c r="W154" s="178" t="str">
        <f t="shared" si="80"/>
        <v xml:space="preserve"> </v>
      </c>
      <c r="X154" s="178" t="str">
        <f t="shared" si="81"/>
        <v xml:space="preserve"> </v>
      </c>
      <c r="Y154" s="178" t="str">
        <f t="shared" si="82"/>
        <v xml:space="preserve"> </v>
      </c>
      <c r="Z154" s="178" t="str">
        <f t="shared" si="83"/>
        <v xml:space="preserve"> </v>
      </c>
      <c r="AA154" s="178" t="str">
        <f t="shared" si="84"/>
        <v xml:space="preserve"> </v>
      </c>
      <c r="AB154" s="178" t="str">
        <f t="shared" si="85"/>
        <v xml:space="preserve"> </v>
      </c>
      <c r="AC154" s="178" t="str">
        <f t="shared" si="86"/>
        <v xml:space="preserve"> </v>
      </c>
      <c r="AD154" s="178" t="str">
        <f t="shared" si="87"/>
        <v xml:space="preserve"> </v>
      </c>
      <c r="AE154" s="178" t="str">
        <f t="shared" si="88"/>
        <v xml:space="preserve"> </v>
      </c>
      <c r="AF154" s="224" t="str">
        <f t="shared" si="89"/>
        <v xml:space="preserve"> </v>
      </c>
      <c r="AG154" s="224" t="str">
        <f t="shared" si="90"/>
        <v xml:space="preserve"> </v>
      </c>
      <c r="AH154" s="224" t="str">
        <f t="shared" si="91"/>
        <v xml:space="preserve"> </v>
      </c>
      <c r="AI154" s="224" t="str">
        <f t="shared" si="64"/>
        <v xml:space="preserve"> </v>
      </c>
      <c r="AJ154" s="224" t="str">
        <f t="shared" si="65"/>
        <v xml:space="preserve"> </v>
      </c>
      <c r="AK154" s="224" t="str">
        <f t="shared" si="92"/>
        <v xml:space="preserve"> </v>
      </c>
      <c r="AL154" s="224" t="str">
        <f>IF($A154="N/A"," ",IF(PV=1,0,'Pricing Inputs3'!R187))</f>
        <v xml:space="preserve"> </v>
      </c>
      <c r="AM154" s="313" t="str">
        <f t="shared" si="66"/>
        <v xml:space="preserve"> </v>
      </c>
      <c r="BQ154" t="str">
        <f t="shared" si="67"/>
        <v xml:space="preserve"> </v>
      </c>
      <c r="BR154" t="str">
        <f t="shared" si="68"/>
        <v xml:space="preserve"> </v>
      </c>
      <c r="BS154" t="str">
        <f t="shared" si="69"/>
        <v xml:space="preserve"> </v>
      </c>
    </row>
    <row r="155" spans="1:71" x14ac:dyDescent="0.2">
      <c r="A155" s="253" t="str">
        <f>IF(A154="N/A","N/A",IF(EDATE(A154,1)&gt;Inputs!$Q$5,"N/A",EDATE(A154,1)))</f>
        <v>N/A</v>
      </c>
      <c r="B155" s="324" t="str">
        <f t="shared" si="62"/>
        <v xml:space="preserve"> </v>
      </c>
      <c r="C155" s="172" t="str">
        <f t="shared" si="70"/>
        <v xml:space="preserve"> </v>
      </c>
      <c r="D155" s="172" t="str">
        <f t="shared" si="71"/>
        <v xml:space="preserve"> </v>
      </c>
      <c r="E155" s="172" t="str">
        <f t="shared" si="72"/>
        <v xml:space="preserve"> </v>
      </c>
      <c r="F155" s="172" t="str">
        <f t="shared" si="73"/>
        <v xml:space="preserve"> </v>
      </c>
      <c r="G155" s="172" t="str">
        <f t="shared" si="74"/>
        <v xml:space="preserve"> </v>
      </c>
      <c r="H155" s="172" t="str">
        <f t="shared" si="75"/>
        <v xml:space="preserve"> </v>
      </c>
      <c r="I155" s="172" t="str">
        <f t="shared" si="76"/>
        <v xml:space="preserve"> </v>
      </c>
      <c r="J155" s="172" t="str">
        <f t="shared" si="77"/>
        <v xml:space="preserve"> </v>
      </c>
      <c r="K155" s="172" t="str">
        <f t="shared" si="78"/>
        <v xml:space="preserve"> </v>
      </c>
      <c r="L155" s="250" t="str">
        <f>IF($A155="N/A"," ",IF(Pricetype3=2,MAX(C155,0),IF(OR(Pricetype3=1,Pricetype3=4),IF(C155=0,0,(_xll.EURO(C155,Strikeprice3,0,0,($AH155+IF(Smile=TRUE,VLOOKUP(MAX(-5,Strikeprice3-C155),Volsmile,2),0)),($A155-DateToday)+15,IF(Pricetype3=1,1,0),0))),C155)))</f>
        <v xml:space="preserve"> </v>
      </c>
      <c r="M155" s="250" t="str">
        <f>IF($A155="N/A"," ",IF(Pricetype3=2,MAX(D155,0),IF(OR(Pricetype3=1,Pricetype3=4),IF(D155=0,0,(_xll.EURO(D155,Strikeprice3,0,0,($AH155+IF(Smile=TRUE,VLOOKUP(MAX(-5,Strikeprice3-D155),Volsmile,2),0)),($A155-DateToday)+15,IF(Pricetype3=1,1,0),0))),D155)))</f>
        <v xml:space="preserve"> </v>
      </c>
      <c r="N155" s="250" t="str">
        <f>IF($A155="N/A"," ",IF(Pricetype3=2,MAX(E155,0),IF(OR(Pricetype3=1,Pricetype3=4),IF(E155=0,0,(_xll.EURO(E155,Strikeprice3,0,0,($AK155+IF(Smile=TRUE,VLOOKUP(MAX(-5,Strikeprice3-E155),Volsmile,2),0)),($A155-DateToday)+15,IF(Pricetype3=1,1,0),0))),E155)))</f>
        <v xml:space="preserve"> </v>
      </c>
      <c r="O155" s="250" t="str">
        <f>IF($A155="N/A"," ",IF(Pricetype3=2,MAX(F155,0),IF(OR(Pricetype3=1,Pricetype3=4),IF(F155=0,0,(_xll.EURO(F155,Strikeprice3,0,0,($AK155+IF(Smile=TRUE,VLOOKUP(MAX(-5,Strikeprice3-F155),Volsmile,2),0)),($A155-DateToday)+15,IF(Pricetype3=1,1,0),0))),F155)))</f>
        <v xml:space="preserve"> </v>
      </c>
      <c r="P155" s="250" t="str">
        <f>IF($A155="N/A"," ",IF(Pricetype3=2,MAX(G155,0),IF(OR(Pricetype3=1,Pricetype3=4),IF(G155=0,0,(_xll.EURO(G155,Strikeprice3,0,0,($AK155+IF(Smile=TRUE,VLOOKUP(MAX(-5,Strikeprice3-G155),Volsmile,2),0)),($A155-DateToday)+15,IF(Pricetype3=1,1,0),0))),G155)))</f>
        <v xml:space="preserve"> </v>
      </c>
      <c r="Q155" s="250" t="str">
        <f>IF($A155="N/A"," ",IF(Pricetype3=2,MAX(H155,0),IF(OR(Pricetype3=1,Pricetype3=4),IF(H155=0,0,(_xll.EURO(H155,Strikeprice3,0,0,($AK155+IF(Smile=TRUE,VLOOKUP(MAX(-5,Strikeprice3-H155),Volsmile,2),0)),($A155-DateToday)+15,IF(Pricetype3=1,1,0),0))),H155)))</f>
        <v xml:space="preserve"> </v>
      </c>
      <c r="R155" s="250" t="str">
        <f>IF($A155="N/A"," ",IF(Pricetype3=2,MAX(I155,0),IF(OR(Pricetype3=1,Pricetype3=4),IF(I155=0,0,(_xll.EURO(I155,Strikeprice3,0,0,($AK155+IF(Smile=TRUE,VLOOKUP(MAX(-5,Strikeprice3-I155),Volsmile,2),0)),($A155-DateToday)+15,IF(Pricetype3=1,1,0),0))),I155)))</f>
        <v xml:space="preserve"> </v>
      </c>
      <c r="S155" s="250" t="str">
        <f>IF($A155="N/A"," ",IF(Pricetype3=2,MAX(J155,0),IF(OR(Pricetype3=1,Pricetype3=4),IF(J155=0,0,(_xll.EURO(J155,Strikeprice3,0,0,($AK155+IF(Smile=TRUE,VLOOKUP(MAX(-5,Strikeprice3-J155),Volsmile,2),0)),($A155-DateToday)+15,IF(Pricetype3=1,1,0),0))),J155)))</f>
        <v xml:space="preserve"> </v>
      </c>
      <c r="T155" s="250" t="str">
        <f>IF($A155="N/A"," ",IF(Pricetype3=2,MAX(K155,0),IF(OR(Pricetype3=1,Pricetype3=4),IF(K155=0,0,(_xll.EURO(K155,Strikeprice3,0,0,($AK155+IF(Smile=TRUE,VLOOKUP(MAX(-5,Strikeprice3-K155),Volsmile,2),0)),($A155-DateToday)+15,IF(Pricetype3=1,1,0),0))),K155)))</f>
        <v xml:space="preserve"> </v>
      </c>
      <c r="U155" s="177" t="str">
        <f t="shared" si="63"/>
        <v xml:space="preserve"> </v>
      </c>
      <c r="V155" s="178" t="str">
        <f t="shared" si="79"/>
        <v xml:space="preserve"> </v>
      </c>
      <c r="W155" s="178" t="str">
        <f t="shared" si="80"/>
        <v xml:space="preserve"> </v>
      </c>
      <c r="X155" s="178" t="str">
        <f t="shared" si="81"/>
        <v xml:space="preserve"> </v>
      </c>
      <c r="Y155" s="178" t="str">
        <f t="shared" si="82"/>
        <v xml:space="preserve"> </v>
      </c>
      <c r="Z155" s="178" t="str">
        <f t="shared" si="83"/>
        <v xml:space="preserve"> </v>
      </c>
      <c r="AA155" s="178" t="str">
        <f t="shared" si="84"/>
        <v xml:space="preserve"> </v>
      </c>
      <c r="AB155" s="178" t="str">
        <f t="shared" si="85"/>
        <v xml:space="preserve"> </v>
      </c>
      <c r="AC155" s="178" t="str">
        <f t="shared" si="86"/>
        <v xml:space="preserve"> </v>
      </c>
      <c r="AD155" s="178" t="str">
        <f t="shared" si="87"/>
        <v xml:space="preserve"> </v>
      </c>
      <c r="AE155" s="178" t="str">
        <f t="shared" si="88"/>
        <v xml:space="preserve"> </v>
      </c>
      <c r="AF155" s="224" t="str">
        <f t="shared" si="89"/>
        <v xml:space="preserve"> </v>
      </c>
      <c r="AG155" s="224" t="str">
        <f t="shared" si="90"/>
        <v xml:space="preserve"> </v>
      </c>
      <c r="AH155" s="224" t="str">
        <f t="shared" si="91"/>
        <v xml:space="preserve"> </v>
      </c>
      <c r="AI155" s="224" t="str">
        <f t="shared" si="64"/>
        <v xml:space="preserve"> </v>
      </c>
      <c r="AJ155" s="224" t="str">
        <f t="shared" si="65"/>
        <v xml:space="preserve"> </v>
      </c>
      <c r="AK155" s="224" t="str">
        <f t="shared" si="92"/>
        <v xml:space="preserve"> </v>
      </c>
      <c r="AL155" s="224" t="str">
        <f>IF($A155="N/A"," ",IF(PV=1,0,'Pricing Inputs3'!R188))</f>
        <v xml:space="preserve"> </v>
      </c>
      <c r="AM155" s="313" t="str">
        <f t="shared" si="66"/>
        <v xml:space="preserve"> </v>
      </c>
      <c r="BQ155" t="str">
        <f t="shared" si="67"/>
        <v xml:space="preserve"> </v>
      </c>
      <c r="BR155" t="str">
        <f t="shared" si="68"/>
        <v xml:space="preserve"> </v>
      </c>
      <c r="BS155" t="str">
        <f t="shared" si="69"/>
        <v xml:space="preserve"> </v>
      </c>
    </row>
    <row r="156" spans="1:71" x14ac:dyDescent="0.2">
      <c r="A156" s="253" t="str">
        <f>IF(A155="N/A","N/A",IF(EDATE(A155,1)&gt;Inputs!$Q$5,"N/A",EDATE(A155,1)))</f>
        <v>N/A</v>
      </c>
      <c r="B156" s="324" t="str">
        <f t="shared" si="62"/>
        <v xml:space="preserve"> </v>
      </c>
      <c r="C156" s="172" t="str">
        <f t="shared" si="70"/>
        <v xml:space="preserve"> </v>
      </c>
      <c r="D156" s="172" t="str">
        <f t="shared" si="71"/>
        <v xml:space="preserve"> </v>
      </c>
      <c r="E156" s="172" t="str">
        <f t="shared" si="72"/>
        <v xml:space="preserve"> </v>
      </c>
      <c r="F156" s="172" t="str">
        <f t="shared" si="73"/>
        <v xml:space="preserve"> </v>
      </c>
      <c r="G156" s="172" t="str">
        <f t="shared" si="74"/>
        <v xml:space="preserve"> </v>
      </c>
      <c r="H156" s="172" t="str">
        <f t="shared" si="75"/>
        <v xml:space="preserve"> </v>
      </c>
      <c r="I156" s="172" t="str">
        <f t="shared" si="76"/>
        <v xml:space="preserve"> </v>
      </c>
      <c r="J156" s="172" t="str">
        <f t="shared" si="77"/>
        <v xml:space="preserve"> </v>
      </c>
      <c r="K156" s="172" t="str">
        <f t="shared" si="78"/>
        <v xml:space="preserve"> </v>
      </c>
      <c r="L156" s="250" t="str">
        <f>IF($A156="N/A"," ",IF(Pricetype3=2,MAX(C156,0),IF(OR(Pricetype3=1,Pricetype3=4),IF(C156=0,0,(_xll.EURO(C156,Strikeprice3,0,0,($AH156+IF(Smile=TRUE,VLOOKUP(MAX(-5,Strikeprice3-C156),Volsmile,2),0)),($A156-DateToday)+15,IF(Pricetype3=1,1,0),0))),C156)))</f>
        <v xml:space="preserve"> </v>
      </c>
      <c r="M156" s="250" t="str">
        <f>IF($A156="N/A"," ",IF(Pricetype3=2,MAX(D156,0),IF(OR(Pricetype3=1,Pricetype3=4),IF(D156=0,0,(_xll.EURO(D156,Strikeprice3,0,0,($AH156+IF(Smile=TRUE,VLOOKUP(MAX(-5,Strikeprice3-D156),Volsmile,2),0)),($A156-DateToday)+15,IF(Pricetype3=1,1,0),0))),D156)))</f>
        <v xml:space="preserve"> </v>
      </c>
      <c r="N156" s="250" t="str">
        <f>IF($A156="N/A"," ",IF(Pricetype3=2,MAX(E156,0),IF(OR(Pricetype3=1,Pricetype3=4),IF(E156=0,0,(_xll.EURO(E156,Strikeprice3,0,0,($AK156+IF(Smile=TRUE,VLOOKUP(MAX(-5,Strikeprice3-E156),Volsmile,2),0)),($A156-DateToday)+15,IF(Pricetype3=1,1,0),0))),E156)))</f>
        <v xml:space="preserve"> </v>
      </c>
      <c r="O156" s="250" t="str">
        <f>IF($A156="N/A"," ",IF(Pricetype3=2,MAX(F156,0),IF(OR(Pricetype3=1,Pricetype3=4),IF(F156=0,0,(_xll.EURO(F156,Strikeprice3,0,0,($AK156+IF(Smile=TRUE,VLOOKUP(MAX(-5,Strikeprice3-F156),Volsmile,2),0)),($A156-DateToday)+15,IF(Pricetype3=1,1,0),0))),F156)))</f>
        <v xml:space="preserve"> </v>
      </c>
      <c r="P156" s="250" t="str">
        <f>IF($A156="N/A"," ",IF(Pricetype3=2,MAX(G156,0),IF(OR(Pricetype3=1,Pricetype3=4),IF(G156=0,0,(_xll.EURO(G156,Strikeprice3,0,0,($AK156+IF(Smile=TRUE,VLOOKUP(MAX(-5,Strikeprice3-G156),Volsmile,2),0)),($A156-DateToday)+15,IF(Pricetype3=1,1,0),0))),G156)))</f>
        <v xml:space="preserve"> </v>
      </c>
      <c r="Q156" s="250" t="str">
        <f>IF($A156="N/A"," ",IF(Pricetype3=2,MAX(H156,0),IF(OR(Pricetype3=1,Pricetype3=4),IF(H156=0,0,(_xll.EURO(H156,Strikeprice3,0,0,($AK156+IF(Smile=TRUE,VLOOKUP(MAX(-5,Strikeprice3-H156),Volsmile,2),0)),($A156-DateToday)+15,IF(Pricetype3=1,1,0),0))),H156)))</f>
        <v xml:space="preserve"> </v>
      </c>
      <c r="R156" s="250" t="str">
        <f>IF($A156="N/A"," ",IF(Pricetype3=2,MAX(I156,0),IF(OR(Pricetype3=1,Pricetype3=4),IF(I156=0,0,(_xll.EURO(I156,Strikeprice3,0,0,($AK156+IF(Smile=TRUE,VLOOKUP(MAX(-5,Strikeprice3-I156),Volsmile,2),0)),($A156-DateToday)+15,IF(Pricetype3=1,1,0),0))),I156)))</f>
        <v xml:space="preserve"> </v>
      </c>
      <c r="S156" s="250" t="str">
        <f>IF($A156="N/A"," ",IF(Pricetype3=2,MAX(J156,0),IF(OR(Pricetype3=1,Pricetype3=4),IF(J156=0,0,(_xll.EURO(J156,Strikeprice3,0,0,($AK156+IF(Smile=TRUE,VLOOKUP(MAX(-5,Strikeprice3-J156),Volsmile,2),0)),($A156-DateToday)+15,IF(Pricetype3=1,1,0),0))),J156)))</f>
        <v xml:space="preserve"> </v>
      </c>
      <c r="T156" s="250" t="str">
        <f>IF($A156="N/A"," ",IF(Pricetype3=2,MAX(K156,0),IF(OR(Pricetype3=1,Pricetype3=4),IF(K156=0,0,(_xll.EURO(K156,Strikeprice3,0,0,($AK156+IF(Smile=TRUE,VLOOKUP(MAX(-5,Strikeprice3-K156),Volsmile,2),0)),($A156-DateToday)+15,IF(Pricetype3=1,1,0),0))),K156)))</f>
        <v xml:space="preserve"> </v>
      </c>
      <c r="U156" s="177" t="str">
        <f t="shared" si="63"/>
        <v xml:space="preserve"> </v>
      </c>
      <c r="V156" s="178" t="str">
        <f t="shared" si="79"/>
        <v xml:space="preserve"> </v>
      </c>
      <c r="W156" s="178" t="str">
        <f t="shared" si="80"/>
        <v xml:space="preserve"> </v>
      </c>
      <c r="X156" s="178" t="str">
        <f t="shared" si="81"/>
        <v xml:space="preserve"> </v>
      </c>
      <c r="Y156" s="178" t="str">
        <f t="shared" si="82"/>
        <v xml:space="preserve"> </v>
      </c>
      <c r="Z156" s="178" t="str">
        <f t="shared" si="83"/>
        <v xml:space="preserve"> </v>
      </c>
      <c r="AA156" s="178" t="str">
        <f t="shared" si="84"/>
        <v xml:space="preserve"> </v>
      </c>
      <c r="AB156" s="178" t="str">
        <f t="shared" si="85"/>
        <v xml:space="preserve"> </v>
      </c>
      <c r="AC156" s="178" t="str">
        <f t="shared" si="86"/>
        <v xml:space="preserve"> </v>
      </c>
      <c r="AD156" s="178" t="str">
        <f t="shared" si="87"/>
        <v xml:space="preserve"> </v>
      </c>
      <c r="AE156" s="178" t="str">
        <f t="shared" si="88"/>
        <v xml:space="preserve"> </v>
      </c>
      <c r="AF156" s="224" t="str">
        <f t="shared" si="89"/>
        <v xml:space="preserve"> </v>
      </c>
      <c r="AG156" s="224" t="str">
        <f t="shared" si="90"/>
        <v xml:space="preserve"> </v>
      </c>
      <c r="AH156" s="224" t="str">
        <f t="shared" si="91"/>
        <v xml:space="preserve"> </v>
      </c>
      <c r="AI156" s="224" t="str">
        <f t="shared" si="64"/>
        <v xml:space="preserve"> </v>
      </c>
      <c r="AJ156" s="224" t="str">
        <f t="shared" si="65"/>
        <v xml:space="preserve"> </v>
      </c>
      <c r="AK156" s="224" t="str">
        <f t="shared" si="92"/>
        <v xml:space="preserve"> </v>
      </c>
      <c r="AL156" s="224" t="str">
        <f>IF($A156="N/A"," ",IF(PV=1,0,'Pricing Inputs3'!R189))</f>
        <v xml:space="preserve"> </v>
      </c>
      <c r="AM156" s="313" t="str">
        <f t="shared" si="66"/>
        <v xml:space="preserve"> </v>
      </c>
      <c r="BQ156" t="str">
        <f t="shared" si="67"/>
        <v xml:space="preserve"> </v>
      </c>
      <c r="BR156" t="str">
        <f t="shared" si="68"/>
        <v xml:space="preserve"> </v>
      </c>
      <c r="BS156" t="str">
        <f t="shared" si="69"/>
        <v xml:space="preserve"> </v>
      </c>
    </row>
    <row r="157" spans="1:71" x14ac:dyDescent="0.2">
      <c r="A157" s="253" t="str">
        <f>IF(A156="N/A","N/A",IF(EDATE(A156,1)&gt;Inputs!$Q$5,"N/A",EDATE(A156,1)))</f>
        <v>N/A</v>
      </c>
      <c r="B157" s="324" t="str">
        <f t="shared" si="62"/>
        <v xml:space="preserve"> </v>
      </c>
      <c r="C157" s="172" t="str">
        <f t="shared" si="70"/>
        <v xml:space="preserve"> </v>
      </c>
      <c r="D157" s="172" t="str">
        <f t="shared" si="71"/>
        <v xml:space="preserve"> </v>
      </c>
      <c r="E157" s="172" t="str">
        <f t="shared" si="72"/>
        <v xml:space="preserve"> </v>
      </c>
      <c r="F157" s="172" t="str">
        <f t="shared" si="73"/>
        <v xml:space="preserve"> </v>
      </c>
      <c r="G157" s="172" t="str">
        <f t="shared" si="74"/>
        <v xml:space="preserve"> </v>
      </c>
      <c r="H157" s="172" t="str">
        <f t="shared" si="75"/>
        <v xml:space="preserve"> </v>
      </c>
      <c r="I157" s="172" t="str">
        <f t="shared" si="76"/>
        <v xml:space="preserve"> </v>
      </c>
      <c r="J157" s="172" t="str">
        <f t="shared" si="77"/>
        <v xml:space="preserve"> </v>
      </c>
      <c r="K157" s="172" t="str">
        <f t="shared" si="78"/>
        <v xml:space="preserve"> </v>
      </c>
      <c r="L157" s="250" t="str">
        <f>IF($A157="N/A"," ",IF(Pricetype3=2,MAX(C157,0),IF(OR(Pricetype3=1,Pricetype3=4),IF(C157=0,0,(_xll.EURO(C157,Strikeprice3,0,0,($AH157+IF(Smile=TRUE,VLOOKUP(MAX(-5,Strikeprice3-C157),Volsmile,2),0)),($A157-DateToday)+15,IF(Pricetype3=1,1,0),0))),C157)))</f>
        <v xml:space="preserve"> </v>
      </c>
      <c r="M157" s="250" t="str">
        <f>IF($A157="N/A"," ",IF(Pricetype3=2,MAX(D157,0),IF(OR(Pricetype3=1,Pricetype3=4),IF(D157=0,0,(_xll.EURO(D157,Strikeprice3,0,0,($AH157+IF(Smile=TRUE,VLOOKUP(MAX(-5,Strikeprice3-D157),Volsmile,2),0)),($A157-DateToday)+15,IF(Pricetype3=1,1,0),0))),D157)))</f>
        <v xml:space="preserve"> </v>
      </c>
      <c r="N157" s="250" t="str">
        <f>IF($A157="N/A"," ",IF(Pricetype3=2,MAX(E157,0),IF(OR(Pricetype3=1,Pricetype3=4),IF(E157=0,0,(_xll.EURO(E157,Strikeprice3,0,0,($AK157+IF(Smile=TRUE,VLOOKUP(MAX(-5,Strikeprice3-E157),Volsmile,2),0)),($A157-DateToday)+15,IF(Pricetype3=1,1,0),0))),E157)))</f>
        <v xml:space="preserve"> </v>
      </c>
      <c r="O157" s="250" t="str">
        <f>IF($A157="N/A"," ",IF(Pricetype3=2,MAX(F157,0),IF(OR(Pricetype3=1,Pricetype3=4),IF(F157=0,0,(_xll.EURO(F157,Strikeprice3,0,0,($AK157+IF(Smile=TRUE,VLOOKUP(MAX(-5,Strikeprice3-F157),Volsmile,2),0)),($A157-DateToday)+15,IF(Pricetype3=1,1,0),0))),F157)))</f>
        <v xml:space="preserve"> </v>
      </c>
      <c r="P157" s="250" t="str">
        <f>IF($A157="N/A"," ",IF(Pricetype3=2,MAX(G157,0),IF(OR(Pricetype3=1,Pricetype3=4),IF(G157=0,0,(_xll.EURO(G157,Strikeprice3,0,0,($AK157+IF(Smile=TRUE,VLOOKUP(MAX(-5,Strikeprice3-G157),Volsmile,2),0)),($A157-DateToday)+15,IF(Pricetype3=1,1,0),0))),G157)))</f>
        <v xml:space="preserve"> </v>
      </c>
      <c r="Q157" s="250" t="str">
        <f>IF($A157="N/A"," ",IF(Pricetype3=2,MAX(H157,0),IF(OR(Pricetype3=1,Pricetype3=4),IF(H157=0,0,(_xll.EURO(H157,Strikeprice3,0,0,($AK157+IF(Smile=TRUE,VLOOKUP(MAX(-5,Strikeprice3-H157),Volsmile,2),0)),($A157-DateToday)+15,IF(Pricetype3=1,1,0),0))),H157)))</f>
        <v xml:space="preserve"> </v>
      </c>
      <c r="R157" s="250" t="str">
        <f>IF($A157="N/A"," ",IF(Pricetype3=2,MAX(I157,0),IF(OR(Pricetype3=1,Pricetype3=4),IF(I157=0,0,(_xll.EURO(I157,Strikeprice3,0,0,($AK157+IF(Smile=TRUE,VLOOKUP(MAX(-5,Strikeprice3-I157),Volsmile,2),0)),($A157-DateToday)+15,IF(Pricetype3=1,1,0),0))),I157)))</f>
        <v xml:space="preserve"> </v>
      </c>
      <c r="S157" s="250" t="str">
        <f>IF($A157="N/A"," ",IF(Pricetype3=2,MAX(J157,0),IF(OR(Pricetype3=1,Pricetype3=4),IF(J157=0,0,(_xll.EURO(J157,Strikeprice3,0,0,($AK157+IF(Smile=TRUE,VLOOKUP(MAX(-5,Strikeprice3-J157),Volsmile,2),0)),($A157-DateToday)+15,IF(Pricetype3=1,1,0),0))),J157)))</f>
        <v xml:space="preserve"> </v>
      </c>
      <c r="T157" s="250" t="str">
        <f>IF($A157="N/A"," ",IF(Pricetype3=2,MAX(K157,0),IF(OR(Pricetype3=1,Pricetype3=4),IF(K157=0,0,(_xll.EURO(K157,Strikeprice3,0,0,($AK157+IF(Smile=TRUE,VLOOKUP(MAX(-5,Strikeprice3-K157),Volsmile,2),0)),($A157-DateToday)+15,IF(Pricetype3=1,1,0),0))),K157)))</f>
        <v xml:space="preserve"> </v>
      </c>
      <c r="U157" s="177" t="str">
        <f t="shared" si="63"/>
        <v xml:space="preserve"> </v>
      </c>
      <c r="V157" s="178" t="str">
        <f t="shared" si="79"/>
        <v xml:space="preserve"> </v>
      </c>
      <c r="W157" s="178" t="str">
        <f t="shared" si="80"/>
        <v xml:space="preserve"> </v>
      </c>
      <c r="X157" s="178" t="str">
        <f t="shared" si="81"/>
        <v xml:space="preserve"> </v>
      </c>
      <c r="Y157" s="178" t="str">
        <f t="shared" si="82"/>
        <v xml:space="preserve"> </v>
      </c>
      <c r="Z157" s="178" t="str">
        <f t="shared" si="83"/>
        <v xml:space="preserve"> </v>
      </c>
      <c r="AA157" s="178" t="str">
        <f t="shared" si="84"/>
        <v xml:space="preserve"> </v>
      </c>
      <c r="AB157" s="178" t="str">
        <f t="shared" si="85"/>
        <v xml:space="preserve"> </v>
      </c>
      <c r="AC157" s="178" t="str">
        <f t="shared" si="86"/>
        <v xml:space="preserve"> </v>
      </c>
      <c r="AD157" s="178" t="str">
        <f t="shared" si="87"/>
        <v xml:space="preserve"> </v>
      </c>
      <c r="AE157" s="178" t="str">
        <f t="shared" si="88"/>
        <v xml:space="preserve"> </v>
      </c>
      <c r="AF157" s="224" t="str">
        <f t="shared" si="89"/>
        <v xml:space="preserve"> </v>
      </c>
      <c r="AG157" s="224" t="str">
        <f t="shared" si="90"/>
        <v xml:space="preserve"> </v>
      </c>
      <c r="AH157" s="224" t="str">
        <f t="shared" si="91"/>
        <v xml:space="preserve"> </v>
      </c>
      <c r="AI157" s="224" t="str">
        <f t="shared" si="64"/>
        <v xml:space="preserve"> </v>
      </c>
      <c r="AJ157" s="224" t="str">
        <f t="shared" si="65"/>
        <v xml:space="preserve"> </v>
      </c>
      <c r="AK157" s="224" t="str">
        <f t="shared" si="92"/>
        <v xml:space="preserve"> </v>
      </c>
      <c r="AL157" s="224" t="str">
        <f>IF($A157="N/A"," ",IF(PV=1,0,'Pricing Inputs3'!R190))</f>
        <v xml:space="preserve"> </v>
      </c>
      <c r="AM157" s="313" t="str">
        <f t="shared" si="66"/>
        <v xml:space="preserve"> </v>
      </c>
      <c r="BQ157" t="str">
        <f t="shared" si="67"/>
        <v xml:space="preserve"> </v>
      </c>
      <c r="BR157" t="str">
        <f t="shared" si="68"/>
        <v xml:space="preserve"> </v>
      </c>
      <c r="BS157" t="str">
        <f t="shared" si="69"/>
        <v xml:space="preserve"> </v>
      </c>
    </row>
    <row r="158" spans="1:71" x14ac:dyDescent="0.2">
      <c r="A158" s="253" t="str">
        <f>IF(A157="N/A","N/A",IF(EDATE(A157,1)&gt;Inputs!$Q$5,"N/A",EDATE(A157,1)))</f>
        <v>N/A</v>
      </c>
      <c r="B158" s="324" t="str">
        <f t="shared" si="62"/>
        <v xml:space="preserve"> </v>
      </c>
      <c r="C158" s="172" t="str">
        <f t="shared" si="70"/>
        <v xml:space="preserve"> </v>
      </c>
      <c r="D158" s="172" t="str">
        <f t="shared" si="71"/>
        <v xml:space="preserve"> </v>
      </c>
      <c r="E158" s="172" t="str">
        <f t="shared" si="72"/>
        <v xml:space="preserve"> </v>
      </c>
      <c r="F158" s="172" t="str">
        <f t="shared" si="73"/>
        <v xml:space="preserve"> </v>
      </c>
      <c r="G158" s="172" t="str">
        <f t="shared" si="74"/>
        <v xml:space="preserve"> </v>
      </c>
      <c r="H158" s="172" t="str">
        <f t="shared" si="75"/>
        <v xml:space="preserve"> </v>
      </c>
      <c r="I158" s="172" t="str">
        <f t="shared" si="76"/>
        <v xml:space="preserve"> </v>
      </c>
      <c r="J158" s="172" t="str">
        <f t="shared" si="77"/>
        <v xml:space="preserve"> </v>
      </c>
      <c r="K158" s="172" t="str">
        <f t="shared" si="78"/>
        <v xml:space="preserve"> </v>
      </c>
      <c r="L158" s="250" t="str">
        <f>IF($A158="N/A"," ",IF(Pricetype3=2,MAX(C158,0),IF(OR(Pricetype3=1,Pricetype3=4),IF(C158=0,0,(_xll.EURO(C158,Strikeprice3,0,0,($AH158+IF(Smile=TRUE,VLOOKUP(MAX(-5,Strikeprice3-C158),Volsmile,2),0)),($A158-DateToday)+15,IF(Pricetype3=1,1,0),0))),C158)))</f>
        <v xml:space="preserve"> </v>
      </c>
      <c r="M158" s="250" t="str">
        <f>IF($A158="N/A"," ",IF(Pricetype3=2,MAX(D158,0),IF(OR(Pricetype3=1,Pricetype3=4),IF(D158=0,0,(_xll.EURO(D158,Strikeprice3,0,0,($AH158+IF(Smile=TRUE,VLOOKUP(MAX(-5,Strikeprice3-D158),Volsmile,2),0)),($A158-DateToday)+15,IF(Pricetype3=1,1,0),0))),D158)))</f>
        <v xml:space="preserve"> </v>
      </c>
      <c r="N158" s="250" t="str">
        <f>IF($A158="N/A"," ",IF(Pricetype3=2,MAX(E158,0),IF(OR(Pricetype3=1,Pricetype3=4),IF(E158=0,0,(_xll.EURO(E158,Strikeprice3,0,0,($AK158+IF(Smile=TRUE,VLOOKUP(MAX(-5,Strikeprice3-E158),Volsmile,2),0)),($A158-DateToday)+15,IF(Pricetype3=1,1,0),0))),E158)))</f>
        <v xml:space="preserve"> </v>
      </c>
      <c r="O158" s="250" t="str">
        <f>IF($A158="N/A"," ",IF(Pricetype3=2,MAX(F158,0),IF(OR(Pricetype3=1,Pricetype3=4),IF(F158=0,0,(_xll.EURO(F158,Strikeprice3,0,0,($AK158+IF(Smile=TRUE,VLOOKUP(MAX(-5,Strikeprice3-F158),Volsmile,2),0)),($A158-DateToday)+15,IF(Pricetype3=1,1,0),0))),F158)))</f>
        <v xml:space="preserve"> </v>
      </c>
      <c r="P158" s="250" t="str">
        <f>IF($A158="N/A"," ",IF(Pricetype3=2,MAX(G158,0),IF(OR(Pricetype3=1,Pricetype3=4),IF(G158=0,0,(_xll.EURO(G158,Strikeprice3,0,0,($AK158+IF(Smile=TRUE,VLOOKUP(MAX(-5,Strikeprice3-G158),Volsmile,2),0)),($A158-DateToday)+15,IF(Pricetype3=1,1,0),0))),G158)))</f>
        <v xml:space="preserve"> </v>
      </c>
      <c r="Q158" s="250" t="str">
        <f>IF($A158="N/A"," ",IF(Pricetype3=2,MAX(H158,0),IF(OR(Pricetype3=1,Pricetype3=4),IF(H158=0,0,(_xll.EURO(H158,Strikeprice3,0,0,($AK158+IF(Smile=TRUE,VLOOKUP(MAX(-5,Strikeprice3-H158),Volsmile,2),0)),($A158-DateToday)+15,IF(Pricetype3=1,1,0),0))),H158)))</f>
        <v xml:space="preserve"> </v>
      </c>
      <c r="R158" s="250" t="str">
        <f>IF($A158="N/A"," ",IF(Pricetype3=2,MAX(I158,0),IF(OR(Pricetype3=1,Pricetype3=4),IF(I158=0,0,(_xll.EURO(I158,Strikeprice3,0,0,($AK158+IF(Smile=TRUE,VLOOKUP(MAX(-5,Strikeprice3-I158),Volsmile,2),0)),($A158-DateToday)+15,IF(Pricetype3=1,1,0),0))),I158)))</f>
        <v xml:space="preserve"> </v>
      </c>
      <c r="S158" s="250" t="str">
        <f>IF($A158="N/A"," ",IF(Pricetype3=2,MAX(J158,0),IF(OR(Pricetype3=1,Pricetype3=4),IF(J158=0,0,(_xll.EURO(J158,Strikeprice3,0,0,($AK158+IF(Smile=TRUE,VLOOKUP(MAX(-5,Strikeprice3-J158),Volsmile,2),0)),($A158-DateToday)+15,IF(Pricetype3=1,1,0),0))),J158)))</f>
        <v xml:space="preserve"> </v>
      </c>
      <c r="T158" s="250" t="str">
        <f>IF($A158="N/A"," ",IF(Pricetype3=2,MAX(K158,0),IF(OR(Pricetype3=1,Pricetype3=4),IF(K158=0,0,(_xll.EURO(K158,Strikeprice3,0,0,($AK158+IF(Smile=TRUE,VLOOKUP(MAX(-5,Strikeprice3-K158),Volsmile,2),0)),($A158-DateToday)+15,IF(Pricetype3=1,1,0),0))),K158)))</f>
        <v xml:space="preserve"> </v>
      </c>
      <c r="U158" s="177" t="str">
        <f t="shared" si="63"/>
        <v xml:space="preserve"> </v>
      </c>
      <c r="V158" s="178" t="str">
        <f t="shared" si="79"/>
        <v xml:space="preserve"> </v>
      </c>
      <c r="W158" s="178" t="str">
        <f t="shared" si="80"/>
        <v xml:space="preserve"> </v>
      </c>
      <c r="X158" s="178" t="str">
        <f t="shared" si="81"/>
        <v xml:space="preserve"> </v>
      </c>
      <c r="Y158" s="178" t="str">
        <f t="shared" si="82"/>
        <v xml:space="preserve"> </v>
      </c>
      <c r="Z158" s="178" t="str">
        <f t="shared" si="83"/>
        <v xml:space="preserve"> </v>
      </c>
      <c r="AA158" s="178" t="str">
        <f t="shared" si="84"/>
        <v xml:space="preserve"> </v>
      </c>
      <c r="AB158" s="178" t="str">
        <f t="shared" si="85"/>
        <v xml:space="preserve"> </v>
      </c>
      <c r="AC158" s="178" t="str">
        <f t="shared" si="86"/>
        <v xml:space="preserve"> </v>
      </c>
      <c r="AD158" s="178" t="str">
        <f t="shared" si="87"/>
        <v xml:space="preserve"> </v>
      </c>
      <c r="AE158" s="178" t="str">
        <f t="shared" si="88"/>
        <v xml:space="preserve"> </v>
      </c>
      <c r="AF158" s="224" t="str">
        <f t="shared" si="89"/>
        <v xml:space="preserve"> </v>
      </c>
      <c r="AG158" s="224" t="str">
        <f t="shared" si="90"/>
        <v xml:space="preserve"> </v>
      </c>
      <c r="AH158" s="224" t="str">
        <f t="shared" si="91"/>
        <v xml:space="preserve"> </v>
      </c>
      <c r="AI158" s="224" t="str">
        <f t="shared" si="64"/>
        <v xml:space="preserve"> </v>
      </c>
      <c r="AJ158" s="224" t="str">
        <f t="shared" si="65"/>
        <v xml:space="preserve"> </v>
      </c>
      <c r="AK158" s="224" t="str">
        <f t="shared" si="92"/>
        <v xml:space="preserve"> </v>
      </c>
      <c r="AL158" s="224" t="str">
        <f>IF($A158="N/A"," ",IF(PV=1,0,'Pricing Inputs3'!R191))</f>
        <v xml:space="preserve"> </v>
      </c>
      <c r="AM158" s="313" t="str">
        <f t="shared" si="66"/>
        <v xml:space="preserve"> </v>
      </c>
      <c r="BQ158" t="str">
        <f t="shared" si="67"/>
        <v xml:space="preserve"> </v>
      </c>
      <c r="BR158" t="str">
        <f t="shared" si="68"/>
        <v xml:space="preserve"> </v>
      </c>
      <c r="BS158" t="str">
        <f t="shared" si="69"/>
        <v xml:space="preserve"> </v>
      </c>
    </row>
    <row r="159" spans="1:71" x14ac:dyDescent="0.2">
      <c r="A159" s="253" t="str">
        <f>IF(A158="N/A","N/A",IF(EDATE(A158,1)&gt;Inputs!$Q$5,"N/A",EDATE(A158,1)))</f>
        <v>N/A</v>
      </c>
      <c r="B159" s="324" t="str">
        <f t="shared" si="62"/>
        <v xml:space="preserve"> </v>
      </c>
      <c r="C159" s="172" t="str">
        <f t="shared" si="70"/>
        <v xml:space="preserve"> </v>
      </c>
      <c r="D159" s="172" t="str">
        <f t="shared" si="71"/>
        <v xml:space="preserve"> </v>
      </c>
      <c r="E159" s="172" t="str">
        <f t="shared" si="72"/>
        <v xml:space="preserve"> </v>
      </c>
      <c r="F159" s="172" t="str">
        <f t="shared" si="73"/>
        <v xml:space="preserve"> </v>
      </c>
      <c r="G159" s="172" t="str">
        <f t="shared" si="74"/>
        <v xml:space="preserve"> </v>
      </c>
      <c r="H159" s="172" t="str">
        <f t="shared" si="75"/>
        <v xml:space="preserve"> </v>
      </c>
      <c r="I159" s="172" t="str">
        <f t="shared" si="76"/>
        <v xml:space="preserve"> </v>
      </c>
      <c r="J159" s="172" t="str">
        <f t="shared" si="77"/>
        <v xml:space="preserve"> </v>
      </c>
      <c r="K159" s="172" t="str">
        <f t="shared" si="78"/>
        <v xml:space="preserve"> </v>
      </c>
      <c r="L159" s="250" t="str">
        <f>IF($A159="N/A"," ",IF(Pricetype3=2,MAX(C159,0),IF(OR(Pricetype3=1,Pricetype3=4),IF(C159=0,0,(_xll.EURO(C159,Strikeprice3,0,0,($AH159+IF(Smile=TRUE,VLOOKUP(MAX(-5,Strikeprice3-C159),Volsmile,2),0)),($A159-DateToday)+15,IF(Pricetype3=1,1,0),0))),C159)))</f>
        <v xml:space="preserve"> </v>
      </c>
      <c r="M159" s="250" t="str">
        <f>IF($A159="N/A"," ",IF(Pricetype3=2,MAX(D159,0),IF(OR(Pricetype3=1,Pricetype3=4),IF(D159=0,0,(_xll.EURO(D159,Strikeprice3,0,0,($AH159+IF(Smile=TRUE,VLOOKUP(MAX(-5,Strikeprice3-D159),Volsmile,2),0)),($A159-DateToday)+15,IF(Pricetype3=1,1,0),0))),D159)))</f>
        <v xml:space="preserve"> </v>
      </c>
      <c r="N159" s="250" t="str">
        <f>IF($A159="N/A"," ",IF(Pricetype3=2,MAX(E159,0),IF(OR(Pricetype3=1,Pricetype3=4),IF(E159=0,0,(_xll.EURO(E159,Strikeprice3,0,0,($AK159+IF(Smile=TRUE,VLOOKUP(MAX(-5,Strikeprice3-E159),Volsmile,2),0)),($A159-DateToday)+15,IF(Pricetype3=1,1,0),0))),E159)))</f>
        <v xml:space="preserve"> </v>
      </c>
      <c r="O159" s="250" t="str">
        <f>IF($A159="N/A"," ",IF(Pricetype3=2,MAX(F159,0),IF(OR(Pricetype3=1,Pricetype3=4),IF(F159=0,0,(_xll.EURO(F159,Strikeprice3,0,0,($AK159+IF(Smile=TRUE,VLOOKUP(MAX(-5,Strikeprice3-F159),Volsmile,2),0)),($A159-DateToday)+15,IF(Pricetype3=1,1,0),0))),F159)))</f>
        <v xml:space="preserve"> </v>
      </c>
      <c r="P159" s="250" t="str">
        <f>IF($A159="N/A"," ",IF(Pricetype3=2,MAX(G159,0),IF(OR(Pricetype3=1,Pricetype3=4),IF(G159=0,0,(_xll.EURO(G159,Strikeprice3,0,0,($AK159+IF(Smile=TRUE,VLOOKUP(MAX(-5,Strikeprice3-G159),Volsmile,2),0)),($A159-DateToday)+15,IF(Pricetype3=1,1,0),0))),G159)))</f>
        <v xml:space="preserve"> </v>
      </c>
      <c r="Q159" s="250" t="str">
        <f>IF($A159="N/A"," ",IF(Pricetype3=2,MAX(H159,0),IF(OR(Pricetype3=1,Pricetype3=4),IF(H159=0,0,(_xll.EURO(H159,Strikeprice3,0,0,($AK159+IF(Smile=TRUE,VLOOKUP(MAX(-5,Strikeprice3-H159),Volsmile,2),0)),($A159-DateToday)+15,IF(Pricetype3=1,1,0),0))),H159)))</f>
        <v xml:space="preserve"> </v>
      </c>
      <c r="R159" s="250" t="str">
        <f>IF($A159="N/A"," ",IF(Pricetype3=2,MAX(I159,0),IF(OR(Pricetype3=1,Pricetype3=4),IF(I159=0,0,(_xll.EURO(I159,Strikeprice3,0,0,($AK159+IF(Smile=TRUE,VLOOKUP(MAX(-5,Strikeprice3-I159),Volsmile,2),0)),($A159-DateToday)+15,IF(Pricetype3=1,1,0),0))),I159)))</f>
        <v xml:space="preserve"> </v>
      </c>
      <c r="S159" s="250" t="str">
        <f>IF($A159="N/A"," ",IF(Pricetype3=2,MAX(J159,0),IF(OR(Pricetype3=1,Pricetype3=4),IF(J159=0,0,(_xll.EURO(J159,Strikeprice3,0,0,($AK159+IF(Smile=TRUE,VLOOKUP(MAX(-5,Strikeprice3-J159),Volsmile,2),0)),($A159-DateToday)+15,IF(Pricetype3=1,1,0),0))),J159)))</f>
        <v xml:space="preserve"> </v>
      </c>
      <c r="T159" s="250" t="str">
        <f>IF($A159="N/A"," ",IF(Pricetype3=2,MAX(K159,0),IF(OR(Pricetype3=1,Pricetype3=4),IF(K159=0,0,(_xll.EURO(K159,Strikeprice3,0,0,($AK159+IF(Smile=TRUE,VLOOKUP(MAX(-5,Strikeprice3-K159),Volsmile,2),0)),($A159-DateToday)+15,IF(Pricetype3=1,1,0),0))),K159)))</f>
        <v xml:space="preserve"> </v>
      </c>
      <c r="U159" s="177" t="str">
        <f t="shared" si="63"/>
        <v xml:space="preserve"> </v>
      </c>
      <c r="V159" s="178" t="str">
        <f t="shared" si="79"/>
        <v xml:space="preserve"> </v>
      </c>
      <c r="W159" s="178" t="str">
        <f t="shared" si="80"/>
        <v xml:space="preserve"> </v>
      </c>
      <c r="X159" s="178" t="str">
        <f t="shared" si="81"/>
        <v xml:space="preserve"> </v>
      </c>
      <c r="Y159" s="178" t="str">
        <f t="shared" si="82"/>
        <v xml:space="preserve"> </v>
      </c>
      <c r="Z159" s="178" t="str">
        <f t="shared" si="83"/>
        <v xml:space="preserve"> </v>
      </c>
      <c r="AA159" s="178" t="str">
        <f t="shared" si="84"/>
        <v xml:space="preserve"> </v>
      </c>
      <c r="AB159" s="178" t="str">
        <f t="shared" si="85"/>
        <v xml:space="preserve"> </v>
      </c>
      <c r="AC159" s="178" t="str">
        <f t="shared" si="86"/>
        <v xml:space="preserve"> </v>
      </c>
      <c r="AD159" s="178" t="str">
        <f t="shared" si="87"/>
        <v xml:space="preserve"> </v>
      </c>
      <c r="AE159" s="178" t="str">
        <f t="shared" si="88"/>
        <v xml:space="preserve"> </v>
      </c>
      <c r="AF159" s="224" t="str">
        <f t="shared" si="89"/>
        <v xml:space="preserve"> </v>
      </c>
      <c r="AG159" s="224" t="str">
        <f t="shared" si="90"/>
        <v xml:space="preserve"> </v>
      </c>
      <c r="AH159" s="224" t="str">
        <f t="shared" si="91"/>
        <v xml:space="preserve"> </v>
      </c>
      <c r="AI159" s="224" t="str">
        <f t="shared" si="64"/>
        <v xml:space="preserve"> </v>
      </c>
      <c r="AJ159" s="224" t="str">
        <f t="shared" si="65"/>
        <v xml:space="preserve"> </v>
      </c>
      <c r="AK159" s="224" t="str">
        <f t="shared" si="92"/>
        <v xml:space="preserve"> </v>
      </c>
      <c r="AL159" s="224" t="str">
        <f>IF($A159="N/A"," ",IF(PV=1,0,'Pricing Inputs3'!R192))</f>
        <v xml:space="preserve"> </v>
      </c>
      <c r="AM159" s="313" t="str">
        <f t="shared" si="66"/>
        <v xml:space="preserve"> </v>
      </c>
      <c r="BQ159" t="str">
        <f t="shared" si="67"/>
        <v xml:space="preserve"> </v>
      </c>
      <c r="BR159" t="str">
        <f t="shared" si="68"/>
        <v xml:space="preserve"> </v>
      </c>
      <c r="BS159" t="str">
        <f t="shared" si="69"/>
        <v xml:space="preserve"> </v>
      </c>
    </row>
    <row r="160" spans="1:71" x14ac:dyDescent="0.2">
      <c r="A160" s="253" t="str">
        <f>IF(A159="N/A","N/A",IF(EDATE(A159,1)&gt;Inputs!$Q$5,"N/A",EDATE(A159,1)))</f>
        <v>N/A</v>
      </c>
      <c r="B160" s="324" t="str">
        <f t="shared" si="62"/>
        <v xml:space="preserve"> </v>
      </c>
      <c r="C160" s="172" t="str">
        <f t="shared" si="70"/>
        <v xml:space="preserve"> </v>
      </c>
      <c r="D160" s="172" t="str">
        <f t="shared" si="71"/>
        <v xml:space="preserve"> </v>
      </c>
      <c r="E160" s="172" t="str">
        <f t="shared" si="72"/>
        <v xml:space="preserve"> </v>
      </c>
      <c r="F160" s="172" t="str">
        <f t="shared" si="73"/>
        <v xml:space="preserve"> </v>
      </c>
      <c r="G160" s="172" t="str">
        <f t="shared" si="74"/>
        <v xml:space="preserve"> </v>
      </c>
      <c r="H160" s="172" t="str">
        <f t="shared" si="75"/>
        <v xml:space="preserve"> </v>
      </c>
      <c r="I160" s="172" t="str">
        <f t="shared" si="76"/>
        <v xml:space="preserve"> </v>
      </c>
      <c r="J160" s="172" t="str">
        <f t="shared" si="77"/>
        <v xml:space="preserve"> </v>
      </c>
      <c r="K160" s="172" t="str">
        <f t="shared" si="78"/>
        <v xml:space="preserve"> </v>
      </c>
      <c r="L160" s="250" t="str">
        <f>IF($A160="N/A"," ",IF(Pricetype3=2,MAX(C160,0),IF(OR(Pricetype3=1,Pricetype3=4),IF(C160=0,0,(_xll.EURO(C160,Strikeprice3,0,0,($AH160+IF(Smile=TRUE,VLOOKUP(MAX(-5,Strikeprice3-C160),Volsmile,2),0)),($A160-DateToday)+15,IF(Pricetype3=1,1,0),0))),C160)))</f>
        <v xml:space="preserve"> </v>
      </c>
      <c r="M160" s="250" t="str">
        <f>IF($A160="N/A"," ",IF(Pricetype3=2,MAX(D160,0),IF(OR(Pricetype3=1,Pricetype3=4),IF(D160=0,0,(_xll.EURO(D160,Strikeprice3,0,0,($AH160+IF(Smile=TRUE,VLOOKUP(MAX(-5,Strikeprice3-D160),Volsmile,2),0)),($A160-DateToday)+15,IF(Pricetype3=1,1,0),0))),D160)))</f>
        <v xml:space="preserve"> </v>
      </c>
      <c r="N160" s="250" t="str">
        <f>IF($A160="N/A"," ",IF(Pricetype3=2,MAX(E160,0),IF(OR(Pricetype3=1,Pricetype3=4),IF(E160=0,0,(_xll.EURO(E160,Strikeprice3,0,0,($AK160+IF(Smile=TRUE,VLOOKUP(MAX(-5,Strikeprice3-E160),Volsmile,2),0)),($A160-DateToday)+15,IF(Pricetype3=1,1,0),0))),E160)))</f>
        <v xml:space="preserve"> </v>
      </c>
      <c r="O160" s="250" t="str">
        <f>IF($A160="N/A"," ",IF(Pricetype3=2,MAX(F160,0),IF(OR(Pricetype3=1,Pricetype3=4),IF(F160=0,0,(_xll.EURO(F160,Strikeprice3,0,0,($AK160+IF(Smile=TRUE,VLOOKUP(MAX(-5,Strikeprice3-F160),Volsmile,2),0)),($A160-DateToday)+15,IF(Pricetype3=1,1,0),0))),F160)))</f>
        <v xml:space="preserve"> </v>
      </c>
      <c r="P160" s="250" t="str">
        <f>IF($A160="N/A"," ",IF(Pricetype3=2,MAX(G160,0),IF(OR(Pricetype3=1,Pricetype3=4),IF(G160=0,0,(_xll.EURO(G160,Strikeprice3,0,0,($AK160+IF(Smile=TRUE,VLOOKUP(MAX(-5,Strikeprice3-G160),Volsmile,2),0)),($A160-DateToday)+15,IF(Pricetype3=1,1,0),0))),G160)))</f>
        <v xml:space="preserve"> </v>
      </c>
      <c r="Q160" s="250" t="str">
        <f>IF($A160="N/A"," ",IF(Pricetype3=2,MAX(H160,0),IF(OR(Pricetype3=1,Pricetype3=4),IF(H160=0,0,(_xll.EURO(H160,Strikeprice3,0,0,($AK160+IF(Smile=TRUE,VLOOKUP(MAX(-5,Strikeprice3-H160),Volsmile,2),0)),($A160-DateToday)+15,IF(Pricetype3=1,1,0),0))),H160)))</f>
        <v xml:space="preserve"> </v>
      </c>
      <c r="R160" s="250" t="str">
        <f>IF($A160="N/A"," ",IF(Pricetype3=2,MAX(I160,0),IF(OR(Pricetype3=1,Pricetype3=4),IF(I160=0,0,(_xll.EURO(I160,Strikeprice3,0,0,($AK160+IF(Smile=TRUE,VLOOKUP(MAX(-5,Strikeprice3-I160),Volsmile,2),0)),($A160-DateToday)+15,IF(Pricetype3=1,1,0),0))),I160)))</f>
        <v xml:space="preserve"> </v>
      </c>
      <c r="S160" s="250" t="str">
        <f>IF($A160="N/A"," ",IF(Pricetype3=2,MAX(J160,0),IF(OR(Pricetype3=1,Pricetype3=4),IF(J160=0,0,(_xll.EURO(J160,Strikeprice3,0,0,($AK160+IF(Smile=TRUE,VLOOKUP(MAX(-5,Strikeprice3-J160),Volsmile,2),0)),($A160-DateToday)+15,IF(Pricetype3=1,1,0),0))),J160)))</f>
        <v xml:space="preserve"> </v>
      </c>
      <c r="T160" s="250" t="str">
        <f>IF($A160="N/A"," ",IF(Pricetype3=2,MAX(K160,0),IF(OR(Pricetype3=1,Pricetype3=4),IF(K160=0,0,(_xll.EURO(K160,Strikeprice3,0,0,($AK160+IF(Smile=TRUE,VLOOKUP(MAX(-5,Strikeprice3-K160),Volsmile,2),0)),($A160-DateToday)+15,IF(Pricetype3=1,1,0),0))),K160)))</f>
        <v xml:space="preserve"> </v>
      </c>
      <c r="U160" s="177" t="str">
        <f t="shared" si="63"/>
        <v xml:space="preserve"> </v>
      </c>
      <c r="V160" s="178" t="str">
        <f t="shared" si="79"/>
        <v xml:space="preserve"> </v>
      </c>
      <c r="W160" s="178" t="str">
        <f t="shared" si="80"/>
        <v xml:space="preserve"> </v>
      </c>
      <c r="X160" s="178" t="str">
        <f t="shared" si="81"/>
        <v xml:space="preserve"> </v>
      </c>
      <c r="Y160" s="178" t="str">
        <f t="shared" si="82"/>
        <v xml:space="preserve"> </v>
      </c>
      <c r="Z160" s="178" t="str">
        <f t="shared" si="83"/>
        <v xml:space="preserve"> </v>
      </c>
      <c r="AA160" s="178" t="str">
        <f t="shared" si="84"/>
        <v xml:space="preserve"> </v>
      </c>
      <c r="AB160" s="178" t="str">
        <f t="shared" si="85"/>
        <v xml:space="preserve"> </v>
      </c>
      <c r="AC160" s="178" t="str">
        <f t="shared" si="86"/>
        <v xml:space="preserve"> </v>
      </c>
      <c r="AD160" s="178" t="str">
        <f t="shared" si="87"/>
        <v xml:space="preserve"> </v>
      </c>
      <c r="AE160" s="178" t="str">
        <f t="shared" si="88"/>
        <v xml:space="preserve"> </v>
      </c>
      <c r="AF160" s="224" t="str">
        <f t="shared" si="89"/>
        <v xml:space="preserve"> </v>
      </c>
      <c r="AG160" s="224" t="str">
        <f t="shared" si="90"/>
        <v xml:space="preserve"> </v>
      </c>
      <c r="AH160" s="224" t="str">
        <f t="shared" si="91"/>
        <v xml:space="preserve"> </v>
      </c>
      <c r="AI160" s="224" t="str">
        <f t="shared" si="64"/>
        <v xml:space="preserve"> </v>
      </c>
      <c r="AJ160" s="224" t="str">
        <f t="shared" si="65"/>
        <v xml:space="preserve"> </v>
      </c>
      <c r="AK160" s="224" t="str">
        <f t="shared" si="92"/>
        <v xml:space="preserve"> </v>
      </c>
      <c r="AL160" s="224" t="str">
        <f>IF($A160="N/A"," ",IF(PV=1,0,'Pricing Inputs3'!R193))</f>
        <v xml:space="preserve"> </v>
      </c>
      <c r="AM160" s="313" t="str">
        <f t="shared" si="66"/>
        <v xml:space="preserve"> </v>
      </c>
      <c r="BQ160" t="str">
        <f t="shared" si="67"/>
        <v xml:space="preserve"> </v>
      </c>
      <c r="BR160" t="str">
        <f t="shared" si="68"/>
        <v xml:space="preserve"> </v>
      </c>
      <c r="BS160" t="str">
        <f t="shared" si="69"/>
        <v xml:space="preserve"> </v>
      </c>
    </row>
    <row r="161" spans="1:71" x14ac:dyDescent="0.2">
      <c r="A161" s="253" t="str">
        <f>IF(A160="N/A","N/A",IF(EDATE(A160,1)&gt;Inputs!$Q$5,"N/A",EDATE(A160,1)))</f>
        <v>N/A</v>
      </c>
      <c r="B161" s="324" t="str">
        <f t="shared" si="62"/>
        <v xml:space="preserve"> </v>
      </c>
      <c r="C161" s="172" t="str">
        <f t="shared" si="70"/>
        <v xml:space="preserve"> </v>
      </c>
      <c r="D161" s="172" t="str">
        <f t="shared" si="71"/>
        <v xml:space="preserve"> </v>
      </c>
      <c r="E161" s="172" t="str">
        <f t="shared" si="72"/>
        <v xml:space="preserve"> </v>
      </c>
      <c r="F161" s="172" t="str">
        <f t="shared" si="73"/>
        <v xml:space="preserve"> </v>
      </c>
      <c r="G161" s="172" t="str">
        <f t="shared" si="74"/>
        <v xml:space="preserve"> </v>
      </c>
      <c r="H161" s="172" t="str">
        <f t="shared" si="75"/>
        <v xml:space="preserve"> </v>
      </c>
      <c r="I161" s="172" t="str">
        <f t="shared" si="76"/>
        <v xml:space="preserve"> </v>
      </c>
      <c r="J161" s="172" t="str">
        <f t="shared" si="77"/>
        <v xml:space="preserve"> </v>
      </c>
      <c r="K161" s="172" t="str">
        <f t="shared" si="78"/>
        <v xml:space="preserve"> </v>
      </c>
      <c r="L161" s="250" t="str">
        <f>IF($A161="N/A"," ",IF(Pricetype3=2,MAX(C161,0),IF(OR(Pricetype3=1,Pricetype3=4),IF(C161=0,0,(_xll.EURO(C161,Strikeprice3,0,0,($AH161+IF(Smile=TRUE,VLOOKUP(MAX(-5,Strikeprice3-C161),Volsmile,2),0)),($A161-DateToday)+15,IF(Pricetype3=1,1,0),0))),C161)))</f>
        <v xml:space="preserve"> </v>
      </c>
      <c r="M161" s="250" t="str">
        <f>IF($A161="N/A"," ",IF(Pricetype3=2,MAX(D161,0),IF(OR(Pricetype3=1,Pricetype3=4),IF(D161=0,0,(_xll.EURO(D161,Strikeprice3,0,0,($AH161+IF(Smile=TRUE,VLOOKUP(MAX(-5,Strikeprice3-D161),Volsmile,2),0)),($A161-DateToday)+15,IF(Pricetype3=1,1,0),0))),D161)))</f>
        <v xml:space="preserve"> </v>
      </c>
      <c r="N161" s="250" t="str">
        <f>IF($A161="N/A"," ",IF(Pricetype3=2,MAX(E161,0),IF(OR(Pricetype3=1,Pricetype3=4),IF(E161=0,0,(_xll.EURO(E161,Strikeprice3,0,0,($AK161+IF(Smile=TRUE,VLOOKUP(MAX(-5,Strikeprice3-E161),Volsmile,2),0)),($A161-DateToday)+15,IF(Pricetype3=1,1,0),0))),E161)))</f>
        <v xml:space="preserve"> </v>
      </c>
      <c r="O161" s="250" t="str">
        <f>IF($A161="N/A"," ",IF(Pricetype3=2,MAX(F161,0),IF(OR(Pricetype3=1,Pricetype3=4),IF(F161=0,0,(_xll.EURO(F161,Strikeprice3,0,0,($AK161+IF(Smile=TRUE,VLOOKUP(MAX(-5,Strikeprice3-F161),Volsmile,2),0)),($A161-DateToday)+15,IF(Pricetype3=1,1,0),0))),F161)))</f>
        <v xml:space="preserve"> </v>
      </c>
      <c r="P161" s="250" t="str">
        <f>IF($A161="N/A"," ",IF(Pricetype3=2,MAX(G161,0),IF(OR(Pricetype3=1,Pricetype3=4),IF(G161=0,0,(_xll.EURO(G161,Strikeprice3,0,0,($AK161+IF(Smile=TRUE,VLOOKUP(MAX(-5,Strikeprice3-G161),Volsmile,2),0)),($A161-DateToday)+15,IF(Pricetype3=1,1,0),0))),G161)))</f>
        <v xml:space="preserve"> </v>
      </c>
      <c r="Q161" s="250" t="str">
        <f>IF($A161="N/A"," ",IF(Pricetype3=2,MAX(H161,0),IF(OR(Pricetype3=1,Pricetype3=4),IF(H161=0,0,(_xll.EURO(H161,Strikeprice3,0,0,($AK161+IF(Smile=TRUE,VLOOKUP(MAX(-5,Strikeprice3-H161),Volsmile,2),0)),($A161-DateToday)+15,IF(Pricetype3=1,1,0),0))),H161)))</f>
        <v xml:space="preserve"> </v>
      </c>
      <c r="R161" s="250" t="str">
        <f>IF($A161="N/A"," ",IF(Pricetype3=2,MAX(I161,0),IF(OR(Pricetype3=1,Pricetype3=4),IF(I161=0,0,(_xll.EURO(I161,Strikeprice3,0,0,($AK161+IF(Smile=TRUE,VLOOKUP(MAX(-5,Strikeprice3-I161),Volsmile,2),0)),($A161-DateToday)+15,IF(Pricetype3=1,1,0),0))),I161)))</f>
        <v xml:space="preserve"> </v>
      </c>
      <c r="S161" s="250" t="str">
        <f>IF($A161="N/A"," ",IF(Pricetype3=2,MAX(J161,0),IF(OR(Pricetype3=1,Pricetype3=4),IF(J161=0,0,(_xll.EURO(J161,Strikeprice3,0,0,($AK161+IF(Smile=TRUE,VLOOKUP(MAX(-5,Strikeprice3-J161),Volsmile,2),0)),($A161-DateToday)+15,IF(Pricetype3=1,1,0),0))),J161)))</f>
        <v xml:space="preserve"> </v>
      </c>
      <c r="T161" s="250" t="str">
        <f>IF($A161="N/A"," ",IF(Pricetype3=2,MAX(K161,0),IF(OR(Pricetype3=1,Pricetype3=4),IF(K161=0,0,(_xll.EURO(K161,Strikeprice3,0,0,($AK161+IF(Smile=TRUE,VLOOKUP(MAX(-5,Strikeprice3-K161),Volsmile,2),0)),($A161-DateToday)+15,IF(Pricetype3=1,1,0),0))),K161)))</f>
        <v xml:space="preserve"> </v>
      </c>
      <c r="U161" s="177" t="str">
        <f t="shared" si="63"/>
        <v xml:space="preserve"> </v>
      </c>
      <c r="V161" s="178" t="str">
        <f t="shared" si="79"/>
        <v xml:space="preserve"> </v>
      </c>
      <c r="W161" s="178" t="str">
        <f t="shared" si="80"/>
        <v xml:space="preserve"> </v>
      </c>
      <c r="X161" s="178" t="str">
        <f t="shared" si="81"/>
        <v xml:space="preserve"> </v>
      </c>
      <c r="Y161" s="178" t="str">
        <f t="shared" si="82"/>
        <v xml:space="preserve"> </v>
      </c>
      <c r="Z161" s="178" t="str">
        <f t="shared" si="83"/>
        <v xml:space="preserve"> </v>
      </c>
      <c r="AA161" s="178" t="str">
        <f t="shared" si="84"/>
        <v xml:space="preserve"> </v>
      </c>
      <c r="AB161" s="178" t="str">
        <f t="shared" si="85"/>
        <v xml:space="preserve"> </v>
      </c>
      <c r="AC161" s="178" t="str">
        <f t="shared" si="86"/>
        <v xml:space="preserve"> </v>
      </c>
      <c r="AD161" s="178" t="str">
        <f t="shared" si="87"/>
        <v xml:space="preserve"> </v>
      </c>
      <c r="AE161" s="178" t="str">
        <f t="shared" si="88"/>
        <v xml:space="preserve"> </v>
      </c>
      <c r="AF161" s="224" t="str">
        <f t="shared" si="89"/>
        <v xml:space="preserve"> </v>
      </c>
      <c r="AG161" s="224" t="str">
        <f t="shared" si="90"/>
        <v xml:space="preserve"> </v>
      </c>
      <c r="AH161" s="224" t="str">
        <f t="shared" si="91"/>
        <v xml:space="preserve"> </v>
      </c>
      <c r="AI161" s="224" t="str">
        <f t="shared" si="64"/>
        <v xml:space="preserve"> </v>
      </c>
      <c r="AJ161" s="224" t="str">
        <f t="shared" si="65"/>
        <v xml:space="preserve"> </v>
      </c>
      <c r="AK161" s="224" t="str">
        <f t="shared" si="92"/>
        <v xml:space="preserve"> </v>
      </c>
      <c r="AL161" s="224" t="str">
        <f>IF($A161="N/A"," ",IF(PV=1,0,'Pricing Inputs3'!R194))</f>
        <v xml:space="preserve"> </v>
      </c>
      <c r="AM161" s="313" t="str">
        <f t="shared" si="66"/>
        <v xml:space="preserve"> </v>
      </c>
      <c r="BQ161" t="str">
        <f t="shared" si="67"/>
        <v xml:space="preserve"> </v>
      </c>
      <c r="BR161" t="str">
        <f t="shared" si="68"/>
        <v xml:space="preserve"> </v>
      </c>
      <c r="BS161" t="str">
        <f t="shared" si="69"/>
        <v xml:space="preserve"> </v>
      </c>
    </row>
    <row r="162" spans="1:71" x14ac:dyDescent="0.2">
      <c r="A162" s="253" t="str">
        <f>IF(A161="N/A","N/A",IF(EDATE(A161,1)&gt;Inputs!$Q$5,"N/A",EDATE(A161,1)))</f>
        <v>N/A</v>
      </c>
      <c r="B162" s="324" t="str">
        <f t="shared" si="62"/>
        <v xml:space="preserve"> </v>
      </c>
      <c r="C162" s="172" t="str">
        <f t="shared" si="70"/>
        <v xml:space="preserve"> </v>
      </c>
      <c r="D162" s="172" t="str">
        <f t="shared" si="71"/>
        <v xml:space="preserve"> </v>
      </c>
      <c r="E162" s="172" t="str">
        <f t="shared" si="72"/>
        <v xml:space="preserve"> </v>
      </c>
      <c r="F162" s="172" t="str">
        <f t="shared" si="73"/>
        <v xml:space="preserve"> </v>
      </c>
      <c r="G162" s="172" t="str">
        <f t="shared" si="74"/>
        <v xml:space="preserve"> </v>
      </c>
      <c r="H162" s="172" t="str">
        <f t="shared" si="75"/>
        <v xml:space="preserve"> </v>
      </c>
      <c r="I162" s="172" t="str">
        <f t="shared" si="76"/>
        <v xml:space="preserve"> </v>
      </c>
      <c r="J162" s="172" t="str">
        <f t="shared" si="77"/>
        <v xml:space="preserve"> </v>
      </c>
      <c r="K162" s="172" t="str">
        <f t="shared" si="78"/>
        <v xml:space="preserve"> </v>
      </c>
      <c r="L162" s="250" t="str">
        <f>IF($A162="N/A"," ",IF(Pricetype3=2,MAX(C162,0),IF(OR(Pricetype3=1,Pricetype3=4),IF(C162=0,0,(_xll.EURO(C162,Strikeprice3,0,0,($AH162+IF(Smile=TRUE,VLOOKUP(MAX(-5,Strikeprice3-C162),Volsmile,2),0)),($A162-DateToday)+15,IF(Pricetype3=1,1,0),0))),C162)))</f>
        <v xml:space="preserve"> </v>
      </c>
      <c r="M162" s="250" t="str">
        <f>IF($A162="N/A"," ",IF(Pricetype3=2,MAX(D162,0),IF(OR(Pricetype3=1,Pricetype3=4),IF(D162=0,0,(_xll.EURO(D162,Strikeprice3,0,0,($AH162+IF(Smile=TRUE,VLOOKUP(MAX(-5,Strikeprice3-D162),Volsmile,2),0)),($A162-DateToday)+15,IF(Pricetype3=1,1,0),0))),D162)))</f>
        <v xml:space="preserve"> </v>
      </c>
      <c r="N162" s="250" t="str">
        <f>IF($A162="N/A"," ",IF(Pricetype3=2,MAX(E162,0),IF(OR(Pricetype3=1,Pricetype3=4),IF(E162=0,0,(_xll.EURO(E162,Strikeprice3,0,0,($AK162+IF(Smile=TRUE,VLOOKUP(MAX(-5,Strikeprice3-E162),Volsmile,2),0)),($A162-DateToday)+15,IF(Pricetype3=1,1,0),0))),E162)))</f>
        <v xml:space="preserve"> </v>
      </c>
      <c r="O162" s="250" t="str">
        <f>IF($A162="N/A"," ",IF(Pricetype3=2,MAX(F162,0),IF(OR(Pricetype3=1,Pricetype3=4),IF(F162=0,0,(_xll.EURO(F162,Strikeprice3,0,0,($AK162+IF(Smile=TRUE,VLOOKUP(MAX(-5,Strikeprice3-F162),Volsmile,2),0)),($A162-DateToday)+15,IF(Pricetype3=1,1,0),0))),F162)))</f>
        <v xml:space="preserve"> </v>
      </c>
      <c r="P162" s="250" t="str">
        <f>IF($A162="N/A"," ",IF(Pricetype3=2,MAX(G162,0),IF(OR(Pricetype3=1,Pricetype3=4),IF(G162=0,0,(_xll.EURO(G162,Strikeprice3,0,0,($AK162+IF(Smile=TRUE,VLOOKUP(MAX(-5,Strikeprice3-G162),Volsmile,2),0)),($A162-DateToday)+15,IF(Pricetype3=1,1,0),0))),G162)))</f>
        <v xml:space="preserve"> </v>
      </c>
      <c r="Q162" s="250" t="str">
        <f>IF($A162="N/A"," ",IF(Pricetype3=2,MAX(H162,0),IF(OR(Pricetype3=1,Pricetype3=4),IF(H162=0,0,(_xll.EURO(H162,Strikeprice3,0,0,($AK162+IF(Smile=TRUE,VLOOKUP(MAX(-5,Strikeprice3-H162),Volsmile,2),0)),($A162-DateToday)+15,IF(Pricetype3=1,1,0),0))),H162)))</f>
        <v xml:space="preserve"> </v>
      </c>
      <c r="R162" s="250" t="str">
        <f>IF($A162="N/A"," ",IF(Pricetype3=2,MAX(I162,0),IF(OR(Pricetype3=1,Pricetype3=4),IF(I162=0,0,(_xll.EURO(I162,Strikeprice3,0,0,($AK162+IF(Smile=TRUE,VLOOKUP(MAX(-5,Strikeprice3-I162),Volsmile,2),0)),($A162-DateToday)+15,IF(Pricetype3=1,1,0),0))),I162)))</f>
        <v xml:space="preserve"> </v>
      </c>
      <c r="S162" s="250" t="str">
        <f>IF($A162="N/A"," ",IF(Pricetype3=2,MAX(J162,0),IF(OR(Pricetype3=1,Pricetype3=4),IF(J162=0,0,(_xll.EURO(J162,Strikeprice3,0,0,($AK162+IF(Smile=TRUE,VLOOKUP(MAX(-5,Strikeprice3-J162),Volsmile,2),0)),($A162-DateToday)+15,IF(Pricetype3=1,1,0),0))),J162)))</f>
        <v xml:space="preserve"> </v>
      </c>
      <c r="T162" s="250" t="str">
        <f>IF($A162="N/A"," ",IF(Pricetype3=2,MAX(K162,0),IF(OR(Pricetype3=1,Pricetype3=4),IF(K162=0,0,(_xll.EURO(K162,Strikeprice3,0,0,($AK162+IF(Smile=TRUE,VLOOKUP(MAX(-5,Strikeprice3-K162),Volsmile,2),0)),($A162-DateToday)+15,IF(Pricetype3=1,1,0),0))),K162)))</f>
        <v xml:space="preserve"> </v>
      </c>
      <c r="U162" s="177" t="str">
        <f t="shared" si="63"/>
        <v xml:space="preserve"> </v>
      </c>
      <c r="V162" s="178" t="str">
        <f t="shared" si="79"/>
        <v xml:space="preserve"> </v>
      </c>
      <c r="W162" s="178" t="str">
        <f t="shared" si="80"/>
        <v xml:space="preserve"> </v>
      </c>
      <c r="X162" s="178" t="str">
        <f t="shared" si="81"/>
        <v xml:space="preserve"> </v>
      </c>
      <c r="Y162" s="178" t="str">
        <f t="shared" si="82"/>
        <v xml:space="preserve"> </v>
      </c>
      <c r="Z162" s="178" t="str">
        <f t="shared" si="83"/>
        <v xml:space="preserve"> </v>
      </c>
      <c r="AA162" s="178" t="str">
        <f t="shared" si="84"/>
        <v xml:space="preserve"> </v>
      </c>
      <c r="AB162" s="178" t="str">
        <f t="shared" si="85"/>
        <v xml:space="preserve"> </v>
      </c>
      <c r="AC162" s="178" t="str">
        <f t="shared" si="86"/>
        <v xml:space="preserve"> </v>
      </c>
      <c r="AD162" s="178" t="str">
        <f t="shared" si="87"/>
        <v xml:space="preserve"> </v>
      </c>
      <c r="AE162" s="178" t="str">
        <f t="shared" si="88"/>
        <v xml:space="preserve"> </v>
      </c>
      <c r="AF162" s="224" t="str">
        <f t="shared" si="89"/>
        <v xml:space="preserve"> </v>
      </c>
      <c r="AG162" s="224" t="str">
        <f t="shared" si="90"/>
        <v xml:space="preserve"> </v>
      </c>
      <c r="AH162" s="224" t="str">
        <f t="shared" si="91"/>
        <v xml:space="preserve"> </v>
      </c>
      <c r="AI162" s="224" t="str">
        <f t="shared" si="64"/>
        <v xml:space="preserve"> </v>
      </c>
      <c r="AJ162" s="224" t="str">
        <f t="shared" si="65"/>
        <v xml:space="preserve"> </v>
      </c>
      <c r="AK162" s="224" t="str">
        <f t="shared" si="92"/>
        <v xml:space="preserve"> </v>
      </c>
      <c r="AL162" s="224" t="str">
        <f>IF($A162="N/A"," ",IF(PV=1,0,'Pricing Inputs3'!R195))</f>
        <v xml:space="preserve"> </v>
      </c>
      <c r="AM162" s="313" t="str">
        <f t="shared" si="66"/>
        <v xml:space="preserve"> </v>
      </c>
      <c r="BQ162" t="str">
        <f t="shared" si="67"/>
        <v xml:space="preserve"> </v>
      </c>
      <c r="BR162" t="str">
        <f t="shared" si="68"/>
        <v xml:space="preserve"> </v>
      </c>
      <c r="BS162" t="str">
        <f t="shared" si="69"/>
        <v xml:space="preserve"> </v>
      </c>
    </row>
    <row r="163" spans="1:71" x14ac:dyDescent="0.2">
      <c r="A163" s="253" t="str">
        <f>IF(A162="N/A","N/A",IF(EDATE(A162,1)&gt;Inputs!$Q$5,"N/A",EDATE(A162,1)))</f>
        <v>N/A</v>
      </c>
      <c r="B163" s="324" t="str">
        <f t="shared" si="62"/>
        <v xml:space="preserve"> </v>
      </c>
      <c r="C163" s="172" t="str">
        <f t="shared" si="70"/>
        <v xml:space="preserve"> </v>
      </c>
      <c r="D163" s="172" t="str">
        <f t="shared" si="71"/>
        <v xml:space="preserve"> </v>
      </c>
      <c r="E163" s="172" t="str">
        <f t="shared" si="72"/>
        <v xml:space="preserve"> </v>
      </c>
      <c r="F163" s="172" t="str">
        <f t="shared" si="73"/>
        <v xml:space="preserve"> </v>
      </c>
      <c r="G163" s="172" t="str">
        <f t="shared" si="74"/>
        <v xml:space="preserve"> </v>
      </c>
      <c r="H163" s="172" t="str">
        <f t="shared" si="75"/>
        <v xml:space="preserve"> </v>
      </c>
      <c r="I163" s="172" t="str">
        <f t="shared" si="76"/>
        <v xml:space="preserve"> </v>
      </c>
      <c r="J163" s="172" t="str">
        <f t="shared" si="77"/>
        <v xml:space="preserve"> </v>
      </c>
      <c r="K163" s="172" t="str">
        <f t="shared" si="78"/>
        <v xml:space="preserve"> </v>
      </c>
      <c r="L163" s="250" t="str">
        <f>IF($A163="N/A"," ",IF(Pricetype3=2,MAX(C163,0),IF(OR(Pricetype3=1,Pricetype3=4),IF(C163=0,0,(_xll.EURO(C163,Strikeprice3,0,0,($AH163+IF(Smile=TRUE,VLOOKUP(MAX(-5,Strikeprice3-C163),Volsmile,2),0)),($A163-DateToday)+15,IF(Pricetype3=1,1,0),0))),C163)))</f>
        <v xml:space="preserve"> </v>
      </c>
      <c r="M163" s="250" t="str">
        <f>IF($A163="N/A"," ",IF(Pricetype3=2,MAX(D163,0),IF(OR(Pricetype3=1,Pricetype3=4),IF(D163=0,0,(_xll.EURO(D163,Strikeprice3,0,0,($AH163+IF(Smile=TRUE,VLOOKUP(MAX(-5,Strikeprice3-D163),Volsmile,2),0)),($A163-DateToday)+15,IF(Pricetype3=1,1,0),0))),D163)))</f>
        <v xml:space="preserve"> </v>
      </c>
      <c r="N163" s="250" t="str">
        <f>IF($A163="N/A"," ",IF(Pricetype3=2,MAX(E163,0),IF(OR(Pricetype3=1,Pricetype3=4),IF(E163=0,0,(_xll.EURO(E163,Strikeprice3,0,0,($AK163+IF(Smile=TRUE,VLOOKUP(MAX(-5,Strikeprice3-E163),Volsmile,2),0)),($A163-DateToday)+15,IF(Pricetype3=1,1,0),0))),E163)))</f>
        <v xml:space="preserve"> </v>
      </c>
      <c r="O163" s="250" t="str">
        <f>IF($A163="N/A"," ",IF(Pricetype3=2,MAX(F163,0),IF(OR(Pricetype3=1,Pricetype3=4),IF(F163=0,0,(_xll.EURO(F163,Strikeprice3,0,0,($AK163+IF(Smile=TRUE,VLOOKUP(MAX(-5,Strikeprice3-F163),Volsmile,2),0)),($A163-DateToday)+15,IF(Pricetype3=1,1,0),0))),F163)))</f>
        <v xml:space="preserve"> </v>
      </c>
      <c r="P163" s="250" t="str">
        <f>IF($A163="N/A"," ",IF(Pricetype3=2,MAX(G163,0),IF(OR(Pricetype3=1,Pricetype3=4),IF(G163=0,0,(_xll.EURO(G163,Strikeprice3,0,0,($AK163+IF(Smile=TRUE,VLOOKUP(MAX(-5,Strikeprice3-G163),Volsmile,2),0)),($A163-DateToday)+15,IF(Pricetype3=1,1,0),0))),G163)))</f>
        <v xml:space="preserve"> </v>
      </c>
      <c r="Q163" s="250" t="str">
        <f>IF($A163="N/A"," ",IF(Pricetype3=2,MAX(H163,0),IF(OR(Pricetype3=1,Pricetype3=4),IF(H163=0,0,(_xll.EURO(H163,Strikeprice3,0,0,($AK163+IF(Smile=TRUE,VLOOKUP(MAX(-5,Strikeprice3-H163),Volsmile,2),0)),($A163-DateToday)+15,IF(Pricetype3=1,1,0),0))),H163)))</f>
        <v xml:space="preserve"> </v>
      </c>
      <c r="R163" s="250" t="str">
        <f>IF($A163="N/A"," ",IF(Pricetype3=2,MAX(I163,0),IF(OR(Pricetype3=1,Pricetype3=4),IF(I163=0,0,(_xll.EURO(I163,Strikeprice3,0,0,($AK163+IF(Smile=TRUE,VLOOKUP(MAX(-5,Strikeprice3-I163),Volsmile,2),0)),($A163-DateToday)+15,IF(Pricetype3=1,1,0),0))),I163)))</f>
        <v xml:space="preserve"> </v>
      </c>
      <c r="S163" s="250" t="str">
        <f>IF($A163="N/A"," ",IF(Pricetype3=2,MAX(J163,0),IF(OR(Pricetype3=1,Pricetype3=4),IF(J163=0,0,(_xll.EURO(J163,Strikeprice3,0,0,($AK163+IF(Smile=TRUE,VLOOKUP(MAX(-5,Strikeprice3-J163),Volsmile,2),0)),($A163-DateToday)+15,IF(Pricetype3=1,1,0),0))),J163)))</f>
        <v xml:space="preserve"> </v>
      </c>
      <c r="T163" s="250" t="str">
        <f>IF($A163="N/A"," ",IF(Pricetype3=2,MAX(K163,0),IF(OR(Pricetype3=1,Pricetype3=4),IF(K163=0,0,(_xll.EURO(K163,Strikeprice3,0,0,($AK163+IF(Smile=TRUE,VLOOKUP(MAX(-5,Strikeprice3-K163),Volsmile,2),0)),($A163-DateToday)+15,IF(Pricetype3=1,1,0),0))),K163)))</f>
        <v xml:space="preserve"> </v>
      </c>
      <c r="U163" s="177" t="str">
        <f t="shared" si="63"/>
        <v xml:space="preserve"> </v>
      </c>
      <c r="V163" s="178" t="str">
        <f t="shared" si="79"/>
        <v xml:space="preserve"> </v>
      </c>
      <c r="W163" s="178" t="str">
        <f t="shared" si="80"/>
        <v xml:space="preserve"> </v>
      </c>
      <c r="X163" s="178" t="str">
        <f t="shared" si="81"/>
        <v xml:space="preserve"> </v>
      </c>
      <c r="Y163" s="178" t="str">
        <f t="shared" si="82"/>
        <v xml:space="preserve"> </v>
      </c>
      <c r="Z163" s="178" t="str">
        <f t="shared" si="83"/>
        <v xml:space="preserve"> </v>
      </c>
      <c r="AA163" s="178" t="str">
        <f t="shared" si="84"/>
        <v xml:space="preserve"> </v>
      </c>
      <c r="AB163" s="178" t="str">
        <f t="shared" si="85"/>
        <v xml:space="preserve"> </v>
      </c>
      <c r="AC163" s="178" t="str">
        <f t="shared" si="86"/>
        <v xml:space="preserve"> </v>
      </c>
      <c r="AD163" s="178" t="str">
        <f t="shared" si="87"/>
        <v xml:space="preserve"> </v>
      </c>
      <c r="AE163" s="178" t="str">
        <f t="shared" si="88"/>
        <v xml:space="preserve"> </v>
      </c>
      <c r="AF163" s="224" t="str">
        <f t="shared" si="89"/>
        <v xml:space="preserve"> </v>
      </c>
      <c r="AG163" s="224" t="str">
        <f t="shared" si="90"/>
        <v xml:space="preserve"> </v>
      </c>
      <c r="AH163" s="224" t="str">
        <f t="shared" si="91"/>
        <v xml:space="preserve"> </v>
      </c>
      <c r="AI163" s="224" t="str">
        <f t="shared" si="64"/>
        <v xml:space="preserve"> </v>
      </c>
      <c r="AJ163" s="224" t="str">
        <f t="shared" si="65"/>
        <v xml:space="preserve"> </v>
      </c>
      <c r="AK163" s="224" t="str">
        <f t="shared" si="92"/>
        <v xml:space="preserve"> </v>
      </c>
      <c r="AL163" s="224" t="str">
        <f>IF($A163="N/A"," ",IF(PV=1,0,'Pricing Inputs3'!R196))</f>
        <v xml:space="preserve"> </v>
      </c>
      <c r="AM163" s="313" t="str">
        <f t="shared" si="66"/>
        <v xml:space="preserve"> </v>
      </c>
      <c r="BQ163" t="str">
        <f t="shared" si="67"/>
        <v xml:space="preserve"> </v>
      </c>
      <c r="BR163" t="str">
        <f t="shared" si="68"/>
        <v xml:space="preserve"> </v>
      </c>
      <c r="BS163" t="str">
        <f t="shared" si="69"/>
        <v xml:space="preserve"> </v>
      </c>
    </row>
    <row r="164" spans="1:71" x14ac:dyDescent="0.2">
      <c r="A164" s="253" t="str">
        <f>IF(A163="N/A","N/A",IF(EDATE(A163,1)&gt;Inputs!$Q$5,"N/A",EDATE(A163,1)))</f>
        <v>N/A</v>
      </c>
      <c r="B164" s="324" t="str">
        <f t="shared" si="62"/>
        <v xml:space="preserve"> </v>
      </c>
      <c r="C164" s="172" t="str">
        <f t="shared" si="70"/>
        <v xml:space="preserve"> </v>
      </c>
      <c r="D164" s="172" t="str">
        <f t="shared" si="71"/>
        <v xml:space="preserve"> </v>
      </c>
      <c r="E164" s="172" t="str">
        <f t="shared" si="72"/>
        <v xml:space="preserve"> </v>
      </c>
      <c r="F164" s="172" t="str">
        <f t="shared" si="73"/>
        <v xml:space="preserve"> </v>
      </c>
      <c r="G164" s="172" t="str">
        <f t="shared" si="74"/>
        <v xml:space="preserve"> </v>
      </c>
      <c r="H164" s="172" t="str">
        <f t="shared" si="75"/>
        <v xml:space="preserve"> </v>
      </c>
      <c r="I164" s="172" t="str">
        <f t="shared" si="76"/>
        <v xml:space="preserve"> </v>
      </c>
      <c r="J164" s="172" t="str">
        <f t="shared" si="77"/>
        <v xml:space="preserve"> </v>
      </c>
      <c r="K164" s="172" t="str">
        <f t="shared" si="78"/>
        <v xml:space="preserve"> </v>
      </c>
      <c r="L164" s="250" t="str">
        <f>IF($A164="N/A"," ",IF(Pricetype3=2,MAX(C164,0),IF(OR(Pricetype3=1,Pricetype3=4),IF(C164=0,0,(_xll.EURO(C164,Strikeprice3,0,0,($AH164+IF(Smile=TRUE,VLOOKUP(MAX(-5,Strikeprice3-C164),Volsmile,2),0)),($A164-DateToday)+15,IF(Pricetype3=1,1,0),0))),C164)))</f>
        <v xml:space="preserve"> </v>
      </c>
      <c r="M164" s="250" t="str">
        <f>IF($A164="N/A"," ",IF(Pricetype3=2,MAX(D164,0),IF(OR(Pricetype3=1,Pricetype3=4),IF(D164=0,0,(_xll.EURO(D164,Strikeprice3,0,0,($AH164+IF(Smile=TRUE,VLOOKUP(MAX(-5,Strikeprice3-D164),Volsmile,2),0)),($A164-DateToday)+15,IF(Pricetype3=1,1,0),0))),D164)))</f>
        <v xml:space="preserve"> </v>
      </c>
      <c r="N164" s="250" t="str">
        <f>IF($A164="N/A"," ",IF(Pricetype3=2,MAX(E164,0),IF(OR(Pricetype3=1,Pricetype3=4),IF(E164=0,0,(_xll.EURO(E164,Strikeprice3,0,0,($AK164+IF(Smile=TRUE,VLOOKUP(MAX(-5,Strikeprice3-E164),Volsmile,2),0)),($A164-DateToday)+15,IF(Pricetype3=1,1,0),0))),E164)))</f>
        <v xml:space="preserve"> </v>
      </c>
      <c r="O164" s="250" t="str">
        <f>IF($A164="N/A"," ",IF(Pricetype3=2,MAX(F164,0),IF(OR(Pricetype3=1,Pricetype3=4),IF(F164=0,0,(_xll.EURO(F164,Strikeprice3,0,0,($AK164+IF(Smile=TRUE,VLOOKUP(MAX(-5,Strikeprice3-F164),Volsmile,2),0)),($A164-DateToday)+15,IF(Pricetype3=1,1,0),0))),F164)))</f>
        <v xml:space="preserve"> </v>
      </c>
      <c r="P164" s="250" t="str">
        <f>IF($A164="N/A"," ",IF(Pricetype3=2,MAX(G164,0),IF(OR(Pricetype3=1,Pricetype3=4),IF(G164=0,0,(_xll.EURO(G164,Strikeprice3,0,0,($AK164+IF(Smile=TRUE,VLOOKUP(MAX(-5,Strikeprice3-G164),Volsmile,2),0)),($A164-DateToday)+15,IF(Pricetype3=1,1,0),0))),G164)))</f>
        <v xml:space="preserve"> </v>
      </c>
      <c r="Q164" s="250" t="str">
        <f>IF($A164="N/A"," ",IF(Pricetype3=2,MAX(H164,0),IF(OR(Pricetype3=1,Pricetype3=4),IF(H164=0,0,(_xll.EURO(H164,Strikeprice3,0,0,($AK164+IF(Smile=TRUE,VLOOKUP(MAX(-5,Strikeprice3-H164),Volsmile,2),0)),($A164-DateToday)+15,IF(Pricetype3=1,1,0),0))),H164)))</f>
        <v xml:space="preserve"> </v>
      </c>
      <c r="R164" s="250" t="str">
        <f>IF($A164="N/A"," ",IF(Pricetype3=2,MAX(I164,0),IF(OR(Pricetype3=1,Pricetype3=4),IF(I164=0,0,(_xll.EURO(I164,Strikeprice3,0,0,($AK164+IF(Smile=TRUE,VLOOKUP(MAX(-5,Strikeprice3-I164),Volsmile,2),0)),($A164-DateToday)+15,IF(Pricetype3=1,1,0),0))),I164)))</f>
        <v xml:space="preserve"> </v>
      </c>
      <c r="S164" s="250" t="str">
        <f>IF($A164="N/A"," ",IF(Pricetype3=2,MAX(J164,0),IF(OR(Pricetype3=1,Pricetype3=4),IF(J164=0,0,(_xll.EURO(J164,Strikeprice3,0,0,($AK164+IF(Smile=TRUE,VLOOKUP(MAX(-5,Strikeprice3-J164),Volsmile,2),0)),($A164-DateToday)+15,IF(Pricetype3=1,1,0),0))),J164)))</f>
        <v xml:space="preserve"> </v>
      </c>
      <c r="T164" s="250" t="str">
        <f>IF($A164="N/A"," ",IF(Pricetype3=2,MAX(K164,0),IF(OR(Pricetype3=1,Pricetype3=4),IF(K164=0,0,(_xll.EURO(K164,Strikeprice3,0,0,($AK164+IF(Smile=TRUE,VLOOKUP(MAX(-5,Strikeprice3-K164),Volsmile,2),0)),($A164-DateToday)+15,IF(Pricetype3=1,1,0),0))),K164)))</f>
        <v xml:space="preserve"> </v>
      </c>
      <c r="U164" s="177" t="str">
        <f t="shared" si="63"/>
        <v xml:space="preserve"> </v>
      </c>
      <c r="V164" s="178" t="str">
        <f t="shared" si="79"/>
        <v xml:space="preserve"> </v>
      </c>
      <c r="W164" s="178" t="str">
        <f t="shared" si="80"/>
        <v xml:space="preserve"> </v>
      </c>
      <c r="X164" s="178" t="str">
        <f t="shared" si="81"/>
        <v xml:space="preserve"> </v>
      </c>
      <c r="Y164" s="178" t="str">
        <f t="shared" si="82"/>
        <v xml:space="preserve"> </v>
      </c>
      <c r="Z164" s="178" t="str">
        <f t="shared" si="83"/>
        <v xml:space="preserve"> </v>
      </c>
      <c r="AA164" s="178" t="str">
        <f t="shared" si="84"/>
        <v xml:space="preserve"> </v>
      </c>
      <c r="AB164" s="178" t="str">
        <f t="shared" si="85"/>
        <v xml:space="preserve"> </v>
      </c>
      <c r="AC164" s="178" t="str">
        <f t="shared" si="86"/>
        <v xml:space="preserve"> </v>
      </c>
      <c r="AD164" s="178" t="str">
        <f t="shared" si="87"/>
        <v xml:space="preserve"> </v>
      </c>
      <c r="AE164" s="178" t="str">
        <f t="shared" si="88"/>
        <v xml:space="preserve"> </v>
      </c>
      <c r="AF164" s="224" t="str">
        <f t="shared" si="89"/>
        <v xml:space="preserve"> </v>
      </c>
      <c r="AG164" s="224" t="str">
        <f t="shared" si="90"/>
        <v xml:space="preserve"> </v>
      </c>
      <c r="AH164" s="224" t="str">
        <f t="shared" si="91"/>
        <v xml:space="preserve"> </v>
      </c>
      <c r="AI164" s="224" t="str">
        <f t="shared" si="64"/>
        <v xml:space="preserve"> </v>
      </c>
      <c r="AJ164" s="224" t="str">
        <f t="shared" si="65"/>
        <v xml:space="preserve"> </v>
      </c>
      <c r="AK164" s="224" t="str">
        <f t="shared" si="92"/>
        <v xml:space="preserve"> </v>
      </c>
      <c r="AL164" s="224" t="str">
        <f>IF($A164="N/A"," ",IF(PV=1,0,'Pricing Inputs3'!R197))</f>
        <v xml:space="preserve"> </v>
      </c>
      <c r="AM164" s="313" t="str">
        <f t="shared" si="66"/>
        <v xml:space="preserve"> </v>
      </c>
      <c r="BQ164" t="str">
        <f t="shared" si="67"/>
        <v xml:space="preserve"> </v>
      </c>
      <c r="BR164" t="str">
        <f t="shared" si="68"/>
        <v xml:space="preserve"> </v>
      </c>
      <c r="BS164" t="str">
        <f t="shared" si="69"/>
        <v xml:space="preserve"> </v>
      </c>
    </row>
    <row r="165" spans="1:71" x14ac:dyDescent="0.2">
      <c r="A165" s="253" t="str">
        <f>IF(A164="N/A","N/A",IF(EDATE(A164,1)&gt;Inputs!$Q$5,"N/A",EDATE(A164,1)))</f>
        <v>N/A</v>
      </c>
      <c r="B165" s="324" t="str">
        <f t="shared" si="62"/>
        <v xml:space="preserve"> </v>
      </c>
      <c r="C165" s="172" t="str">
        <f t="shared" si="70"/>
        <v xml:space="preserve"> </v>
      </c>
      <c r="D165" s="172" t="str">
        <f t="shared" si="71"/>
        <v xml:space="preserve"> </v>
      </c>
      <c r="E165" s="172" t="str">
        <f t="shared" si="72"/>
        <v xml:space="preserve"> </v>
      </c>
      <c r="F165" s="172" t="str">
        <f t="shared" si="73"/>
        <v xml:space="preserve"> </v>
      </c>
      <c r="G165" s="172" t="str">
        <f t="shared" si="74"/>
        <v xml:space="preserve"> </v>
      </c>
      <c r="H165" s="172" t="str">
        <f t="shared" si="75"/>
        <v xml:space="preserve"> </v>
      </c>
      <c r="I165" s="172" t="str">
        <f t="shared" si="76"/>
        <v xml:space="preserve"> </v>
      </c>
      <c r="J165" s="172" t="str">
        <f t="shared" si="77"/>
        <v xml:space="preserve"> </v>
      </c>
      <c r="K165" s="172" t="str">
        <f t="shared" si="78"/>
        <v xml:space="preserve"> </v>
      </c>
      <c r="L165" s="250" t="str">
        <f>IF($A165="N/A"," ",IF(Pricetype3=2,MAX(C165,0),IF(OR(Pricetype3=1,Pricetype3=4),IF(C165=0,0,(_xll.EURO(C165,Strikeprice3,0,0,($AH165+IF(Smile=TRUE,VLOOKUP(MAX(-5,Strikeprice3-C165),Volsmile,2),0)),($A165-DateToday)+15,IF(Pricetype3=1,1,0),0))),C165)))</f>
        <v xml:space="preserve"> </v>
      </c>
      <c r="M165" s="250" t="str">
        <f>IF($A165="N/A"," ",IF(Pricetype3=2,MAX(D165,0),IF(OR(Pricetype3=1,Pricetype3=4),IF(D165=0,0,(_xll.EURO(D165,Strikeprice3,0,0,($AH165+IF(Smile=TRUE,VLOOKUP(MAX(-5,Strikeprice3-D165),Volsmile,2),0)),($A165-DateToday)+15,IF(Pricetype3=1,1,0),0))),D165)))</f>
        <v xml:space="preserve"> </v>
      </c>
      <c r="N165" s="250" t="str">
        <f>IF($A165="N/A"," ",IF(Pricetype3=2,MAX(E165,0),IF(OR(Pricetype3=1,Pricetype3=4),IF(E165=0,0,(_xll.EURO(E165,Strikeprice3,0,0,($AK165+IF(Smile=TRUE,VLOOKUP(MAX(-5,Strikeprice3-E165),Volsmile,2),0)),($A165-DateToday)+15,IF(Pricetype3=1,1,0),0))),E165)))</f>
        <v xml:space="preserve"> </v>
      </c>
      <c r="O165" s="250" t="str">
        <f>IF($A165="N/A"," ",IF(Pricetype3=2,MAX(F165,0),IF(OR(Pricetype3=1,Pricetype3=4),IF(F165=0,0,(_xll.EURO(F165,Strikeprice3,0,0,($AK165+IF(Smile=TRUE,VLOOKUP(MAX(-5,Strikeprice3-F165),Volsmile,2),0)),($A165-DateToday)+15,IF(Pricetype3=1,1,0),0))),F165)))</f>
        <v xml:space="preserve"> </v>
      </c>
      <c r="P165" s="250" t="str">
        <f>IF($A165="N/A"," ",IF(Pricetype3=2,MAX(G165,0),IF(OR(Pricetype3=1,Pricetype3=4),IF(G165=0,0,(_xll.EURO(G165,Strikeprice3,0,0,($AK165+IF(Smile=TRUE,VLOOKUP(MAX(-5,Strikeprice3-G165),Volsmile,2),0)),($A165-DateToday)+15,IF(Pricetype3=1,1,0),0))),G165)))</f>
        <v xml:space="preserve"> </v>
      </c>
      <c r="Q165" s="250" t="str">
        <f>IF($A165="N/A"," ",IF(Pricetype3=2,MAX(H165,0),IF(OR(Pricetype3=1,Pricetype3=4),IF(H165=0,0,(_xll.EURO(H165,Strikeprice3,0,0,($AK165+IF(Smile=TRUE,VLOOKUP(MAX(-5,Strikeprice3-H165),Volsmile,2),0)),($A165-DateToday)+15,IF(Pricetype3=1,1,0),0))),H165)))</f>
        <v xml:space="preserve"> </v>
      </c>
      <c r="R165" s="250" t="str">
        <f>IF($A165="N/A"," ",IF(Pricetype3=2,MAX(I165,0),IF(OR(Pricetype3=1,Pricetype3=4),IF(I165=0,0,(_xll.EURO(I165,Strikeprice3,0,0,($AK165+IF(Smile=TRUE,VLOOKUP(MAX(-5,Strikeprice3-I165),Volsmile,2),0)),($A165-DateToday)+15,IF(Pricetype3=1,1,0),0))),I165)))</f>
        <v xml:space="preserve"> </v>
      </c>
      <c r="S165" s="250" t="str">
        <f>IF($A165="N/A"," ",IF(Pricetype3=2,MAX(J165,0),IF(OR(Pricetype3=1,Pricetype3=4),IF(J165=0,0,(_xll.EURO(J165,Strikeprice3,0,0,($AK165+IF(Smile=TRUE,VLOOKUP(MAX(-5,Strikeprice3-J165),Volsmile,2),0)),($A165-DateToday)+15,IF(Pricetype3=1,1,0),0))),J165)))</f>
        <v xml:space="preserve"> </v>
      </c>
      <c r="T165" s="250" t="str">
        <f>IF($A165="N/A"," ",IF(Pricetype3=2,MAX(K165,0),IF(OR(Pricetype3=1,Pricetype3=4),IF(K165=0,0,(_xll.EURO(K165,Strikeprice3,0,0,($AK165+IF(Smile=TRUE,VLOOKUP(MAX(-5,Strikeprice3-K165),Volsmile,2),0)),($A165-DateToday)+15,IF(Pricetype3=1,1,0),0))),K165)))</f>
        <v xml:space="preserve"> </v>
      </c>
      <c r="U165" s="177" t="str">
        <f t="shared" si="63"/>
        <v xml:space="preserve"> </v>
      </c>
      <c r="V165" s="178" t="str">
        <f t="shared" si="79"/>
        <v xml:space="preserve"> </v>
      </c>
      <c r="W165" s="178" t="str">
        <f t="shared" si="80"/>
        <v xml:space="preserve"> </v>
      </c>
      <c r="X165" s="178" t="str">
        <f t="shared" si="81"/>
        <v xml:space="preserve"> </v>
      </c>
      <c r="Y165" s="178" t="str">
        <f t="shared" si="82"/>
        <v xml:space="preserve"> </v>
      </c>
      <c r="Z165" s="178" t="str">
        <f t="shared" si="83"/>
        <v xml:space="preserve"> </v>
      </c>
      <c r="AA165" s="178" t="str">
        <f t="shared" si="84"/>
        <v xml:space="preserve"> </v>
      </c>
      <c r="AB165" s="178" t="str">
        <f t="shared" si="85"/>
        <v xml:space="preserve"> </v>
      </c>
      <c r="AC165" s="178" t="str">
        <f t="shared" si="86"/>
        <v xml:space="preserve"> </v>
      </c>
      <c r="AD165" s="178" t="str">
        <f t="shared" si="87"/>
        <v xml:space="preserve"> </v>
      </c>
      <c r="AE165" s="178" t="str">
        <f t="shared" si="88"/>
        <v xml:space="preserve"> </v>
      </c>
      <c r="AF165" s="224" t="str">
        <f t="shared" si="89"/>
        <v xml:space="preserve"> </v>
      </c>
      <c r="AG165" s="224" t="str">
        <f t="shared" si="90"/>
        <v xml:space="preserve"> </v>
      </c>
      <c r="AH165" s="224" t="str">
        <f t="shared" si="91"/>
        <v xml:space="preserve"> </v>
      </c>
      <c r="AI165" s="224" t="str">
        <f t="shared" si="64"/>
        <v xml:space="preserve"> </v>
      </c>
      <c r="AJ165" s="224" t="str">
        <f t="shared" si="65"/>
        <v xml:space="preserve"> </v>
      </c>
      <c r="AK165" s="224" t="str">
        <f t="shared" si="92"/>
        <v xml:space="preserve"> </v>
      </c>
      <c r="AL165" s="224" t="str">
        <f>IF($A165="N/A"," ",IF(PV=1,0,'Pricing Inputs3'!R198))</f>
        <v xml:space="preserve"> </v>
      </c>
      <c r="AM165" s="313" t="str">
        <f t="shared" si="66"/>
        <v xml:space="preserve"> </v>
      </c>
      <c r="BQ165" t="str">
        <f t="shared" si="67"/>
        <v xml:space="preserve"> </v>
      </c>
      <c r="BR165" t="str">
        <f t="shared" si="68"/>
        <v xml:space="preserve"> </v>
      </c>
      <c r="BS165" t="str">
        <f t="shared" si="69"/>
        <v xml:space="preserve"> </v>
      </c>
    </row>
    <row r="166" spans="1:71" x14ac:dyDescent="0.2">
      <c r="A166" s="253" t="str">
        <f>IF(A165="N/A","N/A",IF(EDATE(A165,1)&gt;Inputs!$Q$5,"N/A",EDATE(A165,1)))</f>
        <v>N/A</v>
      </c>
      <c r="B166" s="324" t="str">
        <f t="shared" si="62"/>
        <v xml:space="preserve"> </v>
      </c>
      <c r="C166" s="172" t="str">
        <f t="shared" si="70"/>
        <v xml:space="preserve"> </v>
      </c>
      <c r="D166" s="172" t="str">
        <f t="shared" si="71"/>
        <v xml:space="preserve"> </v>
      </c>
      <c r="E166" s="172" t="str">
        <f t="shared" si="72"/>
        <v xml:space="preserve"> </v>
      </c>
      <c r="F166" s="172" t="str">
        <f t="shared" si="73"/>
        <v xml:space="preserve"> </v>
      </c>
      <c r="G166" s="172" t="str">
        <f t="shared" si="74"/>
        <v xml:space="preserve"> </v>
      </c>
      <c r="H166" s="172" t="str">
        <f t="shared" si="75"/>
        <v xml:space="preserve"> </v>
      </c>
      <c r="I166" s="172" t="str">
        <f t="shared" si="76"/>
        <v xml:space="preserve"> </v>
      </c>
      <c r="J166" s="172" t="str">
        <f t="shared" si="77"/>
        <v xml:space="preserve"> </v>
      </c>
      <c r="K166" s="172" t="str">
        <f t="shared" si="78"/>
        <v xml:space="preserve"> </v>
      </c>
      <c r="L166" s="250" t="str">
        <f>IF($A166="N/A"," ",IF(Pricetype3=2,MAX(C166,0),IF(OR(Pricetype3=1,Pricetype3=4),IF(C166=0,0,(_xll.EURO(C166,Strikeprice3,0,0,($AH166+IF(Smile=TRUE,VLOOKUP(MAX(-5,Strikeprice3-C166),Volsmile,2),0)),($A166-DateToday)+15,IF(Pricetype3=1,1,0),0))),C166)))</f>
        <v xml:space="preserve"> </v>
      </c>
      <c r="M166" s="250" t="str">
        <f>IF($A166="N/A"," ",IF(Pricetype3=2,MAX(D166,0),IF(OR(Pricetype3=1,Pricetype3=4),IF(D166=0,0,(_xll.EURO(D166,Strikeprice3,0,0,($AH166+IF(Smile=TRUE,VLOOKUP(MAX(-5,Strikeprice3-D166),Volsmile,2),0)),($A166-DateToday)+15,IF(Pricetype3=1,1,0),0))),D166)))</f>
        <v xml:space="preserve"> </v>
      </c>
      <c r="N166" s="250" t="str">
        <f>IF($A166="N/A"," ",IF(Pricetype3=2,MAX(E166,0),IF(OR(Pricetype3=1,Pricetype3=4),IF(E166=0,0,(_xll.EURO(E166,Strikeprice3,0,0,($AK166+IF(Smile=TRUE,VLOOKUP(MAX(-5,Strikeprice3-E166),Volsmile,2),0)),($A166-DateToday)+15,IF(Pricetype3=1,1,0),0))),E166)))</f>
        <v xml:space="preserve"> </v>
      </c>
      <c r="O166" s="250" t="str">
        <f>IF($A166="N/A"," ",IF(Pricetype3=2,MAX(F166,0),IF(OR(Pricetype3=1,Pricetype3=4),IF(F166=0,0,(_xll.EURO(F166,Strikeprice3,0,0,($AK166+IF(Smile=TRUE,VLOOKUP(MAX(-5,Strikeprice3-F166),Volsmile,2),0)),($A166-DateToday)+15,IF(Pricetype3=1,1,0),0))),F166)))</f>
        <v xml:space="preserve"> </v>
      </c>
      <c r="P166" s="250" t="str">
        <f>IF($A166="N/A"," ",IF(Pricetype3=2,MAX(G166,0),IF(OR(Pricetype3=1,Pricetype3=4),IF(G166=0,0,(_xll.EURO(G166,Strikeprice3,0,0,($AK166+IF(Smile=TRUE,VLOOKUP(MAX(-5,Strikeprice3-G166),Volsmile,2),0)),($A166-DateToday)+15,IF(Pricetype3=1,1,0),0))),G166)))</f>
        <v xml:space="preserve"> </v>
      </c>
      <c r="Q166" s="250" t="str">
        <f>IF($A166="N/A"," ",IF(Pricetype3=2,MAX(H166,0),IF(OR(Pricetype3=1,Pricetype3=4),IF(H166=0,0,(_xll.EURO(H166,Strikeprice3,0,0,($AK166+IF(Smile=TRUE,VLOOKUP(MAX(-5,Strikeprice3-H166),Volsmile,2),0)),($A166-DateToday)+15,IF(Pricetype3=1,1,0),0))),H166)))</f>
        <v xml:space="preserve"> </v>
      </c>
      <c r="R166" s="250" t="str">
        <f>IF($A166="N/A"," ",IF(Pricetype3=2,MAX(I166,0),IF(OR(Pricetype3=1,Pricetype3=4),IF(I166=0,0,(_xll.EURO(I166,Strikeprice3,0,0,($AK166+IF(Smile=TRUE,VLOOKUP(MAX(-5,Strikeprice3-I166),Volsmile,2),0)),($A166-DateToday)+15,IF(Pricetype3=1,1,0),0))),I166)))</f>
        <v xml:space="preserve"> </v>
      </c>
      <c r="S166" s="250" t="str">
        <f>IF($A166="N/A"," ",IF(Pricetype3=2,MAX(J166,0),IF(OR(Pricetype3=1,Pricetype3=4),IF(J166=0,0,(_xll.EURO(J166,Strikeprice3,0,0,($AK166+IF(Smile=TRUE,VLOOKUP(MAX(-5,Strikeprice3-J166),Volsmile,2),0)),($A166-DateToday)+15,IF(Pricetype3=1,1,0),0))),J166)))</f>
        <v xml:space="preserve"> </v>
      </c>
      <c r="T166" s="250" t="str">
        <f>IF($A166="N/A"," ",IF(Pricetype3=2,MAX(K166,0),IF(OR(Pricetype3=1,Pricetype3=4),IF(K166=0,0,(_xll.EURO(K166,Strikeprice3,0,0,($AK166+IF(Smile=TRUE,VLOOKUP(MAX(-5,Strikeprice3-K166),Volsmile,2),0)),($A166-DateToday)+15,IF(Pricetype3=1,1,0),0))),K166)))</f>
        <v xml:space="preserve"> </v>
      </c>
      <c r="U166" s="177" t="str">
        <f t="shared" si="63"/>
        <v xml:space="preserve"> </v>
      </c>
      <c r="V166" s="178" t="str">
        <f t="shared" si="79"/>
        <v xml:space="preserve"> </v>
      </c>
      <c r="W166" s="178" t="str">
        <f t="shared" si="80"/>
        <v xml:space="preserve"> </v>
      </c>
      <c r="X166" s="178" t="str">
        <f t="shared" si="81"/>
        <v xml:space="preserve"> </v>
      </c>
      <c r="Y166" s="178" t="str">
        <f t="shared" si="82"/>
        <v xml:space="preserve"> </v>
      </c>
      <c r="Z166" s="178" t="str">
        <f t="shared" si="83"/>
        <v xml:space="preserve"> </v>
      </c>
      <c r="AA166" s="178" t="str">
        <f t="shared" si="84"/>
        <v xml:space="preserve"> </v>
      </c>
      <c r="AB166" s="178" t="str">
        <f t="shared" si="85"/>
        <v xml:space="preserve"> </v>
      </c>
      <c r="AC166" s="178" t="str">
        <f t="shared" si="86"/>
        <v xml:space="preserve"> </v>
      </c>
      <c r="AD166" s="178" t="str">
        <f t="shared" si="87"/>
        <v xml:space="preserve"> </v>
      </c>
      <c r="AE166" s="178" t="str">
        <f t="shared" si="88"/>
        <v xml:space="preserve"> </v>
      </c>
      <c r="AF166" s="224" t="str">
        <f t="shared" si="89"/>
        <v xml:space="preserve"> </v>
      </c>
      <c r="AG166" s="224" t="str">
        <f t="shared" si="90"/>
        <v xml:space="preserve"> </v>
      </c>
      <c r="AH166" s="224" t="str">
        <f t="shared" si="91"/>
        <v xml:space="preserve"> </v>
      </c>
      <c r="AI166" s="224" t="str">
        <f t="shared" si="64"/>
        <v xml:space="preserve"> </v>
      </c>
      <c r="AJ166" s="224" t="str">
        <f t="shared" si="65"/>
        <v xml:space="preserve"> </v>
      </c>
      <c r="AK166" s="224" t="str">
        <f t="shared" si="92"/>
        <v xml:space="preserve"> </v>
      </c>
      <c r="AL166" s="224" t="str">
        <f>IF($A166="N/A"," ",IF(PV=1,0,'Pricing Inputs3'!R199))</f>
        <v xml:space="preserve"> </v>
      </c>
      <c r="AM166" s="313" t="str">
        <f t="shared" si="66"/>
        <v xml:space="preserve"> </v>
      </c>
      <c r="BQ166" t="str">
        <f t="shared" si="67"/>
        <v xml:space="preserve"> </v>
      </c>
      <c r="BR166" t="str">
        <f t="shared" si="68"/>
        <v xml:space="preserve"> </v>
      </c>
      <c r="BS166" t="str">
        <f t="shared" si="69"/>
        <v xml:space="preserve"> </v>
      </c>
    </row>
    <row r="167" spans="1:71" x14ac:dyDescent="0.2">
      <c r="A167" s="253" t="str">
        <f>IF(A166="N/A","N/A",IF(EDATE(A166,1)&gt;Inputs!$Q$5,"N/A",EDATE(A166,1)))</f>
        <v>N/A</v>
      </c>
      <c r="B167" s="324" t="str">
        <f t="shared" si="62"/>
        <v xml:space="preserve"> </v>
      </c>
      <c r="C167" s="172" t="str">
        <f t="shared" si="70"/>
        <v xml:space="preserve"> </v>
      </c>
      <c r="D167" s="172" t="str">
        <f t="shared" si="71"/>
        <v xml:space="preserve"> </v>
      </c>
      <c r="E167" s="172" t="str">
        <f t="shared" si="72"/>
        <v xml:space="preserve"> </v>
      </c>
      <c r="F167" s="172" t="str">
        <f t="shared" si="73"/>
        <v xml:space="preserve"> </v>
      </c>
      <c r="G167" s="172" t="str">
        <f t="shared" si="74"/>
        <v xml:space="preserve"> </v>
      </c>
      <c r="H167" s="172" t="str">
        <f t="shared" si="75"/>
        <v xml:space="preserve"> </v>
      </c>
      <c r="I167" s="172" t="str">
        <f t="shared" si="76"/>
        <v xml:space="preserve"> </v>
      </c>
      <c r="J167" s="172" t="str">
        <f t="shared" si="77"/>
        <v xml:space="preserve"> </v>
      </c>
      <c r="K167" s="172" t="str">
        <f t="shared" si="78"/>
        <v xml:space="preserve"> </v>
      </c>
      <c r="L167" s="250" t="str">
        <f>IF($A167="N/A"," ",IF(Pricetype3=2,MAX(C167,0),IF(OR(Pricetype3=1,Pricetype3=4),IF(C167=0,0,(_xll.EURO(C167,Strikeprice3,0,0,($AH167+IF(Smile=TRUE,VLOOKUP(MAX(-5,Strikeprice3-C167),Volsmile,2),0)),($A167-DateToday)+15,IF(Pricetype3=1,1,0),0))),C167)))</f>
        <v xml:space="preserve"> </v>
      </c>
      <c r="M167" s="250" t="str">
        <f>IF($A167="N/A"," ",IF(Pricetype3=2,MAX(D167,0),IF(OR(Pricetype3=1,Pricetype3=4),IF(D167=0,0,(_xll.EURO(D167,Strikeprice3,0,0,($AH167+IF(Smile=TRUE,VLOOKUP(MAX(-5,Strikeprice3-D167),Volsmile,2),0)),($A167-DateToday)+15,IF(Pricetype3=1,1,0),0))),D167)))</f>
        <v xml:space="preserve"> </v>
      </c>
      <c r="N167" s="250" t="str">
        <f>IF($A167="N/A"," ",IF(Pricetype3=2,MAX(E167,0),IF(OR(Pricetype3=1,Pricetype3=4),IF(E167=0,0,(_xll.EURO(E167,Strikeprice3,0,0,($AK167+IF(Smile=TRUE,VLOOKUP(MAX(-5,Strikeprice3-E167),Volsmile,2),0)),($A167-DateToday)+15,IF(Pricetype3=1,1,0),0))),E167)))</f>
        <v xml:space="preserve"> </v>
      </c>
      <c r="O167" s="250" t="str">
        <f>IF($A167="N/A"," ",IF(Pricetype3=2,MAX(F167,0),IF(OR(Pricetype3=1,Pricetype3=4),IF(F167=0,0,(_xll.EURO(F167,Strikeprice3,0,0,($AK167+IF(Smile=TRUE,VLOOKUP(MAX(-5,Strikeprice3-F167),Volsmile,2),0)),($A167-DateToday)+15,IF(Pricetype3=1,1,0),0))),F167)))</f>
        <v xml:space="preserve"> </v>
      </c>
      <c r="P167" s="250" t="str">
        <f>IF($A167="N/A"," ",IF(Pricetype3=2,MAX(G167,0),IF(OR(Pricetype3=1,Pricetype3=4),IF(G167=0,0,(_xll.EURO(G167,Strikeprice3,0,0,($AK167+IF(Smile=TRUE,VLOOKUP(MAX(-5,Strikeprice3-G167),Volsmile,2),0)),($A167-DateToday)+15,IF(Pricetype3=1,1,0),0))),G167)))</f>
        <v xml:space="preserve"> </v>
      </c>
      <c r="Q167" s="250" t="str">
        <f>IF($A167="N/A"," ",IF(Pricetype3=2,MAX(H167,0),IF(OR(Pricetype3=1,Pricetype3=4),IF(H167=0,0,(_xll.EURO(H167,Strikeprice3,0,0,($AK167+IF(Smile=TRUE,VLOOKUP(MAX(-5,Strikeprice3-H167),Volsmile,2),0)),($A167-DateToday)+15,IF(Pricetype3=1,1,0),0))),H167)))</f>
        <v xml:space="preserve"> </v>
      </c>
      <c r="R167" s="250" t="str">
        <f>IF($A167="N/A"," ",IF(Pricetype3=2,MAX(I167,0),IF(OR(Pricetype3=1,Pricetype3=4),IF(I167=0,0,(_xll.EURO(I167,Strikeprice3,0,0,($AK167+IF(Smile=TRUE,VLOOKUP(MAX(-5,Strikeprice3-I167),Volsmile,2),0)),($A167-DateToday)+15,IF(Pricetype3=1,1,0),0))),I167)))</f>
        <v xml:space="preserve"> </v>
      </c>
      <c r="S167" s="250" t="str">
        <f>IF($A167="N/A"," ",IF(Pricetype3=2,MAX(J167,0),IF(OR(Pricetype3=1,Pricetype3=4),IF(J167=0,0,(_xll.EURO(J167,Strikeprice3,0,0,($AK167+IF(Smile=TRUE,VLOOKUP(MAX(-5,Strikeprice3-J167),Volsmile,2),0)),($A167-DateToday)+15,IF(Pricetype3=1,1,0),0))),J167)))</f>
        <v xml:space="preserve"> </v>
      </c>
      <c r="T167" s="250" t="str">
        <f>IF($A167="N/A"," ",IF(Pricetype3=2,MAX(K167,0),IF(OR(Pricetype3=1,Pricetype3=4),IF(K167=0,0,(_xll.EURO(K167,Strikeprice3,0,0,($AK167+IF(Smile=TRUE,VLOOKUP(MAX(-5,Strikeprice3-K167),Volsmile,2),0)),($A167-DateToday)+15,IF(Pricetype3=1,1,0),0))),K167)))</f>
        <v xml:space="preserve"> </v>
      </c>
      <c r="U167" s="177" t="str">
        <f t="shared" si="63"/>
        <v xml:space="preserve"> </v>
      </c>
      <c r="V167" s="178" t="str">
        <f t="shared" si="79"/>
        <v xml:space="preserve"> </v>
      </c>
      <c r="W167" s="178" t="str">
        <f t="shared" si="80"/>
        <v xml:space="preserve"> </v>
      </c>
      <c r="X167" s="178" t="str">
        <f t="shared" si="81"/>
        <v xml:space="preserve"> </v>
      </c>
      <c r="Y167" s="178" t="str">
        <f t="shared" si="82"/>
        <v xml:space="preserve"> </v>
      </c>
      <c r="Z167" s="178" t="str">
        <f t="shared" si="83"/>
        <v xml:space="preserve"> </v>
      </c>
      <c r="AA167" s="178" t="str">
        <f t="shared" si="84"/>
        <v xml:space="preserve"> </v>
      </c>
      <c r="AB167" s="178" t="str">
        <f t="shared" si="85"/>
        <v xml:space="preserve"> </v>
      </c>
      <c r="AC167" s="178" t="str">
        <f t="shared" si="86"/>
        <v xml:space="preserve"> </v>
      </c>
      <c r="AD167" s="178" t="str">
        <f t="shared" si="87"/>
        <v xml:space="preserve"> </v>
      </c>
      <c r="AE167" s="178" t="str">
        <f t="shared" si="88"/>
        <v xml:space="preserve"> </v>
      </c>
      <c r="AF167" s="224" t="str">
        <f t="shared" si="89"/>
        <v xml:space="preserve"> </v>
      </c>
      <c r="AG167" s="224" t="str">
        <f t="shared" si="90"/>
        <v xml:space="preserve"> </v>
      </c>
      <c r="AH167" s="224" t="str">
        <f t="shared" si="91"/>
        <v xml:space="preserve"> </v>
      </c>
      <c r="AI167" s="224" t="str">
        <f t="shared" si="64"/>
        <v xml:space="preserve"> </v>
      </c>
      <c r="AJ167" s="224" t="str">
        <f t="shared" si="65"/>
        <v xml:space="preserve"> </v>
      </c>
      <c r="AK167" s="224" t="str">
        <f t="shared" si="92"/>
        <v xml:space="preserve"> </v>
      </c>
      <c r="AL167" s="224" t="str">
        <f>IF($A167="N/A"," ",IF(PV=1,0,'Pricing Inputs3'!R200))</f>
        <v xml:space="preserve"> </v>
      </c>
      <c r="AM167" s="313" t="str">
        <f t="shared" si="66"/>
        <v xml:space="preserve"> </v>
      </c>
      <c r="BQ167" t="str">
        <f t="shared" si="67"/>
        <v xml:space="preserve"> </v>
      </c>
      <c r="BR167" t="str">
        <f t="shared" si="68"/>
        <v xml:space="preserve"> </v>
      </c>
      <c r="BS167" t="str">
        <f t="shared" si="69"/>
        <v xml:space="preserve"> </v>
      </c>
    </row>
    <row r="168" spans="1:71" x14ac:dyDescent="0.2">
      <c r="A168" s="253" t="str">
        <f>IF(A167="N/A","N/A",IF(EDATE(A167,1)&gt;Inputs!$Q$5,"N/A",EDATE(A167,1)))</f>
        <v>N/A</v>
      </c>
      <c r="B168" s="324" t="str">
        <f t="shared" si="62"/>
        <v xml:space="preserve"> </v>
      </c>
      <c r="C168" s="172" t="str">
        <f t="shared" si="70"/>
        <v xml:space="preserve"> </v>
      </c>
      <c r="D168" s="172" t="str">
        <f t="shared" si="71"/>
        <v xml:space="preserve"> </v>
      </c>
      <c r="E168" s="172" t="str">
        <f t="shared" si="72"/>
        <v xml:space="preserve"> </v>
      </c>
      <c r="F168" s="172" t="str">
        <f t="shared" si="73"/>
        <v xml:space="preserve"> </v>
      </c>
      <c r="G168" s="172" t="str">
        <f t="shared" si="74"/>
        <v xml:space="preserve"> </v>
      </c>
      <c r="H168" s="172" t="str">
        <f t="shared" si="75"/>
        <v xml:space="preserve"> </v>
      </c>
      <c r="I168" s="172" t="str">
        <f t="shared" si="76"/>
        <v xml:space="preserve"> </v>
      </c>
      <c r="J168" s="172" t="str">
        <f t="shared" si="77"/>
        <v xml:space="preserve"> </v>
      </c>
      <c r="K168" s="172" t="str">
        <f t="shared" si="78"/>
        <v xml:space="preserve"> </v>
      </c>
      <c r="L168" s="250" t="str">
        <f>IF($A168="N/A"," ",IF(Pricetype3=2,MAX(C168,0),IF(OR(Pricetype3=1,Pricetype3=4),IF(C168=0,0,(_xll.EURO(C168,Strikeprice3,0,0,($AH168+IF(Smile=TRUE,VLOOKUP(MAX(-5,Strikeprice3-C168),Volsmile,2),0)),($A168-DateToday)+15,IF(Pricetype3=1,1,0),0))),C168)))</f>
        <v xml:space="preserve"> </v>
      </c>
      <c r="M168" s="250" t="str">
        <f>IF($A168="N/A"," ",IF(Pricetype3=2,MAX(D168,0),IF(OR(Pricetype3=1,Pricetype3=4),IF(D168=0,0,(_xll.EURO(D168,Strikeprice3,0,0,($AH168+IF(Smile=TRUE,VLOOKUP(MAX(-5,Strikeprice3-D168),Volsmile,2),0)),($A168-DateToday)+15,IF(Pricetype3=1,1,0),0))),D168)))</f>
        <v xml:space="preserve"> </v>
      </c>
      <c r="N168" s="250" t="str">
        <f>IF($A168="N/A"," ",IF(Pricetype3=2,MAX(E168,0),IF(OR(Pricetype3=1,Pricetype3=4),IF(E168=0,0,(_xll.EURO(E168,Strikeprice3,0,0,($AK168+IF(Smile=TRUE,VLOOKUP(MAX(-5,Strikeprice3-E168),Volsmile,2),0)),($A168-DateToday)+15,IF(Pricetype3=1,1,0),0))),E168)))</f>
        <v xml:space="preserve"> </v>
      </c>
      <c r="O168" s="250" t="str">
        <f>IF($A168="N/A"," ",IF(Pricetype3=2,MAX(F168,0),IF(OR(Pricetype3=1,Pricetype3=4),IF(F168=0,0,(_xll.EURO(F168,Strikeprice3,0,0,($AK168+IF(Smile=TRUE,VLOOKUP(MAX(-5,Strikeprice3-F168),Volsmile,2),0)),($A168-DateToday)+15,IF(Pricetype3=1,1,0),0))),F168)))</f>
        <v xml:space="preserve"> </v>
      </c>
      <c r="P168" s="250" t="str">
        <f>IF($A168="N/A"," ",IF(Pricetype3=2,MAX(G168,0),IF(OR(Pricetype3=1,Pricetype3=4),IF(G168=0,0,(_xll.EURO(G168,Strikeprice3,0,0,($AK168+IF(Smile=TRUE,VLOOKUP(MAX(-5,Strikeprice3-G168),Volsmile,2),0)),($A168-DateToday)+15,IF(Pricetype3=1,1,0),0))),G168)))</f>
        <v xml:space="preserve"> </v>
      </c>
      <c r="Q168" s="250" t="str">
        <f>IF($A168="N/A"," ",IF(Pricetype3=2,MAX(H168,0),IF(OR(Pricetype3=1,Pricetype3=4),IF(H168=0,0,(_xll.EURO(H168,Strikeprice3,0,0,($AK168+IF(Smile=TRUE,VLOOKUP(MAX(-5,Strikeprice3-H168),Volsmile,2),0)),($A168-DateToday)+15,IF(Pricetype3=1,1,0),0))),H168)))</f>
        <v xml:space="preserve"> </v>
      </c>
      <c r="R168" s="250" t="str">
        <f>IF($A168="N/A"," ",IF(Pricetype3=2,MAX(I168,0),IF(OR(Pricetype3=1,Pricetype3=4),IF(I168=0,0,(_xll.EURO(I168,Strikeprice3,0,0,($AK168+IF(Smile=TRUE,VLOOKUP(MAX(-5,Strikeprice3-I168),Volsmile,2),0)),($A168-DateToday)+15,IF(Pricetype3=1,1,0),0))),I168)))</f>
        <v xml:space="preserve"> </v>
      </c>
      <c r="S168" s="250" t="str">
        <f>IF($A168="N/A"," ",IF(Pricetype3=2,MAX(J168,0),IF(OR(Pricetype3=1,Pricetype3=4),IF(J168=0,0,(_xll.EURO(J168,Strikeprice3,0,0,($AK168+IF(Smile=TRUE,VLOOKUP(MAX(-5,Strikeprice3-J168),Volsmile,2),0)),($A168-DateToday)+15,IF(Pricetype3=1,1,0),0))),J168)))</f>
        <v xml:space="preserve"> </v>
      </c>
      <c r="T168" s="250" t="str">
        <f>IF($A168="N/A"," ",IF(Pricetype3=2,MAX(K168,0),IF(OR(Pricetype3=1,Pricetype3=4),IF(K168=0,0,(_xll.EURO(K168,Strikeprice3,0,0,($AK168+IF(Smile=TRUE,VLOOKUP(MAX(-5,Strikeprice3-K168),Volsmile,2),0)),($A168-DateToday)+15,IF(Pricetype3=1,1,0),0))),K168)))</f>
        <v xml:space="preserve"> </v>
      </c>
      <c r="U168" s="177" t="str">
        <f t="shared" si="63"/>
        <v xml:space="preserve"> </v>
      </c>
      <c r="V168" s="178" t="str">
        <f t="shared" si="79"/>
        <v xml:space="preserve"> </v>
      </c>
      <c r="W168" s="178" t="str">
        <f t="shared" si="80"/>
        <v xml:space="preserve"> </v>
      </c>
      <c r="X168" s="178" t="str">
        <f t="shared" si="81"/>
        <v xml:space="preserve"> </v>
      </c>
      <c r="Y168" s="178" t="str">
        <f t="shared" si="82"/>
        <v xml:space="preserve"> </v>
      </c>
      <c r="Z168" s="178" t="str">
        <f t="shared" si="83"/>
        <v xml:space="preserve"> </v>
      </c>
      <c r="AA168" s="178" t="str">
        <f t="shared" si="84"/>
        <v xml:space="preserve"> </v>
      </c>
      <c r="AB168" s="178" t="str">
        <f t="shared" si="85"/>
        <v xml:space="preserve"> </v>
      </c>
      <c r="AC168" s="178" t="str">
        <f t="shared" si="86"/>
        <v xml:space="preserve"> </v>
      </c>
      <c r="AD168" s="178" t="str">
        <f t="shared" si="87"/>
        <v xml:space="preserve"> </v>
      </c>
      <c r="AE168" s="178" t="str">
        <f t="shared" si="88"/>
        <v xml:space="preserve"> </v>
      </c>
      <c r="AF168" s="224" t="str">
        <f t="shared" si="89"/>
        <v xml:space="preserve"> </v>
      </c>
      <c r="AG168" s="224" t="str">
        <f t="shared" si="90"/>
        <v xml:space="preserve"> </v>
      </c>
      <c r="AH168" s="224" t="str">
        <f t="shared" si="91"/>
        <v xml:space="preserve"> </v>
      </c>
      <c r="AI168" s="224" t="str">
        <f t="shared" si="64"/>
        <v xml:space="preserve"> </v>
      </c>
      <c r="AJ168" s="224" t="str">
        <f t="shared" si="65"/>
        <v xml:space="preserve"> </v>
      </c>
      <c r="AK168" s="224" t="str">
        <f t="shared" si="92"/>
        <v xml:space="preserve"> </v>
      </c>
      <c r="AL168" s="224" t="str">
        <f>IF($A168="N/A"," ",IF(PV=1,0,'Pricing Inputs3'!R201))</f>
        <v xml:space="preserve"> </v>
      </c>
      <c r="AM168" s="313" t="str">
        <f t="shared" si="66"/>
        <v xml:space="preserve"> </v>
      </c>
      <c r="BQ168" t="str">
        <f t="shared" si="67"/>
        <v xml:space="preserve"> </v>
      </c>
      <c r="BR168" t="str">
        <f t="shared" si="68"/>
        <v xml:space="preserve"> </v>
      </c>
      <c r="BS168" t="str">
        <f t="shared" si="69"/>
        <v xml:space="preserve"> </v>
      </c>
    </row>
    <row r="169" spans="1:71" x14ac:dyDescent="0.2">
      <c r="A169" s="253" t="str">
        <f>IF(A168="N/A","N/A",IF(EDATE(A168,1)&gt;Inputs!$Q$5,"N/A",EDATE(A168,1)))</f>
        <v>N/A</v>
      </c>
      <c r="B169" s="324" t="str">
        <f t="shared" si="62"/>
        <v xml:space="preserve"> </v>
      </c>
      <c r="C169" s="172" t="str">
        <f t="shared" si="70"/>
        <v xml:space="preserve"> </v>
      </c>
      <c r="D169" s="172" t="str">
        <f t="shared" si="71"/>
        <v xml:space="preserve"> </v>
      </c>
      <c r="E169" s="172" t="str">
        <f t="shared" si="72"/>
        <v xml:space="preserve"> </v>
      </c>
      <c r="F169" s="172" t="str">
        <f t="shared" si="73"/>
        <v xml:space="preserve"> </v>
      </c>
      <c r="G169" s="172" t="str">
        <f t="shared" si="74"/>
        <v xml:space="preserve"> </v>
      </c>
      <c r="H169" s="172" t="str">
        <f t="shared" si="75"/>
        <v xml:space="preserve"> </v>
      </c>
      <c r="I169" s="172" t="str">
        <f t="shared" si="76"/>
        <v xml:space="preserve"> </v>
      </c>
      <c r="J169" s="172" t="str">
        <f t="shared" si="77"/>
        <v xml:space="preserve"> </v>
      </c>
      <c r="K169" s="172" t="str">
        <f t="shared" si="78"/>
        <v xml:space="preserve"> </v>
      </c>
      <c r="L169" s="250" t="str">
        <f>IF($A169="N/A"," ",IF(Pricetype3=2,MAX(C169,0),IF(OR(Pricetype3=1,Pricetype3=4),IF(C169=0,0,(_xll.EURO(C169,Strikeprice3,0,0,($AH169+IF(Smile=TRUE,VLOOKUP(MAX(-5,Strikeprice3-C169),Volsmile,2),0)),($A169-DateToday)+15,IF(Pricetype3=1,1,0),0))),C169)))</f>
        <v xml:space="preserve"> </v>
      </c>
      <c r="M169" s="250" t="str">
        <f>IF($A169="N/A"," ",IF(Pricetype3=2,MAX(D169,0),IF(OR(Pricetype3=1,Pricetype3=4),IF(D169=0,0,(_xll.EURO(D169,Strikeprice3,0,0,($AH169+IF(Smile=TRUE,VLOOKUP(MAX(-5,Strikeprice3-D169),Volsmile,2),0)),($A169-DateToday)+15,IF(Pricetype3=1,1,0),0))),D169)))</f>
        <v xml:space="preserve"> </v>
      </c>
      <c r="N169" s="250" t="str">
        <f>IF($A169="N/A"," ",IF(Pricetype3=2,MAX(E169,0),IF(OR(Pricetype3=1,Pricetype3=4),IF(E169=0,0,(_xll.EURO(E169,Strikeprice3,0,0,($AK169+IF(Smile=TRUE,VLOOKUP(MAX(-5,Strikeprice3-E169),Volsmile,2),0)),($A169-DateToday)+15,IF(Pricetype3=1,1,0),0))),E169)))</f>
        <v xml:space="preserve"> </v>
      </c>
      <c r="O169" s="250" t="str">
        <f>IF($A169="N/A"," ",IF(Pricetype3=2,MAX(F169,0),IF(OR(Pricetype3=1,Pricetype3=4),IF(F169=0,0,(_xll.EURO(F169,Strikeprice3,0,0,($AK169+IF(Smile=TRUE,VLOOKUP(MAX(-5,Strikeprice3-F169),Volsmile,2),0)),($A169-DateToday)+15,IF(Pricetype3=1,1,0),0))),F169)))</f>
        <v xml:space="preserve"> </v>
      </c>
      <c r="P169" s="250" t="str">
        <f>IF($A169="N/A"," ",IF(Pricetype3=2,MAX(G169,0),IF(OR(Pricetype3=1,Pricetype3=4),IF(G169=0,0,(_xll.EURO(G169,Strikeprice3,0,0,($AK169+IF(Smile=TRUE,VLOOKUP(MAX(-5,Strikeprice3-G169),Volsmile,2),0)),($A169-DateToday)+15,IF(Pricetype3=1,1,0),0))),G169)))</f>
        <v xml:space="preserve"> </v>
      </c>
      <c r="Q169" s="250" t="str">
        <f>IF($A169="N/A"," ",IF(Pricetype3=2,MAX(H169,0),IF(OR(Pricetype3=1,Pricetype3=4),IF(H169=0,0,(_xll.EURO(H169,Strikeprice3,0,0,($AK169+IF(Smile=TRUE,VLOOKUP(MAX(-5,Strikeprice3-H169),Volsmile,2),0)),($A169-DateToday)+15,IF(Pricetype3=1,1,0),0))),H169)))</f>
        <v xml:space="preserve"> </v>
      </c>
      <c r="R169" s="250" t="str">
        <f>IF($A169="N/A"," ",IF(Pricetype3=2,MAX(I169,0),IF(OR(Pricetype3=1,Pricetype3=4),IF(I169=0,0,(_xll.EURO(I169,Strikeprice3,0,0,($AK169+IF(Smile=TRUE,VLOOKUP(MAX(-5,Strikeprice3-I169),Volsmile,2),0)),($A169-DateToday)+15,IF(Pricetype3=1,1,0),0))),I169)))</f>
        <v xml:space="preserve"> </v>
      </c>
      <c r="S169" s="250" t="str">
        <f>IF($A169="N/A"," ",IF(Pricetype3=2,MAX(J169,0),IF(OR(Pricetype3=1,Pricetype3=4),IF(J169=0,0,(_xll.EURO(J169,Strikeprice3,0,0,($AK169+IF(Smile=TRUE,VLOOKUP(MAX(-5,Strikeprice3-J169),Volsmile,2),0)),($A169-DateToday)+15,IF(Pricetype3=1,1,0),0))),J169)))</f>
        <v xml:space="preserve"> </v>
      </c>
      <c r="T169" s="250" t="str">
        <f>IF($A169="N/A"," ",IF(Pricetype3=2,MAX(K169,0),IF(OR(Pricetype3=1,Pricetype3=4),IF(K169=0,0,(_xll.EURO(K169,Strikeprice3,0,0,($AK169+IF(Smile=TRUE,VLOOKUP(MAX(-5,Strikeprice3-K169),Volsmile,2),0)),($A169-DateToday)+15,IF(Pricetype3=1,1,0),0))),K169)))</f>
        <v xml:space="preserve"> </v>
      </c>
      <c r="U169" s="177" t="str">
        <f t="shared" si="63"/>
        <v xml:space="preserve"> </v>
      </c>
      <c r="V169" s="178" t="str">
        <f t="shared" si="79"/>
        <v xml:space="preserve"> </v>
      </c>
      <c r="W169" s="178" t="str">
        <f t="shared" si="80"/>
        <v xml:space="preserve"> </v>
      </c>
      <c r="X169" s="178" t="str">
        <f t="shared" si="81"/>
        <v xml:space="preserve"> </v>
      </c>
      <c r="Y169" s="178" t="str">
        <f t="shared" si="82"/>
        <v xml:space="preserve"> </v>
      </c>
      <c r="Z169" s="178" t="str">
        <f t="shared" si="83"/>
        <v xml:space="preserve"> </v>
      </c>
      <c r="AA169" s="178" t="str">
        <f t="shared" si="84"/>
        <v xml:space="preserve"> </v>
      </c>
      <c r="AB169" s="178" t="str">
        <f t="shared" si="85"/>
        <v xml:space="preserve"> </v>
      </c>
      <c r="AC169" s="178" t="str">
        <f t="shared" si="86"/>
        <v xml:space="preserve"> </v>
      </c>
      <c r="AD169" s="178" t="str">
        <f t="shared" si="87"/>
        <v xml:space="preserve"> </v>
      </c>
      <c r="AE169" s="178" t="str">
        <f t="shared" si="88"/>
        <v xml:space="preserve"> </v>
      </c>
      <c r="AF169" s="224" t="str">
        <f t="shared" si="89"/>
        <v xml:space="preserve"> </v>
      </c>
      <c r="AG169" s="224" t="str">
        <f t="shared" si="90"/>
        <v xml:space="preserve"> </v>
      </c>
      <c r="AH169" s="224" t="str">
        <f t="shared" si="91"/>
        <v xml:space="preserve"> </v>
      </c>
      <c r="AI169" s="224" t="str">
        <f t="shared" si="64"/>
        <v xml:space="preserve"> </v>
      </c>
      <c r="AJ169" s="224" t="str">
        <f t="shared" si="65"/>
        <v xml:space="preserve"> </v>
      </c>
      <c r="AK169" s="224" t="str">
        <f t="shared" si="92"/>
        <v xml:space="preserve"> </v>
      </c>
      <c r="AL169" s="224" t="str">
        <f>IF($A169="N/A"," ",IF(PV=1,0,'Pricing Inputs3'!R202))</f>
        <v xml:space="preserve"> </v>
      </c>
      <c r="AM169" s="313" t="str">
        <f t="shared" si="66"/>
        <v xml:space="preserve"> </v>
      </c>
      <c r="BQ169" t="str">
        <f t="shared" si="67"/>
        <v xml:space="preserve"> </v>
      </c>
      <c r="BR169" t="str">
        <f t="shared" si="68"/>
        <v xml:space="preserve"> </v>
      </c>
      <c r="BS169" t="str">
        <f t="shared" si="69"/>
        <v xml:space="preserve"> </v>
      </c>
    </row>
    <row r="170" spans="1:71" x14ac:dyDescent="0.2">
      <c r="A170" s="253" t="str">
        <f>IF(A169="N/A","N/A",IF(EDATE(A169,1)&gt;Inputs!$Q$5,"N/A",EDATE(A169,1)))</f>
        <v>N/A</v>
      </c>
      <c r="B170" s="324" t="str">
        <f t="shared" si="62"/>
        <v xml:space="preserve"> </v>
      </c>
      <c r="C170" s="172" t="str">
        <f t="shared" si="70"/>
        <v xml:space="preserve"> </v>
      </c>
      <c r="D170" s="172" t="str">
        <f t="shared" si="71"/>
        <v xml:space="preserve"> </v>
      </c>
      <c r="E170" s="172" t="str">
        <f t="shared" si="72"/>
        <v xml:space="preserve"> </v>
      </c>
      <c r="F170" s="172" t="str">
        <f t="shared" si="73"/>
        <v xml:space="preserve"> </v>
      </c>
      <c r="G170" s="172" t="str">
        <f t="shared" si="74"/>
        <v xml:space="preserve"> </v>
      </c>
      <c r="H170" s="172" t="str">
        <f t="shared" si="75"/>
        <v xml:space="preserve"> </v>
      </c>
      <c r="I170" s="172" t="str">
        <f t="shared" si="76"/>
        <v xml:space="preserve"> </v>
      </c>
      <c r="J170" s="172" t="str">
        <f t="shared" si="77"/>
        <v xml:space="preserve"> </v>
      </c>
      <c r="K170" s="172" t="str">
        <f t="shared" si="78"/>
        <v xml:space="preserve"> </v>
      </c>
      <c r="L170" s="250" t="str">
        <f>IF($A170="N/A"," ",IF(Pricetype3=2,MAX(C170,0),IF(OR(Pricetype3=1,Pricetype3=4),IF(C170=0,0,(_xll.EURO(C170,Strikeprice3,0,0,($AH170+IF(Smile=TRUE,VLOOKUP(MAX(-5,Strikeprice3-C170),Volsmile,2),0)),($A170-DateToday)+15,IF(Pricetype3=1,1,0),0))),C170)))</f>
        <v xml:space="preserve"> </v>
      </c>
      <c r="M170" s="250" t="str">
        <f>IF($A170="N/A"," ",IF(Pricetype3=2,MAX(D170,0),IF(OR(Pricetype3=1,Pricetype3=4),IF(D170=0,0,(_xll.EURO(D170,Strikeprice3,0,0,($AH170+IF(Smile=TRUE,VLOOKUP(MAX(-5,Strikeprice3-D170),Volsmile,2),0)),($A170-DateToday)+15,IF(Pricetype3=1,1,0),0))),D170)))</f>
        <v xml:space="preserve"> </v>
      </c>
      <c r="N170" s="250" t="str">
        <f>IF($A170="N/A"," ",IF(Pricetype3=2,MAX(E170,0),IF(OR(Pricetype3=1,Pricetype3=4),IF(E170=0,0,(_xll.EURO(E170,Strikeprice3,0,0,($AK170+IF(Smile=TRUE,VLOOKUP(MAX(-5,Strikeprice3-E170),Volsmile,2),0)),($A170-DateToday)+15,IF(Pricetype3=1,1,0),0))),E170)))</f>
        <v xml:space="preserve"> </v>
      </c>
      <c r="O170" s="250" t="str">
        <f>IF($A170="N/A"," ",IF(Pricetype3=2,MAX(F170,0),IF(OR(Pricetype3=1,Pricetype3=4),IF(F170=0,0,(_xll.EURO(F170,Strikeprice3,0,0,($AK170+IF(Smile=TRUE,VLOOKUP(MAX(-5,Strikeprice3-F170),Volsmile,2),0)),($A170-DateToday)+15,IF(Pricetype3=1,1,0),0))),F170)))</f>
        <v xml:space="preserve"> </v>
      </c>
      <c r="P170" s="250" t="str">
        <f>IF($A170="N/A"," ",IF(Pricetype3=2,MAX(G170,0),IF(OR(Pricetype3=1,Pricetype3=4),IF(G170=0,0,(_xll.EURO(G170,Strikeprice3,0,0,($AK170+IF(Smile=TRUE,VLOOKUP(MAX(-5,Strikeprice3-G170),Volsmile,2),0)),($A170-DateToday)+15,IF(Pricetype3=1,1,0),0))),G170)))</f>
        <v xml:space="preserve"> </v>
      </c>
      <c r="Q170" s="250" t="str">
        <f>IF($A170="N/A"," ",IF(Pricetype3=2,MAX(H170,0),IF(OR(Pricetype3=1,Pricetype3=4),IF(H170=0,0,(_xll.EURO(H170,Strikeprice3,0,0,($AK170+IF(Smile=TRUE,VLOOKUP(MAX(-5,Strikeprice3-H170),Volsmile,2),0)),($A170-DateToday)+15,IF(Pricetype3=1,1,0),0))),H170)))</f>
        <v xml:space="preserve"> </v>
      </c>
      <c r="R170" s="250" t="str">
        <f>IF($A170="N/A"," ",IF(Pricetype3=2,MAX(I170,0),IF(OR(Pricetype3=1,Pricetype3=4),IF(I170=0,0,(_xll.EURO(I170,Strikeprice3,0,0,($AK170+IF(Smile=TRUE,VLOOKUP(MAX(-5,Strikeprice3-I170),Volsmile,2),0)),($A170-DateToday)+15,IF(Pricetype3=1,1,0),0))),I170)))</f>
        <v xml:space="preserve"> </v>
      </c>
      <c r="S170" s="250" t="str">
        <f>IF($A170="N/A"," ",IF(Pricetype3=2,MAX(J170,0),IF(OR(Pricetype3=1,Pricetype3=4),IF(J170=0,0,(_xll.EURO(J170,Strikeprice3,0,0,($AK170+IF(Smile=TRUE,VLOOKUP(MAX(-5,Strikeprice3-J170),Volsmile,2),0)),($A170-DateToday)+15,IF(Pricetype3=1,1,0),0))),J170)))</f>
        <v xml:space="preserve"> </v>
      </c>
      <c r="T170" s="250" t="str">
        <f>IF($A170="N/A"," ",IF(Pricetype3=2,MAX(K170,0),IF(OR(Pricetype3=1,Pricetype3=4),IF(K170=0,0,(_xll.EURO(K170,Strikeprice3,0,0,($AK170+IF(Smile=TRUE,VLOOKUP(MAX(-5,Strikeprice3-K170),Volsmile,2),0)),($A170-DateToday)+15,IF(Pricetype3=1,1,0),0))),K170)))</f>
        <v xml:space="preserve"> </v>
      </c>
      <c r="U170" s="177" t="str">
        <f t="shared" si="63"/>
        <v xml:space="preserve"> </v>
      </c>
      <c r="V170" s="178" t="str">
        <f t="shared" si="79"/>
        <v xml:space="preserve"> </v>
      </c>
      <c r="W170" s="178" t="str">
        <f t="shared" si="80"/>
        <v xml:space="preserve"> </v>
      </c>
      <c r="X170" s="178" t="str">
        <f t="shared" si="81"/>
        <v xml:space="preserve"> </v>
      </c>
      <c r="Y170" s="178" t="str">
        <f t="shared" si="82"/>
        <v xml:space="preserve"> </v>
      </c>
      <c r="Z170" s="178" t="str">
        <f t="shared" si="83"/>
        <v xml:space="preserve"> </v>
      </c>
      <c r="AA170" s="178" t="str">
        <f t="shared" si="84"/>
        <v xml:space="preserve"> </v>
      </c>
      <c r="AB170" s="178" t="str">
        <f t="shared" si="85"/>
        <v xml:space="preserve"> </v>
      </c>
      <c r="AC170" s="178" t="str">
        <f t="shared" si="86"/>
        <v xml:space="preserve"> </v>
      </c>
      <c r="AD170" s="178" t="str">
        <f t="shared" si="87"/>
        <v xml:space="preserve"> </v>
      </c>
      <c r="AE170" s="178" t="str">
        <f t="shared" si="88"/>
        <v xml:space="preserve"> </v>
      </c>
      <c r="AF170" s="224" t="str">
        <f t="shared" si="89"/>
        <v xml:space="preserve"> </v>
      </c>
      <c r="AG170" s="224" t="str">
        <f t="shared" si="90"/>
        <v xml:space="preserve"> </v>
      </c>
      <c r="AH170" s="224" t="str">
        <f t="shared" si="91"/>
        <v xml:space="preserve"> </v>
      </c>
      <c r="AI170" s="224" t="str">
        <f t="shared" si="64"/>
        <v xml:space="preserve"> </v>
      </c>
      <c r="AJ170" s="224" t="str">
        <f t="shared" si="65"/>
        <v xml:space="preserve"> </v>
      </c>
      <c r="AK170" s="224" t="str">
        <f t="shared" si="92"/>
        <v xml:space="preserve"> </v>
      </c>
      <c r="AL170" s="224" t="str">
        <f>IF($A170="N/A"," ",IF(PV=1,0,'Pricing Inputs3'!R203))</f>
        <v xml:space="preserve"> </v>
      </c>
      <c r="AM170" s="313" t="str">
        <f t="shared" si="66"/>
        <v xml:space="preserve"> </v>
      </c>
      <c r="BQ170" t="str">
        <f t="shared" si="67"/>
        <v xml:space="preserve"> </v>
      </c>
      <c r="BR170" t="str">
        <f t="shared" si="68"/>
        <v xml:space="preserve"> </v>
      </c>
      <c r="BS170" t="str">
        <f t="shared" si="69"/>
        <v xml:space="preserve"> </v>
      </c>
    </row>
    <row r="171" spans="1:71" x14ac:dyDescent="0.2">
      <c r="A171" s="253" t="str">
        <f>IF(A170="N/A","N/A",IF(EDATE(A170,1)&gt;Inputs!$Q$5,"N/A",EDATE(A170,1)))</f>
        <v>N/A</v>
      </c>
      <c r="B171" s="324" t="str">
        <f t="shared" si="62"/>
        <v xml:space="preserve"> </v>
      </c>
      <c r="C171" s="172" t="str">
        <f t="shared" si="70"/>
        <v xml:space="preserve"> </v>
      </c>
      <c r="D171" s="172" t="str">
        <f t="shared" si="71"/>
        <v xml:space="preserve"> </v>
      </c>
      <c r="E171" s="172" t="str">
        <f t="shared" si="72"/>
        <v xml:space="preserve"> </v>
      </c>
      <c r="F171" s="172" t="str">
        <f t="shared" si="73"/>
        <v xml:space="preserve"> </v>
      </c>
      <c r="G171" s="172" t="str">
        <f t="shared" si="74"/>
        <v xml:space="preserve"> </v>
      </c>
      <c r="H171" s="172" t="str">
        <f t="shared" si="75"/>
        <v xml:space="preserve"> </v>
      </c>
      <c r="I171" s="172" t="str">
        <f t="shared" si="76"/>
        <v xml:space="preserve"> </v>
      </c>
      <c r="J171" s="172" t="str">
        <f t="shared" si="77"/>
        <v xml:space="preserve"> </v>
      </c>
      <c r="K171" s="172" t="str">
        <f t="shared" si="78"/>
        <v xml:space="preserve"> </v>
      </c>
      <c r="L171" s="250" t="str">
        <f>IF($A171="N/A"," ",IF(Pricetype3=2,MAX(C171,0),IF(OR(Pricetype3=1,Pricetype3=4),IF(C171=0,0,(_xll.EURO(C171,Strikeprice3,0,0,($AH171+IF(Smile=TRUE,VLOOKUP(MAX(-5,Strikeprice3-C171),Volsmile,2),0)),($A171-DateToday)+15,IF(Pricetype3=1,1,0),0))),C171)))</f>
        <v xml:space="preserve"> </v>
      </c>
      <c r="M171" s="250" t="str">
        <f>IF($A171="N/A"," ",IF(Pricetype3=2,MAX(D171,0),IF(OR(Pricetype3=1,Pricetype3=4),IF(D171=0,0,(_xll.EURO(D171,Strikeprice3,0,0,($AH171+IF(Smile=TRUE,VLOOKUP(MAX(-5,Strikeprice3-D171),Volsmile,2),0)),($A171-DateToday)+15,IF(Pricetype3=1,1,0),0))),D171)))</f>
        <v xml:space="preserve"> </v>
      </c>
      <c r="N171" s="250" t="str">
        <f>IF($A171="N/A"," ",IF(Pricetype3=2,MAX(E171,0),IF(OR(Pricetype3=1,Pricetype3=4),IF(E171=0,0,(_xll.EURO(E171,Strikeprice3,0,0,($AK171+IF(Smile=TRUE,VLOOKUP(MAX(-5,Strikeprice3-E171),Volsmile,2),0)),($A171-DateToday)+15,IF(Pricetype3=1,1,0),0))),E171)))</f>
        <v xml:space="preserve"> </v>
      </c>
      <c r="O171" s="250" t="str">
        <f>IF($A171="N/A"," ",IF(Pricetype3=2,MAX(F171,0),IF(OR(Pricetype3=1,Pricetype3=4),IF(F171=0,0,(_xll.EURO(F171,Strikeprice3,0,0,($AK171+IF(Smile=TRUE,VLOOKUP(MAX(-5,Strikeprice3-F171),Volsmile,2),0)),($A171-DateToday)+15,IF(Pricetype3=1,1,0),0))),F171)))</f>
        <v xml:space="preserve"> </v>
      </c>
      <c r="P171" s="250" t="str">
        <f>IF($A171="N/A"," ",IF(Pricetype3=2,MAX(G171,0),IF(OR(Pricetype3=1,Pricetype3=4),IF(G171=0,0,(_xll.EURO(G171,Strikeprice3,0,0,($AK171+IF(Smile=TRUE,VLOOKUP(MAX(-5,Strikeprice3-G171),Volsmile,2),0)),($A171-DateToday)+15,IF(Pricetype3=1,1,0),0))),G171)))</f>
        <v xml:space="preserve"> </v>
      </c>
      <c r="Q171" s="250" t="str">
        <f>IF($A171="N/A"," ",IF(Pricetype3=2,MAX(H171,0),IF(OR(Pricetype3=1,Pricetype3=4),IF(H171=0,0,(_xll.EURO(H171,Strikeprice3,0,0,($AK171+IF(Smile=TRUE,VLOOKUP(MAX(-5,Strikeprice3-H171),Volsmile,2),0)),($A171-DateToday)+15,IF(Pricetype3=1,1,0),0))),H171)))</f>
        <v xml:space="preserve"> </v>
      </c>
      <c r="R171" s="250" t="str">
        <f>IF($A171="N/A"," ",IF(Pricetype3=2,MAX(I171,0),IF(OR(Pricetype3=1,Pricetype3=4),IF(I171=0,0,(_xll.EURO(I171,Strikeprice3,0,0,($AK171+IF(Smile=TRUE,VLOOKUP(MAX(-5,Strikeprice3-I171),Volsmile,2),0)),($A171-DateToday)+15,IF(Pricetype3=1,1,0),0))),I171)))</f>
        <v xml:space="preserve"> </v>
      </c>
      <c r="S171" s="250" t="str">
        <f>IF($A171="N/A"," ",IF(Pricetype3=2,MAX(J171,0),IF(OR(Pricetype3=1,Pricetype3=4),IF(J171=0,0,(_xll.EURO(J171,Strikeprice3,0,0,($AK171+IF(Smile=TRUE,VLOOKUP(MAX(-5,Strikeprice3-J171),Volsmile,2),0)),($A171-DateToday)+15,IF(Pricetype3=1,1,0),0))),J171)))</f>
        <v xml:space="preserve"> </v>
      </c>
      <c r="T171" s="250" t="str">
        <f>IF($A171="N/A"," ",IF(Pricetype3=2,MAX(K171,0),IF(OR(Pricetype3=1,Pricetype3=4),IF(K171=0,0,(_xll.EURO(K171,Strikeprice3,0,0,($AK171+IF(Smile=TRUE,VLOOKUP(MAX(-5,Strikeprice3-K171),Volsmile,2),0)),($A171-DateToday)+15,IF(Pricetype3=1,1,0),0))),K171)))</f>
        <v xml:space="preserve"> </v>
      </c>
      <c r="U171" s="177" t="str">
        <f t="shared" si="63"/>
        <v xml:space="preserve"> </v>
      </c>
      <c r="V171" s="178" t="str">
        <f t="shared" si="79"/>
        <v xml:space="preserve"> </v>
      </c>
      <c r="W171" s="178" t="str">
        <f t="shared" si="80"/>
        <v xml:space="preserve"> </v>
      </c>
      <c r="X171" s="178" t="str">
        <f t="shared" si="81"/>
        <v xml:space="preserve"> </v>
      </c>
      <c r="Y171" s="178" t="str">
        <f t="shared" si="82"/>
        <v xml:space="preserve"> </v>
      </c>
      <c r="Z171" s="178" t="str">
        <f t="shared" si="83"/>
        <v xml:space="preserve"> </v>
      </c>
      <c r="AA171" s="178" t="str">
        <f t="shared" si="84"/>
        <v xml:space="preserve"> </v>
      </c>
      <c r="AB171" s="178" t="str">
        <f t="shared" si="85"/>
        <v xml:space="preserve"> </v>
      </c>
      <c r="AC171" s="178" t="str">
        <f t="shared" si="86"/>
        <v xml:space="preserve"> </v>
      </c>
      <c r="AD171" s="178" t="str">
        <f t="shared" si="87"/>
        <v xml:space="preserve"> </v>
      </c>
      <c r="AE171" s="178" t="str">
        <f t="shared" si="88"/>
        <v xml:space="preserve"> </v>
      </c>
      <c r="AF171" s="224" t="str">
        <f t="shared" si="89"/>
        <v xml:space="preserve"> </v>
      </c>
      <c r="AG171" s="224" t="str">
        <f t="shared" si="90"/>
        <v xml:space="preserve"> </v>
      </c>
      <c r="AH171" s="224" t="str">
        <f t="shared" si="91"/>
        <v xml:space="preserve"> </v>
      </c>
      <c r="AI171" s="224" t="str">
        <f t="shared" si="64"/>
        <v xml:space="preserve"> </v>
      </c>
      <c r="AJ171" s="224" t="str">
        <f t="shared" si="65"/>
        <v xml:space="preserve"> </v>
      </c>
      <c r="AK171" s="224" t="str">
        <f t="shared" si="92"/>
        <v xml:space="preserve"> </v>
      </c>
      <c r="AL171" s="224" t="str">
        <f>IF($A171="N/A"," ",IF(PV=1,0,'Pricing Inputs3'!R204))</f>
        <v xml:space="preserve"> </v>
      </c>
      <c r="AM171" s="313" t="str">
        <f t="shared" si="66"/>
        <v xml:space="preserve"> </v>
      </c>
      <c r="BQ171" t="str">
        <f t="shared" si="67"/>
        <v xml:space="preserve"> </v>
      </c>
      <c r="BR171" t="str">
        <f t="shared" si="68"/>
        <v xml:space="preserve"> </v>
      </c>
      <c r="BS171" t="str">
        <f t="shared" si="69"/>
        <v xml:space="preserve"> </v>
      </c>
    </row>
    <row r="172" spans="1:71" x14ac:dyDescent="0.2">
      <c r="A172" s="253" t="str">
        <f>IF(A171="N/A","N/A",IF(EDATE(A171,1)&gt;Inputs!$Q$5,"N/A",EDATE(A171,1)))</f>
        <v>N/A</v>
      </c>
      <c r="B172" s="324" t="str">
        <f t="shared" si="62"/>
        <v xml:space="preserve"> </v>
      </c>
      <c r="C172" s="172" t="str">
        <f t="shared" si="70"/>
        <v xml:space="preserve"> </v>
      </c>
      <c r="D172" s="172" t="str">
        <f t="shared" si="71"/>
        <v xml:space="preserve"> </v>
      </c>
      <c r="E172" s="172" t="str">
        <f t="shared" si="72"/>
        <v xml:space="preserve"> </v>
      </c>
      <c r="F172" s="172" t="str">
        <f t="shared" si="73"/>
        <v xml:space="preserve"> </v>
      </c>
      <c r="G172" s="172" t="str">
        <f t="shared" si="74"/>
        <v xml:space="preserve"> </v>
      </c>
      <c r="H172" s="172" t="str">
        <f t="shared" si="75"/>
        <v xml:space="preserve"> </v>
      </c>
      <c r="I172" s="172" t="str">
        <f t="shared" si="76"/>
        <v xml:space="preserve"> </v>
      </c>
      <c r="J172" s="172" t="str">
        <f t="shared" si="77"/>
        <v xml:space="preserve"> </v>
      </c>
      <c r="K172" s="172" t="str">
        <f t="shared" si="78"/>
        <v xml:space="preserve"> </v>
      </c>
      <c r="L172" s="250" t="str">
        <f>IF($A172="N/A"," ",IF(Pricetype3=2,MAX(C172,0),IF(OR(Pricetype3=1,Pricetype3=4),IF(C172=0,0,(_xll.EURO(C172,Strikeprice3,0,0,($AH172+IF(Smile=TRUE,VLOOKUP(MAX(-5,Strikeprice3-C172),Volsmile,2),0)),($A172-DateToday)+15,IF(Pricetype3=1,1,0),0))),C172)))</f>
        <v xml:space="preserve"> </v>
      </c>
      <c r="M172" s="250" t="str">
        <f>IF($A172="N/A"," ",IF(Pricetype3=2,MAX(D172,0),IF(OR(Pricetype3=1,Pricetype3=4),IF(D172=0,0,(_xll.EURO(D172,Strikeprice3,0,0,($AH172+IF(Smile=TRUE,VLOOKUP(MAX(-5,Strikeprice3-D172),Volsmile,2),0)),($A172-DateToday)+15,IF(Pricetype3=1,1,0),0))),D172)))</f>
        <v xml:space="preserve"> </v>
      </c>
      <c r="N172" s="250" t="str">
        <f>IF($A172="N/A"," ",IF(Pricetype3=2,MAX(E172,0),IF(OR(Pricetype3=1,Pricetype3=4),IF(E172=0,0,(_xll.EURO(E172,Strikeprice3,0,0,($AK172+IF(Smile=TRUE,VLOOKUP(MAX(-5,Strikeprice3-E172),Volsmile,2),0)),($A172-DateToday)+15,IF(Pricetype3=1,1,0),0))),E172)))</f>
        <v xml:space="preserve"> </v>
      </c>
      <c r="O172" s="250" t="str">
        <f>IF($A172="N/A"," ",IF(Pricetype3=2,MAX(F172,0),IF(OR(Pricetype3=1,Pricetype3=4),IF(F172=0,0,(_xll.EURO(F172,Strikeprice3,0,0,($AK172+IF(Smile=TRUE,VLOOKUP(MAX(-5,Strikeprice3-F172),Volsmile,2),0)),($A172-DateToday)+15,IF(Pricetype3=1,1,0),0))),F172)))</f>
        <v xml:space="preserve"> </v>
      </c>
      <c r="P172" s="250" t="str">
        <f>IF($A172="N/A"," ",IF(Pricetype3=2,MAX(G172,0),IF(OR(Pricetype3=1,Pricetype3=4),IF(G172=0,0,(_xll.EURO(G172,Strikeprice3,0,0,($AK172+IF(Smile=TRUE,VLOOKUP(MAX(-5,Strikeprice3-G172),Volsmile,2),0)),($A172-DateToday)+15,IF(Pricetype3=1,1,0),0))),G172)))</f>
        <v xml:space="preserve"> </v>
      </c>
      <c r="Q172" s="250" t="str">
        <f>IF($A172="N/A"," ",IF(Pricetype3=2,MAX(H172,0),IF(OR(Pricetype3=1,Pricetype3=4),IF(H172=0,0,(_xll.EURO(H172,Strikeprice3,0,0,($AK172+IF(Smile=TRUE,VLOOKUP(MAX(-5,Strikeprice3-H172),Volsmile,2),0)),($A172-DateToday)+15,IF(Pricetype3=1,1,0),0))),H172)))</f>
        <v xml:space="preserve"> </v>
      </c>
      <c r="R172" s="250" t="str">
        <f>IF($A172="N/A"," ",IF(Pricetype3=2,MAX(I172,0),IF(OR(Pricetype3=1,Pricetype3=4),IF(I172=0,0,(_xll.EURO(I172,Strikeprice3,0,0,($AK172+IF(Smile=TRUE,VLOOKUP(MAX(-5,Strikeprice3-I172),Volsmile,2),0)),($A172-DateToday)+15,IF(Pricetype3=1,1,0),0))),I172)))</f>
        <v xml:space="preserve"> </v>
      </c>
      <c r="S172" s="250" t="str">
        <f>IF($A172="N/A"," ",IF(Pricetype3=2,MAX(J172,0),IF(OR(Pricetype3=1,Pricetype3=4),IF(J172=0,0,(_xll.EURO(J172,Strikeprice3,0,0,($AK172+IF(Smile=TRUE,VLOOKUP(MAX(-5,Strikeprice3-J172),Volsmile,2),0)),($A172-DateToday)+15,IF(Pricetype3=1,1,0),0))),J172)))</f>
        <v xml:space="preserve"> </v>
      </c>
      <c r="T172" s="250" t="str">
        <f>IF($A172="N/A"," ",IF(Pricetype3=2,MAX(K172,0),IF(OR(Pricetype3=1,Pricetype3=4),IF(K172=0,0,(_xll.EURO(K172,Strikeprice3,0,0,($AK172+IF(Smile=TRUE,VLOOKUP(MAX(-5,Strikeprice3-K172),Volsmile,2),0)),($A172-DateToday)+15,IF(Pricetype3=1,1,0),0))),K172)))</f>
        <v xml:space="preserve"> </v>
      </c>
      <c r="U172" s="177" t="str">
        <f t="shared" si="63"/>
        <v xml:space="preserve"> </v>
      </c>
      <c r="V172" s="178" t="str">
        <f t="shared" si="79"/>
        <v xml:space="preserve"> </v>
      </c>
      <c r="W172" s="178" t="str">
        <f t="shared" si="80"/>
        <v xml:space="preserve"> </v>
      </c>
      <c r="X172" s="178" t="str">
        <f t="shared" si="81"/>
        <v xml:space="preserve"> </v>
      </c>
      <c r="Y172" s="178" t="str">
        <f t="shared" si="82"/>
        <v xml:space="preserve"> </v>
      </c>
      <c r="Z172" s="178" t="str">
        <f t="shared" si="83"/>
        <v xml:space="preserve"> </v>
      </c>
      <c r="AA172" s="178" t="str">
        <f t="shared" si="84"/>
        <v xml:space="preserve"> </v>
      </c>
      <c r="AB172" s="178" t="str">
        <f t="shared" si="85"/>
        <v xml:space="preserve"> </v>
      </c>
      <c r="AC172" s="178" t="str">
        <f t="shared" si="86"/>
        <v xml:space="preserve"> </v>
      </c>
      <c r="AD172" s="178" t="str">
        <f t="shared" si="87"/>
        <v xml:space="preserve"> </v>
      </c>
      <c r="AE172" s="178" t="str">
        <f t="shared" si="88"/>
        <v xml:space="preserve"> </v>
      </c>
      <c r="AF172" s="224" t="str">
        <f t="shared" si="89"/>
        <v xml:space="preserve"> </v>
      </c>
      <c r="AG172" s="224" t="str">
        <f t="shared" si="90"/>
        <v xml:space="preserve"> </v>
      </c>
      <c r="AH172" s="224" t="str">
        <f t="shared" si="91"/>
        <v xml:space="preserve"> </v>
      </c>
      <c r="AI172" s="224" t="str">
        <f t="shared" si="64"/>
        <v xml:space="preserve"> </v>
      </c>
      <c r="AJ172" s="224" t="str">
        <f t="shared" si="65"/>
        <v xml:space="preserve"> </v>
      </c>
      <c r="AK172" s="224" t="str">
        <f t="shared" si="92"/>
        <v xml:space="preserve"> </v>
      </c>
      <c r="AL172" s="224" t="str">
        <f>IF($A172="N/A"," ",IF(PV=1,0,'Pricing Inputs3'!R205))</f>
        <v xml:space="preserve"> </v>
      </c>
      <c r="AM172" s="313" t="str">
        <f t="shared" si="66"/>
        <v xml:space="preserve"> </v>
      </c>
      <c r="BQ172" t="str">
        <f t="shared" si="67"/>
        <v xml:space="preserve"> </v>
      </c>
      <c r="BR172" t="str">
        <f t="shared" si="68"/>
        <v xml:space="preserve"> </v>
      </c>
      <c r="BS172" t="str">
        <f t="shared" si="69"/>
        <v xml:space="preserve"> </v>
      </c>
    </row>
    <row r="173" spans="1:71" x14ac:dyDescent="0.2">
      <c r="A173" s="253" t="str">
        <f>IF(A172="N/A","N/A",IF(EDATE(A172,1)&gt;Inputs!$Q$5,"N/A",EDATE(A172,1)))</f>
        <v>N/A</v>
      </c>
      <c r="B173" s="324" t="str">
        <f t="shared" si="62"/>
        <v xml:space="preserve"> </v>
      </c>
      <c r="C173" s="172" t="str">
        <f t="shared" si="70"/>
        <v xml:space="preserve"> </v>
      </c>
      <c r="D173" s="172" t="str">
        <f t="shared" si="71"/>
        <v xml:space="preserve"> </v>
      </c>
      <c r="E173" s="172" t="str">
        <f t="shared" si="72"/>
        <v xml:space="preserve"> </v>
      </c>
      <c r="F173" s="172" t="str">
        <f t="shared" si="73"/>
        <v xml:space="preserve"> </v>
      </c>
      <c r="G173" s="172" t="str">
        <f t="shared" si="74"/>
        <v xml:space="preserve"> </v>
      </c>
      <c r="H173" s="172" t="str">
        <f t="shared" si="75"/>
        <v xml:space="preserve"> </v>
      </c>
      <c r="I173" s="172" t="str">
        <f t="shared" si="76"/>
        <v xml:space="preserve"> </v>
      </c>
      <c r="J173" s="172" t="str">
        <f t="shared" si="77"/>
        <v xml:space="preserve"> </v>
      </c>
      <c r="K173" s="172" t="str">
        <f t="shared" si="78"/>
        <v xml:space="preserve"> </v>
      </c>
      <c r="L173" s="250" t="str">
        <f>IF($A173="N/A"," ",IF(Pricetype3=2,MAX(C173,0),IF(OR(Pricetype3=1,Pricetype3=4),IF(C173=0,0,(_xll.EURO(C173,Strikeprice3,0,0,($AH173+IF(Smile=TRUE,VLOOKUP(MAX(-5,Strikeprice3-C173),Volsmile,2),0)),($A173-DateToday)+15,IF(Pricetype3=1,1,0),0))),C173)))</f>
        <v xml:space="preserve"> </v>
      </c>
      <c r="M173" s="250" t="str">
        <f>IF($A173="N/A"," ",IF(Pricetype3=2,MAX(D173,0),IF(OR(Pricetype3=1,Pricetype3=4),IF(D173=0,0,(_xll.EURO(D173,Strikeprice3,0,0,($AH173+IF(Smile=TRUE,VLOOKUP(MAX(-5,Strikeprice3-D173),Volsmile,2),0)),($A173-DateToday)+15,IF(Pricetype3=1,1,0),0))),D173)))</f>
        <v xml:space="preserve"> </v>
      </c>
      <c r="N173" s="250" t="str">
        <f>IF($A173="N/A"," ",IF(Pricetype3=2,MAX(E173,0),IF(OR(Pricetype3=1,Pricetype3=4),IF(E173=0,0,(_xll.EURO(E173,Strikeprice3,0,0,($AK173+IF(Smile=TRUE,VLOOKUP(MAX(-5,Strikeprice3-E173),Volsmile,2),0)),($A173-DateToday)+15,IF(Pricetype3=1,1,0),0))),E173)))</f>
        <v xml:space="preserve"> </v>
      </c>
      <c r="O173" s="250" t="str">
        <f>IF($A173="N/A"," ",IF(Pricetype3=2,MAX(F173,0),IF(OR(Pricetype3=1,Pricetype3=4),IF(F173=0,0,(_xll.EURO(F173,Strikeprice3,0,0,($AK173+IF(Smile=TRUE,VLOOKUP(MAX(-5,Strikeprice3-F173),Volsmile,2),0)),($A173-DateToday)+15,IF(Pricetype3=1,1,0),0))),F173)))</f>
        <v xml:space="preserve"> </v>
      </c>
      <c r="P173" s="250" t="str">
        <f>IF($A173="N/A"," ",IF(Pricetype3=2,MAX(G173,0),IF(OR(Pricetype3=1,Pricetype3=4),IF(G173=0,0,(_xll.EURO(G173,Strikeprice3,0,0,($AK173+IF(Smile=TRUE,VLOOKUP(MAX(-5,Strikeprice3-G173),Volsmile,2),0)),($A173-DateToday)+15,IF(Pricetype3=1,1,0),0))),G173)))</f>
        <v xml:space="preserve"> </v>
      </c>
      <c r="Q173" s="250" t="str">
        <f>IF($A173="N/A"," ",IF(Pricetype3=2,MAX(H173,0),IF(OR(Pricetype3=1,Pricetype3=4),IF(H173=0,0,(_xll.EURO(H173,Strikeprice3,0,0,($AK173+IF(Smile=TRUE,VLOOKUP(MAX(-5,Strikeprice3-H173),Volsmile,2),0)),($A173-DateToday)+15,IF(Pricetype3=1,1,0),0))),H173)))</f>
        <v xml:space="preserve"> </v>
      </c>
      <c r="R173" s="250" t="str">
        <f>IF($A173="N/A"," ",IF(Pricetype3=2,MAX(I173,0),IF(OR(Pricetype3=1,Pricetype3=4),IF(I173=0,0,(_xll.EURO(I173,Strikeprice3,0,0,($AK173+IF(Smile=TRUE,VLOOKUP(MAX(-5,Strikeprice3-I173),Volsmile,2),0)),($A173-DateToday)+15,IF(Pricetype3=1,1,0),0))),I173)))</f>
        <v xml:space="preserve"> </v>
      </c>
      <c r="S173" s="250" t="str">
        <f>IF($A173="N/A"," ",IF(Pricetype3=2,MAX(J173,0),IF(OR(Pricetype3=1,Pricetype3=4),IF(J173=0,0,(_xll.EURO(J173,Strikeprice3,0,0,($AK173+IF(Smile=TRUE,VLOOKUP(MAX(-5,Strikeprice3-J173),Volsmile,2),0)),($A173-DateToday)+15,IF(Pricetype3=1,1,0),0))),J173)))</f>
        <v xml:space="preserve"> </v>
      </c>
      <c r="T173" s="250" t="str">
        <f>IF($A173="N/A"," ",IF(Pricetype3=2,MAX(K173,0),IF(OR(Pricetype3=1,Pricetype3=4),IF(K173=0,0,(_xll.EURO(K173,Strikeprice3,0,0,($AK173+IF(Smile=TRUE,VLOOKUP(MAX(-5,Strikeprice3-K173),Volsmile,2),0)),($A173-DateToday)+15,IF(Pricetype3=1,1,0),0))),K173)))</f>
        <v xml:space="preserve"> </v>
      </c>
      <c r="U173" s="177" t="str">
        <f t="shared" si="63"/>
        <v xml:space="preserve"> </v>
      </c>
      <c r="V173" s="178" t="str">
        <f t="shared" si="79"/>
        <v xml:space="preserve"> </v>
      </c>
      <c r="W173" s="178" t="str">
        <f t="shared" si="80"/>
        <v xml:space="preserve"> </v>
      </c>
      <c r="X173" s="178" t="str">
        <f t="shared" si="81"/>
        <v xml:space="preserve"> </v>
      </c>
      <c r="Y173" s="178" t="str">
        <f t="shared" si="82"/>
        <v xml:space="preserve"> </v>
      </c>
      <c r="Z173" s="178" t="str">
        <f t="shared" si="83"/>
        <v xml:space="preserve"> </v>
      </c>
      <c r="AA173" s="178" t="str">
        <f t="shared" si="84"/>
        <v xml:space="preserve"> </v>
      </c>
      <c r="AB173" s="178" t="str">
        <f t="shared" si="85"/>
        <v xml:space="preserve"> </v>
      </c>
      <c r="AC173" s="178" t="str">
        <f t="shared" si="86"/>
        <v xml:space="preserve"> </v>
      </c>
      <c r="AD173" s="178" t="str">
        <f t="shared" si="87"/>
        <v xml:space="preserve"> </v>
      </c>
      <c r="AE173" s="178" t="str">
        <f t="shared" si="88"/>
        <v xml:space="preserve"> </v>
      </c>
      <c r="AF173" s="224" t="str">
        <f t="shared" si="89"/>
        <v xml:space="preserve"> </v>
      </c>
      <c r="AG173" s="224" t="str">
        <f t="shared" si="90"/>
        <v xml:space="preserve"> </v>
      </c>
      <c r="AH173" s="224" t="str">
        <f t="shared" si="91"/>
        <v xml:space="preserve"> </v>
      </c>
      <c r="AI173" s="224" t="str">
        <f t="shared" si="64"/>
        <v xml:space="preserve"> </v>
      </c>
      <c r="AJ173" s="224" t="str">
        <f t="shared" si="65"/>
        <v xml:space="preserve"> </v>
      </c>
      <c r="AK173" s="224" t="str">
        <f t="shared" si="92"/>
        <v xml:space="preserve"> </v>
      </c>
      <c r="AL173" s="224" t="str">
        <f>IF($A173="N/A"," ",IF(PV=1,0,'Pricing Inputs3'!R206))</f>
        <v xml:space="preserve"> </v>
      </c>
      <c r="AM173" s="313" t="str">
        <f t="shared" si="66"/>
        <v xml:space="preserve"> </v>
      </c>
      <c r="BQ173" t="str">
        <f t="shared" si="67"/>
        <v xml:space="preserve"> </v>
      </c>
      <c r="BR173" t="str">
        <f t="shared" si="68"/>
        <v xml:space="preserve"> </v>
      </c>
      <c r="BS173" t="str">
        <f t="shared" si="69"/>
        <v xml:space="preserve"> </v>
      </c>
    </row>
    <row r="174" spans="1:71" x14ac:dyDescent="0.2">
      <c r="A174" s="253" t="str">
        <f>IF(A173="N/A","N/A",IF(EDATE(A173,1)&gt;Inputs!$Q$5,"N/A",EDATE(A173,1)))</f>
        <v>N/A</v>
      </c>
      <c r="B174" s="324" t="str">
        <f t="shared" si="62"/>
        <v xml:space="preserve"> </v>
      </c>
      <c r="C174" s="172" t="str">
        <f t="shared" si="70"/>
        <v xml:space="preserve"> </v>
      </c>
      <c r="D174" s="172" t="str">
        <f t="shared" si="71"/>
        <v xml:space="preserve"> </v>
      </c>
      <c r="E174" s="172" t="str">
        <f t="shared" si="72"/>
        <v xml:space="preserve"> </v>
      </c>
      <c r="F174" s="172" t="str">
        <f t="shared" si="73"/>
        <v xml:space="preserve"> </v>
      </c>
      <c r="G174" s="172" t="str">
        <f t="shared" si="74"/>
        <v xml:space="preserve"> </v>
      </c>
      <c r="H174" s="172" t="str">
        <f t="shared" si="75"/>
        <v xml:space="preserve"> </v>
      </c>
      <c r="I174" s="172" t="str">
        <f t="shared" si="76"/>
        <v xml:space="preserve"> </v>
      </c>
      <c r="J174" s="172" t="str">
        <f t="shared" si="77"/>
        <v xml:space="preserve"> </v>
      </c>
      <c r="K174" s="172" t="str">
        <f t="shared" si="78"/>
        <v xml:space="preserve"> </v>
      </c>
      <c r="L174" s="250" t="str">
        <f>IF($A174="N/A"," ",IF(Pricetype3=2,MAX(C174,0),IF(OR(Pricetype3=1,Pricetype3=4),IF(C174=0,0,(_xll.EURO(C174,Strikeprice3,0,0,($AH174+IF(Smile=TRUE,VLOOKUP(MAX(-5,Strikeprice3-C174),Volsmile,2),0)),($A174-DateToday)+15,IF(Pricetype3=1,1,0),0))),C174)))</f>
        <v xml:space="preserve"> </v>
      </c>
      <c r="M174" s="250" t="str">
        <f>IF($A174="N/A"," ",IF(Pricetype3=2,MAX(D174,0),IF(OR(Pricetype3=1,Pricetype3=4),IF(D174=0,0,(_xll.EURO(D174,Strikeprice3,0,0,($AH174+IF(Smile=TRUE,VLOOKUP(MAX(-5,Strikeprice3-D174),Volsmile,2),0)),($A174-DateToday)+15,IF(Pricetype3=1,1,0),0))),D174)))</f>
        <v xml:space="preserve"> </v>
      </c>
      <c r="N174" s="250" t="str">
        <f>IF($A174="N/A"," ",IF(Pricetype3=2,MAX(E174,0),IF(OR(Pricetype3=1,Pricetype3=4),IF(E174=0,0,(_xll.EURO(E174,Strikeprice3,0,0,($AK174+IF(Smile=TRUE,VLOOKUP(MAX(-5,Strikeprice3-E174),Volsmile,2),0)),($A174-DateToday)+15,IF(Pricetype3=1,1,0),0))),E174)))</f>
        <v xml:space="preserve"> </v>
      </c>
      <c r="O174" s="250" t="str">
        <f>IF($A174="N/A"," ",IF(Pricetype3=2,MAX(F174,0),IF(OR(Pricetype3=1,Pricetype3=4),IF(F174=0,0,(_xll.EURO(F174,Strikeprice3,0,0,($AK174+IF(Smile=TRUE,VLOOKUP(MAX(-5,Strikeprice3-F174),Volsmile,2),0)),($A174-DateToday)+15,IF(Pricetype3=1,1,0),0))),F174)))</f>
        <v xml:space="preserve"> </v>
      </c>
      <c r="P174" s="250" t="str">
        <f>IF($A174="N/A"," ",IF(Pricetype3=2,MAX(G174,0),IF(OR(Pricetype3=1,Pricetype3=4),IF(G174=0,0,(_xll.EURO(G174,Strikeprice3,0,0,($AK174+IF(Smile=TRUE,VLOOKUP(MAX(-5,Strikeprice3-G174),Volsmile,2),0)),($A174-DateToday)+15,IF(Pricetype3=1,1,0),0))),G174)))</f>
        <v xml:space="preserve"> </v>
      </c>
      <c r="Q174" s="250" t="str">
        <f>IF($A174="N/A"," ",IF(Pricetype3=2,MAX(H174,0),IF(OR(Pricetype3=1,Pricetype3=4),IF(H174=0,0,(_xll.EURO(H174,Strikeprice3,0,0,($AK174+IF(Smile=TRUE,VLOOKUP(MAX(-5,Strikeprice3-H174),Volsmile,2),0)),($A174-DateToday)+15,IF(Pricetype3=1,1,0),0))),H174)))</f>
        <v xml:space="preserve"> </v>
      </c>
      <c r="R174" s="250" t="str">
        <f>IF($A174="N/A"," ",IF(Pricetype3=2,MAX(I174,0),IF(OR(Pricetype3=1,Pricetype3=4),IF(I174=0,0,(_xll.EURO(I174,Strikeprice3,0,0,($AK174+IF(Smile=TRUE,VLOOKUP(MAX(-5,Strikeprice3-I174),Volsmile,2),0)),($A174-DateToday)+15,IF(Pricetype3=1,1,0),0))),I174)))</f>
        <v xml:space="preserve"> </v>
      </c>
      <c r="S174" s="250" t="str">
        <f>IF($A174="N/A"," ",IF(Pricetype3=2,MAX(J174,0),IF(OR(Pricetype3=1,Pricetype3=4),IF(J174=0,0,(_xll.EURO(J174,Strikeprice3,0,0,($AK174+IF(Smile=TRUE,VLOOKUP(MAX(-5,Strikeprice3-J174),Volsmile,2),0)),($A174-DateToday)+15,IF(Pricetype3=1,1,0),0))),J174)))</f>
        <v xml:space="preserve"> </v>
      </c>
      <c r="T174" s="250" t="str">
        <f>IF($A174="N/A"," ",IF(Pricetype3=2,MAX(K174,0),IF(OR(Pricetype3=1,Pricetype3=4),IF(K174=0,0,(_xll.EURO(K174,Strikeprice3,0,0,($AK174+IF(Smile=TRUE,VLOOKUP(MAX(-5,Strikeprice3-K174),Volsmile,2),0)),($A174-DateToday)+15,IF(Pricetype3=1,1,0),0))),K174)))</f>
        <v xml:space="preserve"> </v>
      </c>
      <c r="U174" s="177" t="str">
        <f t="shared" si="63"/>
        <v xml:space="preserve"> </v>
      </c>
      <c r="V174" s="178" t="str">
        <f t="shared" si="79"/>
        <v xml:space="preserve"> </v>
      </c>
      <c r="W174" s="178" t="str">
        <f t="shared" si="80"/>
        <v xml:space="preserve"> </v>
      </c>
      <c r="X174" s="178" t="str">
        <f t="shared" si="81"/>
        <v xml:space="preserve"> </v>
      </c>
      <c r="Y174" s="178" t="str">
        <f t="shared" si="82"/>
        <v xml:space="preserve"> </v>
      </c>
      <c r="Z174" s="178" t="str">
        <f t="shared" si="83"/>
        <v xml:space="preserve"> </v>
      </c>
      <c r="AA174" s="178" t="str">
        <f t="shared" si="84"/>
        <v xml:space="preserve"> </v>
      </c>
      <c r="AB174" s="178" t="str">
        <f t="shared" si="85"/>
        <v xml:space="preserve"> </v>
      </c>
      <c r="AC174" s="178" t="str">
        <f t="shared" si="86"/>
        <v xml:space="preserve"> </v>
      </c>
      <c r="AD174" s="178" t="str">
        <f t="shared" si="87"/>
        <v xml:space="preserve"> </v>
      </c>
      <c r="AE174" s="178" t="str">
        <f t="shared" si="88"/>
        <v xml:space="preserve"> </v>
      </c>
      <c r="AF174" s="224" t="str">
        <f t="shared" si="89"/>
        <v xml:space="preserve"> </v>
      </c>
      <c r="AG174" s="224" t="str">
        <f t="shared" si="90"/>
        <v xml:space="preserve"> </v>
      </c>
      <c r="AH174" s="224" t="str">
        <f t="shared" si="91"/>
        <v xml:space="preserve"> </v>
      </c>
      <c r="AI174" s="224" t="str">
        <f t="shared" si="64"/>
        <v xml:space="preserve"> </v>
      </c>
      <c r="AJ174" s="224" t="str">
        <f t="shared" si="65"/>
        <v xml:space="preserve"> </v>
      </c>
      <c r="AK174" s="224" t="str">
        <f t="shared" si="92"/>
        <v xml:space="preserve"> </v>
      </c>
      <c r="AL174" s="224" t="str">
        <f>IF($A174="N/A"," ",IF(PV=1,0,'Pricing Inputs3'!R207))</f>
        <v xml:space="preserve"> </v>
      </c>
      <c r="AM174" s="313" t="str">
        <f t="shared" si="66"/>
        <v xml:space="preserve"> </v>
      </c>
      <c r="BQ174" t="str">
        <f t="shared" si="67"/>
        <v xml:space="preserve"> </v>
      </c>
      <c r="BR174" t="str">
        <f t="shared" si="68"/>
        <v xml:space="preserve"> </v>
      </c>
      <c r="BS174" t="str">
        <f t="shared" si="69"/>
        <v xml:space="preserve"> </v>
      </c>
    </row>
    <row r="175" spans="1:71" x14ac:dyDescent="0.2">
      <c r="A175" s="253" t="str">
        <f>IF(A174="N/A","N/A",IF(EDATE(A174,1)&gt;Inputs!$Q$5,"N/A",EDATE(A174,1)))</f>
        <v>N/A</v>
      </c>
      <c r="B175" s="324" t="str">
        <f t="shared" si="62"/>
        <v xml:space="preserve"> </v>
      </c>
      <c r="C175" s="172" t="str">
        <f t="shared" si="70"/>
        <v xml:space="preserve"> </v>
      </c>
      <c r="D175" s="172" t="str">
        <f t="shared" si="71"/>
        <v xml:space="preserve"> </v>
      </c>
      <c r="E175" s="172" t="str">
        <f t="shared" si="72"/>
        <v xml:space="preserve"> </v>
      </c>
      <c r="F175" s="172" t="str">
        <f t="shared" si="73"/>
        <v xml:space="preserve"> </v>
      </c>
      <c r="G175" s="172" t="str">
        <f t="shared" si="74"/>
        <v xml:space="preserve"> </v>
      </c>
      <c r="H175" s="172" t="str">
        <f t="shared" si="75"/>
        <v xml:space="preserve"> </v>
      </c>
      <c r="I175" s="172" t="str">
        <f t="shared" si="76"/>
        <v xml:space="preserve"> </v>
      </c>
      <c r="J175" s="172" t="str">
        <f t="shared" si="77"/>
        <v xml:space="preserve"> </v>
      </c>
      <c r="K175" s="172" t="str">
        <f t="shared" si="78"/>
        <v xml:space="preserve"> </v>
      </c>
      <c r="L175" s="250" t="str">
        <f>IF($A175="N/A"," ",IF(Pricetype3=2,MAX(C175,0),IF(OR(Pricetype3=1,Pricetype3=4),IF(C175=0,0,(_xll.EURO(C175,Strikeprice3,0,0,($AH175+IF(Smile=TRUE,VLOOKUP(MAX(-5,Strikeprice3-C175),Volsmile,2),0)),($A175-DateToday)+15,IF(Pricetype3=1,1,0),0))),C175)))</f>
        <v xml:space="preserve"> </v>
      </c>
      <c r="M175" s="250" t="str">
        <f>IF($A175="N/A"," ",IF(Pricetype3=2,MAX(D175,0),IF(OR(Pricetype3=1,Pricetype3=4),IF(D175=0,0,(_xll.EURO(D175,Strikeprice3,0,0,($AH175+IF(Smile=TRUE,VLOOKUP(MAX(-5,Strikeprice3-D175),Volsmile,2),0)),($A175-DateToday)+15,IF(Pricetype3=1,1,0),0))),D175)))</f>
        <v xml:space="preserve"> </v>
      </c>
      <c r="N175" s="250" t="str">
        <f>IF($A175="N/A"," ",IF(Pricetype3=2,MAX(E175,0),IF(OR(Pricetype3=1,Pricetype3=4),IF(E175=0,0,(_xll.EURO(E175,Strikeprice3,0,0,($AK175+IF(Smile=TRUE,VLOOKUP(MAX(-5,Strikeprice3-E175),Volsmile,2),0)),($A175-DateToday)+15,IF(Pricetype3=1,1,0),0))),E175)))</f>
        <v xml:space="preserve"> </v>
      </c>
      <c r="O175" s="250" t="str">
        <f>IF($A175="N/A"," ",IF(Pricetype3=2,MAX(F175,0),IF(OR(Pricetype3=1,Pricetype3=4),IF(F175=0,0,(_xll.EURO(F175,Strikeprice3,0,0,($AK175+IF(Smile=TRUE,VLOOKUP(MAX(-5,Strikeprice3-F175),Volsmile,2),0)),($A175-DateToday)+15,IF(Pricetype3=1,1,0),0))),F175)))</f>
        <v xml:space="preserve"> </v>
      </c>
      <c r="P175" s="250" t="str">
        <f>IF($A175="N/A"," ",IF(Pricetype3=2,MAX(G175,0),IF(OR(Pricetype3=1,Pricetype3=4),IF(G175=0,0,(_xll.EURO(G175,Strikeprice3,0,0,($AK175+IF(Smile=TRUE,VLOOKUP(MAX(-5,Strikeprice3-G175),Volsmile,2),0)),($A175-DateToday)+15,IF(Pricetype3=1,1,0),0))),G175)))</f>
        <v xml:space="preserve"> </v>
      </c>
      <c r="Q175" s="250" t="str">
        <f>IF($A175="N/A"," ",IF(Pricetype3=2,MAX(H175,0),IF(OR(Pricetype3=1,Pricetype3=4),IF(H175=0,0,(_xll.EURO(H175,Strikeprice3,0,0,($AK175+IF(Smile=TRUE,VLOOKUP(MAX(-5,Strikeprice3-H175),Volsmile,2),0)),($A175-DateToday)+15,IF(Pricetype3=1,1,0),0))),H175)))</f>
        <v xml:space="preserve"> </v>
      </c>
      <c r="R175" s="250" t="str">
        <f>IF($A175="N/A"," ",IF(Pricetype3=2,MAX(I175,0),IF(OR(Pricetype3=1,Pricetype3=4),IF(I175=0,0,(_xll.EURO(I175,Strikeprice3,0,0,($AK175+IF(Smile=TRUE,VLOOKUP(MAX(-5,Strikeprice3-I175),Volsmile,2),0)),($A175-DateToday)+15,IF(Pricetype3=1,1,0),0))),I175)))</f>
        <v xml:space="preserve"> </v>
      </c>
      <c r="S175" s="250" t="str">
        <f>IF($A175="N/A"," ",IF(Pricetype3=2,MAX(J175,0),IF(OR(Pricetype3=1,Pricetype3=4),IF(J175=0,0,(_xll.EURO(J175,Strikeprice3,0,0,($AK175+IF(Smile=TRUE,VLOOKUP(MAX(-5,Strikeprice3-J175),Volsmile,2),0)),($A175-DateToday)+15,IF(Pricetype3=1,1,0),0))),J175)))</f>
        <v xml:space="preserve"> </v>
      </c>
      <c r="T175" s="250" t="str">
        <f>IF($A175="N/A"," ",IF(Pricetype3=2,MAX(K175,0),IF(OR(Pricetype3=1,Pricetype3=4),IF(K175=0,0,(_xll.EURO(K175,Strikeprice3,0,0,($AK175+IF(Smile=TRUE,VLOOKUP(MAX(-5,Strikeprice3-K175),Volsmile,2),0)),($A175-DateToday)+15,IF(Pricetype3=1,1,0),0))),K175)))</f>
        <v xml:space="preserve"> </v>
      </c>
      <c r="U175" s="177" t="str">
        <f t="shared" si="63"/>
        <v xml:space="preserve"> </v>
      </c>
      <c r="V175" s="178" t="str">
        <f t="shared" si="79"/>
        <v xml:space="preserve"> </v>
      </c>
      <c r="W175" s="178" t="str">
        <f t="shared" si="80"/>
        <v xml:space="preserve"> </v>
      </c>
      <c r="X175" s="178" t="str">
        <f t="shared" si="81"/>
        <v xml:space="preserve"> </v>
      </c>
      <c r="Y175" s="178" t="str">
        <f t="shared" si="82"/>
        <v xml:space="preserve"> </v>
      </c>
      <c r="Z175" s="178" t="str">
        <f t="shared" si="83"/>
        <v xml:space="preserve"> </v>
      </c>
      <c r="AA175" s="178" t="str">
        <f t="shared" si="84"/>
        <v xml:space="preserve"> </v>
      </c>
      <c r="AB175" s="178" t="str">
        <f t="shared" si="85"/>
        <v xml:space="preserve"> </v>
      </c>
      <c r="AC175" s="178" t="str">
        <f t="shared" si="86"/>
        <v xml:space="preserve"> </v>
      </c>
      <c r="AD175" s="178" t="str">
        <f t="shared" si="87"/>
        <v xml:space="preserve"> </v>
      </c>
      <c r="AE175" s="178" t="str">
        <f t="shared" si="88"/>
        <v xml:space="preserve"> </v>
      </c>
      <c r="AF175" s="224" t="str">
        <f t="shared" si="89"/>
        <v xml:space="preserve"> </v>
      </c>
      <c r="AG175" s="224" t="str">
        <f t="shared" si="90"/>
        <v xml:space="preserve"> </v>
      </c>
      <c r="AH175" s="224" t="str">
        <f t="shared" si="91"/>
        <v xml:space="preserve"> </v>
      </c>
      <c r="AI175" s="224" t="str">
        <f t="shared" si="64"/>
        <v xml:space="preserve"> </v>
      </c>
      <c r="AJ175" s="224" t="str">
        <f t="shared" si="65"/>
        <v xml:space="preserve"> </v>
      </c>
      <c r="AK175" s="224" t="str">
        <f t="shared" si="92"/>
        <v xml:space="preserve"> </v>
      </c>
      <c r="AL175" s="224" t="str">
        <f>IF($A175="N/A"," ",IF(PV=1,0,'Pricing Inputs3'!R208))</f>
        <v xml:space="preserve"> </v>
      </c>
      <c r="AM175" s="313" t="str">
        <f t="shared" si="66"/>
        <v xml:space="preserve"> </v>
      </c>
      <c r="BQ175" t="str">
        <f t="shared" si="67"/>
        <v xml:space="preserve"> </v>
      </c>
      <c r="BR175" t="str">
        <f t="shared" si="68"/>
        <v xml:space="preserve"> </v>
      </c>
      <c r="BS175" t="str">
        <f t="shared" si="69"/>
        <v xml:space="preserve"> </v>
      </c>
    </row>
    <row r="176" spans="1:71" x14ac:dyDescent="0.2">
      <c r="A176" s="253" t="str">
        <f>IF(A175="N/A","N/A",IF(EDATE(A175,1)&gt;Inputs!$Q$5,"N/A",EDATE(A175,1)))</f>
        <v>N/A</v>
      </c>
      <c r="B176" s="324" t="str">
        <f t="shared" si="62"/>
        <v xml:space="preserve"> </v>
      </c>
      <c r="C176" s="172" t="str">
        <f t="shared" si="70"/>
        <v xml:space="preserve"> </v>
      </c>
      <c r="D176" s="172" t="str">
        <f t="shared" si="71"/>
        <v xml:space="preserve"> </v>
      </c>
      <c r="E176" s="172" t="str">
        <f t="shared" si="72"/>
        <v xml:space="preserve"> </v>
      </c>
      <c r="F176" s="172" t="str">
        <f t="shared" si="73"/>
        <v xml:space="preserve"> </v>
      </c>
      <c r="G176" s="172" t="str">
        <f t="shared" si="74"/>
        <v xml:space="preserve"> </v>
      </c>
      <c r="H176" s="172" t="str">
        <f t="shared" si="75"/>
        <v xml:space="preserve"> </v>
      </c>
      <c r="I176" s="172" t="str">
        <f t="shared" si="76"/>
        <v xml:space="preserve"> </v>
      </c>
      <c r="J176" s="172" t="str">
        <f t="shared" si="77"/>
        <v xml:space="preserve"> </v>
      </c>
      <c r="K176" s="172" t="str">
        <f t="shared" si="78"/>
        <v xml:space="preserve"> </v>
      </c>
      <c r="L176" s="250" t="str">
        <f>IF($A176="N/A"," ",IF(Pricetype3=2,MAX(C176,0),IF(OR(Pricetype3=1,Pricetype3=4),IF(C176=0,0,(_xll.EURO(C176,Strikeprice3,0,0,($AH176+IF(Smile=TRUE,VLOOKUP(MAX(-5,Strikeprice3-C176),Volsmile,2),0)),($A176-DateToday)+15,IF(Pricetype3=1,1,0),0))),C176)))</f>
        <v xml:space="preserve"> </v>
      </c>
      <c r="M176" s="250" t="str">
        <f>IF($A176="N/A"," ",IF(Pricetype3=2,MAX(D176,0),IF(OR(Pricetype3=1,Pricetype3=4),IF(D176=0,0,(_xll.EURO(D176,Strikeprice3,0,0,($AH176+IF(Smile=TRUE,VLOOKUP(MAX(-5,Strikeprice3-D176),Volsmile,2),0)),($A176-DateToday)+15,IF(Pricetype3=1,1,0),0))),D176)))</f>
        <v xml:space="preserve"> </v>
      </c>
      <c r="N176" s="250" t="str">
        <f>IF($A176="N/A"," ",IF(Pricetype3=2,MAX(E176,0),IF(OR(Pricetype3=1,Pricetype3=4),IF(E176=0,0,(_xll.EURO(E176,Strikeprice3,0,0,($AK176+IF(Smile=TRUE,VLOOKUP(MAX(-5,Strikeprice3-E176),Volsmile,2),0)),($A176-DateToday)+15,IF(Pricetype3=1,1,0),0))),E176)))</f>
        <v xml:space="preserve"> </v>
      </c>
      <c r="O176" s="250" t="str">
        <f>IF($A176="N/A"," ",IF(Pricetype3=2,MAX(F176,0),IF(OR(Pricetype3=1,Pricetype3=4),IF(F176=0,0,(_xll.EURO(F176,Strikeprice3,0,0,($AK176+IF(Smile=TRUE,VLOOKUP(MAX(-5,Strikeprice3-F176),Volsmile,2),0)),($A176-DateToday)+15,IF(Pricetype3=1,1,0),0))),F176)))</f>
        <v xml:space="preserve"> </v>
      </c>
      <c r="P176" s="250" t="str">
        <f>IF($A176="N/A"," ",IF(Pricetype3=2,MAX(G176,0),IF(OR(Pricetype3=1,Pricetype3=4),IF(G176=0,0,(_xll.EURO(G176,Strikeprice3,0,0,($AK176+IF(Smile=TRUE,VLOOKUP(MAX(-5,Strikeprice3-G176),Volsmile,2),0)),($A176-DateToday)+15,IF(Pricetype3=1,1,0),0))),G176)))</f>
        <v xml:space="preserve"> </v>
      </c>
      <c r="Q176" s="250" t="str">
        <f>IF($A176="N/A"," ",IF(Pricetype3=2,MAX(H176,0),IF(OR(Pricetype3=1,Pricetype3=4),IF(H176=0,0,(_xll.EURO(H176,Strikeprice3,0,0,($AK176+IF(Smile=TRUE,VLOOKUP(MAX(-5,Strikeprice3-H176),Volsmile,2),0)),($A176-DateToday)+15,IF(Pricetype3=1,1,0),0))),H176)))</f>
        <v xml:space="preserve"> </v>
      </c>
      <c r="R176" s="250" t="str">
        <f>IF($A176="N/A"," ",IF(Pricetype3=2,MAX(I176,0),IF(OR(Pricetype3=1,Pricetype3=4),IF(I176=0,0,(_xll.EURO(I176,Strikeprice3,0,0,($AK176+IF(Smile=TRUE,VLOOKUP(MAX(-5,Strikeprice3-I176),Volsmile,2),0)),($A176-DateToday)+15,IF(Pricetype3=1,1,0),0))),I176)))</f>
        <v xml:space="preserve"> </v>
      </c>
      <c r="S176" s="250" t="str">
        <f>IF($A176="N/A"," ",IF(Pricetype3=2,MAX(J176,0),IF(OR(Pricetype3=1,Pricetype3=4),IF(J176=0,0,(_xll.EURO(J176,Strikeprice3,0,0,($AK176+IF(Smile=TRUE,VLOOKUP(MAX(-5,Strikeprice3-J176),Volsmile,2),0)),($A176-DateToday)+15,IF(Pricetype3=1,1,0),0))),J176)))</f>
        <v xml:space="preserve"> </v>
      </c>
      <c r="T176" s="250" t="str">
        <f>IF($A176="N/A"," ",IF(Pricetype3=2,MAX(K176,0),IF(OR(Pricetype3=1,Pricetype3=4),IF(K176=0,0,(_xll.EURO(K176,Strikeprice3,0,0,($AK176+IF(Smile=TRUE,VLOOKUP(MAX(-5,Strikeprice3-K176),Volsmile,2),0)),($A176-DateToday)+15,IF(Pricetype3=1,1,0),0))),K176)))</f>
        <v xml:space="preserve"> </v>
      </c>
      <c r="U176" s="177" t="str">
        <f t="shared" si="63"/>
        <v xml:space="preserve"> </v>
      </c>
      <c r="V176" s="178" t="str">
        <f t="shared" si="79"/>
        <v xml:space="preserve"> </v>
      </c>
      <c r="W176" s="178" t="str">
        <f t="shared" si="80"/>
        <v xml:space="preserve"> </v>
      </c>
      <c r="X176" s="178" t="str">
        <f t="shared" si="81"/>
        <v xml:space="preserve"> </v>
      </c>
      <c r="Y176" s="178" t="str">
        <f t="shared" si="82"/>
        <v xml:space="preserve"> </v>
      </c>
      <c r="Z176" s="178" t="str">
        <f t="shared" si="83"/>
        <v xml:space="preserve"> </v>
      </c>
      <c r="AA176" s="178" t="str">
        <f t="shared" si="84"/>
        <v xml:space="preserve"> </v>
      </c>
      <c r="AB176" s="178" t="str">
        <f t="shared" si="85"/>
        <v xml:space="preserve"> </v>
      </c>
      <c r="AC176" s="178" t="str">
        <f t="shared" si="86"/>
        <v xml:space="preserve"> </v>
      </c>
      <c r="AD176" s="178" t="str">
        <f t="shared" si="87"/>
        <v xml:space="preserve"> </v>
      </c>
      <c r="AE176" s="178" t="str">
        <f t="shared" si="88"/>
        <v xml:space="preserve"> </v>
      </c>
      <c r="AF176" s="224" t="str">
        <f t="shared" si="89"/>
        <v xml:space="preserve"> </v>
      </c>
      <c r="AG176" s="224" t="str">
        <f t="shared" si="90"/>
        <v xml:space="preserve"> </v>
      </c>
      <c r="AH176" s="224" t="str">
        <f t="shared" si="91"/>
        <v xml:space="preserve"> </v>
      </c>
      <c r="AI176" s="224" t="str">
        <f t="shared" si="64"/>
        <v xml:space="preserve"> </v>
      </c>
      <c r="AJ176" s="224" t="str">
        <f t="shared" si="65"/>
        <v xml:space="preserve"> </v>
      </c>
      <c r="AK176" s="224" t="str">
        <f t="shared" si="92"/>
        <v xml:space="preserve"> </v>
      </c>
      <c r="AL176" s="224" t="str">
        <f>IF($A176="N/A"," ",IF(PV=1,0,'Pricing Inputs3'!R209))</f>
        <v xml:space="preserve"> </v>
      </c>
      <c r="AM176" s="313" t="str">
        <f t="shared" si="66"/>
        <v xml:space="preserve"> </v>
      </c>
      <c r="BQ176" t="str">
        <f t="shared" si="67"/>
        <v xml:space="preserve"> </v>
      </c>
      <c r="BR176" t="str">
        <f t="shared" si="68"/>
        <v xml:space="preserve"> </v>
      </c>
      <c r="BS176" t="str">
        <f t="shared" si="69"/>
        <v xml:space="preserve"> </v>
      </c>
    </row>
    <row r="177" spans="1:71" x14ac:dyDescent="0.2">
      <c r="A177" s="253" t="str">
        <f>IF(A176="N/A","N/A",IF(EDATE(A176,1)&gt;Inputs!$Q$5,"N/A",EDATE(A176,1)))</f>
        <v>N/A</v>
      </c>
      <c r="B177" s="324" t="str">
        <f t="shared" si="62"/>
        <v xml:space="preserve"> </v>
      </c>
      <c r="C177" s="172" t="str">
        <f t="shared" si="70"/>
        <v xml:space="preserve"> </v>
      </c>
      <c r="D177" s="172" t="str">
        <f t="shared" si="71"/>
        <v xml:space="preserve"> </v>
      </c>
      <c r="E177" s="172" t="str">
        <f t="shared" si="72"/>
        <v xml:space="preserve"> </v>
      </c>
      <c r="F177" s="172" t="str">
        <f t="shared" si="73"/>
        <v xml:space="preserve"> </v>
      </c>
      <c r="G177" s="172" t="str">
        <f t="shared" si="74"/>
        <v xml:space="preserve"> </v>
      </c>
      <c r="H177" s="172" t="str">
        <f t="shared" si="75"/>
        <v xml:space="preserve"> </v>
      </c>
      <c r="I177" s="172" t="str">
        <f t="shared" si="76"/>
        <v xml:space="preserve"> </v>
      </c>
      <c r="J177" s="172" t="str">
        <f t="shared" si="77"/>
        <v xml:space="preserve"> </v>
      </c>
      <c r="K177" s="172" t="str">
        <f t="shared" si="78"/>
        <v xml:space="preserve"> </v>
      </c>
      <c r="L177" s="250" t="str">
        <f>IF($A177="N/A"," ",IF(Pricetype3=2,MAX(C177,0),IF(OR(Pricetype3=1,Pricetype3=4),IF(C177=0,0,(_xll.EURO(C177,Strikeprice3,0,0,($AH177+IF(Smile=TRUE,VLOOKUP(MAX(-5,Strikeprice3-C177),Volsmile,2),0)),($A177-DateToday)+15,IF(Pricetype3=1,1,0),0))),C177)))</f>
        <v xml:space="preserve"> </v>
      </c>
      <c r="M177" s="250" t="str">
        <f>IF($A177="N/A"," ",IF(Pricetype3=2,MAX(D177,0),IF(OR(Pricetype3=1,Pricetype3=4),IF(D177=0,0,(_xll.EURO(D177,Strikeprice3,0,0,($AH177+IF(Smile=TRUE,VLOOKUP(MAX(-5,Strikeprice3-D177),Volsmile,2),0)),($A177-DateToday)+15,IF(Pricetype3=1,1,0),0))),D177)))</f>
        <v xml:space="preserve"> </v>
      </c>
      <c r="N177" s="250" t="str">
        <f>IF($A177="N/A"," ",IF(Pricetype3=2,MAX(E177,0),IF(OR(Pricetype3=1,Pricetype3=4),IF(E177=0,0,(_xll.EURO(E177,Strikeprice3,0,0,($AK177+IF(Smile=TRUE,VLOOKUP(MAX(-5,Strikeprice3-E177),Volsmile,2),0)),($A177-DateToday)+15,IF(Pricetype3=1,1,0),0))),E177)))</f>
        <v xml:space="preserve"> </v>
      </c>
      <c r="O177" s="250" t="str">
        <f>IF($A177="N/A"," ",IF(Pricetype3=2,MAX(F177,0),IF(OR(Pricetype3=1,Pricetype3=4),IF(F177=0,0,(_xll.EURO(F177,Strikeprice3,0,0,($AK177+IF(Smile=TRUE,VLOOKUP(MAX(-5,Strikeprice3-F177),Volsmile,2),0)),($A177-DateToday)+15,IF(Pricetype3=1,1,0),0))),F177)))</f>
        <v xml:space="preserve"> </v>
      </c>
      <c r="P177" s="250" t="str">
        <f>IF($A177="N/A"," ",IF(Pricetype3=2,MAX(G177,0),IF(OR(Pricetype3=1,Pricetype3=4),IF(G177=0,0,(_xll.EURO(G177,Strikeprice3,0,0,($AK177+IF(Smile=TRUE,VLOOKUP(MAX(-5,Strikeprice3-G177),Volsmile,2),0)),($A177-DateToday)+15,IF(Pricetype3=1,1,0),0))),G177)))</f>
        <v xml:space="preserve"> </v>
      </c>
      <c r="Q177" s="250" t="str">
        <f>IF($A177="N/A"," ",IF(Pricetype3=2,MAX(H177,0),IF(OR(Pricetype3=1,Pricetype3=4),IF(H177=0,0,(_xll.EURO(H177,Strikeprice3,0,0,($AK177+IF(Smile=TRUE,VLOOKUP(MAX(-5,Strikeprice3-H177),Volsmile,2),0)),($A177-DateToday)+15,IF(Pricetype3=1,1,0),0))),H177)))</f>
        <v xml:space="preserve"> </v>
      </c>
      <c r="R177" s="250" t="str">
        <f>IF($A177="N/A"," ",IF(Pricetype3=2,MAX(I177,0),IF(OR(Pricetype3=1,Pricetype3=4),IF(I177=0,0,(_xll.EURO(I177,Strikeprice3,0,0,($AK177+IF(Smile=TRUE,VLOOKUP(MAX(-5,Strikeprice3-I177),Volsmile,2),0)),($A177-DateToday)+15,IF(Pricetype3=1,1,0),0))),I177)))</f>
        <v xml:space="preserve"> </v>
      </c>
      <c r="S177" s="250" t="str">
        <f>IF($A177="N/A"," ",IF(Pricetype3=2,MAX(J177,0),IF(OR(Pricetype3=1,Pricetype3=4),IF(J177=0,0,(_xll.EURO(J177,Strikeprice3,0,0,($AK177+IF(Smile=TRUE,VLOOKUP(MAX(-5,Strikeprice3-J177),Volsmile,2),0)),($A177-DateToday)+15,IF(Pricetype3=1,1,0),0))),J177)))</f>
        <v xml:space="preserve"> </v>
      </c>
      <c r="T177" s="250" t="str">
        <f>IF($A177="N/A"," ",IF(Pricetype3=2,MAX(K177,0),IF(OR(Pricetype3=1,Pricetype3=4),IF(K177=0,0,(_xll.EURO(K177,Strikeprice3,0,0,($AK177+IF(Smile=TRUE,VLOOKUP(MAX(-5,Strikeprice3-K177),Volsmile,2),0)),($A177-DateToday)+15,IF(Pricetype3=1,1,0),0))),K177)))</f>
        <v xml:space="preserve"> </v>
      </c>
      <c r="U177" s="177" t="str">
        <f t="shared" si="63"/>
        <v xml:space="preserve"> </v>
      </c>
      <c r="V177" s="178" t="str">
        <f t="shared" si="79"/>
        <v xml:space="preserve"> </v>
      </c>
      <c r="W177" s="178" t="str">
        <f t="shared" si="80"/>
        <v xml:space="preserve"> </v>
      </c>
      <c r="X177" s="178" t="str">
        <f t="shared" si="81"/>
        <v xml:space="preserve"> </v>
      </c>
      <c r="Y177" s="178" t="str">
        <f t="shared" si="82"/>
        <v xml:space="preserve"> </v>
      </c>
      <c r="Z177" s="178" t="str">
        <f t="shared" si="83"/>
        <v xml:space="preserve"> </v>
      </c>
      <c r="AA177" s="178" t="str">
        <f t="shared" si="84"/>
        <v xml:space="preserve"> </v>
      </c>
      <c r="AB177" s="178" t="str">
        <f t="shared" si="85"/>
        <v xml:space="preserve"> </v>
      </c>
      <c r="AC177" s="178" t="str">
        <f t="shared" si="86"/>
        <v xml:space="preserve"> </v>
      </c>
      <c r="AD177" s="178" t="str">
        <f t="shared" si="87"/>
        <v xml:space="preserve"> </v>
      </c>
      <c r="AE177" s="178" t="str">
        <f t="shared" si="88"/>
        <v xml:space="preserve"> </v>
      </c>
      <c r="AF177" s="224" t="str">
        <f t="shared" si="89"/>
        <v xml:space="preserve"> </v>
      </c>
      <c r="AG177" s="224" t="str">
        <f t="shared" si="90"/>
        <v xml:space="preserve"> </v>
      </c>
      <c r="AH177" s="224" t="str">
        <f t="shared" si="91"/>
        <v xml:space="preserve"> </v>
      </c>
      <c r="AI177" s="224" t="str">
        <f t="shared" si="64"/>
        <v xml:space="preserve"> </v>
      </c>
      <c r="AJ177" s="224" t="str">
        <f t="shared" si="65"/>
        <v xml:space="preserve"> </v>
      </c>
      <c r="AK177" s="224" t="str">
        <f t="shared" si="92"/>
        <v xml:space="preserve"> </v>
      </c>
      <c r="AL177" s="224" t="str">
        <f>IF($A177="N/A"," ",IF(PV=1,0,'Pricing Inputs3'!R210))</f>
        <v xml:space="preserve"> </v>
      </c>
      <c r="AM177" s="313" t="str">
        <f t="shared" si="66"/>
        <v xml:space="preserve"> </v>
      </c>
      <c r="BQ177" t="str">
        <f t="shared" si="67"/>
        <v xml:space="preserve"> </v>
      </c>
      <c r="BR177" t="str">
        <f t="shared" si="68"/>
        <v xml:space="preserve"> </v>
      </c>
      <c r="BS177" t="str">
        <f t="shared" si="69"/>
        <v xml:space="preserve"> </v>
      </c>
    </row>
    <row r="178" spans="1:71" x14ac:dyDescent="0.2">
      <c r="A178" s="253" t="str">
        <f>IF(A177="N/A","N/A",IF(EDATE(A177,1)&gt;Inputs!$Q$5,"N/A",EDATE(A177,1)))</f>
        <v>N/A</v>
      </c>
      <c r="B178" s="324" t="str">
        <f t="shared" si="62"/>
        <v xml:space="preserve"> </v>
      </c>
      <c r="C178" s="172" t="str">
        <f t="shared" si="70"/>
        <v xml:space="preserve"> </v>
      </c>
      <c r="D178" s="172" t="str">
        <f t="shared" si="71"/>
        <v xml:space="preserve"> </v>
      </c>
      <c r="E178" s="172" t="str">
        <f t="shared" si="72"/>
        <v xml:space="preserve"> </v>
      </c>
      <c r="F178" s="172" t="str">
        <f t="shared" si="73"/>
        <v xml:space="preserve"> </v>
      </c>
      <c r="G178" s="172" t="str">
        <f t="shared" si="74"/>
        <v xml:space="preserve"> </v>
      </c>
      <c r="H178" s="172" t="str">
        <f t="shared" si="75"/>
        <v xml:space="preserve"> </v>
      </c>
      <c r="I178" s="172" t="str">
        <f t="shared" si="76"/>
        <v xml:space="preserve"> </v>
      </c>
      <c r="J178" s="172" t="str">
        <f t="shared" si="77"/>
        <v xml:space="preserve"> </v>
      </c>
      <c r="K178" s="172" t="str">
        <f t="shared" si="78"/>
        <v xml:space="preserve"> </v>
      </c>
      <c r="L178" s="250" t="str">
        <f>IF($A178="N/A"," ",IF(Pricetype3=2,MAX(C178,0),IF(OR(Pricetype3=1,Pricetype3=4),IF(C178=0,0,(_xll.EURO(C178,Strikeprice3,0,0,($AH178+IF(Smile=TRUE,VLOOKUP(MAX(-5,Strikeprice3-C178),Volsmile,2),0)),($A178-DateToday)+15,IF(Pricetype3=1,1,0),0))),C178)))</f>
        <v xml:space="preserve"> </v>
      </c>
      <c r="M178" s="250" t="str">
        <f>IF($A178="N/A"," ",IF(Pricetype3=2,MAX(D178,0),IF(OR(Pricetype3=1,Pricetype3=4),IF(D178=0,0,(_xll.EURO(D178,Strikeprice3,0,0,($AH178+IF(Smile=TRUE,VLOOKUP(MAX(-5,Strikeprice3-D178),Volsmile,2),0)),($A178-DateToday)+15,IF(Pricetype3=1,1,0),0))),D178)))</f>
        <v xml:space="preserve"> </v>
      </c>
      <c r="N178" s="250" t="str">
        <f>IF($A178="N/A"," ",IF(Pricetype3=2,MAX(E178,0),IF(OR(Pricetype3=1,Pricetype3=4),IF(E178=0,0,(_xll.EURO(E178,Strikeprice3,0,0,($AK178+IF(Smile=TRUE,VLOOKUP(MAX(-5,Strikeprice3-E178),Volsmile,2),0)),($A178-DateToday)+15,IF(Pricetype3=1,1,0),0))),E178)))</f>
        <v xml:space="preserve"> </v>
      </c>
      <c r="O178" s="250" t="str">
        <f>IF($A178="N/A"," ",IF(Pricetype3=2,MAX(F178,0),IF(OR(Pricetype3=1,Pricetype3=4),IF(F178=0,0,(_xll.EURO(F178,Strikeprice3,0,0,($AK178+IF(Smile=TRUE,VLOOKUP(MAX(-5,Strikeprice3-F178),Volsmile,2),0)),($A178-DateToday)+15,IF(Pricetype3=1,1,0),0))),F178)))</f>
        <v xml:space="preserve"> </v>
      </c>
      <c r="P178" s="250" t="str">
        <f>IF($A178="N/A"," ",IF(Pricetype3=2,MAX(G178,0),IF(OR(Pricetype3=1,Pricetype3=4),IF(G178=0,0,(_xll.EURO(G178,Strikeprice3,0,0,($AK178+IF(Smile=TRUE,VLOOKUP(MAX(-5,Strikeprice3-G178),Volsmile,2),0)),($A178-DateToday)+15,IF(Pricetype3=1,1,0),0))),G178)))</f>
        <v xml:space="preserve"> </v>
      </c>
      <c r="Q178" s="250" t="str">
        <f>IF($A178="N/A"," ",IF(Pricetype3=2,MAX(H178,0),IF(OR(Pricetype3=1,Pricetype3=4),IF(H178=0,0,(_xll.EURO(H178,Strikeprice3,0,0,($AK178+IF(Smile=TRUE,VLOOKUP(MAX(-5,Strikeprice3-H178),Volsmile,2),0)),($A178-DateToday)+15,IF(Pricetype3=1,1,0),0))),H178)))</f>
        <v xml:space="preserve"> </v>
      </c>
      <c r="R178" s="250" t="str">
        <f>IF($A178="N/A"," ",IF(Pricetype3=2,MAX(I178,0),IF(OR(Pricetype3=1,Pricetype3=4),IF(I178=0,0,(_xll.EURO(I178,Strikeprice3,0,0,($AK178+IF(Smile=TRUE,VLOOKUP(MAX(-5,Strikeprice3-I178),Volsmile,2),0)),($A178-DateToday)+15,IF(Pricetype3=1,1,0),0))),I178)))</f>
        <v xml:space="preserve"> </v>
      </c>
      <c r="S178" s="250" t="str">
        <f>IF($A178="N/A"," ",IF(Pricetype3=2,MAX(J178,0),IF(OR(Pricetype3=1,Pricetype3=4),IF(J178=0,0,(_xll.EURO(J178,Strikeprice3,0,0,($AK178+IF(Smile=TRUE,VLOOKUP(MAX(-5,Strikeprice3-J178),Volsmile,2),0)),($A178-DateToday)+15,IF(Pricetype3=1,1,0),0))),J178)))</f>
        <v xml:space="preserve"> </v>
      </c>
      <c r="T178" s="250" t="str">
        <f>IF($A178="N/A"," ",IF(Pricetype3=2,MAX(K178,0),IF(OR(Pricetype3=1,Pricetype3=4),IF(K178=0,0,(_xll.EURO(K178,Strikeprice3,0,0,($AK178+IF(Smile=TRUE,VLOOKUP(MAX(-5,Strikeprice3-K178),Volsmile,2),0)),($A178-DateToday)+15,IF(Pricetype3=1,1,0),0))),K178)))</f>
        <v xml:space="preserve"> </v>
      </c>
      <c r="U178" s="177" t="str">
        <f t="shared" si="63"/>
        <v xml:space="preserve"> </v>
      </c>
      <c r="V178" s="178" t="str">
        <f t="shared" si="79"/>
        <v xml:space="preserve"> </v>
      </c>
      <c r="W178" s="178" t="str">
        <f t="shared" si="80"/>
        <v xml:space="preserve"> </v>
      </c>
      <c r="X178" s="178" t="str">
        <f t="shared" si="81"/>
        <v xml:space="preserve"> </v>
      </c>
      <c r="Y178" s="178" t="str">
        <f t="shared" si="82"/>
        <v xml:space="preserve"> </v>
      </c>
      <c r="Z178" s="178" t="str">
        <f t="shared" si="83"/>
        <v xml:space="preserve"> </v>
      </c>
      <c r="AA178" s="178" t="str">
        <f t="shared" si="84"/>
        <v xml:space="preserve"> </v>
      </c>
      <c r="AB178" s="178" t="str">
        <f t="shared" si="85"/>
        <v xml:space="preserve"> </v>
      </c>
      <c r="AC178" s="178" t="str">
        <f t="shared" si="86"/>
        <v xml:space="preserve"> </v>
      </c>
      <c r="AD178" s="178" t="str">
        <f t="shared" si="87"/>
        <v xml:space="preserve"> </v>
      </c>
      <c r="AE178" s="178" t="str">
        <f t="shared" si="88"/>
        <v xml:space="preserve"> </v>
      </c>
      <c r="AF178" s="224" t="str">
        <f t="shared" si="89"/>
        <v xml:space="preserve"> </v>
      </c>
      <c r="AG178" s="224" t="str">
        <f t="shared" si="90"/>
        <v xml:space="preserve"> </v>
      </c>
      <c r="AH178" s="224" t="str">
        <f t="shared" si="91"/>
        <v xml:space="preserve"> </v>
      </c>
      <c r="AI178" s="224" t="str">
        <f t="shared" si="64"/>
        <v xml:space="preserve"> </v>
      </c>
      <c r="AJ178" s="224" t="str">
        <f t="shared" si="65"/>
        <v xml:space="preserve"> </v>
      </c>
      <c r="AK178" s="224" t="str">
        <f t="shared" si="92"/>
        <v xml:space="preserve"> </v>
      </c>
      <c r="AL178" s="224" t="str">
        <f>IF($A178="N/A"," ",IF(PV=1,0,'Pricing Inputs3'!R211))</f>
        <v xml:space="preserve"> </v>
      </c>
      <c r="AM178" s="313" t="str">
        <f t="shared" si="66"/>
        <v xml:space="preserve"> </v>
      </c>
      <c r="BQ178" t="str">
        <f t="shared" si="67"/>
        <v xml:space="preserve"> </v>
      </c>
      <c r="BR178" t="str">
        <f t="shared" si="68"/>
        <v xml:space="preserve"> </v>
      </c>
      <c r="BS178" t="str">
        <f t="shared" si="69"/>
        <v xml:space="preserve"> </v>
      </c>
    </row>
    <row r="179" spans="1:71" x14ac:dyDescent="0.2">
      <c r="A179" s="253" t="str">
        <f>IF(A178="N/A","N/A",IF(EDATE(A178,1)&gt;Inputs!$Q$5,"N/A",EDATE(A178,1)))</f>
        <v>N/A</v>
      </c>
      <c r="B179" s="324" t="str">
        <f t="shared" si="62"/>
        <v xml:space="preserve"> </v>
      </c>
      <c r="C179" s="172" t="str">
        <f t="shared" si="70"/>
        <v xml:space="preserve"> </v>
      </c>
      <c r="D179" s="172" t="str">
        <f t="shared" si="71"/>
        <v xml:space="preserve"> </v>
      </c>
      <c r="E179" s="172" t="str">
        <f t="shared" si="72"/>
        <v xml:space="preserve"> </v>
      </c>
      <c r="F179" s="172" t="str">
        <f t="shared" si="73"/>
        <v xml:space="preserve"> </v>
      </c>
      <c r="G179" s="172" t="str">
        <f t="shared" si="74"/>
        <v xml:space="preserve"> </v>
      </c>
      <c r="H179" s="172" t="str">
        <f t="shared" si="75"/>
        <v xml:space="preserve"> </v>
      </c>
      <c r="I179" s="172" t="str">
        <f t="shared" si="76"/>
        <v xml:space="preserve"> </v>
      </c>
      <c r="J179" s="172" t="str">
        <f t="shared" si="77"/>
        <v xml:space="preserve"> </v>
      </c>
      <c r="K179" s="172" t="str">
        <f t="shared" si="78"/>
        <v xml:space="preserve"> </v>
      </c>
      <c r="L179" s="250" t="str">
        <f>IF($A179="N/A"," ",IF(Pricetype3=2,MAX(C179,0),IF(OR(Pricetype3=1,Pricetype3=4),IF(C179=0,0,(_xll.EURO(C179,Strikeprice3,0,0,($AH179+IF(Smile=TRUE,VLOOKUP(MAX(-5,Strikeprice3-C179),Volsmile,2),0)),($A179-DateToday)+15,IF(Pricetype3=1,1,0),0))),C179)))</f>
        <v xml:space="preserve"> </v>
      </c>
      <c r="M179" s="250" t="str">
        <f>IF($A179="N/A"," ",IF(Pricetype3=2,MAX(D179,0),IF(OR(Pricetype3=1,Pricetype3=4),IF(D179=0,0,(_xll.EURO(D179,Strikeprice3,0,0,($AH179+IF(Smile=TRUE,VLOOKUP(MAX(-5,Strikeprice3-D179),Volsmile,2),0)),($A179-DateToday)+15,IF(Pricetype3=1,1,0),0))),D179)))</f>
        <v xml:space="preserve"> </v>
      </c>
      <c r="N179" s="250" t="str">
        <f>IF($A179="N/A"," ",IF(Pricetype3=2,MAX(E179,0),IF(OR(Pricetype3=1,Pricetype3=4),IF(E179=0,0,(_xll.EURO(E179,Strikeprice3,0,0,($AK179+IF(Smile=TRUE,VLOOKUP(MAX(-5,Strikeprice3-E179),Volsmile,2),0)),($A179-DateToday)+15,IF(Pricetype3=1,1,0),0))),E179)))</f>
        <v xml:space="preserve"> </v>
      </c>
      <c r="O179" s="250" t="str">
        <f>IF($A179="N/A"," ",IF(Pricetype3=2,MAX(F179,0),IF(OR(Pricetype3=1,Pricetype3=4),IF(F179=0,0,(_xll.EURO(F179,Strikeprice3,0,0,($AK179+IF(Smile=TRUE,VLOOKUP(MAX(-5,Strikeprice3-F179),Volsmile,2),0)),($A179-DateToday)+15,IF(Pricetype3=1,1,0),0))),F179)))</f>
        <v xml:space="preserve"> </v>
      </c>
      <c r="P179" s="250" t="str">
        <f>IF($A179="N/A"," ",IF(Pricetype3=2,MAX(G179,0),IF(OR(Pricetype3=1,Pricetype3=4),IF(G179=0,0,(_xll.EURO(G179,Strikeprice3,0,0,($AK179+IF(Smile=TRUE,VLOOKUP(MAX(-5,Strikeprice3-G179),Volsmile,2),0)),($A179-DateToday)+15,IF(Pricetype3=1,1,0),0))),G179)))</f>
        <v xml:space="preserve"> </v>
      </c>
      <c r="Q179" s="250" t="str">
        <f>IF($A179="N/A"," ",IF(Pricetype3=2,MAX(H179,0),IF(OR(Pricetype3=1,Pricetype3=4),IF(H179=0,0,(_xll.EURO(H179,Strikeprice3,0,0,($AK179+IF(Smile=TRUE,VLOOKUP(MAX(-5,Strikeprice3-H179),Volsmile,2),0)),($A179-DateToday)+15,IF(Pricetype3=1,1,0),0))),H179)))</f>
        <v xml:space="preserve"> </v>
      </c>
      <c r="R179" s="250" t="str">
        <f>IF($A179="N/A"," ",IF(Pricetype3=2,MAX(I179,0),IF(OR(Pricetype3=1,Pricetype3=4),IF(I179=0,0,(_xll.EURO(I179,Strikeprice3,0,0,($AK179+IF(Smile=TRUE,VLOOKUP(MAX(-5,Strikeprice3-I179),Volsmile,2),0)),($A179-DateToday)+15,IF(Pricetype3=1,1,0),0))),I179)))</f>
        <v xml:space="preserve"> </v>
      </c>
      <c r="S179" s="250" t="str">
        <f>IF($A179="N/A"," ",IF(Pricetype3=2,MAX(J179,0),IF(OR(Pricetype3=1,Pricetype3=4),IF(J179=0,0,(_xll.EURO(J179,Strikeprice3,0,0,($AK179+IF(Smile=TRUE,VLOOKUP(MAX(-5,Strikeprice3-J179),Volsmile,2),0)),($A179-DateToday)+15,IF(Pricetype3=1,1,0),0))),J179)))</f>
        <v xml:space="preserve"> </v>
      </c>
      <c r="T179" s="250" t="str">
        <f>IF($A179="N/A"," ",IF(Pricetype3=2,MAX(K179,0),IF(OR(Pricetype3=1,Pricetype3=4),IF(K179=0,0,(_xll.EURO(K179,Strikeprice3,0,0,($AK179+IF(Smile=TRUE,VLOOKUP(MAX(-5,Strikeprice3-K179),Volsmile,2),0)),($A179-DateToday)+15,IF(Pricetype3=1,1,0),0))),K179)))</f>
        <v xml:space="preserve"> </v>
      </c>
      <c r="U179" s="177" t="str">
        <f t="shared" si="63"/>
        <v xml:space="preserve"> </v>
      </c>
      <c r="V179" s="178" t="str">
        <f t="shared" si="79"/>
        <v xml:space="preserve"> </v>
      </c>
      <c r="W179" s="178" t="str">
        <f t="shared" si="80"/>
        <v xml:space="preserve"> </v>
      </c>
      <c r="X179" s="178" t="str">
        <f t="shared" si="81"/>
        <v xml:space="preserve"> </v>
      </c>
      <c r="Y179" s="178" t="str">
        <f t="shared" si="82"/>
        <v xml:space="preserve"> </v>
      </c>
      <c r="Z179" s="178" t="str">
        <f t="shared" si="83"/>
        <v xml:space="preserve"> </v>
      </c>
      <c r="AA179" s="178" t="str">
        <f t="shared" si="84"/>
        <v xml:space="preserve"> </v>
      </c>
      <c r="AB179" s="178" t="str">
        <f t="shared" si="85"/>
        <v xml:space="preserve"> </v>
      </c>
      <c r="AC179" s="178" t="str">
        <f t="shared" si="86"/>
        <v xml:space="preserve"> </v>
      </c>
      <c r="AD179" s="178" t="str">
        <f t="shared" si="87"/>
        <v xml:space="preserve"> </v>
      </c>
      <c r="AE179" s="178" t="str">
        <f t="shared" si="88"/>
        <v xml:space="preserve"> </v>
      </c>
      <c r="AF179" s="224" t="str">
        <f t="shared" si="89"/>
        <v xml:space="preserve"> </v>
      </c>
      <c r="AG179" s="224" t="str">
        <f t="shared" si="90"/>
        <v xml:space="preserve"> </v>
      </c>
      <c r="AH179" s="224" t="str">
        <f t="shared" si="91"/>
        <v xml:space="preserve"> </v>
      </c>
      <c r="AI179" s="224" t="str">
        <f t="shared" si="64"/>
        <v xml:space="preserve"> </v>
      </c>
      <c r="AJ179" s="224" t="str">
        <f t="shared" si="65"/>
        <v xml:space="preserve"> </v>
      </c>
      <c r="AK179" s="224" t="str">
        <f t="shared" si="92"/>
        <v xml:space="preserve"> </v>
      </c>
      <c r="AL179" s="224" t="str">
        <f>IF($A179="N/A"," ",IF(PV=1,0,'Pricing Inputs3'!R212))</f>
        <v xml:space="preserve"> </v>
      </c>
      <c r="AM179" s="313" t="str">
        <f t="shared" si="66"/>
        <v xml:space="preserve"> </v>
      </c>
      <c r="BQ179" t="str">
        <f t="shared" si="67"/>
        <v xml:space="preserve"> </v>
      </c>
      <c r="BR179" t="str">
        <f t="shared" si="68"/>
        <v xml:space="preserve"> </v>
      </c>
      <c r="BS179" t="str">
        <f t="shared" si="69"/>
        <v xml:space="preserve"> </v>
      </c>
    </row>
    <row r="180" spans="1:71" x14ac:dyDescent="0.2">
      <c r="A180" s="253" t="str">
        <f>IF(A179="N/A","N/A",IF(EDATE(A179,1)&gt;Inputs!$Q$5,"N/A",EDATE(A179,1)))</f>
        <v>N/A</v>
      </c>
      <c r="B180" s="324" t="str">
        <f t="shared" si="62"/>
        <v xml:space="preserve"> </v>
      </c>
      <c r="C180" s="172" t="str">
        <f t="shared" si="70"/>
        <v xml:space="preserve"> </v>
      </c>
      <c r="D180" s="172" t="str">
        <f t="shared" si="71"/>
        <v xml:space="preserve"> </v>
      </c>
      <c r="E180" s="172" t="str">
        <f t="shared" si="72"/>
        <v xml:space="preserve"> </v>
      </c>
      <c r="F180" s="172" t="str">
        <f t="shared" si="73"/>
        <v xml:space="preserve"> </v>
      </c>
      <c r="G180" s="172" t="str">
        <f t="shared" si="74"/>
        <v xml:space="preserve"> </v>
      </c>
      <c r="H180" s="172" t="str">
        <f t="shared" si="75"/>
        <v xml:space="preserve"> </v>
      </c>
      <c r="I180" s="172" t="str">
        <f t="shared" si="76"/>
        <v xml:space="preserve"> </v>
      </c>
      <c r="J180" s="172" t="str">
        <f t="shared" si="77"/>
        <v xml:space="preserve"> </v>
      </c>
      <c r="K180" s="172" t="str">
        <f t="shared" si="78"/>
        <v xml:space="preserve"> </v>
      </c>
      <c r="L180" s="250" t="str">
        <f>IF($A180="N/A"," ",IF(Pricetype3=2,MAX(C180,0),IF(OR(Pricetype3=1,Pricetype3=4),IF(C180=0,0,(_xll.EURO(C180,Strikeprice3,0,0,($AH180+IF(Smile=TRUE,VLOOKUP(MAX(-5,Strikeprice3-C180),Volsmile,2),0)),($A180-DateToday)+15,IF(Pricetype3=1,1,0),0))),C180)))</f>
        <v xml:space="preserve"> </v>
      </c>
      <c r="M180" s="250" t="str">
        <f>IF($A180="N/A"," ",IF(Pricetype3=2,MAX(D180,0),IF(OR(Pricetype3=1,Pricetype3=4),IF(D180=0,0,(_xll.EURO(D180,Strikeprice3,0,0,($AH180+IF(Smile=TRUE,VLOOKUP(MAX(-5,Strikeprice3-D180),Volsmile,2),0)),($A180-DateToday)+15,IF(Pricetype3=1,1,0),0))),D180)))</f>
        <v xml:space="preserve"> </v>
      </c>
      <c r="N180" s="250" t="str">
        <f>IF($A180="N/A"," ",IF(Pricetype3=2,MAX(E180,0),IF(OR(Pricetype3=1,Pricetype3=4),IF(E180=0,0,(_xll.EURO(E180,Strikeprice3,0,0,($AK180+IF(Smile=TRUE,VLOOKUP(MAX(-5,Strikeprice3-E180),Volsmile,2),0)),($A180-DateToday)+15,IF(Pricetype3=1,1,0),0))),E180)))</f>
        <v xml:space="preserve"> </v>
      </c>
      <c r="O180" s="250" t="str">
        <f>IF($A180="N/A"," ",IF(Pricetype3=2,MAX(F180,0),IF(OR(Pricetype3=1,Pricetype3=4),IF(F180=0,0,(_xll.EURO(F180,Strikeprice3,0,0,($AK180+IF(Smile=TRUE,VLOOKUP(MAX(-5,Strikeprice3-F180),Volsmile,2),0)),($A180-DateToday)+15,IF(Pricetype3=1,1,0),0))),F180)))</f>
        <v xml:space="preserve"> </v>
      </c>
      <c r="P180" s="250" t="str">
        <f>IF($A180="N/A"," ",IF(Pricetype3=2,MAX(G180,0),IF(OR(Pricetype3=1,Pricetype3=4),IF(G180=0,0,(_xll.EURO(G180,Strikeprice3,0,0,($AK180+IF(Smile=TRUE,VLOOKUP(MAX(-5,Strikeprice3-G180),Volsmile,2),0)),($A180-DateToday)+15,IF(Pricetype3=1,1,0),0))),G180)))</f>
        <v xml:space="preserve"> </v>
      </c>
      <c r="Q180" s="250" t="str">
        <f>IF($A180="N/A"," ",IF(Pricetype3=2,MAX(H180,0),IF(OR(Pricetype3=1,Pricetype3=4),IF(H180=0,0,(_xll.EURO(H180,Strikeprice3,0,0,($AK180+IF(Smile=TRUE,VLOOKUP(MAX(-5,Strikeprice3-H180),Volsmile,2),0)),($A180-DateToday)+15,IF(Pricetype3=1,1,0),0))),H180)))</f>
        <v xml:space="preserve"> </v>
      </c>
      <c r="R180" s="250" t="str">
        <f>IF($A180="N/A"," ",IF(Pricetype3=2,MAX(I180,0),IF(OR(Pricetype3=1,Pricetype3=4),IF(I180=0,0,(_xll.EURO(I180,Strikeprice3,0,0,($AK180+IF(Smile=TRUE,VLOOKUP(MAX(-5,Strikeprice3-I180),Volsmile,2),0)),($A180-DateToday)+15,IF(Pricetype3=1,1,0),0))),I180)))</f>
        <v xml:space="preserve"> </v>
      </c>
      <c r="S180" s="250" t="str">
        <f>IF($A180="N/A"," ",IF(Pricetype3=2,MAX(J180,0),IF(OR(Pricetype3=1,Pricetype3=4),IF(J180=0,0,(_xll.EURO(J180,Strikeprice3,0,0,($AK180+IF(Smile=TRUE,VLOOKUP(MAX(-5,Strikeprice3-J180),Volsmile,2),0)),($A180-DateToday)+15,IF(Pricetype3=1,1,0),0))),J180)))</f>
        <v xml:space="preserve"> </v>
      </c>
      <c r="T180" s="250" t="str">
        <f>IF($A180="N/A"," ",IF(Pricetype3=2,MAX(K180,0),IF(OR(Pricetype3=1,Pricetype3=4),IF(K180=0,0,(_xll.EURO(K180,Strikeprice3,0,0,($AK180+IF(Smile=TRUE,VLOOKUP(MAX(-5,Strikeprice3-K180),Volsmile,2),0)),($A180-DateToday)+15,IF(Pricetype3=1,1,0),0))),K180)))</f>
        <v xml:space="preserve"> </v>
      </c>
      <c r="U180" s="177" t="str">
        <f t="shared" si="63"/>
        <v xml:space="preserve"> </v>
      </c>
      <c r="V180" s="178" t="str">
        <f t="shared" si="79"/>
        <v xml:space="preserve"> </v>
      </c>
      <c r="W180" s="178" t="str">
        <f t="shared" si="80"/>
        <v xml:space="preserve"> </v>
      </c>
      <c r="X180" s="178" t="str">
        <f t="shared" si="81"/>
        <v xml:space="preserve"> </v>
      </c>
      <c r="Y180" s="178" t="str">
        <f t="shared" si="82"/>
        <v xml:space="preserve"> </v>
      </c>
      <c r="Z180" s="178" t="str">
        <f t="shared" si="83"/>
        <v xml:space="preserve"> </v>
      </c>
      <c r="AA180" s="178" t="str">
        <f t="shared" si="84"/>
        <v xml:space="preserve"> </v>
      </c>
      <c r="AB180" s="178" t="str">
        <f t="shared" si="85"/>
        <v xml:space="preserve"> </v>
      </c>
      <c r="AC180" s="178" t="str">
        <f t="shared" si="86"/>
        <v xml:space="preserve"> </v>
      </c>
      <c r="AD180" s="178" t="str">
        <f t="shared" si="87"/>
        <v xml:space="preserve"> </v>
      </c>
      <c r="AE180" s="178" t="str">
        <f t="shared" si="88"/>
        <v xml:space="preserve"> </v>
      </c>
      <c r="AF180" s="224" t="str">
        <f t="shared" si="89"/>
        <v xml:space="preserve"> </v>
      </c>
      <c r="AG180" s="224" t="str">
        <f t="shared" si="90"/>
        <v xml:space="preserve"> </v>
      </c>
      <c r="AH180" s="224" t="str">
        <f t="shared" si="91"/>
        <v xml:space="preserve"> </v>
      </c>
      <c r="AI180" s="224" t="str">
        <f t="shared" si="64"/>
        <v xml:space="preserve"> </v>
      </c>
      <c r="AJ180" s="224" t="str">
        <f t="shared" si="65"/>
        <v xml:space="preserve"> </v>
      </c>
      <c r="AK180" s="224" t="str">
        <f t="shared" si="92"/>
        <v xml:space="preserve"> </v>
      </c>
      <c r="AL180" s="224" t="str">
        <f>IF($A180="N/A"," ",IF(PV=1,0,'Pricing Inputs3'!R213))</f>
        <v xml:space="preserve"> </v>
      </c>
      <c r="AM180" s="313" t="str">
        <f t="shared" si="66"/>
        <v xml:space="preserve"> </v>
      </c>
      <c r="BQ180" t="str">
        <f t="shared" si="67"/>
        <v xml:space="preserve"> </v>
      </c>
      <c r="BR180" t="str">
        <f t="shared" si="68"/>
        <v xml:space="preserve"> </v>
      </c>
      <c r="BS180" t="str">
        <f t="shared" si="69"/>
        <v xml:space="preserve"> </v>
      </c>
    </row>
    <row r="181" spans="1:71" x14ac:dyDescent="0.2">
      <c r="A181" s="253" t="str">
        <f>IF(A180="N/A","N/A",IF(EDATE(A180,1)&gt;Inputs!$Q$5,"N/A",EDATE(A180,1)))</f>
        <v>N/A</v>
      </c>
      <c r="B181" s="324" t="str">
        <f t="shared" si="62"/>
        <v xml:space="preserve"> </v>
      </c>
      <c r="C181" s="172" t="str">
        <f t="shared" si="70"/>
        <v xml:space="preserve"> </v>
      </c>
      <c r="D181" s="172" t="str">
        <f t="shared" si="71"/>
        <v xml:space="preserve"> </v>
      </c>
      <c r="E181" s="172" t="str">
        <f t="shared" si="72"/>
        <v xml:space="preserve"> </v>
      </c>
      <c r="F181" s="172" t="str">
        <f t="shared" si="73"/>
        <v xml:space="preserve"> </v>
      </c>
      <c r="G181" s="172" t="str">
        <f t="shared" si="74"/>
        <v xml:space="preserve"> </v>
      </c>
      <c r="H181" s="172" t="str">
        <f t="shared" si="75"/>
        <v xml:space="preserve"> </v>
      </c>
      <c r="I181" s="172" t="str">
        <f t="shared" si="76"/>
        <v xml:space="preserve"> </v>
      </c>
      <c r="J181" s="172" t="str">
        <f t="shared" si="77"/>
        <v xml:space="preserve"> </v>
      </c>
      <c r="K181" s="172" t="str">
        <f t="shared" si="78"/>
        <v xml:space="preserve"> </v>
      </c>
      <c r="L181" s="250" t="str">
        <f>IF($A181="N/A"," ",IF(Pricetype3=2,MAX(C181,0),IF(OR(Pricetype3=1,Pricetype3=4),IF(C181=0,0,(_xll.EURO(C181,Strikeprice3,0,0,($AH181+IF(Smile=TRUE,VLOOKUP(MAX(-5,Strikeprice3-C181),Volsmile,2),0)),($A181-DateToday)+15,IF(Pricetype3=1,1,0),0))),C181)))</f>
        <v xml:space="preserve"> </v>
      </c>
      <c r="M181" s="250" t="str">
        <f>IF($A181="N/A"," ",IF(Pricetype3=2,MAX(D181,0),IF(OR(Pricetype3=1,Pricetype3=4),IF(D181=0,0,(_xll.EURO(D181,Strikeprice3,0,0,($AH181+IF(Smile=TRUE,VLOOKUP(MAX(-5,Strikeprice3-D181),Volsmile,2),0)),($A181-DateToday)+15,IF(Pricetype3=1,1,0),0))),D181)))</f>
        <v xml:space="preserve"> </v>
      </c>
      <c r="N181" s="250" t="str">
        <f>IF($A181="N/A"," ",IF(Pricetype3=2,MAX(E181,0),IF(OR(Pricetype3=1,Pricetype3=4),IF(E181=0,0,(_xll.EURO(E181,Strikeprice3,0,0,($AK181+IF(Smile=TRUE,VLOOKUP(MAX(-5,Strikeprice3-E181),Volsmile,2),0)),($A181-DateToday)+15,IF(Pricetype3=1,1,0),0))),E181)))</f>
        <v xml:space="preserve"> </v>
      </c>
      <c r="O181" s="250" t="str">
        <f>IF($A181="N/A"," ",IF(Pricetype3=2,MAX(F181,0),IF(OR(Pricetype3=1,Pricetype3=4),IF(F181=0,0,(_xll.EURO(F181,Strikeprice3,0,0,($AK181+IF(Smile=TRUE,VLOOKUP(MAX(-5,Strikeprice3-F181),Volsmile,2),0)),($A181-DateToday)+15,IF(Pricetype3=1,1,0),0))),F181)))</f>
        <v xml:space="preserve"> </v>
      </c>
      <c r="P181" s="250" t="str">
        <f>IF($A181="N/A"," ",IF(Pricetype3=2,MAX(G181,0),IF(OR(Pricetype3=1,Pricetype3=4),IF(G181=0,0,(_xll.EURO(G181,Strikeprice3,0,0,($AK181+IF(Smile=TRUE,VLOOKUP(MAX(-5,Strikeprice3-G181),Volsmile,2),0)),($A181-DateToday)+15,IF(Pricetype3=1,1,0),0))),G181)))</f>
        <v xml:space="preserve"> </v>
      </c>
      <c r="Q181" s="250" t="str">
        <f>IF($A181="N/A"," ",IF(Pricetype3=2,MAX(H181,0),IF(OR(Pricetype3=1,Pricetype3=4),IF(H181=0,0,(_xll.EURO(H181,Strikeprice3,0,0,($AK181+IF(Smile=TRUE,VLOOKUP(MAX(-5,Strikeprice3-H181),Volsmile,2),0)),($A181-DateToday)+15,IF(Pricetype3=1,1,0),0))),H181)))</f>
        <v xml:space="preserve"> </v>
      </c>
      <c r="R181" s="250" t="str">
        <f>IF($A181="N/A"," ",IF(Pricetype3=2,MAX(I181,0),IF(OR(Pricetype3=1,Pricetype3=4),IF(I181=0,0,(_xll.EURO(I181,Strikeprice3,0,0,($AK181+IF(Smile=TRUE,VLOOKUP(MAX(-5,Strikeprice3-I181),Volsmile,2),0)),($A181-DateToday)+15,IF(Pricetype3=1,1,0),0))),I181)))</f>
        <v xml:space="preserve"> </v>
      </c>
      <c r="S181" s="250" t="str">
        <f>IF($A181="N/A"," ",IF(Pricetype3=2,MAX(J181,0),IF(OR(Pricetype3=1,Pricetype3=4),IF(J181=0,0,(_xll.EURO(J181,Strikeprice3,0,0,($AK181+IF(Smile=TRUE,VLOOKUP(MAX(-5,Strikeprice3-J181),Volsmile,2),0)),($A181-DateToday)+15,IF(Pricetype3=1,1,0),0))),J181)))</f>
        <v xml:space="preserve"> </v>
      </c>
      <c r="T181" s="250" t="str">
        <f>IF($A181="N/A"," ",IF(Pricetype3=2,MAX(K181,0),IF(OR(Pricetype3=1,Pricetype3=4),IF(K181=0,0,(_xll.EURO(K181,Strikeprice3,0,0,($AK181+IF(Smile=TRUE,VLOOKUP(MAX(-5,Strikeprice3-K181),Volsmile,2),0)),($A181-DateToday)+15,IF(Pricetype3=1,1,0),0))),K181)))</f>
        <v xml:space="preserve"> </v>
      </c>
      <c r="U181" s="177" t="str">
        <f t="shared" si="63"/>
        <v xml:space="preserve"> </v>
      </c>
      <c r="V181" s="178" t="str">
        <f t="shared" si="79"/>
        <v xml:space="preserve"> </v>
      </c>
      <c r="W181" s="178" t="str">
        <f t="shared" si="80"/>
        <v xml:space="preserve"> </v>
      </c>
      <c r="X181" s="178" t="str">
        <f t="shared" si="81"/>
        <v xml:space="preserve"> </v>
      </c>
      <c r="Y181" s="178" t="str">
        <f t="shared" si="82"/>
        <v xml:space="preserve"> </v>
      </c>
      <c r="Z181" s="178" t="str">
        <f t="shared" si="83"/>
        <v xml:space="preserve"> </v>
      </c>
      <c r="AA181" s="178" t="str">
        <f t="shared" si="84"/>
        <v xml:space="preserve"> </v>
      </c>
      <c r="AB181" s="178" t="str">
        <f t="shared" si="85"/>
        <v xml:space="preserve"> </v>
      </c>
      <c r="AC181" s="178" t="str">
        <f t="shared" si="86"/>
        <v xml:space="preserve"> </v>
      </c>
      <c r="AD181" s="178" t="str">
        <f t="shared" si="87"/>
        <v xml:space="preserve"> </v>
      </c>
      <c r="AE181" s="178" t="str">
        <f t="shared" si="88"/>
        <v xml:space="preserve"> </v>
      </c>
      <c r="AF181" s="224" t="str">
        <f t="shared" si="89"/>
        <v xml:space="preserve"> </v>
      </c>
      <c r="AG181" s="224" t="str">
        <f t="shared" si="90"/>
        <v xml:space="preserve"> </v>
      </c>
      <c r="AH181" s="224" t="str">
        <f t="shared" si="91"/>
        <v xml:space="preserve"> </v>
      </c>
      <c r="AI181" s="224" t="str">
        <f t="shared" si="64"/>
        <v xml:space="preserve"> </v>
      </c>
      <c r="AJ181" s="224" t="str">
        <f t="shared" si="65"/>
        <v xml:space="preserve"> </v>
      </c>
      <c r="AK181" s="224" t="str">
        <f t="shared" si="92"/>
        <v xml:space="preserve"> </v>
      </c>
      <c r="AL181" s="224" t="str">
        <f>IF($A181="N/A"," ",IF(PV=1,0,'Pricing Inputs3'!R214))</f>
        <v xml:space="preserve"> </v>
      </c>
      <c r="AM181" s="313" t="str">
        <f t="shared" si="66"/>
        <v xml:space="preserve"> </v>
      </c>
      <c r="BQ181" t="str">
        <f t="shared" si="67"/>
        <v xml:space="preserve"> </v>
      </c>
      <c r="BR181" t="str">
        <f t="shared" si="68"/>
        <v xml:space="preserve"> </v>
      </c>
      <c r="BS181" t="str">
        <f t="shared" si="69"/>
        <v xml:space="preserve"> </v>
      </c>
    </row>
    <row r="182" spans="1:71" x14ac:dyDescent="0.2">
      <c r="A182" s="253" t="str">
        <f>IF(A181="N/A","N/A",IF(EDATE(A181,1)&gt;Inputs!$Q$5,"N/A",EDATE(A181,1)))</f>
        <v>N/A</v>
      </c>
      <c r="B182" s="324" t="str">
        <f t="shared" si="62"/>
        <v xml:space="preserve"> </v>
      </c>
      <c r="C182" s="172" t="str">
        <f t="shared" si="70"/>
        <v xml:space="preserve"> </v>
      </c>
      <c r="D182" s="172" t="str">
        <f t="shared" si="71"/>
        <v xml:space="preserve"> </v>
      </c>
      <c r="E182" s="172" t="str">
        <f t="shared" si="72"/>
        <v xml:space="preserve"> </v>
      </c>
      <c r="F182" s="172" t="str">
        <f t="shared" si="73"/>
        <v xml:space="preserve"> </v>
      </c>
      <c r="G182" s="172" t="str">
        <f t="shared" si="74"/>
        <v xml:space="preserve"> </v>
      </c>
      <c r="H182" s="172" t="str">
        <f t="shared" si="75"/>
        <v xml:space="preserve"> </v>
      </c>
      <c r="I182" s="172" t="str">
        <f t="shared" si="76"/>
        <v xml:space="preserve"> </v>
      </c>
      <c r="J182" s="172" t="str">
        <f t="shared" si="77"/>
        <v xml:space="preserve"> </v>
      </c>
      <c r="K182" s="172" t="str">
        <f t="shared" si="78"/>
        <v xml:space="preserve"> </v>
      </c>
      <c r="L182" s="250" t="str">
        <f>IF($A182="N/A"," ",IF(Pricetype3=2,MAX(C182,0),IF(OR(Pricetype3=1,Pricetype3=4),IF(C182=0,0,(_xll.EURO(C182,Strikeprice3,0,0,($AH182+IF(Smile=TRUE,VLOOKUP(MAX(-5,Strikeprice3-C182),Volsmile,2),0)),($A182-DateToday)+15,IF(Pricetype3=1,1,0),0))),C182)))</f>
        <v xml:space="preserve"> </v>
      </c>
      <c r="M182" s="250" t="str">
        <f>IF($A182="N/A"," ",IF(Pricetype3=2,MAX(D182,0),IF(OR(Pricetype3=1,Pricetype3=4),IF(D182=0,0,(_xll.EURO(D182,Strikeprice3,0,0,($AH182+IF(Smile=TRUE,VLOOKUP(MAX(-5,Strikeprice3-D182),Volsmile,2),0)),($A182-DateToday)+15,IF(Pricetype3=1,1,0),0))),D182)))</f>
        <v xml:space="preserve"> </v>
      </c>
      <c r="N182" s="250" t="str">
        <f>IF($A182="N/A"," ",IF(Pricetype3=2,MAX(E182,0),IF(OR(Pricetype3=1,Pricetype3=4),IF(E182=0,0,(_xll.EURO(E182,Strikeprice3,0,0,($AK182+IF(Smile=TRUE,VLOOKUP(MAX(-5,Strikeprice3-E182),Volsmile,2),0)),($A182-DateToday)+15,IF(Pricetype3=1,1,0),0))),E182)))</f>
        <v xml:space="preserve"> </v>
      </c>
      <c r="O182" s="250" t="str">
        <f>IF($A182="N/A"," ",IF(Pricetype3=2,MAX(F182,0),IF(OR(Pricetype3=1,Pricetype3=4),IF(F182=0,0,(_xll.EURO(F182,Strikeprice3,0,0,($AK182+IF(Smile=TRUE,VLOOKUP(MAX(-5,Strikeprice3-F182),Volsmile,2),0)),($A182-DateToday)+15,IF(Pricetype3=1,1,0),0))),F182)))</f>
        <v xml:space="preserve"> </v>
      </c>
      <c r="P182" s="250" t="str">
        <f>IF($A182="N/A"," ",IF(Pricetype3=2,MAX(G182,0),IF(OR(Pricetype3=1,Pricetype3=4),IF(G182=0,0,(_xll.EURO(G182,Strikeprice3,0,0,($AK182+IF(Smile=TRUE,VLOOKUP(MAX(-5,Strikeprice3-G182),Volsmile,2),0)),($A182-DateToday)+15,IF(Pricetype3=1,1,0),0))),G182)))</f>
        <v xml:space="preserve"> </v>
      </c>
      <c r="Q182" s="250" t="str">
        <f>IF($A182="N/A"," ",IF(Pricetype3=2,MAX(H182,0),IF(OR(Pricetype3=1,Pricetype3=4),IF(H182=0,0,(_xll.EURO(H182,Strikeprice3,0,0,($AK182+IF(Smile=TRUE,VLOOKUP(MAX(-5,Strikeprice3-H182),Volsmile,2),0)),($A182-DateToday)+15,IF(Pricetype3=1,1,0),0))),H182)))</f>
        <v xml:space="preserve"> </v>
      </c>
      <c r="R182" s="250" t="str">
        <f>IF($A182="N/A"," ",IF(Pricetype3=2,MAX(I182,0),IF(OR(Pricetype3=1,Pricetype3=4),IF(I182=0,0,(_xll.EURO(I182,Strikeprice3,0,0,($AK182+IF(Smile=TRUE,VLOOKUP(MAX(-5,Strikeprice3-I182),Volsmile,2),0)),($A182-DateToday)+15,IF(Pricetype3=1,1,0),0))),I182)))</f>
        <v xml:space="preserve"> </v>
      </c>
      <c r="S182" s="250" t="str">
        <f>IF($A182="N/A"," ",IF(Pricetype3=2,MAX(J182,0),IF(OR(Pricetype3=1,Pricetype3=4),IF(J182=0,0,(_xll.EURO(J182,Strikeprice3,0,0,($AK182+IF(Smile=TRUE,VLOOKUP(MAX(-5,Strikeprice3-J182),Volsmile,2),0)),($A182-DateToday)+15,IF(Pricetype3=1,1,0),0))),J182)))</f>
        <v xml:space="preserve"> </v>
      </c>
      <c r="T182" s="250" t="str">
        <f>IF($A182="N/A"," ",IF(Pricetype3=2,MAX(K182,0),IF(OR(Pricetype3=1,Pricetype3=4),IF(K182=0,0,(_xll.EURO(K182,Strikeprice3,0,0,($AK182+IF(Smile=TRUE,VLOOKUP(MAX(-5,Strikeprice3-K182),Volsmile,2),0)),($A182-DateToday)+15,IF(Pricetype3=1,1,0),0))),K182)))</f>
        <v xml:space="preserve"> </v>
      </c>
      <c r="U182" s="177" t="str">
        <f t="shared" si="63"/>
        <v xml:space="preserve"> </v>
      </c>
      <c r="V182" s="178" t="str">
        <f t="shared" si="79"/>
        <v xml:space="preserve"> </v>
      </c>
      <c r="W182" s="178" t="str">
        <f t="shared" si="80"/>
        <v xml:space="preserve"> </v>
      </c>
      <c r="X182" s="178" t="str">
        <f t="shared" si="81"/>
        <v xml:space="preserve"> </v>
      </c>
      <c r="Y182" s="178" t="str">
        <f t="shared" si="82"/>
        <v xml:space="preserve"> </v>
      </c>
      <c r="Z182" s="178" t="str">
        <f t="shared" si="83"/>
        <v xml:space="preserve"> </v>
      </c>
      <c r="AA182" s="178" t="str">
        <f t="shared" si="84"/>
        <v xml:space="preserve"> </v>
      </c>
      <c r="AB182" s="178" t="str">
        <f t="shared" si="85"/>
        <v xml:space="preserve"> </v>
      </c>
      <c r="AC182" s="178" t="str">
        <f t="shared" si="86"/>
        <v xml:space="preserve"> </v>
      </c>
      <c r="AD182" s="178" t="str">
        <f t="shared" si="87"/>
        <v xml:space="preserve"> </v>
      </c>
      <c r="AE182" s="178" t="str">
        <f t="shared" si="88"/>
        <v xml:space="preserve"> </v>
      </c>
      <c r="AF182" s="224" t="str">
        <f t="shared" si="89"/>
        <v xml:space="preserve"> </v>
      </c>
      <c r="AG182" s="224" t="str">
        <f t="shared" si="90"/>
        <v xml:space="preserve"> </v>
      </c>
      <c r="AH182" s="224" t="str">
        <f t="shared" si="91"/>
        <v xml:space="preserve"> </v>
      </c>
      <c r="AI182" s="224" t="str">
        <f t="shared" si="64"/>
        <v xml:space="preserve"> </v>
      </c>
      <c r="AJ182" s="224" t="str">
        <f t="shared" si="65"/>
        <v xml:space="preserve"> </v>
      </c>
      <c r="AK182" s="224" t="str">
        <f t="shared" si="92"/>
        <v xml:space="preserve"> </v>
      </c>
      <c r="AL182" s="224" t="str">
        <f>IF($A182="N/A"," ",IF(PV=1,0,'Pricing Inputs3'!R215))</f>
        <v xml:space="preserve"> </v>
      </c>
      <c r="AM182" s="313" t="str">
        <f t="shared" si="66"/>
        <v xml:space="preserve"> </v>
      </c>
      <c r="BQ182" t="str">
        <f t="shared" si="67"/>
        <v xml:space="preserve"> </v>
      </c>
      <c r="BR182" t="str">
        <f t="shared" si="68"/>
        <v xml:space="preserve"> </v>
      </c>
      <c r="BS182" t="str">
        <f t="shared" si="69"/>
        <v xml:space="preserve"> </v>
      </c>
    </row>
    <row r="183" spans="1:71" x14ac:dyDescent="0.2">
      <c r="A183" s="253" t="str">
        <f>IF(A182="N/A","N/A",IF(EDATE(A182,1)&gt;Inputs!$Q$5,"N/A",EDATE(A182,1)))</f>
        <v>N/A</v>
      </c>
      <c r="B183" s="324" t="str">
        <f t="shared" si="62"/>
        <v xml:space="preserve"> </v>
      </c>
      <c r="C183" s="172" t="str">
        <f t="shared" si="70"/>
        <v xml:space="preserve"> </v>
      </c>
      <c r="D183" s="172" t="str">
        <f t="shared" si="71"/>
        <v xml:space="preserve"> </v>
      </c>
      <c r="E183" s="172" t="str">
        <f t="shared" si="72"/>
        <v xml:space="preserve"> </v>
      </c>
      <c r="F183" s="172" t="str">
        <f t="shared" si="73"/>
        <v xml:space="preserve"> </v>
      </c>
      <c r="G183" s="172" t="str">
        <f t="shared" si="74"/>
        <v xml:space="preserve"> </v>
      </c>
      <c r="H183" s="172" t="str">
        <f t="shared" si="75"/>
        <v xml:space="preserve"> </v>
      </c>
      <c r="I183" s="172" t="str">
        <f t="shared" si="76"/>
        <v xml:space="preserve"> </v>
      </c>
      <c r="J183" s="172" t="str">
        <f t="shared" si="77"/>
        <v xml:space="preserve"> </v>
      </c>
      <c r="K183" s="172" t="str">
        <f t="shared" si="78"/>
        <v xml:space="preserve"> </v>
      </c>
      <c r="L183" s="250" t="str">
        <f>IF($A183="N/A"," ",IF(Pricetype3=2,MAX(C183,0),IF(OR(Pricetype3=1,Pricetype3=4),IF(C183=0,0,(_xll.EURO(C183,Strikeprice3,0,0,($AH183+IF(Smile=TRUE,VLOOKUP(MAX(-5,Strikeprice3-C183),Volsmile,2),0)),($A183-DateToday)+15,IF(Pricetype3=1,1,0),0))),C183)))</f>
        <v xml:space="preserve"> </v>
      </c>
      <c r="M183" s="250" t="str">
        <f>IF($A183="N/A"," ",IF(Pricetype3=2,MAX(D183,0),IF(OR(Pricetype3=1,Pricetype3=4),IF(D183=0,0,(_xll.EURO(D183,Strikeprice3,0,0,($AH183+IF(Smile=TRUE,VLOOKUP(MAX(-5,Strikeprice3-D183),Volsmile,2),0)),($A183-DateToday)+15,IF(Pricetype3=1,1,0),0))),D183)))</f>
        <v xml:space="preserve"> </v>
      </c>
      <c r="N183" s="250" t="str">
        <f>IF($A183="N/A"," ",IF(Pricetype3=2,MAX(E183,0),IF(OR(Pricetype3=1,Pricetype3=4),IF(E183=0,0,(_xll.EURO(E183,Strikeprice3,0,0,($AK183+IF(Smile=TRUE,VLOOKUP(MAX(-5,Strikeprice3-E183),Volsmile,2),0)),($A183-DateToday)+15,IF(Pricetype3=1,1,0),0))),E183)))</f>
        <v xml:space="preserve"> </v>
      </c>
      <c r="O183" s="250" t="str">
        <f>IF($A183="N/A"," ",IF(Pricetype3=2,MAX(F183,0),IF(OR(Pricetype3=1,Pricetype3=4),IF(F183=0,0,(_xll.EURO(F183,Strikeprice3,0,0,($AK183+IF(Smile=TRUE,VLOOKUP(MAX(-5,Strikeprice3-F183),Volsmile,2),0)),($A183-DateToday)+15,IF(Pricetype3=1,1,0),0))),F183)))</f>
        <v xml:space="preserve"> </v>
      </c>
      <c r="P183" s="250" t="str">
        <f>IF($A183="N/A"," ",IF(Pricetype3=2,MAX(G183,0),IF(OR(Pricetype3=1,Pricetype3=4),IF(G183=0,0,(_xll.EURO(G183,Strikeprice3,0,0,($AK183+IF(Smile=TRUE,VLOOKUP(MAX(-5,Strikeprice3-G183),Volsmile,2),0)),($A183-DateToday)+15,IF(Pricetype3=1,1,0),0))),G183)))</f>
        <v xml:space="preserve"> </v>
      </c>
      <c r="Q183" s="250" t="str">
        <f>IF($A183="N/A"," ",IF(Pricetype3=2,MAX(H183,0),IF(OR(Pricetype3=1,Pricetype3=4),IF(H183=0,0,(_xll.EURO(H183,Strikeprice3,0,0,($AK183+IF(Smile=TRUE,VLOOKUP(MAX(-5,Strikeprice3-H183),Volsmile,2),0)),($A183-DateToday)+15,IF(Pricetype3=1,1,0),0))),H183)))</f>
        <v xml:space="preserve"> </v>
      </c>
      <c r="R183" s="250" t="str">
        <f>IF($A183="N/A"," ",IF(Pricetype3=2,MAX(I183,0),IF(OR(Pricetype3=1,Pricetype3=4),IF(I183=0,0,(_xll.EURO(I183,Strikeprice3,0,0,($AK183+IF(Smile=TRUE,VLOOKUP(MAX(-5,Strikeprice3-I183),Volsmile,2),0)),($A183-DateToday)+15,IF(Pricetype3=1,1,0),0))),I183)))</f>
        <v xml:space="preserve"> </v>
      </c>
      <c r="S183" s="250" t="str">
        <f>IF($A183="N/A"," ",IF(Pricetype3=2,MAX(J183,0),IF(OR(Pricetype3=1,Pricetype3=4),IF(J183=0,0,(_xll.EURO(J183,Strikeprice3,0,0,($AK183+IF(Smile=TRUE,VLOOKUP(MAX(-5,Strikeprice3-J183),Volsmile,2),0)),($A183-DateToday)+15,IF(Pricetype3=1,1,0),0))),J183)))</f>
        <v xml:space="preserve"> </v>
      </c>
      <c r="T183" s="250" t="str">
        <f>IF($A183="N/A"," ",IF(Pricetype3=2,MAX(K183,0),IF(OR(Pricetype3=1,Pricetype3=4),IF(K183=0,0,(_xll.EURO(K183,Strikeprice3,0,0,($AK183+IF(Smile=TRUE,VLOOKUP(MAX(-5,Strikeprice3-K183),Volsmile,2),0)),($A183-DateToday)+15,IF(Pricetype3=1,1,0),0))),K183)))</f>
        <v xml:space="preserve"> </v>
      </c>
      <c r="U183" s="177" t="str">
        <f t="shared" si="63"/>
        <v xml:space="preserve"> </v>
      </c>
      <c r="V183" s="178" t="str">
        <f t="shared" si="79"/>
        <v xml:space="preserve"> </v>
      </c>
      <c r="W183" s="178" t="str">
        <f t="shared" si="80"/>
        <v xml:space="preserve"> </v>
      </c>
      <c r="X183" s="178" t="str">
        <f t="shared" si="81"/>
        <v xml:space="preserve"> </v>
      </c>
      <c r="Y183" s="178" t="str">
        <f t="shared" si="82"/>
        <v xml:space="preserve"> </v>
      </c>
      <c r="Z183" s="178" t="str">
        <f t="shared" si="83"/>
        <v xml:space="preserve"> </v>
      </c>
      <c r="AA183" s="178" t="str">
        <f t="shared" si="84"/>
        <v xml:space="preserve"> </v>
      </c>
      <c r="AB183" s="178" t="str">
        <f t="shared" si="85"/>
        <v xml:space="preserve"> </v>
      </c>
      <c r="AC183" s="178" t="str">
        <f t="shared" si="86"/>
        <v xml:space="preserve"> </v>
      </c>
      <c r="AD183" s="178" t="str">
        <f t="shared" si="87"/>
        <v xml:space="preserve"> </v>
      </c>
      <c r="AE183" s="178" t="str">
        <f t="shared" si="88"/>
        <v xml:space="preserve"> </v>
      </c>
      <c r="AF183" s="224" t="str">
        <f t="shared" si="89"/>
        <v xml:space="preserve"> </v>
      </c>
      <c r="AG183" s="224" t="str">
        <f t="shared" si="90"/>
        <v xml:space="preserve"> </v>
      </c>
      <c r="AH183" s="224" t="str">
        <f t="shared" si="91"/>
        <v xml:space="preserve"> </v>
      </c>
      <c r="AI183" s="224" t="str">
        <f t="shared" si="64"/>
        <v xml:space="preserve"> </v>
      </c>
      <c r="AJ183" s="224" t="str">
        <f t="shared" si="65"/>
        <v xml:space="preserve"> </v>
      </c>
      <c r="AK183" s="224" t="str">
        <f t="shared" si="92"/>
        <v xml:space="preserve"> </v>
      </c>
      <c r="AL183" s="224" t="str">
        <f>IF($A183="N/A"," ",IF(PV=1,0,'Pricing Inputs3'!R216))</f>
        <v xml:space="preserve"> </v>
      </c>
      <c r="AM183" s="313" t="str">
        <f t="shared" si="66"/>
        <v xml:space="preserve"> </v>
      </c>
      <c r="BQ183" t="str">
        <f t="shared" si="67"/>
        <v xml:space="preserve"> </v>
      </c>
      <c r="BR183" t="str">
        <f t="shared" si="68"/>
        <v xml:space="preserve"> </v>
      </c>
      <c r="BS183" t="str">
        <f t="shared" si="69"/>
        <v xml:space="preserve"> </v>
      </c>
    </row>
    <row r="184" spans="1:71" x14ac:dyDescent="0.2">
      <c r="A184" s="253" t="str">
        <f>IF(A183="N/A","N/A",IF(EDATE(A183,1)&gt;Inputs!$Q$5,"N/A",EDATE(A183,1)))</f>
        <v>N/A</v>
      </c>
      <c r="B184" s="324" t="str">
        <f t="shared" si="62"/>
        <v xml:space="preserve"> </v>
      </c>
      <c r="C184" s="172" t="str">
        <f t="shared" si="70"/>
        <v xml:space="preserve"> </v>
      </c>
      <c r="D184" s="172" t="str">
        <f t="shared" si="71"/>
        <v xml:space="preserve"> </v>
      </c>
      <c r="E184" s="172" t="str">
        <f t="shared" si="72"/>
        <v xml:space="preserve"> </v>
      </c>
      <c r="F184" s="172" t="str">
        <f t="shared" si="73"/>
        <v xml:space="preserve"> </v>
      </c>
      <c r="G184" s="172" t="str">
        <f t="shared" si="74"/>
        <v xml:space="preserve"> </v>
      </c>
      <c r="H184" s="172" t="str">
        <f t="shared" si="75"/>
        <v xml:space="preserve"> </v>
      </c>
      <c r="I184" s="172" t="str">
        <f t="shared" si="76"/>
        <v xml:space="preserve"> </v>
      </c>
      <c r="J184" s="172" t="str">
        <f t="shared" si="77"/>
        <v xml:space="preserve"> </v>
      </c>
      <c r="K184" s="172" t="str">
        <f t="shared" si="78"/>
        <v xml:space="preserve"> </v>
      </c>
      <c r="L184" s="250" t="str">
        <f>IF($A184="N/A"," ",IF(Pricetype3=2,MAX(C184,0),IF(OR(Pricetype3=1,Pricetype3=4),IF(C184=0,0,(_xll.EURO(C184,Strikeprice3,0,0,($AH184+IF(Smile=TRUE,VLOOKUP(MAX(-5,Strikeprice3-C184),Volsmile,2),0)),($A184-DateToday)+15,IF(Pricetype3=1,1,0),0))),C184)))</f>
        <v xml:space="preserve"> </v>
      </c>
      <c r="M184" s="250" t="str">
        <f>IF($A184="N/A"," ",IF(Pricetype3=2,MAX(D184,0),IF(OR(Pricetype3=1,Pricetype3=4),IF(D184=0,0,(_xll.EURO(D184,Strikeprice3,0,0,($AH184+IF(Smile=TRUE,VLOOKUP(MAX(-5,Strikeprice3-D184),Volsmile,2),0)),($A184-DateToday)+15,IF(Pricetype3=1,1,0),0))),D184)))</f>
        <v xml:space="preserve"> </v>
      </c>
      <c r="N184" s="250" t="str">
        <f>IF($A184="N/A"," ",IF(Pricetype3=2,MAX(E184,0),IF(OR(Pricetype3=1,Pricetype3=4),IF(E184=0,0,(_xll.EURO(E184,Strikeprice3,0,0,($AK184+IF(Smile=TRUE,VLOOKUP(MAX(-5,Strikeprice3-E184),Volsmile,2),0)),($A184-DateToday)+15,IF(Pricetype3=1,1,0),0))),E184)))</f>
        <v xml:space="preserve"> </v>
      </c>
      <c r="O184" s="250" t="str">
        <f>IF($A184="N/A"," ",IF(Pricetype3=2,MAX(F184,0),IF(OR(Pricetype3=1,Pricetype3=4),IF(F184=0,0,(_xll.EURO(F184,Strikeprice3,0,0,($AK184+IF(Smile=TRUE,VLOOKUP(MAX(-5,Strikeprice3-F184),Volsmile,2),0)),($A184-DateToday)+15,IF(Pricetype3=1,1,0),0))),F184)))</f>
        <v xml:space="preserve"> </v>
      </c>
      <c r="P184" s="250" t="str">
        <f>IF($A184="N/A"," ",IF(Pricetype3=2,MAX(G184,0),IF(OR(Pricetype3=1,Pricetype3=4),IF(G184=0,0,(_xll.EURO(G184,Strikeprice3,0,0,($AK184+IF(Smile=TRUE,VLOOKUP(MAX(-5,Strikeprice3-G184),Volsmile,2),0)),($A184-DateToday)+15,IF(Pricetype3=1,1,0),0))),G184)))</f>
        <v xml:space="preserve"> </v>
      </c>
      <c r="Q184" s="250" t="str">
        <f>IF($A184="N/A"," ",IF(Pricetype3=2,MAX(H184,0),IF(OR(Pricetype3=1,Pricetype3=4),IF(H184=0,0,(_xll.EURO(H184,Strikeprice3,0,0,($AK184+IF(Smile=TRUE,VLOOKUP(MAX(-5,Strikeprice3-H184),Volsmile,2),0)),($A184-DateToday)+15,IF(Pricetype3=1,1,0),0))),H184)))</f>
        <v xml:space="preserve"> </v>
      </c>
      <c r="R184" s="250" t="str">
        <f>IF($A184="N/A"," ",IF(Pricetype3=2,MAX(I184,0),IF(OR(Pricetype3=1,Pricetype3=4),IF(I184=0,0,(_xll.EURO(I184,Strikeprice3,0,0,($AK184+IF(Smile=TRUE,VLOOKUP(MAX(-5,Strikeprice3-I184),Volsmile,2),0)),($A184-DateToday)+15,IF(Pricetype3=1,1,0),0))),I184)))</f>
        <v xml:space="preserve"> </v>
      </c>
      <c r="S184" s="250" t="str">
        <f>IF($A184="N/A"," ",IF(Pricetype3=2,MAX(J184,0),IF(OR(Pricetype3=1,Pricetype3=4),IF(J184=0,0,(_xll.EURO(J184,Strikeprice3,0,0,($AK184+IF(Smile=TRUE,VLOOKUP(MAX(-5,Strikeprice3-J184),Volsmile,2),0)),($A184-DateToday)+15,IF(Pricetype3=1,1,0),0))),J184)))</f>
        <v xml:space="preserve"> </v>
      </c>
      <c r="T184" s="250" t="str">
        <f>IF($A184="N/A"," ",IF(Pricetype3=2,MAX(K184,0),IF(OR(Pricetype3=1,Pricetype3=4),IF(K184=0,0,(_xll.EURO(K184,Strikeprice3,0,0,($AK184+IF(Smile=TRUE,VLOOKUP(MAX(-5,Strikeprice3-K184),Volsmile,2),0)),($A184-DateToday)+15,IF(Pricetype3=1,1,0),0))),K184)))</f>
        <v xml:space="preserve"> </v>
      </c>
      <c r="U184" s="177" t="str">
        <f t="shared" si="63"/>
        <v xml:space="preserve"> </v>
      </c>
      <c r="V184" s="178" t="str">
        <f t="shared" si="79"/>
        <v xml:space="preserve"> </v>
      </c>
      <c r="W184" s="178" t="str">
        <f t="shared" si="80"/>
        <v xml:space="preserve"> </v>
      </c>
      <c r="X184" s="178" t="str">
        <f t="shared" si="81"/>
        <v xml:space="preserve"> </v>
      </c>
      <c r="Y184" s="178" t="str">
        <f t="shared" si="82"/>
        <v xml:space="preserve"> </v>
      </c>
      <c r="Z184" s="178" t="str">
        <f t="shared" si="83"/>
        <v xml:space="preserve"> </v>
      </c>
      <c r="AA184" s="178" t="str">
        <f t="shared" si="84"/>
        <v xml:space="preserve"> </v>
      </c>
      <c r="AB184" s="178" t="str">
        <f t="shared" si="85"/>
        <v xml:space="preserve"> </v>
      </c>
      <c r="AC184" s="178" t="str">
        <f t="shared" si="86"/>
        <v xml:space="preserve"> </v>
      </c>
      <c r="AD184" s="178" t="str">
        <f t="shared" si="87"/>
        <v xml:space="preserve"> </v>
      </c>
      <c r="AE184" s="178" t="str">
        <f t="shared" si="88"/>
        <v xml:space="preserve"> </v>
      </c>
      <c r="AF184" s="224" t="str">
        <f t="shared" si="89"/>
        <v xml:space="preserve"> </v>
      </c>
      <c r="AG184" s="224" t="str">
        <f t="shared" si="90"/>
        <v xml:space="preserve"> </v>
      </c>
      <c r="AH184" s="224" t="str">
        <f t="shared" si="91"/>
        <v xml:space="preserve"> </v>
      </c>
      <c r="AI184" s="224" t="str">
        <f t="shared" si="64"/>
        <v xml:space="preserve"> </v>
      </c>
      <c r="AJ184" s="224" t="str">
        <f t="shared" si="65"/>
        <v xml:space="preserve"> </v>
      </c>
      <c r="AK184" s="224" t="str">
        <f t="shared" si="92"/>
        <v xml:space="preserve"> </v>
      </c>
      <c r="AL184" s="224" t="str">
        <f>IF($A184="N/A"," ",IF(PV=1,0,'Pricing Inputs3'!R217))</f>
        <v xml:space="preserve"> </v>
      </c>
      <c r="AM184" s="313" t="str">
        <f t="shared" si="66"/>
        <v xml:space="preserve"> </v>
      </c>
      <c r="BQ184" t="str">
        <f t="shared" si="67"/>
        <v xml:space="preserve"> </v>
      </c>
      <c r="BR184" t="str">
        <f t="shared" si="68"/>
        <v xml:space="preserve"> </v>
      </c>
      <c r="BS184" t="str">
        <f t="shared" si="69"/>
        <v xml:space="preserve"> </v>
      </c>
    </row>
    <row r="185" spans="1:71" x14ac:dyDescent="0.2">
      <c r="A185" s="253" t="str">
        <f>IF(A184="N/A","N/A",IF(EDATE(A184,1)&gt;Inputs!$Q$5,"N/A",EDATE(A184,1)))</f>
        <v>N/A</v>
      </c>
      <c r="B185" s="324" t="str">
        <f t="shared" si="62"/>
        <v xml:space="preserve"> </v>
      </c>
      <c r="C185" s="172" t="str">
        <f t="shared" si="70"/>
        <v xml:space="preserve"> </v>
      </c>
      <c r="D185" s="172" t="str">
        <f t="shared" si="71"/>
        <v xml:space="preserve"> </v>
      </c>
      <c r="E185" s="172" t="str">
        <f t="shared" si="72"/>
        <v xml:space="preserve"> </v>
      </c>
      <c r="F185" s="172" t="str">
        <f t="shared" si="73"/>
        <v xml:space="preserve"> </v>
      </c>
      <c r="G185" s="172" t="str">
        <f t="shared" si="74"/>
        <v xml:space="preserve"> </v>
      </c>
      <c r="H185" s="172" t="str">
        <f t="shared" si="75"/>
        <v xml:space="preserve"> </v>
      </c>
      <c r="I185" s="172" t="str">
        <f t="shared" si="76"/>
        <v xml:space="preserve"> </v>
      </c>
      <c r="J185" s="172" t="str">
        <f t="shared" si="77"/>
        <v xml:space="preserve"> </v>
      </c>
      <c r="K185" s="172" t="str">
        <f t="shared" si="78"/>
        <v xml:space="preserve"> </v>
      </c>
      <c r="L185" s="250" t="str">
        <f>IF($A185="N/A"," ",IF(Pricetype3=2,MAX(C185,0),IF(OR(Pricetype3=1,Pricetype3=4),IF(C185=0,0,(_xll.EURO(C185,Strikeprice3,0,0,($AH185+IF(Smile=TRUE,VLOOKUP(MAX(-5,Strikeprice3-C185),Volsmile,2),0)),($A185-DateToday)+15,IF(Pricetype3=1,1,0),0))),C185)))</f>
        <v xml:space="preserve"> </v>
      </c>
      <c r="M185" s="250" t="str">
        <f>IF($A185="N/A"," ",IF(Pricetype3=2,MAX(D185,0),IF(OR(Pricetype3=1,Pricetype3=4),IF(D185=0,0,(_xll.EURO(D185,Strikeprice3,0,0,($AH185+IF(Smile=TRUE,VLOOKUP(MAX(-5,Strikeprice3-D185),Volsmile,2),0)),($A185-DateToday)+15,IF(Pricetype3=1,1,0),0))),D185)))</f>
        <v xml:space="preserve"> </v>
      </c>
      <c r="N185" s="250" t="str">
        <f>IF($A185="N/A"," ",IF(Pricetype3=2,MAX(E185,0),IF(OR(Pricetype3=1,Pricetype3=4),IF(E185=0,0,(_xll.EURO(E185,Strikeprice3,0,0,($AK185+IF(Smile=TRUE,VLOOKUP(MAX(-5,Strikeprice3-E185),Volsmile,2),0)),($A185-DateToday)+15,IF(Pricetype3=1,1,0),0))),E185)))</f>
        <v xml:space="preserve"> </v>
      </c>
      <c r="O185" s="250" t="str">
        <f>IF($A185="N/A"," ",IF(Pricetype3=2,MAX(F185,0),IF(OR(Pricetype3=1,Pricetype3=4),IF(F185=0,0,(_xll.EURO(F185,Strikeprice3,0,0,($AK185+IF(Smile=TRUE,VLOOKUP(MAX(-5,Strikeprice3-F185),Volsmile,2),0)),($A185-DateToday)+15,IF(Pricetype3=1,1,0),0))),F185)))</f>
        <v xml:space="preserve"> </v>
      </c>
      <c r="P185" s="250" t="str">
        <f>IF($A185="N/A"," ",IF(Pricetype3=2,MAX(G185,0),IF(OR(Pricetype3=1,Pricetype3=4),IF(G185=0,0,(_xll.EURO(G185,Strikeprice3,0,0,($AK185+IF(Smile=TRUE,VLOOKUP(MAX(-5,Strikeprice3-G185),Volsmile,2),0)),($A185-DateToday)+15,IF(Pricetype3=1,1,0),0))),G185)))</f>
        <v xml:space="preserve"> </v>
      </c>
      <c r="Q185" s="250" t="str">
        <f>IF($A185="N/A"," ",IF(Pricetype3=2,MAX(H185,0),IF(OR(Pricetype3=1,Pricetype3=4),IF(H185=0,0,(_xll.EURO(H185,Strikeprice3,0,0,($AK185+IF(Smile=TRUE,VLOOKUP(MAX(-5,Strikeprice3-H185),Volsmile,2),0)),($A185-DateToday)+15,IF(Pricetype3=1,1,0),0))),H185)))</f>
        <v xml:space="preserve"> </v>
      </c>
      <c r="R185" s="250" t="str">
        <f>IF($A185="N/A"," ",IF(Pricetype3=2,MAX(I185,0),IF(OR(Pricetype3=1,Pricetype3=4),IF(I185=0,0,(_xll.EURO(I185,Strikeprice3,0,0,($AK185+IF(Smile=TRUE,VLOOKUP(MAX(-5,Strikeprice3-I185),Volsmile,2),0)),($A185-DateToday)+15,IF(Pricetype3=1,1,0),0))),I185)))</f>
        <v xml:space="preserve"> </v>
      </c>
      <c r="S185" s="250" t="str">
        <f>IF($A185="N/A"," ",IF(Pricetype3=2,MAX(J185,0),IF(OR(Pricetype3=1,Pricetype3=4),IF(J185=0,0,(_xll.EURO(J185,Strikeprice3,0,0,($AK185+IF(Smile=TRUE,VLOOKUP(MAX(-5,Strikeprice3-J185),Volsmile,2),0)),($A185-DateToday)+15,IF(Pricetype3=1,1,0),0))),J185)))</f>
        <v xml:space="preserve"> </v>
      </c>
      <c r="T185" s="250" t="str">
        <f>IF($A185="N/A"," ",IF(Pricetype3=2,MAX(K185,0),IF(OR(Pricetype3=1,Pricetype3=4),IF(K185=0,0,(_xll.EURO(K185,Strikeprice3,0,0,($AK185+IF(Smile=TRUE,VLOOKUP(MAX(-5,Strikeprice3-K185),Volsmile,2),0)),($A185-DateToday)+15,IF(Pricetype3=1,1,0),0))),K185)))</f>
        <v xml:space="preserve"> </v>
      </c>
      <c r="U185" s="177" t="str">
        <f t="shared" si="63"/>
        <v xml:space="preserve"> </v>
      </c>
      <c r="V185" s="178" t="str">
        <f t="shared" si="79"/>
        <v xml:space="preserve"> </v>
      </c>
      <c r="W185" s="178" t="str">
        <f t="shared" si="80"/>
        <v xml:space="preserve"> </v>
      </c>
      <c r="X185" s="178" t="str">
        <f t="shared" si="81"/>
        <v xml:space="preserve"> </v>
      </c>
      <c r="Y185" s="178" t="str">
        <f t="shared" si="82"/>
        <v xml:space="preserve"> </v>
      </c>
      <c r="Z185" s="178" t="str">
        <f t="shared" si="83"/>
        <v xml:space="preserve"> </v>
      </c>
      <c r="AA185" s="178" t="str">
        <f t="shared" si="84"/>
        <v xml:space="preserve"> </v>
      </c>
      <c r="AB185" s="178" t="str">
        <f t="shared" si="85"/>
        <v xml:space="preserve"> </v>
      </c>
      <c r="AC185" s="178" t="str">
        <f t="shared" si="86"/>
        <v xml:space="preserve"> </v>
      </c>
      <c r="AD185" s="178" t="str">
        <f t="shared" si="87"/>
        <v xml:space="preserve"> </v>
      </c>
      <c r="AE185" s="178" t="str">
        <f t="shared" si="88"/>
        <v xml:space="preserve"> </v>
      </c>
      <c r="AF185" s="224" t="str">
        <f t="shared" si="89"/>
        <v xml:space="preserve"> </v>
      </c>
      <c r="AG185" s="224" t="str">
        <f t="shared" si="90"/>
        <v xml:space="preserve"> </v>
      </c>
      <c r="AH185" s="224" t="str">
        <f t="shared" si="91"/>
        <v xml:space="preserve"> </v>
      </c>
      <c r="AI185" s="224" t="str">
        <f t="shared" si="64"/>
        <v xml:space="preserve"> </v>
      </c>
      <c r="AJ185" s="224" t="str">
        <f t="shared" si="65"/>
        <v xml:space="preserve"> </v>
      </c>
      <c r="AK185" s="224" t="str">
        <f t="shared" si="92"/>
        <v xml:space="preserve"> </v>
      </c>
      <c r="AL185" s="224" t="str">
        <f>IF($A185="N/A"," ",IF(PV=1,0,'Pricing Inputs3'!R218))</f>
        <v xml:space="preserve"> </v>
      </c>
      <c r="AM185" s="313" t="str">
        <f t="shared" si="66"/>
        <v xml:space="preserve"> </v>
      </c>
      <c r="BQ185" t="str">
        <f t="shared" si="67"/>
        <v xml:space="preserve"> </v>
      </c>
      <c r="BR185" t="str">
        <f t="shared" si="68"/>
        <v xml:space="preserve"> </v>
      </c>
      <c r="BS185" t="str">
        <f t="shared" si="69"/>
        <v xml:space="preserve"> </v>
      </c>
    </row>
    <row r="186" spans="1:71" x14ac:dyDescent="0.2">
      <c r="A186" s="253" t="str">
        <f>IF(A185="N/A","N/A",IF(EDATE(A185,1)&gt;Inputs!$Q$5,"N/A",EDATE(A185,1)))</f>
        <v>N/A</v>
      </c>
      <c r="B186" s="324" t="str">
        <f t="shared" si="62"/>
        <v xml:space="preserve"> </v>
      </c>
      <c r="C186" s="172" t="str">
        <f t="shared" si="70"/>
        <v xml:space="preserve"> </v>
      </c>
      <c r="D186" s="172" t="str">
        <f t="shared" si="71"/>
        <v xml:space="preserve"> </v>
      </c>
      <c r="E186" s="172" t="str">
        <f t="shared" si="72"/>
        <v xml:space="preserve"> </v>
      </c>
      <c r="F186" s="172" t="str">
        <f t="shared" si="73"/>
        <v xml:space="preserve"> </v>
      </c>
      <c r="G186" s="172" t="str">
        <f t="shared" si="74"/>
        <v xml:space="preserve"> </v>
      </c>
      <c r="H186" s="172" t="str">
        <f t="shared" si="75"/>
        <v xml:space="preserve"> </v>
      </c>
      <c r="I186" s="172" t="str">
        <f t="shared" si="76"/>
        <v xml:space="preserve"> </v>
      </c>
      <c r="J186" s="172" t="str">
        <f t="shared" si="77"/>
        <v xml:space="preserve"> </v>
      </c>
      <c r="K186" s="172" t="str">
        <f t="shared" si="78"/>
        <v xml:space="preserve"> </v>
      </c>
      <c r="L186" s="250" t="str">
        <f>IF($A186="N/A"," ",IF(Pricetype3=2,MAX(C186,0),IF(OR(Pricetype3=1,Pricetype3=4),IF(C186=0,0,(_xll.EURO(C186,Strikeprice3,0,0,($AH186+IF(Smile=TRUE,VLOOKUP(MAX(-5,Strikeprice3-C186),Volsmile,2),0)),($A186-DateToday)+15,IF(Pricetype3=1,1,0),0))),C186)))</f>
        <v xml:space="preserve"> </v>
      </c>
      <c r="M186" s="250" t="str">
        <f>IF($A186="N/A"," ",IF(Pricetype3=2,MAX(D186,0),IF(OR(Pricetype3=1,Pricetype3=4),IF(D186=0,0,(_xll.EURO(D186,Strikeprice3,0,0,($AH186+IF(Smile=TRUE,VLOOKUP(MAX(-5,Strikeprice3-D186),Volsmile,2),0)),($A186-DateToday)+15,IF(Pricetype3=1,1,0),0))),D186)))</f>
        <v xml:space="preserve"> </v>
      </c>
      <c r="N186" s="250" t="str">
        <f>IF($A186="N/A"," ",IF(Pricetype3=2,MAX(E186,0),IF(OR(Pricetype3=1,Pricetype3=4),IF(E186=0,0,(_xll.EURO(E186,Strikeprice3,0,0,($AK186+IF(Smile=TRUE,VLOOKUP(MAX(-5,Strikeprice3-E186),Volsmile,2),0)),($A186-DateToday)+15,IF(Pricetype3=1,1,0),0))),E186)))</f>
        <v xml:space="preserve"> </v>
      </c>
      <c r="O186" s="250" t="str">
        <f>IF($A186="N/A"," ",IF(Pricetype3=2,MAX(F186,0),IF(OR(Pricetype3=1,Pricetype3=4),IF(F186=0,0,(_xll.EURO(F186,Strikeprice3,0,0,($AK186+IF(Smile=TRUE,VLOOKUP(MAX(-5,Strikeprice3-F186),Volsmile,2),0)),($A186-DateToday)+15,IF(Pricetype3=1,1,0),0))),F186)))</f>
        <v xml:space="preserve"> </v>
      </c>
      <c r="P186" s="250" t="str">
        <f>IF($A186="N/A"," ",IF(Pricetype3=2,MAX(G186,0),IF(OR(Pricetype3=1,Pricetype3=4),IF(G186=0,0,(_xll.EURO(G186,Strikeprice3,0,0,($AK186+IF(Smile=TRUE,VLOOKUP(MAX(-5,Strikeprice3-G186),Volsmile,2),0)),($A186-DateToday)+15,IF(Pricetype3=1,1,0),0))),G186)))</f>
        <v xml:space="preserve"> </v>
      </c>
      <c r="Q186" s="250" t="str">
        <f>IF($A186="N/A"," ",IF(Pricetype3=2,MAX(H186,0),IF(OR(Pricetype3=1,Pricetype3=4),IF(H186=0,0,(_xll.EURO(H186,Strikeprice3,0,0,($AK186+IF(Smile=TRUE,VLOOKUP(MAX(-5,Strikeprice3-H186),Volsmile,2),0)),($A186-DateToday)+15,IF(Pricetype3=1,1,0),0))),H186)))</f>
        <v xml:space="preserve"> </v>
      </c>
      <c r="R186" s="250" t="str">
        <f>IF($A186="N/A"," ",IF(Pricetype3=2,MAX(I186,0),IF(OR(Pricetype3=1,Pricetype3=4),IF(I186=0,0,(_xll.EURO(I186,Strikeprice3,0,0,($AK186+IF(Smile=TRUE,VLOOKUP(MAX(-5,Strikeprice3-I186),Volsmile,2),0)),($A186-DateToday)+15,IF(Pricetype3=1,1,0),0))),I186)))</f>
        <v xml:space="preserve"> </v>
      </c>
      <c r="S186" s="250" t="str">
        <f>IF($A186="N/A"," ",IF(Pricetype3=2,MAX(J186,0),IF(OR(Pricetype3=1,Pricetype3=4),IF(J186=0,0,(_xll.EURO(J186,Strikeprice3,0,0,($AK186+IF(Smile=TRUE,VLOOKUP(MAX(-5,Strikeprice3-J186),Volsmile,2),0)),($A186-DateToday)+15,IF(Pricetype3=1,1,0),0))),J186)))</f>
        <v xml:space="preserve"> </v>
      </c>
      <c r="T186" s="250" t="str">
        <f>IF($A186="N/A"," ",IF(Pricetype3=2,MAX(K186,0),IF(OR(Pricetype3=1,Pricetype3=4),IF(K186=0,0,(_xll.EURO(K186,Strikeprice3,0,0,($AK186+IF(Smile=TRUE,VLOOKUP(MAX(-5,Strikeprice3-K186),Volsmile,2),0)),($A186-DateToday)+15,IF(Pricetype3=1,1,0),0))),K186)))</f>
        <v xml:space="preserve"> </v>
      </c>
      <c r="U186" s="177" t="str">
        <f t="shared" si="63"/>
        <v xml:space="preserve"> </v>
      </c>
      <c r="V186" s="178" t="str">
        <f t="shared" si="79"/>
        <v xml:space="preserve"> </v>
      </c>
      <c r="W186" s="178" t="str">
        <f t="shared" si="80"/>
        <v xml:space="preserve"> </v>
      </c>
      <c r="X186" s="178" t="str">
        <f t="shared" si="81"/>
        <v xml:space="preserve"> </v>
      </c>
      <c r="Y186" s="178" t="str">
        <f t="shared" si="82"/>
        <v xml:space="preserve"> </v>
      </c>
      <c r="Z186" s="178" t="str">
        <f t="shared" si="83"/>
        <v xml:space="preserve"> </v>
      </c>
      <c r="AA186" s="178" t="str">
        <f t="shared" si="84"/>
        <v xml:space="preserve"> </v>
      </c>
      <c r="AB186" s="178" t="str">
        <f t="shared" si="85"/>
        <v xml:space="preserve"> </v>
      </c>
      <c r="AC186" s="178" t="str">
        <f t="shared" si="86"/>
        <v xml:space="preserve"> </v>
      </c>
      <c r="AD186" s="178" t="str">
        <f t="shared" si="87"/>
        <v xml:space="preserve"> </v>
      </c>
      <c r="AE186" s="178" t="str">
        <f t="shared" si="88"/>
        <v xml:space="preserve"> </v>
      </c>
      <c r="AF186" s="224" t="str">
        <f t="shared" si="89"/>
        <v xml:space="preserve"> </v>
      </c>
      <c r="AG186" s="224" t="str">
        <f t="shared" si="90"/>
        <v xml:space="preserve"> </v>
      </c>
      <c r="AH186" s="224" t="str">
        <f t="shared" si="91"/>
        <v xml:space="preserve"> </v>
      </c>
      <c r="AI186" s="224" t="str">
        <f t="shared" si="64"/>
        <v xml:space="preserve"> </v>
      </c>
      <c r="AJ186" s="224" t="str">
        <f t="shared" si="65"/>
        <v xml:space="preserve"> </v>
      </c>
      <c r="AK186" s="224" t="str">
        <f t="shared" si="92"/>
        <v xml:space="preserve"> </v>
      </c>
      <c r="AL186" s="224" t="str">
        <f>IF($A186="N/A"," ",IF(PV=1,0,'Pricing Inputs3'!R219))</f>
        <v xml:space="preserve"> </v>
      </c>
      <c r="AM186" s="313" t="str">
        <f t="shared" si="66"/>
        <v xml:space="preserve"> </v>
      </c>
      <c r="BQ186" t="str">
        <f t="shared" si="67"/>
        <v xml:space="preserve"> </v>
      </c>
      <c r="BR186" t="str">
        <f t="shared" si="68"/>
        <v xml:space="preserve"> </v>
      </c>
      <c r="BS186" t="str">
        <f t="shared" si="69"/>
        <v xml:space="preserve"> </v>
      </c>
    </row>
    <row r="187" spans="1:71" x14ac:dyDescent="0.2">
      <c r="A187" s="253" t="str">
        <f>IF(A186="N/A","N/A",IF(EDATE(A186,1)&gt;Inputs!$Q$5,"N/A",EDATE(A186,1)))</f>
        <v>N/A</v>
      </c>
      <c r="B187" s="324" t="str">
        <f t="shared" si="62"/>
        <v xml:space="preserve"> </v>
      </c>
      <c r="C187" s="172" t="str">
        <f t="shared" si="70"/>
        <v xml:space="preserve"> </v>
      </c>
      <c r="D187" s="172" t="str">
        <f t="shared" si="71"/>
        <v xml:space="preserve"> </v>
      </c>
      <c r="E187" s="172" t="str">
        <f t="shared" si="72"/>
        <v xml:space="preserve"> </v>
      </c>
      <c r="F187" s="172" t="str">
        <f t="shared" si="73"/>
        <v xml:space="preserve"> </v>
      </c>
      <c r="G187" s="172" t="str">
        <f t="shared" si="74"/>
        <v xml:space="preserve"> </v>
      </c>
      <c r="H187" s="172" t="str">
        <f t="shared" si="75"/>
        <v xml:space="preserve"> </v>
      </c>
      <c r="I187" s="172" t="str">
        <f t="shared" si="76"/>
        <v xml:space="preserve"> </v>
      </c>
      <c r="J187" s="172" t="str">
        <f t="shared" si="77"/>
        <v xml:space="preserve"> </v>
      </c>
      <c r="K187" s="172" t="str">
        <f t="shared" si="78"/>
        <v xml:space="preserve"> </v>
      </c>
      <c r="L187" s="250" t="str">
        <f>IF($A187="N/A"," ",IF(Pricetype3=2,MAX(C187,0),IF(OR(Pricetype3=1,Pricetype3=4),IF(C187=0,0,(_xll.EURO(C187,Strikeprice3,0,0,($AH187+IF(Smile=TRUE,VLOOKUP(MAX(-5,Strikeprice3-C187),Volsmile,2),0)),($A187-DateToday)+15,IF(Pricetype3=1,1,0),0))),C187)))</f>
        <v xml:space="preserve"> </v>
      </c>
      <c r="M187" s="250" t="str">
        <f>IF($A187="N/A"," ",IF(Pricetype3=2,MAX(D187,0),IF(OR(Pricetype3=1,Pricetype3=4),IF(D187=0,0,(_xll.EURO(D187,Strikeprice3,0,0,($AH187+IF(Smile=TRUE,VLOOKUP(MAX(-5,Strikeprice3-D187),Volsmile,2),0)),($A187-DateToday)+15,IF(Pricetype3=1,1,0),0))),D187)))</f>
        <v xml:space="preserve"> </v>
      </c>
      <c r="N187" s="250" t="str">
        <f>IF($A187="N/A"," ",IF(Pricetype3=2,MAX(E187,0),IF(OR(Pricetype3=1,Pricetype3=4),IF(E187=0,0,(_xll.EURO(E187,Strikeprice3,0,0,($AK187+IF(Smile=TRUE,VLOOKUP(MAX(-5,Strikeprice3-E187),Volsmile,2),0)),($A187-DateToday)+15,IF(Pricetype3=1,1,0),0))),E187)))</f>
        <v xml:space="preserve"> </v>
      </c>
      <c r="O187" s="250" t="str">
        <f>IF($A187="N/A"," ",IF(Pricetype3=2,MAX(F187,0),IF(OR(Pricetype3=1,Pricetype3=4),IF(F187=0,0,(_xll.EURO(F187,Strikeprice3,0,0,($AK187+IF(Smile=TRUE,VLOOKUP(MAX(-5,Strikeprice3-F187),Volsmile,2),0)),($A187-DateToday)+15,IF(Pricetype3=1,1,0),0))),F187)))</f>
        <v xml:space="preserve"> </v>
      </c>
      <c r="P187" s="250" t="str">
        <f>IF($A187="N/A"," ",IF(Pricetype3=2,MAX(G187,0),IF(OR(Pricetype3=1,Pricetype3=4),IF(G187=0,0,(_xll.EURO(G187,Strikeprice3,0,0,($AK187+IF(Smile=TRUE,VLOOKUP(MAX(-5,Strikeprice3-G187),Volsmile,2),0)),($A187-DateToday)+15,IF(Pricetype3=1,1,0),0))),G187)))</f>
        <v xml:space="preserve"> </v>
      </c>
      <c r="Q187" s="250" t="str">
        <f>IF($A187="N/A"," ",IF(Pricetype3=2,MAX(H187,0),IF(OR(Pricetype3=1,Pricetype3=4),IF(H187=0,0,(_xll.EURO(H187,Strikeprice3,0,0,($AK187+IF(Smile=TRUE,VLOOKUP(MAX(-5,Strikeprice3-H187),Volsmile,2),0)),($A187-DateToday)+15,IF(Pricetype3=1,1,0),0))),H187)))</f>
        <v xml:space="preserve"> </v>
      </c>
      <c r="R187" s="250" t="str">
        <f>IF($A187="N/A"," ",IF(Pricetype3=2,MAX(I187,0),IF(OR(Pricetype3=1,Pricetype3=4),IF(I187=0,0,(_xll.EURO(I187,Strikeprice3,0,0,($AK187+IF(Smile=TRUE,VLOOKUP(MAX(-5,Strikeprice3-I187),Volsmile,2),0)),($A187-DateToday)+15,IF(Pricetype3=1,1,0),0))),I187)))</f>
        <v xml:space="preserve"> </v>
      </c>
      <c r="S187" s="250" t="str">
        <f>IF($A187="N/A"," ",IF(Pricetype3=2,MAX(J187,0),IF(OR(Pricetype3=1,Pricetype3=4),IF(J187=0,0,(_xll.EURO(J187,Strikeprice3,0,0,($AK187+IF(Smile=TRUE,VLOOKUP(MAX(-5,Strikeprice3-J187),Volsmile,2),0)),($A187-DateToday)+15,IF(Pricetype3=1,1,0),0))),J187)))</f>
        <v xml:space="preserve"> </v>
      </c>
      <c r="T187" s="250" t="str">
        <f>IF($A187="N/A"," ",IF(Pricetype3=2,MAX(K187,0),IF(OR(Pricetype3=1,Pricetype3=4),IF(K187=0,0,(_xll.EURO(K187,Strikeprice3,0,0,($AK187+IF(Smile=TRUE,VLOOKUP(MAX(-5,Strikeprice3-K187),Volsmile,2),0)),($A187-DateToday)+15,IF(Pricetype3=1,1,0),0))),K187)))</f>
        <v xml:space="preserve"> </v>
      </c>
      <c r="U187" s="177" t="str">
        <f t="shared" si="63"/>
        <v xml:space="preserve"> </v>
      </c>
      <c r="V187" s="178" t="str">
        <f t="shared" si="79"/>
        <v xml:space="preserve"> </v>
      </c>
      <c r="W187" s="178" t="str">
        <f t="shared" si="80"/>
        <v xml:space="preserve"> </v>
      </c>
      <c r="X187" s="178" t="str">
        <f t="shared" si="81"/>
        <v xml:space="preserve"> </v>
      </c>
      <c r="Y187" s="178" t="str">
        <f t="shared" si="82"/>
        <v xml:space="preserve"> </v>
      </c>
      <c r="Z187" s="178" t="str">
        <f t="shared" si="83"/>
        <v xml:space="preserve"> </v>
      </c>
      <c r="AA187" s="178" t="str">
        <f t="shared" si="84"/>
        <v xml:space="preserve"> </v>
      </c>
      <c r="AB187" s="178" t="str">
        <f t="shared" si="85"/>
        <v xml:space="preserve"> </v>
      </c>
      <c r="AC187" s="178" t="str">
        <f t="shared" si="86"/>
        <v xml:space="preserve"> </v>
      </c>
      <c r="AD187" s="178" t="str">
        <f t="shared" si="87"/>
        <v xml:space="preserve"> </v>
      </c>
      <c r="AE187" s="178" t="str">
        <f t="shared" si="88"/>
        <v xml:space="preserve"> </v>
      </c>
      <c r="AF187" s="224" t="str">
        <f t="shared" si="89"/>
        <v xml:space="preserve"> </v>
      </c>
      <c r="AG187" s="224" t="str">
        <f t="shared" si="90"/>
        <v xml:space="preserve"> </v>
      </c>
      <c r="AH187" s="224" t="str">
        <f t="shared" si="91"/>
        <v xml:space="preserve"> </v>
      </c>
      <c r="AI187" s="224" t="str">
        <f t="shared" si="64"/>
        <v xml:space="preserve"> </v>
      </c>
      <c r="AJ187" s="224" t="str">
        <f t="shared" si="65"/>
        <v xml:space="preserve"> </v>
      </c>
      <c r="AK187" s="224" t="str">
        <f t="shared" si="92"/>
        <v xml:space="preserve"> </v>
      </c>
      <c r="AL187" s="224" t="str">
        <f>IF($A187="N/A"," ",IF(PV=1,0,'Pricing Inputs3'!R220))</f>
        <v xml:space="preserve"> </v>
      </c>
      <c r="AM187" s="313" t="str">
        <f t="shared" si="66"/>
        <v xml:space="preserve"> </v>
      </c>
      <c r="BQ187" t="str">
        <f t="shared" si="67"/>
        <v xml:space="preserve"> </v>
      </c>
      <c r="BR187" t="str">
        <f t="shared" si="68"/>
        <v xml:space="preserve"> </v>
      </c>
      <c r="BS187" t="str">
        <f t="shared" si="69"/>
        <v xml:space="preserve"> </v>
      </c>
    </row>
    <row r="188" spans="1:71" x14ac:dyDescent="0.2">
      <c r="A188" s="253" t="str">
        <f>IF(A187="N/A","N/A",IF(EDATE(A187,1)&gt;Inputs!$Q$5,"N/A",EDATE(A187,1)))</f>
        <v>N/A</v>
      </c>
      <c r="B188" s="324" t="str">
        <f t="shared" si="62"/>
        <v xml:space="preserve"> </v>
      </c>
      <c r="C188" s="172" t="str">
        <f t="shared" si="70"/>
        <v xml:space="preserve"> </v>
      </c>
      <c r="D188" s="172" t="str">
        <f t="shared" si="71"/>
        <v xml:space="preserve"> </v>
      </c>
      <c r="E188" s="172" t="str">
        <f t="shared" si="72"/>
        <v xml:space="preserve"> </v>
      </c>
      <c r="F188" s="172" t="str">
        <f t="shared" si="73"/>
        <v xml:space="preserve"> </v>
      </c>
      <c r="G188" s="172" t="str">
        <f t="shared" si="74"/>
        <v xml:space="preserve"> </v>
      </c>
      <c r="H188" s="172" t="str">
        <f t="shared" si="75"/>
        <v xml:space="preserve"> </v>
      </c>
      <c r="I188" s="172" t="str">
        <f t="shared" si="76"/>
        <v xml:space="preserve"> </v>
      </c>
      <c r="J188" s="172" t="str">
        <f t="shared" si="77"/>
        <v xml:space="preserve"> </v>
      </c>
      <c r="K188" s="172" t="str">
        <f t="shared" si="78"/>
        <v xml:space="preserve"> </v>
      </c>
      <c r="L188" s="250" t="str">
        <f>IF($A188="N/A"," ",IF(Pricetype3=2,MAX(C188,0),IF(OR(Pricetype3=1,Pricetype3=4),IF(C188=0,0,(_xll.EURO(C188,Strikeprice3,0,0,($AH188+IF(Smile=TRUE,VLOOKUP(MAX(-5,Strikeprice3-C188),Volsmile,2),0)),($A188-DateToday)+15,IF(Pricetype3=1,1,0),0))),C188)))</f>
        <v xml:space="preserve"> </v>
      </c>
      <c r="M188" s="250" t="str">
        <f>IF($A188="N/A"," ",IF(Pricetype3=2,MAX(D188,0),IF(OR(Pricetype3=1,Pricetype3=4),IF(D188=0,0,(_xll.EURO(D188,Strikeprice3,0,0,($AH188+IF(Smile=TRUE,VLOOKUP(MAX(-5,Strikeprice3-D188),Volsmile,2),0)),($A188-DateToday)+15,IF(Pricetype3=1,1,0),0))),D188)))</f>
        <v xml:space="preserve"> </v>
      </c>
      <c r="N188" s="250" t="str">
        <f>IF($A188="N/A"," ",IF(Pricetype3=2,MAX(E188,0),IF(OR(Pricetype3=1,Pricetype3=4),IF(E188=0,0,(_xll.EURO(E188,Strikeprice3,0,0,($AK188+IF(Smile=TRUE,VLOOKUP(MAX(-5,Strikeprice3-E188),Volsmile,2),0)),($A188-DateToday)+15,IF(Pricetype3=1,1,0),0))),E188)))</f>
        <v xml:space="preserve"> </v>
      </c>
      <c r="O188" s="250" t="str">
        <f>IF($A188="N/A"," ",IF(Pricetype3=2,MAX(F188,0),IF(OR(Pricetype3=1,Pricetype3=4),IF(F188=0,0,(_xll.EURO(F188,Strikeprice3,0,0,($AK188+IF(Smile=TRUE,VLOOKUP(MAX(-5,Strikeprice3-F188),Volsmile,2),0)),($A188-DateToday)+15,IF(Pricetype3=1,1,0),0))),F188)))</f>
        <v xml:space="preserve"> </v>
      </c>
      <c r="P188" s="250" t="str">
        <f>IF($A188="N/A"," ",IF(Pricetype3=2,MAX(G188,0),IF(OR(Pricetype3=1,Pricetype3=4),IF(G188=0,0,(_xll.EURO(G188,Strikeprice3,0,0,($AK188+IF(Smile=TRUE,VLOOKUP(MAX(-5,Strikeprice3-G188),Volsmile,2),0)),($A188-DateToday)+15,IF(Pricetype3=1,1,0),0))),G188)))</f>
        <v xml:space="preserve"> </v>
      </c>
      <c r="Q188" s="250" t="str">
        <f>IF($A188="N/A"," ",IF(Pricetype3=2,MAX(H188,0),IF(OR(Pricetype3=1,Pricetype3=4),IF(H188=0,0,(_xll.EURO(H188,Strikeprice3,0,0,($AK188+IF(Smile=TRUE,VLOOKUP(MAX(-5,Strikeprice3-H188),Volsmile,2),0)),($A188-DateToday)+15,IF(Pricetype3=1,1,0),0))),H188)))</f>
        <v xml:space="preserve"> </v>
      </c>
      <c r="R188" s="250" t="str">
        <f>IF($A188="N/A"," ",IF(Pricetype3=2,MAX(I188,0),IF(OR(Pricetype3=1,Pricetype3=4),IF(I188=0,0,(_xll.EURO(I188,Strikeprice3,0,0,($AK188+IF(Smile=TRUE,VLOOKUP(MAX(-5,Strikeprice3-I188),Volsmile,2),0)),($A188-DateToday)+15,IF(Pricetype3=1,1,0),0))),I188)))</f>
        <v xml:space="preserve"> </v>
      </c>
      <c r="S188" s="250" t="str">
        <f>IF($A188="N/A"," ",IF(Pricetype3=2,MAX(J188,0),IF(OR(Pricetype3=1,Pricetype3=4),IF(J188=0,0,(_xll.EURO(J188,Strikeprice3,0,0,($AK188+IF(Smile=TRUE,VLOOKUP(MAX(-5,Strikeprice3-J188),Volsmile,2),0)),($A188-DateToday)+15,IF(Pricetype3=1,1,0),0))),J188)))</f>
        <v xml:space="preserve"> </v>
      </c>
      <c r="T188" s="250" t="str">
        <f>IF($A188="N/A"," ",IF(Pricetype3=2,MAX(K188,0),IF(OR(Pricetype3=1,Pricetype3=4),IF(K188=0,0,(_xll.EURO(K188,Strikeprice3,0,0,($AK188+IF(Smile=TRUE,VLOOKUP(MAX(-5,Strikeprice3-K188),Volsmile,2),0)),($A188-DateToday)+15,IF(Pricetype3=1,1,0),0))),K188)))</f>
        <v xml:space="preserve"> </v>
      </c>
      <c r="U188" s="177" t="str">
        <f t="shared" si="63"/>
        <v xml:space="preserve"> </v>
      </c>
      <c r="V188" s="178" t="str">
        <f t="shared" si="79"/>
        <v xml:space="preserve"> </v>
      </c>
      <c r="W188" s="178" t="str">
        <f t="shared" si="80"/>
        <v xml:space="preserve"> </v>
      </c>
      <c r="X188" s="178" t="str">
        <f t="shared" si="81"/>
        <v xml:space="preserve"> </v>
      </c>
      <c r="Y188" s="178" t="str">
        <f t="shared" si="82"/>
        <v xml:space="preserve"> </v>
      </c>
      <c r="Z188" s="178" t="str">
        <f t="shared" si="83"/>
        <v xml:space="preserve"> </v>
      </c>
      <c r="AA188" s="178" t="str">
        <f t="shared" si="84"/>
        <v xml:space="preserve"> </v>
      </c>
      <c r="AB188" s="178" t="str">
        <f t="shared" si="85"/>
        <v xml:space="preserve"> </v>
      </c>
      <c r="AC188" s="178" t="str">
        <f t="shared" si="86"/>
        <v xml:space="preserve"> </v>
      </c>
      <c r="AD188" s="178" t="str">
        <f t="shared" si="87"/>
        <v xml:space="preserve"> </v>
      </c>
      <c r="AE188" s="178" t="str">
        <f t="shared" si="88"/>
        <v xml:space="preserve"> </v>
      </c>
      <c r="AF188" s="224" t="str">
        <f t="shared" si="89"/>
        <v xml:space="preserve"> </v>
      </c>
      <c r="AG188" s="224" t="str">
        <f t="shared" si="90"/>
        <v xml:space="preserve"> </v>
      </c>
      <c r="AH188" s="224" t="str">
        <f t="shared" si="91"/>
        <v xml:space="preserve"> </v>
      </c>
      <c r="AI188" s="224" t="str">
        <f t="shared" si="64"/>
        <v xml:space="preserve"> </v>
      </c>
      <c r="AJ188" s="224" t="str">
        <f t="shared" si="65"/>
        <v xml:space="preserve"> </v>
      </c>
      <c r="AK188" s="224" t="str">
        <f t="shared" si="92"/>
        <v xml:space="preserve"> </v>
      </c>
      <c r="AL188" s="224" t="str">
        <f>IF($A188="N/A"," ",IF(PV=1,0,'Pricing Inputs3'!R221))</f>
        <v xml:space="preserve"> </v>
      </c>
      <c r="AM188" s="313" t="str">
        <f t="shared" si="66"/>
        <v xml:space="preserve"> </v>
      </c>
      <c r="BQ188" t="str">
        <f t="shared" si="67"/>
        <v xml:space="preserve"> </v>
      </c>
      <c r="BR188" t="str">
        <f t="shared" si="68"/>
        <v xml:space="preserve"> </v>
      </c>
      <c r="BS188" t="str">
        <f t="shared" si="69"/>
        <v xml:space="preserve"> </v>
      </c>
    </row>
    <row r="189" spans="1:71" x14ac:dyDescent="0.2">
      <c r="A189" s="253" t="str">
        <f>IF(A188="N/A","N/A",IF(EDATE(A188,1)&gt;Inputs!$Q$5,"N/A",EDATE(A188,1)))</f>
        <v>N/A</v>
      </c>
      <c r="B189" s="324" t="str">
        <f t="shared" si="62"/>
        <v xml:space="preserve"> </v>
      </c>
      <c r="C189" s="172" t="str">
        <f t="shared" si="70"/>
        <v xml:space="preserve"> </v>
      </c>
      <c r="D189" s="172" t="str">
        <f t="shared" si="71"/>
        <v xml:space="preserve"> </v>
      </c>
      <c r="E189" s="172" t="str">
        <f t="shared" si="72"/>
        <v xml:space="preserve"> </v>
      </c>
      <c r="F189" s="172" t="str">
        <f t="shared" si="73"/>
        <v xml:space="preserve"> </v>
      </c>
      <c r="G189" s="172" t="str">
        <f t="shared" si="74"/>
        <v xml:space="preserve"> </v>
      </c>
      <c r="H189" s="172" t="str">
        <f t="shared" si="75"/>
        <v xml:space="preserve"> </v>
      </c>
      <c r="I189" s="172" t="str">
        <f t="shared" si="76"/>
        <v xml:space="preserve"> </v>
      </c>
      <c r="J189" s="172" t="str">
        <f t="shared" si="77"/>
        <v xml:space="preserve"> </v>
      </c>
      <c r="K189" s="172" t="str">
        <f t="shared" si="78"/>
        <v xml:space="preserve"> </v>
      </c>
      <c r="L189" s="250" t="str">
        <f>IF($A189="N/A"," ",IF(Pricetype3=2,MAX(C189,0),IF(OR(Pricetype3=1,Pricetype3=4),IF(C189=0,0,(_xll.EURO(C189,Strikeprice3,0,0,($AH189+IF(Smile=TRUE,VLOOKUP(MAX(-5,Strikeprice3-C189),Volsmile,2),0)),($A189-DateToday)+15,IF(Pricetype3=1,1,0),0))),C189)))</f>
        <v xml:space="preserve"> </v>
      </c>
      <c r="M189" s="250" t="str">
        <f>IF($A189="N/A"," ",IF(Pricetype3=2,MAX(D189,0),IF(OR(Pricetype3=1,Pricetype3=4),IF(D189=0,0,(_xll.EURO(D189,Strikeprice3,0,0,($AH189+IF(Smile=TRUE,VLOOKUP(MAX(-5,Strikeprice3-D189),Volsmile,2),0)),($A189-DateToday)+15,IF(Pricetype3=1,1,0),0))),D189)))</f>
        <v xml:space="preserve"> </v>
      </c>
      <c r="N189" s="250" t="str">
        <f>IF($A189="N/A"," ",IF(Pricetype3=2,MAX(E189,0),IF(OR(Pricetype3=1,Pricetype3=4),IF(E189=0,0,(_xll.EURO(E189,Strikeprice3,0,0,($AK189+IF(Smile=TRUE,VLOOKUP(MAX(-5,Strikeprice3-E189),Volsmile,2),0)),($A189-DateToday)+15,IF(Pricetype3=1,1,0),0))),E189)))</f>
        <v xml:space="preserve"> </v>
      </c>
      <c r="O189" s="250" t="str">
        <f>IF($A189="N/A"," ",IF(Pricetype3=2,MAX(F189,0),IF(OR(Pricetype3=1,Pricetype3=4),IF(F189=0,0,(_xll.EURO(F189,Strikeprice3,0,0,($AK189+IF(Smile=TRUE,VLOOKUP(MAX(-5,Strikeprice3-F189),Volsmile,2),0)),($A189-DateToday)+15,IF(Pricetype3=1,1,0),0))),F189)))</f>
        <v xml:space="preserve"> </v>
      </c>
      <c r="P189" s="250" t="str">
        <f>IF($A189="N/A"," ",IF(Pricetype3=2,MAX(G189,0),IF(OR(Pricetype3=1,Pricetype3=4),IF(G189=0,0,(_xll.EURO(G189,Strikeprice3,0,0,($AK189+IF(Smile=TRUE,VLOOKUP(MAX(-5,Strikeprice3-G189),Volsmile,2),0)),($A189-DateToday)+15,IF(Pricetype3=1,1,0),0))),G189)))</f>
        <v xml:space="preserve"> </v>
      </c>
      <c r="Q189" s="250" t="str">
        <f>IF($A189="N/A"," ",IF(Pricetype3=2,MAX(H189,0),IF(OR(Pricetype3=1,Pricetype3=4),IF(H189=0,0,(_xll.EURO(H189,Strikeprice3,0,0,($AK189+IF(Smile=TRUE,VLOOKUP(MAX(-5,Strikeprice3-H189),Volsmile,2),0)),($A189-DateToday)+15,IF(Pricetype3=1,1,0),0))),H189)))</f>
        <v xml:space="preserve"> </v>
      </c>
      <c r="R189" s="250" t="str">
        <f>IF($A189="N/A"," ",IF(Pricetype3=2,MAX(I189,0),IF(OR(Pricetype3=1,Pricetype3=4),IF(I189=0,0,(_xll.EURO(I189,Strikeprice3,0,0,($AK189+IF(Smile=TRUE,VLOOKUP(MAX(-5,Strikeprice3-I189),Volsmile,2),0)),($A189-DateToday)+15,IF(Pricetype3=1,1,0),0))),I189)))</f>
        <v xml:space="preserve"> </v>
      </c>
      <c r="S189" s="250" t="str">
        <f>IF($A189="N/A"," ",IF(Pricetype3=2,MAX(J189,0),IF(OR(Pricetype3=1,Pricetype3=4),IF(J189=0,0,(_xll.EURO(J189,Strikeprice3,0,0,($AK189+IF(Smile=TRUE,VLOOKUP(MAX(-5,Strikeprice3-J189),Volsmile,2),0)),($A189-DateToday)+15,IF(Pricetype3=1,1,0),0))),J189)))</f>
        <v xml:space="preserve"> </v>
      </c>
      <c r="T189" s="250" t="str">
        <f>IF($A189="N/A"," ",IF(Pricetype3=2,MAX(K189,0),IF(OR(Pricetype3=1,Pricetype3=4),IF(K189=0,0,(_xll.EURO(K189,Strikeprice3,0,0,($AK189+IF(Smile=TRUE,VLOOKUP(MAX(-5,Strikeprice3-K189),Volsmile,2),0)),($A189-DateToday)+15,IF(Pricetype3=1,1,0),0))),K189)))</f>
        <v xml:space="preserve"> </v>
      </c>
      <c r="U189" s="177" t="str">
        <f t="shared" si="63"/>
        <v xml:space="preserve"> </v>
      </c>
      <c r="V189" s="178" t="str">
        <f t="shared" si="79"/>
        <v xml:space="preserve"> </v>
      </c>
      <c r="W189" s="178" t="str">
        <f t="shared" si="80"/>
        <v xml:space="preserve"> </v>
      </c>
      <c r="X189" s="178" t="str">
        <f t="shared" si="81"/>
        <v xml:space="preserve"> </v>
      </c>
      <c r="Y189" s="178" t="str">
        <f t="shared" si="82"/>
        <v xml:space="preserve"> </v>
      </c>
      <c r="Z189" s="178" t="str">
        <f t="shared" si="83"/>
        <v xml:space="preserve"> </v>
      </c>
      <c r="AA189" s="178" t="str">
        <f t="shared" si="84"/>
        <v xml:space="preserve"> </v>
      </c>
      <c r="AB189" s="178" t="str">
        <f t="shared" si="85"/>
        <v xml:space="preserve"> </v>
      </c>
      <c r="AC189" s="178" t="str">
        <f t="shared" si="86"/>
        <v xml:space="preserve"> </v>
      </c>
      <c r="AD189" s="178" t="str">
        <f t="shared" si="87"/>
        <v xml:space="preserve"> </v>
      </c>
      <c r="AE189" s="178" t="str">
        <f t="shared" si="88"/>
        <v xml:space="preserve"> </v>
      </c>
      <c r="AF189" s="224" t="str">
        <f t="shared" si="89"/>
        <v xml:space="preserve"> </v>
      </c>
      <c r="AG189" s="224" t="str">
        <f t="shared" si="90"/>
        <v xml:space="preserve"> </v>
      </c>
      <c r="AH189" s="224" t="str">
        <f t="shared" si="91"/>
        <v xml:space="preserve"> </v>
      </c>
      <c r="AI189" s="224" t="str">
        <f t="shared" si="64"/>
        <v xml:space="preserve"> </v>
      </c>
      <c r="AJ189" s="224" t="str">
        <f t="shared" si="65"/>
        <v xml:space="preserve"> </v>
      </c>
      <c r="AK189" s="224" t="str">
        <f t="shared" si="92"/>
        <v xml:space="preserve"> </v>
      </c>
      <c r="AL189" s="224" t="str">
        <f>IF($A189="N/A"," ",IF(PV=1,0,'Pricing Inputs3'!R222))</f>
        <v xml:space="preserve"> </v>
      </c>
      <c r="AM189" s="313" t="str">
        <f t="shared" si="66"/>
        <v xml:space="preserve"> </v>
      </c>
      <c r="BQ189" t="str">
        <f t="shared" si="67"/>
        <v xml:space="preserve"> </v>
      </c>
      <c r="BR189" t="str">
        <f t="shared" si="68"/>
        <v xml:space="preserve"> </v>
      </c>
      <c r="BS189" t="str">
        <f t="shared" si="69"/>
        <v xml:space="preserve"> </v>
      </c>
    </row>
    <row r="190" spans="1:71" x14ac:dyDescent="0.2">
      <c r="A190" s="253" t="str">
        <f>IF(A189="N/A","N/A",IF(EDATE(A189,1)&gt;Inputs!$Q$5,"N/A",EDATE(A189,1)))</f>
        <v>N/A</v>
      </c>
      <c r="B190" s="324" t="str">
        <f t="shared" si="62"/>
        <v xml:space="preserve"> </v>
      </c>
      <c r="C190" s="172" t="str">
        <f t="shared" si="70"/>
        <v xml:space="preserve"> </v>
      </c>
      <c r="D190" s="172" t="str">
        <f t="shared" si="71"/>
        <v xml:space="preserve"> </v>
      </c>
      <c r="E190" s="172" t="str">
        <f t="shared" si="72"/>
        <v xml:space="preserve"> </v>
      </c>
      <c r="F190" s="172" t="str">
        <f t="shared" si="73"/>
        <v xml:space="preserve"> </v>
      </c>
      <c r="G190" s="172" t="str">
        <f t="shared" si="74"/>
        <v xml:space="preserve"> </v>
      </c>
      <c r="H190" s="172" t="str">
        <f t="shared" si="75"/>
        <v xml:space="preserve"> </v>
      </c>
      <c r="I190" s="172" t="str">
        <f t="shared" si="76"/>
        <v xml:space="preserve"> </v>
      </c>
      <c r="J190" s="172" t="str">
        <f t="shared" si="77"/>
        <v xml:space="preserve"> </v>
      </c>
      <c r="K190" s="172" t="str">
        <f t="shared" si="78"/>
        <v xml:space="preserve"> </v>
      </c>
      <c r="L190" s="250" t="str">
        <f>IF($A190="N/A"," ",IF(Pricetype3=2,MAX(C190,0),IF(OR(Pricetype3=1,Pricetype3=4),IF(C190=0,0,(_xll.EURO(C190,Strikeprice3,0,0,($AH190+IF(Smile=TRUE,VLOOKUP(MAX(-5,Strikeprice3-C190),Volsmile,2),0)),($A190-DateToday)+15,IF(Pricetype3=1,1,0),0))),C190)))</f>
        <v xml:space="preserve"> </v>
      </c>
      <c r="M190" s="250" t="str">
        <f>IF($A190="N/A"," ",IF(Pricetype3=2,MAX(D190,0),IF(OR(Pricetype3=1,Pricetype3=4),IF(D190=0,0,(_xll.EURO(D190,Strikeprice3,0,0,($AH190+IF(Smile=TRUE,VLOOKUP(MAX(-5,Strikeprice3-D190),Volsmile,2),0)),($A190-DateToday)+15,IF(Pricetype3=1,1,0),0))),D190)))</f>
        <v xml:space="preserve"> </v>
      </c>
      <c r="N190" s="250" t="str">
        <f>IF($A190="N/A"," ",IF(Pricetype3=2,MAX(E190,0),IF(OR(Pricetype3=1,Pricetype3=4),IF(E190=0,0,(_xll.EURO(E190,Strikeprice3,0,0,($AK190+IF(Smile=TRUE,VLOOKUP(MAX(-5,Strikeprice3-E190),Volsmile,2),0)),($A190-DateToday)+15,IF(Pricetype3=1,1,0),0))),E190)))</f>
        <v xml:space="preserve"> </v>
      </c>
      <c r="O190" s="250" t="str">
        <f>IF($A190="N/A"," ",IF(Pricetype3=2,MAX(F190,0),IF(OR(Pricetype3=1,Pricetype3=4),IF(F190=0,0,(_xll.EURO(F190,Strikeprice3,0,0,($AK190+IF(Smile=TRUE,VLOOKUP(MAX(-5,Strikeprice3-F190),Volsmile,2),0)),($A190-DateToday)+15,IF(Pricetype3=1,1,0),0))),F190)))</f>
        <v xml:space="preserve"> </v>
      </c>
      <c r="P190" s="250" t="str">
        <f>IF($A190="N/A"," ",IF(Pricetype3=2,MAX(G190,0),IF(OR(Pricetype3=1,Pricetype3=4),IF(G190=0,0,(_xll.EURO(G190,Strikeprice3,0,0,($AK190+IF(Smile=TRUE,VLOOKUP(MAX(-5,Strikeprice3-G190),Volsmile,2),0)),($A190-DateToday)+15,IF(Pricetype3=1,1,0),0))),G190)))</f>
        <v xml:space="preserve"> </v>
      </c>
      <c r="Q190" s="250" t="str">
        <f>IF($A190="N/A"," ",IF(Pricetype3=2,MAX(H190,0),IF(OR(Pricetype3=1,Pricetype3=4),IF(H190=0,0,(_xll.EURO(H190,Strikeprice3,0,0,($AK190+IF(Smile=TRUE,VLOOKUP(MAX(-5,Strikeprice3-H190),Volsmile,2),0)),($A190-DateToday)+15,IF(Pricetype3=1,1,0),0))),H190)))</f>
        <v xml:space="preserve"> </v>
      </c>
      <c r="R190" s="250" t="str">
        <f>IF($A190="N/A"," ",IF(Pricetype3=2,MAX(I190,0),IF(OR(Pricetype3=1,Pricetype3=4),IF(I190=0,0,(_xll.EURO(I190,Strikeprice3,0,0,($AK190+IF(Smile=TRUE,VLOOKUP(MAX(-5,Strikeprice3-I190),Volsmile,2),0)),($A190-DateToday)+15,IF(Pricetype3=1,1,0),0))),I190)))</f>
        <v xml:space="preserve"> </v>
      </c>
      <c r="S190" s="250" t="str">
        <f>IF($A190="N/A"," ",IF(Pricetype3=2,MAX(J190,0),IF(OR(Pricetype3=1,Pricetype3=4),IF(J190=0,0,(_xll.EURO(J190,Strikeprice3,0,0,($AK190+IF(Smile=TRUE,VLOOKUP(MAX(-5,Strikeprice3-J190),Volsmile,2),0)),($A190-DateToday)+15,IF(Pricetype3=1,1,0),0))),J190)))</f>
        <v xml:space="preserve"> </v>
      </c>
      <c r="T190" s="250" t="str">
        <f>IF($A190="N/A"," ",IF(Pricetype3=2,MAX(K190,0),IF(OR(Pricetype3=1,Pricetype3=4),IF(K190=0,0,(_xll.EURO(K190,Strikeprice3,0,0,($AK190+IF(Smile=TRUE,VLOOKUP(MAX(-5,Strikeprice3-K190),Volsmile,2),0)),($A190-DateToday)+15,IF(Pricetype3=1,1,0),0))),K190)))</f>
        <v xml:space="preserve"> </v>
      </c>
      <c r="U190" s="177" t="str">
        <f t="shared" si="63"/>
        <v xml:space="preserve"> </v>
      </c>
      <c r="V190" s="178" t="str">
        <f t="shared" si="79"/>
        <v xml:space="preserve"> </v>
      </c>
      <c r="W190" s="178" t="str">
        <f t="shared" si="80"/>
        <v xml:space="preserve"> </v>
      </c>
      <c r="X190" s="178" t="str">
        <f t="shared" si="81"/>
        <v xml:space="preserve"> </v>
      </c>
      <c r="Y190" s="178" t="str">
        <f t="shared" si="82"/>
        <v xml:space="preserve"> </v>
      </c>
      <c r="Z190" s="178" t="str">
        <f t="shared" si="83"/>
        <v xml:space="preserve"> </v>
      </c>
      <c r="AA190" s="178" t="str">
        <f t="shared" si="84"/>
        <v xml:space="preserve"> </v>
      </c>
      <c r="AB190" s="178" t="str">
        <f t="shared" si="85"/>
        <v xml:space="preserve"> </v>
      </c>
      <c r="AC190" s="178" t="str">
        <f t="shared" si="86"/>
        <v xml:space="preserve"> </v>
      </c>
      <c r="AD190" s="178" t="str">
        <f t="shared" si="87"/>
        <v xml:space="preserve"> </v>
      </c>
      <c r="AE190" s="178" t="str">
        <f t="shared" si="88"/>
        <v xml:space="preserve"> </v>
      </c>
      <c r="AF190" s="224" t="str">
        <f t="shared" si="89"/>
        <v xml:space="preserve"> </v>
      </c>
      <c r="AG190" s="224" t="str">
        <f t="shared" si="90"/>
        <v xml:space="preserve"> </v>
      </c>
      <c r="AH190" s="224" t="str">
        <f t="shared" si="91"/>
        <v xml:space="preserve"> </v>
      </c>
      <c r="AI190" s="224" t="str">
        <f t="shared" si="64"/>
        <v xml:space="preserve"> </v>
      </c>
      <c r="AJ190" s="224" t="str">
        <f t="shared" si="65"/>
        <v xml:space="preserve"> </v>
      </c>
      <c r="AK190" s="224" t="str">
        <f t="shared" si="92"/>
        <v xml:space="preserve"> </v>
      </c>
      <c r="AL190" s="224" t="str">
        <f>IF($A190="N/A"," ",IF(PV=1,0,'Pricing Inputs3'!R223))</f>
        <v xml:space="preserve"> </v>
      </c>
      <c r="AM190" s="313" t="str">
        <f t="shared" si="66"/>
        <v xml:space="preserve"> </v>
      </c>
      <c r="BQ190" t="str">
        <f t="shared" si="67"/>
        <v xml:space="preserve"> </v>
      </c>
      <c r="BR190" t="str">
        <f t="shared" si="68"/>
        <v xml:space="preserve"> </v>
      </c>
      <c r="BS190" t="str">
        <f t="shared" si="69"/>
        <v xml:space="preserve"> </v>
      </c>
    </row>
    <row r="191" spans="1:71" x14ac:dyDescent="0.2">
      <c r="A191" s="253" t="str">
        <f>IF(A190="N/A","N/A",IF(EDATE(A190,1)&gt;Inputs!$Q$5,"N/A",EDATE(A190,1)))</f>
        <v>N/A</v>
      </c>
      <c r="B191" s="324" t="str">
        <f t="shared" si="62"/>
        <v xml:space="preserve"> </v>
      </c>
      <c r="C191" s="172" t="str">
        <f t="shared" si="70"/>
        <v xml:space="preserve"> </v>
      </c>
      <c r="D191" s="172" t="str">
        <f t="shared" si="71"/>
        <v xml:space="preserve"> </v>
      </c>
      <c r="E191" s="172" t="str">
        <f t="shared" si="72"/>
        <v xml:space="preserve"> </v>
      </c>
      <c r="F191" s="172" t="str">
        <f t="shared" si="73"/>
        <v xml:space="preserve"> </v>
      </c>
      <c r="G191" s="172" t="str">
        <f t="shared" si="74"/>
        <v xml:space="preserve"> </v>
      </c>
      <c r="H191" s="172" t="str">
        <f t="shared" si="75"/>
        <v xml:space="preserve"> </v>
      </c>
      <c r="I191" s="172" t="str">
        <f t="shared" si="76"/>
        <v xml:space="preserve"> </v>
      </c>
      <c r="J191" s="172" t="str">
        <f t="shared" si="77"/>
        <v xml:space="preserve"> </v>
      </c>
      <c r="K191" s="172" t="str">
        <f t="shared" si="78"/>
        <v xml:space="preserve"> </v>
      </c>
      <c r="L191" s="250" t="str">
        <f>IF($A191="N/A"," ",IF(Pricetype3=2,MAX(C191,0),IF(OR(Pricetype3=1,Pricetype3=4),IF(C191=0,0,(_xll.EURO(C191,Strikeprice3,0,0,($AH191+IF(Smile=TRUE,VLOOKUP(MAX(-5,Strikeprice3-C191),Volsmile,2),0)),($A191-DateToday)+15,IF(Pricetype3=1,1,0),0))),C191)))</f>
        <v xml:space="preserve"> </v>
      </c>
      <c r="M191" s="250" t="str">
        <f>IF($A191="N/A"," ",IF(Pricetype3=2,MAX(D191,0),IF(OR(Pricetype3=1,Pricetype3=4),IF(D191=0,0,(_xll.EURO(D191,Strikeprice3,0,0,($AH191+IF(Smile=TRUE,VLOOKUP(MAX(-5,Strikeprice3-D191),Volsmile,2),0)),($A191-DateToday)+15,IF(Pricetype3=1,1,0),0))),D191)))</f>
        <v xml:space="preserve"> </v>
      </c>
      <c r="N191" s="250" t="str">
        <f>IF($A191="N/A"," ",IF(Pricetype3=2,MAX(E191,0),IF(OR(Pricetype3=1,Pricetype3=4),IF(E191=0,0,(_xll.EURO(E191,Strikeprice3,0,0,($AK191+IF(Smile=TRUE,VLOOKUP(MAX(-5,Strikeprice3-E191),Volsmile,2),0)),($A191-DateToday)+15,IF(Pricetype3=1,1,0),0))),E191)))</f>
        <v xml:space="preserve"> </v>
      </c>
      <c r="O191" s="250" t="str">
        <f>IF($A191="N/A"," ",IF(Pricetype3=2,MAX(F191,0),IF(OR(Pricetype3=1,Pricetype3=4),IF(F191=0,0,(_xll.EURO(F191,Strikeprice3,0,0,($AK191+IF(Smile=TRUE,VLOOKUP(MAX(-5,Strikeprice3-F191),Volsmile,2),0)),($A191-DateToday)+15,IF(Pricetype3=1,1,0),0))),F191)))</f>
        <v xml:space="preserve"> </v>
      </c>
      <c r="P191" s="250" t="str">
        <f>IF($A191="N/A"," ",IF(Pricetype3=2,MAX(G191,0),IF(OR(Pricetype3=1,Pricetype3=4),IF(G191=0,0,(_xll.EURO(G191,Strikeprice3,0,0,($AK191+IF(Smile=TRUE,VLOOKUP(MAX(-5,Strikeprice3-G191),Volsmile,2),0)),($A191-DateToday)+15,IF(Pricetype3=1,1,0),0))),G191)))</f>
        <v xml:space="preserve"> </v>
      </c>
      <c r="Q191" s="250" t="str">
        <f>IF($A191="N/A"," ",IF(Pricetype3=2,MAX(H191,0),IF(OR(Pricetype3=1,Pricetype3=4),IF(H191=0,0,(_xll.EURO(H191,Strikeprice3,0,0,($AK191+IF(Smile=TRUE,VLOOKUP(MAX(-5,Strikeprice3-H191),Volsmile,2),0)),($A191-DateToday)+15,IF(Pricetype3=1,1,0),0))),H191)))</f>
        <v xml:space="preserve"> </v>
      </c>
      <c r="R191" s="250" t="str">
        <f>IF($A191="N/A"," ",IF(Pricetype3=2,MAX(I191,0),IF(OR(Pricetype3=1,Pricetype3=4),IF(I191=0,0,(_xll.EURO(I191,Strikeprice3,0,0,($AK191+IF(Smile=TRUE,VLOOKUP(MAX(-5,Strikeprice3-I191),Volsmile,2),0)),($A191-DateToday)+15,IF(Pricetype3=1,1,0),0))),I191)))</f>
        <v xml:space="preserve"> </v>
      </c>
      <c r="S191" s="250" t="str">
        <f>IF($A191="N/A"," ",IF(Pricetype3=2,MAX(J191,0),IF(OR(Pricetype3=1,Pricetype3=4),IF(J191=0,0,(_xll.EURO(J191,Strikeprice3,0,0,($AK191+IF(Smile=TRUE,VLOOKUP(MAX(-5,Strikeprice3-J191),Volsmile,2),0)),($A191-DateToday)+15,IF(Pricetype3=1,1,0),0))),J191)))</f>
        <v xml:space="preserve"> </v>
      </c>
      <c r="T191" s="250" t="str">
        <f>IF($A191="N/A"," ",IF(Pricetype3=2,MAX(K191,0),IF(OR(Pricetype3=1,Pricetype3=4),IF(K191=0,0,(_xll.EURO(K191,Strikeprice3,0,0,($AK191+IF(Smile=TRUE,VLOOKUP(MAX(-5,Strikeprice3-K191),Volsmile,2),0)),($A191-DateToday)+15,IF(Pricetype3=1,1,0),0))),K191)))</f>
        <v xml:space="preserve"> </v>
      </c>
      <c r="U191" s="177" t="str">
        <f t="shared" si="63"/>
        <v xml:space="preserve"> </v>
      </c>
      <c r="V191" s="178" t="str">
        <f t="shared" si="79"/>
        <v xml:space="preserve"> </v>
      </c>
      <c r="W191" s="178" t="str">
        <f t="shared" si="80"/>
        <v xml:space="preserve"> </v>
      </c>
      <c r="X191" s="178" t="str">
        <f t="shared" si="81"/>
        <v xml:space="preserve"> </v>
      </c>
      <c r="Y191" s="178" t="str">
        <f t="shared" si="82"/>
        <v xml:space="preserve"> </v>
      </c>
      <c r="Z191" s="178" t="str">
        <f t="shared" si="83"/>
        <v xml:space="preserve"> </v>
      </c>
      <c r="AA191" s="178" t="str">
        <f t="shared" si="84"/>
        <v xml:space="preserve"> </v>
      </c>
      <c r="AB191" s="178" t="str">
        <f t="shared" si="85"/>
        <v xml:space="preserve"> </v>
      </c>
      <c r="AC191" s="178" t="str">
        <f t="shared" si="86"/>
        <v xml:space="preserve"> </v>
      </c>
      <c r="AD191" s="178" t="str">
        <f t="shared" si="87"/>
        <v xml:space="preserve"> </v>
      </c>
      <c r="AE191" s="178" t="str">
        <f t="shared" si="88"/>
        <v xml:space="preserve"> </v>
      </c>
      <c r="AF191" s="224" t="str">
        <f t="shared" si="89"/>
        <v xml:space="preserve"> </v>
      </c>
      <c r="AG191" s="224" t="str">
        <f t="shared" si="90"/>
        <v xml:space="preserve"> </v>
      </c>
      <c r="AH191" s="224" t="str">
        <f t="shared" si="91"/>
        <v xml:space="preserve"> </v>
      </c>
      <c r="AI191" s="224" t="str">
        <f t="shared" si="64"/>
        <v xml:space="preserve"> </v>
      </c>
      <c r="AJ191" s="224" t="str">
        <f t="shared" si="65"/>
        <v xml:space="preserve"> </v>
      </c>
      <c r="AK191" s="224" t="str">
        <f t="shared" si="92"/>
        <v xml:space="preserve"> </v>
      </c>
      <c r="AL191" s="224" t="str">
        <f>IF($A191="N/A"," ",IF(PV=1,0,'Pricing Inputs3'!R224))</f>
        <v xml:space="preserve"> </v>
      </c>
      <c r="AM191" s="313" t="str">
        <f t="shared" si="66"/>
        <v xml:space="preserve"> </v>
      </c>
      <c r="BQ191" t="str">
        <f t="shared" si="67"/>
        <v xml:space="preserve"> </v>
      </c>
      <c r="BR191" t="str">
        <f t="shared" si="68"/>
        <v xml:space="preserve"> </v>
      </c>
      <c r="BS191" t="str">
        <f t="shared" si="69"/>
        <v xml:space="preserve"> </v>
      </c>
    </row>
    <row r="192" spans="1:71" x14ac:dyDescent="0.2">
      <c r="A192" s="253" t="str">
        <f>IF(A191="N/A","N/A",IF(EDATE(A191,1)&gt;Inputs!$Q$5,"N/A",EDATE(A191,1)))</f>
        <v>N/A</v>
      </c>
      <c r="B192" s="324" t="str">
        <f t="shared" si="62"/>
        <v xml:space="preserve"> </v>
      </c>
      <c r="C192" s="172" t="str">
        <f t="shared" si="70"/>
        <v xml:space="preserve"> </v>
      </c>
      <c r="D192" s="172" t="str">
        <f t="shared" si="71"/>
        <v xml:space="preserve"> </v>
      </c>
      <c r="E192" s="172" t="str">
        <f t="shared" si="72"/>
        <v xml:space="preserve"> </v>
      </c>
      <c r="F192" s="172" t="str">
        <f t="shared" si="73"/>
        <v xml:space="preserve"> </v>
      </c>
      <c r="G192" s="172" t="str">
        <f t="shared" si="74"/>
        <v xml:space="preserve"> </v>
      </c>
      <c r="H192" s="172" t="str">
        <f t="shared" si="75"/>
        <v xml:space="preserve"> </v>
      </c>
      <c r="I192" s="172" t="str">
        <f t="shared" si="76"/>
        <v xml:space="preserve"> </v>
      </c>
      <c r="J192" s="172" t="str">
        <f t="shared" si="77"/>
        <v xml:space="preserve"> </v>
      </c>
      <c r="K192" s="172" t="str">
        <f t="shared" si="78"/>
        <v xml:space="preserve"> </v>
      </c>
      <c r="L192" s="250" t="str">
        <f>IF($A192="N/A"," ",IF(Pricetype3=2,MAX(C192,0),IF(OR(Pricetype3=1,Pricetype3=4),IF(C192=0,0,(_xll.EURO(C192,Strikeprice3,0,0,($AH192+IF(Smile=TRUE,VLOOKUP(MAX(-5,Strikeprice3-C192),Volsmile,2),0)),($A192-DateToday)+15,IF(Pricetype3=1,1,0),0))),C192)))</f>
        <v xml:space="preserve"> </v>
      </c>
      <c r="M192" s="250" t="str">
        <f>IF($A192="N/A"," ",IF(Pricetype3=2,MAX(D192,0),IF(OR(Pricetype3=1,Pricetype3=4),IF(D192=0,0,(_xll.EURO(D192,Strikeprice3,0,0,($AH192+IF(Smile=TRUE,VLOOKUP(MAX(-5,Strikeprice3-D192),Volsmile,2),0)),($A192-DateToday)+15,IF(Pricetype3=1,1,0),0))),D192)))</f>
        <v xml:space="preserve"> </v>
      </c>
      <c r="N192" s="250" t="str">
        <f>IF($A192="N/A"," ",IF(Pricetype3=2,MAX(E192,0),IF(OR(Pricetype3=1,Pricetype3=4),IF(E192=0,0,(_xll.EURO(E192,Strikeprice3,0,0,($AK192+IF(Smile=TRUE,VLOOKUP(MAX(-5,Strikeprice3-E192),Volsmile,2),0)),($A192-DateToday)+15,IF(Pricetype3=1,1,0),0))),E192)))</f>
        <v xml:space="preserve"> </v>
      </c>
      <c r="O192" s="250" t="str">
        <f>IF($A192="N/A"," ",IF(Pricetype3=2,MAX(F192,0),IF(OR(Pricetype3=1,Pricetype3=4),IF(F192=0,0,(_xll.EURO(F192,Strikeprice3,0,0,($AK192+IF(Smile=TRUE,VLOOKUP(MAX(-5,Strikeprice3-F192),Volsmile,2),0)),($A192-DateToday)+15,IF(Pricetype3=1,1,0),0))),F192)))</f>
        <v xml:space="preserve"> </v>
      </c>
      <c r="P192" s="250" t="str">
        <f>IF($A192="N/A"," ",IF(Pricetype3=2,MAX(G192,0),IF(OR(Pricetype3=1,Pricetype3=4),IF(G192=0,0,(_xll.EURO(G192,Strikeprice3,0,0,($AK192+IF(Smile=TRUE,VLOOKUP(MAX(-5,Strikeprice3-G192),Volsmile,2),0)),($A192-DateToday)+15,IF(Pricetype3=1,1,0),0))),G192)))</f>
        <v xml:space="preserve"> </v>
      </c>
      <c r="Q192" s="250" t="str">
        <f>IF($A192="N/A"," ",IF(Pricetype3=2,MAX(H192,0),IF(OR(Pricetype3=1,Pricetype3=4),IF(H192=0,0,(_xll.EURO(H192,Strikeprice3,0,0,($AK192+IF(Smile=TRUE,VLOOKUP(MAX(-5,Strikeprice3-H192),Volsmile,2),0)),($A192-DateToday)+15,IF(Pricetype3=1,1,0),0))),H192)))</f>
        <v xml:space="preserve"> </v>
      </c>
      <c r="R192" s="250" t="str">
        <f>IF($A192="N/A"," ",IF(Pricetype3=2,MAX(I192,0),IF(OR(Pricetype3=1,Pricetype3=4),IF(I192=0,0,(_xll.EURO(I192,Strikeprice3,0,0,($AK192+IF(Smile=TRUE,VLOOKUP(MAX(-5,Strikeprice3-I192),Volsmile,2),0)),($A192-DateToday)+15,IF(Pricetype3=1,1,0),0))),I192)))</f>
        <v xml:space="preserve"> </v>
      </c>
      <c r="S192" s="250" t="str">
        <f>IF($A192="N/A"," ",IF(Pricetype3=2,MAX(J192,0),IF(OR(Pricetype3=1,Pricetype3=4),IF(J192=0,0,(_xll.EURO(J192,Strikeprice3,0,0,($AK192+IF(Smile=TRUE,VLOOKUP(MAX(-5,Strikeprice3-J192),Volsmile,2),0)),($A192-DateToday)+15,IF(Pricetype3=1,1,0),0))),J192)))</f>
        <v xml:space="preserve"> </v>
      </c>
      <c r="T192" s="250" t="str">
        <f>IF($A192="N/A"," ",IF(Pricetype3=2,MAX(K192,0),IF(OR(Pricetype3=1,Pricetype3=4),IF(K192=0,0,(_xll.EURO(K192,Strikeprice3,0,0,($AK192+IF(Smile=TRUE,VLOOKUP(MAX(-5,Strikeprice3-K192),Volsmile,2),0)),($A192-DateToday)+15,IF(Pricetype3=1,1,0),0))),K192)))</f>
        <v xml:space="preserve"> </v>
      </c>
      <c r="U192" s="177" t="str">
        <f t="shared" si="63"/>
        <v xml:space="preserve"> </v>
      </c>
      <c r="V192" s="178" t="str">
        <f t="shared" si="79"/>
        <v xml:space="preserve"> </v>
      </c>
      <c r="W192" s="178" t="str">
        <f t="shared" si="80"/>
        <v xml:space="preserve"> </v>
      </c>
      <c r="X192" s="178" t="str">
        <f t="shared" si="81"/>
        <v xml:space="preserve"> </v>
      </c>
      <c r="Y192" s="178" t="str">
        <f t="shared" si="82"/>
        <v xml:space="preserve"> </v>
      </c>
      <c r="Z192" s="178" t="str">
        <f t="shared" si="83"/>
        <v xml:space="preserve"> </v>
      </c>
      <c r="AA192" s="178" t="str">
        <f t="shared" si="84"/>
        <v xml:space="preserve"> </v>
      </c>
      <c r="AB192" s="178" t="str">
        <f t="shared" si="85"/>
        <v xml:space="preserve"> </v>
      </c>
      <c r="AC192" s="178" t="str">
        <f t="shared" si="86"/>
        <v xml:space="preserve"> </v>
      </c>
      <c r="AD192" s="178" t="str">
        <f t="shared" si="87"/>
        <v xml:space="preserve"> </v>
      </c>
      <c r="AE192" s="178" t="str">
        <f t="shared" si="88"/>
        <v xml:space="preserve"> </v>
      </c>
      <c r="AF192" s="224" t="str">
        <f t="shared" si="89"/>
        <v xml:space="preserve"> </v>
      </c>
      <c r="AG192" s="224" t="str">
        <f t="shared" si="90"/>
        <v xml:space="preserve"> </v>
      </c>
      <c r="AH192" s="224" t="str">
        <f t="shared" si="91"/>
        <v xml:space="preserve"> </v>
      </c>
      <c r="AI192" s="224" t="str">
        <f t="shared" si="64"/>
        <v xml:space="preserve"> </v>
      </c>
      <c r="AJ192" s="224" t="str">
        <f t="shared" si="65"/>
        <v xml:space="preserve"> </v>
      </c>
      <c r="AK192" s="224" t="str">
        <f t="shared" si="92"/>
        <v xml:space="preserve"> </v>
      </c>
      <c r="AL192" s="224" t="str">
        <f>IF($A192="N/A"," ",IF(PV=1,0,'Pricing Inputs3'!R225))</f>
        <v xml:space="preserve"> </v>
      </c>
      <c r="AM192" s="313" t="str">
        <f t="shared" si="66"/>
        <v xml:space="preserve"> </v>
      </c>
      <c r="BQ192" t="str">
        <f t="shared" si="67"/>
        <v xml:space="preserve"> </v>
      </c>
      <c r="BR192" t="str">
        <f t="shared" si="68"/>
        <v xml:space="preserve"> </v>
      </c>
      <c r="BS192" t="str">
        <f t="shared" si="69"/>
        <v xml:space="preserve"> </v>
      </c>
    </row>
    <row r="193" spans="1:71" x14ac:dyDescent="0.2">
      <c r="A193" s="253" t="str">
        <f>IF(A192="N/A","N/A",IF(EDATE(A192,1)&gt;Inputs!$Q$5,"N/A",EDATE(A192,1)))</f>
        <v>N/A</v>
      </c>
      <c r="B193" s="324" t="str">
        <f t="shared" si="62"/>
        <v xml:space="preserve"> </v>
      </c>
      <c r="C193" s="172" t="str">
        <f t="shared" si="70"/>
        <v xml:space="preserve"> </v>
      </c>
      <c r="D193" s="172" t="str">
        <f t="shared" si="71"/>
        <v xml:space="preserve"> </v>
      </c>
      <c r="E193" s="172" t="str">
        <f t="shared" si="72"/>
        <v xml:space="preserve"> </v>
      </c>
      <c r="F193" s="172" t="str">
        <f t="shared" si="73"/>
        <v xml:space="preserve"> </v>
      </c>
      <c r="G193" s="172" t="str">
        <f t="shared" si="74"/>
        <v xml:space="preserve"> </v>
      </c>
      <c r="H193" s="172" t="str">
        <f t="shared" si="75"/>
        <v xml:space="preserve"> </v>
      </c>
      <c r="I193" s="172" t="str">
        <f t="shared" si="76"/>
        <v xml:space="preserve"> </v>
      </c>
      <c r="J193" s="172" t="str">
        <f t="shared" si="77"/>
        <v xml:space="preserve"> </v>
      </c>
      <c r="K193" s="172" t="str">
        <f t="shared" si="78"/>
        <v xml:space="preserve"> </v>
      </c>
      <c r="L193" s="250" t="str">
        <f>IF($A193="N/A"," ",IF(Pricetype3=2,MAX(C193,0),IF(OR(Pricetype3=1,Pricetype3=4),IF(C193=0,0,(_xll.EURO(C193,Strikeprice3,0,0,($AH193+IF(Smile=TRUE,VLOOKUP(MAX(-5,Strikeprice3-C193),Volsmile,2),0)),($A193-DateToday)+15,IF(Pricetype3=1,1,0),0))),C193)))</f>
        <v xml:space="preserve"> </v>
      </c>
      <c r="M193" s="250" t="str">
        <f>IF($A193="N/A"," ",IF(Pricetype3=2,MAX(D193,0),IF(OR(Pricetype3=1,Pricetype3=4),IF(D193=0,0,(_xll.EURO(D193,Strikeprice3,0,0,($AH193+IF(Smile=TRUE,VLOOKUP(MAX(-5,Strikeprice3-D193),Volsmile,2),0)),($A193-DateToday)+15,IF(Pricetype3=1,1,0),0))),D193)))</f>
        <v xml:space="preserve"> </v>
      </c>
      <c r="N193" s="250" t="str">
        <f>IF($A193="N/A"," ",IF(Pricetype3=2,MAX(E193,0),IF(OR(Pricetype3=1,Pricetype3=4),IF(E193=0,0,(_xll.EURO(E193,Strikeprice3,0,0,($AK193+IF(Smile=TRUE,VLOOKUP(MAX(-5,Strikeprice3-E193),Volsmile,2),0)),($A193-DateToday)+15,IF(Pricetype3=1,1,0),0))),E193)))</f>
        <v xml:space="preserve"> </v>
      </c>
      <c r="O193" s="250" t="str">
        <f>IF($A193="N/A"," ",IF(Pricetype3=2,MAX(F193,0),IF(OR(Pricetype3=1,Pricetype3=4),IF(F193=0,0,(_xll.EURO(F193,Strikeprice3,0,0,($AK193+IF(Smile=TRUE,VLOOKUP(MAX(-5,Strikeprice3-F193),Volsmile,2),0)),($A193-DateToday)+15,IF(Pricetype3=1,1,0),0))),F193)))</f>
        <v xml:space="preserve"> </v>
      </c>
      <c r="P193" s="250" t="str">
        <f>IF($A193="N/A"," ",IF(Pricetype3=2,MAX(G193,0),IF(OR(Pricetype3=1,Pricetype3=4),IF(G193=0,0,(_xll.EURO(G193,Strikeprice3,0,0,($AK193+IF(Smile=TRUE,VLOOKUP(MAX(-5,Strikeprice3-G193),Volsmile,2),0)),($A193-DateToday)+15,IF(Pricetype3=1,1,0),0))),G193)))</f>
        <v xml:space="preserve"> </v>
      </c>
      <c r="Q193" s="250" t="str">
        <f>IF($A193="N/A"," ",IF(Pricetype3=2,MAX(H193,0),IF(OR(Pricetype3=1,Pricetype3=4),IF(H193=0,0,(_xll.EURO(H193,Strikeprice3,0,0,($AK193+IF(Smile=TRUE,VLOOKUP(MAX(-5,Strikeprice3-H193),Volsmile,2),0)),($A193-DateToday)+15,IF(Pricetype3=1,1,0),0))),H193)))</f>
        <v xml:space="preserve"> </v>
      </c>
      <c r="R193" s="250" t="str">
        <f>IF($A193="N/A"," ",IF(Pricetype3=2,MAX(I193,0),IF(OR(Pricetype3=1,Pricetype3=4),IF(I193=0,0,(_xll.EURO(I193,Strikeprice3,0,0,($AK193+IF(Smile=TRUE,VLOOKUP(MAX(-5,Strikeprice3-I193),Volsmile,2),0)),($A193-DateToday)+15,IF(Pricetype3=1,1,0),0))),I193)))</f>
        <v xml:space="preserve"> </v>
      </c>
      <c r="S193" s="250" t="str">
        <f>IF($A193="N/A"," ",IF(Pricetype3=2,MAX(J193,0),IF(OR(Pricetype3=1,Pricetype3=4),IF(J193=0,0,(_xll.EURO(J193,Strikeprice3,0,0,($AK193+IF(Smile=TRUE,VLOOKUP(MAX(-5,Strikeprice3-J193),Volsmile,2),0)),($A193-DateToday)+15,IF(Pricetype3=1,1,0),0))),J193)))</f>
        <v xml:space="preserve"> </v>
      </c>
      <c r="T193" s="250" t="str">
        <f>IF($A193="N/A"," ",IF(Pricetype3=2,MAX(K193,0),IF(OR(Pricetype3=1,Pricetype3=4),IF(K193=0,0,(_xll.EURO(K193,Strikeprice3,0,0,($AK193+IF(Smile=TRUE,VLOOKUP(MAX(-5,Strikeprice3-K193),Volsmile,2),0)),($A193-DateToday)+15,IF(Pricetype3=1,1,0),0))),K193)))</f>
        <v xml:space="preserve"> </v>
      </c>
      <c r="U193" s="177" t="str">
        <f t="shared" si="63"/>
        <v xml:space="preserve"> </v>
      </c>
      <c r="V193" s="178" t="str">
        <f t="shared" si="79"/>
        <v xml:space="preserve"> </v>
      </c>
      <c r="W193" s="178" t="str">
        <f t="shared" si="80"/>
        <v xml:space="preserve"> </v>
      </c>
      <c r="X193" s="178" t="str">
        <f t="shared" si="81"/>
        <v xml:space="preserve"> </v>
      </c>
      <c r="Y193" s="178" t="str">
        <f t="shared" si="82"/>
        <v xml:space="preserve"> </v>
      </c>
      <c r="Z193" s="178" t="str">
        <f t="shared" si="83"/>
        <v xml:space="preserve"> </v>
      </c>
      <c r="AA193" s="178" t="str">
        <f t="shared" si="84"/>
        <v xml:space="preserve"> </v>
      </c>
      <c r="AB193" s="178" t="str">
        <f t="shared" si="85"/>
        <v xml:space="preserve"> </v>
      </c>
      <c r="AC193" s="178" t="str">
        <f t="shared" si="86"/>
        <v xml:space="preserve"> </v>
      </c>
      <c r="AD193" s="178" t="str">
        <f t="shared" si="87"/>
        <v xml:space="preserve"> </v>
      </c>
      <c r="AE193" s="178" t="str">
        <f t="shared" si="88"/>
        <v xml:space="preserve"> </v>
      </c>
      <c r="AF193" s="224" t="str">
        <f t="shared" si="89"/>
        <v xml:space="preserve"> </v>
      </c>
      <c r="AG193" s="224" t="str">
        <f t="shared" si="90"/>
        <v xml:space="preserve"> </v>
      </c>
      <c r="AH193" s="224" t="str">
        <f t="shared" si="91"/>
        <v xml:space="preserve"> </v>
      </c>
      <c r="AI193" s="224" t="str">
        <f t="shared" si="64"/>
        <v xml:space="preserve"> </v>
      </c>
      <c r="AJ193" s="224" t="str">
        <f t="shared" si="65"/>
        <v xml:space="preserve"> </v>
      </c>
      <c r="AK193" s="224" t="str">
        <f t="shared" si="92"/>
        <v xml:space="preserve"> </v>
      </c>
      <c r="AL193" s="224" t="str">
        <f>IF($A193="N/A"," ",IF(PV=1,0,'Pricing Inputs3'!R226))</f>
        <v xml:space="preserve"> </v>
      </c>
      <c r="AM193" s="313" t="str">
        <f t="shared" si="66"/>
        <v xml:space="preserve"> </v>
      </c>
      <c r="BQ193" t="str">
        <f t="shared" si="67"/>
        <v xml:space="preserve"> </v>
      </c>
      <c r="BR193" t="str">
        <f t="shared" si="68"/>
        <v xml:space="preserve"> </v>
      </c>
      <c r="BS193" t="str">
        <f t="shared" si="69"/>
        <v xml:space="preserve"> </v>
      </c>
    </row>
    <row r="194" spans="1:71" x14ac:dyDescent="0.2">
      <c r="A194" s="253" t="str">
        <f>IF(A193="N/A","N/A",IF(EDATE(A193,1)&gt;Inputs!$Q$5,"N/A",EDATE(A193,1)))</f>
        <v>N/A</v>
      </c>
      <c r="B194" s="324" t="str">
        <f t="shared" si="62"/>
        <v xml:space="preserve"> </v>
      </c>
      <c r="C194" s="172" t="str">
        <f t="shared" si="70"/>
        <v xml:space="preserve"> </v>
      </c>
      <c r="D194" s="172" t="str">
        <f t="shared" si="71"/>
        <v xml:space="preserve"> </v>
      </c>
      <c r="E194" s="172" t="str">
        <f t="shared" si="72"/>
        <v xml:space="preserve"> </v>
      </c>
      <c r="F194" s="172" t="str">
        <f t="shared" si="73"/>
        <v xml:space="preserve"> </v>
      </c>
      <c r="G194" s="172" t="str">
        <f t="shared" si="74"/>
        <v xml:space="preserve"> </v>
      </c>
      <c r="H194" s="172" t="str">
        <f t="shared" si="75"/>
        <v xml:space="preserve"> </v>
      </c>
      <c r="I194" s="172" t="str">
        <f t="shared" si="76"/>
        <v xml:space="preserve"> </v>
      </c>
      <c r="J194" s="172" t="str">
        <f t="shared" si="77"/>
        <v xml:space="preserve"> </v>
      </c>
      <c r="K194" s="172" t="str">
        <f t="shared" si="78"/>
        <v xml:space="preserve"> </v>
      </c>
      <c r="L194" s="250" t="str">
        <f>IF($A194="N/A"," ",IF(Pricetype3=2,MAX(C194,0),IF(OR(Pricetype3=1,Pricetype3=4),IF(C194=0,0,(_xll.EURO(C194,Strikeprice3,0,0,($AH194+IF(Smile=TRUE,VLOOKUP(MAX(-5,Strikeprice3-C194),Volsmile,2),0)),($A194-DateToday)+15,IF(Pricetype3=1,1,0),0))),C194)))</f>
        <v xml:space="preserve"> </v>
      </c>
      <c r="M194" s="250" t="str">
        <f>IF($A194="N/A"," ",IF(Pricetype3=2,MAX(D194,0),IF(OR(Pricetype3=1,Pricetype3=4),IF(D194=0,0,(_xll.EURO(D194,Strikeprice3,0,0,($AH194+IF(Smile=TRUE,VLOOKUP(MAX(-5,Strikeprice3-D194),Volsmile,2),0)),($A194-DateToday)+15,IF(Pricetype3=1,1,0),0))),D194)))</f>
        <v xml:space="preserve"> </v>
      </c>
      <c r="N194" s="250" t="str">
        <f>IF($A194="N/A"," ",IF(Pricetype3=2,MAX(E194,0),IF(OR(Pricetype3=1,Pricetype3=4),IF(E194=0,0,(_xll.EURO(E194,Strikeprice3,0,0,($AK194+IF(Smile=TRUE,VLOOKUP(MAX(-5,Strikeprice3-E194),Volsmile,2),0)),($A194-DateToday)+15,IF(Pricetype3=1,1,0),0))),E194)))</f>
        <v xml:space="preserve"> </v>
      </c>
      <c r="O194" s="250" t="str">
        <f>IF($A194="N/A"," ",IF(Pricetype3=2,MAX(F194,0),IF(OR(Pricetype3=1,Pricetype3=4),IF(F194=0,0,(_xll.EURO(F194,Strikeprice3,0,0,($AK194+IF(Smile=TRUE,VLOOKUP(MAX(-5,Strikeprice3-F194),Volsmile,2),0)),($A194-DateToday)+15,IF(Pricetype3=1,1,0),0))),F194)))</f>
        <v xml:space="preserve"> </v>
      </c>
      <c r="P194" s="250" t="str">
        <f>IF($A194="N/A"," ",IF(Pricetype3=2,MAX(G194,0),IF(OR(Pricetype3=1,Pricetype3=4),IF(G194=0,0,(_xll.EURO(G194,Strikeprice3,0,0,($AK194+IF(Smile=TRUE,VLOOKUP(MAX(-5,Strikeprice3-G194),Volsmile,2),0)),($A194-DateToday)+15,IF(Pricetype3=1,1,0),0))),G194)))</f>
        <v xml:space="preserve"> </v>
      </c>
      <c r="Q194" s="250" t="str">
        <f>IF($A194="N/A"," ",IF(Pricetype3=2,MAX(H194,0),IF(OR(Pricetype3=1,Pricetype3=4),IF(H194=0,0,(_xll.EURO(H194,Strikeprice3,0,0,($AK194+IF(Smile=TRUE,VLOOKUP(MAX(-5,Strikeprice3-H194),Volsmile,2),0)),($A194-DateToday)+15,IF(Pricetype3=1,1,0),0))),H194)))</f>
        <v xml:space="preserve"> </v>
      </c>
      <c r="R194" s="250" t="str">
        <f>IF($A194="N/A"," ",IF(Pricetype3=2,MAX(I194,0),IF(OR(Pricetype3=1,Pricetype3=4),IF(I194=0,0,(_xll.EURO(I194,Strikeprice3,0,0,($AK194+IF(Smile=TRUE,VLOOKUP(MAX(-5,Strikeprice3-I194),Volsmile,2),0)),($A194-DateToday)+15,IF(Pricetype3=1,1,0),0))),I194)))</f>
        <v xml:space="preserve"> </v>
      </c>
      <c r="S194" s="250" t="str">
        <f>IF($A194="N/A"," ",IF(Pricetype3=2,MAX(J194,0),IF(OR(Pricetype3=1,Pricetype3=4),IF(J194=0,0,(_xll.EURO(J194,Strikeprice3,0,0,($AK194+IF(Smile=TRUE,VLOOKUP(MAX(-5,Strikeprice3-J194),Volsmile,2),0)),($A194-DateToday)+15,IF(Pricetype3=1,1,0),0))),J194)))</f>
        <v xml:space="preserve"> </v>
      </c>
      <c r="T194" s="250" t="str">
        <f>IF($A194="N/A"," ",IF(Pricetype3=2,MAX(K194,0),IF(OR(Pricetype3=1,Pricetype3=4),IF(K194=0,0,(_xll.EURO(K194,Strikeprice3,0,0,($AK194+IF(Smile=TRUE,VLOOKUP(MAX(-5,Strikeprice3-K194),Volsmile,2),0)),($A194-DateToday)+15,IF(Pricetype3=1,1,0),0))),K194)))</f>
        <v xml:space="preserve"> </v>
      </c>
      <c r="U194" s="177" t="str">
        <f t="shared" si="63"/>
        <v xml:space="preserve"> </v>
      </c>
      <c r="V194" s="178" t="str">
        <f t="shared" si="79"/>
        <v xml:space="preserve"> </v>
      </c>
      <c r="W194" s="178" t="str">
        <f t="shared" si="80"/>
        <v xml:space="preserve"> </v>
      </c>
      <c r="X194" s="178" t="str">
        <f t="shared" si="81"/>
        <v xml:space="preserve"> </v>
      </c>
      <c r="Y194" s="178" t="str">
        <f t="shared" si="82"/>
        <v xml:space="preserve"> </v>
      </c>
      <c r="Z194" s="178" t="str">
        <f t="shared" si="83"/>
        <v xml:space="preserve"> </v>
      </c>
      <c r="AA194" s="178" t="str">
        <f t="shared" si="84"/>
        <v xml:space="preserve"> </v>
      </c>
      <c r="AB194" s="178" t="str">
        <f t="shared" si="85"/>
        <v xml:space="preserve"> </v>
      </c>
      <c r="AC194" s="178" t="str">
        <f t="shared" si="86"/>
        <v xml:space="preserve"> </v>
      </c>
      <c r="AD194" s="178" t="str">
        <f t="shared" si="87"/>
        <v xml:space="preserve"> </v>
      </c>
      <c r="AE194" s="178" t="str">
        <f t="shared" si="88"/>
        <v xml:space="preserve"> </v>
      </c>
      <c r="AF194" s="224" t="str">
        <f t="shared" si="89"/>
        <v xml:space="preserve"> </v>
      </c>
      <c r="AG194" s="224" t="str">
        <f t="shared" si="90"/>
        <v xml:space="preserve"> </v>
      </c>
      <c r="AH194" s="224" t="str">
        <f t="shared" si="91"/>
        <v xml:space="preserve"> </v>
      </c>
      <c r="AI194" s="224" t="str">
        <f t="shared" si="64"/>
        <v xml:space="preserve"> </v>
      </c>
      <c r="AJ194" s="224" t="str">
        <f t="shared" si="65"/>
        <v xml:space="preserve"> </v>
      </c>
      <c r="AK194" s="224" t="str">
        <f t="shared" si="92"/>
        <v xml:space="preserve"> </v>
      </c>
      <c r="AL194" s="224" t="str">
        <f>IF($A194="N/A"," ",IF(PV=1,0,'Pricing Inputs3'!R227))</f>
        <v xml:space="preserve"> </v>
      </c>
      <c r="AM194" s="313" t="str">
        <f t="shared" si="66"/>
        <v xml:space="preserve"> </v>
      </c>
      <c r="BQ194" t="str">
        <f t="shared" si="67"/>
        <v xml:space="preserve"> </v>
      </c>
      <c r="BR194" t="str">
        <f t="shared" si="68"/>
        <v xml:space="preserve"> </v>
      </c>
      <c r="BS194" t="str">
        <f t="shared" si="69"/>
        <v xml:space="preserve"> </v>
      </c>
    </row>
    <row r="195" spans="1:71" x14ac:dyDescent="0.2">
      <c r="A195" s="253" t="str">
        <f>IF(A194="N/A","N/A",IF(EDATE(A194,1)&gt;Inputs!$Q$5,"N/A",EDATE(A194,1)))</f>
        <v>N/A</v>
      </c>
      <c r="B195" s="324" t="str">
        <f t="shared" si="62"/>
        <v xml:space="preserve"> </v>
      </c>
      <c r="C195" s="172" t="str">
        <f t="shared" si="70"/>
        <v xml:space="preserve"> </v>
      </c>
      <c r="D195" s="172" t="str">
        <f t="shared" si="71"/>
        <v xml:space="preserve"> </v>
      </c>
      <c r="E195" s="172" t="str">
        <f t="shared" si="72"/>
        <v xml:space="preserve"> </v>
      </c>
      <c r="F195" s="172" t="str">
        <f t="shared" si="73"/>
        <v xml:space="preserve"> </v>
      </c>
      <c r="G195" s="172" t="str">
        <f t="shared" si="74"/>
        <v xml:space="preserve"> </v>
      </c>
      <c r="H195" s="172" t="str">
        <f t="shared" si="75"/>
        <v xml:space="preserve"> </v>
      </c>
      <c r="I195" s="172" t="str">
        <f t="shared" si="76"/>
        <v xml:space="preserve"> </v>
      </c>
      <c r="J195" s="172" t="str">
        <f t="shared" si="77"/>
        <v xml:space="preserve"> </v>
      </c>
      <c r="K195" s="172" t="str">
        <f t="shared" si="78"/>
        <v xml:space="preserve"> </v>
      </c>
      <c r="L195" s="250" t="str">
        <f>IF($A195="N/A"," ",IF(Pricetype3=2,MAX(C195,0),IF(OR(Pricetype3=1,Pricetype3=4),IF(C195=0,0,(_xll.EURO(C195,Strikeprice3,0,0,($AH195+IF(Smile=TRUE,VLOOKUP(MAX(-5,Strikeprice3-C195),Volsmile,2),0)),($A195-DateToday)+15,IF(Pricetype3=1,1,0),0))),C195)))</f>
        <v xml:space="preserve"> </v>
      </c>
      <c r="M195" s="250" t="str">
        <f>IF($A195="N/A"," ",IF(Pricetype3=2,MAX(D195,0),IF(OR(Pricetype3=1,Pricetype3=4),IF(D195=0,0,(_xll.EURO(D195,Strikeprice3,0,0,($AH195+IF(Smile=TRUE,VLOOKUP(MAX(-5,Strikeprice3-D195),Volsmile,2),0)),($A195-DateToday)+15,IF(Pricetype3=1,1,0),0))),D195)))</f>
        <v xml:space="preserve"> </v>
      </c>
      <c r="N195" s="250" t="str">
        <f>IF($A195="N/A"," ",IF(Pricetype3=2,MAX(E195,0),IF(OR(Pricetype3=1,Pricetype3=4),IF(E195=0,0,(_xll.EURO(E195,Strikeprice3,0,0,($AK195+IF(Smile=TRUE,VLOOKUP(MAX(-5,Strikeprice3-E195),Volsmile,2),0)),($A195-DateToday)+15,IF(Pricetype3=1,1,0),0))),E195)))</f>
        <v xml:space="preserve"> </v>
      </c>
      <c r="O195" s="250" t="str">
        <f>IF($A195="N/A"," ",IF(Pricetype3=2,MAX(F195,0),IF(OR(Pricetype3=1,Pricetype3=4),IF(F195=0,0,(_xll.EURO(F195,Strikeprice3,0,0,($AK195+IF(Smile=TRUE,VLOOKUP(MAX(-5,Strikeprice3-F195),Volsmile,2),0)),($A195-DateToday)+15,IF(Pricetype3=1,1,0),0))),F195)))</f>
        <v xml:space="preserve"> </v>
      </c>
      <c r="P195" s="250" t="str">
        <f>IF($A195="N/A"," ",IF(Pricetype3=2,MAX(G195,0),IF(OR(Pricetype3=1,Pricetype3=4),IF(G195=0,0,(_xll.EURO(G195,Strikeprice3,0,0,($AK195+IF(Smile=TRUE,VLOOKUP(MAX(-5,Strikeprice3-G195),Volsmile,2),0)),($A195-DateToday)+15,IF(Pricetype3=1,1,0),0))),G195)))</f>
        <v xml:space="preserve"> </v>
      </c>
      <c r="Q195" s="250" t="str">
        <f>IF($A195="N/A"," ",IF(Pricetype3=2,MAX(H195,0),IF(OR(Pricetype3=1,Pricetype3=4),IF(H195=0,0,(_xll.EURO(H195,Strikeprice3,0,0,($AK195+IF(Smile=TRUE,VLOOKUP(MAX(-5,Strikeprice3-H195),Volsmile,2),0)),($A195-DateToday)+15,IF(Pricetype3=1,1,0),0))),H195)))</f>
        <v xml:space="preserve"> </v>
      </c>
      <c r="R195" s="250" t="str">
        <f>IF($A195="N/A"," ",IF(Pricetype3=2,MAX(I195,0),IF(OR(Pricetype3=1,Pricetype3=4),IF(I195=0,0,(_xll.EURO(I195,Strikeprice3,0,0,($AK195+IF(Smile=TRUE,VLOOKUP(MAX(-5,Strikeprice3-I195),Volsmile,2),0)),($A195-DateToday)+15,IF(Pricetype3=1,1,0),0))),I195)))</f>
        <v xml:space="preserve"> </v>
      </c>
      <c r="S195" s="250" t="str">
        <f>IF($A195="N/A"," ",IF(Pricetype3=2,MAX(J195,0),IF(OR(Pricetype3=1,Pricetype3=4),IF(J195=0,0,(_xll.EURO(J195,Strikeprice3,0,0,($AK195+IF(Smile=TRUE,VLOOKUP(MAX(-5,Strikeprice3-J195),Volsmile,2),0)),($A195-DateToday)+15,IF(Pricetype3=1,1,0),0))),J195)))</f>
        <v xml:space="preserve"> </v>
      </c>
      <c r="T195" s="250" t="str">
        <f>IF($A195="N/A"," ",IF(Pricetype3=2,MAX(K195,0),IF(OR(Pricetype3=1,Pricetype3=4),IF(K195=0,0,(_xll.EURO(K195,Strikeprice3,0,0,($AK195+IF(Smile=TRUE,VLOOKUP(MAX(-5,Strikeprice3-K195),Volsmile,2),0)),($A195-DateToday)+15,IF(Pricetype3=1,1,0),0))),K195)))</f>
        <v xml:space="preserve"> </v>
      </c>
      <c r="U195" s="177" t="str">
        <f t="shared" si="63"/>
        <v xml:space="preserve"> </v>
      </c>
      <c r="V195" s="178" t="str">
        <f t="shared" si="79"/>
        <v xml:space="preserve"> </v>
      </c>
      <c r="W195" s="178" t="str">
        <f t="shared" si="80"/>
        <v xml:space="preserve"> </v>
      </c>
      <c r="X195" s="178" t="str">
        <f t="shared" si="81"/>
        <v xml:space="preserve"> </v>
      </c>
      <c r="Y195" s="178" t="str">
        <f t="shared" si="82"/>
        <v xml:space="preserve"> </v>
      </c>
      <c r="Z195" s="178" t="str">
        <f t="shared" si="83"/>
        <v xml:space="preserve"> </v>
      </c>
      <c r="AA195" s="178" t="str">
        <f t="shared" si="84"/>
        <v xml:space="preserve"> </v>
      </c>
      <c r="AB195" s="178" t="str">
        <f t="shared" si="85"/>
        <v xml:space="preserve"> </v>
      </c>
      <c r="AC195" s="178" t="str">
        <f t="shared" si="86"/>
        <v xml:space="preserve"> </v>
      </c>
      <c r="AD195" s="178" t="str">
        <f t="shared" si="87"/>
        <v xml:space="preserve"> </v>
      </c>
      <c r="AE195" s="178" t="str">
        <f t="shared" si="88"/>
        <v xml:space="preserve"> </v>
      </c>
      <c r="AF195" s="224" t="str">
        <f t="shared" si="89"/>
        <v xml:space="preserve"> </v>
      </c>
      <c r="AG195" s="224" t="str">
        <f t="shared" si="90"/>
        <v xml:space="preserve"> </v>
      </c>
      <c r="AH195" s="224" t="str">
        <f t="shared" si="91"/>
        <v xml:space="preserve"> </v>
      </c>
      <c r="AI195" s="224" t="str">
        <f t="shared" si="64"/>
        <v xml:space="preserve"> </v>
      </c>
      <c r="AJ195" s="224" t="str">
        <f t="shared" si="65"/>
        <v xml:space="preserve"> </v>
      </c>
      <c r="AK195" s="224" t="str">
        <f t="shared" si="92"/>
        <v xml:space="preserve"> </v>
      </c>
      <c r="AL195" s="224" t="str">
        <f>IF($A195="N/A"," ",IF(PV=1,0,'Pricing Inputs3'!R228))</f>
        <v xml:space="preserve"> </v>
      </c>
      <c r="AM195" s="313" t="str">
        <f t="shared" si="66"/>
        <v xml:space="preserve"> </v>
      </c>
      <c r="BQ195" t="str">
        <f t="shared" si="67"/>
        <v xml:space="preserve"> </v>
      </c>
      <c r="BR195" t="str">
        <f t="shared" si="68"/>
        <v xml:space="preserve"> </v>
      </c>
      <c r="BS195" t="str">
        <f t="shared" si="69"/>
        <v xml:space="preserve"> </v>
      </c>
    </row>
    <row r="196" spans="1:71" x14ac:dyDescent="0.2">
      <c r="A196" s="253" t="str">
        <f>IF(A195="N/A","N/A",IF(EDATE(A195,1)&gt;Inputs!$Q$5,"N/A",EDATE(A195,1)))</f>
        <v>N/A</v>
      </c>
      <c r="B196" s="324" t="str">
        <f t="shared" ref="B196:B255" si="93">IF(A196="N/A"," ",YEAR(A196))</f>
        <v xml:space="preserve"> </v>
      </c>
      <c r="C196" s="172" t="str">
        <f t="shared" si="70"/>
        <v xml:space="preserve"> </v>
      </c>
      <c r="D196" s="172" t="str">
        <f t="shared" si="71"/>
        <v xml:space="preserve"> </v>
      </c>
      <c r="E196" s="172" t="str">
        <f t="shared" si="72"/>
        <v xml:space="preserve"> </v>
      </c>
      <c r="F196" s="172" t="str">
        <f t="shared" si="73"/>
        <v xml:space="preserve"> </v>
      </c>
      <c r="G196" s="172" t="str">
        <f t="shared" si="74"/>
        <v xml:space="preserve"> </v>
      </c>
      <c r="H196" s="172" t="str">
        <f t="shared" si="75"/>
        <v xml:space="preserve"> </v>
      </c>
      <c r="I196" s="172" t="str">
        <f t="shared" si="76"/>
        <v xml:space="preserve"> </v>
      </c>
      <c r="J196" s="172" t="str">
        <f t="shared" si="77"/>
        <v xml:space="preserve"> </v>
      </c>
      <c r="K196" s="172" t="str">
        <f t="shared" si="78"/>
        <v xml:space="preserve"> </v>
      </c>
      <c r="L196" s="250" t="str">
        <f>IF($A196="N/A"," ",IF(Pricetype3=2,MAX(C196,0),IF(OR(Pricetype3=1,Pricetype3=4),IF(C196=0,0,(_xll.EURO(C196,Strikeprice3,0,0,($AH196+IF(Smile=TRUE,VLOOKUP(MAX(-5,Strikeprice3-C196),Volsmile,2),0)),($A196-DateToday)+15,IF(Pricetype3=1,1,0),0))),C196)))</f>
        <v xml:space="preserve"> </v>
      </c>
      <c r="M196" s="250" t="str">
        <f>IF($A196="N/A"," ",IF(Pricetype3=2,MAX(D196,0),IF(OR(Pricetype3=1,Pricetype3=4),IF(D196=0,0,(_xll.EURO(D196,Strikeprice3,0,0,($AH196+IF(Smile=TRUE,VLOOKUP(MAX(-5,Strikeprice3-D196),Volsmile,2),0)),($A196-DateToday)+15,IF(Pricetype3=1,1,0),0))),D196)))</f>
        <v xml:space="preserve"> </v>
      </c>
      <c r="N196" s="250" t="str">
        <f>IF($A196="N/A"," ",IF(Pricetype3=2,MAX(E196,0),IF(OR(Pricetype3=1,Pricetype3=4),IF(E196=0,0,(_xll.EURO(E196,Strikeprice3,0,0,($AK196+IF(Smile=TRUE,VLOOKUP(MAX(-5,Strikeprice3-E196),Volsmile,2),0)),($A196-DateToday)+15,IF(Pricetype3=1,1,0),0))),E196)))</f>
        <v xml:space="preserve"> </v>
      </c>
      <c r="O196" s="250" t="str">
        <f>IF($A196="N/A"," ",IF(Pricetype3=2,MAX(F196,0),IF(OR(Pricetype3=1,Pricetype3=4),IF(F196=0,0,(_xll.EURO(F196,Strikeprice3,0,0,($AK196+IF(Smile=TRUE,VLOOKUP(MAX(-5,Strikeprice3-F196),Volsmile,2),0)),($A196-DateToday)+15,IF(Pricetype3=1,1,0),0))),F196)))</f>
        <v xml:space="preserve"> </v>
      </c>
      <c r="P196" s="250" t="str">
        <f>IF($A196="N/A"," ",IF(Pricetype3=2,MAX(G196,0),IF(OR(Pricetype3=1,Pricetype3=4),IF(G196=0,0,(_xll.EURO(G196,Strikeprice3,0,0,($AK196+IF(Smile=TRUE,VLOOKUP(MAX(-5,Strikeprice3-G196),Volsmile,2),0)),($A196-DateToday)+15,IF(Pricetype3=1,1,0),0))),G196)))</f>
        <v xml:space="preserve"> </v>
      </c>
      <c r="Q196" s="250" t="str">
        <f>IF($A196="N/A"," ",IF(Pricetype3=2,MAX(H196,0),IF(OR(Pricetype3=1,Pricetype3=4),IF(H196=0,0,(_xll.EURO(H196,Strikeprice3,0,0,($AK196+IF(Smile=TRUE,VLOOKUP(MAX(-5,Strikeprice3-H196),Volsmile,2),0)),($A196-DateToday)+15,IF(Pricetype3=1,1,0),0))),H196)))</f>
        <v xml:space="preserve"> </v>
      </c>
      <c r="R196" s="250" t="str">
        <f>IF($A196="N/A"," ",IF(Pricetype3=2,MAX(I196,0),IF(OR(Pricetype3=1,Pricetype3=4),IF(I196=0,0,(_xll.EURO(I196,Strikeprice3,0,0,($AK196+IF(Smile=TRUE,VLOOKUP(MAX(-5,Strikeprice3-I196),Volsmile,2),0)),($A196-DateToday)+15,IF(Pricetype3=1,1,0),0))),I196)))</f>
        <v xml:space="preserve"> </v>
      </c>
      <c r="S196" s="250" t="str">
        <f>IF($A196="N/A"," ",IF(Pricetype3=2,MAX(J196,0),IF(OR(Pricetype3=1,Pricetype3=4),IF(J196=0,0,(_xll.EURO(J196,Strikeprice3,0,0,($AK196+IF(Smile=TRUE,VLOOKUP(MAX(-5,Strikeprice3-J196),Volsmile,2),0)),($A196-DateToday)+15,IF(Pricetype3=1,1,0),0))),J196)))</f>
        <v xml:space="preserve"> </v>
      </c>
      <c r="T196" s="250" t="str">
        <f>IF($A196="N/A"," ",IF(Pricetype3=2,MAX(K196,0),IF(OR(Pricetype3=1,Pricetype3=4),IF(K196=0,0,(_xll.EURO(K196,Strikeprice3,0,0,($AK196+IF(Smile=TRUE,VLOOKUP(MAX(-5,Strikeprice3-K196),Volsmile,2),0)),($A196-DateToday)+15,IF(Pricetype3=1,1,0),0))),K196)))</f>
        <v xml:space="preserve"> </v>
      </c>
      <c r="U196" s="177" t="str">
        <f t="shared" ref="U196:U255" si="94">IF($A196="N/A"," ",Volume3*$AM196)</f>
        <v xml:space="preserve"> </v>
      </c>
      <c r="V196" s="178" t="str">
        <f t="shared" si="79"/>
        <v xml:space="preserve"> </v>
      </c>
      <c r="W196" s="178" t="str">
        <f t="shared" si="80"/>
        <v xml:space="preserve"> </v>
      </c>
      <c r="X196" s="178" t="str">
        <f t="shared" si="81"/>
        <v xml:space="preserve"> </v>
      </c>
      <c r="Y196" s="178" t="str">
        <f t="shared" si="82"/>
        <v xml:space="preserve"> </v>
      </c>
      <c r="Z196" s="178" t="str">
        <f t="shared" si="83"/>
        <v xml:space="preserve"> </v>
      </c>
      <c r="AA196" s="178" t="str">
        <f t="shared" si="84"/>
        <v xml:space="preserve"> </v>
      </c>
      <c r="AB196" s="178" t="str">
        <f t="shared" si="85"/>
        <v xml:space="preserve"> </v>
      </c>
      <c r="AC196" s="178" t="str">
        <f t="shared" si="86"/>
        <v xml:space="preserve"> </v>
      </c>
      <c r="AD196" s="178" t="str">
        <f t="shared" si="87"/>
        <v xml:space="preserve"> </v>
      </c>
      <c r="AE196" s="178" t="str">
        <f t="shared" si="88"/>
        <v xml:space="preserve"> </v>
      </c>
      <c r="AF196" s="224" t="str">
        <f t="shared" si="89"/>
        <v xml:space="preserve"> </v>
      </c>
      <c r="AG196" s="224" t="str">
        <f t="shared" si="90"/>
        <v xml:space="preserve"> </v>
      </c>
      <c r="AH196" s="224" t="str">
        <f t="shared" si="91"/>
        <v xml:space="preserve"> </v>
      </c>
      <c r="AI196" s="224" t="str">
        <f t="shared" ref="AI196:AI255" si="95">IF($A196="N/A"," ",(VLOOKUP($A196,OffPwrVolTable,(IF(VolBMO3=2,7,IF(VolBMO3=1,6,8))),FALSE)))</f>
        <v xml:space="preserve"> </v>
      </c>
      <c r="AJ196" s="224" t="str">
        <f t="shared" ref="AJ196:AJ255" si="96">IF($A196="N/A"," ",(VLOOKUP($A196,OffPwrVolTable,(IF(VolBMO3=2,3,IF(VolBMO3=1,2,4))),FALSE)*VLOOKUP(MONTH($A196),Volscale,2)))</f>
        <v xml:space="preserve"> </v>
      </c>
      <c r="AK196" s="224" t="str">
        <f t="shared" si="92"/>
        <v xml:space="preserve"> </v>
      </c>
      <c r="AL196" s="224" t="str">
        <f>IF($A196="N/A"," ",IF(PV=1,0,'Pricing Inputs3'!R229))</f>
        <v xml:space="preserve"> </v>
      </c>
      <c r="AM196" s="313" t="str">
        <f t="shared" ref="AM196:AM259" si="97">IF($A196="N/A"," ",(1+AL196/2)^(-2*((EOMONTH(A196,0)+20)-DateToday)/365.25))</f>
        <v xml:space="preserve"> </v>
      </c>
      <c r="BQ196" t="str">
        <f t="shared" ref="BQ196:BQ255" si="98">IF($A196="N/A"," ",(VLOOKUP($A196,NumberofDaysTable,2)))</f>
        <v xml:space="preserve"> </v>
      </c>
      <c r="BR196" t="str">
        <f t="shared" ref="BR196:BR255" si="99">IF($A196="N/A"," ",(VLOOKUP($A196,NumberofDaysTable,3)))</f>
        <v xml:space="preserve"> </v>
      </c>
      <c r="BS196" t="str">
        <f t="shared" ref="BS196:BS255" si="100">IF($A196="N/A"," ",(VLOOKUP($A196,NumberofDaysTable,4)))</f>
        <v xml:space="preserve"> </v>
      </c>
    </row>
    <row r="197" spans="1:71" x14ac:dyDescent="0.2">
      <c r="A197" s="253" t="str">
        <f>IF(A196="N/A","N/A",IF(EDATE(A196,1)&gt;Inputs!$Q$5,"N/A",EDATE(A196,1)))</f>
        <v>N/A</v>
      </c>
      <c r="B197" s="324" t="str">
        <f t="shared" si="93"/>
        <v xml:space="preserve"> </v>
      </c>
      <c r="C197" s="172" t="str">
        <f t="shared" ref="C197:C255" si="101">IF($A197="N/A"," ",IF(Dayrun3=10,0,IF(Scaler3=1,(VLOOKUP(A197,ScaledPrice3,4)),(VLOOKUP(A197,ScaledPrice3,2)))))</f>
        <v xml:space="preserve"> </v>
      </c>
      <c r="D197" s="172" t="str">
        <f t="shared" ref="D197:D255" si="102">IF(A197="N/A"," ",IF(Dayrun3&gt;=7,0,IF(Scaler3=2,VLOOKUP(A197,ScaledPrice3,2),(VLOOKUP(A197,ScaledPrice3,2))*(2-(VLOOKUP(A197,ScaledPrice3,3))))))</f>
        <v xml:space="preserve"> </v>
      </c>
      <c r="E197" s="172" t="str">
        <f t="shared" ref="E197:E255" si="103">IF($A197="N/A"," ",IF(AND(Dayrun3&gt;=4,Dayrun3&lt;=9),0,VLOOKUP($A197,ScaledPrice3,9)))</f>
        <v xml:space="preserve"> </v>
      </c>
      <c r="F197" s="172" t="str">
        <f t="shared" ref="F197:F255" si="104">IF(A197="N/A"," ",IF(OR(Dayrun3=2,Dayrun3=3,Dayrun3=5,Dayrun3=6,Dayrun3=8,Dayrun3=9),VLOOKUP(A197,ScaledPrice3,IF(Scaler3=1,6,5)),0))</f>
        <v xml:space="preserve"> </v>
      </c>
      <c r="G197" s="172" t="str">
        <f t="shared" ref="G197:G255" si="105">IF(A197="N/A"," ",IF(OR(Dayrun3=2,Dayrun3=3,Dayrun3=5,Dayrun3=6),IF(Scaler3=2,F197,(VLOOKUP(A197,ScaledPrice3,5))*(2-(VLOOKUP(A197,ScaledPrice3,3)))),0))</f>
        <v xml:space="preserve"> </v>
      </c>
      <c r="H197" s="172" t="str">
        <f t="shared" ref="H197:H255" si="106">IF($A197="N/A"," ",IF(OR(Dayrun3=2,Dayrun3=3,Dayrun3=10),VLOOKUP($A197,ScaledPrice3,9),0))</f>
        <v xml:space="preserve"> </v>
      </c>
      <c r="I197" s="172" t="str">
        <f t="shared" ref="I197:I255" si="107">IF(A197="N/A"," ",IF(OR(Dayrun3=3,Dayrun3=6,Dayrun3=9),(VLOOKUP(A197,ScaledPrice3,IF(Scaler3=2,7,8))),0))</f>
        <v xml:space="preserve"> </v>
      </c>
      <c r="J197" s="172" t="str">
        <f t="shared" ref="J197:J255" si="108">IF(A197="N/A"," ",IF(OR(Dayrun3=3,Dayrun3=6),IF(Scaler3=2,I197,(VLOOKUP(A197,ScaledPrice3,7))*(2-(VLOOKUP(A197,ScaledPrice3,3)))),0))</f>
        <v xml:space="preserve"> </v>
      </c>
      <c r="K197" s="172" t="str">
        <f t="shared" ref="K197:K255" si="109">IF($A197="N/A"," ",IF(OR(Dayrun3=3,Dayrun3=10),VLOOKUP($A197,ScaledPrice3,9),0))</f>
        <v xml:space="preserve"> </v>
      </c>
      <c r="L197" s="250" t="str">
        <f>IF($A197="N/A"," ",IF(Pricetype3=2,MAX(C197,0),IF(OR(Pricetype3=1,Pricetype3=4),IF(C197=0,0,(_xll.EURO(C197,Strikeprice3,0,0,($AH197+IF(Smile=TRUE,VLOOKUP(MAX(-5,Strikeprice3-C197),Volsmile,2),0)),($A197-DateToday)+15,IF(Pricetype3=1,1,0),0))),C197)))</f>
        <v xml:space="preserve"> </v>
      </c>
      <c r="M197" s="250" t="str">
        <f>IF($A197="N/A"," ",IF(Pricetype3=2,MAX(D197,0),IF(OR(Pricetype3=1,Pricetype3=4),IF(D197=0,0,(_xll.EURO(D197,Strikeprice3,0,0,($AH197+IF(Smile=TRUE,VLOOKUP(MAX(-5,Strikeprice3-D197),Volsmile,2),0)),($A197-DateToday)+15,IF(Pricetype3=1,1,0),0))),D197)))</f>
        <v xml:space="preserve"> </v>
      </c>
      <c r="N197" s="250" t="str">
        <f>IF($A197="N/A"," ",IF(Pricetype3=2,MAX(E197,0),IF(OR(Pricetype3=1,Pricetype3=4),IF(E197=0,0,(_xll.EURO(E197,Strikeprice3,0,0,($AK197+IF(Smile=TRUE,VLOOKUP(MAX(-5,Strikeprice3-E197),Volsmile,2),0)),($A197-DateToday)+15,IF(Pricetype3=1,1,0),0))),E197)))</f>
        <v xml:space="preserve"> </v>
      </c>
      <c r="O197" s="250" t="str">
        <f>IF($A197="N/A"," ",IF(Pricetype3=2,MAX(F197,0),IF(OR(Pricetype3=1,Pricetype3=4),IF(F197=0,0,(_xll.EURO(F197,Strikeprice3,0,0,($AK197+IF(Smile=TRUE,VLOOKUP(MAX(-5,Strikeprice3-F197),Volsmile,2),0)),($A197-DateToday)+15,IF(Pricetype3=1,1,0),0))),F197)))</f>
        <v xml:space="preserve"> </v>
      </c>
      <c r="P197" s="250" t="str">
        <f>IF($A197="N/A"," ",IF(Pricetype3=2,MAX(G197,0),IF(OR(Pricetype3=1,Pricetype3=4),IF(G197=0,0,(_xll.EURO(G197,Strikeprice3,0,0,($AK197+IF(Smile=TRUE,VLOOKUP(MAX(-5,Strikeprice3-G197),Volsmile,2),0)),($A197-DateToday)+15,IF(Pricetype3=1,1,0),0))),G197)))</f>
        <v xml:space="preserve"> </v>
      </c>
      <c r="Q197" s="250" t="str">
        <f>IF($A197="N/A"," ",IF(Pricetype3=2,MAX(H197,0),IF(OR(Pricetype3=1,Pricetype3=4),IF(H197=0,0,(_xll.EURO(H197,Strikeprice3,0,0,($AK197+IF(Smile=TRUE,VLOOKUP(MAX(-5,Strikeprice3-H197),Volsmile,2),0)),($A197-DateToday)+15,IF(Pricetype3=1,1,0),0))),H197)))</f>
        <v xml:space="preserve"> </v>
      </c>
      <c r="R197" s="250" t="str">
        <f>IF($A197="N/A"," ",IF(Pricetype3=2,MAX(I197,0),IF(OR(Pricetype3=1,Pricetype3=4),IF(I197=0,0,(_xll.EURO(I197,Strikeprice3,0,0,($AK197+IF(Smile=TRUE,VLOOKUP(MAX(-5,Strikeprice3-I197),Volsmile,2),0)),($A197-DateToday)+15,IF(Pricetype3=1,1,0),0))),I197)))</f>
        <v xml:space="preserve"> </v>
      </c>
      <c r="S197" s="250" t="str">
        <f>IF($A197="N/A"," ",IF(Pricetype3=2,MAX(J197,0),IF(OR(Pricetype3=1,Pricetype3=4),IF(J197=0,0,(_xll.EURO(J197,Strikeprice3,0,0,($AK197+IF(Smile=TRUE,VLOOKUP(MAX(-5,Strikeprice3-J197),Volsmile,2),0)),($A197-DateToday)+15,IF(Pricetype3=1,1,0),0))),J197)))</f>
        <v xml:space="preserve"> </v>
      </c>
      <c r="T197" s="250" t="str">
        <f>IF($A197="N/A"," ",IF(Pricetype3=2,MAX(K197,0),IF(OR(Pricetype3=1,Pricetype3=4),IF(K197=0,0,(_xll.EURO(K197,Strikeprice3,0,0,($AK197+IF(Smile=TRUE,VLOOKUP(MAX(-5,Strikeprice3-K197),Volsmile,2),0)),($A197-DateToday)+15,IF(Pricetype3=1,1,0),0))),K197)))</f>
        <v xml:space="preserve"> </v>
      </c>
      <c r="U197" s="177" t="str">
        <f t="shared" si="94"/>
        <v xml:space="preserve"> </v>
      </c>
      <c r="V197" s="178" t="str">
        <f t="shared" ref="V197:V255" si="110">IF($A197="N/A"," ",$U197*(8*($BQ197))*L197)</f>
        <v xml:space="preserve"> </v>
      </c>
      <c r="W197" s="178" t="str">
        <f t="shared" ref="W197:W255" si="111">IF($A197="N/A"," ",$U197*(8*($BQ197))*M197)</f>
        <v xml:space="preserve"> </v>
      </c>
      <c r="X197" s="178" t="str">
        <f t="shared" ref="X197:X255" si="112">IF($A197="N/A"," ",$U197*(8*($BQ197))*N197)</f>
        <v xml:space="preserve"> </v>
      </c>
      <c r="Y197" s="178" t="str">
        <f t="shared" ref="Y197:Y255" si="113">IF($A197="N/A"," ",$U197*(8*($BR197))*O197)</f>
        <v xml:space="preserve"> </v>
      </c>
      <c r="Z197" s="178" t="str">
        <f t="shared" ref="Z197:Z255" si="114">IF($A197="N/A"," ",$U197*(8*($BR197))*P197)</f>
        <v xml:space="preserve"> </v>
      </c>
      <c r="AA197" s="178" t="str">
        <f t="shared" ref="AA197:AA255" si="115">IF($A197="N/A"," ",$U197*(8*($BR197))*Q197)</f>
        <v xml:space="preserve"> </v>
      </c>
      <c r="AB197" s="178" t="str">
        <f t="shared" ref="AB197:AB255" si="116">IF($A197="N/A"," ",$U197*(8*($BS197))*R197)</f>
        <v xml:space="preserve"> </v>
      </c>
      <c r="AC197" s="178" t="str">
        <f t="shared" ref="AC197:AC255" si="117">IF($A197="N/A"," ",$U197*(8*($BS197))*S197)</f>
        <v xml:space="preserve"> </v>
      </c>
      <c r="AD197" s="178" t="str">
        <f t="shared" ref="AD197:AD255" si="118">IF($A197="N/A"," ",$U197*(8*($BS197))*T197)</f>
        <v xml:space="preserve"> </v>
      </c>
      <c r="AE197" s="178" t="str">
        <f t="shared" ref="AE197:AE255" si="119">IF($A197="N/A"," ",SUM(V197:AD197))</f>
        <v xml:space="preserve"> </v>
      </c>
      <c r="AF197" s="224" t="str">
        <f t="shared" ref="AF197:AF255" si="120">IF(A197="N/A"," ",(VLOOKUP(A197,PowerVolTable,(IF(VolBMO3=2,7,IF(VolBMO3=1,6,8))),FALSE)))</f>
        <v xml:space="preserve"> </v>
      </c>
      <c r="AG197" s="224" t="str">
        <f t="shared" ref="AG197:AG255" si="121">IF(A197="N/A"," ",(VLOOKUP(A197,IntraPowerVol,(IF(VolBMO3=2,3,IF(VolBMO3=1,2,4))),FALSE)*VLOOKUP(MONTH($A197),Volscale,2)))</f>
        <v xml:space="preserve"> </v>
      </c>
      <c r="AH197" s="224" t="str">
        <f t="shared" ref="AH197:AH255" si="122">IF($A197="N/A"," ",IF(VolType3=1,AG197,AF197))</f>
        <v xml:space="preserve"> </v>
      </c>
      <c r="AI197" s="224" t="str">
        <f t="shared" si="95"/>
        <v xml:space="preserve"> </v>
      </c>
      <c r="AJ197" s="224" t="str">
        <f t="shared" si="96"/>
        <v xml:space="preserve"> </v>
      </c>
      <c r="AK197" s="224" t="str">
        <f t="shared" ref="AK197:AK255" si="123">IF($A197="N/A"," ",IF(VolType3=1,AJ197,AI197))</f>
        <v xml:space="preserve"> </v>
      </c>
      <c r="AL197" s="224" t="str">
        <f>IF($A197="N/A"," ",IF(PV=1,0,'Pricing Inputs3'!R230))</f>
        <v xml:space="preserve"> </v>
      </c>
      <c r="AM197" s="313" t="str">
        <f t="shared" si="97"/>
        <v xml:space="preserve"> </v>
      </c>
      <c r="BQ197" t="str">
        <f t="shared" si="98"/>
        <v xml:space="preserve"> </v>
      </c>
      <c r="BR197" t="str">
        <f t="shared" si="99"/>
        <v xml:space="preserve"> </v>
      </c>
      <c r="BS197" t="str">
        <f t="shared" si="100"/>
        <v xml:space="preserve"> </v>
      </c>
    </row>
    <row r="198" spans="1:71" x14ac:dyDescent="0.2">
      <c r="A198" s="253" t="str">
        <f>IF(A197="N/A","N/A",IF(EDATE(A197,1)&gt;Inputs!$Q$5,"N/A",EDATE(A197,1)))</f>
        <v>N/A</v>
      </c>
      <c r="B198" s="324" t="str">
        <f t="shared" si="93"/>
        <v xml:space="preserve"> </v>
      </c>
      <c r="C198" s="172" t="str">
        <f t="shared" si="101"/>
        <v xml:space="preserve"> </v>
      </c>
      <c r="D198" s="172" t="str">
        <f t="shared" si="102"/>
        <v xml:space="preserve"> </v>
      </c>
      <c r="E198" s="172" t="str">
        <f t="shared" si="103"/>
        <v xml:space="preserve"> </v>
      </c>
      <c r="F198" s="172" t="str">
        <f t="shared" si="104"/>
        <v xml:space="preserve"> </v>
      </c>
      <c r="G198" s="172" t="str">
        <f t="shared" si="105"/>
        <v xml:space="preserve"> </v>
      </c>
      <c r="H198" s="172" t="str">
        <f t="shared" si="106"/>
        <v xml:space="preserve"> </v>
      </c>
      <c r="I198" s="172" t="str">
        <f t="shared" si="107"/>
        <v xml:space="preserve"> </v>
      </c>
      <c r="J198" s="172" t="str">
        <f t="shared" si="108"/>
        <v xml:space="preserve"> </v>
      </c>
      <c r="K198" s="172" t="str">
        <f t="shared" si="109"/>
        <v xml:space="preserve"> </v>
      </c>
      <c r="L198" s="250" t="str">
        <f>IF($A198="N/A"," ",IF(Pricetype3=2,MAX(C198,0),IF(OR(Pricetype3=1,Pricetype3=4),IF(C198=0,0,(_xll.EURO(C198,Strikeprice3,0,0,($AH198+IF(Smile=TRUE,VLOOKUP(MAX(-5,Strikeprice3-C198),Volsmile,2),0)),($A198-DateToday)+15,IF(Pricetype3=1,1,0),0))),C198)))</f>
        <v xml:space="preserve"> </v>
      </c>
      <c r="M198" s="250" t="str">
        <f>IF($A198="N/A"," ",IF(Pricetype3=2,MAX(D198,0),IF(OR(Pricetype3=1,Pricetype3=4),IF(D198=0,0,(_xll.EURO(D198,Strikeprice3,0,0,($AH198+IF(Smile=TRUE,VLOOKUP(MAX(-5,Strikeprice3-D198),Volsmile,2),0)),($A198-DateToday)+15,IF(Pricetype3=1,1,0),0))),D198)))</f>
        <v xml:space="preserve"> </v>
      </c>
      <c r="N198" s="250" t="str">
        <f>IF($A198="N/A"," ",IF(Pricetype3=2,MAX(E198,0),IF(OR(Pricetype3=1,Pricetype3=4),IF(E198=0,0,(_xll.EURO(E198,Strikeprice3,0,0,($AK198+IF(Smile=TRUE,VLOOKUP(MAX(-5,Strikeprice3-E198),Volsmile,2),0)),($A198-DateToday)+15,IF(Pricetype3=1,1,0),0))),E198)))</f>
        <v xml:space="preserve"> </v>
      </c>
      <c r="O198" s="250" t="str">
        <f>IF($A198="N/A"," ",IF(Pricetype3=2,MAX(F198,0),IF(OR(Pricetype3=1,Pricetype3=4),IF(F198=0,0,(_xll.EURO(F198,Strikeprice3,0,0,($AK198+IF(Smile=TRUE,VLOOKUP(MAX(-5,Strikeprice3-F198),Volsmile,2),0)),($A198-DateToday)+15,IF(Pricetype3=1,1,0),0))),F198)))</f>
        <v xml:space="preserve"> </v>
      </c>
      <c r="P198" s="250" t="str">
        <f>IF($A198="N/A"," ",IF(Pricetype3=2,MAX(G198,0),IF(OR(Pricetype3=1,Pricetype3=4),IF(G198=0,0,(_xll.EURO(G198,Strikeprice3,0,0,($AK198+IF(Smile=TRUE,VLOOKUP(MAX(-5,Strikeprice3-G198),Volsmile,2),0)),($A198-DateToday)+15,IF(Pricetype3=1,1,0),0))),G198)))</f>
        <v xml:space="preserve"> </v>
      </c>
      <c r="Q198" s="250" t="str">
        <f>IF($A198="N/A"," ",IF(Pricetype3=2,MAX(H198,0),IF(OR(Pricetype3=1,Pricetype3=4),IF(H198=0,0,(_xll.EURO(H198,Strikeprice3,0,0,($AK198+IF(Smile=TRUE,VLOOKUP(MAX(-5,Strikeprice3-H198),Volsmile,2),0)),($A198-DateToday)+15,IF(Pricetype3=1,1,0),0))),H198)))</f>
        <v xml:space="preserve"> </v>
      </c>
      <c r="R198" s="250" t="str">
        <f>IF($A198="N/A"," ",IF(Pricetype3=2,MAX(I198,0),IF(OR(Pricetype3=1,Pricetype3=4),IF(I198=0,0,(_xll.EURO(I198,Strikeprice3,0,0,($AK198+IF(Smile=TRUE,VLOOKUP(MAX(-5,Strikeprice3-I198),Volsmile,2),0)),($A198-DateToday)+15,IF(Pricetype3=1,1,0),0))),I198)))</f>
        <v xml:space="preserve"> </v>
      </c>
      <c r="S198" s="250" t="str">
        <f>IF($A198="N/A"," ",IF(Pricetype3=2,MAX(J198,0),IF(OR(Pricetype3=1,Pricetype3=4),IF(J198=0,0,(_xll.EURO(J198,Strikeprice3,0,0,($AK198+IF(Smile=TRUE,VLOOKUP(MAX(-5,Strikeprice3-J198),Volsmile,2),0)),($A198-DateToday)+15,IF(Pricetype3=1,1,0),0))),J198)))</f>
        <v xml:space="preserve"> </v>
      </c>
      <c r="T198" s="250" t="str">
        <f>IF($A198="N/A"," ",IF(Pricetype3=2,MAX(K198,0),IF(OR(Pricetype3=1,Pricetype3=4),IF(K198=0,0,(_xll.EURO(K198,Strikeprice3,0,0,($AK198+IF(Smile=TRUE,VLOOKUP(MAX(-5,Strikeprice3-K198),Volsmile,2),0)),($A198-DateToday)+15,IF(Pricetype3=1,1,0),0))),K198)))</f>
        <v xml:space="preserve"> </v>
      </c>
      <c r="U198" s="177" t="str">
        <f t="shared" si="94"/>
        <v xml:space="preserve"> </v>
      </c>
      <c r="V198" s="178" t="str">
        <f t="shared" si="110"/>
        <v xml:space="preserve"> </v>
      </c>
      <c r="W198" s="178" t="str">
        <f t="shared" si="111"/>
        <v xml:space="preserve"> </v>
      </c>
      <c r="X198" s="178" t="str">
        <f t="shared" si="112"/>
        <v xml:space="preserve"> </v>
      </c>
      <c r="Y198" s="178" t="str">
        <f t="shared" si="113"/>
        <v xml:space="preserve"> </v>
      </c>
      <c r="Z198" s="178" t="str">
        <f t="shared" si="114"/>
        <v xml:space="preserve"> </v>
      </c>
      <c r="AA198" s="178" t="str">
        <f t="shared" si="115"/>
        <v xml:space="preserve"> </v>
      </c>
      <c r="AB198" s="178" t="str">
        <f t="shared" si="116"/>
        <v xml:space="preserve"> </v>
      </c>
      <c r="AC198" s="178" t="str">
        <f t="shared" si="117"/>
        <v xml:space="preserve"> </v>
      </c>
      <c r="AD198" s="178" t="str">
        <f t="shared" si="118"/>
        <v xml:space="preserve"> </v>
      </c>
      <c r="AE198" s="178" t="str">
        <f t="shared" si="119"/>
        <v xml:space="preserve"> </v>
      </c>
      <c r="AF198" s="224" t="str">
        <f t="shared" si="120"/>
        <v xml:space="preserve"> </v>
      </c>
      <c r="AG198" s="224" t="str">
        <f t="shared" si="121"/>
        <v xml:space="preserve"> </v>
      </c>
      <c r="AH198" s="224" t="str">
        <f t="shared" si="122"/>
        <v xml:space="preserve"> </v>
      </c>
      <c r="AI198" s="224" t="str">
        <f t="shared" si="95"/>
        <v xml:space="preserve"> </v>
      </c>
      <c r="AJ198" s="224" t="str">
        <f t="shared" si="96"/>
        <v xml:space="preserve"> </v>
      </c>
      <c r="AK198" s="224" t="str">
        <f t="shared" si="123"/>
        <v xml:space="preserve"> </v>
      </c>
      <c r="AL198" s="224" t="str">
        <f>IF($A198="N/A"," ",IF(PV=1,0,'Pricing Inputs3'!R231))</f>
        <v xml:space="preserve"> </v>
      </c>
      <c r="AM198" s="313" t="str">
        <f t="shared" si="97"/>
        <v xml:space="preserve"> </v>
      </c>
      <c r="BQ198" t="str">
        <f t="shared" si="98"/>
        <v xml:space="preserve"> </v>
      </c>
      <c r="BR198" t="str">
        <f t="shared" si="99"/>
        <v xml:space="preserve"> </v>
      </c>
      <c r="BS198" t="str">
        <f t="shared" si="100"/>
        <v xml:space="preserve"> </v>
      </c>
    </row>
    <row r="199" spans="1:71" x14ac:dyDescent="0.2">
      <c r="A199" s="253" t="str">
        <f>IF(A198="N/A","N/A",IF(EDATE(A198,1)&gt;Inputs!$Q$5,"N/A",EDATE(A198,1)))</f>
        <v>N/A</v>
      </c>
      <c r="B199" s="324" t="str">
        <f t="shared" si="93"/>
        <v xml:space="preserve"> </v>
      </c>
      <c r="C199" s="172" t="str">
        <f t="shared" si="101"/>
        <v xml:space="preserve"> </v>
      </c>
      <c r="D199" s="172" t="str">
        <f t="shared" si="102"/>
        <v xml:space="preserve"> </v>
      </c>
      <c r="E199" s="172" t="str">
        <f t="shared" si="103"/>
        <v xml:space="preserve"> </v>
      </c>
      <c r="F199" s="172" t="str">
        <f t="shared" si="104"/>
        <v xml:space="preserve"> </v>
      </c>
      <c r="G199" s="172" t="str">
        <f t="shared" si="105"/>
        <v xml:space="preserve"> </v>
      </c>
      <c r="H199" s="172" t="str">
        <f t="shared" si="106"/>
        <v xml:space="preserve"> </v>
      </c>
      <c r="I199" s="172" t="str">
        <f t="shared" si="107"/>
        <v xml:space="preserve"> </v>
      </c>
      <c r="J199" s="172" t="str">
        <f t="shared" si="108"/>
        <v xml:space="preserve"> </v>
      </c>
      <c r="K199" s="172" t="str">
        <f t="shared" si="109"/>
        <v xml:space="preserve"> </v>
      </c>
      <c r="L199" s="250" t="str">
        <f>IF($A199="N/A"," ",IF(Pricetype3=2,MAX(C199,0),IF(OR(Pricetype3=1,Pricetype3=4),IF(C199=0,0,(_xll.EURO(C199,Strikeprice3,0,0,($AH199+IF(Smile=TRUE,VLOOKUP(MAX(-5,Strikeprice3-C199),Volsmile,2),0)),($A199-DateToday)+15,IF(Pricetype3=1,1,0),0))),C199)))</f>
        <v xml:space="preserve"> </v>
      </c>
      <c r="M199" s="250" t="str">
        <f>IF($A199="N/A"," ",IF(Pricetype3=2,MAX(D199,0),IF(OR(Pricetype3=1,Pricetype3=4),IF(D199=0,0,(_xll.EURO(D199,Strikeprice3,0,0,($AH199+IF(Smile=TRUE,VLOOKUP(MAX(-5,Strikeprice3-D199),Volsmile,2),0)),($A199-DateToday)+15,IF(Pricetype3=1,1,0),0))),D199)))</f>
        <v xml:space="preserve"> </v>
      </c>
      <c r="N199" s="250" t="str">
        <f>IF($A199="N/A"," ",IF(Pricetype3=2,MAX(E199,0),IF(OR(Pricetype3=1,Pricetype3=4),IF(E199=0,0,(_xll.EURO(E199,Strikeprice3,0,0,($AK199+IF(Smile=TRUE,VLOOKUP(MAX(-5,Strikeprice3-E199),Volsmile,2),0)),($A199-DateToday)+15,IF(Pricetype3=1,1,0),0))),E199)))</f>
        <v xml:space="preserve"> </v>
      </c>
      <c r="O199" s="250" t="str">
        <f>IF($A199="N/A"," ",IF(Pricetype3=2,MAX(F199,0),IF(OR(Pricetype3=1,Pricetype3=4),IF(F199=0,0,(_xll.EURO(F199,Strikeprice3,0,0,($AK199+IF(Smile=TRUE,VLOOKUP(MAX(-5,Strikeprice3-F199),Volsmile,2),0)),($A199-DateToday)+15,IF(Pricetype3=1,1,0),0))),F199)))</f>
        <v xml:space="preserve"> </v>
      </c>
      <c r="P199" s="250" t="str">
        <f>IF($A199="N/A"," ",IF(Pricetype3=2,MAX(G199,0),IF(OR(Pricetype3=1,Pricetype3=4),IF(G199=0,0,(_xll.EURO(G199,Strikeprice3,0,0,($AK199+IF(Smile=TRUE,VLOOKUP(MAX(-5,Strikeprice3-G199),Volsmile,2),0)),($A199-DateToday)+15,IF(Pricetype3=1,1,0),0))),G199)))</f>
        <v xml:space="preserve"> </v>
      </c>
      <c r="Q199" s="250" t="str">
        <f>IF($A199="N/A"," ",IF(Pricetype3=2,MAX(H199,0),IF(OR(Pricetype3=1,Pricetype3=4),IF(H199=0,0,(_xll.EURO(H199,Strikeprice3,0,0,($AK199+IF(Smile=TRUE,VLOOKUP(MAX(-5,Strikeprice3-H199),Volsmile,2),0)),($A199-DateToday)+15,IF(Pricetype3=1,1,0),0))),H199)))</f>
        <v xml:space="preserve"> </v>
      </c>
      <c r="R199" s="250" t="str">
        <f>IF($A199="N/A"," ",IF(Pricetype3=2,MAX(I199,0),IF(OR(Pricetype3=1,Pricetype3=4),IF(I199=0,0,(_xll.EURO(I199,Strikeprice3,0,0,($AK199+IF(Smile=TRUE,VLOOKUP(MAX(-5,Strikeprice3-I199),Volsmile,2),0)),($A199-DateToday)+15,IF(Pricetype3=1,1,0),0))),I199)))</f>
        <v xml:space="preserve"> </v>
      </c>
      <c r="S199" s="250" t="str">
        <f>IF($A199="N/A"," ",IF(Pricetype3=2,MAX(J199,0),IF(OR(Pricetype3=1,Pricetype3=4),IF(J199=0,0,(_xll.EURO(J199,Strikeprice3,0,0,($AK199+IF(Smile=TRUE,VLOOKUP(MAX(-5,Strikeprice3-J199),Volsmile,2),0)),($A199-DateToday)+15,IF(Pricetype3=1,1,0),0))),J199)))</f>
        <v xml:space="preserve"> </v>
      </c>
      <c r="T199" s="250" t="str">
        <f>IF($A199="N/A"," ",IF(Pricetype3=2,MAX(K199,0),IF(OR(Pricetype3=1,Pricetype3=4),IF(K199=0,0,(_xll.EURO(K199,Strikeprice3,0,0,($AK199+IF(Smile=TRUE,VLOOKUP(MAX(-5,Strikeprice3-K199),Volsmile,2),0)),($A199-DateToday)+15,IF(Pricetype3=1,1,0),0))),K199)))</f>
        <v xml:space="preserve"> </v>
      </c>
      <c r="U199" s="177" t="str">
        <f t="shared" si="94"/>
        <v xml:space="preserve"> </v>
      </c>
      <c r="V199" s="178" t="str">
        <f t="shared" si="110"/>
        <v xml:space="preserve"> </v>
      </c>
      <c r="W199" s="178" t="str">
        <f t="shared" si="111"/>
        <v xml:space="preserve"> </v>
      </c>
      <c r="X199" s="178" t="str">
        <f t="shared" si="112"/>
        <v xml:space="preserve"> </v>
      </c>
      <c r="Y199" s="178" t="str">
        <f t="shared" si="113"/>
        <v xml:space="preserve"> </v>
      </c>
      <c r="Z199" s="178" t="str">
        <f t="shared" si="114"/>
        <v xml:space="preserve"> </v>
      </c>
      <c r="AA199" s="178" t="str">
        <f t="shared" si="115"/>
        <v xml:space="preserve"> </v>
      </c>
      <c r="AB199" s="178" t="str">
        <f t="shared" si="116"/>
        <v xml:space="preserve"> </v>
      </c>
      <c r="AC199" s="178" t="str">
        <f t="shared" si="117"/>
        <v xml:space="preserve"> </v>
      </c>
      <c r="AD199" s="178" t="str">
        <f t="shared" si="118"/>
        <v xml:space="preserve"> </v>
      </c>
      <c r="AE199" s="178" t="str">
        <f t="shared" si="119"/>
        <v xml:space="preserve"> </v>
      </c>
      <c r="AF199" s="224" t="str">
        <f t="shared" si="120"/>
        <v xml:space="preserve"> </v>
      </c>
      <c r="AG199" s="224" t="str">
        <f t="shared" si="121"/>
        <v xml:space="preserve"> </v>
      </c>
      <c r="AH199" s="224" t="str">
        <f t="shared" si="122"/>
        <v xml:space="preserve"> </v>
      </c>
      <c r="AI199" s="224" t="str">
        <f t="shared" si="95"/>
        <v xml:space="preserve"> </v>
      </c>
      <c r="AJ199" s="224" t="str">
        <f t="shared" si="96"/>
        <v xml:space="preserve"> </v>
      </c>
      <c r="AK199" s="224" t="str">
        <f t="shared" si="123"/>
        <v xml:space="preserve"> </v>
      </c>
      <c r="AL199" s="224" t="str">
        <f>IF($A199="N/A"," ",IF(PV=1,0,'Pricing Inputs3'!R232))</f>
        <v xml:space="preserve"> </v>
      </c>
      <c r="AM199" s="313" t="str">
        <f t="shared" si="97"/>
        <v xml:space="preserve"> </v>
      </c>
      <c r="BQ199" t="str">
        <f t="shared" si="98"/>
        <v xml:space="preserve"> </v>
      </c>
      <c r="BR199" t="str">
        <f t="shared" si="99"/>
        <v xml:space="preserve"> </v>
      </c>
      <c r="BS199" t="str">
        <f t="shared" si="100"/>
        <v xml:space="preserve"> </v>
      </c>
    </row>
    <row r="200" spans="1:71" x14ac:dyDescent="0.2">
      <c r="A200" s="253" t="str">
        <f>IF(A199="N/A","N/A",IF(EDATE(A199,1)&gt;Inputs!$Q$5,"N/A",EDATE(A199,1)))</f>
        <v>N/A</v>
      </c>
      <c r="B200" s="324" t="str">
        <f t="shared" si="93"/>
        <v xml:space="preserve"> </v>
      </c>
      <c r="C200" s="172" t="str">
        <f t="shared" si="101"/>
        <v xml:space="preserve"> </v>
      </c>
      <c r="D200" s="172" t="str">
        <f t="shared" si="102"/>
        <v xml:space="preserve"> </v>
      </c>
      <c r="E200" s="172" t="str">
        <f t="shared" si="103"/>
        <v xml:space="preserve"> </v>
      </c>
      <c r="F200" s="172" t="str">
        <f t="shared" si="104"/>
        <v xml:space="preserve"> </v>
      </c>
      <c r="G200" s="172" t="str">
        <f t="shared" si="105"/>
        <v xml:space="preserve"> </v>
      </c>
      <c r="H200" s="172" t="str">
        <f t="shared" si="106"/>
        <v xml:space="preserve"> </v>
      </c>
      <c r="I200" s="172" t="str">
        <f t="shared" si="107"/>
        <v xml:space="preserve"> </v>
      </c>
      <c r="J200" s="172" t="str">
        <f t="shared" si="108"/>
        <v xml:space="preserve"> </v>
      </c>
      <c r="K200" s="172" t="str">
        <f t="shared" si="109"/>
        <v xml:space="preserve"> </v>
      </c>
      <c r="L200" s="250" t="str">
        <f>IF($A200="N/A"," ",IF(Pricetype3=2,MAX(C200,0),IF(OR(Pricetype3=1,Pricetype3=4),IF(C200=0,0,(_xll.EURO(C200,Strikeprice3,0,0,($AH200+IF(Smile=TRUE,VLOOKUP(MAX(-5,Strikeprice3-C200),Volsmile,2),0)),($A200-DateToday)+15,IF(Pricetype3=1,1,0),0))),C200)))</f>
        <v xml:space="preserve"> </v>
      </c>
      <c r="M200" s="250" t="str">
        <f>IF($A200="N/A"," ",IF(Pricetype3=2,MAX(D200,0),IF(OR(Pricetype3=1,Pricetype3=4),IF(D200=0,0,(_xll.EURO(D200,Strikeprice3,0,0,($AH200+IF(Smile=TRUE,VLOOKUP(MAX(-5,Strikeprice3-D200),Volsmile,2),0)),($A200-DateToday)+15,IF(Pricetype3=1,1,0),0))),D200)))</f>
        <v xml:space="preserve"> </v>
      </c>
      <c r="N200" s="250" t="str">
        <f>IF($A200="N/A"," ",IF(Pricetype3=2,MAX(E200,0),IF(OR(Pricetype3=1,Pricetype3=4),IF(E200=0,0,(_xll.EURO(E200,Strikeprice3,0,0,($AK200+IF(Smile=TRUE,VLOOKUP(MAX(-5,Strikeprice3-E200),Volsmile,2),0)),($A200-DateToday)+15,IF(Pricetype3=1,1,0),0))),E200)))</f>
        <v xml:space="preserve"> </v>
      </c>
      <c r="O200" s="250" t="str">
        <f>IF($A200="N/A"," ",IF(Pricetype3=2,MAX(F200,0),IF(OR(Pricetype3=1,Pricetype3=4),IF(F200=0,0,(_xll.EURO(F200,Strikeprice3,0,0,($AK200+IF(Smile=TRUE,VLOOKUP(MAX(-5,Strikeprice3-F200),Volsmile,2),0)),($A200-DateToday)+15,IF(Pricetype3=1,1,0),0))),F200)))</f>
        <v xml:space="preserve"> </v>
      </c>
      <c r="P200" s="250" t="str">
        <f>IF($A200="N/A"," ",IF(Pricetype3=2,MAX(G200,0),IF(OR(Pricetype3=1,Pricetype3=4),IF(G200=0,0,(_xll.EURO(G200,Strikeprice3,0,0,($AK200+IF(Smile=TRUE,VLOOKUP(MAX(-5,Strikeprice3-G200),Volsmile,2),0)),($A200-DateToday)+15,IF(Pricetype3=1,1,0),0))),G200)))</f>
        <v xml:space="preserve"> </v>
      </c>
      <c r="Q200" s="250" t="str">
        <f>IF($A200="N/A"," ",IF(Pricetype3=2,MAX(H200,0),IF(OR(Pricetype3=1,Pricetype3=4),IF(H200=0,0,(_xll.EURO(H200,Strikeprice3,0,0,($AK200+IF(Smile=TRUE,VLOOKUP(MAX(-5,Strikeprice3-H200),Volsmile,2),0)),($A200-DateToday)+15,IF(Pricetype3=1,1,0),0))),H200)))</f>
        <v xml:space="preserve"> </v>
      </c>
      <c r="R200" s="250" t="str">
        <f>IF($A200="N/A"," ",IF(Pricetype3=2,MAX(I200,0),IF(OR(Pricetype3=1,Pricetype3=4),IF(I200=0,0,(_xll.EURO(I200,Strikeprice3,0,0,($AK200+IF(Smile=TRUE,VLOOKUP(MAX(-5,Strikeprice3-I200),Volsmile,2),0)),($A200-DateToday)+15,IF(Pricetype3=1,1,0),0))),I200)))</f>
        <v xml:space="preserve"> </v>
      </c>
      <c r="S200" s="250" t="str">
        <f>IF($A200="N/A"," ",IF(Pricetype3=2,MAX(J200,0),IF(OR(Pricetype3=1,Pricetype3=4),IF(J200=0,0,(_xll.EURO(J200,Strikeprice3,0,0,($AK200+IF(Smile=TRUE,VLOOKUP(MAX(-5,Strikeprice3-J200),Volsmile,2),0)),($A200-DateToday)+15,IF(Pricetype3=1,1,0),0))),J200)))</f>
        <v xml:space="preserve"> </v>
      </c>
      <c r="T200" s="250" t="str">
        <f>IF($A200="N/A"," ",IF(Pricetype3=2,MAX(K200,0),IF(OR(Pricetype3=1,Pricetype3=4),IF(K200=0,0,(_xll.EURO(K200,Strikeprice3,0,0,($AK200+IF(Smile=TRUE,VLOOKUP(MAX(-5,Strikeprice3-K200),Volsmile,2),0)),($A200-DateToday)+15,IF(Pricetype3=1,1,0),0))),K200)))</f>
        <v xml:space="preserve"> </v>
      </c>
      <c r="U200" s="177" t="str">
        <f t="shared" si="94"/>
        <v xml:space="preserve"> </v>
      </c>
      <c r="V200" s="178" t="str">
        <f t="shared" si="110"/>
        <v xml:space="preserve"> </v>
      </c>
      <c r="W200" s="178" t="str">
        <f t="shared" si="111"/>
        <v xml:space="preserve"> </v>
      </c>
      <c r="X200" s="178" t="str">
        <f t="shared" si="112"/>
        <v xml:space="preserve"> </v>
      </c>
      <c r="Y200" s="178" t="str">
        <f t="shared" si="113"/>
        <v xml:space="preserve"> </v>
      </c>
      <c r="Z200" s="178" t="str">
        <f t="shared" si="114"/>
        <v xml:space="preserve"> </v>
      </c>
      <c r="AA200" s="178" t="str">
        <f t="shared" si="115"/>
        <v xml:space="preserve"> </v>
      </c>
      <c r="AB200" s="178" t="str">
        <f t="shared" si="116"/>
        <v xml:space="preserve"> </v>
      </c>
      <c r="AC200" s="178" t="str">
        <f t="shared" si="117"/>
        <v xml:space="preserve"> </v>
      </c>
      <c r="AD200" s="178" t="str">
        <f t="shared" si="118"/>
        <v xml:space="preserve"> </v>
      </c>
      <c r="AE200" s="178" t="str">
        <f t="shared" si="119"/>
        <v xml:space="preserve"> </v>
      </c>
      <c r="AF200" s="224" t="str">
        <f t="shared" si="120"/>
        <v xml:space="preserve"> </v>
      </c>
      <c r="AG200" s="224" t="str">
        <f t="shared" si="121"/>
        <v xml:space="preserve"> </v>
      </c>
      <c r="AH200" s="224" t="str">
        <f t="shared" si="122"/>
        <v xml:space="preserve"> </v>
      </c>
      <c r="AI200" s="224" t="str">
        <f t="shared" si="95"/>
        <v xml:space="preserve"> </v>
      </c>
      <c r="AJ200" s="224" t="str">
        <f t="shared" si="96"/>
        <v xml:space="preserve"> </v>
      </c>
      <c r="AK200" s="224" t="str">
        <f t="shared" si="123"/>
        <v xml:space="preserve"> </v>
      </c>
      <c r="AL200" s="224" t="str">
        <f>IF($A200="N/A"," ",IF(PV=1,0,'Pricing Inputs3'!R233))</f>
        <v xml:space="preserve"> </v>
      </c>
      <c r="AM200" s="313" t="str">
        <f t="shared" si="97"/>
        <v xml:space="preserve"> </v>
      </c>
      <c r="BQ200" t="str">
        <f t="shared" si="98"/>
        <v xml:space="preserve"> </v>
      </c>
      <c r="BR200" t="str">
        <f t="shared" si="99"/>
        <v xml:space="preserve"> </v>
      </c>
      <c r="BS200" t="str">
        <f t="shared" si="100"/>
        <v xml:space="preserve"> </v>
      </c>
    </row>
    <row r="201" spans="1:71" x14ac:dyDescent="0.2">
      <c r="A201" s="253" t="str">
        <f>IF(A200="N/A","N/A",IF(EDATE(A200,1)&gt;Inputs!$Q$5,"N/A",EDATE(A200,1)))</f>
        <v>N/A</v>
      </c>
      <c r="B201" s="324" t="str">
        <f t="shared" si="93"/>
        <v xml:space="preserve"> </v>
      </c>
      <c r="C201" s="172" t="str">
        <f t="shared" si="101"/>
        <v xml:space="preserve"> </v>
      </c>
      <c r="D201" s="172" t="str">
        <f t="shared" si="102"/>
        <v xml:space="preserve"> </v>
      </c>
      <c r="E201" s="172" t="str">
        <f t="shared" si="103"/>
        <v xml:space="preserve"> </v>
      </c>
      <c r="F201" s="172" t="str">
        <f t="shared" si="104"/>
        <v xml:space="preserve"> </v>
      </c>
      <c r="G201" s="172" t="str">
        <f t="shared" si="105"/>
        <v xml:space="preserve"> </v>
      </c>
      <c r="H201" s="172" t="str">
        <f t="shared" si="106"/>
        <v xml:space="preserve"> </v>
      </c>
      <c r="I201" s="172" t="str">
        <f t="shared" si="107"/>
        <v xml:space="preserve"> </v>
      </c>
      <c r="J201" s="172" t="str">
        <f t="shared" si="108"/>
        <v xml:space="preserve"> </v>
      </c>
      <c r="K201" s="172" t="str">
        <f t="shared" si="109"/>
        <v xml:space="preserve"> </v>
      </c>
      <c r="L201" s="250" t="str">
        <f>IF($A201="N/A"," ",IF(Pricetype3=2,MAX(C201,0),IF(OR(Pricetype3=1,Pricetype3=4),IF(C201=0,0,(_xll.EURO(C201,Strikeprice3,0,0,($AH201+IF(Smile=TRUE,VLOOKUP(MAX(-5,Strikeprice3-C201),Volsmile,2),0)),($A201-DateToday)+15,IF(Pricetype3=1,1,0),0))),C201)))</f>
        <v xml:space="preserve"> </v>
      </c>
      <c r="M201" s="250" t="str">
        <f>IF($A201="N/A"," ",IF(Pricetype3=2,MAX(D201,0),IF(OR(Pricetype3=1,Pricetype3=4),IF(D201=0,0,(_xll.EURO(D201,Strikeprice3,0,0,($AH201+IF(Smile=TRUE,VLOOKUP(MAX(-5,Strikeprice3-D201),Volsmile,2),0)),($A201-DateToday)+15,IF(Pricetype3=1,1,0),0))),D201)))</f>
        <v xml:space="preserve"> </v>
      </c>
      <c r="N201" s="250" t="str">
        <f>IF($A201="N/A"," ",IF(Pricetype3=2,MAX(E201,0),IF(OR(Pricetype3=1,Pricetype3=4),IF(E201=0,0,(_xll.EURO(E201,Strikeprice3,0,0,($AK201+IF(Smile=TRUE,VLOOKUP(MAX(-5,Strikeprice3-E201),Volsmile,2),0)),($A201-DateToday)+15,IF(Pricetype3=1,1,0),0))),E201)))</f>
        <v xml:space="preserve"> </v>
      </c>
      <c r="O201" s="250" t="str">
        <f>IF($A201="N/A"," ",IF(Pricetype3=2,MAX(F201,0),IF(OR(Pricetype3=1,Pricetype3=4),IF(F201=0,0,(_xll.EURO(F201,Strikeprice3,0,0,($AK201+IF(Smile=TRUE,VLOOKUP(MAX(-5,Strikeprice3-F201),Volsmile,2),0)),($A201-DateToday)+15,IF(Pricetype3=1,1,0),0))),F201)))</f>
        <v xml:space="preserve"> </v>
      </c>
      <c r="P201" s="250" t="str">
        <f>IF($A201="N/A"," ",IF(Pricetype3=2,MAX(G201,0),IF(OR(Pricetype3=1,Pricetype3=4),IF(G201=0,0,(_xll.EURO(G201,Strikeprice3,0,0,($AK201+IF(Smile=TRUE,VLOOKUP(MAX(-5,Strikeprice3-G201),Volsmile,2),0)),($A201-DateToday)+15,IF(Pricetype3=1,1,0),0))),G201)))</f>
        <v xml:space="preserve"> </v>
      </c>
      <c r="Q201" s="250" t="str">
        <f>IF($A201="N/A"," ",IF(Pricetype3=2,MAX(H201,0),IF(OR(Pricetype3=1,Pricetype3=4),IF(H201=0,0,(_xll.EURO(H201,Strikeprice3,0,0,($AK201+IF(Smile=TRUE,VLOOKUP(MAX(-5,Strikeprice3-H201),Volsmile,2),0)),($A201-DateToday)+15,IF(Pricetype3=1,1,0),0))),H201)))</f>
        <v xml:space="preserve"> </v>
      </c>
      <c r="R201" s="250" t="str">
        <f>IF($A201="N/A"," ",IF(Pricetype3=2,MAX(I201,0),IF(OR(Pricetype3=1,Pricetype3=4),IF(I201=0,0,(_xll.EURO(I201,Strikeprice3,0,0,($AK201+IF(Smile=TRUE,VLOOKUP(MAX(-5,Strikeprice3-I201),Volsmile,2),0)),($A201-DateToday)+15,IF(Pricetype3=1,1,0),0))),I201)))</f>
        <v xml:space="preserve"> </v>
      </c>
      <c r="S201" s="250" t="str">
        <f>IF($A201="N/A"," ",IF(Pricetype3=2,MAX(J201,0),IF(OR(Pricetype3=1,Pricetype3=4),IF(J201=0,0,(_xll.EURO(J201,Strikeprice3,0,0,($AK201+IF(Smile=TRUE,VLOOKUP(MAX(-5,Strikeprice3-J201),Volsmile,2),0)),($A201-DateToday)+15,IF(Pricetype3=1,1,0),0))),J201)))</f>
        <v xml:space="preserve"> </v>
      </c>
      <c r="T201" s="250" t="str">
        <f>IF($A201="N/A"," ",IF(Pricetype3=2,MAX(K201,0),IF(OR(Pricetype3=1,Pricetype3=4),IF(K201=0,0,(_xll.EURO(K201,Strikeprice3,0,0,($AK201+IF(Smile=TRUE,VLOOKUP(MAX(-5,Strikeprice3-K201),Volsmile,2),0)),($A201-DateToday)+15,IF(Pricetype3=1,1,0),0))),K201)))</f>
        <v xml:space="preserve"> </v>
      </c>
      <c r="U201" s="177" t="str">
        <f t="shared" si="94"/>
        <v xml:space="preserve"> </v>
      </c>
      <c r="V201" s="178" t="str">
        <f t="shared" si="110"/>
        <v xml:space="preserve"> </v>
      </c>
      <c r="W201" s="178" t="str">
        <f t="shared" si="111"/>
        <v xml:space="preserve"> </v>
      </c>
      <c r="X201" s="178" t="str">
        <f t="shared" si="112"/>
        <v xml:space="preserve"> </v>
      </c>
      <c r="Y201" s="178" t="str">
        <f t="shared" si="113"/>
        <v xml:space="preserve"> </v>
      </c>
      <c r="Z201" s="178" t="str">
        <f t="shared" si="114"/>
        <v xml:space="preserve"> </v>
      </c>
      <c r="AA201" s="178" t="str">
        <f t="shared" si="115"/>
        <v xml:space="preserve"> </v>
      </c>
      <c r="AB201" s="178" t="str">
        <f t="shared" si="116"/>
        <v xml:space="preserve"> </v>
      </c>
      <c r="AC201" s="178" t="str">
        <f t="shared" si="117"/>
        <v xml:space="preserve"> </v>
      </c>
      <c r="AD201" s="178" t="str">
        <f t="shared" si="118"/>
        <v xml:space="preserve"> </v>
      </c>
      <c r="AE201" s="178" t="str">
        <f t="shared" si="119"/>
        <v xml:space="preserve"> </v>
      </c>
      <c r="AF201" s="224" t="str">
        <f t="shared" si="120"/>
        <v xml:space="preserve"> </v>
      </c>
      <c r="AG201" s="224" t="str">
        <f t="shared" si="121"/>
        <v xml:space="preserve"> </v>
      </c>
      <c r="AH201" s="224" t="str">
        <f t="shared" si="122"/>
        <v xml:space="preserve"> </v>
      </c>
      <c r="AI201" s="224" t="str">
        <f t="shared" si="95"/>
        <v xml:space="preserve"> </v>
      </c>
      <c r="AJ201" s="224" t="str">
        <f t="shared" si="96"/>
        <v xml:space="preserve"> </v>
      </c>
      <c r="AK201" s="224" t="str">
        <f t="shared" si="123"/>
        <v xml:space="preserve"> </v>
      </c>
      <c r="AL201" s="224" t="str">
        <f>IF($A201="N/A"," ",IF(PV=1,0,'Pricing Inputs3'!R234))</f>
        <v xml:space="preserve"> </v>
      </c>
      <c r="AM201" s="313" t="str">
        <f t="shared" si="97"/>
        <v xml:space="preserve"> </v>
      </c>
      <c r="BQ201" t="str">
        <f t="shared" si="98"/>
        <v xml:space="preserve"> </v>
      </c>
      <c r="BR201" t="str">
        <f t="shared" si="99"/>
        <v xml:space="preserve"> </v>
      </c>
      <c r="BS201" t="str">
        <f t="shared" si="100"/>
        <v xml:space="preserve"> </v>
      </c>
    </row>
    <row r="202" spans="1:71" x14ac:dyDescent="0.2">
      <c r="A202" s="253" t="str">
        <f>IF(A201="N/A","N/A",IF(EDATE(A201,1)&gt;Inputs!$Q$5,"N/A",EDATE(A201,1)))</f>
        <v>N/A</v>
      </c>
      <c r="B202" s="324" t="str">
        <f t="shared" si="93"/>
        <v xml:space="preserve"> </v>
      </c>
      <c r="C202" s="172" t="str">
        <f t="shared" si="101"/>
        <v xml:space="preserve"> </v>
      </c>
      <c r="D202" s="172" t="str">
        <f t="shared" si="102"/>
        <v xml:space="preserve"> </v>
      </c>
      <c r="E202" s="172" t="str">
        <f t="shared" si="103"/>
        <v xml:space="preserve"> </v>
      </c>
      <c r="F202" s="172" t="str">
        <f t="shared" si="104"/>
        <v xml:space="preserve"> </v>
      </c>
      <c r="G202" s="172" t="str">
        <f t="shared" si="105"/>
        <v xml:space="preserve"> </v>
      </c>
      <c r="H202" s="172" t="str">
        <f t="shared" si="106"/>
        <v xml:space="preserve"> </v>
      </c>
      <c r="I202" s="172" t="str">
        <f t="shared" si="107"/>
        <v xml:space="preserve"> </v>
      </c>
      <c r="J202" s="172" t="str">
        <f t="shared" si="108"/>
        <v xml:space="preserve"> </v>
      </c>
      <c r="K202" s="172" t="str">
        <f t="shared" si="109"/>
        <v xml:space="preserve"> </v>
      </c>
      <c r="L202" s="250" t="str">
        <f>IF($A202="N/A"," ",IF(Pricetype3=2,MAX(C202,0),IF(OR(Pricetype3=1,Pricetype3=4),IF(C202=0,0,(_xll.EURO(C202,Strikeprice3,0,0,($AH202+IF(Smile=TRUE,VLOOKUP(MAX(-5,Strikeprice3-C202),Volsmile,2),0)),($A202-DateToday)+15,IF(Pricetype3=1,1,0),0))),C202)))</f>
        <v xml:space="preserve"> </v>
      </c>
      <c r="M202" s="250" t="str">
        <f>IF($A202="N/A"," ",IF(Pricetype3=2,MAX(D202,0),IF(OR(Pricetype3=1,Pricetype3=4),IF(D202=0,0,(_xll.EURO(D202,Strikeprice3,0,0,($AH202+IF(Smile=TRUE,VLOOKUP(MAX(-5,Strikeprice3-D202),Volsmile,2),0)),($A202-DateToday)+15,IF(Pricetype3=1,1,0),0))),D202)))</f>
        <v xml:space="preserve"> </v>
      </c>
      <c r="N202" s="250" t="str">
        <f>IF($A202="N/A"," ",IF(Pricetype3=2,MAX(E202,0),IF(OR(Pricetype3=1,Pricetype3=4),IF(E202=0,0,(_xll.EURO(E202,Strikeprice3,0,0,($AK202+IF(Smile=TRUE,VLOOKUP(MAX(-5,Strikeprice3-E202),Volsmile,2),0)),($A202-DateToday)+15,IF(Pricetype3=1,1,0),0))),E202)))</f>
        <v xml:space="preserve"> </v>
      </c>
      <c r="O202" s="250" t="str">
        <f>IF($A202="N/A"," ",IF(Pricetype3=2,MAX(F202,0),IF(OR(Pricetype3=1,Pricetype3=4),IF(F202=0,0,(_xll.EURO(F202,Strikeprice3,0,0,($AK202+IF(Smile=TRUE,VLOOKUP(MAX(-5,Strikeprice3-F202),Volsmile,2),0)),($A202-DateToday)+15,IF(Pricetype3=1,1,0),0))),F202)))</f>
        <v xml:space="preserve"> </v>
      </c>
      <c r="P202" s="250" t="str">
        <f>IF($A202="N/A"," ",IF(Pricetype3=2,MAX(G202,0),IF(OR(Pricetype3=1,Pricetype3=4),IF(G202=0,0,(_xll.EURO(G202,Strikeprice3,0,0,($AK202+IF(Smile=TRUE,VLOOKUP(MAX(-5,Strikeprice3-G202),Volsmile,2),0)),($A202-DateToday)+15,IF(Pricetype3=1,1,0),0))),G202)))</f>
        <v xml:space="preserve"> </v>
      </c>
      <c r="Q202" s="250" t="str">
        <f>IF($A202="N/A"," ",IF(Pricetype3=2,MAX(H202,0),IF(OR(Pricetype3=1,Pricetype3=4),IF(H202=0,0,(_xll.EURO(H202,Strikeprice3,0,0,($AK202+IF(Smile=TRUE,VLOOKUP(MAX(-5,Strikeprice3-H202),Volsmile,2),0)),($A202-DateToday)+15,IF(Pricetype3=1,1,0),0))),H202)))</f>
        <v xml:space="preserve"> </v>
      </c>
      <c r="R202" s="250" t="str">
        <f>IF($A202="N/A"," ",IF(Pricetype3=2,MAX(I202,0),IF(OR(Pricetype3=1,Pricetype3=4),IF(I202=0,0,(_xll.EURO(I202,Strikeprice3,0,0,($AK202+IF(Smile=TRUE,VLOOKUP(MAX(-5,Strikeprice3-I202),Volsmile,2),0)),($A202-DateToday)+15,IF(Pricetype3=1,1,0),0))),I202)))</f>
        <v xml:space="preserve"> </v>
      </c>
      <c r="S202" s="250" t="str">
        <f>IF($A202="N/A"," ",IF(Pricetype3=2,MAX(J202,0),IF(OR(Pricetype3=1,Pricetype3=4),IF(J202=0,0,(_xll.EURO(J202,Strikeprice3,0,0,($AK202+IF(Smile=TRUE,VLOOKUP(MAX(-5,Strikeprice3-J202),Volsmile,2),0)),($A202-DateToday)+15,IF(Pricetype3=1,1,0),0))),J202)))</f>
        <v xml:space="preserve"> </v>
      </c>
      <c r="T202" s="250" t="str">
        <f>IF($A202="N/A"," ",IF(Pricetype3=2,MAX(K202,0),IF(OR(Pricetype3=1,Pricetype3=4),IF(K202=0,0,(_xll.EURO(K202,Strikeprice3,0,0,($AK202+IF(Smile=TRUE,VLOOKUP(MAX(-5,Strikeprice3-K202),Volsmile,2),0)),($A202-DateToday)+15,IF(Pricetype3=1,1,0),0))),K202)))</f>
        <v xml:space="preserve"> </v>
      </c>
      <c r="U202" s="177" t="str">
        <f t="shared" si="94"/>
        <v xml:space="preserve"> </v>
      </c>
      <c r="V202" s="178" t="str">
        <f t="shared" si="110"/>
        <v xml:space="preserve"> </v>
      </c>
      <c r="W202" s="178" t="str">
        <f t="shared" si="111"/>
        <v xml:space="preserve"> </v>
      </c>
      <c r="X202" s="178" t="str">
        <f t="shared" si="112"/>
        <v xml:space="preserve"> </v>
      </c>
      <c r="Y202" s="178" t="str">
        <f t="shared" si="113"/>
        <v xml:space="preserve"> </v>
      </c>
      <c r="Z202" s="178" t="str">
        <f t="shared" si="114"/>
        <v xml:space="preserve"> </v>
      </c>
      <c r="AA202" s="178" t="str">
        <f t="shared" si="115"/>
        <v xml:space="preserve"> </v>
      </c>
      <c r="AB202" s="178" t="str">
        <f t="shared" si="116"/>
        <v xml:space="preserve"> </v>
      </c>
      <c r="AC202" s="178" t="str">
        <f t="shared" si="117"/>
        <v xml:space="preserve"> </v>
      </c>
      <c r="AD202" s="178" t="str">
        <f t="shared" si="118"/>
        <v xml:space="preserve"> </v>
      </c>
      <c r="AE202" s="178" t="str">
        <f t="shared" si="119"/>
        <v xml:space="preserve"> </v>
      </c>
      <c r="AF202" s="224" t="str">
        <f t="shared" si="120"/>
        <v xml:space="preserve"> </v>
      </c>
      <c r="AG202" s="224" t="str">
        <f t="shared" si="121"/>
        <v xml:space="preserve"> </v>
      </c>
      <c r="AH202" s="224" t="str">
        <f t="shared" si="122"/>
        <v xml:space="preserve"> </v>
      </c>
      <c r="AI202" s="224" t="str">
        <f t="shared" si="95"/>
        <v xml:space="preserve"> </v>
      </c>
      <c r="AJ202" s="224" t="str">
        <f t="shared" si="96"/>
        <v xml:space="preserve"> </v>
      </c>
      <c r="AK202" s="224" t="str">
        <f t="shared" si="123"/>
        <v xml:space="preserve"> </v>
      </c>
      <c r="AL202" s="224" t="str">
        <f>IF($A202="N/A"," ",IF(PV=1,0,'Pricing Inputs3'!R235))</f>
        <v xml:space="preserve"> </v>
      </c>
      <c r="AM202" s="313" t="str">
        <f t="shared" si="97"/>
        <v xml:space="preserve"> </v>
      </c>
      <c r="BQ202" t="str">
        <f t="shared" si="98"/>
        <v xml:space="preserve"> </v>
      </c>
      <c r="BR202" t="str">
        <f t="shared" si="99"/>
        <v xml:space="preserve"> </v>
      </c>
      <c r="BS202" t="str">
        <f t="shared" si="100"/>
        <v xml:space="preserve"> </v>
      </c>
    </row>
    <row r="203" spans="1:71" x14ac:dyDescent="0.2">
      <c r="A203" s="253" t="str">
        <f>IF(A202="N/A","N/A",IF(EDATE(A202,1)&gt;Inputs!$Q$5,"N/A",EDATE(A202,1)))</f>
        <v>N/A</v>
      </c>
      <c r="B203" s="324" t="str">
        <f t="shared" si="93"/>
        <v xml:space="preserve"> </v>
      </c>
      <c r="C203" s="172" t="str">
        <f t="shared" si="101"/>
        <v xml:space="preserve"> </v>
      </c>
      <c r="D203" s="172" t="str">
        <f t="shared" si="102"/>
        <v xml:space="preserve"> </v>
      </c>
      <c r="E203" s="172" t="str">
        <f t="shared" si="103"/>
        <v xml:space="preserve"> </v>
      </c>
      <c r="F203" s="172" t="str">
        <f t="shared" si="104"/>
        <v xml:space="preserve"> </v>
      </c>
      <c r="G203" s="172" t="str">
        <f t="shared" si="105"/>
        <v xml:space="preserve"> </v>
      </c>
      <c r="H203" s="172" t="str">
        <f t="shared" si="106"/>
        <v xml:space="preserve"> </v>
      </c>
      <c r="I203" s="172" t="str">
        <f t="shared" si="107"/>
        <v xml:space="preserve"> </v>
      </c>
      <c r="J203" s="172" t="str">
        <f t="shared" si="108"/>
        <v xml:space="preserve"> </v>
      </c>
      <c r="K203" s="172" t="str">
        <f t="shared" si="109"/>
        <v xml:space="preserve"> </v>
      </c>
      <c r="L203" s="250" t="str">
        <f>IF($A203="N/A"," ",IF(Pricetype3=2,MAX(C203,0),IF(OR(Pricetype3=1,Pricetype3=4),IF(C203=0,0,(_xll.EURO(C203,Strikeprice3,0,0,($AH203+IF(Smile=TRUE,VLOOKUP(MAX(-5,Strikeprice3-C203),Volsmile,2),0)),($A203-DateToday)+15,IF(Pricetype3=1,1,0),0))),C203)))</f>
        <v xml:space="preserve"> </v>
      </c>
      <c r="M203" s="250" t="str">
        <f>IF($A203="N/A"," ",IF(Pricetype3=2,MAX(D203,0),IF(OR(Pricetype3=1,Pricetype3=4),IF(D203=0,0,(_xll.EURO(D203,Strikeprice3,0,0,($AH203+IF(Smile=TRUE,VLOOKUP(MAX(-5,Strikeprice3-D203),Volsmile,2),0)),($A203-DateToday)+15,IF(Pricetype3=1,1,0),0))),D203)))</f>
        <v xml:space="preserve"> </v>
      </c>
      <c r="N203" s="250" t="str">
        <f>IF($A203="N/A"," ",IF(Pricetype3=2,MAX(E203,0),IF(OR(Pricetype3=1,Pricetype3=4),IF(E203=0,0,(_xll.EURO(E203,Strikeprice3,0,0,($AK203+IF(Smile=TRUE,VLOOKUP(MAX(-5,Strikeprice3-E203),Volsmile,2),0)),($A203-DateToday)+15,IF(Pricetype3=1,1,0),0))),E203)))</f>
        <v xml:space="preserve"> </v>
      </c>
      <c r="O203" s="250" t="str">
        <f>IF($A203="N/A"," ",IF(Pricetype3=2,MAX(F203,0),IF(OR(Pricetype3=1,Pricetype3=4),IF(F203=0,0,(_xll.EURO(F203,Strikeprice3,0,0,($AK203+IF(Smile=TRUE,VLOOKUP(MAX(-5,Strikeprice3-F203),Volsmile,2),0)),($A203-DateToday)+15,IF(Pricetype3=1,1,0),0))),F203)))</f>
        <v xml:space="preserve"> </v>
      </c>
      <c r="P203" s="250" t="str">
        <f>IF($A203="N/A"," ",IF(Pricetype3=2,MAX(G203,0),IF(OR(Pricetype3=1,Pricetype3=4),IF(G203=0,0,(_xll.EURO(G203,Strikeprice3,0,0,($AK203+IF(Smile=TRUE,VLOOKUP(MAX(-5,Strikeprice3-G203),Volsmile,2),0)),($A203-DateToday)+15,IF(Pricetype3=1,1,0),0))),G203)))</f>
        <v xml:space="preserve"> </v>
      </c>
      <c r="Q203" s="250" t="str">
        <f>IF($A203="N/A"," ",IF(Pricetype3=2,MAX(H203,0),IF(OR(Pricetype3=1,Pricetype3=4),IF(H203=0,0,(_xll.EURO(H203,Strikeprice3,0,0,($AK203+IF(Smile=TRUE,VLOOKUP(MAX(-5,Strikeprice3-H203),Volsmile,2),0)),($A203-DateToday)+15,IF(Pricetype3=1,1,0),0))),H203)))</f>
        <v xml:space="preserve"> </v>
      </c>
      <c r="R203" s="250" t="str">
        <f>IF($A203="N/A"," ",IF(Pricetype3=2,MAX(I203,0),IF(OR(Pricetype3=1,Pricetype3=4),IF(I203=0,0,(_xll.EURO(I203,Strikeprice3,0,0,($AK203+IF(Smile=TRUE,VLOOKUP(MAX(-5,Strikeprice3-I203),Volsmile,2),0)),($A203-DateToday)+15,IF(Pricetype3=1,1,0),0))),I203)))</f>
        <v xml:space="preserve"> </v>
      </c>
      <c r="S203" s="250" t="str">
        <f>IF($A203="N/A"," ",IF(Pricetype3=2,MAX(J203,0),IF(OR(Pricetype3=1,Pricetype3=4),IF(J203=0,0,(_xll.EURO(J203,Strikeprice3,0,0,($AK203+IF(Smile=TRUE,VLOOKUP(MAX(-5,Strikeprice3-J203),Volsmile,2),0)),($A203-DateToday)+15,IF(Pricetype3=1,1,0),0))),J203)))</f>
        <v xml:space="preserve"> </v>
      </c>
      <c r="T203" s="250" t="str">
        <f>IF($A203="N/A"," ",IF(Pricetype3=2,MAX(K203,0),IF(OR(Pricetype3=1,Pricetype3=4),IF(K203=0,0,(_xll.EURO(K203,Strikeprice3,0,0,($AK203+IF(Smile=TRUE,VLOOKUP(MAX(-5,Strikeprice3-K203),Volsmile,2),0)),($A203-DateToday)+15,IF(Pricetype3=1,1,0),0))),K203)))</f>
        <v xml:space="preserve"> </v>
      </c>
      <c r="U203" s="177" t="str">
        <f t="shared" si="94"/>
        <v xml:space="preserve"> </v>
      </c>
      <c r="V203" s="178" t="str">
        <f t="shared" si="110"/>
        <v xml:space="preserve"> </v>
      </c>
      <c r="W203" s="178" t="str">
        <f t="shared" si="111"/>
        <v xml:space="preserve"> </v>
      </c>
      <c r="X203" s="178" t="str">
        <f t="shared" si="112"/>
        <v xml:space="preserve"> </v>
      </c>
      <c r="Y203" s="178" t="str">
        <f t="shared" si="113"/>
        <v xml:space="preserve"> </v>
      </c>
      <c r="Z203" s="178" t="str">
        <f t="shared" si="114"/>
        <v xml:space="preserve"> </v>
      </c>
      <c r="AA203" s="178" t="str">
        <f t="shared" si="115"/>
        <v xml:space="preserve"> </v>
      </c>
      <c r="AB203" s="178" t="str">
        <f t="shared" si="116"/>
        <v xml:space="preserve"> </v>
      </c>
      <c r="AC203" s="178" t="str">
        <f t="shared" si="117"/>
        <v xml:space="preserve"> </v>
      </c>
      <c r="AD203" s="178" t="str">
        <f t="shared" si="118"/>
        <v xml:space="preserve"> </v>
      </c>
      <c r="AE203" s="178" t="str">
        <f t="shared" si="119"/>
        <v xml:space="preserve"> </v>
      </c>
      <c r="AF203" s="224" t="str">
        <f t="shared" si="120"/>
        <v xml:space="preserve"> </v>
      </c>
      <c r="AG203" s="224" t="str">
        <f t="shared" si="121"/>
        <v xml:space="preserve"> </v>
      </c>
      <c r="AH203" s="224" t="str">
        <f t="shared" si="122"/>
        <v xml:space="preserve"> </v>
      </c>
      <c r="AI203" s="224" t="str">
        <f t="shared" si="95"/>
        <v xml:space="preserve"> </v>
      </c>
      <c r="AJ203" s="224" t="str">
        <f t="shared" si="96"/>
        <v xml:space="preserve"> </v>
      </c>
      <c r="AK203" s="224" t="str">
        <f t="shared" si="123"/>
        <v xml:space="preserve"> </v>
      </c>
      <c r="AL203" s="224" t="str">
        <f>IF($A203="N/A"," ",IF(PV=1,0,'Pricing Inputs3'!R236))</f>
        <v xml:space="preserve"> </v>
      </c>
      <c r="AM203" s="313" t="str">
        <f t="shared" si="97"/>
        <v xml:space="preserve"> </v>
      </c>
      <c r="BQ203" t="str">
        <f t="shared" si="98"/>
        <v xml:space="preserve"> </v>
      </c>
      <c r="BR203" t="str">
        <f t="shared" si="99"/>
        <v xml:space="preserve"> </v>
      </c>
      <c r="BS203" t="str">
        <f t="shared" si="100"/>
        <v xml:space="preserve"> </v>
      </c>
    </row>
    <row r="204" spans="1:71" x14ac:dyDescent="0.2">
      <c r="A204" s="253" t="str">
        <f>IF(A203="N/A","N/A",IF(EDATE(A203,1)&gt;Inputs!$Q$5,"N/A",EDATE(A203,1)))</f>
        <v>N/A</v>
      </c>
      <c r="B204" s="324" t="str">
        <f t="shared" si="93"/>
        <v xml:space="preserve"> </v>
      </c>
      <c r="C204" s="172" t="str">
        <f t="shared" si="101"/>
        <v xml:space="preserve"> </v>
      </c>
      <c r="D204" s="172" t="str">
        <f t="shared" si="102"/>
        <v xml:space="preserve"> </v>
      </c>
      <c r="E204" s="172" t="str">
        <f t="shared" si="103"/>
        <v xml:space="preserve"> </v>
      </c>
      <c r="F204" s="172" t="str">
        <f t="shared" si="104"/>
        <v xml:space="preserve"> </v>
      </c>
      <c r="G204" s="172" t="str">
        <f t="shared" si="105"/>
        <v xml:space="preserve"> </v>
      </c>
      <c r="H204" s="172" t="str">
        <f t="shared" si="106"/>
        <v xml:space="preserve"> </v>
      </c>
      <c r="I204" s="172" t="str">
        <f t="shared" si="107"/>
        <v xml:space="preserve"> </v>
      </c>
      <c r="J204" s="172" t="str">
        <f t="shared" si="108"/>
        <v xml:space="preserve"> </v>
      </c>
      <c r="K204" s="172" t="str">
        <f t="shared" si="109"/>
        <v xml:space="preserve"> </v>
      </c>
      <c r="L204" s="250" t="str">
        <f>IF($A204="N/A"," ",IF(Pricetype3=2,MAX(C204,0),IF(OR(Pricetype3=1,Pricetype3=4),IF(C204=0,0,(_xll.EURO(C204,Strikeprice3,0,0,($AH204+IF(Smile=TRUE,VLOOKUP(MAX(-5,Strikeprice3-C204),Volsmile,2),0)),($A204-DateToday)+15,IF(Pricetype3=1,1,0),0))),C204)))</f>
        <v xml:space="preserve"> </v>
      </c>
      <c r="M204" s="250" t="str">
        <f>IF($A204="N/A"," ",IF(Pricetype3=2,MAX(D204,0),IF(OR(Pricetype3=1,Pricetype3=4),IF(D204=0,0,(_xll.EURO(D204,Strikeprice3,0,0,($AH204+IF(Smile=TRUE,VLOOKUP(MAX(-5,Strikeprice3-D204),Volsmile,2),0)),($A204-DateToday)+15,IF(Pricetype3=1,1,0),0))),D204)))</f>
        <v xml:space="preserve"> </v>
      </c>
      <c r="N204" s="250" t="str">
        <f>IF($A204="N/A"," ",IF(Pricetype3=2,MAX(E204,0),IF(OR(Pricetype3=1,Pricetype3=4),IF(E204=0,0,(_xll.EURO(E204,Strikeprice3,0,0,($AK204+IF(Smile=TRUE,VLOOKUP(MAX(-5,Strikeprice3-E204),Volsmile,2),0)),($A204-DateToday)+15,IF(Pricetype3=1,1,0),0))),E204)))</f>
        <v xml:space="preserve"> </v>
      </c>
      <c r="O204" s="250" t="str">
        <f>IF($A204="N/A"," ",IF(Pricetype3=2,MAX(F204,0),IF(OR(Pricetype3=1,Pricetype3=4),IF(F204=0,0,(_xll.EURO(F204,Strikeprice3,0,0,($AK204+IF(Smile=TRUE,VLOOKUP(MAX(-5,Strikeprice3-F204),Volsmile,2),0)),($A204-DateToday)+15,IF(Pricetype3=1,1,0),0))),F204)))</f>
        <v xml:space="preserve"> </v>
      </c>
      <c r="P204" s="250" t="str">
        <f>IF($A204="N/A"," ",IF(Pricetype3=2,MAX(G204,0),IF(OR(Pricetype3=1,Pricetype3=4),IF(G204=0,0,(_xll.EURO(G204,Strikeprice3,0,0,($AK204+IF(Smile=TRUE,VLOOKUP(MAX(-5,Strikeprice3-G204),Volsmile,2),0)),($A204-DateToday)+15,IF(Pricetype3=1,1,0),0))),G204)))</f>
        <v xml:space="preserve"> </v>
      </c>
      <c r="Q204" s="250" t="str">
        <f>IF($A204="N/A"," ",IF(Pricetype3=2,MAX(H204,0),IF(OR(Pricetype3=1,Pricetype3=4),IF(H204=0,0,(_xll.EURO(H204,Strikeprice3,0,0,($AK204+IF(Smile=TRUE,VLOOKUP(MAX(-5,Strikeprice3-H204),Volsmile,2),0)),($A204-DateToday)+15,IF(Pricetype3=1,1,0),0))),H204)))</f>
        <v xml:space="preserve"> </v>
      </c>
      <c r="R204" s="250" t="str">
        <f>IF($A204="N/A"," ",IF(Pricetype3=2,MAX(I204,0),IF(OR(Pricetype3=1,Pricetype3=4),IF(I204=0,0,(_xll.EURO(I204,Strikeprice3,0,0,($AK204+IF(Smile=TRUE,VLOOKUP(MAX(-5,Strikeprice3-I204),Volsmile,2),0)),($A204-DateToday)+15,IF(Pricetype3=1,1,0),0))),I204)))</f>
        <v xml:space="preserve"> </v>
      </c>
      <c r="S204" s="250" t="str">
        <f>IF($A204="N/A"," ",IF(Pricetype3=2,MAX(J204,0),IF(OR(Pricetype3=1,Pricetype3=4),IF(J204=0,0,(_xll.EURO(J204,Strikeprice3,0,0,($AK204+IF(Smile=TRUE,VLOOKUP(MAX(-5,Strikeprice3-J204),Volsmile,2),0)),($A204-DateToday)+15,IF(Pricetype3=1,1,0),0))),J204)))</f>
        <v xml:space="preserve"> </v>
      </c>
      <c r="T204" s="250" t="str">
        <f>IF($A204="N/A"," ",IF(Pricetype3=2,MAX(K204,0),IF(OR(Pricetype3=1,Pricetype3=4),IF(K204=0,0,(_xll.EURO(K204,Strikeprice3,0,0,($AK204+IF(Smile=TRUE,VLOOKUP(MAX(-5,Strikeprice3-K204),Volsmile,2),0)),($A204-DateToday)+15,IF(Pricetype3=1,1,0),0))),K204)))</f>
        <v xml:space="preserve"> </v>
      </c>
      <c r="U204" s="177" t="str">
        <f t="shared" si="94"/>
        <v xml:space="preserve"> </v>
      </c>
      <c r="V204" s="178" t="str">
        <f t="shared" si="110"/>
        <v xml:space="preserve"> </v>
      </c>
      <c r="W204" s="178" t="str">
        <f t="shared" si="111"/>
        <v xml:space="preserve"> </v>
      </c>
      <c r="X204" s="178" t="str">
        <f t="shared" si="112"/>
        <v xml:space="preserve"> </v>
      </c>
      <c r="Y204" s="178" t="str">
        <f t="shared" si="113"/>
        <v xml:space="preserve"> </v>
      </c>
      <c r="Z204" s="178" t="str">
        <f t="shared" si="114"/>
        <v xml:space="preserve"> </v>
      </c>
      <c r="AA204" s="178" t="str">
        <f t="shared" si="115"/>
        <v xml:space="preserve"> </v>
      </c>
      <c r="AB204" s="178" t="str">
        <f t="shared" si="116"/>
        <v xml:space="preserve"> </v>
      </c>
      <c r="AC204" s="178" t="str">
        <f t="shared" si="117"/>
        <v xml:space="preserve"> </v>
      </c>
      <c r="AD204" s="178" t="str">
        <f t="shared" si="118"/>
        <v xml:space="preserve"> </v>
      </c>
      <c r="AE204" s="178" t="str">
        <f t="shared" si="119"/>
        <v xml:space="preserve"> </v>
      </c>
      <c r="AF204" s="224" t="str">
        <f t="shared" si="120"/>
        <v xml:space="preserve"> </v>
      </c>
      <c r="AG204" s="224" t="str">
        <f t="shared" si="121"/>
        <v xml:space="preserve"> </v>
      </c>
      <c r="AH204" s="224" t="str">
        <f t="shared" si="122"/>
        <v xml:space="preserve"> </v>
      </c>
      <c r="AI204" s="224" t="str">
        <f t="shared" si="95"/>
        <v xml:space="preserve"> </v>
      </c>
      <c r="AJ204" s="224" t="str">
        <f t="shared" si="96"/>
        <v xml:space="preserve"> </v>
      </c>
      <c r="AK204" s="224" t="str">
        <f t="shared" si="123"/>
        <v xml:space="preserve"> </v>
      </c>
      <c r="AL204" s="224" t="str">
        <f>IF($A204="N/A"," ",IF(PV=1,0,'Pricing Inputs3'!R237))</f>
        <v xml:space="preserve"> </v>
      </c>
      <c r="AM204" s="313" t="str">
        <f t="shared" si="97"/>
        <v xml:space="preserve"> </v>
      </c>
      <c r="BQ204" t="str">
        <f t="shared" si="98"/>
        <v xml:space="preserve"> </v>
      </c>
      <c r="BR204" t="str">
        <f t="shared" si="99"/>
        <v xml:space="preserve"> </v>
      </c>
      <c r="BS204" t="str">
        <f t="shared" si="100"/>
        <v xml:space="preserve"> </v>
      </c>
    </row>
    <row r="205" spans="1:71" x14ac:dyDescent="0.2">
      <c r="A205" s="253" t="str">
        <f>IF(A204="N/A","N/A",IF(EDATE(A204,1)&gt;Inputs!$Q$5,"N/A",EDATE(A204,1)))</f>
        <v>N/A</v>
      </c>
      <c r="B205" s="324" t="str">
        <f t="shared" si="93"/>
        <v xml:space="preserve"> </v>
      </c>
      <c r="C205" s="172" t="str">
        <f t="shared" si="101"/>
        <v xml:space="preserve"> </v>
      </c>
      <c r="D205" s="172" t="str">
        <f t="shared" si="102"/>
        <v xml:space="preserve"> </v>
      </c>
      <c r="E205" s="172" t="str">
        <f t="shared" si="103"/>
        <v xml:space="preserve"> </v>
      </c>
      <c r="F205" s="172" t="str">
        <f t="shared" si="104"/>
        <v xml:space="preserve"> </v>
      </c>
      <c r="G205" s="172" t="str">
        <f t="shared" si="105"/>
        <v xml:space="preserve"> </v>
      </c>
      <c r="H205" s="172" t="str">
        <f t="shared" si="106"/>
        <v xml:space="preserve"> </v>
      </c>
      <c r="I205" s="172" t="str">
        <f t="shared" si="107"/>
        <v xml:space="preserve"> </v>
      </c>
      <c r="J205" s="172" t="str">
        <f t="shared" si="108"/>
        <v xml:space="preserve"> </v>
      </c>
      <c r="K205" s="172" t="str">
        <f t="shared" si="109"/>
        <v xml:space="preserve"> </v>
      </c>
      <c r="L205" s="250" t="str">
        <f>IF($A205="N/A"," ",IF(Pricetype3=2,MAX(C205,0),IF(OR(Pricetype3=1,Pricetype3=4),IF(C205=0,0,(_xll.EURO(C205,Strikeprice3,0,0,($AH205+IF(Smile=TRUE,VLOOKUP(MAX(-5,Strikeprice3-C205),Volsmile,2),0)),($A205-DateToday)+15,IF(Pricetype3=1,1,0),0))),C205)))</f>
        <v xml:space="preserve"> </v>
      </c>
      <c r="M205" s="250" t="str">
        <f>IF($A205="N/A"," ",IF(Pricetype3=2,MAX(D205,0),IF(OR(Pricetype3=1,Pricetype3=4),IF(D205=0,0,(_xll.EURO(D205,Strikeprice3,0,0,($AH205+IF(Smile=TRUE,VLOOKUP(MAX(-5,Strikeprice3-D205),Volsmile,2),0)),($A205-DateToday)+15,IF(Pricetype3=1,1,0),0))),D205)))</f>
        <v xml:space="preserve"> </v>
      </c>
      <c r="N205" s="250" t="str">
        <f>IF($A205="N/A"," ",IF(Pricetype3=2,MAX(E205,0),IF(OR(Pricetype3=1,Pricetype3=4),IF(E205=0,0,(_xll.EURO(E205,Strikeprice3,0,0,($AK205+IF(Smile=TRUE,VLOOKUP(MAX(-5,Strikeprice3-E205),Volsmile,2),0)),($A205-DateToday)+15,IF(Pricetype3=1,1,0),0))),E205)))</f>
        <v xml:space="preserve"> </v>
      </c>
      <c r="O205" s="250" t="str">
        <f>IF($A205="N/A"," ",IF(Pricetype3=2,MAX(F205,0),IF(OR(Pricetype3=1,Pricetype3=4),IF(F205=0,0,(_xll.EURO(F205,Strikeprice3,0,0,($AK205+IF(Smile=TRUE,VLOOKUP(MAX(-5,Strikeprice3-F205),Volsmile,2),0)),($A205-DateToday)+15,IF(Pricetype3=1,1,0),0))),F205)))</f>
        <v xml:space="preserve"> </v>
      </c>
      <c r="P205" s="250" t="str">
        <f>IF($A205="N/A"," ",IF(Pricetype3=2,MAX(G205,0),IF(OR(Pricetype3=1,Pricetype3=4),IF(G205=0,0,(_xll.EURO(G205,Strikeprice3,0,0,($AK205+IF(Smile=TRUE,VLOOKUP(MAX(-5,Strikeprice3-G205),Volsmile,2),0)),($A205-DateToday)+15,IF(Pricetype3=1,1,0),0))),G205)))</f>
        <v xml:space="preserve"> </v>
      </c>
      <c r="Q205" s="250" t="str">
        <f>IF($A205="N/A"," ",IF(Pricetype3=2,MAX(H205,0),IF(OR(Pricetype3=1,Pricetype3=4),IF(H205=0,0,(_xll.EURO(H205,Strikeprice3,0,0,($AK205+IF(Smile=TRUE,VLOOKUP(MAX(-5,Strikeprice3-H205),Volsmile,2),0)),($A205-DateToday)+15,IF(Pricetype3=1,1,0),0))),H205)))</f>
        <v xml:space="preserve"> </v>
      </c>
      <c r="R205" s="250" t="str">
        <f>IF($A205="N/A"," ",IF(Pricetype3=2,MAX(I205,0),IF(OR(Pricetype3=1,Pricetype3=4),IF(I205=0,0,(_xll.EURO(I205,Strikeprice3,0,0,($AK205+IF(Smile=TRUE,VLOOKUP(MAX(-5,Strikeprice3-I205),Volsmile,2),0)),($A205-DateToday)+15,IF(Pricetype3=1,1,0),0))),I205)))</f>
        <v xml:space="preserve"> </v>
      </c>
      <c r="S205" s="250" t="str">
        <f>IF($A205="N/A"," ",IF(Pricetype3=2,MAX(J205,0),IF(OR(Pricetype3=1,Pricetype3=4),IF(J205=0,0,(_xll.EURO(J205,Strikeprice3,0,0,($AK205+IF(Smile=TRUE,VLOOKUP(MAX(-5,Strikeprice3-J205),Volsmile,2),0)),($A205-DateToday)+15,IF(Pricetype3=1,1,0),0))),J205)))</f>
        <v xml:space="preserve"> </v>
      </c>
      <c r="T205" s="250" t="str">
        <f>IF($A205="N/A"," ",IF(Pricetype3=2,MAX(K205,0),IF(OR(Pricetype3=1,Pricetype3=4),IF(K205=0,0,(_xll.EURO(K205,Strikeprice3,0,0,($AK205+IF(Smile=TRUE,VLOOKUP(MAX(-5,Strikeprice3-K205),Volsmile,2),0)),($A205-DateToday)+15,IF(Pricetype3=1,1,0),0))),K205)))</f>
        <v xml:space="preserve"> </v>
      </c>
      <c r="U205" s="177" t="str">
        <f t="shared" si="94"/>
        <v xml:space="preserve"> </v>
      </c>
      <c r="V205" s="178" t="str">
        <f t="shared" si="110"/>
        <v xml:space="preserve"> </v>
      </c>
      <c r="W205" s="178" t="str">
        <f t="shared" si="111"/>
        <v xml:space="preserve"> </v>
      </c>
      <c r="X205" s="178" t="str">
        <f t="shared" si="112"/>
        <v xml:space="preserve"> </v>
      </c>
      <c r="Y205" s="178" t="str">
        <f t="shared" si="113"/>
        <v xml:space="preserve"> </v>
      </c>
      <c r="Z205" s="178" t="str">
        <f t="shared" si="114"/>
        <v xml:space="preserve"> </v>
      </c>
      <c r="AA205" s="178" t="str">
        <f t="shared" si="115"/>
        <v xml:space="preserve"> </v>
      </c>
      <c r="AB205" s="178" t="str">
        <f t="shared" si="116"/>
        <v xml:space="preserve"> </v>
      </c>
      <c r="AC205" s="178" t="str">
        <f t="shared" si="117"/>
        <v xml:space="preserve"> </v>
      </c>
      <c r="AD205" s="178" t="str">
        <f t="shared" si="118"/>
        <v xml:space="preserve"> </v>
      </c>
      <c r="AE205" s="178" t="str">
        <f t="shared" si="119"/>
        <v xml:space="preserve"> </v>
      </c>
      <c r="AF205" s="224" t="str">
        <f t="shared" si="120"/>
        <v xml:space="preserve"> </v>
      </c>
      <c r="AG205" s="224" t="str">
        <f t="shared" si="121"/>
        <v xml:space="preserve"> </v>
      </c>
      <c r="AH205" s="224" t="str">
        <f t="shared" si="122"/>
        <v xml:space="preserve"> </v>
      </c>
      <c r="AI205" s="224" t="str">
        <f t="shared" si="95"/>
        <v xml:space="preserve"> </v>
      </c>
      <c r="AJ205" s="224" t="str">
        <f t="shared" si="96"/>
        <v xml:space="preserve"> </v>
      </c>
      <c r="AK205" s="224" t="str">
        <f t="shared" si="123"/>
        <v xml:space="preserve"> </v>
      </c>
      <c r="AL205" s="224" t="str">
        <f>IF($A205="N/A"," ",IF(PV=1,0,'Pricing Inputs3'!R238))</f>
        <v xml:space="preserve"> </v>
      </c>
      <c r="AM205" s="313" t="str">
        <f t="shared" si="97"/>
        <v xml:space="preserve"> </v>
      </c>
      <c r="BQ205" t="str">
        <f t="shared" si="98"/>
        <v xml:space="preserve"> </v>
      </c>
      <c r="BR205" t="str">
        <f t="shared" si="99"/>
        <v xml:space="preserve"> </v>
      </c>
      <c r="BS205" t="str">
        <f t="shared" si="100"/>
        <v xml:space="preserve"> </v>
      </c>
    </row>
    <row r="206" spans="1:71" x14ac:dyDescent="0.2">
      <c r="A206" s="253" t="str">
        <f>IF(A205="N/A","N/A",IF(EDATE(A205,1)&gt;Inputs!$Q$5,"N/A",EDATE(A205,1)))</f>
        <v>N/A</v>
      </c>
      <c r="B206" s="324" t="str">
        <f t="shared" si="93"/>
        <v xml:space="preserve"> </v>
      </c>
      <c r="C206" s="172" t="str">
        <f t="shared" si="101"/>
        <v xml:space="preserve"> </v>
      </c>
      <c r="D206" s="172" t="str">
        <f t="shared" si="102"/>
        <v xml:space="preserve"> </v>
      </c>
      <c r="E206" s="172" t="str">
        <f t="shared" si="103"/>
        <v xml:space="preserve"> </v>
      </c>
      <c r="F206" s="172" t="str">
        <f t="shared" si="104"/>
        <v xml:space="preserve"> </v>
      </c>
      <c r="G206" s="172" t="str">
        <f t="shared" si="105"/>
        <v xml:space="preserve"> </v>
      </c>
      <c r="H206" s="172" t="str">
        <f t="shared" si="106"/>
        <v xml:space="preserve"> </v>
      </c>
      <c r="I206" s="172" t="str">
        <f t="shared" si="107"/>
        <v xml:space="preserve"> </v>
      </c>
      <c r="J206" s="172" t="str">
        <f t="shared" si="108"/>
        <v xml:space="preserve"> </v>
      </c>
      <c r="K206" s="172" t="str">
        <f t="shared" si="109"/>
        <v xml:space="preserve"> </v>
      </c>
      <c r="L206" s="250" t="str">
        <f>IF($A206="N/A"," ",IF(Pricetype3=2,MAX(C206,0),IF(OR(Pricetype3=1,Pricetype3=4),IF(C206=0,0,(_xll.EURO(C206,Strikeprice3,0,0,($AH206+IF(Smile=TRUE,VLOOKUP(MAX(-5,Strikeprice3-C206),Volsmile,2),0)),($A206-DateToday)+15,IF(Pricetype3=1,1,0),0))),C206)))</f>
        <v xml:space="preserve"> </v>
      </c>
      <c r="M206" s="250" t="str">
        <f>IF($A206="N/A"," ",IF(Pricetype3=2,MAX(D206,0),IF(OR(Pricetype3=1,Pricetype3=4),IF(D206=0,0,(_xll.EURO(D206,Strikeprice3,0,0,($AH206+IF(Smile=TRUE,VLOOKUP(MAX(-5,Strikeprice3-D206),Volsmile,2),0)),($A206-DateToday)+15,IF(Pricetype3=1,1,0),0))),D206)))</f>
        <v xml:space="preserve"> </v>
      </c>
      <c r="N206" s="250" t="str">
        <f>IF($A206="N/A"," ",IF(Pricetype3=2,MAX(E206,0),IF(OR(Pricetype3=1,Pricetype3=4),IF(E206=0,0,(_xll.EURO(E206,Strikeprice3,0,0,($AK206+IF(Smile=TRUE,VLOOKUP(MAX(-5,Strikeprice3-E206),Volsmile,2),0)),($A206-DateToday)+15,IF(Pricetype3=1,1,0),0))),E206)))</f>
        <v xml:space="preserve"> </v>
      </c>
      <c r="O206" s="250" t="str">
        <f>IF($A206="N/A"," ",IF(Pricetype3=2,MAX(F206,0),IF(OR(Pricetype3=1,Pricetype3=4),IF(F206=0,0,(_xll.EURO(F206,Strikeprice3,0,0,($AK206+IF(Smile=TRUE,VLOOKUP(MAX(-5,Strikeprice3-F206),Volsmile,2),0)),($A206-DateToday)+15,IF(Pricetype3=1,1,0),0))),F206)))</f>
        <v xml:space="preserve"> </v>
      </c>
      <c r="P206" s="250" t="str">
        <f>IF($A206="N/A"," ",IF(Pricetype3=2,MAX(G206,0),IF(OR(Pricetype3=1,Pricetype3=4),IF(G206=0,0,(_xll.EURO(G206,Strikeprice3,0,0,($AK206+IF(Smile=TRUE,VLOOKUP(MAX(-5,Strikeprice3-G206),Volsmile,2),0)),($A206-DateToday)+15,IF(Pricetype3=1,1,0),0))),G206)))</f>
        <v xml:space="preserve"> </v>
      </c>
      <c r="Q206" s="250" t="str">
        <f>IF($A206="N/A"," ",IF(Pricetype3=2,MAX(H206,0),IF(OR(Pricetype3=1,Pricetype3=4),IF(H206=0,0,(_xll.EURO(H206,Strikeprice3,0,0,($AK206+IF(Smile=TRUE,VLOOKUP(MAX(-5,Strikeprice3-H206),Volsmile,2),0)),($A206-DateToday)+15,IF(Pricetype3=1,1,0),0))),H206)))</f>
        <v xml:space="preserve"> </v>
      </c>
      <c r="R206" s="250" t="str">
        <f>IF($A206="N/A"," ",IF(Pricetype3=2,MAX(I206,0),IF(OR(Pricetype3=1,Pricetype3=4),IF(I206=0,0,(_xll.EURO(I206,Strikeprice3,0,0,($AK206+IF(Smile=TRUE,VLOOKUP(MAX(-5,Strikeprice3-I206),Volsmile,2),0)),($A206-DateToday)+15,IF(Pricetype3=1,1,0),0))),I206)))</f>
        <v xml:space="preserve"> </v>
      </c>
      <c r="S206" s="250" t="str">
        <f>IF($A206="N/A"," ",IF(Pricetype3=2,MAX(J206,0),IF(OR(Pricetype3=1,Pricetype3=4),IF(J206=0,0,(_xll.EURO(J206,Strikeprice3,0,0,($AK206+IF(Smile=TRUE,VLOOKUP(MAX(-5,Strikeprice3-J206),Volsmile,2),0)),($A206-DateToday)+15,IF(Pricetype3=1,1,0),0))),J206)))</f>
        <v xml:space="preserve"> </v>
      </c>
      <c r="T206" s="250" t="str">
        <f>IF($A206="N/A"," ",IF(Pricetype3=2,MAX(K206,0),IF(OR(Pricetype3=1,Pricetype3=4),IF(K206=0,0,(_xll.EURO(K206,Strikeprice3,0,0,($AK206+IF(Smile=TRUE,VLOOKUP(MAX(-5,Strikeprice3-K206),Volsmile,2),0)),($A206-DateToday)+15,IF(Pricetype3=1,1,0),0))),K206)))</f>
        <v xml:space="preserve"> </v>
      </c>
      <c r="U206" s="177" t="str">
        <f t="shared" si="94"/>
        <v xml:space="preserve"> </v>
      </c>
      <c r="V206" s="178" t="str">
        <f t="shared" si="110"/>
        <v xml:space="preserve"> </v>
      </c>
      <c r="W206" s="178" t="str">
        <f t="shared" si="111"/>
        <v xml:space="preserve"> </v>
      </c>
      <c r="X206" s="178" t="str">
        <f t="shared" si="112"/>
        <v xml:space="preserve"> </v>
      </c>
      <c r="Y206" s="178" t="str">
        <f t="shared" si="113"/>
        <v xml:space="preserve"> </v>
      </c>
      <c r="Z206" s="178" t="str">
        <f t="shared" si="114"/>
        <v xml:space="preserve"> </v>
      </c>
      <c r="AA206" s="178" t="str">
        <f t="shared" si="115"/>
        <v xml:space="preserve"> </v>
      </c>
      <c r="AB206" s="178" t="str">
        <f t="shared" si="116"/>
        <v xml:space="preserve"> </v>
      </c>
      <c r="AC206" s="178" t="str">
        <f t="shared" si="117"/>
        <v xml:space="preserve"> </v>
      </c>
      <c r="AD206" s="178" t="str">
        <f t="shared" si="118"/>
        <v xml:space="preserve"> </v>
      </c>
      <c r="AE206" s="178" t="str">
        <f t="shared" si="119"/>
        <v xml:space="preserve"> </v>
      </c>
      <c r="AF206" s="224" t="str">
        <f t="shared" si="120"/>
        <v xml:space="preserve"> </v>
      </c>
      <c r="AG206" s="224" t="str">
        <f t="shared" si="121"/>
        <v xml:space="preserve"> </v>
      </c>
      <c r="AH206" s="224" t="str">
        <f t="shared" si="122"/>
        <v xml:space="preserve"> </v>
      </c>
      <c r="AI206" s="224" t="str">
        <f t="shared" si="95"/>
        <v xml:space="preserve"> </v>
      </c>
      <c r="AJ206" s="224" t="str">
        <f t="shared" si="96"/>
        <v xml:space="preserve"> </v>
      </c>
      <c r="AK206" s="224" t="str">
        <f t="shared" si="123"/>
        <v xml:space="preserve"> </v>
      </c>
      <c r="AL206" s="224" t="str">
        <f>IF($A206="N/A"," ",IF(PV=1,0,'Pricing Inputs3'!R239))</f>
        <v xml:space="preserve"> </v>
      </c>
      <c r="AM206" s="313" t="str">
        <f t="shared" si="97"/>
        <v xml:space="preserve"> </v>
      </c>
      <c r="BQ206" t="str">
        <f t="shared" si="98"/>
        <v xml:space="preserve"> </v>
      </c>
      <c r="BR206" t="str">
        <f t="shared" si="99"/>
        <v xml:space="preserve"> </v>
      </c>
      <c r="BS206" t="str">
        <f t="shared" si="100"/>
        <v xml:space="preserve"> </v>
      </c>
    </row>
    <row r="207" spans="1:71" x14ac:dyDescent="0.2">
      <c r="A207" s="253" t="str">
        <f>IF(A206="N/A","N/A",IF(EDATE(A206,1)&gt;Inputs!$Q$5,"N/A",EDATE(A206,1)))</f>
        <v>N/A</v>
      </c>
      <c r="B207" s="324" t="str">
        <f t="shared" si="93"/>
        <v xml:space="preserve"> </v>
      </c>
      <c r="C207" s="172" t="str">
        <f t="shared" si="101"/>
        <v xml:space="preserve"> </v>
      </c>
      <c r="D207" s="172" t="str">
        <f t="shared" si="102"/>
        <v xml:space="preserve"> </v>
      </c>
      <c r="E207" s="172" t="str">
        <f t="shared" si="103"/>
        <v xml:space="preserve"> </v>
      </c>
      <c r="F207" s="172" t="str">
        <f t="shared" si="104"/>
        <v xml:space="preserve"> </v>
      </c>
      <c r="G207" s="172" t="str">
        <f t="shared" si="105"/>
        <v xml:space="preserve"> </v>
      </c>
      <c r="H207" s="172" t="str">
        <f t="shared" si="106"/>
        <v xml:space="preserve"> </v>
      </c>
      <c r="I207" s="172" t="str">
        <f t="shared" si="107"/>
        <v xml:space="preserve"> </v>
      </c>
      <c r="J207" s="172" t="str">
        <f t="shared" si="108"/>
        <v xml:space="preserve"> </v>
      </c>
      <c r="K207" s="172" t="str">
        <f t="shared" si="109"/>
        <v xml:space="preserve"> </v>
      </c>
      <c r="L207" s="250" t="str">
        <f>IF($A207="N/A"," ",IF(Pricetype3=2,MAX(C207,0),IF(OR(Pricetype3=1,Pricetype3=4),IF(C207=0,0,(_xll.EURO(C207,Strikeprice3,0,0,($AH207+IF(Smile=TRUE,VLOOKUP(MAX(-5,Strikeprice3-C207),Volsmile,2),0)),($A207-DateToday)+15,IF(Pricetype3=1,1,0),0))),C207)))</f>
        <v xml:space="preserve"> </v>
      </c>
      <c r="M207" s="250" t="str">
        <f>IF($A207="N/A"," ",IF(Pricetype3=2,MAX(D207,0),IF(OR(Pricetype3=1,Pricetype3=4),IF(D207=0,0,(_xll.EURO(D207,Strikeprice3,0,0,($AH207+IF(Smile=TRUE,VLOOKUP(MAX(-5,Strikeprice3-D207),Volsmile,2),0)),($A207-DateToday)+15,IF(Pricetype3=1,1,0),0))),D207)))</f>
        <v xml:space="preserve"> </v>
      </c>
      <c r="N207" s="250" t="str">
        <f>IF($A207="N/A"," ",IF(Pricetype3=2,MAX(E207,0),IF(OR(Pricetype3=1,Pricetype3=4),IF(E207=0,0,(_xll.EURO(E207,Strikeprice3,0,0,($AK207+IF(Smile=TRUE,VLOOKUP(MAX(-5,Strikeprice3-E207),Volsmile,2),0)),($A207-DateToday)+15,IF(Pricetype3=1,1,0),0))),E207)))</f>
        <v xml:space="preserve"> </v>
      </c>
      <c r="O207" s="250" t="str">
        <f>IF($A207="N/A"," ",IF(Pricetype3=2,MAX(F207,0),IF(OR(Pricetype3=1,Pricetype3=4),IF(F207=0,0,(_xll.EURO(F207,Strikeprice3,0,0,($AK207+IF(Smile=TRUE,VLOOKUP(MAX(-5,Strikeprice3-F207),Volsmile,2),0)),($A207-DateToday)+15,IF(Pricetype3=1,1,0),0))),F207)))</f>
        <v xml:space="preserve"> </v>
      </c>
      <c r="P207" s="250" t="str">
        <f>IF($A207="N/A"," ",IF(Pricetype3=2,MAX(G207,0),IF(OR(Pricetype3=1,Pricetype3=4),IF(G207=0,0,(_xll.EURO(G207,Strikeprice3,0,0,($AK207+IF(Smile=TRUE,VLOOKUP(MAX(-5,Strikeprice3-G207),Volsmile,2),0)),($A207-DateToday)+15,IF(Pricetype3=1,1,0),0))),G207)))</f>
        <v xml:space="preserve"> </v>
      </c>
      <c r="Q207" s="250" t="str">
        <f>IF($A207="N/A"," ",IF(Pricetype3=2,MAX(H207,0),IF(OR(Pricetype3=1,Pricetype3=4),IF(H207=0,0,(_xll.EURO(H207,Strikeprice3,0,0,($AK207+IF(Smile=TRUE,VLOOKUP(MAX(-5,Strikeprice3-H207),Volsmile,2),0)),($A207-DateToday)+15,IF(Pricetype3=1,1,0),0))),H207)))</f>
        <v xml:space="preserve"> </v>
      </c>
      <c r="R207" s="250" t="str">
        <f>IF($A207="N/A"," ",IF(Pricetype3=2,MAX(I207,0),IF(OR(Pricetype3=1,Pricetype3=4),IF(I207=0,0,(_xll.EURO(I207,Strikeprice3,0,0,($AK207+IF(Smile=TRUE,VLOOKUP(MAX(-5,Strikeprice3-I207),Volsmile,2),0)),($A207-DateToday)+15,IF(Pricetype3=1,1,0),0))),I207)))</f>
        <v xml:space="preserve"> </v>
      </c>
      <c r="S207" s="250" t="str">
        <f>IF($A207="N/A"," ",IF(Pricetype3=2,MAX(J207,0),IF(OR(Pricetype3=1,Pricetype3=4),IF(J207=0,0,(_xll.EURO(J207,Strikeprice3,0,0,($AK207+IF(Smile=TRUE,VLOOKUP(MAX(-5,Strikeprice3-J207),Volsmile,2),0)),($A207-DateToday)+15,IF(Pricetype3=1,1,0),0))),J207)))</f>
        <v xml:space="preserve"> </v>
      </c>
      <c r="T207" s="250" t="str">
        <f>IF($A207="N/A"," ",IF(Pricetype3=2,MAX(K207,0),IF(OR(Pricetype3=1,Pricetype3=4),IF(K207=0,0,(_xll.EURO(K207,Strikeprice3,0,0,($AK207+IF(Smile=TRUE,VLOOKUP(MAX(-5,Strikeprice3-K207),Volsmile,2),0)),($A207-DateToday)+15,IF(Pricetype3=1,1,0),0))),K207)))</f>
        <v xml:space="preserve"> </v>
      </c>
      <c r="U207" s="177" t="str">
        <f t="shared" si="94"/>
        <v xml:space="preserve"> </v>
      </c>
      <c r="V207" s="178" t="str">
        <f t="shared" si="110"/>
        <v xml:space="preserve"> </v>
      </c>
      <c r="W207" s="178" t="str">
        <f t="shared" si="111"/>
        <v xml:space="preserve"> </v>
      </c>
      <c r="X207" s="178" t="str">
        <f t="shared" si="112"/>
        <v xml:space="preserve"> </v>
      </c>
      <c r="Y207" s="178" t="str">
        <f t="shared" si="113"/>
        <v xml:space="preserve"> </v>
      </c>
      <c r="Z207" s="178" t="str">
        <f t="shared" si="114"/>
        <v xml:space="preserve"> </v>
      </c>
      <c r="AA207" s="178" t="str">
        <f t="shared" si="115"/>
        <v xml:space="preserve"> </v>
      </c>
      <c r="AB207" s="178" t="str">
        <f t="shared" si="116"/>
        <v xml:space="preserve"> </v>
      </c>
      <c r="AC207" s="178" t="str">
        <f t="shared" si="117"/>
        <v xml:space="preserve"> </v>
      </c>
      <c r="AD207" s="178" t="str">
        <f t="shared" si="118"/>
        <v xml:space="preserve"> </v>
      </c>
      <c r="AE207" s="178" t="str">
        <f t="shared" si="119"/>
        <v xml:space="preserve"> </v>
      </c>
      <c r="AF207" s="224" t="str">
        <f t="shared" si="120"/>
        <v xml:space="preserve"> </v>
      </c>
      <c r="AG207" s="224" t="str">
        <f t="shared" si="121"/>
        <v xml:space="preserve"> </v>
      </c>
      <c r="AH207" s="224" t="str">
        <f t="shared" si="122"/>
        <v xml:space="preserve"> </v>
      </c>
      <c r="AI207" s="224" t="str">
        <f t="shared" si="95"/>
        <v xml:space="preserve"> </v>
      </c>
      <c r="AJ207" s="224" t="str">
        <f t="shared" si="96"/>
        <v xml:space="preserve"> </v>
      </c>
      <c r="AK207" s="224" t="str">
        <f t="shared" si="123"/>
        <v xml:space="preserve"> </v>
      </c>
      <c r="AL207" s="224" t="str">
        <f>IF($A207="N/A"," ",IF(PV=1,0,'Pricing Inputs3'!R240))</f>
        <v xml:space="preserve"> </v>
      </c>
      <c r="AM207" s="313" t="str">
        <f t="shared" si="97"/>
        <v xml:space="preserve"> </v>
      </c>
      <c r="BQ207" t="str">
        <f t="shared" si="98"/>
        <v xml:space="preserve"> </v>
      </c>
      <c r="BR207" t="str">
        <f t="shared" si="99"/>
        <v xml:space="preserve"> </v>
      </c>
      <c r="BS207" t="str">
        <f t="shared" si="100"/>
        <v xml:space="preserve"> </v>
      </c>
    </row>
    <row r="208" spans="1:71" x14ac:dyDescent="0.2">
      <c r="A208" s="253" t="str">
        <f>IF(A207="N/A","N/A",IF(EDATE(A207,1)&gt;Inputs!$Q$5,"N/A",EDATE(A207,1)))</f>
        <v>N/A</v>
      </c>
      <c r="B208" s="324" t="str">
        <f t="shared" si="93"/>
        <v xml:space="preserve"> </v>
      </c>
      <c r="C208" s="172" t="str">
        <f t="shared" si="101"/>
        <v xml:space="preserve"> </v>
      </c>
      <c r="D208" s="172" t="str">
        <f t="shared" si="102"/>
        <v xml:space="preserve"> </v>
      </c>
      <c r="E208" s="172" t="str">
        <f t="shared" si="103"/>
        <v xml:space="preserve"> </v>
      </c>
      <c r="F208" s="172" t="str">
        <f t="shared" si="104"/>
        <v xml:space="preserve"> </v>
      </c>
      <c r="G208" s="172" t="str">
        <f t="shared" si="105"/>
        <v xml:space="preserve"> </v>
      </c>
      <c r="H208" s="172" t="str">
        <f t="shared" si="106"/>
        <v xml:space="preserve"> </v>
      </c>
      <c r="I208" s="172" t="str">
        <f t="shared" si="107"/>
        <v xml:space="preserve"> </v>
      </c>
      <c r="J208" s="172" t="str">
        <f t="shared" si="108"/>
        <v xml:space="preserve"> </v>
      </c>
      <c r="K208" s="172" t="str">
        <f t="shared" si="109"/>
        <v xml:space="preserve"> </v>
      </c>
      <c r="L208" s="250" t="str">
        <f>IF($A208="N/A"," ",IF(Pricetype3=2,MAX(C208,0),IF(OR(Pricetype3=1,Pricetype3=4),IF(C208=0,0,(_xll.EURO(C208,Strikeprice3,0,0,($AH208+IF(Smile=TRUE,VLOOKUP(MAX(-5,Strikeprice3-C208),Volsmile,2),0)),($A208-DateToday)+15,IF(Pricetype3=1,1,0),0))),C208)))</f>
        <v xml:space="preserve"> </v>
      </c>
      <c r="M208" s="250" t="str">
        <f>IF($A208="N/A"," ",IF(Pricetype3=2,MAX(D208,0),IF(OR(Pricetype3=1,Pricetype3=4),IF(D208=0,0,(_xll.EURO(D208,Strikeprice3,0,0,($AH208+IF(Smile=TRUE,VLOOKUP(MAX(-5,Strikeprice3-D208),Volsmile,2),0)),($A208-DateToday)+15,IF(Pricetype3=1,1,0),0))),D208)))</f>
        <v xml:space="preserve"> </v>
      </c>
      <c r="N208" s="250" t="str">
        <f>IF($A208="N/A"," ",IF(Pricetype3=2,MAX(E208,0),IF(OR(Pricetype3=1,Pricetype3=4),IF(E208=0,0,(_xll.EURO(E208,Strikeprice3,0,0,($AK208+IF(Smile=TRUE,VLOOKUP(MAX(-5,Strikeprice3-E208),Volsmile,2),0)),($A208-DateToday)+15,IF(Pricetype3=1,1,0),0))),E208)))</f>
        <v xml:space="preserve"> </v>
      </c>
      <c r="O208" s="250" t="str">
        <f>IF($A208="N/A"," ",IF(Pricetype3=2,MAX(F208,0),IF(OR(Pricetype3=1,Pricetype3=4),IF(F208=0,0,(_xll.EURO(F208,Strikeprice3,0,0,($AK208+IF(Smile=TRUE,VLOOKUP(MAX(-5,Strikeprice3-F208),Volsmile,2),0)),($A208-DateToday)+15,IF(Pricetype3=1,1,0),0))),F208)))</f>
        <v xml:space="preserve"> </v>
      </c>
      <c r="P208" s="250" t="str">
        <f>IF($A208="N/A"," ",IF(Pricetype3=2,MAX(G208,0),IF(OR(Pricetype3=1,Pricetype3=4),IF(G208=0,0,(_xll.EURO(G208,Strikeprice3,0,0,($AK208+IF(Smile=TRUE,VLOOKUP(MAX(-5,Strikeprice3-G208),Volsmile,2),0)),($A208-DateToday)+15,IF(Pricetype3=1,1,0),0))),G208)))</f>
        <v xml:space="preserve"> </v>
      </c>
      <c r="Q208" s="250" t="str">
        <f>IF($A208="N/A"," ",IF(Pricetype3=2,MAX(H208,0),IF(OR(Pricetype3=1,Pricetype3=4),IF(H208=0,0,(_xll.EURO(H208,Strikeprice3,0,0,($AK208+IF(Smile=TRUE,VLOOKUP(MAX(-5,Strikeprice3-H208),Volsmile,2),0)),($A208-DateToday)+15,IF(Pricetype3=1,1,0),0))),H208)))</f>
        <v xml:space="preserve"> </v>
      </c>
      <c r="R208" s="250" t="str">
        <f>IF($A208="N/A"," ",IF(Pricetype3=2,MAX(I208,0),IF(OR(Pricetype3=1,Pricetype3=4),IF(I208=0,0,(_xll.EURO(I208,Strikeprice3,0,0,($AK208+IF(Smile=TRUE,VLOOKUP(MAX(-5,Strikeprice3-I208),Volsmile,2),0)),($A208-DateToday)+15,IF(Pricetype3=1,1,0),0))),I208)))</f>
        <v xml:space="preserve"> </v>
      </c>
      <c r="S208" s="250" t="str">
        <f>IF($A208="N/A"," ",IF(Pricetype3=2,MAX(J208,0),IF(OR(Pricetype3=1,Pricetype3=4),IF(J208=0,0,(_xll.EURO(J208,Strikeprice3,0,0,($AK208+IF(Smile=TRUE,VLOOKUP(MAX(-5,Strikeprice3-J208),Volsmile,2),0)),($A208-DateToday)+15,IF(Pricetype3=1,1,0),0))),J208)))</f>
        <v xml:space="preserve"> </v>
      </c>
      <c r="T208" s="250" t="str">
        <f>IF($A208="N/A"," ",IF(Pricetype3=2,MAX(K208,0),IF(OR(Pricetype3=1,Pricetype3=4),IF(K208=0,0,(_xll.EURO(K208,Strikeprice3,0,0,($AK208+IF(Smile=TRUE,VLOOKUP(MAX(-5,Strikeprice3-K208),Volsmile,2),0)),($A208-DateToday)+15,IF(Pricetype3=1,1,0),0))),K208)))</f>
        <v xml:space="preserve"> </v>
      </c>
      <c r="U208" s="177" t="str">
        <f t="shared" si="94"/>
        <v xml:space="preserve"> </v>
      </c>
      <c r="V208" s="178" t="str">
        <f t="shared" si="110"/>
        <v xml:space="preserve"> </v>
      </c>
      <c r="W208" s="178" t="str">
        <f t="shared" si="111"/>
        <v xml:space="preserve"> </v>
      </c>
      <c r="X208" s="178" t="str">
        <f t="shared" si="112"/>
        <v xml:space="preserve"> </v>
      </c>
      <c r="Y208" s="178" t="str">
        <f t="shared" si="113"/>
        <v xml:space="preserve"> </v>
      </c>
      <c r="Z208" s="178" t="str">
        <f t="shared" si="114"/>
        <v xml:space="preserve"> </v>
      </c>
      <c r="AA208" s="178" t="str">
        <f t="shared" si="115"/>
        <v xml:space="preserve"> </v>
      </c>
      <c r="AB208" s="178" t="str">
        <f t="shared" si="116"/>
        <v xml:space="preserve"> </v>
      </c>
      <c r="AC208" s="178" t="str">
        <f t="shared" si="117"/>
        <v xml:space="preserve"> </v>
      </c>
      <c r="AD208" s="178" t="str">
        <f t="shared" si="118"/>
        <v xml:space="preserve"> </v>
      </c>
      <c r="AE208" s="178" t="str">
        <f t="shared" si="119"/>
        <v xml:space="preserve"> </v>
      </c>
      <c r="AF208" s="224" t="str">
        <f t="shared" si="120"/>
        <v xml:space="preserve"> </v>
      </c>
      <c r="AG208" s="224" t="str">
        <f t="shared" si="121"/>
        <v xml:space="preserve"> </v>
      </c>
      <c r="AH208" s="224" t="str">
        <f t="shared" si="122"/>
        <v xml:space="preserve"> </v>
      </c>
      <c r="AI208" s="224" t="str">
        <f t="shared" si="95"/>
        <v xml:space="preserve"> </v>
      </c>
      <c r="AJ208" s="224" t="str">
        <f t="shared" si="96"/>
        <v xml:space="preserve"> </v>
      </c>
      <c r="AK208" s="224" t="str">
        <f t="shared" si="123"/>
        <v xml:space="preserve"> </v>
      </c>
      <c r="AL208" s="224" t="str">
        <f>IF($A208="N/A"," ",IF(PV=1,0,'Pricing Inputs3'!R241))</f>
        <v xml:space="preserve"> </v>
      </c>
      <c r="AM208" s="313" t="str">
        <f t="shared" si="97"/>
        <v xml:space="preserve"> </v>
      </c>
      <c r="BQ208" t="str">
        <f t="shared" si="98"/>
        <v xml:space="preserve"> </v>
      </c>
      <c r="BR208" t="str">
        <f t="shared" si="99"/>
        <v xml:space="preserve"> </v>
      </c>
      <c r="BS208" t="str">
        <f t="shared" si="100"/>
        <v xml:space="preserve"> </v>
      </c>
    </row>
    <row r="209" spans="1:71" x14ac:dyDescent="0.2">
      <c r="A209" s="253" t="str">
        <f>IF(A208="N/A","N/A",IF(EDATE(A208,1)&gt;Inputs!$Q$5,"N/A",EDATE(A208,1)))</f>
        <v>N/A</v>
      </c>
      <c r="B209" s="324" t="str">
        <f t="shared" si="93"/>
        <v xml:space="preserve"> </v>
      </c>
      <c r="C209" s="172" t="str">
        <f t="shared" si="101"/>
        <v xml:space="preserve"> </v>
      </c>
      <c r="D209" s="172" t="str">
        <f t="shared" si="102"/>
        <v xml:space="preserve"> </v>
      </c>
      <c r="E209" s="172" t="str">
        <f t="shared" si="103"/>
        <v xml:space="preserve"> </v>
      </c>
      <c r="F209" s="172" t="str">
        <f t="shared" si="104"/>
        <v xml:space="preserve"> </v>
      </c>
      <c r="G209" s="172" t="str">
        <f t="shared" si="105"/>
        <v xml:space="preserve"> </v>
      </c>
      <c r="H209" s="172" t="str">
        <f t="shared" si="106"/>
        <v xml:space="preserve"> </v>
      </c>
      <c r="I209" s="172" t="str">
        <f t="shared" si="107"/>
        <v xml:space="preserve"> </v>
      </c>
      <c r="J209" s="172" t="str">
        <f t="shared" si="108"/>
        <v xml:space="preserve"> </v>
      </c>
      <c r="K209" s="172" t="str">
        <f t="shared" si="109"/>
        <v xml:space="preserve"> </v>
      </c>
      <c r="L209" s="250" t="str">
        <f>IF($A209="N/A"," ",IF(Pricetype3=2,MAX(C209,0),IF(OR(Pricetype3=1,Pricetype3=4),IF(C209=0,0,(_xll.EURO(C209,Strikeprice3,0,0,($AH209+IF(Smile=TRUE,VLOOKUP(MAX(-5,Strikeprice3-C209),Volsmile,2),0)),($A209-DateToday)+15,IF(Pricetype3=1,1,0),0))),C209)))</f>
        <v xml:space="preserve"> </v>
      </c>
      <c r="M209" s="250" t="str">
        <f>IF($A209="N/A"," ",IF(Pricetype3=2,MAX(D209,0),IF(OR(Pricetype3=1,Pricetype3=4),IF(D209=0,0,(_xll.EURO(D209,Strikeprice3,0,0,($AH209+IF(Smile=TRUE,VLOOKUP(MAX(-5,Strikeprice3-D209),Volsmile,2),0)),($A209-DateToday)+15,IF(Pricetype3=1,1,0),0))),D209)))</f>
        <v xml:space="preserve"> </v>
      </c>
      <c r="N209" s="250" t="str">
        <f>IF($A209="N/A"," ",IF(Pricetype3=2,MAX(E209,0),IF(OR(Pricetype3=1,Pricetype3=4),IF(E209=0,0,(_xll.EURO(E209,Strikeprice3,0,0,($AK209+IF(Smile=TRUE,VLOOKUP(MAX(-5,Strikeprice3-E209),Volsmile,2),0)),($A209-DateToday)+15,IF(Pricetype3=1,1,0),0))),E209)))</f>
        <v xml:space="preserve"> </v>
      </c>
      <c r="O209" s="250" t="str">
        <f>IF($A209="N/A"," ",IF(Pricetype3=2,MAX(F209,0),IF(OR(Pricetype3=1,Pricetype3=4),IF(F209=0,0,(_xll.EURO(F209,Strikeprice3,0,0,($AK209+IF(Smile=TRUE,VLOOKUP(MAX(-5,Strikeprice3-F209),Volsmile,2),0)),($A209-DateToday)+15,IF(Pricetype3=1,1,0),0))),F209)))</f>
        <v xml:space="preserve"> </v>
      </c>
      <c r="P209" s="250" t="str">
        <f>IF($A209="N/A"," ",IF(Pricetype3=2,MAX(G209,0),IF(OR(Pricetype3=1,Pricetype3=4),IF(G209=0,0,(_xll.EURO(G209,Strikeprice3,0,0,($AK209+IF(Smile=TRUE,VLOOKUP(MAX(-5,Strikeprice3-G209),Volsmile,2),0)),($A209-DateToday)+15,IF(Pricetype3=1,1,0),0))),G209)))</f>
        <v xml:space="preserve"> </v>
      </c>
      <c r="Q209" s="250" t="str">
        <f>IF($A209="N/A"," ",IF(Pricetype3=2,MAX(H209,0),IF(OR(Pricetype3=1,Pricetype3=4),IF(H209=0,0,(_xll.EURO(H209,Strikeprice3,0,0,($AK209+IF(Smile=TRUE,VLOOKUP(MAX(-5,Strikeprice3-H209),Volsmile,2),0)),($A209-DateToday)+15,IF(Pricetype3=1,1,0),0))),H209)))</f>
        <v xml:space="preserve"> </v>
      </c>
      <c r="R209" s="250" t="str">
        <f>IF($A209="N/A"," ",IF(Pricetype3=2,MAX(I209,0),IF(OR(Pricetype3=1,Pricetype3=4),IF(I209=0,0,(_xll.EURO(I209,Strikeprice3,0,0,($AK209+IF(Smile=TRUE,VLOOKUP(MAX(-5,Strikeprice3-I209),Volsmile,2),0)),($A209-DateToday)+15,IF(Pricetype3=1,1,0),0))),I209)))</f>
        <v xml:space="preserve"> </v>
      </c>
      <c r="S209" s="250" t="str">
        <f>IF($A209="N/A"," ",IF(Pricetype3=2,MAX(J209,0),IF(OR(Pricetype3=1,Pricetype3=4),IF(J209=0,0,(_xll.EURO(J209,Strikeprice3,0,0,($AK209+IF(Smile=TRUE,VLOOKUP(MAX(-5,Strikeprice3-J209),Volsmile,2),0)),($A209-DateToday)+15,IF(Pricetype3=1,1,0),0))),J209)))</f>
        <v xml:space="preserve"> </v>
      </c>
      <c r="T209" s="250" t="str">
        <f>IF($A209="N/A"," ",IF(Pricetype3=2,MAX(K209,0),IF(OR(Pricetype3=1,Pricetype3=4),IF(K209=0,0,(_xll.EURO(K209,Strikeprice3,0,0,($AK209+IF(Smile=TRUE,VLOOKUP(MAX(-5,Strikeprice3-K209),Volsmile,2),0)),($A209-DateToday)+15,IF(Pricetype3=1,1,0),0))),K209)))</f>
        <v xml:space="preserve"> </v>
      </c>
      <c r="U209" s="177" t="str">
        <f t="shared" si="94"/>
        <v xml:space="preserve"> </v>
      </c>
      <c r="V209" s="178" t="str">
        <f t="shared" si="110"/>
        <v xml:space="preserve"> </v>
      </c>
      <c r="W209" s="178" t="str">
        <f t="shared" si="111"/>
        <v xml:space="preserve"> </v>
      </c>
      <c r="X209" s="178" t="str">
        <f t="shared" si="112"/>
        <v xml:space="preserve"> </v>
      </c>
      <c r="Y209" s="178" t="str">
        <f t="shared" si="113"/>
        <v xml:space="preserve"> </v>
      </c>
      <c r="Z209" s="178" t="str">
        <f t="shared" si="114"/>
        <v xml:space="preserve"> </v>
      </c>
      <c r="AA209" s="178" t="str">
        <f t="shared" si="115"/>
        <v xml:space="preserve"> </v>
      </c>
      <c r="AB209" s="178" t="str">
        <f t="shared" si="116"/>
        <v xml:space="preserve"> </v>
      </c>
      <c r="AC209" s="178" t="str">
        <f t="shared" si="117"/>
        <v xml:space="preserve"> </v>
      </c>
      <c r="AD209" s="178" t="str">
        <f t="shared" si="118"/>
        <v xml:space="preserve"> </v>
      </c>
      <c r="AE209" s="178" t="str">
        <f t="shared" si="119"/>
        <v xml:space="preserve"> </v>
      </c>
      <c r="AF209" s="224" t="str">
        <f t="shared" si="120"/>
        <v xml:space="preserve"> </v>
      </c>
      <c r="AG209" s="224" t="str">
        <f t="shared" si="121"/>
        <v xml:space="preserve"> </v>
      </c>
      <c r="AH209" s="224" t="str">
        <f t="shared" si="122"/>
        <v xml:space="preserve"> </v>
      </c>
      <c r="AI209" s="224" t="str">
        <f t="shared" si="95"/>
        <v xml:space="preserve"> </v>
      </c>
      <c r="AJ209" s="224" t="str">
        <f t="shared" si="96"/>
        <v xml:space="preserve"> </v>
      </c>
      <c r="AK209" s="224" t="str">
        <f t="shared" si="123"/>
        <v xml:space="preserve"> </v>
      </c>
      <c r="AL209" s="224" t="str">
        <f>IF($A209="N/A"," ",IF(PV=1,0,'Pricing Inputs3'!R242))</f>
        <v xml:space="preserve"> </v>
      </c>
      <c r="AM209" s="313" t="str">
        <f t="shared" si="97"/>
        <v xml:space="preserve"> </v>
      </c>
      <c r="BQ209" t="str">
        <f t="shared" si="98"/>
        <v xml:space="preserve"> </v>
      </c>
      <c r="BR209" t="str">
        <f t="shared" si="99"/>
        <v xml:space="preserve"> </v>
      </c>
      <c r="BS209" t="str">
        <f t="shared" si="100"/>
        <v xml:space="preserve"> </v>
      </c>
    </row>
    <row r="210" spans="1:71" x14ac:dyDescent="0.2">
      <c r="A210" s="253" t="str">
        <f>IF(A209="N/A","N/A",IF(EDATE(A209,1)&gt;Inputs!$Q$5,"N/A",EDATE(A209,1)))</f>
        <v>N/A</v>
      </c>
      <c r="B210" s="324" t="str">
        <f t="shared" si="93"/>
        <v xml:space="preserve"> </v>
      </c>
      <c r="C210" s="172" t="str">
        <f t="shared" si="101"/>
        <v xml:space="preserve"> </v>
      </c>
      <c r="D210" s="172" t="str">
        <f t="shared" si="102"/>
        <v xml:space="preserve"> </v>
      </c>
      <c r="E210" s="172" t="str">
        <f t="shared" si="103"/>
        <v xml:space="preserve"> </v>
      </c>
      <c r="F210" s="172" t="str">
        <f t="shared" si="104"/>
        <v xml:space="preserve"> </v>
      </c>
      <c r="G210" s="172" t="str">
        <f t="shared" si="105"/>
        <v xml:space="preserve"> </v>
      </c>
      <c r="H210" s="172" t="str">
        <f t="shared" si="106"/>
        <v xml:space="preserve"> </v>
      </c>
      <c r="I210" s="172" t="str">
        <f t="shared" si="107"/>
        <v xml:space="preserve"> </v>
      </c>
      <c r="J210" s="172" t="str">
        <f t="shared" si="108"/>
        <v xml:space="preserve"> </v>
      </c>
      <c r="K210" s="172" t="str">
        <f t="shared" si="109"/>
        <v xml:space="preserve"> </v>
      </c>
      <c r="L210" s="250" t="str">
        <f>IF($A210="N/A"," ",IF(Pricetype3=2,MAX(C210,0),IF(OR(Pricetype3=1,Pricetype3=4),IF(C210=0,0,(_xll.EURO(C210,Strikeprice3,0,0,($AH210+IF(Smile=TRUE,VLOOKUP(MAX(-5,Strikeprice3-C210),Volsmile,2),0)),($A210-DateToday)+15,IF(Pricetype3=1,1,0),0))),C210)))</f>
        <v xml:space="preserve"> </v>
      </c>
      <c r="M210" s="250" t="str">
        <f>IF($A210="N/A"," ",IF(Pricetype3=2,MAX(D210,0),IF(OR(Pricetype3=1,Pricetype3=4),IF(D210=0,0,(_xll.EURO(D210,Strikeprice3,0,0,($AH210+IF(Smile=TRUE,VLOOKUP(MAX(-5,Strikeprice3-D210),Volsmile,2),0)),($A210-DateToday)+15,IF(Pricetype3=1,1,0),0))),D210)))</f>
        <v xml:space="preserve"> </v>
      </c>
      <c r="N210" s="250" t="str">
        <f>IF($A210="N/A"," ",IF(Pricetype3=2,MAX(E210,0),IF(OR(Pricetype3=1,Pricetype3=4),IF(E210=0,0,(_xll.EURO(E210,Strikeprice3,0,0,($AK210+IF(Smile=TRUE,VLOOKUP(MAX(-5,Strikeprice3-E210),Volsmile,2),0)),($A210-DateToday)+15,IF(Pricetype3=1,1,0),0))),E210)))</f>
        <v xml:space="preserve"> </v>
      </c>
      <c r="O210" s="250" t="str">
        <f>IF($A210="N/A"," ",IF(Pricetype3=2,MAX(F210,0),IF(OR(Pricetype3=1,Pricetype3=4),IF(F210=0,0,(_xll.EURO(F210,Strikeprice3,0,0,($AK210+IF(Smile=TRUE,VLOOKUP(MAX(-5,Strikeprice3-F210),Volsmile,2),0)),($A210-DateToday)+15,IF(Pricetype3=1,1,0),0))),F210)))</f>
        <v xml:space="preserve"> </v>
      </c>
      <c r="P210" s="250" t="str">
        <f>IF($A210="N/A"," ",IF(Pricetype3=2,MAX(G210,0),IF(OR(Pricetype3=1,Pricetype3=4),IF(G210=0,0,(_xll.EURO(G210,Strikeprice3,0,0,($AK210+IF(Smile=TRUE,VLOOKUP(MAX(-5,Strikeprice3-G210),Volsmile,2),0)),($A210-DateToday)+15,IF(Pricetype3=1,1,0),0))),G210)))</f>
        <v xml:space="preserve"> </v>
      </c>
      <c r="Q210" s="250" t="str">
        <f>IF($A210="N/A"," ",IF(Pricetype3=2,MAX(H210,0),IF(OR(Pricetype3=1,Pricetype3=4),IF(H210=0,0,(_xll.EURO(H210,Strikeprice3,0,0,($AK210+IF(Smile=TRUE,VLOOKUP(MAX(-5,Strikeprice3-H210),Volsmile,2),0)),($A210-DateToday)+15,IF(Pricetype3=1,1,0),0))),H210)))</f>
        <v xml:space="preserve"> </v>
      </c>
      <c r="R210" s="250" t="str">
        <f>IF($A210="N/A"," ",IF(Pricetype3=2,MAX(I210,0),IF(OR(Pricetype3=1,Pricetype3=4),IF(I210=0,0,(_xll.EURO(I210,Strikeprice3,0,0,($AK210+IF(Smile=TRUE,VLOOKUP(MAX(-5,Strikeprice3-I210),Volsmile,2),0)),($A210-DateToday)+15,IF(Pricetype3=1,1,0),0))),I210)))</f>
        <v xml:space="preserve"> </v>
      </c>
      <c r="S210" s="250" t="str">
        <f>IF($A210="N/A"," ",IF(Pricetype3=2,MAX(J210,0),IF(OR(Pricetype3=1,Pricetype3=4),IF(J210=0,0,(_xll.EURO(J210,Strikeprice3,0,0,($AK210+IF(Smile=TRUE,VLOOKUP(MAX(-5,Strikeprice3-J210),Volsmile,2),0)),($A210-DateToday)+15,IF(Pricetype3=1,1,0),0))),J210)))</f>
        <v xml:space="preserve"> </v>
      </c>
      <c r="T210" s="250" t="str">
        <f>IF($A210="N/A"," ",IF(Pricetype3=2,MAX(K210,0),IF(OR(Pricetype3=1,Pricetype3=4),IF(K210=0,0,(_xll.EURO(K210,Strikeprice3,0,0,($AK210+IF(Smile=TRUE,VLOOKUP(MAX(-5,Strikeprice3-K210),Volsmile,2),0)),($A210-DateToday)+15,IF(Pricetype3=1,1,0),0))),K210)))</f>
        <v xml:space="preserve"> </v>
      </c>
      <c r="U210" s="177" t="str">
        <f t="shared" si="94"/>
        <v xml:space="preserve"> </v>
      </c>
      <c r="V210" s="178" t="str">
        <f t="shared" si="110"/>
        <v xml:space="preserve"> </v>
      </c>
      <c r="W210" s="178" t="str">
        <f t="shared" si="111"/>
        <v xml:space="preserve"> </v>
      </c>
      <c r="X210" s="178" t="str">
        <f t="shared" si="112"/>
        <v xml:space="preserve"> </v>
      </c>
      <c r="Y210" s="178" t="str">
        <f t="shared" si="113"/>
        <v xml:space="preserve"> </v>
      </c>
      <c r="Z210" s="178" t="str">
        <f t="shared" si="114"/>
        <v xml:space="preserve"> </v>
      </c>
      <c r="AA210" s="178" t="str">
        <f t="shared" si="115"/>
        <v xml:space="preserve"> </v>
      </c>
      <c r="AB210" s="178" t="str">
        <f t="shared" si="116"/>
        <v xml:space="preserve"> </v>
      </c>
      <c r="AC210" s="178" t="str">
        <f t="shared" si="117"/>
        <v xml:space="preserve"> </v>
      </c>
      <c r="AD210" s="178" t="str">
        <f t="shared" si="118"/>
        <v xml:space="preserve"> </v>
      </c>
      <c r="AE210" s="178" t="str">
        <f t="shared" si="119"/>
        <v xml:space="preserve"> </v>
      </c>
      <c r="AF210" s="224" t="str">
        <f t="shared" si="120"/>
        <v xml:space="preserve"> </v>
      </c>
      <c r="AG210" s="224" t="str">
        <f t="shared" si="121"/>
        <v xml:space="preserve"> </v>
      </c>
      <c r="AH210" s="224" t="str">
        <f t="shared" si="122"/>
        <v xml:space="preserve"> </v>
      </c>
      <c r="AI210" s="224" t="str">
        <f t="shared" si="95"/>
        <v xml:space="preserve"> </v>
      </c>
      <c r="AJ210" s="224" t="str">
        <f t="shared" si="96"/>
        <v xml:space="preserve"> </v>
      </c>
      <c r="AK210" s="224" t="str">
        <f t="shared" si="123"/>
        <v xml:space="preserve"> </v>
      </c>
      <c r="AL210" s="224" t="str">
        <f>IF($A210="N/A"," ",IF(PV=1,0,'Pricing Inputs3'!R243))</f>
        <v xml:space="preserve"> </v>
      </c>
      <c r="AM210" s="313" t="str">
        <f t="shared" si="97"/>
        <v xml:space="preserve"> </v>
      </c>
      <c r="BQ210" t="str">
        <f t="shared" si="98"/>
        <v xml:space="preserve"> </v>
      </c>
      <c r="BR210" t="str">
        <f t="shared" si="99"/>
        <v xml:space="preserve"> </v>
      </c>
      <c r="BS210" t="str">
        <f t="shared" si="100"/>
        <v xml:space="preserve"> </v>
      </c>
    </row>
    <row r="211" spans="1:71" x14ac:dyDescent="0.2">
      <c r="A211" s="253" t="str">
        <f>IF(A210="N/A","N/A",IF(EDATE(A210,1)&gt;Inputs!$Q$5,"N/A",EDATE(A210,1)))</f>
        <v>N/A</v>
      </c>
      <c r="B211" s="324" t="str">
        <f t="shared" si="93"/>
        <v xml:space="preserve"> </v>
      </c>
      <c r="C211" s="172" t="str">
        <f t="shared" si="101"/>
        <v xml:space="preserve"> </v>
      </c>
      <c r="D211" s="172" t="str">
        <f t="shared" si="102"/>
        <v xml:space="preserve"> </v>
      </c>
      <c r="E211" s="172" t="str">
        <f t="shared" si="103"/>
        <v xml:space="preserve"> </v>
      </c>
      <c r="F211" s="172" t="str">
        <f t="shared" si="104"/>
        <v xml:space="preserve"> </v>
      </c>
      <c r="G211" s="172" t="str">
        <f t="shared" si="105"/>
        <v xml:space="preserve"> </v>
      </c>
      <c r="H211" s="172" t="str">
        <f t="shared" si="106"/>
        <v xml:space="preserve"> </v>
      </c>
      <c r="I211" s="172" t="str">
        <f t="shared" si="107"/>
        <v xml:space="preserve"> </v>
      </c>
      <c r="J211" s="172" t="str">
        <f t="shared" si="108"/>
        <v xml:space="preserve"> </v>
      </c>
      <c r="K211" s="172" t="str">
        <f t="shared" si="109"/>
        <v xml:space="preserve"> </v>
      </c>
      <c r="L211" s="250" t="str">
        <f>IF($A211="N/A"," ",IF(Pricetype3=2,MAX(C211,0),IF(OR(Pricetype3=1,Pricetype3=4),IF(C211=0,0,(_xll.EURO(C211,Strikeprice3,0,0,($AH211+IF(Smile=TRUE,VLOOKUP(MAX(-5,Strikeprice3-C211),Volsmile,2),0)),($A211-DateToday)+15,IF(Pricetype3=1,1,0),0))),C211)))</f>
        <v xml:space="preserve"> </v>
      </c>
      <c r="M211" s="250" t="str">
        <f>IF($A211="N/A"," ",IF(Pricetype3=2,MAX(D211,0),IF(OR(Pricetype3=1,Pricetype3=4),IF(D211=0,0,(_xll.EURO(D211,Strikeprice3,0,0,($AH211+IF(Smile=TRUE,VLOOKUP(MAX(-5,Strikeprice3-D211),Volsmile,2),0)),($A211-DateToday)+15,IF(Pricetype3=1,1,0),0))),D211)))</f>
        <v xml:space="preserve"> </v>
      </c>
      <c r="N211" s="250" t="str">
        <f>IF($A211="N/A"," ",IF(Pricetype3=2,MAX(E211,0),IF(OR(Pricetype3=1,Pricetype3=4),IF(E211=0,0,(_xll.EURO(E211,Strikeprice3,0,0,($AK211+IF(Smile=TRUE,VLOOKUP(MAX(-5,Strikeprice3-E211),Volsmile,2),0)),($A211-DateToday)+15,IF(Pricetype3=1,1,0),0))),E211)))</f>
        <v xml:space="preserve"> </v>
      </c>
      <c r="O211" s="250" t="str">
        <f>IF($A211="N/A"," ",IF(Pricetype3=2,MAX(F211,0),IF(OR(Pricetype3=1,Pricetype3=4),IF(F211=0,0,(_xll.EURO(F211,Strikeprice3,0,0,($AK211+IF(Smile=TRUE,VLOOKUP(MAX(-5,Strikeprice3-F211),Volsmile,2),0)),($A211-DateToday)+15,IF(Pricetype3=1,1,0),0))),F211)))</f>
        <v xml:space="preserve"> </v>
      </c>
      <c r="P211" s="250" t="str">
        <f>IF($A211="N/A"," ",IF(Pricetype3=2,MAX(G211,0),IF(OR(Pricetype3=1,Pricetype3=4),IF(G211=0,0,(_xll.EURO(G211,Strikeprice3,0,0,($AK211+IF(Smile=TRUE,VLOOKUP(MAX(-5,Strikeprice3-G211),Volsmile,2),0)),($A211-DateToday)+15,IF(Pricetype3=1,1,0),0))),G211)))</f>
        <v xml:space="preserve"> </v>
      </c>
      <c r="Q211" s="250" t="str">
        <f>IF($A211="N/A"," ",IF(Pricetype3=2,MAX(H211,0),IF(OR(Pricetype3=1,Pricetype3=4),IF(H211=0,0,(_xll.EURO(H211,Strikeprice3,0,0,($AK211+IF(Smile=TRUE,VLOOKUP(MAX(-5,Strikeprice3-H211),Volsmile,2),0)),($A211-DateToday)+15,IF(Pricetype3=1,1,0),0))),H211)))</f>
        <v xml:space="preserve"> </v>
      </c>
      <c r="R211" s="250" t="str">
        <f>IF($A211="N/A"," ",IF(Pricetype3=2,MAX(I211,0),IF(OR(Pricetype3=1,Pricetype3=4),IF(I211=0,0,(_xll.EURO(I211,Strikeprice3,0,0,($AK211+IF(Smile=TRUE,VLOOKUP(MAX(-5,Strikeprice3-I211),Volsmile,2),0)),($A211-DateToday)+15,IF(Pricetype3=1,1,0),0))),I211)))</f>
        <v xml:space="preserve"> </v>
      </c>
      <c r="S211" s="250" t="str">
        <f>IF($A211="N/A"," ",IF(Pricetype3=2,MAX(J211,0),IF(OR(Pricetype3=1,Pricetype3=4),IF(J211=0,0,(_xll.EURO(J211,Strikeprice3,0,0,($AK211+IF(Smile=TRUE,VLOOKUP(MAX(-5,Strikeprice3-J211),Volsmile,2),0)),($A211-DateToday)+15,IF(Pricetype3=1,1,0),0))),J211)))</f>
        <v xml:space="preserve"> </v>
      </c>
      <c r="T211" s="250" t="str">
        <f>IF($A211="N/A"," ",IF(Pricetype3=2,MAX(K211,0),IF(OR(Pricetype3=1,Pricetype3=4),IF(K211=0,0,(_xll.EURO(K211,Strikeprice3,0,0,($AK211+IF(Smile=TRUE,VLOOKUP(MAX(-5,Strikeprice3-K211),Volsmile,2),0)),($A211-DateToday)+15,IF(Pricetype3=1,1,0),0))),K211)))</f>
        <v xml:space="preserve"> </v>
      </c>
      <c r="U211" s="177" t="str">
        <f t="shared" si="94"/>
        <v xml:space="preserve"> </v>
      </c>
      <c r="V211" s="178" t="str">
        <f t="shared" si="110"/>
        <v xml:space="preserve"> </v>
      </c>
      <c r="W211" s="178" t="str">
        <f t="shared" si="111"/>
        <v xml:space="preserve"> </v>
      </c>
      <c r="X211" s="178" t="str">
        <f t="shared" si="112"/>
        <v xml:space="preserve"> </v>
      </c>
      <c r="Y211" s="178" t="str">
        <f t="shared" si="113"/>
        <v xml:space="preserve"> </v>
      </c>
      <c r="Z211" s="178" t="str">
        <f t="shared" si="114"/>
        <v xml:space="preserve"> </v>
      </c>
      <c r="AA211" s="178" t="str">
        <f t="shared" si="115"/>
        <v xml:space="preserve"> </v>
      </c>
      <c r="AB211" s="178" t="str">
        <f t="shared" si="116"/>
        <v xml:space="preserve"> </v>
      </c>
      <c r="AC211" s="178" t="str">
        <f t="shared" si="117"/>
        <v xml:space="preserve"> </v>
      </c>
      <c r="AD211" s="178" t="str">
        <f t="shared" si="118"/>
        <v xml:space="preserve"> </v>
      </c>
      <c r="AE211" s="178" t="str">
        <f t="shared" si="119"/>
        <v xml:space="preserve"> </v>
      </c>
      <c r="AF211" s="224" t="str">
        <f t="shared" si="120"/>
        <v xml:space="preserve"> </v>
      </c>
      <c r="AG211" s="224" t="str">
        <f t="shared" si="121"/>
        <v xml:space="preserve"> </v>
      </c>
      <c r="AH211" s="224" t="str">
        <f t="shared" si="122"/>
        <v xml:space="preserve"> </v>
      </c>
      <c r="AI211" s="224" t="str">
        <f t="shared" si="95"/>
        <v xml:space="preserve"> </v>
      </c>
      <c r="AJ211" s="224" t="str">
        <f t="shared" si="96"/>
        <v xml:space="preserve"> </v>
      </c>
      <c r="AK211" s="224" t="str">
        <f t="shared" si="123"/>
        <v xml:space="preserve"> </v>
      </c>
      <c r="AL211" s="224" t="str">
        <f>IF($A211="N/A"," ",IF(PV=1,0,'Pricing Inputs3'!R244))</f>
        <v xml:space="preserve"> </v>
      </c>
      <c r="AM211" s="313" t="str">
        <f t="shared" si="97"/>
        <v xml:space="preserve"> </v>
      </c>
      <c r="BQ211" t="str">
        <f t="shared" si="98"/>
        <v xml:space="preserve"> </v>
      </c>
      <c r="BR211" t="str">
        <f t="shared" si="99"/>
        <v xml:space="preserve"> </v>
      </c>
      <c r="BS211" t="str">
        <f t="shared" si="100"/>
        <v xml:space="preserve"> </v>
      </c>
    </row>
    <row r="212" spans="1:71" x14ac:dyDescent="0.2">
      <c r="A212" s="253" t="str">
        <f>IF(A211="N/A","N/A",IF(EDATE(A211,1)&gt;Inputs!$Q$5,"N/A",EDATE(A211,1)))</f>
        <v>N/A</v>
      </c>
      <c r="B212" s="324" t="str">
        <f t="shared" si="93"/>
        <v xml:space="preserve"> </v>
      </c>
      <c r="C212" s="172" t="str">
        <f t="shared" si="101"/>
        <v xml:space="preserve"> </v>
      </c>
      <c r="D212" s="172" t="str">
        <f t="shared" si="102"/>
        <v xml:space="preserve"> </v>
      </c>
      <c r="E212" s="172" t="str">
        <f t="shared" si="103"/>
        <v xml:space="preserve"> </v>
      </c>
      <c r="F212" s="172" t="str">
        <f t="shared" si="104"/>
        <v xml:space="preserve"> </v>
      </c>
      <c r="G212" s="172" t="str">
        <f t="shared" si="105"/>
        <v xml:space="preserve"> </v>
      </c>
      <c r="H212" s="172" t="str">
        <f t="shared" si="106"/>
        <v xml:space="preserve"> </v>
      </c>
      <c r="I212" s="172" t="str">
        <f t="shared" si="107"/>
        <v xml:space="preserve"> </v>
      </c>
      <c r="J212" s="172" t="str">
        <f t="shared" si="108"/>
        <v xml:space="preserve"> </v>
      </c>
      <c r="K212" s="172" t="str">
        <f t="shared" si="109"/>
        <v xml:space="preserve"> </v>
      </c>
      <c r="L212" s="250" t="str">
        <f>IF($A212="N/A"," ",IF(Pricetype3=2,MAX(C212,0),IF(OR(Pricetype3=1,Pricetype3=4),IF(C212=0,0,(_xll.EURO(C212,Strikeprice3,0,0,($AH212+IF(Smile=TRUE,VLOOKUP(MAX(-5,Strikeprice3-C212),Volsmile,2),0)),($A212-DateToday)+15,IF(Pricetype3=1,1,0),0))),C212)))</f>
        <v xml:space="preserve"> </v>
      </c>
      <c r="M212" s="250" t="str">
        <f>IF($A212="N/A"," ",IF(Pricetype3=2,MAX(D212,0),IF(OR(Pricetype3=1,Pricetype3=4),IF(D212=0,0,(_xll.EURO(D212,Strikeprice3,0,0,($AH212+IF(Smile=TRUE,VLOOKUP(MAX(-5,Strikeprice3-D212),Volsmile,2),0)),($A212-DateToday)+15,IF(Pricetype3=1,1,0),0))),D212)))</f>
        <v xml:space="preserve"> </v>
      </c>
      <c r="N212" s="250" t="str">
        <f>IF($A212="N/A"," ",IF(Pricetype3=2,MAX(E212,0),IF(OR(Pricetype3=1,Pricetype3=4),IF(E212=0,0,(_xll.EURO(E212,Strikeprice3,0,0,($AK212+IF(Smile=TRUE,VLOOKUP(MAX(-5,Strikeprice3-E212),Volsmile,2),0)),($A212-DateToday)+15,IF(Pricetype3=1,1,0),0))),E212)))</f>
        <v xml:space="preserve"> </v>
      </c>
      <c r="O212" s="250" t="str">
        <f>IF($A212="N/A"," ",IF(Pricetype3=2,MAX(F212,0),IF(OR(Pricetype3=1,Pricetype3=4),IF(F212=0,0,(_xll.EURO(F212,Strikeprice3,0,0,($AK212+IF(Smile=TRUE,VLOOKUP(MAX(-5,Strikeprice3-F212),Volsmile,2),0)),($A212-DateToday)+15,IF(Pricetype3=1,1,0),0))),F212)))</f>
        <v xml:space="preserve"> </v>
      </c>
      <c r="P212" s="250" t="str">
        <f>IF($A212="N/A"," ",IF(Pricetype3=2,MAX(G212,0),IF(OR(Pricetype3=1,Pricetype3=4),IF(G212=0,0,(_xll.EURO(G212,Strikeprice3,0,0,($AK212+IF(Smile=TRUE,VLOOKUP(MAX(-5,Strikeprice3-G212),Volsmile,2),0)),($A212-DateToday)+15,IF(Pricetype3=1,1,0),0))),G212)))</f>
        <v xml:space="preserve"> </v>
      </c>
      <c r="Q212" s="250" t="str">
        <f>IF($A212="N/A"," ",IF(Pricetype3=2,MAX(H212,0),IF(OR(Pricetype3=1,Pricetype3=4),IF(H212=0,0,(_xll.EURO(H212,Strikeprice3,0,0,($AK212+IF(Smile=TRUE,VLOOKUP(MAX(-5,Strikeprice3-H212),Volsmile,2),0)),($A212-DateToday)+15,IF(Pricetype3=1,1,0),0))),H212)))</f>
        <v xml:space="preserve"> </v>
      </c>
      <c r="R212" s="250" t="str">
        <f>IF($A212="N/A"," ",IF(Pricetype3=2,MAX(I212,0),IF(OR(Pricetype3=1,Pricetype3=4),IF(I212=0,0,(_xll.EURO(I212,Strikeprice3,0,0,($AK212+IF(Smile=TRUE,VLOOKUP(MAX(-5,Strikeprice3-I212),Volsmile,2),0)),($A212-DateToday)+15,IF(Pricetype3=1,1,0),0))),I212)))</f>
        <v xml:space="preserve"> </v>
      </c>
      <c r="S212" s="250" t="str">
        <f>IF($A212="N/A"," ",IF(Pricetype3=2,MAX(J212,0),IF(OR(Pricetype3=1,Pricetype3=4),IF(J212=0,0,(_xll.EURO(J212,Strikeprice3,0,0,($AK212+IF(Smile=TRUE,VLOOKUP(MAX(-5,Strikeprice3-J212),Volsmile,2),0)),($A212-DateToday)+15,IF(Pricetype3=1,1,0),0))),J212)))</f>
        <v xml:space="preserve"> </v>
      </c>
      <c r="T212" s="250" t="str">
        <f>IF($A212="N/A"," ",IF(Pricetype3=2,MAX(K212,0),IF(OR(Pricetype3=1,Pricetype3=4),IF(K212=0,0,(_xll.EURO(K212,Strikeprice3,0,0,($AK212+IF(Smile=TRUE,VLOOKUP(MAX(-5,Strikeprice3-K212),Volsmile,2),0)),($A212-DateToday)+15,IF(Pricetype3=1,1,0),0))),K212)))</f>
        <v xml:space="preserve"> </v>
      </c>
      <c r="U212" s="177" t="str">
        <f t="shared" si="94"/>
        <v xml:space="preserve"> </v>
      </c>
      <c r="V212" s="178" t="str">
        <f t="shared" si="110"/>
        <v xml:space="preserve"> </v>
      </c>
      <c r="W212" s="178" t="str">
        <f t="shared" si="111"/>
        <v xml:space="preserve"> </v>
      </c>
      <c r="X212" s="178" t="str">
        <f t="shared" si="112"/>
        <v xml:space="preserve"> </v>
      </c>
      <c r="Y212" s="178" t="str">
        <f t="shared" si="113"/>
        <v xml:space="preserve"> </v>
      </c>
      <c r="Z212" s="178" t="str">
        <f t="shared" si="114"/>
        <v xml:space="preserve"> </v>
      </c>
      <c r="AA212" s="178" t="str">
        <f t="shared" si="115"/>
        <v xml:space="preserve"> </v>
      </c>
      <c r="AB212" s="178" t="str">
        <f t="shared" si="116"/>
        <v xml:space="preserve"> </v>
      </c>
      <c r="AC212" s="178" t="str">
        <f t="shared" si="117"/>
        <v xml:space="preserve"> </v>
      </c>
      <c r="AD212" s="178" t="str">
        <f t="shared" si="118"/>
        <v xml:space="preserve"> </v>
      </c>
      <c r="AE212" s="178" t="str">
        <f t="shared" si="119"/>
        <v xml:space="preserve"> </v>
      </c>
      <c r="AF212" s="224" t="str">
        <f t="shared" si="120"/>
        <v xml:space="preserve"> </v>
      </c>
      <c r="AG212" s="224" t="str">
        <f t="shared" si="121"/>
        <v xml:space="preserve"> </v>
      </c>
      <c r="AH212" s="224" t="str">
        <f t="shared" si="122"/>
        <v xml:space="preserve"> </v>
      </c>
      <c r="AI212" s="224" t="str">
        <f t="shared" si="95"/>
        <v xml:space="preserve"> </v>
      </c>
      <c r="AJ212" s="224" t="str">
        <f t="shared" si="96"/>
        <v xml:space="preserve"> </v>
      </c>
      <c r="AK212" s="224" t="str">
        <f t="shared" si="123"/>
        <v xml:space="preserve"> </v>
      </c>
      <c r="AL212" s="224" t="str">
        <f>IF($A212="N/A"," ",IF(PV=1,0,'Pricing Inputs3'!R245))</f>
        <v xml:space="preserve"> </v>
      </c>
      <c r="AM212" s="313" t="str">
        <f t="shared" si="97"/>
        <v xml:space="preserve"> </v>
      </c>
      <c r="BQ212" t="str">
        <f t="shared" si="98"/>
        <v xml:space="preserve"> </v>
      </c>
      <c r="BR212" t="str">
        <f t="shared" si="99"/>
        <v xml:space="preserve"> </v>
      </c>
      <c r="BS212" t="str">
        <f t="shared" si="100"/>
        <v xml:space="preserve"> </v>
      </c>
    </row>
    <row r="213" spans="1:71" x14ac:dyDescent="0.2">
      <c r="A213" s="253" t="str">
        <f>IF(A212="N/A","N/A",IF(EDATE(A212,1)&gt;Inputs!$Q$5,"N/A",EDATE(A212,1)))</f>
        <v>N/A</v>
      </c>
      <c r="B213" s="324" t="str">
        <f t="shared" si="93"/>
        <v xml:space="preserve"> </v>
      </c>
      <c r="C213" s="172" t="str">
        <f t="shared" si="101"/>
        <v xml:space="preserve"> </v>
      </c>
      <c r="D213" s="172" t="str">
        <f t="shared" si="102"/>
        <v xml:space="preserve"> </v>
      </c>
      <c r="E213" s="172" t="str">
        <f t="shared" si="103"/>
        <v xml:space="preserve"> </v>
      </c>
      <c r="F213" s="172" t="str">
        <f t="shared" si="104"/>
        <v xml:space="preserve"> </v>
      </c>
      <c r="G213" s="172" t="str">
        <f t="shared" si="105"/>
        <v xml:space="preserve"> </v>
      </c>
      <c r="H213" s="172" t="str">
        <f t="shared" si="106"/>
        <v xml:space="preserve"> </v>
      </c>
      <c r="I213" s="172" t="str">
        <f t="shared" si="107"/>
        <v xml:space="preserve"> </v>
      </c>
      <c r="J213" s="172" t="str">
        <f t="shared" si="108"/>
        <v xml:space="preserve"> </v>
      </c>
      <c r="K213" s="172" t="str">
        <f t="shared" si="109"/>
        <v xml:space="preserve"> </v>
      </c>
      <c r="L213" s="250" t="str">
        <f>IF($A213="N/A"," ",IF(Pricetype3=2,MAX(C213,0),IF(OR(Pricetype3=1,Pricetype3=4),IF(C213=0,0,(_xll.EURO(C213,Strikeprice3,0,0,($AH213+IF(Smile=TRUE,VLOOKUP(MAX(-5,Strikeprice3-C213),Volsmile,2),0)),($A213-DateToday)+15,IF(Pricetype3=1,1,0),0))),C213)))</f>
        <v xml:space="preserve"> </v>
      </c>
      <c r="M213" s="250" t="str">
        <f>IF($A213="N/A"," ",IF(Pricetype3=2,MAX(D213,0),IF(OR(Pricetype3=1,Pricetype3=4),IF(D213=0,0,(_xll.EURO(D213,Strikeprice3,0,0,($AH213+IF(Smile=TRUE,VLOOKUP(MAX(-5,Strikeprice3-D213),Volsmile,2),0)),($A213-DateToday)+15,IF(Pricetype3=1,1,0),0))),D213)))</f>
        <v xml:space="preserve"> </v>
      </c>
      <c r="N213" s="250" t="str">
        <f>IF($A213="N/A"," ",IF(Pricetype3=2,MAX(E213,0),IF(OR(Pricetype3=1,Pricetype3=4),IF(E213=0,0,(_xll.EURO(E213,Strikeprice3,0,0,($AK213+IF(Smile=TRUE,VLOOKUP(MAX(-5,Strikeprice3-E213),Volsmile,2),0)),($A213-DateToday)+15,IF(Pricetype3=1,1,0),0))),E213)))</f>
        <v xml:space="preserve"> </v>
      </c>
      <c r="O213" s="250" t="str">
        <f>IF($A213="N/A"," ",IF(Pricetype3=2,MAX(F213,0),IF(OR(Pricetype3=1,Pricetype3=4),IF(F213=0,0,(_xll.EURO(F213,Strikeprice3,0,0,($AK213+IF(Smile=TRUE,VLOOKUP(MAX(-5,Strikeprice3-F213),Volsmile,2),0)),($A213-DateToday)+15,IF(Pricetype3=1,1,0),0))),F213)))</f>
        <v xml:space="preserve"> </v>
      </c>
      <c r="P213" s="250" t="str">
        <f>IF($A213="N/A"," ",IF(Pricetype3=2,MAX(G213,0),IF(OR(Pricetype3=1,Pricetype3=4),IF(G213=0,0,(_xll.EURO(G213,Strikeprice3,0,0,($AK213+IF(Smile=TRUE,VLOOKUP(MAX(-5,Strikeprice3-G213),Volsmile,2),0)),($A213-DateToday)+15,IF(Pricetype3=1,1,0),0))),G213)))</f>
        <v xml:space="preserve"> </v>
      </c>
      <c r="Q213" s="250" t="str">
        <f>IF($A213="N/A"," ",IF(Pricetype3=2,MAX(H213,0),IF(OR(Pricetype3=1,Pricetype3=4),IF(H213=0,0,(_xll.EURO(H213,Strikeprice3,0,0,($AK213+IF(Smile=TRUE,VLOOKUP(MAX(-5,Strikeprice3-H213),Volsmile,2),0)),($A213-DateToday)+15,IF(Pricetype3=1,1,0),0))),H213)))</f>
        <v xml:space="preserve"> </v>
      </c>
      <c r="R213" s="250" t="str">
        <f>IF($A213="N/A"," ",IF(Pricetype3=2,MAX(I213,0),IF(OR(Pricetype3=1,Pricetype3=4),IF(I213=0,0,(_xll.EURO(I213,Strikeprice3,0,0,($AK213+IF(Smile=TRUE,VLOOKUP(MAX(-5,Strikeprice3-I213),Volsmile,2),0)),($A213-DateToday)+15,IF(Pricetype3=1,1,0),0))),I213)))</f>
        <v xml:space="preserve"> </v>
      </c>
      <c r="S213" s="250" t="str">
        <f>IF($A213="N/A"," ",IF(Pricetype3=2,MAX(J213,0),IF(OR(Pricetype3=1,Pricetype3=4),IF(J213=0,0,(_xll.EURO(J213,Strikeprice3,0,0,($AK213+IF(Smile=TRUE,VLOOKUP(MAX(-5,Strikeprice3-J213),Volsmile,2),0)),($A213-DateToday)+15,IF(Pricetype3=1,1,0),0))),J213)))</f>
        <v xml:space="preserve"> </v>
      </c>
      <c r="T213" s="250" t="str">
        <f>IF($A213="N/A"," ",IF(Pricetype3=2,MAX(K213,0),IF(OR(Pricetype3=1,Pricetype3=4),IF(K213=0,0,(_xll.EURO(K213,Strikeprice3,0,0,($AK213+IF(Smile=TRUE,VLOOKUP(MAX(-5,Strikeprice3-K213),Volsmile,2),0)),($A213-DateToday)+15,IF(Pricetype3=1,1,0),0))),K213)))</f>
        <v xml:space="preserve"> </v>
      </c>
      <c r="U213" s="177" t="str">
        <f t="shared" si="94"/>
        <v xml:space="preserve"> </v>
      </c>
      <c r="V213" s="178" t="str">
        <f t="shared" si="110"/>
        <v xml:space="preserve"> </v>
      </c>
      <c r="W213" s="178" t="str">
        <f t="shared" si="111"/>
        <v xml:space="preserve"> </v>
      </c>
      <c r="X213" s="178" t="str">
        <f t="shared" si="112"/>
        <v xml:space="preserve"> </v>
      </c>
      <c r="Y213" s="178" t="str">
        <f t="shared" si="113"/>
        <v xml:space="preserve"> </v>
      </c>
      <c r="Z213" s="178" t="str">
        <f t="shared" si="114"/>
        <v xml:space="preserve"> </v>
      </c>
      <c r="AA213" s="178" t="str">
        <f t="shared" si="115"/>
        <v xml:space="preserve"> </v>
      </c>
      <c r="AB213" s="178" t="str">
        <f t="shared" si="116"/>
        <v xml:space="preserve"> </v>
      </c>
      <c r="AC213" s="178" t="str">
        <f t="shared" si="117"/>
        <v xml:space="preserve"> </v>
      </c>
      <c r="AD213" s="178" t="str">
        <f t="shared" si="118"/>
        <v xml:space="preserve"> </v>
      </c>
      <c r="AE213" s="178" t="str">
        <f t="shared" si="119"/>
        <v xml:space="preserve"> </v>
      </c>
      <c r="AF213" s="224" t="str">
        <f t="shared" si="120"/>
        <v xml:space="preserve"> </v>
      </c>
      <c r="AG213" s="224" t="str">
        <f t="shared" si="121"/>
        <v xml:space="preserve"> </v>
      </c>
      <c r="AH213" s="224" t="str">
        <f t="shared" si="122"/>
        <v xml:space="preserve"> </v>
      </c>
      <c r="AI213" s="224" t="str">
        <f t="shared" si="95"/>
        <v xml:space="preserve"> </v>
      </c>
      <c r="AJ213" s="224" t="str">
        <f t="shared" si="96"/>
        <v xml:space="preserve"> </v>
      </c>
      <c r="AK213" s="224" t="str">
        <f t="shared" si="123"/>
        <v xml:space="preserve"> </v>
      </c>
      <c r="AL213" s="224" t="str">
        <f>IF($A213="N/A"," ",IF(PV=1,0,'Pricing Inputs3'!R246))</f>
        <v xml:space="preserve"> </v>
      </c>
      <c r="AM213" s="313" t="str">
        <f t="shared" si="97"/>
        <v xml:space="preserve"> </v>
      </c>
      <c r="BQ213" t="str">
        <f t="shared" si="98"/>
        <v xml:space="preserve"> </v>
      </c>
      <c r="BR213" t="str">
        <f t="shared" si="99"/>
        <v xml:space="preserve"> </v>
      </c>
      <c r="BS213" t="str">
        <f t="shared" si="100"/>
        <v xml:space="preserve"> </v>
      </c>
    </row>
    <row r="214" spans="1:71" x14ac:dyDescent="0.2">
      <c r="A214" s="253" t="str">
        <f>IF(A213="N/A","N/A",IF(EDATE(A213,1)&gt;Inputs!$Q$5,"N/A",EDATE(A213,1)))</f>
        <v>N/A</v>
      </c>
      <c r="B214" s="324" t="str">
        <f t="shared" si="93"/>
        <v xml:space="preserve"> </v>
      </c>
      <c r="C214" s="172" t="str">
        <f t="shared" si="101"/>
        <v xml:space="preserve"> </v>
      </c>
      <c r="D214" s="172" t="str">
        <f t="shared" si="102"/>
        <v xml:space="preserve"> </v>
      </c>
      <c r="E214" s="172" t="str">
        <f t="shared" si="103"/>
        <v xml:space="preserve"> </v>
      </c>
      <c r="F214" s="172" t="str">
        <f t="shared" si="104"/>
        <v xml:space="preserve"> </v>
      </c>
      <c r="G214" s="172" t="str">
        <f t="shared" si="105"/>
        <v xml:space="preserve"> </v>
      </c>
      <c r="H214" s="172" t="str">
        <f t="shared" si="106"/>
        <v xml:space="preserve"> </v>
      </c>
      <c r="I214" s="172" t="str">
        <f t="shared" si="107"/>
        <v xml:space="preserve"> </v>
      </c>
      <c r="J214" s="172" t="str">
        <f t="shared" si="108"/>
        <v xml:space="preserve"> </v>
      </c>
      <c r="K214" s="172" t="str">
        <f t="shared" si="109"/>
        <v xml:space="preserve"> </v>
      </c>
      <c r="L214" s="250" t="str">
        <f>IF($A214="N/A"," ",IF(Pricetype3=2,MAX(C214,0),IF(OR(Pricetype3=1,Pricetype3=4),IF(C214=0,0,(_xll.EURO(C214,Strikeprice3,0,0,($AH214+IF(Smile=TRUE,VLOOKUP(MAX(-5,Strikeprice3-C214),Volsmile,2),0)),($A214-DateToday)+15,IF(Pricetype3=1,1,0),0))),C214)))</f>
        <v xml:space="preserve"> </v>
      </c>
      <c r="M214" s="250" t="str">
        <f>IF($A214="N/A"," ",IF(Pricetype3=2,MAX(D214,0),IF(OR(Pricetype3=1,Pricetype3=4),IF(D214=0,0,(_xll.EURO(D214,Strikeprice3,0,0,($AH214+IF(Smile=TRUE,VLOOKUP(MAX(-5,Strikeprice3-D214),Volsmile,2),0)),($A214-DateToday)+15,IF(Pricetype3=1,1,0),0))),D214)))</f>
        <v xml:space="preserve"> </v>
      </c>
      <c r="N214" s="250" t="str">
        <f>IF($A214="N/A"," ",IF(Pricetype3=2,MAX(E214,0),IF(OR(Pricetype3=1,Pricetype3=4),IF(E214=0,0,(_xll.EURO(E214,Strikeprice3,0,0,($AK214+IF(Smile=TRUE,VLOOKUP(MAX(-5,Strikeprice3-E214),Volsmile,2),0)),($A214-DateToday)+15,IF(Pricetype3=1,1,0),0))),E214)))</f>
        <v xml:space="preserve"> </v>
      </c>
      <c r="O214" s="250" t="str">
        <f>IF($A214="N/A"," ",IF(Pricetype3=2,MAX(F214,0),IF(OR(Pricetype3=1,Pricetype3=4),IF(F214=0,0,(_xll.EURO(F214,Strikeprice3,0,0,($AK214+IF(Smile=TRUE,VLOOKUP(MAX(-5,Strikeprice3-F214),Volsmile,2),0)),($A214-DateToday)+15,IF(Pricetype3=1,1,0),0))),F214)))</f>
        <v xml:space="preserve"> </v>
      </c>
      <c r="P214" s="250" t="str">
        <f>IF($A214="N/A"," ",IF(Pricetype3=2,MAX(G214,0),IF(OR(Pricetype3=1,Pricetype3=4),IF(G214=0,0,(_xll.EURO(G214,Strikeprice3,0,0,($AK214+IF(Smile=TRUE,VLOOKUP(MAX(-5,Strikeprice3-G214),Volsmile,2),0)),($A214-DateToday)+15,IF(Pricetype3=1,1,0),0))),G214)))</f>
        <v xml:space="preserve"> </v>
      </c>
      <c r="Q214" s="250" t="str">
        <f>IF($A214="N/A"," ",IF(Pricetype3=2,MAX(H214,0),IF(OR(Pricetype3=1,Pricetype3=4),IF(H214=0,0,(_xll.EURO(H214,Strikeprice3,0,0,($AK214+IF(Smile=TRUE,VLOOKUP(MAX(-5,Strikeprice3-H214),Volsmile,2),0)),($A214-DateToday)+15,IF(Pricetype3=1,1,0),0))),H214)))</f>
        <v xml:space="preserve"> </v>
      </c>
      <c r="R214" s="250" t="str">
        <f>IF($A214="N/A"," ",IF(Pricetype3=2,MAX(I214,0),IF(OR(Pricetype3=1,Pricetype3=4),IF(I214=0,0,(_xll.EURO(I214,Strikeprice3,0,0,($AK214+IF(Smile=TRUE,VLOOKUP(MAX(-5,Strikeprice3-I214),Volsmile,2),0)),($A214-DateToday)+15,IF(Pricetype3=1,1,0),0))),I214)))</f>
        <v xml:space="preserve"> </v>
      </c>
      <c r="S214" s="250" t="str">
        <f>IF($A214="N/A"," ",IF(Pricetype3=2,MAX(J214,0),IF(OR(Pricetype3=1,Pricetype3=4),IF(J214=0,0,(_xll.EURO(J214,Strikeprice3,0,0,($AK214+IF(Smile=TRUE,VLOOKUP(MAX(-5,Strikeprice3-J214),Volsmile,2),0)),($A214-DateToday)+15,IF(Pricetype3=1,1,0),0))),J214)))</f>
        <v xml:space="preserve"> </v>
      </c>
      <c r="T214" s="250" t="str">
        <f>IF($A214="N/A"," ",IF(Pricetype3=2,MAX(K214,0),IF(OR(Pricetype3=1,Pricetype3=4),IF(K214=0,0,(_xll.EURO(K214,Strikeprice3,0,0,($AK214+IF(Smile=TRUE,VLOOKUP(MAX(-5,Strikeprice3-K214),Volsmile,2),0)),($A214-DateToday)+15,IF(Pricetype3=1,1,0),0))),K214)))</f>
        <v xml:space="preserve"> </v>
      </c>
      <c r="U214" s="177" t="str">
        <f t="shared" si="94"/>
        <v xml:space="preserve"> </v>
      </c>
      <c r="V214" s="178" t="str">
        <f t="shared" si="110"/>
        <v xml:space="preserve"> </v>
      </c>
      <c r="W214" s="178" t="str">
        <f t="shared" si="111"/>
        <v xml:space="preserve"> </v>
      </c>
      <c r="X214" s="178" t="str">
        <f t="shared" si="112"/>
        <v xml:space="preserve"> </v>
      </c>
      <c r="Y214" s="178" t="str">
        <f t="shared" si="113"/>
        <v xml:space="preserve"> </v>
      </c>
      <c r="Z214" s="178" t="str">
        <f t="shared" si="114"/>
        <v xml:space="preserve"> </v>
      </c>
      <c r="AA214" s="178" t="str">
        <f t="shared" si="115"/>
        <v xml:space="preserve"> </v>
      </c>
      <c r="AB214" s="178" t="str">
        <f t="shared" si="116"/>
        <v xml:space="preserve"> </v>
      </c>
      <c r="AC214" s="178" t="str">
        <f t="shared" si="117"/>
        <v xml:space="preserve"> </v>
      </c>
      <c r="AD214" s="178" t="str">
        <f t="shared" si="118"/>
        <v xml:space="preserve"> </v>
      </c>
      <c r="AE214" s="178" t="str">
        <f t="shared" si="119"/>
        <v xml:space="preserve"> </v>
      </c>
      <c r="AF214" s="224" t="str">
        <f t="shared" si="120"/>
        <v xml:space="preserve"> </v>
      </c>
      <c r="AG214" s="224" t="str">
        <f t="shared" si="121"/>
        <v xml:space="preserve"> </v>
      </c>
      <c r="AH214" s="224" t="str">
        <f t="shared" si="122"/>
        <v xml:space="preserve"> </v>
      </c>
      <c r="AI214" s="224" t="str">
        <f t="shared" si="95"/>
        <v xml:space="preserve"> </v>
      </c>
      <c r="AJ214" s="224" t="str">
        <f t="shared" si="96"/>
        <v xml:space="preserve"> </v>
      </c>
      <c r="AK214" s="224" t="str">
        <f t="shared" si="123"/>
        <v xml:space="preserve"> </v>
      </c>
      <c r="AL214" s="224" t="str">
        <f>IF($A214="N/A"," ",IF(PV=1,0,'Pricing Inputs3'!R247))</f>
        <v xml:space="preserve"> </v>
      </c>
      <c r="AM214" s="313" t="str">
        <f t="shared" si="97"/>
        <v xml:space="preserve"> </v>
      </c>
      <c r="BQ214" t="str">
        <f t="shared" si="98"/>
        <v xml:space="preserve"> </v>
      </c>
      <c r="BR214" t="str">
        <f t="shared" si="99"/>
        <v xml:space="preserve"> </v>
      </c>
      <c r="BS214" t="str">
        <f t="shared" si="100"/>
        <v xml:space="preserve"> </v>
      </c>
    </row>
    <row r="215" spans="1:71" x14ac:dyDescent="0.2">
      <c r="A215" s="253" t="str">
        <f>IF(A214="N/A","N/A",IF(EDATE(A214,1)&gt;Inputs!$Q$5,"N/A",EDATE(A214,1)))</f>
        <v>N/A</v>
      </c>
      <c r="B215" s="324" t="str">
        <f t="shared" si="93"/>
        <v xml:space="preserve"> </v>
      </c>
      <c r="C215" s="172" t="str">
        <f t="shared" si="101"/>
        <v xml:space="preserve"> </v>
      </c>
      <c r="D215" s="172" t="str">
        <f t="shared" si="102"/>
        <v xml:space="preserve"> </v>
      </c>
      <c r="E215" s="172" t="str">
        <f t="shared" si="103"/>
        <v xml:space="preserve"> </v>
      </c>
      <c r="F215" s="172" t="str">
        <f t="shared" si="104"/>
        <v xml:space="preserve"> </v>
      </c>
      <c r="G215" s="172" t="str">
        <f t="shared" si="105"/>
        <v xml:space="preserve"> </v>
      </c>
      <c r="H215" s="172" t="str">
        <f t="shared" si="106"/>
        <v xml:space="preserve"> </v>
      </c>
      <c r="I215" s="172" t="str">
        <f t="shared" si="107"/>
        <v xml:space="preserve"> </v>
      </c>
      <c r="J215" s="172" t="str">
        <f t="shared" si="108"/>
        <v xml:space="preserve"> </v>
      </c>
      <c r="K215" s="172" t="str">
        <f t="shared" si="109"/>
        <v xml:space="preserve"> </v>
      </c>
      <c r="L215" s="250" t="str">
        <f>IF($A215="N/A"," ",IF(Pricetype3=2,MAX(C215,0),IF(OR(Pricetype3=1,Pricetype3=4),IF(C215=0,0,(_xll.EURO(C215,Strikeprice3,0,0,($AH215+IF(Smile=TRUE,VLOOKUP(MAX(-5,Strikeprice3-C215),Volsmile,2),0)),($A215-DateToday)+15,IF(Pricetype3=1,1,0),0))),C215)))</f>
        <v xml:space="preserve"> </v>
      </c>
      <c r="M215" s="250" t="str">
        <f>IF($A215="N/A"," ",IF(Pricetype3=2,MAX(D215,0),IF(OR(Pricetype3=1,Pricetype3=4),IF(D215=0,0,(_xll.EURO(D215,Strikeprice3,0,0,($AH215+IF(Smile=TRUE,VLOOKUP(MAX(-5,Strikeprice3-D215),Volsmile,2),0)),($A215-DateToday)+15,IF(Pricetype3=1,1,0),0))),D215)))</f>
        <v xml:space="preserve"> </v>
      </c>
      <c r="N215" s="250" t="str">
        <f>IF($A215="N/A"," ",IF(Pricetype3=2,MAX(E215,0),IF(OR(Pricetype3=1,Pricetype3=4),IF(E215=0,0,(_xll.EURO(E215,Strikeprice3,0,0,($AK215+IF(Smile=TRUE,VLOOKUP(MAX(-5,Strikeprice3-E215),Volsmile,2),0)),($A215-DateToday)+15,IF(Pricetype3=1,1,0),0))),E215)))</f>
        <v xml:space="preserve"> </v>
      </c>
      <c r="O215" s="250" t="str">
        <f>IF($A215="N/A"," ",IF(Pricetype3=2,MAX(F215,0),IF(OR(Pricetype3=1,Pricetype3=4),IF(F215=0,0,(_xll.EURO(F215,Strikeprice3,0,0,($AK215+IF(Smile=TRUE,VLOOKUP(MAX(-5,Strikeprice3-F215),Volsmile,2),0)),($A215-DateToday)+15,IF(Pricetype3=1,1,0),0))),F215)))</f>
        <v xml:space="preserve"> </v>
      </c>
      <c r="P215" s="250" t="str">
        <f>IF($A215="N/A"," ",IF(Pricetype3=2,MAX(G215,0),IF(OR(Pricetype3=1,Pricetype3=4),IF(G215=0,0,(_xll.EURO(G215,Strikeprice3,0,0,($AK215+IF(Smile=TRUE,VLOOKUP(MAX(-5,Strikeprice3-G215),Volsmile,2),0)),($A215-DateToday)+15,IF(Pricetype3=1,1,0),0))),G215)))</f>
        <v xml:space="preserve"> </v>
      </c>
      <c r="Q215" s="250" t="str">
        <f>IF($A215="N/A"," ",IF(Pricetype3=2,MAX(H215,0),IF(OR(Pricetype3=1,Pricetype3=4),IF(H215=0,0,(_xll.EURO(H215,Strikeprice3,0,0,($AK215+IF(Smile=TRUE,VLOOKUP(MAX(-5,Strikeprice3-H215),Volsmile,2),0)),($A215-DateToday)+15,IF(Pricetype3=1,1,0),0))),H215)))</f>
        <v xml:space="preserve"> </v>
      </c>
      <c r="R215" s="250" t="str">
        <f>IF($A215="N/A"," ",IF(Pricetype3=2,MAX(I215,0),IF(OR(Pricetype3=1,Pricetype3=4),IF(I215=0,0,(_xll.EURO(I215,Strikeprice3,0,0,($AK215+IF(Smile=TRUE,VLOOKUP(MAX(-5,Strikeprice3-I215),Volsmile,2),0)),($A215-DateToday)+15,IF(Pricetype3=1,1,0),0))),I215)))</f>
        <v xml:space="preserve"> </v>
      </c>
      <c r="S215" s="250" t="str">
        <f>IF($A215="N/A"," ",IF(Pricetype3=2,MAX(J215,0),IF(OR(Pricetype3=1,Pricetype3=4),IF(J215=0,0,(_xll.EURO(J215,Strikeprice3,0,0,($AK215+IF(Smile=TRUE,VLOOKUP(MAX(-5,Strikeprice3-J215),Volsmile,2),0)),($A215-DateToday)+15,IF(Pricetype3=1,1,0),0))),J215)))</f>
        <v xml:space="preserve"> </v>
      </c>
      <c r="T215" s="250" t="str">
        <f>IF($A215="N/A"," ",IF(Pricetype3=2,MAX(K215,0),IF(OR(Pricetype3=1,Pricetype3=4),IF(K215=0,0,(_xll.EURO(K215,Strikeprice3,0,0,($AK215+IF(Smile=TRUE,VLOOKUP(MAX(-5,Strikeprice3-K215),Volsmile,2),0)),($A215-DateToday)+15,IF(Pricetype3=1,1,0),0))),K215)))</f>
        <v xml:space="preserve"> </v>
      </c>
      <c r="U215" s="177" t="str">
        <f t="shared" si="94"/>
        <v xml:space="preserve"> </v>
      </c>
      <c r="V215" s="178" t="str">
        <f t="shared" si="110"/>
        <v xml:space="preserve"> </v>
      </c>
      <c r="W215" s="178" t="str">
        <f t="shared" si="111"/>
        <v xml:space="preserve"> </v>
      </c>
      <c r="X215" s="178" t="str">
        <f t="shared" si="112"/>
        <v xml:space="preserve"> </v>
      </c>
      <c r="Y215" s="178" t="str">
        <f t="shared" si="113"/>
        <v xml:space="preserve"> </v>
      </c>
      <c r="Z215" s="178" t="str">
        <f t="shared" si="114"/>
        <v xml:space="preserve"> </v>
      </c>
      <c r="AA215" s="178" t="str">
        <f t="shared" si="115"/>
        <v xml:space="preserve"> </v>
      </c>
      <c r="AB215" s="178" t="str">
        <f t="shared" si="116"/>
        <v xml:space="preserve"> </v>
      </c>
      <c r="AC215" s="178" t="str">
        <f t="shared" si="117"/>
        <v xml:space="preserve"> </v>
      </c>
      <c r="AD215" s="178" t="str">
        <f t="shared" si="118"/>
        <v xml:space="preserve"> </v>
      </c>
      <c r="AE215" s="178" t="str">
        <f t="shared" si="119"/>
        <v xml:space="preserve"> </v>
      </c>
      <c r="AF215" s="224" t="str">
        <f t="shared" si="120"/>
        <v xml:space="preserve"> </v>
      </c>
      <c r="AG215" s="224" t="str">
        <f t="shared" si="121"/>
        <v xml:space="preserve"> </v>
      </c>
      <c r="AH215" s="224" t="str">
        <f t="shared" si="122"/>
        <v xml:space="preserve"> </v>
      </c>
      <c r="AI215" s="224" t="str">
        <f t="shared" si="95"/>
        <v xml:space="preserve"> </v>
      </c>
      <c r="AJ215" s="224" t="str">
        <f t="shared" si="96"/>
        <v xml:space="preserve"> </v>
      </c>
      <c r="AK215" s="224" t="str">
        <f t="shared" si="123"/>
        <v xml:space="preserve"> </v>
      </c>
      <c r="AL215" s="224" t="str">
        <f>IF($A215="N/A"," ",IF(PV=1,0,'Pricing Inputs3'!R248))</f>
        <v xml:space="preserve"> </v>
      </c>
      <c r="AM215" s="313" t="str">
        <f t="shared" si="97"/>
        <v xml:space="preserve"> </v>
      </c>
      <c r="BQ215" t="str">
        <f t="shared" si="98"/>
        <v xml:space="preserve"> </v>
      </c>
      <c r="BR215" t="str">
        <f t="shared" si="99"/>
        <v xml:space="preserve"> </v>
      </c>
      <c r="BS215" t="str">
        <f t="shared" si="100"/>
        <v xml:space="preserve"> </v>
      </c>
    </row>
    <row r="216" spans="1:71" x14ac:dyDescent="0.2">
      <c r="A216" s="253" t="str">
        <f>IF(A215="N/A","N/A",IF(EDATE(A215,1)&gt;Inputs!$Q$5,"N/A",EDATE(A215,1)))</f>
        <v>N/A</v>
      </c>
      <c r="B216" s="324" t="str">
        <f t="shared" si="93"/>
        <v xml:space="preserve"> </v>
      </c>
      <c r="C216" s="172" t="str">
        <f t="shared" si="101"/>
        <v xml:space="preserve"> </v>
      </c>
      <c r="D216" s="172" t="str">
        <f t="shared" si="102"/>
        <v xml:space="preserve"> </v>
      </c>
      <c r="E216" s="172" t="str">
        <f t="shared" si="103"/>
        <v xml:space="preserve"> </v>
      </c>
      <c r="F216" s="172" t="str">
        <f t="shared" si="104"/>
        <v xml:space="preserve"> </v>
      </c>
      <c r="G216" s="172" t="str">
        <f t="shared" si="105"/>
        <v xml:space="preserve"> </v>
      </c>
      <c r="H216" s="172" t="str">
        <f t="shared" si="106"/>
        <v xml:space="preserve"> </v>
      </c>
      <c r="I216" s="172" t="str">
        <f t="shared" si="107"/>
        <v xml:space="preserve"> </v>
      </c>
      <c r="J216" s="172" t="str">
        <f t="shared" si="108"/>
        <v xml:space="preserve"> </v>
      </c>
      <c r="K216" s="172" t="str">
        <f t="shared" si="109"/>
        <v xml:space="preserve"> </v>
      </c>
      <c r="L216" s="250" t="str">
        <f>IF($A216="N/A"," ",IF(Pricetype3=2,MAX(C216,0),IF(OR(Pricetype3=1,Pricetype3=4),IF(C216=0,0,(_xll.EURO(C216,Strikeprice3,0,0,($AH216+IF(Smile=TRUE,VLOOKUP(MAX(-5,Strikeprice3-C216),Volsmile,2),0)),($A216-DateToday)+15,IF(Pricetype3=1,1,0),0))),C216)))</f>
        <v xml:space="preserve"> </v>
      </c>
      <c r="M216" s="250" t="str">
        <f>IF($A216="N/A"," ",IF(Pricetype3=2,MAX(D216,0),IF(OR(Pricetype3=1,Pricetype3=4),IF(D216=0,0,(_xll.EURO(D216,Strikeprice3,0,0,($AH216+IF(Smile=TRUE,VLOOKUP(MAX(-5,Strikeprice3-D216),Volsmile,2),0)),($A216-DateToday)+15,IF(Pricetype3=1,1,0),0))),D216)))</f>
        <v xml:space="preserve"> </v>
      </c>
      <c r="N216" s="250" t="str">
        <f>IF($A216="N/A"," ",IF(Pricetype3=2,MAX(E216,0),IF(OR(Pricetype3=1,Pricetype3=4),IF(E216=0,0,(_xll.EURO(E216,Strikeprice3,0,0,($AK216+IF(Smile=TRUE,VLOOKUP(MAX(-5,Strikeprice3-E216),Volsmile,2),0)),($A216-DateToday)+15,IF(Pricetype3=1,1,0),0))),E216)))</f>
        <v xml:space="preserve"> </v>
      </c>
      <c r="O216" s="250" t="str">
        <f>IF($A216="N/A"," ",IF(Pricetype3=2,MAX(F216,0),IF(OR(Pricetype3=1,Pricetype3=4),IF(F216=0,0,(_xll.EURO(F216,Strikeprice3,0,0,($AK216+IF(Smile=TRUE,VLOOKUP(MAX(-5,Strikeprice3-F216),Volsmile,2),0)),($A216-DateToday)+15,IF(Pricetype3=1,1,0),0))),F216)))</f>
        <v xml:space="preserve"> </v>
      </c>
      <c r="P216" s="250" t="str">
        <f>IF($A216="N/A"," ",IF(Pricetype3=2,MAX(G216,0),IF(OR(Pricetype3=1,Pricetype3=4),IF(G216=0,0,(_xll.EURO(G216,Strikeprice3,0,0,($AK216+IF(Smile=TRUE,VLOOKUP(MAX(-5,Strikeprice3-G216),Volsmile,2),0)),($A216-DateToday)+15,IF(Pricetype3=1,1,0),0))),G216)))</f>
        <v xml:space="preserve"> </v>
      </c>
      <c r="Q216" s="250" t="str">
        <f>IF($A216="N/A"," ",IF(Pricetype3=2,MAX(H216,0),IF(OR(Pricetype3=1,Pricetype3=4),IF(H216=0,0,(_xll.EURO(H216,Strikeprice3,0,0,($AK216+IF(Smile=TRUE,VLOOKUP(MAX(-5,Strikeprice3-H216),Volsmile,2),0)),($A216-DateToday)+15,IF(Pricetype3=1,1,0),0))),H216)))</f>
        <v xml:space="preserve"> </v>
      </c>
      <c r="R216" s="250" t="str">
        <f>IF($A216="N/A"," ",IF(Pricetype3=2,MAX(I216,0),IF(OR(Pricetype3=1,Pricetype3=4),IF(I216=0,0,(_xll.EURO(I216,Strikeprice3,0,0,($AK216+IF(Smile=TRUE,VLOOKUP(MAX(-5,Strikeprice3-I216),Volsmile,2),0)),($A216-DateToday)+15,IF(Pricetype3=1,1,0),0))),I216)))</f>
        <v xml:space="preserve"> </v>
      </c>
      <c r="S216" s="250" t="str">
        <f>IF($A216="N/A"," ",IF(Pricetype3=2,MAX(J216,0),IF(OR(Pricetype3=1,Pricetype3=4),IF(J216=0,0,(_xll.EURO(J216,Strikeprice3,0,0,($AK216+IF(Smile=TRUE,VLOOKUP(MAX(-5,Strikeprice3-J216),Volsmile,2),0)),($A216-DateToday)+15,IF(Pricetype3=1,1,0),0))),J216)))</f>
        <v xml:space="preserve"> </v>
      </c>
      <c r="T216" s="250" t="str">
        <f>IF($A216="N/A"," ",IF(Pricetype3=2,MAX(K216,0),IF(OR(Pricetype3=1,Pricetype3=4),IF(K216=0,0,(_xll.EURO(K216,Strikeprice3,0,0,($AK216+IF(Smile=TRUE,VLOOKUP(MAX(-5,Strikeprice3-K216),Volsmile,2),0)),($A216-DateToday)+15,IF(Pricetype3=1,1,0),0))),K216)))</f>
        <v xml:space="preserve"> </v>
      </c>
      <c r="U216" s="177" t="str">
        <f t="shared" si="94"/>
        <v xml:space="preserve"> </v>
      </c>
      <c r="V216" s="178" t="str">
        <f t="shared" si="110"/>
        <v xml:space="preserve"> </v>
      </c>
      <c r="W216" s="178" t="str">
        <f t="shared" si="111"/>
        <v xml:space="preserve"> </v>
      </c>
      <c r="X216" s="178" t="str">
        <f t="shared" si="112"/>
        <v xml:space="preserve"> </v>
      </c>
      <c r="Y216" s="178" t="str">
        <f t="shared" si="113"/>
        <v xml:space="preserve"> </v>
      </c>
      <c r="Z216" s="178" t="str">
        <f t="shared" si="114"/>
        <v xml:space="preserve"> </v>
      </c>
      <c r="AA216" s="178" t="str">
        <f t="shared" si="115"/>
        <v xml:space="preserve"> </v>
      </c>
      <c r="AB216" s="178" t="str">
        <f t="shared" si="116"/>
        <v xml:space="preserve"> </v>
      </c>
      <c r="AC216" s="178" t="str">
        <f t="shared" si="117"/>
        <v xml:space="preserve"> </v>
      </c>
      <c r="AD216" s="178" t="str">
        <f t="shared" si="118"/>
        <v xml:space="preserve"> </v>
      </c>
      <c r="AE216" s="178" t="str">
        <f t="shared" si="119"/>
        <v xml:space="preserve"> </v>
      </c>
      <c r="AF216" s="224" t="str">
        <f t="shared" si="120"/>
        <v xml:space="preserve"> </v>
      </c>
      <c r="AG216" s="224" t="str">
        <f t="shared" si="121"/>
        <v xml:space="preserve"> </v>
      </c>
      <c r="AH216" s="224" t="str">
        <f t="shared" si="122"/>
        <v xml:space="preserve"> </v>
      </c>
      <c r="AI216" s="224" t="str">
        <f t="shared" si="95"/>
        <v xml:space="preserve"> </v>
      </c>
      <c r="AJ216" s="224" t="str">
        <f t="shared" si="96"/>
        <v xml:space="preserve"> </v>
      </c>
      <c r="AK216" s="224" t="str">
        <f t="shared" si="123"/>
        <v xml:space="preserve"> </v>
      </c>
      <c r="AL216" s="224" t="str">
        <f>IF($A216="N/A"," ",IF(PV=1,0,'Pricing Inputs3'!R249))</f>
        <v xml:space="preserve"> </v>
      </c>
      <c r="AM216" s="313" t="str">
        <f t="shared" si="97"/>
        <v xml:space="preserve"> </v>
      </c>
      <c r="BQ216" t="str">
        <f t="shared" si="98"/>
        <v xml:space="preserve"> </v>
      </c>
      <c r="BR216" t="str">
        <f t="shared" si="99"/>
        <v xml:space="preserve"> </v>
      </c>
      <c r="BS216" t="str">
        <f t="shared" si="100"/>
        <v xml:space="preserve"> </v>
      </c>
    </row>
    <row r="217" spans="1:71" x14ac:dyDescent="0.2">
      <c r="A217" s="253" t="str">
        <f>IF(A216="N/A","N/A",IF(EDATE(A216,1)&gt;Inputs!$Q$5,"N/A",EDATE(A216,1)))</f>
        <v>N/A</v>
      </c>
      <c r="B217" s="324" t="str">
        <f t="shared" si="93"/>
        <v xml:space="preserve"> </v>
      </c>
      <c r="C217" s="172" t="str">
        <f t="shared" si="101"/>
        <v xml:space="preserve"> </v>
      </c>
      <c r="D217" s="172" t="str">
        <f t="shared" si="102"/>
        <v xml:space="preserve"> </v>
      </c>
      <c r="E217" s="172" t="str">
        <f t="shared" si="103"/>
        <v xml:space="preserve"> </v>
      </c>
      <c r="F217" s="172" t="str">
        <f t="shared" si="104"/>
        <v xml:space="preserve"> </v>
      </c>
      <c r="G217" s="172" t="str">
        <f t="shared" si="105"/>
        <v xml:space="preserve"> </v>
      </c>
      <c r="H217" s="172" t="str">
        <f t="shared" si="106"/>
        <v xml:space="preserve"> </v>
      </c>
      <c r="I217" s="172" t="str">
        <f t="shared" si="107"/>
        <v xml:space="preserve"> </v>
      </c>
      <c r="J217" s="172" t="str">
        <f t="shared" si="108"/>
        <v xml:space="preserve"> </v>
      </c>
      <c r="K217" s="172" t="str">
        <f t="shared" si="109"/>
        <v xml:space="preserve"> </v>
      </c>
      <c r="L217" s="250" t="str">
        <f>IF($A217="N/A"," ",IF(Pricetype3=2,MAX(C217,0),IF(OR(Pricetype3=1,Pricetype3=4),IF(C217=0,0,(_xll.EURO(C217,Strikeprice3,0,0,($AH217+IF(Smile=TRUE,VLOOKUP(MAX(-5,Strikeprice3-C217),Volsmile,2),0)),($A217-DateToday)+15,IF(Pricetype3=1,1,0),0))),C217)))</f>
        <v xml:space="preserve"> </v>
      </c>
      <c r="M217" s="250" t="str">
        <f>IF($A217="N/A"," ",IF(Pricetype3=2,MAX(D217,0),IF(OR(Pricetype3=1,Pricetype3=4),IF(D217=0,0,(_xll.EURO(D217,Strikeprice3,0,0,($AH217+IF(Smile=TRUE,VLOOKUP(MAX(-5,Strikeprice3-D217),Volsmile,2),0)),($A217-DateToday)+15,IF(Pricetype3=1,1,0),0))),D217)))</f>
        <v xml:space="preserve"> </v>
      </c>
      <c r="N217" s="250" t="str">
        <f>IF($A217="N/A"," ",IF(Pricetype3=2,MAX(E217,0),IF(OR(Pricetype3=1,Pricetype3=4),IF(E217=0,0,(_xll.EURO(E217,Strikeprice3,0,0,($AK217+IF(Smile=TRUE,VLOOKUP(MAX(-5,Strikeprice3-E217),Volsmile,2),0)),($A217-DateToday)+15,IF(Pricetype3=1,1,0),0))),E217)))</f>
        <v xml:space="preserve"> </v>
      </c>
      <c r="O217" s="250" t="str">
        <f>IF($A217="N/A"," ",IF(Pricetype3=2,MAX(F217,0),IF(OR(Pricetype3=1,Pricetype3=4),IF(F217=0,0,(_xll.EURO(F217,Strikeprice3,0,0,($AK217+IF(Smile=TRUE,VLOOKUP(MAX(-5,Strikeprice3-F217),Volsmile,2),0)),($A217-DateToday)+15,IF(Pricetype3=1,1,0),0))),F217)))</f>
        <v xml:space="preserve"> </v>
      </c>
      <c r="P217" s="250" t="str">
        <f>IF($A217="N/A"," ",IF(Pricetype3=2,MAX(G217,0),IF(OR(Pricetype3=1,Pricetype3=4),IF(G217=0,0,(_xll.EURO(G217,Strikeprice3,0,0,($AK217+IF(Smile=TRUE,VLOOKUP(MAX(-5,Strikeprice3-G217),Volsmile,2),0)),($A217-DateToday)+15,IF(Pricetype3=1,1,0),0))),G217)))</f>
        <v xml:space="preserve"> </v>
      </c>
      <c r="Q217" s="250" t="str">
        <f>IF($A217="N/A"," ",IF(Pricetype3=2,MAX(H217,0),IF(OR(Pricetype3=1,Pricetype3=4),IF(H217=0,0,(_xll.EURO(H217,Strikeprice3,0,0,($AK217+IF(Smile=TRUE,VLOOKUP(MAX(-5,Strikeprice3-H217),Volsmile,2),0)),($A217-DateToday)+15,IF(Pricetype3=1,1,0),0))),H217)))</f>
        <v xml:space="preserve"> </v>
      </c>
      <c r="R217" s="250" t="str">
        <f>IF($A217="N/A"," ",IF(Pricetype3=2,MAX(I217,0),IF(OR(Pricetype3=1,Pricetype3=4),IF(I217=0,0,(_xll.EURO(I217,Strikeprice3,0,0,($AK217+IF(Smile=TRUE,VLOOKUP(MAX(-5,Strikeprice3-I217),Volsmile,2),0)),($A217-DateToday)+15,IF(Pricetype3=1,1,0),0))),I217)))</f>
        <v xml:space="preserve"> </v>
      </c>
      <c r="S217" s="250" t="str">
        <f>IF($A217="N/A"," ",IF(Pricetype3=2,MAX(J217,0),IF(OR(Pricetype3=1,Pricetype3=4),IF(J217=0,0,(_xll.EURO(J217,Strikeprice3,0,0,($AK217+IF(Smile=TRUE,VLOOKUP(MAX(-5,Strikeprice3-J217),Volsmile,2),0)),($A217-DateToday)+15,IF(Pricetype3=1,1,0),0))),J217)))</f>
        <v xml:space="preserve"> </v>
      </c>
      <c r="T217" s="250" t="str">
        <f>IF($A217="N/A"," ",IF(Pricetype3=2,MAX(K217,0),IF(OR(Pricetype3=1,Pricetype3=4),IF(K217=0,0,(_xll.EURO(K217,Strikeprice3,0,0,($AK217+IF(Smile=TRUE,VLOOKUP(MAX(-5,Strikeprice3-K217),Volsmile,2),0)),($A217-DateToday)+15,IF(Pricetype3=1,1,0),0))),K217)))</f>
        <v xml:space="preserve"> </v>
      </c>
      <c r="U217" s="177" t="str">
        <f t="shared" si="94"/>
        <v xml:space="preserve"> </v>
      </c>
      <c r="V217" s="178" t="str">
        <f t="shared" si="110"/>
        <v xml:space="preserve"> </v>
      </c>
      <c r="W217" s="178" t="str">
        <f t="shared" si="111"/>
        <v xml:space="preserve"> </v>
      </c>
      <c r="X217" s="178" t="str">
        <f t="shared" si="112"/>
        <v xml:space="preserve"> </v>
      </c>
      <c r="Y217" s="178" t="str">
        <f t="shared" si="113"/>
        <v xml:space="preserve"> </v>
      </c>
      <c r="Z217" s="178" t="str">
        <f t="shared" si="114"/>
        <v xml:space="preserve"> </v>
      </c>
      <c r="AA217" s="178" t="str">
        <f t="shared" si="115"/>
        <v xml:space="preserve"> </v>
      </c>
      <c r="AB217" s="178" t="str">
        <f t="shared" si="116"/>
        <v xml:space="preserve"> </v>
      </c>
      <c r="AC217" s="178" t="str">
        <f t="shared" si="117"/>
        <v xml:space="preserve"> </v>
      </c>
      <c r="AD217" s="178" t="str">
        <f t="shared" si="118"/>
        <v xml:space="preserve"> </v>
      </c>
      <c r="AE217" s="178" t="str">
        <f t="shared" si="119"/>
        <v xml:space="preserve"> </v>
      </c>
      <c r="AF217" s="224" t="str">
        <f t="shared" si="120"/>
        <v xml:space="preserve"> </v>
      </c>
      <c r="AG217" s="224" t="str">
        <f t="shared" si="121"/>
        <v xml:space="preserve"> </v>
      </c>
      <c r="AH217" s="224" t="str">
        <f t="shared" si="122"/>
        <v xml:space="preserve"> </v>
      </c>
      <c r="AI217" s="224" t="str">
        <f t="shared" si="95"/>
        <v xml:space="preserve"> </v>
      </c>
      <c r="AJ217" s="224" t="str">
        <f t="shared" si="96"/>
        <v xml:space="preserve"> </v>
      </c>
      <c r="AK217" s="224" t="str">
        <f t="shared" si="123"/>
        <v xml:space="preserve"> </v>
      </c>
      <c r="AL217" s="224" t="str">
        <f>IF($A217="N/A"," ",IF(PV=1,0,'Pricing Inputs3'!R250))</f>
        <v xml:space="preserve"> </v>
      </c>
      <c r="AM217" s="313" t="str">
        <f t="shared" si="97"/>
        <v xml:space="preserve"> </v>
      </c>
      <c r="BQ217" t="str">
        <f t="shared" si="98"/>
        <v xml:space="preserve"> </v>
      </c>
      <c r="BR217" t="str">
        <f t="shared" si="99"/>
        <v xml:space="preserve"> </v>
      </c>
      <c r="BS217" t="str">
        <f t="shared" si="100"/>
        <v xml:space="preserve"> </v>
      </c>
    </row>
    <row r="218" spans="1:71" x14ac:dyDescent="0.2">
      <c r="A218" s="253" t="str">
        <f>IF(A217="N/A","N/A",IF(EDATE(A217,1)&gt;Inputs!$Q$5,"N/A",EDATE(A217,1)))</f>
        <v>N/A</v>
      </c>
      <c r="B218" s="324" t="str">
        <f t="shared" si="93"/>
        <v xml:space="preserve"> </v>
      </c>
      <c r="C218" s="172" t="str">
        <f t="shared" si="101"/>
        <v xml:space="preserve"> </v>
      </c>
      <c r="D218" s="172" t="str">
        <f t="shared" si="102"/>
        <v xml:space="preserve"> </v>
      </c>
      <c r="E218" s="172" t="str">
        <f t="shared" si="103"/>
        <v xml:space="preserve"> </v>
      </c>
      <c r="F218" s="172" t="str">
        <f t="shared" si="104"/>
        <v xml:space="preserve"> </v>
      </c>
      <c r="G218" s="172" t="str">
        <f t="shared" si="105"/>
        <v xml:space="preserve"> </v>
      </c>
      <c r="H218" s="172" t="str">
        <f t="shared" si="106"/>
        <v xml:space="preserve"> </v>
      </c>
      <c r="I218" s="172" t="str">
        <f t="shared" si="107"/>
        <v xml:space="preserve"> </v>
      </c>
      <c r="J218" s="172" t="str">
        <f t="shared" si="108"/>
        <v xml:space="preserve"> </v>
      </c>
      <c r="K218" s="172" t="str">
        <f t="shared" si="109"/>
        <v xml:space="preserve"> </v>
      </c>
      <c r="L218" s="250" t="str">
        <f>IF($A218="N/A"," ",IF(Pricetype3=2,MAX(C218,0),IF(OR(Pricetype3=1,Pricetype3=4),IF(C218=0,0,(_xll.EURO(C218,Strikeprice3,0,0,($AH218+IF(Smile=TRUE,VLOOKUP(MAX(-5,Strikeprice3-C218),Volsmile,2),0)),($A218-DateToday)+15,IF(Pricetype3=1,1,0),0))),C218)))</f>
        <v xml:space="preserve"> </v>
      </c>
      <c r="M218" s="250" t="str">
        <f>IF($A218="N/A"," ",IF(Pricetype3=2,MAX(D218,0),IF(OR(Pricetype3=1,Pricetype3=4),IF(D218=0,0,(_xll.EURO(D218,Strikeprice3,0,0,($AH218+IF(Smile=TRUE,VLOOKUP(MAX(-5,Strikeprice3-D218),Volsmile,2),0)),($A218-DateToday)+15,IF(Pricetype3=1,1,0),0))),D218)))</f>
        <v xml:space="preserve"> </v>
      </c>
      <c r="N218" s="250" t="str">
        <f>IF($A218="N/A"," ",IF(Pricetype3=2,MAX(E218,0),IF(OR(Pricetype3=1,Pricetype3=4),IF(E218=0,0,(_xll.EURO(E218,Strikeprice3,0,0,($AK218+IF(Smile=TRUE,VLOOKUP(MAX(-5,Strikeprice3-E218),Volsmile,2),0)),($A218-DateToday)+15,IF(Pricetype3=1,1,0),0))),E218)))</f>
        <v xml:space="preserve"> </v>
      </c>
      <c r="O218" s="250" t="str">
        <f>IF($A218="N/A"," ",IF(Pricetype3=2,MAX(F218,0),IF(OR(Pricetype3=1,Pricetype3=4),IF(F218=0,0,(_xll.EURO(F218,Strikeprice3,0,0,($AK218+IF(Smile=TRUE,VLOOKUP(MAX(-5,Strikeprice3-F218),Volsmile,2),0)),($A218-DateToday)+15,IF(Pricetype3=1,1,0),0))),F218)))</f>
        <v xml:space="preserve"> </v>
      </c>
      <c r="P218" s="250" t="str">
        <f>IF($A218="N/A"," ",IF(Pricetype3=2,MAX(G218,0),IF(OR(Pricetype3=1,Pricetype3=4),IF(G218=0,0,(_xll.EURO(G218,Strikeprice3,0,0,($AK218+IF(Smile=TRUE,VLOOKUP(MAX(-5,Strikeprice3-G218),Volsmile,2),0)),($A218-DateToday)+15,IF(Pricetype3=1,1,0),0))),G218)))</f>
        <v xml:space="preserve"> </v>
      </c>
      <c r="Q218" s="250" t="str">
        <f>IF($A218="N/A"," ",IF(Pricetype3=2,MAX(H218,0),IF(OR(Pricetype3=1,Pricetype3=4),IF(H218=0,0,(_xll.EURO(H218,Strikeprice3,0,0,($AK218+IF(Smile=TRUE,VLOOKUP(MAX(-5,Strikeprice3-H218),Volsmile,2),0)),($A218-DateToday)+15,IF(Pricetype3=1,1,0),0))),H218)))</f>
        <v xml:space="preserve"> </v>
      </c>
      <c r="R218" s="250" t="str">
        <f>IF($A218="N/A"," ",IF(Pricetype3=2,MAX(I218,0),IF(OR(Pricetype3=1,Pricetype3=4),IF(I218=0,0,(_xll.EURO(I218,Strikeprice3,0,0,($AK218+IF(Smile=TRUE,VLOOKUP(MAX(-5,Strikeprice3-I218),Volsmile,2),0)),($A218-DateToday)+15,IF(Pricetype3=1,1,0),0))),I218)))</f>
        <v xml:space="preserve"> </v>
      </c>
      <c r="S218" s="250" t="str">
        <f>IF($A218="N/A"," ",IF(Pricetype3=2,MAX(J218,0),IF(OR(Pricetype3=1,Pricetype3=4),IF(J218=0,0,(_xll.EURO(J218,Strikeprice3,0,0,($AK218+IF(Smile=TRUE,VLOOKUP(MAX(-5,Strikeprice3-J218),Volsmile,2),0)),($A218-DateToday)+15,IF(Pricetype3=1,1,0),0))),J218)))</f>
        <v xml:space="preserve"> </v>
      </c>
      <c r="T218" s="250" t="str">
        <f>IF($A218="N/A"," ",IF(Pricetype3=2,MAX(K218,0),IF(OR(Pricetype3=1,Pricetype3=4),IF(K218=0,0,(_xll.EURO(K218,Strikeprice3,0,0,($AK218+IF(Smile=TRUE,VLOOKUP(MAX(-5,Strikeprice3-K218),Volsmile,2),0)),($A218-DateToday)+15,IF(Pricetype3=1,1,0),0))),K218)))</f>
        <v xml:space="preserve"> </v>
      </c>
      <c r="U218" s="177" t="str">
        <f t="shared" si="94"/>
        <v xml:space="preserve"> </v>
      </c>
      <c r="V218" s="178" t="str">
        <f t="shared" si="110"/>
        <v xml:space="preserve"> </v>
      </c>
      <c r="W218" s="178" t="str">
        <f t="shared" si="111"/>
        <v xml:space="preserve"> </v>
      </c>
      <c r="X218" s="178" t="str">
        <f t="shared" si="112"/>
        <v xml:space="preserve"> </v>
      </c>
      <c r="Y218" s="178" t="str">
        <f t="shared" si="113"/>
        <v xml:space="preserve"> </v>
      </c>
      <c r="Z218" s="178" t="str">
        <f t="shared" si="114"/>
        <v xml:space="preserve"> </v>
      </c>
      <c r="AA218" s="178" t="str">
        <f t="shared" si="115"/>
        <v xml:space="preserve"> </v>
      </c>
      <c r="AB218" s="178" t="str">
        <f t="shared" si="116"/>
        <v xml:space="preserve"> </v>
      </c>
      <c r="AC218" s="178" t="str">
        <f t="shared" si="117"/>
        <v xml:space="preserve"> </v>
      </c>
      <c r="AD218" s="178" t="str">
        <f t="shared" si="118"/>
        <v xml:space="preserve"> </v>
      </c>
      <c r="AE218" s="178" t="str">
        <f t="shared" si="119"/>
        <v xml:space="preserve"> </v>
      </c>
      <c r="AF218" s="224" t="str">
        <f t="shared" si="120"/>
        <v xml:space="preserve"> </v>
      </c>
      <c r="AG218" s="224" t="str">
        <f t="shared" si="121"/>
        <v xml:space="preserve"> </v>
      </c>
      <c r="AH218" s="224" t="str">
        <f t="shared" si="122"/>
        <v xml:space="preserve"> </v>
      </c>
      <c r="AI218" s="224" t="str">
        <f t="shared" si="95"/>
        <v xml:space="preserve"> </v>
      </c>
      <c r="AJ218" s="224" t="str">
        <f t="shared" si="96"/>
        <v xml:space="preserve"> </v>
      </c>
      <c r="AK218" s="224" t="str">
        <f t="shared" si="123"/>
        <v xml:space="preserve"> </v>
      </c>
      <c r="AL218" s="224" t="str">
        <f>IF($A218="N/A"," ",IF(PV=1,0,'Pricing Inputs3'!R251))</f>
        <v xml:space="preserve"> </v>
      </c>
      <c r="AM218" s="313" t="str">
        <f t="shared" si="97"/>
        <v xml:space="preserve"> </v>
      </c>
      <c r="BQ218" t="str">
        <f t="shared" si="98"/>
        <v xml:space="preserve"> </v>
      </c>
      <c r="BR218" t="str">
        <f t="shared" si="99"/>
        <v xml:space="preserve"> </v>
      </c>
      <c r="BS218" t="str">
        <f t="shared" si="100"/>
        <v xml:space="preserve"> </v>
      </c>
    </row>
    <row r="219" spans="1:71" x14ac:dyDescent="0.2">
      <c r="A219" s="253" t="str">
        <f>IF(A218="N/A","N/A",IF(EDATE(A218,1)&gt;Inputs!$Q$5,"N/A",EDATE(A218,1)))</f>
        <v>N/A</v>
      </c>
      <c r="B219" s="324" t="str">
        <f t="shared" si="93"/>
        <v xml:space="preserve"> </v>
      </c>
      <c r="C219" s="172" t="str">
        <f t="shared" si="101"/>
        <v xml:space="preserve"> </v>
      </c>
      <c r="D219" s="172" t="str">
        <f t="shared" si="102"/>
        <v xml:space="preserve"> </v>
      </c>
      <c r="E219" s="172" t="str">
        <f t="shared" si="103"/>
        <v xml:space="preserve"> </v>
      </c>
      <c r="F219" s="172" t="str">
        <f t="shared" si="104"/>
        <v xml:space="preserve"> </v>
      </c>
      <c r="G219" s="172" t="str">
        <f t="shared" si="105"/>
        <v xml:space="preserve"> </v>
      </c>
      <c r="H219" s="172" t="str">
        <f t="shared" si="106"/>
        <v xml:space="preserve"> </v>
      </c>
      <c r="I219" s="172" t="str">
        <f t="shared" si="107"/>
        <v xml:space="preserve"> </v>
      </c>
      <c r="J219" s="172" t="str">
        <f t="shared" si="108"/>
        <v xml:space="preserve"> </v>
      </c>
      <c r="K219" s="172" t="str">
        <f t="shared" si="109"/>
        <v xml:space="preserve"> </v>
      </c>
      <c r="L219" s="250" t="str">
        <f>IF($A219="N/A"," ",IF(Pricetype3=2,MAX(C219,0),IF(OR(Pricetype3=1,Pricetype3=4),IF(C219=0,0,(_xll.EURO(C219,Strikeprice3,0,0,($AH219+IF(Smile=TRUE,VLOOKUP(MAX(-5,Strikeprice3-C219),Volsmile,2),0)),($A219-DateToday)+15,IF(Pricetype3=1,1,0),0))),C219)))</f>
        <v xml:space="preserve"> </v>
      </c>
      <c r="M219" s="250" t="str">
        <f>IF($A219="N/A"," ",IF(Pricetype3=2,MAX(D219,0),IF(OR(Pricetype3=1,Pricetype3=4),IF(D219=0,0,(_xll.EURO(D219,Strikeprice3,0,0,($AH219+IF(Smile=TRUE,VLOOKUP(MAX(-5,Strikeprice3-D219),Volsmile,2),0)),($A219-DateToday)+15,IF(Pricetype3=1,1,0),0))),D219)))</f>
        <v xml:space="preserve"> </v>
      </c>
      <c r="N219" s="250" t="str">
        <f>IF($A219="N/A"," ",IF(Pricetype3=2,MAX(E219,0),IF(OR(Pricetype3=1,Pricetype3=4),IF(E219=0,0,(_xll.EURO(E219,Strikeprice3,0,0,($AK219+IF(Smile=TRUE,VLOOKUP(MAX(-5,Strikeprice3-E219),Volsmile,2),0)),($A219-DateToday)+15,IF(Pricetype3=1,1,0),0))),E219)))</f>
        <v xml:space="preserve"> </v>
      </c>
      <c r="O219" s="250" t="str">
        <f>IF($A219="N/A"," ",IF(Pricetype3=2,MAX(F219,0),IF(OR(Pricetype3=1,Pricetype3=4),IF(F219=0,0,(_xll.EURO(F219,Strikeprice3,0,0,($AK219+IF(Smile=TRUE,VLOOKUP(MAX(-5,Strikeprice3-F219),Volsmile,2),0)),($A219-DateToday)+15,IF(Pricetype3=1,1,0),0))),F219)))</f>
        <v xml:space="preserve"> </v>
      </c>
      <c r="P219" s="250" t="str">
        <f>IF($A219="N/A"," ",IF(Pricetype3=2,MAX(G219,0),IF(OR(Pricetype3=1,Pricetype3=4),IF(G219=0,0,(_xll.EURO(G219,Strikeprice3,0,0,($AK219+IF(Smile=TRUE,VLOOKUP(MAX(-5,Strikeprice3-G219),Volsmile,2),0)),($A219-DateToday)+15,IF(Pricetype3=1,1,0),0))),G219)))</f>
        <v xml:space="preserve"> </v>
      </c>
      <c r="Q219" s="250" t="str">
        <f>IF($A219="N/A"," ",IF(Pricetype3=2,MAX(H219,0),IF(OR(Pricetype3=1,Pricetype3=4),IF(H219=0,0,(_xll.EURO(H219,Strikeprice3,0,0,($AK219+IF(Smile=TRUE,VLOOKUP(MAX(-5,Strikeprice3-H219),Volsmile,2),0)),($A219-DateToday)+15,IF(Pricetype3=1,1,0),0))),H219)))</f>
        <v xml:space="preserve"> </v>
      </c>
      <c r="R219" s="250" t="str">
        <f>IF($A219="N/A"," ",IF(Pricetype3=2,MAX(I219,0),IF(OR(Pricetype3=1,Pricetype3=4),IF(I219=0,0,(_xll.EURO(I219,Strikeprice3,0,0,($AK219+IF(Smile=TRUE,VLOOKUP(MAX(-5,Strikeprice3-I219),Volsmile,2),0)),($A219-DateToday)+15,IF(Pricetype3=1,1,0),0))),I219)))</f>
        <v xml:space="preserve"> </v>
      </c>
      <c r="S219" s="250" t="str">
        <f>IF($A219="N/A"," ",IF(Pricetype3=2,MAX(J219,0),IF(OR(Pricetype3=1,Pricetype3=4),IF(J219=0,0,(_xll.EURO(J219,Strikeprice3,0,0,($AK219+IF(Smile=TRUE,VLOOKUP(MAX(-5,Strikeprice3-J219),Volsmile,2),0)),($A219-DateToday)+15,IF(Pricetype3=1,1,0),0))),J219)))</f>
        <v xml:space="preserve"> </v>
      </c>
      <c r="T219" s="250" t="str">
        <f>IF($A219="N/A"," ",IF(Pricetype3=2,MAX(K219,0),IF(OR(Pricetype3=1,Pricetype3=4),IF(K219=0,0,(_xll.EURO(K219,Strikeprice3,0,0,($AK219+IF(Smile=TRUE,VLOOKUP(MAX(-5,Strikeprice3-K219),Volsmile,2),0)),($A219-DateToday)+15,IF(Pricetype3=1,1,0),0))),K219)))</f>
        <v xml:space="preserve"> </v>
      </c>
      <c r="U219" s="177" t="str">
        <f t="shared" si="94"/>
        <v xml:space="preserve"> </v>
      </c>
      <c r="V219" s="178" t="str">
        <f t="shared" si="110"/>
        <v xml:space="preserve"> </v>
      </c>
      <c r="W219" s="178" t="str">
        <f t="shared" si="111"/>
        <v xml:space="preserve"> </v>
      </c>
      <c r="X219" s="178" t="str">
        <f t="shared" si="112"/>
        <v xml:space="preserve"> </v>
      </c>
      <c r="Y219" s="178" t="str">
        <f t="shared" si="113"/>
        <v xml:space="preserve"> </v>
      </c>
      <c r="Z219" s="178" t="str">
        <f t="shared" si="114"/>
        <v xml:space="preserve"> </v>
      </c>
      <c r="AA219" s="178" t="str">
        <f t="shared" si="115"/>
        <v xml:space="preserve"> </v>
      </c>
      <c r="AB219" s="178" t="str">
        <f t="shared" si="116"/>
        <v xml:space="preserve"> </v>
      </c>
      <c r="AC219" s="178" t="str">
        <f t="shared" si="117"/>
        <v xml:space="preserve"> </v>
      </c>
      <c r="AD219" s="178" t="str">
        <f t="shared" si="118"/>
        <v xml:space="preserve"> </v>
      </c>
      <c r="AE219" s="178" t="str">
        <f t="shared" si="119"/>
        <v xml:space="preserve"> </v>
      </c>
      <c r="AF219" s="224" t="str">
        <f t="shared" si="120"/>
        <v xml:space="preserve"> </v>
      </c>
      <c r="AG219" s="224" t="str">
        <f t="shared" si="121"/>
        <v xml:space="preserve"> </v>
      </c>
      <c r="AH219" s="224" t="str">
        <f t="shared" si="122"/>
        <v xml:space="preserve"> </v>
      </c>
      <c r="AI219" s="224" t="str">
        <f t="shared" si="95"/>
        <v xml:space="preserve"> </v>
      </c>
      <c r="AJ219" s="224" t="str">
        <f t="shared" si="96"/>
        <v xml:space="preserve"> </v>
      </c>
      <c r="AK219" s="224" t="str">
        <f t="shared" si="123"/>
        <v xml:space="preserve"> </v>
      </c>
      <c r="AL219" s="224" t="str">
        <f>IF($A219="N/A"," ",IF(PV=1,0,'Pricing Inputs3'!R252))</f>
        <v xml:space="preserve"> </v>
      </c>
      <c r="AM219" s="313" t="str">
        <f t="shared" si="97"/>
        <v xml:space="preserve"> </v>
      </c>
      <c r="BQ219" t="str">
        <f t="shared" si="98"/>
        <v xml:space="preserve"> </v>
      </c>
      <c r="BR219" t="str">
        <f t="shared" si="99"/>
        <v xml:space="preserve"> </v>
      </c>
      <c r="BS219" t="str">
        <f t="shared" si="100"/>
        <v xml:space="preserve"> </v>
      </c>
    </row>
    <row r="220" spans="1:71" x14ac:dyDescent="0.2">
      <c r="A220" s="253" t="str">
        <f>IF(A219="N/A","N/A",IF(EDATE(A219,1)&gt;Inputs!$Q$5,"N/A",EDATE(A219,1)))</f>
        <v>N/A</v>
      </c>
      <c r="B220" s="324" t="str">
        <f t="shared" si="93"/>
        <v xml:space="preserve"> </v>
      </c>
      <c r="C220" s="172" t="str">
        <f t="shared" si="101"/>
        <v xml:space="preserve"> </v>
      </c>
      <c r="D220" s="172" t="str">
        <f t="shared" si="102"/>
        <v xml:space="preserve"> </v>
      </c>
      <c r="E220" s="172" t="str">
        <f t="shared" si="103"/>
        <v xml:space="preserve"> </v>
      </c>
      <c r="F220" s="172" t="str">
        <f t="shared" si="104"/>
        <v xml:space="preserve"> </v>
      </c>
      <c r="G220" s="172" t="str">
        <f t="shared" si="105"/>
        <v xml:space="preserve"> </v>
      </c>
      <c r="H220" s="172" t="str">
        <f t="shared" si="106"/>
        <v xml:space="preserve"> </v>
      </c>
      <c r="I220" s="172" t="str">
        <f t="shared" si="107"/>
        <v xml:space="preserve"> </v>
      </c>
      <c r="J220" s="172" t="str">
        <f t="shared" si="108"/>
        <v xml:space="preserve"> </v>
      </c>
      <c r="K220" s="172" t="str">
        <f t="shared" si="109"/>
        <v xml:space="preserve"> </v>
      </c>
      <c r="L220" s="250" t="str">
        <f>IF($A220="N/A"," ",IF(Pricetype3=2,MAX(C220,0),IF(OR(Pricetype3=1,Pricetype3=4),IF(C220=0,0,(_xll.EURO(C220,Strikeprice3,0,0,($AH220+IF(Smile=TRUE,VLOOKUP(MAX(-5,Strikeprice3-C220),Volsmile,2),0)),($A220-DateToday)+15,IF(Pricetype3=1,1,0),0))),C220)))</f>
        <v xml:space="preserve"> </v>
      </c>
      <c r="M220" s="250" t="str">
        <f>IF($A220="N/A"," ",IF(Pricetype3=2,MAX(D220,0),IF(OR(Pricetype3=1,Pricetype3=4),IF(D220=0,0,(_xll.EURO(D220,Strikeprice3,0,0,($AH220+IF(Smile=TRUE,VLOOKUP(MAX(-5,Strikeprice3-D220),Volsmile,2),0)),($A220-DateToday)+15,IF(Pricetype3=1,1,0),0))),D220)))</f>
        <v xml:space="preserve"> </v>
      </c>
      <c r="N220" s="250" t="str">
        <f>IF($A220="N/A"," ",IF(Pricetype3=2,MAX(E220,0),IF(OR(Pricetype3=1,Pricetype3=4),IF(E220=0,0,(_xll.EURO(E220,Strikeprice3,0,0,($AK220+IF(Smile=TRUE,VLOOKUP(MAX(-5,Strikeprice3-E220),Volsmile,2),0)),($A220-DateToday)+15,IF(Pricetype3=1,1,0),0))),E220)))</f>
        <v xml:space="preserve"> </v>
      </c>
      <c r="O220" s="250" t="str">
        <f>IF($A220="N/A"," ",IF(Pricetype3=2,MAX(F220,0),IF(OR(Pricetype3=1,Pricetype3=4),IF(F220=0,0,(_xll.EURO(F220,Strikeprice3,0,0,($AK220+IF(Smile=TRUE,VLOOKUP(MAX(-5,Strikeprice3-F220),Volsmile,2),0)),($A220-DateToday)+15,IF(Pricetype3=1,1,0),0))),F220)))</f>
        <v xml:space="preserve"> </v>
      </c>
      <c r="P220" s="250" t="str">
        <f>IF($A220="N/A"," ",IF(Pricetype3=2,MAX(G220,0),IF(OR(Pricetype3=1,Pricetype3=4),IF(G220=0,0,(_xll.EURO(G220,Strikeprice3,0,0,($AK220+IF(Smile=TRUE,VLOOKUP(MAX(-5,Strikeprice3-G220),Volsmile,2),0)),($A220-DateToday)+15,IF(Pricetype3=1,1,0),0))),G220)))</f>
        <v xml:space="preserve"> </v>
      </c>
      <c r="Q220" s="250" t="str">
        <f>IF($A220="N/A"," ",IF(Pricetype3=2,MAX(H220,0),IF(OR(Pricetype3=1,Pricetype3=4),IF(H220=0,0,(_xll.EURO(H220,Strikeprice3,0,0,($AK220+IF(Smile=TRUE,VLOOKUP(MAX(-5,Strikeprice3-H220),Volsmile,2),0)),($A220-DateToday)+15,IF(Pricetype3=1,1,0),0))),H220)))</f>
        <v xml:space="preserve"> </v>
      </c>
      <c r="R220" s="250" t="str">
        <f>IF($A220="N/A"," ",IF(Pricetype3=2,MAX(I220,0),IF(OR(Pricetype3=1,Pricetype3=4),IF(I220=0,0,(_xll.EURO(I220,Strikeprice3,0,0,($AK220+IF(Smile=TRUE,VLOOKUP(MAX(-5,Strikeprice3-I220),Volsmile,2),0)),($A220-DateToday)+15,IF(Pricetype3=1,1,0),0))),I220)))</f>
        <v xml:space="preserve"> </v>
      </c>
      <c r="S220" s="250" t="str">
        <f>IF($A220="N/A"," ",IF(Pricetype3=2,MAX(J220,0),IF(OR(Pricetype3=1,Pricetype3=4),IF(J220=0,0,(_xll.EURO(J220,Strikeprice3,0,0,($AK220+IF(Smile=TRUE,VLOOKUP(MAX(-5,Strikeprice3-J220),Volsmile,2),0)),($A220-DateToday)+15,IF(Pricetype3=1,1,0),0))),J220)))</f>
        <v xml:space="preserve"> </v>
      </c>
      <c r="T220" s="250" t="str">
        <f>IF($A220="N/A"," ",IF(Pricetype3=2,MAX(K220,0),IF(OR(Pricetype3=1,Pricetype3=4),IF(K220=0,0,(_xll.EURO(K220,Strikeprice3,0,0,($AK220+IF(Smile=TRUE,VLOOKUP(MAX(-5,Strikeprice3-K220),Volsmile,2),0)),($A220-DateToday)+15,IF(Pricetype3=1,1,0),0))),K220)))</f>
        <v xml:space="preserve"> </v>
      </c>
      <c r="U220" s="177" t="str">
        <f t="shared" si="94"/>
        <v xml:space="preserve"> </v>
      </c>
      <c r="V220" s="178" t="str">
        <f t="shared" si="110"/>
        <v xml:space="preserve"> </v>
      </c>
      <c r="W220" s="178" t="str">
        <f t="shared" si="111"/>
        <v xml:space="preserve"> </v>
      </c>
      <c r="X220" s="178" t="str">
        <f t="shared" si="112"/>
        <v xml:space="preserve"> </v>
      </c>
      <c r="Y220" s="178" t="str">
        <f t="shared" si="113"/>
        <v xml:space="preserve"> </v>
      </c>
      <c r="Z220" s="178" t="str">
        <f t="shared" si="114"/>
        <v xml:space="preserve"> </v>
      </c>
      <c r="AA220" s="178" t="str">
        <f t="shared" si="115"/>
        <v xml:space="preserve"> </v>
      </c>
      <c r="AB220" s="178" t="str">
        <f t="shared" si="116"/>
        <v xml:space="preserve"> </v>
      </c>
      <c r="AC220" s="178" t="str">
        <f t="shared" si="117"/>
        <v xml:space="preserve"> </v>
      </c>
      <c r="AD220" s="178" t="str">
        <f t="shared" si="118"/>
        <v xml:space="preserve"> </v>
      </c>
      <c r="AE220" s="178" t="str">
        <f t="shared" si="119"/>
        <v xml:space="preserve"> </v>
      </c>
      <c r="AF220" s="224" t="str">
        <f t="shared" si="120"/>
        <v xml:space="preserve"> </v>
      </c>
      <c r="AG220" s="224" t="str">
        <f t="shared" si="121"/>
        <v xml:space="preserve"> </v>
      </c>
      <c r="AH220" s="224" t="str">
        <f t="shared" si="122"/>
        <v xml:space="preserve"> </v>
      </c>
      <c r="AI220" s="224" t="str">
        <f t="shared" si="95"/>
        <v xml:space="preserve"> </v>
      </c>
      <c r="AJ220" s="224" t="str">
        <f t="shared" si="96"/>
        <v xml:space="preserve"> </v>
      </c>
      <c r="AK220" s="224" t="str">
        <f t="shared" si="123"/>
        <v xml:space="preserve"> </v>
      </c>
      <c r="AL220" s="224" t="str">
        <f>IF($A220="N/A"," ",IF(PV=1,0,'Pricing Inputs3'!R253))</f>
        <v xml:space="preserve"> </v>
      </c>
      <c r="AM220" s="313" t="str">
        <f t="shared" si="97"/>
        <v xml:space="preserve"> </v>
      </c>
      <c r="BQ220" t="str">
        <f t="shared" si="98"/>
        <v xml:space="preserve"> </v>
      </c>
      <c r="BR220" t="str">
        <f t="shared" si="99"/>
        <v xml:space="preserve"> </v>
      </c>
      <c r="BS220" t="str">
        <f t="shared" si="100"/>
        <v xml:space="preserve"> </v>
      </c>
    </row>
    <row r="221" spans="1:71" x14ac:dyDescent="0.2">
      <c r="A221" s="253" t="str">
        <f>IF(A220="N/A","N/A",IF(EDATE(A220,1)&gt;Inputs!$Q$5,"N/A",EDATE(A220,1)))</f>
        <v>N/A</v>
      </c>
      <c r="B221" s="324" t="str">
        <f t="shared" si="93"/>
        <v xml:space="preserve"> </v>
      </c>
      <c r="C221" s="172" t="str">
        <f t="shared" si="101"/>
        <v xml:space="preserve"> </v>
      </c>
      <c r="D221" s="172" t="str">
        <f t="shared" si="102"/>
        <v xml:space="preserve"> </v>
      </c>
      <c r="E221" s="172" t="str">
        <f t="shared" si="103"/>
        <v xml:space="preserve"> </v>
      </c>
      <c r="F221" s="172" t="str">
        <f t="shared" si="104"/>
        <v xml:space="preserve"> </v>
      </c>
      <c r="G221" s="172" t="str">
        <f t="shared" si="105"/>
        <v xml:space="preserve"> </v>
      </c>
      <c r="H221" s="172" t="str">
        <f t="shared" si="106"/>
        <v xml:space="preserve"> </v>
      </c>
      <c r="I221" s="172" t="str">
        <f t="shared" si="107"/>
        <v xml:space="preserve"> </v>
      </c>
      <c r="J221" s="172" t="str">
        <f t="shared" si="108"/>
        <v xml:space="preserve"> </v>
      </c>
      <c r="K221" s="172" t="str">
        <f t="shared" si="109"/>
        <v xml:space="preserve"> </v>
      </c>
      <c r="L221" s="250" t="str">
        <f>IF($A221="N/A"," ",IF(Pricetype3=2,MAX(C221,0),IF(OR(Pricetype3=1,Pricetype3=4),IF(C221=0,0,(_xll.EURO(C221,Strikeprice3,0,0,($AH221+IF(Smile=TRUE,VLOOKUP(MAX(-5,Strikeprice3-C221),Volsmile,2),0)),($A221-DateToday)+15,IF(Pricetype3=1,1,0),0))),C221)))</f>
        <v xml:space="preserve"> </v>
      </c>
      <c r="M221" s="250" t="str">
        <f>IF($A221="N/A"," ",IF(Pricetype3=2,MAX(D221,0),IF(OR(Pricetype3=1,Pricetype3=4),IF(D221=0,0,(_xll.EURO(D221,Strikeprice3,0,0,($AH221+IF(Smile=TRUE,VLOOKUP(MAX(-5,Strikeprice3-D221),Volsmile,2),0)),($A221-DateToday)+15,IF(Pricetype3=1,1,0),0))),D221)))</f>
        <v xml:space="preserve"> </v>
      </c>
      <c r="N221" s="250" t="str">
        <f>IF($A221="N/A"," ",IF(Pricetype3=2,MAX(E221,0),IF(OR(Pricetype3=1,Pricetype3=4),IF(E221=0,0,(_xll.EURO(E221,Strikeprice3,0,0,($AK221+IF(Smile=TRUE,VLOOKUP(MAX(-5,Strikeprice3-E221),Volsmile,2),0)),($A221-DateToday)+15,IF(Pricetype3=1,1,0),0))),E221)))</f>
        <v xml:space="preserve"> </v>
      </c>
      <c r="O221" s="250" t="str">
        <f>IF($A221="N/A"," ",IF(Pricetype3=2,MAX(F221,0),IF(OR(Pricetype3=1,Pricetype3=4),IF(F221=0,0,(_xll.EURO(F221,Strikeprice3,0,0,($AK221+IF(Smile=TRUE,VLOOKUP(MAX(-5,Strikeprice3-F221),Volsmile,2),0)),($A221-DateToday)+15,IF(Pricetype3=1,1,0),0))),F221)))</f>
        <v xml:space="preserve"> </v>
      </c>
      <c r="P221" s="250" t="str">
        <f>IF($A221="N/A"," ",IF(Pricetype3=2,MAX(G221,0),IF(OR(Pricetype3=1,Pricetype3=4),IF(G221=0,0,(_xll.EURO(G221,Strikeprice3,0,0,($AK221+IF(Smile=TRUE,VLOOKUP(MAX(-5,Strikeprice3-G221),Volsmile,2),0)),($A221-DateToday)+15,IF(Pricetype3=1,1,0),0))),G221)))</f>
        <v xml:space="preserve"> </v>
      </c>
      <c r="Q221" s="250" t="str">
        <f>IF($A221="N/A"," ",IF(Pricetype3=2,MAX(H221,0),IF(OR(Pricetype3=1,Pricetype3=4),IF(H221=0,0,(_xll.EURO(H221,Strikeprice3,0,0,($AK221+IF(Smile=TRUE,VLOOKUP(MAX(-5,Strikeprice3-H221),Volsmile,2),0)),($A221-DateToday)+15,IF(Pricetype3=1,1,0),0))),H221)))</f>
        <v xml:space="preserve"> </v>
      </c>
      <c r="R221" s="250" t="str">
        <f>IF($A221="N/A"," ",IF(Pricetype3=2,MAX(I221,0),IF(OR(Pricetype3=1,Pricetype3=4),IF(I221=0,0,(_xll.EURO(I221,Strikeprice3,0,0,($AK221+IF(Smile=TRUE,VLOOKUP(MAX(-5,Strikeprice3-I221),Volsmile,2),0)),($A221-DateToday)+15,IF(Pricetype3=1,1,0),0))),I221)))</f>
        <v xml:space="preserve"> </v>
      </c>
      <c r="S221" s="250" t="str">
        <f>IF($A221="N/A"," ",IF(Pricetype3=2,MAX(J221,0),IF(OR(Pricetype3=1,Pricetype3=4),IF(J221=0,0,(_xll.EURO(J221,Strikeprice3,0,0,($AK221+IF(Smile=TRUE,VLOOKUP(MAX(-5,Strikeprice3-J221),Volsmile,2),0)),($A221-DateToday)+15,IF(Pricetype3=1,1,0),0))),J221)))</f>
        <v xml:space="preserve"> </v>
      </c>
      <c r="T221" s="250" t="str">
        <f>IF($A221="N/A"," ",IF(Pricetype3=2,MAX(K221,0),IF(OR(Pricetype3=1,Pricetype3=4),IF(K221=0,0,(_xll.EURO(K221,Strikeprice3,0,0,($AK221+IF(Smile=TRUE,VLOOKUP(MAX(-5,Strikeprice3-K221),Volsmile,2),0)),($A221-DateToday)+15,IF(Pricetype3=1,1,0),0))),K221)))</f>
        <v xml:space="preserve"> </v>
      </c>
      <c r="U221" s="177" t="str">
        <f t="shared" si="94"/>
        <v xml:space="preserve"> </v>
      </c>
      <c r="V221" s="178" t="str">
        <f t="shared" si="110"/>
        <v xml:space="preserve"> </v>
      </c>
      <c r="W221" s="178" t="str">
        <f t="shared" si="111"/>
        <v xml:space="preserve"> </v>
      </c>
      <c r="X221" s="178" t="str">
        <f t="shared" si="112"/>
        <v xml:space="preserve"> </v>
      </c>
      <c r="Y221" s="178" t="str">
        <f t="shared" si="113"/>
        <v xml:space="preserve"> </v>
      </c>
      <c r="Z221" s="178" t="str">
        <f t="shared" si="114"/>
        <v xml:space="preserve"> </v>
      </c>
      <c r="AA221" s="178" t="str">
        <f t="shared" si="115"/>
        <v xml:space="preserve"> </v>
      </c>
      <c r="AB221" s="178" t="str">
        <f t="shared" si="116"/>
        <v xml:space="preserve"> </v>
      </c>
      <c r="AC221" s="178" t="str">
        <f t="shared" si="117"/>
        <v xml:space="preserve"> </v>
      </c>
      <c r="AD221" s="178" t="str">
        <f t="shared" si="118"/>
        <v xml:space="preserve"> </v>
      </c>
      <c r="AE221" s="178" t="str">
        <f t="shared" si="119"/>
        <v xml:space="preserve"> </v>
      </c>
      <c r="AF221" s="224" t="str">
        <f t="shared" si="120"/>
        <v xml:space="preserve"> </v>
      </c>
      <c r="AG221" s="224" t="str">
        <f t="shared" si="121"/>
        <v xml:space="preserve"> </v>
      </c>
      <c r="AH221" s="224" t="str">
        <f t="shared" si="122"/>
        <v xml:space="preserve"> </v>
      </c>
      <c r="AI221" s="224" t="str">
        <f t="shared" si="95"/>
        <v xml:space="preserve"> </v>
      </c>
      <c r="AJ221" s="224" t="str">
        <f t="shared" si="96"/>
        <v xml:space="preserve"> </v>
      </c>
      <c r="AK221" s="224" t="str">
        <f t="shared" si="123"/>
        <v xml:space="preserve"> </v>
      </c>
      <c r="AL221" s="224" t="str">
        <f>IF($A221="N/A"," ",IF(PV=1,0,'Pricing Inputs3'!R254))</f>
        <v xml:space="preserve"> </v>
      </c>
      <c r="AM221" s="313" t="str">
        <f t="shared" si="97"/>
        <v xml:space="preserve"> </v>
      </c>
      <c r="BQ221" t="str">
        <f t="shared" si="98"/>
        <v xml:space="preserve"> </v>
      </c>
      <c r="BR221" t="str">
        <f t="shared" si="99"/>
        <v xml:space="preserve"> </v>
      </c>
      <c r="BS221" t="str">
        <f t="shared" si="100"/>
        <v xml:space="preserve"> </v>
      </c>
    </row>
    <row r="222" spans="1:71" x14ac:dyDescent="0.2">
      <c r="A222" s="253" t="str">
        <f>IF(A221="N/A","N/A",IF(EDATE(A221,1)&gt;Inputs!$Q$5,"N/A",EDATE(A221,1)))</f>
        <v>N/A</v>
      </c>
      <c r="B222" s="324" t="str">
        <f t="shared" si="93"/>
        <v xml:space="preserve"> </v>
      </c>
      <c r="C222" s="172" t="str">
        <f t="shared" si="101"/>
        <v xml:space="preserve"> </v>
      </c>
      <c r="D222" s="172" t="str">
        <f t="shared" si="102"/>
        <v xml:space="preserve"> </v>
      </c>
      <c r="E222" s="172" t="str">
        <f t="shared" si="103"/>
        <v xml:space="preserve"> </v>
      </c>
      <c r="F222" s="172" t="str">
        <f t="shared" si="104"/>
        <v xml:space="preserve"> </v>
      </c>
      <c r="G222" s="172" t="str">
        <f t="shared" si="105"/>
        <v xml:space="preserve"> </v>
      </c>
      <c r="H222" s="172" t="str">
        <f t="shared" si="106"/>
        <v xml:space="preserve"> </v>
      </c>
      <c r="I222" s="172" t="str">
        <f t="shared" si="107"/>
        <v xml:space="preserve"> </v>
      </c>
      <c r="J222" s="172" t="str">
        <f t="shared" si="108"/>
        <v xml:space="preserve"> </v>
      </c>
      <c r="K222" s="172" t="str">
        <f t="shared" si="109"/>
        <v xml:space="preserve"> </v>
      </c>
      <c r="L222" s="250" t="str">
        <f>IF($A222="N/A"," ",IF(Pricetype3=2,MAX(C222,0),IF(OR(Pricetype3=1,Pricetype3=4),IF(C222=0,0,(_xll.EURO(C222,Strikeprice3,0,0,($AH222+IF(Smile=TRUE,VLOOKUP(MAX(-5,Strikeprice3-C222),Volsmile,2),0)),($A222-DateToday)+15,IF(Pricetype3=1,1,0),0))),C222)))</f>
        <v xml:space="preserve"> </v>
      </c>
      <c r="M222" s="250" t="str">
        <f>IF($A222="N/A"," ",IF(Pricetype3=2,MAX(D222,0),IF(OR(Pricetype3=1,Pricetype3=4),IF(D222=0,0,(_xll.EURO(D222,Strikeprice3,0,0,($AH222+IF(Smile=TRUE,VLOOKUP(MAX(-5,Strikeprice3-D222),Volsmile,2),0)),($A222-DateToday)+15,IF(Pricetype3=1,1,0),0))),D222)))</f>
        <v xml:space="preserve"> </v>
      </c>
      <c r="N222" s="250" t="str">
        <f>IF($A222="N/A"," ",IF(Pricetype3=2,MAX(E222,0),IF(OR(Pricetype3=1,Pricetype3=4),IF(E222=0,0,(_xll.EURO(E222,Strikeprice3,0,0,($AK222+IF(Smile=TRUE,VLOOKUP(MAX(-5,Strikeprice3-E222),Volsmile,2),0)),($A222-DateToday)+15,IF(Pricetype3=1,1,0),0))),E222)))</f>
        <v xml:space="preserve"> </v>
      </c>
      <c r="O222" s="250" t="str">
        <f>IF($A222="N/A"," ",IF(Pricetype3=2,MAX(F222,0),IF(OR(Pricetype3=1,Pricetype3=4),IF(F222=0,0,(_xll.EURO(F222,Strikeprice3,0,0,($AK222+IF(Smile=TRUE,VLOOKUP(MAX(-5,Strikeprice3-F222),Volsmile,2),0)),($A222-DateToday)+15,IF(Pricetype3=1,1,0),0))),F222)))</f>
        <v xml:space="preserve"> </v>
      </c>
      <c r="P222" s="250" t="str">
        <f>IF($A222="N/A"," ",IF(Pricetype3=2,MAX(G222,0),IF(OR(Pricetype3=1,Pricetype3=4),IF(G222=0,0,(_xll.EURO(G222,Strikeprice3,0,0,($AK222+IF(Smile=TRUE,VLOOKUP(MAX(-5,Strikeprice3-G222),Volsmile,2),0)),($A222-DateToday)+15,IF(Pricetype3=1,1,0),0))),G222)))</f>
        <v xml:space="preserve"> </v>
      </c>
      <c r="Q222" s="250" t="str">
        <f>IF($A222="N/A"," ",IF(Pricetype3=2,MAX(H222,0),IF(OR(Pricetype3=1,Pricetype3=4),IF(H222=0,0,(_xll.EURO(H222,Strikeprice3,0,0,($AK222+IF(Smile=TRUE,VLOOKUP(MAX(-5,Strikeprice3-H222),Volsmile,2),0)),($A222-DateToday)+15,IF(Pricetype3=1,1,0),0))),H222)))</f>
        <v xml:space="preserve"> </v>
      </c>
      <c r="R222" s="250" t="str">
        <f>IF($A222="N/A"," ",IF(Pricetype3=2,MAX(I222,0),IF(OR(Pricetype3=1,Pricetype3=4),IF(I222=0,0,(_xll.EURO(I222,Strikeprice3,0,0,($AK222+IF(Smile=TRUE,VLOOKUP(MAX(-5,Strikeprice3-I222),Volsmile,2),0)),($A222-DateToday)+15,IF(Pricetype3=1,1,0),0))),I222)))</f>
        <v xml:space="preserve"> </v>
      </c>
      <c r="S222" s="250" t="str">
        <f>IF($A222="N/A"," ",IF(Pricetype3=2,MAX(J222,0),IF(OR(Pricetype3=1,Pricetype3=4),IF(J222=0,0,(_xll.EURO(J222,Strikeprice3,0,0,($AK222+IF(Smile=TRUE,VLOOKUP(MAX(-5,Strikeprice3-J222),Volsmile,2),0)),($A222-DateToday)+15,IF(Pricetype3=1,1,0),0))),J222)))</f>
        <v xml:space="preserve"> </v>
      </c>
      <c r="T222" s="250" t="str">
        <f>IF($A222="N/A"," ",IF(Pricetype3=2,MAX(K222,0),IF(OR(Pricetype3=1,Pricetype3=4),IF(K222=0,0,(_xll.EURO(K222,Strikeprice3,0,0,($AK222+IF(Smile=TRUE,VLOOKUP(MAX(-5,Strikeprice3-K222),Volsmile,2),0)),($A222-DateToday)+15,IF(Pricetype3=1,1,0),0))),K222)))</f>
        <v xml:space="preserve"> </v>
      </c>
      <c r="U222" s="177" t="str">
        <f t="shared" si="94"/>
        <v xml:space="preserve"> </v>
      </c>
      <c r="V222" s="178" t="str">
        <f t="shared" si="110"/>
        <v xml:space="preserve"> </v>
      </c>
      <c r="W222" s="178" t="str">
        <f t="shared" si="111"/>
        <v xml:space="preserve"> </v>
      </c>
      <c r="X222" s="178" t="str">
        <f t="shared" si="112"/>
        <v xml:space="preserve"> </v>
      </c>
      <c r="Y222" s="178" t="str">
        <f t="shared" si="113"/>
        <v xml:space="preserve"> </v>
      </c>
      <c r="Z222" s="178" t="str">
        <f t="shared" si="114"/>
        <v xml:space="preserve"> </v>
      </c>
      <c r="AA222" s="178" t="str">
        <f t="shared" si="115"/>
        <v xml:space="preserve"> </v>
      </c>
      <c r="AB222" s="178" t="str">
        <f t="shared" si="116"/>
        <v xml:space="preserve"> </v>
      </c>
      <c r="AC222" s="178" t="str">
        <f t="shared" si="117"/>
        <v xml:space="preserve"> </v>
      </c>
      <c r="AD222" s="178" t="str">
        <f t="shared" si="118"/>
        <v xml:space="preserve"> </v>
      </c>
      <c r="AE222" s="178" t="str">
        <f t="shared" si="119"/>
        <v xml:space="preserve"> </v>
      </c>
      <c r="AF222" s="224" t="str">
        <f t="shared" si="120"/>
        <v xml:space="preserve"> </v>
      </c>
      <c r="AG222" s="224" t="str">
        <f t="shared" si="121"/>
        <v xml:space="preserve"> </v>
      </c>
      <c r="AH222" s="224" t="str">
        <f t="shared" si="122"/>
        <v xml:space="preserve"> </v>
      </c>
      <c r="AI222" s="224" t="str">
        <f t="shared" si="95"/>
        <v xml:space="preserve"> </v>
      </c>
      <c r="AJ222" s="224" t="str">
        <f t="shared" si="96"/>
        <v xml:space="preserve"> </v>
      </c>
      <c r="AK222" s="224" t="str">
        <f t="shared" si="123"/>
        <v xml:space="preserve"> </v>
      </c>
      <c r="AL222" s="224" t="str">
        <f>IF($A222="N/A"," ",IF(PV=1,0,'Pricing Inputs3'!R255))</f>
        <v xml:space="preserve"> </v>
      </c>
      <c r="AM222" s="313" t="str">
        <f t="shared" si="97"/>
        <v xml:space="preserve"> </v>
      </c>
      <c r="BQ222" t="str">
        <f t="shared" si="98"/>
        <v xml:space="preserve"> </v>
      </c>
      <c r="BR222" t="str">
        <f t="shared" si="99"/>
        <v xml:space="preserve"> </v>
      </c>
      <c r="BS222" t="str">
        <f t="shared" si="100"/>
        <v xml:space="preserve"> </v>
      </c>
    </row>
    <row r="223" spans="1:71" x14ac:dyDescent="0.2">
      <c r="A223" s="253" t="str">
        <f>IF(A222="N/A","N/A",IF(EDATE(A222,1)&gt;Inputs!$Q$5,"N/A",EDATE(A222,1)))</f>
        <v>N/A</v>
      </c>
      <c r="B223" s="324" t="str">
        <f t="shared" si="93"/>
        <v xml:space="preserve"> </v>
      </c>
      <c r="C223" s="172" t="str">
        <f t="shared" si="101"/>
        <v xml:space="preserve"> </v>
      </c>
      <c r="D223" s="172" t="str">
        <f t="shared" si="102"/>
        <v xml:space="preserve"> </v>
      </c>
      <c r="E223" s="172" t="str">
        <f t="shared" si="103"/>
        <v xml:space="preserve"> </v>
      </c>
      <c r="F223" s="172" t="str">
        <f t="shared" si="104"/>
        <v xml:space="preserve"> </v>
      </c>
      <c r="G223" s="172" t="str">
        <f t="shared" si="105"/>
        <v xml:space="preserve"> </v>
      </c>
      <c r="H223" s="172" t="str">
        <f t="shared" si="106"/>
        <v xml:space="preserve"> </v>
      </c>
      <c r="I223" s="172" t="str">
        <f t="shared" si="107"/>
        <v xml:space="preserve"> </v>
      </c>
      <c r="J223" s="172" t="str">
        <f t="shared" si="108"/>
        <v xml:space="preserve"> </v>
      </c>
      <c r="K223" s="172" t="str">
        <f t="shared" si="109"/>
        <v xml:space="preserve"> </v>
      </c>
      <c r="L223" s="250" t="str">
        <f>IF($A223="N/A"," ",IF(Pricetype3=2,MAX(C223,0),IF(OR(Pricetype3=1,Pricetype3=4),IF(C223=0,0,(_xll.EURO(C223,Strikeprice3,0,0,($AH223+IF(Smile=TRUE,VLOOKUP(MAX(-5,Strikeprice3-C223),Volsmile,2),0)),($A223-DateToday)+15,IF(Pricetype3=1,1,0),0))),C223)))</f>
        <v xml:space="preserve"> </v>
      </c>
      <c r="M223" s="250" t="str">
        <f>IF($A223="N/A"," ",IF(Pricetype3=2,MAX(D223,0),IF(OR(Pricetype3=1,Pricetype3=4),IF(D223=0,0,(_xll.EURO(D223,Strikeprice3,0,0,($AH223+IF(Smile=TRUE,VLOOKUP(MAX(-5,Strikeprice3-D223),Volsmile,2),0)),($A223-DateToday)+15,IF(Pricetype3=1,1,0),0))),D223)))</f>
        <v xml:space="preserve"> </v>
      </c>
      <c r="N223" s="250" t="str">
        <f>IF($A223="N/A"," ",IF(Pricetype3=2,MAX(E223,0),IF(OR(Pricetype3=1,Pricetype3=4),IF(E223=0,0,(_xll.EURO(E223,Strikeprice3,0,0,($AK223+IF(Smile=TRUE,VLOOKUP(MAX(-5,Strikeprice3-E223),Volsmile,2),0)),($A223-DateToday)+15,IF(Pricetype3=1,1,0),0))),E223)))</f>
        <v xml:space="preserve"> </v>
      </c>
      <c r="O223" s="250" t="str">
        <f>IF($A223="N/A"," ",IF(Pricetype3=2,MAX(F223,0),IF(OR(Pricetype3=1,Pricetype3=4),IF(F223=0,0,(_xll.EURO(F223,Strikeprice3,0,0,($AK223+IF(Smile=TRUE,VLOOKUP(MAX(-5,Strikeprice3-F223),Volsmile,2),0)),($A223-DateToday)+15,IF(Pricetype3=1,1,0),0))),F223)))</f>
        <v xml:space="preserve"> </v>
      </c>
      <c r="P223" s="250" t="str">
        <f>IF($A223="N/A"," ",IF(Pricetype3=2,MAX(G223,0),IF(OR(Pricetype3=1,Pricetype3=4),IF(G223=0,0,(_xll.EURO(G223,Strikeprice3,0,0,($AK223+IF(Smile=TRUE,VLOOKUP(MAX(-5,Strikeprice3-G223),Volsmile,2),0)),($A223-DateToday)+15,IF(Pricetype3=1,1,0),0))),G223)))</f>
        <v xml:space="preserve"> </v>
      </c>
      <c r="Q223" s="250" t="str">
        <f>IF($A223="N/A"," ",IF(Pricetype3=2,MAX(H223,0),IF(OR(Pricetype3=1,Pricetype3=4),IF(H223=0,0,(_xll.EURO(H223,Strikeprice3,0,0,($AK223+IF(Smile=TRUE,VLOOKUP(MAX(-5,Strikeprice3-H223),Volsmile,2),0)),($A223-DateToday)+15,IF(Pricetype3=1,1,0),0))),H223)))</f>
        <v xml:space="preserve"> </v>
      </c>
      <c r="R223" s="250" t="str">
        <f>IF($A223="N/A"," ",IF(Pricetype3=2,MAX(I223,0),IF(OR(Pricetype3=1,Pricetype3=4),IF(I223=0,0,(_xll.EURO(I223,Strikeprice3,0,0,($AK223+IF(Smile=TRUE,VLOOKUP(MAX(-5,Strikeprice3-I223),Volsmile,2),0)),($A223-DateToday)+15,IF(Pricetype3=1,1,0),0))),I223)))</f>
        <v xml:space="preserve"> </v>
      </c>
      <c r="S223" s="250" t="str">
        <f>IF($A223="N/A"," ",IF(Pricetype3=2,MAX(J223,0),IF(OR(Pricetype3=1,Pricetype3=4),IF(J223=0,0,(_xll.EURO(J223,Strikeprice3,0,0,($AK223+IF(Smile=TRUE,VLOOKUP(MAX(-5,Strikeprice3-J223),Volsmile,2),0)),($A223-DateToday)+15,IF(Pricetype3=1,1,0),0))),J223)))</f>
        <v xml:space="preserve"> </v>
      </c>
      <c r="T223" s="250" t="str">
        <f>IF($A223="N/A"," ",IF(Pricetype3=2,MAX(K223,0),IF(OR(Pricetype3=1,Pricetype3=4),IF(K223=0,0,(_xll.EURO(K223,Strikeprice3,0,0,($AK223+IF(Smile=TRUE,VLOOKUP(MAX(-5,Strikeprice3-K223),Volsmile,2),0)),($A223-DateToday)+15,IF(Pricetype3=1,1,0),0))),K223)))</f>
        <v xml:space="preserve"> </v>
      </c>
      <c r="U223" s="177" t="str">
        <f t="shared" si="94"/>
        <v xml:space="preserve"> </v>
      </c>
      <c r="V223" s="178" t="str">
        <f t="shared" si="110"/>
        <v xml:space="preserve"> </v>
      </c>
      <c r="W223" s="178" t="str">
        <f t="shared" si="111"/>
        <v xml:space="preserve"> </v>
      </c>
      <c r="X223" s="178" t="str">
        <f t="shared" si="112"/>
        <v xml:space="preserve"> </v>
      </c>
      <c r="Y223" s="178" t="str">
        <f t="shared" si="113"/>
        <v xml:space="preserve"> </v>
      </c>
      <c r="Z223" s="178" t="str">
        <f t="shared" si="114"/>
        <v xml:space="preserve"> </v>
      </c>
      <c r="AA223" s="178" t="str">
        <f t="shared" si="115"/>
        <v xml:space="preserve"> </v>
      </c>
      <c r="AB223" s="178" t="str">
        <f t="shared" si="116"/>
        <v xml:space="preserve"> </v>
      </c>
      <c r="AC223" s="178" t="str">
        <f t="shared" si="117"/>
        <v xml:space="preserve"> </v>
      </c>
      <c r="AD223" s="178" t="str">
        <f t="shared" si="118"/>
        <v xml:space="preserve"> </v>
      </c>
      <c r="AE223" s="178" t="str">
        <f t="shared" si="119"/>
        <v xml:space="preserve"> </v>
      </c>
      <c r="AF223" s="224" t="str">
        <f t="shared" si="120"/>
        <v xml:space="preserve"> </v>
      </c>
      <c r="AG223" s="224" t="str">
        <f t="shared" si="121"/>
        <v xml:space="preserve"> </v>
      </c>
      <c r="AH223" s="224" t="str">
        <f t="shared" si="122"/>
        <v xml:space="preserve"> </v>
      </c>
      <c r="AI223" s="224" t="str">
        <f t="shared" si="95"/>
        <v xml:space="preserve"> </v>
      </c>
      <c r="AJ223" s="224" t="str">
        <f t="shared" si="96"/>
        <v xml:space="preserve"> </v>
      </c>
      <c r="AK223" s="224" t="str">
        <f t="shared" si="123"/>
        <v xml:space="preserve"> </v>
      </c>
      <c r="AL223" s="224" t="str">
        <f>IF($A223="N/A"," ",IF(PV=1,0,'Pricing Inputs3'!R256))</f>
        <v xml:space="preserve"> </v>
      </c>
      <c r="AM223" s="313" t="str">
        <f t="shared" si="97"/>
        <v xml:space="preserve"> </v>
      </c>
      <c r="BQ223" t="str">
        <f t="shared" si="98"/>
        <v xml:space="preserve"> </v>
      </c>
      <c r="BR223" t="str">
        <f t="shared" si="99"/>
        <v xml:space="preserve"> </v>
      </c>
      <c r="BS223" t="str">
        <f t="shared" si="100"/>
        <v xml:space="preserve"> </v>
      </c>
    </row>
    <row r="224" spans="1:71" x14ac:dyDescent="0.2">
      <c r="A224" s="253" t="str">
        <f>IF(A223="N/A","N/A",IF(EDATE(A223,1)&gt;Inputs!$Q$5,"N/A",EDATE(A223,1)))</f>
        <v>N/A</v>
      </c>
      <c r="B224" s="324" t="str">
        <f t="shared" si="93"/>
        <v xml:space="preserve"> </v>
      </c>
      <c r="C224" s="172" t="str">
        <f t="shared" si="101"/>
        <v xml:space="preserve"> </v>
      </c>
      <c r="D224" s="172" t="str">
        <f t="shared" si="102"/>
        <v xml:space="preserve"> </v>
      </c>
      <c r="E224" s="172" t="str">
        <f t="shared" si="103"/>
        <v xml:space="preserve"> </v>
      </c>
      <c r="F224" s="172" t="str">
        <f t="shared" si="104"/>
        <v xml:space="preserve"> </v>
      </c>
      <c r="G224" s="172" t="str">
        <f t="shared" si="105"/>
        <v xml:space="preserve"> </v>
      </c>
      <c r="H224" s="172" t="str">
        <f t="shared" si="106"/>
        <v xml:space="preserve"> </v>
      </c>
      <c r="I224" s="172" t="str">
        <f t="shared" si="107"/>
        <v xml:space="preserve"> </v>
      </c>
      <c r="J224" s="172" t="str">
        <f t="shared" si="108"/>
        <v xml:space="preserve"> </v>
      </c>
      <c r="K224" s="172" t="str">
        <f t="shared" si="109"/>
        <v xml:space="preserve"> </v>
      </c>
      <c r="L224" s="250" t="str">
        <f>IF($A224="N/A"," ",IF(Pricetype3=2,MAX(C224,0),IF(OR(Pricetype3=1,Pricetype3=4),IF(C224=0,0,(_xll.EURO(C224,Strikeprice3,0,0,($AH224+IF(Smile=TRUE,VLOOKUP(MAX(-5,Strikeprice3-C224),Volsmile,2),0)),($A224-DateToday)+15,IF(Pricetype3=1,1,0),0))),C224)))</f>
        <v xml:space="preserve"> </v>
      </c>
      <c r="M224" s="250" t="str">
        <f>IF($A224="N/A"," ",IF(Pricetype3=2,MAX(D224,0),IF(OR(Pricetype3=1,Pricetype3=4),IF(D224=0,0,(_xll.EURO(D224,Strikeprice3,0,0,($AH224+IF(Smile=TRUE,VLOOKUP(MAX(-5,Strikeprice3-D224),Volsmile,2),0)),($A224-DateToday)+15,IF(Pricetype3=1,1,0),0))),D224)))</f>
        <v xml:space="preserve"> </v>
      </c>
      <c r="N224" s="250" t="str">
        <f>IF($A224="N/A"," ",IF(Pricetype3=2,MAX(E224,0),IF(OR(Pricetype3=1,Pricetype3=4),IF(E224=0,0,(_xll.EURO(E224,Strikeprice3,0,0,($AK224+IF(Smile=TRUE,VLOOKUP(MAX(-5,Strikeprice3-E224),Volsmile,2),0)),($A224-DateToday)+15,IF(Pricetype3=1,1,0),0))),E224)))</f>
        <v xml:space="preserve"> </v>
      </c>
      <c r="O224" s="250" t="str">
        <f>IF($A224="N/A"," ",IF(Pricetype3=2,MAX(F224,0),IF(OR(Pricetype3=1,Pricetype3=4),IF(F224=0,0,(_xll.EURO(F224,Strikeprice3,0,0,($AK224+IF(Smile=TRUE,VLOOKUP(MAX(-5,Strikeprice3-F224),Volsmile,2),0)),($A224-DateToday)+15,IF(Pricetype3=1,1,0),0))),F224)))</f>
        <v xml:space="preserve"> </v>
      </c>
      <c r="P224" s="250" t="str">
        <f>IF($A224="N/A"," ",IF(Pricetype3=2,MAX(G224,0),IF(OR(Pricetype3=1,Pricetype3=4),IF(G224=0,0,(_xll.EURO(G224,Strikeprice3,0,0,($AK224+IF(Smile=TRUE,VLOOKUP(MAX(-5,Strikeprice3-G224),Volsmile,2),0)),($A224-DateToday)+15,IF(Pricetype3=1,1,0),0))),G224)))</f>
        <v xml:space="preserve"> </v>
      </c>
      <c r="Q224" s="250" t="str">
        <f>IF($A224="N/A"," ",IF(Pricetype3=2,MAX(H224,0),IF(OR(Pricetype3=1,Pricetype3=4),IF(H224=0,0,(_xll.EURO(H224,Strikeprice3,0,0,($AK224+IF(Smile=TRUE,VLOOKUP(MAX(-5,Strikeprice3-H224),Volsmile,2),0)),($A224-DateToday)+15,IF(Pricetype3=1,1,0),0))),H224)))</f>
        <v xml:space="preserve"> </v>
      </c>
      <c r="R224" s="250" t="str">
        <f>IF($A224="N/A"," ",IF(Pricetype3=2,MAX(I224,0),IF(OR(Pricetype3=1,Pricetype3=4),IF(I224=0,0,(_xll.EURO(I224,Strikeprice3,0,0,($AK224+IF(Smile=TRUE,VLOOKUP(MAX(-5,Strikeprice3-I224),Volsmile,2),0)),($A224-DateToday)+15,IF(Pricetype3=1,1,0),0))),I224)))</f>
        <v xml:space="preserve"> </v>
      </c>
      <c r="S224" s="250" t="str">
        <f>IF($A224="N/A"," ",IF(Pricetype3=2,MAX(J224,0),IF(OR(Pricetype3=1,Pricetype3=4),IF(J224=0,0,(_xll.EURO(J224,Strikeprice3,0,0,($AK224+IF(Smile=TRUE,VLOOKUP(MAX(-5,Strikeprice3-J224),Volsmile,2),0)),($A224-DateToday)+15,IF(Pricetype3=1,1,0),0))),J224)))</f>
        <v xml:space="preserve"> </v>
      </c>
      <c r="T224" s="250" t="str">
        <f>IF($A224="N/A"," ",IF(Pricetype3=2,MAX(K224,0),IF(OR(Pricetype3=1,Pricetype3=4),IF(K224=0,0,(_xll.EURO(K224,Strikeprice3,0,0,($AK224+IF(Smile=TRUE,VLOOKUP(MAX(-5,Strikeprice3-K224),Volsmile,2),0)),($A224-DateToday)+15,IF(Pricetype3=1,1,0),0))),K224)))</f>
        <v xml:space="preserve"> </v>
      </c>
      <c r="U224" s="177" t="str">
        <f t="shared" si="94"/>
        <v xml:space="preserve"> </v>
      </c>
      <c r="V224" s="178" t="str">
        <f t="shared" si="110"/>
        <v xml:space="preserve"> </v>
      </c>
      <c r="W224" s="178" t="str">
        <f t="shared" si="111"/>
        <v xml:space="preserve"> </v>
      </c>
      <c r="X224" s="178" t="str">
        <f t="shared" si="112"/>
        <v xml:space="preserve"> </v>
      </c>
      <c r="Y224" s="178" t="str">
        <f t="shared" si="113"/>
        <v xml:space="preserve"> </v>
      </c>
      <c r="Z224" s="178" t="str">
        <f t="shared" si="114"/>
        <v xml:space="preserve"> </v>
      </c>
      <c r="AA224" s="178" t="str">
        <f t="shared" si="115"/>
        <v xml:space="preserve"> </v>
      </c>
      <c r="AB224" s="178" t="str">
        <f t="shared" si="116"/>
        <v xml:space="preserve"> </v>
      </c>
      <c r="AC224" s="178" t="str">
        <f t="shared" si="117"/>
        <v xml:space="preserve"> </v>
      </c>
      <c r="AD224" s="178" t="str">
        <f t="shared" si="118"/>
        <v xml:space="preserve"> </v>
      </c>
      <c r="AE224" s="178" t="str">
        <f t="shared" si="119"/>
        <v xml:space="preserve"> </v>
      </c>
      <c r="AF224" s="224" t="str">
        <f t="shared" si="120"/>
        <v xml:space="preserve"> </v>
      </c>
      <c r="AG224" s="224" t="str">
        <f t="shared" si="121"/>
        <v xml:space="preserve"> </v>
      </c>
      <c r="AH224" s="224" t="str">
        <f t="shared" si="122"/>
        <v xml:space="preserve"> </v>
      </c>
      <c r="AI224" s="224" t="str">
        <f t="shared" si="95"/>
        <v xml:space="preserve"> </v>
      </c>
      <c r="AJ224" s="224" t="str">
        <f t="shared" si="96"/>
        <v xml:space="preserve"> </v>
      </c>
      <c r="AK224" s="224" t="str">
        <f t="shared" si="123"/>
        <v xml:space="preserve"> </v>
      </c>
      <c r="AL224" s="224" t="str">
        <f>IF($A224="N/A"," ",IF(PV=1,0,'Pricing Inputs3'!R257))</f>
        <v xml:space="preserve"> </v>
      </c>
      <c r="AM224" s="313" t="str">
        <f t="shared" si="97"/>
        <v xml:space="preserve"> </v>
      </c>
      <c r="BQ224" t="str">
        <f t="shared" si="98"/>
        <v xml:space="preserve"> </v>
      </c>
      <c r="BR224" t="str">
        <f t="shared" si="99"/>
        <v xml:space="preserve"> </v>
      </c>
      <c r="BS224" t="str">
        <f t="shared" si="100"/>
        <v xml:space="preserve"> </v>
      </c>
    </row>
    <row r="225" spans="1:71" x14ac:dyDescent="0.2">
      <c r="A225" s="253" t="str">
        <f>IF(A224="N/A","N/A",IF(EDATE(A224,1)&gt;Inputs!$Q$5,"N/A",EDATE(A224,1)))</f>
        <v>N/A</v>
      </c>
      <c r="B225" s="324" t="str">
        <f t="shared" si="93"/>
        <v xml:space="preserve"> </v>
      </c>
      <c r="C225" s="172" t="str">
        <f t="shared" si="101"/>
        <v xml:space="preserve"> </v>
      </c>
      <c r="D225" s="172" t="str">
        <f t="shared" si="102"/>
        <v xml:space="preserve"> </v>
      </c>
      <c r="E225" s="172" t="str">
        <f t="shared" si="103"/>
        <v xml:space="preserve"> </v>
      </c>
      <c r="F225" s="172" t="str">
        <f t="shared" si="104"/>
        <v xml:space="preserve"> </v>
      </c>
      <c r="G225" s="172" t="str">
        <f t="shared" si="105"/>
        <v xml:space="preserve"> </v>
      </c>
      <c r="H225" s="172" t="str">
        <f t="shared" si="106"/>
        <v xml:space="preserve"> </v>
      </c>
      <c r="I225" s="172" t="str">
        <f t="shared" si="107"/>
        <v xml:space="preserve"> </v>
      </c>
      <c r="J225" s="172" t="str">
        <f t="shared" si="108"/>
        <v xml:space="preserve"> </v>
      </c>
      <c r="K225" s="172" t="str">
        <f t="shared" si="109"/>
        <v xml:space="preserve"> </v>
      </c>
      <c r="L225" s="250" t="str">
        <f>IF($A225="N/A"," ",IF(Pricetype3=2,MAX(C225,0),IF(OR(Pricetype3=1,Pricetype3=4),IF(C225=0,0,(_xll.EURO(C225,Strikeprice3,0,0,($AH225+IF(Smile=TRUE,VLOOKUP(MAX(-5,Strikeprice3-C225),Volsmile,2),0)),($A225-DateToday)+15,IF(Pricetype3=1,1,0),0))),C225)))</f>
        <v xml:space="preserve"> </v>
      </c>
      <c r="M225" s="250" t="str">
        <f>IF($A225="N/A"," ",IF(Pricetype3=2,MAX(D225,0),IF(OR(Pricetype3=1,Pricetype3=4),IF(D225=0,0,(_xll.EURO(D225,Strikeprice3,0,0,($AH225+IF(Smile=TRUE,VLOOKUP(MAX(-5,Strikeprice3-D225),Volsmile,2),0)),($A225-DateToday)+15,IF(Pricetype3=1,1,0),0))),D225)))</f>
        <v xml:space="preserve"> </v>
      </c>
      <c r="N225" s="250" t="str">
        <f>IF($A225="N/A"," ",IF(Pricetype3=2,MAX(E225,0),IF(OR(Pricetype3=1,Pricetype3=4),IF(E225=0,0,(_xll.EURO(E225,Strikeprice3,0,0,($AK225+IF(Smile=TRUE,VLOOKUP(MAX(-5,Strikeprice3-E225),Volsmile,2),0)),($A225-DateToday)+15,IF(Pricetype3=1,1,0),0))),E225)))</f>
        <v xml:space="preserve"> </v>
      </c>
      <c r="O225" s="250" t="str">
        <f>IF($A225="N/A"," ",IF(Pricetype3=2,MAX(F225,0),IF(OR(Pricetype3=1,Pricetype3=4),IF(F225=0,0,(_xll.EURO(F225,Strikeprice3,0,0,($AK225+IF(Smile=TRUE,VLOOKUP(MAX(-5,Strikeprice3-F225),Volsmile,2),0)),($A225-DateToday)+15,IF(Pricetype3=1,1,0),0))),F225)))</f>
        <v xml:space="preserve"> </v>
      </c>
      <c r="P225" s="250" t="str">
        <f>IF($A225="N/A"," ",IF(Pricetype3=2,MAX(G225,0),IF(OR(Pricetype3=1,Pricetype3=4),IF(G225=0,0,(_xll.EURO(G225,Strikeprice3,0,0,($AK225+IF(Smile=TRUE,VLOOKUP(MAX(-5,Strikeprice3-G225),Volsmile,2),0)),($A225-DateToday)+15,IF(Pricetype3=1,1,0),0))),G225)))</f>
        <v xml:space="preserve"> </v>
      </c>
      <c r="Q225" s="250" t="str">
        <f>IF($A225="N/A"," ",IF(Pricetype3=2,MAX(H225,0),IF(OR(Pricetype3=1,Pricetype3=4),IF(H225=0,0,(_xll.EURO(H225,Strikeprice3,0,0,($AK225+IF(Smile=TRUE,VLOOKUP(MAX(-5,Strikeprice3-H225),Volsmile,2),0)),($A225-DateToday)+15,IF(Pricetype3=1,1,0),0))),H225)))</f>
        <v xml:space="preserve"> </v>
      </c>
      <c r="R225" s="250" t="str">
        <f>IF($A225="N/A"," ",IF(Pricetype3=2,MAX(I225,0),IF(OR(Pricetype3=1,Pricetype3=4),IF(I225=0,0,(_xll.EURO(I225,Strikeprice3,0,0,($AK225+IF(Smile=TRUE,VLOOKUP(MAX(-5,Strikeprice3-I225),Volsmile,2),0)),($A225-DateToday)+15,IF(Pricetype3=1,1,0),0))),I225)))</f>
        <v xml:space="preserve"> </v>
      </c>
      <c r="S225" s="250" t="str">
        <f>IF($A225="N/A"," ",IF(Pricetype3=2,MAX(J225,0),IF(OR(Pricetype3=1,Pricetype3=4),IF(J225=0,0,(_xll.EURO(J225,Strikeprice3,0,0,($AK225+IF(Smile=TRUE,VLOOKUP(MAX(-5,Strikeprice3-J225),Volsmile,2),0)),($A225-DateToday)+15,IF(Pricetype3=1,1,0),0))),J225)))</f>
        <v xml:space="preserve"> </v>
      </c>
      <c r="T225" s="250" t="str">
        <f>IF($A225="N/A"," ",IF(Pricetype3=2,MAX(K225,0),IF(OR(Pricetype3=1,Pricetype3=4),IF(K225=0,0,(_xll.EURO(K225,Strikeprice3,0,0,($AK225+IF(Smile=TRUE,VLOOKUP(MAX(-5,Strikeprice3-K225),Volsmile,2),0)),($A225-DateToday)+15,IF(Pricetype3=1,1,0),0))),K225)))</f>
        <v xml:space="preserve"> </v>
      </c>
      <c r="U225" s="177" t="str">
        <f t="shared" si="94"/>
        <v xml:space="preserve"> </v>
      </c>
      <c r="V225" s="178" t="str">
        <f t="shared" si="110"/>
        <v xml:space="preserve"> </v>
      </c>
      <c r="W225" s="178" t="str">
        <f t="shared" si="111"/>
        <v xml:space="preserve"> </v>
      </c>
      <c r="X225" s="178" t="str">
        <f t="shared" si="112"/>
        <v xml:space="preserve"> </v>
      </c>
      <c r="Y225" s="178" t="str">
        <f t="shared" si="113"/>
        <v xml:space="preserve"> </v>
      </c>
      <c r="Z225" s="178" t="str">
        <f t="shared" si="114"/>
        <v xml:space="preserve"> </v>
      </c>
      <c r="AA225" s="178" t="str">
        <f t="shared" si="115"/>
        <v xml:space="preserve"> </v>
      </c>
      <c r="AB225" s="178" t="str">
        <f t="shared" si="116"/>
        <v xml:space="preserve"> </v>
      </c>
      <c r="AC225" s="178" t="str">
        <f t="shared" si="117"/>
        <v xml:space="preserve"> </v>
      </c>
      <c r="AD225" s="178" t="str">
        <f t="shared" si="118"/>
        <v xml:space="preserve"> </v>
      </c>
      <c r="AE225" s="178" t="str">
        <f t="shared" si="119"/>
        <v xml:space="preserve"> </v>
      </c>
      <c r="AF225" s="224" t="str">
        <f t="shared" si="120"/>
        <v xml:space="preserve"> </v>
      </c>
      <c r="AG225" s="224" t="str">
        <f t="shared" si="121"/>
        <v xml:space="preserve"> </v>
      </c>
      <c r="AH225" s="224" t="str">
        <f t="shared" si="122"/>
        <v xml:space="preserve"> </v>
      </c>
      <c r="AI225" s="224" t="str">
        <f t="shared" si="95"/>
        <v xml:space="preserve"> </v>
      </c>
      <c r="AJ225" s="224" t="str">
        <f t="shared" si="96"/>
        <v xml:space="preserve"> </v>
      </c>
      <c r="AK225" s="224" t="str">
        <f t="shared" si="123"/>
        <v xml:space="preserve"> </v>
      </c>
      <c r="AL225" s="224" t="str">
        <f>IF($A225="N/A"," ",IF(PV=1,0,'Pricing Inputs3'!R258))</f>
        <v xml:space="preserve"> </v>
      </c>
      <c r="AM225" s="313" t="str">
        <f t="shared" si="97"/>
        <v xml:space="preserve"> </v>
      </c>
      <c r="BQ225" t="str">
        <f t="shared" si="98"/>
        <v xml:space="preserve"> </v>
      </c>
      <c r="BR225" t="str">
        <f t="shared" si="99"/>
        <v xml:space="preserve"> </v>
      </c>
      <c r="BS225" t="str">
        <f t="shared" si="100"/>
        <v xml:space="preserve"> </v>
      </c>
    </row>
    <row r="226" spans="1:71" x14ac:dyDescent="0.2">
      <c r="A226" s="253" t="str">
        <f>IF(A225="N/A","N/A",IF(EDATE(A225,1)&gt;Inputs!$Q$5,"N/A",EDATE(A225,1)))</f>
        <v>N/A</v>
      </c>
      <c r="B226" s="324" t="str">
        <f t="shared" si="93"/>
        <v xml:space="preserve"> </v>
      </c>
      <c r="C226" s="172" t="str">
        <f t="shared" si="101"/>
        <v xml:space="preserve"> </v>
      </c>
      <c r="D226" s="172" t="str">
        <f t="shared" si="102"/>
        <v xml:space="preserve"> </v>
      </c>
      <c r="E226" s="172" t="str">
        <f t="shared" si="103"/>
        <v xml:space="preserve"> </v>
      </c>
      <c r="F226" s="172" t="str">
        <f t="shared" si="104"/>
        <v xml:space="preserve"> </v>
      </c>
      <c r="G226" s="172" t="str">
        <f t="shared" si="105"/>
        <v xml:space="preserve"> </v>
      </c>
      <c r="H226" s="172" t="str">
        <f t="shared" si="106"/>
        <v xml:space="preserve"> </v>
      </c>
      <c r="I226" s="172" t="str">
        <f t="shared" si="107"/>
        <v xml:space="preserve"> </v>
      </c>
      <c r="J226" s="172" t="str">
        <f t="shared" si="108"/>
        <v xml:space="preserve"> </v>
      </c>
      <c r="K226" s="172" t="str">
        <f t="shared" si="109"/>
        <v xml:space="preserve"> </v>
      </c>
      <c r="L226" s="250" t="str">
        <f>IF($A226="N/A"," ",IF(Pricetype3=2,MAX(C226,0),IF(OR(Pricetype3=1,Pricetype3=4),IF(C226=0,0,(_xll.EURO(C226,Strikeprice3,0,0,($AH226+IF(Smile=TRUE,VLOOKUP(MAX(-5,Strikeprice3-C226),Volsmile,2),0)),($A226-DateToday)+15,IF(Pricetype3=1,1,0),0))),C226)))</f>
        <v xml:space="preserve"> </v>
      </c>
      <c r="M226" s="250" t="str">
        <f>IF($A226="N/A"," ",IF(Pricetype3=2,MAX(D226,0),IF(OR(Pricetype3=1,Pricetype3=4),IF(D226=0,0,(_xll.EURO(D226,Strikeprice3,0,0,($AH226+IF(Smile=TRUE,VLOOKUP(MAX(-5,Strikeprice3-D226),Volsmile,2),0)),($A226-DateToday)+15,IF(Pricetype3=1,1,0),0))),D226)))</f>
        <v xml:space="preserve"> </v>
      </c>
      <c r="N226" s="250" t="str">
        <f>IF($A226="N/A"," ",IF(Pricetype3=2,MAX(E226,0),IF(OR(Pricetype3=1,Pricetype3=4),IF(E226=0,0,(_xll.EURO(E226,Strikeprice3,0,0,($AK226+IF(Smile=TRUE,VLOOKUP(MAX(-5,Strikeprice3-E226),Volsmile,2),0)),($A226-DateToday)+15,IF(Pricetype3=1,1,0),0))),E226)))</f>
        <v xml:space="preserve"> </v>
      </c>
      <c r="O226" s="250" t="str">
        <f>IF($A226="N/A"," ",IF(Pricetype3=2,MAX(F226,0),IF(OR(Pricetype3=1,Pricetype3=4),IF(F226=0,0,(_xll.EURO(F226,Strikeprice3,0,0,($AK226+IF(Smile=TRUE,VLOOKUP(MAX(-5,Strikeprice3-F226),Volsmile,2),0)),($A226-DateToday)+15,IF(Pricetype3=1,1,0),0))),F226)))</f>
        <v xml:space="preserve"> </v>
      </c>
      <c r="P226" s="250" t="str">
        <f>IF($A226="N/A"," ",IF(Pricetype3=2,MAX(G226,0),IF(OR(Pricetype3=1,Pricetype3=4),IF(G226=0,0,(_xll.EURO(G226,Strikeprice3,0,0,($AK226+IF(Smile=TRUE,VLOOKUP(MAX(-5,Strikeprice3-G226),Volsmile,2),0)),($A226-DateToday)+15,IF(Pricetype3=1,1,0),0))),G226)))</f>
        <v xml:space="preserve"> </v>
      </c>
      <c r="Q226" s="250" t="str">
        <f>IF($A226="N/A"," ",IF(Pricetype3=2,MAX(H226,0),IF(OR(Pricetype3=1,Pricetype3=4),IF(H226=0,0,(_xll.EURO(H226,Strikeprice3,0,0,($AK226+IF(Smile=TRUE,VLOOKUP(MAX(-5,Strikeprice3-H226),Volsmile,2),0)),($A226-DateToday)+15,IF(Pricetype3=1,1,0),0))),H226)))</f>
        <v xml:space="preserve"> </v>
      </c>
      <c r="R226" s="250" t="str">
        <f>IF($A226="N/A"," ",IF(Pricetype3=2,MAX(I226,0),IF(OR(Pricetype3=1,Pricetype3=4),IF(I226=0,0,(_xll.EURO(I226,Strikeprice3,0,0,($AK226+IF(Smile=TRUE,VLOOKUP(MAX(-5,Strikeprice3-I226),Volsmile,2),0)),($A226-DateToday)+15,IF(Pricetype3=1,1,0),0))),I226)))</f>
        <v xml:space="preserve"> </v>
      </c>
      <c r="S226" s="250" t="str">
        <f>IF($A226="N/A"," ",IF(Pricetype3=2,MAX(J226,0),IF(OR(Pricetype3=1,Pricetype3=4),IF(J226=0,0,(_xll.EURO(J226,Strikeprice3,0,0,($AK226+IF(Smile=TRUE,VLOOKUP(MAX(-5,Strikeprice3-J226),Volsmile,2),0)),($A226-DateToday)+15,IF(Pricetype3=1,1,0),0))),J226)))</f>
        <v xml:space="preserve"> </v>
      </c>
      <c r="T226" s="250" t="str">
        <f>IF($A226="N/A"," ",IF(Pricetype3=2,MAX(K226,0),IF(OR(Pricetype3=1,Pricetype3=4),IF(K226=0,0,(_xll.EURO(K226,Strikeprice3,0,0,($AK226+IF(Smile=TRUE,VLOOKUP(MAX(-5,Strikeprice3-K226),Volsmile,2),0)),($A226-DateToday)+15,IF(Pricetype3=1,1,0),0))),K226)))</f>
        <v xml:space="preserve"> </v>
      </c>
      <c r="U226" s="177" t="str">
        <f t="shared" si="94"/>
        <v xml:space="preserve"> </v>
      </c>
      <c r="V226" s="178" t="str">
        <f t="shared" si="110"/>
        <v xml:space="preserve"> </v>
      </c>
      <c r="W226" s="178" t="str">
        <f t="shared" si="111"/>
        <v xml:space="preserve"> </v>
      </c>
      <c r="X226" s="178" t="str">
        <f t="shared" si="112"/>
        <v xml:space="preserve"> </v>
      </c>
      <c r="Y226" s="178" t="str">
        <f t="shared" si="113"/>
        <v xml:space="preserve"> </v>
      </c>
      <c r="Z226" s="178" t="str">
        <f t="shared" si="114"/>
        <v xml:space="preserve"> </v>
      </c>
      <c r="AA226" s="178" t="str">
        <f t="shared" si="115"/>
        <v xml:space="preserve"> </v>
      </c>
      <c r="AB226" s="178" t="str">
        <f t="shared" si="116"/>
        <v xml:space="preserve"> </v>
      </c>
      <c r="AC226" s="178" t="str">
        <f t="shared" si="117"/>
        <v xml:space="preserve"> </v>
      </c>
      <c r="AD226" s="178" t="str">
        <f t="shared" si="118"/>
        <v xml:space="preserve"> </v>
      </c>
      <c r="AE226" s="178" t="str">
        <f t="shared" si="119"/>
        <v xml:space="preserve"> </v>
      </c>
      <c r="AF226" s="224" t="str">
        <f t="shared" si="120"/>
        <v xml:space="preserve"> </v>
      </c>
      <c r="AG226" s="224" t="str">
        <f t="shared" si="121"/>
        <v xml:space="preserve"> </v>
      </c>
      <c r="AH226" s="224" t="str">
        <f t="shared" si="122"/>
        <v xml:space="preserve"> </v>
      </c>
      <c r="AI226" s="224" t="str">
        <f t="shared" si="95"/>
        <v xml:space="preserve"> </v>
      </c>
      <c r="AJ226" s="224" t="str">
        <f t="shared" si="96"/>
        <v xml:space="preserve"> </v>
      </c>
      <c r="AK226" s="224" t="str">
        <f t="shared" si="123"/>
        <v xml:space="preserve"> </v>
      </c>
      <c r="AL226" s="224" t="str">
        <f>IF($A226="N/A"," ",IF(PV=1,0,'Pricing Inputs3'!R259))</f>
        <v xml:space="preserve"> </v>
      </c>
      <c r="AM226" s="313" t="str">
        <f t="shared" si="97"/>
        <v xml:space="preserve"> </v>
      </c>
      <c r="BQ226" t="str">
        <f t="shared" si="98"/>
        <v xml:space="preserve"> </v>
      </c>
      <c r="BR226" t="str">
        <f t="shared" si="99"/>
        <v xml:space="preserve"> </v>
      </c>
      <c r="BS226" t="str">
        <f t="shared" si="100"/>
        <v xml:space="preserve"> </v>
      </c>
    </row>
    <row r="227" spans="1:71" x14ac:dyDescent="0.2">
      <c r="A227" s="253" t="str">
        <f>IF(A226="N/A","N/A",IF(EDATE(A226,1)&gt;Inputs!$Q$5,"N/A",EDATE(A226,1)))</f>
        <v>N/A</v>
      </c>
      <c r="B227" s="324" t="str">
        <f t="shared" si="93"/>
        <v xml:space="preserve"> </v>
      </c>
      <c r="C227" s="172" t="str">
        <f t="shared" si="101"/>
        <v xml:space="preserve"> </v>
      </c>
      <c r="D227" s="172" t="str">
        <f t="shared" si="102"/>
        <v xml:space="preserve"> </v>
      </c>
      <c r="E227" s="172" t="str">
        <f t="shared" si="103"/>
        <v xml:space="preserve"> </v>
      </c>
      <c r="F227" s="172" t="str">
        <f t="shared" si="104"/>
        <v xml:space="preserve"> </v>
      </c>
      <c r="G227" s="172" t="str">
        <f t="shared" si="105"/>
        <v xml:space="preserve"> </v>
      </c>
      <c r="H227" s="172" t="str">
        <f t="shared" si="106"/>
        <v xml:space="preserve"> </v>
      </c>
      <c r="I227" s="172" t="str">
        <f t="shared" si="107"/>
        <v xml:space="preserve"> </v>
      </c>
      <c r="J227" s="172" t="str">
        <f t="shared" si="108"/>
        <v xml:space="preserve"> </v>
      </c>
      <c r="K227" s="172" t="str">
        <f t="shared" si="109"/>
        <v xml:space="preserve"> </v>
      </c>
      <c r="L227" s="250" t="str">
        <f>IF($A227="N/A"," ",IF(Pricetype3=2,MAX(C227,0),IF(OR(Pricetype3=1,Pricetype3=4),IF(C227=0,0,(_xll.EURO(C227,Strikeprice3,0,0,($AH227+IF(Smile=TRUE,VLOOKUP(MAX(-5,Strikeprice3-C227),Volsmile,2),0)),($A227-DateToday)+15,IF(Pricetype3=1,1,0),0))),C227)))</f>
        <v xml:space="preserve"> </v>
      </c>
      <c r="M227" s="250" t="str">
        <f>IF($A227="N/A"," ",IF(Pricetype3=2,MAX(D227,0),IF(OR(Pricetype3=1,Pricetype3=4),IF(D227=0,0,(_xll.EURO(D227,Strikeprice3,0,0,($AH227+IF(Smile=TRUE,VLOOKUP(MAX(-5,Strikeprice3-D227),Volsmile,2),0)),($A227-DateToday)+15,IF(Pricetype3=1,1,0),0))),D227)))</f>
        <v xml:space="preserve"> </v>
      </c>
      <c r="N227" s="250" t="str">
        <f>IF($A227="N/A"," ",IF(Pricetype3=2,MAX(E227,0),IF(OR(Pricetype3=1,Pricetype3=4),IF(E227=0,0,(_xll.EURO(E227,Strikeprice3,0,0,($AK227+IF(Smile=TRUE,VLOOKUP(MAX(-5,Strikeprice3-E227),Volsmile,2),0)),($A227-DateToday)+15,IF(Pricetype3=1,1,0),0))),E227)))</f>
        <v xml:space="preserve"> </v>
      </c>
      <c r="O227" s="250" t="str">
        <f>IF($A227="N/A"," ",IF(Pricetype3=2,MAX(F227,0),IF(OR(Pricetype3=1,Pricetype3=4),IF(F227=0,0,(_xll.EURO(F227,Strikeprice3,0,0,($AK227+IF(Smile=TRUE,VLOOKUP(MAX(-5,Strikeprice3-F227),Volsmile,2),0)),($A227-DateToday)+15,IF(Pricetype3=1,1,0),0))),F227)))</f>
        <v xml:space="preserve"> </v>
      </c>
      <c r="P227" s="250" t="str">
        <f>IF($A227="N/A"," ",IF(Pricetype3=2,MAX(G227,0),IF(OR(Pricetype3=1,Pricetype3=4),IF(G227=0,0,(_xll.EURO(G227,Strikeprice3,0,0,($AK227+IF(Smile=TRUE,VLOOKUP(MAX(-5,Strikeprice3-G227),Volsmile,2),0)),($A227-DateToday)+15,IF(Pricetype3=1,1,0),0))),G227)))</f>
        <v xml:space="preserve"> </v>
      </c>
      <c r="Q227" s="250" t="str">
        <f>IF($A227="N/A"," ",IF(Pricetype3=2,MAX(H227,0),IF(OR(Pricetype3=1,Pricetype3=4),IF(H227=0,0,(_xll.EURO(H227,Strikeprice3,0,0,($AK227+IF(Smile=TRUE,VLOOKUP(MAX(-5,Strikeprice3-H227),Volsmile,2),0)),($A227-DateToday)+15,IF(Pricetype3=1,1,0),0))),H227)))</f>
        <v xml:space="preserve"> </v>
      </c>
      <c r="R227" s="250" t="str">
        <f>IF($A227="N/A"," ",IF(Pricetype3=2,MAX(I227,0),IF(OR(Pricetype3=1,Pricetype3=4),IF(I227=0,0,(_xll.EURO(I227,Strikeprice3,0,0,($AK227+IF(Smile=TRUE,VLOOKUP(MAX(-5,Strikeprice3-I227),Volsmile,2),0)),($A227-DateToday)+15,IF(Pricetype3=1,1,0),0))),I227)))</f>
        <v xml:space="preserve"> </v>
      </c>
      <c r="S227" s="250" t="str">
        <f>IF($A227="N/A"," ",IF(Pricetype3=2,MAX(J227,0),IF(OR(Pricetype3=1,Pricetype3=4),IF(J227=0,0,(_xll.EURO(J227,Strikeprice3,0,0,($AK227+IF(Smile=TRUE,VLOOKUP(MAX(-5,Strikeprice3-J227),Volsmile,2),0)),($A227-DateToday)+15,IF(Pricetype3=1,1,0),0))),J227)))</f>
        <v xml:space="preserve"> </v>
      </c>
      <c r="T227" s="250" t="str">
        <f>IF($A227="N/A"," ",IF(Pricetype3=2,MAX(K227,0),IF(OR(Pricetype3=1,Pricetype3=4),IF(K227=0,0,(_xll.EURO(K227,Strikeprice3,0,0,($AK227+IF(Smile=TRUE,VLOOKUP(MAX(-5,Strikeprice3-K227),Volsmile,2),0)),($A227-DateToday)+15,IF(Pricetype3=1,1,0),0))),K227)))</f>
        <v xml:space="preserve"> </v>
      </c>
      <c r="U227" s="177" t="str">
        <f t="shared" si="94"/>
        <v xml:space="preserve"> </v>
      </c>
      <c r="V227" s="178" t="str">
        <f t="shared" si="110"/>
        <v xml:space="preserve"> </v>
      </c>
      <c r="W227" s="178" t="str">
        <f t="shared" si="111"/>
        <v xml:space="preserve"> </v>
      </c>
      <c r="X227" s="178" t="str">
        <f t="shared" si="112"/>
        <v xml:space="preserve"> </v>
      </c>
      <c r="Y227" s="178" t="str">
        <f t="shared" si="113"/>
        <v xml:space="preserve"> </v>
      </c>
      <c r="Z227" s="178" t="str">
        <f t="shared" si="114"/>
        <v xml:space="preserve"> </v>
      </c>
      <c r="AA227" s="178" t="str">
        <f t="shared" si="115"/>
        <v xml:space="preserve"> </v>
      </c>
      <c r="AB227" s="178" t="str">
        <f t="shared" si="116"/>
        <v xml:space="preserve"> </v>
      </c>
      <c r="AC227" s="178" t="str">
        <f t="shared" si="117"/>
        <v xml:space="preserve"> </v>
      </c>
      <c r="AD227" s="178" t="str">
        <f t="shared" si="118"/>
        <v xml:space="preserve"> </v>
      </c>
      <c r="AE227" s="178" t="str">
        <f t="shared" si="119"/>
        <v xml:space="preserve"> </v>
      </c>
      <c r="AF227" s="224" t="str">
        <f t="shared" si="120"/>
        <v xml:space="preserve"> </v>
      </c>
      <c r="AG227" s="224" t="str">
        <f t="shared" si="121"/>
        <v xml:space="preserve"> </v>
      </c>
      <c r="AH227" s="224" t="str">
        <f t="shared" si="122"/>
        <v xml:space="preserve"> </v>
      </c>
      <c r="AI227" s="224" t="str">
        <f t="shared" si="95"/>
        <v xml:space="preserve"> </v>
      </c>
      <c r="AJ227" s="224" t="str">
        <f t="shared" si="96"/>
        <v xml:space="preserve"> </v>
      </c>
      <c r="AK227" s="224" t="str">
        <f t="shared" si="123"/>
        <v xml:space="preserve"> </v>
      </c>
      <c r="AL227" s="224" t="str">
        <f>IF($A227="N/A"," ",IF(PV=1,0,'Pricing Inputs3'!R260))</f>
        <v xml:space="preserve"> </v>
      </c>
      <c r="AM227" s="313" t="str">
        <f t="shared" si="97"/>
        <v xml:space="preserve"> </v>
      </c>
      <c r="BQ227" t="str">
        <f t="shared" si="98"/>
        <v xml:space="preserve"> </v>
      </c>
      <c r="BR227" t="str">
        <f t="shared" si="99"/>
        <v xml:space="preserve"> </v>
      </c>
      <c r="BS227" t="str">
        <f t="shared" si="100"/>
        <v xml:space="preserve"> </v>
      </c>
    </row>
    <row r="228" spans="1:71" x14ac:dyDescent="0.2">
      <c r="A228" s="253" t="str">
        <f>IF(A227="N/A","N/A",IF(EDATE(A227,1)&gt;Inputs!$Q$5,"N/A",EDATE(A227,1)))</f>
        <v>N/A</v>
      </c>
      <c r="B228" s="324" t="str">
        <f t="shared" si="93"/>
        <v xml:space="preserve"> </v>
      </c>
      <c r="C228" s="172" t="str">
        <f t="shared" si="101"/>
        <v xml:space="preserve"> </v>
      </c>
      <c r="D228" s="172" t="str">
        <f t="shared" si="102"/>
        <v xml:space="preserve"> </v>
      </c>
      <c r="E228" s="172" t="str">
        <f t="shared" si="103"/>
        <v xml:space="preserve"> </v>
      </c>
      <c r="F228" s="172" t="str">
        <f t="shared" si="104"/>
        <v xml:space="preserve"> </v>
      </c>
      <c r="G228" s="172" t="str">
        <f t="shared" si="105"/>
        <v xml:space="preserve"> </v>
      </c>
      <c r="H228" s="172" t="str">
        <f t="shared" si="106"/>
        <v xml:space="preserve"> </v>
      </c>
      <c r="I228" s="172" t="str">
        <f t="shared" si="107"/>
        <v xml:space="preserve"> </v>
      </c>
      <c r="J228" s="172" t="str">
        <f t="shared" si="108"/>
        <v xml:space="preserve"> </v>
      </c>
      <c r="K228" s="172" t="str">
        <f t="shared" si="109"/>
        <v xml:space="preserve"> </v>
      </c>
      <c r="L228" s="250" t="str">
        <f>IF($A228="N/A"," ",IF(Pricetype3=2,MAX(C228,0),IF(OR(Pricetype3=1,Pricetype3=4),IF(C228=0,0,(_xll.EURO(C228,Strikeprice3,0,0,($AH228+IF(Smile=TRUE,VLOOKUP(MAX(-5,Strikeprice3-C228),Volsmile,2),0)),($A228-DateToday)+15,IF(Pricetype3=1,1,0),0))),C228)))</f>
        <v xml:space="preserve"> </v>
      </c>
      <c r="M228" s="250" t="str">
        <f>IF($A228="N/A"," ",IF(Pricetype3=2,MAX(D228,0),IF(OR(Pricetype3=1,Pricetype3=4),IF(D228=0,0,(_xll.EURO(D228,Strikeprice3,0,0,($AH228+IF(Smile=TRUE,VLOOKUP(MAX(-5,Strikeprice3-D228),Volsmile,2),0)),($A228-DateToday)+15,IF(Pricetype3=1,1,0),0))),D228)))</f>
        <v xml:space="preserve"> </v>
      </c>
      <c r="N228" s="250" t="str">
        <f>IF($A228="N/A"," ",IF(Pricetype3=2,MAX(E228,0),IF(OR(Pricetype3=1,Pricetype3=4),IF(E228=0,0,(_xll.EURO(E228,Strikeprice3,0,0,($AK228+IF(Smile=TRUE,VLOOKUP(MAX(-5,Strikeprice3-E228),Volsmile,2),0)),($A228-DateToday)+15,IF(Pricetype3=1,1,0),0))),E228)))</f>
        <v xml:space="preserve"> </v>
      </c>
      <c r="O228" s="250" t="str">
        <f>IF($A228="N/A"," ",IF(Pricetype3=2,MAX(F228,0),IF(OR(Pricetype3=1,Pricetype3=4),IF(F228=0,0,(_xll.EURO(F228,Strikeprice3,0,0,($AK228+IF(Smile=TRUE,VLOOKUP(MAX(-5,Strikeprice3-F228),Volsmile,2),0)),($A228-DateToday)+15,IF(Pricetype3=1,1,0),0))),F228)))</f>
        <v xml:space="preserve"> </v>
      </c>
      <c r="P228" s="250" t="str">
        <f>IF($A228="N/A"," ",IF(Pricetype3=2,MAX(G228,0),IF(OR(Pricetype3=1,Pricetype3=4),IF(G228=0,0,(_xll.EURO(G228,Strikeprice3,0,0,($AK228+IF(Smile=TRUE,VLOOKUP(MAX(-5,Strikeprice3-G228),Volsmile,2),0)),($A228-DateToday)+15,IF(Pricetype3=1,1,0),0))),G228)))</f>
        <v xml:space="preserve"> </v>
      </c>
      <c r="Q228" s="250" t="str">
        <f>IF($A228="N/A"," ",IF(Pricetype3=2,MAX(H228,0),IF(OR(Pricetype3=1,Pricetype3=4),IF(H228=0,0,(_xll.EURO(H228,Strikeprice3,0,0,($AK228+IF(Smile=TRUE,VLOOKUP(MAX(-5,Strikeprice3-H228),Volsmile,2),0)),($A228-DateToday)+15,IF(Pricetype3=1,1,0),0))),H228)))</f>
        <v xml:space="preserve"> </v>
      </c>
      <c r="R228" s="250" t="str">
        <f>IF($A228="N/A"," ",IF(Pricetype3=2,MAX(I228,0),IF(OR(Pricetype3=1,Pricetype3=4),IF(I228=0,0,(_xll.EURO(I228,Strikeprice3,0,0,($AK228+IF(Smile=TRUE,VLOOKUP(MAX(-5,Strikeprice3-I228),Volsmile,2),0)),($A228-DateToday)+15,IF(Pricetype3=1,1,0),0))),I228)))</f>
        <v xml:space="preserve"> </v>
      </c>
      <c r="S228" s="250" t="str">
        <f>IF($A228="N/A"," ",IF(Pricetype3=2,MAX(J228,0),IF(OR(Pricetype3=1,Pricetype3=4),IF(J228=0,0,(_xll.EURO(J228,Strikeprice3,0,0,($AK228+IF(Smile=TRUE,VLOOKUP(MAX(-5,Strikeprice3-J228),Volsmile,2),0)),($A228-DateToday)+15,IF(Pricetype3=1,1,0),0))),J228)))</f>
        <v xml:space="preserve"> </v>
      </c>
      <c r="T228" s="250" t="str">
        <f>IF($A228="N/A"," ",IF(Pricetype3=2,MAX(K228,0),IF(OR(Pricetype3=1,Pricetype3=4),IF(K228=0,0,(_xll.EURO(K228,Strikeprice3,0,0,($AK228+IF(Smile=TRUE,VLOOKUP(MAX(-5,Strikeprice3-K228),Volsmile,2),0)),($A228-DateToday)+15,IF(Pricetype3=1,1,0),0))),K228)))</f>
        <v xml:space="preserve"> </v>
      </c>
      <c r="U228" s="177" t="str">
        <f t="shared" si="94"/>
        <v xml:space="preserve"> </v>
      </c>
      <c r="V228" s="178" t="str">
        <f t="shared" si="110"/>
        <v xml:space="preserve"> </v>
      </c>
      <c r="W228" s="178" t="str">
        <f t="shared" si="111"/>
        <v xml:space="preserve"> </v>
      </c>
      <c r="X228" s="178" t="str">
        <f t="shared" si="112"/>
        <v xml:space="preserve"> </v>
      </c>
      <c r="Y228" s="178" t="str">
        <f t="shared" si="113"/>
        <v xml:space="preserve"> </v>
      </c>
      <c r="Z228" s="178" t="str">
        <f t="shared" si="114"/>
        <v xml:space="preserve"> </v>
      </c>
      <c r="AA228" s="178" t="str">
        <f t="shared" si="115"/>
        <v xml:space="preserve"> </v>
      </c>
      <c r="AB228" s="178" t="str">
        <f t="shared" si="116"/>
        <v xml:space="preserve"> </v>
      </c>
      <c r="AC228" s="178" t="str">
        <f t="shared" si="117"/>
        <v xml:space="preserve"> </v>
      </c>
      <c r="AD228" s="178" t="str">
        <f t="shared" si="118"/>
        <v xml:space="preserve"> </v>
      </c>
      <c r="AE228" s="178" t="str">
        <f t="shared" si="119"/>
        <v xml:space="preserve"> </v>
      </c>
      <c r="AF228" s="224" t="str">
        <f t="shared" si="120"/>
        <v xml:space="preserve"> </v>
      </c>
      <c r="AG228" s="224" t="str">
        <f t="shared" si="121"/>
        <v xml:space="preserve"> </v>
      </c>
      <c r="AH228" s="224" t="str">
        <f t="shared" si="122"/>
        <v xml:space="preserve"> </v>
      </c>
      <c r="AI228" s="224" t="str">
        <f t="shared" si="95"/>
        <v xml:space="preserve"> </v>
      </c>
      <c r="AJ228" s="224" t="str">
        <f t="shared" si="96"/>
        <v xml:space="preserve"> </v>
      </c>
      <c r="AK228" s="224" t="str">
        <f t="shared" si="123"/>
        <v xml:space="preserve"> </v>
      </c>
      <c r="AL228" s="224" t="str">
        <f>IF($A228="N/A"," ",IF(PV=1,0,'Pricing Inputs3'!R261))</f>
        <v xml:space="preserve"> </v>
      </c>
      <c r="AM228" s="313" t="str">
        <f t="shared" si="97"/>
        <v xml:space="preserve"> </v>
      </c>
      <c r="BQ228" t="str">
        <f t="shared" si="98"/>
        <v xml:space="preserve"> </v>
      </c>
      <c r="BR228" t="str">
        <f t="shared" si="99"/>
        <v xml:space="preserve"> </v>
      </c>
      <c r="BS228" t="str">
        <f t="shared" si="100"/>
        <v xml:space="preserve"> </v>
      </c>
    </row>
    <row r="229" spans="1:71" x14ac:dyDescent="0.2">
      <c r="A229" s="253" t="str">
        <f>IF(A228="N/A","N/A",IF(EDATE(A228,1)&gt;Inputs!$Q$5,"N/A",EDATE(A228,1)))</f>
        <v>N/A</v>
      </c>
      <c r="B229" s="324" t="str">
        <f t="shared" si="93"/>
        <v xml:space="preserve"> </v>
      </c>
      <c r="C229" s="172" t="str">
        <f t="shared" si="101"/>
        <v xml:space="preserve"> </v>
      </c>
      <c r="D229" s="172" t="str">
        <f t="shared" si="102"/>
        <v xml:space="preserve"> </v>
      </c>
      <c r="E229" s="172" t="str">
        <f t="shared" si="103"/>
        <v xml:space="preserve"> </v>
      </c>
      <c r="F229" s="172" t="str">
        <f t="shared" si="104"/>
        <v xml:space="preserve"> </v>
      </c>
      <c r="G229" s="172" t="str">
        <f t="shared" si="105"/>
        <v xml:space="preserve"> </v>
      </c>
      <c r="H229" s="172" t="str">
        <f t="shared" si="106"/>
        <v xml:space="preserve"> </v>
      </c>
      <c r="I229" s="172" t="str">
        <f t="shared" si="107"/>
        <v xml:space="preserve"> </v>
      </c>
      <c r="J229" s="172" t="str">
        <f t="shared" si="108"/>
        <v xml:space="preserve"> </v>
      </c>
      <c r="K229" s="172" t="str">
        <f t="shared" si="109"/>
        <v xml:space="preserve"> </v>
      </c>
      <c r="L229" s="250" t="str">
        <f>IF($A229="N/A"," ",IF(Pricetype3=2,MAX(C229,0),IF(OR(Pricetype3=1,Pricetype3=4),IF(C229=0,0,(_xll.EURO(C229,Strikeprice3,0,0,($AH229+IF(Smile=TRUE,VLOOKUP(MAX(-5,Strikeprice3-C229),Volsmile,2),0)),($A229-DateToday)+15,IF(Pricetype3=1,1,0),0))),C229)))</f>
        <v xml:space="preserve"> </v>
      </c>
      <c r="M229" s="250" t="str">
        <f>IF($A229="N/A"," ",IF(Pricetype3=2,MAX(D229,0),IF(OR(Pricetype3=1,Pricetype3=4),IF(D229=0,0,(_xll.EURO(D229,Strikeprice3,0,0,($AH229+IF(Smile=TRUE,VLOOKUP(MAX(-5,Strikeprice3-D229),Volsmile,2),0)),($A229-DateToday)+15,IF(Pricetype3=1,1,0),0))),D229)))</f>
        <v xml:space="preserve"> </v>
      </c>
      <c r="N229" s="250" t="str">
        <f>IF($A229="N/A"," ",IF(Pricetype3=2,MAX(E229,0),IF(OR(Pricetype3=1,Pricetype3=4),IF(E229=0,0,(_xll.EURO(E229,Strikeprice3,0,0,($AK229+IF(Smile=TRUE,VLOOKUP(MAX(-5,Strikeprice3-E229),Volsmile,2),0)),($A229-DateToday)+15,IF(Pricetype3=1,1,0),0))),E229)))</f>
        <v xml:space="preserve"> </v>
      </c>
      <c r="O229" s="250" t="str">
        <f>IF($A229="N/A"," ",IF(Pricetype3=2,MAX(F229,0),IF(OR(Pricetype3=1,Pricetype3=4),IF(F229=0,0,(_xll.EURO(F229,Strikeprice3,0,0,($AK229+IF(Smile=TRUE,VLOOKUP(MAX(-5,Strikeprice3-F229),Volsmile,2),0)),($A229-DateToday)+15,IF(Pricetype3=1,1,0),0))),F229)))</f>
        <v xml:space="preserve"> </v>
      </c>
      <c r="P229" s="250" t="str">
        <f>IF($A229="N/A"," ",IF(Pricetype3=2,MAX(G229,0),IF(OR(Pricetype3=1,Pricetype3=4),IF(G229=0,0,(_xll.EURO(G229,Strikeprice3,0,0,($AK229+IF(Smile=TRUE,VLOOKUP(MAX(-5,Strikeprice3-G229),Volsmile,2),0)),($A229-DateToday)+15,IF(Pricetype3=1,1,0),0))),G229)))</f>
        <v xml:space="preserve"> </v>
      </c>
      <c r="Q229" s="250" t="str">
        <f>IF($A229="N/A"," ",IF(Pricetype3=2,MAX(H229,0),IF(OR(Pricetype3=1,Pricetype3=4),IF(H229=0,0,(_xll.EURO(H229,Strikeprice3,0,0,($AK229+IF(Smile=TRUE,VLOOKUP(MAX(-5,Strikeprice3-H229),Volsmile,2),0)),($A229-DateToday)+15,IF(Pricetype3=1,1,0),0))),H229)))</f>
        <v xml:space="preserve"> </v>
      </c>
      <c r="R229" s="250" t="str">
        <f>IF($A229="N/A"," ",IF(Pricetype3=2,MAX(I229,0),IF(OR(Pricetype3=1,Pricetype3=4),IF(I229=0,0,(_xll.EURO(I229,Strikeprice3,0,0,($AK229+IF(Smile=TRUE,VLOOKUP(MAX(-5,Strikeprice3-I229),Volsmile,2),0)),($A229-DateToday)+15,IF(Pricetype3=1,1,0),0))),I229)))</f>
        <v xml:space="preserve"> </v>
      </c>
      <c r="S229" s="250" t="str">
        <f>IF($A229="N/A"," ",IF(Pricetype3=2,MAX(J229,0),IF(OR(Pricetype3=1,Pricetype3=4),IF(J229=0,0,(_xll.EURO(J229,Strikeprice3,0,0,($AK229+IF(Smile=TRUE,VLOOKUP(MAX(-5,Strikeprice3-J229),Volsmile,2),0)),($A229-DateToday)+15,IF(Pricetype3=1,1,0),0))),J229)))</f>
        <v xml:space="preserve"> </v>
      </c>
      <c r="T229" s="250" t="str">
        <f>IF($A229="N/A"," ",IF(Pricetype3=2,MAX(K229,0),IF(OR(Pricetype3=1,Pricetype3=4),IF(K229=0,0,(_xll.EURO(K229,Strikeprice3,0,0,($AK229+IF(Smile=TRUE,VLOOKUP(MAX(-5,Strikeprice3-K229),Volsmile,2),0)),($A229-DateToday)+15,IF(Pricetype3=1,1,0),0))),K229)))</f>
        <v xml:space="preserve"> </v>
      </c>
      <c r="U229" s="177" t="str">
        <f t="shared" si="94"/>
        <v xml:space="preserve"> </v>
      </c>
      <c r="V229" s="178" t="str">
        <f t="shared" si="110"/>
        <v xml:space="preserve"> </v>
      </c>
      <c r="W229" s="178" t="str">
        <f t="shared" si="111"/>
        <v xml:space="preserve"> </v>
      </c>
      <c r="X229" s="178" t="str">
        <f t="shared" si="112"/>
        <v xml:space="preserve"> </v>
      </c>
      <c r="Y229" s="178" t="str">
        <f t="shared" si="113"/>
        <v xml:space="preserve"> </v>
      </c>
      <c r="Z229" s="178" t="str">
        <f t="shared" si="114"/>
        <v xml:space="preserve"> </v>
      </c>
      <c r="AA229" s="178" t="str">
        <f t="shared" si="115"/>
        <v xml:space="preserve"> </v>
      </c>
      <c r="AB229" s="178" t="str">
        <f t="shared" si="116"/>
        <v xml:space="preserve"> </v>
      </c>
      <c r="AC229" s="178" t="str">
        <f t="shared" si="117"/>
        <v xml:space="preserve"> </v>
      </c>
      <c r="AD229" s="178" t="str">
        <f t="shared" si="118"/>
        <v xml:space="preserve"> </v>
      </c>
      <c r="AE229" s="178" t="str">
        <f t="shared" si="119"/>
        <v xml:space="preserve"> </v>
      </c>
      <c r="AF229" s="224" t="str">
        <f t="shared" si="120"/>
        <v xml:space="preserve"> </v>
      </c>
      <c r="AG229" s="224" t="str">
        <f t="shared" si="121"/>
        <v xml:space="preserve"> </v>
      </c>
      <c r="AH229" s="224" t="str">
        <f t="shared" si="122"/>
        <v xml:space="preserve"> </v>
      </c>
      <c r="AI229" s="224" t="str">
        <f t="shared" si="95"/>
        <v xml:space="preserve"> </v>
      </c>
      <c r="AJ229" s="224" t="str">
        <f t="shared" si="96"/>
        <v xml:space="preserve"> </v>
      </c>
      <c r="AK229" s="224" t="str">
        <f t="shared" si="123"/>
        <v xml:space="preserve"> </v>
      </c>
      <c r="AL229" s="224" t="str">
        <f>IF($A229="N/A"," ",IF(PV=1,0,'Pricing Inputs3'!R262))</f>
        <v xml:space="preserve"> </v>
      </c>
      <c r="AM229" s="313" t="str">
        <f t="shared" si="97"/>
        <v xml:space="preserve"> </v>
      </c>
      <c r="BQ229" t="str">
        <f t="shared" si="98"/>
        <v xml:space="preserve"> </v>
      </c>
      <c r="BR229" t="str">
        <f t="shared" si="99"/>
        <v xml:space="preserve"> </v>
      </c>
      <c r="BS229" t="str">
        <f t="shared" si="100"/>
        <v xml:space="preserve"> </v>
      </c>
    </row>
    <row r="230" spans="1:71" x14ac:dyDescent="0.2">
      <c r="A230" s="253" t="str">
        <f>IF(A229="N/A","N/A",IF(EDATE(A229,1)&gt;Inputs!$Q$5,"N/A",EDATE(A229,1)))</f>
        <v>N/A</v>
      </c>
      <c r="B230" s="324" t="str">
        <f t="shared" si="93"/>
        <v xml:space="preserve"> </v>
      </c>
      <c r="C230" s="172" t="str">
        <f t="shared" si="101"/>
        <v xml:space="preserve"> </v>
      </c>
      <c r="D230" s="172" t="str">
        <f t="shared" si="102"/>
        <v xml:space="preserve"> </v>
      </c>
      <c r="E230" s="172" t="str">
        <f t="shared" si="103"/>
        <v xml:space="preserve"> </v>
      </c>
      <c r="F230" s="172" t="str">
        <f t="shared" si="104"/>
        <v xml:space="preserve"> </v>
      </c>
      <c r="G230" s="172" t="str">
        <f t="shared" si="105"/>
        <v xml:space="preserve"> </v>
      </c>
      <c r="H230" s="172" t="str">
        <f t="shared" si="106"/>
        <v xml:space="preserve"> </v>
      </c>
      <c r="I230" s="172" t="str">
        <f t="shared" si="107"/>
        <v xml:space="preserve"> </v>
      </c>
      <c r="J230" s="172" t="str">
        <f t="shared" si="108"/>
        <v xml:space="preserve"> </v>
      </c>
      <c r="K230" s="172" t="str">
        <f t="shared" si="109"/>
        <v xml:space="preserve"> </v>
      </c>
      <c r="L230" s="250" t="str">
        <f>IF($A230="N/A"," ",IF(Pricetype3=2,MAX(C230,0),IF(OR(Pricetype3=1,Pricetype3=4),IF(C230=0,0,(_xll.EURO(C230,Strikeprice3,0,0,($AH230+IF(Smile=TRUE,VLOOKUP(MAX(-5,Strikeprice3-C230),Volsmile,2),0)),($A230-DateToday)+15,IF(Pricetype3=1,1,0),0))),C230)))</f>
        <v xml:space="preserve"> </v>
      </c>
      <c r="M230" s="250" t="str">
        <f>IF($A230="N/A"," ",IF(Pricetype3=2,MAX(D230,0),IF(OR(Pricetype3=1,Pricetype3=4),IF(D230=0,0,(_xll.EURO(D230,Strikeprice3,0,0,($AH230+IF(Smile=TRUE,VLOOKUP(MAX(-5,Strikeprice3-D230),Volsmile,2),0)),($A230-DateToday)+15,IF(Pricetype3=1,1,0),0))),D230)))</f>
        <v xml:space="preserve"> </v>
      </c>
      <c r="N230" s="250" t="str">
        <f>IF($A230="N/A"," ",IF(Pricetype3=2,MAX(E230,0),IF(OR(Pricetype3=1,Pricetype3=4),IF(E230=0,0,(_xll.EURO(E230,Strikeprice3,0,0,($AK230+IF(Smile=TRUE,VLOOKUP(MAX(-5,Strikeprice3-E230),Volsmile,2),0)),($A230-DateToday)+15,IF(Pricetype3=1,1,0),0))),E230)))</f>
        <v xml:space="preserve"> </v>
      </c>
      <c r="O230" s="250" t="str">
        <f>IF($A230="N/A"," ",IF(Pricetype3=2,MAX(F230,0),IF(OR(Pricetype3=1,Pricetype3=4),IF(F230=0,0,(_xll.EURO(F230,Strikeprice3,0,0,($AK230+IF(Smile=TRUE,VLOOKUP(MAX(-5,Strikeprice3-F230),Volsmile,2),0)),($A230-DateToday)+15,IF(Pricetype3=1,1,0),0))),F230)))</f>
        <v xml:space="preserve"> </v>
      </c>
      <c r="P230" s="250" t="str">
        <f>IF($A230="N/A"," ",IF(Pricetype3=2,MAX(G230,0),IF(OR(Pricetype3=1,Pricetype3=4),IF(G230=0,0,(_xll.EURO(G230,Strikeprice3,0,0,($AK230+IF(Smile=TRUE,VLOOKUP(MAX(-5,Strikeprice3-G230),Volsmile,2),0)),($A230-DateToday)+15,IF(Pricetype3=1,1,0),0))),G230)))</f>
        <v xml:space="preserve"> </v>
      </c>
      <c r="Q230" s="250" t="str">
        <f>IF($A230="N/A"," ",IF(Pricetype3=2,MAX(H230,0),IF(OR(Pricetype3=1,Pricetype3=4),IF(H230=0,0,(_xll.EURO(H230,Strikeprice3,0,0,($AK230+IF(Smile=TRUE,VLOOKUP(MAX(-5,Strikeprice3-H230),Volsmile,2),0)),($A230-DateToday)+15,IF(Pricetype3=1,1,0),0))),H230)))</f>
        <v xml:space="preserve"> </v>
      </c>
      <c r="R230" s="250" t="str">
        <f>IF($A230="N/A"," ",IF(Pricetype3=2,MAX(I230,0),IF(OR(Pricetype3=1,Pricetype3=4),IF(I230=0,0,(_xll.EURO(I230,Strikeprice3,0,0,($AK230+IF(Smile=TRUE,VLOOKUP(MAX(-5,Strikeprice3-I230),Volsmile,2),0)),($A230-DateToday)+15,IF(Pricetype3=1,1,0),0))),I230)))</f>
        <v xml:space="preserve"> </v>
      </c>
      <c r="S230" s="250" t="str">
        <f>IF($A230="N/A"," ",IF(Pricetype3=2,MAX(J230,0),IF(OR(Pricetype3=1,Pricetype3=4),IF(J230=0,0,(_xll.EURO(J230,Strikeprice3,0,0,($AK230+IF(Smile=TRUE,VLOOKUP(MAX(-5,Strikeprice3-J230),Volsmile,2),0)),($A230-DateToday)+15,IF(Pricetype3=1,1,0),0))),J230)))</f>
        <v xml:space="preserve"> </v>
      </c>
      <c r="T230" s="250" t="str">
        <f>IF($A230="N/A"," ",IF(Pricetype3=2,MAX(K230,0),IF(OR(Pricetype3=1,Pricetype3=4),IF(K230=0,0,(_xll.EURO(K230,Strikeprice3,0,0,($AK230+IF(Smile=TRUE,VLOOKUP(MAX(-5,Strikeprice3-K230),Volsmile,2),0)),($A230-DateToday)+15,IF(Pricetype3=1,1,0),0))),K230)))</f>
        <v xml:space="preserve"> </v>
      </c>
      <c r="U230" s="177" t="str">
        <f t="shared" si="94"/>
        <v xml:space="preserve"> </v>
      </c>
      <c r="V230" s="178" t="str">
        <f t="shared" si="110"/>
        <v xml:space="preserve"> </v>
      </c>
      <c r="W230" s="178" t="str">
        <f t="shared" si="111"/>
        <v xml:space="preserve"> </v>
      </c>
      <c r="X230" s="178" t="str">
        <f t="shared" si="112"/>
        <v xml:space="preserve"> </v>
      </c>
      <c r="Y230" s="178" t="str">
        <f t="shared" si="113"/>
        <v xml:space="preserve"> </v>
      </c>
      <c r="Z230" s="178" t="str">
        <f t="shared" si="114"/>
        <v xml:space="preserve"> </v>
      </c>
      <c r="AA230" s="178" t="str">
        <f t="shared" si="115"/>
        <v xml:space="preserve"> </v>
      </c>
      <c r="AB230" s="178" t="str">
        <f t="shared" si="116"/>
        <v xml:space="preserve"> </v>
      </c>
      <c r="AC230" s="178" t="str">
        <f t="shared" si="117"/>
        <v xml:space="preserve"> </v>
      </c>
      <c r="AD230" s="178" t="str">
        <f t="shared" si="118"/>
        <v xml:space="preserve"> </v>
      </c>
      <c r="AE230" s="178" t="str">
        <f t="shared" si="119"/>
        <v xml:space="preserve"> </v>
      </c>
      <c r="AF230" s="224" t="str">
        <f t="shared" si="120"/>
        <v xml:space="preserve"> </v>
      </c>
      <c r="AG230" s="224" t="str">
        <f t="shared" si="121"/>
        <v xml:space="preserve"> </v>
      </c>
      <c r="AH230" s="224" t="str">
        <f t="shared" si="122"/>
        <v xml:space="preserve"> </v>
      </c>
      <c r="AI230" s="224" t="str">
        <f t="shared" si="95"/>
        <v xml:space="preserve"> </v>
      </c>
      <c r="AJ230" s="224" t="str">
        <f t="shared" si="96"/>
        <v xml:space="preserve"> </v>
      </c>
      <c r="AK230" s="224" t="str">
        <f t="shared" si="123"/>
        <v xml:space="preserve"> </v>
      </c>
      <c r="AL230" s="224" t="str">
        <f>IF($A230="N/A"," ",IF(PV=1,0,'Pricing Inputs3'!R263))</f>
        <v xml:space="preserve"> </v>
      </c>
      <c r="AM230" s="313" t="str">
        <f t="shared" si="97"/>
        <v xml:space="preserve"> </v>
      </c>
      <c r="BQ230" t="str">
        <f t="shared" si="98"/>
        <v xml:space="preserve"> </v>
      </c>
      <c r="BR230" t="str">
        <f t="shared" si="99"/>
        <v xml:space="preserve"> </v>
      </c>
      <c r="BS230" t="str">
        <f t="shared" si="100"/>
        <v xml:space="preserve"> </v>
      </c>
    </row>
    <row r="231" spans="1:71" x14ac:dyDescent="0.2">
      <c r="A231" s="253" t="str">
        <f>IF(A230="N/A","N/A",IF(EDATE(A230,1)&gt;Inputs!$Q$5,"N/A",EDATE(A230,1)))</f>
        <v>N/A</v>
      </c>
      <c r="B231" s="324" t="str">
        <f t="shared" si="93"/>
        <v xml:space="preserve"> </v>
      </c>
      <c r="C231" s="172" t="str">
        <f t="shared" si="101"/>
        <v xml:space="preserve"> </v>
      </c>
      <c r="D231" s="172" t="str">
        <f t="shared" si="102"/>
        <v xml:space="preserve"> </v>
      </c>
      <c r="E231" s="172" t="str">
        <f t="shared" si="103"/>
        <v xml:space="preserve"> </v>
      </c>
      <c r="F231" s="172" t="str">
        <f t="shared" si="104"/>
        <v xml:space="preserve"> </v>
      </c>
      <c r="G231" s="172" t="str">
        <f t="shared" si="105"/>
        <v xml:space="preserve"> </v>
      </c>
      <c r="H231" s="172" t="str">
        <f t="shared" si="106"/>
        <v xml:space="preserve"> </v>
      </c>
      <c r="I231" s="172" t="str">
        <f t="shared" si="107"/>
        <v xml:space="preserve"> </v>
      </c>
      <c r="J231" s="172" t="str">
        <f t="shared" si="108"/>
        <v xml:space="preserve"> </v>
      </c>
      <c r="K231" s="172" t="str">
        <f t="shared" si="109"/>
        <v xml:space="preserve"> </v>
      </c>
      <c r="L231" s="250" t="str">
        <f>IF($A231="N/A"," ",IF(Pricetype3=2,MAX(C231,0),IF(OR(Pricetype3=1,Pricetype3=4),IF(C231=0,0,(_xll.EURO(C231,Strikeprice3,0,0,($AH231+IF(Smile=TRUE,VLOOKUP(MAX(-5,Strikeprice3-C231),Volsmile,2),0)),($A231-DateToday)+15,IF(Pricetype3=1,1,0),0))),C231)))</f>
        <v xml:space="preserve"> </v>
      </c>
      <c r="M231" s="250" t="str">
        <f>IF($A231="N/A"," ",IF(Pricetype3=2,MAX(D231,0),IF(OR(Pricetype3=1,Pricetype3=4),IF(D231=0,0,(_xll.EURO(D231,Strikeprice3,0,0,($AH231+IF(Smile=TRUE,VLOOKUP(MAX(-5,Strikeprice3-D231),Volsmile,2),0)),($A231-DateToday)+15,IF(Pricetype3=1,1,0),0))),D231)))</f>
        <v xml:space="preserve"> </v>
      </c>
      <c r="N231" s="250" t="str">
        <f>IF($A231="N/A"," ",IF(Pricetype3=2,MAX(E231,0),IF(OR(Pricetype3=1,Pricetype3=4),IF(E231=0,0,(_xll.EURO(E231,Strikeprice3,0,0,($AK231+IF(Smile=TRUE,VLOOKUP(MAX(-5,Strikeprice3-E231),Volsmile,2),0)),($A231-DateToday)+15,IF(Pricetype3=1,1,0),0))),E231)))</f>
        <v xml:space="preserve"> </v>
      </c>
      <c r="O231" s="250" t="str">
        <f>IF($A231="N/A"," ",IF(Pricetype3=2,MAX(F231,0),IF(OR(Pricetype3=1,Pricetype3=4),IF(F231=0,0,(_xll.EURO(F231,Strikeprice3,0,0,($AK231+IF(Smile=TRUE,VLOOKUP(MAX(-5,Strikeprice3-F231),Volsmile,2),0)),($A231-DateToday)+15,IF(Pricetype3=1,1,0),0))),F231)))</f>
        <v xml:space="preserve"> </v>
      </c>
      <c r="P231" s="250" t="str">
        <f>IF($A231="N/A"," ",IF(Pricetype3=2,MAX(G231,0),IF(OR(Pricetype3=1,Pricetype3=4),IF(G231=0,0,(_xll.EURO(G231,Strikeprice3,0,0,($AK231+IF(Smile=TRUE,VLOOKUP(MAX(-5,Strikeprice3-G231),Volsmile,2),0)),($A231-DateToday)+15,IF(Pricetype3=1,1,0),0))),G231)))</f>
        <v xml:space="preserve"> </v>
      </c>
      <c r="Q231" s="250" t="str">
        <f>IF($A231="N/A"," ",IF(Pricetype3=2,MAX(H231,0),IF(OR(Pricetype3=1,Pricetype3=4),IF(H231=0,0,(_xll.EURO(H231,Strikeprice3,0,0,($AK231+IF(Smile=TRUE,VLOOKUP(MAX(-5,Strikeprice3-H231),Volsmile,2),0)),($A231-DateToday)+15,IF(Pricetype3=1,1,0),0))),H231)))</f>
        <v xml:space="preserve"> </v>
      </c>
      <c r="R231" s="250" t="str">
        <f>IF($A231="N/A"," ",IF(Pricetype3=2,MAX(I231,0),IF(OR(Pricetype3=1,Pricetype3=4),IF(I231=0,0,(_xll.EURO(I231,Strikeprice3,0,0,($AK231+IF(Smile=TRUE,VLOOKUP(MAX(-5,Strikeprice3-I231),Volsmile,2),0)),($A231-DateToday)+15,IF(Pricetype3=1,1,0),0))),I231)))</f>
        <v xml:space="preserve"> </v>
      </c>
      <c r="S231" s="250" t="str">
        <f>IF($A231="N/A"," ",IF(Pricetype3=2,MAX(J231,0),IF(OR(Pricetype3=1,Pricetype3=4),IF(J231=0,0,(_xll.EURO(J231,Strikeprice3,0,0,($AK231+IF(Smile=TRUE,VLOOKUP(MAX(-5,Strikeprice3-J231),Volsmile,2),0)),($A231-DateToday)+15,IF(Pricetype3=1,1,0),0))),J231)))</f>
        <v xml:space="preserve"> </v>
      </c>
      <c r="T231" s="250" t="str">
        <f>IF($A231="N/A"," ",IF(Pricetype3=2,MAX(K231,0),IF(OR(Pricetype3=1,Pricetype3=4),IF(K231=0,0,(_xll.EURO(K231,Strikeprice3,0,0,($AK231+IF(Smile=TRUE,VLOOKUP(MAX(-5,Strikeprice3-K231),Volsmile,2),0)),($A231-DateToday)+15,IF(Pricetype3=1,1,0),0))),K231)))</f>
        <v xml:space="preserve"> </v>
      </c>
      <c r="U231" s="177" t="str">
        <f t="shared" si="94"/>
        <v xml:space="preserve"> </v>
      </c>
      <c r="V231" s="178" t="str">
        <f t="shared" si="110"/>
        <v xml:space="preserve"> </v>
      </c>
      <c r="W231" s="178" t="str">
        <f t="shared" si="111"/>
        <v xml:space="preserve"> </v>
      </c>
      <c r="X231" s="178" t="str">
        <f t="shared" si="112"/>
        <v xml:space="preserve"> </v>
      </c>
      <c r="Y231" s="178" t="str">
        <f t="shared" si="113"/>
        <v xml:space="preserve"> </v>
      </c>
      <c r="Z231" s="178" t="str">
        <f t="shared" si="114"/>
        <v xml:space="preserve"> </v>
      </c>
      <c r="AA231" s="178" t="str">
        <f t="shared" si="115"/>
        <v xml:space="preserve"> </v>
      </c>
      <c r="AB231" s="178" t="str">
        <f t="shared" si="116"/>
        <v xml:space="preserve"> </v>
      </c>
      <c r="AC231" s="178" t="str">
        <f t="shared" si="117"/>
        <v xml:space="preserve"> </v>
      </c>
      <c r="AD231" s="178" t="str">
        <f t="shared" si="118"/>
        <v xml:space="preserve"> </v>
      </c>
      <c r="AE231" s="178" t="str">
        <f t="shared" si="119"/>
        <v xml:space="preserve"> </v>
      </c>
      <c r="AF231" s="224" t="str">
        <f t="shared" si="120"/>
        <v xml:space="preserve"> </v>
      </c>
      <c r="AG231" s="224" t="str">
        <f t="shared" si="121"/>
        <v xml:space="preserve"> </v>
      </c>
      <c r="AH231" s="224" t="str">
        <f t="shared" si="122"/>
        <v xml:space="preserve"> </v>
      </c>
      <c r="AI231" s="224" t="str">
        <f t="shared" si="95"/>
        <v xml:space="preserve"> </v>
      </c>
      <c r="AJ231" s="224" t="str">
        <f t="shared" si="96"/>
        <v xml:space="preserve"> </v>
      </c>
      <c r="AK231" s="224" t="str">
        <f t="shared" si="123"/>
        <v xml:space="preserve"> </v>
      </c>
      <c r="AL231" s="224" t="str">
        <f>IF($A231="N/A"," ",IF(PV=1,0,'Pricing Inputs3'!R264))</f>
        <v xml:space="preserve"> </v>
      </c>
      <c r="AM231" s="313" t="str">
        <f t="shared" si="97"/>
        <v xml:space="preserve"> </v>
      </c>
      <c r="BQ231" t="str">
        <f t="shared" si="98"/>
        <v xml:space="preserve"> </v>
      </c>
      <c r="BR231" t="str">
        <f t="shared" si="99"/>
        <v xml:space="preserve"> </v>
      </c>
      <c r="BS231" t="str">
        <f t="shared" si="100"/>
        <v xml:space="preserve"> </v>
      </c>
    </row>
    <row r="232" spans="1:71" x14ac:dyDescent="0.2">
      <c r="A232" s="253" t="str">
        <f>IF(A231="N/A","N/A",IF(EDATE(A231,1)&gt;Inputs!$Q$5,"N/A",EDATE(A231,1)))</f>
        <v>N/A</v>
      </c>
      <c r="B232" s="324" t="str">
        <f t="shared" si="93"/>
        <v xml:space="preserve"> </v>
      </c>
      <c r="C232" s="172" t="str">
        <f t="shared" si="101"/>
        <v xml:space="preserve"> </v>
      </c>
      <c r="D232" s="172" t="str">
        <f t="shared" si="102"/>
        <v xml:space="preserve"> </v>
      </c>
      <c r="E232" s="172" t="str">
        <f t="shared" si="103"/>
        <v xml:space="preserve"> </v>
      </c>
      <c r="F232" s="172" t="str">
        <f t="shared" si="104"/>
        <v xml:space="preserve"> </v>
      </c>
      <c r="G232" s="172" t="str">
        <f t="shared" si="105"/>
        <v xml:space="preserve"> </v>
      </c>
      <c r="H232" s="172" t="str">
        <f t="shared" si="106"/>
        <v xml:space="preserve"> </v>
      </c>
      <c r="I232" s="172" t="str">
        <f t="shared" si="107"/>
        <v xml:space="preserve"> </v>
      </c>
      <c r="J232" s="172" t="str">
        <f t="shared" si="108"/>
        <v xml:space="preserve"> </v>
      </c>
      <c r="K232" s="172" t="str">
        <f t="shared" si="109"/>
        <v xml:space="preserve"> </v>
      </c>
      <c r="L232" s="250" t="str">
        <f>IF($A232="N/A"," ",IF(Pricetype3=2,MAX(C232,0),IF(OR(Pricetype3=1,Pricetype3=4),IF(C232=0,0,(_xll.EURO(C232,Strikeprice3,0,0,($AH232+IF(Smile=TRUE,VLOOKUP(MAX(-5,Strikeprice3-C232),Volsmile,2),0)),($A232-DateToday)+15,IF(Pricetype3=1,1,0),0))),C232)))</f>
        <v xml:space="preserve"> </v>
      </c>
      <c r="M232" s="250" t="str">
        <f>IF($A232="N/A"," ",IF(Pricetype3=2,MAX(D232,0),IF(OR(Pricetype3=1,Pricetype3=4),IF(D232=0,0,(_xll.EURO(D232,Strikeprice3,0,0,($AH232+IF(Smile=TRUE,VLOOKUP(MAX(-5,Strikeprice3-D232),Volsmile,2),0)),($A232-DateToday)+15,IF(Pricetype3=1,1,0),0))),D232)))</f>
        <v xml:space="preserve"> </v>
      </c>
      <c r="N232" s="250" t="str">
        <f>IF($A232="N/A"," ",IF(Pricetype3=2,MAX(E232,0),IF(OR(Pricetype3=1,Pricetype3=4),IF(E232=0,0,(_xll.EURO(E232,Strikeprice3,0,0,($AK232+IF(Smile=TRUE,VLOOKUP(MAX(-5,Strikeprice3-E232),Volsmile,2),0)),($A232-DateToday)+15,IF(Pricetype3=1,1,0),0))),E232)))</f>
        <v xml:space="preserve"> </v>
      </c>
      <c r="O232" s="250" t="str">
        <f>IF($A232="N/A"," ",IF(Pricetype3=2,MAX(F232,0),IF(OR(Pricetype3=1,Pricetype3=4),IF(F232=0,0,(_xll.EURO(F232,Strikeprice3,0,0,($AK232+IF(Smile=TRUE,VLOOKUP(MAX(-5,Strikeprice3-F232),Volsmile,2),0)),($A232-DateToday)+15,IF(Pricetype3=1,1,0),0))),F232)))</f>
        <v xml:space="preserve"> </v>
      </c>
      <c r="P232" s="250" t="str">
        <f>IF($A232="N/A"," ",IF(Pricetype3=2,MAX(G232,0),IF(OR(Pricetype3=1,Pricetype3=4),IF(G232=0,0,(_xll.EURO(G232,Strikeprice3,0,0,($AK232+IF(Smile=TRUE,VLOOKUP(MAX(-5,Strikeprice3-G232),Volsmile,2),0)),($A232-DateToday)+15,IF(Pricetype3=1,1,0),0))),G232)))</f>
        <v xml:space="preserve"> </v>
      </c>
      <c r="Q232" s="250" t="str">
        <f>IF($A232="N/A"," ",IF(Pricetype3=2,MAX(H232,0),IF(OR(Pricetype3=1,Pricetype3=4),IF(H232=0,0,(_xll.EURO(H232,Strikeprice3,0,0,($AK232+IF(Smile=TRUE,VLOOKUP(MAX(-5,Strikeprice3-H232),Volsmile,2),0)),($A232-DateToday)+15,IF(Pricetype3=1,1,0),0))),H232)))</f>
        <v xml:space="preserve"> </v>
      </c>
      <c r="R232" s="250" t="str">
        <f>IF($A232="N/A"," ",IF(Pricetype3=2,MAX(I232,0),IF(OR(Pricetype3=1,Pricetype3=4),IF(I232=0,0,(_xll.EURO(I232,Strikeprice3,0,0,($AK232+IF(Smile=TRUE,VLOOKUP(MAX(-5,Strikeprice3-I232),Volsmile,2),0)),($A232-DateToday)+15,IF(Pricetype3=1,1,0),0))),I232)))</f>
        <v xml:space="preserve"> </v>
      </c>
      <c r="S232" s="250" t="str">
        <f>IF($A232="N/A"," ",IF(Pricetype3=2,MAX(J232,0),IF(OR(Pricetype3=1,Pricetype3=4),IF(J232=0,0,(_xll.EURO(J232,Strikeprice3,0,0,($AK232+IF(Smile=TRUE,VLOOKUP(MAX(-5,Strikeprice3-J232),Volsmile,2),0)),($A232-DateToday)+15,IF(Pricetype3=1,1,0),0))),J232)))</f>
        <v xml:space="preserve"> </v>
      </c>
      <c r="T232" s="250" t="str">
        <f>IF($A232="N/A"," ",IF(Pricetype3=2,MAX(K232,0),IF(OR(Pricetype3=1,Pricetype3=4),IF(K232=0,0,(_xll.EURO(K232,Strikeprice3,0,0,($AK232+IF(Smile=TRUE,VLOOKUP(MAX(-5,Strikeprice3-K232),Volsmile,2),0)),($A232-DateToday)+15,IF(Pricetype3=1,1,0),0))),K232)))</f>
        <v xml:space="preserve"> </v>
      </c>
      <c r="U232" s="177" t="str">
        <f t="shared" si="94"/>
        <v xml:space="preserve"> </v>
      </c>
      <c r="V232" s="178" t="str">
        <f t="shared" si="110"/>
        <v xml:space="preserve"> </v>
      </c>
      <c r="W232" s="178" t="str">
        <f t="shared" si="111"/>
        <v xml:space="preserve"> </v>
      </c>
      <c r="X232" s="178" t="str">
        <f t="shared" si="112"/>
        <v xml:space="preserve"> </v>
      </c>
      <c r="Y232" s="178" t="str">
        <f t="shared" si="113"/>
        <v xml:space="preserve"> </v>
      </c>
      <c r="Z232" s="178" t="str">
        <f t="shared" si="114"/>
        <v xml:space="preserve"> </v>
      </c>
      <c r="AA232" s="178" t="str">
        <f t="shared" si="115"/>
        <v xml:space="preserve"> </v>
      </c>
      <c r="AB232" s="178" t="str">
        <f t="shared" si="116"/>
        <v xml:space="preserve"> </v>
      </c>
      <c r="AC232" s="178" t="str">
        <f t="shared" si="117"/>
        <v xml:space="preserve"> </v>
      </c>
      <c r="AD232" s="178" t="str">
        <f t="shared" si="118"/>
        <v xml:space="preserve"> </v>
      </c>
      <c r="AE232" s="178" t="str">
        <f t="shared" si="119"/>
        <v xml:space="preserve"> </v>
      </c>
      <c r="AF232" s="224" t="str">
        <f t="shared" si="120"/>
        <v xml:space="preserve"> </v>
      </c>
      <c r="AG232" s="224" t="str">
        <f t="shared" si="121"/>
        <v xml:space="preserve"> </v>
      </c>
      <c r="AH232" s="224" t="str">
        <f t="shared" si="122"/>
        <v xml:space="preserve"> </v>
      </c>
      <c r="AI232" s="224" t="str">
        <f t="shared" si="95"/>
        <v xml:space="preserve"> </v>
      </c>
      <c r="AJ232" s="224" t="str">
        <f t="shared" si="96"/>
        <v xml:space="preserve"> </v>
      </c>
      <c r="AK232" s="224" t="str">
        <f t="shared" si="123"/>
        <v xml:space="preserve"> </v>
      </c>
      <c r="AL232" s="224" t="str">
        <f>IF($A232="N/A"," ",IF(PV=1,0,'Pricing Inputs3'!R265))</f>
        <v xml:space="preserve"> </v>
      </c>
      <c r="AM232" s="313" t="str">
        <f t="shared" si="97"/>
        <v xml:space="preserve"> </v>
      </c>
      <c r="BQ232" t="str">
        <f t="shared" si="98"/>
        <v xml:space="preserve"> </v>
      </c>
      <c r="BR232" t="str">
        <f t="shared" si="99"/>
        <v xml:space="preserve"> </v>
      </c>
      <c r="BS232" t="str">
        <f t="shared" si="100"/>
        <v xml:space="preserve"> </v>
      </c>
    </row>
    <row r="233" spans="1:71" x14ac:dyDescent="0.2">
      <c r="A233" s="253" t="str">
        <f>IF(A232="N/A","N/A",IF(EDATE(A232,1)&gt;Inputs!$Q$5,"N/A",EDATE(A232,1)))</f>
        <v>N/A</v>
      </c>
      <c r="B233" s="324" t="str">
        <f t="shared" si="93"/>
        <v xml:space="preserve"> </v>
      </c>
      <c r="C233" s="172" t="str">
        <f t="shared" si="101"/>
        <v xml:space="preserve"> </v>
      </c>
      <c r="D233" s="172" t="str">
        <f t="shared" si="102"/>
        <v xml:space="preserve"> </v>
      </c>
      <c r="E233" s="172" t="str">
        <f t="shared" si="103"/>
        <v xml:space="preserve"> </v>
      </c>
      <c r="F233" s="172" t="str">
        <f t="shared" si="104"/>
        <v xml:space="preserve"> </v>
      </c>
      <c r="G233" s="172" t="str">
        <f t="shared" si="105"/>
        <v xml:space="preserve"> </v>
      </c>
      <c r="H233" s="172" t="str">
        <f t="shared" si="106"/>
        <v xml:space="preserve"> </v>
      </c>
      <c r="I233" s="172" t="str">
        <f t="shared" si="107"/>
        <v xml:space="preserve"> </v>
      </c>
      <c r="J233" s="172" t="str">
        <f t="shared" si="108"/>
        <v xml:space="preserve"> </v>
      </c>
      <c r="K233" s="172" t="str">
        <f t="shared" si="109"/>
        <v xml:space="preserve"> </v>
      </c>
      <c r="L233" s="250" t="str">
        <f>IF($A233="N/A"," ",IF(Pricetype3=2,MAX(C233,0),IF(OR(Pricetype3=1,Pricetype3=4),IF(C233=0,0,(_xll.EURO(C233,Strikeprice3,0,0,($AH233+IF(Smile=TRUE,VLOOKUP(MAX(-5,Strikeprice3-C233),Volsmile,2),0)),($A233-DateToday)+15,IF(Pricetype3=1,1,0),0))),C233)))</f>
        <v xml:space="preserve"> </v>
      </c>
      <c r="M233" s="250" t="str">
        <f>IF($A233="N/A"," ",IF(Pricetype3=2,MAX(D233,0),IF(OR(Pricetype3=1,Pricetype3=4),IF(D233=0,0,(_xll.EURO(D233,Strikeprice3,0,0,($AH233+IF(Smile=TRUE,VLOOKUP(MAX(-5,Strikeprice3-D233),Volsmile,2),0)),($A233-DateToday)+15,IF(Pricetype3=1,1,0),0))),D233)))</f>
        <v xml:space="preserve"> </v>
      </c>
      <c r="N233" s="250" t="str">
        <f>IF($A233="N/A"," ",IF(Pricetype3=2,MAX(E233,0),IF(OR(Pricetype3=1,Pricetype3=4),IF(E233=0,0,(_xll.EURO(E233,Strikeprice3,0,0,($AK233+IF(Smile=TRUE,VLOOKUP(MAX(-5,Strikeprice3-E233),Volsmile,2),0)),($A233-DateToday)+15,IF(Pricetype3=1,1,0),0))),E233)))</f>
        <v xml:space="preserve"> </v>
      </c>
      <c r="O233" s="250" t="str">
        <f>IF($A233="N/A"," ",IF(Pricetype3=2,MAX(F233,0),IF(OR(Pricetype3=1,Pricetype3=4),IF(F233=0,0,(_xll.EURO(F233,Strikeprice3,0,0,($AK233+IF(Smile=TRUE,VLOOKUP(MAX(-5,Strikeprice3-F233),Volsmile,2),0)),($A233-DateToday)+15,IF(Pricetype3=1,1,0),0))),F233)))</f>
        <v xml:space="preserve"> </v>
      </c>
      <c r="P233" s="250" t="str">
        <f>IF($A233="N/A"," ",IF(Pricetype3=2,MAX(G233,0),IF(OR(Pricetype3=1,Pricetype3=4),IF(G233=0,0,(_xll.EURO(G233,Strikeprice3,0,0,($AK233+IF(Smile=TRUE,VLOOKUP(MAX(-5,Strikeprice3-G233),Volsmile,2),0)),($A233-DateToday)+15,IF(Pricetype3=1,1,0),0))),G233)))</f>
        <v xml:space="preserve"> </v>
      </c>
      <c r="Q233" s="250" t="str">
        <f>IF($A233="N/A"," ",IF(Pricetype3=2,MAX(H233,0),IF(OR(Pricetype3=1,Pricetype3=4),IF(H233=0,0,(_xll.EURO(H233,Strikeprice3,0,0,($AK233+IF(Smile=TRUE,VLOOKUP(MAX(-5,Strikeprice3-H233),Volsmile,2),0)),($A233-DateToday)+15,IF(Pricetype3=1,1,0),0))),H233)))</f>
        <v xml:space="preserve"> </v>
      </c>
      <c r="R233" s="250" t="str">
        <f>IF($A233="N/A"," ",IF(Pricetype3=2,MAX(I233,0),IF(OR(Pricetype3=1,Pricetype3=4),IF(I233=0,0,(_xll.EURO(I233,Strikeprice3,0,0,($AK233+IF(Smile=TRUE,VLOOKUP(MAX(-5,Strikeprice3-I233),Volsmile,2),0)),($A233-DateToday)+15,IF(Pricetype3=1,1,0),0))),I233)))</f>
        <v xml:space="preserve"> </v>
      </c>
      <c r="S233" s="250" t="str">
        <f>IF($A233="N/A"," ",IF(Pricetype3=2,MAX(J233,0),IF(OR(Pricetype3=1,Pricetype3=4),IF(J233=0,0,(_xll.EURO(J233,Strikeprice3,0,0,($AK233+IF(Smile=TRUE,VLOOKUP(MAX(-5,Strikeprice3-J233),Volsmile,2),0)),($A233-DateToday)+15,IF(Pricetype3=1,1,0),0))),J233)))</f>
        <v xml:space="preserve"> </v>
      </c>
      <c r="T233" s="250" t="str">
        <f>IF($A233="N/A"," ",IF(Pricetype3=2,MAX(K233,0),IF(OR(Pricetype3=1,Pricetype3=4),IF(K233=0,0,(_xll.EURO(K233,Strikeprice3,0,0,($AK233+IF(Smile=TRUE,VLOOKUP(MAX(-5,Strikeprice3-K233),Volsmile,2),0)),($A233-DateToday)+15,IF(Pricetype3=1,1,0),0))),K233)))</f>
        <v xml:space="preserve"> </v>
      </c>
      <c r="U233" s="177" t="str">
        <f t="shared" si="94"/>
        <v xml:space="preserve"> </v>
      </c>
      <c r="V233" s="178" t="str">
        <f t="shared" si="110"/>
        <v xml:space="preserve"> </v>
      </c>
      <c r="W233" s="178" t="str">
        <f t="shared" si="111"/>
        <v xml:space="preserve"> </v>
      </c>
      <c r="X233" s="178" t="str">
        <f t="shared" si="112"/>
        <v xml:space="preserve"> </v>
      </c>
      <c r="Y233" s="178" t="str">
        <f t="shared" si="113"/>
        <v xml:space="preserve"> </v>
      </c>
      <c r="Z233" s="178" t="str">
        <f t="shared" si="114"/>
        <v xml:space="preserve"> </v>
      </c>
      <c r="AA233" s="178" t="str">
        <f t="shared" si="115"/>
        <v xml:space="preserve"> </v>
      </c>
      <c r="AB233" s="178" t="str">
        <f t="shared" si="116"/>
        <v xml:space="preserve"> </v>
      </c>
      <c r="AC233" s="178" t="str">
        <f t="shared" si="117"/>
        <v xml:space="preserve"> </v>
      </c>
      <c r="AD233" s="178" t="str">
        <f t="shared" si="118"/>
        <v xml:space="preserve"> </v>
      </c>
      <c r="AE233" s="178" t="str">
        <f t="shared" si="119"/>
        <v xml:space="preserve"> </v>
      </c>
      <c r="AF233" s="224" t="str">
        <f t="shared" si="120"/>
        <v xml:space="preserve"> </v>
      </c>
      <c r="AG233" s="224" t="str">
        <f t="shared" si="121"/>
        <v xml:space="preserve"> </v>
      </c>
      <c r="AH233" s="224" t="str">
        <f t="shared" si="122"/>
        <v xml:space="preserve"> </v>
      </c>
      <c r="AI233" s="224" t="str">
        <f t="shared" si="95"/>
        <v xml:space="preserve"> </v>
      </c>
      <c r="AJ233" s="224" t="str">
        <f t="shared" si="96"/>
        <v xml:space="preserve"> </v>
      </c>
      <c r="AK233" s="224" t="str">
        <f t="shared" si="123"/>
        <v xml:space="preserve"> </v>
      </c>
      <c r="AL233" s="224" t="str">
        <f>IF($A233="N/A"," ",IF(PV=1,0,'Pricing Inputs3'!R266))</f>
        <v xml:space="preserve"> </v>
      </c>
      <c r="AM233" s="313" t="str">
        <f t="shared" si="97"/>
        <v xml:space="preserve"> </v>
      </c>
      <c r="BQ233" t="str">
        <f t="shared" si="98"/>
        <v xml:space="preserve"> </v>
      </c>
      <c r="BR233" t="str">
        <f t="shared" si="99"/>
        <v xml:space="preserve"> </v>
      </c>
      <c r="BS233" t="str">
        <f t="shared" si="100"/>
        <v xml:space="preserve"> </v>
      </c>
    </row>
    <row r="234" spans="1:71" x14ac:dyDescent="0.2">
      <c r="A234" s="253" t="str">
        <f>IF(A233="N/A","N/A",IF(EDATE(A233,1)&gt;Inputs!$Q$5,"N/A",EDATE(A233,1)))</f>
        <v>N/A</v>
      </c>
      <c r="B234" s="324" t="str">
        <f t="shared" si="93"/>
        <v xml:space="preserve"> </v>
      </c>
      <c r="C234" s="172" t="str">
        <f t="shared" si="101"/>
        <v xml:space="preserve"> </v>
      </c>
      <c r="D234" s="172" t="str">
        <f t="shared" si="102"/>
        <v xml:space="preserve"> </v>
      </c>
      <c r="E234" s="172" t="str">
        <f t="shared" si="103"/>
        <v xml:space="preserve"> </v>
      </c>
      <c r="F234" s="172" t="str">
        <f t="shared" si="104"/>
        <v xml:space="preserve"> </v>
      </c>
      <c r="G234" s="172" t="str">
        <f t="shared" si="105"/>
        <v xml:space="preserve"> </v>
      </c>
      <c r="H234" s="172" t="str">
        <f t="shared" si="106"/>
        <v xml:space="preserve"> </v>
      </c>
      <c r="I234" s="172" t="str">
        <f t="shared" si="107"/>
        <v xml:space="preserve"> </v>
      </c>
      <c r="J234" s="172" t="str">
        <f t="shared" si="108"/>
        <v xml:space="preserve"> </v>
      </c>
      <c r="K234" s="172" t="str">
        <f t="shared" si="109"/>
        <v xml:space="preserve"> </v>
      </c>
      <c r="L234" s="250" t="str">
        <f>IF($A234="N/A"," ",IF(Pricetype3=2,MAX(C234,0),IF(OR(Pricetype3=1,Pricetype3=4),IF(C234=0,0,(_xll.EURO(C234,Strikeprice3,0,0,($AH234+IF(Smile=TRUE,VLOOKUP(MAX(-5,Strikeprice3-C234),Volsmile,2),0)),($A234-DateToday)+15,IF(Pricetype3=1,1,0),0))),C234)))</f>
        <v xml:space="preserve"> </v>
      </c>
      <c r="M234" s="250" t="str">
        <f>IF($A234="N/A"," ",IF(Pricetype3=2,MAX(D234,0),IF(OR(Pricetype3=1,Pricetype3=4),IF(D234=0,0,(_xll.EURO(D234,Strikeprice3,0,0,($AH234+IF(Smile=TRUE,VLOOKUP(MAX(-5,Strikeprice3-D234),Volsmile,2),0)),($A234-DateToday)+15,IF(Pricetype3=1,1,0),0))),D234)))</f>
        <v xml:space="preserve"> </v>
      </c>
      <c r="N234" s="250" t="str">
        <f>IF($A234="N/A"," ",IF(Pricetype3=2,MAX(E234,0),IF(OR(Pricetype3=1,Pricetype3=4),IF(E234=0,0,(_xll.EURO(E234,Strikeprice3,0,0,($AK234+IF(Smile=TRUE,VLOOKUP(MAX(-5,Strikeprice3-E234),Volsmile,2),0)),($A234-DateToday)+15,IF(Pricetype3=1,1,0),0))),E234)))</f>
        <v xml:space="preserve"> </v>
      </c>
      <c r="O234" s="250" t="str">
        <f>IF($A234="N/A"," ",IF(Pricetype3=2,MAX(F234,0),IF(OR(Pricetype3=1,Pricetype3=4),IF(F234=0,0,(_xll.EURO(F234,Strikeprice3,0,0,($AK234+IF(Smile=TRUE,VLOOKUP(MAX(-5,Strikeprice3-F234),Volsmile,2),0)),($A234-DateToday)+15,IF(Pricetype3=1,1,0),0))),F234)))</f>
        <v xml:space="preserve"> </v>
      </c>
      <c r="P234" s="250" t="str">
        <f>IF($A234="N/A"," ",IF(Pricetype3=2,MAX(G234,0),IF(OR(Pricetype3=1,Pricetype3=4),IF(G234=0,0,(_xll.EURO(G234,Strikeprice3,0,0,($AK234+IF(Smile=TRUE,VLOOKUP(MAX(-5,Strikeprice3-G234),Volsmile,2),0)),($A234-DateToday)+15,IF(Pricetype3=1,1,0),0))),G234)))</f>
        <v xml:space="preserve"> </v>
      </c>
      <c r="Q234" s="250" t="str">
        <f>IF($A234="N/A"," ",IF(Pricetype3=2,MAX(H234,0),IF(OR(Pricetype3=1,Pricetype3=4),IF(H234=0,0,(_xll.EURO(H234,Strikeprice3,0,0,($AK234+IF(Smile=TRUE,VLOOKUP(MAX(-5,Strikeprice3-H234),Volsmile,2),0)),($A234-DateToday)+15,IF(Pricetype3=1,1,0),0))),H234)))</f>
        <v xml:space="preserve"> </v>
      </c>
      <c r="R234" s="250" t="str">
        <f>IF($A234="N/A"," ",IF(Pricetype3=2,MAX(I234,0),IF(OR(Pricetype3=1,Pricetype3=4),IF(I234=0,0,(_xll.EURO(I234,Strikeprice3,0,0,($AK234+IF(Smile=TRUE,VLOOKUP(MAX(-5,Strikeprice3-I234),Volsmile,2),0)),($A234-DateToday)+15,IF(Pricetype3=1,1,0),0))),I234)))</f>
        <v xml:space="preserve"> </v>
      </c>
      <c r="S234" s="250" t="str">
        <f>IF($A234="N/A"," ",IF(Pricetype3=2,MAX(J234,0),IF(OR(Pricetype3=1,Pricetype3=4),IF(J234=0,0,(_xll.EURO(J234,Strikeprice3,0,0,($AK234+IF(Smile=TRUE,VLOOKUP(MAX(-5,Strikeprice3-J234),Volsmile,2),0)),($A234-DateToday)+15,IF(Pricetype3=1,1,0),0))),J234)))</f>
        <v xml:space="preserve"> </v>
      </c>
      <c r="T234" s="250" t="str">
        <f>IF($A234="N/A"," ",IF(Pricetype3=2,MAX(K234,0),IF(OR(Pricetype3=1,Pricetype3=4),IF(K234=0,0,(_xll.EURO(K234,Strikeprice3,0,0,($AK234+IF(Smile=TRUE,VLOOKUP(MAX(-5,Strikeprice3-K234),Volsmile,2),0)),($A234-DateToday)+15,IF(Pricetype3=1,1,0),0))),K234)))</f>
        <v xml:space="preserve"> </v>
      </c>
      <c r="U234" s="177" t="str">
        <f t="shared" si="94"/>
        <v xml:space="preserve"> </v>
      </c>
      <c r="V234" s="178" t="str">
        <f t="shared" si="110"/>
        <v xml:space="preserve"> </v>
      </c>
      <c r="W234" s="178" t="str">
        <f t="shared" si="111"/>
        <v xml:space="preserve"> </v>
      </c>
      <c r="X234" s="178" t="str">
        <f t="shared" si="112"/>
        <v xml:space="preserve"> </v>
      </c>
      <c r="Y234" s="178" t="str">
        <f t="shared" si="113"/>
        <v xml:space="preserve"> </v>
      </c>
      <c r="Z234" s="178" t="str">
        <f t="shared" si="114"/>
        <v xml:space="preserve"> </v>
      </c>
      <c r="AA234" s="178" t="str">
        <f t="shared" si="115"/>
        <v xml:space="preserve"> </v>
      </c>
      <c r="AB234" s="178" t="str">
        <f t="shared" si="116"/>
        <v xml:space="preserve"> </v>
      </c>
      <c r="AC234" s="178" t="str">
        <f t="shared" si="117"/>
        <v xml:space="preserve"> </v>
      </c>
      <c r="AD234" s="178" t="str">
        <f t="shared" si="118"/>
        <v xml:space="preserve"> </v>
      </c>
      <c r="AE234" s="178" t="str">
        <f t="shared" si="119"/>
        <v xml:space="preserve"> </v>
      </c>
      <c r="AF234" s="224" t="str">
        <f t="shared" si="120"/>
        <v xml:space="preserve"> </v>
      </c>
      <c r="AG234" s="224" t="str">
        <f t="shared" si="121"/>
        <v xml:space="preserve"> </v>
      </c>
      <c r="AH234" s="224" t="str">
        <f t="shared" si="122"/>
        <v xml:space="preserve"> </v>
      </c>
      <c r="AI234" s="224" t="str">
        <f t="shared" si="95"/>
        <v xml:space="preserve"> </v>
      </c>
      <c r="AJ234" s="224" t="str">
        <f t="shared" si="96"/>
        <v xml:space="preserve"> </v>
      </c>
      <c r="AK234" s="224" t="str">
        <f t="shared" si="123"/>
        <v xml:space="preserve"> </v>
      </c>
      <c r="AL234" s="224" t="str">
        <f>IF($A234="N/A"," ",IF(PV=1,0,'Pricing Inputs3'!R267))</f>
        <v xml:space="preserve"> </v>
      </c>
      <c r="AM234" s="313" t="str">
        <f t="shared" si="97"/>
        <v xml:space="preserve"> </v>
      </c>
      <c r="BQ234" t="str">
        <f t="shared" si="98"/>
        <v xml:space="preserve"> </v>
      </c>
      <c r="BR234" t="str">
        <f t="shared" si="99"/>
        <v xml:space="preserve"> </v>
      </c>
      <c r="BS234" t="str">
        <f t="shared" si="100"/>
        <v xml:space="preserve"> </v>
      </c>
    </row>
    <row r="235" spans="1:71" x14ac:dyDescent="0.2">
      <c r="A235" s="253" t="str">
        <f>IF(A234="N/A","N/A",IF(EDATE(A234,1)&gt;Inputs!$Q$5,"N/A",EDATE(A234,1)))</f>
        <v>N/A</v>
      </c>
      <c r="B235" s="324" t="str">
        <f t="shared" si="93"/>
        <v xml:space="preserve"> </v>
      </c>
      <c r="C235" s="172" t="str">
        <f t="shared" si="101"/>
        <v xml:space="preserve"> </v>
      </c>
      <c r="D235" s="172" t="str">
        <f t="shared" si="102"/>
        <v xml:space="preserve"> </v>
      </c>
      <c r="E235" s="172" t="str">
        <f t="shared" si="103"/>
        <v xml:space="preserve"> </v>
      </c>
      <c r="F235" s="172" t="str">
        <f t="shared" si="104"/>
        <v xml:space="preserve"> </v>
      </c>
      <c r="G235" s="172" t="str">
        <f t="shared" si="105"/>
        <v xml:space="preserve"> </v>
      </c>
      <c r="H235" s="172" t="str">
        <f t="shared" si="106"/>
        <v xml:space="preserve"> </v>
      </c>
      <c r="I235" s="172" t="str">
        <f t="shared" si="107"/>
        <v xml:space="preserve"> </v>
      </c>
      <c r="J235" s="172" t="str">
        <f t="shared" si="108"/>
        <v xml:space="preserve"> </v>
      </c>
      <c r="K235" s="172" t="str">
        <f t="shared" si="109"/>
        <v xml:space="preserve"> </v>
      </c>
      <c r="L235" s="250" t="str">
        <f>IF($A235="N/A"," ",IF(Pricetype3=2,MAX(C235,0),IF(OR(Pricetype3=1,Pricetype3=4),IF(C235=0,0,(_xll.EURO(C235,Strikeprice3,0,0,($AH235+IF(Smile=TRUE,VLOOKUP(MAX(-5,Strikeprice3-C235),Volsmile,2),0)),($A235-DateToday)+15,IF(Pricetype3=1,1,0),0))),C235)))</f>
        <v xml:space="preserve"> </v>
      </c>
      <c r="M235" s="250" t="str">
        <f>IF($A235="N/A"," ",IF(Pricetype3=2,MAX(D235,0),IF(OR(Pricetype3=1,Pricetype3=4),IF(D235=0,0,(_xll.EURO(D235,Strikeprice3,0,0,($AH235+IF(Smile=TRUE,VLOOKUP(MAX(-5,Strikeprice3-D235),Volsmile,2),0)),($A235-DateToday)+15,IF(Pricetype3=1,1,0),0))),D235)))</f>
        <v xml:space="preserve"> </v>
      </c>
      <c r="N235" s="250" t="str">
        <f>IF($A235="N/A"," ",IF(Pricetype3=2,MAX(E235,0),IF(OR(Pricetype3=1,Pricetype3=4),IF(E235=0,0,(_xll.EURO(E235,Strikeprice3,0,0,($AK235+IF(Smile=TRUE,VLOOKUP(MAX(-5,Strikeprice3-E235),Volsmile,2),0)),($A235-DateToday)+15,IF(Pricetype3=1,1,0),0))),E235)))</f>
        <v xml:space="preserve"> </v>
      </c>
      <c r="O235" s="250" t="str">
        <f>IF($A235="N/A"," ",IF(Pricetype3=2,MAX(F235,0),IF(OR(Pricetype3=1,Pricetype3=4),IF(F235=0,0,(_xll.EURO(F235,Strikeprice3,0,0,($AK235+IF(Smile=TRUE,VLOOKUP(MAX(-5,Strikeprice3-F235),Volsmile,2),0)),($A235-DateToday)+15,IF(Pricetype3=1,1,0),0))),F235)))</f>
        <v xml:space="preserve"> </v>
      </c>
      <c r="P235" s="250" t="str">
        <f>IF($A235="N/A"," ",IF(Pricetype3=2,MAX(G235,0),IF(OR(Pricetype3=1,Pricetype3=4),IF(G235=0,0,(_xll.EURO(G235,Strikeprice3,0,0,($AK235+IF(Smile=TRUE,VLOOKUP(MAX(-5,Strikeprice3-G235),Volsmile,2),0)),($A235-DateToday)+15,IF(Pricetype3=1,1,0),0))),G235)))</f>
        <v xml:space="preserve"> </v>
      </c>
      <c r="Q235" s="250" t="str">
        <f>IF($A235="N/A"," ",IF(Pricetype3=2,MAX(H235,0),IF(OR(Pricetype3=1,Pricetype3=4),IF(H235=0,0,(_xll.EURO(H235,Strikeprice3,0,0,($AK235+IF(Smile=TRUE,VLOOKUP(MAX(-5,Strikeprice3-H235),Volsmile,2),0)),($A235-DateToday)+15,IF(Pricetype3=1,1,0),0))),H235)))</f>
        <v xml:space="preserve"> </v>
      </c>
      <c r="R235" s="250" t="str">
        <f>IF($A235="N/A"," ",IF(Pricetype3=2,MAX(I235,0),IF(OR(Pricetype3=1,Pricetype3=4),IF(I235=0,0,(_xll.EURO(I235,Strikeprice3,0,0,($AK235+IF(Smile=TRUE,VLOOKUP(MAX(-5,Strikeprice3-I235),Volsmile,2),0)),($A235-DateToday)+15,IF(Pricetype3=1,1,0),0))),I235)))</f>
        <v xml:space="preserve"> </v>
      </c>
      <c r="S235" s="250" t="str">
        <f>IF($A235="N/A"," ",IF(Pricetype3=2,MAX(J235,0),IF(OR(Pricetype3=1,Pricetype3=4),IF(J235=0,0,(_xll.EURO(J235,Strikeprice3,0,0,($AK235+IF(Smile=TRUE,VLOOKUP(MAX(-5,Strikeprice3-J235),Volsmile,2),0)),($A235-DateToday)+15,IF(Pricetype3=1,1,0),0))),J235)))</f>
        <v xml:space="preserve"> </v>
      </c>
      <c r="T235" s="250" t="str">
        <f>IF($A235="N/A"," ",IF(Pricetype3=2,MAX(K235,0),IF(OR(Pricetype3=1,Pricetype3=4),IF(K235=0,0,(_xll.EURO(K235,Strikeprice3,0,0,($AK235+IF(Smile=TRUE,VLOOKUP(MAX(-5,Strikeprice3-K235),Volsmile,2),0)),($A235-DateToday)+15,IF(Pricetype3=1,1,0),0))),K235)))</f>
        <v xml:space="preserve"> </v>
      </c>
      <c r="U235" s="177" t="str">
        <f t="shared" si="94"/>
        <v xml:space="preserve"> </v>
      </c>
      <c r="V235" s="178" t="str">
        <f t="shared" si="110"/>
        <v xml:space="preserve"> </v>
      </c>
      <c r="W235" s="178" t="str">
        <f t="shared" si="111"/>
        <v xml:space="preserve"> </v>
      </c>
      <c r="X235" s="178" t="str">
        <f t="shared" si="112"/>
        <v xml:space="preserve"> </v>
      </c>
      <c r="Y235" s="178" t="str">
        <f t="shared" si="113"/>
        <v xml:space="preserve"> </v>
      </c>
      <c r="Z235" s="178" t="str">
        <f t="shared" si="114"/>
        <v xml:space="preserve"> </v>
      </c>
      <c r="AA235" s="178" t="str">
        <f t="shared" si="115"/>
        <v xml:space="preserve"> </v>
      </c>
      <c r="AB235" s="178" t="str">
        <f t="shared" si="116"/>
        <v xml:space="preserve"> </v>
      </c>
      <c r="AC235" s="178" t="str">
        <f t="shared" si="117"/>
        <v xml:space="preserve"> </v>
      </c>
      <c r="AD235" s="178" t="str">
        <f t="shared" si="118"/>
        <v xml:space="preserve"> </v>
      </c>
      <c r="AE235" s="178" t="str">
        <f t="shared" si="119"/>
        <v xml:space="preserve"> </v>
      </c>
      <c r="AF235" s="224" t="str">
        <f t="shared" si="120"/>
        <v xml:space="preserve"> </v>
      </c>
      <c r="AG235" s="224" t="str">
        <f t="shared" si="121"/>
        <v xml:space="preserve"> </v>
      </c>
      <c r="AH235" s="224" t="str">
        <f t="shared" si="122"/>
        <v xml:space="preserve"> </v>
      </c>
      <c r="AI235" s="224" t="str">
        <f t="shared" si="95"/>
        <v xml:space="preserve"> </v>
      </c>
      <c r="AJ235" s="224" t="str">
        <f t="shared" si="96"/>
        <v xml:space="preserve"> </v>
      </c>
      <c r="AK235" s="224" t="str">
        <f t="shared" si="123"/>
        <v xml:space="preserve"> </v>
      </c>
      <c r="AL235" s="224" t="str">
        <f>IF($A235="N/A"," ",IF(PV=1,0,'Pricing Inputs3'!R268))</f>
        <v xml:space="preserve"> </v>
      </c>
      <c r="AM235" s="313" t="str">
        <f t="shared" si="97"/>
        <v xml:space="preserve"> </v>
      </c>
      <c r="BQ235" t="str">
        <f t="shared" si="98"/>
        <v xml:space="preserve"> </v>
      </c>
      <c r="BR235" t="str">
        <f t="shared" si="99"/>
        <v xml:space="preserve"> </v>
      </c>
      <c r="BS235" t="str">
        <f t="shared" si="100"/>
        <v xml:space="preserve"> </v>
      </c>
    </row>
    <row r="236" spans="1:71" x14ac:dyDescent="0.2">
      <c r="A236" s="253" t="str">
        <f>IF(A235="N/A","N/A",IF(EDATE(A235,1)&gt;Inputs!$Q$5,"N/A",EDATE(A235,1)))</f>
        <v>N/A</v>
      </c>
      <c r="B236" s="324" t="str">
        <f t="shared" si="93"/>
        <v xml:space="preserve"> </v>
      </c>
      <c r="C236" s="172" t="str">
        <f t="shared" si="101"/>
        <v xml:space="preserve"> </v>
      </c>
      <c r="D236" s="172" t="str">
        <f t="shared" si="102"/>
        <v xml:space="preserve"> </v>
      </c>
      <c r="E236" s="172" t="str">
        <f t="shared" si="103"/>
        <v xml:space="preserve"> </v>
      </c>
      <c r="F236" s="172" t="str">
        <f t="shared" si="104"/>
        <v xml:space="preserve"> </v>
      </c>
      <c r="G236" s="172" t="str">
        <f t="shared" si="105"/>
        <v xml:space="preserve"> </v>
      </c>
      <c r="H236" s="172" t="str">
        <f t="shared" si="106"/>
        <v xml:space="preserve"> </v>
      </c>
      <c r="I236" s="172" t="str">
        <f t="shared" si="107"/>
        <v xml:space="preserve"> </v>
      </c>
      <c r="J236" s="172" t="str">
        <f t="shared" si="108"/>
        <v xml:space="preserve"> </v>
      </c>
      <c r="K236" s="172" t="str">
        <f t="shared" si="109"/>
        <v xml:space="preserve"> </v>
      </c>
      <c r="L236" s="250" t="str">
        <f>IF($A236="N/A"," ",IF(Pricetype3=2,MAX(C236,0),IF(OR(Pricetype3=1,Pricetype3=4),IF(C236=0,0,(_xll.EURO(C236,Strikeprice3,0,0,($AH236+IF(Smile=TRUE,VLOOKUP(MAX(-5,Strikeprice3-C236),Volsmile,2),0)),($A236-DateToday)+15,IF(Pricetype3=1,1,0),0))),C236)))</f>
        <v xml:space="preserve"> </v>
      </c>
      <c r="M236" s="250" t="str">
        <f>IF($A236="N/A"," ",IF(Pricetype3=2,MAX(D236,0),IF(OR(Pricetype3=1,Pricetype3=4),IF(D236=0,0,(_xll.EURO(D236,Strikeprice3,0,0,($AH236+IF(Smile=TRUE,VLOOKUP(MAX(-5,Strikeprice3-D236),Volsmile,2),0)),($A236-DateToday)+15,IF(Pricetype3=1,1,0),0))),D236)))</f>
        <v xml:space="preserve"> </v>
      </c>
      <c r="N236" s="250" t="str">
        <f>IF($A236="N/A"," ",IF(Pricetype3=2,MAX(E236,0),IF(OR(Pricetype3=1,Pricetype3=4),IF(E236=0,0,(_xll.EURO(E236,Strikeprice3,0,0,($AK236+IF(Smile=TRUE,VLOOKUP(MAX(-5,Strikeprice3-E236),Volsmile,2),0)),($A236-DateToday)+15,IF(Pricetype3=1,1,0),0))),E236)))</f>
        <v xml:space="preserve"> </v>
      </c>
      <c r="O236" s="250" t="str">
        <f>IF($A236="N/A"," ",IF(Pricetype3=2,MAX(F236,0),IF(OR(Pricetype3=1,Pricetype3=4),IF(F236=0,0,(_xll.EURO(F236,Strikeprice3,0,0,($AK236+IF(Smile=TRUE,VLOOKUP(MAX(-5,Strikeprice3-F236),Volsmile,2),0)),($A236-DateToday)+15,IF(Pricetype3=1,1,0),0))),F236)))</f>
        <v xml:space="preserve"> </v>
      </c>
      <c r="P236" s="250" t="str">
        <f>IF($A236="N/A"," ",IF(Pricetype3=2,MAX(G236,0),IF(OR(Pricetype3=1,Pricetype3=4),IF(G236=0,0,(_xll.EURO(G236,Strikeprice3,0,0,($AK236+IF(Smile=TRUE,VLOOKUP(MAX(-5,Strikeprice3-G236),Volsmile,2),0)),($A236-DateToday)+15,IF(Pricetype3=1,1,0),0))),G236)))</f>
        <v xml:space="preserve"> </v>
      </c>
      <c r="Q236" s="250" t="str">
        <f>IF($A236="N/A"," ",IF(Pricetype3=2,MAX(H236,0),IF(OR(Pricetype3=1,Pricetype3=4),IF(H236=0,0,(_xll.EURO(H236,Strikeprice3,0,0,($AK236+IF(Smile=TRUE,VLOOKUP(MAX(-5,Strikeprice3-H236),Volsmile,2),0)),($A236-DateToday)+15,IF(Pricetype3=1,1,0),0))),H236)))</f>
        <v xml:space="preserve"> </v>
      </c>
      <c r="R236" s="250" t="str">
        <f>IF($A236="N/A"," ",IF(Pricetype3=2,MAX(I236,0),IF(OR(Pricetype3=1,Pricetype3=4),IF(I236=0,0,(_xll.EURO(I236,Strikeprice3,0,0,($AK236+IF(Smile=TRUE,VLOOKUP(MAX(-5,Strikeprice3-I236),Volsmile,2),0)),($A236-DateToday)+15,IF(Pricetype3=1,1,0),0))),I236)))</f>
        <v xml:space="preserve"> </v>
      </c>
      <c r="S236" s="250" t="str">
        <f>IF($A236="N/A"," ",IF(Pricetype3=2,MAX(J236,0),IF(OR(Pricetype3=1,Pricetype3=4),IF(J236=0,0,(_xll.EURO(J236,Strikeprice3,0,0,($AK236+IF(Smile=TRUE,VLOOKUP(MAX(-5,Strikeprice3-J236),Volsmile,2),0)),($A236-DateToday)+15,IF(Pricetype3=1,1,0),0))),J236)))</f>
        <v xml:space="preserve"> </v>
      </c>
      <c r="T236" s="250" t="str">
        <f>IF($A236="N/A"," ",IF(Pricetype3=2,MAX(K236,0),IF(OR(Pricetype3=1,Pricetype3=4),IF(K236=0,0,(_xll.EURO(K236,Strikeprice3,0,0,($AK236+IF(Smile=TRUE,VLOOKUP(MAX(-5,Strikeprice3-K236),Volsmile,2),0)),($A236-DateToday)+15,IF(Pricetype3=1,1,0),0))),K236)))</f>
        <v xml:space="preserve"> </v>
      </c>
      <c r="U236" s="177" t="str">
        <f t="shared" si="94"/>
        <v xml:space="preserve"> </v>
      </c>
      <c r="V236" s="178" t="str">
        <f t="shared" si="110"/>
        <v xml:space="preserve"> </v>
      </c>
      <c r="W236" s="178" t="str">
        <f t="shared" si="111"/>
        <v xml:space="preserve"> </v>
      </c>
      <c r="X236" s="178" t="str">
        <f t="shared" si="112"/>
        <v xml:space="preserve"> </v>
      </c>
      <c r="Y236" s="178" t="str">
        <f t="shared" si="113"/>
        <v xml:space="preserve"> </v>
      </c>
      <c r="Z236" s="178" t="str">
        <f t="shared" si="114"/>
        <v xml:space="preserve"> </v>
      </c>
      <c r="AA236" s="178" t="str">
        <f t="shared" si="115"/>
        <v xml:space="preserve"> </v>
      </c>
      <c r="AB236" s="178" t="str">
        <f t="shared" si="116"/>
        <v xml:space="preserve"> </v>
      </c>
      <c r="AC236" s="178" t="str">
        <f t="shared" si="117"/>
        <v xml:space="preserve"> </v>
      </c>
      <c r="AD236" s="178" t="str">
        <f t="shared" si="118"/>
        <v xml:space="preserve"> </v>
      </c>
      <c r="AE236" s="178" t="str">
        <f t="shared" si="119"/>
        <v xml:space="preserve"> </v>
      </c>
      <c r="AF236" s="224" t="str">
        <f t="shared" si="120"/>
        <v xml:space="preserve"> </v>
      </c>
      <c r="AG236" s="224" t="str">
        <f t="shared" si="121"/>
        <v xml:space="preserve"> </v>
      </c>
      <c r="AH236" s="224" t="str">
        <f t="shared" si="122"/>
        <v xml:space="preserve"> </v>
      </c>
      <c r="AI236" s="224" t="str">
        <f t="shared" si="95"/>
        <v xml:space="preserve"> </v>
      </c>
      <c r="AJ236" s="224" t="str">
        <f t="shared" si="96"/>
        <v xml:space="preserve"> </v>
      </c>
      <c r="AK236" s="224" t="str">
        <f t="shared" si="123"/>
        <v xml:space="preserve"> </v>
      </c>
      <c r="AL236" s="224" t="str">
        <f>IF($A236="N/A"," ",IF(PV=1,0,'Pricing Inputs3'!R269))</f>
        <v xml:space="preserve"> </v>
      </c>
      <c r="AM236" s="313" t="str">
        <f t="shared" si="97"/>
        <v xml:space="preserve"> </v>
      </c>
      <c r="BQ236" t="str">
        <f t="shared" si="98"/>
        <v xml:space="preserve"> </v>
      </c>
      <c r="BR236" t="str">
        <f t="shared" si="99"/>
        <v xml:space="preserve"> </v>
      </c>
      <c r="BS236" t="str">
        <f t="shared" si="100"/>
        <v xml:space="preserve"> </v>
      </c>
    </row>
    <row r="237" spans="1:71" x14ac:dyDescent="0.2">
      <c r="A237" s="253" t="str">
        <f>IF(A236="N/A","N/A",IF(EDATE(A236,1)&gt;Inputs!$Q$5,"N/A",EDATE(A236,1)))</f>
        <v>N/A</v>
      </c>
      <c r="B237" s="324" t="str">
        <f t="shared" si="93"/>
        <v xml:space="preserve"> </v>
      </c>
      <c r="C237" s="172" t="str">
        <f t="shared" si="101"/>
        <v xml:space="preserve"> </v>
      </c>
      <c r="D237" s="172" t="str">
        <f t="shared" si="102"/>
        <v xml:space="preserve"> </v>
      </c>
      <c r="E237" s="172" t="str">
        <f t="shared" si="103"/>
        <v xml:space="preserve"> </v>
      </c>
      <c r="F237" s="172" t="str">
        <f t="shared" si="104"/>
        <v xml:space="preserve"> </v>
      </c>
      <c r="G237" s="172" t="str">
        <f t="shared" si="105"/>
        <v xml:space="preserve"> </v>
      </c>
      <c r="H237" s="172" t="str">
        <f t="shared" si="106"/>
        <v xml:space="preserve"> </v>
      </c>
      <c r="I237" s="172" t="str">
        <f t="shared" si="107"/>
        <v xml:space="preserve"> </v>
      </c>
      <c r="J237" s="172" t="str">
        <f t="shared" si="108"/>
        <v xml:space="preserve"> </v>
      </c>
      <c r="K237" s="172" t="str">
        <f t="shared" si="109"/>
        <v xml:space="preserve"> </v>
      </c>
      <c r="L237" s="250" t="str">
        <f>IF($A237="N/A"," ",IF(Pricetype3=2,MAX(C237,0),IF(OR(Pricetype3=1,Pricetype3=4),IF(C237=0,0,(_xll.EURO(C237,Strikeprice3,0,0,($AH237+IF(Smile=TRUE,VLOOKUP(MAX(-5,Strikeprice3-C237),Volsmile,2),0)),($A237-DateToday)+15,IF(Pricetype3=1,1,0),0))),C237)))</f>
        <v xml:space="preserve"> </v>
      </c>
      <c r="M237" s="250" t="str">
        <f>IF($A237="N/A"," ",IF(Pricetype3=2,MAX(D237,0),IF(OR(Pricetype3=1,Pricetype3=4),IF(D237=0,0,(_xll.EURO(D237,Strikeprice3,0,0,($AH237+IF(Smile=TRUE,VLOOKUP(MAX(-5,Strikeprice3-D237),Volsmile,2),0)),($A237-DateToday)+15,IF(Pricetype3=1,1,0),0))),D237)))</f>
        <v xml:space="preserve"> </v>
      </c>
      <c r="N237" s="250" t="str">
        <f>IF($A237="N/A"," ",IF(Pricetype3=2,MAX(E237,0),IF(OR(Pricetype3=1,Pricetype3=4),IF(E237=0,0,(_xll.EURO(E237,Strikeprice3,0,0,($AK237+IF(Smile=TRUE,VLOOKUP(MAX(-5,Strikeprice3-E237),Volsmile,2),0)),($A237-DateToday)+15,IF(Pricetype3=1,1,0),0))),E237)))</f>
        <v xml:space="preserve"> </v>
      </c>
      <c r="O237" s="250" t="str">
        <f>IF($A237="N/A"," ",IF(Pricetype3=2,MAX(F237,0),IF(OR(Pricetype3=1,Pricetype3=4),IF(F237=0,0,(_xll.EURO(F237,Strikeprice3,0,0,($AK237+IF(Smile=TRUE,VLOOKUP(MAX(-5,Strikeprice3-F237),Volsmile,2),0)),($A237-DateToday)+15,IF(Pricetype3=1,1,0),0))),F237)))</f>
        <v xml:space="preserve"> </v>
      </c>
      <c r="P237" s="250" t="str">
        <f>IF($A237="N/A"," ",IF(Pricetype3=2,MAX(G237,0),IF(OR(Pricetype3=1,Pricetype3=4),IF(G237=0,0,(_xll.EURO(G237,Strikeprice3,0,0,($AK237+IF(Smile=TRUE,VLOOKUP(MAX(-5,Strikeprice3-G237),Volsmile,2),0)),($A237-DateToday)+15,IF(Pricetype3=1,1,0),0))),G237)))</f>
        <v xml:space="preserve"> </v>
      </c>
      <c r="Q237" s="250" t="str">
        <f>IF($A237="N/A"," ",IF(Pricetype3=2,MAX(H237,0),IF(OR(Pricetype3=1,Pricetype3=4),IF(H237=0,0,(_xll.EURO(H237,Strikeprice3,0,0,($AK237+IF(Smile=TRUE,VLOOKUP(MAX(-5,Strikeprice3-H237),Volsmile,2),0)),($A237-DateToday)+15,IF(Pricetype3=1,1,0),0))),H237)))</f>
        <v xml:space="preserve"> </v>
      </c>
      <c r="R237" s="250" t="str">
        <f>IF($A237="N/A"," ",IF(Pricetype3=2,MAX(I237,0),IF(OR(Pricetype3=1,Pricetype3=4),IF(I237=0,0,(_xll.EURO(I237,Strikeprice3,0,0,($AK237+IF(Smile=TRUE,VLOOKUP(MAX(-5,Strikeprice3-I237),Volsmile,2),0)),($A237-DateToday)+15,IF(Pricetype3=1,1,0),0))),I237)))</f>
        <v xml:space="preserve"> </v>
      </c>
      <c r="S237" s="250" t="str">
        <f>IF($A237="N/A"," ",IF(Pricetype3=2,MAX(J237,0),IF(OR(Pricetype3=1,Pricetype3=4),IF(J237=0,0,(_xll.EURO(J237,Strikeprice3,0,0,($AK237+IF(Smile=TRUE,VLOOKUP(MAX(-5,Strikeprice3-J237),Volsmile,2),0)),($A237-DateToday)+15,IF(Pricetype3=1,1,0),0))),J237)))</f>
        <v xml:space="preserve"> </v>
      </c>
      <c r="T237" s="250" t="str">
        <f>IF($A237="N/A"," ",IF(Pricetype3=2,MAX(K237,0),IF(OR(Pricetype3=1,Pricetype3=4),IF(K237=0,0,(_xll.EURO(K237,Strikeprice3,0,0,($AK237+IF(Smile=TRUE,VLOOKUP(MAX(-5,Strikeprice3-K237),Volsmile,2),0)),($A237-DateToday)+15,IF(Pricetype3=1,1,0),0))),K237)))</f>
        <v xml:space="preserve"> </v>
      </c>
      <c r="U237" s="177" t="str">
        <f t="shared" si="94"/>
        <v xml:space="preserve"> </v>
      </c>
      <c r="V237" s="178" t="str">
        <f t="shared" si="110"/>
        <v xml:space="preserve"> </v>
      </c>
      <c r="W237" s="178" t="str">
        <f t="shared" si="111"/>
        <v xml:space="preserve"> </v>
      </c>
      <c r="X237" s="178" t="str">
        <f t="shared" si="112"/>
        <v xml:space="preserve"> </v>
      </c>
      <c r="Y237" s="178" t="str">
        <f t="shared" si="113"/>
        <v xml:space="preserve"> </v>
      </c>
      <c r="Z237" s="178" t="str">
        <f t="shared" si="114"/>
        <v xml:space="preserve"> </v>
      </c>
      <c r="AA237" s="178" t="str">
        <f t="shared" si="115"/>
        <v xml:space="preserve"> </v>
      </c>
      <c r="AB237" s="178" t="str">
        <f t="shared" si="116"/>
        <v xml:space="preserve"> </v>
      </c>
      <c r="AC237" s="178" t="str">
        <f t="shared" si="117"/>
        <v xml:space="preserve"> </v>
      </c>
      <c r="AD237" s="178" t="str">
        <f t="shared" si="118"/>
        <v xml:space="preserve"> </v>
      </c>
      <c r="AE237" s="178" t="str">
        <f t="shared" si="119"/>
        <v xml:space="preserve"> </v>
      </c>
      <c r="AF237" s="224" t="str">
        <f t="shared" si="120"/>
        <v xml:space="preserve"> </v>
      </c>
      <c r="AG237" s="224" t="str">
        <f t="shared" si="121"/>
        <v xml:space="preserve"> </v>
      </c>
      <c r="AH237" s="224" t="str">
        <f t="shared" si="122"/>
        <v xml:space="preserve"> </v>
      </c>
      <c r="AI237" s="224" t="str">
        <f t="shared" si="95"/>
        <v xml:space="preserve"> </v>
      </c>
      <c r="AJ237" s="224" t="str">
        <f t="shared" si="96"/>
        <v xml:space="preserve"> </v>
      </c>
      <c r="AK237" s="224" t="str">
        <f t="shared" si="123"/>
        <v xml:space="preserve"> </v>
      </c>
      <c r="AL237" s="224" t="str">
        <f>IF($A237="N/A"," ",IF(PV=1,0,'Pricing Inputs3'!R270))</f>
        <v xml:space="preserve"> </v>
      </c>
      <c r="AM237" s="313" t="str">
        <f t="shared" si="97"/>
        <v xml:space="preserve"> </v>
      </c>
      <c r="BQ237" t="str">
        <f t="shared" si="98"/>
        <v xml:space="preserve"> </v>
      </c>
      <c r="BR237" t="str">
        <f t="shared" si="99"/>
        <v xml:space="preserve"> </v>
      </c>
      <c r="BS237" t="str">
        <f t="shared" si="100"/>
        <v xml:space="preserve"> </v>
      </c>
    </row>
    <row r="238" spans="1:71" x14ac:dyDescent="0.2">
      <c r="A238" s="253" t="str">
        <f>IF(A237="N/A","N/A",IF(EDATE(A237,1)&gt;Inputs!$Q$5,"N/A",EDATE(A237,1)))</f>
        <v>N/A</v>
      </c>
      <c r="B238" s="324" t="str">
        <f t="shared" si="93"/>
        <v xml:space="preserve"> </v>
      </c>
      <c r="C238" s="172" t="str">
        <f t="shared" si="101"/>
        <v xml:space="preserve"> </v>
      </c>
      <c r="D238" s="172" t="str">
        <f t="shared" si="102"/>
        <v xml:space="preserve"> </v>
      </c>
      <c r="E238" s="172" t="str">
        <f t="shared" si="103"/>
        <v xml:space="preserve"> </v>
      </c>
      <c r="F238" s="172" t="str">
        <f t="shared" si="104"/>
        <v xml:space="preserve"> </v>
      </c>
      <c r="G238" s="172" t="str">
        <f t="shared" si="105"/>
        <v xml:space="preserve"> </v>
      </c>
      <c r="H238" s="172" t="str">
        <f t="shared" si="106"/>
        <v xml:space="preserve"> </v>
      </c>
      <c r="I238" s="172" t="str">
        <f t="shared" si="107"/>
        <v xml:space="preserve"> </v>
      </c>
      <c r="J238" s="172" t="str">
        <f t="shared" si="108"/>
        <v xml:space="preserve"> </v>
      </c>
      <c r="K238" s="172" t="str">
        <f t="shared" si="109"/>
        <v xml:space="preserve"> </v>
      </c>
      <c r="L238" s="250" t="str">
        <f>IF($A238="N/A"," ",IF(Pricetype3=2,MAX(C238,0),IF(OR(Pricetype3=1,Pricetype3=4),IF(C238=0,0,(_xll.EURO(C238,Strikeprice3,0,0,($AH238+IF(Smile=TRUE,VLOOKUP(MAX(-5,Strikeprice3-C238),Volsmile,2),0)),($A238-DateToday)+15,IF(Pricetype3=1,1,0),0))),C238)))</f>
        <v xml:space="preserve"> </v>
      </c>
      <c r="M238" s="250" t="str">
        <f>IF($A238="N/A"," ",IF(Pricetype3=2,MAX(D238,0),IF(OR(Pricetype3=1,Pricetype3=4),IF(D238=0,0,(_xll.EURO(D238,Strikeprice3,0,0,($AH238+IF(Smile=TRUE,VLOOKUP(MAX(-5,Strikeprice3-D238),Volsmile,2),0)),($A238-DateToday)+15,IF(Pricetype3=1,1,0),0))),D238)))</f>
        <v xml:space="preserve"> </v>
      </c>
      <c r="N238" s="250" t="str">
        <f>IF($A238="N/A"," ",IF(Pricetype3=2,MAX(E238,0),IF(OR(Pricetype3=1,Pricetype3=4),IF(E238=0,0,(_xll.EURO(E238,Strikeprice3,0,0,($AK238+IF(Smile=TRUE,VLOOKUP(MAX(-5,Strikeprice3-E238),Volsmile,2),0)),($A238-DateToday)+15,IF(Pricetype3=1,1,0),0))),E238)))</f>
        <v xml:space="preserve"> </v>
      </c>
      <c r="O238" s="250" t="str">
        <f>IF($A238="N/A"," ",IF(Pricetype3=2,MAX(F238,0),IF(OR(Pricetype3=1,Pricetype3=4),IF(F238=0,0,(_xll.EURO(F238,Strikeprice3,0,0,($AK238+IF(Smile=TRUE,VLOOKUP(MAX(-5,Strikeprice3-F238),Volsmile,2),0)),($A238-DateToday)+15,IF(Pricetype3=1,1,0),0))),F238)))</f>
        <v xml:space="preserve"> </v>
      </c>
      <c r="P238" s="250" t="str">
        <f>IF($A238="N/A"," ",IF(Pricetype3=2,MAX(G238,0),IF(OR(Pricetype3=1,Pricetype3=4),IF(G238=0,0,(_xll.EURO(G238,Strikeprice3,0,0,($AK238+IF(Smile=TRUE,VLOOKUP(MAX(-5,Strikeprice3-G238),Volsmile,2),0)),($A238-DateToday)+15,IF(Pricetype3=1,1,0),0))),G238)))</f>
        <v xml:space="preserve"> </v>
      </c>
      <c r="Q238" s="250" t="str">
        <f>IF($A238="N/A"," ",IF(Pricetype3=2,MAX(H238,0),IF(OR(Pricetype3=1,Pricetype3=4),IF(H238=0,0,(_xll.EURO(H238,Strikeprice3,0,0,($AK238+IF(Smile=TRUE,VLOOKUP(MAX(-5,Strikeprice3-H238),Volsmile,2),0)),($A238-DateToday)+15,IF(Pricetype3=1,1,0),0))),H238)))</f>
        <v xml:space="preserve"> </v>
      </c>
      <c r="R238" s="250" t="str">
        <f>IF($A238="N/A"," ",IF(Pricetype3=2,MAX(I238,0),IF(OR(Pricetype3=1,Pricetype3=4),IF(I238=0,0,(_xll.EURO(I238,Strikeprice3,0,0,($AK238+IF(Smile=TRUE,VLOOKUP(MAX(-5,Strikeprice3-I238),Volsmile,2),0)),($A238-DateToday)+15,IF(Pricetype3=1,1,0),0))),I238)))</f>
        <v xml:space="preserve"> </v>
      </c>
      <c r="S238" s="250" t="str">
        <f>IF($A238="N/A"," ",IF(Pricetype3=2,MAX(J238,0),IF(OR(Pricetype3=1,Pricetype3=4),IF(J238=0,0,(_xll.EURO(J238,Strikeprice3,0,0,($AK238+IF(Smile=TRUE,VLOOKUP(MAX(-5,Strikeprice3-J238),Volsmile,2),0)),($A238-DateToday)+15,IF(Pricetype3=1,1,0),0))),J238)))</f>
        <v xml:space="preserve"> </v>
      </c>
      <c r="T238" s="250" t="str">
        <f>IF($A238="N/A"," ",IF(Pricetype3=2,MAX(K238,0),IF(OR(Pricetype3=1,Pricetype3=4),IF(K238=0,0,(_xll.EURO(K238,Strikeprice3,0,0,($AK238+IF(Smile=TRUE,VLOOKUP(MAX(-5,Strikeprice3-K238),Volsmile,2),0)),($A238-DateToday)+15,IF(Pricetype3=1,1,0),0))),K238)))</f>
        <v xml:space="preserve"> </v>
      </c>
      <c r="U238" s="177" t="str">
        <f t="shared" si="94"/>
        <v xml:space="preserve"> </v>
      </c>
      <c r="V238" s="178" t="str">
        <f t="shared" si="110"/>
        <v xml:space="preserve"> </v>
      </c>
      <c r="W238" s="178" t="str">
        <f t="shared" si="111"/>
        <v xml:space="preserve"> </v>
      </c>
      <c r="X238" s="178" t="str">
        <f t="shared" si="112"/>
        <v xml:space="preserve"> </v>
      </c>
      <c r="Y238" s="178" t="str">
        <f t="shared" si="113"/>
        <v xml:space="preserve"> </v>
      </c>
      <c r="Z238" s="178" t="str">
        <f t="shared" si="114"/>
        <v xml:space="preserve"> </v>
      </c>
      <c r="AA238" s="178" t="str">
        <f t="shared" si="115"/>
        <v xml:space="preserve"> </v>
      </c>
      <c r="AB238" s="178" t="str">
        <f t="shared" si="116"/>
        <v xml:space="preserve"> </v>
      </c>
      <c r="AC238" s="178" t="str">
        <f t="shared" si="117"/>
        <v xml:space="preserve"> </v>
      </c>
      <c r="AD238" s="178" t="str">
        <f t="shared" si="118"/>
        <v xml:space="preserve"> </v>
      </c>
      <c r="AE238" s="178" t="str">
        <f t="shared" si="119"/>
        <v xml:space="preserve"> </v>
      </c>
      <c r="AF238" s="224" t="str">
        <f t="shared" si="120"/>
        <v xml:space="preserve"> </v>
      </c>
      <c r="AG238" s="224" t="str">
        <f t="shared" si="121"/>
        <v xml:space="preserve"> </v>
      </c>
      <c r="AH238" s="224" t="str">
        <f t="shared" si="122"/>
        <v xml:space="preserve"> </v>
      </c>
      <c r="AI238" s="224" t="str">
        <f t="shared" si="95"/>
        <v xml:space="preserve"> </v>
      </c>
      <c r="AJ238" s="224" t="str">
        <f t="shared" si="96"/>
        <v xml:space="preserve"> </v>
      </c>
      <c r="AK238" s="224" t="str">
        <f t="shared" si="123"/>
        <v xml:space="preserve"> </v>
      </c>
      <c r="AL238" s="224" t="str">
        <f>IF($A238="N/A"," ",IF(PV=1,0,'Pricing Inputs3'!R271))</f>
        <v xml:space="preserve"> </v>
      </c>
      <c r="AM238" s="313" t="str">
        <f t="shared" si="97"/>
        <v xml:space="preserve"> </v>
      </c>
      <c r="BQ238" t="str">
        <f t="shared" si="98"/>
        <v xml:space="preserve"> </v>
      </c>
      <c r="BR238" t="str">
        <f t="shared" si="99"/>
        <v xml:space="preserve"> </v>
      </c>
      <c r="BS238" t="str">
        <f t="shared" si="100"/>
        <v xml:space="preserve"> </v>
      </c>
    </row>
    <row r="239" spans="1:71" x14ac:dyDescent="0.2">
      <c r="A239" s="253" t="str">
        <f>IF(A238="N/A","N/A",IF(EDATE(A238,1)&gt;Inputs!$Q$5,"N/A",EDATE(A238,1)))</f>
        <v>N/A</v>
      </c>
      <c r="B239" s="324" t="str">
        <f t="shared" si="93"/>
        <v xml:space="preserve"> </v>
      </c>
      <c r="C239" s="172" t="str">
        <f t="shared" si="101"/>
        <v xml:space="preserve"> </v>
      </c>
      <c r="D239" s="172" t="str">
        <f t="shared" si="102"/>
        <v xml:space="preserve"> </v>
      </c>
      <c r="E239" s="172" t="str">
        <f t="shared" si="103"/>
        <v xml:space="preserve"> </v>
      </c>
      <c r="F239" s="172" t="str">
        <f t="shared" si="104"/>
        <v xml:space="preserve"> </v>
      </c>
      <c r="G239" s="172" t="str">
        <f t="shared" si="105"/>
        <v xml:space="preserve"> </v>
      </c>
      <c r="H239" s="172" t="str">
        <f t="shared" si="106"/>
        <v xml:space="preserve"> </v>
      </c>
      <c r="I239" s="172" t="str">
        <f t="shared" si="107"/>
        <v xml:space="preserve"> </v>
      </c>
      <c r="J239" s="172" t="str">
        <f t="shared" si="108"/>
        <v xml:space="preserve"> </v>
      </c>
      <c r="K239" s="172" t="str">
        <f t="shared" si="109"/>
        <v xml:space="preserve"> </v>
      </c>
      <c r="L239" s="250" t="str">
        <f>IF($A239="N/A"," ",IF(Pricetype3=2,MAX(C239,0),IF(OR(Pricetype3=1,Pricetype3=4),IF(C239=0,0,(_xll.EURO(C239,Strikeprice3,0,0,($AH239+IF(Smile=TRUE,VLOOKUP(MAX(-5,Strikeprice3-C239),Volsmile,2),0)),($A239-DateToday)+15,IF(Pricetype3=1,1,0),0))),C239)))</f>
        <v xml:space="preserve"> </v>
      </c>
      <c r="M239" s="250" t="str">
        <f>IF($A239="N/A"," ",IF(Pricetype3=2,MAX(D239,0),IF(OR(Pricetype3=1,Pricetype3=4),IF(D239=0,0,(_xll.EURO(D239,Strikeprice3,0,0,($AH239+IF(Smile=TRUE,VLOOKUP(MAX(-5,Strikeprice3-D239),Volsmile,2),0)),($A239-DateToday)+15,IF(Pricetype3=1,1,0),0))),D239)))</f>
        <v xml:space="preserve"> </v>
      </c>
      <c r="N239" s="250" t="str">
        <f>IF($A239="N/A"," ",IF(Pricetype3=2,MAX(E239,0),IF(OR(Pricetype3=1,Pricetype3=4),IF(E239=0,0,(_xll.EURO(E239,Strikeprice3,0,0,($AK239+IF(Smile=TRUE,VLOOKUP(MAX(-5,Strikeprice3-E239),Volsmile,2),0)),($A239-DateToday)+15,IF(Pricetype3=1,1,0),0))),E239)))</f>
        <v xml:space="preserve"> </v>
      </c>
      <c r="O239" s="250" t="str">
        <f>IF($A239="N/A"," ",IF(Pricetype3=2,MAX(F239,0),IF(OR(Pricetype3=1,Pricetype3=4),IF(F239=0,0,(_xll.EURO(F239,Strikeprice3,0,0,($AK239+IF(Smile=TRUE,VLOOKUP(MAX(-5,Strikeprice3-F239),Volsmile,2),0)),($A239-DateToday)+15,IF(Pricetype3=1,1,0),0))),F239)))</f>
        <v xml:space="preserve"> </v>
      </c>
      <c r="P239" s="250" t="str">
        <f>IF($A239="N/A"," ",IF(Pricetype3=2,MAX(G239,0),IF(OR(Pricetype3=1,Pricetype3=4),IF(G239=0,0,(_xll.EURO(G239,Strikeprice3,0,0,($AK239+IF(Smile=TRUE,VLOOKUP(MAX(-5,Strikeprice3-G239),Volsmile,2),0)),($A239-DateToday)+15,IF(Pricetype3=1,1,0),0))),G239)))</f>
        <v xml:space="preserve"> </v>
      </c>
      <c r="Q239" s="250" t="str">
        <f>IF($A239="N/A"," ",IF(Pricetype3=2,MAX(H239,0),IF(OR(Pricetype3=1,Pricetype3=4),IF(H239=0,0,(_xll.EURO(H239,Strikeprice3,0,0,($AK239+IF(Smile=TRUE,VLOOKUP(MAX(-5,Strikeprice3-H239),Volsmile,2),0)),($A239-DateToday)+15,IF(Pricetype3=1,1,0),0))),H239)))</f>
        <v xml:space="preserve"> </v>
      </c>
      <c r="R239" s="250" t="str">
        <f>IF($A239="N/A"," ",IF(Pricetype3=2,MAX(I239,0),IF(OR(Pricetype3=1,Pricetype3=4),IF(I239=0,0,(_xll.EURO(I239,Strikeprice3,0,0,($AK239+IF(Smile=TRUE,VLOOKUP(MAX(-5,Strikeprice3-I239),Volsmile,2),0)),($A239-DateToday)+15,IF(Pricetype3=1,1,0),0))),I239)))</f>
        <v xml:space="preserve"> </v>
      </c>
      <c r="S239" s="250" t="str">
        <f>IF($A239="N/A"," ",IF(Pricetype3=2,MAX(J239,0),IF(OR(Pricetype3=1,Pricetype3=4),IF(J239=0,0,(_xll.EURO(J239,Strikeprice3,0,0,($AK239+IF(Smile=TRUE,VLOOKUP(MAX(-5,Strikeprice3-J239),Volsmile,2),0)),($A239-DateToday)+15,IF(Pricetype3=1,1,0),0))),J239)))</f>
        <v xml:space="preserve"> </v>
      </c>
      <c r="T239" s="250" t="str">
        <f>IF($A239="N/A"," ",IF(Pricetype3=2,MAX(K239,0),IF(OR(Pricetype3=1,Pricetype3=4),IF(K239=0,0,(_xll.EURO(K239,Strikeprice3,0,0,($AK239+IF(Smile=TRUE,VLOOKUP(MAX(-5,Strikeprice3-K239),Volsmile,2),0)),($A239-DateToday)+15,IF(Pricetype3=1,1,0),0))),K239)))</f>
        <v xml:space="preserve"> </v>
      </c>
      <c r="U239" s="177" t="str">
        <f t="shared" si="94"/>
        <v xml:space="preserve"> </v>
      </c>
      <c r="V239" s="178" t="str">
        <f t="shared" si="110"/>
        <v xml:space="preserve"> </v>
      </c>
      <c r="W239" s="178" t="str">
        <f t="shared" si="111"/>
        <v xml:space="preserve"> </v>
      </c>
      <c r="X239" s="178" t="str">
        <f t="shared" si="112"/>
        <v xml:space="preserve"> </v>
      </c>
      <c r="Y239" s="178" t="str">
        <f t="shared" si="113"/>
        <v xml:space="preserve"> </v>
      </c>
      <c r="Z239" s="178" t="str">
        <f t="shared" si="114"/>
        <v xml:space="preserve"> </v>
      </c>
      <c r="AA239" s="178" t="str">
        <f t="shared" si="115"/>
        <v xml:space="preserve"> </v>
      </c>
      <c r="AB239" s="178" t="str">
        <f t="shared" si="116"/>
        <v xml:space="preserve"> </v>
      </c>
      <c r="AC239" s="178" t="str">
        <f t="shared" si="117"/>
        <v xml:space="preserve"> </v>
      </c>
      <c r="AD239" s="178" t="str">
        <f t="shared" si="118"/>
        <v xml:space="preserve"> </v>
      </c>
      <c r="AE239" s="178" t="str">
        <f t="shared" si="119"/>
        <v xml:space="preserve"> </v>
      </c>
      <c r="AF239" s="224" t="str">
        <f t="shared" si="120"/>
        <v xml:space="preserve"> </v>
      </c>
      <c r="AG239" s="224" t="str">
        <f t="shared" si="121"/>
        <v xml:space="preserve"> </v>
      </c>
      <c r="AH239" s="224" t="str">
        <f t="shared" si="122"/>
        <v xml:space="preserve"> </v>
      </c>
      <c r="AI239" s="224" t="str">
        <f t="shared" si="95"/>
        <v xml:space="preserve"> </v>
      </c>
      <c r="AJ239" s="224" t="str">
        <f t="shared" si="96"/>
        <v xml:space="preserve"> </v>
      </c>
      <c r="AK239" s="224" t="str">
        <f t="shared" si="123"/>
        <v xml:space="preserve"> </v>
      </c>
      <c r="AL239" s="224" t="str">
        <f>IF($A239="N/A"," ",IF(PV=1,0,'Pricing Inputs3'!R272))</f>
        <v xml:space="preserve"> </v>
      </c>
      <c r="AM239" s="313" t="str">
        <f t="shared" si="97"/>
        <v xml:space="preserve"> </v>
      </c>
      <c r="BQ239" t="str">
        <f t="shared" si="98"/>
        <v xml:space="preserve"> </v>
      </c>
      <c r="BR239" t="str">
        <f t="shared" si="99"/>
        <v xml:space="preserve"> </v>
      </c>
      <c r="BS239" t="str">
        <f t="shared" si="100"/>
        <v xml:space="preserve"> </v>
      </c>
    </row>
    <row r="240" spans="1:71" x14ac:dyDescent="0.2">
      <c r="A240" s="253" t="str">
        <f>IF(A239="N/A","N/A",IF(EDATE(A239,1)&gt;Inputs!$Q$5,"N/A",EDATE(A239,1)))</f>
        <v>N/A</v>
      </c>
      <c r="B240" s="324" t="str">
        <f t="shared" si="93"/>
        <v xml:space="preserve"> </v>
      </c>
      <c r="C240" s="172" t="str">
        <f t="shared" si="101"/>
        <v xml:space="preserve"> </v>
      </c>
      <c r="D240" s="172" t="str">
        <f t="shared" si="102"/>
        <v xml:space="preserve"> </v>
      </c>
      <c r="E240" s="172" t="str">
        <f t="shared" si="103"/>
        <v xml:space="preserve"> </v>
      </c>
      <c r="F240" s="172" t="str">
        <f t="shared" si="104"/>
        <v xml:space="preserve"> </v>
      </c>
      <c r="G240" s="172" t="str">
        <f t="shared" si="105"/>
        <v xml:space="preserve"> </v>
      </c>
      <c r="H240" s="172" t="str">
        <f t="shared" si="106"/>
        <v xml:space="preserve"> </v>
      </c>
      <c r="I240" s="172" t="str">
        <f t="shared" si="107"/>
        <v xml:space="preserve"> </v>
      </c>
      <c r="J240" s="172" t="str">
        <f t="shared" si="108"/>
        <v xml:space="preserve"> </v>
      </c>
      <c r="K240" s="172" t="str">
        <f t="shared" si="109"/>
        <v xml:space="preserve"> </v>
      </c>
      <c r="L240" s="250" t="str">
        <f>IF($A240="N/A"," ",IF(Pricetype3=2,MAX(C240,0),IF(OR(Pricetype3=1,Pricetype3=4),IF(C240=0,0,(_xll.EURO(C240,Strikeprice3,0,0,($AH240+IF(Smile=TRUE,VLOOKUP(MAX(-5,Strikeprice3-C240),Volsmile,2),0)),($A240-DateToday)+15,IF(Pricetype3=1,1,0),0))),C240)))</f>
        <v xml:space="preserve"> </v>
      </c>
      <c r="M240" s="250" t="str">
        <f>IF($A240="N/A"," ",IF(Pricetype3=2,MAX(D240,0),IF(OR(Pricetype3=1,Pricetype3=4),IF(D240=0,0,(_xll.EURO(D240,Strikeprice3,0,0,($AH240+IF(Smile=TRUE,VLOOKUP(MAX(-5,Strikeprice3-D240),Volsmile,2),0)),($A240-DateToday)+15,IF(Pricetype3=1,1,0),0))),D240)))</f>
        <v xml:space="preserve"> </v>
      </c>
      <c r="N240" s="250" t="str">
        <f>IF($A240="N/A"," ",IF(Pricetype3=2,MAX(E240,0),IF(OR(Pricetype3=1,Pricetype3=4),IF(E240=0,0,(_xll.EURO(E240,Strikeprice3,0,0,($AK240+IF(Smile=TRUE,VLOOKUP(MAX(-5,Strikeprice3-E240),Volsmile,2),0)),($A240-DateToday)+15,IF(Pricetype3=1,1,0),0))),E240)))</f>
        <v xml:space="preserve"> </v>
      </c>
      <c r="O240" s="250" t="str">
        <f>IF($A240="N/A"," ",IF(Pricetype3=2,MAX(F240,0),IF(OR(Pricetype3=1,Pricetype3=4),IF(F240=0,0,(_xll.EURO(F240,Strikeprice3,0,0,($AK240+IF(Smile=TRUE,VLOOKUP(MAX(-5,Strikeprice3-F240),Volsmile,2),0)),($A240-DateToday)+15,IF(Pricetype3=1,1,0),0))),F240)))</f>
        <v xml:space="preserve"> </v>
      </c>
      <c r="P240" s="250" t="str">
        <f>IF($A240="N/A"," ",IF(Pricetype3=2,MAX(G240,0),IF(OR(Pricetype3=1,Pricetype3=4),IF(G240=0,0,(_xll.EURO(G240,Strikeprice3,0,0,($AK240+IF(Smile=TRUE,VLOOKUP(MAX(-5,Strikeprice3-G240),Volsmile,2),0)),($A240-DateToday)+15,IF(Pricetype3=1,1,0),0))),G240)))</f>
        <v xml:space="preserve"> </v>
      </c>
      <c r="Q240" s="250" t="str">
        <f>IF($A240="N/A"," ",IF(Pricetype3=2,MAX(H240,0),IF(OR(Pricetype3=1,Pricetype3=4),IF(H240=0,0,(_xll.EURO(H240,Strikeprice3,0,0,($AK240+IF(Smile=TRUE,VLOOKUP(MAX(-5,Strikeprice3-H240),Volsmile,2),0)),($A240-DateToday)+15,IF(Pricetype3=1,1,0),0))),H240)))</f>
        <v xml:space="preserve"> </v>
      </c>
      <c r="R240" s="250" t="str">
        <f>IF($A240="N/A"," ",IF(Pricetype3=2,MAX(I240,0),IF(OR(Pricetype3=1,Pricetype3=4),IF(I240=0,0,(_xll.EURO(I240,Strikeprice3,0,0,($AK240+IF(Smile=TRUE,VLOOKUP(MAX(-5,Strikeprice3-I240),Volsmile,2),0)),($A240-DateToday)+15,IF(Pricetype3=1,1,0),0))),I240)))</f>
        <v xml:space="preserve"> </v>
      </c>
      <c r="S240" s="250" t="str">
        <f>IF($A240="N/A"," ",IF(Pricetype3=2,MAX(J240,0),IF(OR(Pricetype3=1,Pricetype3=4),IF(J240=0,0,(_xll.EURO(J240,Strikeprice3,0,0,($AK240+IF(Smile=TRUE,VLOOKUP(MAX(-5,Strikeprice3-J240),Volsmile,2),0)),($A240-DateToday)+15,IF(Pricetype3=1,1,0),0))),J240)))</f>
        <v xml:space="preserve"> </v>
      </c>
      <c r="T240" s="250" t="str">
        <f>IF($A240="N/A"," ",IF(Pricetype3=2,MAX(K240,0),IF(OR(Pricetype3=1,Pricetype3=4),IF(K240=0,0,(_xll.EURO(K240,Strikeprice3,0,0,($AK240+IF(Smile=TRUE,VLOOKUP(MAX(-5,Strikeprice3-K240),Volsmile,2),0)),($A240-DateToday)+15,IF(Pricetype3=1,1,0),0))),K240)))</f>
        <v xml:space="preserve"> </v>
      </c>
      <c r="U240" s="177" t="str">
        <f t="shared" si="94"/>
        <v xml:space="preserve"> </v>
      </c>
      <c r="V240" s="178" t="str">
        <f t="shared" si="110"/>
        <v xml:space="preserve"> </v>
      </c>
      <c r="W240" s="178" t="str">
        <f t="shared" si="111"/>
        <v xml:space="preserve"> </v>
      </c>
      <c r="X240" s="178" t="str">
        <f t="shared" si="112"/>
        <v xml:space="preserve"> </v>
      </c>
      <c r="Y240" s="178" t="str">
        <f t="shared" si="113"/>
        <v xml:space="preserve"> </v>
      </c>
      <c r="Z240" s="178" t="str">
        <f t="shared" si="114"/>
        <v xml:space="preserve"> </v>
      </c>
      <c r="AA240" s="178" t="str">
        <f t="shared" si="115"/>
        <v xml:space="preserve"> </v>
      </c>
      <c r="AB240" s="178" t="str">
        <f t="shared" si="116"/>
        <v xml:space="preserve"> </v>
      </c>
      <c r="AC240" s="178" t="str">
        <f t="shared" si="117"/>
        <v xml:space="preserve"> </v>
      </c>
      <c r="AD240" s="178" t="str">
        <f t="shared" si="118"/>
        <v xml:space="preserve"> </v>
      </c>
      <c r="AE240" s="178" t="str">
        <f t="shared" si="119"/>
        <v xml:space="preserve"> </v>
      </c>
      <c r="AF240" s="224" t="str">
        <f t="shared" si="120"/>
        <v xml:space="preserve"> </v>
      </c>
      <c r="AG240" s="224" t="str">
        <f t="shared" si="121"/>
        <v xml:space="preserve"> </v>
      </c>
      <c r="AH240" s="224" t="str">
        <f t="shared" si="122"/>
        <v xml:space="preserve"> </v>
      </c>
      <c r="AI240" s="224" t="str">
        <f t="shared" si="95"/>
        <v xml:space="preserve"> </v>
      </c>
      <c r="AJ240" s="224" t="str">
        <f t="shared" si="96"/>
        <v xml:space="preserve"> </v>
      </c>
      <c r="AK240" s="224" t="str">
        <f t="shared" si="123"/>
        <v xml:space="preserve"> </v>
      </c>
      <c r="AL240" s="224" t="str">
        <f>IF($A240="N/A"," ",IF(PV=1,0,'Pricing Inputs3'!R273))</f>
        <v xml:space="preserve"> </v>
      </c>
      <c r="AM240" s="313" t="str">
        <f t="shared" si="97"/>
        <v xml:space="preserve"> </v>
      </c>
      <c r="BQ240" t="str">
        <f t="shared" si="98"/>
        <v xml:space="preserve"> </v>
      </c>
      <c r="BR240" t="str">
        <f t="shared" si="99"/>
        <v xml:space="preserve"> </v>
      </c>
      <c r="BS240" t="str">
        <f t="shared" si="100"/>
        <v xml:space="preserve"> </v>
      </c>
    </row>
    <row r="241" spans="1:71" x14ac:dyDescent="0.2">
      <c r="A241" s="253" t="str">
        <f>IF(A240="N/A","N/A",IF(EDATE(A240,1)&gt;Inputs!$Q$5,"N/A",EDATE(A240,1)))</f>
        <v>N/A</v>
      </c>
      <c r="B241" s="324" t="str">
        <f t="shared" si="93"/>
        <v xml:space="preserve"> </v>
      </c>
      <c r="C241" s="172" t="str">
        <f t="shared" si="101"/>
        <v xml:space="preserve"> </v>
      </c>
      <c r="D241" s="172" t="str">
        <f t="shared" si="102"/>
        <v xml:space="preserve"> </v>
      </c>
      <c r="E241" s="172" t="str">
        <f t="shared" si="103"/>
        <v xml:space="preserve"> </v>
      </c>
      <c r="F241" s="172" t="str">
        <f t="shared" si="104"/>
        <v xml:space="preserve"> </v>
      </c>
      <c r="G241" s="172" t="str">
        <f t="shared" si="105"/>
        <v xml:space="preserve"> </v>
      </c>
      <c r="H241" s="172" t="str">
        <f t="shared" si="106"/>
        <v xml:space="preserve"> </v>
      </c>
      <c r="I241" s="172" t="str">
        <f t="shared" si="107"/>
        <v xml:space="preserve"> </v>
      </c>
      <c r="J241" s="172" t="str">
        <f t="shared" si="108"/>
        <v xml:space="preserve"> </v>
      </c>
      <c r="K241" s="172" t="str">
        <f t="shared" si="109"/>
        <v xml:space="preserve"> </v>
      </c>
      <c r="L241" s="250" t="str">
        <f>IF($A241="N/A"," ",IF(Pricetype3=2,MAX(C241,0),IF(OR(Pricetype3=1,Pricetype3=4),IF(C241=0,0,(_xll.EURO(C241,Strikeprice3,0,0,($AH241+IF(Smile=TRUE,VLOOKUP(MAX(-5,Strikeprice3-C241),Volsmile,2),0)),($A241-DateToday)+15,IF(Pricetype3=1,1,0),0))),C241)))</f>
        <v xml:space="preserve"> </v>
      </c>
      <c r="M241" s="250" t="str">
        <f>IF($A241="N/A"," ",IF(Pricetype3=2,MAX(D241,0),IF(OR(Pricetype3=1,Pricetype3=4),IF(D241=0,0,(_xll.EURO(D241,Strikeprice3,0,0,($AH241+IF(Smile=TRUE,VLOOKUP(MAX(-5,Strikeprice3-D241),Volsmile,2),0)),($A241-DateToday)+15,IF(Pricetype3=1,1,0),0))),D241)))</f>
        <v xml:space="preserve"> </v>
      </c>
      <c r="N241" s="250" t="str">
        <f>IF($A241="N/A"," ",IF(Pricetype3=2,MAX(E241,0),IF(OR(Pricetype3=1,Pricetype3=4),IF(E241=0,0,(_xll.EURO(E241,Strikeprice3,0,0,($AK241+IF(Smile=TRUE,VLOOKUP(MAX(-5,Strikeprice3-E241),Volsmile,2),0)),($A241-DateToday)+15,IF(Pricetype3=1,1,0),0))),E241)))</f>
        <v xml:space="preserve"> </v>
      </c>
      <c r="O241" s="250" t="str">
        <f>IF($A241="N/A"," ",IF(Pricetype3=2,MAX(F241,0),IF(OR(Pricetype3=1,Pricetype3=4),IF(F241=0,0,(_xll.EURO(F241,Strikeprice3,0,0,($AK241+IF(Smile=TRUE,VLOOKUP(MAX(-5,Strikeprice3-F241),Volsmile,2),0)),($A241-DateToday)+15,IF(Pricetype3=1,1,0),0))),F241)))</f>
        <v xml:space="preserve"> </v>
      </c>
      <c r="P241" s="250" t="str">
        <f>IF($A241="N/A"," ",IF(Pricetype3=2,MAX(G241,0),IF(OR(Pricetype3=1,Pricetype3=4),IF(G241=0,0,(_xll.EURO(G241,Strikeprice3,0,0,($AK241+IF(Smile=TRUE,VLOOKUP(MAX(-5,Strikeprice3-G241),Volsmile,2),0)),($A241-DateToday)+15,IF(Pricetype3=1,1,0),0))),G241)))</f>
        <v xml:space="preserve"> </v>
      </c>
      <c r="Q241" s="250" t="str">
        <f>IF($A241="N/A"," ",IF(Pricetype3=2,MAX(H241,0),IF(OR(Pricetype3=1,Pricetype3=4),IF(H241=0,0,(_xll.EURO(H241,Strikeprice3,0,0,($AK241+IF(Smile=TRUE,VLOOKUP(MAX(-5,Strikeprice3-H241),Volsmile,2),0)),($A241-DateToday)+15,IF(Pricetype3=1,1,0),0))),H241)))</f>
        <v xml:space="preserve"> </v>
      </c>
      <c r="R241" s="250" t="str">
        <f>IF($A241="N/A"," ",IF(Pricetype3=2,MAX(I241,0),IF(OR(Pricetype3=1,Pricetype3=4),IF(I241=0,0,(_xll.EURO(I241,Strikeprice3,0,0,($AK241+IF(Smile=TRUE,VLOOKUP(MAX(-5,Strikeprice3-I241),Volsmile,2),0)),($A241-DateToday)+15,IF(Pricetype3=1,1,0),0))),I241)))</f>
        <v xml:space="preserve"> </v>
      </c>
      <c r="S241" s="250" t="str">
        <f>IF($A241="N/A"," ",IF(Pricetype3=2,MAX(J241,0),IF(OR(Pricetype3=1,Pricetype3=4),IF(J241=0,0,(_xll.EURO(J241,Strikeprice3,0,0,($AK241+IF(Smile=TRUE,VLOOKUP(MAX(-5,Strikeprice3-J241),Volsmile,2),0)),($A241-DateToday)+15,IF(Pricetype3=1,1,0),0))),J241)))</f>
        <v xml:space="preserve"> </v>
      </c>
      <c r="T241" s="250" t="str">
        <f>IF($A241="N/A"," ",IF(Pricetype3=2,MAX(K241,0),IF(OR(Pricetype3=1,Pricetype3=4),IF(K241=0,0,(_xll.EURO(K241,Strikeprice3,0,0,($AK241+IF(Smile=TRUE,VLOOKUP(MAX(-5,Strikeprice3-K241),Volsmile,2),0)),($A241-DateToday)+15,IF(Pricetype3=1,1,0),0))),K241)))</f>
        <v xml:space="preserve"> </v>
      </c>
      <c r="U241" s="177" t="str">
        <f t="shared" si="94"/>
        <v xml:space="preserve"> </v>
      </c>
      <c r="V241" s="178" t="str">
        <f t="shared" si="110"/>
        <v xml:space="preserve"> </v>
      </c>
      <c r="W241" s="178" t="str">
        <f t="shared" si="111"/>
        <v xml:space="preserve"> </v>
      </c>
      <c r="X241" s="178" t="str">
        <f t="shared" si="112"/>
        <v xml:space="preserve"> </v>
      </c>
      <c r="Y241" s="178" t="str">
        <f t="shared" si="113"/>
        <v xml:space="preserve"> </v>
      </c>
      <c r="Z241" s="178" t="str">
        <f t="shared" si="114"/>
        <v xml:space="preserve"> </v>
      </c>
      <c r="AA241" s="178" t="str">
        <f t="shared" si="115"/>
        <v xml:space="preserve"> </v>
      </c>
      <c r="AB241" s="178" t="str">
        <f t="shared" si="116"/>
        <v xml:space="preserve"> </v>
      </c>
      <c r="AC241" s="178" t="str">
        <f t="shared" si="117"/>
        <v xml:space="preserve"> </v>
      </c>
      <c r="AD241" s="178" t="str">
        <f t="shared" si="118"/>
        <v xml:space="preserve"> </v>
      </c>
      <c r="AE241" s="178" t="str">
        <f t="shared" si="119"/>
        <v xml:space="preserve"> </v>
      </c>
      <c r="AF241" s="224" t="str">
        <f t="shared" si="120"/>
        <v xml:space="preserve"> </v>
      </c>
      <c r="AG241" s="224" t="str">
        <f t="shared" si="121"/>
        <v xml:space="preserve"> </v>
      </c>
      <c r="AH241" s="224" t="str">
        <f t="shared" si="122"/>
        <v xml:space="preserve"> </v>
      </c>
      <c r="AI241" s="224" t="str">
        <f t="shared" si="95"/>
        <v xml:space="preserve"> </v>
      </c>
      <c r="AJ241" s="224" t="str">
        <f t="shared" si="96"/>
        <v xml:space="preserve"> </v>
      </c>
      <c r="AK241" s="224" t="str">
        <f t="shared" si="123"/>
        <v xml:space="preserve"> </v>
      </c>
      <c r="AL241" s="224" t="str">
        <f>IF($A241="N/A"," ",IF(PV=1,0,'Pricing Inputs3'!R274))</f>
        <v xml:space="preserve"> </v>
      </c>
      <c r="AM241" s="313" t="str">
        <f t="shared" si="97"/>
        <v xml:space="preserve"> </v>
      </c>
      <c r="BQ241" t="str">
        <f t="shared" si="98"/>
        <v xml:space="preserve"> </v>
      </c>
      <c r="BR241" t="str">
        <f t="shared" si="99"/>
        <v xml:space="preserve"> </v>
      </c>
      <c r="BS241" t="str">
        <f t="shared" si="100"/>
        <v xml:space="preserve"> </v>
      </c>
    </row>
    <row r="242" spans="1:71" x14ac:dyDescent="0.2">
      <c r="A242" s="253" t="str">
        <f>IF(A241="N/A","N/A",IF(EDATE(A241,1)&gt;Inputs!$Q$5,"N/A",EDATE(A241,1)))</f>
        <v>N/A</v>
      </c>
      <c r="B242" s="324" t="str">
        <f t="shared" si="93"/>
        <v xml:space="preserve"> </v>
      </c>
      <c r="C242" s="172" t="str">
        <f t="shared" si="101"/>
        <v xml:space="preserve"> </v>
      </c>
      <c r="D242" s="172" t="str">
        <f t="shared" si="102"/>
        <v xml:space="preserve"> </v>
      </c>
      <c r="E242" s="172" t="str">
        <f t="shared" si="103"/>
        <v xml:space="preserve"> </v>
      </c>
      <c r="F242" s="172" t="str">
        <f t="shared" si="104"/>
        <v xml:space="preserve"> </v>
      </c>
      <c r="G242" s="172" t="str">
        <f t="shared" si="105"/>
        <v xml:space="preserve"> </v>
      </c>
      <c r="H242" s="172" t="str">
        <f t="shared" si="106"/>
        <v xml:space="preserve"> </v>
      </c>
      <c r="I242" s="172" t="str">
        <f t="shared" si="107"/>
        <v xml:space="preserve"> </v>
      </c>
      <c r="J242" s="172" t="str">
        <f t="shared" si="108"/>
        <v xml:space="preserve"> </v>
      </c>
      <c r="K242" s="172" t="str">
        <f t="shared" si="109"/>
        <v xml:space="preserve"> </v>
      </c>
      <c r="L242" s="250" t="str">
        <f>IF($A242="N/A"," ",IF(Pricetype3=2,MAX(C242,0),IF(OR(Pricetype3=1,Pricetype3=4),IF(C242=0,0,(_xll.EURO(C242,Strikeprice3,0,0,($AH242+IF(Smile=TRUE,VLOOKUP(MAX(-5,Strikeprice3-C242),Volsmile,2),0)),($A242-DateToday)+15,IF(Pricetype3=1,1,0),0))),C242)))</f>
        <v xml:space="preserve"> </v>
      </c>
      <c r="M242" s="250" t="str">
        <f>IF($A242="N/A"," ",IF(Pricetype3=2,MAX(D242,0),IF(OR(Pricetype3=1,Pricetype3=4),IF(D242=0,0,(_xll.EURO(D242,Strikeprice3,0,0,($AH242+IF(Smile=TRUE,VLOOKUP(MAX(-5,Strikeprice3-D242),Volsmile,2),0)),($A242-DateToday)+15,IF(Pricetype3=1,1,0),0))),D242)))</f>
        <v xml:space="preserve"> </v>
      </c>
      <c r="N242" s="250" t="str">
        <f>IF($A242="N/A"," ",IF(Pricetype3=2,MAX(E242,0),IF(OR(Pricetype3=1,Pricetype3=4),IF(E242=0,0,(_xll.EURO(E242,Strikeprice3,0,0,($AK242+IF(Smile=TRUE,VLOOKUP(MAX(-5,Strikeprice3-E242),Volsmile,2),0)),($A242-DateToday)+15,IF(Pricetype3=1,1,0),0))),E242)))</f>
        <v xml:space="preserve"> </v>
      </c>
      <c r="O242" s="250" t="str">
        <f>IF($A242="N/A"," ",IF(Pricetype3=2,MAX(F242,0),IF(OR(Pricetype3=1,Pricetype3=4),IF(F242=0,0,(_xll.EURO(F242,Strikeprice3,0,0,($AK242+IF(Smile=TRUE,VLOOKUP(MAX(-5,Strikeprice3-F242),Volsmile,2),0)),($A242-DateToday)+15,IF(Pricetype3=1,1,0),0))),F242)))</f>
        <v xml:space="preserve"> </v>
      </c>
      <c r="P242" s="250" t="str">
        <f>IF($A242="N/A"," ",IF(Pricetype3=2,MAX(G242,0),IF(OR(Pricetype3=1,Pricetype3=4),IF(G242=0,0,(_xll.EURO(G242,Strikeprice3,0,0,($AK242+IF(Smile=TRUE,VLOOKUP(MAX(-5,Strikeprice3-G242),Volsmile,2),0)),($A242-DateToday)+15,IF(Pricetype3=1,1,0),0))),G242)))</f>
        <v xml:space="preserve"> </v>
      </c>
      <c r="Q242" s="250" t="str">
        <f>IF($A242="N/A"," ",IF(Pricetype3=2,MAX(H242,0),IF(OR(Pricetype3=1,Pricetype3=4),IF(H242=0,0,(_xll.EURO(H242,Strikeprice3,0,0,($AK242+IF(Smile=TRUE,VLOOKUP(MAX(-5,Strikeprice3-H242),Volsmile,2),0)),($A242-DateToday)+15,IF(Pricetype3=1,1,0),0))),H242)))</f>
        <v xml:space="preserve"> </v>
      </c>
      <c r="R242" s="250" t="str">
        <f>IF($A242="N/A"," ",IF(Pricetype3=2,MAX(I242,0),IF(OR(Pricetype3=1,Pricetype3=4),IF(I242=0,0,(_xll.EURO(I242,Strikeprice3,0,0,($AK242+IF(Smile=TRUE,VLOOKUP(MAX(-5,Strikeprice3-I242),Volsmile,2),0)),($A242-DateToday)+15,IF(Pricetype3=1,1,0),0))),I242)))</f>
        <v xml:space="preserve"> </v>
      </c>
      <c r="S242" s="250" t="str">
        <f>IF($A242="N/A"," ",IF(Pricetype3=2,MAX(J242,0),IF(OR(Pricetype3=1,Pricetype3=4),IF(J242=0,0,(_xll.EURO(J242,Strikeprice3,0,0,($AK242+IF(Smile=TRUE,VLOOKUP(MAX(-5,Strikeprice3-J242),Volsmile,2),0)),($A242-DateToday)+15,IF(Pricetype3=1,1,0),0))),J242)))</f>
        <v xml:space="preserve"> </v>
      </c>
      <c r="T242" s="250" t="str">
        <f>IF($A242="N/A"," ",IF(Pricetype3=2,MAX(K242,0),IF(OR(Pricetype3=1,Pricetype3=4),IF(K242=0,0,(_xll.EURO(K242,Strikeprice3,0,0,($AK242+IF(Smile=TRUE,VLOOKUP(MAX(-5,Strikeprice3-K242),Volsmile,2),0)),($A242-DateToday)+15,IF(Pricetype3=1,1,0),0))),K242)))</f>
        <v xml:space="preserve"> </v>
      </c>
      <c r="U242" s="177" t="str">
        <f t="shared" si="94"/>
        <v xml:space="preserve"> </v>
      </c>
      <c r="V242" s="178" t="str">
        <f t="shared" si="110"/>
        <v xml:space="preserve"> </v>
      </c>
      <c r="W242" s="178" t="str">
        <f t="shared" si="111"/>
        <v xml:space="preserve"> </v>
      </c>
      <c r="X242" s="178" t="str">
        <f t="shared" si="112"/>
        <v xml:space="preserve"> </v>
      </c>
      <c r="Y242" s="178" t="str">
        <f t="shared" si="113"/>
        <v xml:space="preserve"> </v>
      </c>
      <c r="Z242" s="178" t="str">
        <f t="shared" si="114"/>
        <v xml:space="preserve"> </v>
      </c>
      <c r="AA242" s="178" t="str">
        <f t="shared" si="115"/>
        <v xml:space="preserve"> </v>
      </c>
      <c r="AB242" s="178" t="str">
        <f t="shared" si="116"/>
        <v xml:space="preserve"> </v>
      </c>
      <c r="AC242" s="178" t="str">
        <f t="shared" si="117"/>
        <v xml:space="preserve"> </v>
      </c>
      <c r="AD242" s="178" t="str">
        <f t="shared" si="118"/>
        <v xml:space="preserve"> </v>
      </c>
      <c r="AE242" s="178" t="str">
        <f t="shared" si="119"/>
        <v xml:space="preserve"> </v>
      </c>
      <c r="AF242" s="224" t="str">
        <f t="shared" si="120"/>
        <v xml:space="preserve"> </v>
      </c>
      <c r="AG242" s="224" t="str">
        <f t="shared" si="121"/>
        <v xml:space="preserve"> </v>
      </c>
      <c r="AH242" s="224" t="str">
        <f t="shared" si="122"/>
        <v xml:space="preserve"> </v>
      </c>
      <c r="AI242" s="224" t="str">
        <f t="shared" si="95"/>
        <v xml:space="preserve"> </v>
      </c>
      <c r="AJ242" s="224" t="str">
        <f t="shared" si="96"/>
        <v xml:space="preserve"> </v>
      </c>
      <c r="AK242" s="224" t="str">
        <f t="shared" si="123"/>
        <v xml:space="preserve"> </v>
      </c>
      <c r="AL242" s="224" t="str">
        <f>IF($A242="N/A"," ",IF(PV=1,0,'Pricing Inputs3'!R275))</f>
        <v xml:space="preserve"> </v>
      </c>
      <c r="AM242" s="313" t="str">
        <f t="shared" si="97"/>
        <v xml:space="preserve"> </v>
      </c>
      <c r="BQ242" t="str">
        <f t="shared" si="98"/>
        <v xml:space="preserve"> </v>
      </c>
      <c r="BR242" t="str">
        <f t="shared" si="99"/>
        <v xml:space="preserve"> </v>
      </c>
      <c r="BS242" t="str">
        <f t="shared" si="100"/>
        <v xml:space="preserve"> </v>
      </c>
    </row>
    <row r="243" spans="1:71" x14ac:dyDescent="0.2">
      <c r="A243" s="253" t="str">
        <f>IF(A242="N/A","N/A",IF(EDATE(A242,1)&gt;Inputs!$Q$5,"N/A",EDATE(A242,1)))</f>
        <v>N/A</v>
      </c>
      <c r="B243" s="324" t="str">
        <f t="shared" si="93"/>
        <v xml:space="preserve"> </v>
      </c>
      <c r="C243" s="172" t="str">
        <f t="shared" si="101"/>
        <v xml:space="preserve"> </v>
      </c>
      <c r="D243" s="172" t="str">
        <f t="shared" si="102"/>
        <v xml:space="preserve"> </v>
      </c>
      <c r="E243" s="172" t="str">
        <f t="shared" si="103"/>
        <v xml:space="preserve"> </v>
      </c>
      <c r="F243" s="172" t="str">
        <f t="shared" si="104"/>
        <v xml:space="preserve"> </v>
      </c>
      <c r="G243" s="172" t="str">
        <f t="shared" si="105"/>
        <v xml:space="preserve"> </v>
      </c>
      <c r="H243" s="172" t="str">
        <f t="shared" si="106"/>
        <v xml:space="preserve"> </v>
      </c>
      <c r="I243" s="172" t="str">
        <f t="shared" si="107"/>
        <v xml:space="preserve"> </v>
      </c>
      <c r="J243" s="172" t="str">
        <f t="shared" si="108"/>
        <v xml:space="preserve"> </v>
      </c>
      <c r="K243" s="172" t="str">
        <f t="shared" si="109"/>
        <v xml:space="preserve"> </v>
      </c>
      <c r="L243" s="250" t="str">
        <f>IF($A243="N/A"," ",IF(Pricetype3=2,MAX(C243,0),IF(OR(Pricetype3=1,Pricetype3=4),IF(C243=0,0,(_xll.EURO(C243,Strikeprice3,0,0,($AH243+IF(Smile=TRUE,VLOOKUP(MAX(-5,Strikeprice3-C243),Volsmile,2),0)),($A243-DateToday)+15,IF(Pricetype3=1,1,0),0))),C243)))</f>
        <v xml:space="preserve"> </v>
      </c>
      <c r="M243" s="250" t="str">
        <f>IF($A243="N/A"," ",IF(Pricetype3=2,MAX(D243,0),IF(OR(Pricetype3=1,Pricetype3=4),IF(D243=0,0,(_xll.EURO(D243,Strikeprice3,0,0,($AH243+IF(Smile=TRUE,VLOOKUP(MAX(-5,Strikeprice3-D243),Volsmile,2),0)),($A243-DateToday)+15,IF(Pricetype3=1,1,0),0))),D243)))</f>
        <v xml:space="preserve"> </v>
      </c>
      <c r="N243" s="250" t="str">
        <f>IF($A243="N/A"," ",IF(Pricetype3=2,MAX(E243,0),IF(OR(Pricetype3=1,Pricetype3=4),IF(E243=0,0,(_xll.EURO(E243,Strikeprice3,0,0,($AK243+IF(Smile=TRUE,VLOOKUP(MAX(-5,Strikeprice3-E243),Volsmile,2),0)),($A243-DateToday)+15,IF(Pricetype3=1,1,0),0))),E243)))</f>
        <v xml:space="preserve"> </v>
      </c>
      <c r="O243" s="250" t="str">
        <f>IF($A243="N/A"," ",IF(Pricetype3=2,MAX(F243,0),IF(OR(Pricetype3=1,Pricetype3=4),IF(F243=0,0,(_xll.EURO(F243,Strikeprice3,0,0,($AK243+IF(Smile=TRUE,VLOOKUP(MAX(-5,Strikeprice3-F243),Volsmile,2),0)),($A243-DateToday)+15,IF(Pricetype3=1,1,0),0))),F243)))</f>
        <v xml:space="preserve"> </v>
      </c>
      <c r="P243" s="250" t="str">
        <f>IF($A243="N/A"," ",IF(Pricetype3=2,MAX(G243,0),IF(OR(Pricetype3=1,Pricetype3=4),IF(G243=0,0,(_xll.EURO(G243,Strikeprice3,0,0,($AK243+IF(Smile=TRUE,VLOOKUP(MAX(-5,Strikeprice3-G243),Volsmile,2),0)),($A243-DateToday)+15,IF(Pricetype3=1,1,0),0))),G243)))</f>
        <v xml:space="preserve"> </v>
      </c>
      <c r="Q243" s="250" t="str">
        <f>IF($A243="N/A"," ",IF(Pricetype3=2,MAX(H243,0),IF(OR(Pricetype3=1,Pricetype3=4),IF(H243=0,0,(_xll.EURO(H243,Strikeprice3,0,0,($AK243+IF(Smile=TRUE,VLOOKUP(MAX(-5,Strikeprice3-H243),Volsmile,2),0)),($A243-DateToday)+15,IF(Pricetype3=1,1,0),0))),H243)))</f>
        <v xml:space="preserve"> </v>
      </c>
      <c r="R243" s="250" t="str">
        <f>IF($A243="N/A"," ",IF(Pricetype3=2,MAX(I243,0),IF(OR(Pricetype3=1,Pricetype3=4),IF(I243=0,0,(_xll.EURO(I243,Strikeprice3,0,0,($AK243+IF(Smile=TRUE,VLOOKUP(MAX(-5,Strikeprice3-I243),Volsmile,2),0)),($A243-DateToday)+15,IF(Pricetype3=1,1,0),0))),I243)))</f>
        <v xml:space="preserve"> </v>
      </c>
      <c r="S243" s="250" t="str">
        <f>IF($A243="N/A"," ",IF(Pricetype3=2,MAX(J243,0),IF(OR(Pricetype3=1,Pricetype3=4),IF(J243=0,0,(_xll.EURO(J243,Strikeprice3,0,0,($AK243+IF(Smile=TRUE,VLOOKUP(MAX(-5,Strikeprice3-J243),Volsmile,2),0)),($A243-DateToday)+15,IF(Pricetype3=1,1,0),0))),J243)))</f>
        <v xml:space="preserve"> </v>
      </c>
      <c r="T243" s="250" t="str">
        <f>IF($A243="N/A"," ",IF(Pricetype3=2,MAX(K243,0),IF(OR(Pricetype3=1,Pricetype3=4),IF(K243=0,0,(_xll.EURO(K243,Strikeprice3,0,0,($AK243+IF(Smile=TRUE,VLOOKUP(MAX(-5,Strikeprice3-K243),Volsmile,2),0)),($A243-DateToday)+15,IF(Pricetype3=1,1,0),0))),K243)))</f>
        <v xml:space="preserve"> </v>
      </c>
      <c r="U243" s="177" t="str">
        <f t="shared" si="94"/>
        <v xml:space="preserve"> </v>
      </c>
      <c r="V243" s="178" t="str">
        <f t="shared" si="110"/>
        <v xml:space="preserve"> </v>
      </c>
      <c r="W243" s="178" t="str">
        <f t="shared" si="111"/>
        <v xml:space="preserve"> </v>
      </c>
      <c r="X243" s="178" t="str">
        <f t="shared" si="112"/>
        <v xml:space="preserve"> </v>
      </c>
      <c r="Y243" s="178" t="str">
        <f t="shared" si="113"/>
        <v xml:space="preserve"> </v>
      </c>
      <c r="Z243" s="178" t="str">
        <f t="shared" si="114"/>
        <v xml:space="preserve"> </v>
      </c>
      <c r="AA243" s="178" t="str">
        <f t="shared" si="115"/>
        <v xml:space="preserve"> </v>
      </c>
      <c r="AB243" s="178" t="str">
        <f t="shared" si="116"/>
        <v xml:space="preserve"> </v>
      </c>
      <c r="AC243" s="178" t="str">
        <f t="shared" si="117"/>
        <v xml:space="preserve"> </v>
      </c>
      <c r="AD243" s="178" t="str">
        <f t="shared" si="118"/>
        <v xml:space="preserve"> </v>
      </c>
      <c r="AE243" s="178" t="str">
        <f t="shared" si="119"/>
        <v xml:space="preserve"> </v>
      </c>
      <c r="AF243" s="224" t="str">
        <f t="shared" si="120"/>
        <v xml:space="preserve"> </v>
      </c>
      <c r="AG243" s="224" t="str">
        <f t="shared" si="121"/>
        <v xml:space="preserve"> </v>
      </c>
      <c r="AH243" s="224" t="str">
        <f t="shared" si="122"/>
        <v xml:space="preserve"> </v>
      </c>
      <c r="AI243" s="224" t="str">
        <f t="shared" si="95"/>
        <v xml:space="preserve"> </v>
      </c>
      <c r="AJ243" s="224" t="str">
        <f t="shared" si="96"/>
        <v xml:space="preserve"> </v>
      </c>
      <c r="AK243" s="224" t="str">
        <f t="shared" si="123"/>
        <v xml:space="preserve"> </v>
      </c>
      <c r="AL243" s="224" t="str">
        <f>IF($A243="N/A"," ",IF(PV=1,0,'Pricing Inputs3'!R276))</f>
        <v xml:space="preserve"> </v>
      </c>
      <c r="AM243" s="313" t="str">
        <f t="shared" si="97"/>
        <v xml:space="preserve"> </v>
      </c>
      <c r="BQ243" t="str">
        <f t="shared" si="98"/>
        <v xml:space="preserve"> </v>
      </c>
      <c r="BR243" t="str">
        <f t="shared" si="99"/>
        <v xml:space="preserve"> </v>
      </c>
      <c r="BS243" t="str">
        <f t="shared" si="100"/>
        <v xml:space="preserve"> </v>
      </c>
    </row>
    <row r="244" spans="1:71" x14ac:dyDescent="0.2">
      <c r="A244" s="253" t="str">
        <f>IF(A243="N/A","N/A",IF(EDATE(A243,1)&gt;Inputs!$Q$5,"N/A",EDATE(A243,1)))</f>
        <v>N/A</v>
      </c>
      <c r="B244" s="324" t="str">
        <f t="shared" si="93"/>
        <v xml:space="preserve"> </v>
      </c>
      <c r="C244" s="172" t="str">
        <f t="shared" si="101"/>
        <v xml:space="preserve"> </v>
      </c>
      <c r="D244" s="172" t="str">
        <f t="shared" si="102"/>
        <v xml:space="preserve"> </v>
      </c>
      <c r="E244" s="172" t="str">
        <f t="shared" si="103"/>
        <v xml:space="preserve"> </v>
      </c>
      <c r="F244" s="172" t="str">
        <f t="shared" si="104"/>
        <v xml:space="preserve"> </v>
      </c>
      <c r="G244" s="172" t="str">
        <f t="shared" si="105"/>
        <v xml:space="preserve"> </v>
      </c>
      <c r="H244" s="172" t="str">
        <f t="shared" si="106"/>
        <v xml:space="preserve"> </v>
      </c>
      <c r="I244" s="172" t="str">
        <f t="shared" si="107"/>
        <v xml:space="preserve"> </v>
      </c>
      <c r="J244" s="172" t="str">
        <f t="shared" si="108"/>
        <v xml:space="preserve"> </v>
      </c>
      <c r="K244" s="172" t="str">
        <f t="shared" si="109"/>
        <v xml:space="preserve"> </v>
      </c>
      <c r="L244" s="250" t="str">
        <f>IF($A244="N/A"," ",IF(Pricetype3=2,MAX(C244,0),IF(OR(Pricetype3=1,Pricetype3=4),IF(C244=0,0,(_xll.EURO(C244,Strikeprice3,0,0,($AH244+IF(Smile=TRUE,VLOOKUP(MAX(-5,Strikeprice3-C244),Volsmile,2),0)),($A244-DateToday)+15,IF(Pricetype3=1,1,0),0))),C244)))</f>
        <v xml:space="preserve"> </v>
      </c>
      <c r="M244" s="250" t="str">
        <f>IF($A244="N/A"," ",IF(Pricetype3=2,MAX(D244,0),IF(OR(Pricetype3=1,Pricetype3=4),IF(D244=0,0,(_xll.EURO(D244,Strikeprice3,0,0,($AH244+IF(Smile=TRUE,VLOOKUP(MAX(-5,Strikeprice3-D244),Volsmile,2),0)),($A244-DateToday)+15,IF(Pricetype3=1,1,0),0))),D244)))</f>
        <v xml:space="preserve"> </v>
      </c>
      <c r="N244" s="250" t="str">
        <f>IF($A244="N/A"," ",IF(Pricetype3=2,MAX(E244,0),IF(OR(Pricetype3=1,Pricetype3=4),IF(E244=0,0,(_xll.EURO(E244,Strikeprice3,0,0,($AK244+IF(Smile=TRUE,VLOOKUP(MAX(-5,Strikeprice3-E244),Volsmile,2),0)),($A244-DateToday)+15,IF(Pricetype3=1,1,0),0))),E244)))</f>
        <v xml:space="preserve"> </v>
      </c>
      <c r="O244" s="250" t="str">
        <f>IF($A244="N/A"," ",IF(Pricetype3=2,MAX(F244,0),IF(OR(Pricetype3=1,Pricetype3=4),IF(F244=0,0,(_xll.EURO(F244,Strikeprice3,0,0,($AK244+IF(Smile=TRUE,VLOOKUP(MAX(-5,Strikeprice3-F244),Volsmile,2),0)),($A244-DateToday)+15,IF(Pricetype3=1,1,0),0))),F244)))</f>
        <v xml:space="preserve"> </v>
      </c>
      <c r="P244" s="250" t="str">
        <f>IF($A244="N/A"," ",IF(Pricetype3=2,MAX(G244,0),IF(OR(Pricetype3=1,Pricetype3=4),IF(G244=0,0,(_xll.EURO(G244,Strikeprice3,0,0,($AK244+IF(Smile=TRUE,VLOOKUP(MAX(-5,Strikeprice3-G244),Volsmile,2),0)),($A244-DateToday)+15,IF(Pricetype3=1,1,0),0))),G244)))</f>
        <v xml:space="preserve"> </v>
      </c>
      <c r="Q244" s="250" t="str">
        <f>IF($A244="N/A"," ",IF(Pricetype3=2,MAX(H244,0),IF(OR(Pricetype3=1,Pricetype3=4),IF(H244=0,0,(_xll.EURO(H244,Strikeprice3,0,0,($AK244+IF(Smile=TRUE,VLOOKUP(MAX(-5,Strikeprice3-H244),Volsmile,2),0)),($A244-DateToday)+15,IF(Pricetype3=1,1,0),0))),H244)))</f>
        <v xml:space="preserve"> </v>
      </c>
      <c r="R244" s="250" t="str">
        <f>IF($A244="N/A"," ",IF(Pricetype3=2,MAX(I244,0),IF(OR(Pricetype3=1,Pricetype3=4),IF(I244=0,0,(_xll.EURO(I244,Strikeprice3,0,0,($AK244+IF(Smile=TRUE,VLOOKUP(MAX(-5,Strikeprice3-I244),Volsmile,2),0)),($A244-DateToday)+15,IF(Pricetype3=1,1,0),0))),I244)))</f>
        <v xml:space="preserve"> </v>
      </c>
      <c r="S244" s="250" t="str">
        <f>IF($A244="N/A"," ",IF(Pricetype3=2,MAX(J244,0),IF(OR(Pricetype3=1,Pricetype3=4),IF(J244=0,0,(_xll.EURO(J244,Strikeprice3,0,0,($AK244+IF(Smile=TRUE,VLOOKUP(MAX(-5,Strikeprice3-J244),Volsmile,2),0)),($A244-DateToday)+15,IF(Pricetype3=1,1,0),0))),J244)))</f>
        <v xml:space="preserve"> </v>
      </c>
      <c r="T244" s="250" t="str">
        <f>IF($A244="N/A"," ",IF(Pricetype3=2,MAX(K244,0),IF(OR(Pricetype3=1,Pricetype3=4),IF(K244=0,0,(_xll.EURO(K244,Strikeprice3,0,0,($AK244+IF(Smile=TRUE,VLOOKUP(MAX(-5,Strikeprice3-K244),Volsmile,2),0)),($A244-DateToday)+15,IF(Pricetype3=1,1,0),0))),K244)))</f>
        <v xml:space="preserve"> </v>
      </c>
      <c r="U244" s="177" t="str">
        <f t="shared" si="94"/>
        <v xml:space="preserve"> </v>
      </c>
      <c r="V244" s="178" t="str">
        <f t="shared" si="110"/>
        <v xml:space="preserve"> </v>
      </c>
      <c r="W244" s="178" t="str">
        <f t="shared" si="111"/>
        <v xml:space="preserve"> </v>
      </c>
      <c r="X244" s="178" t="str">
        <f t="shared" si="112"/>
        <v xml:space="preserve"> </v>
      </c>
      <c r="Y244" s="178" t="str">
        <f t="shared" si="113"/>
        <v xml:space="preserve"> </v>
      </c>
      <c r="Z244" s="178" t="str">
        <f t="shared" si="114"/>
        <v xml:space="preserve"> </v>
      </c>
      <c r="AA244" s="178" t="str">
        <f t="shared" si="115"/>
        <v xml:space="preserve"> </v>
      </c>
      <c r="AB244" s="178" t="str">
        <f t="shared" si="116"/>
        <v xml:space="preserve"> </v>
      </c>
      <c r="AC244" s="178" t="str">
        <f t="shared" si="117"/>
        <v xml:space="preserve"> </v>
      </c>
      <c r="AD244" s="178" t="str">
        <f t="shared" si="118"/>
        <v xml:space="preserve"> </v>
      </c>
      <c r="AE244" s="178" t="str">
        <f t="shared" si="119"/>
        <v xml:space="preserve"> </v>
      </c>
      <c r="AF244" s="224" t="str">
        <f t="shared" si="120"/>
        <v xml:space="preserve"> </v>
      </c>
      <c r="AG244" s="224" t="str">
        <f t="shared" si="121"/>
        <v xml:space="preserve"> </v>
      </c>
      <c r="AH244" s="224" t="str">
        <f t="shared" si="122"/>
        <v xml:space="preserve"> </v>
      </c>
      <c r="AI244" s="224" t="str">
        <f t="shared" si="95"/>
        <v xml:space="preserve"> </v>
      </c>
      <c r="AJ244" s="224" t="str">
        <f t="shared" si="96"/>
        <v xml:space="preserve"> </v>
      </c>
      <c r="AK244" s="224" t="str">
        <f t="shared" si="123"/>
        <v xml:space="preserve"> </v>
      </c>
      <c r="AL244" s="224" t="str">
        <f>IF($A244="N/A"," ",IF(PV=1,0,'Pricing Inputs3'!R277))</f>
        <v xml:space="preserve"> </v>
      </c>
      <c r="AM244" s="313" t="str">
        <f t="shared" si="97"/>
        <v xml:space="preserve"> </v>
      </c>
      <c r="BQ244" t="str">
        <f t="shared" si="98"/>
        <v xml:space="preserve"> </v>
      </c>
      <c r="BR244" t="str">
        <f t="shared" si="99"/>
        <v xml:space="preserve"> </v>
      </c>
      <c r="BS244" t="str">
        <f t="shared" si="100"/>
        <v xml:space="preserve"> </v>
      </c>
    </row>
    <row r="245" spans="1:71" x14ac:dyDescent="0.2">
      <c r="A245" s="253" t="str">
        <f>IF(A244="N/A","N/A",IF(EDATE(A244,1)&gt;Inputs!$Q$5,"N/A",EDATE(A244,1)))</f>
        <v>N/A</v>
      </c>
      <c r="B245" s="324" t="str">
        <f t="shared" si="93"/>
        <v xml:space="preserve"> </v>
      </c>
      <c r="C245" s="172" t="str">
        <f t="shared" si="101"/>
        <v xml:space="preserve"> </v>
      </c>
      <c r="D245" s="172" t="str">
        <f t="shared" si="102"/>
        <v xml:space="preserve"> </v>
      </c>
      <c r="E245" s="172" t="str">
        <f t="shared" si="103"/>
        <v xml:space="preserve"> </v>
      </c>
      <c r="F245" s="172" t="str">
        <f t="shared" si="104"/>
        <v xml:space="preserve"> </v>
      </c>
      <c r="G245" s="172" t="str">
        <f t="shared" si="105"/>
        <v xml:space="preserve"> </v>
      </c>
      <c r="H245" s="172" t="str">
        <f t="shared" si="106"/>
        <v xml:space="preserve"> </v>
      </c>
      <c r="I245" s="172" t="str">
        <f t="shared" si="107"/>
        <v xml:space="preserve"> </v>
      </c>
      <c r="J245" s="172" t="str">
        <f t="shared" si="108"/>
        <v xml:space="preserve"> </v>
      </c>
      <c r="K245" s="172" t="str">
        <f t="shared" si="109"/>
        <v xml:space="preserve"> </v>
      </c>
      <c r="L245" s="250" t="str">
        <f>IF($A245="N/A"," ",IF(Pricetype3=2,MAX(C245,0),IF(OR(Pricetype3=1,Pricetype3=4),IF(C245=0,0,(_xll.EURO(C245,Strikeprice3,0,0,($AH245+IF(Smile=TRUE,VLOOKUP(MAX(-5,Strikeprice3-C245),Volsmile,2),0)),($A245-DateToday)+15,IF(Pricetype3=1,1,0),0))),C245)))</f>
        <v xml:space="preserve"> </v>
      </c>
      <c r="M245" s="250" t="str">
        <f>IF($A245="N/A"," ",IF(Pricetype3=2,MAX(D245,0),IF(OR(Pricetype3=1,Pricetype3=4),IF(D245=0,0,(_xll.EURO(D245,Strikeprice3,0,0,($AH245+IF(Smile=TRUE,VLOOKUP(MAX(-5,Strikeprice3-D245),Volsmile,2),0)),($A245-DateToday)+15,IF(Pricetype3=1,1,0),0))),D245)))</f>
        <v xml:space="preserve"> </v>
      </c>
      <c r="N245" s="250" t="str">
        <f>IF($A245="N/A"," ",IF(Pricetype3=2,MAX(E245,0),IF(OR(Pricetype3=1,Pricetype3=4),IF(E245=0,0,(_xll.EURO(E245,Strikeprice3,0,0,($AK245+IF(Smile=TRUE,VLOOKUP(MAX(-5,Strikeprice3-E245),Volsmile,2),0)),($A245-DateToday)+15,IF(Pricetype3=1,1,0),0))),E245)))</f>
        <v xml:space="preserve"> </v>
      </c>
      <c r="O245" s="250" t="str">
        <f>IF($A245="N/A"," ",IF(Pricetype3=2,MAX(F245,0),IF(OR(Pricetype3=1,Pricetype3=4),IF(F245=0,0,(_xll.EURO(F245,Strikeprice3,0,0,($AK245+IF(Smile=TRUE,VLOOKUP(MAX(-5,Strikeprice3-F245),Volsmile,2),0)),($A245-DateToday)+15,IF(Pricetype3=1,1,0),0))),F245)))</f>
        <v xml:space="preserve"> </v>
      </c>
      <c r="P245" s="250" t="str">
        <f>IF($A245="N/A"," ",IF(Pricetype3=2,MAX(G245,0),IF(OR(Pricetype3=1,Pricetype3=4),IF(G245=0,0,(_xll.EURO(G245,Strikeprice3,0,0,($AK245+IF(Smile=TRUE,VLOOKUP(MAX(-5,Strikeprice3-G245),Volsmile,2),0)),($A245-DateToday)+15,IF(Pricetype3=1,1,0),0))),G245)))</f>
        <v xml:space="preserve"> </v>
      </c>
      <c r="Q245" s="250" t="str">
        <f>IF($A245="N/A"," ",IF(Pricetype3=2,MAX(H245,0),IF(OR(Pricetype3=1,Pricetype3=4),IF(H245=0,0,(_xll.EURO(H245,Strikeprice3,0,0,($AK245+IF(Smile=TRUE,VLOOKUP(MAX(-5,Strikeprice3-H245),Volsmile,2),0)),($A245-DateToday)+15,IF(Pricetype3=1,1,0),0))),H245)))</f>
        <v xml:space="preserve"> </v>
      </c>
      <c r="R245" s="250" t="str">
        <f>IF($A245="N/A"," ",IF(Pricetype3=2,MAX(I245,0),IF(OR(Pricetype3=1,Pricetype3=4),IF(I245=0,0,(_xll.EURO(I245,Strikeprice3,0,0,($AK245+IF(Smile=TRUE,VLOOKUP(MAX(-5,Strikeprice3-I245),Volsmile,2),0)),($A245-DateToday)+15,IF(Pricetype3=1,1,0),0))),I245)))</f>
        <v xml:space="preserve"> </v>
      </c>
      <c r="S245" s="250" t="str">
        <f>IF($A245="N/A"," ",IF(Pricetype3=2,MAX(J245,0),IF(OR(Pricetype3=1,Pricetype3=4),IF(J245=0,0,(_xll.EURO(J245,Strikeprice3,0,0,($AK245+IF(Smile=TRUE,VLOOKUP(MAX(-5,Strikeprice3-J245),Volsmile,2),0)),($A245-DateToday)+15,IF(Pricetype3=1,1,0),0))),J245)))</f>
        <v xml:space="preserve"> </v>
      </c>
      <c r="T245" s="250" t="str">
        <f>IF($A245="N/A"," ",IF(Pricetype3=2,MAX(K245,0),IF(OR(Pricetype3=1,Pricetype3=4),IF(K245=0,0,(_xll.EURO(K245,Strikeprice3,0,0,($AK245+IF(Smile=TRUE,VLOOKUP(MAX(-5,Strikeprice3-K245),Volsmile,2),0)),($A245-DateToday)+15,IF(Pricetype3=1,1,0),0))),K245)))</f>
        <v xml:space="preserve"> </v>
      </c>
      <c r="U245" s="177" t="str">
        <f t="shared" si="94"/>
        <v xml:space="preserve"> </v>
      </c>
      <c r="V245" s="178" t="str">
        <f t="shared" si="110"/>
        <v xml:space="preserve"> </v>
      </c>
      <c r="W245" s="178" t="str">
        <f t="shared" si="111"/>
        <v xml:space="preserve"> </v>
      </c>
      <c r="X245" s="178" t="str">
        <f t="shared" si="112"/>
        <v xml:space="preserve"> </v>
      </c>
      <c r="Y245" s="178" t="str">
        <f t="shared" si="113"/>
        <v xml:space="preserve"> </v>
      </c>
      <c r="Z245" s="178" t="str">
        <f t="shared" si="114"/>
        <v xml:space="preserve"> </v>
      </c>
      <c r="AA245" s="178" t="str">
        <f t="shared" si="115"/>
        <v xml:space="preserve"> </v>
      </c>
      <c r="AB245" s="178" t="str">
        <f t="shared" si="116"/>
        <v xml:space="preserve"> </v>
      </c>
      <c r="AC245" s="178" t="str">
        <f t="shared" si="117"/>
        <v xml:space="preserve"> </v>
      </c>
      <c r="AD245" s="178" t="str">
        <f t="shared" si="118"/>
        <v xml:space="preserve"> </v>
      </c>
      <c r="AE245" s="178" t="str">
        <f t="shared" si="119"/>
        <v xml:space="preserve"> </v>
      </c>
      <c r="AF245" s="224" t="str">
        <f t="shared" si="120"/>
        <v xml:space="preserve"> </v>
      </c>
      <c r="AG245" s="224" t="str">
        <f t="shared" si="121"/>
        <v xml:space="preserve"> </v>
      </c>
      <c r="AH245" s="224" t="str">
        <f t="shared" si="122"/>
        <v xml:space="preserve"> </v>
      </c>
      <c r="AI245" s="224" t="str">
        <f t="shared" si="95"/>
        <v xml:space="preserve"> </v>
      </c>
      <c r="AJ245" s="224" t="str">
        <f t="shared" si="96"/>
        <v xml:space="preserve"> </v>
      </c>
      <c r="AK245" s="224" t="str">
        <f t="shared" si="123"/>
        <v xml:space="preserve"> </v>
      </c>
      <c r="AL245" s="224" t="str">
        <f>IF($A245="N/A"," ",IF(PV=1,0,'Pricing Inputs3'!R278))</f>
        <v xml:space="preserve"> </v>
      </c>
      <c r="AM245" s="313" t="str">
        <f t="shared" si="97"/>
        <v xml:space="preserve"> </v>
      </c>
      <c r="BQ245" t="str">
        <f t="shared" si="98"/>
        <v xml:space="preserve"> </v>
      </c>
      <c r="BR245" t="str">
        <f t="shared" si="99"/>
        <v xml:space="preserve"> </v>
      </c>
      <c r="BS245" t="str">
        <f t="shared" si="100"/>
        <v xml:space="preserve"> </v>
      </c>
    </row>
    <row r="246" spans="1:71" x14ac:dyDescent="0.2">
      <c r="A246" s="253" t="str">
        <f>IF(A245="N/A","N/A",IF(EDATE(A245,1)&gt;Inputs!$Q$5,"N/A",EDATE(A245,1)))</f>
        <v>N/A</v>
      </c>
      <c r="B246" s="324" t="str">
        <f t="shared" si="93"/>
        <v xml:space="preserve"> </v>
      </c>
      <c r="C246" s="172" t="str">
        <f t="shared" si="101"/>
        <v xml:space="preserve"> </v>
      </c>
      <c r="D246" s="172" t="str">
        <f t="shared" si="102"/>
        <v xml:space="preserve"> </v>
      </c>
      <c r="E246" s="172" t="str">
        <f t="shared" si="103"/>
        <v xml:space="preserve"> </v>
      </c>
      <c r="F246" s="172" t="str">
        <f t="shared" si="104"/>
        <v xml:space="preserve"> </v>
      </c>
      <c r="G246" s="172" t="str">
        <f t="shared" si="105"/>
        <v xml:space="preserve"> </v>
      </c>
      <c r="H246" s="172" t="str">
        <f t="shared" si="106"/>
        <v xml:space="preserve"> </v>
      </c>
      <c r="I246" s="172" t="str">
        <f t="shared" si="107"/>
        <v xml:space="preserve"> </v>
      </c>
      <c r="J246" s="172" t="str">
        <f t="shared" si="108"/>
        <v xml:space="preserve"> </v>
      </c>
      <c r="K246" s="172" t="str">
        <f t="shared" si="109"/>
        <v xml:space="preserve"> </v>
      </c>
      <c r="L246" s="250" t="str">
        <f>IF($A246="N/A"," ",IF(Pricetype3=2,MAX(C246,0),IF(OR(Pricetype3=1,Pricetype3=4),IF(C246=0,0,(_xll.EURO(C246,Strikeprice3,0,0,($AH246+IF(Smile=TRUE,VLOOKUP(MAX(-5,Strikeprice3-C246),Volsmile,2),0)),($A246-DateToday)+15,IF(Pricetype3=1,1,0),0))),C246)))</f>
        <v xml:space="preserve"> </v>
      </c>
      <c r="M246" s="250" t="str">
        <f>IF($A246="N/A"," ",IF(Pricetype3=2,MAX(D246,0),IF(OR(Pricetype3=1,Pricetype3=4),IF(D246=0,0,(_xll.EURO(D246,Strikeprice3,0,0,($AH246+IF(Smile=TRUE,VLOOKUP(MAX(-5,Strikeprice3-D246),Volsmile,2),0)),($A246-DateToday)+15,IF(Pricetype3=1,1,0),0))),D246)))</f>
        <v xml:space="preserve"> </v>
      </c>
      <c r="N246" s="250" t="str">
        <f>IF($A246="N/A"," ",IF(Pricetype3=2,MAX(E246,0),IF(OR(Pricetype3=1,Pricetype3=4),IF(E246=0,0,(_xll.EURO(E246,Strikeprice3,0,0,($AK246+IF(Smile=TRUE,VLOOKUP(MAX(-5,Strikeprice3-E246),Volsmile,2),0)),($A246-DateToday)+15,IF(Pricetype3=1,1,0),0))),E246)))</f>
        <v xml:space="preserve"> </v>
      </c>
      <c r="O246" s="250" t="str">
        <f>IF($A246="N/A"," ",IF(Pricetype3=2,MAX(F246,0),IF(OR(Pricetype3=1,Pricetype3=4),IF(F246=0,0,(_xll.EURO(F246,Strikeprice3,0,0,($AK246+IF(Smile=TRUE,VLOOKUP(MAX(-5,Strikeprice3-F246),Volsmile,2),0)),($A246-DateToday)+15,IF(Pricetype3=1,1,0),0))),F246)))</f>
        <v xml:space="preserve"> </v>
      </c>
      <c r="P246" s="250" t="str">
        <f>IF($A246="N/A"," ",IF(Pricetype3=2,MAX(G246,0),IF(OR(Pricetype3=1,Pricetype3=4),IF(G246=0,0,(_xll.EURO(G246,Strikeprice3,0,0,($AK246+IF(Smile=TRUE,VLOOKUP(MAX(-5,Strikeprice3-G246),Volsmile,2),0)),($A246-DateToday)+15,IF(Pricetype3=1,1,0),0))),G246)))</f>
        <v xml:space="preserve"> </v>
      </c>
      <c r="Q246" s="250" t="str">
        <f>IF($A246="N/A"," ",IF(Pricetype3=2,MAX(H246,0),IF(OR(Pricetype3=1,Pricetype3=4),IF(H246=0,0,(_xll.EURO(H246,Strikeprice3,0,0,($AK246+IF(Smile=TRUE,VLOOKUP(MAX(-5,Strikeprice3-H246),Volsmile,2),0)),($A246-DateToday)+15,IF(Pricetype3=1,1,0),0))),H246)))</f>
        <v xml:space="preserve"> </v>
      </c>
      <c r="R246" s="250" t="str">
        <f>IF($A246="N/A"," ",IF(Pricetype3=2,MAX(I246,0),IF(OR(Pricetype3=1,Pricetype3=4),IF(I246=0,0,(_xll.EURO(I246,Strikeprice3,0,0,($AK246+IF(Smile=TRUE,VLOOKUP(MAX(-5,Strikeprice3-I246),Volsmile,2),0)),($A246-DateToday)+15,IF(Pricetype3=1,1,0),0))),I246)))</f>
        <v xml:space="preserve"> </v>
      </c>
      <c r="S246" s="250" t="str">
        <f>IF($A246="N/A"," ",IF(Pricetype3=2,MAX(J246,0),IF(OR(Pricetype3=1,Pricetype3=4),IF(J246=0,0,(_xll.EURO(J246,Strikeprice3,0,0,($AK246+IF(Smile=TRUE,VLOOKUP(MAX(-5,Strikeprice3-J246),Volsmile,2),0)),($A246-DateToday)+15,IF(Pricetype3=1,1,0),0))),J246)))</f>
        <v xml:space="preserve"> </v>
      </c>
      <c r="T246" s="250" t="str">
        <f>IF($A246="N/A"," ",IF(Pricetype3=2,MAX(K246,0),IF(OR(Pricetype3=1,Pricetype3=4),IF(K246=0,0,(_xll.EURO(K246,Strikeprice3,0,0,($AK246+IF(Smile=TRUE,VLOOKUP(MAX(-5,Strikeprice3-K246),Volsmile,2),0)),($A246-DateToday)+15,IF(Pricetype3=1,1,0),0))),K246)))</f>
        <v xml:space="preserve"> </v>
      </c>
      <c r="U246" s="177" t="str">
        <f t="shared" si="94"/>
        <v xml:space="preserve"> </v>
      </c>
      <c r="V246" s="178" t="str">
        <f t="shared" si="110"/>
        <v xml:space="preserve"> </v>
      </c>
      <c r="W246" s="178" t="str">
        <f t="shared" si="111"/>
        <v xml:space="preserve"> </v>
      </c>
      <c r="X246" s="178" t="str">
        <f t="shared" si="112"/>
        <v xml:space="preserve"> </v>
      </c>
      <c r="Y246" s="178" t="str">
        <f t="shared" si="113"/>
        <v xml:space="preserve"> </v>
      </c>
      <c r="Z246" s="178" t="str">
        <f t="shared" si="114"/>
        <v xml:space="preserve"> </v>
      </c>
      <c r="AA246" s="178" t="str">
        <f t="shared" si="115"/>
        <v xml:space="preserve"> </v>
      </c>
      <c r="AB246" s="178" t="str">
        <f t="shared" si="116"/>
        <v xml:space="preserve"> </v>
      </c>
      <c r="AC246" s="178" t="str">
        <f t="shared" si="117"/>
        <v xml:space="preserve"> </v>
      </c>
      <c r="AD246" s="178" t="str">
        <f t="shared" si="118"/>
        <v xml:space="preserve"> </v>
      </c>
      <c r="AE246" s="178" t="str">
        <f t="shared" si="119"/>
        <v xml:space="preserve"> </v>
      </c>
      <c r="AF246" s="224" t="str">
        <f t="shared" si="120"/>
        <v xml:space="preserve"> </v>
      </c>
      <c r="AG246" s="224" t="str">
        <f t="shared" si="121"/>
        <v xml:space="preserve"> </v>
      </c>
      <c r="AH246" s="224" t="str">
        <f t="shared" si="122"/>
        <v xml:space="preserve"> </v>
      </c>
      <c r="AI246" s="224" t="str">
        <f t="shared" si="95"/>
        <v xml:space="preserve"> </v>
      </c>
      <c r="AJ246" s="224" t="str">
        <f t="shared" si="96"/>
        <v xml:space="preserve"> </v>
      </c>
      <c r="AK246" s="224" t="str">
        <f t="shared" si="123"/>
        <v xml:space="preserve"> </v>
      </c>
      <c r="AL246" s="224" t="str">
        <f>IF($A246="N/A"," ",IF(PV=1,0,'Pricing Inputs3'!R279))</f>
        <v xml:space="preserve"> </v>
      </c>
      <c r="AM246" s="313" t="str">
        <f t="shared" si="97"/>
        <v xml:space="preserve"> </v>
      </c>
      <c r="BQ246" t="str">
        <f t="shared" si="98"/>
        <v xml:space="preserve"> </v>
      </c>
      <c r="BR246" t="str">
        <f t="shared" si="99"/>
        <v xml:space="preserve"> </v>
      </c>
      <c r="BS246" t="str">
        <f t="shared" si="100"/>
        <v xml:space="preserve"> </v>
      </c>
    </row>
    <row r="247" spans="1:71" x14ac:dyDescent="0.2">
      <c r="A247" s="253" t="str">
        <f>IF(A246="N/A","N/A",IF(EDATE(A246,1)&gt;Inputs!$Q$5,"N/A",EDATE(A246,1)))</f>
        <v>N/A</v>
      </c>
      <c r="B247" s="324" t="str">
        <f t="shared" si="93"/>
        <v xml:space="preserve"> </v>
      </c>
      <c r="C247" s="172" t="str">
        <f t="shared" si="101"/>
        <v xml:space="preserve"> </v>
      </c>
      <c r="D247" s="172" t="str">
        <f t="shared" si="102"/>
        <v xml:space="preserve"> </v>
      </c>
      <c r="E247" s="172" t="str">
        <f t="shared" si="103"/>
        <v xml:space="preserve"> </v>
      </c>
      <c r="F247" s="172" t="str">
        <f t="shared" si="104"/>
        <v xml:space="preserve"> </v>
      </c>
      <c r="G247" s="172" t="str">
        <f t="shared" si="105"/>
        <v xml:space="preserve"> </v>
      </c>
      <c r="H247" s="172" t="str">
        <f t="shared" si="106"/>
        <v xml:space="preserve"> </v>
      </c>
      <c r="I247" s="172" t="str">
        <f t="shared" si="107"/>
        <v xml:space="preserve"> </v>
      </c>
      <c r="J247" s="172" t="str">
        <f t="shared" si="108"/>
        <v xml:space="preserve"> </v>
      </c>
      <c r="K247" s="172" t="str">
        <f t="shared" si="109"/>
        <v xml:space="preserve"> </v>
      </c>
      <c r="L247" s="250" t="str">
        <f>IF($A247="N/A"," ",IF(Pricetype3=2,MAX(C247,0),IF(OR(Pricetype3=1,Pricetype3=4),IF(C247=0,0,(_xll.EURO(C247,Strikeprice3,0,0,($AH247+IF(Smile=TRUE,VLOOKUP(MAX(-5,Strikeprice3-C247),Volsmile,2),0)),($A247-DateToday)+15,IF(Pricetype3=1,1,0),0))),C247)))</f>
        <v xml:space="preserve"> </v>
      </c>
      <c r="M247" s="250" t="str">
        <f>IF($A247="N/A"," ",IF(Pricetype3=2,MAX(D247,0),IF(OR(Pricetype3=1,Pricetype3=4),IF(D247=0,0,(_xll.EURO(D247,Strikeprice3,0,0,($AH247+IF(Smile=TRUE,VLOOKUP(MAX(-5,Strikeprice3-D247),Volsmile,2),0)),($A247-DateToday)+15,IF(Pricetype3=1,1,0),0))),D247)))</f>
        <v xml:space="preserve"> </v>
      </c>
      <c r="N247" s="250" t="str">
        <f>IF($A247="N/A"," ",IF(Pricetype3=2,MAX(E247,0),IF(OR(Pricetype3=1,Pricetype3=4),IF(E247=0,0,(_xll.EURO(E247,Strikeprice3,0,0,($AK247+IF(Smile=TRUE,VLOOKUP(MAX(-5,Strikeprice3-E247),Volsmile,2),0)),($A247-DateToday)+15,IF(Pricetype3=1,1,0),0))),E247)))</f>
        <v xml:space="preserve"> </v>
      </c>
      <c r="O247" s="250" t="str">
        <f>IF($A247="N/A"," ",IF(Pricetype3=2,MAX(F247,0),IF(OR(Pricetype3=1,Pricetype3=4),IF(F247=0,0,(_xll.EURO(F247,Strikeprice3,0,0,($AK247+IF(Smile=TRUE,VLOOKUP(MAX(-5,Strikeprice3-F247),Volsmile,2),0)),($A247-DateToday)+15,IF(Pricetype3=1,1,0),0))),F247)))</f>
        <v xml:space="preserve"> </v>
      </c>
      <c r="P247" s="250" t="str">
        <f>IF($A247="N/A"," ",IF(Pricetype3=2,MAX(G247,0),IF(OR(Pricetype3=1,Pricetype3=4),IF(G247=0,0,(_xll.EURO(G247,Strikeprice3,0,0,($AK247+IF(Smile=TRUE,VLOOKUP(MAX(-5,Strikeprice3-G247),Volsmile,2),0)),($A247-DateToday)+15,IF(Pricetype3=1,1,0),0))),G247)))</f>
        <v xml:space="preserve"> </v>
      </c>
      <c r="Q247" s="250" t="str">
        <f>IF($A247="N/A"," ",IF(Pricetype3=2,MAX(H247,0),IF(OR(Pricetype3=1,Pricetype3=4),IF(H247=0,0,(_xll.EURO(H247,Strikeprice3,0,0,($AK247+IF(Smile=TRUE,VLOOKUP(MAX(-5,Strikeprice3-H247),Volsmile,2),0)),($A247-DateToday)+15,IF(Pricetype3=1,1,0),0))),H247)))</f>
        <v xml:space="preserve"> </v>
      </c>
      <c r="R247" s="250" t="str">
        <f>IF($A247="N/A"," ",IF(Pricetype3=2,MAX(I247,0),IF(OR(Pricetype3=1,Pricetype3=4),IF(I247=0,0,(_xll.EURO(I247,Strikeprice3,0,0,($AK247+IF(Smile=TRUE,VLOOKUP(MAX(-5,Strikeprice3-I247),Volsmile,2),0)),($A247-DateToday)+15,IF(Pricetype3=1,1,0),0))),I247)))</f>
        <v xml:space="preserve"> </v>
      </c>
      <c r="S247" s="250" t="str">
        <f>IF($A247="N/A"," ",IF(Pricetype3=2,MAX(J247,0),IF(OR(Pricetype3=1,Pricetype3=4),IF(J247=0,0,(_xll.EURO(J247,Strikeprice3,0,0,($AK247+IF(Smile=TRUE,VLOOKUP(MAX(-5,Strikeprice3-J247),Volsmile,2),0)),($A247-DateToday)+15,IF(Pricetype3=1,1,0),0))),J247)))</f>
        <v xml:space="preserve"> </v>
      </c>
      <c r="T247" s="250" t="str">
        <f>IF($A247="N/A"," ",IF(Pricetype3=2,MAX(K247,0),IF(OR(Pricetype3=1,Pricetype3=4),IF(K247=0,0,(_xll.EURO(K247,Strikeprice3,0,0,($AK247+IF(Smile=TRUE,VLOOKUP(MAX(-5,Strikeprice3-K247),Volsmile,2),0)),($A247-DateToday)+15,IF(Pricetype3=1,1,0),0))),K247)))</f>
        <v xml:space="preserve"> </v>
      </c>
      <c r="U247" s="177" t="str">
        <f t="shared" si="94"/>
        <v xml:space="preserve"> </v>
      </c>
      <c r="V247" s="178" t="str">
        <f t="shared" si="110"/>
        <v xml:space="preserve"> </v>
      </c>
      <c r="W247" s="178" t="str">
        <f t="shared" si="111"/>
        <v xml:space="preserve"> </v>
      </c>
      <c r="X247" s="178" t="str">
        <f t="shared" si="112"/>
        <v xml:space="preserve"> </v>
      </c>
      <c r="Y247" s="178" t="str">
        <f t="shared" si="113"/>
        <v xml:space="preserve"> </v>
      </c>
      <c r="Z247" s="178" t="str">
        <f t="shared" si="114"/>
        <v xml:space="preserve"> </v>
      </c>
      <c r="AA247" s="178" t="str">
        <f t="shared" si="115"/>
        <v xml:space="preserve"> </v>
      </c>
      <c r="AB247" s="178" t="str">
        <f t="shared" si="116"/>
        <v xml:space="preserve"> </v>
      </c>
      <c r="AC247" s="178" t="str">
        <f t="shared" si="117"/>
        <v xml:space="preserve"> </v>
      </c>
      <c r="AD247" s="178" t="str">
        <f t="shared" si="118"/>
        <v xml:space="preserve"> </v>
      </c>
      <c r="AE247" s="178" t="str">
        <f t="shared" si="119"/>
        <v xml:space="preserve"> </v>
      </c>
      <c r="AF247" s="224" t="str">
        <f t="shared" si="120"/>
        <v xml:space="preserve"> </v>
      </c>
      <c r="AG247" s="224" t="str">
        <f t="shared" si="121"/>
        <v xml:space="preserve"> </v>
      </c>
      <c r="AH247" s="224" t="str">
        <f t="shared" si="122"/>
        <v xml:space="preserve"> </v>
      </c>
      <c r="AI247" s="224" t="str">
        <f t="shared" si="95"/>
        <v xml:space="preserve"> </v>
      </c>
      <c r="AJ247" s="224" t="str">
        <f t="shared" si="96"/>
        <v xml:space="preserve"> </v>
      </c>
      <c r="AK247" s="224" t="str">
        <f t="shared" si="123"/>
        <v xml:space="preserve"> </v>
      </c>
      <c r="AL247" s="224" t="str">
        <f>IF($A247="N/A"," ",IF(PV=1,0,'Pricing Inputs3'!R280))</f>
        <v xml:space="preserve"> </v>
      </c>
      <c r="AM247" s="313" t="str">
        <f t="shared" si="97"/>
        <v xml:space="preserve"> </v>
      </c>
      <c r="BQ247" t="str">
        <f t="shared" si="98"/>
        <v xml:space="preserve"> </v>
      </c>
      <c r="BR247" t="str">
        <f t="shared" si="99"/>
        <v xml:space="preserve"> </v>
      </c>
      <c r="BS247" t="str">
        <f t="shared" si="100"/>
        <v xml:space="preserve"> </v>
      </c>
    </row>
    <row r="248" spans="1:71" x14ac:dyDescent="0.2">
      <c r="A248" s="253" t="str">
        <f>IF(A247="N/A","N/A",IF(EDATE(A247,1)&gt;Inputs!$Q$5,"N/A",EDATE(A247,1)))</f>
        <v>N/A</v>
      </c>
      <c r="B248" s="324" t="str">
        <f t="shared" si="93"/>
        <v xml:space="preserve"> </v>
      </c>
      <c r="C248" s="172" t="str">
        <f t="shared" si="101"/>
        <v xml:space="preserve"> </v>
      </c>
      <c r="D248" s="172" t="str">
        <f t="shared" si="102"/>
        <v xml:space="preserve"> </v>
      </c>
      <c r="E248" s="172" t="str">
        <f t="shared" si="103"/>
        <v xml:space="preserve"> </v>
      </c>
      <c r="F248" s="172" t="str">
        <f t="shared" si="104"/>
        <v xml:space="preserve"> </v>
      </c>
      <c r="G248" s="172" t="str">
        <f t="shared" si="105"/>
        <v xml:space="preserve"> </v>
      </c>
      <c r="H248" s="172" t="str">
        <f t="shared" si="106"/>
        <v xml:space="preserve"> </v>
      </c>
      <c r="I248" s="172" t="str">
        <f t="shared" si="107"/>
        <v xml:space="preserve"> </v>
      </c>
      <c r="J248" s="172" t="str">
        <f t="shared" si="108"/>
        <v xml:space="preserve"> </v>
      </c>
      <c r="K248" s="172" t="str">
        <f t="shared" si="109"/>
        <v xml:space="preserve"> </v>
      </c>
      <c r="L248" s="250" t="str">
        <f>IF($A248="N/A"," ",IF(Pricetype3=2,MAX(C248,0),IF(OR(Pricetype3=1,Pricetype3=4),IF(C248=0,0,(_xll.EURO(C248,Strikeprice3,0,0,($AH248+IF(Smile=TRUE,VLOOKUP(MAX(-5,Strikeprice3-C248),Volsmile,2),0)),($A248-DateToday)+15,IF(Pricetype3=1,1,0),0))),C248)))</f>
        <v xml:space="preserve"> </v>
      </c>
      <c r="M248" s="250" t="str">
        <f>IF($A248="N/A"," ",IF(Pricetype3=2,MAX(D248,0),IF(OR(Pricetype3=1,Pricetype3=4),IF(D248=0,0,(_xll.EURO(D248,Strikeprice3,0,0,($AH248+IF(Smile=TRUE,VLOOKUP(MAX(-5,Strikeprice3-D248),Volsmile,2),0)),($A248-DateToday)+15,IF(Pricetype3=1,1,0),0))),D248)))</f>
        <v xml:space="preserve"> </v>
      </c>
      <c r="N248" s="250" t="str">
        <f>IF($A248="N/A"," ",IF(Pricetype3=2,MAX(E248,0),IF(OR(Pricetype3=1,Pricetype3=4),IF(E248=0,0,(_xll.EURO(E248,Strikeprice3,0,0,($AK248+IF(Smile=TRUE,VLOOKUP(MAX(-5,Strikeprice3-E248),Volsmile,2),0)),($A248-DateToday)+15,IF(Pricetype3=1,1,0),0))),E248)))</f>
        <v xml:space="preserve"> </v>
      </c>
      <c r="O248" s="250" t="str">
        <f>IF($A248="N/A"," ",IF(Pricetype3=2,MAX(F248,0),IF(OR(Pricetype3=1,Pricetype3=4),IF(F248=0,0,(_xll.EURO(F248,Strikeprice3,0,0,($AK248+IF(Smile=TRUE,VLOOKUP(MAX(-5,Strikeprice3-F248),Volsmile,2),0)),($A248-DateToday)+15,IF(Pricetype3=1,1,0),0))),F248)))</f>
        <v xml:space="preserve"> </v>
      </c>
      <c r="P248" s="250" t="str">
        <f>IF($A248="N/A"," ",IF(Pricetype3=2,MAX(G248,0),IF(OR(Pricetype3=1,Pricetype3=4),IF(G248=0,0,(_xll.EURO(G248,Strikeprice3,0,0,($AK248+IF(Smile=TRUE,VLOOKUP(MAX(-5,Strikeprice3-G248),Volsmile,2),0)),($A248-DateToday)+15,IF(Pricetype3=1,1,0),0))),G248)))</f>
        <v xml:space="preserve"> </v>
      </c>
      <c r="Q248" s="250" t="str">
        <f>IF($A248="N/A"," ",IF(Pricetype3=2,MAX(H248,0),IF(OR(Pricetype3=1,Pricetype3=4),IF(H248=0,0,(_xll.EURO(H248,Strikeprice3,0,0,($AK248+IF(Smile=TRUE,VLOOKUP(MAX(-5,Strikeprice3-H248),Volsmile,2),0)),($A248-DateToday)+15,IF(Pricetype3=1,1,0),0))),H248)))</f>
        <v xml:space="preserve"> </v>
      </c>
      <c r="R248" s="250" t="str">
        <f>IF($A248="N/A"," ",IF(Pricetype3=2,MAX(I248,0),IF(OR(Pricetype3=1,Pricetype3=4),IF(I248=0,0,(_xll.EURO(I248,Strikeprice3,0,0,($AK248+IF(Smile=TRUE,VLOOKUP(MAX(-5,Strikeprice3-I248),Volsmile,2),0)),($A248-DateToday)+15,IF(Pricetype3=1,1,0),0))),I248)))</f>
        <v xml:space="preserve"> </v>
      </c>
      <c r="S248" s="250" t="str">
        <f>IF($A248="N/A"," ",IF(Pricetype3=2,MAX(J248,0),IF(OR(Pricetype3=1,Pricetype3=4),IF(J248=0,0,(_xll.EURO(J248,Strikeprice3,0,0,($AK248+IF(Smile=TRUE,VLOOKUP(MAX(-5,Strikeprice3-J248),Volsmile,2),0)),($A248-DateToday)+15,IF(Pricetype3=1,1,0),0))),J248)))</f>
        <v xml:space="preserve"> </v>
      </c>
      <c r="T248" s="250" t="str">
        <f>IF($A248="N/A"," ",IF(Pricetype3=2,MAX(K248,0),IF(OR(Pricetype3=1,Pricetype3=4),IF(K248=0,0,(_xll.EURO(K248,Strikeprice3,0,0,($AK248+IF(Smile=TRUE,VLOOKUP(MAX(-5,Strikeprice3-K248),Volsmile,2),0)),($A248-DateToday)+15,IF(Pricetype3=1,1,0),0))),K248)))</f>
        <v xml:space="preserve"> </v>
      </c>
      <c r="U248" s="177" t="str">
        <f t="shared" si="94"/>
        <v xml:space="preserve"> </v>
      </c>
      <c r="V248" s="178" t="str">
        <f t="shared" si="110"/>
        <v xml:space="preserve"> </v>
      </c>
      <c r="W248" s="178" t="str">
        <f t="shared" si="111"/>
        <v xml:space="preserve"> </v>
      </c>
      <c r="X248" s="178" t="str">
        <f t="shared" si="112"/>
        <v xml:space="preserve"> </v>
      </c>
      <c r="Y248" s="178" t="str">
        <f t="shared" si="113"/>
        <v xml:space="preserve"> </v>
      </c>
      <c r="Z248" s="178" t="str">
        <f t="shared" si="114"/>
        <v xml:space="preserve"> </v>
      </c>
      <c r="AA248" s="178" t="str">
        <f t="shared" si="115"/>
        <v xml:space="preserve"> </v>
      </c>
      <c r="AB248" s="178" t="str">
        <f t="shared" si="116"/>
        <v xml:space="preserve"> </v>
      </c>
      <c r="AC248" s="178" t="str">
        <f t="shared" si="117"/>
        <v xml:space="preserve"> </v>
      </c>
      <c r="AD248" s="178" t="str">
        <f t="shared" si="118"/>
        <v xml:space="preserve"> </v>
      </c>
      <c r="AE248" s="178" t="str">
        <f t="shared" si="119"/>
        <v xml:space="preserve"> </v>
      </c>
      <c r="AF248" s="224" t="str">
        <f t="shared" si="120"/>
        <v xml:space="preserve"> </v>
      </c>
      <c r="AG248" s="224" t="str">
        <f t="shared" si="121"/>
        <v xml:space="preserve"> </v>
      </c>
      <c r="AH248" s="224" t="str">
        <f t="shared" si="122"/>
        <v xml:space="preserve"> </v>
      </c>
      <c r="AI248" s="224" t="str">
        <f t="shared" si="95"/>
        <v xml:space="preserve"> </v>
      </c>
      <c r="AJ248" s="224" t="str">
        <f t="shared" si="96"/>
        <v xml:space="preserve"> </v>
      </c>
      <c r="AK248" s="224" t="str">
        <f t="shared" si="123"/>
        <v xml:space="preserve"> </v>
      </c>
      <c r="AL248" s="224" t="str">
        <f>IF($A248="N/A"," ",IF(PV=1,0,'Pricing Inputs3'!R281))</f>
        <v xml:space="preserve"> </v>
      </c>
      <c r="AM248" s="313" t="str">
        <f t="shared" si="97"/>
        <v xml:space="preserve"> </v>
      </c>
      <c r="BQ248" t="str">
        <f t="shared" si="98"/>
        <v xml:space="preserve"> </v>
      </c>
      <c r="BR248" t="str">
        <f t="shared" si="99"/>
        <v xml:space="preserve"> </v>
      </c>
      <c r="BS248" t="str">
        <f t="shared" si="100"/>
        <v xml:space="preserve"> </v>
      </c>
    </row>
    <row r="249" spans="1:71" x14ac:dyDescent="0.2">
      <c r="A249" s="253" t="str">
        <f>IF(A248="N/A","N/A",IF(EDATE(A248,1)&gt;Inputs!$Q$5,"N/A",EDATE(A248,1)))</f>
        <v>N/A</v>
      </c>
      <c r="B249" s="324" t="str">
        <f t="shared" si="93"/>
        <v xml:space="preserve"> </v>
      </c>
      <c r="C249" s="172" t="str">
        <f t="shared" si="101"/>
        <v xml:space="preserve"> </v>
      </c>
      <c r="D249" s="172" t="str">
        <f t="shared" si="102"/>
        <v xml:space="preserve"> </v>
      </c>
      <c r="E249" s="172" t="str">
        <f t="shared" si="103"/>
        <v xml:space="preserve"> </v>
      </c>
      <c r="F249" s="172" t="str">
        <f t="shared" si="104"/>
        <v xml:space="preserve"> </v>
      </c>
      <c r="G249" s="172" t="str">
        <f t="shared" si="105"/>
        <v xml:space="preserve"> </v>
      </c>
      <c r="H249" s="172" t="str">
        <f t="shared" si="106"/>
        <v xml:space="preserve"> </v>
      </c>
      <c r="I249" s="172" t="str">
        <f t="shared" si="107"/>
        <v xml:space="preserve"> </v>
      </c>
      <c r="J249" s="172" t="str">
        <f t="shared" si="108"/>
        <v xml:space="preserve"> </v>
      </c>
      <c r="K249" s="172" t="str">
        <f t="shared" si="109"/>
        <v xml:space="preserve"> </v>
      </c>
      <c r="L249" s="250" t="str">
        <f>IF($A249="N/A"," ",IF(Pricetype3=2,MAX(C249,0),IF(OR(Pricetype3=1,Pricetype3=4),IF(C249=0,0,(_xll.EURO(C249,Strikeprice3,0,0,($AH249+IF(Smile=TRUE,VLOOKUP(MAX(-5,Strikeprice3-C249),Volsmile,2),0)),($A249-DateToday)+15,IF(Pricetype3=1,1,0),0))),C249)))</f>
        <v xml:space="preserve"> </v>
      </c>
      <c r="M249" s="250" t="str">
        <f>IF($A249="N/A"," ",IF(Pricetype3=2,MAX(D249,0),IF(OR(Pricetype3=1,Pricetype3=4),IF(D249=0,0,(_xll.EURO(D249,Strikeprice3,0,0,($AH249+IF(Smile=TRUE,VLOOKUP(MAX(-5,Strikeprice3-D249),Volsmile,2),0)),($A249-DateToday)+15,IF(Pricetype3=1,1,0),0))),D249)))</f>
        <v xml:space="preserve"> </v>
      </c>
      <c r="N249" s="250" t="str">
        <f>IF($A249="N/A"," ",IF(Pricetype3=2,MAX(E249,0),IF(OR(Pricetype3=1,Pricetype3=4),IF(E249=0,0,(_xll.EURO(E249,Strikeprice3,0,0,($AK249+IF(Smile=TRUE,VLOOKUP(MAX(-5,Strikeprice3-E249),Volsmile,2),0)),($A249-DateToday)+15,IF(Pricetype3=1,1,0),0))),E249)))</f>
        <v xml:space="preserve"> </v>
      </c>
      <c r="O249" s="250" t="str">
        <f>IF($A249="N/A"," ",IF(Pricetype3=2,MAX(F249,0),IF(OR(Pricetype3=1,Pricetype3=4),IF(F249=0,0,(_xll.EURO(F249,Strikeprice3,0,0,($AK249+IF(Smile=TRUE,VLOOKUP(MAX(-5,Strikeprice3-F249),Volsmile,2),0)),($A249-DateToday)+15,IF(Pricetype3=1,1,0),0))),F249)))</f>
        <v xml:space="preserve"> </v>
      </c>
      <c r="P249" s="250" t="str">
        <f>IF($A249="N/A"," ",IF(Pricetype3=2,MAX(G249,0),IF(OR(Pricetype3=1,Pricetype3=4),IF(G249=0,0,(_xll.EURO(G249,Strikeprice3,0,0,($AK249+IF(Smile=TRUE,VLOOKUP(MAX(-5,Strikeprice3-G249),Volsmile,2),0)),($A249-DateToday)+15,IF(Pricetype3=1,1,0),0))),G249)))</f>
        <v xml:space="preserve"> </v>
      </c>
      <c r="Q249" s="250" t="str">
        <f>IF($A249="N/A"," ",IF(Pricetype3=2,MAX(H249,0),IF(OR(Pricetype3=1,Pricetype3=4),IF(H249=0,0,(_xll.EURO(H249,Strikeprice3,0,0,($AK249+IF(Smile=TRUE,VLOOKUP(MAX(-5,Strikeprice3-H249),Volsmile,2),0)),($A249-DateToday)+15,IF(Pricetype3=1,1,0),0))),H249)))</f>
        <v xml:space="preserve"> </v>
      </c>
      <c r="R249" s="250" t="str">
        <f>IF($A249="N/A"," ",IF(Pricetype3=2,MAX(I249,0),IF(OR(Pricetype3=1,Pricetype3=4),IF(I249=0,0,(_xll.EURO(I249,Strikeprice3,0,0,($AK249+IF(Smile=TRUE,VLOOKUP(MAX(-5,Strikeprice3-I249),Volsmile,2),0)),($A249-DateToday)+15,IF(Pricetype3=1,1,0),0))),I249)))</f>
        <v xml:space="preserve"> </v>
      </c>
      <c r="S249" s="250" t="str">
        <f>IF($A249="N/A"," ",IF(Pricetype3=2,MAX(J249,0),IF(OR(Pricetype3=1,Pricetype3=4),IF(J249=0,0,(_xll.EURO(J249,Strikeprice3,0,0,($AK249+IF(Smile=TRUE,VLOOKUP(MAX(-5,Strikeprice3-J249),Volsmile,2),0)),($A249-DateToday)+15,IF(Pricetype3=1,1,0),0))),J249)))</f>
        <v xml:space="preserve"> </v>
      </c>
      <c r="T249" s="250" t="str">
        <f>IF($A249="N/A"," ",IF(Pricetype3=2,MAX(K249,0),IF(OR(Pricetype3=1,Pricetype3=4),IF(K249=0,0,(_xll.EURO(K249,Strikeprice3,0,0,($AK249+IF(Smile=TRUE,VLOOKUP(MAX(-5,Strikeprice3-K249),Volsmile,2),0)),($A249-DateToday)+15,IF(Pricetype3=1,1,0),0))),K249)))</f>
        <v xml:space="preserve"> </v>
      </c>
      <c r="U249" s="177" t="str">
        <f t="shared" si="94"/>
        <v xml:space="preserve"> </v>
      </c>
      <c r="V249" s="178" t="str">
        <f t="shared" si="110"/>
        <v xml:space="preserve"> </v>
      </c>
      <c r="W249" s="178" t="str">
        <f t="shared" si="111"/>
        <v xml:space="preserve"> </v>
      </c>
      <c r="X249" s="178" t="str">
        <f t="shared" si="112"/>
        <v xml:space="preserve"> </v>
      </c>
      <c r="Y249" s="178" t="str">
        <f t="shared" si="113"/>
        <v xml:space="preserve"> </v>
      </c>
      <c r="Z249" s="178" t="str">
        <f t="shared" si="114"/>
        <v xml:space="preserve"> </v>
      </c>
      <c r="AA249" s="178" t="str">
        <f t="shared" si="115"/>
        <v xml:space="preserve"> </v>
      </c>
      <c r="AB249" s="178" t="str">
        <f t="shared" si="116"/>
        <v xml:space="preserve"> </v>
      </c>
      <c r="AC249" s="178" t="str">
        <f t="shared" si="117"/>
        <v xml:space="preserve"> </v>
      </c>
      <c r="AD249" s="178" t="str">
        <f t="shared" si="118"/>
        <v xml:space="preserve"> </v>
      </c>
      <c r="AE249" s="178" t="str">
        <f t="shared" si="119"/>
        <v xml:space="preserve"> </v>
      </c>
      <c r="AF249" s="224" t="str">
        <f t="shared" si="120"/>
        <v xml:space="preserve"> </v>
      </c>
      <c r="AG249" s="224" t="str">
        <f t="shared" si="121"/>
        <v xml:space="preserve"> </v>
      </c>
      <c r="AH249" s="224" t="str">
        <f t="shared" si="122"/>
        <v xml:space="preserve"> </v>
      </c>
      <c r="AI249" s="224" t="str">
        <f t="shared" si="95"/>
        <v xml:space="preserve"> </v>
      </c>
      <c r="AJ249" s="224" t="str">
        <f t="shared" si="96"/>
        <v xml:space="preserve"> </v>
      </c>
      <c r="AK249" s="224" t="str">
        <f t="shared" si="123"/>
        <v xml:space="preserve"> </v>
      </c>
      <c r="AL249" s="224" t="str">
        <f>IF($A249="N/A"," ",IF(PV=1,0,'Pricing Inputs3'!R282))</f>
        <v xml:space="preserve"> </v>
      </c>
      <c r="AM249" s="313" t="str">
        <f t="shared" si="97"/>
        <v xml:space="preserve"> </v>
      </c>
      <c r="BQ249" t="str">
        <f t="shared" si="98"/>
        <v xml:space="preserve"> </v>
      </c>
      <c r="BR249" t="str">
        <f t="shared" si="99"/>
        <v xml:space="preserve"> </v>
      </c>
      <c r="BS249" t="str">
        <f t="shared" si="100"/>
        <v xml:space="preserve"> </v>
      </c>
    </row>
    <row r="250" spans="1:71" x14ac:dyDescent="0.2">
      <c r="A250" s="253" t="str">
        <f>IF(A249="N/A","N/A",IF(EDATE(A249,1)&gt;Inputs!$Q$5,"N/A",EDATE(A249,1)))</f>
        <v>N/A</v>
      </c>
      <c r="B250" s="324" t="str">
        <f t="shared" si="93"/>
        <v xml:space="preserve"> </v>
      </c>
      <c r="C250" s="172" t="str">
        <f t="shared" si="101"/>
        <v xml:space="preserve"> </v>
      </c>
      <c r="D250" s="172" t="str">
        <f t="shared" si="102"/>
        <v xml:space="preserve"> </v>
      </c>
      <c r="E250" s="172" t="str">
        <f t="shared" si="103"/>
        <v xml:space="preserve"> </v>
      </c>
      <c r="F250" s="172" t="str">
        <f t="shared" si="104"/>
        <v xml:space="preserve"> </v>
      </c>
      <c r="G250" s="172" t="str">
        <f t="shared" si="105"/>
        <v xml:space="preserve"> </v>
      </c>
      <c r="H250" s="172" t="str">
        <f t="shared" si="106"/>
        <v xml:space="preserve"> </v>
      </c>
      <c r="I250" s="172" t="str">
        <f t="shared" si="107"/>
        <v xml:space="preserve"> </v>
      </c>
      <c r="J250" s="172" t="str">
        <f t="shared" si="108"/>
        <v xml:space="preserve"> </v>
      </c>
      <c r="K250" s="172" t="str">
        <f t="shared" si="109"/>
        <v xml:space="preserve"> </v>
      </c>
      <c r="L250" s="250" t="str">
        <f>IF($A250="N/A"," ",IF(Pricetype3=2,MAX(C250,0),IF(OR(Pricetype3=1,Pricetype3=4),IF(C250=0,0,(_xll.EURO(C250,Strikeprice3,0,0,($AH250+IF(Smile=TRUE,VLOOKUP(MAX(-5,Strikeprice3-C250),Volsmile,2),0)),($A250-DateToday)+15,IF(Pricetype3=1,1,0),0))),C250)))</f>
        <v xml:space="preserve"> </v>
      </c>
      <c r="M250" s="250" t="str">
        <f>IF($A250="N/A"," ",IF(Pricetype3=2,MAX(D250,0),IF(OR(Pricetype3=1,Pricetype3=4),IF(D250=0,0,(_xll.EURO(D250,Strikeprice3,0,0,($AH250+IF(Smile=TRUE,VLOOKUP(MAX(-5,Strikeprice3-D250),Volsmile,2),0)),($A250-DateToday)+15,IF(Pricetype3=1,1,0),0))),D250)))</f>
        <v xml:space="preserve"> </v>
      </c>
      <c r="N250" s="250" t="str">
        <f>IF($A250="N/A"," ",IF(Pricetype3=2,MAX(E250,0),IF(OR(Pricetype3=1,Pricetype3=4),IF(E250=0,0,(_xll.EURO(E250,Strikeprice3,0,0,($AK250+IF(Smile=TRUE,VLOOKUP(MAX(-5,Strikeprice3-E250),Volsmile,2),0)),($A250-DateToday)+15,IF(Pricetype3=1,1,0),0))),E250)))</f>
        <v xml:space="preserve"> </v>
      </c>
      <c r="O250" s="250" t="str">
        <f>IF($A250="N/A"," ",IF(Pricetype3=2,MAX(F250,0),IF(OR(Pricetype3=1,Pricetype3=4),IF(F250=0,0,(_xll.EURO(F250,Strikeprice3,0,0,($AK250+IF(Smile=TRUE,VLOOKUP(MAX(-5,Strikeprice3-F250),Volsmile,2),0)),($A250-DateToday)+15,IF(Pricetype3=1,1,0),0))),F250)))</f>
        <v xml:space="preserve"> </v>
      </c>
      <c r="P250" s="250" t="str">
        <f>IF($A250="N/A"," ",IF(Pricetype3=2,MAX(G250,0),IF(OR(Pricetype3=1,Pricetype3=4),IF(G250=0,0,(_xll.EURO(G250,Strikeprice3,0,0,($AK250+IF(Smile=TRUE,VLOOKUP(MAX(-5,Strikeprice3-G250),Volsmile,2),0)),($A250-DateToday)+15,IF(Pricetype3=1,1,0),0))),G250)))</f>
        <v xml:space="preserve"> </v>
      </c>
      <c r="Q250" s="250" t="str">
        <f>IF($A250="N/A"," ",IF(Pricetype3=2,MAX(H250,0),IF(OR(Pricetype3=1,Pricetype3=4),IF(H250=0,0,(_xll.EURO(H250,Strikeprice3,0,0,($AK250+IF(Smile=TRUE,VLOOKUP(MAX(-5,Strikeprice3-H250),Volsmile,2),0)),($A250-DateToday)+15,IF(Pricetype3=1,1,0),0))),H250)))</f>
        <v xml:space="preserve"> </v>
      </c>
      <c r="R250" s="250" t="str">
        <f>IF($A250="N/A"," ",IF(Pricetype3=2,MAX(I250,0),IF(OR(Pricetype3=1,Pricetype3=4),IF(I250=0,0,(_xll.EURO(I250,Strikeprice3,0,0,($AK250+IF(Smile=TRUE,VLOOKUP(MAX(-5,Strikeprice3-I250),Volsmile,2),0)),($A250-DateToday)+15,IF(Pricetype3=1,1,0),0))),I250)))</f>
        <v xml:space="preserve"> </v>
      </c>
      <c r="S250" s="250" t="str">
        <f>IF($A250="N/A"," ",IF(Pricetype3=2,MAX(J250,0),IF(OR(Pricetype3=1,Pricetype3=4),IF(J250=0,0,(_xll.EURO(J250,Strikeprice3,0,0,($AK250+IF(Smile=TRUE,VLOOKUP(MAX(-5,Strikeprice3-J250),Volsmile,2),0)),($A250-DateToday)+15,IF(Pricetype3=1,1,0),0))),J250)))</f>
        <v xml:space="preserve"> </v>
      </c>
      <c r="T250" s="250" t="str">
        <f>IF($A250="N/A"," ",IF(Pricetype3=2,MAX(K250,0),IF(OR(Pricetype3=1,Pricetype3=4),IF(K250=0,0,(_xll.EURO(K250,Strikeprice3,0,0,($AK250+IF(Smile=TRUE,VLOOKUP(MAX(-5,Strikeprice3-K250),Volsmile,2),0)),($A250-DateToday)+15,IF(Pricetype3=1,1,0),0))),K250)))</f>
        <v xml:space="preserve"> </v>
      </c>
      <c r="U250" s="177" t="str">
        <f t="shared" si="94"/>
        <v xml:space="preserve"> </v>
      </c>
      <c r="V250" s="178" t="str">
        <f t="shared" si="110"/>
        <v xml:space="preserve"> </v>
      </c>
      <c r="W250" s="178" t="str">
        <f t="shared" si="111"/>
        <v xml:space="preserve"> </v>
      </c>
      <c r="X250" s="178" t="str">
        <f t="shared" si="112"/>
        <v xml:space="preserve"> </v>
      </c>
      <c r="Y250" s="178" t="str">
        <f t="shared" si="113"/>
        <v xml:space="preserve"> </v>
      </c>
      <c r="Z250" s="178" t="str">
        <f t="shared" si="114"/>
        <v xml:space="preserve"> </v>
      </c>
      <c r="AA250" s="178" t="str">
        <f t="shared" si="115"/>
        <v xml:space="preserve"> </v>
      </c>
      <c r="AB250" s="178" t="str">
        <f t="shared" si="116"/>
        <v xml:space="preserve"> </v>
      </c>
      <c r="AC250" s="178" t="str">
        <f t="shared" si="117"/>
        <v xml:space="preserve"> </v>
      </c>
      <c r="AD250" s="178" t="str">
        <f t="shared" si="118"/>
        <v xml:space="preserve"> </v>
      </c>
      <c r="AE250" s="178" t="str">
        <f t="shared" si="119"/>
        <v xml:space="preserve"> </v>
      </c>
      <c r="AF250" s="224" t="str">
        <f t="shared" si="120"/>
        <v xml:space="preserve"> </v>
      </c>
      <c r="AG250" s="224" t="str">
        <f t="shared" si="121"/>
        <v xml:space="preserve"> </v>
      </c>
      <c r="AH250" s="224" t="str">
        <f t="shared" si="122"/>
        <v xml:space="preserve"> </v>
      </c>
      <c r="AI250" s="224" t="str">
        <f t="shared" si="95"/>
        <v xml:space="preserve"> </v>
      </c>
      <c r="AJ250" s="224" t="str">
        <f t="shared" si="96"/>
        <v xml:space="preserve"> </v>
      </c>
      <c r="AK250" s="224" t="str">
        <f t="shared" si="123"/>
        <v xml:space="preserve"> </v>
      </c>
      <c r="AL250" s="224" t="str">
        <f>IF($A250="N/A"," ",IF(PV=1,0,'Pricing Inputs3'!R283))</f>
        <v xml:space="preserve"> </v>
      </c>
      <c r="AM250" s="313" t="str">
        <f t="shared" si="97"/>
        <v xml:space="preserve"> </v>
      </c>
      <c r="BQ250" t="str">
        <f t="shared" si="98"/>
        <v xml:space="preserve"> </v>
      </c>
      <c r="BR250" t="str">
        <f t="shared" si="99"/>
        <v xml:space="preserve"> </v>
      </c>
      <c r="BS250" t="str">
        <f t="shared" si="100"/>
        <v xml:space="preserve"> </v>
      </c>
    </row>
    <row r="251" spans="1:71" x14ac:dyDescent="0.2">
      <c r="A251" s="253" t="str">
        <f>IF(A250="N/A","N/A",IF(EDATE(A250,1)&gt;Inputs!$Q$5,"N/A",EDATE(A250,1)))</f>
        <v>N/A</v>
      </c>
      <c r="B251" s="324" t="str">
        <f t="shared" si="93"/>
        <v xml:space="preserve"> </v>
      </c>
      <c r="C251" s="172" t="str">
        <f t="shared" si="101"/>
        <v xml:space="preserve"> </v>
      </c>
      <c r="D251" s="172" t="str">
        <f t="shared" si="102"/>
        <v xml:space="preserve"> </v>
      </c>
      <c r="E251" s="172" t="str">
        <f t="shared" si="103"/>
        <v xml:space="preserve"> </v>
      </c>
      <c r="F251" s="172" t="str">
        <f t="shared" si="104"/>
        <v xml:space="preserve"> </v>
      </c>
      <c r="G251" s="172" t="str">
        <f t="shared" si="105"/>
        <v xml:space="preserve"> </v>
      </c>
      <c r="H251" s="172" t="str">
        <f t="shared" si="106"/>
        <v xml:space="preserve"> </v>
      </c>
      <c r="I251" s="172" t="str">
        <f t="shared" si="107"/>
        <v xml:space="preserve"> </v>
      </c>
      <c r="J251" s="172" t="str">
        <f t="shared" si="108"/>
        <v xml:space="preserve"> </v>
      </c>
      <c r="K251" s="172" t="str">
        <f t="shared" si="109"/>
        <v xml:space="preserve"> </v>
      </c>
      <c r="L251" s="250" t="str">
        <f>IF($A251="N/A"," ",IF(Pricetype3=2,MAX(C251,0),IF(OR(Pricetype3=1,Pricetype3=4),IF(C251=0,0,(_xll.EURO(C251,Strikeprice3,0,0,($AH251+IF(Smile=TRUE,VLOOKUP(MAX(-5,Strikeprice3-C251),Volsmile,2),0)),($A251-DateToday)+15,IF(Pricetype3=1,1,0),0))),C251)))</f>
        <v xml:space="preserve"> </v>
      </c>
      <c r="M251" s="250" t="str">
        <f>IF($A251="N/A"," ",IF(Pricetype3=2,MAX(D251,0),IF(OR(Pricetype3=1,Pricetype3=4),IF(D251=0,0,(_xll.EURO(D251,Strikeprice3,0,0,($AH251+IF(Smile=TRUE,VLOOKUP(MAX(-5,Strikeprice3-D251),Volsmile,2),0)),($A251-DateToday)+15,IF(Pricetype3=1,1,0),0))),D251)))</f>
        <v xml:space="preserve"> </v>
      </c>
      <c r="N251" s="250" t="str">
        <f>IF($A251="N/A"," ",IF(Pricetype3=2,MAX(E251,0),IF(OR(Pricetype3=1,Pricetype3=4),IF(E251=0,0,(_xll.EURO(E251,Strikeprice3,0,0,($AK251+IF(Smile=TRUE,VLOOKUP(MAX(-5,Strikeprice3-E251),Volsmile,2),0)),($A251-DateToday)+15,IF(Pricetype3=1,1,0),0))),E251)))</f>
        <v xml:space="preserve"> </v>
      </c>
      <c r="O251" s="250" t="str">
        <f>IF($A251="N/A"," ",IF(Pricetype3=2,MAX(F251,0),IF(OR(Pricetype3=1,Pricetype3=4),IF(F251=0,0,(_xll.EURO(F251,Strikeprice3,0,0,($AK251+IF(Smile=TRUE,VLOOKUP(MAX(-5,Strikeprice3-F251),Volsmile,2),0)),($A251-DateToday)+15,IF(Pricetype3=1,1,0),0))),F251)))</f>
        <v xml:space="preserve"> </v>
      </c>
      <c r="P251" s="250" t="str">
        <f>IF($A251="N/A"," ",IF(Pricetype3=2,MAX(G251,0),IF(OR(Pricetype3=1,Pricetype3=4),IF(G251=0,0,(_xll.EURO(G251,Strikeprice3,0,0,($AK251+IF(Smile=TRUE,VLOOKUP(MAX(-5,Strikeprice3-G251),Volsmile,2),0)),($A251-DateToday)+15,IF(Pricetype3=1,1,0),0))),G251)))</f>
        <v xml:space="preserve"> </v>
      </c>
      <c r="Q251" s="250" t="str">
        <f>IF($A251="N/A"," ",IF(Pricetype3=2,MAX(H251,0),IF(OR(Pricetype3=1,Pricetype3=4),IF(H251=0,0,(_xll.EURO(H251,Strikeprice3,0,0,($AK251+IF(Smile=TRUE,VLOOKUP(MAX(-5,Strikeprice3-H251),Volsmile,2),0)),($A251-DateToday)+15,IF(Pricetype3=1,1,0),0))),H251)))</f>
        <v xml:space="preserve"> </v>
      </c>
      <c r="R251" s="250" t="str">
        <f>IF($A251="N/A"," ",IF(Pricetype3=2,MAX(I251,0),IF(OR(Pricetype3=1,Pricetype3=4),IF(I251=0,0,(_xll.EURO(I251,Strikeprice3,0,0,($AK251+IF(Smile=TRUE,VLOOKUP(MAX(-5,Strikeprice3-I251),Volsmile,2),0)),($A251-DateToday)+15,IF(Pricetype3=1,1,0),0))),I251)))</f>
        <v xml:space="preserve"> </v>
      </c>
      <c r="S251" s="250" t="str">
        <f>IF($A251="N/A"," ",IF(Pricetype3=2,MAX(J251,0),IF(OR(Pricetype3=1,Pricetype3=4),IF(J251=0,0,(_xll.EURO(J251,Strikeprice3,0,0,($AK251+IF(Smile=TRUE,VLOOKUP(MAX(-5,Strikeprice3-J251),Volsmile,2),0)),($A251-DateToday)+15,IF(Pricetype3=1,1,0),0))),J251)))</f>
        <v xml:space="preserve"> </v>
      </c>
      <c r="T251" s="250" t="str">
        <f>IF($A251="N/A"," ",IF(Pricetype3=2,MAX(K251,0),IF(OR(Pricetype3=1,Pricetype3=4),IF(K251=0,0,(_xll.EURO(K251,Strikeprice3,0,0,($AK251+IF(Smile=TRUE,VLOOKUP(MAX(-5,Strikeprice3-K251),Volsmile,2),0)),($A251-DateToday)+15,IF(Pricetype3=1,1,0),0))),K251)))</f>
        <v xml:space="preserve"> </v>
      </c>
      <c r="U251" s="177" t="str">
        <f t="shared" si="94"/>
        <v xml:space="preserve"> </v>
      </c>
      <c r="V251" s="178" t="str">
        <f t="shared" si="110"/>
        <v xml:space="preserve"> </v>
      </c>
      <c r="W251" s="178" t="str">
        <f t="shared" si="111"/>
        <v xml:space="preserve"> </v>
      </c>
      <c r="X251" s="178" t="str">
        <f t="shared" si="112"/>
        <v xml:space="preserve"> </v>
      </c>
      <c r="Y251" s="178" t="str">
        <f t="shared" si="113"/>
        <v xml:space="preserve"> </v>
      </c>
      <c r="Z251" s="178" t="str">
        <f t="shared" si="114"/>
        <v xml:space="preserve"> </v>
      </c>
      <c r="AA251" s="178" t="str">
        <f t="shared" si="115"/>
        <v xml:space="preserve"> </v>
      </c>
      <c r="AB251" s="178" t="str">
        <f t="shared" si="116"/>
        <v xml:space="preserve"> </v>
      </c>
      <c r="AC251" s="178" t="str">
        <f t="shared" si="117"/>
        <v xml:space="preserve"> </v>
      </c>
      <c r="AD251" s="178" t="str">
        <f t="shared" si="118"/>
        <v xml:space="preserve"> </v>
      </c>
      <c r="AE251" s="178" t="str">
        <f t="shared" si="119"/>
        <v xml:space="preserve"> </v>
      </c>
      <c r="AF251" s="224" t="str">
        <f t="shared" si="120"/>
        <v xml:space="preserve"> </v>
      </c>
      <c r="AG251" s="224" t="str">
        <f t="shared" si="121"/>
        <v xml:space="preserve"> </v>
      </c>
      <c r="AH251" s="224" t="str">
        <f t="shared" si="122"/>
        <v xml:space="preserve"> </v>
      </c>
      <c r="AI251" s="224" t="str">
        <f t="shared" si="95"/>
        <v xml:space="preserve"> </v>
      </c>
      <c r="AJ251" s="224" t="str">
        <f t="shared" si="96"/>
        <v xml:space="preserve"> </v>
      </c>
      <c r="AK251" s="224" t="str">
        <f t="shared" si="123"/>
        <v xml:space="preserve"> </v>
      </c>
      <c r="AL251" s="224" t="str">
        <f>IF($A251="N/A"," ",IF(PV=1,0,'Pricing Inputs3'!R284))</f>
        <v xml:space="preserve"> </v>
      </c>
      <c r="AM251" s="313" t="str">
        <f t="shared" si="97"/>
        <v xml:space="preserve"> </v>
      </c>
      <c r="BQ251" t="str">
        <f t="shared" si="98"/>
        <v xml:space="preserve"> </v>
      </c>
      <c r="BR251" t="str">
        <f t="shared" si="99"/>
        <v xml:space="preserve"> </v>
      </c>
      <c r="BS251" t="str">
        <f t="shared" si="100"/>
        <v xml:space="preserve"> </v>
      </c>
    </row>
    <row r="252" spans="1:71" x14ac:dyDescent="0.2">
      <c r="A252" s="253" t="str">
        <f>IF(A251="N/A","N/A",IF(EDATE(A251,1)&gt;Inputs!$Q$5,"N/A",EDATE(A251,1)))</f>
        <v>N/A</v>
      </c>
      <c r="B252" s="324" t="str">
        <f t="shared" si="93"/>
        <v xml:space="preserve"> </v>
      </c>
      <c r="C252" s="172" t="str">
        <f t="shared" si="101"/>
        <v xml:space="preserve"> </v>
      </c>
      <c r="D252" s="172" t="str">
        <f t="shared" si="102"/>
        <v xml:space="preserve"> </v>
      </c>
      <c r="E252" s="172" t="str">
        <f t="shared" si="103"/>
        <v xml:space="preserve"> </v>
      </c>
      <c r="F252" s="172" t="str">
        <f t="shared" si="104"/>
        <v xml:space="preserve"> </v>
      </c>
      <c r="G252" s="172" t="str">
        <f t="shared" si="105"/>
        <v xml:space="preserve"> </v>
      </c>
      <c r="H252" s="172" t="str">
        <f t="shared" si="106"/>
        <v xml:space="preserve"> </v>
      </c>
      <c r="I252" s="172" t="str">
        <f t="shared" si="107"/>
        <v xml:space="preserve"> </v>
      </c>
      <c r="J252" s="172" t="str">
        <f t="shared" si="108"/>
        <v xml:space="preserve"> </v>
      </c>
      <c r="K252" s="172" t="str">
        <f t="shared" si="109"/>
        <v xml:space="preserve"> </v>
      </c>
      <c r="L252" s="250" t="str">
        <f>IF($A252="N/A"," ",IF(Pricetype3=2,MAX(C252,0),IF(OR(Pricetype3=1,Pricetype3=4),IF(C252=0,0,(_xll.EURO(C252,Strikeprice3,0,0,($AH252+IF(Smile=TRUE,VLOOKUP(MAX(-5,Strikeprice3-C252),Volsmile,2),0)),($A252-DateToday)+15,IF(Pricetype3=1,1,0),0))),C252)))</f>
        <v xml:space="preserve"> </v>
      </c>
      <c r="M252" s="250" t="str">
        <f>IF($A252="N/A"," ",IF(Pricetype3=2,MAX(D252,0),IF(OR(Pricetype3=1,Pricetype3=4),IF(D252=0,0,(_xll.EURO(D252,Strikeprice3,0,0,($AH252+IF(Smile=TRUE,VLOOKUP(MAX(-5,Strikeprice3-D252),Volsmile,2),0)),($A252-DateToday)+15,IF(Pricetype3=1,1,0),0))),D252)))</f>
        <v xml:space="preserve"> </v>
      </c>
      <c r="N252" s="250" t="str">
        <f>IF($A252="N/A"," ",IF(Pricetype3=2,MAX(E252,0),IF(OR(Pricetype3=1,Pricetype3=4),IF(E252=0,0,(_xll.EURO(E252,Strikeprice3,0,0,($AK252+IF(Smile=TRUE,VLOOKUP(MAX(-5,Strikeprice3-E252),Volsmile,2),0)),($A252-DateToday)+15,IF(Pricetype3=1,1,0),0))),E252)))</f>
        <v xml:space="preserve"> </v>
      </c>
      <c r="O252" s="250" t="str">
        <f>IF($A252="N/A"," ",IF(Pricetype3=2,MAX(F252,0),IF(OR(Pricetype3=1,Pricetype3=4),IF(F252=0,0,(_xll.EURO(F252,Strikeprice3,0,0,($AK252+IF(Smile=TRUE,VLOOKUP(MAX(-5,Strikeprice3-F252),Volsmile,2),0)),($A252-DateToday)+15,IF(Pricetype3=1,1,0),0))),F252)))</f>
        <v xml:space="preserve"> </v>
      </c>
      <c r="P252" s="250" t="str">
        <f>IF($A252="N/A"," ",IF(Pricetype3=2,MAX(G252,0),IF(OR(Pricetype3=1,Pricetype3=4),IF(G252=0,0,(_xll.EURO(G252,Strikeprice3,0,0,($AK252+IF(Smile=TRUE,VLOOKUP(MAX(-5,Strikeprice3-G252),Volsmile,2),0)),($A252-DateToday)+15,IF(Pricetype3=1,1,0),0))),G252)))</f>
        <v xml:space="preserve"> </v>
      </c>
      <c r="Q252" s="250" t="str">
        <f>IF($A252="N/A"," ",IF(Pricetype3=2,MAX(H252,0),IF(OR(Pricetype3=1,Pricetype3=4),IF(H252=0,0,(_xll.EURO(H252,Strikeprice3,0,0,($AK252+IF(Smile=TRUE,VLOOKUP(MAX(-5,Strikeprice3-H252),Volsmile,2),0)),($A252-DateToday)+15,IF(Pricetype3=1,1,0),0))),H252)))</f>
        <v xml:space="preserve"> </v>
      </c>
      <c r="R252" s="250" t="str">
        <f>IF($A252="N/A"," ",IF(Pricetype3=2,MAX(I252,0),IF(OR(Pricetype3=1,Pricetype3=4),IF(I252=0,0,(_xll.EURO(I252,Strikeprice3,0,0,($AK252+IF(Smile=TRUE,VLOOKUP(MAX(-5,Strikeprice3-I252),Volsmile,2),0)),($A252-DateToday)+15,IF(Pricetype3=1,1,0),0))),I252)))</f>
        <v xml:space="preserve"> </v>
      </c>
      <c r="S252" s="250" t="str">
        <f>IF($A252="N/A"," ",IF(Pricetype3=2,MAX(J252,0),IF(OR(Pricetype3=1,Pricetype3=4),IF(J252=0,0,(_xll.EURO(J252,Strikeprice3,0,0,($AK252+IF(Smile=TRUE,VLOOKUP(MAX(-5,Strikeprice3-J252),Volsmile,2),0)),($A252-DateToday)+15,IF(Pricetype3=1,1,0),0))),J252)))</f>
        <v xml:space="preserve"> </v>
      </c>
      <c r="T252" s="250" t="str">
        <f>IF($A252="N/A"," ",IF(Pricetype3=2,MAX(K252,0),IF(OR(Pricetype3=1,Pricetype3=4),IF(K252=0,0,(_xll.EURO(K252,Strikeprice3,0,0,($AK252+IF(Smile=TRUE,VLOOKUP(MAX(-5,Strikeprice3-K252),Volsmile,2),0)),($A252-DateToday)+15,IF(Pricetype3=1,1,0),0))),K252)))</f>
        <v xml:space="preserve"> </v>
      </c>
      <c r="U252" s="177" t="str">
        <f t="shared" si="94"/>
        <v xml:space="preserve"> </v>
      </c>
      <c r="V252" s="178" t="str">
        <f t="shared" si="110"/>
        <v xml:space="preserve"> </v>
      </c>
      <c r="W252" s="178" t="str">
        <f t="shared" si="111"/>
        <v xml:space="preserve"> </v>
      </c>
      <c r="X252" s="178" t="str">
        <f t="shared" si="112"/>
        <v xml:space="preserve"> </v>
      </c>
      <c r="Y252" s="178" t="str">
        <f t="shared" si="113"/>
        <v xml:space="preserve"> </v>
      </c>
      <c r="Z252" s="178" t="str">
        <f t="shared" si="114"/>
        <v xml:space="preserve"> </v>
      </c>
      <c r="AA252" s="178" t="str">
        <f t="shared" si="115"/>
        <v xml:space="preserve"> </v>
      </c>
      <c r="AB252" s="178" t="str">
        <f t="shared" si="116"/>
        <v xml:space="preserve"> </v>
      </c>
      <c r="AC252" s="178" t="str">
        <f t="shared" si="117"/>
        <v xml:space="preserve"> </v>
      </c>
      <c r="AD252" s="178" t="str">
        <f t="shared" si="118"/>
        <v xml:space="preserve"> </v>
      </c>
      <c r="AE252" s="178" t="str">
        <f t="shared" si="119"/>
        <v xml:space="preserve"> </v>
      </c>
      <c r="AF252" s="224" t="str">
        <f t="shared" si="120"/>
        <v xml:space="preserve"> </v>
      </c>
      <c r="AG252" s="224" t="str">
        <f t="shared" si="121"/>
        <v xml:space="preserve"> </v>
      </c>
      <c r="AH252" s="224" t="str">
        <f t="shared" si="122"/>
        <v xml:space="preserve"> </v>
      </c>
      <c r="AI252" s="224" t="str">
        <f t="shared" si="95"/>
        <v xml:space="preserve"> </v>
      </c>
      <c r="AJ252" s="224" t="str">
        <f t="shared" si="96"/>
        <v xml:space="preserve"> </v>
      </c>
      <c r="AK252" s="224" t="str">
        <f t="shared" si="123"/>
        <v xml:space="preserve"> </v>
      </c>
      <c r="AL252" s="224" t="str">
        <f>IF($A252="N/A"," ",IF(PV=1,0,'Pricing Inputs3'!R285))</f>
        <v xml:space="preserve"> </v>
      </c>
      <c r="AM252" s="313" t="str">
        <f t="shared" si="97"/>
        <v xml:space="preserve"> </v>
      </c>
      <c r="BQ252" t="str">
        <f t="shared" si="98"/>
        <v xml:space="preserve"> </v>
      </c>
      <c r="BR252" t="str">
        <f t="shared" si="99"/>
        <v xml:space="preserve"> </v>
      </c>
      <c r="BS252" t="str">
        <f t="shared" si="100"/>
        <v xml:space="preserve"> </v>
      </c>
    </row>
    <row r="253" spans="1:71" x14ac:dyDescent="0.2">
      <c r="A253" s="253" t="str">
        <f>IF(A252="N/A","N/A",IF(EDATE(A252,1)&gt;Inputs!$Q$5,"N/A",EDATE(A252,1)))</f>
        <v>N/A</v>
      </c>
      <c r="B253" s="324" t="str">
        <f t="shared" si="93"/>
        <v xml:space="preserve"> </v>
      </c>
      <c r="C253" s="172" t="str">
        <f t="shared" si="101"/>
        <v xml:space="preserve"> </v>
      </c>
      <c r="D253" s="172" t="str">
        <f t="shared" si="102"/>
        <v xml:space="preserve"> </v>
      </c>
      <c r="E253" s="172" t="str">
        <f t="shared" si="103"/>
        <v xml:space="preserve"> </v>
      </c>
      <c r="F253" s="172" t="str">
        <f t="shared" si="104"/>
        <v xml:space="preserve"> </v>
      </c>
      <c r="G253" s="172" t="str">
        <f t="shared" si="105"/>
        <v xml:space="preserve"> </v>
      </c>
      <c r="H253" s="172" t="str">
        <f t="shared" si="106"/>
        <v xml:space="preserve"> </v>
      </c>
      <c r="I253" s="172" t="str">
        <f t="shared" si="107"/>
        <v xml:space="preserve"> </v>
      </c>
      <c r="J253" s="172" t="str">
        <f t="shared" si="108"/>
        <v xml:space="preserve"> </v>
      </c>
      <c r="K253" s="172" t="str">
        <f t="shared" si="109"/>
        <v xml:space="preserve"> </v>
      </c>
      <c r="L253" s="250" t="str">
        <f>IF($A253="N/A"," ",IF(Pricetype3=2,MAX(C253,0),IF(OR(Pricetype3=1,Pricetype3=4),IF(C253=0,0,(_xll.EURO(C253,Strikeprice3,0,0,($AH253+IF(Smile=TRUE,VLOOKUP(MAX(-5,Strikeprice3-C253),Volsmile,2),0)),($A253-DateToday)+15,IF(Pricetype3=1,1,0),0))),C253)))</f>
        <v xml:space="preserve"> </v>
      </c>
      <c r="M253" s="250" t="str">
        <f>IF($A253="N/A"," ",IF(Pricetype3=2,MAX(D253,0),IF(OR(Pricetype3=1,Pricetype3=4),IF(D253=0,0,(_xll.EURO(D253,Strikeprice3,0,0,($AH253+IF(Smile=TRUE,VLOOKUP(MAX(-5,Strikeprice3-D253),Volsmile,2),0)),($A253-DateToday)+15,IF(Pricetype3=1,1,0),0))),D253)))</f>
        <v xml:space="preserve"> </v>
      </c>
      <c r="N253" s="250" t="str">
        <f>IF($A253="N/A"," ",IF(Pricetype3=2,MAX(E253,0),IF(OR(Pricetype3=1,Pricetype3=4),IF(E253=0,0,(_xll.EURO(E253,Strikeprice3,0,0,($AK253+IF(Smile=TRUE,VLOOKUP(MAX(-5,Strikeprice3-E253),Volsmile,2),0)),($A253-DateToday)+15,IF(Pricetype3=1,1,0),0))),E253)))</f>
        <v xml:space="preserve"> </v>
      </c>
      <c r="O253" s="250" t="str">
        <f>IF($A253="N/A"," ",IF(Pricetype3=2,MAX(F253,0),IF(OR(Pricetype3=1,Pricetype3=4),IF(F253=0,0,(_xll.EURO(F253,Strikeprice3,0,0,($AK253+IF(Smile=TRUE,VLOOKUP(MAX(-5,Strikeprice3-F253),Volsmile,2),0)),($A253-DateToday)+15,IF(Pricetype3=1,1,0),0))),F253)))</f>
        <v xml:space="preserve"> </v>
      </c>
      <c r="P253" s="250" t="str">
        <f>IF($A253="N/A"," ",IF(Pricetype3=2,MAX(G253,0),IF(OR(Pricetype3=1,Pricetype3=4),IF(G253=0,0,(_xll.EURO(G253,Strikeprice3,0,0,($AK253+IF(Smile=TRUE,VLOOKUP(MAX(-5,Strikeprice3-G253),Volsmile,2),0)),($A253-DateToday)+15,IF(Pricetype3=1,1,0),0))),G253)))</f>
        <v xml:space="preserve"> </v>
      </c>
      <c r="Q253" s="250" t="str">
        <f>IF($A253="N/A"," ",IF(Pricetype3=2,MAX(H253,0),IF(OR(Pricetype3=1,Pricetype3=4),IF(H253=0,0,(_xll.EURO(H253,Strikeprice3,0,0,($AK253+IF(Smile=TRUE,VLOOKUP(MAX(-5,Strikeprice3-H253),Volsmile,2),0)),($A253-DateToday)+15,IF(Pricetype3=1,1,0),0))),H253)))</f>
        <v xml:space="preserve"> </v>
      </c>
      <c r="R253" s="250" t="str">
        <f>IF($A253="N/A"," ",IF(Pricetype3=2,MAX(I253,0),IF(OR(Pricetype3=1,Pricetype3=4),IF(I253=0,0,(_xll.EURO(I253,Strikeprice3,0,0,($AK253+IF(Smile=TRUE,VLOOKUP(MAX(-5,Strikeprice3-I253),Volsmile,2),0)),($A253-DateToday)+15,IF(Pricetype3=1,1,0),0))),I253)))</f>
        <v xml:space="preserve"> </v>
      </c>
      <c r="S253" s="250" t="str">
        <f>IF($A253="N/A"," ",IF(Pricetype3=2,MAX(J253,0),IF(OR(Pricetype3=1,Pricetype3=4),IF(J253=0,0,(_xll.EURO(J253,Strikeprice3,0,0,($AK253+IF(Smile=TRUE,VLOOKUP(MAX(-5,Strikeprice3-J253),Volsmile,2),0)),($A253-DateToday)+15,IF(Pricetype3=1,1,0),0))),J253)))</f>
        <v xml:space="preserve"> </v>
      </c>
      <c r="T253" s="250" t="str">
        <f>IF($A253="N/A"," ",IF(Pricetype3=2,MAX(K253,0),IF(OR(Pricetype3=1,Pricetype3=4),IF(K253=0,0,(_xll.EURO(K253,Strikeprice3,0,0,($AK253+IF(Smile=TRUE,VLOOKUP(MAX(-5,Strikeprice3-K253),Volsmile,2),0)),($A253-DateToday)+15,IF(Pricetype3=1,1,0),0))),K253)))</f>
        <v xml:space="preserve"> </v>
      </c>
      <c r="U253" s="177" t="str">
        <f t="shared" si="94"/>
        <v xml:space="preserve"> </v>
      </c>
      <c r="V253" s="178" t="str">
        <f t="shared" si="110"/>
        <v xml:space="preserve"> </v>
      </c>
      <c r="W253" s="178" t="str">
        <f t="shared" si="111"/>
        <v xml:space="preserve"> </v>
      </c>
      <c r="X253" s="178" t="str">
        <f t="shared" si="112"/>
        <v xml:space="preserve"> </v>
      </c>
      <c r="Y253" s="178" t="str">
        <f t="shared" si="113"/>
        <v xml:space="preserve"> </v>
      </c>
      <c r="Z253" s="178" t="str">
        <f t="shared" si="114"/>
        <v xml:space="preserve"> </v>
      </c>
      <c r="AA253" s="178" t="str">
        <f t="shared" si="115"/>
        <v xml:space="preserve"> </v>
      </c>
      <c r="AB253" s="178" t="str">
        <f t="shared" si="116"/>
        <v xml:space="preserve"> </v>
      </c>
      <c r="AC253" s="178" t="str">
        <f t="shared" si="117"/>
        <v xml:space="preserve"> </v>
      </c>
      <c r="AD253" s="178" t="str">
        <f t="shared" si="118"/>
        <v xml:space="preserve"> </v>
      </c>
      <c r="AE253" s="178" t="str">
        <f t="shared" si="119"/>
        <v xml:space="preserve"> </v>
      </c>
      <c r="AF253" s="224" t="str">
        <f t="shared" si="120"/>
        <v xml:space="preserve"> </v>
      </c>
      <c r="AG253" s="224" t="str">
        <f t="shared" si="121"/>
        <v xml:space="preserve"> </v>
      </c>
      <c r="AH253" s="224" t="str">
        <f t="shared" si="122"/>
        <v xml:space="preserve"> </v>
      </c>
      <c r="AI253" s="224" t="str">
        <f t="shared" si="95"/>
        <v xml:space="preserve"> </v>
      </c>
      <c r="AJ253" s="224" t="str">
        <f t="shared" si="96"/>
        <v xml:space="preserve"> </v>
      </c>
      <c r="AK253" s="224" t="str">
        <f t="shared" si="123"/>
        <v xml:space="preserve"> </v>
      </c>
      <c r="AL253" s="224" t="str">
        <f>IF($A253="N/A"," ",IF(PV=1,0,'Pricing Inputs3'!R286))</f>
        <v xml:space="preserve"> </v>
      </c>
      <c r="AM253" s="313" t="str">
        <f t="shared" si="97"/>
        <v xml:space="preserve"> </v>
      </c>
      <c r="BQ253" t="str">
        <f t="shared" si="98"/>
        <v xml:space="preserve"> </v>
      </c>
      <c r="BR253" t="str">
        <f t="shared" si="99"/>
        <v xml:space="preserve"> </v>
      </c>
      <c r="BS253" t="str">
        <f t="shared" si="100"/>
        <v xml:space="preserve"> </v>
      </c>
    </row>
    <row r="254" spans="1:71" x14ac:dyDescent="0.2">
      <c r="A254" s="253" t="str">
        <f>IF(A253="N/A","N/A",IF(EDATE(A253,1)&gt;Inputs!$Q$5,"N/A",EDATE(A253,1)))</f>
        <v>N/A</v>
      </c>
      <c r="B254" s="324" t="str">
        <f t="shared" si="93"/>
        <v xml:space="preserve"> </v>
      </c>
      <c r="C254" s="172" t="str">
        <f t="shared" si="101"/>
        <v xml:space="preserve"> </v>
      </c>
      <c r="D254" s="172" t="str">
        <f t="shared" si="102"/>
        <v xml:space="preserve"> </v>
      </c>
      <c r="E254" s="172" t="str">
        <f t="shared" si="103"/>
        <v xml:space="preserve"> </v>
      </c>
      <c r="F254" s="172" t="str">
        <f t="shared" si="104"/>
        <v xml:space="preserve"> </v>
      </c>
      <c r="G254" s="172" t="str">
        <f t="shared" si="105"/>
        <v xml:space="preserve"> </v>
      </c>
      <c r="H254" s="172" t="str">
        <f t="shared" si="106"/>
        <v xml:space="preserve"> </v>
      </c>
      <c r="I254" s="172" t="str">
        <f t="shared" si="107"/>
        <v xml:space="preserve"> </v>
      </c>
      <c r="J254" s="172" t="str">
        <f t="shared" si="108"/>
        <v xml:space="preserve"> </v>
      </c>
      <c r="K254" s="172" t="str">
        <f t="shared" si="109"/>
        <v xml:space="preserve"> </v>
      </c>
      <c r="L254" s="250" t="str">
        <f>IF($A254="N/A"," ",IF(Pricetype3=2,MAX(C254,0),IF(OR(Pricetype3=1,Pricetype3=4),IF(C254=0,0,(_xll.EURO(C254,Strikeprice3,0,0,($AH254+IF(Smile=TRUE,VLOOKUP(MAX(-5,Strikeprice3-C254),Volsmile,2),0)),($A254-DateToday)+15,IF(Pricetype3=1,1,0),0))),C254)))</f>
        <v xml:space="preserve"> </v>
      </c>
      <c r="M254" s="250" t="str">
        <f>IF($A254="N/A"," ",IF(Pricetype3=2,MAX(D254,0),IF(OR(Pricetype3=1,Pricetype3=4),IF(D254=0,0,(_xll.EURO(D254,Strikeprice3,0,0,($AH254+IF(Smile=TRUE,VLOOKUP(MAX(-5,Strikeprice3-D254),Volsmile,2),0)),($A254-DateToday)+15,IF(Pricetype3=1,1,0),0))),D254)))</f>
        <v xml:space="preserve"> </v>
      </c>
      <c r="N254" s="250" t="str">
        <f>IF($A254="N/A"," ",IF(Pricetype3=2,MAX(E254,0),IF(OR(Pricetype3=1,Pricetype3=4),IF(E254=0,0,(_xll.EURO(E254,Strikeprice3,0,0,($AK254+IF(Smile=TRUE,VLOOKUP(MAX(-5,Strikeprice3-E254),Volsmile,2),0)),($A254-DateToday)+15,IF(Pricetype3=1,1,0),0))),E254)))</f>
        <v xml:space="preserve"> </v>
      </c>
      <c r="O254" s="250" t="str">
        <f>IF($A254="N/A"," ",IF(Pricetype3=2,MAX(F254,0),IF(OR(Pricetype3=1,Pricetype3=4),IF(F254=0,0,(_xll.EURO(F254,Strikeprice3,0,0,($AK254+IF(Smile=TRUE,VLOOKUP(MAX(-5,Strikeprice3-F254),Volsmile,2),0)),($A254-DateToday)+15,IF(Pricetype3=1,1,0),0))),F254)))</f>
        <v xml:space="preserve"> </v>
      </c>
      <c r="P254" s="250" t="str">
        <f>IF($A254="N/A"," ",IF(Pricetype3=2,MAX(G254,0),IF(OR(Pricetype3=1,Pricetype3=4),IF(G254=0,0,(_xll.EURO(G254,Strikeprice3,0,0,($AK254+IF(Smile=TRUE,VLOOKUP(MAX(-5,Strikeprice3-G254),Volsmile,2),0)),($A254-DateToday)+15,IF(Pricetype3=1,1,0),0))),G254)))</f>
        <v xml:space="preserve"> </v>
      </c>
      <c r="Q254" s="250" t="str">
        <f>IF($A254="N/A"," ",IF(Pricetype3=2,MAX(H254,0),IF(OR(Pricetype3=1,Pricetype3=4),IF(H254=0,0,(_xll.EURO(H254,Strikeprice3,0,0,($AK254+IF(Smile=TRUE,VLOOKUP(MAX(-5,Strikeprice3-H254),Volsmile,2),0)),($A254-DateToday)+15,IF(Pricetype3=1,1,0),0))),H254)))</f>
        <v xml:space="preserve"> </v>
      </c>
      <c r="R254" s="250" t="str">
        <f>IF($A254="N/A"," ",IF(Pricetype3=2,MAX(I254,0),IF(OR(Pricetype3=1,Pricetype3=4),IF(I254=0,0,(_xll.EURO(I254,Strikeprice3,0,0,($AK254+IF(Smile=TRUE,VLOOKUP(MAX(-5,Strikeprice3-I254),Volsmile,2),0)),($A254-DateToday)+15,IF(Pricetype3=1,1,0),0))),I254)))</f>
        <v xml:space="preserve"> </v>
      </c>
      <c r="S254" s="250" t="str">
        <f>IF($A254="N/A"," ",IF(Pricetype3=2,MAX(J254,0),IF(OR(Pricetype3=1,Pricetype3=4),IF(J254=0,0,(_xll.EURO(J254,Strikeprice3,0,0,($AK254+IF(Smile=TRUE,VLOOKUP(MAX(-5,Strikeprice3-J254),Volsmile,2),0)),($A254-DateToday)+15,IF(Pricetype3=1,1,0),0))),J254)))</f>
        <v xml:space="preserve"> </v>
      </c>
      <c r="T254" s="250" t="str">
        <f>IF($A254="N/A"," ",IF(Pricetype3=2,MAX(K254,0),IF(OR(Pricetype3=1,Pricetype3=4),IF(K254=0,0,(_xll.EURO(K254,Strikeprice3,0,0,($AK254+IF(Smile=TRUE,VLOOKUP(MAX(-5,Strikeprice3-K254),Volsmile,2),0)),($A254-DateToday)+15,IF(Pricetype3=1,1,0),0))),K254)))</f>
        <v xml:space="preserve"> </v>
      </c>
      <c r="U254" s="177" t="str">
        <f t="shared" si="94"/>
        <v xml:space="preserve"> </v>
      </c>
      <c r="V254" s="178" t="str">
        <f t="shared" si="110"/>
        <v xml:space="preserve"> </v>
      </c>
      <c r="W254" s="178" t="str">
        <f t="shared" si="111"/>
        <v xml:space="preserve"> </v>
      </c>
      <c r="X254" s="178" t="str">
        <f t="shared" si="112"/>
        <v xml:space="preserve"> </v>
      </c>
      <c r="Y254" s="178" t="str">
        <f t="shared" si="113"/>
        <v xml:space="preserve"> </v>
      </c>
      <c r="Z254" s="178" t="str">
        <f t="shared" si="114"/>
        <v xml:space="preserve"> </v>
      </c>
      <c r="AA254" s="178" t="str">
        <f t="shared" si="115"/>
        <v xml:space="preserve"> </v>
      </c>
      <c r="AB254" s="178" t="str">
        <f t="shared" si="116"/>
        <v xml:space="preserve"> </v>
      </c>
      <c r="AC254" s="178" t="str">
        <f t="shared" si="117"/>
        <v xml:space="preserve"> </v>
      </c>
      <c r="AD254" s="178" t="str">
        <f t="shared" si="118"/>
        <v xml:space="preserve"> </v>
      </c>
      <c r="AE254" s="178" t="str">
        <f t="shared" si="119"/>
        <v xml:space="preserve"> </v>
      </c>
      <c r="AF254" s="224" t="str">
        <f t="shared" si="120"/>
        <v xml:space="preserve"> </v>
      </c>
      <c r="AG254" s="224" t="str">
        <f t="shared" si="121"/>
        <v xml:space="preserve"> </v>
      </c>
      <c r="AH254" s="224" t="str">
        <f t="shared" si="122"/>
        <v xml:space="preserve"> </v>
      </c>
      <c r="AI254" s="224" t="str">
        <f t="shared" si="95"/>
        <v xml:space="preserve"> </v>
      </c>
      <c r="AJ254" s="224" t="str">
        <f t="shared" si="96"/>
        <v xml:space="preserve"> </v>
      </c>
      <c r="AK254" s="224" t="str">
        <f t="shared" si="123"/>
        <v xml:space="preserve"> </v>
      </c>
      <c r="AL254" s="224" t="str">
        <f>IF($A254="N/A"," ",IF(PV=1,0,'Pricing Inputs3'!R287))</f>
        <v xml:space="preserve"> </v>
      </c>
      <c r="AM254" s="313" t="str">
        <f t="shared" si="97"/>
        <v xml:space="preserve"> </v>
      </c>
      <c r="BQ254" t="str">
        <f t="shared" si="98"/>
        <v xml:space="preserve"> </v>
      </c>
      <c r="BR254" t="str">
        <f t="shared" si="99"/>
        <v xml:space="preserve"> </v>
      </c>
      <c r="BS254" t="str">
        <f t="shared" si="100"/>
        <v xml:space="preserve"> </v>
      </c>
    </row>
    <row r="255" spans="1:71" x14ac:dyDescent="0.2">
      <c r="A255" s="253" t="str">
        <f>IF(A254="N/A","N/A",IF(EDATE(A254,1)&gt;Inputs!$Q$5,"N/A",EDATE(A254,1)))</f>
        <v>N/A</v>
      </c>
      <c r="B255" s="324" t="str">
        <f t="shared" si="93"/>
        <v xml:space="preserve"> </v>
      </c>
      <c r="C255" s="172" t="str">
        <f t="shared" si="101"/>
        <v xml:space="preserve"> </v>
      </c>
      <c r="D255" s="172" t="str">
        <f t="shared" si="102"/>
        <v xml:space="preserve"> </v>
      </c>
      <c r="E255" s="172" t="str">
        <f t="shared" si="103"/>
        <v xml:space="preserve"> </v>
      </c>
      <c r="F255" s="172" t="str">
        <f t="shared" si="104"/>
        <v xml:space="preserve"> </v>
      </c>
      <c r="G255" s="172" t="str">
        <f t="shared" si="105"/>
        <v xml:space="preserve"> </v>
      </c>
      <c r="H255" s="172" t="str">
        <f t="shared" si="106"/>
        <v xml:space="preserve"> </v>
      </c>
      <c r="I255" s="172" t="str">
        <f t="shared" si="107"/>
        <v xml:space="preserve"> </v>
      </c>
      <c r="J255" s="172" t="str">
        <f t="shared" si="108"/>
        <v xml:space="preserve"> </v>
      </c>
      <c r="K255" s="172" t="str">
        <f t="shared" si="109"/>
        <v xml:space="preserve"> </v>
      </c>
      <c r="L255" s="250" t="str">
        <f>IF($A255="N/A"," ",IF(Pricetype3=2,MAX(C255,0),IF(OR(Pricetype3=1,Pricetype3=4),IF(C255=0,0,(_xll.EURO(C255,Strikeprice3,0,0,($AH255+IF(Smile=TRUE,VLOOKUP(MAX(-5,Strikeprice3-C255),Volsmile,2),0)),($A255-DateToday)+15,IF(Pricetype3=1,1,0),0))),C255)))</f>
        <v xml:space="preserve"> </v>
      </c>
      <c r="M255" s="250" t="str">
        <f>IF($A255="N/A"," ",IF(Pricetype3=2,MAX(D255,0),IF(OR(Pricetype3=1,Pricetype3=4),IF(D255=0,0,(_xll.EURO(D255,Strikeprice3,0,0,($AH255+IF(Smile=TRUE,VLOOKUP(MAX(-5,Strikeprice3-D255),Volsmile,2),0)),($A255-DateToday)+15,IF(Pricetype3=1,1,0),0))),D255)))</f>
        <v xml:space="preserve"> </v>
      </c>
      <c r="N255" s="250" t="str">
        <f>IF($A255="N/A"," ",IF(Pricetype3=2,MAX(E255,0),IF(OR(Pricetype3=1,Pricetype3=4),IF(E255=0,0,(_xll.EURO(E255,Strikeprice3,0,0,($AK255+IF(Smile=TRUE,VLOOKUP(MAX(-5,Strikeprice3-E255),Volsmile,2),0)),($A255-DateToday)+15,IF(Pricetype3=1,1,0),0))),E255)))</f>
        <v xml:space="preserve"> </v>
      </c>
      <c r="O255" s="250" t="str">
        <f>IF($A255="N/A"," ",IF(Pricetype3=2,MAX(F255,0),IF(OR(Pricetype3=1,Pricetype3=4),IF(F255=0,0,(_xll.EURO(F255,Strikeprice3,0,0,($AK255+IF(Smile=TRUE,VLOOKUP(MAX(-5,Strikeprice3-F255),Volsmile,2),0)),($A255-DateToday)+15,IF(Pricetype3=1,1,0),0))),F255)))</f>
        <v xml:space="preserve"> </v>
      </c>
      <c r="P255" s="250" t="str">
        <f>IF($A255="N/A"," ",IF(Pricetype3=2,MAX(G255,0),IF(OR(Pricetype3=1,Pricetype3=4),IF(G255=0,0,(_xll.EURO(G255,Strikeprice3,0,0,($AK255+IF(Smile=TRUE,VLOOKUP(MAX(-5,Strikeprice3-G255),Volsmile,2),0)),($A255-DateToday)+15,IF(Pricetype3=1,1,0),0))),G255)))</f>
        <v xml:space="preserve"> </v>
      </c>
      <c r="Q255" s="250" t="str">
        <f>IF($A255="N/A"," ",IF(Pricetype3=2,MAX(H255,0),IF(OR(Pricetype3=1,Pricetype3=4),IF(H255=0,0,(_xll.EURO(H255,Strikeprice3,0,0,($AK255+IF(Smile=TRUE,VLOOKUP(MAX(-5,Strikeprice3-H255),Volsmile,2),0)),($A255-DateToday)+15,IF(Pricetype3=1,1,0),0))),H255)))</f>
        <v xml:space="preserve"> </v>
      </c>
      <c r="R255" s="250" t="str">
        <f>IF($A255="N/A"," ",IF(Pricetype3=2,MAX(I255,0),IF(OR(Pricetype3=1,Pricetype3=4),IF(I255=0,0,(_xll.EURO(I255,Strikeprice3,0,0,($AK255+IF(Smile=TRUE,VLOOKUP(MAX(-5,Strikeprice3-I255),Volsmile,2),0)),($A255-DateToday)+15,IF(Pricetype3=1,1,0),0))),I255)))</f>
        <v xml:space="preserve"> </v>
      </c>
      <c r="S255" s="250" t="str">
        <f>IF($A255="N/A"," ",IF(Pricetype3=2,MAX(J255,0),IF(OR(Pricetype3=1,Pricetype3=4),IF(J255=0,0,(_xll.EURO(J255,Strikeprice3,0,0,($AK255+IF(Smile=TRUE,VLOOKUP(MAX(-5,Strikeprice3-J255),Volsmile,2),0)),($A255-DateToday)+15,IF(Pricetype3=1,1,0),0))),J255)))</f>
        <v xml:space="preserve"> </v>
      </c>
      <c r="T255" s="250" t="str">
        <f>IF($A255="N/A"," ",IF(Pricetype3=2,MAX(K255,0),IF(OR(Pricetype3=1,Pricetype3=4),IF(K255=0,0,(_xll.EURO(K255,Strikeprice3,0,0,($AK255+IF(Smile=TRUE,VLOOKUP(MAX(-5,Strikeprice3-K255),Volsmile,2),0)),($A255-DateToday)+15,IF(Pricetype3=1,1,0),0))),K255)))</f>
        <v xml:space="preserve"> </v>
      </c>
      <c r="U255" s="177" t="str">
        <f t="shared" si="94"/>
        <v xml:space="preserve"> </v>
      </c>
      <c r="V255" s="178" t="str">
        <f t="shared" si="110"/>
        <v xml:space="preserve"> </v>
      </c>
      <c r="W255" s="178" t="str">
        <f t="shared" si="111"/>
        <v xml:space="preserve"> </v>
      </c>
      <c r="X255" s="178" t="str">
        <f t="shared" si="112"/>
        <v xml:space="preserve"> </v>
      </c>
      <c r="Y255" s="178" t="str">
        <f t="shared" si="113"/>
        <v xml:space="preserve"> </v>
      </c>
      <c r="Z255" s="178" t="str">
        <f t="shared" si="114"/>
        <v xml:space="preserve"> </v>
      </c>
      <c r="AA255" s="178" t="str">
        <f t="shared" si="115"/>
        <v xml:space="preserve"> </v>
      </c>
      <c r="AB255" s="178" t="str">
        <f t="shared" si="116"/>
        <v xml:space="preserve"> </v>
      </c>
      <c r="AC255" s="178" t="str">
        <f t="shared" si="117"/>
        <v xml:space="preserve"> </v>
      </c>
      <c r="AD255" s="178" t="str">
        <f t="shared" si="118"/>
        <v xml:space="preserve"> </v>
      </c>
      <c r="AE255" s="178" t="str">
        <f t="shared" si="119"/>
        <v xml:space="preserve"> </v>
      </c>
      <c r="AF255" s="224" t="str">
        <f t="shared" si="120"/>
        <v xml:space="preserve"> </v>
      </c>
      <c r="AG255" s="224" t="str">
        <f t="shared" si="121"/>
        <v xml:space="preserve"> </v>
      </c>
      <c r="AH255" s="224" t="str">
        <f t="shared" si="122"/>
        <v xml:space="preserve"> </v>
      </c>
      <c r="AI255" s="224" t="str">
        <f t="shared" si="95"/>
        <v xml:space="preserve"> </v>
      </c>
      <c r="AJ255" s="224" t="str">
        <f t="shared" si="96"/>
        <v xml:space="preserve"> </v>
      </c>
      <c r="AK255" s="224" t="str">
        <f t="shared" si="123"/>
        <v xml:space="preserve"> </v>
      </c>
      <c r="AL255" s="224" t="str">
        <f>IF($A255="N/A"," ",IF(PV=1,0,'Pricing Inputs3'!R288))</f>
        <v xml:space="preserve"> </v>
      </c>
      <c r="AM255" s="313" t="str">
        <f t="shared" si="97"/>
        <v xml:space="preserve"> </v>
      </c>
      <c r="BQ255" t="str">
        <f t="shared" si="98"/>
        <v xml:space="preserve"> </v>
      </c>
      <c r="BR255" t="str">
        <f t="shared" si="99"/>
        <v xml:space="preserve"> </v>
      </c>
      <c r="BS255" t="str">
        <f t="shared" si="100"/>
        <v xml:space="preserve"> </v>
      </c>
    </row>
    <row r="256" spans="1:71" x14ac:dyDescent="0.2">
      <c r="A256" s="140"/>
      <c r="B256" s="325"/>
      <c r="J256" s="4"/>
      <c r="K256" s="173"/>
    </row>
    <row r="257" spans="1:11" x14ac:dyDescent="0.2">
      <c r="A257" s="140"/>
      <c r="B257" s="325"/>
      <c r="J257" s="4"/>
      <c r="K257" s="173"/>
    </row>
    <row r="258" spans="1:11" x14ac:dyDescent="0.2">
      <c r="A258" s="140"/>
      <c r="B258" s="325"/>
      <c r="J258" s="4"/>
      <c r="K258" s="173"/>
    </row>
    <row r="259" spans="1:11" x14ac:dyDescent="0.2">
      <c r="A259" s="140"/>
      <c r="B259" s="325"/>
      <c r="J259" s="4"/>
      <c r="K259" s="173"/>
    </row>
    <row r="260" spans="1:11" x14ac:dyDescent="0.2">
      <c r="A260" s="140"/>
      <c r="B260" s="325"/>
      <c r="J260" s="4"/>
      <c r="K260" s="173"/>
    </row>
    <row r="261" spans="1:11" x14ac:dyDescent="0.2">
      <c r="A261" s="140"/>
      <c r="B261" s="325"/>
      <c r="J261" s="4"/>
      <c r="K261" s="173"/>
    </row>
    <row r="262" spans="1:11" x14ac:dyDescent="0.2">
      <c r="A262" s="140"/>
      <c r="B262" s="325"/>
      <c r="J262" s="4"/>
      <c r="K262" s="173"/>
    </row>
    <row r="263" spans="1:11" x14ac:dyDescent="0.2">
      <c r="A263" s="140"/>
      <c r="B263" s="325"/>
      <c r="J263" s="4"/>
      <c r="K263" s="173"/>
    </row>
    <row r="264" spans="1:11" x14ac:dyDescent="0.2">
      <c r="A264" s="140"/>
      <c r="B264" s="325"/>
      <c r="J264" s="4"/>
      <c r="K264" s="173"/>
    </row>
    <row r="265" spans="1:11" x14ac:dyDescent="0.2">
      <c r="A265" s="140"/>
      <c r="B265" s="325"/>
      <c r="J265" s="4"/>
      <c r="K265" s="173"/>
    </row>
    <row r="266" spans="1:11" x14ac:dyDescent="0.2">
      <c r="A266" s="140"/>
      <c r="B266" s="325"/>
      <c r="J266" s="4"/>
      <c r="K266" s="173"/>
    </row>
    <row r="267" spans="1:11" x14ac:dyDescent="0.2">
      <c r="A267" s="140"/>
      <c r="B267" s="325"/>
      <c r="J267" s="4"/>
      <c r="K267" s="173"/>
    </row>
    <row r="268" spans="1:11" x14ac:dyDescent="0.2">
      <c r="A268" s="140"/>
      <c r="B268" s="325"/>
      <c r="J268" s="4"/>
      <c r="K268" s="173"/>
    </row>
    <row r="269" spans="1:11" x14ac:dyDescent="0.2">
      <c r="A269" s="140"/>
      <c r="B269" s="325"/>
      <c r="J269" s="4"/>
      <c r="K269" s="173"/>
    </row>
    <row r="270" spans="1:11" x14ac:dyDescent="0.2">
      <c r="A270" s="140"/>
      <c r="B270" s="325"/>
      <c r="J270" s="4"/>
      <c r="K270" s="173"/>
    </row>
    <row r="271" spans="1:11" x14ac:dyDescent="0.2">
      <c r="A271" s="140"/>
      <c r="B271" s="325"/>
      <c r="J271" s="4"/>
      <c r="K271" s="173"/>
    </row>
    <row r="272" spans="1:11" x14ac:dyDescent="0.2">
      <c r="A272" s="140"/>
      <c r="B272" s="325"/>
      <c r="J272" s="4"/>
      <c r="K272" s="173"/>
    </row>
    <row r="273" spans="1:11" x14ac:dyDescent="0.2">
      <c r="A273" s="140"/>
      <c r="B273" s="325"/>
      <c r="J273" s="4"/>
      <c r="K273" s="173"/>
    </row>
    <row r="274" spans="1:11" x14ac:dyDescent="0.2">
      <c r="A274" s="140"/>
      <c r="B274" s="325"/>
      <c r="J274" s="4"/>
      <c r="K274" s="173"/>
    </row>
    <row r="275" spans="1:11" x14ac:dyDescent="0.2">
      <c r="A275" s="140"/>
      <c r="B275" s="325"/>
      <c r="J275" s="4"/>
      <c r="K275" s="173"/>
    </row>
    <row r="276" spans="1:11" x14ac:dyDescent="0.2">
      <c r="A276" s="140"/>
      <c r="B276" s="325"/>
      <c r="J276" s="4"/>
      <c r="K276" s="173"/>
    </row>
    <row r="277" spans="1:11" x14ac:dyDescent="0.2">
      <c r="A277" s="140"/>
      <c r="B277" s="325"/>
      <c r="J277" s="4"/>
      <c r="K277" s="173"/>
    </row>
    <row r="278" spans="1:11" x14ac:dyDescent="0.2">
      <c r="A278" s="140"/>
      <c r="B278" s="325"/>
      <c r="J278" s="4"/>
      <c r="K278" s="173"/>
    </row>
    <row r="279" spans="1:11" x14ac:dyDescent="0.2">
      <c r="A279" s="140"/>
      <c r="B279" s="325"/>
      <c r="J279" s="4"/>
      <c r="K279" s="173"/>
    </row>
    <row r="280" spans="1:11" x14ac:dyDescent="0.2">
      <c r="A280" s="140"/>
      <c r="B280" s="325"/>
      <c r="J280" s="4"/>
      <c r="K280" s="173"/>
    </row>
    <row r="281" spans="1:11" x14ac:dyDescent="0.2">
      <c r="A281" s="140"/>
      <c r="B281" s="325"/>
      <c r="J281" s="4"/>
      <c r="K281" s="173"/>
    </row>
    <row r="282" spans="1:11" x14ac:dyDescent="0.2">
      <c r="A282" s="140"/>
      <c r="B282" s="325"/>
      <c r="J282" s="4"/>
      <c r="K282" s="173"/>
    </row>
    <row r="283" spans="1:11" x14ac:dyDescent="0.2">
      <c r="A283" s="140"/>
      <c r="B283" s="325"/>
      <c r="J283" s="4"/>
      <c r="K283" s="173"/>
    </row>
    <row r="284" spans="1:11" x14ac:dyDescent="0.2">
      <c r="A284" s="140"/>
      <c r="B284" s="325"/>
      <c r="J284" s="4"/>
      <c r="K284" s="173"/>
    </row>
    <row r="285" spans="1:11" x14ac:dyDescent="0.2">
      <c r="A285" s="140"/>
      <c r="B285" s="325"/>
      <c r="J285" s="4"/>
      <c r="K285" s="173"/>
    </row>
    <row r="286" spans="1:11" x14ac:dyDescent="0.2">
      <c r="A286" s="140"/>
      <c r="B286" s="325"/>
      <c r="J286" s="4"/>
      <c r="K286" s="173"/>
    </row>
    <row r="287" spans="1:11" x14ac:dyDescent="0.2">
      <c r="A287" s="140"/>
      <c r="B287" s="325"/>
      <c r="J287" s="4"/>
      <c r="K287" s="173"/>
    </row>
    <row r="288" spans="1:11" x14ac:dyDescent="0.2">
      <c r="A288" s="140"/>
      <c r="B288" s="325"/>
      <c r="J288" s="4"/>
      <c r="K288" s="173"/>
    </row>
    <row r="289" spans="1:11" x14ac:dyDescent="0.2">
      <c r="A289" s="140"/>
      <c r="B289" s="325"/>
      <c r="J289" s="4"/>
      <c r="K289" s="173"/>
    </row>
    <row r="290" spans="1:11" x14ac:dyDescent="0.2">
      <c r="A290" s="140"/>
      <c r="B290" s="325"/>
      <c r="J290" s="4"/>
      <c r="K290" s="173"/>
    </row>
    <row r="291" spans="1:11" x14ac:dyDescent="0.2">
      <c r="A291" s="140"/>
      <c r="B291" s="325"/>
      <c r="J291" s="4"/>
      <c r="K291" s="173"/>
    </row>
    <row r="292" spans="1:11" x14ac:dyDescent="0.2">
      <c r="A292" s="140"/>
      <c r="B292" s="325"/>
      <c r="J292" s="4"/>
      <c r="K292" s="173"/>
    </row>
    <row r="293" spans="1:11" x14ac:dyDescent="0.2">
      <c r="A293" s="140"/>
      <c r="B293" s="325"/>
      <c r="J293" s="4"/>
      <c r="K293" s="173"/>
    </row>
    <row r="294" spans="1:11" x14ac:dyDescent="0.2">
      <c r="A294" s="140"/>
      <c r="B294" s="325"/>
      <c r="J294" s="4"/>
      <c r="K294" s="173"/>
    </row>
    <row r="295" spans="1:11" x14ac:dyDescent="0.2">
      <c r="A295" s="140"/>
      <c r="B295" s="325"/>
      <c r="J295" s="4"/>
      <c r="K295" s="173"/>
    </row>
    <row r="296" spans="1:11" x14ac:dyDescent="0.2">
      <c r="A296" s="140"/>
      <c r="B296" s="325"/>
      <c r="J296" s="4"/>
      <c r="K296" s="173"/>
    </row>
    <row r="297" spans="1:11" x14ac:dyDescent="0.2">
      <c r="A297" s="140"/>
      <c r="B297" s="325"/>
      <c r="J297" s="4"/>
      <c r="K297" s="173"/>
    </row>
    <row r="298" spans="1:11" x14ac:dyDescent="0.2">
      <c r="A298" s="140"/>
      <c r="B298" s="325"/>
      <c r="J298" s="4"/>
      <c r="K298" s="173"/>
    </row>
    <row r="299" spans="1:11" x14ac:dyDescent="0.2">
      <c r="A299" s="140"/>
      <c r="B299" s="325"/>
      <c r="J299" s="4"/>
      <c r="K299" s="173"/>
    </row>
    <row r="300" spans="1:11" x14ac:dyDescent="0.2">
      <c r="A300" s="140"/>
      <c r="B300" s="325"/>
      <c r="J300" s="4"/>
      <c r="K300" s="173"/>
    </row>
    <row r="301" spans="1:11" x14ac:dyDescent="0.2">
      <c r="A301" s="140"/>
      <c r="B301" s="325"/>
      <c r="J301" s="4"/>
      <c r="K301" s="173"/>
    </row>
    <row r="302" spans="1:11" x14ac:dyDescent="0.2">
      <c r="A302" s="140"/>
      <c r="B302" s="325"/>
      <c r="J302" s="4"/>
      <c r="K302" s="173"/>
    </row>
    <row r="303" spans="1:11" x14ac:dyDescent="0.2">
      <c r="A303" s="140"/>
      <c r="B303" s="325"/>
      <c r="J303" s="4"/>
      <c r="K303" s="173"/>
    </row>
    <row r="304" spans="1:11" x14ac:dyDescent="0.2">
      <c r="A304" s="140"/>
      <c r="B304" s="325"/>
      <c r="J304" s="4"/>
      <c r="K304" s="173"/>
    </row>
    <row r="305" spans="1:11" x14ac:dyDescent="0.2">
      <c r="A305" s="140"/>
      <c r="B305" s="325"/>
      <c r="J305" s="4"/>
      <c r="K305" s="173"/>
    </row>
    <row r="306" spans="1:11" x14ac:dyDescent="0.2">
      <c r="A306" s="140"/>
      <c r="B306" s="325"/>
      <c r="J306" s="4"/>
      <c r="K306" s="173"/>
    </row>
    <row r="307" spans="1:11" x14ac:dyDescent="0.2">
      <c r="A307" s="140"/>
      <c r="B307" s="325"/>
      <c r="J307" s="4"/>
      <c r="K307" s="173"/>
    </row>
    <row r="308" spans="1:11" x14ac:dyDescent="0.2">
      <c r="A308" s="140"/>
      <c r="B308" s="325"/>
      <c r="J308" s="4"/>
      <c r="K308" s="173"/>
    </row>
    <row r="309" spans="1:11" x14ac:dyDescent="0.2">
      <c r="A309" s="140"/>
      <c r="B309" s="325"/>
      <c r="J309" s="4"/>
      <c r="K309" s="173"/>
    </row>
    <row r="310" spans="1:11" x14ac:dyDescent="0.2">
      <c r="A310" s="140"/>
      <c r="B310" s="325"/>
      <c r="J310" s="4"/>
      <c r="K310" s="173"/>
    </row>
    <row r="311" spans="1:11" x14ac:dyDescent="0.2">
      <c r="A311" s="140"/>
      <c r="B311" s="325"/>
      <c r="J311" s="4"/>
      <c r="K311" s="173"/>
    </row>
    <row r="312" spans="1:11" x14ac:dyDescent="0.2">
      <c r="A312" s="140"/>
      <c r="B312" s="325"/>
      <c r="J312" s="4"/>
      <c r="K312" s="173"/>
    </row>
    <row r="313" spans="1:11" x14ac:dyDescent="0.2">
      <c r="A313" s="140"/>
      <c r="B313" s="325"/>
      <c r="J313" s="4"/>
      <c r="K313" s="173"/>
    </row>
    <row r="314" spans="1:11" x14ac:dyDescent="0.2">
      <c r="A314" s="140"/>
      <c r="B314" s="325"/>
      <c r="J314" s="4"/>
      <c r="K314" s="173"/>
    </row>
    <row r="315" spans="1:11" x14ac:dyDescent="0.2">
      <c r="A315" s="140"/>
      <c r="B315" s="325"/>
      <c r="J315" s="4"/>
      <c r="K315" s="173"/>
    </row>
    <row r="316" spans="1:11" x14ac:dyDescent="0.2">
      <c r="A316" s="140"/>
      <c r="B316" s="325"/>
      <c r="J316" s="4"/>
      <c r="K316" s="173"/>
    </row>
    <row r="317" spans="1:11" x14ac:dyDescent="0.2">
      <c r="A317" s="140"/>
      <c r="B317" s="325"/>
      <c r="J317" s="4"/>
      <c r="K317" s="173"/>
    </row>
    <row r="318" spans="1:11" x14ac:dyDescent="0.2">
      <c r="A318" s="140"/>
      <c r="B318" s="325"/>
      <c r="J318" s="4"/>
      <c r="K318" s="173"/>
    </row>
    <row r="319" spans="1:11" x14ac:dyDescent="0.2">
      <c r="A319" s="140"/>
      <c r="B319" s="325"/>
      <c r="J319" s="4"/>
      <c r="K319" s="173"/>
    </row>
    <row r="320" spans="1:11" x14ac:dyDescent="0.2">
      <c r="A320" s="140"/>
      <c r="B320" s="325"/>
      <c r="J320" s="4"/>
      <c r="K320" s="173"/>
    </row>
    <row r="321" spans="1:11" x14ac:dyDescent="0.2">
      <c r="A321" s="140"/>
      <c r="B321" s="325"/>
      <c r="J321" s="4"/>
      <c r="K321" s="173"/>
    </row>
    <row r="322" spans="1:11" x14ac:dyDescent="0.2">
      <c r="A322" s="140"/>
      <c r="B322" s="325"/>
      <c r="J322" s="4"/>
      <c r="K322" s="173"/>
    </row>
    <row r="323" spans="1:11" x14ac:dyDescent="0.2">
      <c r="A323" s="140"/>
      <c r="B323" s="325"/>
      <c r="J323" s="4"/>
      <c r="K323" s="173"/>
    </row>
    <row r="324" spans="1:11" x14ac:dyDescent="0.2">
      <c r="A324" s="140"/>
      <c r="B324" s="325"/>
      <c r="J324" s="4"/>
      <c r="K324" s="173"/>
    </row>
    <row r="325" spans="1:11" x14ac:dyDescent="0.2">
      <c r="A325" s="140"/>
      <c r="B325" s="325"/>
      <c r="J325" s="4"/>
      <c r="K325" s="173"/>
    </row>
    <row r="326" spans="1:11" x14ac:dyDescent="0.2">
      <c r="A326" s="140"/>
      <c r="B326" s="325"/>
      <c r="J326" s="4"/>
      <c r="K326" s="173"/>
    </row>
    <row r="327" spans="1:11" x14ac:dyDescent="0.2">
      <c r="A327" s="140"/>
      <c r="B327" s="325"/>
      <c r="J327" s="4"/>
      <c r="K327" s="173"/>
    </row>
    <row r="328" spans="1:11" x14ac:dyDescent="0.2">
      <c r="A328" s="140"/>
      <c r="B328" s="325"/>
      <c r="J328" s="4"/>
      <c r="K328" s="173"/>
    </row>
    <row r="329" spans="1:11" x14ac:dyDescent="0.2">
      <c r="A329" s="140"/>
      <c r="B329" s="325"/>
      <c r="J329" s="4"/>
      <c r="K329" s="173"/>
    </row>
    <row r="330" spans="1:11" x14ac:dyDescent="0.2">
      <c r="A330" s="140"/>
      <c r="B330" s="325"/>
      <c r="J330" s="4"/>
      <c r="K330" s="173"/>
    </row>
    <row r="331" spans="1:11" x14ac:dyDescent="0.2">
      <c r="A331" s="140"/>
      <c r="B331" s="325"/>
      <c r="J331" s="4"/>
      <c r="K331" s="173"/>
    </row>
    <row r="332" spans="1:11" x14ac:dyDescent="0.2">
      <c r="A332" s="140"/>
      <c r="B332" s="325"/>
      <c r="J332" s="4"/>
      <c r="K332" s="173"/>
    </row>
    <row r="333" spans="1:11" x14ac:dyDescent="0.2">
      <c r="A333" s="140"/>
      <c r="B333" s="325"/>
      <c r="J333" s="4"/>
      <c r="K333" s="173"/>
    </row>
    <row r="334" spans="1:11" x14ac:dyDescent="0.2">
      <c r="A334" s="140"/>
      <c r="B334" s="325"/>
      <c r="J334" s="4"/>
      <c r="K334" s="173"/>
    </row>
    <row r="335" spans="1:11" x14ac:dyDescent="0.2">
      <c r="A335" s="140"/>
      <c r="B335" s="325"/>
      <c r="J335" s="4"/>
      <c r="K335" s="173"/>
    </row>
    <row r="336" spans="1:11" x14ac:dyDescent="0.2">
      <c r="A336" s="140"/>
      <c r="B336" s="325"/>
      <c r="J336" s="4"/>
      <c r="K336" s="173"/>
    </row>
    <row r="337" spans="1:11" x14ac:dyDescent="0.2">
      <c r="A337" s="140"/>
      <c r="B337" s="325"/>
      <c r="J337" s="4"/>
      <c r="K337" s="173"/>
    </row>
    <row r="338" spans="1:11" x14ac:dyDescent="0.2">
      <c r="A338" s="140"/>
      <c r="B338" s="325"/>
      <c r="J338" s="4"/>
      <c r="K338" s="173"/>
    </row>
    <row r="339" spans="1:11" x14ac:dyDescent="0.2">
      <c r="A339" s="140"/>
      <c r="B339" s="325"/>
      <c r="J339" s="4"/>
      <c r="K339" s="173"/>
    </row>
    <row r="340" spans="1:11" x14ac:dyDescent="0.2">
      <c r="A340" s="140"/>
      <c r="B340" s="325"/>
      <c r="J340" s="4"/>
      <c r="K340" s="173"/>
    </row>
    <row r="341" spans="1:11" x14ac:dyDescent="0.2">
      <c r="A341" s="140"/>
      <c r="B341" s="325"/>
      <c r="J341" s="4"/>
      <c r="K341" s="173"/>
    </row>
    <row r="342" spans="1:11" x14ac:dyDescent="0.2">
      <c r="A342" s="140"/>
      <c r="B342" s="325"/>
      <c r="J342" s="4"/>
      <c r="K342" s="173"/>
    </row>
    <row r="343" spans="1:11" x14ac:dyDescent="0.2">
      <c r="A343" s="140"/>
      <c r="B343" s="325"/>
      <c r="J343" s="4"/>
      <c r="K343" s="173"/>
    </row>
    <row r="344" spans="1:11" x14ac:dyDescent="0.2">
      <c r="A344" s="140"/>
      <c r="B344" s="325"/>
      <c r="J344" s="4"/>
      <c r="K344" s="173"/>
    </row>
    <row r="345" spans="1:11" x14ac:dyDescent="0.2">
      <c r="A345" s="140"/>
      <c r="B345" s="325"/>
      <c r="J345" s="4"/>
      <c r="K345" s="173"/>
    </row>
    <row r="346" spans="1:11" x14ac:dyDescent="0.2">
      <c r="A346" s="140"/>
      <c r="B346" s="325"/>
      <c r="J346" s="4"/>
      <c r="K346" s="173"/>
    </row>
    <row r="347" spans="1:11" x14ac:dyDescent="0.2">
      <c r="A347" s="140"/>
      <c r="B347" s="325"/>
      <c r="J347" s="4"/>
      <c r="K347" s="173"/>
    </row>
    <row r="348" spans="1:11" x14ac:dyDescent="0.2">
      <c r="A348" s="140"/>
      <c r="B348" s="325"/>
      <c r="J348" s="4"/>
      <c r="K348" s="173"/>
    </row>
    <row r="349" spans="1:11" x14ac:dyDescent="0.2">
      <c r="A349" s="140"/>
      <c r="B349" s="325"/>
      <c r="J349" s="4"/>
      <c r="K349" s="173"/>
    </row>
    <row r="350" spans="1:11" x14ac:dyDescent="0.2">
      <c r="A350" s="140"/>
      <c r="B350" s="325"/>
      <c r="J350" s="4"/>
      <c r="K350" s="173"/>
    </row>
    <row r="351" spans="1:11" x14ac:dyDescent="0.2">
      <c r="A351" s="140"/>
      <c r="B351" s="325"/>
      <c r="J351" s="4"/>
      <c r="K351" s="173"/>
    </row>
    <row r="352" spans="1:11" x14ac:dyDescent="0.2">
      <c r="A352" s="140"/>
      <c r="B352" s="325"/>
      <c r="J352" s="4"/>
      <c r="K352" s="173"/>
    </row>
    <row r="353" spans="1:11" x14ac:dyDescent="0.2">
      <c r="A353" s="140"/>
      <c r="B353" s="325"/>
      <c r="J353" s="4"/>
      <c r="K353" s="173"/>
    </row>
    <row r="354" spans="1:11" x14ac:dyDescent="0.2">
      <c r="A354" s="140"/>
      <c r="B354" s="325"/>
      <c r="J354" s="4"/>
      <c r="K354" s="173"/>
    </row>
    <row r="355" spans="1:11" x14ac:dyDescent="0.2">
      <c r="A355" s="140"/>
      <c r="B355" s="325"/>
      <c r="J355" s="4"/>
      <c r="K355" s="173"/>
    </row>
    <row r="356" spans="1:11" x14ac:dyDescent="0.2">
      <c r="A356" s="140"/>
      <c r="B356" s="325"/>
      <c r="J356" s="4"/>
      <c r="K356" s="173"/>
    </row>
    <row r="357" spans="1:11" x14ac:dyDescent="0.2">
      <c r="A357" s="140"/>
      <c r="B357" s="325"/>
      <c r="J357" s="4"/>
      <c r="K357" s="173"/>
    </row>
    <row r="358" spans="1:11" x14ac:dyDescent="0.2">
      <c r="A358" s="140"/>
      <c r="B358" s="325"/>
      <c r="J358" s="4"/>
      <c r="K358" s="173"/>
    </row>
    <row r="359" spans="1:11" x14ac:dyDescent="0.2">
      <c r="A359" s="140"/>
      <c r="B359" s="325"/>
      <c r="J359" s="4"/>
      <c r="K359" s="173"/>
    </row>
    <row r="360" spans="1:11" x14ac:dyDescent="0.2">
      <c r="A360" s="140"/>
      <c r="B360" s="325"/>
      <c r="J360" s="4"/>
      <c r="K360" s="173"/>
    </row>
    <row r="361" spans="1:11" x14ac:dyDescent="0.2">
      <c r="A361" s="140"/>
      <c r="B361" s="325"/>
      <c r="J361" s="4"/>
      <c r="K361" s="173"/>
    </row>
    <row r="362" spans="1:11" x14ac:dyDescent="0.2">
      <c r="A362" s="140"/>
      <c r="B362" s="325"/>
      <c r="J362" s="4"/>
      <c r="K362" s="173"/>
    </row>
    <row r="363" spans="1:11" x14ac:dyDescent="0.2">
      <c r="A363" s="140"/>
      <c r="B363" s="325"/>
      <c r="J363" s="4"/>
      <c r="K363" s="173"/>
    </row>
    <row r="364" spans="1:11" x14ac:dyDescent="0.2">
      <c r="A364" s="140"/>
      <c r="B364" s="325"/>
      <c r="J364" s="4"/>
      <c r="K364" s="173"/>
    </row>
    <row r="365" spans="1:11" x14ac:dyDescent="0.2">
      <c r="A365" s="140"/>
      <c r="B365" s="325"/>
      <c r="J365" s="4"/>
      <c r="K365" s="173"/>
    </row>
    <row r="366" spans="1:11" x14ac:dyDescent="0.2">
      <c r="A366" s="140"/>
      <c r="B366" s="325"/>
      <c r="J366" s="4"/>
      <c r="K366" s="173"/>
    </row>
    <row r="367" spans="1:11" x14ac:dyDescent="0.2">
      <c r="A367" s="140"/>
      <c r="B367" s="325"/>
      <c r="J367" s="4"/>
      <c r="K367" s="173"/>
    </row>
    <row r="368" spans="1:11" x14ac:dyDescent="0.2">
      <c r="A368" s="140"/>
      <c r="B368" s="325"/>
      <c r="J368" s="4"/>
      <c r="K368" s="173"/>
    </row>
    <row r="369" spans="1:11" x14ac:dyDescent="0.2">
      <c r="A369" s="140"/>
      <c r="B369" s="325"/>
      <c r="J369" s="4"/>
      <c r="K369" s="173"/>
    </row>
    <row r="370" spans="1:11" x14ac:dyDescent="0.2">
      <c r="A370" s="140"/>
      <c r="B370" s="325"/>
      <c r="J370" s="4"/>
      <c r="K370" s="173"/>
    </row>
    <row r="371" spans="1:11" x14ac:dyDescent="0.2">
      <c r="A371" s="140"/>
      <c r="B371" s="325"/>
      <c r="J371" s="4"/>
      <c r="K371" s="173"/>
    </row>
    <row r="372" spans="1:11" x14ac:dyDescent="0.2">
      <c r="A372" s="140"/>
      <c r="B372" s="325"/>
      <c r="J372" s="4"/>
      <c r="K372" s="173"/>
    </row>
    <row r="373" spans="1:11" x14ac:dyDescent="0.2">
      <c r="A373" s="140"/>
      <c r="B373" s="325"/>
      <c r="J373" s="4"/>
      <c r="K373" s="173"/>
    </row>
    <row r="374" spans="1:11" x14ac:dyDescent="0.2">
      <c r="A374" s="140"/>
      <c r="B374" s="325"/>
      <c r="J374" s="4"/>
      <c r="K374" s="173"/>
    </row>
    <row r="375" spans="1:11" x14ac:dyDescent="0.2">
      <c r="A375" s="140"/>
      <c r="B375" s="325"/>
      <c r="J375" s="4"/>
      <c r="K375" s="173"/>
    </row>
    <row r="376" spans="1:11" x14ac:dyDescent="0.2">
      <c r="A376" s="140"/>
      <c r="B376" s="325"/>
      <c r="J376" s="4"/>
      <c r="K376" s="173"/>
    </row>
    <row r="377" spans="1:11" x14ac:dyDescent="0.2">
      <c r="A377" s="140"/>
      <c r="B377" s="325"/>
      <c r="J377" s="4"/>
      <c r="K377" s="173"/>
    </row>
    <row r="378" spans="1:11" x14ac:dyDescent="0.2">
      <c r="A378" s="140"/>
      <c r="B378" s="325"/>
      <c r="J378" s="4"/>
      <c r="K378" s="173"/>
    </row>
    <row r="379" spans="1:11" x14ac:dyDescent="0.2">
      <c r="A379" s="140"/>
      <c r="B379" s="325"/>
      <c r="J379" s="4"/>
      <c r="K379" s="173"/>
    </row>
    <row r="380" spans="1:11" x14ac:dyDescent="0.2">
      <c r="A380" s="140"/>
      <c r="B380" s="325"/>
      <c r="J380" s="4"/>
      <c r="K380" s="173"/>
    </row>
    <row r="381" spans="1:11" x14ac:dyDescent="0.2">
      <c r="A381" s="140"/>
      <c r="B381" s="325"/>
      <c r="J381" s="4"/>
      <c r="K381" s="173"/>
    </row>
    <row r="382" spans="1:11" x14ac:dyDescent="0.2">
      <c r="A382" s="140"/>
      <c r="B382" s="325"/>
      <c r="J382" s="4"/>
      <c r="K382" s="173"/>
    </row>
    <row r="383" spans="1:11" x14ac:dyDescent="0.2">
      <c r="A383" s="140"/>
      <c r="B383" s="325"/>
      <c r="J383" s="4"/>
      <c r="K383" s="173"/>
    </row>
    <row r="384" spans="1:11" x14ac:dyDescent="0.2">
      <c r="A384" s="140"/>
      <c r="B384" s="325"/>
      <c r="J384" s="4"/>
      <c r="K384" s="173"/>
    </row>
    <row r="385" spans="1:11" x14ac:dyDescent="0.2">
      <c r="A385" s="140"/>
      <c r="B385" s="325"/>
      <c r="J385" s="4"/>
      <c r="K385" s="173"/>
    </row>
    <row r="386" spans="1:11" x14ac:dyDescent="0.2">
      <c r="A386" s="140"/>
      <c r="B386" s="325"/>
      <c r="J386" s="4"/>
      <c r="K386" s="173"/>
    </row>
    <row r="387" spans="1:11" x14ac:dyDescent="0.2">
      <c r="A387" s="140"/>
      <c r="B387" s="325"/>
      <c r="J387" s="4"/>
      <c r="K387" s="173"/>
    </row>
    <row r="388" spans="1:11" x14ac:dyDescent="0.2">
      <c r="A388" s="140"/>
      <c r="B388" s="325"/>
      <c r="J388" s="4"/>
      <c r="K388" s="173"/>
    </row>
    <row r="389" spans="1:11" x14ac:dyDescent="0.2">
      <c r="A389" s="140"/>
      <c r="B389" s="325"/>
      <c r="J389" s="4"/>
      <c r="K389" s="173"/>
    </row>
    <row r="390" spans="1:11" x14ac:dyDescent="0.2">
      <c r="A390" s="140"/>
      <c r="B390" s="325"/>
      <c r="J390" s="4"/>
      <c r="K390" s="173"/>
    </row>
    <row r="391" spans="1:11" x14ac:dyDescent="0.2">
      <c r="A391" s="140"/>
      <c r="B391" s="325"/>
      <c r="J391" s="4"/>
      <c r="K391" s="173"/>
    </row>
    <row r="392" spans="1:11" x14ac:dyDescent="0.2">
      <c r="A392" s="140"/>
      <c r="B392" s="325"/>
      <c r="J392" s="4"/>
      <c r="K392" s="173"/>
    </row>
    <row r="393" spans="1:11" x14ac:dyDescent="0.2">
      <c r="A393" s="140"/>
      <c r="B393" s="325"/>
      <c r="J393" s="4"/>
      <c r="K393" s="173"/>
    </row>
    <row r="394" spans="1:11" x14ac:dyDescent="0.2">
      <c r="A394" s="140"/>
      <c r="B394" s="325"/>
      <c r="J394" s="4"/>
      <c r="K394" s="173"/>
    </row>
    <row r="395" spans="1:11" x14ac:dyDescent="0.2">
      <c r="A395" s="140"/>
      <c r="B395" s="325"/>
      <c r="J395" s="4"/>
      <c r="K395" s="173"/>
    </row>
    <row r="396" spans="1:11" x14ac:dyDescent="0.2">
      <c r="A396" s="140"/>
      <c r="B396" s="325"/>
      <c r="J396" s="4"/>
      <c r="K396" s="173"/>
    </row>
    <row r="397" spans="1:11" x14ac:dyDescent="0.2">
      <c r="A397" s="140"/>
      <c r="B397" s="325"/>
      <c r="J397" s="4"/>
      <c r="K397" s="173"/>
    </row>
    <row r="398" spans="1:11" x14ac:dyDescent="0.2">
      <c r="A398" s="140"/>
      <c r="B398" s="325"/>
      <c r="J398" s="4"/>
      <c r="K398" s="173"/>
    </row>
    <row r="399" spans="1:11" x14ac:dyDescent="0.2">
      <c r="A399" s="140"/>
      <c r="B399" s="325"/>
      <c r="J399" s="4"/>
      <c r="K399" s="173"/>
    </row>
    <row r="400" spans="1:11" x14ac:dyDescent="0.2">
      <c r="A400" s="140"/>
      <c r="B400" s="325"/>
      <c r="J400" s="4"/>
      <c r="K400" s="173"/>
    </row>
    <row r="401" spans="1:11" x14ac:dyDescent="0.2">
      <c r="A401" s="140"/>
      <c r="B401" s="325"/>
      <c r="J401" s="4"/>
      <c r="K401" s="173"/>
    </row>
    <row r="402" spans="1:11" x14ac:dyDescent="0.2">
      <c r="A402" s="140"/>
      <c r="B402" s="325"/>
      <c r="J402" s="4"/>
      <c r="K402" s="173"/>
    </row>
    <row r="403" spans="1:11" x14ac:dyDescent="0.2">
      <c r="A403" s="140"/>
      <c r="B403" s="325"/>
      <c r="J403" s="4"/>
      <c r="K403" s="173"/>
    </row>
    <row r="404" spans="1:11" x14ac:dyDescent="0.2">
      <c r="A404" s="140"/>
      <c r="B404" s="325"/>
      <c r="J404" s="4"/>
      <c r="K404" s="173"/>
    </row>
    <row r="405" spans="1:11" x14ac:dyDescent="0.2">
      <c r="A405" s="140"/>
      <c r="B405" s="325"/>
      <c r="J405" s="4"/>
      <c r="K405" s="173"/>
    </row>
    <row r="406" spans="1:11" x14ac:dyDescent="0.2">
      <c r="A406" s="140"/>
      <c r="B406" s="325"/>
      <c r="J406" s="4"/>
      <c r="K406" s="173"/>
    </row>
    <row r="407" spans="1:11" x14ac:dyDescent="0.2">
      <c r="A407" s="140"/>
      <c r="B407" s="325"/>
      <c r="J407" s="4"/>
      <c r="K407" s="173"/>
    </row>
    <row r="408" spans="1:11" x14ac:dyDescent="0.2">
      <c r="A408" s="140"/>
      <c r="B408" s="325"/>
      <c r="J408" s="4"/>
      <c r="K408" s="173"/>
    </row>
    <row r="409" spans="1:11" x14ac:dyDescent="0.2">
      <c r="A409" s="140"/>
      <c r="B409" s="325"/>
      <c r="J409" s="4"/>
      <c r="K409" s="173"/>
    </row>
    <row r="410" spans="1:11" x14ac:dyDescent="0.2">
      <c r="A410" s="140"/>
      <c r="B410" s="325"/>
      <c r="J410" s="4"/>
      <c r="K410" s="173"/>
    </row>
    <row r="411" spans="1:11" x14ac:dyDescent="0.2">
      <c r="A411" s="140"/>
      <c r="B411" s="325"/>
      <c r="J411" s="4"/>
      <c r="K411" s="173"/>
    </row>
    <row r="412" spans="1:11" x14ac:dyDescent="0.2">
      <c r="A412" s="140"/>
      <c r="B412" s="325"/>
      <c r="J412" s="4"/>
      <c r="K412" s="173"/>
    </row>
    <row r="413" spans="1:11" x14ac:dyDescent="0.2">
      <c r="A413" s="140"/>
      <c r="B413" s="325"/>
      <c r="J413" s="4"/>
      <c r="K413" s="173"/>
    </row>
    <row r="414" spans="1:11" x14ac:dyDescent="0.2">
      <c r="A414" s="140"/>
      <c r="B414" s="325"/>
      <c r="J414" s="4"/>
      <c r="K414" s="173"/>
    </row>
    <row r="415" spans="1:11" x14ac:dyDescent="0.2">
      <c r="A415" s="140"/>
      <c r="B415" s="325"/>
      <c r="J415" s="4"/>
      <c r="K415" s="173"/>
    </row>
    <row r="416" spans="1:11" x14ac:dyDescent="0.2">
      <c r="A416" s="140"/>
      <c r="B416" s="325"/>
      <c r="J416" s="4"/>
      <c r="K416" s="173"/>
    </row>
    <row r="417" spans="1:11" x14ac:dyDescent="0.2">
      <c r="A417" s="140"/>
      <c r="B417" s="325"/>
      <c r="J417" s="4"/>
      <c r="K417" s="173"/>
    </row>
    <row r="418" spans="1:11" x14ac:dyDescent="0.2">
      <c r="A418" s="140"/>
      <c r="B418" s="325"/>
      <c r="J418" s="4"/>
      <c r="K418" s="173"/>
    </row>
    <row r="419" spans="1:11" x14ac:dyDescent="0.2">
      <c r="A419" s="140"/>
      <c r="B419" s="325"/>
      <c r="J419" s="4"/>
      <c r="K419" s="173"/>
    </row>
    <row r="420" spans="1:11" x14ac:dyDescent="0.2">
      <c r="A420" s="140"/>
      <c r="B420" s="325"/>
      <c r="J420" s="4"/>
      <c r="K420" s="173"/>
    </row>
    <row r="421" spans="1:11" x14ac:dyDescent="0.2">
      <c r="A421" s="140"/>
      <c r="B421" s="325"/>
      <c r="J421" s="4"/>
      <c r="K421" s="173"/>
    </row>
    <row r="422" spans="1:11" x14ac:dyDescent="0.2">
      <c r="A422" s="140"/>
      <c r="B422" s="325"/>
      <c r="J422" s="4"/>
      <c r="K422" s="173"/>
    </row>
    <row r="423" spans="1:11" x14ac:dyDescent="0.2">
      <c r="A423" s="140"/>
      <c r="B423" s="325"/>
      <c r="J423" s="4"/>
      <c r="K423" s="173"/>
    </row>
    <row r="424" spans="1:11" x14ac:dyDescent="0.2">
      <c r="A424" s="140"/>
      <c r="B424" s="325"/>
      <c r="J424" s="4"/>
      <c r="K424" s="173"/>
    </row>
    <row r="425" spans="1:11" x14ac:dyDescent="0.2">
      <c r="A425" s="140"/>
      <c r="B425" s="325"/>
      <c r="J425" s="4"/>
      <c r="K425" s="173"/>
    </row>
    <row r="426" spans="1:11" x14ac:dyDescent="0.2">
      <c r="A426" s="140"/>
      <c r="B426" s="325"/>
      <c r="J426" s="4"/>
      <c r="K426" s="173"/>
    </row>
    <row r="427" spans="1:11" x14ac:dyDescent="0.2">
      <c r="A427" s="140"/>
      <c r="B427" s="325"/>
      <c r="J427" s="4"/>
      <c r="K427" s="173"/>
    </row>
    <row r="428" spans="1:11" x14ac:dyDescent="0.2">
      <c r="A428" s="140"/>
      <c r="B428" s="325"/>
      <c r="J428" s="4"/>
      <c r="K428" s="173"/>
    </row>
    <row r="429" spans="1:11" x14ac:dyDescent="0.2">
      <c r="A429" s="140"/>
      <c r="B429" s="325"/>
      <c r="J429" s="4"/>
      <c r="K429" s="173"/>
    </row>
    <row r="430" spans="1:11" x14ac:dyDescent="0.2">
      <c r="A430" s="140"/>
      <c r="B430" s="325"/>
      <c r="J430" s="4"/>
      <c r="K430" s="173"/>
    </row>
    <row r="431" spans="1:11" x14ac:dyDescent="0.2">
      <c r="A431" s="140"/>
      <c r="B431" s="325"/>
      <c r="J431" s="4"/>
      <c r="K431" s="173"/>
    </row>
    <row r="432" spans="1:11" x14ac:dyDescent="0.2">
      <c r="A432" s="140"/>
      <c r="B432" s="325"/>
      <c r="J432" s="4"/>
      <c r="K432" s="173"/>
    </row>
    <row r="433" spans="1:11" x14ac:dyDescent="0.2">
      <c r="A433" s="140"/>
      <c r="B433" s="325"/>
      <c r="J433" s="4"/>
      <c r="K433" s="173"/>
    </row>
    <row r="434" spans="1:11" x14ac:dyDescent="0.2">
      <c r="A434" s="140"/>
      <c r="B434" s="325"/>
      <c r="J434" s="4"/>
      <c r="K434" s="173"/>
    </row>
    <row r="435" spans="1:11" x14ac:dyDescent="0.2">
      <c r="A435" s="140"/>
      <c r="B435" s="325"/>
      <c r="J435" s="4"/>
      <c r="K435" s="173"/>
    </row>
    <row r="436" spans="1:11" x14ac:dyDescent="0.2">
      <c r="A436" s="140"/>
      <c r="B436" s="325"/>
      <c r="J436" s="4"/>
      <c r="K436" s="173"/>
    </row>
    <row r="437" spans="1:11" x14ac:dyDescent="0.2">
      <c r="A437" s="140"/>
      <c r="B437" s="325"/>
      <c r="J437" s="4"/>
      <c r="K437" s="173"/>
    </row>
    <row r="438" spans="1:11" x14ac:dyDescent="0.2">
      <c r="A438" s="140"/>
      <c r="B438" s="325"/>
      <c r="J438" s="4"/>
      <c r="K438" s="173"/>
    </row>
    <row r="439" spans="1:11" x14ac:dyDescent="0.2">
      <c r="A439" s="140"/>
      <c r="B439" s="325"/>
      <c r="J439" s="4"/>
      <c r="K439" s="173"/>
    </row>
    <row r="440" spans="1:11" x14ac:dyDescent="0.2">
      <c r="A440" s="140"/>
      <c r="B440" s="325"/>
      <c r="J440" s="4"/>
      <c r="K440" s="173"/>
    </row>
    <row r="441" spans="1:11" x14ac:dyDescent="0.2">
      <c r="A441" s="140"/>
      <c r="B441" s="325"/>
      <c r="J441" s="4"/>
      <c r="K441" s="173"/>
    </row>
    <row r="442" spans="1:11" x14ac:dyDescent="0.2">
      <c r="A442" s="140"/>
      <c r="B442" s="325"/>
      <c r="J442" s="4"/>
      <c r="K442" s="173"/>
    </row>
    <row r="443" spans="1:11" x14ac:dyDescent="0.2">
      <c r="A443" s="140"/>
      <c r="B443" s="325"/>
      <c r="J443" s="4"/>
      <c r="K443" s="173"/>
    </row>
    <row r="444" spans="1:11" x14ac:dyDescent="0.2">
      <c r="A444" s="140"/>
      <c r="B444" s="325"/>
      <c r="J444" s="4"/>
      <c r="K444" s="173"/>
    </row>
    <row r="445" spans="1:11" x14ac:dyDescent="0.2">
      <c r="A445" s="140"/>
      <c r="B445" s="325"/>
      <c r="J445" s="4"/>
      <c r="K445" s="173"/>
    </row>
    <row r="446" spans="1:11" x14ac:dyDescent="0.2">
      <c r="A446" s="140"/>
      <c r="B446" s="325"/>
      <c r="J446" s="4"/>
      <c r="K446" s="173"/>
    </row>
    <row r="447" spans="1:11" x14ac:dyDescent="0.2">
      <c r="A447" s="140"/>
      <c r="B447" s="325"/>
      <c r="J447" s="4"/>
      <c r="K447" s="173"/>
    </row>
    <row r="448" spans="1:11" x14ac:dyDescent="0.2">
      <c r="A448" s="140"/>
      <c r="B448" s="325"/>
      <c r="J448" s="4"/>
      <c r="K448" s="173"/>
    </row>
    <row r="449" spans="1:11" x14ac:dyDescent="0.2">
      <c r="A449" s="140"/>
      <c r="B449" s="325"/>
      <c r="J449" s="4"/>
      <c r="K449" s="173"/>
    </row>
    <row r="450" spans="1:11" x14ac:dyDescent="0.2">
      <c r="A450" s="140"/>
      <c r="B450" s="325"/>
      <c r="J450" s="4"/>
      <c r="K450" s="173"/>
    </row>
    <row r="451" spans="1:11" x14ac:dyDescent="0.2">
      <c r="A451" s="140"/>
      <c r="B451" s="325"/>
      <c r="J451" s="4"/>
      <c r="K451" s="173"/>
    </row>
    <row r="452" spans="1:11" x14ac:dyDescent="0.2">
      <c r="A452" s="140"/>
      <c r="B452" s="325"/>
      <c r="J452" s="4"/>
      <c r="K452" s="173"/>
    </row>
    <row r="453" spans="1:11" x14ac:dyDescent="0.2">
      <c r="A453" s="140"/>
      <c r="B453" s="325"/>
      <c r="J453" s="4"/>
      <c r="K453" s="173"/>
    </row>
    <row r="454" spans="1:11" x14ac:dyDescent="0.2">
      <c r="A454" s="140"/>
      <c r="B454" s="325"/>
      <c r="J454" s="4"/>
      <c r="K454" s="173"/>
    </row>
    <row r="455" spans="1:11" x14ac:dyDescent="0.2">
      <c r="A455" s="140"/>
      <c r="B455" s="325"/>
      <c r="J455" s="4"/>
      <c r="K455" s="173"/>
    </row>
    <row r="456" spans="1:11" x14ac:dyDescent="0.2">
      <c r="A456" s="140"/>
      <c r="B456" s="325"/>
      <c r="J456" s="4"/>
      <c r="K456" s="173"/>
    </row>
    <row r="457" spans="1:11" x14ac:dyDescent="0.2">
      <c r="A457" s="140"/>
      <c r="B457" s="325"/>
      <c r="J457" s="4"/>
      <c r="K457" s="173"/>
    </row>
    <row r="458" spans="1:11" x14ac:dyDescent="0.2">
      <c r="A458" s="140"/>
      <c r="B458" s="325"/>
      <c r="J458" s="4"/>
      <c r="K458" s="173"/>
    </row>
    <row r="459" spans="1:11" x14ac:dyDescent="0.2">
      <c r="A459" s="140"/>
      <c r="B459" s="325"/>
      <c r="J459" s="4"/>
      <c r="K459" s="173"/>
    </row>
    <row r="460" spans="1:11" x14ac:dyDescent="0.2">
      <c r="A460" s="140"/>
      <c r="B460" s="325"/>
      <c r="J460" s="4"/>
      <c r="K460" s="173"/>
    </row>
    <row r="461" spans="1:11" x14ac:dyDescent="0.2">
      <c r="A461" s="140"/>
      <c r="B461" s="325"/>
      <c r="J461" s="4"/>
      <c r="K461" s="173"/>
    </row>
    <row r="462" spans="1:11" x14ac:dyDescent="0.2">
      <c r="A462" s="140"/>
      <c r="B462" s="325"/>
      <c r="J462" s="4"/>
      <c r="K462" s="173"/>
    </row>
    <row r="463" spans="1:11" x14ac:dyDescent="0.2">
      <c r="A463" s="140"/>
      <c r="B463" s="325"/>
      <c r="J463" s="4"/>
      <c r="K463" s="173"/>
    </row>
    <row r="464" spans="1:11" x14ac:dyDescent="0.2">
      <c r="A464" s="140"/>
      <c r="B464" s="325"/>
      <c r="J464" s="4"/>
      <c r="K464" s="173"/>
    </row>
    <row r="465" spans="1:11" x14ac:dyDescent="0.2">
      <c r="A465" s="140"/>
      <c r="B465" s="325"/>
      <c r="J465" s="4"/>
      <c r="K465" s="173"/>
    </row>
    <row r="466" spans="1:11" x14ac:dyDescent="0.2">
      <c r="A466" s="140"/>
      <c r="B466" s="325"/>
      <c r="J466" s="4"/>
      <c r="K466" s="173"/>
    </row>
    <row r="467" spans="1:11" x14ac:dyDescent="0.2">
      <c r="A467" s="140"/>
      <c r="B467" s="325"/>
      <c r="J467" s="4"/>
      <c r="K467" s="173"/>
    </row>
    <row r="468" spans="1:11" x14ac:dyDescent="0.2">
      <c r="A468" s="140"/>
      <c r="B468" s="325"/>
      <c r="J468" s="4"/>
      <c r="K468" s="173"/>
    </row>
    <row r="469" spans="1:11" x14ac:dyDescent="0.2">
      <c r="A469" s="140"/>
      <c r="B469" s="325"/>
      <c r="J469" s="4"/>
      <c r="K469" s="173"/>
    </row>
    <row r="470" spans="1:11" x14ac:dyDescent="0.2">
      <c r="A470" s="140"/>
      <c r="B470" s="325"/>
      <c r="J470" s="4"/>
      <c r="K470" s="173"/>
    </row>
    <row r="471" spans="1:11" x14ac:dyDescent="0.2">
      <c r="A471" s="140"/>
      <c r="B471" s="325"/>
      <c r="J471" s="4"/>
      <c r="K471" s="173"/>
    </row>
    <row r="472" spans="1:11" x14ac:dyDescent="0.2">
      <c r="A472" s="140"/>
      <c r="B472" s="325"/>
      <c r="J472" s="4"/>
      <c r="K472" s="173"/>
    </row>
    <row r="473" spans="1:11" x14ac:dyDescent="0.2">
      <c r="A473" s="140"/>
      <c r="B473" s="325"/>
      <c r="J473" s="4"/>
      <c r="K473" s="173"/>
    </row>
    <row r="474" spans="1:11" x14ac:dyDescent="0.2">
      <c r="A474" s="140"/>
      <c r="B474" s="325"/>
      <c r="J474" s="4"/>
      <c r="K474" s="173"/>
    </row>
    <row r="475" spans="1:11" x14ac:dyDescent="0.2">
      <c r="A475" s="140"/>
      <c r="B475" s="325"/>
      <c r="J475" s="4"/>
      <c r="K475" s="173"/>
    </row>
    <row r="476" spans="1:11" x14ac:dyDescent="0.2">
      <c r="A476" s="140"/>
      <c r="B476" s="325"/>
      <c r="J476" s="4"/>
      <c r="K476" s="173"/>
    </row>
    <row r="477" spans="1:11" x14ac:dyDescent="0.2">
      <c r="A477" s="140"/>
      <c r="B477" s="325"/>
      <c r="J477" s="4"/>
      <c r="K477" s="173"/>
    </row>
    <row r="478" spans="1:11" x14ac:dyDescent="0.2">
      <c r="A478" s="140"/>
      <c r="B478" s="325"/>
      <c r="J478" s="4"/>
      <c r="K478" s="173"/>
    </row>
    <row r="479" spans="1:11" x14ac:dyDescent="0.2">
      <c r="A479" s="140"/>
      <c r="B479" s="325"/>
      <c r="J479" s="4"/>
      <c r="K479" s="173"/>
    </row>
    <row r="480" spans="1:11" x14ac:dyDescent="0.2">
      <c r="A480" s="140"/>
      <c r="B480" s="325"/>
      <c r="J480" s="4"/>
      <c r="K480" s="173"/>
    </row>
    <row r="481" spans="1:11" x14ac:dyDescent="0.2">
      <c r="A481" s="140"/>
      <c r="B481" s="325"/>
      <c r="J481" s="4"/>
      <c r="K481" s="173"/>
    </row>
    <row r="482" spans="1:11" x14ac:dyDescent="0.2">
      <c r="A482" s="140"/>
      <c r="B482" s="325"/>
      <c r="J482" s="4"/>
      <c r="K482" s="173"/>
    </row>
    <row r="483" spans="1:11" x14ac:dyDescent="0.2">
      <c r="A483" s="140"/>
      <c r="B483" s="325"/>
      <c r="J483" s="4"/>
      <c r="K483" s="173"/>
    </row>
    <row r="484" spans="1:11" x14ac:dyDescent="0.2">
      <c r="A484" s="140"/>
      <c r="B484" s="325"/>
      <c r="J484" s="4"/>
      <c r="K484" s="173"/>
    </row>
    <row r="485" spans="1:11" x14ac:dyDescent="0.2">
      <c r="A485" s="140"/>
      <c r="B485" s="325"/>
      <c r="J485" s="4"/>
      <c r="K485" s="173"/>
    </row>
    <row r="486" spans="1:11" x14ac:dyDescent="0.2">
      <c r="A486" s="140"/>
      <c r="B486" s="325"/>
      <c r="J486" s="4"/>
      <c r="K486" s="173"/>
    </row>
    <row r="487" spans="1:11" x14ac:dyDescent="0.2">
      <c r="A487" s="140"/>
      <c r="B487" s="325"/>
      <c r="J487" s="4"/>
      <c r="K487" s="173"/>
    </row>
    <row r="488" spans="1:11" x14ac:dyDescent="0.2">
      <c r="A488" s="140"/>
      <c r="B488" s="325"/>
      <c r="J488" s="4"/>
      <c r="K488" s="173"/>
    </row>
    <row r="489" spans="1:11" x14ac:dyDescent="0.2">
      <c r="A489" s="140"/>
      <c r="B489" s="325"/>
      <c r="J489" s="4"/>
      <c r="K489" s="173"/>
    </row>
    <row r="490" spans="1:11" x14ac:dyDescent="0.2">
      <c r="A490" s="140"/>
      <c r="B490" s="325"/>
      <c r="J490" s="4"/>
      <c r="K490" s="173"/>
    </row>
    <row r="491" spans="1:11" x14ac:dyDescent="0.2">
      <c r="A491" s="140"/>
      <c r="B491" s="325"/>
      <c r="J491" s="4"/>
      <c r="K491" s="173"/>
    </row>
    <row r="492" spans="1:11" x14ac:dyDescent="0.2">
      <c r="A492" s="140"/>
      <c r="B492" s="325"/>
      <c r="J492" s="4"/>
      <c r="K492" s="173"/>
    </row>
    <row r="493" spans="1:11" x14ac:dyDescent="0.2">
      <c r="A493" s="140"/>
      <c r="B493" s="325"/>
      <c r="J493" s="4"/>
      <c r="K493" s="173"/>
    </row>
    <row r="494" spans="1:11" x14ac:dyDescent="0.2">
      <c r="A494" s="140"/>
      <c r="B494" s="325"/>
      <c r="J494" s="4"/>
      <c r="K494" s="173"/>
    </row>
    <row r="495" spans="1:11" x14ac:dyDescent="0.2">
      <c r="A495" s="140"/>
      <c r="B495" s="325"/>
      <c r="J495" s="4"/>
      <c r="K495" s="173"/>
    </row>
    <row r="496" spans="1:11" x14ac:dyDescent="0.2">
      <c r="A496" s="140"/>
      <c r="B496" s="325"/>
      <c r="J496" s="4"/>
      <c r="K496" s="173"/>
    </row>
    <row r="497" spans="1:11" x14ac:dyDescent="0.2">
      <c r="A497" s="140"/>
      <c r="B497" s="325"/>
      <c r="J497" s="4"/>
      <c r="K497" s="173"/>
    </row>
    <row r="498" spans="1:11" x14ac:dyDescent="0.2">
      <c r="A498" s="140"/>
      <c r="B498" s="325"/>
      <c r="J498" s="4"/>
      <c r="K498" s="173"/>
    </row>
    <row r="499" spans="1:11" x14ac:dyDescent="0.2">
      <c r="A499" s="140"/>
      <c r="B499" s="325"/>
      <c r="J499" s="4"/>
      <c r="K499" s="173"/>
    </row>
    <row r="500" spans="1:11" x14ac:dyDescent="0.2">
      <c r="A500" s="140"/>
      <c r="B500" s="325"/>
      <c r="J500" s="4"/>
      <c r="K500" s="173"/>
    </row>
    <row r="501" spans="1:11" x14ac:dyDescent="0.2">
      <c r="A501" s="140"/>
      <c r="B501" s="325"/>
      <c r="J501" s="4"/>
      <c r="K501" s="173"/>
    </row>
    <row r="502" spans="1:11" x14ac:dyDescent="0.2">
      <c r="A502" s="140"/>
      <c r="B502" s="325"/>
      <c r="J502" s="4"/>
      <c r="K502" s="173"/>
    </row>
    <row r="503" spans="1:11" x14ac:dyDescent="0.2">
      <c r="A503" s="140"/>
      <c r="B503" s="325"/>
      <c r="J503" s="4"/>
      <c r="K503" s="173"/>
    </row>
    <row r="504" spans="1:11" x14ac:dyDescent="0.2">
      <c r="A504" s="140"/>
      <c r="B504" s="325"/>
      <c r="J504" s="4"/>
      <c r="K504" s="173"/>
    </row>
    <row r="505" spans="1:11" x14ac:dyDescent="0.2">
      <c r="A505" s="140"/>
      <c r="B505" s="325"/>
      <c r="J505" s="4"/>
      <c r="K505" s="173"/>
    </row>
    <row r="506" spans="1:11" x14ac:dyDescent="0.2">
      <c r="A506" s="140"/>
      <c r="B506" s="325"/>
      <c r="J506" s="4"/>
      <c r="K506" s="173"/>
    </row>
    <row r="507" spans="1:11" x14ac:dyDescent="0.2">
      <c r="A507" s="140"/>
      <c r="B507" s="325"/>
      <c r="J507" s="4"/>
      <c r="K507" s="173"/>
    </row>
    <row r="508" spans="1:11" x14ac:dyDescent="0.2">
      <c r="A508" s="140"/>
      <c r="B508" s="325"/>
      <c r="J508" s="4"/>
      <c r="K508" s="173"/>
    </row>
    <row r="509" spans="1:11" x14ac:dyDescent="0.2">
      <c r="A509" s="140"/>
      <c r="B509" s="325"/>
      <c r="J509" s="4"/>
      <c r="K509" s="173"/>
    </row>
    <row r="510" spans="1:11" x14ac:dyDescent="0.2">
      <c r="A510" s="140"/>
      <c r="B510" s="325"/>
      <c r="J510" s="4"/>
      <c r="K510" s="173"/>
    </row>
    <row r="511" spans="1:11" x14ac:dyDescent="0.2">
      <c r="A511" s="140"/>
      <c r="B511" s="325"/>
      <c r="J511" s="4"/>
      <c r="K511" s="173"/>
    </row>
    <row r="512" spans="1:11" x14ac:dyDescent="0.2">
      <c r="A512" s="140"/>
      <c r="B512" s="325"/>
      <c r="J512" s="4"/>
      <c r="K512" s="173"/>
    </row>
    <row r="513" spans="1:11" x14ac:dyDescent="0.2">
      <c r="A513" s="140"/>
      <c r="B513" s="325"/>
      <c r="J513" s="4"/>
      <c r="K513" s="173"/>
    </row>
    <row r="514" spans="1:11" x14ac:dyDescent="0.2">
      <c r="A514" s="140"/>
      <c r="B514" s="325"/>
      <c r="J514" s="4"/>
      <c r="K514" s="173"/>
    </row>
    <row r="515" spans="1:11" x14ac:dyDescent="0.2">
      <c r="A515" s="140"/>
      <c r="B515" s="325"/>
      <c r="J515" s="4"/>
      <c r="K515" s="173"/>
    </row>
    <row r="516" spans="1:11" x14ac:dyDescent="0.2">
      <c r="A516" s="140"/>
      <c r="B516" s="325"/>
      <c r="J516" s="4"/>
      <c r="K516" s="173"/>
    </row>
    <row r="517" spans="1:11" x14ac:dyDescent="0.2">
      <c r="A517" s="140"/>
      <c r="B517" s="325"/>
      <c r="J517" s="4"/>
      <c r="K517" s="173"/>
    </row>
    <row r="518" spans="1:11" x14ac:dyDescent="0.2">
      <c r="A518" s="140"/>
      <c r="B518" s="325"/>
      <c r="J518" s="4"/>
      <c r="K518" s="173"/>
    </row>
    <row r="519" spans="1:11" x14ac:dyDescent="0.2">
      <c r="A519" s="140"/>
      <c r="B519" s="325"/>
      <c r="J519" s="4"/>
      <c r="K519" s="173"/>
    </row>
    <row r="520" spans="1:11" x14ac:dyDescent="0.2">
      <c r="A520" s="140"/>
      <c r="B520" s="325"/>
      <c r="J520" s="4"/>
      <c r="K520" s="173"/>
    </row>
    <row r="521" spans="1:11" x14ac:dyDescent="0.2">
      <c r="A521" s="140"/>
      <c r="B521" s="325"/>
      <c r="J521" s="4"/>
      <c r="K521" s="173"/>
    </row>
    <row r="522" spans="1:11" x14ac:dyDescent="0.2">
      <c r="A522" s="140"/>
      <c r="B522" s="325"/>
      <c r="J522" s="4"/>
      <c r="K522" s="173"/>
    </row>
    <row r="523" spans="1:11" x14ac:dyDescent="0.2">
      <c r="A523" s="140"/>
      <c r="B523" s="325"/>
      <c r="J523" s="4"/>
      <c r="K523" s="173"/>
    </row>
    <row r="524" spans="1:11" x14ac:dyDescent="0.2">
      <c r="A524" s="140"/>
      <c r="B524" s="325"/>
      <c r="J524" s="4"/>
      <c r="K524" s="173"/>
    </row>
    <row r="525" spans="1:11" x14ac:dyDescent="0.2">
      <c r="A525" s="140"/>
      <c r="B525" s="325"/>
      <c r="J525" s="4"/>
      <c r="K525" s="173"/>
    </row>
    <row r="526" spans="1:11" x14ac:dyDescent="0.2">
      <c r="A526" s="140"/>
      <c r="B526" s="325"/>
      <c r="J526" s="4"/>
      <c r="K526" s="173"/>
    </row>
    <row r="527" spans="1:11" x14ac:dyDescent="0.2">
      <c r="A527" s="140"/>
      <c r="B527" s="325"/>
      <c r="J527" s="4"/>
      <c r="K527" s="173"/>
    </row>
    <row r="528" spans="1:11" x14ac:dyDescent="0.2">
      <c r="A528" s="140"/>
      <c r="B528" s="325"/>
      <c r="J528" s="4"/>
      <c r="K528" s="173"/>
    </row>
    <row r="529" spans="1:11" x14ac:dyDescent="0.2">
      <c r="A529" s="140"/>
      <c r="B529" s="325"/>
      <c r="J529" s="4"/>
      <c r="K529" s="173"/>
    </row>
    <row r="530" spans="1:11" x14ac:dyDescent="0.2">
      <c r="A530" s="140"/>
      <c r="B530" s="325"/>
      <c r="J530" s="4"/>
      <c r="K530" s="173"/>
    </row>
    <row r="531" spans="1:11" x14ac:dyDescent="0.2">
      <c r="A531" s="140"/>
      <c r="B531" s="325"/>
      <c r="J531" s="4"/>
      <c r="K531" s="173"/>
    </row>
    <row r="532" spans="1:11" x14ac:dyDescent="0.2">
      <c r="A532" s="140"/>
      <c r="B532" s="325"/>
      <c r="J532" s="4"/>
      <c r="K532" s="173"/>
    </row>
    <row r="533" spans="1:11" x14ac:dyDescent="0.2">
      <c r="A533" s="140"/>
      <c r="B533" s="325"/>
      <c r="J533" s="4"/>
      <c r="K533" s="173"/>
    </row>
    <row r="534" spans="1:11" x14ac:dyDescent="0.2">
      <c r="A534" s="140"/>
      <c r="B534" s="325"/>
      <c r="J534" s="4"/>
      <c r="K534" s="173"/>
    </row>
    <row r="535" spans="1:11" x14ac:dyDescent="0.2">
      <c r="A535" s="140"/>
      <c r="B535" s="325"/>
      <c r="J535" s="4"/>
      <c r="K535" s="173"/>
    </row>
    <row r="536" spans="1:11" x14ac:dyDescent="0.2">
      <c r="A536" s="140"/>
      <c r="B536" s="325"/>
      <c r="J536" s="4"/>
      <c r="K536" s="173"/>
    </row>
    <row r="537" spans="1:11" x14ac:dyDescent="0.2">
      <c r="A537" s="140"/>
      <c r="B537" s="325"/>
      <c r="J537" s="4"/>
      <c r="K537" s="173"/>
    </row>
    <row r="538" spans="1:11" x14ac:dyDescent="0.2">
      <c r="A538" s="140"/>
      <c r="B538" s="325"/>
      <c r="J538" s="4"/>
      <c r="K538" s="173"/>
    </row>
    <row r="539" spans="1:11" x14ac:dyDescent="0.2">
      <c r="A539" s="140"/>
      <c r="B539" s="325"/>
      <c r="J539" s="4"/>
      <c r="K539" s="173"/>
    </row>
    <row r="540" spans="1:11" x14ac:dyDescent="0.2">
      <c r="A540" s="140"/>
      <c r="B540" s="325"/>
      <c r="J540" s="4"/>
      <c r="K540" s="173"/>
    </row>
    <row r="541" spans="1:11" x14ac:dyDescent="0.2">
      <c r="A541" s="140"/>
      <c r="B541" s="325"/>
      <c r="J541" s="4"/>
      <c r="K541" s="173"/>
    </row>
    <row r="542" spans="1:11" x14ac:dyDescent="0.2">
      <c r="A542" s="140"/>
      <c r="B542" s="325"/>
      <c r="J542" s="4"/>
      <c r="K542" s="173"/>
    </row>
    <row r="543" spans="1:11" x14ac:dyDescent="0.2">
      <c r="A543" s="140"/>
      <c r="B543" s="325"/>
      <c r="J543" s="4"/>
      <c r="K543" s="173"/>
    </row>
    <row r="544" spans="1:11" x14ac:dyDescent="0.2">
      <c r="A544" s="140"/>
      <c r="B544" s="325"/>
      <c r="J544" s="4"/>
      <c r="K544" s="173"/>
    </row>
    <row r="545" spans="1:11" x14ac:dyDescent="0.2">
      <c r="A545" s="140"/>
      <c r="B545" s="325"/>
      <c r="J545" s="4"/>
      <c r="K545" s="173"/>
    </row>
    <row r="546" spans="1:11" x14ac:dyDescent="0.2">
      <c r="A546" s="140"/>
      <c r="B546" s="325"/>
      <c r="J546" s="4"/>
      <c r="K546" s="173"/>
    </row>
    <row r="547" spans="1:11" x14ac:dyDescent="0.2">
      <c r="A547" s="140"/>
      <c r="B547" s="325"/>
      <c r="J547" s="4"/>
      <c r="K547" s="173"/>
    </row>
    <row r="548" spans="1:11" x14ac:dyDescent="0.2">
      <c r="A548" s="140"/>
      <c r="B548" s="325"/>
      <c r="J548" s="4"/>
      <c r="K548" s="173"/>
    </row>
    <row r="549" spans="1:11" x14ac:dyDescent="0.2">
      <c r="A549" s="140"/>
      <c r="B549" s="325"/>
      <c r="J549" s="4"/>
      <c r="K549" s="173"/>
    </row>
    <row r="550" spans="1:11" x14ac:dyDescent="0.2">
      <c r="A550" s="140"/>
      <c r="B550" s="325"/>
      <c r="J550" s="4"/>
      <c r="K550" s="173"/>
    </row>
    <row r="551" spans="1:11" x14ac:dyDescent="0.2">
      <c r="A551" s="140"/>
      <c r="B551" s="325"/>
      <c r="J551" s="4"/>
      <c r="K551" s="173"/>
    </row>
    <row r="552" spans="1:11" x14ac:dyDescent="0.2">
      <c r="A552" s="140"/>
      <c r="B552" s="325"/>
      <c r="J552" s="4"/>
      <c r="K552" s="173"/>
    </row>
    <row r="553" spans="1:11" x14ac:dyDescent="0.2">
      <c r="A553" s="140"/>
      <c r="B553" s="325"/>
      <c r="J553" s="4"/>
      <c r="K553" s="173"/>
    </row>
    <row r="554" spans="1:11" x14ac:dyDescent="0.2">
      <c r="A554" s="140"/>
      <c r="B554" s="325"/>
      <c r="J554" s="4"/>
      <c r="K554" s="173"/>
    </row>
    <row r="555" spans="1:11" x14ac:dyDescent="0.2">
      <c r="A555" s="140"/>
      <c r="B555" s="325"/>
      <c r="J555" s="4"/>
      <c r="K555" s="173"/>
    </row>
    <row r="556" spans="1:11" x14ac:dyDescent="0.2">
      <c r="A556" s="140"/>
      <c r="B556" s="325"/>
      <c r="J556" s="4"/>
      <c r="K556" s="173"/>
    </row>
    <row r="557" spans="1:11" x14ac:dyDescent="0.2">
      <c r="A557" s="140"/>
      <c r="B557" s="325"/>
      <c r="J557" s="4"/>
      <c r="K557" s="173"/>
    </row>
    <row r="558" spans="1:11" x14ac:dyDescent="0.2">
      <c r="A558" s="140"/>
      <c r="B558" s="325"/>
      <c r="J558" s="4"/>
      <c r="K558" s="173"/>
    </row>
    <row r="559" spans="1:11" x14ac:dyDescent="0.2">
      <c r="A559" s="140"/>
      <c r="B559" s="325"/>
      <c r="J559" s="4"/>
      <c r="K559" s="173"/>
    </row>
    <row r="560" spans="1:11" x14ac:dyDescent="0.2">
      <c r="A560" s="140"/>
      <c r="B560" s="325"/>
      <c r="J560" s="4"/>
      <c r="K560" s="173"/>
    </row>
    <row r="561" spans="1:11" x14ac:dyDescent="0.2">
      <c r="A561" s="140"/>
      <c r="B561" s="325"/>
      <c r="J561" s="4"/>
      <c r="K561" s="173"/>
    </row>
    <row r="562" spans="1:11" x14ac:dyDescent="0.2">
      <c r="A562" s="140"/>
      <c r="B562" s="325"/>
      <c r="J562" s="4"/>
      <c r="K562" s="173"/>
    </row>
    <row r="563" spans="1:11" x14ac:dyDescent="0.2">
      <c r="A563" s="140"/>
      <c r="B563" s="325"/>
      <c r="J563" s="4"/>
      <c r="K563" s="173"/>
    </row>
    <row r="564" spans="1:11" x14ac:dyDescent="0.2">
      <c r="A564" s="140"/>
      <c r="B564" s="325"/>
      <c r="J564" s="4"/>
      <c r="K564" s="173"/>
    </row>
    <row r="565" spans="1:11" x14ac:dyDescent="0.2">
      <c r="A565" s="140"/>
      <c r="B565" s="325"/>
      <c r="J565" s="4"/>
      <c r="K565" s="173"/>
    </row>
    <row r="566" spans="1:11" x14ac:dyDescent="0.2">
      <c r="A566" s="140"/>
      <c r="B566" s="325"/>
      <c r="J566" s="4"/>
      <c r="K566" s="173"/>
    </row>
    <row r="567" spans="1:11" x14ac:dyDescent="0.2">
      <c r="A567" s="140"/>
      <c r="B567" s="325"/>
      <c r="J567" s="4"/>
      <c r="K567" s="173"/>
    </row>
    <row r="568" spans="1:11" x14ac:dyDescent="0.2">
      <c r="A568" s="140"/>
      <c r="B568" s="325"/>
      <c r="J568" s="4"/>
      <c r="K568" s="173"/>
    </row>
    <row r="569" spans="1:11" x14ac:dyDescent="0.2">
      <c r="A569" s="140"/>
      <c r="B569" s="325"/>
      <c r="J569" s="4"/>
      <c r="K569" s="173"/>
    </row>
    <row r="570" spans="1:11" x14ac:dyDescent="0.2">
      <c r="A570" s="140"/>
      <c r="B570" s="325"/>
      <c r="J570" s="4"/>
      <c r="K570" s="173"/>
    </row>
    <row r="571" spans="1:11" x14ac:dyDescent="0.2">
      <c r="A571" s="140"/>
      <c r="B571" s="325"/>
      <c r="J571" s="4"/>
      <c r="K571" s="173"/>
    </row>
    <row r="572" spans="1:11" x14ac:dyDescent="0.2">
      <c r="A572" s="140"/>
      <c r="B572" s="325"/>
      <c r="J572" s="4"/>
      <c r="K572" s="173"/>
    </row>
    <row r="573" spans="1:11" x14ac:dyDescent="0.2">
      <c r="A573" s="140"/>
      <c r="B573" s="325"/>
      <c r="J573" s="4"/>
      <c r="K573" s="173"/>
    </row>
    <row r="574" spans="1:11" x14ac:dyDescent="0.2">
      <c r="A574" s="140"/>
      <c r="B574" s="325"/>
      <c r="J574" s="4"/>
      <c r="K574" s="173"/>
    </row>
    <row r="575" spans="1:11" x14ac:dyDescent="0.2">
      <c r="A575" s="140"/>
      <c r="B575" s="325"/>
      <c r="J575" s="4"/>
      <c r="K575" s="173"/>
    </row>
    <row r="576" spans="1:11" x14ac:dyDescent="0.2">
      <c r="A576" s="140"/>
      <c r="B576" s="325"/>
      <c r="J576" s="4"/>
      <c r="K576" s="173"/>
    </row>
    <row r="577" spans="1:11" x14ac:dyDescent="0.2">
      <c r="A577" s="140"/>
      <c r="B577" s="325"/>
      <c r="J577" s="4"/>
      <c r="K577" s="173"/>
    </row>
    <row r="578" spans="1:11" x14ac:dyDescent="0.2">
      <c r="A578" s="140"/>
      <c r="B578" s="325"/>
      <c r="J578" s="4"/>
      <c r="K578" s="173"/>
    </row>
    <row r="579" spans="1:11" x14ac:dyDescent="0.2">
      <c r="A579" s="140"/>
      <c r="B579" s="325"/>
      <c r="J579" s="4"/>
      <c r="K579" s="173"/>
    </row>
    <row r="580" spans="1:11" x14ac:dyDescent="0.2">
      <c r="A580" s="140"/>
      <c r="B580" s="325"/>
      <c r="J580" s="4"/>
      <c r="K580" s="173"/>
    </row>
    <row r="581" spans="1:11" x14ac:dyDescent="0.2">
      <c r="A581" s="140"/>
      <c r="B581" s="325"/>
      <c r="J581" s="4"/>
      <c r="K581" s="173"/>
    </row>
    <row r="582" spans="1:11" x14ac:dyDescent="0.2">
      <c r="A582" s="140"/>
      <c r="B582" s="325"/>
      <c r="J582" s="4"/>
      <c r="K582" s="173"/>
    </row>
    <row r="583" spans="1:11" x14ac:dyDescent="0.2">
      <c r="A583" s="140"/>
      <c r="B583" s="325"/>
      <c r="J583" s="4"/>
      <c r="K583" s="173"/>
    </row>
    <row r="584" spans="1:11" x14ac:dyDescent="0.2">
      <c r="A584" s="140"/>
      <c r="B584" s="325"/>
      <c r="J584" s="4"/>
      <c r="K584" s="173"/>
    </row>
    <row r="585" spans="1:11" x14ac:dyDescent="0.2">
      <c r="A585" s="140"/>
      <c r="B585" s="325"/>
      <c r="J585" s="4"/>
      <c r="K585" s="173"/>
    </row>
    <row r="586" spans="1:11" x14ac:dyDescent="0.2">
      <c r="A586" s="140"/>
      <c r="B586" s="325"/>
      <c r="J586" s="4"/>
      <c r="K586" s="173"/>
    </row>
    <row r="587" spans="1:11" x14ac:dyDescent="0.2">
      <c r="A587" s="140"/>
      <c r="B587" s="325"/>
      <c r="J587" s="4"/>
      <c r="K587" s="173"/>
    </row>
    <row r="588" spans="1:11" x14ac:dyDescent="0.2">
      <c r="A588" s="140"/>
      <c r="B588" s="325"/>
      <c r="J588" s="4"/>
      <c r="K588" s="173"/>
    </row>
    <row r="589" spans="1:11" x14ac:dyDescent="0.2">
      <c r="A589" s="140"/>
      <c r="B589" s="325"/>
      <c r="J589" s="4"/>
      <c r="K589" s="173"/>
    </row>
    <row r="590" spans="1:11" x14ac:dyDescent="0.2">
      <c r="A590" s="140"/>
      <c r="B590" s="325"/>
      <c r="J590" s="4"/>
      <c r="K590" s="173"/>
    </row>
    <row r="591" spans="1:11" x14ac:dyDescent="0.2">
      <c r="A591" s="140"/>
      <c r="B591" s="325"/>
      <c r="J591" s="4"/>
      <c r="K591" s="173"/>
    </row>
    <row r="592" spans="1:11" x14ac:dyDescent="0.2">
      <c r="A592" s="140"/>
      <c r="B592" s="325"/>
      <c r="J592" s="4"/>
      <c r="K592" s="173"/>
    </row>
    <row r="593" spans="1:11" x14ac:dyDescent="0.2">
      <c r="A593" s="140"/>
      <c r="B593" s="325"/>
      <c r="J593" s="4"/>
      <c r="K593" s="173"/>
    </row>
    <row r="594" spans="1:11" x14ac:dyDescent="0.2">
      <c r="A594" s="140"/>
      <c r="B594" s="325"/>
      <c r="J594" s="4"/>
      <c r="K594" s="173"/>
    </row>
    <row r="595" spans="1:11" x14ac:dyDescent="0.2">
      <c r="A595" s="140"/>
      <c r="B595" s="325"/>
      <c r="J595" s="4"/>
      <c r="K595" s="173"/>
    </row>
    <row r="596" spans="1:11" x14ac:dyDescent="0.2">
      <c r="A596" s="140"/>
      <c r="B596" s="325"/>
      <c r="J596" s="4"/>
      <c r="K596" s="173"/>
    </row>
    <row r="597" spans="1:11" x14ac:dyDescent="0.2">
      <c r="A597" s="140"/>
      <c r="B597" s="325"/>
      <c r="J597" s="4"/>
      <c r="K597" s="173"/>
    </row>
    <row r="598" spans="1:11" x14ac:dyDescent="0.2">
      <c r="A598" s="140"/>
      <c r="B598" s="325"/>
      <c r="J598" s="4"/>
      <c r="K598" s="173"/>
    </row>
    <row r="599" spans="1:11" x14ac:dyDescent="0.2">
      <c r="A599" s="140"/>
      <c r="B599" s="325"/>
      <c r="J599" s="4"/>
      <c r="K599" s="173"/>
    </row>
    <row r="600" spans="1:11" x14ac:dyDescent="0.2">
      <c r="A600" s="140"/>
      <c r="B600" s="325"/>
      <c r="J600" s="4"/>
      <c r="K600" s="173"/>
    </row>
    <row r="601" spans="1:11" x14ac:dyDescent="0.2">
      <c r="A601" s="140"/>
      <c r="B601" s="325"/>
      <c r="J601" s="4"/>
      <c r="K601" s="173"/>
    </row>
    <row r="602" spans="1:11" x14ac:dyDescent="0.2">
      <c r="A602" s="140"/>
      <c r="B602" s="325"/>
      <c r="J602" s="4"/>
      <c r="K602" s="173"/>
    </row>
    <row r="603" spans="1:11" x14ac:dyDescent="0.2">
      <c r="A603" s="140"/>
      <c r="B603" s="325"/>
      <c r="J603" s="4"/>
      <c r="K603" s="173"/>
    </row>
    <row r="604" spans="1:11" x14ac:dyDescent="0.2">
      <c r="A604" s="140"/>
      <c r="B604" s="325"/>
      <c r="J604" s="4"/>
      <c r="K604" s="173"/>
    </row>
    <row r="605" spans="1:11" x14ac:dyDescent="0.2">
      <c r="A605" s="140"/>
      <c r="B605" s="325"/>
      <c r="J605" s="4"/>
      <c r="K605" s="173"/>
    </row>
    <row r="606" spans="1:11" x14ac:dyDescent="0.2">
      <c r="A606" s="140"/>
      <c r="B606" s="325"/>
      <c r="J606" s="4"/>
      <c r="K606" s="173"/>
    </row>
    <row r="607" spans="1:11" x14ac:dyDescent="0.2">
      <c r="A607" s="140"/>
      <c r="B607" s="325"/>
      <c r="J607" s="4"/>
      <c r="K607" s="173"/>
    </row>
    <row r="608" spans="1:11" x14ac:dyDescent="0.2">
      <c r="A608" s="140"/>
      <c r="B608" s="325"/>
      <c r="J608" s="4"/>
      <c r="K608" s="173"/>
    </row>
    <row r="609" spans="1:11" x14ac:dyDescent="0.2">
      <c r="A609" s="140"/>
      <c r="B609" s="325"/>
      <c r="J609" s="4"/>
      <c r="K609" s="173"/>
    </row>
    <row r="610" spans="1:11" x14ac:dyDescent="0.2">
      <c r="A610" s="140"/>
      <c r="B610" s="325"/>
      <c r="J610" s="4"/>
      <c r="K610" s="173"/>
    </row>
    <row r="611" spans="1:11" x14ac:dyDescent="0.2">
      <c r="A611" s="140"/>
      <c r="B611" s="325"/>
      <c r="J611" s="4"/>
      <c r="K611" s="173"/>
    </row>
    <row r="612" spans="1:11" x14ac:dyDescent="0.2">
      <c r="A612" s="140"/>
      <c r="B612" s="325"/>
      <c r="J612" s="4"/>
      <c r="K612" s="173"/>
    </row>
    <row r="613" spans="1:11" x14ac:dyDescent="0.2">
      <c r="A613" s="140"/>
      <c r="B613" s="325"/>
      <c r="J613" s="4"/>
      <c r="K613" s="173"/>
    </row>
    <row r="614" spans="1:11" x14ac:dyDescent="0.2">
      <c r="A614" s="140"/>
      <c r="B614" s="325"/>
      <c r="J614" s="4"/>
      <c r="K614" s="173"/>
    </row>
    <row r="615" spans="1:11" x14ac:dyDescent="0.2">
      <c r="A615" s="140"/>
      <c r="B615" s="325"/>
      <c r="J615" s="4"/>
      <c r="K615" s="173"/>
    </row>
    <row r="616" spans="1:11" x14ac:dyDescent="0.2">
      <c r="A616" s="140"/>
      <c r="B616" s="325"/>
      <c r="J616" s="4"/>
      <c r="K616" s="173"/>
    </row>
    <row r="617" spans="1:11" x14ac:dyDescent="0.2">
      <c r="A617" s="140"/>
      <c r="B617" s="325"/>
      <c r="J617" s="4"/>
      <c r="K617" s="173"/>
    </row>
    <row r="618" spans="1:11" x14ac:dyDescent="0.2">
      <c r="A618" s="140"/>
      <c r="B618" s="325"/>
      <c r="J618" s="4"/>
      <c r="K618" s="173"/>
    </row>
    <row r="619" spans="1:11" x14ac:dyDescent="0.2">
      <c r="A619" s="140"/>
      <c r="B619" s="325"/>
      <c r="J619" s="4"/>
      <c r="K619" s="173"/>
    </row>
    <row r="620" spans="1:11" x14ac:dyDescent="0.2">
      <c r="A620" s="140"/>
      <c r="B620" s="325"/>
      <c r="J620" s="4"/>
      <c r="K620" s="173"/>
    </row>
    <row r="621" spans="1:11" x14ac:dyDescent="0.2">
      <c r="A621" s="140"/>
      <c r="B621" s="325"/>
      <c r="J621" s="4"/>
      <c r="K621" s="173"/>
    </row>
    <row r="622" spans="1:11" x14ac:dyDescent="0.2">
      <c r="A622" s="140"/>
      <c r="B622" s="325"/>
      <c r="J622" s="4"/>
      <c r="K622" s="173"/>
    </row>
    <row r="623" spans="1:11" x14ac:dyDescent="0.2">
      <c r="A623" s="140"/>
      <c r="B623" s="325"/>
      <c r="J623" s="4"/>
      <c r="K623" s="173"/>
    </row>
    <row r="624" spans="1:11" x14ac:dyDescent="0.2">
      <c r="A624" s="140"/>
      <c r="B624" s="325"/>
      <c r="J624" s="4"/>
      <c r="K624" s="173"/>
    </row>
    <row r="625" spans="1:11" x14ac:dyDescent="0.2">
      <c r="A625" s="140"/>
      <c r="B625" s="325"/>
      <c r="J625" s="4"/>
      <c r="K625" s="173"/>
    </row>
    <row r="626" spans="1:11" x14ac:dyDescent="0.2">
      <c r="A626" s="140"/>
      <c r="B626" s="325"/>
      <c r="J626" s="4"/>
      <c r="K626" s="173"/>
    </row>
    <row r="627" spans="1:11" x14ac:dyDescent="0.2">
      <c r="A627" s="140"/>
      <c r="B627" s="325"/>
      <c r="J627" s="4"/>
      <c r="K627" s="173"/>
    </row>
    <row r="628" spans="1:11" x14ac:dyDescent="0.2">
      <c r="A628" s="140"/>
      <c r="B628" s="325"/>
      <c r="J628" s="4"/>
      <c r="K628" s="173"/>
    </row>
    <row r="629" spans="1:11" x14ac:dyDescent="0.2">
      <c r="A629" s="140"/>
      <c r="B629" s="325"/>
      <c r="J629" s="4"/>
      <c r="K629" s="173"/>
    </row>
    <row r="630" spans="1:11" x14ac:dyDescent="0.2">
      <c r="A630" s="140"/>
      <c r="B630" s="325"/>
      <c r="J630" s="4"/>
      <c r="K630" s="173"/>
    </row>
    <row r="631" spans="1:11" x14ac:dyDescent="0.2">
      <c r="A631" s="140"/>
      <c r="B631" s="325"/>
      <c r="J631" s="4"/>
      <c r="K631" s="173"/>
    </row>
    <row r="632" spans="1:11" x14ac:dyDescent="0.2">
      <c r="A632" s="140"/>
      <c r="B632" s="325"/>
      <c r="J632" s="4"/>
      <c r="K632" s="173"/>
    </row>
    <row r="633" spans="1:11" x14ac:dyDescent="0.2">
      <c r="A633" s="140"/>
      <c r="B633" s="325"/>
      <c r="J633" s="4"/>
      <c r="K633" s="173"/>
    </row>
    <row r="634" spans="1:11" x14ac:dyDescent="0.2">
      <c r="A634" s="140"/>
      <c r="B634" s="325"/>
      <c r="J634" s="4"/>
      <c r="K634" s="173"/>
    </row>
    <row r="635" spans="1:11" x14ac:dyDescent="0.2">
      <c r="A635" s="140"/>
      <c r="B635" s="325"/>
      <c r="J635" s="4"/>
      <c r="K635" s="173"/>
    </row>
    <row r="636" spans="1:11" x14ac:dyDescent="0.2">
      <c r="A636" s="140"/>
      <c r="B636" s="325"/>
      <c r="J636" s="4"/>
      <c r="K636" s="173"/>
    </row>
    <row r="637" spans="1:11" x14ac:dyDescent="0.2">
      <c r="A637" s="140"/>
      <c r="B637" s="325"/>
      <c r="J637" s="4"/>
      <c r="K637" s="173"/>
    </row>
    <row r="638" spans="1:11" x14ac:dyDescent="0.2">
      <c r="A638" s="140"/>
      <c r="B638" s="325"/>
      <c r="J638" s="4"/>
      <c r="K638" s="173"/>
    </row>
    <row r="639" spans="1:11" x14ac:dyDescent="0.2">
      <c r="A639" s="140"/>
      <c r="B639" s="325"/>
      <c r="J639" s="4"/>
      <c r="K639" s="173"/>
    </row>
    <row r="640" spans="1:11" x14ac:dyDescent="0.2">
      <c r="A640" s="140"/>
      <c r="B640" s="325"/>
      <c r="J640" s="4"/>
      <c r="K640" s="173"/>
    </row>
    <row r="641" spans="1:11" x14ac:dyDescent="0.2">
      <c r="A641" s="140"/>
      <c r="B641" s="325"/>
      <c r="J641" s="4"/>
      <c r="K641" s="173"/>
    </row>
    <row r="642" spans="1:11" x14ac:dyDescent="0.2">
      <c r="A642" s="140"/>
      <c r="B642" s="325"/>
      <c r="J642" s="4"/>
      <c r="K642" s="173"/>
    </row>
    <row r="643" spans="1:11" x14ac:dyDescent="0.2">
      <c r="A643" s="140"/>
      <c r="B643" s="325"/>
      <c r="J643" s="4"/>
      <c r="K643" s="173"/>
    </row>
    <row r="644" spans="1:11" x14ac:dyDescent="0.2">
      <c r="A644" s="140"/>
      <c r="B644" s="325"/>
      <c r="J644" s="4"/>
      <c r="K644" s="173"/>
    </row>
    <row r="645" spans="1:11" x14ac:dyDescent="0.2">
      <c r="A645" s="140"/>
      <c r="B645" s="325"/>
      <c r="J645" s="4"/>
      <c r="K645" s="173"/>
    </row>
    <row r="646" spans="1:11" x14ac:dyDescent="0.2">
      <c r="A646" s="140"/>
      <c r="B646" s="325"/>
      <c r="J646" s="4"/>
      <c r="K646" s="173"/>
    </row>
    <row r="647" spans="1:11" x14ac:dyDescent="0.2">
      <c r="A647" s="140"/>
      <c r="B647" s="325"/>
      <c r="J647" s="4"/>
      <c r="K647" s="173"/>
    </row>
    <row r="648" spans="1:11" x14ac:dyDescent="0.2">
      <c r="A648" s="140"/>
      <c r="B648" s="325"/>
      <c r="J648" s="4"/>
      <c r="K648" s="173"/>
    </row>
    <row r="649" spans="1:11" x14ac:dyDescent="0.2">
      <c r="A649" s="140"/>
      <c r="B649" s="325"/>
      <c r="J649" s="4"/>
      <c r="K649" s="173"/>
    </row>
    <row r="650" spans="1:11" x14ac:dyDescent="0.2">
      <c r="A650" s="140"/>
      <c r="B650" s="325"/>
      <c r="J650" s="4"/>
      <c r="K650" s="173"/>
    </row>
    <row r="651" spans="1:11" x14ac:dyDescent="0.2">
      <c r="A651" s="140"/>
      <c r="B651" s="325"/>
      <c r="J651" s="4"/>
      <c r="K651" s="173"/>
    </row>
    <row r="652" spans="1:11" x14ac:dyDescent="0.2">
      <c r="A652" s="140"/>
      <c r="B652" s="325"/>
      <c r="J652" s="4"/>
      <c r="K652" s="173"/>
    </row>
    <row r="653" spans="1:11" x14ac:dyDescent="0.2">
      <c r="A653" s="140"/>
      <c r="B653" s="325"/>
      <c r="J653" s="4"/>
      <c r="K653" s="173"/>
    </row>
    <row r="654" spans="1:11" x14ac:dyDescent="0.2">
      <c r="A654" s="140"/>
      <c r="B654" s="325"/>
      <c r="J654" s="4"/>
      <c r="K654" s="173"/>
    </row>
    <row r="655" spans="1:11" x14ac:dyDescent="0.2">
      <c r="A655" s="140"/>
      <c r="B655" s="325"/>
      <c r="J655" s="4"/>
      <c r="K655" s="173"/>
    </row>
    <row r="656" spans="1:11" x14ac:dyDescent="0.2">
      <c r="A656" s="140"/>
      <c r="B656" s="325"/>
      <c r="J656" s="4"/>
      <c r="K656" s="173"/>
    </row>
    <row r="657" spans="1:11" x14ac:dyDescent="0.2">
      <c r="A657" s="140"/>
      <c r="B657" s="325"/>
      <c r="J657" s="4"/>
      <c r="K657" s="173"/>
    </row>
    <row r="658" spans="1:11" x14ac:dyDescent="0.2">
      <c r="A658" s="140"/>
      <c r="B658" s="325"/>
      <c r="J658" s="4"/>
      <c r="K658" s="173"/>
    </row>
    <row r="659" spans="1:11" x14ac:dyDescent="0.2">
      <c r="A659" s="140"/>
      <c r="B659" s="325"/>
      <c r="J659" s="4"/>
      <c r="K659" s="173"/>
    </row>
    <row r="660" spans="1:11" x14ac:dyDescent="0.2">
      <c r="A660" s="140"/>
      <c r="B660" s="325"/>
      <c r="J660" s="4"/>
      <c r="K660" s="173"/>
    </row>
    <row r="661" spans="1:11" x14ac:dyDescent="0.2">
      <c r="A661" s="140"/>
      <c r="B661" s="325"/>
      <c r="J661" s="4"/>
      <c r="K661" s="173"/>
    </row>
    <row r="662" spans="1:11" x14ac:dyDescent="0.2">
      <c r="A662" s="140"/>
      <c r="B662" s="325"/>
      <c r="J662" s="4"/>
      <c r="K662" s="173"/>
    </row>
    <row r="663" spans="1:11" x14ac:dyDescent="0.2">
      <c r="A663" s="140"/>
      <c r="B663" s="325"/>
      <c r="J663" s="4"/>
      <c r="K663" s="173"/>
    </row>
    <row r="664" spans="1:11" x14ac:dyDescent="0.2">
      <c r="A664" s="140"/>
      <c r="B664" s="325"/>
      <c r="J664" s="4"/>
      <c r="K664" s="173"/>
    </row>
    <row r="665" spans="1:11" x14ac:dyDescent="0.2">
      <c r="A665" s="140"/>
      <c r="B665" s="325"/>
      <c r="J665" s="4"/>
      <c r="K665" s="173"/>
    </row>
    <row r="666" spans="1:11" x14ac:dyDescent="0.2">
      <c r="A666" s="140"/>
      <c r="B666" s="325"/>
      <c r="J666" s="4"/>
      <c r="K666" s="173"/>
    </row>
    <row r="667" spans="1:11" x14ac:dyDescent="0.2">
      <c r="A667" s="140"/>
      <c r="B667" s="325"/>
      <c r="J667" s="4"/>
      <c r="K667" s="173"/>
    </row>
    <row r="668" spans="1:11" x14ac:dyDescent="0.2">
      <c r="A668" s="140"/>
      <c r="B668" s="325"/>
      <c r="J668" s="4"/>
      <c r="K668" s="173"/>
    </row>
    <row r="669" spans="1:11" x14ac:dyDescent="0.2">
      <c r="A669" s="140"/>
      <c r="B669" s="325"/>
      <c r="J669" s="4"/>
      <c r="K669" s="173"/>
    </row>
    <row r="670" spans="1:11" x14ac:dyDescent="0.2">
      <c r="A670" s="140"/>
      <c r="B670" s="325"/>
      <c r="J670" s="4"/>
      <c r="K670" s="173"/>
    </row>
    <row r="671" spans="1:11" x14ac:dyDescent="0.2">
      <c r="A671" s="140"/>
      <c r="B671" s="325"/>
      <c r="J671" s="4"/>
      <c r="K671" s="173"/>
    </row>
    <row r="672" spans="1:11" x14ac:dyDescent="0.2">
      <c r="A672" s="140"/>
      <c r="B672" s="325"/>
      <c r="J672" s="4"/>
      <c r="K672" s="173"/>
    </row>
    <row r="673" spans="1:11" x14ac:dyDescent="0.2">
      <c r="A673" s="140"/>
      <c r="B673" s="325"/>
      <c r="J673" s="4"/>
      <c r="K673" s="173"/>
    </row>
    <row r="674" spans="1:11" x14ac:dyDescent="0.2">
      <c r="A674" s="140"/>
      <c r="B674" s="325"/>
      <c r="J674" s="4"/>
      <c r="K674" s="173"/>
    </row>
    <row r="675" spans="1:11" x14ac:dyDescent="0.2">
      <c r="A675" s="140"/>
      <c r="B675" s="325"/>
      <c r="J675" s="4"/>
      <c r="K675" s="173"/>
    </row>
    <row r="676" spans="1:11" x14ac:dyDescent="0.2">
      <c r="A676" s="140"/>
      <c r="B676" s="325"/>
      <c r="J676" s="4"/>
      <c r="K676" s="173"/>
    </row>
    <row r="677" spans="1:11" x14ac:dyDescent="0.2">
      <c r="A677" s="140"/>
      <c r="B677" s="325"/>
      <c r="J677" s="4"/>
      <c r="K677" s="173"/>
    </row>
    <row r="678" spans="1:11" x14ac:dyDescent="0.2">
      <c r="A678" s="140"/>
      <c r="B678" s="325"/>
      <c r="J678" s="4"/>
      <c r="K678" s="173"/>
    </row>
    <row r="679" spans="1:11" x14ac:dyDescent="0.2">
      <c r="A679" s="140"/>
      <c r="B679" s="325"/>
      <c r="J679" s="4"/>
      <c r="K679" s="173"/>
    </row>
    <row r="680" spans="1:11" x14ac:dyDescent="0.2">
      <c r="A680" s="140"/>
      <c r="B680" s="325"/>
      <c r="J680" s="4"/>
      <c r="K680" s="173"/>
    </row>
    <row r="681" spans="1:11" x14ac:dyDescent="0.2">
      <c r="A681" s="140"/>
      <c r="B681" s="325"/>
      <c r="J681" s="4"/>
      <c r="K681" s="173"/>
    </row>
    <row r="682" spans="1:11" x14ac:dyDescent="0.2">
      <c r="A682" s="140"/>
      <c r="B682" s="325"/>
      <c r="J682" s="4"/>
      <c r="K682" s="173"/>
    </row>
    <row r="683" spans="1:11" x14ac:dyDescent="0.2">
      <c r="A683" s="140"/>
      <c r="B683" s="325"/>
      <c r="J683" s="4"/>
      <c r="K683" s="173"/>
    </row>
    <row r="684" spans="1:11" x14ac:dyDescent="0.2">
      <c r="A684" s="140"/>
      <c r="B684" s="325"/>
      <c r="J684" s="4"/>
      <c r="K684" s="173"/>
    </row>
    <row r="685" spans="1:11" x14ac:dyDescent="0.2">
      <c r="A685" s="140"/>
      <c r="B685" s="325"/>
      <c r="J685" s="4"/>
      <c r="K685" s="173"/>
    </row>
    <row r="686" spans="1:11" x14ac:dyDescent="0.2">
      <c r="A686" s="140"/>
      <c r="B686" s="325"/>
      <c r="J686" s="4"/>
      <c r="K686" s="173"/>
    </row>
    <row r="687" spans="1:11" x14ac:dyDescent="0.2">
      <c r="A687" s="140"/>
      <c r="B687" s="325"/>
      <c r="J687" s="4"/>
      <c r="K687" s="173"/>
    </row>
    <row r="688" spans="1:11" x14ac:dyDescent="0.2">
      <c r="A688" s="140"/>
      <c r="B688" s="325"/>
      <c r="J688" s="4"/>
      <c r="K688" s="173"/>
    </row>
    <row r="689" spans="1:11" x14ac:dyDescent="0.2">
      <c r="A689" s="140"/>
      <c r="B689" s="325"/>
      <c r="J689" s="4"/>
      <c r="K689" s="173"/>
    </row>
    <row r="690" spans="1:11" x14ac:dyDescent="0.2">
      <c r="A690" s="140"/>
      <c r="B690" s="325"/>
      <c r="J690" s="4"/>
      <c r="K690" s="173"/>
    </row>
    <row r="691" spans="1:11" x14ac:dyDescent="0.2">
      <c r="A691" s="140"/>
      <c r="B691" s="325"/>
      <c r="J691" s="4"/>
      <c r="K691" s="173"/>
    </row>
    <row r="692" spans="1:11" x14ac:dyDescent="0.2">
      <c r="A692" s="140"/>
      <c r="B692" s="325"/>
      <c r="J692" s="4"/>
      <c r="K692" s="173"/>
    </row>
    <row r="693" spans="1:11" x14ac:dyDescent="0.2">
      <c r="A693" s="140"/>
      <c r="B693" s="325"/>
      <c r="J693" s="4"/>
      <c r="K693" s="173"/>
    </row>
    <row r="694" spans="1:11" x14ac:dyDescent="0.2">
      <c r="A694" s="140"/>
      <c r="B694" s="325"/>
      <c r="J694" s="4"/>
      <c r="K694" s="173"/>
    </row>
    <row r="695" spans="1:11" x14ac:dyDescent="0.2">
      <c r="A695" s="140"/>
      <c r="B695" s="325"/>
      <c r="J695" s="4"/>
      <c r="K695" s="173"/>
    </row>
    <row r="696" spans="1:11" x14ac:dyDescent="0.2">
      <c r="A696" s="140"/>
      <c r="B696" s="325"/>
      <c r="J696" s="4"/>
      <c r="K696" s="173"/>
    </row>
    <row r="697" spans="1:11" x14ac:dyDescent="0.2">
      <c r="A697" s="140"/>
      <c r="B697" s="325"/>
      <c r="J697" s="4"/>
      <c r="K697" s="173"/>
    </row>
    <row r="698" spans="1:11" x14ac:dyDescent="0.2">
      <c r="A698" s="140"/>
      <c r="B698" s="325"/>
      <c r="J698" s="4"/>
      <c r="K698" s="173"/>
    </row>
    <row r="699" spans="1:11" x14ac:dyDescent="0.2">
      <c r="A699" s="140"/>
      <c r="B699" s="325"/>
      <c r="J699" s="4"/>
      <c r="K699" s="173"/>
    </row>
    <row r="700" spans="1:11" x14ac:dyDescent="0.2">
      <c r="A700" s="140"/>
      <c r="B700" s="325"/>
      <c r="J700" s="4"/>
      <c r="K700" s="173"/>
    </row>
    <row r="701" spans="1:11" x14ac:dyDescent="0.2">
      <c r="A701" s="140"/>
      <c r="B701" s="325"/>
      <c r="J701" s="4"/>
      <c r="K701" s="173"/>
    </row>
    <row r="702" spans="1:11" x14ac:dyDescent="0.2">
      <c r="A702" s="140"/>
      <c r="B702" s="325"/>
      <c r="J702" s="4"/>
      <c r="K702" s="173"/>
    </row>
    <row r="703" spans="1:11" x14ac:dyDescent="0.2">
      <c r="A703" s="140"/>
      <c r="B703" s="325"/>
      <c r="J703" s="4"/>
      <c r="K703" s="173"/>
    </row>
    <row r="704" spans="1:11" x14ac:dyDescent="0.2">
      <c r="A704" s="140"/>
      <c r="B704" s="325"/>
      <c r="J704" s="4"/>
      <c r="K704" s="173"/>
    </row>
    <row r="705" spans="1:11" x14ac:dyDescent="0.2">
      <c r="A705" s="140"/>
      <c r="B705" s="325"/>
      <c r="J705" s="4"/>
      <c r="K705" s="173"/>
    </row>
    <row r="706" spans="1:11" x14ac:dyDescent="0.2">
      <c r="A706" s="140"/>
      <c r="B706" s="325"/>
      <c r="J706" s="4"/>
      <c r="K706" s="173"/>
    </row>
    <row r="707" spans="1:11" x14ac:dyDescent="0.2">
      <c r="A707" s="140"/>
      <c r="B707" s="325"/>
      <c r="J707" s="4"/>
      <c r="K707" s="173"/>
    </row>
    <row r="708" spans="1:11" x14ac:dyDescent="0.2">
      <c r="A708" s="140"/>
      <c r="B708" s="325"/>
      <c r="J708" s="4"/>
      <c r="K708" s="173"/>
    </row>
    <row r="709" spans="1:11" x14ac:dyDescent="0.2">
      <c r="A709" s="140"/>
      <c r="B709" s="325"/>
      <c r="J709" s="4"/>
      <c r="K709" s="173"/>
    </row>
    <row r="710" spans="1:11" x14ac:dyDescent="0.2">
      <c r="A710" s="140"/>
      <c r="B710" s="325"/>
      <c r="J710" s="4"/>
      <c r="K710" s="173"/>
    </row>
    <row r="711" spans="1:11" x14ac:dyDescent="0.2">
      <c r="A711" s="140"/>
      <c r="B711" s="325"/>
      <c r="J711" s="4"/>
      <c r="K711" s="173"/>
    </row>
    <row r="712" spans="1:11" x14ac:dyDescent="0.2">
      <c r="A712" s="140"/>
      <c r="B712" s="325"/>
      <c r="J712" s="4"/>
      <c r="K712" s="173"/>
    </row>
    <row r="713" spans="1:11" x14ac:dyDescent="0.2">
      <c r="A713" s="140"/>
      <c r="B713" s="325"/>
      <c r="J713" s="4"/>
      <c r="K713" s="173"/>
    </row>
    <row r="714" spans="1:11" x14ac:dyDescent="0.2">
      <c r="A714" s="140"/>
      <c r="B714" s="325"/>
      <c r="J714" s="4"/>
      <c r="K714" s="173"/>
    </row>
    <row r="715" spans="1:11" x14ac:dyDescent="0.2">
      <c r="A715" s="140"/>
      <c r="B715" s="325"/>
      <c r="J715" s="4"/>
      <c r="K715" s="173"/>
    </row>
    <row r="716" spans="1:11" x14ac:dyDescent="0.2">
      <c r="A716" s="140"/>
      <c r="B716" s="325"/>
      <c r="J716" s="4"/>
      <c r="K716" s="173"/>
    </row>
    <row r="717" spans="1:11" x14ac:dyDescent="0.2">
      <c r="A717" s="140"/>
      <c r="B717" s="325"/>
      <c r="J717" s="4"/>
      <c r="K717" s="173"/>
    </row>
    <row r="718" spans="1:11" x14ac:dyDescent="0.2">
      <c r="A718" s="140"/>
      <c r="B718" s="325"/>
      <c r="J718" s="4"/>
      <c r="K718" s="173"/>
    </row>
    <row r="719" spans="1:11" x14ac:dyDescent="0.2">
      <c r="A719" s="140"/>
      <c r="B719" s="325"/>
      <c r="J719" s="4"/>
      <c r="K719" s="173"/>
    </row>
    <row r="720" spans="1:11" x14ac:dyDescent="0.2">
      <c r="A720" s="140"/>
      <c r="B720" s="325"/>
      <c r="J720" s="4"/>
      <c r="K720" s="173"/>
    </row>
    <row r="721" spans="1:11" x14ac:dyDescent="0.2">
      <c r="A721" s="140"/>
      <c r="B721" s="325"/>
      <c r="J721" s="4"/>
      <c r="K721" s="173"/>
    </row>
    <row r="722" spans="1:11" x14ac:dyDescent="0.2">
      <c r="A722" s="140"/>
      <c r="B722" s="325"/>
      <c r="J722" s="4"/>
      <c r="K722" s="173"/>
    </row>
    <row r="723" spans="1:11" x14ac:dyDescent="0.2">
      <c r="A723" s="140"/>
      <c r="B723" s="325"/>
      <c r="J723" s="4"/>
      <c r="K723" s="173"/>
    </row>
    <row r="724" spans="1:11" x14ac:dyDescent="0.2">
      <c r="A724" s="140"/>
      <c r="B724" s="325"/>
      <c r="J724" s="4"/>
      <c r="K724" s="173"/>
    </row>
    <row r="725" spans="1:11" x14ac:dyDescent="0.2">
      <c r="A725" s="140"/>
      <c r="B725" s="325"/>
      <c r="J725" s="4"/>
      <c r="K725" s="173"/>
    </row>
    <row r="726" spans="1:11" x14ac:dyDescent="0.2">
      <c r="A726" s="140"/>
      <c r="B726" s="325"/>
      <c r="J726" s="4"/>
      <c r="K726" s="173"/>
    </row>
    <row r="727" spans="1:11" x14ac:dyDescent="0.2">
      <c r="A727" s="140"/>
      <c r="B727" s="325"/>
      <c r="J727" s="4"/>
      <c r="K727" s="173"/>
    </row>
    <row r="728" spans="1:11" x14ac:dyDescent="0.2">
      <c r="A728" s="140"/>
      <c r="B728" s="325"/>
      <c r="J728" s="4"/>
      <c r="K728" s="173"/>
    </row>
    <row r="729" spans="1:11" x14ac:dyDescent="0.2">
      <c r="A729" s="140"/>
      <c r="B729" s="325"/>
      <c r="J729" s="4"/>
      <c r="K729" s="173"/>
    </row>
    <row r="730" spans="1:11" x14ac:dyDescent="0.2">
      <c r="A730" s="140"/>
      <c r="B730" s="325"/>
      <c r="J730" s="4"/>
      <c r="K730" s="173"/>
    </row>
    <row r="731" spans="1:11" x14ac:dyDescent="0.2">
      <c r="A731" s="140"/>
      <c r="B731" s="325"/>
      <c r="J731" s="4"/>
      <c r="K731" s="173"/>
    </row>
    <row r="732" spans="1:11" x14ac:dyDescent="0.2">
      <c r="A732" s="140"/>
      <c r="B732" s="325"/>
      <c r="J732" s="4"/>
      <c r="K732" s="173"/>
    </row>
    <row r="733" spans="1:11" x14ac:dyDescent="0.2">
      <c r="A733" s="140"/>
      <c r="B733" s="325"/>
      <c r="J733" s="4"/>
      <c r="K733" s="173"/>
    </row>
    <row r="734" spans="1:11" x14ac:dyDescent="0.2">
      <c r="A734" s="140"/>
      <c r="B734" s="325"/>
      <c r="J734" s="4"/>
      <c r="K734" s="173"/>
    </row>
    <row r="735" spans="1:11" x14ac:dyDescent="0.2">
      <c r="A735" s="140"/>
      <c r="B735" s="325"/>
      <c r="J735" s="4"/>
      <c r="K735" s="173"/>
    </row>
    <row r="736" spans="1:11" x14ac:dyDescent="0.2">
      <c r="A736" s="140"/>
      <c r="B736" s="325"/>
      <c r="J736" s="4"/>
      <c r="K736" s="173"/>
    </row>
    <row r="737" spans="1:11" x14ac:dyDescent="0.2">
      <c r="A737" s="140"/>
      <c r="B737" s="325"/>
      <c r="J737" s="4"/>
      <c r="K737" s="173"/>
    </row>
    <row r="738" spans="1:11" x14ac:dyDescent="0.2">
      <c r="A738" s="140"/>
      <c r="B738" s="325"/>
      <c r="J738" s="4"/>
      <c r="K738" s="173"/>
    </row>
    <row r="739" spans="1:11" x14ac:dyDescent="0.2">
      <c r="A739" s="140"/>
      <c r="B739" s="325"/>
      <c r="J739" s="4"/>
      <c r="K739" s="173"/>
    </row>
    <row r="740" spans="1:11" x14ac:dyDescent="0.2">
      <c r="A740" s="140"/>
      <c r="B740" s="325"/>
      <c r="J740" s="4"/>
      <c r="K740" s="173"/>
    </row>
    <row r="741" spans="1:11" x14ac:dyDescent="0.2">
      <c r="A741" s="140"/>
      <c r="B741" s="325"/>
      <c r="J741" s="4"/>
      <c r="K741" s="173"/>
    </row>
    <row r="742" spans="1:11" x14ac:dyDescent="0.2">
      <c r="A742" s="140"/>
      <c r="B742" s="325"/>
      <c r="J742" s="4"/>
      <c r="K742" s="173"/>
    </row>
    <row r="743" spans="1:11" x14ac:dyDescent="0.2">
      <c r="A743" s="140"/>
      <c r="B743" s="325"/>
      <c r="J743" s="4"/>
      <c r="K743" s="173"/>
    </row>
    <row r="744" spans="1:11" x14ac:dyDescent="0.2">
      <c r="A744" s="140"/>
      <c r="B744" s="325"/>
      <c r="J744" s="4"/>
      <c r="K744" s="173"/>
    </row>
    <row r="745" spans="1:11" x14ac:dyDescent="0.2">
      <c r="A745" s="140"/>
      <c r="B745" s="325"/>
      <c r="J745" s="4"/>
      <c r="K745" s="173"/>
    </row>
    <row r="746" spans="1:11" x14ac:dyDescent="0.2">
      <c r="A746" s="140"/>
      <c r="B746" s="325"/>
      <c r="J746" s="4"/>
      <c r="K746" s="173"/>
    </row>
    <row r="747" spans="1:11" x14ac:dyDescent="0.2">
      <c r="A747" s="140"/>
      <c r="B747" s="325"/>
      <c r="J747" s="4"/>
      <c r="K747" s="173"/>
    </row>
    <row r="748" spans="1:11" x14ac:dyDescent="0.2">
      <c r="A748" s="140"/>
      <c r="B748" s="325"/>
      <c r="J748" s="4"/>
      <c r="K748" s="173"/>
    </row>
    <row r="749" spans="1:11" x14ac:dyDescent="0.2">
      <c r="A749" s="140"/>
      <c r="B749" s="325"/>
      <c r="J749" s="4"/>
      <c r="K749" s="173"/>
    </row>
    <row r="750" spans="1:11" x14ac:dyDescent="0.2">
      <c r="A750" s="140"/>
      <c r="B750" s="325"/>
      <c r="J750" s="4"/>
      <c r="K750" s="173"/>
    </row>
    <row r="751" spans="1:11" x14ac:dyDescent="0.2">
      <c r="A751" s="140"/>
      <c r="B751" s="325"/>
      <c r="J751" s="4"/>
      <c r="K751" s="173"/>
    </row>
    <row r="752" spans="1:11" x14ac:dyDescent="0.2">
      <c r="A752" s="140"/>
      <c r="B752" s="325"/>
      <c r="J752" s="4"/>
      <c r="K752" s="173"/>
    </row>
    <row r="753" spans="1:11" x14ac:dyDescent="0.2">
      <c r="A753" s="140"/>
      <c r="B753" s="325"/>
      <c r="J753" s="4"/>
      <c r="K753" s="173"/>
    </row>
    <row r="754" spans="1:11" x14ac:dyDescent="0.2">
      <c r="A754" s="140"/>
      <c r="B754" s="325"/>
      <c r="J754" s="4"/>
      <c r="K754" s="173"/>
    </row>
    <row r="755" spans="1:11" x14ac:dyDescent="0.2">
      <c r="A755" s="140"/>
      <c r="B755" s="325"/>
      <c r="J755" s="4"/>
      <c r="K755" s="173"/>
    </row>
    <row r="756" spans="1:11" x14ac:dyDescent="0.2">
      <c r="A756" s="140"/>
      <c r="B756" s="325"/>
      <c r="J756" s="4"/>
      <c r="K756" s="173"/>
    </row>
    <row r="757" spans="1:11" x14ac:dyDescent="0.2">
      <c r="A757" s="140"/>
      <c r="B757" s="325"/>
      <c r="J757" s="4"/>
      <c r="K757" s="173"/>
    </row>
    <row r="758" spans="1:11" x14ac:dyDescent="0.2">
      <c r="A758" s="140"/>
      <c r="B758" s="325"/>
      <c r="J758" s="4"/>
      <c r="K758" s="173"/>
    </row>
    <row r="759" spans="1:11" x14ac:dyDescent="0.2">
      <c r="A759" s="140"/>
      <c r="B759" s="325"/>
      <c r="J759" s="4"/>
      <c r="K759" s="173"/>
    </row>
    <row r="760" spans="1:11" x14ac:dyDescent="0.2">
      <c r="A760" s="140"/>
      <c r="B760" s="325"/>
      <c r="J760" s="4"/>
      <c r="K760" s="173"/>
    </row>
    <row r="761" spans="1:11" x14ac:dyDescent="0.2">
      <c r="A761" s="140"/>
      <c r="B761" s="325"/>
      <c r="J761" s="4"/>
      <c r="K761" s="173"/>
    </row>
    <row r="762" spans="1:11" x14ac:dyDescent="0.2">
      <c r="A762" s="140"/>
      <c r="B762" s="325"/>
      <c r="J762" s="4"/>
      <c r="K762" s="173"/>
    </row>
    <row r="763" spans="1:11" x14ac:dyDescent="0.2">
      <c r="A763" s="140"/>
      <c r="B763" s="325"/>
      <c r="J763" s="4"/>
      <c r="K763" s="173"/>
    </row>
    <row r="764" spans="1:11" x14ac:dyDescent="0.2">
      <c r="A764" s="140"/>
      <c r="B764" s="325"/>
      <c r="J764" s="4"/>
      <c r="K764" s="173"/>
    </row>
    <row r="765" spans="1:11" x14ac:dyDescent="0.2">
      <c r="A765" s="140"/>
      <c r="B765" s="325"/>
      <c r="J765" s="4"/>
      <c r="K765" s="173"/>
    </row>
    <row r="766" spans="1:11" x14ac:dyDescent="0.2">
      <c r="A766" s="140"/>
      <c r="B766" s="325"/>
      <c r="J766" s="4"/>
      <c r="K766" s="173"/>
    </row>
    <row r="767" spans="1:11" x14ac:dyDescent="0.2">
      <c r="A767" s="140"/>
      <c r="B767" s="325"/>
      <c r="J767" s="4"/>
      <c r="K767" s="173"/>
    </row>
    <row r="768" spans="1:11" x14ac:dyDescent="0.2">
      <c r="A768" s="140"/>
      <c r="B768" s="325"/>
      <c r="J768" s="4"/>
      <c r="K768" s="173"/>
    </row>
    <row r="769" spans="1:11" x14ac:dyDescent="0.2">
      <c r="A769" s="140"/>
      <c r="B769" s="325"/>
      <c r="J769" s="4"/>
      <c r="K769" s="173"/>
    </row>
    <row r="770" spans="1:11" x14ac:dyDescent="0.2">
      <c r="A770" s="140"/>
      <c r="B770" s="325"/>
      <c r="J770" s="4"/>
      <c r="K770" s="173"/>
    </row>
    <row r="771" spans="1:11" x14ac:dyDescent="0.2">
      <c r="A771" s="140"/>
      <c r="B771" s="325"/>
      <c r="J771" s="4"/>
      <c r="K771" s="173"/>
    </row>
    <row r="772" spans="1:11" x14ac:dyDescent="0.2">
      <c r="A772" s="140"/>
      <c r="B772" s="325"/>
      <c r="J772" s="4"/>
      <c r="K772" s="173"/>
    </row>
    <row r="773" spans="1:11" x14ac:dyDescent="0.2">
      <c r="A773" s="140"/>
      <c r="B773" s="325"/>
      <c r="J773" s="4"/>
      <c r="K773" s="173"/>
    </row>
    <row r="774" spans="1:11" x14ac:dyDescent="0.2">
      <c r="A774" s="140"/>
      <c r="B774" s="325"/>
      <c r="J774" s="4"/>
      <c r="K774" s="173"/>
    </row>
    <row r="775" spans="1:11" x14ac:dyDescent="0.2">
      <c r="A775" s="140"/>
      <c r="B775" s="325"/>
      <c r="J775" s="4"/>
      <c r="K775" s="173"/>
    </row>
    <row r="776" spans="1:11" x14ac:dyDescent="0.2">
      <c r="A776" s="140"/>
      <c r="B776" s="325"/>
      <c r="J776" s="4"/>
      <c r="K776" s="173"/>
    </row>
    <row r="777" spans="1:11" x14ac:dyDescent="0.2">
      <c r="A777" s="140"/>
      <c r="B777" s="325"/>
      <c r="J777" s="4"/>
      <c r="K777" s="173"/>
    </row>
    <row r="778" spans="1:11" x14ac:dyDescent="0.2">
      <c r="A778" s="140"/>
      <c r="B778" s="325"/>
      <c r="J778" s="4"/>
      <c r="K778" s="173"/>
    </row>
    <row r="779" spans="1:11" x14ac:dyDescent="0.2">
      <c r="A779" s="140"/>
      <c r="B779" s="325"/>
      <c r="J779" s="4"/>
      <c r="K779" s="173"/>
    </row>
    <row r="780" spans="1:11" x14ac:dyDescent="0.2">
      <c r="A780" s="140"/>
      <c r="B780" s="325"/>
      <c r="J780" s="4"/>
      <c r="K780" s="173"/>
    </row>
    <row r="781" spans="1:11" x14ac:dyDescent="0.2">
      <c r="A781" s="140"/>
      <c r="B781" s="325"/>
      <c r="J781" s="4"/>
      <c r="K781" s="173"/>
    </row>
    <row r="782" spans="1:11" x14ac:dyDescent="0.2">
      <c r="A782" s="140"/>
      <c r="B782" s="325"/>
      <c r="J782" s="4"/>
      <c r="K782" s="173"/>
    </row>
    <row r="783" spans="1:11" x14ac:dyDescent="0.2">
      <c r="A783" s="140"/>
      <c r="B783" s="325"/>
      <c r="J783" s="4"/>
      <c r="K783" s="173"/>
    </row>
    <row r="784" spans="1:11" x14ac:dyDescent="0.2">
      <c r="A784" s="140"/>
      <c r="B784" s="325"/>
      <c r="J784" s="4"/>
      <c r="K784" s="173"/>
    </row>
    <row r="785" spans="1:11" x14ac:dyDescent="0.2">
      <c r="A785" s="140"/>
      <c r="B785" s="325"/>
      <c r="J785" s="4"/>
      <c r="K785" s="173"/>
    </row>
    <row r="786" spans="1:11" x14ac:dyDescent="0.2">
      <c r="A786" s="140"/>
      <c r="B786" s="325"/>
      <c r="J786" s="4"/>
      <c r="K786" s="173"/>
    </row>
    <row r="787" spans="1:11" x14ac:dyDescent="0.2">
      <c r="A787" s="140"/>
      <c r="B787" s="325"/>
      <c r="J787" s="4"/>
      <c r="K787" s="173"/>
    </row>
    <row r="788" spans="1:11" x14ac:dyDescent="0.2">
      <c r="A788" s="140"/>
      <c r="B788" s="325"/>
      <c r="J788" s="4"/>
      <c r="K788" s="173"/>
    </row>
    <row r="789" spans="1:11" x14ac:dyDescent="0.2">
      <c r="A789" s="140"/>
      <c r="B789" s="325"/>
      <c r="J789" s="4"/>
      <c r="K789" s="173"/>
    </row>
    <row r="790" spans="1:11" x14ac:dyDescent="0.2">
      <c r="A790" s="140"/>
      <c r="B790" s="325"/>
      <c r="J790" s="4"/>
      <c r="K790" s="173"/>
    </row>
    <row r="791" spans="1:11" x14ac:dyDescent="0.2">
      <c r="A791" s="140"/>
      <c r="B791" s="325"/>
      <c r="J791" s="4"/>
      <c r="K791" s="173"/>
    </row>
    <row r="792" spans="1:11" x14ac:dyDescent="0.2">
      <c r="A792" s="140"/>
      <c r="B792" s="325"/>
      <c r="J792" s="4"/>
      <c r="K792" s="173"/>
    </row>
    <row r="793" spans="1:11" x14ac:dyDescent="0.2">
      <c r="A793" s="140"/>
      <c r="B793" s="325"/>
      <c r="J793" s="4"/>
      <c r="K793" s="173"/>
    </row>
    <row r="794" spans="1:11" x14ac:dyDescent="0.2">
      <c r="A794" s="140"/>
      <c r="B794" s="325"/>
      <c r="J794" s="4"/>
      <c r="K794" s="173"/>
    </row>
    <row r="795" spans="1:11" x14ac:dyDescent="0.2">
      <c r="A795" s="140"/>
      <c r="B795" s="325"/>
      <c r="J795" s="4"/>
      <c r="K795" s="173"/>
    </row>
    <row r="796" spans="1:11" x14ac:dyDescent="0.2">
      <c r="A796" s="140"/>
      <c r="B796" s="325"/>
      <c r="J796" s="4"/>
      <c r="K796" s="173"/>
    </row>
    <row r="797" spans="1:11" x14ac:dyDescent="0.2">
      <c r="A797" s="140"/>
      <c r="B797" s="325"/>
      <c r="J797" s="4"/>
      <c r="K797" s="173"/>
    </row>
    <row r="798" spans="1:11" x14ac:dyDescent="0.2">
      <c r="A798" s="140"/>
      <c r="B798" s="325"/>
      <c r="J798" s="4"/>
      <c r="K798" s="173"/>
    </row>
    <row r="799" spans="1:11" x14ac:dyDescent="0.2">
      <c r="A799" s="140"/>
      <c r="B799" s="325"/>
      <c r="J799" s="4"/>
      <c r="K799" s="173"/>
    </row>
    <row r="800" spans="1:11" x14ac:dyDescent="0.2">
      <c r="A800" s="140"/>
      <c r="B800" s="325"/>
      <c r="J800" s="4"/>
      <c r="K800" s="173"/>
    </row>
    <row r="801" spans="1:11" x14ac:dyDescent="0.2">
      <c r="A801" s="140"/>
      <c r="B801" s="325"/>
      <c r="J801" s="4"/>
      <c r="K801" s="173"/>
    </row>
    <row r="802" spans="1:11" x14ac:dyDescent="0.2">
      <c r="A802" s="140"/>
      <c r="B802" s="325"/>
      <c r="J802" s="4"/>
      <c r="K802" s="173"/>
    </row>
    <row r="803" spans="1:11" x14ac:dyDescent="0.2">
      <c r="A803" s="140"/>
      <c r="B803" s="325"/>
      <c r="J803" s="4"/>
      <c r="K803" s="173"/>
    </row>
    <row r="804" spans="1:11" x14ac:dyDescent="0.2">
      <c r="A804" s="140"/>
      <c r="B804" s="325"/>
      <c r="J804" s="4"/>
      <c r="K804" s="173"/>
    </row>
    <row r="805" spans="1:11" x14ac:dyDescent="0.2">
      <c r="A805" s="140"/>
      <c r="B805" s="325"/>
      <c r="J805" s="4"/>
      <c r="K805" s="173"/>
    </row>
    <row r="806" spans="1:11" x14ac:dyDescent="0.2">
      <c r="A806" s="140"/>
      <c r="B806" s="325"/>
      <c r="J806" s="4"/>
      <c r="K806" s="173"/>
    </row>
    <row r="807" spans="1:11" x14ac:dyDescent="0.2">
      <c r="A807" s="140"/>
      <c r="B807" s="325"/>
      <c r="J807" s="4"/>
      <c r="K807" s="173"/>
    </row>
    <row r="808" spans="1:11" x14ac:dyDescent="0.2">
      <c r="A808" s="140"/>
      <c r="B808" s="325"/>
      <c r="J808" s="4"/>
      <c r="K808" s="173"/>
    </row>
    <row r="809" spans="1:11" x14ac:dyDescent="0.2">
      <c r="A809" s="140"/>
      <c r="B809" s="325"/>
      <c r="J809" s="4"/>
      <c r="K809" s="173"/>
    </row>
    <row r="810" spans="1:11" x14ac:dyDescent="0.2">
      <c r="A810" s="140"/>
      <c r="B810" s="325"/>
      <c r="J810" s="4"/>
      <c r="K810" s="173"/>
    </row>
    <row r="811" spans="1:11" x14ac:dyDescent="0.2">
      <c r="A811" s="140"/>
      <c r="B811" s="325"/>
      <c r="J811" s="4"/>
      <c r="K811" s="173"/>
    </row>
    <row r="812" spans="1:11" x14ac:dyDescent="0.2">
      <c r="A812" s="140"/>
      <c r="B812" s="325"/>
      <c r="J812" s="4"/>
      <c r="K812" s="173"/>
    </row>
    <row r="813" spans="1:11" x14ac:dyDescent="0.2">
      <c r="A813" s="140"/>
      <c r="B813" s="325"/>
      <c r="J813" s="4"/>
      <c r="K813" s="173"/>
    </row>
    <row r="814" spans="1:11" x14ac:dyDescent="0.2">
      <c r="A814" s="140"/>
      <c r="B814" s="325"/>
      <c r="J814" s="4"/>
      <c r="K814" s="173"/>
    </row>
    <row r="815" spans="1:11" x14ac:dyDescent="0.2">
      <c r="A815" s="140"/>
      <c r="B815" s="325"/>
      <c r="J815" s="4"/>
      <c r="K815" s="173"/>
    </row>
    <row r="816" spans="1:11" x14ac:dyDescent="0.2">
      <c r="A816" s="140"/>
      <c r="B816" s="325"/>
      <c r="J816" s="4"/>
      <c r="K816" s="173"/>
    </row>
    <row r="817" spans="1:11" x14ac:dyDescent="0.2">
      <c r="A817" s="140"/>
      <c r="B817" s="325"/>
      <c r="J817" s="4"/>
      <c r="K817" s="173"/>
    </row>
    <row r="818" spans="1:11" x14ac:dyDescent="0.2">
      <c r="A818" s="140"/>
      <c r="B818" s="325"/>
      <c r="J818" s="4"/>
      <c r="K818" s="173"/>
    </row>
    <row r="819" spans="1:11" x14ac:dyDescent="0.2">
      <c r="A819" s="140"/>
      <c r="B819" s="325"/>
      <c r="J819" s="4"/>
      <c r="K819" s="173"/>
    </row>
    <row r="820" spans="1:11" x14ac:dyDescent="0.2">
      <c r="A820" s="140"/>
      <c r="B820" s="325"/>
      <c r="J820" s="4"/>
      <c r="K820" s="173"/>
    </row>
    <row r="821" spans="1:11" x14ac:dyDescent="0.2">
      <c r="A821" s="140"/>
      <c r="B821" s="325"/>
      <c r="J821" s="4"/>
      <c r="K821" s="173"/>
    </row>
    <row r="822" spans="1:11" x14ac:dyDescent="0.2">
      <c r="A822" s="140"/>
      <c r="B822" s="325"/>
      <c r="J822" s="4"/>
      <c r="K822" s="173"/>
    </row>
    <row r="823" spans="1:11" x14ac:dyDescent="0.2">
      <c r="A823" s="140"/>
      <c r="B823" s="325"/>
      <c r="J823" s="4"/>
      <c r="K823" s="173"/>
    </row>
    <row r="824" spans="1:11" x14ac:dyDescent="0.2">
      <c r="A824" s="140"/>
      <c r="B824" s="325"/>
      <c r="J824" s="4"/>
      <c r="K824" s="173"/>
    </row>
    <row r="825" spans="1:11" x14ac:dyDescent="0.2">
      <c r="A825" s="140"/>
      <c r="B825" s="325"/>
      <c r="J825" s="4"/>
      <c r="K825" s="173"/>
    </row>
    <row r="826" spans="1:11" x14ac:dyDescent="0.2">
      <c r="A826" s="140"/>
      <c r="B826" s="325"/>
      <c r="J826" s="4"/>
      <c r="K826" s="173"/>
    </row>
    <row r="827" spans="1:11" x14ac:dyDescent="0.2">
      <c r="A827" s="140"/>
      <c r="B827" s="325"/>
      <c r="J827" s="4"/>
      <c r="K827" s="173"/>
    </row>
    <row r="828" spans="1:11" x14ac:dyDescent="0.2">
      <c r="A828" s="140"/>
      <c r="B828" s="325"/>
      <c r="J828" s="4"/>
      <c r="K828" s="173"/>
    </row>
    <row r="829" spans="1:11" x14ac:dyDescent="0.2">
      <c r="A829" s="140"/>
      <c r="B829" s="325"/>
      <c r="J829" s="4"/>
      <c r="K829" s="173"/>
    </row>
    <row r="830" spans="1:11" x14ac:dyDescent="0.2">
      <c r="A830" s="140"/>
      <c r="B830" s="325"/>
      <c r="J830" s="4"/>
      <c r="K830" s="173"/>
    </row>
    <row r="831" spans="1:11" x14ac:dyDescent="0.2">
      <c r="A831" s="140"/>
      <c r="B831" s="325"/>
      <c r="J831" s="4"/>
      <c r="K831" s="173"/>
    </row>
    <row r="832" spans="1:11" x14ac:dyDescent="0.2">
      <c r="A832" s="140"/>
      <c r="B832" s="325"/>
      <c r="J832" s="4"/>
      <c r="K832" s="173"/>
    </row>
    <row r="833" spans="1:11" x14ac:dyDescent="0.2">
      <c r="A833" s="140"/>
      <c r="B833" s="325"/>
      <c r="J833" s="4"/>
      <c r="K833" s="173"/>
    </row>
    <row r="834" spans="1:11" x14ac:dyDescent="0.2">
      <c r="A834" s="140"/>
      <c r="B834" s="325"/>
      <c r="J834" s="4"/>
      <c r="K834" s="173"/>
    </row>
    <row r="835" spans="1:11" x14ac:dyDescent="0.2">
      <c r="A835" s="140"/>
      <c r="B835" s="325"/>
      <c r="J835" s="4"/>
      <c r="K835" s="173"/>
    </row>
    <row r="836" spans="1:11" x14ac:dyDescent="0.2">
      <c r="A836" s="140"/>
      <c r="B836" s="325"/>
      <c r="J836" s="4"/>
      <c r="K836" s="173"/>
    </row>
    <row r="837" spans="1:11" x14ac:dyDescent="0.2">
      <c r="A837" s="140"/>
      <c r="B837" s="325"/>
      <c r="J837" s="4"/>
      <c r="K837" s="173"/>
    </row>
    <row r="838" spans="1:11" x14ac:dyDescent="0.2">
      <c r="A838" s="140"/>
      <c r="B838" s="325"/>
      <c r="J838" s="4"/>
      <c r="K838" s="173"/>
    </row>
    <row r="839" spans="1:11" x14ac:dyDescent="0.2">
      <c r="A839" s="140"/>
      <c r="B839" s="325"/>
      <c r="J839" s="4"/>
      <c r="K839" s="173"/>
    </row>
    <row r="840" spans="1:11" x14ac:dyDescent="0.2">
      <c r="A840" s="140"/>
      <c r="B840" s="325"/>
      <c r="J840" s="4"/>
      <c r="K840" s="173"/>
    </row>
    <row r="841" spans="1:11" x14ac:dyDescent="0.2">
      <c r="A841" s="140"/>
      <c r="B841" s="325"/>
      <c r="J841" s="4"/>
      <c r="K841" s="173"/>
    </row>
    <row r="842" spans="1:11" x14ac:dyDescent="0.2">
      <c r="A842" s="140"/>
      <c r="B842" s="325"/>
      <c r="J842" s="4"/>
      <c r="K842" s="173"/>
    </row>
    <row r="843" spans="1:11" x14ac:dyDescent="0.2">
      <c r="A843" s="140"/>
      <c r="B843" s="325"/>
      <c r="J843" s="4"/>
      <c r="K843" s="173"/>
    </row>
    <row r="844" spans="1:11" x14ac:dyDescent="0.2">
      <c r="A844" s="140"/>
      <c r="B844" s="325"/>
      <c r="J844" s="4"/>
      <c r="K844" s="173"/>
    </row>
    <row r="845" spans="1:11" x14ac:dyDescent="0.2">
      <c r="A845" s="140"/>
      <c r="B845" s="325"/>
      <c r="J845" s="4"/>
      <c r="K845" s="173"/>
    </row>
    <row r="846" spans="1:11" x14ac:dyDescent="0.2">
      <c r="A846" s="140"/>
      <c r="B846" s="325"/>
      <c r="J846" s="4"/>
      <c r="K846" s="173"/>
    </row>
    <row r="847" spans="1:11" x14ac:dyDescent="0.2">
      <c r="A847" s="140"/>
      <c r="B847" s="325"/>
      <c r="J847" s="4"/>
      <c r="K847" s="173"/>
    </row>
    <row r="848" spans="1:11" x14ac:dyDescent="0.2">
      <c r="A848" s="140"/>
      <c r="B848" s="325"/>
      <c r="J848" s="4"/>
      <c r="K848" s="173"/>
    </row>
    <row r="849" spans="1:11" x14ac:dyDescent="0.2">
      <c r="A849" s="140"/>
      <c r="B849" s="325"/>
      <c r="J849" s="4"/>
      <c r="K849" s="173"/>
    </row>
    <row r="850" spans="1:11" x14ac:dyDescent="0.2">
      <c r="A850" s="140"/>
      <c r="B850" s="325"/>
      <c r="J850" s="4"/>
      <c r="K850" s="173"/>
    </row>
    <row r="851" spans="1:11" x14ac:dyDescent="0.2">
      <c r="A851" s="140"/>
      <c r="B851" s="325"/>
      <c r="J851" s="4"/>
      <c r="K851" s="173"/>
    </row>
    <row r="852" spans="1:11" x14ac:dyDescent="0.2">
      <c r="A852" s="140"/>
      <c r="B852" s="325"/>
      <c r="J852" s="4"/>
      <c r="K852" s="173"/>
    </row>
    <row r="853" spans="1:11" x14ac:dyDescent="0.2">
      <c r="A853" s="140"/>
      <c r="B853" s="325"/>
      <c r="J853" s="4"/>
      <c r="K853" s="173"/>
    </row>
    <row r="854" spans="1:11" x14ac:dyDescent="0.2">
      <c r="A854" s="140"/>
      <c r="B854" s="325"/>
      <c r="J854" s="4"/>
      <c r="K854" s="173"/>
    </row>
    <row r="855" spans="1:11" x14ac:dyDescent="0.2">
      <c r="A855" s="140"/>
      <c r="B855" s="325"/>
      <c r="J855" s="4"/>
      <c r="K855" s="173"/>
    </row>
    <row r="856" spans="1:11" x14ac:dyDescent="0.2">
      <c r="A856" s="140"/>
      <c r="B856" s="325"/>
      <c r="J856" s="4"/>
      <c r="K856" s="173"/>
    </row>
    <row r="857" spans="1:11" x14ac:dyDescent="0.2">
      <c r="A857" s="140"/>
      <c r="B857" s="325"/>
      <c r="J857" s="4"/>
      <c r="K857" s="173"/>
    </row>
    <row r="858" spans="1:11" x14ac:dyDescent="0.2">
      <c r="A858" s="140"/>
      <c r="B858" s="325"/>
      <c r="J858" s="4"/>
      <c r="K858" s="173"/>
    </row>
    <row r="859" spans="1:11" x14ac:dyDescent="0.2">
      <c r="A859" s="140"/>
      <c r="B859" s="325"/>
      <c r="J859" s="4"/>
      <c r="K859" s="173"/>
    </row>
    <row r="860" spans="1:11" x14ac:dyDescent="0.2">
      <c r="A860" s="140"/>
      <c r="B860" s="325"/>
      <c r="J860" s="4"/>
      <c r="K860" s="173"/>
    </row>
    <row r="861" spans="1:11" x14ac:dyDescent="0.2">
      <c r="A861" s="140"/>
      <c r="B861" s="325"/>
      <c r="J861" s="4"/>
      <c r="K861" s="173"/>
    </row>
    <row r="862" spans="1:11" x14ac:dyDescent="0.2">
      <c r="A862" s="140"/>
      <c r="B862" s="325"/>
      <c r="J862" s="4"/>
      <c r="K862" s="173"/>
    </row>
    <row r="863" spans="1:11" x14ac:dyDescent="0.2">
      <c r="A863" s="140"/>
      <c r="B863" s="325"/>
      <c r="J863" s="4"/>
      <c r="K863" s="173"/>
    </row>
    <row r="864" spans="1:11" x14ac:dyDescent="0.2">
      <c r="A864" s="140"/>
      <c r="B864" s="325"/>
      <c r="J864" s="4"/>
      <c r="K864" s="173"/>
    </row>
    <row r="865" spans="1:11" x14ac:dyDescent="0.2">
      <c r="A865" s="140"/>
      <c r="B865" s="325"/>
      <c r="J865" s="4"/>
      <c r="K865" s="173"/>
    </row>
    <row r="866" spans="1:11" x14ac:dyDescent="0.2">
      <c r="A866" s="140"/>
      <c r="B866" s="325"/>
      <c r="J866" s="4"/>
      <c r="K866" s="173"/>
    </row>
    <row r="867" spans="1:11" x14ac:dyDescent="0.2">
      <c r="A867" s="140"/>
      <c r="B867" s="325"/>
      <c r="J867" s="4"/>
      <c r="K867" s="173"/>
    </row>
    <row r="868" spans="1:11" x14ac:dyDescent="0.2">
      <c r="A868" s="140"/>
      <c r="B868" s="325"/>
      <c r="J868" s="4"/>
      <c r="K868" s="173"/>
    </row>
    <row r="869" spans="1:11" x14ac:dyDescent="0.2">
      <c r="A869" s="140"/>
      <c r="B869" s="325"/>
      <c r="J869" s="4"/>
      <c r="K869" s="173"/>
    </row>
    <row r="870" spans="1:11" x14ac:dyDescent="0.2">
      <c r="A870" s="140"/>
      <c r="B870" s="325"/>
      <c r="J870" s="4"/>
      <c r="K870" s="173"/>
    </row>
    <row r="871" spans="1:11" x14ac:dyDescent="0.2">
      <c r="A871" s="140"/>
      <c r="B871" s="325"/>
      <c r="J871" s="4"/>
      <c r="K871" s="173"/>
    </row>
    <row r="872" spans="1:11" x14ac:dyDescent="0.2">
      <c r="A872" s="140"/>
      <c r="B872" s="325"/>
      <c r="J872" s="4"/>
      <c r="K872" s="173"/>
    </row>
    <row r="873" spans="1:11" x14ac:dyDescent="0.2">
      <c r="A873" s="140"/>
      <c r="B873" s="325"/>
      <c r="J873" s="4"/>
      <c r="K873" s="173"/>
    </row>
    <row r="874" spans="1:11" x14ac:dyDescent="0.2">
      <c r="A874" s="140"/>
      <c r="B874" s="325"/>
      <c r="J874" s="4"/>
      <c r="K874" s="173"/>
    </row>
    <row r="875" spans="1:11" x14ac:dyDescent="0.2">
      <c r="A875" s="140"/>
      <c r="B875" s="325"/>
      <c r="J875" s="4"/>
      <c r="K875" s="173"/>
    </row>
    <row r="876" spans="1:11" x14ac:dyDescent="0.2">
      <c r="A876" s="140"/>
      <c r="B876" s="325"/>
      <c r="J876" s="4"/>
      <c r="K876" s="173"/>
    </row>
    <row r="877" spans="1:11" x14ac:dyDescent="0.2">
      <c r="A877" s="140"/>
      <c r="B877" s="325"/>
      <c r="J877" s="4"/>
      <c r="K877" s="173"/>
    </row>
    <row r="878" spans="1:11" x14ac:dyDescent="0.2">
      <c r="A878" s="140"/>
      <c r="B878" s="325"/>
      <c r="J878" s="4"/>
      <c r="K878" s="173"/>
    </row>
    <row r="879" spans="1:11" x14ac:dyDescent="0.2">
      <c r="A879" s="140"/>
      <c r="B879" s="325"/>
      <c r="J879" s="4"/>
      <c r="K879" s="173"/>
    </row>
    <row r="880" spans="1:11" x14ac:dyDescent="0.2">
      <c r="A880" s="140"/>
      <c r="B880" s="325"/>
      <c r="J880" s="4"/>
      <c r="K880" s="173"/>
    </row>
    <row r="881" spans="1:11" x14ac:dyDescent="0.2">
      <c r="A881" s="140"/>
      <c r="B881" s="325"/>
      <c r="J881" s="4"/>
      <c r="K881" s="173"/>
    </row>
    <row r="882" spans="1:11" x14ac:dyDescent="0.2">
      <c r="A882" s="140"/>
      <c r="B882" s="325"/>
      <c r="J882" s="4"/>
      <c r="K882" s="173"/>
    </row>
    <row r="883" spans="1:11" x14ac:dyDescent="0.2">
      <c r="A883" s="140"/>
      <c r="B883" s="325"/>
      <c r="J883" s="4"/>
      <c r="K883" s="173"/>
    </row>
    <row r="884" spans="1:11" x14ac:dyDescent="0.2">
      <c r="A884" s="140"/>
      <c r="B884" s="325"/>
      <c r="J884" s="4"/>
      <c r="K884" s="173"/>
    </row>
    <row r="885" spans="1:11" x14ac:dyDescent="0.2">
      <c r="A885" s="140"/>
      <c r="B885" s="325"/>
      <c r="J885" s="4"/>
      <c r="K885" s="173"/>
    </row>
    <row r="886" spans="1:11" x14ac:dyDescent="0.2">
      <c r="A886" s="140"/>
      <c r="B886" s="325"/>
      <c r="J886" s="4"/>
      <c r="K886" s="173"/>
    </row>
    <row r="887" spans="1:11" x14ac:dyDescent="0.2">
      <c r="A887" s="140"/>
      <c r="B887" s="325"/>
      <c r="J887" s="4"/>
      <c r="K887" s="173"/>
    </row>
    <row r="888" spans="1:11" x14ac:dyDescent="0.2">
      <c r="A888" s="140"/>
      <c r="B888" s="325"/>
      <c r="J888" s="4"/>
      <c r="K888" s="173"/>
    </row>
    <row r="889" spans="1:11" x14ac:dyDescent="0.2">
      <c r="A889" s="140"/>
      <c r="B889" s="325"/>
      <c r="J889" s="4"/>
      <c r="K889" s="173"/>
    </row>
    <row r="890" spans="1:11" x14ac:dyDescent="0.2">
      <c r="A890" s="140"/>
      <c r="B890" s="325"/>
      <c r="J890" s="4"/>
      <c r="K890" s="173"/>
    </row>
    <row r="891" spans="1:11" x14ac:dyDescent="0.2">
      <c r="A891" s="140"/>
      <c r="B891" s="325"/>
      <c r="J891" s="4"/>
      <c r="K891" s="173"/>
    </row>
    <row r="892" spans="1:11" x14ac:dyDescent="0.2">
      <c r="A892" s="140"/>
      <c r="B892" s="325"/>
      <c r="J892" s="4"/>
      <c r="K892" s="173"/>
    </row>
    <row r="893" spans="1:11" x14ac:dyDescent="0.2">
      <c r="A893" s="140"/>
      <c r="B893" s="325"/>
      <c r="J893" s="4"/>
      <c r="K893" s="173"/>
    </row>
    <row r="894" spans="1:11" x14ac:dyDescent="0.2">
      <c r="A894" s="140"/>
      <c r="B894" s="325"/>
      <c r="J894" s="4"/>
      <c r="K894" s="173"/>
    </row>
    <row r="895" spans="1:11" x14ac:dyDescent="0.2">
      <c r="A895" s="140"/>
      <c r="B895" s="325"/>
      <c r="J895" s="4"/>
      <c r="K895" s="173"/>
    </row>
    <row r="896" spans="1:11" x14ac:dyDescent="0.2">
      <c r="A896" s="140"/>
      <c r="B896" s="325"/>
      <c r="J896" s="4"/>
      <c r="K896" s="173"/>
    </row>
    <row r="897" spans="1:11" x14ac:dyDescent="0.2">
      <c r="A897" s="140"/>
      <c r="B897" s="325"/>
      <c r="J897" s="4"/>
      <c r="K897" s="173"/>
    </row>
    <row r="898" spans="1:11" x14ac:dyDescent="0.2">
      <c r="A898" s="140"/>
      <c r="B898" s="325"/>
      <c r="J898" s="4"/>
      <c r="K898" s="173"/>
    </row>
    <row r="899" spans="1:11" x14ac:dyDescent="0.2">
      <c r="A899" s="140"/>
      <c r="B899" s="325"/>
      <c r="J899" s="4"/>
      <c r="K899" s="173"/>
    </row>
    <row r="900" spans="1:11" x14ac:dyDescent="0.2">
      <c r="A900" s="140"/>
      <c r="B900" s="325"/>
      <c r="J900" s="4"/>
      <c r="K900" s="173"/>
    </row>
    <row r="901" spans="1:11" x14ac:dyDescent="0.2">
      <c r="A901" s="140"/>
      <c r="B901" s="325"/>
      <c r="J901" s="4"/>
      <c r="K901" s="173"/>
    </row>
    <row r="902" spans="1:11" x14ac:dyDescent="0.2">
      <c r="A902" s="140"/>
      <c r="B902" s="325"/>
      <c r="J902" s="4"/>
      <c r="K902" s="173"/>
    </row>
    <row r="903" spans="1:11" x14ac:dyDescent="0.2">
      <c r="A903" s="140"/>
      <c r="B903" s="325"/>
      <c r="J903" s="4"/>
      <c r="K903" s="173"/>
    </row>
    <row r="904" spans="1:11" x14ac:dyDescent="0.2">
      <c r="A904" s="140"/>
      <c r="B904" s="325"/>
      <c r="J904" s="4"/>
      <c r="K904" s="173"/>
    </row>
    <row r="905" spans="1:11" x14ac:dyDescent="0.2">
      <c r="A905" s="140"/>
      <c r="B905" s="325"/>
      <c r="J905" s="4"/>
      <c r="K905" s="173"/>
    </row>
    <row r="906" spans="1:11" x14ac:dyDescent="0.2">
      <c r="A906" s="140"/>
      <c r="B906" s="325"/>
      <c r="J906" s="4"/>
      <c r="K906" s="173"/>
    </row>
    <row r="907" spans="1:11" x14ac:dyDescent="0.2">
      <c r="A907" s="140"/>
      <c r="B907" s="325"/>
      <c r="J907" s="4"/>
      <c r="K907" s="173"/>
    </row>
    <row r="908" spans="1:11" x14ac:dyDescent="0.2">
      <c r="A908" s="140"/>
      <c r="B908" s="325"/>
      <c r="J908" s="4"/>
      <c r="K908" s="173"/>
    </row>
    <row r="909" spans="1:11" x14ac:dyDescent="0.2">
      <c r="A909" s="140"/>
      <c r="B909" s="325"/>
      <c r="J909" s="4"/>
      <c r="K909" s="173"/>
    </row>
    <row r="910" spans="1:11" x14ac:dyDescent="0.2">
      <c r="A910" s="140"/>
      <c r="B910" s="325"/>
      <c r="J910" s="4"/>
      <c r="K910" s="173"/>
    </row>
    <row r="911" spans="1:11" x14ac:dyDescent="0.2">
      <c r="A911" s="140"/>
      <c r="B911" s="325"/>
      <c r="J911" s="4"/>
      <c r="K911" s="173"/>
    </row>
    <row r="912" spans="1:11" x14ac:dyDescent="0.2">
      <c r="A912" s="140"/>
      <c r="B912" s="325"/>
      <c r="J912" s="4"/>
      <c r="K912" s="173"/>
    </row>
    <row r="913" spans="1:11" x14ac:dyDescent="0.2">
      <c r="A913" s="140"/>
      <c r="B913" s="325"/>
      <c r="J913" s="4"/>
      <c r="K913" s="173"/>
    </row>
    <row r="914" spans="1:11" x14ac:dyDescent="0.2">
      <c r="A914" s="140"/>
      <c r="B914" s="325"/>
      <c r="J914" s="4"/>
      <c r="K914" s="173"/>
    </row>
    <row r="915" spans="1:11" x14ac:dyDescent="0.2">
      <c r="A915" s="140"/>
      <c r="B915" s="325"/>
      <c r="J915" s="4"/>
      <c r="K915" s="173"/>
    </row>
    <row r="916" spans="1:11" x14ac:dyDescent="0.2">
      <c r="A916" s="140"/>
      <c r="B916" s="325"/>
      <c r="J916" s="4"/>
      <c r="K916" s="173"/>
    </row>
    <row r="917" spans="1:11" x14ac:dyDescent="0.2">
      <c r="A917" s="140"/>
      <c r="B917" s="325"/>
      <c r="J917" s="4"/>
      <c r="K917" s="173"/>
    </row>
    <row r="918" spans="1:11" x14ac:dyDescent="0.2">
      <c r="A918" s="140"/>
      <c r="B918" s="325"/>
      <c r="J918" s="4"/>
      <c r="K918" s="173"/>
    </row>
    <row r="919" spans="1:11" x14ac:dyDescent="0.2">
      <c r="A919" s="140"/>
      <c r="B919" s="325"/>
      <c r="J919" s="4"/>
      <c r="K919" s="173"/>
    </row>
    <row r="920" spans="1:11" x14ac:dyDescent="0.2">
      <c r="A920" s="140"/>
      <c r="B920" s="325"/>
      <c r="J920" s="4"/>
      <c r="K920" s="173"/>
    </row>
    <row r="921" spans="1:11" x14ac:dyDescent="0.2">
      <c r="A921" s="140"/>
      <c r="B921" s="325"/>
      <c r="J921" s="4"/>
      <c r="K921" s="173"/>
    </row>
    <row r="922" spans="1:11" x14ac:dyDescent="0.2">
      <c r="A922" s="140"/>
      <c r="B922" s="325"/>
      <c r="J922" s="4"/>
      <c r="K922" s="173"/>
    </row>
    <row r="923" spans="1:11" x14ac:dyDescent="0.2">
      <c r="A923" s="140"/>
      <c r="B923" s="325"/>
      <c r="J923" s="4"/>
      <c r="K923" s="173"/>
    </row>
    <row r="924" spans="1:11" x14ac:dyDescent="0.2">
      <c r="A924" s="140"/>
      <c r="B924" s="325"/>
      <c r="J924" s="4"/>
      <c r="K924" s="173"/>
    </row>
    <row r="925" spans="1:11" x14ac:dyDescent="0.2">
      <c r="A925" s="140"/>
      <c r="B925" s="325"/>
      <c r="J925" s="4"/>
      <c r="K925" s="173"/>
    </row>
    <row r="926" spans="1:11" x14ac:dyDescent="0.2">
      <c r="A926" s="140"/>
      <c r="B926" s="325"/>
      <c r="J926" s="4"/>
      <c r="K926" s="173"/>
    </row>
    <row r="927" spans="1:11" x14ac:dyDescent="0.2">
      <c r="A927" s="140"/>
      <c r="B927" s="325"/>
      <c r="J927" s="4"/>
      <c r="K927" s="173"/>
    </row>
    <row r="928" spans="1:11" x14ac:dyDescent="0.2">
      <c r="A928" s="140"/>
      <c r="B928" s="325"/>
      <c r="J928" s="4"/>
      <c r="K928" s="173"/>
    </row>
    <row r="929" spans="1:11" x14ac:dyDescent="0.2">
      <c r="A929" s="140"/>
      <c r="B929" s="325"/>
      <c r="J929" s="4"/>
      <c r="K929" s="173"/>
    </row>
    <row r="930" spans="1:11" x14ac:dyDescent="0.2">
      <c r="A930" s="140"/>
      <c r="B930" s="325"/>
      <c r="J930" s="4"/>
      <c r="K930" s="173"/>
    </row>
    <row r="931" spans="1:11" x14ac:dyDescent="0.2">
      <c r="A931" s="140"/>
      <c r="B931" s="325"/>
      <c r="J931" s="4"/>
      <c r="K931" s="173"/>
    </row>
    <row r="932" spans="1:11" x14ac:dyDescent="0.2">
      <c r="A932" s="140"/>
      <c r="B932" s="325"/>
      <c r="J932" s="4"/>
      <c r="K932" s="173"/>
    </row>
    <row r="933" spans="1:11" x14ac:dyDescent="0.2">
      <c r="A933" s="140"/>
      <c r="B933" s="325"/>
      <c r="J933" s="4"/>
      <c r="K933" s="173"/>
    </row>
    <row r="934" spans="1:11" x14ac:dyDescent="0.2">
      <c r="A934" s="140"/>
      <c r="B934" s="325"/>
      <c r="J934" s="4"/>
      <c r="K934" s="173"/>
    </row>
    <row r="935" spans="1:11" x14ac:dyDescent="0.2">
      <c r="A935" s="140"/>
      <c r="B935" s="325"/>
      <c r="J935" s="4"/>
      <c r="K935" s="173"/>
    </row>
    <row r="936" spans="1:11" x14ac:dyDescent="0.2">
      <c r="A936" s="140"/>
      <c r="B936" s="325"/>
      <c r="J936" s="4"/>
      <c r="K936" s="173"/>
    </row>
    <row r="937" spans="1:11" x14ac:dyDescent="0.2">
      <c r="A937" s="140"/>
      <c r="B937" s="325"/>
      <c r="J937" s="4"/>
      <c r="K937" s="173"/>
    </row>
    <row r="938" spans="1:11" x14ac:dyDescent="0.2">
      <c r="A938" s="140"/>
      <c r="B938" s="325"/>
      <c r="J938" s="4"/>
      <c r="K938" s="173"/>
    </row>
    <row r="939" spans="1:11" x14ac:dyDescent="0.2">
      <c r="A939" s="140"/>
      <c r="B939" s="325"/>
      <c r="J939" s="4"/>
      <c r="K939" s="173"/>
    </row>
    <row r="940" spans="1:11" x14ac:dyDescent="0.2">
      <c r="A940" s="140"/>
      <c r="B940" s="325"/>
      <c r="J940" s="4"/>
      <c r="K940" s="173"/>
    </row>
    <row r="941" spans="1:11" x14ac:dyDescent="0.2">
      <c r="A941" s="140"/>
      <c r="B941" s="325"/>
      <c r="J941" s="4"/>
      <c r="K941" s="173"/>
    </row>
    <row r="942" spans="1:11" x14ac:dyDescent="0.2">
      <c r="A942" s="140"/>
      <c r="B942" s="325"/>
      <c r="J942" s="4"/>
      <c r="K942" s="173"/>
    </row>
    <row r="943" spans="1:11" x14ac:dyDescent="0.2">
      <c r="A943" s="140"/>
      <c r="B943" s="325"/>
      <c r="J943" s="4"/>
      <c r="K943" s="173"/>
    </row>
    <row r="944" spans="1:11" x14ac:dyDescent="0.2">
      <c r="A944" s="140"/>
      <c r="B944" s="325"/>
      <c r="J944" s="4"/>
      <c r="K944" s="173"/>
    </row>
    <row r="945" spans="1:11" x14ac:dyDescent="0.2">
      <c r="A945" s="140"/>
      <c r="B945" s="325"/>
      <c r="J945" s="4"/>
      <c r="K945" s="173"/>
    </row>
    <row r="946" spans="1:11" x14ac:dyDescent="0.2">
      <c r="A946" s="140"/>
      <c r="B946" s="325"/>
      <c r="J946" s="4"/>
      <c r="K946" s="173"/>
    </row>
    <row r="947" spans="1:11" x14ac:dyDescent="0.2">
      <c r="A947" s="140"/>
      <c r="B947" s="325"/>
      <c r="J947" s="4"/>
      <c r="K947" s="173"/>
    </row>
    <row r="948" spans="1:11" x14ac:dyDescent="0.2">
      <c r="A948" s="140"/>
      <c r="B948" s="325"/>
      <c r="J948" s="4"/>
      <c r="K948" s="173"/>
    </row>
    <row r="949" spans="1:11" x14ac:dyDescent="0.2">
      <c r="A949" s="140"/>
      <c r="B949" s="325"/>
      <c r="J949" s="4"/>
      <c r="K949" s="173"/>
    </row>
    <row r="950" spans="1:11" x14ac:dyDescent="0.2">
      <c r="A950" s="140"/>
      <c r="B950" s="325"/>
      <c r="J950" s="4"/>
      <c r="K950" s="173"/>
    </row>
    <row r="951" spans="1:11" x14ac:dyDescent="0.2">
      <c r="A951" s="140"/>
      <c r="B951" s="325"/>
      <c r="J951" s="4"/>
      <c r="K951" s="173"/>
    </row>
    <row r="952" spans="1:11" x14ac:dyDescent="0.2">
      <c r="A952" s="140"/>
      <c r="B952" s="325"/>
      <c r="J952" s="4"/>
      <c r="K952" s="173"/>
    </row>
    <row r="953" spans="1:11" x14ac:dyDescent="0.2">
      <c r="A953" s="140"/>
      <c r="B953" s="325"/>
      <c r="J953" s="4"/>
      <c r="K953" s="173"/>
    </row>
    <row r="954" spans="1:11" x14ac:dyDescent="0.2">
      <c r="A954" s="140"/>
      <c r="B954" s="325"/>
      <c r="J954" s="4"/>
      <c r="K954" s="173"/>
    </row>
    <row r="955" spans="1:11" x14ac:dyDescent="0.2">
      <c r="A955" s="140"/>
      <c r="B955" s="325"/>
      <c r="J955" s="4"/>
      <c r="K955" s="173"/>
    </row>
    <row r="956" spans="1:11" x14ac:dyDescent="0.2">
      <c r="A956" s="140"/>
      <c r="B956" s="325"/>
      <c r="J956" s="4"/>
      <c r="K956" s="173"/>
    </row>
    <row r="957" spans="1:11" x14ac:dyDescent="0.2">
      <c r="A957" s="140"/>
      <c r="B957" s="325"/>
      <c r="J957" s="4"/>
      <c r="K957" s="173"/>
    </row>
    <row r="958" spans="1:11" x14ac:dyDescent="0.2">
      <c r="A958" s="140"/>
      <c r="B958" s="325"/>
      <c r="J958" s="4"/>
      <c r="K958" s="173"/>
    </row>
    <row r="959" spans="1:11" x14ac:dyDescent="0.2">
      <c r="A959" s="140"/>
      <c r="B959" s="325"/>
      <c r="J959" s="4"/>
      <c r="K959" s="173"/>
    </row>
    <row r="960" spans="1:11" x14ac:dyDescent="0.2">
      <c r="A960" s="140"/>
      <c r="B960" s="325"/>
      <c r="J960" s="4"/>
      <c r="K960" s="173"/>
    </row>
    <row r="961" spans="1:11" x14ac:dyDescent="0.2">
      <c r="A961" s="140"/>
      <c r="B961" s="325"/>
      <c r="J961" s="4"/>
      <c r="K961" s="173"/>
    </row>
    <row r="962" spans="1:11" x14ac:dyDescent="0.2">
      <c r="A962" s="140"/>
      <c r="B962" s="325"/>
      <c r="J962" s="4"/>
      <c r="K962" s="173"/>
    </row>
    <row r="963" spans="1:11" x14ac:dyDescent="0.2">
      <c r="A963" s="140"/>
      <c r="B963" s="325"/>
      <c r="J963" s="4"/>
      <c r="K963" s="173"/>
    </row>
    <row r="964" spans="1:11" x14ac:dyDescent="0.2">
      <c r="A964" s="140"/>
      <c r="B964" s="325"/>
      <c r="J964" s="4"/>
      <c r="K964" s="173"/>
    </row>
    <row r="965" spans="1:11" x14ac:dyDescent="0.2">
      <c r="A965" s="140"/>
      <c r="B965" s="325"/>
      <c r="J965" s="4"/>
      <c r="K965" s="173"/>
    </row>
    <row r="966" spans="1:11" x14ac:dyDescent="0.2">
      <c r="A966" s="140"/>
      <c r="B966" s="325"/>
      <c r="J966" s="4"/>
      <c r="K966" s="173"/>
    </row>
    <row r="967" spans="1:11" x14ac:dyDescent="0.2">
      <c r="A967" s="140"/>
      <c r="B967" s="325"/>
      <c r="J967" s="4"/>
      <c r="K967" s="173"/>
    </row>
    <row r="968" spans="1:11" x14ac:dyDescent="0.2">
      <c r="A968" s="140"/>
      <c r="B968" s="325"/>
      <c r="J968" s="4"/>
      <c r="K968" s="173"/>
    </row>
    <row r="969" spans="1:11" x14ac:dyDescent="0.2">
      <c r="A969" s="140"/>
      <c r="B969" s="325"/>
      <c r="J969" s="4"/>
      <c r="K969" s="173"/>
    </row>
    <row r="970" spans="1:11" x14ac:dyDescent="0.2">
      <c r="A970" s="140"/>
      <c r="B970" s="325"/>
      <c r="J970" s="4"/>
      <c r="K970" s="173"/>
    </row>
    <row r="971" spans="1:11" x14ac:dyDescent="0.2">
      <c r="A971" s="140"/>
      <c r="B971" s="325"/>
      <c r="J971" s="4"/>
      <c r="K971" s="173"/>
    </row>
    <row r="972" spans="1:11" x14ac:dyDescent="0.2">
      <c r="A972" s="140"/>
      <c r="B972" s="325"/>
      <c r="J972" s="4"/>
      <c r="K972" s="173"/>
    </row>
    <row r="973" spans="1:11" x14ac:dyDescent="0.2">
      <c r="A973" s="140"/>
      <c r="B973" s="325"/>
      <c r="J973" s="4"/>
      <c r="K973" s="173"/>
    </row>
    <row r="974" spans="1:11" x14ac:dyDescent="0.2">
      <c r="A974" s="140"/>
      <c r="B974" s="325"/>
      <c r="J974" s="4"/>
      <c r="K974" s="173"/>
    </row>
    <row r="975" spans="1:11" x14ac:dyDescent="0.2">
      <c r="A975" s="140"/>
      <c r="B975" s="325"/>
      <c r="J975" s="4"/>
      <c r="K975" s="173"/>
    </row>
    <row r="976" spans="1:11" x14ac:dyDescent="0.2">
      <c r="A976" s="140"/>
      <c r="B976" s="325"/>
      <c r="J976" s="4"/>
      <c r="K976" s="173"/>
    </row>
    <row r="977" spans="1:11" x14ac:dyDescent="0.2">
      <c r="A977" s="140"/>
      <c r="B977" s="325"/>
      <c r="J977" s="4"/>
      <c r="K977" s="173"/>
    </row>
    <row r="978" spans="1:11" x14ac:dyDescent="0.2">
      <c r="A978" s="140"/>
      <c r="B978" s="325"/>
      <c r="J978" s="4"/>
      <c r="K978" s="173"/>
    </row>
    <row r="979" spans="1:11" x14ac:dyDescent="0.2">
      <c r="A979" s="140"/>
      <c r="B979" s="325"/>
      <c r="J979" s="4"/>
      <c r="K979" s="173"/>
    </row>
    <row r="980" spans="1:11" x14ac:dyDescent="0.2">
      <c r="A980" s="140"/>
      <c r="B980" s="325"/>
      <c r="J980" s="4"/>
      <c r="K980" s="173"/>
    </row>
    <row r="981" spans="1:11" x14ac:dyDescent="0.2">
      <c r="A981" s="140"/>
      <c r="B981" s="325"/>
      <c r="J981" s="4"/>
      <c r="K981" s="173"/>
    </row>
    <row r="982" spans="1:11" x14ac:dyDescent="0.2">
      <c r="A982" s="140"/>
      <c r="B982" s="325"/>
      <c r="J982" s="4"/>
      <c r="K982" s="173"/>
    </row>
    <row r="983" spans="1:11" x14ac:dyDescent="0.2">
      <c r="A983" s="140"/>
      <c r="B983" s="325"/>
      <c r="J983" s="4"/>
      <c r="K983" s="173"/>
    </row>
    <row r="984" spans="1:11" x14ac:dyDescent="0.2">
      <c r="A984" s="140"/>
      <c r="B984" s="325"/>
      <c r="J984" s="4"/>
      <c r="K984" s="173"/>
    </row>
    <row r="985" spans="1:11" x14ac:dyDescent="0.2">
      <c r="A985" s="140"/>
      <c r="B985" s="325"/>
      <c r="J985" s="4"/>
      <c r="K985" s="173"/>
    </row>
    <row r="986" spans="1:11" x14ac:dyDescent="0.2">
      <c r="A986" s="140"/>
      <c r="B986" s="325"/>
      <c r="J986" s="4"/>
      <c r="K986" s="173"/>
    </row>
    <row r="987" spans="1:11" x14ac:dyDescent="0.2">
      <c r="A987" s="140"/>
      <c r="B987" s="325"/>
      <c r="J987" s="4"/>
      <c r="K987" s="173"/>
    </row>
    <row r="988" spans="1:11" x14ac:dyDescent="0.2">
      <c r="A988" s="140"/>
      <c r="B988" s="325"/>
      <c r="J988" s="4"/>
      <c r="K988" s="173"/>
    </row>
    <row r="989" spans="1:11" x14ac:dyDescent="0.2">
      <c r="A989" s="140"/>
      <c r="B989" s="325"/>
      <c r="J989" s="4"/>
      <c r="K989" s="173"/>
    </row>
    <row r="990" spans="1:11" x14ac:dyDescent="0.2">
      <c r="A990" s="140"/>
      <c r="B990" s="325"/>
      <c r="J990" s="4"/>
      <c r="K990" s="173"/>
    </row>
    <row r="991" spans="1:11" x14ac:dyDescent="0.2">
      <c r="A991" s="140"/>
      <c r="B991" s="325"/>
      <c r="J991" s="4"/>
      <c r="K991" s="173"/>
    </row>
    <row r="992" spans="1:11" x14ac:dyDescent="0.2">
      <c r="A992" s="140"/>
      <c r="B992" s="325"/>
      <c r="J992" s="4"/>
      <c r="K992" s="173"/>
    </row>
    <row r="993" spans="1:11" x14ac:dyDescent="0.2">
      <c r="A993" s="140"/>
      <c r="B993" s="325"/>
      <c r="J993" s="4"/>
      <c r="K993" s="173"/>
    </row>
    <row r="994" spans="1:11" x14ac:dyDescent="0.2">
      <c r="A994" s="140"/>
      <c r="B994" s="325"/>
      <c r="J994" s="4"/>
      <c r="K994" s="173"/>
    </row>
    <row r="995" spans="1:11" x14ac:dyDescent="0.2">
      <c r="A995" s="140"/>
      <c r="B995" s="325"/>
      <c r="J995" s="4"/>
      <c r="K995" s="173"/>
    </row>
    <row r="996" spans="1:11" x14ac:dyDescent="0.2">
      <c r="A996" s="140"/>
      <c r="B996" s="325"/>
      <c r="J996" s="4"/>
      <c r="K996" s="173"/>
    </row>
    <row r="997" spans="1:11" x14ac:dyDescent="0.2">
      <c r="A997" s="140"/>
      <c r="B997" s="325"/>
      <c r="J997" s="4"/>
      <c r="K997" s="173"/>
    </row>
    <row r="998" spans="1:11" x14ac:dyDescent="0.2">
      <c r="A998" s="140"/>
      <c r="B998" s="325"/>
      <c r="J998" s="4"/>
      <c r="K998" s="173"/>
    </row>
    <row r="999" spans="1:11" x14ac:dyDescent="0.2">
      <c r="A999" s="140"/>
      <c r="B999" s="325"/>
      <c r="J999" s="4"/>
      <c r="K999" s="173"/>
    </row>
    <row r="1000" spans="1:11" x14ac:dyDescent="0.2">
      <c r="A1000" s="140"/>
      <c r="B1000" s="325"/>
      <c r="J1000" s="4"/>
      <c r="K1000" s="173"/>
    </row>
    <row r="1001" spans="1:11" x14ac:dyDescent="0.2">
      <c r="A1001" s="140"/>
      <c r="B1001" s="325"/>
      <c r="J1001" s="4"/>
      <c r="K1001" s="173"/>
    </row>
    <row r="1002" spans="1:11" x14ac:dyDescent="0.2">
      <c r="A1002" s="140"/>
      <c r="B1002" s="325"/>
      <c r="J1002" s="4"/>
      <c r="K1002" s="173"/>
    </row>
    <row r="1003" spans="1:11" x14ac:dyDescent="0.2">
      <c r="A1003" s="140"/>
      <c r="B1003" s="325"/>
      <c r="J1003" s="4"/>
      <c r="K1003" s="173"/>
    </row>
    <row r="1004" spans="1:11" x14ac:dyDescent="0.2">
      <c r="A1004" s="140"/>
      <c r="B1004" s="325"/>
      <c r="J1004" s="4"/>
      <c r="K1004" s="173"/>
    </row>
    <row r="1005" spans="1:11" x14ac:dyDescent="0.2">
      <c r="A1005" s="140"/>
      <c r="B1005" s="325"/>
      <c r="J1005" s="4"/>
      <c r="K1005" s="173"/>
    </row>
    <row r="1006" spans="1:11" x14ac:dyDescent="0.2">
      <c r="A1006" s="140"/>
      <c r="B1006" s="325"/>
      <c r="J1006" s="4"/>
      <c r="K1006" s="173"/>
    </row>
    <row r="1007" spans="1:11" x14ac:dyDescent="0.2">
      <c r="A1007" s="140"/>
      <c r="B1007" s="325"/>
      <c r="J1007" s="4"/>
      <c r="K1007" s="173"/>
    </row>
    <row r="1008" spans="1:11" x14ac:dyDescent="0.2">
      <c r="A1008" s="140"/>
      <c r="B1008" s="325"/>
      <c r="J1008" s="4"/>
      <c r="K1008" s="173"/>
    </row>
    <row r="1009" spans="1:11" x14ac:dyDescent="0.2">
      <c r="A1009" s="140"/>
      <c r="B1009" s="325"/>
      <c r="J1009" s="4"/>
      <c r="K1009" s="173"/>
    </row>
    <row r="1010" spans="1:11" x14ac:dyDescent="0.2">
      <c r="A1010" s="140"/>
      <c r="B1010" s="325"/>
      <c r="J1010" s="4"/>
      <c r="K1010" s="173"/>
    </row>
    <row r="1011" spans="1:11" x14ac:dyDescent="0.2">
      <c r="A1011" s="140"/>
      <c r="B1011" s="325"/>
      <c r="J1011" s="4"/>
      <c r="K1011" s="173"/>
    </row>
    <row r="1012" spans="1:11" x14ac:dyDescent="0.2">
      <c r="A1012" s="140"/>
      <c r="B1012" s="325"/>
      <c r="J1012" s="4"/>
      <c r="K1012" s="173"/>
    </row>
    <row r="1013" spans="1:11" x14ac:dyDescent="0.2">
      <c r="A1013" s="140"/>
      <c r="B1013" s="325"/>
      <c r="J1013" s="4"/>
      <c r="K1013" s="173"/>
    </row>
    <row r="1014" spans="1:11" x14ac:dyDescent="0.2">
      <c r="A1014" s="140"/>
      <c r="B1014" s="325"/>
      <c r="J1014" s="4"/>
      <c r="K1014" s="173"/>
    </row>
    <row r="1015" spans="1:11" x14ac:dyDescent="0.2">
      <c r="A1015" s="140"/>
      <c r="B1015" s="325"/>
      <c r="J1015" s="4"/>
      <c r="K1015" s="173"/>
    </row>
    <row r="1016" spans="1:11" x14ac:dyDescent="0.2">
      <c r="A1016" s="140"/>
      <c r="B1016" s="325"/>
      <c r="J1016" s="4"/>
      <c r="K1016" s="173"/>
    </row>
    <row r="1017" spans="1:11" x14ac:dyDescent="0.2">
      <c r="A1017" s="140"/>
      <c r="B1017" s="325"/>
      <c r="J1017" s="4"/>
      <c r="K1017" s="173"/>
    </row>
    <row r="1018" spans="1:11" x14ac:dyDescent="0.2">
      <c r="A1018" s="140"/>
      <c r="B1018" s="325"/>
      <c r="J1018" s="4"/>
      <c r="K1018" s="173"/>
    </row>
    <row r="1019" spans="1:11" x14ac:dyDescent="0.2">
      <c r="A1019" s="140"/>
      <c r="B1019" s="325"/>
      <c r="J1019" s="4"/>
      <c r="K1019" s="173"/>
    </row>
    <row r="1020" spans="1:11" x14ac:dyDescent="0.2">
      <c r="A1020" s="140"/>
      <c r="B1020" s="325"/>
      <c r="J1020" s="4"/>
      <c r="K1020" s="173"/>
    </row>
    <row r="1021" spans="1:11" x14ac:dyDescent="0.2">
      <c r="A1021" s="140"/>
      <c r="B1021" s="325"/>
      <c r="J1021" s="4"/>
      <c r="K1021" s="173"/>
    </row>
    <row r="1022" spans="1:11" x14ac:dyDescent="0.2">
      <c r="A1022" s="140"/>
      <c r="B1022" s="325"/>
      <c r="J1022" s="4"/>
      <c r="K1022" s="173"/>
    </row>
    <row r="1023" spans="1:11" x14ac:dyDescent="0.2">
      <c r="A1023" s="140"/>
      <c r="B1023" s="325"/>
      <c r="J1023" s="4"/>
      <c r="K1023" s="173"/>
    </row>
    <row r="1024" spans="1:11" x14ac:dyDescent="0.2">
      <c r="A1024" s="140"/>
      <c r="B1024" s="325"/>
      <c r="J1024" s="4"/>
      <c r="K1024" s="173"/>
    </row>
    <row r="1025" spans="1:11" x14ac:dyDescent="0.2">
      <c r="A1025" s="140"/>
      <c r="B1025" s="325"/>
      <c r="J1025" s="4"/>
      <c r="K1025" s="173"/>
    </row>
    <row r="1026" spans="1:11" x14ac:dyDescent="0.2">
      <c r="A1026" s="140"/>
      <c r="B1026" s="325"/>
      <c r="J1026" s="4"/>
      <c r="K1026" s="173"/>
    </row>
    <row r="1027" spans="1:11" x14ac:dyDescent="0.2">
      <c r="A1027" s="140"/>
      <c r="B1027" s="325"/>
      <c r="J1027" s="4"/>
      <c r="K1027" s="173"/>
    </row>
    <row r="1028" spans="1:11" x14ac:dyDescent="0.2">
      <c r="A1028" s="140"/>
      <c r="B1028" s="325"/>
      <c r="J1028" s="4"/>
      <c r="K1028" s="173"/>
    </row>
    <row r="1029" spans="1:11" x14ac:dyDescent="0.2">
      <c r="A1029" s="140"/>
      <c r="B1029" s="325"/>
      <c r="J1029" s="4"/>
      <c r="K1029" s="173"/>
    </row>
    <row r="1030" spans="1:11" x14ac:dyDescent="0.2">
      <c r="A1030" s="140"/>
      <c r="B1030" s="325"/>
      <c r="J1030" s="4"/>
      <c r="K1030" s="173"/>
    </row>
    <row r="1031" spans="1:11" x14ac:dyDescent="0.2">
      <c r="A1031" s="140"/>
      <c r="B1031" s="325"/>
      <c r="J1031" s="4"/>
      <c r="K1031" s="173"/>
    </row>
    <row r="1032" spans="1:11" x14ac:dyDescent="0.2">
      <c r="A1032" s="140"/>
      <c r="B1032" s="325"/>
      <c r="J1032" s="4"/>
      <c r="K1032" s="173"/>
    </row>
    <row r="1033" spans="1:11" x14ac:dyDescent="0.2">
      <c r="A1033" s="140"/>
      <c r="B1033" s="325"/>
      <c r="J1033" s="4"/>
      <c r="K1033" s="173"/>
    </row>
    <row r="1034" spans="1:11" x14ac:dyDescent="0.2">
      <c r="A1034" s="140"/>
      <c r="B1034" s="325"/>
      <c r="J1034" s="4"/>
      <c r="K1034" s="173"/>
    </row>
    <row r="1035" spans="1:11" x14ac:dyDescent="0.2">
      <c r="A1035" s="140"/>
      <c r="B1035" s="325"/>
      <c r="J1035" s="4"/>
      <c r="K1035" s="173"/>
    </row>
    <row r="1036" spans="1:11" x14ac:dyDescent="0.2">
      <c r="A1036" s="140"/>
      <c r="B1036" s="325"/>
      <c r="J1036" s="4"/>
      <c r="K1036" s="173"/>
    </row>
    <row r="1037" spans="1:11" x14ac:dyDescent="0.2">
      <c r="A1037" s="140"/>
      <c r="B1037" s="325"/>
      <c r="J1037" s="4"/>
      <c r="K1037" s="173"/>
    </row>
    <row r="1038" spans="1:11" x14ac:dyDescent="0.2">
      <c r="A1038" s="140"/>
      <c r="B1038" s="325"/>
      <c r="J1038" s="4"/>
      <c r="K1038" s="173"/>
    </row>
    <row r="1039" spans="1:11" x14ac:dyDescent="0.2">
      <c r="A1039" s="140"/>
      <c r="B1039" s="325"/>
      <c r="J1039" s="4"/>
      <c r="K1039" s="173"/>
    </row>
    <row r="1040" spans="1:11" x14ac:dyDescent="0.2">
      <c r="A1040" s="140"/>
      <c r="B1040" s="325"/>
      <c r="J1040" s="4"/>
      <c r="K1040" s="173"/>
    </row>
    <row r="1041" spans="1:11" x14ac:dyDescent="0.2">
      <c r="A1041" s="140"/>
      <c r="B1041" s="325"/>
      <c r="J1041" s="4"/>
      <c r="K1041" s="173"/>
    </row>
    <row r="1042" spans="1:11" x14ac:dyDescent="0.2">
      <c r="A1042" s="140"/>
      <c r="B1042" s="325"/>
      <c r="J1042" s="4"/>
      <c r="K1042" s="173"/>
    </row>
    <row r="1043" spans="1:11" x14ac:dyDescent="0.2">
      <c r="A1043" s="140"/>
      <c r="B1043" s="325"/>
      <c r="J1043" s="4"/>
      <c r="K1043" s="173"/>
    </row>
    <row r="1044" spans="1:11" x14ac:dyDescent="0.2">
      <c r="A1044" s="140"/>
      <c r="B1044" s="325"/>
      <c r="J1044" s="4"/>
      <c r="K1044" s="173"/>
    </row>
    <row r="1045" spans="1:11" x14ac:dyDescent="0.2">
      <c r="A1045" s="140"/>
      <c r="B1045" s="325"/>
      <c r="J1045" s="4"/>
      <c r="K1045" s="173"/>
    </row>
    <row r="1046" spans="1:11" x14ac:dyDescent="0.2">
      <c r="A1046" s="140"/>
      <c r="B1046" s="325"/>
      <c r="J1046" s="4"/>
      <c r="K1046" s="173"/>
    </row>
    <row r="1047" spans="1:11" x14ac:dyDescent="0.2">
      <c r="A1047" s="140"/>
      <c r="B1047" s="325"/>
      <c r="J1047" s="4"/>
      <c r="K1047" s="173"/>
    </row>
    <row r="1048" spans="1:11" x14ac:dyDescent="0.2">
      <c r="A1048" s="140"/>
      <c r="B1048" s="325"/>
      <c r="J1048" s="4"/>
      <c r="K1048" s="173"/>
    </row>
    <row r="1049" spans="1:11" x14ac:dyDescent="0.2">
      <c r="A1049" s="140"/>
      <c r="B1049" s="325"/>
      <c r="J1049" s="4"/>
      <c r="K1049" s="173"/>
    </row>
    <row r="1050" spans="1:11" x14ac:dyDescent="0.2">
      <c r="A1050" s="140"/>
      <c r="B1050" s="325"/>
      <c r="J1050" s="4"/>
      <c r="K1050" s="173"/>
    </row>
    <row r="1051" spans="1:11" x14ac:dyDescent="0.2">
      <c r="A1051" s="140"/>
      <c r="B1051" s="325"/>
      <c r="J1051" s="4"/>
      <c r="K1051" s="173"/>
    </row>
    <row r="1052" spans="1:11" x14ac:dyDescent="0.2">
      <c r="A1052" s="140"/>
      <c r="B1052" s="325"/>
      <c r="J1052" s="4"/>
      <c r="K1052" s="173"/>
    </row>
    <row r="1053" spans="1:11" x14ac:dyDescent="0.2">
      <c r="A1053" s="140"/>
      <c r="B1053" s="325"/>
      <c r="J1053" s="4"/>
      <c r="K1053" s="173"/>
    </row>
    <row r="1054" spans="1:11" x14ac:dyDescent="0.2">
      <c r="A1054" s="140"/>
      <c r="B1054" s="325"/>
      <c r="J1054" s="4"/>
      <c r="K1054" s="173"/>
    </row>
    <row r="1055" spans="1:11" x14ac:dyDescent="0.2">
      <c r="A1055" s="140"/>
      <c r="B1055" s="325"/>
      <c r="J1055" s="4"/>
      <c r="K1055" s="173"/>
    </row>
    <row r="1056" spans="1:11" x14ac:dyDescent="0.2">
      <c r="A1056" s="140"/>
      <c r="B1056" s="325"/>
      <c r="J1056" s="4"/>
      <c r="K1056" s="173"/>
    </row>
    <row r="1057" spans="1:11" x14ac:dyDescent="0.2">
      <c r="A1057" s="140"/>
      <c r="B1057" s="325"/>
      <c r="J1057" s="4"/>
      <c r="K1057" s="173"/>
    </row>
    <row r="1058" spans="1:11" x14ac:dyDescent="0.2">
      <c r="A1058" s="140"/>
      <c r="B1058" s="325"/>
      <c r="J1058" s="4"/>
      <c r="K1058" s="173"/>
    </row>
    <row r="1059" spans="1:11" x14ac:dyDescent="0.2">
      <c r="A1059" s="140"/>
      <c r="B1059" s="325"/>
      <c r="J1059" s="4"/>
      <c r="K1059" s="173"/>
    </row>
    <row r="1060" spans="1:11" x14ac:dyDescent="0.2">
      <c r="A1060" s="140"/>
      <c r="B1060" s="325"/>
      <c r="J1060" s="4"/>
      <c r="K1060" s="173"/>
    </row>
    <row r="1061" spans="1:11" x14ac:dyDescent="0.2">
      <c r="A1061" s="140"/>
      <c r="B1061" s="325"/>
      <c r="J1061" s="4"/>
      <c r="K1061" s="173"/>
    </row>
    <row r="1062" spans="1:11" x14ac:dyDescent="0.2">
      <c r="A1062" s="140"/>
      <c r="B1062" s="325"/>
      <c r="J1062" s="4"/>
      <c r="K1062" s="173"/>
    </row>
    <row r="1063" spans="1:11" x14ac:dyDescent="0.2">
      <c r="A1063" s="140"/>
      <c r="B1063" s="325"/>
      <c r="J1063" s="4"/>
      <c r="K1063" s="173"/>
    </row>
    <row r="1064" spans="1:11" x14ac:dyDescent="0.2">
      <c r="A1064" s="140"/>
      <c r="B1064" s="325"/>
      <c r="J1064" s="4"/>
      <c r="K1064" s="173"/>
    </row>
    <row r="1065" spans="1:11" x14ac:dyDescent="0.2">
      <c r="A1065" s="140"/>
      <c r="B1065" s="325"/>
      <c r="J1065" s="4"/>
      <c r="K1065" s="173"/>
    </row>
    <row r="1066" spans="1:11" x14ac:dyDescent="0.2">
      <c r="A1066" s="140"/>
      <c r="B1066" s="325"/>
      <c r="J1066" s="4"/>
      <c r="K1066" s="173"/>
    </row>
    <row r="1067" spans="1:11" x14ac:dyDescent="0.2">
      <c r="A1067" s="140"/>
      <c r="B1067" s="325"/>
      <c r="J1067" s="4"/>
      <c r="K1067" s="173"/>
    </row>
    <row r="1068" spans="1:11" x14ac:dyDescent="0.2">
      <c r="A1068" s="140"/>
      <c r="B1068" s="325"/>
      <c r="J1068" s="4"/>
      <c r="K1068" s="173"/>
    </row>
    <row r="1069" spans="1:11" x14ac:dyDescent="0.2">
      <c r="A1069" s="140"/>
      <c r="B1069" s="325"/>
      <c r="J1069" s="4"/>
      <c r="K1069" s="173"/>
    </row>
    <row r="1070" spans="1:11" x14ac:dyDescent="0.2">
      <c r="A1070" s="140"/>
      <c r="B1070" s="325"/>
      <c r="J1070" s="4"/>
      <c r="K1070" s="173"/>
    </row>
    <row r="1071" spans="1:11" x14ac:dyDescent="0.2">
      <c r="A1071" s="140"/>
      <c r="B1071" s="325"/>
      <c r="J1071" s="4"/>
      <c r="K1071" s="173"/>
    </row>
    <row r="1072" spans="1:11" x14ac:dyDescent="0.2">
      <c r="A1072" s="140"/>
      <c r="B1072" s="325"/>
      <c r="J1072" s="4"/>
      <c r="K1072" s="173"/>
    </row>
    <row r="1073" spans="1:11" x14ac:dyDescent="0.2">
      <c r="A1073" s="140"/>
      <c r="B1073" s="325"/>
      <c r="J1073" s="4"/>
      <c r="K1073" s="173"/>
    </row>
    <row r="1074" spans="1:11" x14ac:dyDescent="0.2">
      <c r="A1074" s="140"/>
      <c r="B1074" s="325"/>
      <c r="J1074" s="4"/>
      <c r="K1074" s="173"/>
    </row>
    <row r="1075" spans="1:11" x14ac:dyDescent="0.2">
      <c r="A1075" s="140"/>
      <c r="B1075" s="325"/>
      <c r="J1075" s="4"/>
      <c r="K1075" s="173"/>
    </row>
    <row r="1076" spans="1:11" x14ac:dyDescent="0.2">
      <c r="A1076" s="140"/>
      <c r="B1076" s="325"/>
      <c r="J1076" s="4"/>
      <c r="K1076" s="173"/>
    </row>
    <row r="1077" spans="1:11" x14ac:dyDescent="0.2">
      <c r="A1077" s="140"/>
      <c r="B1077" s="325"/>
      <c r="J1077" s="4"/>
      <c r="K1077" s="173"/>
    </row>
    <row r="1078" spans="1:11" x14ac:dyDescent="0.2">
      <c r="A1078" s="140"/>
      <c r="B1078" s="325"/>
      <c r="J1078" s="4"/>
      <c r="K1078" s="173"/>
    </row>
    <row r="1079" spans="1:11" x14ac:dyDescent="0.2">
      <c r="A1079" s="140"/>
      <c r="B1079" s="325"/>
      <c r="J1079" s="4"/>
      <c r="K1079" s="173"/>
    </row>
    <row r="1080" spans="1:11" x14ac:dyDescent="0.2">
      <c r="A1080" s="140"/>
      <c r="B1080" s="325"/>
      <c r="J1080" s="4"/>
      <c r="K1080" s="173"/>
    </row>
    <row r="1081" spans="1:11" x14ac:dyDescent="0.2">
      <c r="A1081" s="140"/>
      <c r="B1081" s="325"/>
      <c r="J1081" s="4"/>
      <c r="K1081" s="173"/>
    </row>
    <row r="1082" spans="1:11" x14ac:dyDescent="0.2">
      <c r="A1082" s="140"/>
      <c r="B1082" s="325"/>
      <c r="J1082" s="4"/>
      <c r="K1082" s="173"/>
    </row>
    <row r="1083" spans="1:11" x14ac:dyDescent="0.2">
      <c r="A1083" s="140"/>
      <c r="B1083" s="325"/>
      <c r="J1083" s="4"/>
      <c r="K1083" s="173"/>
    </row>
    <row r="1084" spans="1:11" x14ac:dyDescent="0.2">
      <c r="A1084" s="140"/>
      <c r="B1084" s="325"/>
      <c r="J1084" s="4"/>
      <c r="K1084" s="173"/>
    </row>
    <row r="1085" spans="1:11" x14ac:dyDescent="0.2">
      <c r="A1085" s="140"/>
      <c r="B1085" s="325"/>
      <c r="J1085" s="4"/>
      <c r="K1085" s="173"/>
    </row>
    <row r="1086" spans="1:11" x14ac:dyDescent="0.2">
      <c r="A1086" s="140"/>
      <c r="B1086" s="325"/>
      <c r="J1086" s="4"/>
      <c r="K1086" s="173"/>
    </row>
    <row r="1087" spans="1:11" x14ac:dyDescent="0.2">
      <c r="A1087" s="140"/>
      <c r="B1087" s="325"/>
      <c r="J1087" s="4"/>
      <c r="K1087" s="173"/>
    </row>
    <row r="1088" spans="1:11" x14ac:dyDescent="0.2">
      <c r="A1088" s="140"/>
      <c r="B1088" s="325"/>
      <c r="J1088" s="4"/>
      <c r="K1088" s="173"/>
    </row>
    <row r="1089" spans="1:11" x14ac:dyDescent="0.2">
      <c r="A1089" s="140"/>
      <c r="B1089" s="325"/>
      <c r="J1089" s="4"/>
      <c r="K1089" s="173"/>
    </row>
    <row r="1090" spans="1:11" x14ac:dyDescent="0.2">
      <c r="A1090" s="140"/>
      <c r="B1090" s="325"/>
      <c r="J1090" s="4"/>
      <c r="K1090" s="173"/>
    </row>
    <row r="1091" spans="1:11" x14ac:dyDescent="0.2">
      <c r="A1091" s="140"/>
      <c r="B1091" s="325"/>
      <c r="J1091" s="4"/>
      <c r="K1091" s="173"/>
    </row>
    <row r="1092" spans="1:11" x14ac:dyDescent="0.2">
      <c r="A1092" s="140"/>
      <c r="B1092" s="325"/>
      <c r="J1092" s="4"/>
      <c r="K1092" s="173"/>
    </row>
    <row r="1093" spans="1:11" x14ac:dyDescent="0.2">
      <c r="A1093" s="140"/>
      <c r="B1093" s="325"/>
      <c r="J1093" s="4"/>
      <c r="K1093" s="173"/>
    </row>
    <row r="1094" spans="1:11" x14ac:dyDescent="0.2">
      <c r="A1094" s="140"/>
      <c r="B1094" s="325"/>
      <c r="J1094" s="4"/>
      <c r="K1094" s="173"/>
    </row>
    <row r="1095" spans="1:11" x14ac:dyDescent="0.2">
      <c r="A1095" s="140"/>
      <c r="B1095" s="325"/>
      <c r="J1095" s="4"/>
      <c r="K1095" s="173"/>
    </row>
    <row r="1096" spans="1:11" x14ac:dyDescent="0.2">
      <c r="A1096" s="140"/>
      <c r="B1096" s="325"/>
      <c r="J1096" s="4"/>
      <c r="K1096" s="173"/>
    </row>
    <row r="1097" spans="1:11" x14ac:dyDescent="0.2">
      <c r="A1097" s="140"/>
      <c r="B1097" s="325"/>
      <c r="J1097" s="4"/>
      <c r="K1097" s="173"/>
    </row>
    <row r="1098" spans="1:11" x14ac:dyDescent="0.2">
      <c r="A1098" s="140"/>
      <c r="B1098" s="325"/>
      <c r="J1098" s="4"/>
      <c r="K1098" s="173"/>
    </row>
    <row r="1099" spans="1:11" x14ac:dyDescent="0.2">
      <c r="A1099" s="140"/>
      <c r="B1099" s="325"/>
      <c r="J1099" s="4"/>
      <c r="K1099" s="173"/>
    </row>
    <row r="1100" spans="1:11" x14ac:dyDescent="0.2">
      <c r="A1100" s="140"/>
      <c r="B1100" s="325"/>
      <c r="J1100" s="4"/>
      <c r="K1100" s="173"/>
    </row>
    <row r="1101" spans="1:11" x14ac:dyDescent="0.2">
      <c r="A1101" s="140"/>
      <c r="B1101" s="325"/>
      <c r="J1101" s="4"/>
      <c r="K1101" s="173"/>
    </row>
    <row r="1102" spans="1:11" x14ac:dyDescent="0.2">
      <c r="A1102" s="140"/>
      <c r="B1102" s="325"/>
      <c r="J1102" s="4"/>
      <c r="K1102" s="173"/>
    </row>
    <row r="1103" spans="1:11" x14ac:dyDescent="0.2">
      <c r="A1103" s="140"/>
      <c r="B1103" s="325"/>
      <c r="J1103" s="4"/>
      <c r="K1103" s="173"/>
    </row>
    <row r="1104" spans="1:11" x14ac:dyDescent="0.2">
      <c r="A1104" s="140"/>
      <c r="B1104" s="325"/>
      <c r="J1104" s="4"/>
      <c r="K1104" s="173"/>
    </row>
    <row r="1105" spans="1:11" x14ac:dyDescent="0.2">
      <c r="A1105" s="140"/>
      <c r="B1105" s="325"/>
      <c r="J1105" s="4"/>
      <c r="K1105" s="173"/>
    </row>
    <row r="1106" spans="1:11" x14ac:dyDescent="0.2">
      <c r="A1106" s="140"/>
      <c r="B1106" s="325"/>
      <c r="J1106" s="4"/>
      <c r="K1106" s="173"/>
    </row>
    <row r="1107" spans="1:11" x14ac:dyDescent="0.2">
      <c r="A1107" s="140"/>
      <c r="B1107" s="325"/>
      <c r="J1107" s="4"/>
      <c r="K1107" s="173"/>
    </row>
    <row r="1108" spans="1:11" x14ac:dyDescent="0.2">
      <c r="A1108" s="140"/>
      <c r="B1108" s="325"/>
      <c r="J1108" s="4"/>
      <c r="K1108" s="173"/>
    </row>
    <row r="1109" spans="1:11" x14ac:dyDescent="0.2">
      <c r="A1109" s="140"/>
      <c r="B1109" s="325"/>
      <c r="J1109" s="4"/>
      <c r="K1109" s="173"/>
    </row>
    <row r="1110" spans="1:11" x14ac:dyDescent="0.2">
      <c r="A1110" s="140"/>
      <c r="B1110" s="325"/>
      <c r="J1110" s="4"/>
      <c r="K1110" s="173"/>
    </row>
    <row r="1111" spans="1:11" x14ac:dyDescent="0.2">
      <c r="A1111" s="140"/>
      <c r="B1111" s="325"/>
      <c r="J1111" s="4"/>
      <c r="K1111" s="173"/>
    </row>
    <row r="1112" spans="1:11" x14ac:dyDescent="0.2">
      <c r="A1112" s="140"/>
      <c r="B1112" s="325"/>
      <c r="J1112" s="4"/>
      <c r="K1112" s="173"/>
    </row>
    <row r="1113" spans="1:11" x14ac:dyDescent="0.2">
      <c r="A1113" s="140"/>
      <c r="B1113" s="325"/>
      <c r="J1113" s="4"/>
      <c r="K1113" s="173"/>
    </row>
    <row r="1114" spans="1:11" x14ac:dyDescent="0.2">
      <c r="A1114" s="140"/>
      <c r="B1114" s="325"/>
      <c r="J1114" s="4"/>
      <c r="K1114" s="173"/>
    </row>
    <row r="1115" spans="1:11" x14ac:dyDescent="0.2">
      <c r="A1115" s="140"/>
      <c r="B1115" s="325"/>
      <c r="J1115" s="4"/>
      <c r="K1115" s="173"/>
    </row>
    <row r="1116" spans="1:11" x14ac:dyDescent="0.2">
      <c r="A1116" s="140"/>
      <c r="B1116" s="325"/>
      <c r="J1116" s="4"/>
      <c r="K1116" s="173"/>
    </row>
    <row r="1117" spans="1:11" x14ac:dyDescent="0.2">
      <c r="A1117" s="140"/>
      <c r="B1117" s="325"/>
      <c r="J1117" s="4"/>
      <c r="K1117" s="173"/>
    </row>
    <row r="1118" spans="1:11" x14ac:dyDescent="0.2">
      <c r="A1118" s="140"/>
      <c r="B1118" s="325"/>
      <c r="J1118" s="4"/>
      <c r="K1118" s="173"/>
    </row>
    <row r="1119" spans="1:11" x14ac:dyDescent="0.2">
      <c r="A1119" s="140"/>
      <c r="B1119" s="325"/>
      <c r="J1119" s="4"/>
      <c r="K1119" s="173"/>
    </row>
    <row r="1120" spans="1:11" x14ac:dyDescent="0.2">
      <c r="A1120" s="140"/>
      <c r="B1120" s="325"/>
      <c r="J1120" s="4"/>
      <c r="K1120" s="173"/>
    </row>
    <row r="1121" spans="1:11" x14ac:dyDescent="0.2">
      <c r="A1121" s="140"/>
      <c r="B1121" s="325"/>
      <c r="J1121" s="4"/>
      <c r="K1121" s="173"/>
    </row>
    <row r="1122" spans="1:11" x14ac:dyDescent="0.2">
      <c r="A1122" s="140"/>
      <c r="B1122" s="325"/>
      <c r="J1122" s="4"/>
      <c r="K1122" s="173"/>
    </row>
    <row r="1123" spans="1:11" x14ac:dyDescent="0.2">
      <c r="A1123" s="140"/>
      <c r="B1123" s="325"/>
      <c r="J1123" s="4"/>
      <c r="K1123" s="173"/>
    </row>
    <row r="1124" spans="1:11" x14ac:dyDescent="0.2">
      <c r="A1124" s="140"/>
      <c r="B1124" s="325"/>
      <c r="J1124" s="4"/>
      <c r="K1124" s="173"/>
    </row>
    <row r="1125" spans="1:11" x14ac:dyDescent="0.2">
      <c r="A1125" s="140"/>
      <c r="B1125" s="325"/>
      <c r="J1125" s="4"/>
      <c r="K1125" s="173"/>
    </row>
    <row r="1126" spans="1:11" x14ac:dyDescent="0.2">
      <c r="A1126" s="140"/>
      <c r="B1126" s="325"/>
      <c r="J1126" s="4"/>
      <c r="K1126" s="173"/>
    </row>
    <row r="1127" spans="1:11" x14ac:dyDescent="0.2">
      <c r="A1127" s="140"/>
      <c r="B1127" s="325"/>
      <c r="J1127" s="4"/>
      <c r="K1127" s="173"/>
    </row>
    <row r="1128" spans="1:11" x14ac:dyDescent="0.2">
      <c r="A1128" s="140"/>
      <c r="B1128" s="325"/>
      <c r="J1128" s="4"/>
      <c r="K1128" s="173"/>
    </row>
    <row r="1129" spans="1:11" x14ac:dyDescent="0.2">
      <c r="A1129" s="140"/>
      <c r="B1129" s="325"/>
      <c r="J1129" s="4"/>
      <c r="K1129" s="173"/>
    </row>
    <row r="1130" spans="1:11" x14ac:dyDescent="0.2">
      <c r="A1130" s="140"/>
      <c r="B1130" s="325"/>
      <c r="J1130" s="4"/>
      <c r="K1130" s="173"/>
    </row>
    <row r="1131" spans="1:11" x14ac:dyDescent="0.2">
      <c r="A1131" s="140"/>
      <c r="B1131" s="325"/>
      <c r="J1131" s="4"/>
      <c r="K1131" s="173"/>
    </row>
    <row r="1132" spans="1:11" x14ac:dyDescent="0.2">
      <c r="A1132" s="140"/>
      <c r="B1132" s="325"/>
      <c r="J1132" s="4"/>
      <c r="K1132" s="173"/>
    </row>
    <row r="1133" spans="1:11" x14ac:dyDescent="0.2">
      <c r="A1133" s="140"/>
      <c r="B1133" s="325"/>
      <c r="J1133" s="4"/>
      <c r="K1133" s="173"/>
    </row>
    <row r="1134" spans="1:11" x14ac:dyDescent="0.2">
      <c r="A1134" s="140"/>
      <c r="B1134" s="325"/>
      <c r="J1134" s="4"/>
      <c r="K1134" s="173"/>
    </row>
    <row r="1135" spans="1:11" x14ac:dyDescent="0.2">
      <c r="A1135" s="140"/>
      <c r="B1135" s="325"/>
      <c r="J1135" s="4"/>
      <c r="K1135" s="173"/>
    </row>
    <row r="1136" spans="1:11" x14ac:dyDescent="0.2">
      <c r="A1136" s="140"/>
      <c r="B1136" s="325"/>
      <c r="J1136" s="4"/>
      <c r="K1136" s="173"/>
    </row>
    <row r="1137" spans="1:11" x14ac:dyDescent="0.2">
      <c r="A1137" s="140"/>
      <c r="B1137" s="325"/>
      <c r="J1137" s="4"/>
      <c r="K1137" s="173"/>
    </row>
    <row r="1138" spans="1:11" x14ac:dyDescent="0.2">
      <c r="A1138" s="140"/>
      <c r="B1138" s="325"/>
      <c r="J1138" s="4"/>
      <c r="K1138" s="173"/>
    </row>
    <row r="1139" spans="1:11" x14ac:dyDescent="0.2">
      <c r="A1139" s="140"/>
      <c r="B1139" s="325"/>
      <c r="J1139" s="4"/>
      <c r="K1139" s="173"/>
    </row>
    <row r="1140" spans="1:11" x14ac:dyDescent="0.2">
      <c r="A1140" s="140"/>
      <c r="B1140" s="325"/>
      <c r="J1140" s="4"/>
      <c r="K1140" s="173"/>
    </row>
    <row r="1141" spans="1:11" x14ac:dyDescent="0.2">
      <c r="A1141" s="140"/>
      <c r="B1141" s="325"/>
      <c r="J1141" s="4"/>
      <c r="K1141" s="173"/>
    </row>
    <row r="1142" spans="1:11" x14ac:dyDescent="0.2">
      <c r="A1142" s="140"/>
      <c r="B1142" s="325"/>
      <c r="J1142" s="4"/>
      <c r="K1142" s="173"/>
    </row>
    <row r="1143" spans="1:11" x14ac:dyDescent="0.2">
      <c r="A1143" s="140"/>
      <c r="B1143" s="325"/>
      <c r="J1143" s="4"/>
      <c r="K1143" s="173"/>
    </row>
    <row r="1144" spans="1:11" x14ac:dyDescent="0.2">
      <c r="A1144" s="140"/>
      <c r="B1144" s="325"/>
      <c r="J1144" s="4"/>
      <c r="K1144" s="173"/>
    </row>
    <row r="1145" spans="1:11" x14ac:dyDescent="0.2">
      <c r="A1145" s="140"/>
      <c r="B1145" s="325"/>
      <c r="J1145" s="4"/>
      <c r="K1145" s="173"/>
    </row>
    <row r="1146" spans="1:11" x14ac:dyDescent="0.2">
      <c r="A1146" s="140"/>
      <c r="B1146" s="325"/>
      <c r="J1146" s="4"/>
      <c r="K1146" s="173"/>
    </row>
    <row r="1147" spans="1:11" x14ac:dyDescent="0.2">
      <c r="A1147" s="140"/>
      <c r="B1147" s="325"/>
      <c r="J1147" s="4"/>
      <c r="K1147" s="173"/>
    </row>
    <row r="1148" spans="1:11" x14ac:dyDescent="0.2">
      <c r="A1148" s="140"/>
      <c r="B1148" s="325"/>
      <c r="J1148" s="4"/>
      <c r="K1148" s="173"/>
    </row>
    <row r="1149" spans="1:11" x14ac:dyDescent="0.2">
      <c r="A1149" s="140"/>
      <c r="B1149" s="325"/>
      <c r="J1149" s="4"/>
      <c r="K1149" s="173"/>
    </row>
    <row r="1150" spans="1:11" x14ac:dyDescent="0.2">
      <c r="A1150" s="140"/>
      <c r="B1150" s="325"/>
      <c r="J1150" s="4"/>
      <c r="K1150" s="173"/>
    </row>
    <row r="1151" spans="1:11" x14ac:dyDescent="0.2">
      <c r="A1151" s="140"/>
      <c r="B1151" s="325"/>
      <c r="J1151" s="4"/>
      <c r="K1151" s="173"/>
    </row>
    <row r="1152" spans="1:11" x14ac:dyDescent="0.2">
      <c r="A1152" s="140"/>
      <c r="B1152" s="325"/>
      <c r="J1152" s="4"/>
      <c r="K1152" s="173"/>
    </row>
    <row r="1153" spans="1:11" x14ac:dyDescent="0.2">
      <c r="A1153" s="140"/>
      <c r="B1153" s="325"/>
      <c r="J1153" s="4"/>
      <c r="K1153" s="173"/>
    </row>
    <row r="1154" spans="1:11" x14ac:dyDescent="0.2">
      <c r="A1154" s="140"/>
      <c r="B1154" s="325"/>
      <c r="J1154" s="4"/>
      <c r="K1154" s="173"/>
    </row>
    <row r="1155" spans="1:11" x14ac:dyDescent="0.2">
      <c r="A1155" s="140"/>
      <c r="B1155" s="325"/>
      <c r="J1155" s="4"/>
      <c r="K1155" s="173"/>
    </row>
    <row r="1156" spans="1:11" x14ac:dyDescent="0.2">
      <c r="A1156" s="140"/>
      <c r="B1156" s="325"/>
      <c r="J1156" s="4"/>
      <c r="K1156" s="173"/>
    </row>
    <row r="1157" spans="1:11" x14ac:dyDescent="0.2">
      <c r="A1157" s="140"/>
      <c r="B1157" s="325"/>
      <c r="J1157" s="4"/>
      <c r="K1157" s="173"/>
    </row>
    <row r="1158" spans="1:11" x14ac:dyDescent="0.2">
      <c r="A1158" s="140"/>
      <c r="B1158" s="325"/>
      <c r="J1158" s="4"/>
      <c r="K1158" s="173"/>
    </row>
    <row r="1159" spans="1:11" x14ac:dyDescent="0.2">
      <c r="A1159" s="140"/>
      <c r="B1159" s="325"/>
      <c r="J1159" s="4"/>
      <c r="K1159" s="173"/>
    </row>
    <row r="1160" spans="1:11" x14ac:dyDescent="0.2">
      <c r="A1160" s="140"/>
      <c r="B1160" s="325"/>
      <c r="J1160" s="4"/>
      <c r="K1160" s="173"/>
    </row>
    <row r="1161" spans="1:11" x14ac:dyDescent="0.2">
      <c r="A1161" s="140"/>
      <c r="B1161" s="325"/>
      <c r="J1161" s="4"/>
      <c r="K1161" s="173"/>
    </row>
    <row r="1162" spans="1:11" x14ac:dyDescent="0.2">
      <c r="A1162" s="140"/>
      <c r="B1162" s="325"/>
      <c r="J1162" s="4"/>
      <c r="K1162" s="173"/>
    </row>
    <row r="1163" spans="1:11" x14ac:dyDescent="0.2">
      <c r="A1163" s="140"/>
      <c r="B1163" s="325"/>
      <c r="J1163" s="4"/>
      <c r="K1163" s="173"/>
    </row>
    <row r="1164" spans="1:11" x14ac:dyDescent="0.2">
      <c r="A1164" s="140"/>
      <c r="B1164" s="325"/>
      <c r="J1164" s="4"/>
      <c r="K1164" s="173"/>
    </row>
    <row r="1165" spans="1:11" x14ac:dyDescent="0.2">
      <c r="A1165" s="140"/>
      <c r="B1165" s="325"/>
      <c r="J1165" s="4"/>
      <c r="K1165" s="173"/>
    </row>
    <row r="1166" spans="1:11" x14ac:dyDescent="0.2">
      <c r="A1166" s="140"/>
      <c r="B1166" s="325"/>
      <c r="J1166" s="4"/>
      <c r="K1166" s="173"/>
    </row>
    <row r="1167" spans="1:11" x14ac:dyDescent="0.2">
      <c r="A1167" s="140"/>
      <c r="B1167" s="325"/>
      <c r="J1167" s="4"/>
      <c r="K1167" s="173"/>
    </row>
    <row r="1168" spans="1:11" x14ac:dyDescent="0.2">
      <c r="A1168" s="140"/>
      <c r="B1168" s="325"/>
      <c r="J1168" s="4"/>
      <c r="K1168" s="173"/>
    </row>
    <row r="1169" spans="1:11" x14ac:dyDescent="0.2">
      <c r="A1169" s="140"/>
      <c r="B1169" s="325"/>
      <c r="J1169" s="4"/>
      <c r="K1169" s="173"/>
    </row>
    <row r="1170" spans="1:11" x14ac:dyDescent="0.2">
      <c r="A1170" s="140"/>
      <c r="B1170" s="325"/>
      <c r="J1170" s="4"/>
      <c r="K1170" s="173"/>
    </row>
    <row r="1171" spans="1:11" x14ac:dyDescent="0.2">
      <c r="A1171" s="140"/>
      <c r="B1171" s="325"/>
      <c r="J1171" s="4"/>
      <c r="K1171" s="173"/>
    </row>
    <row r="1172" spans="1:11" x14ac:dyDescent="0.2">
      <c r="A1172" s="140"/>
      <c r="B1172" s="325"/>
      <c r="J1172" s="4"/>
      <c r="K1172" s="173"/>
    </row>
    <row r="1173" spans="1:11" x14ac:dyDescent="0.2">
      <c r="A1173" s="140"/>
      <c r="B1173" s="325"/>
      <c r="J1173" s="4"/>
      <c r="K1173" s="173"/>
    </row>
    <row r="1174" spans="1:11" x14ac:dyDescent="0.2">
      <c r="A1174" s="140"/>
      <c r="B1174" s="325"/>
      <c r="J1174" s="4"/>
      <c r="K1174" s="173"/>
    </row>
    <row r="1175" spans="1:11" x14ac:dyDescent="0.2">
      <c r="A1175" s="140"/>
      <c r="B1175" s="325"/>
      <c r="J1175" s="4"/>
      <c r="K1175" s="173"/>
    </row>
    <row r="1176" spans="1:11" x14ac:dyDescent="0.2">
      <c r="A1176" s="140"/>
      <c r="B1176" s="325"/>
      <c r="J1176" s="4"/>
      <c r="K1176" s="173"/>
    </row>
    <row r="1177" spans="1:11" x14ac:dyDescent="0.2">
      <c r="A1177" s="140"/>
      <c r="B1177" s="325"/>
      <c r="J1177" s="4"/>
      <c r="K1177" s="173"/>
    </row>
    <row r="1178" spans="1:11" x14ac:dyDescent="0.2">
      <c r="A1178" s="140"/>
      <c r="B1178" s="325"/>
      <c r="J1178" s="4"/>
      <c r="K1178" s="173"/>
    </row>
    <row r="1179" spans="1:11" x14ac:dyDescent="0.2">
      <c r="A1179" s="140"/>
      <c r="B1179" s="325"/>
      <c r="J1179" s="4"/>
      <c r="K1179" s="173"/>
    </row>
    <row r="1180" spans="1:11" x14ac:dyDescent="0.2">
      <c r="A1180" s="140"/>
      <c r="B1180" s="325"/>
      <c r="J1180" s="4"/>
      <c r="K1180" s="173"/>
    </row>
    <row r="1181" spans="1:11" x14ac:dyDescent="0.2">
      <c r="A1181" s="140"/>
      <c r="B1181" s="325"/>
      <c r="J1181" s="4"/>
      <c r="K1181" s="173"/>
    </row>
    <row r="1182" spans="1:11" x14ac:dyDescent="0.2">
      <c r="A1182" s="140"/>
      <c r="B1182" s="325"/>
      <c r="J1182" s="4"/>
      <c r="K1182" s="173"/>
    </row>
    <row r="1183" spans="1:11" x14ac:dyDescent="0.2">
      <c r="A1183" s="140"/>
      <c r="B1183" s="325"/>
      <c r="J1183" s="4"/>
      <c r="K1183" s="173"/>
    </row>
    <row r="1184" spans="1:11" x14ac:dyDescent="0.2">
      <c r="A1184" s="140"/>
      <c r="B1184" s="325"/>
      <c r="J1184" s="4"/>
      <c r="K1184" s="173"/>
    </row>
    <row r="1185" spans="1:11" x14ac:dyDescent="0.2">
      <c r="A1185" s="140"/>
      <c r="B1185" s="325"/>
      <c r="J1185" s="4"/>
      <c r="K1185" s="173"/>
    </row>
    <row r="1186" spans="1:11" x14ac:dyDescent="0.2">
      <c r="A1186" s="140"/>
      <c r="B1186" s="325"/>
      <c r="J1186" s="4"/>
      <c r="K1186" s="173"/>
    </row>
    <row r="1187" spans="1:11" x14ac:dyDescent="0.2">
      <c r="A1187" s="140"/>
      <c r="B1187" s="325"/>
      <c r="J1187" s="4"/>
      <c r="K1187" s="173"/>
    </row>
    <row r="1188" spans="1:11" x14ac:dyDescent="0.2">
      <c r="A1188" s="140"/>
      <c r="B1188" s="325"/>
      <c r="J1188" s="4"/>
      <c r="K1188" s="173"/>
    </row>
    <row r="1189" spans="1:11" x14ac:dyDescent="0.2">
      <c r="A1189" s="140"/>
      <c r="B1189" s="325"/>
      <c r="J1189" s="4"/>
      <c r="K1189" s="173"/>
    </row>
    <row r="1190" spans="1:11" x14ac:dyDescent="0.2">
      <c r="A1190" s="140"/>
      <c r="B1190" s="325"/>
      <c r="J1190" s="4"/>
      <c r="K1190" s="173"/>
    </row>
    <row r="1191" spans="1:11" x14ac:dyDescent="0.2">
      <c r="A1191" s="140"/>
      <c r="B1191" s="325"/>
      <c r="J1191" s="4"/>
      <c r="K1191" s="173"/>
    </row>
    <row r="1192" spans="1:11" x14ac:dyDescent="0.2">
      <c r="A1192" s="140"/>
      <c r="B1192" s="325"/>
      <c r="J1192" s="4"/>
      <c r="K1192" s="173"/>
    </row>
    <row r="1193" spans="1:11" x14ac:dyDescent="0.2">
      <c r="A1193" s="140"/>
      <c r="B1193" s="325"/>
      <c r="J1193" s="4"/>
      <c r="K1193" s="173"/>
    </row>
    <row r="1194" spans="1:11" x14ac:dyDescent="0.2">
      <c r="A1194" s="140"/>
      <c r="B1194" s="325"/>
      <c r="J1194" s="4"/>
      <c r="K1194" s="173"/>
    </row>
    <row r="1195" spans="1:11" x14ac:dyDescent="0.2">
      <c r="A1195" s="140"/>
      <c r="B1195" s="325"/>
      <c r="J1195" s="4"/>
      <c r="K1195" s="173"/>
    </row>
    <row r="1196" spans="1:11" x14ac:dyDescent="0.2">
      <c r="A1196" s="140"/>
      <c r="B1196" s="325"/>
      <c r="J1196" s="4"/>
      <c r="K1196" s="173"/>
    </row>
    <row r="1197" spans="1:11" x14ac:dyDescent="0.2">
      <c r="A1197" s="140"/>
      <c r="B1197" s="325"/>
      <c r="J1197" s="4"/>
      <c r="K1197" s="173"/>
    </row>
    <row r="1198" spans="1:11" x14ac:dyDescent="0.2">
      <c r="A1198" s="140"/>
      <c r="B1198" s="325"/>
      <c r="J1198" s="4"/>
      <c r="K1198" s="173"/>
    </row>
    <row r="1199" spans="1:11" x14ac:dyDescent="0.2">
      <c r="A1199" s="140"/>
      <c r="B1199" s="325"/>
      <c r="J1199" s="4"/>
      <c r="K1199" s="173"/>
    </row>
    <row r="1200" spans="1:11" x14ac:dyDescent="0.2">
      <c r="A1200" s="140"/>
      <c r="B1200" s="325"/>
      <c r="J1200" s="4"/>
      <c r="K1200" s="173"/>
    </row>
    <row r="1201" spans="1:11" x14ac:dyDescent="0.2">
      <c r="A1201" s="140"/>
      <c r="B1201" s="325"/>
      <c r="J1201" s="4"/>
      <c r="K1201" s="173"/>
    </row>
    <row r="1202" spans="1:11" x14ac:dyDescent="0.2">
      <c r="A1202" s="140"/>
      <c r="B1202" s="325"/>
      <c r="J1202" s="4"/>
      <c r="K1202" s="173"/>
    </row>
    <row r="1203" spans="1:11" x14ac:dyDescent="0.2">
      <c r="A1203" s="140"/>
      <c r="B1203" s="325"/>
      <c r="J1203" s="4"/>
      <c r="K1203" s="173"/>
    </row>
    <row r="1204" spans="1:11" x14ac:dyDescent="0.2">
      <c r="A1204" s="140"/>
      <c r="B1204" s="325"/>
      <c r="J1204" s="4"/>
      <c r="K1204" s="173"/>
    </row>
    <row r="1205" spans="1:11" x14ac:dyDescent="0.2">
      <c r="A1205" s="140"/>
      <c r="B1205" s="325"/>
      <c r="J1205" s="4"/>
      <c r="K1205" s="173"/>
    </row>
    <row r="1206" spans="1:11" x14ac:dyDescent="0.2">
      <c r="A1206" s="140"/>
      <c r="B1206" s="325"/>
      <c r="J1206" s="4"/>
      <c r="K1206" s="173"/>
    </row>
    <row r="1207" spans="1:11" x14ac:dyDescent="0.2">
      <c r="A1207" s="140"/>
      <c r="B1207" s="325"/>
      <c r="J1207" s="4"/>
      <c r="K1207" s="173"/>
    </row>
    <row r="1208" spans="1:11" x14ac:dyDescent="0.2">
      <c r="A1208" s="140"/>
      <c r="B1208" s="325"/>
      <c r="J1208" s="4"/>
      <c r="K1208" s="173"/>
    </row>
    <row r="1209" spans="1:11" x14ac:dyDescent="0.2">
      <c r="A1209" s="140"/>
      <c r="B1209" s="325"/>
      <c r="J1209" s="4"/>
      <c r="K1209" s="173"/>
    </row>
    <row r="1210" spans="1:11" x14ac:dyDescent="0.2">
      <c r="A1210" s="140"/>
      <c r="B1210" s="325"/>
      <c r="J1210" s="4"/>
      <c r="K1210" s="173"/>
    </row>
    <row r="1211" spans="1:11" x14ac:dyDescent="0.2">
      <c r="A1211" s="140"/>
      <c r="B1211" s="325"/>
      <c r="J1211" s="4"/>
      <c r="K1211" s="173"/>
    </row>
    <row r="1212" spans="1:11" x14ac:dyDescent="0.2">
      <c r="A1212" s="140"/>
      <c r="B1212" s="325"/>
      <c r="J1212" s="4"/>
      <c r="K1212" s="173"/>
    </row>
    <row r="1213" spans="1:11" x14ac:dyDescent="0.2">
      <c r="A1213" s="140"/>
      <c r="B1213" s="325"/>
      <c r="J1213" s="4"/>
      <c r="K1213" s="173"/>
    </row>
    <row r="1214" spans="1:11" x14ac:dyDescent="0.2">
      <c r="A1214" s="140"/>
      <c r="B1214" s="325"/>
      <c r="J1214" s="4"/>
      <c r="K1214" s="173"/>
    </row>
    <row r="1215" spans="1:11" x14ac:dyDescent="0.2">
      <c r="A1215" s="140"/>
      <c r="B1215" s="325"/>
      <c r="J1215" s="4"/>
      <c r="K1215" s="173"/>
    </row>
    <row r="1216" spans="1:11" x14ac:dyDescent="0.2">
      <c r="A1216" s="140"/>
      <c r="B1216" s="325"/>
      <c r="J1216" s="4"/>
      <c r="K1216" s="173"/>
    </row>
    <row r="1217" spans="1:11" x14ac:dyDescent="0.2">
      <c r="A1217" s="140"/>
      <c r="B1217" s="325"/>
      <c r="J1217" s="4"/>
      <c r="K1217" s="173"/>
    </row>
    <row r="1218" spans="1:11" x14ac:dyDescent="0.2">
      <c r="A1218" s="140"/>
      <c r="B1218" s="325"/>
      <c r="J1218" s="4"/>
      <c r="K1218" s="173"/>
    </row>
    <row r="1219" spans="1:11" x14ac:dyDescent="0.2">
      <c r="A1219" s="140"/>
      <c r="B1219" s="325"/>
      <c r="J1219" s="4"/>
      <c r="K1219" s="173"/>
    </row>
    <row r="1220" spans="1:11" x14ac:dyDescent="0.2">
      <c r="A1220" s="140"/>
      <c r="B1220" s="325"/>
      <c r="J1220" s="4"/>
      <c r="K1220" s="173"/>
    </row>
    <row r="1221" spans="1:11" x14ac:dyDescent="0.2">
      <c r="A1221" s="140"/>
      <c r="B1221" s="325"/>
      <c r="J1221" s="4"/>
      <c r="K1221" s="173"/>
    </row>
    <row r="1222" spans="1:11" x14ac:dyDescent="0.2">
      <c r="A1222" s="140"/>
      <c r="B1222" s="325"/>
      <c r="J1222" s="4"/>
      <c r="K1222" s="173"/>
    </row>
    <row r="1223" spans="1:11" x14ac:dyDescent="0.2">
      <c r="A1223" s="140"/>
      <c r="B1223" s="325"/>
      <c r="J1223" s="4"/>
      <c r="K1223" s="173"/>
    </row>
    <row r="1224" spans="1:11" x14ac:dyDescent="0.2">
      <c r="A1224" s="140"/>
      <c r="B1224" s="325"/>
      <c r="J1224" s="4"/>
      <c r="K1224" s="173"/>
    </row>
    <row r="1225" spans="1:11" x14ac:dyDescent="0.2">
      <c r="A1225" s="140"/>
      <c r="B1225" s="325"/>
      <c r="J1225" s="4"/>
      <c r="K1225" s="173"/>
    </row>
    <row r="1226" spans="1:11" x14ac:dyDescent="0.2">
      <c r="A1226" s="140"/>
      <c r="B1226" s="325"/>
      <c r="J1226" s="4"/>
      <c r="K1226" s="173"/>
    </row>
    <row r="1227" spans="1:11" x14ac:dyDescent="0.2">
      <c r="A1227" s="140"/>
      <c r="B1227" s="325"/>
      <c r="J1227" s="4"/>
      <c r="K1227" s="173"/>
    </row>
    <row r="1228" spans="1:11" x14ac:dyDescent="0.2">
      <c r="A1228" s="140"/>
      <c r="B1228" s="325"/>
      <c r="J1228" s="4"/>
      <c r="K1228" s="173"/>
    </row>
    <row r="1229" spans="1:11" x14ac:dyDescent="0.2">
      <c r="A1229" s="140"/>
      <c r="B1229" s="325"/>
      <c r="J1229" s="4"/>
      <c r="K1229" s="173"/>
    </row>
    <row r="1230" spans="1:11" x14ac:dyDescent="0.2">
      <c r="A1230" s="140"/>
      <c r="B1230" s="325"/>
      <c r="J1230" s="4"/>
      <c r="K1230" s="173"/>
    </row>
    <row r="1231" spans="1:11" x14ac:dyDescent="0.2">
      <c r="A1231" s="140"/>
      <c r="B1231" s="325"/>
      <c r="J1231" s="4"/>
      <c r="K1231" s="173"/>
    </row>
    <row r="1232" spans="1:11" x14ac:dyDescent="0.2">
      <c r="A1232" s="140"/>
      <c r="B1232" s="325"/>
      <c r="J1232" s="4"/>
      <c r="K1232" s="173"/>
    </row>
    <row r="1233" spans="1:11" x14ac:dyDescent="0.2">
      <c r="A1233" s="140"/>
      <c r="B1233" s="325"/>
      <c r="J1233" s="4"/>
      <c r="K1233" s="173"/>
    </row>
    <row r="1234" spans="1:11" x14ac:dyDescent="0.2">
      <c r="A1234" s="140"/>
      <c r="B1234" s="325"/>
      <c r="J1234" s="4"/>
      <c r="K1234" s="173"/>
    </row>
    <row r="1235" spans="1:11" x14ac:dyDescent="0.2">
      <c r="A1235" s="140"/>
      <c r="B1235" s="325"/>
      <c r="J1235" s="4"/>
      <c r="K1235" s="173"/>
    </row>
    <row r="1236" spans="1:11" x14ac:dyDescent="0.2">
      <c r="A1236" s="140"/>
      <c r="B1236" s="325"/>
      <c r="J1236" s="4"/>
      <c r="K1236" s="173"/>
    </row>
    <row r="1237" spans="1:11" x14ac:dyDescent="0.2">
      <c r="A1237" s="140"/>
      <c r="B1237" s="325"/>
      <c r="J1237" s="4"/>
      <c r="K1237" s="173"/>
    </row>
    <row r="1238" spans="1:11" x14ac:dyDescent="0.2">
      <c r="A1238" s="140"/>
      <c r="B1238" s="325"/>
      <c r="J1238" s="4"/>
      <c r="K1238" s="173"/>
    </row>
    <row r="1239" spans="1:11" x14ac:dyDescent="0.2">
      <c r="A1239" s="140"/>
      <c r="B1239" s="325"/>
      <c r="J1239" s="4"/>
      <c r="K1239" s="173"/>
    </row>
    <row r="1240" spans="1:11" x14ac:dyDescent="0.2">
      <c r="A1240" s="140"/>
      <c r="B1240" s="325"/>
      <c r="J1240" s="4"/>
      <c r="K1240" s="173"/>
    </row>
    <row r="1241" spans="1:11" x14ac:dyDescent="0.2">
      <c r="A1241" s="140"/>
      <c r="B1241" s="325"/>
      <c r="J1241" s="4"/>
      <c r="K1241" s="173"/>
    </row>
    <row r="1242" spans="1:11" x14ac:dyDescent="0.2">
      <c r="A1242" s="140"/>
      <c r="B1242" s="325"/>
      <c r="J1242" s="4"/>
      <c r="K1242" s="173"/>
    </row>
    <row r="1243" spans="1:11" x14ac:dyDescent="0.2">
      <c r="A1243" s="140"/>
      <c r="B1243" s="325"/>
      <c r="J1243" s="4"/>
      <c r="K1243" s="173"/>
    </row>
    <row r="1244" spans="1:11" x14ac:dyDescent="0.2">
      <c r="A1244" s="140"/>
      <c r="B1244" s="325"/>
      <c r="J1244" s="4"/>
      <c r="K1244" s="173"/>
    </row>
    <row r="1245" spans="1:11" x14ac:dyDescent="0.2">
      <c r="A1245" s="140"/>
      <c r="B1245" s="325"/>
      <c r="J1245" s="4"/>
      <c r="K1245" s="173"/>
    </row>
    <row r="1246" spans="1:11" x14ac:dyDescent="0.2">
      <c r="A1246" s="140"/>
      <c r="B1246" s="325"/>
      <c r="J1246" s="4"/>
      <c r="K1246" s="173"/>
    </row>
    <row r="1247" spans="1:11" x14ac:dyDescent="0.2">
      <c r="A1247" s="140"/>
      <c r="B1247" s="325"/>
      <c r="J1247" s="4"/>
      <c r="K1247" s="173"/>
    </row>
    <row r="1248" spans="1:11" x14ac:dyDescent="0.2">
      <c r="A1248" s="140"/>
      <c r="B1248" s="325"/>
      <c r="J1248" s="4"/>
      <c r="K1248" s="173"/>
    </row>
    <row r="1249" spans="1:11" x14ac:dyDescent="0.2">
      <c r="A1249" s="140"/>
      <c r="B1249" s="325"/>
      <c r="J1249" s="4"/>
      <c r="K1249" s="173"/>
    </row>
    <row r="1250" spans="1:11" x14ac:dyDescent="0.2">
      <c r="A1250" s="140"/>
      <c r="B1250" s="325"/>
      <c r="J1250" s="4"/>
      <c r="K1250" s="173"/>
    </row>
    <row r="1251" spans="1:11" x14ac:dyDescent="0.2">
      <c r="A1251" s="140"/>
      <c r="B1251" s="325"/>
      <c r="J1251" s="4"/>
      <c r="K1251" s="173"/>
    </row>
    <row r="1252" spans="1:11" x14ac:dyDescent="0.2">
      <c r="A1252" s="140"/>
      <c r="B1252" s="325"/>
      <c r="J1252" s="4"/>
      <c r="K1252" s="173"/>
    </row>
    <row r="1253" spans="1:11" x14ac:dyDescent="0.2">
      <c r="A1253" s="140"/>
      <c r="B1253" s="325"/>
      <c r="J1253" s="4"/>
      <c r="K1253" s="173"/>
    </row>
    <row r="1254" spans="1:11" x14ac:dyDescent="0.2">
      <c r="A1254" s="140"/>
      <c r="B1254" s="325"/>
      <c r="J1254" s="4"/>
      <c r="K1254" s="173"/>
    </row>
    <row r="1255" spans="1:11" x14ac:dyDescent="0.2">
      <c r="A1255" s="140"/>
      <c r="B1255" s="325"/>
      <c r="J1255" s="4"/>
      <c r="K1255" s="173"/>
    </row>
    <row r="1256" spans="1:11" x14ac:dyDescent="0.2">
      <c r="A1256" s="140"/>
      <c r="B1256" s="325"/>
      <c r="J1256" s="4"/>
      <c r="K1256" s="173"/>
    </row>
    <row r="1257" spans="1:11" x14ac:dyDescent="0.2">
      <c r="A1257" s="140"/>
      <c r="B1257" s="325"/>
      <c r="J1257" s="4"/>
      <c r="K1257" s="173"/>
    </row>
    <row r="1258" spans="1:11" x14ac:dyDescent="0.2">
      <c r="A1258" s="140"/>
      <c r="B1258" s="325"/>
      <c r="J1258" s="4"/>
      <c r="K1258" s="173"/>
    </row>
    <row r="1259" spans="1:11" x14ac:dyDescent="0.2">
      <c r="A1259" s="140"/>
      <c r="B1259" s="325"/>
      <c r="J1259" s="4"/>
      <c r="K1259" s="173"/>
    </row>
    <row r="1260" spans="1:11" x14ac:dyDescent="0.2">
      <c r="A1260" s="140"/>
      <c r="B1260" s="325"/>
      <c r="J1260" s="4"/>
      <c r="K1260" s="173"/>
    </row>
    <row r="1261" spans="1:11" x14ac:dyDescent="0.2">
      <c r="A1261" s="140"/>
      <c r="B1261" s="325"/>
      <c r="J1261" s="4"/>
      <c r="K1261" s="173"/>
    </row>
    <row r="1262" spans="1:11" x14ac:dyDescent="0.2">
      <c r="A1262" s="140"/>
      <c r="B1262" s="325"/>
      <c r="J1262" s="4"/>
      <c r="K1262" s="173"/>
    </row>
    <row r="1263" spans="1:11" x14ac:dyDescent="0.2">
      <c r="A1263" s="140"/>
      <c r="B1263" s="325"/>
      <c r="J1263" s="4"/>
      <c r="K1263" s="173"/>
    </row>
    <row r="1264" spans="1:11" x14ac:dyDescent="0.2">
      <c r="A1264" s="140"/>
      <c r="B1264" s="325"/>
      <c r="J1264" s="4"/>
      <c r="K1264" s="173"/>
    </row>
    <row r="1265" spans="1:11" x14ac:dyDescent="0.2">
      <c r="A1265" s="140"/>
      <c r="B1265" s="325"/>
      <c r="J1265" s="4"/>
      <c r="K1265" s="173"/>
    </row>
    <row r="1266" spans="1:11" x14ac:dyDescent="0.2">
      <c r="A1266" s="140"/>
      <c r="B1266" s="325"/>
      <c r="J1266" s="4"/>
      <c r="K1266" s="173"/>
    </row>
    <row r="1267" spans="1:11" x14ac:dyDescent="0.2">
      <c r="A1267" s="140"/>
      <c r="B1267" s="325"/>
      <c r="J1267" s="4"/>
      <c r="K1267" s="173"/>
    </row>
    <row r="1268" spans="1:11" x14ac:dyDescent="0.2">
      <c r="A1268" s="140"/>
      <c r="B1268" s="325"/>
      <c r="J1268" s="4"/>
      <c r="K1268" s="173"/>
    </row>
    <row r="1269" spans="1:11" x14ac:dyDescent="0.2">
      <c r="A1269" s="140"/>
      <c r="B1269" s="325"/>
      <c r="J1269" s="4"/>
      <c r="K1269" s="173"/>
    </row>
    <row r="1270" spans="1:11" x14ac:dyDescent="0.2">
      <c r="A1270" s="140"/>
      <c r="B1270" s="325"/>
      <c r="J1270" s="4"/>
      <c r="K1270" s="173"/>
    </row>
    <row r="1271" spans="1:11" x14ac:dyDescent="0.2">
      <c r="A1271" s="140"/>
      <c r="B1271" s="325"/>
      <c r="J1271" s="4"/>
      <c r="K1271" s="173"/>
    </row>
    <row r="1272" spans="1:11" x14ac:dyDescent="0.2">
      <c r="A1272" s="140"/>
      <c r="B1272" s="325"/>
      <c r="J1272" s="4"/>
      <c r="K1272" s="173"/>
    </row>
    <row r="1273" spans="1:11" x14ac:dyDescent="0.2">
      <c r="A1273" s="140"/>
      <c r="B1273" s="325"/>
      <c r="J1273" s="4"/>
      <c r="K1273" s="173"/>
    </row>
    <row r="1274" spans="1:11" x14ac:dyDescent="0.2">
      <c r="A1274" s="140"/>
      <c r="B1274" s="325"/>
      <c r="J1274" s="4"/>
      <c r="K1274" s="173"/>
    </row>
    <row r="1275" spans="1:11" x14ac:dyDescent="0.2">
      <c r="A1275" s="140"/>
      <c r="B1275" s="325"/>
      <c r="J1275" s="4"/>
      <c r="K1275" s="173"/>
    </row>
    <row r="1276" spans="1:11" x14ac:dyDescent="0.2">
      <c r="A1276" s="140"/>
      <c r="B1276" s="325"/>
      <c r="J1276" s="4"/>
      <c r="K1276" s="173"/>
    </row>
    <row r="1277" spans="1:11" x14ac:dyDescent="0.2">
      <c r="A1277" s="140"/>
      <c r="B1277" s="325"/>
      <c r="J1277" s="4"/>
      <c r="K1277" s="173"/>
    </row>
    <row r="1278" spans="1:11" x14ac:dyDescent="0.2">
      <c r="A1278" s="140"/>
      <c r="B1278" s="325"/>
      <c r="J1278" s="4"/>
      <c r="K1278" s="173"/>
    </row>
    <row r="1279" spans="1:11" x14ac:dyDescent="0.2">
      <c r="A1279" s="140"/>
      <c r="B1279" s="325"/>
      <c r="J1279" s="4"/>
      <c r="K1279" s="173"/>
    </row>
    <row r="1280" spans="1:11" x14ac:dyDescent="0.2">
      <c r="A1280" s="140"/>
      <c r="B1280" s="325"/>
      <c r="J1280" s="4"/>
      <c r="K1280" s="173"/>
    </row>
    <row r="1281" spans="1:11" x14ac:dyDescent="0.2">
      <c r="A1281" s="140"/>
      <c r="B1281" s="325"/>
      <c r="J1281" s="4"/>
      <c r="K1281" s="173"/>
    </row>
    <row r="1282" spans="1:11" x14ac:dyDescent="0.2">
      <c r="A1282" s="140"/>
      <c r="B1282" s="325"/>
      <c r="J1282" s="4"/>
      <c r="K1282" s="173"/>
    </row>
    <row r="1283" spans="1:11" x14ac:dyDescent="0.2">
      <c r="A1283" s="140"/>
      <c r="B1283" s="325"/>
      <c r="J1283" s="4"/>
      <c r="K1283" s="173"/>
    </row>
    <row r="1284" spans="1:11" x14ac:dyDescent="0.2">
      <c r="A1284" s="140"/>
      <c r="B1284" s="325"/>
      <c r="J1284" s="4"/>
      <c r="K1284" s="173"/>
    </row>
    <row r="1285" spans="1:11" x14ac:dyDescent="0.2">
      <c r="A1285" s="140"/>
      <c r="B1285" s="325"/>
      <c r="J1285" s="4"/>
      <c r="K1285" s="173"/>
    </row>
    <row r="1286" spans="1:11" x14ac:dyDescent="0.2">
      <c r="A1286" s="140"/>
      <c r="B1286" s="325"/>
      <c r="J1286" s="4"/>
      <c r="K1286" s="173"/>
    </row>
    <row r="1287" spans="1:11" x14ac:dyDescent="0.2">
      <c r="A1287" s="140"/>
      <c r="B1287" s="325"/>
      <c r="J1287" s="4"/>
      <c r="K1287" s="173"/>
    </row>
    <row r="1288" spans="1:11" x14ac:dyDescent="0.2">
      <c r="A1288" s="140"/>
      <c r="B1288" s="325"/>
      <c r="J1288" s="4"/>
      <c r="K1288" s="173"/>
    </row>
    <row r="1289" spans="1:11" x14ac:dyDescent="0.2">
      <c r="A1289" s="140"/>
      <c r="B1289" s="325"/>
      <c r="J1289" s="4"/>
      <c r="K1289" s="173"/>
    </row>
    <row r="1290" spans="1:11" x14ac:dyDescent="0.2">
      <c r="A1290" s="140"/>
      <c r="B1290" s="325"/>
      <c r="J1290" s="4"/>
      <c r="K1290" s="173"/>
    </row>
    <row r="1291" spans="1:11" x14ac:dyDescent="0.2">
      <c r="A1291" s="140"/>
      <c r="B1291" s="325"/>
      <c r="J1291" s="4"/>
      <c r="K1291" s="173"/>
    </row>
    <row r="1292" spans="1:11" x14ac:dyDescent="0.2">
      <c r="A1292" s="140"/>
      <c r="B1292" s="325"/>
      <c r="J1292" s="4"/>
      <c r="K1292" s="173"/>
    </row>
    <row r="1293" spans="1:11" x14ac:dyDescent="0.2">
      <c r="A1293" s="140"/>
      <c r="B1293" s="325"/>
      <c r="J1293" s="4"/>
      <c r="K1293" s="173"/>
    </row>
    <row r="1294" spans="1:11" x14ac:dyDescent="0.2">
      <c r="A1294" s="140"/>
      <c r="B1294" s="325"/>
      <c r="J1294" s="4"/>
      <c r="K1294" s="173"/>
    </row>
    <row r="1295" spans="1:11" x14ac:dyDescent="0.2">
      <c r="A1295" s="140"/>
      <c r="B1295" s="325"/>
      <c r="J1295" s="4"/>
      <c r="K1295" s="173"/>
    </row>
    <row r="1296" spans="1:11" x14ac:dyDescent="0.2">
      <c r="A1296" s="140"/>
      <c r="B1296" s="325"/>
      <c r="J1296" s="4"/>
      <c r="K1296" s="173"/>
    </row>
    <row r="1297" spans="1:11" x14ac:dyDescent="0.2">
      <c r="A1297" s="140"/>
      <c r="B1297" s="325"/>
      <c r="J1297" s="4"/>
      <c r="K1297" s="173"/>
    </row>
    <row r="1298" spans="1:11" x14ac:dyDescent="0.2">
      <c r="A1298" s="140"/>
      <c r="B1298" s="325"/>
      <c r="J1298" s="4"/>
      <c r="K1298" s="173"/>
    </row>
    <row r="1299" spans="1:11" x14ac:dyDescent="0.2">
      <c r="A1299" s="140"/>
      <c r="B1299" s="325"/>
      <c r="J1299" s="4"/>
      <c r="K1299" s="173"/>
    </row>
    <row r="1300" spans="1:11" x14ac:dyDescent="0.2">
      <c r="A1300" s="140"/>
      <c r="B1300" s="325"/>
      <c r="J1300" s="4"/>
      <c r="K1300" s="173"/>
    </row>
    <row r="1301" spans="1:11" x14ac:dyDescent="0.2">
      <c r="A1301" s="140"/>
      <c r="B1301" s="325"/>
      <c r="J1301" s="4"/>
      <c r="K1301" s="173"/>
    </row>
    <row r="1302" spans="1:11" x14ac:dyDescent="0.2">
      <c r="A1302" s="140"/>
      <c r="B1302" s="325"/>
      <c r="J1302" s="4"/>
      <c r="K1302" s="173"/>
    </row>
    <row r="1303" spans="1:11" x14ac:dyDescent="0.2">
      <c r="A1303" s="140"/>
      <c r="B1303" s="325"/>
      <c r="J1303" s="4"/>
      <c r="K1303" s="173"/>
    </row>
    <row r="1304" spans="1:11" x14ac:dyDescent="0.2">
      <c r="A1304" s="140"/>
      <c r="B1304" s="325"/>
      <c r="J1304" s="4"/>
      <c r="K1304" s="173"/>
    </row>
    <row r="1305" spans="1:11" x14ac:dyDescent="0.2">
      <c r="A1305" s="140"/>
      <c r="B1305" s="325"/>
      <c r="J1305" s="4"/>
      <c r="K1305" s="173"/>
    </row>
    <row r="1306" spans="1:11" x14ac:dyDescent="0.2">
      <c r="A1306" s="140"/>
      <c r="B1306" s="325"/>
      <c r="J1306" s="4"/>
      <c r="K1306" s="173"/>
    </row>
    <row r="1307" spans="1:11" x14ac:dyDescent="0.2">
      <c r="A1307" s="140"/>
      <c r="B1307" s="325"/>
      <c r="J1307" s="4"/>
      <c r="K1307" s="173"/>
    </row>
    <row r="1308" spans="1:11" x14ac:dyDescent="0.2">
      <c r="A1308" s="140"/>
      <c r="B1308" s="325"/>
      <c r="J1308" s="4"/>
      <c r="K1308" s="173"/>
    </row>
    <row r="1309" spans="1:11" x14ac:dyDescent="0.2">
      <c r="A1309" s="140"/>
      <c r="B1309" s="325"/>
      <c r="J1309" s="4"/>
      <c r="K1309" s="173"/>
    </row>
    <row r="1310" spans="1:11" x14ac:dyDescent="0.2">
      <c r="A1310" s="140"/>
      <c r="B1310" s="325"/>
      <c r="J1310" s="4"/>
      <c r="K1310" s="173"/>
    </row>
    <row r="1311" spans="1:11" x14ac:dyDescent="0.2">
      <c r="A1311" s="140"/>
      <c r="B1311" s="325"/>
      <c r="J1311" s="4"/>
      <c r="K1311" s="173"/>
    </row>
    <row r="1312" spans="1:11" x14ac:dyDescent="0.2">
      <c r="A1312" s="140"/>
      <c r="B1312" s="325"/>
      <c r="J1312" s="4"/>
      <c r="K1312" s="173"/>
    </row>
    <row r="1313" spans="1:11" x14ac:dyDescent="0.2">
      <c r="A1313" s="140"/>
      <c r="B1313" s="325"/>
      <c r="J1313" s="4"/>
      <c r="K1313" s="173"/>
    </row>
    <row r="1314" spans="1:11" x14ac:dyDescent="0.2">
      <c r="A1314" s="140"/>
      <c r="B1314" s="325"/>
      <c r="J1314" s="4"/>
      <c r="K1314" s="173"/>
    </row>
    <row r="1315" spans="1:11" x14ac:dyDescent="0.2">
      <c r="A1315" s="140"/>
      <c r="B1315" s="325"/>
      <c r="J1315" s="4"/>
      <c r="K1315" s="173"/>
    </row>
    <row r="1316" spans="1:11" x14ac:dyDescent="0.2">
      <c r="A1316" s="140"/>
      <c r="B1316" s="325"/>
      <c r="J1316" s="4"/>
      <c r="K1316" s="173"/>
    </row>
    <row r="1317" spans="1:11" x14ac:dyDescent="0.2">
      <c r="A1317" s="140"/>
      <c r="B1317" s="325"/>
      <c r="J1317" s="4"/>
      <c r="K1317" s="173"/>
    </row>
    <row r="1318" spans="1:11" x14ac:dyDescent="0.2">
      <c r="A1318" s="140"/>
      <c r="B1318" s="325"/>
      <c r="J1318" s="4"/>
      <c r="K1318" s="173"/>
    </row>
    <row r="1319" spans="1:11" x14ac:dyDescent="0.2">
      <c r="A1319" s="140"/>
      <c r="B1319" s="325"/>
      <c r="J1319" s="4"/>
      <c r="K1319" s="173"/>
    </row>
    <row r="1320" spans="1:11" x14ac:dyDescent="0.2">
      <c r="A1320" s="140"/>
      <c r="B1320" s="325"/>
      <c r="J1320" s="4"/>
      <c r="K1320" s="173"/>
    </row>
    <row r="1321" spans="1:11" x14ac:dyDescent="0.2">
      <c r="A1321" s="140"/>
      <c r="B1321" s="325"/>
      <c r="J1321" s="4"/>
      <c r="K1321" s="173"/>
    </row>
    <row r="1322" spans="1:11" x14ac:dyDescent="0.2">
      <c r="A1322" s="140"/>
      <c r="B1322" s="325"/>
      <c r="J1322" s="4"/>
      <c r="K1322" s="173"/>
    </row>
    <row r="1323" spans="1:11" x14ac:dyDescent="0.2">
      <c r="A1323" s="140"/>
      <c r="B1323" s="325"/>
      <c r="J1323" s="4"/>
      <c r="K1323" s="173"/>
    </row>
    <row r="1324" spans="1:11" x14ac:dyDescent="0.2">
      <c r="A1324" s="140"/>
      <c r="B1324" s="325"/>
      <c r="J1324" s="4"/>
      <c r="K1324" s="173"/>
    </row>
    <row r="1325" spans="1:11" x14ac:dyDescent="0.2">
      <c r="A1325" s="140"/>
      <c r="B1325" s="325"/>
      <c r="J1325" s="4"/>
      <c r="K1325" s="173"/>
    </row>
    <row r="1326" spans="1:11" x14ac:dyDescent="0.2">
      <c r="A1326" s="140"/>
      <c r="B1326" s="325"/>
      <c r="J1326" s="4"/>
      <c r="K1326" s="173"/>
    </row>
    <row r="1327" spans="1:11" x14ac:dyDescent="0.2">
      <c r="A1327" s="140"/>
      <c r="B1327" s="325"/>
      <c r="J1327" s="4"/>
      <c r="K1327" s="173"/>
    </row>
    <row r="1328" spans="1:11" x14ac:dyDescent="0.2">
      <c r="A1328" s="140"/>
      <c r="B1328" s="325"/>
      <c r="J1328" s="4"/>
      <c r="K1328" s="173"/>
    </row>
    <row r="1329" spans="1:11" x14ac:dyDescent="0.2">
      <c r="A1329" s="140"/>
      <c r="B1329" s="325"/>
      <c r="J1329" s="4"/>
      <c r="K1329" s="173"/>
    </row>
    <row r="1330" spans="1:11" x14ac:dyDescent="0.2">
      <c r="A1330" s="140"/>
      <c r="B1330" s="325"/>
      <c r="J1330" s="4"/>
      <c r="K1330" s="173"/>
    </row>
    <row r="1331" spans="1:11" x14ac:dyDescent="0.2">
      <c r="A1331" s="140"/>
      <c r="B1331" s="325"/>
      <c r="J1331" s="4"/>
      <c r="K1331" s="173"/>
    </row>
    <row r="1332" spans="1:11" x14ac:dyDescent="0.2">
      <c r="A1332" s="140"/>
      <c r="B1332" s="325"/>
      <c r="J1332" s="4"/>
      <c r="K1332" s="173"/>
    </row>
    <row r="1333" spans="1:11" x14ac:dyDescent="0.2">
      <c r="A1333" s="140"/>
      <c r="B1333" s="325"/>
      <c r="J1333" s="4"/>
      <c r="K1333" s="173"/>
    </row>
    <row r="1334" spans="1:11" x14ac:dyDescent="0.2">
      <c r="A1334" s="140"/>
      <c r="B1334" s="325"/>
      <c r="J1334" s="4"/>
      <c r="K1334" s="173"/>
    </row>
    <row r="1335" spans="1:11" x14ac:dyDescent="0.2">
      <c r="A1335" s="140"/>
      <c r="B1335" s="325"/>
      <c r="J1335" s="4"/>
      <c r="K1335" s="173"/>
    </row>
    <row r="1336" spans="1:11" x14ac:dyDescent="0.2">
      <c r="A1336" s="140"/>
      <c r="B1336" s="325"/>
      <c r="J1336" s="4"/>
      <c r="K1336" s="173"/>
    </row>
    <row r="1337" spans="1:11" x14ac:dyDescent="0.2">
      <c r="A1337" s="140"/>
      <c r="B1337" s="325"/>
      <c r="J1337" s="4"/>
      <c r="K1337" s="173"/>
    </row>
    <row r="1338" spans="1:11" x14ac:dyDescent="0.2">
      <c r="A1338" s="140"/>
      <c r="B1338" s="325"/>
      <c r="J1338" s="4"/>
      <c r="K1338" s="173"/>
    </row>
    <row r="1339" spans="1:11" x14ac:dyDescent="0.2">
      <c r="A1339" s="140"/>
      <c r="B1339" s="325"/>
      <c r="J1339" s="4"/>
      <c r="K1339" s="173"/>
    </row>
    <row r="1340" spans="1:11" x14ac:dyDescent="0.2">
      <c r="A1340" s="140"/>
      <c r="B1340" s="325"/>
      <c r="J1340" s="4"/>
      <c r="K1340" s="173"/>
    </row>
    <row r="1341" spans="1:11" x14ac:dyDescent="0.2">
      <c r="A1341" s="140"/>
      <c r="B1341" s="325"/>
      <c r="J1341" s="4"/>
      <c r="K1341" s="173"/>
    </row>
    <row r="1342" spans="1:11" x14ac:dyDescent="0.2">
      <c r="A1342" s="140"/>
      <c r="B1342" s="325"/>
      <c r="J1342" s="4"/>
      <c r="K1342" s="173"/>
    </row>
    <row r="1343" spans="1:11" x14ac:dyDescent="0.2">
      <c r="A1343" s="140"/>
      <c r="B1343" s="325"/>
      <c r="J1343" s="4"/>
      <c r="K1343" s="173"/>
    </row>
    <row r="1344" spans="1:11" x14ac:dyDescent="0.2">
      <c r="A1344" s="140"/>
      <c r="B1344" s="325"/>
      <c r="J1344" s="4"/>
      <c r="K1344" s="173"/>
    </row>
    <row r="1345" spans="1:11" x14ac:dyDescent="0.2">
      <c r="A1345" s="140"/>
      <c r="B1345" s="325"/>
      <c r="J1345" s="4"/>
      <c r="K1345" s="173"/>
    </row>
    <row r="1346" spans="1:11" x14ac:dyDescent="0.2">
      <c r="A1346" s="140"/>
      <c r="B1346" s="325"/>
      <c r="J1346" s="4"/>
      <c r="K1346" s="173"/>
    </row>
    <row r="1347" spans="1:11" x14ac:dyDescent="0.2">
      <c r="A1347" s="140"/>
      <c r="B1347" s="325"/>
      <c r="J1347" s="4"/>
      <c r="K1347" s="173"/>
    </row>
    <row r="1348" spans="1:11" x14ac:dyDescent="0.2">
      <c r="A1348" s="140"/>
      <c r="B1348" s="325"/>
      <c r="J1348" s="4"/>
      <c r="K1348" s="173"/>
    </row>
    <row r="1349" spans="1:11" x14ac:dyDescent="0.2">
      <c r="A1349" s="140"/>
      <c r="B1349" s="325"/>
      <c r="J1349" s="4"/>
      <c r="K1349" s="173"/>
    </row>
    <row r="1350" spans="1:11" x14ac:dyDescent="0.2">
      <c r="A1350" s="140"/>
      <c r="B1350" s="325"/>
      <c r="J1350" s="4"/>
      <c r="K1350" s="173"/>
    </row>
    <row r="1351" spans="1:11" x14ac:dyDescent="0.2">
      <c r="A1351" s="140"/>
      <c r="B1351" s="325"/>
      <c r="J1351" s="4"/>
      <c r="K1351" s="173"/>
    </row>
    <row r="1352" spans="1:11" x14ac:dyDescent="0.2">
      <c r="A1352" s="140"/>
      <c r="B1352" s="325"/>
      <c r="J1352" s="4"/>
      <c r="K1352" s="173"/>
    </row>
    <row r="1353" spans="1:11" x14ac:dyDescent="0.2">
      <c r="A1353" s="140"/>
      <c r="B1353" s="325"/>
      <c r="J1353" s="4"/>
      <c r="K1353" s="173"/>
    </row>
    <row r="1354" spans="1:11" x14ac:dyDescent="0.2">
      <c r="A1354" s="140"/>
      <c r="B1354" s="325"/>
      <c r="J1354" s="4"/>
      <c r="K1354" s="173"/>
    </row>
    <row r="1355" spans="1:11" x14ac:dyDescent="0.2">
      <c r="A1355" s="140"/>
      <c r="B1355" s="325"/>
      <c r="J1355" s="4"/>
      <c r="K1355" s="173"/>
    </row>
    <row r="1356" spans="1:11" x14ac:dyDescent="0.2">
      <c r="A1356" s="140"/>
      <c r="B1356" s="325"/>
      <c r="J1356" s="4"/>
      <c r="K1356" s="173"/>
    </row>
    <row r="1357" spans="1:11" x14ac:dyDescent="0.2">
      <c r="A1357" s="140"/>
      <c r="B1357" s="325"/>
      <c r="J1357" s="4"/>
      <c r="K1357" s="173"/>
    </row>
    <row r="1358" spans="1:11" x14ac:dyDescent="0.2">
      <c r="A1358" s="140"/>
      <c r="B1358" s="325"/>
      <c r="J1358" s="4"/>
      <c r="K1358" s="173"/>
    </row>
    <row r="1359" spans="1:11" x14ac:dyDescent="0.2">
      <c r="A1359" s="140"/>
      <c r="B1359" s="325"/>
      <c r="J1359" s="4"/>
      <c r="K1359" s="173"/>
    </row>
    <row r="1360" spans="1:11" x14ac:dyDescent="0.2">
      <c r="A1360" s="140"/>
      <c r="B1360" s="325"/>
      <c r="J1360" s="4"/>
      <c r="K1360" s="173"/>
    </row>
    <row r="1361" spans="1:11" x14ac:dyDescent="0.2">
      <c r="A1361" s="140"/>
      <c r="B1361" s="325"/>
      <c r="J1361" s="4"/>
      <c r="K1361" s="173"/>
    </row>
    <row r="1362" spans="1:11" x14ac:dyDescent="0.2">
      <c r="A1362" s="140"/>
      <c r="B1362" s="325"/>
      <c r="J1362" s="4"/>
      <c r="K1362" s="173"/>
    </row>
    <row r="1363" spans="1:11" x14ac:dyDescent="0.2">
      <c r="A1363" s="140"/>
      <c r="B1363" s="325"/>
      <c r="J1363" s="4"/>
      <c r="K1363" s="173"/>
    </row>
    <row r="1364" spans="1:11" x14ac:dyDescent="0.2">
      <c r="A1364" s="140"/>
      <c r="B1364" s="325"/>
      <c r="J1364" s="4"/>
      <c r="K1364" s="173"/>
    </row>
    <row r="1365" spans="1:11" x14ac:dyDescent="0.2">
      <c r="A1365" s="140"/>
      <c r="B1365" s="325"/>
      <c r="J1365" s="4"/>
      <c r="K1365" s="173"/>
    </row>
    <row r="1366" spans="1:11" x14ac:dyDescent="0.2">
      <c r="A1366" s="140"/>
      <c r="B1366" s="325"/>
      <c r="J1366" s="4"/>
      <c r="K1366" s="173"/>
    </row>
    <row r="1367" spans="1:11" x14ac:dyDescent="0.2">
      <c r="A1367" s="140"/>
      <c r="B1367" s="325"/>
      <c r="J1367" s="4"/>
      <c r="K1367" s="173"/>
    </row>
    <row r="1368" spans="1:11" x14ac:dyDescent="0.2">
      <c r="A1368" s="140"/>
      <c r="B1368" s="325"/>
      <c r="J1368" s="4"/>
      <c r="K1368" s="173"/>
    </row>
    <row r="1369" spans="1:11" x14ac:dyDescent="0.2">
      <c r="A1369" s="140"/>
      <c r="B1369" s="325"/>
      <c r="J1369" s="4"/>
      <c r="K1369" s="173"/>
    </row>
    <row r="1370" spans="1:11" x14ac:dyDescent="0.2">
      <c r="A1370" s="140"/>
      <c r="B1370" s="325"/>
      <c r="J1370" s="4"/>
      <c r="K1370" s="173"/>
    </row>
    <row r="1371" spans="1:11" x14ac:dyDescent="0.2">
      <c r="A1371" s="140"/>
      <c r="B1371" s="325"/>
      <c r="J1371" s="4"/>
      <c r="K1371" s="173"/>
    </row>
    <row r="1372" spans="1:11" x14ac:dyDescent="0.2">
      <c r="A1372" s="140"/>
      <c r="B1372" s="325"/>
      <c r="J1372" s="4"/>
      <c r="K1372" s="173"/>
    </row>
    <row r="1373" spans="1:11" x14ac:dyDescent="0.2">
      <c r="A1373" s="140"/>
      <c r="B1373" s="325"/>
      <c r="J1373" s="4"/>
      <c r="K1373" s="173"/>
    </row>
    <row r="1374" spans="1:11" x14ac:dyDescent="0.2">
      <c r="A1374" s="140"/>
      <c r="B1374" s="325"/>
      <c r="J1374" s="4"/>
      <c r="K1374" s="173"/>
    </row>
    <row r="1375" spans="1:11" x14ac:dyDescent="0.2">
      <c r="A1375" s="140"/>
      <c r="B1375" s="325"/>
      <c r="J1375" s="4"/>
      <c r="K1375" s="173"/>
    </row>
    <row r="1376" spans="1:11" x14ac:dyDescent="0.2">
      <c r="A1376" s="140"/>
      <c r="B1376" s="325"/>
      <c r="J1376" s="4"/>
      <c r="K1376" s="173"/>
    </row>
    <row r="1377" spans="1:11" x14ac:dyDescent="0.2">
      <c r="A1377" s="140"/>
      <c r="B1377" s="325"/>
      <c r="J1377" s="4"/>
      <c r="K1377" s="173"/>
    </row>
    <row r="1378" spans="1:11" x14ac:dyDescent="0.2">
      <c r="A1378" s="140"/>
      <c r="B1378" s="325"/>
      <c r="J1378" s="4"/>
      <c r="K1378" s="173"/>
    </row>
    <row r="1379" spans="1:11" x14ac:dyDescent="0.2">
      <c r="A1379" s="140"/>
      <c r="B1379" s="325"/>
      <c r="J1379" s="4"/>
      <c r="K1379" s="173"/>
    </row>
    <row r="1380" spans="1:11" x14ac:dyDescent="0.2">
      <c r="A1380" s="140"/>
      <c r="B1380" s="325"/>
      <c r="J1380" s="4"/>
      <c r="K1380" s="173"/>
    </row>
    <row r="1381" spans="1:11" x14ac:dyDescent="0.2">
      <c r="A1381" s="140"/>
      <c r="B1381" s="325"/>
      <c r="J1381" s="4"/>
      <c r="K1381" s="173"/>
    </row>
    <row r="1382" spans="1:11" x14ac:dyDescent="0.2">
      <c r="A1382" s="140"/>
      <c r="B1382" s="325"/>
      <c r="J1382" s="4"/>
      <c r="K1382" s="173"/>
    </row>
    <row r="1383" spans="1:11" x14ac:dyDescent="0.2">
      <c r="A1383" s="140"/>
      <c r="B1383" s="325"/>
      <c r="J1383" s="4"/>
      <c r="K1383" s="173"/>
    </row>
    <row r="1384" spans="1:11" x14ac:dyDescent="0.2">
      <c r="A1384" s="140"/>
      <c r="B1384" s="325"/>
      <c r="J1384" s="4"/>
      <c r="K1384" s="173"/>
    </row>
    <row r="1385" spans="1:11" x14ac:dyDescent="0.2">
      <c r="A1385" s="140"/>
      <c r="B1385" s="325"/>
      <c r="J1385" s="4"/>
      <c r="K1385" s="173"/>
    </row>
    <row r="1386" spans="1:11" x14ac:dyDescent="0.2">
      <c r="A1386" s="140"/>
      <c r="B1386" s="325"/>
      <c r="J1386" s="4"/>
      <c r="K1386" s="173"/>
    </row>
    <row r="1387" spans="1:11" x14ac:dyDescent="0.2">
      <c r="A1387" s="140"/>
      <c r="B1387" s="325"/>
      <c r="J1387" s="4"/>
      <c r="K1387" s="173"/>
    </row>
    <row r="1388" spans="1:11" x14ac:dyDescent="0.2">
      <c r="A1388" s="140"/>
      <c r="B1388" s="325"/>
      <c r="J1388" s="4"/>
      <c r="K1388" s="173"/>
    </row>
    <row r="1389" spans="1:11" x14ac:dyDescent="0.2">
      <c r="A1389" s="140"/>
      <c r="B1389" s="325"/>
      <c r="J1389" s="4"/>
      <c r="K1389" s="173"/>
    </row>
    <row r="1390" spans="1:11" x14ac:dyDescent="0.2">
      <c r="A1390" s="140"/>
      <c r="B1390" s="325"/>
      <c r="J1390" s="4"/>
      <c r="K1390" s="173"/>
    </row>
    <row r="1391" spans="1:11" x14ac:dyDescent="0.2">
      <c r="A1391" s="140"/>
      <c r="B1391" s="325"/>
      <c r="J1391" s="4"/>
      <c r="K1391" s="173"/>
    </row>
    <row r="1392" spans="1:11" x14ac:dyDescent="0.2">
      <c r="A1392" s="140"/>
      <c r="B1392" s="325"/>
      <c r="J1392" s="4"/>
      <c r="K1392" s="173"/>
    </row>
    <row r="1393" spans="1:11" x14ac:dyDescent="0.2">
      <c r="A1393" s="140"/>
      <c r="B1393" s="325"/>
      <c r="J1393" s="4"/>
      <c r="K1393" s="173"/>
    </row>
    <row r="1394" spans="1:11" x14ac:dyDescent="0.2">
      <c r="A1394" s="140"/>
      <c r="B1394" s="325"/>
      <c r="J1394" s="4"/>
      <c r="K1394" s="173"/>
    </row>
    <row r="1395" spans="1:11" x14ac:dyDescent="0.2">
      <c r="A1395" s="140"/>
      <c r="B1395" s="325"/>
      <c r="J1395" s="4"/>
      <c r="K1395" s="173"/>
    </row>
    <row r="1396" spans="1:11" x14ac:dyDescent="0.2">
      <c r="A1396" s="140"/>
      <c r="B1396" s="325"/>
      <c r="J1396" s="4"/>
      <c r="K1396" s="173"/>
    </row>
    <row r="1397" spans="1:11" x14ac:dyDescent="0.2">
      <c r="A1397" s="140"/>
      <c r="B1397" s="325"/>
      <c r="J1397" s="4"/>
      <c r="K1397" s="173"/>
    </row>
    <row r="1398" spans="1:11" x14ac:dyDescent="0.2">
      <c r="A1398" s="140"/>
      <c r="B1398" s="325"/>
      <c r="J1398" s="4"/>
      <c r="K1398" s="173"/>
    </row>
    <row r="1399" spans="1:11" x14ac:dyDescent="0.2">
      <c r="A1399" s="140"/>
      <c r="B1399" s="325"/>
      <c r="J1399" s="4"/>
      <c r="K1399" s="173"/>
    </row>
    <row r="1400" spans="1:11" x14ac:dyDescent="0.2">
      <c r="A1400" s="140"/>
      <c r="B1400" s="325"/>
      <c r="J1400" s="4"/>
      <c r="K1400" s="173"/>
    </row>
    <row r="1401" spans="1:11" x14ac:dyDescent="0.2">
      <c r="A1401" s="140"/>
      <c r="B1401" s="325"/>
      <c r="J1401" s="4"/>
      <c r="K1401" s="173"/>
    </row>
    <row r="1402" spans="1:11" x14ac:dyDescent="0.2">
      <c r="A1402" s="140"/>
      <c r="B1402" s="325"/>
      <c r="J1402" s="4"/>
      <c r="K1402" s="173"/>
    </row>
    <row r="1403" spans="1:11" x14ac:dyDescent="0.2">
      <c r="A1403" s="140"/>
      <c r="B1403" s="325"/>
      <c r="J1403" s="4"/>
      <c r="K1403" s="173"/>
    </row>
    <row r="1404" spans="1:11" x14ac:dyDescent="0.2">
      <c r="A1404" s="140"/>
      <c r="B1404" s="325"/>
      <c r="J1404" s="4"/>
      <c r="K1404" s="173"/>
    </row>
    <row r="1405" spans="1:11" x14ac:dyDescent="0.2">
      <c r="A1405" s="140"/>
      <c r="B1405" s="325"/>
      <c r="J1405" s="4"/>
      <c r="K1405" s="173"/>
    </row>
    <row r="1406" spans="1:11" x14ac:dyDescent="0.2">
      <c r="A1406" s="140"/>
      <c r="B1406" s="325"/>
      <c r="J1406" s="4"/>
      <c r="K1406" s="173"/>
    </row>
    <row r="1407" spans="1:11" x14ac:dyDescent="0.2">
      <c r="A1407" s="140"/>
      <c r="B1407" s="325"/>
      <c r="J1407" s="4"/>
      <c r="K1407" s="173"/>
    </row>
    <row r="1408" spans="1:11" x14ac:dyDescent="0.2">
      <c r="A1408" s="140"/>
      <c r="B1408" s="325"/>
      <c r="J1408" s="4"/>
      <c r="K1408" s="173"/>
    </row>
    <row r="1409" spans="1:11" x14ac:dyDescent="0.2">
      <c r="A1409" s="140"/>
      <c r="B1409" s="325"/>
      <c r="J1409" s="4"/>
      <c r="K1409" s="173"/>
    </row>
    <row r="1410" spans="1:11" x14ac:dyDescent="0.2">
      <c r="A1410" s="140"/>
      <c r="B1410" s="325"/>
      <c r="J1410" s="4"/>
      <c r="K1410" s="173"/>
    </row>
    <row r="1411" spans="1:11" x14ac:dyDescent="0.2">
      <c r="A1411" s="140"/>
      <c r="B1411" s="325"/>
      <c r="J1411" s="4"/>
      <c r="K1411" s="173"/>
    </row>
    <row r="1412" spans="1:11" x14ac:dyDescent="0.2">
      <c r="A1412" s="140"/>
      <c r="B1412" s="325"/>
      <c r="J1412" s="4"/>
      <c r="K1412" s="173"/>
    </row>
    <row r="1413" spans="1:11" x14ac:dyDescent="0.2">
      <c r="A1413" s="140"/>
      <c r="B1413" s="325"/>
      <c r="J1413" s="4"/>
      <c r="K1413" s="173"/>
    </row>
    <row r="1414" spans="1:11" x14ac:dyDescent="0.2">
      <c r="A1414" s="140"/>
      <c r="B1414" s="325"/>
      <c r="J1414" s="4"/>
      <c r="K1414" s="173"/>
    </row>
    <row r="1415" spans="1:11" x14ac:dyDescent="0.2">
      <c r="A1415" s="140"/>
      <c r="B1415" s="325"/>
      <c r="J1415" s="4"/>
      <c r="K1415" s="173"/>
    </row>
    <row r="1416" spans="1:11" x14ac:dyDescent="0.2">
      <c r="A1416" s="140"/>
      <c r="B1416" s="325"/>
      <c r="J1416" s="4"/>
      <c r="K1416" s="173"/>
    </row>
    <row r="1417" spans="1:11" x14ac:dyDescent="0.2">
      <c r="A1417" s="140"/>
      <c r="B1417" s="325"/>
      <c r="J1417" s="4"/>
      <c r="K1417" s="173"/>
    </row>
    <row r="1418" spans="1:11" x14ac:dyDescent="0.2">
      <c r="A1418" s="140"/>
      <c r="B1418" s="325"/>
      <c r="J1418" s="4"/>
      <c r="K1418" s="173"/>
    </row>
    <row r="1419" spans="1:11" x14ac:dyDescent="0.2">
      <c r="A1419" s="140"/>
      <c r="B1419" s="325"/>
      <c r="J1419" s="4"/>
      <c r="K1419" s="173"/>
    </row>
    <row r="1420" spans="1:11" x14ac:dyDescent="0.2">
      <c r="A1420" s="140"/>
      <c r="B1420" s="325"/>
      <c r="J1420" s="4"/>
      <c r="K1420" s="173"/>
    </row>
    <row r="1421" spans="1:11" x14ac:dyDescent="0.2">
      <c r="A1421" s="140"/>
      <c r="B1421" s="325"/>
      <c r="J1421" s="4"/>
      <c r="K1421" s="173"/>
    </row>
    <row r="1422" spans="1:11" x14ac:dyDescent="0.2">
      <c r="A1422" s="140"/>
      <c r="B1422" s="325"/>
      <c r="J1422" s="4"/>
      <c r="K1422" s="173"/>
    </row>
    <row r="1423" spans="1:11" x14ac:dyDescent="0.2">
      <c r="A1423" s="140"/>
      <c r="B1423" s="325"/>
      <c r="J1423" s="4"/>
      <c r="K1423" s="173"/>
    </row>
    <row r="1424" spans="1:11" x14ac:dyDescent="0.2">
      <c r="A1424" s="140"/>
      <c r="B1424" s="325"/>
      <c r="J1424" s="4"/>
      <c r="K1424" s="173"/>
    </row>
    <row r="1425" spans="1:11" x14ac:dyDescent="0.2">
      <c r="A1425" s="140"/>
      <c r="B1425" s="325"/>
      <c r="J1425" s="4"/>
      <c r="K1425" s="173"/>
    </row>
    <row r="1426" spans="1:11" x14ac:dyDescent="0.2">
      <c r="A1426" s="140"/>
      <c r="B1426" s="325"/>
      <c r="J1426" s="4"/>
      <c r="K1426" s="173"/>
    </row>
    <row r="1427" spans="1:11" x14ac:dyDescent="0.2">
      <c r="A1427" s="140"/>
      <c r="B1427" s="325"/>
      <c r="J1427" s="4"/>
      <c r="K1427" s="173"/>
    </row>
    <row r="1428" spans="1:11" x14ac:dyDescent="0.2">
      <c r="A1428" s="140"/>
      <c r="B1428" s="325"/>
      <c r="J1428" s="4"/>
      <c r="K1428" s="173"/>
    </row>
    <row r="1429" spans="1:11" x14ac:dyDescent="0.2">
      <c r="A1429" s="140"/>
      <c r="B1429" s="325"/>
      <c r="J1429" s="4"/>
      <c r="K1429" s="173"/>
    </row>
    <row r="1430" spans="1:11" x14ac:dyDescent="0.2">
      <c r="A1430" s="140"/>
      <c r="B1430" s="325"/>
      <c r="J1430" s="4"/>
      <c r="K1430" s="173"/>
    </row>
    <row r="1431" spans="1:11" x14ac:dyDescent="0.2">
      <c r="A1431" s="140"/>
      <c r="B1431" s="325"/>
      <c r="J1431" s="4"/>
      <c r="K1431" s="173"/>
    </row>
    <row r="1432" spans="1:11" x14ac:dyDescent="0.2">
      <c r="A1432" s="140"/>
      <c r="B1432" s="325"/>
      <c r="J1432" s="4"/>
      <c r="K1432" s="173"/>
    </row>
    <row r="1433" spans="1:11" x14ac:dyDescent="0.2">
      <c r="A1433" s="140"/>
      <c r="B1433" s="325"/>
      <c r="J1433" s="4"/>
      <c r="K1433" s="173"/>
    </row>
    <row r="1434" spans="1:11" x14ac:dyDescent="0.2">
      <c r="A1434" s="140"/>
      <c r="B1434" s="325"/>
      <c r="J1434" s="4"/>
      <c r="K1434" s="173"/>
    </row>
    <row r="1435" spans="1:11" x14ac:dyDescent="0.2">
      <c r="A1435" s="140"/>
      <c r="B1435" s="325"/>
      <c r="J1435" s="4"/>
      <c r="K1435" s="173"/>
    </row>
    <row r="1436" spans="1:11" x14ac:dyDescent="0.2">
      <c r="A1436" s="140"/>
      <c r="B1436" s="325"/>
      <c r="J1436" s="4"/>
      <c r="K1436" s="173"/>
    </row>
    <row r="1437" spans="1:11" x14ac:dyDescent="0.2">
      <c r="A1437" s="140"/>
      <c r="B1437" s="325"/>
      <c r="J1437" s="4"/>
      <c r="K1437" s="173"/>
    </row>
    <row r="1438" spans="1:11" x14ac:dyDescent="0.2">
      <c r="A1438" s="140"/>
      <c r="B1438" s="325"/>
      <c r="J1438" s="4"/>
      <c r="K1438" s="173"/>
    </row>
    <row r="1439" spans="1:11" x14ac:dyDescent="0.2">
      <c r="A1439" s="140"/>
      <c r="B1439" s="325"/>
      <c r="J1439" s="4"/>
      <c r="K1439" s="173"/>
    </row>
    <row r="1440" spans="1:11" x14ac:dyDescent="0.2">
      <c r="A1440" s="140"/>
      <c r="B1440" s="325"/>
      <c r="J1440" s="4"/>
      <c r="K1440" s="173"/>
    </row>
    <row r="1441" spans="1:11" x14ac:dyDescent="0.2">
      <c r="A1441" s="140"/>
      <c r="B1441" s="325"/>
      <c r="J1441" s="4"/>
      <c r="K1441" s="173"/>
    </row>
    <row r="1442" spans="1:11" x14ac:dyDescent="0.2">
      <c r="A1442" s="140"/>
      <c r="B1442" s="325"/>
      <c r="J1442" s="4"/>
      <c r="K1442" s="173"/>
    </row>
    <row r="1443" spans="1:11" x14ac:dyDescent="0.2">
      <c r="A1443" s="140"/>
      <c r="B1443" s="325"/>
      <c r="J1443" s="4"/>
      <c r="K1443" s="173"/>
    </row>
    <row r="1444" spans="1:11" x14ac:dyDescent="0.2">
      <c r="A1444" s="140"/>
      <c r="B1444" s="325"/>
      <c r="J1444" s="4"/>
      <c r="K1444" s="173"/>
    </row>
    <row r="1445" spans="1:11" x14ac:dyDescent="0.2">
      <c r="A1445" s="140"/>
      <c r="B1445" s="325"/>
      <c r="J1445" s="4"/>
      <c r="K1445" s="173"/>
    </row>
    <row r="1446" spans="1:11" x14ac:dyDescent="0.2">
      <c r="A1446" s="140"/>
      <c r="B1446" s="325"/>
      <c r="J1446" s="4"/>
      <c r="K1446" s="173"/>
    </row>
    <row r="1447" spans="1:11" x14ac:dyDescent="0.2">
      <c r="A1447" s="140"/>
      <c r="B1447" s="325"/>
      <c r="J1447" s="4"/>
      <c r="K1447" s="173"/>
    </row>
    <row r="1448" spans="1:11" x14ac:dyDescent="0.2">
      <c r="A1448" s="140"/>
      <c r="B1448" s="325"/>
      <c r="J1448" s="4"/>
      <c r="K1448" s="173"/>
    </row>
    <row r="1449" spans="1:11" x14ac:dyDescent="0.2">
      <c r="A1449" s="140"/>
      <c r="B1449" s="325"/>
      <c r="J1449" s="4"/>
      <c r="K1449" s="173"/>
    </row>
    <row r="1450" spans="1:11" x14ac:dyDescent="0.2">
      <c r="A1450" s="140"/>
      <c r="B1450" s="325"/>
      <c r="J1450" s="4"/>
      <c r="K1450" s="173"/>
    </row>
    <row r="1451" spans="1:11" x14ac:dyDescent="0.2">
      <c r="A1451" s="140"/>
      <c r="B1451" s="325"/>
      <c r="J1451" s="4"/>
      <c r="K1451" s="173"/>
    </row>
    <row r="1452" spans="1:11" x14ac:dyDescent="0.2">
      <c r="A1452" s="140"/>
      <c r="B1452" s="325"/>
      <c r="J1452" s="4"/>
      <c r="K1452" s="173"/>
    </row>
    <row r="1453" spans="1:11" x14ac:dyDescent="0.2">
      <c r="A1453" s="140"/>
      <c r="B1453" s="325"/>
      <c r="J1453" s="4"/>
      <c r="K1453" s="173"/>
    </row>
    <row r="1454" spans="1:11" x14ac:dyDescent="0.2">
      <c r="A1454" s="140"/>
      <c r="B1454" s="325"/>
      <c r="J1454" s="4"/>
      <c r="K1454" s="173"/>
    </row>
    <row r="1455" spans="1:11" x14ac:dyDescent="0.2">
      <c r="A1455" s="140"/>
      <c r="B1455" s="325"/>
      <c r="J1455" s="4"/>
      <c r="K1455" s="173"/>
    </row>
    <row r="1456" spans="1:11" x14ac:dyDescent="0.2">
      <c r="A1456" s="140"/>
      <c r="B1456" s="325"/>
      <c r="J1456" s="4"/>
      <c r="K1456" s="173"/>
    </row>
    <row r="1457" spans="1:11" x14ac:dyDescent="0.2">
      <c r="A1457" s="140"/>
      <c r="B1457" s="325"/>
      <c r="J1457" s="4"/>
      <c r="K1457" s="173"/>
    </row>
    <row r="1458" spans="1:11" x14ac:dyDescent="0.2">
      <c r="A1458" s="140"/>
      <c r="B1458" s="325"/>
      <c r="J1458" s="4"/>
      <c r="K1458" s="173"/>
    </row>
    <row r="1459" spans="1:11" x14ac:dyDescent="0.2">
      <c r="A1459" s="140"/>
      <c r="B1459" s="325"/>
      <c r="J1459" s="4"/>
      <c r="K1459" s="173"/>
    </row>
    <row r="1460" spans="1:11" x14ac:dyDescent="0.2">
      <c r="A1460" s="140"/>
      <c r="B1460" s="325"/>
      <c r="J1460" s="4"/>
      <c r="K1460" s="173"/>
    </row>
    <row r="1461" spans="1:11" x14ac:dyDescent="0.2">
      <c r="A1461" s="140"/>
      <c r="B1461" s="325"/>
      <c r="J1461" s="4"/>
      <c r="K1461" s="173"/>
    </row>
    <row r="1462" spans="1:11" x14ac:dyDescent="0.2">
      <c r="A1462" s="140"/>
      <c r="B1462" s="325"/>
      <c r="J1462" s="4"/>
      <c r="K1462" s="173"/>
    </row>
    <row r="1463" spans="1:11" x14ac:dyDescent="0.2">
      <c r="A1463" s="140"/>
      <c r="B1463" s="325"/>
      <c r="J1463" s="4"/>
      <c r="K1463" s="173"/>
    </row>
    <row r="1464" spans="1:11" x14ac:dyDescent="0.2">
      <c r="A1464" s="140"/>
      <c r="B1464" s="325"/>
      <c r="J1464" s="4"/>
      <c r="K1464" s="173"/>
    </row>
    <row r="1465" spans="1:11" x14ac:dyDescent="0.2">
      <c r="A1465" s="140"/>
      <c r="B1465" s="325"/>
      <c r="J1465" s="4"/>
      <c r="K1465" s="173"/>
    </row>
    <row r="1466" spans="1:11" x14ac:dyDescent="0.2">
      <c r="A1466" s="140"/>
      <c r="B1466" s="325"/>
      <c r="J1466" s="4"/>
      <c r="K1466" s="173"/>
    </row>
    <row r="1467" spans="1:11" x14ac:dyDescent="0.2">
      <c r="A1467" s="140"/>
      <c r="B1467" s="325"/>
      <c r="J1467" s="4"/>
      <c r="K1467" s="173"/>
    </row>
    <row r="1468" spans="1:11" x14ac:dyDescent="0.2">
      <c r="A1468" s="140"/>
      <c r="B1468" s="325"/>
      <c r="J1468" s="4"/>
      <c r="K1468" s="173"/>
    </row>
    <row r="1469" spans="1:11" x14ac:dyDescent="0.2">
      <c r="A1469" s="140"/>
      <c r="B1469" s="325"/>
      <c r="J1469" s="4"/>
      <c r="K1469" s="173"/>
    </row>
    <row r="1470" spans="1:11" x14ac:dyDescent="0.2">
      <c r="A1470" s="140"/>
      <c r="B1470" s="325"/>
      <c r="J1470" s="4"/>
      <c r="K1470" s="173"/>
    </row>
    <row r="1471" spans="1:11" x14ac:dyDescent="0.2">
      <c r="A1471" s="140"/>
      <c r="B1471" s="325"/>
      <c r="J1471" s="4"/>
      <c r="K1471" s="173"/>
    </row>
    <row r="1472" spans="1:11" x14ac:dyDescent="0.2">
      <c r="A1472" s="140"/>
      <c r="B1472" s="325"/>
      <c r="J1472" s="4"/>
      <c r="K1472" s="173"/>
    </row>
    <row r="1473" spans="1:11" x14ac:dyDescent="0.2">
      <c r="A1473" s="140"/>
      <c r="B1473" s="325"/>
      <c r="J1473" s="4"/>
      <c r="K1473" s="173"/>
    </row>
    <row r="1474" spans="1:11" x14ac:dyDescent="0.2">
      <c r="A1474" s="140"/>
      <c r="B1474" s="325"/>
      <c r="J1474" s="4"/>
      <c r="K1474" s="173"/>
    </row>
    <row r="1475" spans="1:11" x14ac:dyDescent="0.2">
      <c r="A1475" s="140"/>
      <c r="B1475" s="325"/>
      <c r="J1475" s="4"/>
      <c r="K1475" s="173"/>
    </row>
    <row r="1476" spans="1:11" x14ac:dyDescent="0.2">
      <c r="A1476" s="140"/>
      <c r="B1476" s="325"/>
      <c r="J1476" s="4"/>
      <c r="K1476" s="173"/>
    </row>
    <row r="1477" spans="1:11" x14ac:dyDescent="0.2">
      <c r="A1477" s="140"/>
      <c r="B1477" s="325"/>
      <c r="J1477" s="4"/>
      <c r="K1477" s="173"/>
    </row>
    <row r="1478" spans="1:11" x14ac:dyDescent="0.2">
      <c r="A1478" s="140"/>
      <c r="B1478" s="325"/>
      <c r="J1478" s="4"/>
      <c r="K1478" s="173"/>
    </row>
    <row r="1479" spans="1:11" x14ac:dyDescent="0.2">
      <c r="A1479" s="140"/>
      <c r="B1479" s="325"/>
      <c r="J1479" s="4"/>
      <c r="K1479" s="173"/>
    </row>
    <row r="1480" spans="1:11" x14ac:dyDescent="0.2">
      <c r="A1480" s="140"/>
      <c r="B1480" s="325"/>
      <c r="J1480" s="4"/>
      <c r="K1480" s="173"/>
    </row>
    <row r="1481" spans="1:11" x14ac:dyDescent="0.2">
      <c r="A1481" s="140"/>
      <c r="B1481" s="325"/>
      <c r="J1481" s="4"/>
      <c r="K1481" s="173"/>
    </row>
    <row r="1482" spans="1:11" x14ac:dyDescent="0.2">
      <c r="A1482" s="140"/>
      <c r="B1482" s="325"/>
      <c r="J1482" s="4"/>
      <c r="K1482" s="173"/>
    </row>
    <row r="1483" spans="1:11" x14ac:dyDescent="0.2">
      <c r="A1483" s="140"/>
      <c r="B1483" s="325"/>
      <c r="J1483" s="4"/>
      <c r="K1483" s="173"/>
    </row>
    <row r="1484" spans="1:11" x14ac:dyDescent="0.2">
      <c r="A1484" s="140"/>
      <c r="B1484" s="325"/>
      <c r="J1484" s="4"/>
      <c r="K1484" s="173"/>
    </row>
    <row r="1485" spans="1:11" x14ac:dyDescent="0.2">
      <c r="A1485" s="140"/>
      <c r="B1485" s="325"/>
      <c r="J1485" s="4"/>
      <c r="K1485" s="173"/>
    </row>
    <row r="1486" spans="1:11" x14ac:dyDescent="0.2">
      <c r="A1486" s="140"/>
      <c r="B1486" s="325"/>
      <c r="J1486" s="4"/>
      <c r="K1486" s="173"/>
    </row>
    <row r="1487" spans="1:11" x14ac:dyDescent="0.2">
      <c r="A1487" s="140"/>
      <c r="B1487" s="325"/>
      <c r="J1487" s="4"/>
      <c r="K1487" s="173"/>
    </row>
    <row r="1488" spans="1:11" x14ac:dyDescent="0.2">
      <c r="A1488" s="140"/>
      <c r="B1488" s="325"/>
      <c r="J1488" s="4"/>
      <c r="K1488" s="173"/>
    </row>
    <row r="1489" spans="1:11" x14ac:dyDescent="0.2">
      <c r="A1489" s="140"/>
      <c r="B1489" s="325"/>
      <c r="J1489" s="4"/>
      <c r="K1489" s="173"/>
    </row>
    <row r="1490" spans="1:11" x14ac:dyDescent="0.2">
      <c r="A1490" s="140"/>
      <c r="B1490" s="325"/>
      <c r="J1490" s="4"/>
      <c r="K1490" s="173"/>
    </row>
    <row r="1491" spans="1:11" x14ac:dyDescent="0.2">
      <c r="A1491" s="140"/>
      <c r="B1491" s="325"/>
      <c r="J1491" s="4"/>
      <c r="K1491" s="173"/>
    </row>
    <row r="1492" spans="1:11" x14ac:dyDescent="0.2">
      <c r="A1492" s="140"/>
      <c r="B1492" s="325"/>
      <c r="J1492" s="4"/>
      <c r="K1492" s="173"/>
    </row>
    <row r="1493" spans="1:11" x14ac:dyDescent="0.2">
      <c r="A1493" s="140"/>
      <c r="B1493" s="325"/>
      <c r="J1493" s="4"/>
      <c r="K1493" s="173"/>
    </row>
    <row r="1494" spans="1:11" x14ac:dyDescent="0.2">
      <c r="A1494" s="140"/>
      <c r="B1494" s="325"/>
      <c r="J1494" s="4"/>
      <c r="K1494" s="173"/>
    </row>
    <row r="1495" spans="1:11" x14ac:dyDescent="0.2">
      <c r="A1495" s="140"/>
      <c r="B1495" s="325"/>
      <c r="J1495" s="4"/>
      <c r="K1495" s="173"/>
    </row>
    <row r="1496" spans="1:11" x14ac:dyDescent="0.2">
      <c r="A1496" s="140"/>
      <c r="B1496" s="325"/>
      <c r="J1496" s="4"/>
      <c r="K1496" s="173"/>
    </row>
    <row r="1497" spans="1:11" x14ac:dyDescent="0.2">
      <c r="A1497" s="140"/>
      <c r="B1497" s="325"/>
      <c r="J1497" s="4"/>
      <c r="K1497" s="173"/>
    </row>
    <row r="1498" spans="1:11" x14ac:dyDescent="0.2">
      <c r="A1498" s="140"/>
      <c r="B1498" s="325"/>
      <c r="J1498" s="4"/>
      <c r="K1498" s="173"/>
    </row>
    <row r="1499" spans="1:11" x14ac:dyDescent="0.2">
      <c r="A1499" s="140"/>
      <c r="B1499" s="325"/>
      <c r="J1499" s="4"/>
      <c r="K1499" s="173"/>
    </row>
    <row r="1500" spans="1:11" x14ac:dyDescent="0.2">
      <c r="A1500" s="140"/>
      <c r="B1500" s="325"/>
      <c r="J1500" s="4"/>
      <c r="K1500" s="173"/>
    </row>
    <row r="1501" spans="1:11" x14ac:dyDescent="0.2">
      <c r="A1501" s="140"/>
      <c r="B1501" s="325"/>
      <c r="J1501" s="4"/>
      <c r="K1501" s="173"/>
    </row>
    <row r="1502" spans="1:11" x14ac:dyDescent="0.2">
      <c r="A1502" s="140"/>
      <c r="B1502" s="325"/>
      <c r="J1502" s="4"/>
      <c r="K1502" s="173"/>
    </row>
    <row r="1503" spans="1:11" x14ac:dyDescent="0.2">
      <c r="A1503" s="140"/>
      <c r="B1503" s="325"/>
      <c r="J1503" s="4"/>
      <c r="K1503" s="173"/>
    </row>
    <row r="1504" spans="1:11" x14ac:dyDescent="0.2">
      <c r="A1504" s="140"/>
      <c r="B1504" s="325"/>
      <c r="J1504" s="4"/>
      <c r="K1504" s="173"/>
    </row>
    <row r="1505" spans="1:11" x14ac:dyDescent="0.2">
      <c r="A1505" s="140"/>
      <c r="B1505" s="325"/>
      <c r="J1505" s="4"/>
      <c r="K1505" s="173"/>
    </row>
    <row r="1506" spans="1:11" x14ac:dyDescent="0.2">
      <c r="A1506" s="140"/>
      <c r="B1506" s="325"/>
      <c r="J1506" s="4"/>
      <c r="K1506" s="173"/>
    </row>
    <row r="1507" spans="1:11" x14ac:dyDescent="0.2">
      <c r="A1507" s="140"/>
      <c r="B1507" s="325"/>
      <c r="J1507" s="4"/>
      <c r="K1507" s="173"/>
    </row>
    <row r="1508" spans="1:11" x14ac:dyDescent="0.2">
      <c r="A1508" s="140"/>
      <c r="B1508" s="325"/>
      <c r="J1508" s="4"/>
      <c r="K1508" s="173"/>
    </row>
    <row r="1509" spans="1:11" x14ac:dyDescent="0.2">
      <c r="A1509" s="140"/>
      <c r="B1509" s="325"/>
      <c r="J1509" s="4"/>
      <c r="K1509" s="173"/>
    </row>
    <row r="1510" spans="1:11" x14ac:dyDescent="0.2">
      <c r="A1510" s="140"/>
      <c r="B1510" s="325"/>
      <c r="J1510" s="4"/>
      <c r="K1510" s="173"/>
    </row>
    <row r="1511" spans="1:11" x14ac:dyDescent="0.2">
      <c r="A1511" s="140"/>
      <c r="B1511" s="325"/>
      <c r="J1511" s="4"/>
      <c r="K1511" s="173"/>
    </row>
    <row r="1512" spans="1:11" x14ac:dyDescent="0.2">
      <c r="A1512" s="140"/>
      <c r="B1512" s="325"/>
      <c r="J1512" s="4"/>
      <c r="K1512" s="173"/>
    </row>
    <row r="1513" spans="1:11" x14ac:dyDescent="0.2">
      <c r="A1513" s="140"/>
      <c r="B1513" s="325"/>
      <c r="J1513" s="4"/>
      <c r="K1513" s="173"/>
    </row>
    <row r="1514" spans="1:11" x14ac:dyDescent="0.2">
      <c r="A1514" s="140"/>
      <c r="B1514" s="325"/>
      <c r="J1514" s="4"/>
      <c r="K1514" s="173"/>
    </row>
    <row r="1515" spans="1:11" x14ac:dyDescent="0.2">
      <c r="A1515" s="140"/>
      <c r="B1515" s="325"/>
      <c r="J1515" s="4"/>
      <c r="K1515" s="173"/>
    </row>
    <row r="1516" spans="1:11" x14ac:dyDescent="0.2">
      <c r="A1516" s="140"/>
      <c r="B1516" s="325"/>
      <c r="J1516" s="4"/>
      <c r="K1516" s="173"/>
    </row>
    <row r="1517" spans="1:11" x14ac:dyDescent="0.2">
      <c r="A1517" s="140"/>
      <c r="B1517" s="325"/>
      <c r="J1517" s="4"/>
      <c r="K1517" s="173"/>
    </row>
    <row r="1518" spans="1:11" x14ac:dyDescent="0.2">
      <c r="A1518" s="140"/>
      <c r="B1518" s="325"/>
      <c r="J1518" s="4"/>
      <c r="K1518" s="173"/>
    </row>
    <row r="1519" spans="1:11" x14ac:dyDescent="0.2">
      <c r="A1519" s="140"/>
      <c r="B1519" s="325"/>
      <c r="J1519" s="4"/>
      <c r="K1519" s="173"/>
    </row>
    <row r="1520" spans="1:11" x14ac:dyDescent="0.2">
      <c r="A1520" s="140"/>
      <c r="B1520" s="325"/>
      <c r="J1520" s="4"/>
      <c r="K1520" s="173"/>
    </row>
    <row r="1521" spans="1:11" x14ac:dyDescent="0.2">
      <c r="A1521" s="140"/>
      <c r="B1521" s="325"/>
      <c r="J1521" s="4"/>
      <c r="K1521" s="173"/>
    </row>
    <row r="1522" spans="1:11" x14ac:dyDescent="0.2">
      <c r="A1522" s="140"/>
      <c r="B1522" s="325"/>
      <c r="J1522" s="4"/>
      <c r="K1522" s="173"/>
    </row>
    <row r="1523" spans="1:11" x14ac:dyDescent="0.2">
      <c r="A1523" s="140"/>
      <c r="B1523" s="325"/>
      <c r="J1523" s="4"/>
      <c r="K1523" s="173"/>
    </row>
    <row r="1524" spans="1:11" x14ac:dyDescent="0.2">
      <c r="A1524" s="140"/>
      <c r="B1524" s="325"/>
      <c r="J1524" s="4"/>
      <c r="K1524" s="173"/>
    </row>
    <row r="1525" spans="1:11" x14ac:dyDescent="0.2">
      <c r="A1525" s="140"/>
      <c r="B1525" s="325"/>
      <c r="J1525" s="4"/>
      <c r="K1525" s="173"/>
    </row>
    <row r="1526" spans="1:11" x14ac:dyDescent="0.2">
      <c r="A1526" s="140"/>
      <c r="B1526" s="325"/>
      <c r="J1526" s="4"/>
      <c r="K1526" s="173"/>
    </row>
    <row r="1527" spans="1:11" x14ac:dyDescent="0.2">
      <c r="A1527" s="140"/>
      <c r="B1527" s="325"/>
      <c r="J1527" s="4"/>
      <c r="K1527" s="173"/>
    </row>
    <row r="1528" spans="1:11" x14ac:dyDescent="0.2">
      <c r="A1528" s="140"/>
      <c r="B1528" s="325"/>
      <c r="J1528" s="4"/>
      <c r="K1528" s="173"/>
    </row>
    <row r="1529" spans="1:11" x14ac:dyDescent="0.2">
      <c r="A1529" s="140"/>
      <c r="B1529" s="325"/>
      <c r="J1529" s="4"/>
      <c r="K1529" s="173"/>
    </row>
    <row r="1530" spans="1:11" x14ac:dyDescent="0.2">
      <c r="A1530" s="140"/>
      <c r="B1530" s="325"/>
      <c r="J1530" s="4"/>
      <c r="K1530" s="173"/>
    </row>
    <row r="1531" spans="1:11" x14ac:dyDescent="0.2">
      <c r="A1531" s="140"/>
      <c r="B1531" s="325"/>
      <c r="J1531" s="4"/>
      <c r="K1531" s="173"/>
    </row>
    <row r="1532" spans="1:11" x14ac:dyDescent="0.2">
      <c r="A1532" s="140"/>
      <c r="B1532" s="325"/>
      <c r="J1532" s="4"/>
      <c r="K1532" s="173"/>
    </row>
    <row r="1533" spans="1:11" x14ac:dyDescent="0.2">
      <c r="A1533" s="140"/>
      <c r="B1533" s="325"/>
      <c r="J1533" s="4"/>
      <c r="K1533" s="173"/>
    </row>
    <row r="1534" spans="1:11" x14ac:dyDescent="0.2">
      <c r="A1534" s="140"/>
      <c r="B1534" s="325"/>
      <c r="J1534" s="4"/>
      <c r="K1534" s="173"/>
    </row>
    <row r="1535" spans="1:11" x14ac:dyDescent="0.2">
      <c r="A1535" s="140"/>
      <c r="B1535" s="325"/>
      <c r="J1535" s="4"/>
      <c r="K1535" s="173"/>
    </row>
    <row r="1536" spans="1:11" x14ac:dyDescent="0.2">
      <c r="A1536" s="140"/>
      <c r="B1536" s="325"/>
      <c r="J1536" s="4"/>
      <c r="K1536" s="173"/>
    </row>
    <row r="1537" spans="1:11" x14ac:dyDescent="0.2">
      <c r="A1537" s="140"/>
      <c r="B1537" s="325"/>
      <c r="J1537" s="4"/>
      <c r="K1537" s="173"/>
    </row>
    <row r="1538" spans="1:11" x14ac:dyDescent="0.2">
      <c r="A1538" s="140"/>
      <c r="B1538" s="325"/>
      <c r="J1538" s="4"/>
      <c r="K1538" s="173"/>
    </row>
    <row r="1539" spans="1:11" x14ac:dyDescent="0.2">
      <c r="A1539" s="140"/>
      <c r="B1539" s="325"/>
      <c r="J1539" s="4"/>
      <c r="K1539" s="173"/>
    </row>
    <row r="1540" spans="1:11" x14ac:dyDescent="0.2">
      <c r="A1540" s="140"/>
      <c r="B1540" s="325"/>
      <c r="J1540" s="4"/>
      <c r="K1540" s="173"/>
    </row>
    <row r="1541" spans="1:11" x14ac:dyDescent="0.2">
      <c r="A1541" s="140"/>
      <c r="B1541" s="325"/>
      <c r="J1541" s="4"/>
      <c r="K1541" s="173"/>
    </row>
    <row r="1542" spans="1:11" x14ac:dyDescent="0.2">
      <c r="A1542" s="140"/>
      <c r="B1542" s="325"/>
      <c r="J1542" s="4"/>
      <c r="K1542" s="173"/>
    </row>
    <row r="1543" spans="1:11" x14ac:dyDescent="0.2">
      <c r="A1543" s="140"/>
      <c r="B1543" s="325"/>
      <c r="J1543" s="4"/>
      <c r="K1543" s="173"/>
    </row>
    <row r="1544" spans="1:11" x14ac:dyDescent="0.2">
      <c r="A1544" s="140"/>
      <c r="B1544" s="325"/>
      <c r="J1544" s="4"/>
      <c r="K1544" s="173"/>
    </row>
    <row r="1545" spans="1:11" x14ac:dyDescent="0.2">
      <c r="A1545" s="140"/>
      <c r="B1545" s="325"/>
      <c r="J1545" s="4"/>
      <c r="K1545" s="173"/>
    </row>
    <row r="1546" spans="1:11" x14ac:dyDescent="0.2">
      <c r="A1546" s="140"/>
      <c r="B1546" s="325"/>
      <c r="J1546" s="4"/>
      <c r="K1546" s="173"/>
    </row>
    <row r="1547" spans="1:11" x14ac:dyDescent="0.2">
      <c r="A1547" s="140"/>
      <c r="B1547" s="325"/>
      <c r="J1547" s="4"/>
      <c r="K1547" s="173"/>
    </row>
    <row r="1548" spans="1:11" x14ac:dyDescent="0.2">
      <c r="A1548" s="140"/>
      <c r="B1548" s="325"/>
      <c r="J1548" s="4"/>
      <c r="K1548" s="173"/>
    </row>
    <row r="1549" spans="1:11" x14ac:dyDescent="0.2">
      <c r="A1549" s="140"/>
      <c r="B1549" s="325"/>
      <c r="J1549" s="4"/>
      <c r="K1549" s="173"/>
    </row>
    <row r="1550" spans="1:11" x14ac:dyDescent="0.2">
      <c r="A1550" s="140"/>
      <c r="B1550" s="325"/>
      <c r="J1550" s="4"/>
      <c r="K1550" s="173"/>
    </row>
    <row r="1551" spans="1:11" x14ac:dyDescent="0.2">
      <c r="A1551" s="140"/>
      <c r="B1551" s="325"/>
      <c r="J1551" s="4"/>
      <c r="K1551" s="173"/>
    </row>
    <row r="1552" spans="1:11" x14ac:dyDescent="0.2">
      <c r="A1552" s="140"/>
      <c r="B1552" s="325"/>
      <c r="J1552" s="4"/>
      <c r="K1552" s="173"/>
    </row>
    <row r="1553" spans="1:11" x14ac:dyDescent="0.2">
      <c r="A1553" s="140"/>
      <c r="B1553" s="325"/>
      <c r="J1553" s="4"/>
      <c r="K1553" s="173"/>
    </row>
    <row r="1554" spans="1:11" x14ac:dyDescent="0.2">
      <c r="A1554" s="140"/>
      <c r="B1554" s="325"/>
      <c r="J1554" s="4"/>
      <c r="K1554" s="173"/>
    </row>
    <row r="1555" spans="1:11" x14ac:dyDescent="0.2">
      <c r="A1555" s="140"/>
      <c r="B1555" s="325"/>
      <c r="J1555" s="4"/>
      <c r="K1555" s="173"/>
    </row>
    <row r="1556" spans="1:11" x14ac:dyDescent="0.2">
      <c r="A1556" s="140"/>
      <c r="B1556" s="325"/>
      <c r="J1556" s="4"/>
      <c r="K1556" s="173"/>
    </row>
    <row r="1557" spans="1:11" x14ac:dyDescent="0.2">
      <c r="A1557" s="140"/>
      <c r="B1557" s="325"/>
      <c r="J1557" s="4"/>
      <c r="K1557" s="173"/>
    </row>
    <row r="1558" spans="1:11" x14ac:dyDescent="0.2">
      <c r="A1558" s="140"/>
      <c r="B1558" s="325"/>
      <c r="J1558" s="4"/>
      <c r="K1558" s="173"/>
    </row>
    <row r="1559" spans="1:11" x14ac:dyDescent="0.2">
      <c r="A1559" s="140"/>
      <c r="B1559" s="325"/>
      <c r="J1559" s="4"/>
      <c r="K1559" s="173"/>
    </row>
    <row r="1560" spans="1:11" x14ac:dyDescent="0.2">
      <c r="A1560" s="140"/>
      <c r="B1560" s="325"/>
      <c r="J1560" s="4"/>
      <c r="K1560" s="173"/>
    </row>
    <row r="1561" spans="1:11" x14ac:dyDescent="0.2">
      <c r="A1561" s="140"/>
      <c r="B1561" s="325"/>
      <c r="J1561" s="4"/>
      <c r="K1561" s="173"/>
    </row>
    <row r="1562" spans="1:11" x14ac:dyDescent="0.2">
      <c r="A1562" s="140"/>
      <c r="B1562" s="325"/>
      <c r="J1562" s="4"/>
      <c r="K1562" s="173"/>
    </row>
    <row r="1563" spans="1:11" x14ac:dyDescent="0.2">
      <c r="A1563" s="140"/>
      <c r="B1563" s="325"/>
      <c r="J1563" s="4"/>
      <c r="K1563" s="173"/>
    </row>
    <row r="1564" spans="1:11" x14ac:dyDescent="0.2">
      <c r="A1564" s="140"/>
      <c r="B1564" s="325"/>
      <c r="J1564" s="4"/>
      <c r="K1564" s="173"/>
    </row>
    <row r="1565" spans="1:11" x14ac:dyDescent="0.2">
      <c r="A1565" s="140"/>
      <c r="B1565" s="325"/>
      <c r="J1565" s="4"/>
      <c r="K1565" s="173"/>
    </row>
    <row r="1566" spans="1:11" x14ac:dyDescent="0.2">
      <c r="A1566" s="140"/>
      <c r="B1566" s="325"/>
      <c r="J1566" s="4"/>
      <c r="K1566" s="173"/>
    </row>
    <row r="1567" spans="1:11" x14ac:dyDescent="0.2">
      <c r="A1567" s="140"/>
      <c r="B1567" s="325"/>
      <c r="J1567" s="4"/>
      <c r="K1567" s="173"/>
    </row>
    <row r="1568" spans="1:11" x14ac:dyDescent="0.2">
      <c r="A1568" s="140"/>
      <c r="B1568" s="325"/>
      <c r="J1568" s="4"/>
      <c r="K1568" s="173"/>
    </row>
    <row r="1569" spans="1:11" x14ac:dyDescent="0.2">
      <c r="A1569" s="140"/>
      <c r="B1569" s="325"/>
      <c r="J1569" s="4"/>
      <c r="K1569" s="173"/>
    </row>
    <row r="1570" spans="1:11" x14ac:dyDescent="0.2">
      <c r="A1570" s="140"/>
      <c r="B1570" s="325"/>
      <c r="J1570" s="4"/>
      <c r="K1570" s="173"/>
    </row>
    <row r="1571" spans="1:11" x14ac:dyDescent="0.2">
      <c r="A1571" s="140"/>
      <c r="B1571" s="325"/>
      <c r="J1571" s="4"/>
      <c r="K1571" s="173"/>
    </row>
    <row r="1572" spans="1:11" x14ac:dyDescent="0.2">
      <c r="A1572" s="140"/>
      <c r="B1572" s="325"/>
      <c r="J1572" s="4"/>
      <c r="K1572" s="173"/>
    </row>
    <row r="1573" spans="1:11" x14ac:dyDescent="0.2">
      <c r="A1573" s="140"/>
      <c r="B1573" s="325"/>
      <c r="J1573" s="4"/>
      <c r="K1573" s="173"/>
    </row>
    <row r="1574" spans="1:11" x14ac:dyDescent="0.2">
      <c r="A1574" s="140"/>
      <c r="B1574" s="325"/>
      <c r="J1574" s="4"/>
      <c r="K1574" s="173"/>
    </row>
    <row r="1575" spans="1:11" x14ac:dyDescent="0.2">
      <c r="A1575" s="140"/>
      <c r="B1575" s="325"/>
      <c r="J1575" s="4"/>
      <c r="K1575" s="173"/>
    </row>
    <row r="1576" spans="1:11" x14ac:dyDescent="0.2">
      <c r="A1576" s="140"/>
      <c r="B1576" s="325"/>
      <c r="J1576" s="4"/>
      <c r="K1576" s="173"/>
    </row>
    <row r="1577" spans="1:11" x14ac:dyDescent="0.2">
      <c r="A1577" s="140"/>
      <c r="B1577" s="325"/>
      <c r="J1577" s="4"/>
      <c r="K1577" s="173"/>
    </row>
    <row r="1578" spans="1:11" x14ac:dyDescent="0.2">
      <c r="A1578" s="140"/>
      <c r="B1578" s="325"/>
      <c r="J1578" s="4"/>
      <c r="K1578" s="173"/>
    </row>
    <row r="1579" spans="1:11" x14ac:dyDescent="0.2">
      <c r="A1579" s="140"/>
      <c r="B1579" s="325"/>
      <c r="J1579" s="4"/>
      <c r="K1579" s="173"/>
    </row>
    <row r="1580" spans="1:11" x14ac:dyDescent="0.2">
      <c r="A1580" s="140"/>
      <c r="B1580" s="325"/>
      <c r="J1580" s="4"/>
      <c r="K1580" s="173"/>
    </row>
    <row r="1581" spans="1:11" x14ac:dyDescent="0.2">
      <c r="A1581" s="140"/>
      <c r="B1581" s="325"/>
      <c r="J1581" s="4"/>
      <c r="K1581" s="173"/>
    </row>
    <row r="1582" spans="1:11" x14ac:dyDescent="0.2">
      <c r="A1582" s="140"/>
      <c r="B1582" s="325"/>
      <c r="J1582" s="4"/>
      <c r="K1582" s="173"/>
    </row>
    <row r="1583" spans="1:11" x14ac:dyDescent="0.2">
      <c r="A1583" s="140"/>
      <c r="B1583" s="325"/>
      <c r="J1583" s="4"/>
      <c r="K1583" s="173"/>
    </row>
    <row r="1584" spans="1:11" x14ac:dyDescent="0.2">
      <c r="A1584" s="140"/>
      <c r="B1584" s="325"/>
      <c r="J1584" s="4"/>
      <c r="K1584" s="173"/>
    </row>
    <row r="1585" spans="1:11" x14ac:dyDescent="0.2">
      <c r="A1585" s="140"/>
      <c r="B1585" s="325"/>
      <c r="J1585" s="4"/>
      <c r="K1585" s="173"/>
    </row>
    <row r="1586" spans="1:11" x14ac:dyDescent="0.2">
      <c r="A1586" s="140"/>
      <c r="B1586" s="325"/>
      <c r="J1586" s="4"/>
      <c r="K1586" s="173"/>
    </row>
    <row r="1587" spans="1:11" x14ac:dyDescent="0.2">
      <c r="A1587" s="140"/>
      <c r="B1587" s="325"/>
      <c r="J1587" s="4"/>
      <c r="K1587" s="173"/>
    </row>
    <row r="1588" spans="1:11" x14ac:dyDescent="0.2">
      <c r="A1588" s="140"/>
      <c r="B1588" s="325"/>
      <c r="J1588" s="4"/>
      <c r="K1588" s="173"/>
    </row>
    <row r="1589" spans="1:11" x14ac:dyDescent="0.2">
      <c r="A1589" s="140"/>
      <c r="B1589" s="325"/>
      <c r="J1589" s="4"/>
      <c r="K1589" s="173"/>
    </row>
    <row r="1590" spans="1:11" x14ac:dyDescent="0.2">
      <c r="A1590" s="140"/>
      <c r="B1590" s="325"/>
      <c r="J1590" s="4"/>
      <c r="K1590" s="173"/>
    </row>
    <row r="1591" spans="1:11" x14ac:dyDescent="0.2">
      <c r="A1591" s="140"/>
      <c r="B1591" s="325"/>
      <c r="J1591" s="4"/>
      <c r="K1591" s="173"/>
    </row>
    <row r="1592" spans="1:11" x14ac:dyDescent="0.2">
      <c r="A1592" s="140"/>
      <c r="B1592" s="325"/>
      <c r="J1592" s="4"/>
      <c r="K1592" s="173"/>
    </row>
    <row r="1593" spans="1:11" x14ac:dyDescent="0.2">
      <c r="A1593" s="140"/>
      <c r="B1593" s="325"/>
      <c r="J1593" s="4"/>
      <c r="K1593" s="173"/>
    </row>
    <row r="1594" spans="1:11" x14ac:dyDescent="0.2">
      <c r="A1594" s="140"/>
      <c r="B1594" s="325"/>
      <c r="J1594" s="4"/>
      <c r="K1594" s="173"/>
    </row>
    <row r="1595" spans="1:11" x14ac:dyDescent="0.2">
      <c r="A1595" s="140"/>
      <c r="B1595" s="325"/>
      <c r="J1595" s="4"/>
      <c r="K1595" s="173"/>
    </row>
    <row r="1596" spans="1:11" x14ac:dyDescent="0.2">
      <c r="A1596" s="140"/>
      <c r="B1596" s="325"/>
      <c r="J1596" s="4"/>
      <c r="K1596" s="173"/>
    </row>
    <row r="1597" spans="1:11" x14ac:dyDescent="0.2">
      <c r="A1597" s="140"/>
      <c r="B1597" s="325"/>
      <c r="J1597" s="4"/>
      <c r="K1597" s="173"/>
    </row>
    <row r="1598" spans="1:11" x14ac:dyDescent="0.2">
      <c r="A1598" s="140"/>
      <c r="B1598" s="325"/>
      <c r="J1598" s="4"/>
      <c r="K1598" s="173"/>
    </row>
    <row r="1599" spans="1:11" x14ac:dyDescent="0.2">
      <c r="A1599" s="140"/>
      <c r="B1599" s="325"/>
      <c r="J1599" s="4"/>
      <c r="K1599" s="173"/>
    </row>
    <row r="1600" spans="1:11" x14ac:dyDescent="0.2">
      <c r="A1600" s="140"/>
      <c r="B1600" s="325"/>
      <c r="J1600" s="4"/>
      <c r="K1600" s="173"/>
    </row>
    <row r="1601" spans="1:11" x14ac:dyDescent="0.2">
      <c r="A1601" s="140"/>
      <c r="B1601" s="325"/>
      <c r="J1601" s="4"/>
      <c r="K1601" s="173"/>
    </row>
    <row r="1602" spans="1:11" x14ac:dyDescent="0.2">
      <c r="A1602" s="140"/>
      <c r="B1602" s="325"/>
      <c r="J1602" s="4"/>
      <c r="K1602" s="173"/>
    </row>
    <row r="1603" spans="1:11" x14ac:dyDescent="0.2">
      <c r="A1603" s="140"/>
      <c r="B1603" s="325"/>
      <c r="J1603" s="4"/>
      <c r="K1603" s="173"/>
    </row>
    <row r="1604" spans="1:11" x14ac:dyDescent="0.2">
      <c r="A1604" s="140"/>
      <c r="B1604" s="325"/>
      <c r="J1604" s="4"/>
      <c r="K1604" s="173"/>
    </row>
    <row r="1605" spans="1:11" x14ac:dyDescent="0.2">
      <c r="A1605" s="140"/>
      <c r="B1605" s="325"/>
      <c r="J1605" s="4"/>
      <c r="K1605" s="173"/>
    </row>
    <row r="1606" spans="1:11" x14ac:dyDescent="0.2">
      <c r="A1606" s="140"/>
      <c r="B1606" s="325"/>
      <c r="J1606" s="4"/>
      <c r="K1606" s="173"/>
    </row>
    <row r="1607" spans="1:11" x14ac:dyDescent="0.2">
      <c r="A1607" s="140"/>
      <c r="B1607" s="325"/>
      <c r="J1607" s="4"/>
      <c r="K1607" s="173"/>
    </row>
    <row r="1608" spans="1:11" x14ac:dyDescent="0.2">
      <c r="A1608" s="140"/>
      <c r="B1608" s="325"/>
      <c r="J1608" s="4"/>
      <c r="K1608" s="173"/>
    </row>
    <row r="1609" spans="1:11" x14ac:dyDescent="0.2">
      <c r="A1609" s="140"/>
      <c r="B1609" s="325"/>
      <c r="J1609" s="4"/>
      <c r="K1609" s="173"/>
    </row>
    <row r="1610" spans="1:11" x14ac:dyDescent="0.2">
      <c r="A1610" s="140"/>
      <c r="B1610" s="325"/>
      <c r="J1610" s="4"/>
      <c r="K1610" s="173"/>
    </row>
    <row r="1611" spans="1:11" x14ac:dyDescent="0.2">
      <c r="A1611" s="140"/>
      <c r="B1611" s="325"/>
      <c r="J1611" s="4"/>
      <c r="K1611" s="173"/>
    </row>
    <row r="1612" spans="1:11" x14ac:dyDescent="0.2">
      <c r="A1612" s="140"/>
      <c r="B1612" s="325"/>
      <c r="J1612" s="4"/>
      <c r="K1612" s="173"/>
    </row>
    <row r="1613" spans="1:11" x14ac:dyDescent="0.2">
      <c r="A1613" s="140"/>
      <c r="B1613" s="325"/>
      <c r="J1613" s="4"/>
      <c r="K1613" s="173"/>
    </row>
    <row r="1614" spans="1:11" x14ac:dyDescent="0.2">
      <c r="A1614" s="140"/>
      <c r="B1614" s="325"/>
      <c r="J1614" s="4"/>
      <c r="K1614" s="173"/>
    </row>
    <row r="1615" spans="1:11" x14ac:dyDescent="0.2">
      <c r="A1615" s="140"/>
      <c r="B1615" s="325"/>
      <c r="J1615" s="4"/>
      <c r="K1615" s="173"/>
    </row>
    <row r="1616" spans="1:11" x14ac:dyDescent="0.2">
      <c r="A1616" s="140"/>
      <c r="B1616" s="325"/>
      <c r="J1616" s="4"/>
      <c r="K1616" s="173"/>
    </row>
    <row r="1617" spans="1:11" x14ac:dyDescent="0.2">
      <c r="A1617" s="140"/>
      <c r="B1617" s="325"/>
      <c r="J1617" s="4"/>
      <c r="K1617" s="173"/>
    </row>
    <row r="1618" spans="1:11" x14ac:dyDescent="0.2">
      <c r="A1618" s="140"/>
      <c r="B1618" s="325"/>
      <c r="J1618" s="4"/>
      <c r="K1618" s="173"/>
    </row>
    <row r="1619" spans="1:11" x14ac:dyDescent="0.2">
      <c r="A1619" s="140"/>
      <c r="B1619" s="325"/>
      <c r="J1619" s="4"/>
      <c r="K1619" s="173"/>
    </row>
    <row r="1620" spans="1:11" x14ac:dyDescent="0.2">
      <c r="A1620" s="140"/>
      <c r="B1620" s="325"/>
      <c r="J1620" s="4"/>
      <c r="K1620" s="173"/>
    </row>
    <row r="1621" spans="1:11" x14ac:dyDescent="0.2">
      <c r="A1621" s="140"/>
      <c r="B1621" s="325"/>
      <c r="J1621" s="4"/>
      <c r="K1621" s="173"/>
    </row>
    <row r="1622" spans="1:11" x14ac:dyDescent="0.2">
      <c r="A1622" s="140"/>
      <c r="B1622" s="325"/>
      <c r="J1622" s="4"/>
      <c r="K1622" s="173"/>
    </row>
    <row r="1623" spans="1:11" x14ac:dyDescent="0.2">
      <c r="A1623" s="140"/>
      <c r="B1623" s="325"/>
      <c r="J1623" s="4"/>
      <c r="K1623" s="173"/>
    </row>
    <row r="1624" spans="1:11" x14ac:dyDescent="0.2">
      <c r="A1624" s="140"/>
      <c r="B1624" s="325"/>
      <c r="J1624" s="4"/>
      <c r="K1624" s="173"/>
    </row>
    <row r="1625" spans="1:11" x14ac:dyDescent="0.2">
      <c r="A1625" s="140"/>
      <c r="B1625" s="325"/>
      <c r="J1625" s="4"/>
      <c r="K1625" s="173"/>
    </row>
    <row r="1626" spans="1:11" x14ac:dyDescent="0.2">
      <c r="A1626" s="140"/>
      <c r="B1626" s="325"/>
      <c r="J1626" s="4"/>
      <c r="K1626" s="173"/>
    </row>
    <row r="1627" spans="1:11" x14ac:dyDescent="0.2">
      <c r="A1627" s="140"/>
      <c r="B1627" s="325"/>
      <c r="J1627" s="4"/>
      <c r="K1627" s="173"/>
    </row>
    <row r="1628" spans="1:11" x14ac:dyDescent="0.2">
      <c r="A1628" s="140"/>
      <c r="B1628" s="325"/>
      <c r="J1628" s="4"/>
      <c r="K1628" s="173"/>
    </row>
    <row r="1629" spans="1:11" x14ac:dyDescent="0.2">
      <c r="A1629" s="140"/>
      <c r="B1629" s="325"/>
      <c r="J1629" s="4"/>
      <c r="K1629" s="173"/>
    </row>
    <row r="1630" spans="1:11" x14ac:dyDescent="0.2">
      <c r="A1630" s="140"/>
      <c r="B1630" s="325"/>
      <c r="J1630" s="4"/>
      <c r="K1630" s="173"/>
    </row>
    <row r="1631" spans="1:11" x14ac:dyDescent="0.2">
      <c r="A1631" s="140"/>
      <c r="B1631" s="325"/>
      <c r="J1631" s="4"/>
      <c r="K1631" s="173"/>
    </row>
    <row r="1632" spans="1:11" x14ac:dyDescent="0.2">
      <c r="A1632" s="140"/>
      <c r="B1632" s="325"/>
      <c r="J1632" s="4"/>
      <c r="K1632" s="173"/>
    </row>
    <row r="1633" spans="1:11" x14ac:dyDescent="0.2">
      <c r="A1633" s="140"/>
      <c r="B1633" s="325"/>
      <c r="J1633" s="4"/>
      <c r="K1633" s="173"/>
    </row>
    <row r="1634" spans="1:11" x14ac:dyDescent="0.2">
      <c r="A1634" s="140"/>
      <c r="B1634" s="325"/>
      <c r="J1634" s="4"/>
      <c r="K1634" s="173"/>
    </row>
    <row r="1635" spans="1:11" x14ac:dyDescent="0.2">
      <c r="A1635" s="140"/>
      <c r="B1635" s="325"/>
      <c r="J1635" s="4"/>
      <c r="K1635" s="173"/>
    </row>
    <row r="1636" spans="1:11" x14ac:dyDescent="0.2">
      <c r="A1636" s="140"/>
      <c r="B1636" s="325"/>
      <c r="J1636" s="4"/>
      <c r="K1636" s="173"/>
    </row>
    <row r="1637" spans="1:11" x14ac:dyDescent="0.2">
      <c r="A1637" s="140"/>
      <c r="B1637" s="325"/>
      <c r="J1637" s="4"/>
      <c r="K1637" s="173"/>
    </row>
    <row r="1638" spans="1:11" x14ac:dyDescent="0.2">
      <c r="A1638" s="140"/>
      <c r="B1638" s="325"/>
      <c r="J1638" s="4"/>
      <c r="K1638" s="173"/>
    </row>
    <row r="1639" spans="1:11" x14ac:dyDescent="0.2">
      <c r="A1639" s="140"/>
      <c r="B1639" s="325"/>
      <c r="J1639" s="4"/>
      <c r="K1639" s="173"/>
    </row>
    <row r="1640" spans="1:11" x14ac:dyDescent="0.2">
      <c r="A1640" s="140"/>
      <c r="B1640" s="325"/>
      <c r="J1640" s="4"/>
      <c r="K1640" s="173"/>
    </row>
    <row r="1641" spans="1:11" x14ac:dyDescent="0.2">
      <c r="A1641" s="140"/>
      <c r="B1641" s="325"/>
      <c r="J1641" s="4"/>
      <c r="K1641" s="173"/>
    </row>
    <row r="1642" spans="1:11" x14ac:dyDescent="0.2">
      <c r="A1642" s="140"/>
      <c r="B1642" s="325"/>
      <c r="J1642" s="4"/>
      <c r="K1642" s="173"/>
    </row>
    <row r="1643" spans="1:11" x14ac:dyDescent="0.2">
      <c r="A1643" s="140"/>
      <c r="B1643" s="325"/>
      <c r="J1643" s="4"/>
      <c r="K1643" s="173"/>
    </row>
    <row r="1644" spans="1:11" x14ac:dyDescent="0.2">
      <c r="A1644" s="140"/>
      <c r="B1644" s="325"/>
      <c r="J1644" s="4"/>
      <c r="K1644" s="173"/>
    </row>
    <row r="1645" spans="1:11" x14ac:dyDescent="0.2">
      <c r="A1645" s="140"/>
      <c r="B1645" s="325"/>
      <c r="J1645" s="4"/>
      <c r="K1645" s="173"/>
    </row>
    <row r="1646" spans="1:11" x14ac:dyDescent="0.2">
      <c r="A1646" s="140"/>
      <c r="B1646" s="325"/>
      <c r="J1646" s="4"/>
      <c r="K1646" s="173"/>
    </row>
    <row r="1647" spans="1:11" x14ac:dyDescent="0.2">
      <c r="A1647" s="140"/>
      <c r="B1647" s="325"/>
      <c r="J1647" s="4"/>
      <c r="K1647" s="173"/>
    </row>
    <row r="1648" spans="1:11" x14ac:dyDescent="0.2">
      <c r="A1648" s="140"/>
      <c r="B1648" s="325"/>
      <c r="J1648" s="4"/>
      <c r="K1648" s="173"/>
    </row>
    <row r="1649" spans="1:11" x14ac:dyDescent="0.2">
      <c r="A1649" s="140"/>
      <c r="B1649" s="325"/>
      <c r="J1649" s="4"/>
      <c r="K1649" s="173"/>
    </row>
    <row r="1650" spans="1:11" x14ac:dyDescent="0.2">
      <c r="A1650" s="140"/>
      <c r="B1650" s="325"/>
      <c r="J1650" s="4"/>
      <c r="K1650" s="173"/>
    </row>
    <row r="1651" spans="1:11" x14ac:dyDescent="0.2">
      <c r="A1651" s="140"/>
      <c r="B1651" s="325"/>
      <c r="J1651" s="4"/>
      <c r="K1651" s="173"/>
    </row>
    <row r="1652" spans="1:11" x14ac:dyDescent="0.2">
      <c r="A1652" s="140"/>
      <c r="B1652" s="325"/>
      <c r="J1652" s="4"/>
      <c r="K1652" s="173"/>
    </row>
    <row r="1653" spans="1:11" x14ac:dyDescent="0.2">
      <c r="A1653" s="140"/>
      <c r="B1653" s="325"/>
      <c r="J1653" s="4"/>
      <c r="K1653" s="173"/>
    </row>
    <row r="1654" spans="1:11" x14ac:dyDescent="0.2">
      <c r="A1654" s="140"/>
      <c r="B1654" s="325"/>
      <c r="J1654" s="4"/>
      <c r="K1654" s="173"/>
    </row>
    <row r="1655" spans="1:11" x14ac:dyDescent="0.2">
      <c r="A1655" s="140"/>
      <c r="B1655" s="325"/>
      <c r="J1655" s="4"/>
      <c r="K1655" s="173"/>
    </row>
    <row r="1656" spans="1:11" x14ac:dyDescent="0.2">
      <c r="A1656" s="140"/>
      <c r="B1656" s="325"/>
      <c r="J1656" s="4"/>
      <c r="K1656" s="173"/>
    </row>
    <row r="1657" spans="1:11" x14ac:dyDescent="0.2">
      <c r="A1657" s="140"/>
      <c r="B1657" s="325"/>
      <c r="J1657" s="4"/>
      <c r="K1657" s="173"/>
    </row>
    <row r="1658" spans="1:11" x14ac:dyDescent="0.2">
      <c r="A1658" s="140"/>
      <c r="B1658" s="325"/>
      <c r="J1658" s="4"/>
      <c r="K1658" s="173"/>
    </row>
    <row r="1659" spans="1:11" x14ac:dyDescent="0.2">
      <c r="A1659" s="140"/>
      <c r="B1659" s="325"/>
      <c r="J1659" s="4"/>
      <c r="K1659" s="173"/>
    </row>
    <row r="1660" spans="1:11" x14ac:dyDescent="0.2">
      <c r="A1660" s="140"/>
      <c r="B1660" s="325"/>
      <c r="J1660" s="4"/>
      <c r="K1660" s="173"/>
    </row>
    <row r="1661" spans="1:11" x14ac:dyDescent="0.2">
      <c r="A1661" s="140"/>
      <c r="B1661" s="325"/>
      <c r="J1661" s="4"/>
      <c r="K1661" s="173"/>
    </row>
    <row r="1662" spans="1:11" x14ac:dyDescent="0.2">
      <c r="A1662" s="140"/>
      <c r="B1662" s="325"/>
      <c r="J1662" s="4"/>
      <c r="K1662" s="173"/>
    </row>
    <row r="1663" spans="1:11" x14ac:dyDescent="0.2">
      <c r="A1663" s="140"/>
      <c r="B1663" s="325"/>
      <c r="J1663" s="4"/>
      <c r="K1663" s="173"/>
    </row>
    <row r="1664" spans="1:11" x14ac:dyDescent="0.2">
      <c r="A1664" s="140"/>
      <c r="B1664" s="325"/>
      <c r="J1664" s="4"/>
      <c r="K1664" s="173"/>
    </row>
    <row r="1665" spans="1:11" x14ac:dyDescent="0.2">
      <c r="A1665" s="140"/>
      <c r="B1665" s="325"/>
      <c r="J1665" s="4"/>
      <c r="K1665" s="173"/>
    </row>
    <row r="1666" spans="1:11" x14ac:dyDescent="0.2">
      <c r="A1666" s="140"/>
      <c r="B1666" s="325"/>
      <c r="J1666" s="4"/>
      <c r="K1666" s="173"/>
    </row>
    <row r="1667" spans="1:11" x14ac:dyDescent="0.2">
      <c r="A1667" s="140"/>
      <c r="B1667" s="325"/>
      <c r="J1667" s="4"/>
      <c r="K1667" s="173"/>
    </row>
    <row r="1668" spans="1:11" x14ac:dyDescent="0.2">
      <c r="A1668" s="140"/>
      <c r="B1668" s="325"/>
      <c r="J1668" s="4"/>
      <c r="K1668" s="173"/>
    </row>
    <row r="1669" spans="1:11" x14ac:dyDescent="0.2">
      <c r="A1669" s="140"/>
      <c r="B1669" s="325"/>
      <c r="J1669" s="4"/>
      <c r="K1669" s="173"/>
    </row>
    <row r="1670" spans="1:11" x14ac:dyDescent="0.2">
      <c r="A1670" s="140"/>
      <c r="B1670" s="325"/>
      <c r="J1670" s="4"/>
      <c r="K1670" s="173"/>
    </row>
    <row r="1671" spans="1:11" x14ac:dyDescent="0.2">
      <c r="A1671" s="140"/>
      <c r="B1671" s="325"/>
      <c r="J1671" s="4"/>
      <c r="K1671" s="173"/>
    </row>
    <row r="1672" spans="1:11" x14ac:dyDescent="0.2">
      <c r="A1672" s="140"/>
      <c r="B1672" s="325"/>
      <c r="J1672" s="4"/>
      <c r="K1672" s="173"/>
    </row>
    <row r="1673" spans="1:11" x14ac:dyDescent="0.2">
      <c r="A1673" s="140"/>
      <c r="B1673" s="325"/>
      <c r="J1673" s="4"/>
      <c r="K1673" s="173"/>
    </row>
    <row r="1674" spans="1:11" x14ac:dyDescent="0.2">
      <c r="A1674" s="140"/>
      <c r="B1674" s="325"/>
      <c r="J1674" s="4"/>
      <c r="K1674" s="173"/>
    </row>
    <row r="1675" spans="1:11" x14ac:dyDescent="0.2">
      <c r="A1675" s="140"/>
      <c r="B1675" s="325"/>
      <c r="J1675" s="4"/>
      <c r="K1675" s="173"/>
    </row>
    <row r="1676" spans="1:11" x14ac:dyDescent="0.2">
      <c r="A1676" s="140"/>
      <c r="B1676" s="325"/>
      <c r="J1676" s="4"/>
      <c r="K1676" s="173"/>
    </row>
    <row r="1677" spans="1:11" x14ac:dyDescent="0.2">
      <c r="A1677" s="140"/>
      <c r="B1677" s="325"/>
      <c r="J1677" s="4"/>
      <c r="K1677" s="173"/>
    </row>
    <row r="1678" spans="1:11" x14ac:dyDescent="0.2">
      <c r="A1678" s="140"/>
      <c r="B1678" s="325"/>
      <c r="J1678" s="4"/>
      <c r="K1678" s="173"/>
    </row>
    <row r="1679" spans="1:11" x14ac:dyDescent="0.2">
      <c r="A1679" s="140"/>
      <c r="B1679" s="325"/>
      <c r="J1679" s="4"/>
      <c r="K1679" s="173"/>
    </row>
    <row r="1680" spans="1:11" x14ac:dyDescent="0.2">
      <c r="A1680" s="140"/>
      <c r="B1680" s="325"/>
      <c r="J1680" s="4"/>
      <c r="K1680" s="173"/>
    </row>
    <row r="1681" spans="1:11" x14ac:dyDescent="0.2">
      <c r="A1681" s="140"/>
      <c r="B1681" s="325"/>
      <c r="J1681" s="4"/>
      <c r="K1681" s="173"/>
    </row>
    <row r="1682" spans="1:11" x14ac:dyDescent="0.2">
      <c r="A1682" s="140"/>
      <c r="B1682" s="325"/>
      <c r="J1682" s="4"/>
      <c r="K1682" s="173"/>
    </row>
    <row r="1683" spans="1:11" x14ac:dyDescent="0.2">
      <c r="A1683" s="140"/>
      <c r="B1683" s="325"/>
      <c r="J1683" s="4"/>
      <c r="K1683" s="173"/>
    </row>
    <row r="1684" spans="1:11" x14ac:dyDescent="0.2">
      <c r="A1684" s="140"/>
      <c r="B1684" s="325"/>
      <c r="J1684" s="4"/>
      <c r="K1684" s="173"/>
    </row>
    <row r="1685" spans="1:11" x14ac:dyDescent="0.2">
      <c r="A1685" s="140"/>
      <c r="B1685" s="325"/>
      <c r="J1685" s="4"/>
      <c r="K1685" s="173"/>
    </row>
    <row r="1686" spans="1:11" x14ac:dyDescent="0.2">
      <c r="A1686" s="140"/>
      <c r="B1686" s="325"/>
      <c r="J1686" s="4"/>
      <c r="K1686" s="173"/>
    </row>
    <row r="1687" spans="1:11" x14ac:dyDescent="0.2">
      <c r="A1687" s="140"/>
      <c r="B1687" s="325"/>
      <c r="J1687" s="4"/>
      <c r="K1687" s="173"/>
    </row>
    <row r="1688" spans="1:11" x14ac:dyDescent="0.2">
      <c r="A1688" s="140"/>
      <c r="B1688" s="325"/>
      <c r="J1688" s="4"/>
      <c r="K1688" s="173"/>
    </row>
    <row r="1689" spans="1:11" x14ac:dyDescent="0.2">
      <c r="A1689" s="140"/>
      <c r="B1689" s="325"/>
      <c r="J1689" s="4"/>
      <c r="K1689" s="173"/>
    </row>
    <row r="1690" spans="1:11" x14ac:dyDescent="0.2">
      <c r="A1690" s="140"/>
      <c r="B1690" s="325"/>
      <c r="J1690" s="4"/>
      <c r="K1690" s="173"/>
    </row>
    <row r="1691" spans="1:11" x14ac:dyDescent="0.2">
      <c r="A1691" s="140"/>
      <c r="B1691" s="325"/>
      <c r="J1691" s="4"/>
      <c r="K1691" s="173"/>
    </row>
    <row r="1692" spans="1:11" x14ac:dyDescent="0.2">
      <c r="A1692" s="140"/>
      <c r="B1692" s="325"/>
      <c r="J1692" s="4"/>
      <c r="K1692" s="173"/>
    </row>
    <row r="1693" spans="1:11" x14ac:dyDescent="0.2">
      <c r="A1693" s="140"/>
      <c r="B1693" s="325"/>
      <c r="J1693" s="4"/>
      <c r="K1693" s="173"/>
    </row>
    <row r="1694" spans="1:11" x14ac:dyDescent="0.2">
      <c r="A1694" s="140"/>
      <c r="B1694" s="325"/>
      <c r="J1694" s="4"/>
      <c r="K1694" s="173"/>
    </row>
    <row r="1695" spans="1:11" x14ac:dyDescent="0.2">
      <c r="A1695" s="140"/>
      <c r="B1695" s="325"/>
      <c r="J1695" s="4"/>
      <c r="K1695" s="173"/>
    </row>
    <row r="1696" spans="1:11" x14ac:dyDescent="0.2">
      <c r="A1696" s="140"/>
      <c r="B1696" s="325"/>
      <c r="J1696" s="4"/>
      <c r="K1696" s="173"/>
    </row>
    <row r="1697" spans="1:11" x14ac:dyDescent="0.2">
      <c r="A1697" s="140"/>
      <c r="B1697" s="325"/>
      <c r="J1697" s="4"/>
      <c r="K1697" s="173"/>
    </row>
    <row r="1698" spans="1:11" x14ac:dyDescent="0.2">
      <c r="A1698" s="140"/>
      <c r="B1698" s="325"/>
      <c r="J1698" s="4"/>
      <c r="K1698" s="173"/>
    </row>
    <row r="1699" spans="1:11" x14ac:dyDescent="0.2">
      <c r="A1699" s="140"/>
      <c r="B1699" s="325"/>
      <c r="J1699" s="4"/>
      <c r="K1699" s="173"/>
    </row>
    <row r="1700" spans="1:11" x14ac:dyDescent="0.2">
      <c r="A1700" s="140"/>
      <c r="B1700" s="325"/>
      <c r="J1700" s="4"/>
      <c r="K1700" s="173"/>
    </row>
    <row r="1701" spans="1:11" x14ac:dyDescent="0.2">
      <c r="A1701" s="140"/>
      <c r="B1701" s="325"/>
      <c r="J1701" s="4"/>
      <c r="K1701" s="173"/>
    </row>
    <row r="1702" spans="1:11" x14ac:dyDescent="0.2">
      <c r="A1702" s="140"/>
      <c r="B1702" s="325"/>
      <c r="J1702" s="4"/>
      <c r="K1702" s="173"/>
    </row>
    <row r="1703" spans="1:11" x14ac:dyDescent="0.2">
      <c r="A1703" s="140"/>
      <c r="B1703" s="325"/>
      <c r="J1703" s="4"/>
      <c r="K1703" s="173"/>
    </row>
    <row r="1704" spans="1:11" x14ac:dyDescent="0.2">
      <c r="A1704" s="140"/>
      <c r="B1704" s="325"/>
      <c r="J1704" s="4"/>
      <c r="K1704" s="173"/>
    </row>
    <row r="1705" spans="1:11" x14ac:dyDescent="0.2">
      <c r="A1705" s="140"/>
      <c r="B1705" s="325"/>
      <c r="J1705" s="4"/>
      <c r="K1705" s="173"/>
    </row>
    <row r="1706" spans="1:11" x14ac:dyDescent="0.2">
      <c r="A1706" s="140"/>
      <c r="B1706" s="325"/>
      <c r="J1706" s="4"/>
      <c r="K1706" s="173"/>
    </row>
    <row r="1707" spans="1:11" x14ac:dyDescent="0.2">
      <c r="A1707" s="140"/>
      <c r="B1707" s="325"/>
      <c r="J1707" s="4"/>
      <c r="K1707" s="173"/>
    </row>
    <row r="1708" spans="1:11" x14ac:dyDescent="0.2">
      <c r="A1708" s="140"/>
      <c r="B1708" s="325"/>
      <c r="J1708" s="4"/>
      <c r="K1708" s="173"/>
    </row>
    <row r="1709" spans="1:11" x14ac:dyDescent="0.2">
      <c r="A1709" s="140"/>
      <c r="B1709" s="325"/>
      <c r="J1709" s="4"/>
      <c r="K1709" s="173"/>
    </row>
    <row r="1710" spans="1:11" x14ac:dyDescent="0.2">
      <c r="A1710" s="140"/>
      <c r="B1710" s="325"/>
      <c r="J1710" s="4"/>
      <c r="K1710" s="173"/>
    </row>
    <row r="1711" spans="1:11" x14ac:dyDescent="0.2">
      <c r="A1711" s="140"/>
      <c r="B1711" s="325"/>
      <c r="J1711" s="4"/>
      <c r="K1711" s="173"/>
    </row>
    <row r="1712" spans="1:11" x14ac:dyDescent="0.2">
      <c r="A1712" s="140"/>
      <c r="B1712" s="325"/>
      <c r="J1712" s="4"/>
      <c r="K1712" s="173"/>
    </row>
    <row r="1713" spans="1:11" x14ac:dyDescent="0.2">
      <c r="A1713" s="140"/>
      <c r="B1713" s="325"/>
      <c r="J1713" s="4"/>
      <c r="K1713" s="173"/>
    </row>
    <row r="1714" spans="1:11" x14ac:dyDescent="0.2">
      <c r="A1714" s="140"/>
      <c r="B1714" s="325"/>
      <c r="J1714" s="4"/>
      <c r="K1714" s="173"/>
    </row>
    <row r="1715" spans="1:11" x14ac:dyDescent="0.2">
      <c r="A1715" s="140"/>
      <c r="B1715" s="325"/>
      <c r="J1715" s="4"/>
      <c r="K1715" s="173"/>
    </row>
    <row r="1716" spans="1:11" x14ac:dyDescent="0.2">
      <c r="A1716" s="140"/>
      <c r="B1716" s="325"/>
      <c r="J1716" s="4"/>
      <c r="K1716" s="173"/>
    </row>
    <row r="1717" spans="1:11" x14ac:dyDescent="0.2">
      <c r="A1717" s="140"/>
      <c r="B1717" s="325"/>
      <c r="J1717" s="4"/>
      <c r="K1717" s="173"/>
    </row>
    <row r="1718" spans="1:11" x14ac:dyDescent="0.2">
      <c r="A1718" s="140"/>
      <c r="B1718" s="325"/>
      <c r="J1718" s="4"/>
      <c r="K1718" s="173"/>
    </row>
    <row r="1719" spans="1:11" x14ac:dyDescent="0.2">
      <c r="A1719" s="140"/>
      <c r="B1719" s="325"/>
      <c r="J1719" s="4"/>
      <c r="K1719" s="173"/>
    </row>
    <row r="1720" spans="1:11" x14ac:dyDescent="0.2">
      <c r="A1720" s="140"/>
      <c r="B1720" s="325"/>
      <c r="J1720" s="4"/>
      <c r="K1720" s="173"/>
    </row>
    <row r="1721" spans="1:11" x14ac:dyDescent="0.2">
      <c r="A1721" s="140"/>
      <c r="B1721" s="325"/>
      <c r="J1721" s="4"/>
      <c r="K1721" s="173"/>
    </row>
    <row r="1722" spans="1:11" x14ac:dyDescent="0.2">
      <c r="A1722" s="140"/>
      <c r="B1722" s="325"/>
      <c r="J1722" s="4"/>
      <c r="K1722" s="173"/>
    </row>
    <row r="1723" spans="1:11" x14ac:dyDescent="0.2">
      <c r="A1723" s="140"/>
      <c r="B1723" s="325"/>
      <c r="J1723" s="4"/>
      <c r="K1723" s="173"/>
    </row>
    <row r="1724" spans="1:11" x14ac:dyDescent="0.2">
      <c r="A1724" s="140"/>
      <c r="B1724" s="325"/>
      <c r="J1724" s="4"/>
      <c r="K1724" s="173"/>
    </row>
    <row r="1725" spans="1:11" x14ac:dyDescent="0.2">
      <c r="A1725" s="140"/>
      <c r="B1725" s="325"/>
      <c r="J1725" s="4"/>
      <c r="K1725" s="173"/>
    </row>
    <row r="1726" spans="1:11" x14ac:dyDescent="0.2">
      <c r="A1726" s="140"/>
      <c r="B1726" s="325"/>
      <c r="J1726" s="4"/>
      <c r="K1726" s="173"/>
    </row>
    <row r="1727" spans="1:11" x14ac:dyDescent="0.2">
      <c r="A1727" s="140"/>
      <c r="B1727" s="325"/>
      <c r="J1727" s="4"/>
      <c r="K1727" s="173"/>
    </row>
    <row r="1728" spans="1:11" x14ac:dyDescent="0.2">
      <c r="A1728" s="140"/>
      <c r="B1728" s="325"/>
      <c r="J1728" s="4"/>
      <c r="K1728" s="173"/>
    </row>
    <row r="1729" spans="1:11" x14ac:dyDescent="0.2">
      <c r="A1729" s="140"/>
      <c r="B1729" s="325"/>
      <c r="J1729" s="4"/>
      <c r="K1729" s="173"/>
    </row>
    <row r="1730" spans="1:11" x14ac:dyDescent="0.2">
      <c r="A1730" s="140"/>
      <c r="B1730" s="325"/>
      <c r="J1730" s="4"/>
      <c r="K1730" s="173"/>
    </row>
    <row r="1731" spans="1:11" x14ac:dyDescent="0.2">
      <c r="A1731" s="140"/>
      <c r="B1731" s="325"/>
      <c r="J1731" s="4"/>
      <c r="K1731" s="173"/>
    </row>
    <row r="1732" spans="1:11" x14ac:dyDescent="0.2">
      <c r="A1732" s="140"/>
      <c r="B1732" s="325"/>
      <c r="J1732" s="4"/>
      <c r="K1732" s="173"/>
    </row>
    <row r="1733" spans="1:11" x14ac:dyDescent="0.2">
      <c r="A1733" s="140"/>
      <c r="B1733" s="325"/>
      <c r="J1733" s="4"/>
      <c r="K1733" s="173"/>
    </row>
    <row r="1734" spans="1:11" x14ac:dyDescent="0.2">
      <c r="A1734" s="140"/>
      <c r="B1734" s="325"/>
      <c r="J1734" s="4"/>
      <c r="K1734" s="173"/>
    </row>
    <row r="1735" spans="1:11" x14ac:dyDescent="0.2">
      <c r="A1735" s="140"/>
      <c r="B1735" s="325"/>
      <c r="J1735" s="4"/>
      <c r="K1735" s="173"/>
    </row>
    <row r="1736" spans="1:11" x14ac:dyDescent="0.2">
      <c r="A1736" s="140"/>
      <c r="B1736" s="325"/>
      <c r="J1736" s="4"/>
      <c r="K1736" s="173"/>
    </row>
    <row r="1737" spans="1:11" x14ac:dyDescent="0.2">
      <c r="A1737" s="140"/>
      <c r="B1737" s="325"/>
      <c r="J1737" s="4"/>
      <c r="K1737" s="173"/>
    </row>
    <row r="1738" spans="1:11" x14ac:dyDescent="0.2">
      <c r="A1738" s="140"/>
      <c r="B1738" s="325"/>
      <c r="J1738" s="4"/>
      <c r="K1738" s="173"/>
    </row>
    <row r="1739" spans="1:11" x14ac:dyDescent="0.2">
      <c r="A1739" s="140"/>
      <c r="B1739" s="325"/>
      <c r="J1739" s="4"/>
      <c r="K1739" s="173"/>
    </row>
    <row r="1740" spans="1:11" x14ac:dyDescent="0.2">
      <c r="A1740" s="140"/>
      <c r="B1740" s="325"/>
      <c r="J1740" s="4"/>
      <c r="K1740" s="173"/>
    </row>
    <row r="1741" spans="1:11" x14ac:dyDescent="0.2">
      <c r="A1741" s="140"/>
      <c r="B1741" s="325"/>
      <c r="J1741" s="4"/>
      <c r="K1741" s="173"/>
    </row>
    <row r="1742" spans="1:11" x14ac:dyDescent="0.2">
      <c r="A1742" s="140"/>
      <c r="B1742" s="325"/>
      <c r="J1742" s="4"/>
      <c r="K1742" s="173"/>
    </row>
    <row r="1743" spans="1:11" x14ac:dyDescent="0.2">
      <c r="A1743" s="140"/>
      <c r="B1743" s="325"/>
      <c r="J1743" s="4"/>
      <c r="K1743" s="173"/>
    </row>
    <row r="1744" spans="1:11" x14ac:dyDescent="0.2">
      <c r="A1744" s="140"/>
      <c r="B1744" s="325"/>
      <c r="J1744" s="4"/>
      <c r="K1744" s="173"/>
    </row>
    <row r="1745" spans="1:11" x14ac:dyDescent="0.2">
      <c r="A1745" s="140"/>
      <c r="B1745" s="325"/>
      <c r="J1745" s="4"/>
      <c r="K1745" s="173"/>
    </row>
    <row r="1746" spans="1:11" x14ac:dyDescent="0.2">
      <c r="A1746" s="140"/>
      <c r="B1746" s="325"/>
      <c r="J1746" s="4"/>
      <c r="K1746" s="173"/>
    </row>
    <row r="1747" spans="1:11" x14ac:dyDescent="0.2">
      <c r="A1747" s="140"/>
      <c r="B1747" s="325"/>
      <c r="J1747" s="4"/>
      <c r="K1747" s="173"/>
    </row>
    <row r="1748" spans="1:11" x14ac:dyDescent="0.2">
      <c r="A1748" s="140"/>
      <c r="B1748" s="325"/>
      <c r="J1748" s="4"/>
      <c r="K1748" s="173"/>
    </row>
    <row r="1749" spans="1:11" x14ac:dyDescent="0.2">
      <c r="A1749" s="140"/>
      <c r="B1749" s="325"/>
      <c r="J1749" s="4"/>
      <c r="K1749" s="173"/>
    </row>
    <row r="1750" spans="1:11" x14ac:dyDescent="0.2">
      <c r="A1750" s="140"/>
      <c r="B1750" s="325"/>
      <c r="J1750" s="4"/>
      <c r="K1750" s="173"/>
    </row>
    <row r="1751" spans="1:11" x14ac:dyDescent="0.2">
      <c r="A1751" s="140"/>
      <c r="B1751" s="325"/>
      <c r="J1751" s="4"/>
      <c r="K1751" s="173"/>
    </row>
    <row r="1752" spans="1:11" x14ac:dyDescent="0.2">
      <c r="A1752" s="140"/>
      <c r="B1752" s="325"/>
      <c r="J1752" s="4"/>
      <c r="K1752" s="173"/>
    </row>
    <row r="1753" spans="1:11" x14ac:dyDescent="0.2">
      <c r="A1753" s="140"/>
      <c r="B1753" s="325"/>
      <c r="J1753" s="4"/>
      <c r="K1753" s="173"/>
    </row>
    <row r="1754" spans="1:11" x14ac:dyDescent="0.2">
      <c r="A1754" s="140"/>
      <c r="B1754" s="325"/>
      <c r="J1754" s="4"/>
      <c r="K1754" s="173"/>
    </row>
    <row r="1755" spans="1:11" x14ac:dyDescent="0.2">
      <c r="A1755" s="140"/>
      <c r="B1755" s="325"/>
      <c r="J1755" s="4"/>
      <c r="K1755" s="173"/>
    </row>
    <row r="1756" spans="1:11" x14ac:dyDescent="0.2">
      <c r="A1756" s="140"/>
      <c r="B1756" s="325"/>
      <c r="J1756" s="4"/>
      <c r="K1756" s="173"/>
    </row>
    <row r="1757" spans="1:11" x14ac:dyDescent="0.2">
      <c r="A1757" s="140"/>
      <c r="B1757" s="325"/>
      <c r="J1757" s="4"/>
      <c r="K1757" s="173"/>
    </row>
    <row r="1758" spans="1:11" x14ac:dyDescent="0.2">
      <c r="A1758" s="140"/>
      <c r="B1758" s="325"/>
      <c r="J1758" s="4"/>
      <c r="K1758" s="173"/>
    </row>
    <row r="1759" spans="1:11" x14ac:dyDescent="0.2">
      <c r="A1759" s="140"/>
      <c r="B1759" s="325"/>
      <c r="J1759" s="4"/>
      <c r="K1759" s="173"/>
    </row>
    <row r="1760" spans="1:11" x14ac:dyDescent="0.2">
      <c r="A1760" s="140"/>
      <c r="B1760" s="325"/>
      <c r="J1760" s="4"/>
      <c r="K1760" s="173"/>
    </row>
    <row r="1761" spans="1:11" x14ac:dyDescent="0.2">
      <c r="A1761" s="140"/>
      <c r="B1761" s="325"/>
      <c r="J1761" s="4"/>
      <c r="K1761" s="173"/>
    </row>
    <row r="1762" spans="1:11" x14ac:dyDescent="0.2">
      <c r="A1762" s="140"/>
      <c r="B1762" s="325"/>
      <c r="J1762" s="4"/>
      <c r="K1762" s="173"/>
    </row>
    <row r="1763" spans="1:11" x14ac:dyDescent="0.2">
      <c r="A1763" s="140"/>
      <c r="B1763" s="325"/>
      <c r="J1763" s="4"/>
      <c r="K1763" s="173"/>
    </row>
    <row r="1764" spans="1:11" x14ac:dyDescent="0.2">
      <c r="A1764" s="140"/>
      <c r="B1764" s="325"/>
      <c r="J1764" s="4"/>
      <c r="K1764" s="173"/>
    </row>
    <row r="1765" spans="1:11" x14ac:dyDescent="0.2">
      <c r="A1765" s="140"/>
      <c r="B1765" s="325"/>
      <c r="J1765" s="4"/>
      <c r="K1765" s="173"/>
    </row>
    <row r="1766" spans="1:11" x14ac:dyDescent="0.2">
      <c r="A1766" s="140"/>
      <c r="B1766" s="325"/>
      <c r="J1766" s="4"/>
      <c r="K1766" s="173"/>
    </row>
    <row r="1767" spans="1:11" x14ac:dyDescent="0.2">
      <c r="A1767" s="140"/>
      <c r="B1767" s="325"/>
      <c r="J1767" s="4"/>
      <c r="K1767" s="173"/>
    </row>
    <row r="1768" spans="1:11" x14ac:dyDescent="0.2">
      <c r="A1768" s="140"/>
      <c r="B1768" s="325"/>
      <c r="J1768" s="4"/>
      <c r="K1768" s="173"/>
    </row>
    <row r="1769" spans="1:11" x14ac:dyDescent="0.2">
      <c r="A1769" s="140"/>
      <c r="B1769" s="325"/>
      <c r="J1769" s="4"/>
      <c r="K1769" s="173"/>
    </row>
    <row r="1770" spans="1:11" x14ac:dyDescent="0.2">
      <c r="A1770" s="140"/>
      <c r="B1770" s="325"/>
      <c r="J1770" s="4"/>
      <c r="K1770" s="173"/>
    </row>
    <row r="1771" spans="1:11" x14ac:dyDescent="0.2">
      <c r="A1771" s="140"/>
      <c r="B1771" s="325"/>
      <c r="J1771" s="4"/>
      <c r="K1771" s="173"/>
    </row>
    <row r="1772" spans="1:11" x14ac:dyDescent="0.2">
      <c r="A1772" s="140"/>
      <c r="B1772" s="325"/>
      <c r="J1772" s="4"/>
      <c r="K1772" s="173"/>
    </row>
    <row r="1773" spans="1:11" x14ac:dyDescent="0.2">
      <c r="A1773" s="140"/>
      <c r="B1773" s="325"/>
      <c r="J1773" s="4"/>
      <c r="K1773" s="173"/>
    </row>
    <row r="1774" spans="1:11" x14ac:dyDescent="0.2">
      <c r="A1774" s="140"/>
      <c r="B1774" s="325"/>
      <c r="J1774" s="4"/>
      <c r="K1774" s="173"/>
    </row>
    <row r="1775" spans="1:11" x14ac:dyDescent="0.2">
      <c r="A1775" s="140"/>
      <c r="B1775" s="325"/>
      <c r="J1775" s="4"/>
      <c r="K1775" s="173"/>
    </row>
    <row r="1776" spans="1:11" x14ac:dyDescent="0.2">
      <c r="A1776" s="140"/>
      <c r="B1776" s="325"/>
      <c r="J1776" s="4"/>
      <c r="K1776" s="173"/>
    </row>
    <row r="1777" spans="1:11" x14ac:dyDescent="0.2">
      <c r="A1777" s="140"/>
      <c r="B1777" s="325"/>
      <c r="J1777" s="4"/>
      <c r="K1777" s="173"/>
    </row>
    <row r="1778" spans="1:11" x14ac:dyDescent="0.2">
      <c r="A1778" s="140"/>
      <c r="B1778" s="325"/>
      <c r="J1778" s="4"/>
      <c r="K1778" s="173"/>
    </row>
    <row r="1779" spans="1:11" x14ac:dyDescent="0.2">
      <c r="A1779" s="140"/>
      <c r="B1779" s="325"/>
      <c r="J1779" s="4"/>
      <c r="K1779" s="173"/>
    </row>
    <row r="1780" spans="1:11" x14ac:dyDescent="0.2">
      <c r="A1780" s="140"/>
      <c r="B1780" s="325"/>
      <c r="J1780" s="4"/>
      <c r="K1780" s="173"/>
    </row>
    <row r="1781" spans="1:11" x14ac:dyDescent="0.2">
      <c r="A1781" s="140"/>
      <c r="B1781" s="325"/>
      <c r="J1781" s="4"/>
      <c r="K1781" s="173"/>
    </row>
    <row r="1782" spans="1:11" x14ac:dyDescent="0.2">
      <c r="A1782" s="140"/>
      <c r="B1782" s="325"/>
      <c r="J1782" s="4"/>
      <c r="K1782" s="173"/>
    </row>
    <row r="1783" spans="1:11" x14ac:dyDescent="0.2">
      <c r="A1783" s="140"/>
      <c r="B1783" s="325"/>
      <c r="J1783" s="4"/>
      <c r="K1783" s="173"/>
    </row>
    <row r="1784" spans="1:11" x14ac:dyDescent="0.2">
      <c r="A1784" s="140"/>
      <c r="B1784" s="325"/>
      <c r="J1784" s="4"/>
      <c r="K1784" s="173"/>
    </row>
    <row r="1785" spans="1:11" x14ac:dyDescent="0.2">
      <c r="A1785" s="140"/>
      <c r="B1785" s="325"/>
      <c r="J1785" s="4"/>
      <c r="K1785" s="173"/>
    </row>
    <row r="1786" spans="1:11" x14ac:dyDescent="0.2">
      <c r="A1786" s="140"/>
      <c r="B1786" s="325"/>
      <c r="J1786" s="4"/>
      <c r="K1786" s="173"/>
    </row>
    <row r="1787" spans="1:11" x14ac:dyDescent="0.2">
      <c r="A1787" s="140"/>
      <c r="B1787" s="325"/>
      <c r="J1787" s="4"/>
      <c r="K1787" s="173"/>
    </row>
    <row r="1788" spans="1:11" x14ac:dyDescent="0.2">
      <c r="A1788" s="140"/>
      <c r="B1788" s="325"/>
      <c r="J1788" s="4"/>
      <c r="K1788" s="173"/>
    </row>
    <row r="1789" spans="1:11" x14ac:dyDescent="0.2">
      <c r="A1789" s="140"/>
      <c r="B1789" s="325"/>
      <c r="J1789" s="4"/>
      <c r="K1789" s="173"/>
    </row>
    <row r="1790" spans="1:11" x14ac:dyDescent="0.2">
      <c r="A1790" s="140"/>
      <c r="B1790" s="325"/>
      <c r="J1790" s="4"/>
      <c r="K1790" s="173"/>
    </row>
    <row r="1791" spans="1:11" x14ac:dyDescent="0.2">
      <c r="A1791" s="140"/>
      <c r="B1791" s="325"/>
      <c r="J1791" s="4"/>
      <c r="K1791" s="173"/>
    </row>
    <row r="1792" spans="1:11" x14ac:dyDescent="0.2">
      <c r="A1792" s="140"/>
      <c r="B1792" s="325"/>
      <c r="J1792" s="4"/>
      <c r="K1792" s="173"/>
    </row>
    <row r="1793" spans="1:11" x14ac:dyDescent="0.2">
      <c r="A1793" s="140"/>
      <c r="B1793" s="325"/>
      <c r="J1793" s="4"/>
      <c r="K1793" s="173"/>
    </row>
    <row r="1794" spans="1:11" x14ac:dyDescent="0.2">
      <c r="A1794" s="140"/>
      <c r="B1794" s="325"/>
      <c r="J1794" s="4"/>
      <c r="K1794" s="173"/>
    </row>
    <row r="1795" spans="1:11" x14ac:dyDescent="0.2">
      <c r="A1795" s="140"/>
      <c r="B1795" s="325"/>
      <c r="J1795" s="4"/>
      <c r="K1795" s="173"/>
    </row>
    <row r="1796" spans="1:11" x14ac:dyDescent="0.2">
      <c r="A1796" s="140"/>
      <c r="B1796" s="325"/>
      <c r="J1796" s="4"/>
      <c r="K1796" s="173"/>
    </row>
    <row r="1797" spans="1:11" x14ac:dyDescent="0.2">
      <c r="A1797" s="140"/>
      <c r="B1797" s="325"/>
      <c r="J1797" s="4"/>
      <c r="K1797" s="173"/>
    </row>
    <row r="1798" spans="1:11" x14ac:dyDescent="0.2">
      <c r="A1798" s="140"/>
      <c r="B1798" s="325"/>
      <c r="J1798" s="4"/>
      <c r="K1798" s="173"/>
    </row>
    <row r="1799" spans="1:11" x14ac:dyDescent="0.2">
      <c r="A1799" s="140"/>
      <c r="B1799" s="325"/>
      <c r="J1799" s="4"/>
      <c r="K1799" s="173"/>
    </row>
    <row r="1800" spans="1:11" x14ac:dyDescent="0.2">
      <c r="A1800" s="140"/>
      <c r="B1800" s="325"/>
      <c r="J1800" s="4"/>
      <c r="K1800" s="173"/>
    </row>
    <row r="1801" spans="1:11" x14ac:dyDescent="0.2">
      <c r="A1801" s="140"/>
      <c r="B1801" s="325"/>
      <c r="J1801" s="4"/>
      <c r="K1801" s="173"/>
    </row>
    <row r="1802" spans="1:11" x14ac:dyDescent="0.2">
      <c r="A1802" s="140"/>
      <c r="B1802" s="325"/>
      <c r="J1802" s="4"/>
      <c r="K1802" s="173"/>
    </row>
    <row r="1803" spans="1:11" x14ac:dyDescent="0.2">
      <c r="A1803" s="140"/>
      <c r="B1803" s="325"/>
      <c r="J1803" s="4"/>
      <c r="K1803" s="173"/>
    </row>
    <row r="1804" spans="1:11" x14ac:dyDescent="0.2">
      <c r="A1804" s="140"/>
      <c r="B1804" s="325"/>
      <c r="J1804" s="4"/>
      <c r="K1804" s="173"/>
    </row>
    <row r="1805" spans="1:11" x14ac:dyDescent="0.2">
      <c r="A1805" s="140"/>
      <c r="B1805" s="325"/>
      <c r="J1805" s="4"/>
      <c r="K1805" s="173"/>
    </row>
    <row r="1806" spans="1:11" x14ac:dyDescent="0.2">
      <c r="A1806" s="140"/>
      <c r="B1806" s="325"/>
      <c r="J1806" s="4"/>
      <c r="K1806" s="173"/>
    </row>
    <row r="1807" spans="1:11" x14ac:dyDescent="0.2">
      <c r="A1807" s="140"/>
      <c r="B1807" s="325"/>
      <c r="J1807" s="4"/>
      <c r="K1807" s="173"/>
    </row>
    <row r="1808" spans="1:11" x14ac:dyDescent="0.2">
      <c r="A1808" s="140"/>
      <c r="B1808" s="325"/>
      <c r="J1808" s="4"/>
      <c r="K1808" s="173"/>
    </row>
    <row r="1809" spans="1:11" x14ac:dyDescent="0.2">
      <c r="A1809" s="140"/>
      <c r="B1809" s="325"/>
      <c r="J1809" s="4"/>
      <c r="K1809" s="173"/>
    </row>
    <row r="1810" spans="1:11" x14ac:dyDescent="0.2">
      <c r="A1810" s="140"/>
      <c r="B1810" s="325"/>
      <c r="J1810" s="4"/>
      <c r="K1810" s="173"/>
    </row>
    <row r="1811" spans="1:11" x14ac:dyDescent="0.2">
      <c r="A1811" s="140"/>
      <c r="B1811" s="325"/>
      <c r="J1811" s="4"/>
      <c r="K1811" s="173"/>
    </row>
    <row r="1812" spans="1:11" x14ac:dyDescent="0.2">
      <c r="A1812" s="140"/>
      <c r="B1812" s="325"/>
      <c r="J1812" s="4"/>
      <c r="K1812" s="173"/>
    </row>
    <row r="1813" spans="1:11" x14ac:dyDescent="0.2">
      <c r="A1813" s="140"/>
      <c r="B1813" s="325"/>
      <c r="J1813" s="4"/>
      <c r="K1813" s="173"/>
    </row>
    <row r="1814" spans="1:11" x14ac:dyDescent="0.2">
      <c r="A1814" s="140"/>
      <c r="B1814" s="325"/>
      <c r="J1814" s="4"/>
      <c r="K1814" s="173"/>
    </row>
    <row r="1815" spans="1:11" x14ac:dyDescent="0.2">
      <c r="A1815" s="140"/>
      <c r="B1815" s="325"/>
      <c r="J1815" s="4"/>
      <c r="K1815" s="173"/>
    </row>
    <row r="1816" spans="1:11" x14ac:dyDescent="0.2">
      <c r="A1816" s="140"/>
      <c r="B1816" s="325"/>
      <c r="J1816" s="4"/>
      <c r="K1816" s="173"/>
    </row>
    <row r="1817" spans="1:11" x14ac:dyDescent="0.2">
      <c r="A1817" s="140"/>
      <c r="B1817" s="325"/>
      <c r="J1817" s="4"/>
      <c r="K1817" s="173"/>
    </row>
    <row r="1818" spans="1:11" x14ac:dyDescent="0.2">
      <c r="A1818" s="140"/>
      <c r="B1818" s="325"/>
      <c r="J1818" s="4"/>
      <c r="K1818" s="173"/>
    </row>
    <row r="1819" spans="1:11" x14ac:dyDescent="0.2">
      <c r="A1819" s="140"/>
      <c r="B1819" s="325"/>
      <c r="J1819" s="4"/>
      <c r="K1819" s="173"/>
    </row>
    <row r="1820" spans="1:11" x14ac:dyDescent="0.2">
      <c r="A1820" s="140"/>
      <c r="B1820" s="325"/>
      <c r="J1820" s="4"/>
      <c r="K1820" s="173"/>
    </row>
    <row r="1821" spans="1:11" x14ac:dyDescent="0.2">
      <c r="A1821" s="140"/>
      <c r="B1821" s="325"/>
      <c r="J1821" s="4"/>
      <c r="K1821" s="173"/>
    </row>
    <row r="1822" spans="1:11" x14ac:dyDescent="0.2">
      <c r="A1822" s="140"/>
      <c r="B1822" s="325"/>
      <c r="J1822" s="4"/>
      <c r="K1822" s="173"/>
    </row>
    <row r="1823" spans="1:11" x14ac:dyDescent="0.2">
      <c r="A1823" s="140"/>
      <c r="B1823" s="325"/>
      <c r="J1823" s="4"/>
      <c r="K1823" s="173"/>
    </row>
    <row r="1824" spans="1:11" x14ac:dyDescent="0.2">
      <c r="A1824" s="140"/>
      <c r="B1824" s="325"/>
      <c r="J1824" s="4"/>
      <c r="K1824" s="173"/>
    </row>
    <row r="1825" spans="1:11" x14ac:dyDescent="0.2">
      <c r="A1825" s="140"/>
      <c r="B1825" s="325"/>
      <c r="J1825" s="4"/>
      <c r="K1825" s="173"/>
    </row>
    <row r="1826" spans="1:11" x14ac:dyDescent="0.2">
      <c r="A1826" s="140"/>
      <c r="B1826" s="325"/>
      <c r="J1826" s="4"/>
      <c r="K1826" s="173"/>
    </row>
    <row r="1827" spans="1:11" x14ac:dyDescent="0.2">
      <c r="A1827" s="140"/>
      <c r="B1827" s="325"/>
      <c r="J1827" s="4"/>
      <c r="K1827" s="173"/>
    </row>
    <row r="1828" spans="1:11" x14ac:dyDescent="0.2">
      <c r="A1828" s="140"/>
      <c r="B1828" s="325"/>
      <c r="J1828" s="4"/>
      <c r="K1828" s="173"/>
    </row>
    <row r="1829" spans="1:11" x14ac:dyDescent="0.2">
      <c r="A1829" s="140"/>
      <c r="B1829" s="325"/>
      <c r="J1829" s="4"/>
      <c r="K1829" s="173"/>
    </row>
    <row r="1830" spans="1:11" x14ac:dyDescent="0.2">
      <c r="A1830" s="140"/>
      <c r="B1830" s="325"/>
      <c r="J1830" s="4"/>
      <c r="K1830" s="173"/>
    </row>
    <row r="1831" spans="1:11" x14ac:dyDescent="0.2">
      <c r="A1831" s="140"/>
      <c r="B1831" s="325"/>
      <c r="J1831" s="4"/>
      <c r="K1831" s="173"/>
    </row>
    <row r="1832" spans="1:11" x14ac:dyDescent="0.2">
      <c r="A1832" s="140"/>
      <c r="B1832" s="325"/>
      <c r="J1832" s="4"/>
      <c r="K1832" s="173"/>
    </row>
    <row r="1833" spans="1:11" x14ac:dyDescent="0.2">
      <c r="A1833" s="140"/>
      <c r="B1833" s="325"/>
      <c r="J1833" s="4"/>
      <c r="K1833" s="173"/>
    </row>
    <row r="1834" spans="1:11" x14ac:dyDescent="0.2">
      <c r="A1834" s="140"/>
      <c r="B1834" s="325"/>
      <c r="J1834" s="4"/>
      <c r="K1834" s="173"/>
    </row>
    <row r="1835" spans="1:11" x14ac:dyDescent="0.2">
      <c r="A1835" s="140"/>
      <c r="B1835" s="325"/>
      <c r="J1835" s="4"/>
      <c r="K1835" s="173"/>
    </row>
    <row r="1836" spans="1:11" x14ac:dyDescent="0.2">
      <c r="A1836" s="140"/>
      <c r="B1836" s="325"/>
      <c r="J1836" s="4"/>
      <c r="K1836" s="173"/>
    </row>
    <row r="1837" spans="1:11" x14ac:dyDescent="0.2">
      <c r="A1837" s="140"/>
      <c r="B1837" s="325"/>
      <c r="J1837" s="4"/>
      <c r="K1837" s="173"/>
    </row>
    <row r="1838" spans="1:11" x14ac:dyDescent="0.2">
      <c r="A1838" s="140"/>
      <c r="B1838" s="325"/>
      <c r="J1838" s="4"/>
      <c r="K1838" s="173"/>
    </row>
    <row r="1839" spans="1:11" x14ac:dyDescent="0.2">
      <c r="A1839" s="140"/>
      <c r="B1839" s="325"/>
      <c r="J1839" s="4"/>
      <c r="K1839" s="173"/>
    </row>
    <row r="1840" spans="1:11" x14ac:dyDescent="0.2">
      <c r="A1840" s="140"/>
      <c r="B1840" s="325"/>
      <c r="J1840" s="4"/>
      <c r="K1840" s="173"/>
    </row>
    <row r="1841" spans="1:11" x14ac:dyDescent="0.2">
      <c r="A1841" s="140"/>
      <c r="B1841" s="325"/>
      <c r="J1841" s="4"/>
      <c r="K1841" s="173"/>
    </row>
    <row r="1842" spans="1:11" x14ac:dyDescent="0.2">
      <c r="A1842" s="140"/>
      <c r="B1842" s="325"/>
      <c r="J1842" s="4"/>
      <c r="K1842" s="173"/>
    </row>
    <row r="1843" spans="1:11" x14ac:dyDescent="0.2">
      <c r="A1843" s="140"/>
      <c r="B1843" s="325"/>
      <c r="J1843" s="4"/>
      <c r="K1843" s="173"/>
    </row>
    <row r="1844" spans="1:11" x14ac:dyDescent="0.2">
      <c r="A1844" s="140"/>
      <c r="B1844" s="325"/>
      <c r="J1844" s="4"/>
      <c r="K1844" s="173"/>
    </row>
    <row r="1845" spans="1:11" x14ac:dyDescent="0.2">
      <c r="A1845" s="140"/>
      <c r="B1845" s="325"/>
      <c r="J1845" s="4"/>
      <c r="K1845" s="173"/>
    </row>
    <row r="1846" spans="1:11" x14ac:dyDescent="0.2">
      <c r="A1846" s="140"/>
      <c r="B1846" s="325"/>
      <c r="J1846" s="4"/>
      <c r="K1846" s="173"/>
    </row>
    <row r="1847" spans="1:11" x14ac:dyDescent="0.2">
      <c r="A1847" s="140"/>
      <c r="B1847" s="325"/>
      <c r="J1847" s="4"/>
      <c r="K1847" s="173"/>
    </row>
    <row r="1848" spans="1:11" x14ac:dyDescent="0.2">
      <c r="A1848" s="140"/>
      <c r="B1848" s="325"/>
      <c r="J1848" s="4"/>
      <c r="K1848" s="173"/>
    </row>
    <row r="1849" spans="1:11" x14ac:dyDescent="0.2">
      <c r="A1849" s="140"/>
      <c r="B1849" s="325"/>
      <c r="J1849" s="4"/>
      <c r="K1849" s="173"/>
    </row>
    <row r="1850" spans="1:11" x14ac:dyDescent="0.2">
      <c r="A1850" s="140"/>
      <c r="B1850" s="325"/>
      <c r="J1850" s="4"/>
      <c r="K1850" s="173"/>
    </row>
    <row r="1851" spans="1:11" x14ac:dyDescent="0.2">
      <c r="A1851" s="140"/>
      <c r="B1851" s="325"/>
      <c r="J1851" s="4"/>
      <c r="K1851" s="173"/>
    </row>
    <row r="1852" spans="1:11" x14ac:dyDescent="0.2">
      <c r="A1852" s="140"/>
      <c r="B1852" s="325"/>
      <c r="J1852" s="4"/>
      <c r="K1852" s="173"/>
    </row>
    <row r="1853" spans="1:11" x14ac:dyDescent="0.2">
      <c r="A1853" s="140"/>
      <c r="B1853" s="325"/>
      <c r="J1853" s="4"/>
      <c r="K1853" s="173"/>
    </row>
    <row r="1854" spans="1:11" x14ac:dyDescent="0.2">
      <c r="A1854" s="140"/>
      <c r="B1854" s="325"/>
      <c r="J1854" s="4"/>
      <c r="K1854" s="173"/>
    </row>
    <row r="1855" spans="1:11" x14ac:dyDescent="0.2">
      <c r="A1855" s="140"/>
      <c r="B1855" s="325"/>
      <c r="J1855" s="4"/>
      <c r="K1855" s="173"/>
    </row>
    <row r="1856" spans="1:11" x14ac:dyDescent="0.2">
      <c r="A1856" s="140"/>
      <c r="B1856" s="325"/>
      <c r="J1856" s="4"/>
      <c r="K1856" s="173"/>
    </row>
    <row r="1857" spans="1:11" x14ac:dyDescent="0.2">
      <c r="A1857" s="140"/>
      <c r="B1857" s="325"/>
      <c r="J1857" s="4"/>
      <c r="K1857" s="173"/>
    </row>
    <row r="1858" spans="1:11" x14ac:dyDescent="0.2">
      <c r="A1858" s="140"/>
      <c r="B1858" s="325"/>
      <c r="J1858" s="4"/>
      <c r="K1858" s="173"/>
    </row>
    <row r="1859" spans="1:11" x14ac:dyDescent="0.2">
      <c r="A1859" s="140"/>
      <c r="B1859" s="325"/>
      <c r="J1859" s="4"/>
      <c r="K1859" s="173"/>
    </row>
    <row r="1860" spans="1:11" x14ac:dyDescent="0.2">
      <c r="A1860" s="140"/>
      <c r="B1860" s="325"/>
      <c r="J1860" s="4"/>
      <c r="K1860" s="173"/>
    </row>
    <row r="1861" spans="1:11" x14ac:dyDescent="0.2">
      <c r="A1861" s="140"/>
      <c r="B1861" s="325"/>
      <c r="J1861" s="4"/>
      <c r="K1861" s="173"/>
    </row>
    <row r="1862" spans="1:11" x14ac:dyDescent="0.2">
      <c r="A1862" s="140"/>
      <c r="B1862" s="325"/>
      <c r="J1862" s="4"/>
      <c r="K1862" s="173"/>
    </row>
    <row r="1863" spans="1:11" x14ac:dyDescent="0.2">
      <c r="A1863" s="140"/>
      <c r="B1863" s="325"/>
      <c r="J1863" s="4"/>
      <c r="K1863" s="173"/>
    </row>
    <row r="1864" spans="1:11" x14ac:dyDescent="0.2">
      <c r="A1864" s="140"/>
      <c r="B1864" s="325"/>
      <c r="J1864" s="4"/>
      <c r="K1864" s="173"/>
    </row>
    <row r="1865" spans="1:11" x14ac:dyDescent="0.2">
      <c r="A1865" s="140"/>
      <c r="B1865" s="325"/>
      <c r="J1865" s="4"/>
      <c r="K1865" s="173"/>
    </row>
    <row r="1866" spans="1:11" x14ac:dyDescent="0.2">
      <c r="A1866" s="140"/>
      <c r="B1866" s="325"/>
      <c r="J1866" s="4"/>
      <c r="K1866" s="173"/>
    </row>
    <row r="1867" spans="1:11" x14ac:dyDescent="0.2">
      <c r="A1867" s="140"/>
      <c r="B1867" s="325"/>
      <c r="J1867" s="4"/>
      <c r="K1867" s="173"/>
    </row>
    <row r="1868" spans="1:11" x14ac:dyDescent="0.2">
      <c r="A1868" s="140"/>
      <c r="B1868" s="325"/>
      <c r="J1868" s="4"/>
      <c r="K1868" s="173"/>
    </row>
    <row r="1869" spans="1:11" x14ac:dyDescent="0.2">
      <c r="A1869" s="140"/>
      <c r="B1869" s="325"/>
      <c r="J1869" s="4"/>
      <c r="K1869" s="173"/>
    </row>
    <row r="1870" spans="1:11" x14ac:dyDescent="0.2">
      <c r="A1870" s="140"/>
      <c r="B1870" s="325"/>
      <c r="J1870" s="4"/>
      <c r="K1870" s="173"/>
    </row>
    <row r="1871" spans="1:11" x14ac:dyDescent="0.2">
      <c r="A1871" s="140"/>
      <c r="B1871" s="325"/>
      <c r="J1871" s="4"/>
      <c r="K1871" s="173"/>
    </row>
    <row r="1872" spans="1:11" x14ac:dyDescent="0.2">
      <c r="A1872" s="140"/>
      <c r="B1872" s="325"/>
      <c r="J1872" s="4"/>
      <c r="K1872" s="173"/>
    </row>
    <row r="1873" spans="1:11" x14ac:dyDescent="0.2">
      <c r="A1873" s="140"/>
      <c r="B1873" s="325"/>
      <c r="J1873" s="4"/>
      <c r="K1873" s="173"/>
    </row>
    <row r="1874" spans="1:11" x14ac:dyDescent="0.2">
      <c r="A1874" s="140"/>
      <c r="B1874" s="325"/>
      <c r="J1874" s="4"/>
      <c r="K1874" s="173"/>
    </row>
    <row r="1875" spans="1:11" x14ac:dyDescent="0.2">
      <c r="A1875" s="140"/>
      <c r="B1875" s="325"/>
      <c r="J1875" s="4"/>
      <c r="K1875" s="173"/>
    </row>
    <row r="1876" spans="1:11" x14ac:dyDescent="0.2">
      <c r="A1876" s="140"/>
      <c r="B1876" s="325"/>
      <c r="J1876" s="4"/>
      <c r="K1876" s="173"/>
    </row>
    <row r="1877" spans="1:11" x14ac:dyDescent="0.2">
      <c r="A1877" s="140"/>
      <c r="B1877" s="325"/>
      <c r="J1877" s="4"/>
      <c r="K1877" s="173"/>
    </row>
    <row r="1878" spans="1:11" x14ac:dyDescent="0.2">
      <c r="A1878" s="140"/>
      <c r="B1878" s="325"/>
      <c r="J1878" s="4"/>
      <c r="K1878" s="173"/>
    </row>
    <row r="1879" spans="1:11" x14ac:dyDescent="0.2">
      <c r="A1879" s="140"/>
      <c r="B1879" s="325"/>
      <c r="J1879" s="4"/>
      <c r="K1879" s="173"/>
    </row>
    <row r="1880" spans="1:11" x14ac:dyDescent="0.2">
      <c r="A1880" s="140"/>
      <c r="B1880" s="325"/>
      <c r="J1880" s="4"/>
      <c r="K1880" s="173"/>
    </row>
    <row r="1881" spans="1:11" x14ac:dyDescent="0.2">
      <c r="A1881" s="140"/>
      <c r="B1881" s="325"/>
      <c r="J1881" s="4"/>
      <c r="K1881" s="173"/>
    </row>
    <row r="1882" spans="1:11" x14ac:dyDescent="0.2">
      <c r="A1882" s="140"/>
      <c r="B1882" s="325"/>
      <c r="J1882" s="4"/>
      <c r="K1882" s="173"/>
    </row>
    <row r="1883" spans="1:11" x14ac:dyDescent="0.2">
      <c r="A1883" s="140"/>
      <c r="B1883" s="325"/>
      <c r="J1883" s="4"/>
      <c r="K1883" s="173"/>
    </row>
    <row r="1884" spans="1:11" x14ac:dyDescent="0.2">
      <c r="A1884" s="140"/>
      <c r="B1884" s="325"/>
      <c r="J1884" s="4"/>
      <c r="K1884" s="173"/>
    </row>
    <row r="1885" spans="1:11" x14ac:dyDescent="0.2">
      <c r="A1885" s="140"/>
      <c r="B1885" s="325"/>
      <c r="J1885" s="4"/>
      <c r="K1885" s="173"/>
    </row>
    <row r="1886" spans="1:11" x14ac:dyDescent="0.2">
      <c r="A1886" s="140"/>
      <c r="B1886" s="325"/>
      <c r="J1886" s="4"/>
      <c r="K1886" s="173"/>
    </row>
    <row r="1887" spans="1:11" x14ac:dyDescent="0.2">
      <c r="A1887" s="140"/>
      <c r="B1887" s="325"/>
      <c r="J1887" s="4"/>
      <c r="K1887" s="173"/>
    </row>
    <row r="1888" spans="1:11" x14ac:dyDescent="0.2">
      <c r="A1888" s="140"/>
      <c r="B1888" s="325"/>
      <c r="J1888" s="4"/>
      <c r="K1888" s="173"/>
    </row>
    <row r="1889" spans="1:11" x14ac:dyDescent="0.2">
      <c r="A1889" s="140"/>
      <c r="B1889" s="325"/>
      <c r="J1889" s="4"/>
      <c r="K1889" s="173"/>
    </row>
    <row r="1890" spans="1:11" x14ac:dyDescent="0.2">
      <c r="A1890" s="140"/>
      <c r="B1890" s="325"/>
      <c r="J1890" s="4"/>
      <c r="K1890" s="173"/>
    </row>
    <row r="1891" spans="1:11" x14ac:dyDescent="0.2">
      <c r="A1891" s="140"/>
      <c r="B1891" s="325"/>
      <c r="J1891" s="4"/>
      <c r="K1891" s="173"/>
    </row>
    <row r="1892" spans="1:11" x14ac:dyDescent="0.2">
      <c r="A1892" s="140"/>
      <c r="B1892" s="325"/>
      <c r="J1892" s="4"/>
      <c r="K1892" s="173"/>
    </row>
    <row r="1893" spans="1:11" x14ac:dyDescent="0.2">
      <c r="A1893" s="140"/>
      <c r="B1893" s="325"/>
      <c r="J1893" s="4"/>
      <c r="K1893" s="173"/>
    </row>
    <row r="1894" spans="1:11" x14ac:dyDescent="0.2">
      <c r="A1894" s="140"/>
      <c r="B1894" s="325"/>
      <c r="J1894" s="4"/>
      <c r="K1894" s="173"/>
    </row>
    <row r="1895" spans="1:11" x14ac:dyDescent="0.2">
      <c r="A1895" s="140"/>
      <c r="B1895" s="325"/>
      <c r="J1895" s="4"/>
      <c r="K1895" s="173"/>
    </row>
    <row r="1896" spans="1:11" x14ac:dyDescent="0.2">
      <c r="A1896" s="140"/>
      <c r="B1896" s="325"/>
      <c r="J1896" s="4"/>
      <c r="K1896" s="173"/>
    </row>
    <row r="1897" spans="1:11" x14ac:dyDescent="0.2">
      <c r="A1897" s="140"/>
      <c r="B1897" s="325"/>
      <c r="J1897" s="4"/>
      <c r="K1897" s="173"/>
    </row>
    <row r="1898" spans="1:11" x14ac:dyDescent="0.2">
      <c r="A1898" s="140"/>
      <c r="B1898" s="325"/>
      <c r="J1898" s="4"/>
      <c r="K1898" s="173"/>
    </row>
    <row r="1899" spans="1:11" x14ac:dyDescent="0.2">
      <c r="A1899" s="140"/>
      <c r="B1899" s="325"/>
      <c r="J1899" s="4"/>
      <c r="K1899" s="173"/>
    </row>
    <row r="1900" spans="1:11" x14ac:dyDescent="0.2">
      <c r="A1900" s="140"/>
      <c r="B1900" s="325"/>
      <c r="J1900" s="4"/>
      <c r="K1900" s="173"/>
    </row>
    <row r="1901" spans="1:11" x14ac:dyDescent="0.2">
      <c r="A1901" s="140"/>
      <c r="B1901" s="325"/>
      <c r="J1901" s="4"/>
      <c r="K1901" s="173"/>
    </row>
    <row r="1902" spans="1:11" x14ac:dyDescent="0.2">
      <c r="A1902" s="140"/>
      <c r="B1902" s="325"/>
      <c r="J1902" s="4"/>
      <c r="K1902" s="173"/>
    </row>
    <row r="1903" spans="1:11" x14ac:dyDescent="0.2">
      <c r="A1903" s="140"/>
      <c r="B1903" s="325"/>
      <c r="J1903" s="4"/>
      <c r="K1903" s="173"/>
    </row>
    <row r="1904" spans="1:11" x14ac:dyDescent="0.2">
      <c r="A1904" s="140"/>
      <c r="B1904" s="325"/>
      <c r="J1904" s="4"/>
      <c r="K1904" s="173"/>
    </row>
    <row r="1905" spans="1:11" x14ac:dyDescent="0.2">
      <c r="A1905" s="140"/>
      <c r="B1905" s="325"/>
      <c r="J1905" s="4"/>
      <c r="K1905" s="173"/>
    </row>
    <row r="1906" spans="1:11" x14ac:dyDescent="0.2">
      <c r="A1906" s="140"/>
      <c r="B1906" s="325"/>
      <c r="J1906" s="4"/>
      <c r="K1906" s="173"/>
    </row>
    <row r="1907" spans="1:11" x14ac:dyDescent="0.2">
      <c r="A1907" s="140"/>
      <c r="B1907" s="325"/>
      <c r="J1907" s="4"/>
      <c r="K1907" s="173"/>
    </row>
    <row r="1908" spans="1:11" x14ac:dyDescent="0.2">
      <c r="A1908" s="140"/>
      <c r="B1908" s="325"/>
      <c r="J1908" s="4"/>
      <c r="K1908" s="173"/>
    </row>
    <row r="1909" spans="1:11" x14ac:dyDescent="0.2">
      <c r="A1909" s="140"/>
      <c r="B1909" s="325"/>
      <c r="J1909" s="4"/>
      <c r="K1909" s="173"/>
    </row>
    <row r="1910" spans="1:11" x14ac:dyDescent="0.2">
      <c r="A1910" s="140"/>
      <c r="B1910" s="325"/>
      <c r="J1910" s="4"/>
      <c r="K1910" s="173"/>
    </row>
    <row r="1911" spans="1:11" x14ac:dyDescent="0.2">
      <c r="A1911" s="140"/>
      <c r="B1911" s="325"/>
      <c r="J1911" s="4"/>
      <c r="K1911" s="173"/>
    </row>
    <row r="1912" spans="1:11" x14ac:dyDescent="0.2">
      <c r="A1912" s="140"/>
      <c r="B1912" s="325"/>
      <c r="J1912" s="4"/>
      <c r="K1912" s="173"/>
    </row>
    <row r="1913" spans="1:11" x14ac:dyDescent="0.2">
      <c r="A1913" s="140"/>
      <c r="B1913" s="325"/>
      <c r="J1913" s="4"/>
      <c r="K1913" s="173"/>
    </row>
    <row r="1914" spans="1:11" x14ac:dyDescent="0.2">
      <c r="A1914" s="140"/>
      <c r="B1914" s="325"/>
      <c r="J1914" s="4"/>
      <c r="K1914" s="173"/>
    </row>
    <row r="1915" spans="1:11" x14ac:dyDescent="0.2">
      <c r="A1915" s="140"/>
      <c r="B1915" s="325"/>
      <c r="J1915" s="4"/>
      <c r="K1915" s="173"/>
    </row>
    <row r="1916" spans="1:11" x14ac:dyDescent="0.2">
      <c r="A1916" s="140"/>
      <c r="B1916" s="325"/>
      <c r="J1916" s="4"/>
      <c r="K1916" s="173"/>
    </row>
    <row r="1917" spans="1:11" x14ac:dyDescent="0.2">
      <c r="A1917" s="140"/>
      <c r="B1917" s="325"/>
      <c r="J1917" s="4"/>
      <c r="K1917" s="173"/>
    </row>
    <row r="1918" spans="1:11" x14ac:dyDescent="0.2">
      <c r="A1918" s="140"/>
      <c r="B1918" s="325"/>
      <c r="J1918" s="4"/>
      <c r="K1918" s="173"/>
    </row>
    <row r="1919" spans="1:11" x14ac:dyDescent="0.2">
      <c r="A1919" s="140"/>
      <c r="B1919" s="325"/>
      <c r="J1919" s="4"/>
      <c r="K1919" s="173"/>
    </row>
    <row r="1920" spans="1:11" x14ac:dyDescent="0.2">
      <c r="A1920" s="140"/>
      <c r="B1920" s="325"/>
      <c r="J1920" s="4"/>
      <c r="K1920" s="173"/>
    </row>
    <row r="1921" spans="1:11" x14ac:dyDescent="0.2">
      <c r="A1921" s="140"/>
      <c r="B1921" s="325"/>
      <c r="J1921" s="4"/>
      <c r="K1921" s="173"/>
    </row>
    <row r="1922" spans="1:11" x14ac:dyDescent="0.2">
      <c r="A1922" s="140"/>
      <c r="B1922" s="325"/>
      <c r="J1922" s="4"/>
      <c r="K1922" s="173"/>
    </row>
    <row r="1923" spans="1:11" x14ac:dyDescent="0.2">
      <c r="A1923" s="140"/>
      <c r="B1923" s="325"/>
      <c r="J1923" s="4"/>
      <c r="K1923" s="173"/>
    </row>
    <row r="1924" spans="1:11" x14ac:dyDescent="0.2">
      <c r="A1924" s="140"/>
      <c r="B1924" s="325"/>
      <c r="J1924" s="4"/>
      <c r="K1924" s="173"/>
    </row>
    <row r="1925" spans="1:11" x14ac:dyDescent="0.2">
      <c r="A1925" s="140"/>
      <c r="B1925" s="325"/>
      <c r="J1925" s="4"/>
      <c r="K1925" s="173"/>
    </row>
    <row r="1926" spans="1:11" x14ac:dyDescent="0.2">
      <c r="A1926" s="140"/>
      <c r="B1926" s="325"/>
      <c r="J1926" s="4"/>
      <c r="K1926" s="173"/>
    </row>
    <row r="1927" spans="1:11" x14ac:dyDescent="0.2">
      <c r="A1927" s="140"/>
      <c r="B1927" s="325"/>
      <c r="J1927" s="4"/>
      <c r="K1927" s="173"/>
    </row>
    <row r="1928" spans="1:11" x14ac:dyDescent="0.2">
      <c r="A1928" s="140"/>
      <c r="B1928" s="325"/>
      <c r="J1928" s="4"/>
      <c r="K1928" s="173"/>
    </row>
    <row r="1929" spans="1:11" x14ac:dyDescent="0.2">
      <c r="A1929" s="140"/>
      <c r="B1929" s="325"/>
      <c r="J1929" s="4"/>
      <c r="K1929" s="173"/>
    </row>
    <row r="1930" spans="1:11" x14ac:dyDescent="0.2">
      <c r="A1930" s="140"/>
      <c r="B1930" s="325"/>
      <c r="J1930" s="4"/>
      <c r="K1930" s="173"/>
    </row>
    <row r="1931" spans="1:11" x14ac:dyDescent="0.2">
      <c r="A1931" s="140"/>
      <c r="B1931" s="325"/>
      <c r="J1931" s="4"/>
      <c r="K1931" s="173"/>
    </row>
    <row r="1932" spans="1:11" x14ac:dyDescent="0.2">
      <c r="A1932" s="140"/>
      <c r="B1932" s="325"/>
      <c r="J1932" s="4"/>
      <c r="K1932" s="173"/>
    </row>
    <row r="1933" spans="1:11" x14ac:dyDescent="0.2">
      <c r="A1933" s="140"/>
      <c r="B1933" s="325"/>
      <c r="J1933" s="4"/>
      <c r="K1933" s="173"/>
    </row>
    <row r="1934" spans="1:11" x14ac:dyDescent="0.2">
      <c r="A1934" s="140"/>
      <c r="B1934" s="325"/>
      <c r="J1934" s="4"/>
      <c r="K1934" s="173"/>
    </row>
    <row r="1935" spans="1:11" x14ac:dyDescent="0.2">
      <c r="A1935" s="140"/>
      <c r="B1935" s="325"/>
      <c r="J1935" s="4"/>
      <c r="K1935" s="173"/>
    </row>
    <row r="1936" spans="1:11" x14ac:dyDescent="0.2">
      <c r="A1936" s="140"/>
      <c r="B1936" s="325"/>
      <c r="J1936" s="4"/>
      <c r="K1936" s="173"/>
    </row>
    <row r="1937" spans="1:11" x14ac:dyDescent="0.2">
      <c r="A1937" s="140"/>
      <c r="B1937" s="325"/>
      <c r="J1937" s="4"/>
      <c r="K1937" s="173"/>
    </row>
    <row r="1938" spans="1:11" x14ac:dyDescent="0.2">
      <c r="A1938" s="140"/>
      <c r="B1938" s="325"/>
      <c r="J1938" s="4"/>
      <c r="K1938" s="173"/>
    </row>
    <row r="1939" spans="1:11" x14ac:dyDescent="0.2">
      <c r="A1939" s="140"/>
      <c r="B1939" s="325"/>
      <c r="J1939" s="4"/>
      <c r="K1939" s="173"/>
    </row>
    <row r="1940" spans="1:11" x14ac:dyDescent="0.2">
      <c r="A1940" s="140"/>
      <c r="B1940" s="325"/>
      <c r="J1940" s="4"/>
      <c r="K1940" s="173"/>
    </row>
    <row r="1941" spans="1:11" x14ac:dyDescent="0.2">
      <c r="A1941" s="140"/>
      <c r="B1941" s="325"/>
      <c r="J1941" s="4"/>
      <c r="K1941" s="173"/>
    </row>
    <row r="1942" spans="1:11" x14ac:dyDescent="0.2">
      <c r="A1942" s="140"/>
      <c r="B1942" s="325"/>
      <c r="J1942" s="4"/>
      <c r="K1942" s="173"/>
    </row>
    <row r="1943" spans="1:11" x14ac:dyDescent="0.2">
      <c r="A1943" s="140"/>
      <c r="B1943" s="325"/>
      <c r="J1943" s="4"/>
      <c r="K1943" s="173"/>
    </row>
    <row r="1944" spans="1:11" x14ac:dyDescent="0.2">
      <c r="A1944" s="140"/>
      <c r="B1944" s="325"/>
      <c r="J1944" s="4"/>
      <c r="K1944" s="173"/>
    </row>
    <row r="1945" spans="1:11" x14ac:dyDescent="0.2">
      <c r="A1945" s="140"/>
      <c r="B1945" s="325"/>
      <c r="J1945" s="4"/>
      <c r="K1945" s="173"/>
    </row>
    <row r="1946" spans="1:11" x14ac:dyDescent="0.2">
      <c r="A1946" s="140"/>
      <c r="B1946" s="325"/>
      <c r="J1946" s="4"/>
      <c r="K1946" s="173"/>
    </row>
    <row r="1947" spans="1:11" x14ac:dyDescent="0.2">
      <c r="A1947" s="140"/>
      <c r="B1947" s="325"/>
      <c r="J1947" s="4"/>
      <c r="K1947" s="173"/>
    </row>
    <row r="1948" spans="1:11" x14ac:dyDescent="0.2">
      <c r="A1948" s="140"/>
      <c r="B1948" s="325"/>
      <c r="J1948" s="4"/>
      <c r="K1948" s="173"/>
    </row>
    <row r="1949" spans="1:11" x14ac:dyDescent="0.2">
      <c r="A1949" s="140"/>
      <c r="B1949" s="325"/>
      <c r="J1949" s="4"/>
      <c r="K1949" s="173"/>
    </row>
    <row r="1950" spans="1:11" x14ac:dyDescent="0.2">
      <c r="A1950" s="140"/>
      <c r="B1950" s="325"/>
      <c r="J1950" s="4"/>
      <c r="K1950" s="173"/>
    </row>
    <row r="1951" spans="1:11" x14ac:dyDescent="0.2">
      <c r="A1951" s="140"/>
      <c r="B1951" s="325"/>
      <c r="J1951" s="4"/>
      <c r="K1951" s="173"/>
    </row>
    <row r="1952" spans="1:11" x14ac:dyDescent="0.2">
      <c r="A1952" s="140"/>
      <c r="B1952" s="325"/>
      <c r="J1952" s="4"/>
      <c r="K1952" s="173"/>
    </row>
    <row r="1953" spans="1:11" x14ac:dyDescent="0.2">
      <c r="A1953" s="140"/>
      <c r="B1953" s="325"/>
      <c r="J1953" s="4"/>
      <c r="K1953" s="173"/>
    </row>
    <row r="1954" spans="1:11" x14ac:dyDescent="0.2">
      <c r="A1954" s="140"/>
      <c r="B1954" s="325"/>
      <c r="J1954" s="4"/>
      <c r="K1954" s="173"/>
    </row>
    <row r="1955" spans="1:11" x14ac:dyDescent="0.2">
      <c r="A1955" s="140"/>
      <c r="B1955" s="325"/>
      <c r="J1955" s="4"/>
      <c r="K1955" s="173"/>
    </row>
    <row r="1956" spans="1:11" x14ac:dyDescent="0.2">
      <c r="A1956" s="140"/>
      <c r="B1956" s="325"/>
      <c r="J1956" s="4"/>
      <c r="K1956" s="173"/>
    </row>
    <row r="1957" spans="1:11" x14ac:dyDescent="0.2">
      <c r="A1957" s="140"/>
      <c r="B1957" s="325"/>
      <c r="J1957" s="4"/>
      <c r="K1957" s="173"/>
    </row>
    <row r="1958" spans="1:11" x14ac:dyDescent="0.2">
      <c r="A1958" s="140"/>
      <c r="B1958" s="325"/>
      <c r="J1958" s="4"/>
      <c r="K1958" s="173"/>
    </row>
    <row r="1959" spans="1:11" x14ac:dyDescent="0.2">
      <c r="A1959" s="140"/>
      <c r="B1959" s="325"/>
      <c r="J1959" s="4"/>
      <c r="K1959" s="173"/>
    </row>
    <row r="1960" spans="1:11" x14ac:dyDescent="0.2">
      <c r="A1960" s="140"/>
      <c r="B1960" s="325"/>
      <c r="J1960" s="4"/>
      <c r="K1960" s="173"/>
    </row>
    <row r="1961" spans="1:11" x14ac:dyDescent="0.2">
      <c r="A1961" s="140"/>
      <c r="B1961" s="325"/>
      <c r="J1961" s="4"/>
      <c r="K1961" s="173"/>
    </row>
    <row r="1962" spans="1:11" x14ac:dyDescent="0.2">
      <c r="A1962" s="140"/>
      <c r="B1962" s="325"/>
      <c r="J1962" s="4"/>
      <c r="K1962" s="173"/>
    </row>
    <row r="1963" spans="1:11" x14ac:dyDescent="0.2">
      <c r="A1963" s="140"/>
      <c r="B1963" s="325"/>
      <c r="J1963" s="4"/>
      <c r="K1963" s="173"/>
    </row>
    <row r="1964" spans="1:11" x14ac:dyDescent="0.2">
      <c r="A1964" s="140"/>
      <c r="B1964" s="325"/>
      <c r="J1964" s="4"/>
      <c r="K1964" s="173"/>
    </row>
    <row r="1965" spans="1:11" x14ac:dyDescent="0.2">
      <c r="A1965" s="140"/>
      <c r="B1965" s="325"/>
      <c r="J1965" s="4"/>
      <c r="K1965" s="173"/>
    </row>
    <row r="1966" spans="1:11" x14ac:dyDescent="0.2">
      <c r="A1966" s="140"/>
      <c r="B1966" s="325"/>
      <c r="J1966" s="4"/>
      <c r="K1966" s="173"/>
    </row>
    <row r="1967" spans="1:11" x14ac:dyDescent="0.2">
      <c r="A1967" s="140"/>
      <c r="B1967" s="325"/>
      <c r="J1967" s="4"/>
      <c r="K1967" s="173"/>
    </row>
    <row r="1968" spans="1:11" x14ac:dyDescent="0.2">
      <c r="A1968" s="140"/>
      <c r="B1968" s="325"/>
      <c r="J1968" s="4"/>
      <c r="K1968" s="173"/>
    </row>
    <row r="1969" spans="1:11" x14ac:dyDescent="0.2">
      <c r="A1969" s="140"/>
      <c r="B1969" s="325"/>
      <c r="J1969" s="4"/>
      <c r="K1969" s="173"/>
    </row>
    <row r="1970" spans="1:11" x14ac:dyDescent="0.2">
      <c r="A1970" s="140"/>
      <c r="B1970" s="325"/>
      <c r="J1970" s="4"/>
      <c r="K1970" s="173"/>
    </row>
    <row r="1971" spans="1:11" x14ac:dyDescent="0.2">
      <c r="A1971" s="140"/>
      <c r="B1971" s="325"/>
      <c r="J1971" s="4"/>
      <c r="K1971" s="173"/>
    </row>
    <row r="1972" spans="1:11" x14ac:dyDescent="0.2">
      <c r="A1972" s="140"/>
      <c r="B1972" s="325"/>
      <c r="J1972" s="4"/>
      <c r="K1972" s="173"/>
    </row>
    <row r="1973" spans="1:11" x14ac:dyDescent="0.2">
      <c r="A1973" s="140"/>
      <c r="B1973" s="325"/>
      <c r="J1973" s="4"/>
      <c r="K1973" s="173"/>
    </row>
    <row r="1974" spans="1:11" x14ac:dyDescent="0.2">
      <c r="A1974" s="140"/>
      <c r="B1974" s="325"/>
      <c r="J1974" s="4"/>
      <c r="K1974" s="173"/>
    </row>
    <row r="1975" spans="1:11" x14ac:dyDescent="0.2">
      <c r="A1975" s="140"/>
      <c r="B1975" s="325"/>
      <c r="J1975" s="4"/>
      <c r="K1975" s="173"/>
    </row>
    <row r="1976" spans="1:11" x14ac:dyDescent="0.2">
      <c r="A1976" s="140"/>
      <c r="B1976" s="325"/>
      <c r="J1976" s="4"/>
      <c r="K1976" s="173"/>
    </row>
    <row r="1977" spans="1:11" x14ac:dyDescent="0.2">
      <c r="A1977" s="140"/>
      <c r="B1977" s="325"/>
      <c r="J1977" s="4"/>
      <c r="K1977" s="173"/>
    </row>
    <row r="1978" spans="1:11" x14ac:dyDescent="0.2">
      <c r="A1978" s="140"/>
      <c r="B1978" s="325"/>
      <c r="J1978" s="4"/>
      <c r="K1978" s="173"/>
    </row>
    <row r="1979" spans="1:11" x14ac:dyDescent="0.2">
      <c r="A1979" s="140"/>
      <c r="B1979" s="325"/>
      <c r="J1979" s="4"/>
      <c r="K1979" s="173"/>
    </row>
    <row r="1980" spans="1:11" x14ac:dyDescent="0.2">
      <c r="A1980" s="140"/>
      <c r="B1980" s="325"/>
      <c r="J1980" s="4"/>
      <c r="K1980" s="173"/>
    </row>
    <row r="1981" spans="1:11" x14ac:dyDescent="0.2">
      <c r="A1981" s="140"/>
      <c r="B1981" s="325"/>
      <c r="J1981" s="4"/>
      <c r="K1981" s="173"/>
    </row>
    <row r="1982" spans="1:11" x14ac:dyDescent="0.2">
      <c r="A1982" s="140"/>
      <c r="B1982" s="325"/>
      <c r="J1982" s="4"/>
      <c r="K1982" s="173"/>
    </row>
    <row r="1983" spans="1:11" x14ac:dyDescent="0.2">
      <c r="A1983" s="140"/>
      <c r="B1983" s="325"/>
      <c r="J1983" s="4"/>
      <c r="K1983" s="173"/>
    </row>
    <row r="1984" spans="1:11" x14ac:dyDescent="0.2">
      <c r="A1984" s="140"/>
      <c r="B1984" s="325"/>
      <c r="J1984" s="4"/>
      <c r="K1984" s="173"/>
    </row>
    <row r="1985" spans="1:11" x14ac:dyDescent="0.2">
      <c r="A1985" s="140"/>
      <c r="B1985" s="325"/>
      <c r="J1985" s="4"/>
      <c r="K1985" s="173"/>
    </row>
    <row r="1986" spans="1:11" x14ac:dyDescent="0.2">
      <c r="A1986" s="140"/>
      <c r="B1986" s="325"/>
      <c r="J1986" s="4"/>
      <c r="K1986" s="173"/>
    </row>
    <row r="1987" spans="1:11" x14ac:dyDescent="0.2">
      <c r="A1987" s="140"/>
      <c r="B1987" s="325"/>
      <c r="J1987" s="4"/>
      <c r="K1987" s="173"/>
    </row>
    <row r="1988" spans="1:11" x14ac:dyDescent="0.2">
      <c r="A1988" s="140"/>
      <c r="B1988" s="325"/>
      <c r="J1988" s="4"/>
      <c r="K1988" s="173"/>
    </row>
    <row r="1989" spans="1:11" x14ac:dyDescent="0.2">
      <c r="A1989" s="140"/>
      <c r="B1989" s="325"/>
      <c r="J1989" s="4"/>
      <c r="K1989" s="173"/>
    </row>
    <row r="1990" spans="1:11" x14ac:dyDescent="0.2">
      <c r="A1990" s="140"/>
      <c r="B1990" s="325"/>
      <c r="J1990" s="4"/>
      <c r="K1990" s="173"/>
    </row>
    <row r="1991" spans="1:11" x14ac:dyDescent="0.2">
      <c r="A1991" s="140"/>
      <c r="B1991" s="325"/>
      <c r="J1991" s="4"/>
      <c r="K1991" s="173"/>
    </row>
    <row r="1992" spans="1:11" x14ac:dyDescent="0.2">
      <c r="A1992" s="140"/>
      <c r="B1992" s="325"/>
      <c r="J1992" s="4"/>
      <c r="K1992" s="173"/>
    </row>
    <row r="1993" spans="1:11" x14ac:dyDescent="0.2">
      <c r="A1993" s="140"/>
      <c r="B1993" s="325"/>
      <c r="J1993" s="4"/>
      <c r="K1993" s="173"/>
    </row>
    <row r="1994" spans="1:11" x14ac:dyDescent="0.2">
      <c r="A1994" s="140"/>
      <c r="B1994" s="325"/>
      <c r="J1994" s="4"/>
      <c r="K1994" s="173"/>
    </row>
    <row r="1995" spans="1:11" x14ac:dyDescent="0.2">
      <c r="A1995" s="140"/>
      <c r="B1995" s="325"/>
      <c r="J1995" s="4"/>
      <c r="K1995" s="173"/>
    </row>
    <row r="1996" spans="1:11" x14ac:dyDescent="0.2">
      <c r="A1996" s="140"/>
      <c r="B1996" s="325"/>
      <c r="J1996" s="4"/>
      <c r="K1996" s="173"/>
    </row>
    <row r="1997" spans="1:11" x14ac:dyDescent="0.2">
      <c r="A1997" s="140"/>
      <c r="B1997" s="325"/>
      <c r="J1997" s="4"/>
      <c r="K1997" s="173"/>
    </row>
    <row r="1998" spans="1:11" x14ac:dyDescent="0.2">
      <c r="A1998" s="140"/>
      <c r="B1998" s="325"/>
      <c r="J1998" s="4"/>
      <c r="K1998" s="173"/>
    </row>
    <row r="1999" spans="1:11" x14ac:dyDescent="0.2">
      <c r="A1999" s="140"/>
      <c r="B1999" s="325"/>
      <c r="J1999" s="4"/>
      <c r="K1999" s="173"/>
    </row>
    <row r="2000" spans="1:11" x14ac:dyDescent="0.2">
      <c r="A2000" s="140"/>
      <c r="B2000" s="325"/>
      <c r="J2000" s="4"/>
      <c r="K2000" s="173"/>
    </row>
    <row r="2001" spans="1:11" x14ac:dyDescent="0.2">
      <c r="A2001" s="140"/>
      <c r="B2001" s="325"/>
      <c r="J2001" s="4"/>
      <c r="K2001" s="173"/>
    </row>
    <row r="2002" spans="1:11" x14ac:dyDescent="0.2">
      <c r="A2002" s="140"/>
      <c r="B2002" s="325"/>
      <c r="J2002" s="4"/>
      <c r="K2002" s="173"/>
    </row>
    <row r="2003" spans="1:11" x14ac:dyDescent="0.2">
      <c r="A2003" s="140"/>
      <c r="B2003" s="325"/>
      <c r="J2003" s="4"/>
      <c r="K2003" s="173"/>
    </row>
    <row r="2004" spans="1:11" x14ac:dyDescent="0.2">
      <c r="A2004" s="140"/>
      <c r="B2004" s="325"/>
      <c r="J2004" s="4"/>
      <c r="K2004" s="173"/>
    </row>
    <row r="2005" spans="1:11" x14ac:dyDescent="0.2">
      <c r="A2005" s="140"/>
      <c r="B2005" s="325"/>
      <c r="J2005" s="4"/>
      <c r="K2005" s="173"/>
    </row>
    <row r="2006" spans="1:11" x14ac:dyDescent="0.2">
      <c r="A2006" s="140"/>
      <c r="B2006" s="325"/>
      <c r="J2006" s="4"/>
      <c r="K2006" s="173"/>
    </row>
    <row r="2007" spans="1:11" x14ac:dyDescent="0.2">
      <c r="A2007" s="140"/>
      <c r="B2007" s="325"/>
      <c r="J2007" s="4"/>
      <c r="K2007" s="173"/>
    </row>
    <row r="2008" spans="1:11" x14ac:dyDescent="0.2">
      <c r="A2008" s="140"/>
      <c r="B2008" s="325"/>
      <c r="J2008" s="4"/>
      <c r="K2008" s="173"/>
    </row>
    <row r="2009" spans="1:11" x14ac:dyDescent="0.2">
      <c r="A2009" s="140"/>
      <c r="B2009" s="325"/>
      <c r="J2009" s="4"/>
      <c r="K2009" s="173"/>
    </row>
    <row r="2010" spans="1:11" x14ac:dyDescent="0.2">
      <c r="A2010" s="140"/>
      <c r="B2010" s="325"/>
      <c r="J2010" s="4"/>
      <c r="K2010" s="173"/>
    </row>
    <row r="2011" spans="1:11" x14ac:dyDescent="0.2">
      <c r="A2011" s="140"/>
      <c r="B2011" s="325"/>
      <c r="J2011" s="4"/>
      <c r="K2011" s="173"/>
    </row>
    <row r="2012" spans="1:11" x14ac:dyDescent="0.2">
      <c r="A2012" s="140"/>
      <c r="B2012" s="325"/>
      <c r="J2012" s="4"/>
      <c r="K2012" s="173"/>
    </row>
    <row r="2013" spans="1:11" x14ac:dyDescent="0.2">
      <c r="A2013" s="140"/>
      <c r="B2013" s="325"/>
      <c r="J2013" s="4"/>
      <c r="K2013" s="173"/>
    </row>
    <row r="2014" spans="1:11" x14ac:dyDescent="0.2">
      <c r="A2014" s="140"/>
      <c r="B2014" s="325"/>
      <c r="J2014" s="4"/>
      <c r="K2014" s="173"/>
    </row>
    <row r="2015" spans="1:11" x14ac:dyDescent="0.2">
      <c r="A2015" s="140"/>
      <c r="B2015" s="325"/>
      <c r="J2015" s="4"/>
      <c r="K2015" s="173"/>
    </row>
    <row r="2016" spans="1:11" x14ac:dyDescent="0.2">
      <c r="A2016" s="140"/>
      <c r="B2016" s="325"/>
      <c r="J2016" s="4"/>
      <c r="K2016" s="173"/>
    </row>
    <row r="2017" spans="1:11" x14ac:dyDescent="0.2">
      <c r="A2017" s="140"/>
      <c r="B2017" s="325"/>
      <c r="J2017" s="4"/>
      <c r="K2017" s="173"/>
    </row>
    <row r="2018" spans="1:11" x14ac:dyDescent="0.2">
      <c r="A2018" s="140"/>
      <c r="B2018" s="325"/>
      <c r="J2018" s="4"/>
      <c r="K2018" s="173"/>
    </row>
    <row r="2019" spans="1:11" x14ac:dyDescent="0.2">
      <c r="A2019" s="140"/>
      <c r="B2019" s="325"/>
      <c r="J2019" s="4"/>
      <c r="K2019" s="173"/>
    </row>
    <row r="2020" spans="1:11" x14ac:dyDescent="0.2">
      <c r="A2020" s="140"/>
      <c r="B2020" s="325"/>
      <c r="J2020" s="4"/>
      <c r="K2020" s="173"/>
    </row>
    <row r="2021" spans="1:11" x14ac:dyDescent="0.2">
      <c r="A2021" s="140"/>
      <c r="B2021" s="325"/>
      <c r="J2021" s="4"/>
      <c r="K2021" s="173"/>
    </row>
    <row r="2022" spans="1:11" x14ac:dyDescent="0.2">
      <c r="A2022" s="140"/>
      <c r="B2022" s="325"/>
      <c r="J2022" s="4"/>
      <c r="K2022" s="173"/>
    </row>
    <row r="2023" spans="1:11" x14ac:dyDescent="0.2">
      <c r="A2023" s="140"/>
      <c r="B2023" s="325"/>
      <c r="J2023" s="4"/>
      <c r="K2023" s="173"/>
    </row>
    <row r="2024" spans="1:11" x14ac:dyDescent="0.2">
      <c r="A2024" s="140"/>
      <c r="B2024" s="325"/>
      <c r="J2024" s="4"/>
      <c r="K2024" s="173"/>
    </row>
    <row r="2025" spans="1:11" x14ac:dyDescent="0.2">
      <c r="A2025" s="140"/>
      <c r="B2025" s="325"/>
      <c r="J2025" s="4"/>
      <c r="K2025" s="173"/>
    </row>
    <row r="2026" spans="1:11" x14ac:dyDescent="0.2">
      <c r="A2026" s="140"/>
      <c r="B2026" s="325"/>
      <c r="J2026" s="4"/>
      <c r="K2026" s="173"/>
    </row>
    <row r="2027" spans="1:11" x14ac:dyDescent="0.2">
      <c r="A2027" s="140"/>
      <c r="B2027" s="325"/>
      <c r="J2027" s="4"/>
      <c r="K2027" s="173"/>
    </row>
    <row r="2028" spans="1:11" x14ac:dyDescent="0.2">
      <c r="A2028" s="140"/>
      <c r="B2028" s="325"/>
      <c r="J2028" s="4"/>
      <c r="K2028" s="173"/>
    </row>
    <row r="2029" spans="1:11" x14ac:dyDescent="0.2">
      <c r="A2029" s="140"/>
      <c r="B2029" s="325"/>
      <c r="J2029" s="4"/>
      <c r="K2029" s="173"/>
    </row>
    <row r="2030" spans="1:11" x14ac:dyDescent="0.2">
      <c r="A2030" s="140"/>
      <c r="B2030" s="325"/>
      <c r="J2030" s="4"/>
      <c r="K2030" s="173"/>
    </row>
    <row r="2031" spans="1:11" x14ac:dyDescent="0.2">
      <c r="A2031" s="140"/>
      <c r="B2031" s="325"/>
      <c r="J2031" s="4"/>
      <c r="K2031" s="173"/>
    </row>
    <row r="2032" spans="1:11" x14ac:dyDescent="0.2">
      <c r="A2032" s="140"/>
      <c r="B2032" s="325"/>
      <c r="J2032" s="4"/>
      <c r="K2032" s="173"/>
    </row>
    <row r="2033" spans="1:11" x14ac:dyDescent="0.2">
      <c r="A2033" s="140"/>
      <c r="B2033" s="325"/>
      <c r="J2033" s="4"/>
      <c r="K2033" s="173"/>
    </row>
    <row r="2034" spans="1:11" x14ac:dyDescent="0.2">
      <c r="A2034" s="140"/>
      <c r="B2034" s="325"/>
      <c r="J2034" s="4"/>
      <c r="K2034" s="173"/>
    </row>
    <row r="2035" spans="1:11" x14ac:dyDescent="0.2">
      <c r="A2035" s="140"/>
      <c r="B2035" s="325"/>
      <c r="J2035" s="4"/>
      <c r="K2035" s="173"/>
    </row>
    <row r="2036" spans="1:11" x14ac:dyDescent="0.2">
      <c r="A2036" s="140"/>
      <c r="B2036" s="325"/>
      <c r="J2036" s="4"/>
      <c r="K2036" s="173"/>
    </row>
    <row r="2037" spans="1:11" x14ac:dyDescent="0.2">
      <c r="A2037" s="140"/>
      <c r="B2037" s="325"/>
      <c r="J2037" s="4"/>
      <c r="K2037" s="173"/>
    </row>
    <row r="2038" spans="1:11" x14ac:dyDescent="0.2">
      <c r="A2038" s="140"/>
      <c r="B2038" s="325"/>
      <c r="J2038" s="4"/>
      <c r="K2038" s="173"/>
    </row>
    <row r="2039" spans="1:11" x14ac:dyDescent="0.2">
      <c r="A2039" s="140"/>
      <c r="B2039" s="325"/>
      <c r="J2039" s="4"/>
      <c r="K2039" s="173"/>
    </row>
    <row r="2040" spans="1:11" x14ac:dyDescent="0.2">
      <c r="A2040" s="140"/>
      <c r="B2040" s="325"/>
      <c r="J2040" s="4"/>
      <c r="K2040" s="173"/>
    </row>
    <row r="2041" spans="1:11" x14ac:dyDescent="0.2">
      <c r="A2041" s="140"/>
      <c r="B2041" s="325"/>
      <c r="J2041" s="4"/>
      <c r="K2041" s="173"/>
    </row>
    <row r="2042" spans="1:11" x14ac:dyDescent="0.2">
      <c r="A2042" s="140"/>
      <c r="B2042" s="325"/>
      <c r="J2042" s="4"/>
      <c r="K2042" s="173"/>
    </row>
    <row r="2043" spans="1:11" x14ac:dyDescent="0.2">
      <c r="A2043" s="140"/>
      <c r="B2043" s="325"/>
      <c r="J2043" s="4"/>
      <c r="K2043" s="173"/>
    </row>
    <row r="2044" spans="1:11" x14ac:dyDescent="0.2">
      <c r="A2044" s="140"/>
      <c r="B2044" s="325"/>
      <c r="J2044" s="4"/>
      <c r="K2044" s="173"/>
    </row>
    <row r="2045" spans="1:11" x14ac:dyDescent="0.2">
      <c r="A2045" s="140"/>
      <c r="B2045" s="325"/>
      <c r="J2045" s="4"/>
      <c r="K2045" s="173"/>
    </row>
    <row r="2046" spans="1:11" x14ac:dyDescent="0.2">
      <c r="A2046" s="140"/>
      <c r="B2046" s="325"/>
      <c r="J2046" s="4"/>
      <c r="K2046" s="173"/>
    </row>
    <row r="2047" spans="1:11" x14ac:dyDescent="0.2">
      <c r="A2047" s="140"/>
      <c r="B2047" s="325"/>
      <c r="J2047" s="4"/>
      <c r="K2047" s="173"/>
    </row>
    <row r="2048" spans="1:11" x14ac:dyDescent="0.2">
      <c r="A2048" s="140"/>
      <c r="B2048" s="325"/>
      <c r="J2048" s="4"/>
      <c r="K2048" s="173"/>
    </row>
    <row r="2049" spans="1:11" x14ac:dyDescent="0.2">
      <c r="A2049" s="140"/>
      <c r="B2049" s="325"/>
      <c r="J2049" s="4"/>
      <c r="K2049" s="173"/>
    </row>
    <row r="2050" spans="1:11" x14ac:dyDescent="0.2">
      <c r="A2050" s="140"/>
      <c r="B2050" s="325"/>
      <c r="J2050" s="4"/>
      <c r="K2050" s="173"/>
    </row>
    <row r="2051" spans="1:11" x14ac:dyDescent="0.2">
      <c r="A2051" s="140"/>
      <c r="B2051" s="325"/>
      <c r="J2051" s="4"/>
      <c r="K2051" s="173"/>
    </row>
    <row r="2052" spans="1:11" x14ac:dyDescent="0.2">
      <c r="A2052" s="140"/>
      <c r="B2052" s="325"/>
      <c r="J2052" s="4"/>
      <c r="K2052" s="173"/>
    </row>
    <row r="2053" spans="1:11" x14ac:dyDescent="0.2">
      <c r="A2053" s="140"/>
      <c r="B2053" s="325"/>
      <c r="J2053" s="4"/>
      <c r="K2053" s="173"/>
    </row>
    <row r="2054" spans="1:11" x14ac:dyDescent="0.2">
      <c r="A2054" s="140"/>
      <c r="B2054" s="325"/>
      <c r="J2054" s="4"/>
      <c r="K2054" s="173"/>
    </row>
    <row r="2055" spans="1:11" x14ac:dyDescent="0.2">
      <c r="A2055" s="140"/>
      <c r="B2055" s="325"/>
      <c r="J2055" s="4"/>
      <c r="K2055" s="173"/>
    </row>
    <row r="2056" spans="1:11" x14ac:dyDescent="0.2">
      <c r="A2056" s="140"/>
      <c r="B2056" s="325"/>
      <c r="J2056" s="4"/>
      <c r="K2056" s="173"/>
    </row>
    <row r="2057" spans="1:11" x14ac:dyDescent="0.2">
      <c r="A2057" s="140"/>
      <c r="B2057" s="325"/>
      <c r="J2057" s="4"/>
      <c r="K2057" s="173"/>
    </row>
    <row r="2058" spans="1:11" x14ac:dyDescent="0.2">
      <c r="A2058" s="140"/>
      <c r="B2058" s="325"/>
      <c r="J2058" s="4"/>
      <c r="K2058" s="173"/>
    </row>
    <row r="2059" spans="1:11" x14ac:dyDescent="0.2">
      <c r="A2059" s="140"/>
      <c r="B2059" s="325"/>
      <c r="J2059" s="4"/>
      <c r="K2059" s="173"/>
    </row>
    <row r="2060" spans="1:11" x14ac:dyDescent="0.2">
      <c r="A2060" s="140"/>
      <c r="B2060" s="325"/>
      <c r="J2060" s="4"/>
      <c r="K2060" s="173"/>
    </row>
    <row r="2061" spans="1:11" x14ac:dyDescent="0.2">
      <c r="A2061" s="140"/>
      <c r="B2061" s="325"/>
      <c r="J2061" s="4"/>
      <c r="K2061" s="173"/>
    </row>
    <row r="2062" spans="1:11" x14ac:dyDescent="0.2">
      <c r="A2062" s="140"/>
      <c r="B2062" s="325"/>
      <c r="J2062" s="4"/>
      <c r="K2062" s="173"/>
    </row>
    <row r="2063" spans="1:11" x14ac:dyDescent="0.2">
      <c r="A2063" s="140"/>
      <c r="B2063" s="325"/>
      <c r="J2063" s="4"/>
      <c r="K2063" s="173"/>
    </row>
    <row r="2064" spans="1:11" x14ac:dyDescent="0.2">
      <c r="A2064" s="140"/>
      <c r="B2064" s="325"/>
      <c r="J2064" s="4"/>
      <c r="K2064" s="173"/>
    </row>
    <row r="2065" spans="1:11" x14ac:dyDescent="0.2">
      <c r="A2065" s="140"/>
      <c r="B2065" s="325"/>
      <c r="J2065" s="4"/>
      <c r="K2065" s="173"/>
    </row>
    <row r="2066" spans="1:11" x14ac:dyDescent="0.2">
      <c r="A2066" s="140"/>
      <c r="B2066" s="325"/>
      <c r="J2066" s="4"/>
      <c r="K2066" s="173"/>
    </row>
    <row r="2067" spans="1:11" x14ac:dyDescent="0.2">
      <c r="A2067" s="140"/>
      <c r="B2067" s="325"/>
      <c r="J2067" s="4"/>
      <c r="K2067" s="173"/>
    </row>
    <row r="2068" spans="1:11" x14ac:dyDescent="0.2">
      <c r="A2068" s="140"/>
      <c r="B2068" s="325"/>
      <c r="J2068" s="4"/>
      <c r="K2068" s="173"/>
    </row>
    <row r="2069" spans="1:11" x14ac:dyDescent="0.2">
      <c r="A2069" s="140"/>
      <c r="B2069" s="325"/>
      <c r="J2069" s="4"/>
      <c r="K2069" s="173"/>
    </row>
    <row r="2070" spans="1:11" x14ac:dyDescent="0.2">
      <c r="A2070" s="140"/>
      <c r="B2070" s="325"/>
      <c r="J2070" s="4"/>
      <c r="K2070" s="173"/>
    </row>
    <row r="2071" spans="1:11" x14ac:dyDescent="0.2">
      <c r="A2071" s="140"/>
      <c r="B2071" s="325"/>
      <c r="J2071" s="4"/>
      <c r="K2071" s="173"/>
    </row>
    <row r="2072" spans="1:11" x14ac:dyDescent="0.2">
      <c r="A2072" s="140"/>
      <c r="B2072" s="325"/>
      <c r="J2072" s="4"/>
      <c r="K2072" s="173"/>
    </row>
    <row r="2073" spans="1:11" x14ac:dyDescent="0.2">
      <c r="A2073" s="140"/>
      <c r="B2073" s="325"/>
      <c r="J2073" s="4"/>
      <c r="K2073" s="173"/>
    </row>
    <row r="2074" spans="1:11" x14ac:dyDescent="0.2">
      <c r="A2074" s="140"/>
      <c r="B2074" s="325"/>
      <c r="J2074" s="4"/>
      <c r="K2074" s="173"/>
    </row>
    <row r="2075" spans="1:11" x14ac:dyDescent="0.2">
      <c r="A2075" s="140"/>
      <c r="B2075" s="325"/>
      <c r="J2075" s="4"/>
      <c r="K2075" s="173"/>
    </row>
    <row r="2076" spans="1:11" x14ac:dyDescent="0.2">
      <c r="A2076" s="140"/>
      <c r="B2076" s="325"/>
      <c r="J2076" s="4"/>
      <c r="K2076" s="173"/>
    </row>
    <row r="2077" spans="1:11" x14ac:dyDescent="0.2">
      <c r="A2077" s="140"/>
      <c r="B2077" s="325"/>
      <c r="J2077" s="4"/>
      <c r="K2077" s="173"/>
    </row>
    <row r="2078" spans="1:11" x14ac:dyDescent="0.2">
      <c r="A2078" s="140"/>
      <c r="B2078" s="325"/>
      <c r="J2078" s="4"/>
      <c r="K2078" s="173"/>
    </row>
    <row r="2079" spans="1:11" x14ac:dyDescent="0.2">
      <c r="A2079" s="140"/>
      <c r="B2079" s="325"/>
      <c r="J2079" s="4"/>
      <c r="K2079" s="173"/>
    </row>
    <row r="2080" spans="1:11" x14ac:dyDescent="0.2">
      <c r="A2080" s="140"/>
      <c r="B2080" s="325"/>
      <c r="J2080" s="4"/>
      <c r="K2080" s="173"/>
    </row>
    <row r="2081" spans="1:11" x14ac:dyDescent="0.2">
      <c r="A2081" s="140"/>
      <c r="B2081" s="325"/>
      <c r="J2081" s="4"/>
      <c r="K2081" s="173"/>
    </row>
    <row r="2082" spans="1:11" x14ac:dyDescent="0.2">
      <c r="A2082" s="140"/>
      <c r="B2082" s="325"/>
      <c r="J2082" s="4"/>
      <c r="K2082" s="173"/>
    </row>
    <row r="2083" spans="1:11" x14ac:dyDescent="0.2">
      <c r="A2083" s="140"/>
      <c r="B2083" s="325"/>
      <c r="J2083" s="4"/>
      <c r="K2083" s="173"/>
    </row>
    <row r="2084" spans="1:11" x14ac:dyDescent="0.2">
      <c r="A2084" s="140"/>
      <c r="B2084" s="325"/>
      <c r="J2084" s="4"/>
      <c r="K2084" s="173"/>
    </row>
    <row r="2085" spans="1:11" x14ac:dyDescent="0.2">
      <c r="A2085" s="140"/>
      <c r="B2085" s="325"/>
      <c r="J2085" s="4"/>
      <c r="K2085" s="173"/>
    </row>
    <row r="2086" spans="1:11" x14ac:dyDescent="0.2">
      <c r="A2086" s="140"/>
      <c r="B2086" s="325"/>
      <c r="J2086" s="4"/>
      <c r="K2086" s="173"/>
    </row>
    <row r="2087" spans="1:11" x14ac:dyDescent="0.2">
      <c r="A2087" s="140"/>
      <c r="B2087" s="325"/>
      <c r="J2087" s="4"/>
      <c r="K2087" s="173"/>
    </row>
    <row r="2088" spans="1:11" x14ac:dyDescent="0.2">
      <c r="A2088" s="140"/>
      <c r="B2088" s="325"/>
      <c r="J2088" s="4"/>
      <c r="K2088" s="173"/>
    </row>
    <row r="2089" spans="1:11" x14ac:dyDescent="0.2">
      <c r="A2089" s="140"/>
      <c r="B2089" s="325"/>
      <c r="J2089" s="4"/>
      <c r="K2089" s="173"/>
    </row>
    <row r="2090" spans="1:11" x14ac:dyDescent="0.2">
      <c r="A2090" s="140"/>
      <c r="B2090" s="325"/>
      <c r="J2090" s="4"/>
      <c r="K2090" s="173"/>
    </row>
    <row r="2091" spans="1:11" x14ac:dyDescent="0.2">
      <c r="A2091" s="140"/>
      <c r="B2091" s="325"/>
      <c r="J2091" s="4"/>
      <c r="K2091" s="173"/>
    </row>
    <row r="2092" spans="1:11" x14ac:dyDescent="0.2">
      <c r="A2092" s="140"/>
      <c r="B2092" s="325"/>
      <c r="J2092" s="4"/>
      <c r="K2092" s="173"/>
    </row>
    <row r="2093" spans="1:11" x14ac:dyDescent="0.2">
      <c r="A2093" s="140"/>
      <c r="B2093" s="325"/>
      <c r="J2093" s="4"/>
      <c r="K2093" s="173"/>
    </row>
    <row r="2094" spans="1:11" x14ac:dyDescent="0.2">
      <c r="A2094" s="140"/>
      <c r="B2094" s="325"/>
      <c r="J2094" s="4"/>
      <c r="K2094" s="173"/>
    </row>
    <row r="2095" spans="1:11" x14ac:dyDescent="0.2">
      <c r="A2095" s="140"/>
      <c r="B2095" s="325"/>
      <c r="J2095" s="4"/>
      <c r="K2095" s="173"/>
    </row>
    <row r="2096" spans="1:11" x14ac:dyDescent="0.2">
      <c r="A2096" s="140"/>
      <c r="B2096" s="325"/>
      <c r="J2096" s="4"/>
      <c r="K2096" s="173"/>
    </row>
    <row r="2097" spans="1:11" x14ac:dyDescent="0.2">
      <c r="A2097" s="140"/>
      <c r="B2097" s="325"/>
      <c r="J2097" s="4"/>
      <c r="K2097" s="173"/>
    </row>
    <row r="2098" spans="1:11" x14ac:dyDescent="0.2">
      <c r="A2098" s="140"/>
      <c r="B2098" s="325"/>
      <c r="J2098" s="4"/>
      <c r="K2098" s="173"/>
    </row>
    <row r="2099" spans="1:11" x14ac:dyDescent="0.2">
      <c r="A2099" s="140"/>
      <c r="B2099" s="325"/>
      <c r="J2099" s="4"/>
      <c r="K2099" s="173"/>
    </row>
    <row r="2100" spans="1:11" x14ac:dyDescent="0.2">
      <c r="A2100" s="140"/>
      <c r="B2100" s="325"/>
      <c r="J2100" s="4"/>
      <c r="K2100" s="173"/>
    </row>
    <row r="2101" spans="1:11" x14ac:dyDescent="0.2">
      <c r="A2101" s="140"/>
      <c r="B2101" s="325"/>
      <c r="J2101" s="4"/>
      <c r="K2101" s="173"/>
    </row>
    <row r="2102" spans="1:11" x14ac:dyDescent="0.2">
      <c r="A2102" s="140"/>
      <c r="B2102" s="325"/>
      <c r="J2102" s="4"/>
      <c r="K2102" s="173"/>
    </row>
    <row r="2103" spans="1:11" x14ac:dyDescent="0.2">
      <c r="A2103" s="140"/>
      <c r="B2103" s="325"/>
      <c r="J2103" s="4"/>
      <c r="K2103" s="173"/>
    </row>
    <row r="2104" spans="1:11" x14ac:dyDescent="0.2">
      <c r="A2104" s="140"/>
      <c r="B2104" s="325"/>
      <c r="J2104" s="4"/>
      <c r="K2104" s="173"/>
    </row>
    <row r="2105" spans="1:11" x14ac:dyDescent="0.2">
      <c r="A2105" s="140"/>
      <c r="B2105" s="325"/>
      <c r="J2105" s="4"/>
      <c r="K2105" s="173"/>
    </row>
    <row r="2106" spans="1:11" x14ac:dyDescent="0.2">
      <c r="A2106" s="140"/>
      <c r="B2106" s="325"/>
      <c r="J2106" s="4"/>
      <c r="K2106" s="173"/>
    </row>
    <row r="2107" spans="1:11" x14ac:dyDescent="0.2">
      <c r="A2107" s="140"/>
      <c r="B2107" s="325"/>
      <c r="J2107" s="4"/>
      <c r="K2107" s="173"/>
    </row>
    <row r="2108" spans="1:11" x14ac:dyDescent="0.2">
      <c r="A2108" s="140"/>
      <c r="B2108" s="325"/>
      <c r="J2108" s="4"/>
      <c r="K2108" s="173"/>
    </row>
    <row r="2109" spans="1:11" x14ac:dyDescent="0.2">
      <c r="A2109" s="140"/>
      <c r="B2109" s="325"/>
      <c r="J2109" s="4"/>
      <c r="K2109" s="173"/>
    </row>
    <row r="2110" spans="1:11" x14ac:dyDescent="0.2">
      <c r="A2110" s="140"/>
      <c r="B2110" s="325"/>
      <c r="J2110" s="4"/>
      <c r="K2110" s="173"/>
    </row>
    <row r="2111" spans="1:11" x14ac:dyDescent="0.2">
      <c r="A2111" s="140"/>
      <c r="B2111" s="325"/>
      <c r="J2111" s="4"/>
      <c r="K2111" s="173"/>
    </row>
    <row r="2112" spans="1:11" x14ac:dyDescent="0.2">
      <c r="A2112" s="140"/>
      <c r="B2112" s="325"/>
      <c r="J2112" s="4"/>
      <c r="K2112" s="173"/>
    </row>
    <row r="2113" spans="1:11" x14ac:dyDescent="0.2">
      <c r="A2113" s="140"/>
      <c r="B2113" s="325"/>
      <c r="J2113" s="4"/>
      <c r="K2113" s="173"/>
    </row>
    <row r="2114" spans="1:11" x14ac:dyDescent="0.2">
      <c r="A2114" s="140"/>
      <c r="B2114" s="325"/>
      <c r="J2114" s="4"/>
      <c r="K2114" s="173"/>
    </row>
    <row r="2115" spans="1:11" x14ac:dyDescent="0.2">
      <c r="A2115" s="140"/>
      <c r="B2115" s="325"/>
      <c r="J2115" s="4"/>
      <c r="K2115" s="173"/>
    </row>
    <row r="2116" spans="1:11" x14ac:dyDescent="0.2">
      <c r="A2116" s="140"/>
      <c r="B2116" s="325"/>
      <c r="J2116" s="4"/>
      <c r="K2116" s="173"/>
    </row>
    <row r="2117" spans="1:11" x14ac:dyDescent="0.2">
      <c r="A2117" s="140"/>
      <c r="B2117" s="325"/>
      <c r="J2117" s="4"/>
      <c r="K2117" s="173"/>
    </row>
    <row r="2118" spans="1:11" x14ac:dyDescent="0.2">
      <c r="A2118" s="140"/>
      <c r="B2118" s="325"/>
      <c r="J2118" s="4"/>
      <c r="K2118" s="173"/>
    </row>
    <row r="2119" spans="1:11" x14ac:dyDescent="0.2">
      <c r="A2119" s="140"/>
      <c r="B2119" s="325"/>
      <c r="J2119" s="4"/>
      <c r="K2119" s="173"/>
    </row>
    <row r="2120" spans="1:11" x14ac:dyDescent="0.2">
      <c r="A2120" s="140"/>
      <c r="B2120" s="325"/>
      <c r="J2120" s="4"/>
      <c r="K2120" s="173"/>
    </row>
    <row r="2121" spans="1:11" x14ac:dyDescent="0.2">
      <c r="A2121" s="140"/>
      <c r="B2121" s="325"/>
      <c r="J2121" s="4"/>
      <c r="K2121" s="173"/>
    </row>
    <row r="2122" spans="1:11" x14ac:dyDescent="0.2">
      <c r="A2122" s="140"/>
      <c r="B2122" s="325"/>
      <c r="J2122" s="4"/>
      <c r="K2122" s="173"/>
    </row>
    <row r="2123" spans="1:11" x14ac:dyDescent="0.2">
      <c r="A2123" s="140"/>
      <c r="B2123" s="325"/>
      <c r="J2123" s="4"/>
      <c r="K2123" s="173"/>
    </row>
    <row r="2124" spans="1:11" x14ac:dyDescent="0.2">
      <c r="A2124" s="140"/>
      <c r="B2124" s="325"/>
      <c r="J2124" s="4"/>
      <c r="K2124" s="173"/>
    </row>
    <row r="2125" spans="1:11" x14ac:dyDescent="0.2">
      <c r="A2125" s="140"/>
      <c r="B2125" s="325"/>
      <c r="J2125" s="4"/>
      <c r="K2125" s="173"/>
    </row>
    <row r="2126" spans="1:11" x14ac:dyDescent="0.2">
      <c r="A2126" s="140"/>
      <c r="B2126" s="325"/>
      <c r="J2126" s="4"/>
      <c r="K2126" s="173"/>
    </row>
    <row r="2127" spans="1:11" x14ac:dyDescent="0.2">
      <c r="A2127" s="140"/>
      <c r="B2127" s="325"/>
      <c r="J2127" s="4"/>
      <c r="K2127" s="173"/>
    </row>
    <row r="2128" spans="1:11" x14ac:dyDescent="0.2">
      <c r="A2128" s="140"/>
      <c r="B2128" s="325"/>
      <c r="J2128" s="4"/>
      <c r="K2128" s="173"/>
    </row>
    <row r="2129" spans="1:11" x14ac:dyDescent="0.2">
      <c r="A2129" s="140"/>
      <c r="B2129" s="325"/>
      <c r="J2129" s="4"/>
      <c r="K2129" s="173"/>
    </row>
    <row r="2130" spans="1:11" x14ac:dyDescent="0.2">
      <c r="A2130" s="140"/>
      <c r="B2130" s="325"/>
      <c r="J2130" s="4"/>
      <c r="K2130" s="173"/>
    </row>
    <row r="2131" spans="1:11" x14ac:dyDescent="0.2">
      <c r="A2131" s="140"/>
      <c r="B2131" s="325"/>
      <c r="J2131" s="4"/>
      <c r="K2131" s="173"/>
    </row>
    <row r="2132" spans="1:11" x14ac:dyDescent="0.2">
      <c r="A2132" s="140"/>
      <c r="B2132" s="325"/>
      <c r="J2132" s="4"/>
      <c r="K2132" s="173"/>
    </row>
    <row r="2133" spans="1:11" x14ac:dyDescent="0.2">
      <c r="A2133" s="140"/>
      <c r="B2133" s="325"/>
      <c r="J2133" s="4"/>
      <c r="K2133" s="173"/>
    </row>
    <row r="2134" spans="1:11" x14ac:dyDescent="0.2">
      <c r="A2134" s="140"/>
      <c r="B2134" s="325"/>
      <c r="J2134" s="4"/>
      <c r="K2134" s="173"/>
    </row>
    <row r="2135" spans="1:11" x14ac:dyDescent="0.2">
      <c r="A2135" s="140"/>
      <c r="B2135" s="325"/>
      <c r="J2135" s="4"/>
      <c r="K2135" s="173"/>
    </row>
    <row r="2136" spans="1:11" x14ac:dyDescent="0.2">
      <c r="A2136" s="140"/>
      <c r="B2136" s="325"/>
      <c r="J2136" s="4"/>
      <c r="K2136" s="173"/>
    </row>
    <row r="2137" spans="1:11" x14ac:dyDescent="0.2">
      <c r="A2137" s="140"/>
      <c r="B2137" s="325"/>
      <c r="J2137" s="4"/>
      <c r="K2137" s="173"/>
    </row>
    <row r="2138" spans="1:11" x14ac:dyDescent="0.2">
      <c r="A2138" s="140"/>
      <c r="B2138" s="325"/>
      <c r="J2138" s="4"/>
      <c r="K2138" s="173"/>
    </row>
    <row r="2139" spans="1:11" x14ac:dyDescent="0.2">
      <c r="A2139" s="140"/>
      <c r="B2139" s="325"/>
      <c r="J2139" s="4"/>
      <c r="K2139" s="173"/>
    </row>
    <row r="2140" spans="1:11" x14ac:dyDescent="0.2">
      <c r="A2140" s="140"/>
      <c r="B2140" s="325"/>
      <c r="J2140" s="4"/>
      <c r="K2140" s="173"/>
    </row>
    <row r="2141" spans="1:11" x14ac:dyDescent="0.2">
      <c r="A2141" s="140"/>
      <c r="B2141" s="325"/>
      <c r="J2141" s="4"/>
      <c r="K2141" s="173"/>
    </row>
    <row r="2142" spans="1:11" x14ac:dyDescent="0.2">
      <c r="A2142" s="140"/>
      <c r="B2142" s="325"/>
      <c r="J2142" s="4"/>
      <c r="K2142" s="173"/>
    </row>
    <row r="2143" spans="1:11" x14ac:dyDescent="0.2">
      <c r="A2143" s="140"/>
      <c r="B2143" s="325"/>
      <c r="J2143" s="4"/>
      <c r="K2143" s="173"/>
    </row>
    <row r="2144" spans="1:11" x14ac:dyDescent="0.2">
      <c r="A2144" s="140"/>
      <c r="B2144" s="325"/>
      <c r="J2144" s="4"/>
      <c r="K2144" s="173"/>
    </row>
    <row r="2145" spans="1:11" x14ac:dyDescent="0.2">
      <c r="A2145" s="140"/>
      <c r="B2145" s="325"/>
      <c r="J2145" s="4"/>
      <c r="K2145" s="173"/>
    </row>
    <row r="2146" spans="1:11" x14ac:dyDescent="0.2">
      <c r="A2146" s="140"/>
      <c r="B2146" s="325"/>
      <c r="J2146" s="4"/>
      <c r="K2146" s="173"/>
    </row>
    <row r="2147" spans="1:11" x14ac:dyDescent="0.2">
      <c r="A2147" s="140"/>
      <c r="B2147" s="325"/>
      <c r="J2147" s="4"/>
      <c r="K2147" s="173"/>
    </row>
    <row r="2148" spans="1:11" x14ac:dyDescent="0.2">
      <c r="A2148" s="140"/>
      <c r="B2148" s="325"/>
      <c r="J2148" s="4"/>
      <c r="K2148" s="173"/>
    </row>
    <row r="2149" spans="1:11" x14ac:dyDescent="0.2">
      <c r="A2149" s="140"/>
      <c r="B2149" s="325"/>
      <c r="J2149" s="4"/>
      <c r="K2149" s="173"/>
    </row>
    <row r="2150" spans="1:11" x14ac:dyDescent="0.2">
      <c r="A2150" s="140"/>
      <c r="B2150" s="325"/>
      <c r="J2150" s="4"/>
      <c r="K2150" s="173"/>
    </row>
    <row r="2151" spans="1:11" x14ac:dyDescent="0.2">
      <c r="A2151" s="140"/>
      <c r="B2151" s="325"/>
      <c r="J2151" s="4"/>
      <c r="K2151" s="173"/>
    </row>
    <row r="2152" spans="1:11" x14ac:dyDescent="0.2">
      <c r="A2152" s="140"/>
      <c r="B2152" s="325"/>
      <c r="J2152" s="4"/>
      <c r="K2152" s="173"/>
    </row>
    <row r="2153" spans="1:11" x14ac:dyDescent="0.2">
      <c r="A2153" s="140"/>
      <c r="B2153" s="325"/>
      <c r="J2153" s="4"/>
      <c r="K2153" s="173"/>
    </row>
    <row r="2154" spans="1:11" x14ac:dyDescent="0.2">
      <c r="A2154" s="140"/>
      <c r="B2154" s="325"/>
      <c r="J2154" s="4"/>
      <c r="K2154" s="173"/>
    </row>
    <row r="2155" spans="1:11" x14ac:dyDescent="0.2">
      <c r="A2155" s="140"/>
      <c r="B2155" s="325"/>
      <c r="J2155" s="4"/>
      <c r="K2155" s="173"/>
    </row>
    <row r="2156" spans="1:11" x14ac:dyDescent="0.2">
      <c r="A2156" s="140"/>
      <c r="B2156" s="325"/>
      <c r="J2156" s="4"/>
      <c r="K2156" s="173"/>
    </row>
    <row r="2157" spans="1:11" x14ac:dyDescent="0.2">
      <c r="A2157" s="140"/>
      <c r="B2157" s="325"/>
      <c r="J2157" s="4"/>
      <c r="K2157" s="173"/>
    </row>
    <row r="2158" spans="1:11" x14ac:dyDescent="0.2">
      <c r="A2158" s="140"/>
      <c r="B2158" s="325"/>
      <c r="J2158" s="4"/>
      <c r="K2158" s="173"/>
    </row>
    <row r="2159" spans="1:11" x14ac:dyDescent="0.2">
      <c r="A2159" s="140"/>
      <c r="B2159" s="325"/>
      <c r="J2159" s="4"/>
      <c r="K2159" s="173"/>
    </row>
    <row r="2160" spans="1:11" x14ac:dyDescent="0.2">
      <c r="A2160" s="140"/>
      <c r="B2160" s="325"/>
      <c r="J2160" s="4"/>
      <c r="K2160" s="173"/>
    </row>
    <row r="2161" spans="1:11" x14ac:dyDescent="0.2">
      <c r="A2161" s="140"/>
      <c r="B2161" s="325"/>
      <c r="J2161" s="4"/>
      <c r="K2161" s="173"/>
    </row>
    <row r="2162" spans="1:11" x14ac:dyDescent="0.2">
      <c r="A2162" s="140"/>
      <c r="B2162" s="325"/>
      <c r="J2162" s="4"/>
      <c r="K2162" s="173"/>
    </row>
    <row r="2163" spans="1:11" x14ac:dyDescent="0.2">
      <c r="A2163" s="140"/>
      <c r="B2163" s="325"/>
      <c r="J2163" s="4"/>
      <c r="K2163" s="173"/>
    </row>
    <row r="2164" spans="1:11" x14ac:dyDescent="0.2">
      <c r="A2164" s="140"/>
      <c r="B2164" s="325"/>
      <c r="J2164" s="4"/>
      <c r="K2164" s="173"/>
    </row>
    <row r="2165" spans="1:11" x14ac:dyDescent="0.2">
      <c r="A2165" s="140"/>
      <c r="B2165" s="325"/>
      <c r="J2165" s="4"/>
      <c r="K2165" s="173"/>
    </row>
    <row r="2166" spans="1:11" x14ac:dyDescent="0.2">
      <c r="A2166" s="140"/>
      <c r="B2166" s="325"/>
      <c r="J2166" s="4"/>
      <c r="K2166" s="173"/>
    </row>
    <row r="2167" spans="1:11" x14ac:dyDescent="0.2">
      <c r="A2167" s="140"/>
      <c r="B2167" s="325"/>
      <c r="J2167" s="4"/>
      <c r="K2167" s="173"/>
    </row>
    <row r="2168" spans="1:11" x14ac:dyDescent="0.2">
      <c r="A2168" s="140"/>
      <c r="B2168" s="325"/>
      <c r="J2168" s="4"/>
      <c r="K2168" s="173"/>
    </row>
    <row r="2169" spans="1:11" x14ac:dyDescent="0.2">
      <c r="A2169" s="140"/>
      <c r="B2169" s="325"/>
      <c r="J2169" s="4"/>
      <c r="K2169" s="173"/>
    </row>
    <row r="2170" spans="1:11" x14ac:dyDescent="0.2">
      <c r="A2170" s="140"/>
      <c r="B2170" s="325"/>
      <c r="J2170" s="4"/>
      <c r="K2170" s="173"/>
    </row>
    <row r="2171" spans="1:11" x14ac:dyDescent="0.2">
      <c r="A2171" s="140"/>
      <c r="B2171" s="325"/>
      <c r="J2171" s="4"/>
      <c r="K2171" s="173"/>
    </row>
    <row r="2172" spans="1:11" x14ac:dyDescent="0.2">
      <c r="A2172" s="140"/>
      <c r="B2172" s="325"/>
      <c r="J2172" s="4"/>
      <c r="K2172" s="173"/>
    </row>
    <row r="2173" spans="1:11" x14ac:dyDescent="0.2">
      <c r="A2173" s="140"/>
      <c r="B2173" s="325"/>
      <c r="J2173" s="4"/>
      <c r="K2173" s="173"/>
    </row>
    <row r="2174" spans="1:11" x14ac:dyDescent="0.2">
      <c r="A2174" s="140"/>
      <c r="B2174" s="325"/>
      <c r="J2174" s="4"/>
      <c r="K2174" s="173"/>
    </row>
    <row r="2175" spans="1:11" x14ac:dyDescent="0.2">
      <c r="A2175" s="140"/>
      <c r="B2175" s="325"/>
      <c r="J2175" s="4"/>
      <c r="K2175" s="173"/>
    </row>
    <row r="2176" spans="1:11" x14ac:dyDescent="0.2">
      <c r="A2176" s="140"/>
      <c r="B2176" s="325"/>
      <c r="J2176" s="4"/>
      <c r="K2176" s="173"/>
    </row>
    <row r="2177" spans="1:11" x14ac:dyDescent="0.2">
      <c r="A2177" s="140"/>
      <c r="B2177" s="325"/>
      <c r="J2177" s="4"/>
      <c r="K2177" s="173"/>
    </row>
    <row r="2178" spans="1:11" x14ac:dyDescent="0.2">
      <c r="A2178" s="140"/>
      <c r="B2178" s="325"/>
      <c r="J2178" s="4"/>
      <c r="K2178" s="173"/>
    </row>
    <row r="2179" spans="1:11" x14ac:dyDescent="0.2">
      <c r="A2179" s="140"/>
      <c r="B2179" s="325"/>
      <c r="J2179" s="4"/>
      <c r="K2179" s="173"/>
    </row>
    <row r="2180" spans="1:11" x14ac:dyDescent="0.2">
      <c r="A2180" s="140"/>
      <c r="B2180" s="325"/>
      <c r="J2180" s="4"/>
      <c r="K2180" s="173"/>
    </row>
    <row r="2181" spans="1:11" x14ac:dyDescent="0.2">
      <c r="A2181" s="140"/>
      <c r="B2181" s="325"/>
      <c r="J2181" s="4"/>
      <c r="K2181" s="173"/>
    </row>
    <row r="2182" spans="1:11" x14ac:dyDescent="0.2">
      <c r="A2182" s="140"/>
      <c r="B2182" s="325"/>
      <c r="J2182" s="4"/>
      <c r="K2182" s="173"/>
    </row>
    <row r="2183" spans="1:11" x14ac:dyDescent="0.2">
      <c r="A2183" s="140"/>
      <c r="B2183" s="325"/>
      <c r="J2183" s="4"/>
      <c r="K2183" s="173"/>
    </row>
    <row r="2184" spans="1:11" x14ac:dyDescent="0.2">
      <c r="A2184" s="140"/>
      <c r="B2184" s="325"/>
      <c r="J2184" s="4"/>
      <c r="K2184" s="173"/>
    </row>
    <row r="2185" spans="1:11" x14ac:dyDescent="0.2">
      <c r="A2185" s="140"/>
      <c r="B2185" s="325"/>
      <c r="J2185" s="4"/>
      <c r="K2185" s="173"/>
    </row>
    <row r="2186" spans="1:11" x14ac:dyDescent="0.2">
      <c r="A2186" s="140"/>
      <c r="B2186" s="325"/>
      <c r="J2186" s="4"/>
      <c r="K2186" s="173"/>
    </row>
    <row r="2187" spans="1:11" x14ac:dyDescent="0.2">
      <c r="A2187" s="140"/>
      <c r="B2187" s="325"/>
      <c r="J2187" s="4"/>
      <c r="K2187" s="173"/>
    </row>
    <row r="2188" spans="1:11" x14ac:dyDescent="0.2">
      <c r="A2188" s="140"/>
      <c r="B2188" s="325"/>
      <c r="J2188" s="4"/>
      <c r="K2188" s="173"/>
    </row>
    <row r="2189" spans="1:11" x14ac:dyDescent="0.2">
      <c r="A2189" s="140"/>
      <c r="B2189" s="325"/>
      <c r="J2189" s="4"/>
      <c r="K2189" s="173"/>
    </row>
    <row r="2190" spans="1:11" x14ac:dyDescent="0.2">
      <c r="A2190" s="140"/>
      <c r="B2190" s="325"/>
      <c r="J2190" s="4"/>
      <c r="K2190" s="173"/>
    </row>
    <row r="2191" spans="1:11" x14ac:dyDescent="0.2">
      <c r="A2191" s="140"/>
      <c r="B2191" s="325"/>
      <c r="J2191" s="4"/>
      <c r="K2191" s="173"/>
    </row>
    <row r="2192" spans="1:11" x14ac:dyDescent="0.2">
      <c r="A2192" s="140"/>
      <c r="B2192" s="325"/>
      <c r="J2192" s="4"/>
      <c r="K2192" s="173"/>
    </row>
    <row r="2193" spans="1:11" x14ac:dyDescent="0.2">
      <c r="A2193" s="140"/>
      <c r="B2193" s="325"/>
      <c r="J2193" s="4"/>
      <c r="K2193" s="173"/>
    </row>
    <row r="2194" spans="1:11" x14ac:dyDescent="0.2">
      <c r="A2194" s="140"/>
      <c r="B2194" s="325"/>
      <c r="J2194" s="4"/>
      <c r="K2194" s="173"/>
    </row>
    <row r="2195" spans="1:11" x14ac:dyDescent="0.2">
      <c r="A2195" s="140"/>
      <c r="B2195" s="325"/>
      <c r="J2195" s="4"/>
      <c r="K2195" s="173"/>
    </row>
    <row r="2196" spans="1:11" x14ac:dyDescent="0.2">
      <c r="A2196" s="140"/>
      <c r="B2196" s="325"/>
      <c r="J2196" s="4"/>
      <c r="K2196" s="173"/>
    </row>
    <row r="2197" spans="1:11" x14ac:dyDescent="0.2">
      <c r="A2197" s="140"/>
      <c r="B2197" s="325"/>
      <c r="J2197" s="4"/>
      <c r="K2197" s="173"/>
    </row>
    <row r="2198" spans="1:11" x14ac:dyDescent="0.2">
      <c r="A2198" s="140"/>
      <c r="B2198" s="325"/>
      <c r="J2198" s="4"/>
      <c r="K2198" s="173"/>
    </row>
    <row r="2199" spans="1:11" x14ac:dyDescent="0.2">
      <c r="A2199" s="140"/>
      <c r="B2199" s="325"/>
      <c r="J2199" s="4"/>
      <c r="K2199" s="173"/>
    </row>
    <row r="2200" spans="1:11" x14ac:dyDescent="0.2">
      <c r="A2200" s="140"/>
      <c r="B2200" s="325"/>
      <c r="J2200" s="4"/>
      <c r="K2200" s="173"/>
    </row>
    <row r="2201" spans="1:11" x14ac:dyDescent="0.2">
      <c r="A2201" s="140"/>
      <c r="B2201" s="325"/>
      <c r="J2201" s="4"/>
      <c r="K2201" s="173"/>
    </row>
    <row r="2202" spans="1:11" x14ac:dyDescent="0.2">
      <c r="A2202" s="140"/>
      <c r="B2202" s="325"/>
      <c r="J2202" s="4"/>
      <c r="K2202" s="173"/>
    </row>
    <row r="2203" spans="1:11" x14ac:dyDescent="0.2">
      <c r="A2203" s="140"/>
      <c r="B2203" s="325"/>
      <c r="J2203" s="4"/>
      <c r="K2203" s="173"/>
    </row>
    <row r="2204" spans="1:11" x14ac:dyDescent="0.2">
      <c r="A2204" s="140"/>
      <c r="B2204" s="325"/>
      <c r="J2204" s="4"/>
      <c r="K2204" s="173"/>
    </row>
    <row r="2205" spans="1:11" x14ac:dyDescent="0.2">
      <c r="A2205" s="140"/>
      <c r="B2205" s="325"/>
      <c r="J2205" s="4"/>
      <c r="K2205" s="173"/>
    </row>
    <row r="2206" spans="1:11" x14ac:dyDescent="0.2">
      <c r="A2206" s="140"/>
      <c r="B2206" s="325"/>
      <c r="J2206" s="4"/>
      <c r="K2206" s="173"/>
    </row>
    <row r="2207" spans="1:11" x14ac:dyDescent="0.2">
      <c r="A2207" s="140"/>
      <c r="B2207" s="325"/>
      <c r="J2207" s="4"/>
      <c r="K2207" s="173"/>
    </row>
    <row r="2208" spans="1:11" x14ac:dyDescent="0.2">
      <c r="A2208" s="140"/>
      <c r="B2208" s="325"/>
      <c r="J2208" s="4"/>
      <c r="K2208" s="173"/>
    </row>
    <row r="2209" spans="1:11" x14ac:dyDescent="0.2">
      <c r="A2209" s="140"/>
      <c r="B2209" s="325"/>
      <c r="J2209" s="4"/>
      <c r="K2209" s="173"/>
    </row>
    <row r="2210" spans="1:11" x14ac:dyDescent="0.2">
      <c r="A2210" s="140"/>
      <c r="B2210" s="325"/>
      <c r="J2210" s="4"/>
      <c r="K2210" s="173"/>
    </row>
    <row r="2211" spans="1:11" x14ac:dyDescent="0.2">
      <c r="A2211" s="140"/>
      <c r="B2211" s="325"/>
      <c r="J2211" s="4"/>
      <c r="K2211" s="173"/>
    </row>
    <row r="2212" spans="1:11" x14ac:dyDescent="0.2">
      <c r="A2212" s="140"/>
      <c r="B2212" s="325"/>
      <c r="J2212" s="4"/>
      <c r="K2212" s="173"/>
    </row>
    <row r="2213" spans="1:11" x14ac:dyDescent="0.2">
      <c r="A2213" s="140"/>
      <c r="B2213" s="325"/>
      <c r="J2213" s="4"/>
      <c r="K2213" s="173"/>
    </row>
    <row r="2214" spans="1:11" x14ac:dyDescent="0.2">
      <c r="A2214" s="140"/>
      <c r="B2214" s="325"/>
      <c r="J2214" s="4"/>
      <c r="K2214" s="173"/>
    </row>
    <row r="2215" spans="1:11" x14ac:dyDescent="0.2">
      <c r="A2215" s="140"/>
      <c r="B2215" s="325"/>
      <c r="J2215" s="4"/>
      <c r="K2215" s="173"/>
    </row>
    <row r="2216" spans="1:11" x14ac:dyDescent="0.2">
      <c r="A2216" s="140"/>
      <c r="B2216" s="325"/>
      <c r="J2216" s="4"/>
      <c r="K2216" s="173"/>
    </row>
    <row r="2217" spans="1:11" x14ac:dyDescent="0.2">
      <c r="A2217" s="140"/>
      <c r="B2217" s="325"/>
      <c r="J2217" s="4"/>
      <c r="K2217" s="173"/>
    </row>
    <row r="2218" spans="1:11" x14ac:dyDescent="0.2">
      <c r="A2218" s="140"/>
      <c r="B2218" s="325"/>
      <c r="J2218" s="4"/>
      <c r="K2218" s="173"/>
    </row>
    <row r="2219" spans="1:11" x14ac:dyDescent="0.2">
      <c r="A2219" s="140"/>
      <c r="B2219" s="325"/>
      <c r="J2219" s="4"/>
      <c r="K2219" s="173"/>
    </row>
    <row r="2220" spans="1:11" x14ac:dyDescent="0.2">
      <c r="A2220" s="140"/>
      <c r="B2220" s="325"/>
      <c r="J2220" s="4"/>
      <c r="K2220" s="173"/>
    </row>
    <row r="2221" spans="1:11" x14ac:dyDescent="0.2">
      <c r="A2221" s="140"/>
      <c r="B2221" s="325"/>
      <c r="J2221" s="4"/>
      <c r="K2221" s="173"/>
    </row>
    <row r="2222" spans="1:11" x14ac:dyDescent="0.2">
      <c r="A2222" s="140"/>
      <c r="B2222" s="325"/>
      <c r="J2222" s="4"/>
      <c r="K2222" s="173"/>
    </row>
    <row r="2223" spans="1:11" x14ac:dyDescent="0.2">
      <c r="A2223" s="140"/>
      <c r="B2223" s="325"/>
      <c r="J2223" s="4"/>
      <c r="K2223" s="173"/>
    </row>
    <row r="2224" spans="1:11" x14ac:dyDescent="0.2">
      <c r="A2224" s="140"/>
      <c r="B2224" s="325"/>
      <c r="J2224" s="4"/>
      <c r="K2224" s="173"/>
    </row>
    <row r="2225" spans="1:11" x14ac:dyDescent="0.2">
      <c r="A2225" s="140"/>
      <c r="B2225" s="325"/>
      <c r="J2225" s="4"/>
      <c r="K2225" s="173"/>
    </row>
    <row r="2226" spans="1:11" x14ac:dyDescent="0.2">
      <c r="A2226" s="140"/>
      <c r="B2226" s="325"/>
      <c r="J2226" s="4"/>
      <c r="K2226" s="173"/>
    </row>
    <row r="2227" spans="1:11" x14ac:dyDescent="0.2">
      <c r="A2227" s="140"/>
      <c r="B2227" s="325"/>
      <c r="J2227" s="4"/>
      <c r="K2227" s="173"/>
    </row>
    <row r="2228" spans="1:11" x14ac:dyDescent="0.2">
      <c r="A2228" s="140"/>
      <c r="B2228" s="325"/>
      <c r="J2228" s="4"/>
      <c r="K2228" s="173"/>
    </row>
    <row r="2229" spans="1:11" x14ac:dyDescent="0.2">
      <c r="A2229" s="140"/>
      <c r="B2229" s="325"/>
      <c r="J2229" s="4"/>
      <c r="K2229" s="173"/>
    </row>
    <row r="2230" spans="1:11" x14ac:dyDescent="0.2">
      <c r="A2230" s="140"/>
      <c r="B2230" s="325"/>
      <c r="J2230" s="4"/>
      <c r="K2230" s="173"/>
    </row>
    <row r="2231" spans="1:11" x14ac:dyDescent="0.2">
      <c r="A2231" s="140"/>
      <c r="B2231" s="325"/>
      <c r="J2231" s="4"/>
      <c r="K2231" s="173"/>
    </row>
    <row r="2232" spans="1:11" x14ac:dyDescent="0.2">
      <c r="A2232" s="140"/>
      <c r="B2232" s="325"/>
      <c r="J2232" s="4"/>
      <c r="K2232" s="173"/>
    </row>
    <row r="2233" spans="1:11" x14ac:dyDescent="0.2">
      <c r="A2233" s="140"/>
      <c r="B2233" s="325"/>
      <c r="J2233" s="4"/>
      <c r="K2233" s="173"/>
    </row>
    <row r="2234" spans="1:11" x14ac:dyDescent="0.2">
      <c r="A2234" s="140"/>
      <c r="B2234" s="325"/>
      <c r="J2234" s="4"/>
      <c r="K2234" s="173"/>
    </row>
    <row r="2235" spans="1:11" x14ac:dyDescent="0.2">
      <c r="A2235" s="140"/>
      <c r="B2235" s="325"/>
      <c r="J2235" s="4"/>
      <c r="K2235" s="173"/>
    </row>
    <row r="2236" spans="1:11" x14ac:dyDescent="0.2">
      <c r="A2236" s="140"/>
      <c r="B2236" s="325"/>
      <c r="J2236" s="4"/>
      <c r="K2236" s="173"/>
    </row>
    <row r="2237" spans="1:11" x14ac:dyDescent="0.2">
      <c r="A2237" s="140"/>
      <c r="B2237" s="325"/>
      <c r="J2237" s="4"/>
      <c r="K2237" s="173"/>
    </row>
    <row r="2238" spans="1:11" x14ac:dyDescent="0.2">
      <c r="A2238" s="140"/>
      <c r="B2238" s="325"/>
      <c r="J2238" s="4"/>
      <c r="K2238" s="173"/>
    </row>
    <row r="2239" spans="1:11" x14ac:dyDescent="0.2">
      <c r="A2239" s="140"/>
      <c r="B2239" s="325"/>
      <c r="J2239" s="4"/>
      <c r="K2239" s="173"/>
    </row>
    <row r="2240" spans="1:11" x14ac:dyDescent="0.2">
      <c r="A2240" s="140"/>
      <c r="B2240" s="325"/>
      <c r="J2240" s="4"/>
      <c r="K2240" s="173"/>
    </row>
    <row r="2241" spans="1:11" x14ac:dyDescent="0.2">
      <c r="A2241" s="140"/>
      <c r="B2241" s="325"/>
      <c r="J2241" s="4"/>
      <c r="K2241" s="173"/>
    </row>
    <row r="2242" spans="1:11" x14ac:dyDescent="0.2">
      <c r="A2242" s="140"/>
      <c r="B2242" s="325"/>
      <c r="J2242" s="4"/>
      <c r="K2242" s="173"/>
    </row>
    <row r="2243" spans="1:11" x14ac:dyDescent="0.2">
      <c r="A2243" s="140"/>
      <c r="B2243" s="325"/>
      <c r="J2243" s="4"/>
      <c r="K2243" s="173"/>
    </row>
    <row r="2244" spans="1:11" x14ac:dyDescent="0.2">
      <c r="A2244" s="140"/>
      <c r="B2244" s="325"/>
      <c r="J2244" s="4"/>
      <c r="K2244" s="173"/>
    </row>
    <row r="2245" spans="1:11" x14ac:dyDescent="0.2">
      <c r="A2245" s="140"/>
      <c r="B2245" s="325"/>
      <c r="J2245" s="4"/>
      <c r="K2245" s="173"/>
    </row>
    <row r="2246" spans="1:11" x14ac:dyDescent="0.2">
      <c r="A2246" s="140"/>
      <c r="B2246" s="325"/>
      <c r="J2246" s="4"/>
      <c r="K2246" s="173"/>
    </row>
    <row r="2247" spans="1:11" x14ac:dyDescent="0.2">
      <c r="A2247" s="140"/>
      <c r="B2247" s="325"/>
      <c r="J2247" s="4"/>
      <c r="K2247" s="173"/>
    </row>
    <row r="2248" spans="1:11" x14ac:dyDescent="0.2">
      <c r="A2248" s="140"/>
      <c r="B2248" s="325"/>
      <c r="J2248" s="4"/>
      <c r="K2248" s="173"/>
    </row>
    <row r="2249" spans="1:11" x14ac:dyDescent="0.2">
      <c r="A2249" s="140"/>
      <c r="B2249" s="325"/>
      <c r="J2249" s="4"/>
      <c r="K2249" s="173"/>
    </row>
    <row r="2250" spans="1:11" x14ac:dyDescent="0.2">
      <c r="A2250" s="140"/>
      <c r="B2250" s="325"/>
      <c r="J2250" s="4"/>
      <c r="K2250" s="173"/>
    </row>
    <row r="2251" spans="1:11" x14ac:dyDescent="0.2">
      <c r="A2251" s="140"/>
      <c r="B2251" s="325"/>
      <c r="J2251" s="4"/>
      <c r="K2251" s="173"/>
    </row>
    <row r="2252" spans="1:11" x14ac:dyDescent="0.2">
      <c r="A2252" s="140"/>
      <c r="B2252" s="325"/>
      <c r="J2252" s="4"/>
      <c r="K2252" s="173"/>
    </row>
    <row r="2253" spans="1:11" x14ac:dyDescent="0.2">
      <c r="A2253" s="140"/>
      <c r="B2253" s="325"/>
      <c r="J2253" s="4"/>
      <c r="K2253" s="173"/>
    </row>
    <row r="2254" spans="1:11" x14ac:dyDescent="0.2">
      <c r="A2254" s="140"/>
      <c r="B2254" s="325"/>
      <c r="J2254" s="4"/>
      <c r="K2254" s="173"/>
    </row>
    <row r="2255" spans="1:11" x14ac:dyDescent="0.2">
      <c r="A2255" s="140"/>
      <c r="B2255" s="325"/>
      <c r="J2255" s="4"/>
      <c r="K2255" s="173"/>
    </row>
    <row r="2256" spans="1:11" x14ac:dyDescent="0.2">
      <c r="A2256" s="140"/>
      <c r="B2256" s="325"/>
      <c r="J2256" s="4"/>
      <c r="K2256" s="173"/>
    </row>
    <row r="2257" spans="1:11" x14ac:dyDescent="0.2">
      <c r="A2257" s="140"/>
      <c r="B2257" s="325"/>
      <c r="J2257" s="4"/>
      <c r="K2257" s="173"/>
    </row>
    <row r="2258" spans="1:11" x14ac:dyDescent="0.2">
      <c r="A2258" s="140"/>
      <c r="B2258" s="325"/>
      <c r="J2258" s="4"/>
      <c r="K2258" s="173"/>
    </row>
    <row r="2259" spans="1:11" x14ac:dyDescent="0.2">
      <c r="A2259" s="140"/>
      <c r="B2259" s="325"/>
      <c r="J2259" s="4"/>
      <c r="K2259" s="173"/>
    </row>
    <row r="2260" spans="1:11" x14ac:dyDescent="0.2">
      <c r="A2260" s="140"/>
      <c r="B2260" s="325"/>
      <c r="J2260" s="4"/>
      <c r="K2260" s="173"/>
    </row>
    <row r="2261" spans="1:11" x14ac:dyDescent="0.2">
      <c r="A2261" s="140"/>
      <c r="B2261" s="325"/>
      <c r="J2261" s="4"/>
      <c r="K2261" s="173"/>
    </row>
    <row r="2262" spans="1:11" x14ac:dyDescent="0.2">
      <c r="A2262" s="140"/>
      <c r="B2262" s="325"/>
      <c r="J2262" s="4"/>
      <c r="K2262" s="173"/>
    </row>
    <row r="2263" spans="1:11" x14ac:dyDescent="0.2">
      <c r="A2263" s="140"/>
      <c r="B2263" s="325"/>
      <c r="J2263" s="4"/>
      <c r="K2263" s="173"/>
    </row>
    <row r="2264" spans="1:11" x14ac:dyDescent="0.2">
      <c r="A2264" s="140"/>
      <c r="B2264" s="325"/>
      <c r="J2264" s="4"/>
      <c r="K2264" s="173"/>
    </row>
    <row r="2265" spans="1:11" x14ac:dyDescent="0.2">
      <c r="A2265" s="140"/>
      <c r="B2265" s="325"/>
      <c r="J2265" s="4"/>
      <c r="K2265" s="173"/>
    </row>
    <row r="2266" spans="1:11" x14ac:dyDescent="0.2">
      <c r="A2266" s="140"/>
      <c r="B2266" s="325"/>
      <c r="J2266" s="4"/>
      <c r="K2266" s="173"/>
    </row>
    <row r="2267" spans="1:11" x14ac:dyDescent="0.2">
      <c r="A2267" s="140"/>
      <c r="B2267" s="325"/>
      <c r="J2267" s="4"/>
      <c r="K2267" s="173"/>
    </row>
    <row r="2268" spans="1:11" x14ac:dyDescent="0.2">
      <c r="A2268" s="140"/>
      <c r="B2268" s="325"/>
      <c r="J2268" s="4"/>
      <c r="K2268" s="173"/>
    </row>
    <row r="2269" spans="1:11" x14ac:dyDescent="0.2">
      <c r="A2269" s="140"/>
      <c r="B2269" s="325"/>
      <c r="J2269" s="4"/>
      <c r="K2269" s="173"/>
    </row>
    <row r="2270" spans="1:11" x14ac:dyDescent="0.2">
      <c r="A2270" s="140"/>
      <c r="B2270" s="325"/>
      <c r="J2270" s="4"/>
      <c r="K2270" s="173"/>
    </row>
    <row r="2271" spans="1:11" x14ac:dyDescent="0.2">
      <c r="A2271" s="140"/>
      <c r="B2271" s="325"/>
      <c r="J2271" s="4"/>
      <c r="K2271" s="173"/>
    </row>
    <row r="2272" spans="1:11" x14ac:dyDescent="0.2">
      <c r="A2272" s="140"/>
      <c r="B2272" s="325"/>
      <c r="J2272" s="4"/>
      <c r="K2272" s="173"/>
    </row>
    <row r="2273" spans="1:11" x14ac:dyDescent="0.2">
      <c r="A2273" s="140"/>
      <c r="B2273" s="325"/>
      <c r="J2273" s="4"/>
      <c r="K2273" s="173"/>
    </row>
    <row r="2274" spans="1:11" x14ac:dyDescent="0.2">
      <c r="A2274" s="140"/>
      <c r="B2274" s="325"/>
      <c r="J2274" s="4"/>
      <c r="K2274" s="173"/>
    </row>
    <row r="2275" spans="1:11" x14ac:dyDescent="0.2">
      <c r="A2275" s="140"/>
      <c r="B2275" s="325"/>
      <c r="J2275" s="4"/>
      <c r="K2275" s="173"/>
    </row>
    <row r="2276" spans="1:11" x14ac:dyDescent="0.2">
      <c r="A2276" s="140"/>
      <c r="B2276" s="325"/>
      <c r="J2276" s="4"/>
      <c r="K2276" s="173"/>
    </row>
    <row r="2277" spans="1:11" x14ac:dyDescent="0.2">
      <c r="A2277" s="140"/>
      <c r="B2277" s="325"/>
      <c r="J2277" s="4"/>
      <c r="K2277" s="173"/>
    </row>
    <row r="2278" spans="1:11" x14ac:dyDescent="0.2">
      <c r="A2278" s="140"/>
      <c r="B2278" s="325"/>
      <c r="J2278" s="4"/>
      <c r="K2278" s="173"/>
    </row>
    <row r="2279" spans="1:11" x14ac:dyDescent="0.2">
      <c r="A2279" s="140"/>
      <c r="B2279" s="325"/>
      <c r="J2279" s="4"/>
      <c r="K2279" s="173"/>
    </row>
    <row r="2280" spans="1:11" x14ac:dyDescent="0.2">
      <c r="A2280" s="140"/>
      <c r="B2280" s="325"/>
      <c r="J2280" s="4"/>
      <c r="K2280" s="173"/>
    </row>
    <row r="2281" spans="1:11" x14ac:dyDescent="0.2">
      <c r="A2281" s="140"/>
      <c r="B2281" s="325"/>
      <c r="J2281" s="4"/>
      <c r="K2281" s="173"/>
    </row>
    <row r="2282" spans="1:11" x14ac:dyDescent="0.2">
      <c r="A2282" s="140"/>
      <c r="B2282" s="325"/>
      <c r="J2282" s="4"/>
      <c r="K2282" s="173"/>
    </row>
    <row r="2283" spans="1:11" x14ac:dyDescent="0.2">
      <c r="A2283" s="140"/>
      <c r="B2283" s="325"/>
      <c r="J2283" s="4"/>
      <c r="K2283" s="173"/>
    </row>
    <row r="2284" spans="1:11" x14ac:dyDescent="0.2">
      <c r="A2284" s="140"/>
      <c r="B2284" s="325"/>
      <c r="J2284" s="4"/>
      <c r="K2284" s="173"/>
    </row>
    <row r="2285" spans="1:11" x14ac:dyDescent="0.2">
      <c r="A2285" s="140"/>
      <c r="B2285" s="325"/>
      <c r="J2285" s="4"/>
      <c r="K2285" s="173"/>
    </row>
    <row r="2286" spans="1:11" x14ac:dyDescent="0.2">
      <c r="A2286" s="140"/>
      <c r="B2286" s="325"/>
      <c r="J2286" s="4"/>
      <c r="K2286" s="173"/>
    </row>
    <row r="2287" spans="1:11" x14ac:dyDescent="0.2">
      <c r="A2287" s="140"/>
      <c r="B2287" s="325"/>
      <c r="J2287" s="4"/>
      <c r="K2287" s="173"/>
    </row>
    <row r="2288" spans="1:11" x14ac:dyDescent="0.2">
      <c r="A2288" s="140"/>
      <c r="B2288" s="325"/>
      <c r="J2288" s="4"/>
      <c r="K2288" s="173"/>
    </row>
    <row r="2289" spans="1:11" x14ac:dyDescent="0.2">
      <c r="A2289" s="140"/>
      <c r="B2289" s="325"/>
      <c r="J2289" s="4"/>
      <c r="K2289" s="173"/>
    </row>
    <row r="2290" spans="1:11" x14ac:dyDescent="0.2">
      <c r="A2290" s="140"/>
      <c r="B2290" s="325"/>
      <c r="J2290" s="4"/>
      <c r="K2290" s="173"/>
    </row>
    <row r="2291" spans="1:11" x14ac:dyDescent="0.2">
      <c r="A2291" s="140"/>
      <c r="B2291" s="325"/>
      <c r="J2291" s="4"/>
      <c r="K2291" s="173"/>
    </row>
    <row r="2292" spans="1:11" x14ac:dyDescent="0.2">
      <c r="A2292" s="140"/>
      <c r="B2292" s="325"/>
      <c r="J2292" s="4"/>
      <c r="K2292" s="173"/>
    </row>
    <row r="2293" spans="1:11" x14ac:dyDescent="0.2">
      <c r="A2293" s="140"/>
      <c r="B2293" s="325"/>
      <c r="J2293" s="4"/>
      <c r="K2293" s="173"/>
    </row>
    <row r="2294" spans="1:11" x14ac:dyDescent="0.2">
      <c r="A2294" s="140"/>
      <c r="B2294" s="325"/>
      <c r="J2294" s="4"/>
      <c r="K2294" s="173"/>
    </row>
    <row r="2295" spans="1:11" x14ac:dyDescent="0.2">
      <c r="A2295" s="140"/>
      <c r="B2295" s="325"/>
      <c r="J2295" s="4"/>
      <c r="K2295" s="173"/>
    </row>
    <row r="2296" spans="1:11" x14ac:dyDescent="0.2">
      <c r="A2296" s="140"/>
      <c r="B2296" s="325"/>
      <c r="J2296" s="4"/>
      <c r="K2296" s="173"/>
    </row>
    <row r="2297" spans="1:11" x14ac:dyDescent="0.2">
      <c r="A2297" s="140"/>
      <c r="B2297" s="325"/>
      <c r="J2297" s="4"/>
      <c r="K2297" s="173"/>
    </row>
    <row r="2298" spans="1:11" x14ac:dyDescent="0.2">
      <c r="A2298" s="140"/>
      <c r="B2298" s="325"/>
      <c r="J2298" s="4"/>
      <c r="K2298" s="173"/>
    </row>
    <row r="2299" spans="1:11" x14ac:dyDescent="0.2">
      <c r="A2299" s="140"/>
      <c r="B2299" s="325"/>
      <c r="J2299" s="4"/>
      <c r="K2299" s="173"/>
    </row>
    <row r="2300" spans="1:11" x14ac:dyDescent="0.2">
      <c r="A2300" s="140"/>
      <c r="B2300" s="325"/>
      <c r="J2300" s="4"/>
      <c r="K2300" s="173"/>
    </row>
    <row r="2301" spans="1:11" x14ac:dyDescent="0.2">
      <c r="A2301" s="140"/>
      <c r="B2301" s="325"/>
      <c r="J2301" s="4"/>
      <c r="K2301" s="173"/>
    </row>
    <row r="2302" spans="1:11" x14ac:dyDescent="0.2">
      <c r="A2302" s="140"/>
      <c r="B2302" s="325"/>
      <c r="J2302" s="4"/>
      <c r="K2302" s="173"/>
    </row>
    <row r="2303" spans="1:11" x14ac:dyDescent="0.2">
      <c r="A2303" s="140"/>
      <c r="B2303" s="325"/>
      <c r="J2303" s="4"/>
      <c r="K2303" s="173"/>
    </row>
    <row r="2304" spans="1:11" x14ac:dyDescent="0.2">
      <c r="A2304" s="140"/>
      <c r="B2304" s="325"/>
      <c r="J2304" s="4"/>
      <c r="K2304" s="173"/>
    </row>
    <row r="2305" spans="1:11" x14ac:dyDescent="0.2">
      <c r="A2305" s="140"/>
      <c r="B2305" s="325"/>
      <c r="J2305" s="4"/>
      <c r="K2305" s="173"/>
    </row>
    <row r="2306" spans="1:11" x14ac:dyDescent="0.2">
      <c r="A2306" s="140"/>
      <c r="B2306" s="325"/>
      <c r="J2306" s="4"/>
      <c r="K2306" s="173"/>
    </row>
    <row r="2307" spans="1:11" x14ac:dyDescent="0.2">
      <c r="A2307" s="140"/>
      <c r="B2307" s="325"/>
      <c r="J2307" s="4"/>
      <c r="K2307" s="173"/>
    </row>
    <row r="2308" spans="1:11" x14ac:dyDescent="0.2">
      <c r="A2308" s="140"/>
      <c r="B2308" s="325"/>
      <c r="J2308" s="4"/>
      <c r="K2308" s="173"/>
    </row>
    <row r="2309" spans="1:11" x14ac:dyDescent="0.2">
      <c r="A2309" s="140"/>
      <c r="B2309" s="325"/>
      <c r="J2309" s="4"/>
      <c r="K2309" s="173"/>
    </row>
    <row r="2310" spans="1:11" x14ac:dyDescent="0.2">
      <c r="A2310" s="140"/>
      <c r="B2310" s="325"/>
      <c r="J2310" s="4"/>
      <c r="K2310" s="173"/>
    </row>
    <row r="2311" spans="1:11" x14ac:dyDescent="0.2">
      <c r="A2311" s="140"/>
      <c r="B2311" s="325"/>
      <c r="J2311" s="4"/>
      <c r="K2311" s="173"/>
    </row>
    <row r="2312" spans="1:11" x14ac:dyDescent="0.2">
      <c r="A2312" s="140"/>
      <c r="B2312" s="325"/>
      <c r="J2312" s="4"/>
      <c r="K2312" s="173"/>
    </row>
    <row r="2313" spans="1:11" x14ac:dyDescent="0.2">
      <c r="A2313" s="140"/>
      <c r="B2313" s="325"/>
      <c r="J2313" s="4"/>
      <c r="K2313" s="173"/>
    </row>
    <row r="2314" spans="1:11" x14ac:dyDescent="0.2">
      <c r="A2314" s="140"/>
      <c r="B2314" s="325"/>
      <c r="J2314" s="4"/>
      <c r="K2314" s="173"/>
    </row>
    <row r="2315" spans="1:11" x14ac:dyDescent="0.2">
      <c r="A2315" s="140"/>
      <c r="B2315" s="325"/>
      <c r="J2315" s="4"/>
      <c r="K2315" s="173"/>
    </row>
    <row r="2316" spans="1:11" x14ac:dyDescent="0.2">
      <c r="A2316" s="140"/>
      <c r="B2316" s="325"/>
      <c r="J2316" s="4"/>
      <c r="K2316" s="173"/>
    </row>
    <row r="2317" spans="1:11" x14ac:dyDescent="0.2">
      <c r="A2317" s="140"/>
      <c r="B2317" s="325"/>
      <c r="J2317" s="4"/>
      <c r="K2317" s="173"/>
    </row>
    <row r="2318" spans="1:11" x14ac:dyDescent="0.2">
      <c r="A2318" s="140"/>
      <c r="B2318" s="325"/>
      <c r="J2318" s="4"/>
      <c r="K2318" s="173"/>
    </row>
    <row r="2319" spans="1:11" x14ac:dyDescent="0.2">
      <c r="A2319" s="140"/>
      <c r="B2319" s="325"/>
      <c r="J2319" s="4"/>
      <c r="K2319" s="173"/>
    </row>
    <row r="2320" spans="1:11" x14ac:dyDescent="0.2">
      <c r="A2320" s="140"/>
      <c r="B2320" s="325"/>
      <c r="J2320" s="4"/>
      <c r="K2320" s="173"/>
    </row>
    <row r="2321" spans="1:11" x14ac:dyDescent="0.2">
      <c r="A2321" s="140"/>
      <c r="B2321" s="325"/>
      <c r="J2321" s="4"/>
      <c r="K2321" s="173"/>
    </row>
    <row r="2322" spans="1:11" x14ac:dyDescent="0.2">
      <c r="A2322" s="140"/>
      <c r="B2322" s="325"/>
      <c r="J2322" s="4"/>
      <c r="K2322" s="173"/>
    </row>
    <row r="2323" spans="1:11" x14ac:dyDescent="0.2">
      <c r="A2323" s="140"/>
      <c r="B2323" s="325"/>
      <c r="J2323" s="4"/>
      <c r="K2323" s="173"/>
    </row>
    <row r="2324" spans="1:11" x14ac:dyDescent="0.2">
      <c r="A2324" s="140"/>
      <c r="B2324" s="325"/>
      <c r="J2324" s="4"/>
      <c r="K2324" s="173"/>
    </row>
    <row r="2325" spans="1:11" x14ac:dyDescent="0.2">
      <c r="A2325" s="140"/>
      <c r="B2325" s="325"/>
      <c r="J2325" s="4"/>
      <c r="K2325" s="173"/>
    </row>
    <row r="2326" spans="1:11" x14ac:dyDescent="0.2">
      <c r="A2326" s="140"/>
      <c r="B2326" s="325"/>
      <c r="J2326" s="4"/>
      <c r="K2326" s="173"/>
    </row>
    <row r="2327" spans="1:11" x14ac:dyDescent="0.2">
      <c r="A2327" s="140"/>
      <c r="B2327" s="325"/>
      <c r="J2327" s="4"/>
      <c r="K2327" s="173"/>
    </row>
    <row r="2328" spans="1:11" x14ac:dyDescent="0.2">
      <c r="A2328" s="140"/>
      <c r="B2328" s="325"/>
      <c r="J2328" s="4"/>
      <c r="K2328" s="173"/>
    </row>
    <row r="2329" spans="1:11" x14ac:dyDescent="0.2">
      <c r="A2329" s="140"/>
      <c r="B2329" s="325"/>
      <c r="J2329" s="4"/>
      <c r="K2329" s="173"/>
    </row>
    <row r="2330" spans="1:11" x14ac:dyDescent="0.2">
      <c r="A2330" s="140"/>
      <c r="B2330" s="325"/>
      <c r="J2330" s="4"/>
      <c r="K2330" s="173"/>
    </row>
    <row r="2331" spans="1:11" x14ac:dyDescent="0.2">
      <c r="A2331" s="140"/>
      <c r="B2331" s="325"/>
      <c r="J2331" s="4"/>
      <c r="K2331" s="173"/>
    </row>
    <row r="2332" spans="1:11" x14ac:dyDescent="0.2">
      <c r="A2332" s="140"/>
      <c r="B2332" s="325"/>
      <c r="J2332" s="4"/>
      <c r="K2332" s="173"/>
    </row>
    <row r="2333" spans="1:11" x14ac:dyDescent="0.2">
      <c r="A2333" s="140"/>
      <c r="B2333" s="325"/>
      <c r="J2333" s="4"/>
      <c r="K2333" s="173"/>
    </row>
    <row r="2334" spans="1:11" x14ac:dyDescent="0.2">
      <c r="A2334" s="140"/>
      <c r="B2334" s="325"/>
      <c r="J2334" s="4"/>
      <c r="K2334" s="173"/>
    </row>
    <row r="2335" spans="1:11" x14ac:dyDescent="0.2">
      <c r="A2335" s="140"/>
      <c r="B2335" s="325"/>
      <c r="J2335" s="4"/>
      <c r="K2335" s="173"/>
    </row>
    <row r="2336" spans="1:11" x14ac:dyDescent="0.2">
      <c r="A2336" s="140"/>
      <c r="B2336" s="325"/>
      <c r="J2336" s="4"/>
      <c r="K2336" s="173"/>
    </row>
    <row r="2337" spans="1:11" x14ac:dyDescent="0.2">
      <c r="A2337" s="140"/>
      <c r="B2337" s="325"/>
      <c r="J2337" s="4"/>
      <c r="K2337" s="173"/>
    </row>
    <row r="2338" spans="1:11" x14ac:dyDescent="0.2">
      <c r="A2338" s="140"/>
      <c r="B2338" s="325"/>
      <c r="J2338" s="4"/>
      <c r="K2338" s="173"/>
    </row>
    <row r="2339" spans="1:11" x14ac:dyDescent="0.2">
      <c r="A2339" s="140"/>
      <c r="B2339" s="325"/>
      <c r="J2339" s="4"/>
      <c r="K2339" s="173"/>
    </row>
    <row r="2340" spans="1:11" x14ac:dyDescent="0.2">
      <c r="A2340" s="140"/>
      <c r="B2340" s="325"/>
      <c r="J2340" s="4"/>
      <c r="K2340" s="173"/>
    </row>
    <row r="2341" spans="1:11" x14ac:dyDescent="0.2">
      <c r="A2341" s="140"/>
      <c r="B2341" s="325"/>
      <c r="J2341" s="4"/>
      <c r="K2341" s="173"/>
    </row>
    <row r="2342" spans="1:11" x14ac:dyDescent="0.2">
      <c r="A2342" s="140"/>
      <c r="B2342" s="325"/>
      <c r="J2342" s="4"/>
      <c r="K2342" s="173"/>
    </row>
    <row r="2343" spans="1:11" x14ac:dyDescent="0.2">
      <c r="A2343" s="140"/>
      <c r="B2343" s="325"/>
      <c r="J2343" s="4"/>
      <c r="K2343" s="173"/>
    </row>
    <row r="2344" spans="1:11" x14ac:dyDescent="0.2">
      <c r="A2344" s="140"/>
      <c r="B2344" s="325"/>
      <c r="J2344" s="4"/>
      <c r="K2344" s="173"/>
    </row>
    <row r="2345" spans="1:11" x14ac:dyDescent="0.2">
      <c r="A2345" s="140"/>
      <c r="B2345" s="325"/>
      <c r="J2345" s="4"/>
      <c r="K2345" s="173"/>
    </row>
    <row r="2346" spans="1:11" x14ac:dyDescent="0.2">
      <c r="A2346" s="140"/>
      <c r="B2346" s="325"/>
      <c r="J2346" s="4"/>
      <c r="K2346" s="173"/>
    </row>
    <row r="2347" spans="1:11" x14ac:dyDescent="0.2">
      <c r="A2347" s="140"/>
      <c r="B2347" s="325"/>
      <c r="J2347" s="4"/>
      <c r="K2347" s="173"/>
    </row>
    <row r="2348" spans="1:11" x14ac:dyDescent="0.2">
      <c r="A2348" s="140"/>
      <c r="B2348" s="325"/>
      <c r="J2348" s="4"/>
      <c r="K2348" s="173"/>
    </row>
    <row r="2349" spans="1:11" x14ac:dyDescent="0.2">
      <c r="A2349" s="140"/>
      <c r="B2349" s="325"/>
      <c r="J2349" s="4"/>
      <c r="K2349" s="173"/>
    </row>
    <row r="2350" spans="1:11" x14ac:dyDescent="0.2">
      <c r="A2350" s="140"/>
      <c r="B2350" s="325"/>
      <c r="J2350" s="4"/>
      <c r="K2350" s="173"/>
    </row>
    <row r="2351" spans="1:11" x14ac:dyDescent="0.2">
      <c r="A2351" s="140"/>
      <c r="B2351" s="325"/>
      <c r="J2351" s="4"/>
      <c r="K2351" s="173"/>
    </row>
    <row r="2352" spans="1:11" x14ac:dyDescent="0.2">
      <c r="A2352" s="140"/>
      <c r="B2352" s="325"/>
      <c r="J2352" s="4"/>
      <c r="K2352" s="173"/>
    </row>
    <row r="2353" spans="1:11" x14ac:dyDescent="0.2">
      <c r="A2353" s="140"/>
      <c r="B2353" s="325"/>
      <c r="J2353" s="4"/>
      <c r="K2353" s="173"/>
    </row>
    <row r="2354" spans="1:11" x14ac:dyDescent="0.2">
      <c r="A2354" s="140"/>
      <c r="B2354" s="325"/>
      <c r="J2354" s="4"/>
      <c r="K2354" s="173"/>
    </row>
    <row r="2355" spans="1:11" x14ac:dyDescent="0.2">
      <c r="A2355" s="140"/>
      <c r="B2355" s="325"/>
      <c r="J2355" s="4"/>
      <c r="K2355" s="173"/>
    </row>
    <row r="2356" spans="1:11" x14ac:dyDescent="0.2">
      <c r="A2356" s="140"/>
      <c r="B2356" s="325"/>
      <c r="J2356" s="4"/>
      <c r="K2356" s="173"/>
    </row>
    <row r="2357" spans="1:11" x14ac:dyDescent="0.2">
      <c r="A2357" s="140"/>
      <c r="B2357" s="325"/>
      <c r="J2357" s="4"/>
      <c r="K2357" s="173"/>
    </row>
    <row r="2358" spans="1:11" x14ac:dyDescent="0.2">
      <c r="A2358" s="140"/>
      <c r="B2358" s="325"/>
      <c r="J2358" s="4"/>
      <c r="K2358" s="173"/>
    </row>
    <row r="2359" spans="1:11" x14ac:dyDescent="0.2">
      <c r="A2359" s="140"/>
      <c r="B2359" s="325"/>
      <c r="J2359" s="4"/>
      <c r="K2359" s="173"/>
    </row>
    <row r="2360" spans="1:11" x14ac:dyDescent="0.2">
      <c r="A2360" s="140"/>
      <c r="B2360" s="325"/>
      <c r="J2360" s="4"/>
      <c r="K2360" s="173"/>
    </row>
    <row r="2361" spans="1:11" x14ac:dyDescent="0.2">
      <c r="A2361" s="140"/>
      <c r="B2361" s="325"/>
      <c r="J2361" s="4"/>
      <c r="K2361" s="173"/>
    </row>
    <row r="2362" spans="1:11" x14ac:dyDescent="0.2">
      <c r="A2362" s="140"/>
      <c r="B2362" s="325"/>
      <c r="J2362" s="4"/>
      <c r="K2362" s="173"/>
    </row>
    <row r="2363" spans="1:11" x14ac:dyDescent="0.2">
      <c r="A2363" s="140"/>
      <c r="B2363" s="325"/>
      <c r="J2363" s="4"/>
      <c r="K2363" s="173"/>
    </row>
    <row r="2364" spans="1:11" x14ac:dyDescent="0.2">
      <c r="A2364" s="140"/>
      <c r="B2364" s="325"/>
      <c r="J2364" s="4"/>
      <c r="K2364" s="173"/>
    </row>
    <row r="2365" spans="1:11" x14ac:dyDescent="0.2">
      <c r="A2365" s="140"/>
      <c r="B2365" s="325"/>
      <c r="J2365" s="4"/>
      <c r="K2365" s="173"/>
    </row>
    <row r="2366" spans="1:11" x14ac:dyDescent="0.2">
      <c r="A2366" s="140"/>
      <c r="B2366" s="325"/>
      <c r="J2366" s="4"/>
      <c r="K2366" s="173"/>
    </row>
    <row r="2367" spans="1:11" x14ac:dyDescent="0.2">
      <c r="A2367" s="140"/>
      <c r="B2367" s="325"/>
      <c r="J2367" s="4"/>
      <c r="K2367" s="173"/>
    </row>
    <row r="2368" spans="1:11" x14ac:dyDescent="0.2">
      <c r="A2368" s="140"/>
      <c r="B2368" s="325"/>
      <c r="J2368" s="4"/>
      <c r="K2368" s="173"/>
    </row>
    <row r="2369" spans="1:11" x14ac:dyDescent="0.2">
      <c r="A2369" s="140"/>
      <c r="B2369" s="325"/>
      <c r="J2369" s="4"/>
      <c r="K2369" s="173"/>
    </row>
    <row r="2370" spans="1:11" x14ac:dyDescent="0.2">
      <c r="A2370" s="140"/>
      <c r="B2370" s="325"/>
      <c r="J2370" s="4"/>
      <c r="K2370" s="173"/>
    </row>
    <row r="2371" spans="1:11" x14ac:dyDescent="0.2">
      <c r="A2371" s="140"/>
      <c r="B2371" s="325"/>
      <c r="J2371" s="4"/>
      <c r="K2371" s="173"/>
    </row>
    <row r="2372" spans="1:11" x14ac:dyDescent="0.2">
      <c r="A2372" s="140"/>
      <c r="B2372" s="325"/>
      <c r="J2372" s="4"/>
      <c r="K2372" s="173"/>
    </row>
    <row r="2373" spans="1:11" x14ac:dyDescent="0.2">
      <c r="A2373" s="140"/>
      <c r="B2373" s="325"/>
      <c r="J2373" s="4"/>
      <c r="K2373" s="173"/>
    </row>
    <row r="2374" spans="1:11" x14ac:dyDescent="0.2">
      <c r="A2374" s="140"/>
      <c r="B2374" s="325"/>
      <c r="J2374" s="4"/>
      <c r="K2374" s="173"/>
    </row>
    <row r="2375" spans="1:11" x14ac:dyDescent="0.2">
      <c r="A2375" s="140"/>
      <c r="B2375" s="325"/>
      <c r="J2375" s="4"/>
      <c r="K2375" s="173"/>
    </row>
    <row r="2376" spans="1:11" x14ac:dyDescent="0.2">
      <c r="A2376" s="140"/>
      <c r="B2376" s="325"/>
      <c r="J2376" s="4"/>
      <c r="K2376" s="173"/>
    </row>
    <row r="2377" spans="1:11" x14ac:dyDescent="0.2">
      <c r="A2377" s="140"/>
      <c r="B2377" s="325"/>
      <c r="J2377" s="4"/>
      <c r="K2377" s="173"/>
    </row>
    <row r="2378" spans="1:11" x14ac:dyDescent="0.2">
      <c r="A2378" s="140"/>
      <c r="B2378" s="325"/>
      <c r="J2378" s="4"/>
      <c r="K2378" s="173"/>
    </row>
    <row r="2379" spans="1:11" x14ac:dyDescent="0.2">
      <c r="A2379" s="140"/>
      <c r="B2379" s="325"/>
      <c r="J2379" s="4"/>
      <c r="K2379" s="173"/>
    </row>
    <row r="2380" spans="1:11" x14ac:dyDescent="0.2">
      <c r="A2380" s="140"/>
      <c r="B2380" s="325"/>
      <c r="J2380" s="4"/>
      <c r="K2380" s="173"/>
    </row>
    <row r="2381" spans="1:11" x14ac:dyDescent="0.2">
      <c r="A2381" s="140"/>
      <c r="B2381" s="325"/>
      <c r="J2381" s="4"/>
      <c r="K2381" s="173"/>
    </row>
    <row r="2382" spans="1:11" x14ac:dyDescent="0.2">
      <c r="A2382" s="140"/>
      <c r="B2382" s="325"/>
      <c r="J2382" s="4"/>
      <c r="K2382" s="173"/>
    </row>
    <row r="2383" spans="1:11" x14ac:dyDescent="0.2">
      <c r="A2383" s="140"/>
      <c r="B2383" s="325"/>
      <c r="J2383" s="4"/>
      <c r="K2383" s="173"/>
    </row>
    <row r="2384" spans="1:11" x14ac:dyDescent="0.2">
      <c r="A2384" s="140"/>
      <c r="B2384" s="325"/>
      <c r="J2384" s="4"/>
      <c r="K2384" s="173"/>
    </row>
    <row r="2385" spans="1:11" x14ac:dyDescent="0.2">
      <c r="A2385" s="140"/>
      <c r="B2385" s="325"/>
      <c r="J2385" s="4"/>
      <c r="K2385" s="173"/>
    </row>
    <row r="2386" spans="1:11" x14ac:dyDescent="0.2">
      <c r="A2386" s="140"/>
      <c r="B2386" s="325"/>
      <c r="J2386" s="4"/>
      <c r="K2386" s="173"/>
    </row>
    <row r="2387" spans="1:11" x14ac:dyDescent="0.2">
      <c r="A2387" s="140"/>
      <c r="B2387" s="325"/>
      <c r="J2387" s="4"/>
      <c r="K2387" s="173"/>
    </row>
    <row r="2388" spans="1:11" x14ac:dyDescent="0.2">
      <c r="A2388" s="140"/>
      <c r="B2388" s="325"/>
      <c r="J2388" s="4"/>
      <c r="K2388" s="173"/>
    </row>
    <row r="2389" spans="1:11" x14ac:dyDescent="0.2">
      <c r="A2389" s="140"/>
      <c r="B2389" s="325"/>
      <c r="J2389" s="4"/>
      <c r="K2389" s="173"/>
    </row>
    <row r="2390" spans="1:11" x14ac:dyDescent="0.2">
      <c r="A2390" s="140"/>
      <c r="B2390" s="325"/>
      <c r="J2390" s="4"/>
      <c r="K2390" s="173"/>
    </row>
    <row r="2391" spans="1:11" x14ac:dyDescent="0.2">
      <c r="A2391" s="140"/>
      <c r="B2391" s="325"/>
      <c r="J2391" s="4"/>
      <c r="K2391" s="173"/>
    </row>
    <row r="2392" spans="1:11" x14ac:dyDescent="0.2">
      <c r="A2392" s="140"/>
      <c r="B2392" s="325"/>
      <c r="J2392" s="4"/>
      <c r="K2392" s="173"/>
    </row>
    <row r="2393" spans="1:11" x14ac:dyDescent="0.2">
      <c r="A2393" s="140"/>
      <c r="B2393" s="325"/>
      <c r="J2393" s="4"/>
      <c r="K2393" s="173"/>
    </row>
    <row r="2394" spans="1:11" x14ac:dyDescent="0.2">
      <c r="A2394" s="140"/>
      <c r="B2394" s="325"/>
      <c r="J2394" s="4"/>
      <c r="K2394" s="173"/>
    </row>
    <row r="2395" spans="1:11" x14ac:dyDescent="0.2">
      <c r="A2395" s="140"/>
      <c r="B2395" s="325"/>
      <c r="J2395" s="4"/>
      <c r="K2395" s="173"/>
    </row>
    <row r="2396" spans="1:11" x14ac:dyDescent="0.2">
      <c r="A2396" s="140"/>
      <c r="B2396" s="325"/>
      <c r="J2396" s="4"/>
      <c r="K2396" s="173"/>
    </row>
    <row r="2397" spans="1:11" x14ac:dyDescent="0.2">
      <c r="A2397" s="140"/>
      <c r="B2397" s="325"/>
      <c r="J2397" s="4"/>
      <c r="K2397" s="173"/>
    </row>
    <row r="2398" spans="1:11" x14ac:dyDescent="0.2">
      <c r="A2398" s="140"/>
      <c r="B2398" s="325"/>
      <c r="J2398" s="4"/>
      <c r="K2398" s="173"/>
    </row>
    <row r="2399" spans="1:11" x14ac:dyDescent="0.2">
      <c r="A2399" s="140"/>
      <c r="B2399" s="325"/>
      <c r="J2399" s="4"/>
      <c r="K2399" s="173"/>
    </row>
    <row r="2400" spans="1:11" x14ac:dyDescent="0.2">
      <c r="A2400" s="140"/>
      <c r="B2400" s="325"/>
      <c r="J2400" s="4"/>
      <c r="K2400" s="173"/>
    </row>
    <row r="2401" spans="1:11" x14ac:dyDescent="0.2">
      <c r="A2401" s="140"/>
      <c r="B2401" s="325"/>
      <c r="J2401" s="4"/>
      <c r="K2401" s="173"/>
    </row>
    <row r="2402" spans="1:11" x14ac:dyDescent="0.2">
      <c r="A2402" s="140"/>
      <c r="B2402" s="325"/>
      <c r="J2402" s="4"/>
      <c r="K2402" s="173"/>
    </row>
    <row r="2403" spans="1:11" x14ac:dyDescent="0.2">
      <c r="A2403" s="140"/>
      <c r="B2403" s="325"/>
      <c r="J2403" s="4"/>
      <c r="K2403" s="173"/>
    </row>
    <row r="2404" spans="1:11" x14ac:dyDescent="0.2">
      <c r="A2404" s="140"/>
      <c r="B2404" s="325"/>
      <c r="J2404" s="4"/>
      <c r="K2404" s="173"/>
    </row>
    <row r="2405" spans="1:11" x14ac:dyDescent="0.2">
      <c r="A2405" s="140"/>
      <c r="B2405" s="325"/>
      <c r="J2405" s="4"/>
      <c r="K2405" s="173"/>
    </row>
    <row r="2406" spans="1:11" x14ac:dyDescent="0.2">
      <c r="A2406" s="140"/>
      <c r="B2406" s="325"/>
      <c r="J2406" s="4"/>
      <c r="K2406" s="173"/>
    </row>
    <row r="2407" spans="1:11" x14ac:dyDescent="0.2">
      <c r="A2407" s="140"/>
      <c r="B2407" s="325"/>
      <c r="J2407" s="4"/>
      <c r="K2407" s="173"/>
    </row>
    <row r="2408" spans="1:11" x14ac:dyDescent="0.2">
      <c r="A2408" s="140"/>
      <c r="B2408" s="325"/>
      <c r="J2408" s="4"/>
      <c r="K2408" s="173"/>
    </row>
    <row r="2409" spans="1:11" x14ac:dyDescent="0.2">
      <c r="A2409" s="140"/>
      <c r="B2409" s="325"/>
      <c r="J2409" s="4"/>
      <c r="K2409" s="173"/>
    </row>
    <row r="2410" spans="1:11" x14ac:dyDescent="0.2">
      <c r="A2410" s="140"/>
      <c r="B2410" s="325"/>
      <c r="J2410" s="4"/>
      <c r="K2410" s="173"/>
    </row>
    <row r="2411" spans="1:11" x14ac:dyDescent="0.2">
      <c r="A2411" s="140"/>
      <c r="B2411" s="325"/>
      <c r="J2411" s="4"/>
      <c r="K2411" s="173"/>
    </row>
    <row r="2412" spans="1:11" x14ac:dyDescent="0.2">
      <c r="A2412" s="140"/>
      <c r="B2412" s="325"/>
      <c r="J2412" s="4"/>
      <c r="K2412" s="173"/>
    </row>
    <row r="2413" spans="1:11" x14ac:dyDescent="0.2">
      <c r="A2413" s="140"/>
      <c r="B2413" s="325"/>
      <c r="J2413" s="4"/>
      <c r="K2413" s="173"/>
    </row>
    <row r="2414" spans="1:11" x14ac:dyDescent="0.2">
      <c r="A2414" s="140"/>
      <c r="B2414" s="325"/>
      <c r="J2414" s="4"/>
      <c r="K2414" s="173"/>
    </row>
    <row r="2415" spans="1:11" x14ac:dyDescent="0.2">
      <c r="A2415" s="140"/>
      <c r="B2415" s="325"/>
      <c r="J2415" s="4"/>
      <c r="K2415" s="173"/>
    </row>
    <row r="2416" spans="1:11" x14ac:dyDescent="0.2">
      <c r="A2416" s="140"/>
      <c r="B2416" s="325"/>
      <c r="J2416" s="4"/>
      <c r="K2416" s="173"/>
    </row>
    <row r="2417" spans="1:11" x14ac:dyDescent="0.2">
      <c r="A2417" s="140"/>
      <c r="B2417" s="325"/>
      <c r="J2417" s="4"/>
      <c r="K2417" s="173"/>
    </row>
    <row r="2418" spans="1:11" x14ac:dyDescent="0.2">
      <c r="A2418" s="140"/>
      <c r="B2418" s="325"/>
      <c r="J2418" s="4"/>
      <c r="K2418" s="173"/>
    </row>
    <row r="2419" spans="1:11" x14ac:dyDescent="0.2">
      <c r="A2419" s="140"/>
      <c r="B2419" s="325"/>
      <c r="J2419" s="4"/>
      <c r="K2419" s="173"/>
    </row>
    <row r="2420" spans="1:11" x14ac:dyDescent="0.2">
      <c r="A2420" s="140"/>
      <c r="B2420" s="325"/>
      <c r="J2420" s="4"/>
      <c r="K2420" s="173"/>
    </row>
    <row r="2421" spans="1:11" x14ac:dyDescent="0.2">
      <c r="A2421" s="140"/>
      <c r="B2421" s="325"/>
      <c r="J2421" s="4"/>
      <c r="K2421" s="173"/>
    </row>
    <row r="2422" spans="1:11" x14ac:dyDescent="0.2">
      <c r="A2422" s="140"/>
      <c r="B2422" s="325"/>
      <c r="J2422" s="4"/>
      <c r="K2422" s="173"/>
    </row>
    <row r="2423" spans="1:11" x14ac:dyDescent="0.2">
      <c r="A2423" s="140"/>
      <c r="B2423" s="325"/>
      <c r="J2423" s="4"/>
      <c r="K2423" s="173"/>
    </row>
    <row r="2424" spans="1:11" x14ac:dyDescent="0.2">
      <c r="A2424" s="140"/>
      <c r="B2424" s="325"/>
      <c r="J2424" s="4"/>
      <c r="K2424" s="173"/>
    </row>
    <row r="2425" spans="1:11" x14ac:dyDescent="0.2">
      <c r="A2425" s="140"/>
      <c r="B2425" s="325"/>
      <c r="J2425" s="4"/>
      <c r="K2425" s="173"/>
    </row>
    <row r="2426" spans="1:11" x14ac:dyDescent="0.2">
      <c r="A2426" s="140"/>
      <c r="B2426" s="325"/>
      <c r="J2426" s="4"/>
      <c r="K2426" s="173"/>
    </row>
    <row r="2427" spans="1:11" x14ac:dyDescent="0.2">
      <c r="A2427" s="140"/>
      <c r="B2427" s="325"/>
      <c r="J2427" s="4"/>
      <c r="K2427" s="173"/>
    </row>
    <row r="2428" spans="1:11" x14ac:dyDescent="0.2">
      <c r="A2428" s="140"/>
      <c r="B2428" s="325"/>
      <c r="J2428" s="4"/>
      <c r="K2428" s="173"/>
    </row>
    <row r="2429" spans="1:11" x14ac:dyDescent="0.2">
      <c r="A2429" s="140"/>
      <c r="B2429" s="325"/>
      <c r="J2429" s="4"/>
      <c r="K2429" s="173"/>
    </row>
    <row r="2430" spans="1:11" x14ac:dyDescent="0.2">
      <c r="A2430" s="140"/>
      <c r="B2430" s="325"/>
      <c r="J2430" s="4"/>
      <c r="K2430" s="173"/>
    </row>
    <row r="2431" spans="1:11" x14ac:dyDescent="0.2">
      <c r="A2431" s="140"/>
      <c r="B2431" s="325"/>
      <c r="J2431" s="4"/>
      <c r="K2431" s="173"/>
    </row>
    <row r="2432" spans="1:11" x14ac:dyDescent="0.2">
      <c r="A2432" s="140"/>
      <c r="B2432" s="325"/>
      <c r="J2432" s="4"/>
      <c r="K2432" s="173"/>
    </row>
    <row r="2433" spans="1:11" x14ac:dyDescent="0.2">
      <c r="A2433" s="140"/>
      <c r="B2433" s="325"/>
      <c r="J2433" s="4"/>
      <c r="K2433" s="173"/>
    </row>
    <row r="2434" spans="1:11" x14ac:dyDescent="0.2">
      <c r="A2434" s="140"/>
      <c r="B2434" s="325"/>
      <c r="J2434" s="4"/>
      <c r="K2434" s="173"/>
    </row>
    <row r="2435" spans="1:11" x14ac:dyDescent="0.2">
      <c r="A2435" s="140"/>
      <c r="B2435" s="325"/>
      <c r="J2435" s="4"/>
      <c r="K2435" s="173"/>
    </row>
    <row r="2436" spans="1:11" x14ac:dyDescent="0.2">
      <c r="A2436" s="140"/>
      <c r="B2436" s="325"/>
      <c r="J2436" s="4"/>
      <c r="K2436" s="173"/>
    </row>
    <row r="2437" spans="1:11" x14ac:dyDescent="0.2">
      <c r="A2437" s="140"/>
      <c r="B2437" s="325"/>
      <c r="J2437" s="4"/>
      <c r="K2437" s="173"/>
    </row>
    <row r="2438" spans="1:11" x14ac:dyDescent="0.2">
      <c r="A2438" s="140"/>
      <c r="B2438" s="325"/>
      <c r="J2438" s="4"/>
      <c r="K2438" s="173"/>
    </row>
    <row r="2439" spans="1:11" x14ac:dyDescent="0.2">
      <c r="A2439" s="140"/>
      <c r="B2439" s="325"/>
      <c r="J2439" s="4"/>
      <c r="K2439" s="173"/>
    </row>
    <row r="2440" spans="1:11" x14ac:dyDescent="0.2">
      <c r="A2440" s="140"/>
      <c r="B2440" s="325"/>
      <c r="J2440" s="4"/>
      <c r="K2440" s="173"/>
    </row>
    <row r="2441" spans="1:11" x14ac:dyDescent="0.2">
      <c r="A2441" s="140"/>
      <c r="B2441" s="325"/>
      <c r="J2441" s="4"/>
      <c r="K2441" s="173"/>
    </row>
    <row r="2442" spans="1:11" x14ac:dyDescent="0.2">
      <c r="A2442" s="140"/>
      <c r="B2442" s="325"/>
      <c r="J2442" s="4"/>
      <c r="K2442" s="173"/>
    </row>
    <row r="2443" spans="1:11" x14ac:dyDescent="0.2">
      <c r="A2443" s="140"/>
      <c r="B2443" s="325"/>
      <c r="J2443" s="4"/>
      <c r="K2443" s="173"/>
    </row>
    <row r="2444" spans="1:11" x14ac:dyDescent="0.2">
      <c r="A2444" s="140"/>
      <c r="B2444" s="325"/>
      <c r="J2444" s="4"/>
      <c r="K2444" s="173"/>
    </row>
    <row r="2445" spans="1:11" x14ac:dyDescent="0.2">
      <c r="A2445" s="140"/>
      <c r="B2445" s="325"/>
      <c r="J2445" s="4"/>
      <c r="K2445" s="173"/>
    </row>
    <row r="2446" spans="1:11" x14ac:dyDescent="0.2">
      <c r="A2446" s="140"/>
      <c r="B2446" s="325"/>
      <c r="J2446" s="4"/>
      <c r="K2446" s="173"/>
    </row>
    <row r="2447" spans="1:11" x14ac:dyDescent="0.2">
      <c r="A2447" s="140"/>
      <c r="B2447" s="325"/>
      <c r="J2447" s="4"/>
      <c r="K2447" s="173"/>
    </row>
    <row r="2448" spans="1:11" x14ac:dyDescent="0.2">
      <c r="A2448" s="140"/>
      <c r="B2448" s="325"/>
      <c r="J2448" s="4"/>
      <c r="K2448" s="173"/>
    </row>
    <row r="2449" spans="1:11" x14ac:dyDescent="0.2">
      <c r="A2449" s="140"/>
      <c r="B2449" s="325"/>
      <c r="J2449" s="4"/>
      <c r="K2449" s="173"/>
    </row>
    <row r="2450" spans="1:11" x14ac:dyDescent="0.2">
      <c r="A2450" s="140"/>
      <c r="B2450" s="325"/>
      <c r="J2450" s="4"/>
      <c r="K2450" s="173"/>
    </row>
    <row r="2451" spans="1:11" x14ac:dyDescent="0.2">
      <c r="A2451" s="140"/>
      <c r="B2451" s="325"/>
      <c r="J2451" s="4"/>
      <c r="K2451" s="173"/>
    </row>
    <row r="2452" spans="1:11" x14ac:dyDescent="0.2">
      <c r="A2452" s="140"/>
      <c r="B2452" s="325"/>
      <c r="J2452" s="4"/>
      <c r="K2452" s="173"/>
    </row>
    <row r="2453" spans="1:11" x14ac:dyDescent="0.2">
      <c r="A2453" s="140"/>
      <c r="B2453" s="325"/>
      <c r="J2453" s="4"/>
      <c r="K2453" s="173"/>
    </row>
    <row r="2454" spans="1:11" x14ac:dyDescent="0.2">
      <c r="A2454" s="140"/>
      <c r="B2454" s="325"/>
      <c r="J2454" s="4"/>
      <c r="K2454" s="173"/>
    </row>
    <row r="2455" spans="1:11" x14ac:dyDescent="0.2">
      <c r="A2455" s="140"/>
      <c r="B2455" s="325"/>
      <c r="J2455" s="4"/>
      <c r="K2455" s="173"/>
    </row>
    <row r="2456" spans="1:11" x14ac:dyDescent="0.2">
      <c r="A2456" s="140"/>
      <c r="B2456" s="325"/>
      <c r="J2456" s="4"/>
      <c r="K2456" s="173"/>
    </row>
    <row r="2457" spans="1:11" x14ac:dyDescent="0.2">
      <c r="A2457" s="140"/>
      <c r="B2457" s="325"/>
      <c r="J2457" s="4"/>
      <c r="K2457" s="173"/>
    </row>
    <row r="2458" spans="1:11" x14ac:dyDescent="0.2">
      <c r="A2458" s="140"/>
      <c r="B2458" s="325"/>
      <c r="J2458" s="4"/>
      <c r="K2458" s="173"/>
    </row>
    <row r="2459" spans="1:11" x14ac:dyDescent="0.2">
      <c r="A2459" s="140"/>
      <c r="B2459" s="325"/>
      <c r="J2459" s="4"/>
      <c r="K2459" s="173"/>
    </row>
    <row r="2460" spans="1:11" x14ac:dyDescent="0.2">
      <c r="A2460" s="140"/>
      <c r="B2460" s="325"/>
      <c r="J2460" s="4"/>
      <c r="K2460" s="173"/>
    </row>
    <row r="2461" spans="1:11" x14ac:dyDescent="0.2">
      <c r="A2461" s="140"/>
      <c r="B2461" s="325"/>
      <c r="J2461" s="4"/>
      <c r="K2461" s="173"/>
    </row>
    <row r="2462" spans="1:11" x14ac:dyDescent="0.2">
      <c r="A2462" s="140"/>
      <c r="B2462" s="325"/>
      <c r="J2462" s="4"/>
      <c r="K2462" s="173"/>
    </row>
    <row r="2463" spans="1:11" x14ac:dyDescent="0.2">
      <c r="A2463" s="140"/>
      <c r="B2463" s="325"/>
      <c r="J2463" s="4"/>
      <c r="K2463" s="173"/>
    </row>
    <row r="2464" spans="1:11" x14ac:dyDescent="0.2">
      <c r="A2464" s="140"/>
      <c r="B2464" s="325"/>
      <c r="J2464" s="4"/>
      <c r="K2464" s="173"/>
    </row>
    <row r="2465" spans="1:11" x14ac:dyDescent="0.2">
      <c r="A2465" s="140"/>
      <c r="B2465" s="325"/>
      <c r="J2465" s="4"/>
      <c r="K2465" s="173"/>
    </row>
    <row r="2466" spans="1:11" x14ac:dyDescent="0.2">
      <c r="A2466" s="140"/>
      <c r="B2466" s="325"/>
      <c r="J2466" s="4"/>
      <c r="K2466" s="173"/>
    </row>
    <row r="2467" spans="1:11" x14ac:dyDescent="0.2">
      <c r="A2467" s="140"/>
      <c r="B2467" s="325"/>
      <c r="J2467" s="4"/>
      <c r="K2467" s="173"/>
    </row>
    <row r="2468" spans="1:11" x14ac:dyDescent="0.2">
      <c r="A2468" s="140"/>
      <c r="B2468" s="325"/>
      <c r="J2468" s="4"/>
      <c r="K2468" s="173"/>
    </row>
    <row r="2469" spans="1:11" x14ac:dyDescent="0.2">
      <c r="A2469" s="140"/>
      <c r="B2469" s="325"/>
      <c r="J2469" s="4"/>
      <c r="K2469" s="173"/>
    </row>
    <row r="2470" spans="1:11" x14ac:dyDescent="0.2">
      <c r="A2470" s="140"/>
      <c r="B2470" s="325"/>
      <c r="J2470" s="4"/>
      <c r="K2470" s="173"/>
    </row>
    <row r="2471" spans="1:11" x14ac:dyDescent="0.2">
      <c r="A2471" s="140"/>
      <c r="B2471" s="325"/>
      <c r="J2471" s="4"/>
      <c r="K2471" s="173"/>
    </row>
    <row r="2472" spans="1:11" x14ac:dyDescent="0.2">
      <c r="A2472" s="140"/>
      <c r="B2472" s="325"/>
      <c r="J2472" s="4"/>
      <c r="K2472" s="173"/>
    </row>
    <row r="2473" spans="1:11" x14ac:dyDescent="0.2">
      <c r="A2473" s="140"/>
      <c r="B2473" s="325"/>
      <c r="J2473" s="4"/>
      <c r="K2473" s="173"/>
    </row>
    <row r="2474" spans="1:11" x14ac:dyDescent="0.2">
      <c r="A2474" s="140"/>
      <c r="B2474" s="325"/>
      <c r="J2474" s="4"/>
      <c r="K2474" s="173"/>
    </row>
    <row r="2475" spans="1:11" x14ac:dyDescent="0.2">
      <c r="A2475" s="140"/>
      <c r="B2475" s="325"/>
      <c r="J2475" s="4"/>
      <c r="K2475" s="173"/>
    </row>
    <row r="2476" spans="1:11" x14ac:dyDescent="0.2">
      <c r="A2476" s="140"/>
      <c r="B2476" s="325"/>
      <c r="J2476" s="4"/>
      <c r="K2476" s="173"/>
    </row>
    <row r="2477" spans="1:11" x14ac:dyDescent="0.2">
      <c r="A2477" s="140"/>
      <c r="B2477" s="325"/>
      <c r="J2477" s="4"/>
      <c r="K2477" s="173"/>
    </row>
    <row r="2478" spans="1:11" x14ac:dyDescent="0.2">
      <c r="A2478" s="140"/>
      <c r="B2478" s="325"/>
      <c r="J2478" s="4"/>
      <c r="K2478" s="173"/>
    </row>
    <row r="2479" spans="1:11" x14ac:dyDescent="0.2">
      <c r="A2479" s="140"/>
      <c r="B2479" s="325"/>
      <c r="J2479" s="4"/>
      <c r="K2479" s="173"/>
    </row>
    <row r="2480" spans="1:11" x14ac:dyDescent="0.2">
      <c r="A2480" s="140"/>
      <c r="B2480" s="325"/>
      <c r="J2480" s="4"/>
      <c r="K2480" s="173"/>
    </row>
    <row r="2481" spans="1:11" x14ac:dyDescent="0.2">
      <c r="A2481" s="140"/>
      <c r="B2481" s="325"/>
      <c r="J2481" s="4"/>
      <c r="K2481" s="173"/>
    </row>
    <row r="2482" spans="1:11" x14ac:dyDescent="0.2">
      <c r="A2482" s="140"/>
      <c r="B2482" s="325"/>
      <c r="J2482" s="4"/>
      <c r="K2482" s="173"/>
    </row>
    <row r="2483" spans="1:11" x14ac:dyDescent="0.2">
      <c r="A2483" s="140"/>
      <c r="B2483" s="325"/>
      <c r="J2483" s="4"/>
      <c r="K2483" s="173"/>
    </row>
    <row r="2484" spans="1:11" x14ac:dyDescent="0.2">
      <c r="A2484" s="140"/>
      <c r="B2484" s="325"/>
      <c r="J2484" s="4"/>
      <c r="K2484" s="173"/>
    </row>
    <row r="2485" spans="1:11" x14ac:dyDescent="0.2">
      <c r="A2485" s="140"/>
      <c r="B2485" s="325"/>
      <c r="J2485" s="4"/>
      <c r="K2485" s="173"/>
    </row>
    <row r="2486" spans="1:11" x14ac:dyDescent="0.2">
      <c r="A2486" s="140"/>
      <c r="B2486" s="325"/>
      <c r="J2486" s="4"/>
      <c r="K2486" s="173"/>
    </row>
    <row r="2487" spans="1:11" x14ac:dyDescent="0.2">
      <c r="A2487" s="140"/>
      <c r="B2487" s="325"/>
      <c r="J2487" s="4"/>
      <c r="K2487" s="173"/>
    </row>
    <row r="2488" spans="1:11" x14ac:dyDescent="0.2">
      <c r="A2488" s="140"/>
      <c r="B2488" s="325"/>
      <c r="J2488" s="4"/>
      <c r="K2488" s="173"/>
    </row>
    <row r="2489" spans="1:11" x14ac:dyDescent="0.2">
      <c r="A2489" s="140"/>
      <c r="B2489" s="325"/>
      <c r="J2489" s="4"/>
      <c r="K2489" s="173"/>
    </row>
    <row r="2490" spans="1:11" x14ac:dyDescent="0.2">
      <c r="A2490" s="140"/>
      <c r="B2490" s="325"/>
      <c r="J2490" s="4"/>
      <c r="K2490" s="173"/>
    </row>
    <row r="2491" spans="1:11" x14ac:dyDescent="0.2">
      <c r="A2491" s="140"/>
      <c r="B2491" s="325"/>
      <c r="J2491" s="4"/>
      <c r="K2491" s="173"/>
    </row>
    <row r="2492" spans="1:11" x14ac:dyDescent="0.2">
      <c r="A2492" s="140"/>
      <c r="B2492" s="325"/>
      <c r="J2492" s="4"/>
      <c r="K2492" s="173"/>
    </row>
    <row r="2493" spans="1:11" x14ac:dyDescent="0.2">
      <c r="A2493" s="140"/>
      <c r="B2493" s="325"/>
      <c r="J2493" s="4"/>
      <c r="K2493" s="173"/>
    </row>
    <row r="2494" spans="1:11" x14ac:dyDescent="0.2">
      <c r="A2494" s="140"/>
      <c r="B2494" s="325"/>
      <c r="J2494" s="4"/>
      <c r="K2494" s="173"/>
    </row>
    <row r="2495" spans="1:11" x14ac:dyDescent="0.2">
      <c r="A2495" s="140"/>
      <c r="B2495" s="325"/>
      <c r="J2495" s="4"/>
      <c r="K2495" s="173"/>
    </row>
    <row r="2496" spans="1:11" x14ac:dyDescent="0.2">
      <c r="A2496" s="140"/>
      <c r="B2496" s="325"/>
      <c r="J2496" s="4"/>
      <c r="K2496" s="173"/>
    </row>
    <row r="2497" spans="1:11" x14ac:dyDescent="0.2">
      <c r="A2497" s="140"/>
      <c r="B2497" s="325"/>
      <c r="J2497" s="4"/>
      <c r="K2497" s="173"/>
    </row>
    <row r="2498" spans="1:11" x14ac:dyDescent="0.2">
      <c r="A2498" s="140"/>
      <c r="B2498" s="325"/>
      <c r="J2498" s="4"/>
      <c r="K2498" s="173"/>
    </row>
    <row r="2499" spans="1:11" x14ac:dyDescent="0.2">
      <c r="A2499" s="140"/>
      <c r="B2499" s="325"/>
      <c r="J2499" s="4"/>
      <c r="K2499" s="173"/>
    </row>
    <row r="2500" spans="1:11" x14ac:dyDescent="0.2">
      <c r="A2500" s="140"/>
      <c r="B2500" s="325"/>
      <c r="J2500" s="4"/>
      <c r="K2500" s="173"/>
    </row>
    <row r="2501" spans="1:11" x14ac:dyDescent="0.2">
      <c r="A2501" s="140"/>
      <c r="B2501" s="325"/>
      <c r="J2501" s="4"/>
      <c r="K2501" s="173"/>
    </row>
    <row r="2502" spans="1:11" x14ac:dyDescent="0.2">
      <c r="A2502" s="140"/>
      <c r="B2502" s="325"/>
      <c r="J2502" s="4"/>
      <c r="K2502" s="173"/>
    </row>
    <row r="2503" spans="1:11" x14ac:dyDescent="0.2">
      <c r="A2503" s="140"/>
      <c r="B2503" s="325"/>
      <c r="J2503" s="4"/>
      <c r="K2503" s="173"/>
    </row>
    <row r="2504" spans="1:11" x14ac:dyDescent="0.2">
      <c r="A2504" s="140"/>
      <c r="B2504" s="325"/>
      <c r="J2504" s="4"/>
      <c r="K2504" s="173"/>
    </row>
    <row r="2505" spans="1:11" x14ac:dyDescent="0.2">
      <c r="A2505" s="140"/>
      <c r="B2505" s="325"/>
      <c r="J2505" s="4"/>
      <c r="K2505" s="173"/>
    </row>
    <row r="2506" spans="1:11" x14ac:dyDescent="0.2">
      <c r="A2506" s="140"/>
      <c r="B2506" s="325"/>
      <c r="J2506" s="4"/>
      <c r="K2506" s="173"/>
    </row>
    <row r="2507" spans="1:11" x14ac:dyDescent="0.2">
      <c r="A2507" s="140"/>
      <c r="B2507" s="325"/>
      <c r="J2507" s="4"/>
      <c r="K2507" s="173"/>
    </row>
    <row r="2508" spans="1:11" x14ac:dyDescent="0.2">
      <c r="A2508" s="140"/>
      <c r="B2508" s="325"/>
      <c r="J2508" s="4"/>
      <c r="K2508" s="173"/>
    </row>
    <row r="2509" spans="1:11" x14ac:dyDescent="0.2">
      <c r="A2509" s="140"/>
      <c r="B2509" s="325"/>
      <c r="J2509" s="4"/>
      <c r="K2509" s="173"/>
    </row>
    <row r="2510" spans="1:11" x14ac:dyDescent="0.2">
      <c r="A2510" s="140"/>
      <c r="B2510" s="325"/>
      <c r="J2510" s="4"/>
      <c r="K2510" s="173"/>
    </row>
    <row r="2511" spans="1:11" x14ac:dyDescent="0.2">
      <c r="A2511" s="140"/>
      <c r="B2511" s="325"/>
      <c r="J2511" s="4"/>
      <c r="K2511" s="173"/>
    </row>
    <row r="2512" spans="1:11" x14ac:dyDescent="0.2">
      <c r="A2512" s="140"/>
      <c r="B2512" s="325"/>
      <c r="J2512" s="4"/>
      <c r="K2512" s="173"/>
    </row>
    <row r="2513" spans="1:11" x14ac:dyDescent="0.2">
      <c r="A2513" s="140"/>
      <c r="B2513" s="325"/>
      <c r="J2513" s="4"/>
      <c r="K2513" s="173"/>
    </row>
    <row r="2514" spans="1:11" x14ac:dyDescent="0.2">
      <c r="A2514" s="140"/>
      <c r="B2514" s="325"/>
      <c r="J2514" s="4"/>
      <c r="K2514" s="173"/>
    </row>
    <row r="2515" spans="1:11" x14ac:dyDescent="0.2">
      <c r="A2515" s="140"/>
      <c r="B2515" s="325"/>
      <c r="J2515" s="4"/>
      <c r="K2515" s="173"/>
    </row>
    <row r="2516" spans="1:11" x14ac:dyDescent="0.2">
      <c r="A2516" s="140"/>
      <c r="B2516" s="325"/>
      <c r="J2516" s="4"/>
      <c r="K2516" s="173"/>
    </row>
    <row r="2517" spans="1:11" x14ac:dyDescent="0.2">
      <c r="A2517" s="140"/>
      <c r="B2517" s="325"/>
      <c r="J2517" s="4"/>
      <c r="K2517" s="173"/>
    </row>
    <row r="2518" spans="1:11" x14ac:dyDescent="0.2">
      <c r="A2518" s="140"/>
      <c r="B2518" s="325"/>
      <c r="J2518" s="4"/>
      <c r="K2518" s="173"/>
    </row>
    <row r="2519" spans="1:11" x14ac:dyDescent="0.2">
      <c r="A2519" s="140"/>
      <c r="B2519" s="325"/>
      <c r="J2519" s="4"/>
      <c r="K2519" s="173"/>
    </row>
    <row r="2520" spans="1:11" x14ac:dyDescent="0.2">
      <c r="A2520" s="140"/>
      <c r="B2520" s="325"/>
      <c r="J2520" s="4"/>
      <c r="K2520" s="173"/>
    </row>
    <row r="2521" spans="1:11" x14ac:dyDescent="0.2">
      <c r="A2521" s="140"/>
      <c r="B2521" s="325"/>
      <c r="J2521" s="4"/>
      <c r="K2521" s="173"/>
    </row>
    <row r="2522" spans="1:11" x14ac:dyDescent="0.2">
      <c r="A2522" s="140"/>
      <c r="B2522" s="325"/>
      <c r="J2522" s="4"/>
      <c r="K2522" s="173"/>
    </row>
    <row r="2523" spans="1:11" x14ac:dyDescent="0.2">
      <c r="A2523" s="140"/>
      <c r="B2523" s="325"/>
      <c r="J2523" s="4"/>
      <c r="K2523" s="173"/>
    </row>
    <row r="2524" spans="1:11" x14ac:dyDescent="0.2">
      <c r="A2524" s="140"/>
      <c r="B2524" s="325"/>
      <c r="J2524" s="4"/>
      <c r="K2524" s="173"/>
    </row>
    <row r="2525" spans="1:11" x14ac:dyDescent="0.2">
      <c r="A2525" s="140"/>
      <c r="B2525" s="325"/>
      <c r="J2525" s="4"/>
      <c r="K2525" s="173"/>
    </row>
    <row r="2526" spans="1:11" x14ac:dyDescent="0.2">
      <c r="A2526" s="140"/>
      <c r="B2526" s="325"/>
      <c r="J2526" s="4"/>
      <c r="K2526" s="173"/>
    </row>
    <row r="2527" spans="1:11" x14ac:dyDescent="0.2">
      <c r="A2527" s="140"/>
      <c r="B2527" s="325"/>
      <c r="J2527" s="4"/>
      <c r="K2527" s="173"/>
    </row>
    <row r="2528" spans="1:11" x14ac:dyDescent="0.2">
      <c r="A2528" s="140"/>
      <c r="B2528" s="325"/>
      <c r="J2528" s="4"/>
      <c r="K2528" s="173"/>
    </row>
    <row r="2529" spans="1:11" x14ac:dyDescent="0.2">
      <c r="A2529" s="140"/>
      <c r="B2529" s="325"/>
      <c r="J2529" s="4"/>
      <c r="K2529" s="173"/>
    </row>
    <row r="2530" spans="1:11" x14ac:dyDescent="0.2">
      <c r="A2530" s="140"/>
      <c r="B2530" s="325"/>
      <c r="J2530" s="4"/>
      <c r="K2530" s="173"/>
    </row>
    <row r="2531" spans="1:11" x14ac:dyDescent="0.2">
      <c r="A2531" s="140"/>
      <c r="B2531" s="325"/>
      <c r="J2531" s="4"/>
      <c r="K2531" s="173"/>
    </row>
    <row r="2532" spans="1:11" x14ac:dyDescent="0.2">
      <c r="A2532" s="140"/>
      <c r="B2532" s="325"/>
      <c r="J2532" s="4"/>
      <c r="K2532" s="173"/>
    </row>
    <row r="2533" spans="1:11" x14ac:dyDescent="0.2">
      <c r="A2533" s="140"/>
      <c r="B2533" s="325"/>
      <c r="J2533" s="4"/>
      <c r="K2533" s="173"/>
    </row>
    <row r="2534" spans="1:11" x14ac:dyDescent="0.2">
      <c r="A2534" s="140"/>
      <c r="B2534" s="325"/>
      <c r="J2534" s="4"/>
      <c r="K2534" s="173"/>
    </row>
    <row r="2535" spans="1:11" x14ac:dyDescent="0.2">
      <c r="A2535" s="140"/>
      <c r="B2535" s="325"/>
      <c r="J2535" s="4"/>
      <c r="K2535" s="173"/>
    </row>
    <row r="2536" spans="1:11" x14ac:dyDescent="0.2">
      <c r="A2536" s="140"/>
      <c r="B2536" s="325"/>
      <c r="J2536" s="4"/>
      <c r="K2536" s="173"/>
    </row>
    <row r="2537" spans="1:11" x14ac:dyDescent="0.2">
      <c r="A2537" s="140"/>
      <c r="B2537" s="325"/>
      <c r="J2537" s="4"/>
      <c r="K2537" s="173"/>
    </row>
    <row r="2538" spans="1:11" x14ac:dyDescent="0.2">
      <c r="A2538" s="140"/>
      <c r="B2538" s="325"/>
      <c r="J2538" s="4"/>
      <c r="K2538" s="173"/>
    </row>
    <row r="2539" spans="1:11" x14ac:dyDescent="0.2">
      <c r="A2539" s="140"/>
      <c r="B2539" s="325"/>
      <c r="J2539" s="4"/>
      <c r="K2539" s="173"/>
    </row>
    <row r="2540" spans="1:11" x14ac:dyDescent="0.2">
      <c r="A2540" s="140"/>
      <c r="B2540" s="325"/>
      <c r="J2540" s="4"/>
      <c r="K2540" s="173"/>
    </row>
    <row r="2541" spans="1:11" x14ac:dyDescent="0.2">
      <c r="A2541" s="140"/>
      <c r="B2541" s="325"/>
      <c r="J2541" s="4"/>
      <c r="K2541" s="173"/>
    </row>
    <row r="2542" spans="1:11" x14ac:dyDescent="0.2">
      <c r="A2542" s="140"/>
      <c r="B2542" s="325"/>
      <c r="J2542" s="4"/>
      <c r="K2542" s="173"/>
    </row>
    <row r="2543" spans="1:11" x14ac:dyDescent="0.2">
      <c r="A2543" s="140"/>
      <c r="B2543" s="325"/>
      <c r="J2543" s="4"/>
      <c r="K2543" s="173"/>
    </row>
    <row r="2544" spans="1:11" x14ac:dyDescent="0.2">
      <c r="A2544" s="140"/>
      <c r="B2544" s="325"/>
      <c r="J2544" s="4"/>
      <c r="K2544" s="173"/>
    </row>
    <row r="2545" spans="1:11" x14ac:dyDescent="0.2">
      <c r="A2545" s="140"/>
      <c r="B2545" s="325"/>
      <c r="J2545" s="4"/>
      <c r="K2545" s="173"/>
    </row>
    <row r="2546" spans="1:11" x14ac:dyDescent="0.2">
      <c r="A2546" s="140"/>
      <c r="B2546" s="325"/>
      <c r="J2546" s="4"/>
      <c r="K2546" s="173"/>
    </row>
    <row r="2547" spans="1:11" x14ac:dyDescent="0.2">
      <c r="A2547" s="140"/>
      <c r="B2547" s="325"/>
      <c r="J2547" s="4"/>
      <c r="K2547" s="173"/>
    </row>
    <row r="2548" spans="1:11" x14ac:dyDescent="0.2">
      <c r="A2548" s="140"/>
      <c r="B2548" s="325"/>
      <c r="J2548" s="4"/>
      <c r="K2548" s="173"/>
    </row>
    <row r="2549" spans="1:11" x14ac:dyDescent="0.2">
      <c r="A2549" s="140"/>
      <c r="B2549" s="325"/>
      <c r="J2549" s="4"/>
      <c r="K2549" s="173"/>
    </row>
    <row r="2550" spans="1:11" x14ac:dyDescent="0.2">
      <c r="A2550" s="140"/>
      <c r="B2550" s="325"/>
      <c r="J2550" s="4"/>
      <c r="K2550" s="173"/>
    </row>
    <row r="2551" spans="1:11" x14ac:dyDescent="0.2">
      <c r="A2551" s="140"/>
      <c r="B2551" s="325"/>
      <c r="J2551" s="4"/>
      <c r="K2551" s="173"/>
    </row>
    <row r="2552" spans="1:11" x14ac:dyDescent="0.2">
      <c r="A2552" s="140"/>
      <c r="B2552" s="325"/>
      <c r="J2552" s="4"/>
      <c r="K2552" s="173"/>
    </row>
    <row r="2553" spans="1:11" x14ac:dyDescent="0.2">
      <c r="A2553" s="140"/>
      <c r="B2553" s="325"/>
      <c r="J2553" s="4"/>
      <c r="K2553" s="173"/>
    </row>
    <row r="2554" spans="1:11" x14ac:dyDescent="0.2">
      <c r="A2554" s="140"/>
      <c r="B2554" s="325"/>
      <c r="J2554" s="4"/>
      <c r="K2554" s="173"/>
    </row>
    <row r="2555" spans="1:11" x14ac:dyDescent="0.2">
      <c r="A2555" s="140"/>
      <c r="B2555" s="325"/>
      <c r="J2555" s="4"/>
      <c r="K2555" s="173"/>
    </row>
    <row r="2556" spans="1:11" x14ac:dyDescent="0.2">
      <c r="A2556" s="140"/>
      <c r="B2556" s="325"/>
      <c r="J2556" s="4"/>
      <c r="K2556" s="173"/>
    </row>
    <row r="2557" spans="1:11" x14ac:dyDescent="0.2">
      <c r="A2557" s="140"/>
      <c r="B2557" s="325"/>
      <c r="J2557" s="4"/>
      <c r="K2557" s="173"/>
    </row>
    <row r="2558" spans="1:11" x14ac:dyDescent="0.2">
      <c r="A2558" s="140"/>
      <c r="B2558" s="325"/>
      <c r="J2558" s="4"/>
      <c r="K2558" s="173"/>
    </row>
    <row r="2559" spans="1:11" x14ac:dyDescent="0.2">
      <c r="A2559" s="140"/>
      <c r="B2559" s="325"/>
      <c r="J2559" s="4"/>
      <c r="K2559" s="173"/>
    </row>
    <row r="2560" spans="1:11" x14ac:dyDescent="0.2">
      <c r="A2560" s="140"/>
      <c r="B2560" s="325"/>
      <c r="J2560" s="4"/>
      <c r="K2560" s="173"/>
    </row>
    <row r="2561" spans="1:11" x14ac:dyDescent="0.2">
      <c r="A2561" s="140"/>
      <c r="B2561" s="325"/>
      <c r="J2561" s="4"/>
      <c r="K2561" s="173"/>
    </row>
    <row r="2562" spans="1:11" x14ac:dyDescent="0.2">
      <c r="A2562" s="140"/>
      <c r="B2562" s="325"/>
      <c r="J2562" s="4"/>
      <c r="K2562" s="173"/>
    </row>
    <row r="2563" spans="1:11" x14ac:dyDescent="0.2">
      <c r="A2563" s="140"/>
      <c r="B2563" s="325"/>
      <c r="J2563" s="4"/>
      <c r="K2563" s="173"/>
    </row>
    <row r="2564" spans="1:11" x14ac:dyDescent="0.2">
      <c r="A2564" s="140"/>
      <c r="B2564" s="325"/>
      <c r="J2564" s="4"/>
      <c r="K2564" s="173"/>
    </row>
    <row r="2565" spans="1:11" x14ac:dyDescent="0.2">
      <c r="A2565" s="140"/>
      <c r="B2565" s="325"/>
      <c r="J2565" s="4"/>
      <c r="K2565" s="173"/>
    </row>
    <row r="2566" spans="1:11" x14ac:dyDescent="0.2">
      <c r="A2566" s="140"/>
      <c r="B2566" s="325"/>
      <c r="J2566" s="4"/>
      <c r="K2566" s="173"/>
    </row>
    <row r="2567" spans="1:11" x14ac:dyDescent="0.2">
      <c r="A2567" s="140"/>
      <c r="B2567" s="325"/>
      <c r="J2567" s="4"/>
      <c r="K2567" s="173"/>
    </row>
    <row r="2568" spans="1:11" x14ac:dyDescent="0.2">
      <c r="A2568" s="140"/>
      <c r="B2568" s="325"/>
      <c r="J2568" s="4"/>
      <c r="K2568" s="173"/>
    </row>
    <row r="2569" spans="1:11" x14ac:dyDescent="0.2">
      <c r="A2569" s="140"/>
      <c r="B2569" s="325"/>
      <c r="J2569" s="4"/>
      <c r="K2569" s="173"/>
    </row>
    <row r="2570" spans="1:11" x14ac:dyDescent="0.2">
      <c r="A2570" s="140"/>
      <c r="B2570" s="325"/>
      <c r="J2570" s="4"/>
      <c r="K2570" s="173"/>
    </row>
    <row r="2571" spans="1:11" x14ac:dyDescent="0.2">
      <c r="A2571" s="140"/>
      <c r="B2571" s="325"/>
      <c r="J2571" s="4"/>
      <c r="K2571" s="173"/>
    </row>
    <row r="2572" spans="1:11" x14ac:dyDescent="0.2">
      <c r="A2572" s="140"/>
      <c r="B2572" s="325"/>
      <c r="J2572" s="4"/>
      <c r="K2572" s="173"/>
    </row>
    <row r="2573" spans="1:11" x14ac:dyDescent="0.2">
      <c r="A2573" s="140"/>
      <c r="B2573" s="325"/>
      <c r="J2573" s="4"/>
      <c r="K2573" s="173"/>
    </row>
    <row r="2574" spans="1:11" x14ac:dyDescent="0.2">
      <c r="A2574" s="140"/>
      <c r="B2574" s="325"/>
      <c r="J2574" s="4"/>
      <c r="K2574" s="173"/>
    </row>
    <row r="2575" spans="1:11" x14ac:dyDescent="0.2">
      <c r="A2575" s="140"/>
      <c r="B2575" s="325"/>
      <c r="J2575" s="4"/>
      <c r="K2575" s="173"/>
    </row>
    <row r="2576" spans="1:11" x14ac:dyDescent="0.2">
      <c r="A2576" s="140"/>
      <c r="B2576" s="325"/>
      <c r="J2576" s="4"/>
      <c r="K2576" s="173"/>
    </row>
    <row r="2577" spans="1:11" x14ac:dyDescent="0.2">
      <c r="A2577" s="140"/>
      <c r="B2577" s="325"/>
      <c r="J2577" s="4"/>
      <c r="K2577" s="173"/>
    </row>
    <row r="2578" spans="1:11" x14ac:dyDescent="0.2">
      <c r="A2578" s="140"/>
      <c r="B2578" s="325"/>
      <c r="J2578" s="4"/>
      <c r="K2578" s="173"/>
    </row>
    <row r="2579" spans="1:11" x14ac:dyDescent="0.2">
      <c r="A2579" s="140"/>
      <c r="B2579" s="325"/>
      <c r="J2579" s="4"/>
      <c r="K2579" s="173"/>
    </row>
    <row r="2580" spans="1:11" x14ac:dyDescent="0.2">
      <c r="A2580" s="140"/>
      <c r="B2580" s="325"/>
      <c r="J2580" s="4"/>
      <c r="K2580" s="173"/>
    </row>
    <row r="2581" spans="1:11" x14ac:dyDescent="0.2">
      <c r="A2581" s="140"/>
      <c r="B2581" s="325"/>
      <c r="J2581" s="4"/>
      <c r="K2581" s="173"/>
    </row>
    <row r="2582" spans="1:11" x14ac:dyDescent="0.2">
      <c r="A2582" s="140"/>
      <c r="B2582" s="325"/>
      <c r="J2582" s="4"/>
      <c r="K2582" s="173"/>
    </row>
    <row r="2583" spans="1:11" x14ac:dyDescent="0.2">
      <c r="A2583" s="140"/>
      <c r="B2583" s="325"/>
      <c r="J2583" s="4"/>
      <c r="K2583" s="173"/>
    </row>
    <row r="2584" spans="1:11" x14ac:dyDescent="0.2">
      <c r="A2584" s="140"/>
      <c r="B2584" s="325"/>
      <c r="J2584" s="4"/>
      <c r="K2584" s="173"/>
    </row>
    <row r="2585" spans="1:11" x14ac:dyDescent="0.2">
      <c r="A2585" s="140"/>
      <c r="B2585" s="325"/>
      <c r="J2585" s="4"/>
      <c r="K2585" s="173"/>
    </row>
    <row r="2586" spans="1:11" x14ac:dyDescent="0.2">
      <c r="A2586" s="140"/>
      <c r="B2586" s="325"/>
      <c r="J2586" s="4"/>
      <c r="K2586" s="173"/>
    </row>
    <row r="2587" spans="1:11" x14ac:dyDescent="0.2">
      <c r="A2587" s="140"/>
      <c r="B2587" s="325"/>
      <c r="J2587" s="4"/>
      <c r="K2587" s="173"/>
    </row>
    <row r="2588" spans="1:11" x14ac:dyDescent="0.2">
      <c r="A2588" s="140"/>
      <c r="B2588" s="325"/>
      <c r="J2588" s="4"/>
      <c r="K2588" s="173"/>
    </row>
    <row r="2589" spans="1:11" x14ac:dyDescent="0.2">
      <c r="A2589" s="140"/>
      <c r="B2589" s="325"/>
      <c r="J2589" s="4"/>
      <c r="K2589" s="173"/>
    </row>
    <row r="2590" spans="1:11" x14ac:dyDescent="0.2">
      <c r="A2590" s="140"/>
      <c r="B2590" s="325"/>
      <c r="J2590" s="4"/>
      <c r="K2590" s="173"/>
    </row>
    <row r="2591" spans="1:11" x14ac:dyDescent="0.2">
      <c r="A2591" s="140"/>
      <c r="B2591" s="325"/>
      <c r="J2591" s="4"/>
      <c r="K2591" s="173"/>
    </row>
    <row r="2592" spans="1:11" x14ac:dyDescent="0.2">
      <c r="A2592" s="140"/>
      <c r="B2592" s="325"/>
      <c r="J2592" s="4"/>
      <c r="K2592" s="173"/>
    </row>
    <row r="2593" spans="1:11" x14ac:dyDescent="0.2">
      <c r="A2593" s="140"/>
      <c r="B2593" s="325"/>
      <c r="J2593" s="4"/>
      <c r="K2593" s="173"/>
    </row>
    <row r="2594" spans="1:11" x14ac:dyDescent="0.2">
      <c r="A2594" s="140"/>
      <c r="B2594" s="325"/>
      <c r="J2594" s="4"/>
      <c r="K2594" s="173"/>
    </row>
    <row r="2595" spans="1:11" x14ac:dyDescent="0.2">
      <c r="A2595" s="140"/>
      <c r="B2595" s="325"/>
      <c r="J2595" s="4"/>
      <c r="K2595" s="173"/>
    </row>
    <row r="2596" spans="1:11" x14ac:dyDescent="0.2">
      <c r="A2596" s="140"/>
      <c r="B2596" s="325"/>
      <c r="J2596" s="4"/>
      <c r="K2596" s="173"/>
    </row>
    <row r="2597" spans="1:11" x14ac:dyDescent="0.2">
      <c r="A2597" s="140"/>
      <c r="B2597" s="325"/>
      <c r="J2597" s="4"/>
      <c r="K2597" s="173"/>
    </row>
    <row r="2598" spans="1:11" x14ac:dyDescent="0.2">
      <c r="A2598" s="140"/>
      <c r="B2598" s="325"/>
      <c r="J2598" s="4"/>
      <c r="K2598" s="173"/>
    </row>
    <row r="2599" spans="1:11" x14ac:dyDescent="0.2">
      <c r="A2599" s="140"/>
      <c r="B2599" s="325"/>
      <c r="J2599" s="4"/>
      <c r="K2599" s="173"/>
    </row>
    <row r="2600" spans="1:11" x14ac:dyDescent="0.2">
      <c r="A2600" s="140"/>
      <c r="B2600" s="325"/>
      <c r="J2600" s="4"/>
      <c r="K2600" s="173"/>
    </row>
    <row r="2601" spans="1:11" x14ac:dyDescent="0.2">
      <c r="A2601" s="140"/>
      <c r="B2601" s="325"/>
      <c r="J2601" s="4"/>
      <c r="K2601" s="173"/>
    </row>
    <row r="2602" spans="1:11" x14ac:dyDescent="0.2">
      <c r="A2602" s="140"/>
      <c r="B2602" s="325"/>
      <c r="J2602" s="4"/>
      <c r="K2602" s="173"/>
    </row>
    <row r="2603" spans="1:11" x14ac:dyDescent="0.2">
      <c r="A2603" s="140"/>
      <c r="B2603" s="325"/>
      <c r="J2603" s="4"/>
      <c r="K2603" s="173"/>
    </row>
    <row r="2604" spans="1:11" x14ac:dyDescent="0.2">
      <c r="A2604" s="140"/>
      <c r="B2604" s="325"/>
      <c r="J2604" s="4"/>
      <c r="K2604" s="173"/>
    </row>
    <row r="2605" spans="1:11" x14ac:dyDescent="0.2">
      <c r="A2605" s="140"/>
      <c r="B2605" s="325"/>
      <c r="J2605" s="4"/>
      <c r="K2605" s="173"/>
    </row>
    <row r="2606" spans="1:11" x14ac:dyDescent="0.2">
      <c r="A2606" s="140"/>
      <c r="B2606" s="325"/>
      <c r="J2606" s="4"/>
      <c r="K2606" s="173"/>
    </row>
    <row r="2607" spans="1:11" x14ac:dyDescent="0.2">
      <c r="A2607" s="140"/>
      <c r="B2607" s="325"/>
      <c r="J2607" s="4"/>
      <c r="K2607" s="173"/>
    </row>
    <row r="2608" spans="1:11" x14ac:dyDescent="0.2">
      <c r="A2608" s="140"/>
      <c r="B2608" s="325"/>
      <c r="J2608" s="4"/>
      <c r="K2608" s="173"/>
    </row>
    <row r="2609" spans="1:11" x14ac:dyDescent="0.2">
      <c r="A2609" s="140"/>
      <c r="B2609" s="325"/>
      <c r="J2609" s="4"/>
      <c r="K2609" s="173"/>
    </row>
    <row r="2610" spans="1:11" x14ac:dyDescent="0.2">
      <c r="A2610" s="140"/>
      <c r="B2610" s="325"/>
      <c r="J2610" s="4"/>
      <c r="K2610" s="173"/>
    </row>
    <row r="2611" spans="1:11" x14ac:dyDescent="0.2">
      <c r="A2611" s="140"/>
      <c r="B2611" s="325"/>
      <c r="J2611" s="4"/>
      <c r="K2611" s="173"/>
    </row>
    <row r="2612" spans="1:11" x14ac:dyDescent="0.2">
      <c r="A2612" s="140"/>
      <c r="B2612" s="325"/>
      <c r="J2612" s="4"/>
      <c r="K2612" s="173"/>
    </row>
    <row r="2613" spans="1:11" x14ac:dyDescent="0.2">
      <c r="A2613" s="140"/>
      <c r="B2613" s="325"/>
      <c r="J2613" s="4"/>
      <c r="K2613" s="173"/>
    </row>
    <row r="2614" spans="1:11" x14ac:dyDescent="0.2">
      <c r="A2614" s="140"/>
      <c r="B2614" s="325"/>
      <c r="J2614" s="4"/>
      <c r="K2614" s="173"/>
    </row>
    <row r="2615" spans="1:11" x14ac:dyDescent="0.2">
      <c r="A2615" s="140"/>
      <c r="B2615" s="325"/>
      <c r="J2615" s="4"/>
      <c r="K2615" s="173"/>
    </row>
    <row r="2616" spans="1:11" x14ac:dyDescent="0.2">
      <c r="A2616" s="140"/>
      <c r="B2616" s="325"/>
      <c r="J2616" s="4"/>
      <c r="K2616" s="173"/>
    </row>
    <row r="2617" spans="1:11" x14ac:dyDescent="0.2">
      <c r="A2617" s="140"/>
      <c r="B2617" s="325"/>
      <c r="J2617" s="4"/>
      <c r="K2617" s="173"/>
    </row>
    <row r="2618" spans="1:11" x14ac:dyDescent="0.2">
      <c r="A2618" s="140"/>
      <c r="B2618" s="325"/>
      <c r="J2618" s="4"/>
      <c r="K2618" s="173"/>
    </row>
    <row r="2619" spans="1:11" x14ac:dyDescent="0.2">
      <c r="A2619" s="140"/>
      <c r="B2619" s="325"/>
      <c r="J2619" s="4"/>
      <c r="K2619" s="173"/>
    </row>
    <row r="2620" spans="1:11" x14ac:dyDescent="0.2">
      <c r="A2620" s="140"/>
      <c r="B2620" s="325"/>
      <c r="J2620" s="4"/>
      <c r="K2620" s="173"/>
    </row>
    <row r="2621" spans="1:11" x14ac:dyDescent="0.2">
      <c r="A2621" s="140"/>
      <c r="B2621" s="325"/>
      <c r="J2621" s="4"/>
      <c r="K2621" s="173"/>
    </row>
    <row r="2622" spans="1:11" x14ac:dyDescent="0.2">
      <c r="A2622" s="140"/>
      <c r="B2622" s="325"/>
      <c r="J2622" s="4"/>
      <c r="K2622" s="173"/>
    </row>
    <row r="2623" spans="1:11" x14ac:dyDescent="0.2">
      <c r="A2623" s="140"/>
      <c r="B2623" s="325"/>
      <c r="J2623" s="4"/>
      <c r="K2623" s="173"/>
    </row>
    <row r="2624" spans="1:11" x14ac:dyDescent="0.2">
      <c r="A2624" s="140"/>
      <c r="B2624" s="325"/>
      <c r="J2624" s="4"/>
      <c r="K2624" s="173"/>
    </row>
    <row r="2625" spans="1:11" x14ac:dyDescent="0.2">
      <c r="A2625" s="140"/>
      <c r="B2625" s="325"/>
      <c r="J2625" s="4"/>
      <c r="K2625" s="173"/>
    </row>
    <row r="2626" spans="1:11" x14ac:dyDescent="0.2">
      <c r="A2626" s="140"/>
      <c r="B2626" s="325"/>
      <c r="J2626" s="4"/>
      <c r="K2626" s="173"/>
    </row>
    <row r="2627" spans="1:11" x14ac:dyDescent="0.2">
      <c r="A2627" s="140"/>
      <c r="B2627" s="325"/>
      <c r="J2627" s="4"/>
      <c r="K2627" s="173"/>
    </row>
    <row r="2628" spans="1:11" x14ac:dyDescent="0.2">
      <c r="A2628" s="140"/>
      <c r="B2628" s="325"/>
      <c r="J2628" s="4"/>
      <c r="K2628" s="173"/>
    </row>
    <row r="2629" spans="1:11" x14ac:dyDescent="0.2">
      <c r="A2629" s="140"/>
      <c r="B2629" s="325"/>
      <c r="J2629" s="4"/>
      <c r="K2629" s="173"/>
    </row>
    <row r="2630" spans="1:11" x14ac:dyDescent="0.2">
      <c r="A2630" s="140"/>
      <c r="B2630" s="325"/>
      <c r="J2630" s="4"/>
      <c r="K2630" s="173"/>
    </row>
    <row r="2631" spans="1:11" x14ac:dyDescent="0.2">
      <c r="A2631" s="140"/>
      <c r="B2631" s="325"/>
      <c r="J2631" s="4"/>
      <c r="K2631" s="173"/>
    </row>
    <row r="2632" spans="1:11" x14ac:dyDescent="0.2">
      <c r="A2632" s="140"/>
      <c r="B2632" s="325"/>
      <c r="J2632" s="4"/>
      <c r="K2632" s="173"/>
    </row>
    <row r="2633" spans="1:11" x14ac:dyDescent="0.2">
      <c r="A2633" s="140"/>
      <c r="B2633" s="325"/>
      <c r="J2633" s="4"/>
      <c r="K2633" s="173"/>
    </row>
    <row r="2634" spans="1:11" x14ac:dyDescent="0.2">
      <c r="A2634" s="140"/>
      <c r="B2634" s="325"/>
      <c r="J2634" s="4"/>
      <c r="K2634" s="173"/>
    </row>
    <row r="2635" spans="1:11" x14ac:dyDescent="0.2">
      <c r="A2635" s="140"/>
      <c r="B2635" s="325"/>
      <c r="J2635" s="4"/>
      <c r="K2635" s="173"/>
    </row>
    <row r="2636" spans="1:11" x14ac:dyDescent="0.2">
      <c r="A2636" s="140"/>
      <c r="B2636" s="325"/>
      <c r="J2636" s="4"/>
      <c r="K2636" s="173"/>
    </row>
    <row r="2637" spans="1:11" x14ac:dyDescent="0.2">
      <c r="A2637" s="140"/>
      <c r="B2637" s="325"/>
      <c r="J2637" s="4"/>
      <c r="K2637" s="173"/>
    </row>
    <row r="2638" spans="1:11" x14ac:dyDescent="0.2">
      <c r="A2638" s="140"/>
      <c r="B2638" s="325"/>
      <c r="J2638" s="4"/>
      <c r="K2638" s="173"/>
    </row>
    <row r="2639" spans="1:11" x14ac:dyDescent="0.2">
      <c r="A2639" s="140"/>
      <c r="B2639" s="325"/>
      <c r="J2639" s="4"/>
      <c r="K2639" s="173"/>
    </row>
    <row r="2640" spans="1:11" x14ac:dyDescent="0.2">
      <c r="A2640" s="140"/>
      <c r="B2640" s="325"/>
      <c r="J2640" s="4"/>
      <c r="K2640" s="173"/>
    </row>
    <row r="2641" spans="1:11" x14ac:dyDescent="0.2">
      <c r="A2641" s="140"/>
      <c r="B2641" s="325"/>
      <c r="J2641" s="4"/>
      <c r="K2641" s="173"/>
    </row>
    <row r="2642" spans="1:11" x14ac:dyDescent="0.2">
      <c r="A2642" s="140"/>
      <c r="B2642" s="325"/>
      <c r="J2642" s="4"/>
      <c r="K2642" s="173"/>
    </row>
    <row r="2643" spans="1:11" x14ac:dyDescent="0.2">
      <c r="A2643" s="140"/>
      <c r="B2643" s="325"/>
      <c r="J2643" s="4"/>
      <c r="K2643" s="173"/>
    </row>
    <row r="2644" spans="1:11" x14ac:dyDescent="0.2">
      <c r="A2644" s="140"/>
      <c r="B2644" s="325"/>
      <c r="J2644" s="4"/>
      <c r="K2644" s="173"/>
    </row>
    <row r="2645" spans="1:11" x14ac:dyDescent="0.2">
      <c r="A2645" s="140"/>
      <c r="B2645" s="325"/>
      <c r="J2645" s="4"/>
      <c r="K2645" s="173"/>
    </row>
    <row r="2646" spans="1:11" x14ac:dyDescent="0.2">
      <c r="A2646" s="140"/>
      <c r="B2646" s="325"/>
      <c r="J2646" s="4"/>
      <c r="K2646" s="173"/>
    </row>
    <row r="2647" spans="1:11" x14ac:dyDescent="0.2">
      <c r="A2647" s="140"/>
      <c r="B2647" s="325"/>
      <c r="J2647" s="4"/>
      <c r="K2647" s="173"/>
    </row>
    <row r="2648" spans="1:11" x14ac:dyDescent="0.2">
      <c r="A2648" s="140"/>
      <c r="B2648" s="325"/>
      <c r="J2648" s="4"/>
      <c r="K2648" s="173"/>
    </row>
    <row r="2649" spans="1:11" x14ac:dyDescent="0.2">
      <c r="A2649" s="140"/>
      <c r="B2649" s="325"/>
      <c r="J2649" s="4"/>
      <c r="K2649" s="173"/>
    </row>
    <row r="2650" spans="1:11" x14ac:dyDescent="0.2">
      <c r="A2650" s="140"/>
      <c r="B2650" s="325"/>
      <c r="J2650" s="4"/>
      <c r="K2650" s="173"/>
    </row>
    <row r="2651" spans="1:11" x14ac:dyDescent="0.2">
      <c r="A2651" s="140"/>
      <c r="B2651" s="325"/>
      <c r="J2651" s="4"/>
      <c r="K2651" s="173"/>
    </row>
    <row r="2652" spans="1:11" x14ac:dyDescent="0.2">
      <c r="A2652" s="140"/>
      <c r="B2652" s="325"/>
      <c r="J2652" s="4"/>
      <c r="K2652" s="173"/>
    </row>
    <row r="2653" spans="1:11" x14ac:dyDescent="0.2">
      <c r="A2653" s="140"/>
      <c r="B2653" s="325"/>
      <c r="J2653" s="4"/>
      <c r="K2653" s="173"/>
    </row>
    <row r="2654" spans="1:11" x14ac:dyDescent="0.2">
      <c r="A2654" s="140"/>
      <c r="B2654" s="325"/>
      <c r="J2654" s="4"/>
      <c r="K2654" s="173"/>
    </row>
    <row r="2655" spans="1:11" x14ac:dyDescent="0.2">
      <c r="A2655" s="140"/>
      <c r="B2655" s="325"/>
      <c r="J2655" s="4"/>
      <c r="K2655" s="173"/>
    </row>
    <row r="2656" spans="1:11" x14ac:dyDescent="0.2">
      <c r="A2656" s="140"/>
      <c r="B2656" s="325"/>
      <c r="J2656" s="4"/>
      <c r="K2656" s="173"/>
    </row>
    <row r="2657" spans="1:11" x14ac:dyDescent="0.2">
      <c r="A2657" s="140"/>
      <c r="B2657" s="325"/>
      <c r="J2657" s="4"/>
      <c r="K2657" s="173"/>
    </row>
    <row r="2658" spans="1:11" x14ac:dyDescent="0.2">
      <c r="A2658" s="140"/>
      <c r="B2658" s="325"/>
      <c r="J2658" s="4"/>
      <c r="K2658" s="173"/>
    </row>
    <row r="2659" spans="1:11" x14ac:dyDescent="0.2">
      <c r="A2659" s="140"/>
      <c r="B2659" s="325"/>
      <c r="J2659" s="4"/>
      <c r="K2659" s="173"/>
    </row>
    <row r="2660" spans="1:11" x14ac:dyDescent="0.2">
      <c r="A2660" s="140"/>
      <c r="B2660" s="325"/>
      <c r="J2660" s="4"/>
      <c r="K2660" s="173"/>
    </row>
    <row r="2661" spans="1:11" x14ac:dyDescent="0.2">
      <c r="A2661" s="140"/>
      <c r="B2661" s="325"/>
      <c r="J2661" s="4"/>
      <c r="K2661" s="173"/>
    </row>
    <row r="2662" spans="1:11" x14ac:dyDescent="0.2">
      <c r="A2662" s="140"/>
      <c r="B2662" s="325"/>
      <c r="J2662" s="4"/>
      <c r="K2662" s="173"/>
    </row>
    <row r="2663" spans="1:11" x14ac:dyDescent="0.2">
      <c r="A2663" s="140"/>
      <c r="B2663" s="325"/>
      <c r="J2663" s="4"/>
      <c r="K2663" s="173"/>
    </row>
    <row r="2664" spans="1:11" x14ac:dyDescent="0.2">
      <c r="A2664" s="140"/>
      <c r="B2664" s="325"/>
      <c r="J2664" s="4"/>
      <c r="K2664" s="173"/>
    </row>
    <row r="2665" spans="1:11" x14ac:dyDescent="0.2">
      <c r="A2665" s="140"/>
      <c r="B2665" s="325"/>
      <c r="J2665" s="4"/>
      <c r="K2665" s="173"/>
    </row>
    <row r="2666" spans="1:11" x14ac:dyDescent="0.2">
      <c r="A2666" s="140"/>
      <c r="B2666" s="325"/>
      <c r="J2666" s="4"/>
      <c r="K2666" s="173"/>
    </row>
    <row r="2667" spans="1:11" x14ac:dyDescent="0.2">
      <c r="A2667" s="140"/>
      <c r="B2667" s="325"/>
      <c r="J2667" s="4"/>
      <c r="K2667" s="173"/>
    </row>
    <row r="2668" spans="1:11" x14ac:dyDescent="0.2">
      <c r="A2668" s="140"/>
      <c r="B2668" s="325"/>
      <c r="J2668" s="4"/>
      <c r="K2668" s="173"/>
    </row>
    <row r="2669" spans="1:11" x14ac:dyDescent="0.2">
      <c r="A2669" s="140"/>
      <c r="B2669" s="325"/>
      <c r="J2669" s="4"/>
      <c r="K2669" s="173"/>
    </row>
    <row r="2670" spans="1:11" x14ac:dyDescent="0.2">
      <c r="A2670" s="140"/>
      <c r="B2670" s="325"/>
      <c r="J2670" s="4"/>
      <c r="K2670" s="173"/>
    </row>
    <row r="2671" spans="1:11" x14ac:dyDescent="0.2">
      <c r="A2671" s="140"/>
      <c r="B2671" s="325"/>
      <c r="J2671" s="4"/>
      <c r="K2671" s="173"/>
    </row>
    <row r="2672" spans="1:11" x14ac:dyDescent="0.2">
      <c r="A2672" s="140"/>
      <c r="B2672" s="325"/>
      <c r="J2672" s="4"/>
      <c r="K2672" s="173"/>
    </row>
    <row r="2673" spans="1:11" x14ac:dyDescent="0.2">
      <c r="A2673" s="140"/>
      <c r="B2673" s="325"/>
      <c r="J2673" s="4"/>
      <c r="K2673" s="173"/>
    </row>
    <row r="2674" spans="1:11" x14ac:dyDescent="0.2">
      <c r="A2674" s="140"/>
      <c r="B2674" s="325"/>
      <c r="J2674" s="4"/>
      <c r="K2674" s="173"/>
    </row>
    <row r="2675" spans="1:11" x14ac:dyDescent="0.2">
      <c r="A2675" s="140"/>
      <c r="B2675" s="325"/>
      <c r="J2675" s="4"/>
      <c r="K2675" s="173"/>
    </row>
    <row r="2676" spans="1:11" x14ac:dyDescent="0.2">
      <c r="A2676" s="140"/>
      <c r="B2676" s="325"/>
      <c r="J2676" s="4"/>
      <c r="K2676" s="173"/>
    </row>
    <row r="2677" spans="1:11" x14ac:dyDescent="0.2">
      <c r="A2677" s="140"/>
      <c r="B2677" s="325"/>
      <c r="J2677" s="4"/>
      <c r="K2677" s="173"/>
    </row>
    <row r="2678" spans="1:11" x14ac:dyDescent="0.2">
      <c r="A2678" s="140"/>
      <c r="B2678" s="325"/>
      <c r="J2678" s="4"/>
      <c r="K2678" s="173"/>
    </row>
    <row r="2679" spans="1:11" x14ac:dyDescent="0.2">
      <c r="A2679" s="140"/>
      <c r="B2679" s="325"/>
      <c r="J2679" s="4"/>
      <c r="K2679" s="173"/>
    </row>
    <row r="2680" spans="1:11" x14ac:dyDescent="0.2">
      <c r="A2680" s="140"/>
      <c r="B2680" s="325"/>
      <c r="J2680" s="4"/>
      <c r="K2680" s="173"/>
    </row>
    <row r="2681" spans="1:11" x14ac:dyDescent="0.2">
      <c r="A2681" s="140"/>
      <c r="B2681" s="325"/>
      <c r="J2681" s="4"/>
      <c r="K2681" s="173"/>
    </row>
    <row r="2682" spans="1:11" x14ac:dyDescent="0.2">
      <c r="A2682" s="140"/>
      <c r="B2682" s="325"/>
      <c r="J2682" s="4"/>
      <c r="K2682" s="173"/>
    </row>
    <row r="2683" spans="1:11" x14ac:dyDescent="0.2">
      <c r="A2683" s="140"/>
      <c r="B2683" s="325"/>
      <c r="J2683" s="4"/>
      <c r="K2683" s="173"/>
    </row>
    <row r="2684" spans="1:11" x14ac:dyDescent="0.2">
      <c r="A2684" s="140"/>
      <c r="B2684" s="325"/>
      <c r="J2684" s="4"/>
      <c r="K2684" s="173"/>
    </row>
    <row r="2685" spans="1:11" x14ac:dyDescent="0.2">
      <c r="A2685" s="140"/>
      <c r="B2685" s="325"/>
      <c r="J2685" s="4"/>
      <c r="K2685" s="173"/>
    </row>
    <row r="2686" spans="1:11" x14ac:dyDescent="0.2">
      <c r="A2686" s="140"/>
      <c r="B2686" s="325"/>
      <c r="J2686" s="4"/>
      <c r="K2686" s="173"/>
    </row>
    <row r="2687" spans="1:11" x14ac:dyDescent="0.2">
      <c r="A2687" s="140"/>
      <c r="B2687" s="325"/>
      <c r="J2687" s="4"/>
      <c r="K2687" s="173"/>
    </row>
    <row r="2688" spans="1:11" x14ac:dyDescent="0.2">
      <c r="A2688" s="140"/>
      <c r="B2688" s="325"/>
      <c r="J2688" s="4"/>
      <c r="K2688" s="173"/>
    </row>
    <row r="2689" spans="1:11" x14ac:dyDescent="0.2">
      <c r="A2689" s="140"/>
      <c r="B2689" s="325"/>
      <c r="J2689" s="4"/>
      <c r="K2689" s="173"/>
    </row>
    <row r="2690" spans="1:11" x14ac:dyDescent="0.2">
      <c r="A2690" s="140"/>
      <c r="B2690" s="325"/>
      <c r="J2690" s="4"/>
      <c r="K2690" s="173"/>
    </row>
    <row r="2691" spans="1:11" x14ac:dyDescent="0.2">
      <c r="A2691" s="140"/>
      <c r="B2691" s="325"/>
      <c r="J2691" s="4"/>
      <c r="K2691" s="173"/>
    </row>
    <row r="2692" spans="1:11" x14ac:dyDescent="0.2">
      <c r="A2692" s="140"/>
      <c r="B2692" s="325"/>
      <c r="J2692" s="4"/>
      <c r="K2692" s="173"/>
    </row>
    <row r="2693" spans="1:11" x14ac:dyDescent="0.2">
      <c r="A2693" s="140"/>
      <c r="B2693" s="325"/>
      <c r="J2693" s="4"/>
      <c r="K2693" s="173"/>
    </row>
    <row r="2694" spans="1:11" x14ac:dyDescent="0.2">
      <c r="A2694" s="140"/>
      <c r="B2694" s="325"/>
      <c r="J2694" s="4"/>
      <c r="K2694" s="173"/>
    </row>
    <row r="2695" spans="1:11" x14ac:dyDescent="0.2">
      <c r="A2695" s="140"/>
      <c r="B2695" s="325"/>
      <c r="J2695" s="4"/>
      <c r="K2695" s="173"/>
    </row>
    <row r="2696" spans="1:11" x14ac:dyDescent="0.2">
      <c r="A2696" s="140"/>
      <c r="B2696" s="325"/>
      <c r="J2696" s="4"/>
      <c r="K2696" s="173"/>
    </row>
    <row r="2697" spans="1:11" x14ac:dyDescent="0.2">
      <c r="A2697" s="140"/>
      <c r="B2697" s="325"/>
      <c r="J2697" s="4"/>
      <c r="K2697" s="173"/>
    </row>
    <row r="2698" spans="1:11" x14ac:dyDescent="0.2">
      <c r="A2698" s="140"/>
      <c r="B2698" s="325"/>
      <c r="J2698" s="4"/>
      <c r="K2698" s="173"/>
    </row>
    <row r="2699" spans="1:11" x14ac:dyDescent="0.2">
      <c r="A2699" s="140"/>
      <c r="B2699" s="325"/>
      <c r="J2699" s="4"/>
      <c r="K2699" s="173"/>
    </row>
    <row r="2700" spans="1:11" x14ac:dyDescent="0.2">
      <c r="A2700" s="140"/>
      <c r="B2700" s="325"/>
      <c r="J2700" s="4"/>
      <c r="K2700" s="173"/>
    </row>
    <row r="2701" spans="1:11" x14ac:dyDescent="0.2">
      <c r="A2701" s="140"/>
      <c r="B2701" s="325"/>
      <c r="J2701" s="4"/>
      <c r="K2701" s="173"/>
    </row>
    <row r="2702" spans="1:11" x14ac:dyDescent="0.2">
      <c r="A2702" s="140"/>
      <c r="B2702" s="325"/>
      <c r="J2702" s="4"/>
      <c r="K2702" s="173"/>
    </row>
    <row r="2703" spans="1:11" x14ac:dyDescent="0.2">
      <c r="A2703" s="140"/>
      <c r="B2703" s="325"/>
      <c r="J2703" s="4"/>
      <c r="K2703" s="173"/>
    </row>
    <row r="2704" spans="1:11" x14ac:dyDescent="0.2">
      <c r="A2704" s="140"/>
      <c r="B2704" s="325"/>
      <c r="J2704" s="4"/>
      <c r="K2704" s="173"/>
    </row>
    <row r="2705" spans="1:11" x14ac:dyDescent="0.2">
      <c r="A2705" s="140"/>
      <c r="B2705" s="325"/>
      <c r="J2705" s="4"/>
      <c r="K2705" s="173"/>
    </row>
    <row r="2706" spans="1:11" x14ac:dyDescent="0.2">
      <c r="A2706" s="140"/>
      <c r="B2706" s="325"/>
      <c r="J2706" s="4"/>
      <c r="K2706" s="173"/>
    </row>
    <row r="2707" spans="1:11" x14ac:dyDescent="0.2">
      <c r="A2707" s="140"/>
      <c r="B2707" s="325"/>
      <c r="J2707" s="4"/>
      <c r="K2707" s="173"/>
    </row>
    <row r="2708" spans="1:11" x14ac:dyDescent="0.2">
      <c r="A2708" s="140"/>
      <c r="B2708" s="325"/>
      <c r="J2708" s="4"/>
      <c r="K2708" s="173"/>
    </row>
    <row r="2709" spans="1:11" x14ac:dyDescent="0.2">
      <c r="A2709" s="140"/>
      <c r="B2709" s="325"/>
      <c r="J2709" s="4"/>
      <c r="K2709" s="173"/>
    </row>
    <row r="2710" spans="1:11" x14ac:dyDescent="0.2">
      <c r="A2710" s="140"/>
      <c r="B2710" s="325"/>
      <c r="J2710" s="4"/>
      <c r="K2710" s="173"/>
    </row>
    <row r="2711" spans="1:11" x14ac:dyDescent="0.2">
      <c r="A2711" s="140"/>
      <c r="B2711" s="325"/>
      <c r="J2711" s="4"/>
      <c r="K2711" s="173"/>
    </row>
    <row r="2712" spans="1:11" x14ac:dyDescent="0.2">
      <c r="A2712" s="140"/>
      <c r="B2712" s="325"/>
      <c r="J2712" s="4"/>
      <c r="K2712" s="173"/>
    </row>
    <row r="2713" spans="1:11" x14ac:dyDescent="0.2">
      <c r="A2713" s="140"/>
      <c r="B2713" s="325"/>
      <c r="J2713" s="4"/>
      <c r="K2713" s="173"/>
    </row>
    <row r="2714" spans="1:11" x14ac:dyDescent="0.2">
      <c r="A2714" s="140"/>
      <c r="B2714" s="325"/>
      <c r="J2714" s="4"/>
      <c r="K2714" s="173"/>
    </row>
    <row r="2715" spans="1:11" x14ac:dyDescent="0.2">
      <c r="A2715" s="140"/>
      <c r="B2715" s="325"/>
      <c r="J2715" s="4"/>
      <c r="K2715" s="173"/>
    </row>
    <row r="2716" spans="1:11" x14ac:dyDescent="0.2">
      <c r="A2716" s="140"/>
      <c r="B2716" s="325"/>
      <c r="J2716" s="4"/>
      <c r="K2716" s="173"/>
    </row>
    <row r="2717" spans="1:11" x14ac:dyDescent="0.2">
      <c r="A2717" s="140"/>
      <c r="B2717" s="325"/>
      <c r="J2717" s="4"/>
      <c r="K2717" s="173"/>
    </row>
    <row r="2718" spans="1:11" x14ac:dyDescent="0.2">
      <c r="A2718" s="140"/>
      <c r="B2718" s="325"/>
      <c r="J2718" s="4"/>
      <c r="K2718" s="173"/>
    </row>
    <row r="2719" spans="1:11" x14ac:dyDescent="0.2">
      <c r="A2719" s="140"/>
      <c r="B2719" s="325"/>
      <c r="J2719" s="4"/>
      <c r="K2719" s="173"/>
    </row>
    <row r="2720" spans="1:11" x14ac:dyDescent="0.2">
      <c r="A2720" s="140"/>
      <c r="B2720" s="325"/>
      <c r="J2720" s="4"/>
      <c r="K2720" s="173"/>
    </row>
    <row r="2721" spans="1:11" x14ac:dyDescent="0.2">
      <c r="A2721" s="140"/>
      <c r="B2721" s="325"/>
      <c r="J2721" s="4"/>
      <c r="K2721" s="173"/>
    </row>
    <row r="2722" spans="1:11" x14ac:dyDescent="0.2">
      <c r="A2722" s="140"/>
      <c r="B2722" s="325"/>
      <c r="J2722" s="4"/>
      <c r="K2722" s="173"/>
    </row>
    <row r="2723" spans="1:11" x14ac:dyDescent="0.2">
      <c r="A2723" s="140"/>
      <c r="B2723" s="325"/>
      <c r="J2723" s="4"/>
      <c r="K2723" s="173"/>
    </row>
    <row r="2724" spans="1:11" x14ac:dyDescent="0.2">
      <c r="A2724" s="140"/>
      <c r="B2724" s="325"/>
      <c r="J2724" s="4"/>
      <c r="K2724" s="173"/>
    </row>
    <row r="2725" spans="1:11" x14ac:dyDescent="0.2">
      <c r="A2725" s="140"/>
      <c r="B2725" s="325"/>
      <c r="J2725" s="4"/>
      <c r="K2725" s="173"/>
    </row>
    <row r="2726" spans="1:11" x14ac:dyDescent="0.2">
      <c r="A2726" s="140"/>
      <c r="B2726" s="325"/>
      <c r="J2726" s="4"/>
      <c r="K2726" s="173"/>
    </row>
    <row r="2727" spans="1:11" x14ac:dyDescent="0.2">
      <c r="A2727" s="140"/>
      <c r="B2727" s="325"/>
      <c r="J2727" s="4"/>
      <c r="K2727" s="173"/>
    </row>
    <row r="2728" spans="1:11" x14ac:dyDescent="0.2">
      <c r="A2728" s="140"/>
      <c r="B2728" s="325"/>
      <c r="J2728" s="4"/>
      <c r="K2728" s="173"/>
    </row>
    <row r="2729" spans="1:11" x14ac:dyDescent="0.2">
      <c r="A2729" s="140"/>
      <c r="B2729" s="325"/>
      <c r="J2729" s="4"/>
      <c r="K2729" s="173"/>
    </row>
    <row r="2730" spans="1:11" x14ac:dyDescent="0.2">
      <c r="A2730" s="140"/>
      <c r="B2730" s="325"/>
      <c r="J2730" s="4"/>
      <c r="K2730" s="173"/>
    </row>
    <row r="2731" spans="1:11" x14ac:dyDescent="0.2">
      <c r="A2731" s="140"/>
      <c r="B2731" s="325"/>
      <c r="J2731" s="4"/>
      <c r="K2731" s="173"/>
    </row>
    <row r="2732" spans="1:11" x14ac:dyDescent="0.2">
      <c r="A2732" s="140"/>
      <c r="B2732" s="325"/>
      <c r="J2732" s="4"/>
      <c r="K2732" s="173"/>
    </row>
    <row r="2733" spans="1:11" x14ac:dyDescent="0.2">
      <c r="A2733" s="140"/>
      <c r="B2733" s="325"/>
      <c r="J2733" s="4"/>
      <c r="K2733" s="173"/>
    </row>
    <row r="2734" spans="1:11" x14ac:dyDescent="0.2">
      <c r="A2734" s="140"/>
      <c r="B2734" s="325"/>
      <c r="J2734" s="4"/>
      <c r="K2734" s="173"/>
    </row>
    <row r="2735" spans="1:11" x14ac:dyDescent="0.2">
      <c r="A2735" s="140"/>
      <c r="B2735" s="325"/>
      <c r="J2735" s="4"/>
      <c r="K2735" s="173"/>
    </row>
    <row r="2736" spans="1:11" x14ac:dyDescent="0.2">
      <c r="A2736" s="140"/>
      <c r="B2736" s="325"/>
      <c r="J2736" s="4"/>
      <c r="K2736" s="173"/>
    </row>
    <row r="2737" spans="1:11" x14ac:dyDescent="0.2">
      <c r="A2737" s="140"/>
      <c r="B2737" s="325"/>
      <c r="J2737" s="4"/>
      <c r="K2737" s="173"/>
    </row>
    <row r="2738" spans="1:11" x14ac:dyDescent="0.2">
      <c r="A2738" s="140"/>
      <c r="B2738" s="325"/>
      <c r="J2738" s="4"/>
      <c r="K2738" s="173"/>
    </row>
    <row r="2739" spans="1:11" x14ac:dyDescent="0.2">
      <c r="A2739" s="140"/>
      <c r="B2739" s="325"/>
      <c r="J2739" s="4"/>
      <c r="K2739" s="173"/>
    </row>
    <row r="2740" spans="1:11" x14ac:dyDescent="0.2">
      <c r="A2740" s="140"/>
      <c r="B2740" s="325"/>
      <c r="J2740" s="4"/>
      <c r="K2740" s="173"/>
    </row>
    <row r="2741" spans="1:11" x14ac:dyDescent="0.2">
      <c r="A2741" s="140"/>
      <c r="B2741" s="325"/>
      <c r="J2741" s="4"/>
      <c r="K2741" s="173"/>
    </row>
    <row r="2742" spans="1:11" x14ac:dyDescent="0.2">
      <c r="A2742" s="140"/>
      <c r="B2742" s="325"/>
      <c r="J2742" s="4"/>
      <c r="K2742" s="173"/>
    </row>
    <row r="2743" spans="1:11" x14ac:dyDescent="0.2">
      <c r="A2743" s="140"/>
      <c r="B2743" s="325"/>
      <c r="J2743" s="4"/>
      <c r="K2743" s="173"/>
    </row>
    <row r="2744" spans="1:11" x14ac:dyDescent="0.2">
      <c r="A2744" s="140"/>
      <c r="B2744" s="325"/>
      <c r="J2744" s="4"/>
      <c r="K2744" s="173"/>
    </row>
    <row r="2745" spans="1:11" x14ac:dyDescent="0.2">
      <c r="A2745" s="140"/>
      <c r="B2745" s="325"/>
      <c r="J2745" s="4"/>
      <c r="K2745" s="173"/>
    </row>
    <row r="2746" spans="1:11" x14ac:dyDescent="0.2">
      <c r="A2746" s="140"/>
      <c r="B2746" s="325"/>
      <c r="J2746" s="4"/>
      <c r="K2746" s="173"/>
    </row>
    <row r="2747" spans="1:11" x14ac:dyDescent="0.2">
      <c r="A2747" s="140"/>
      <c r="B2747" s="325"/>
      <c r="J2747" s="4"/>
      <c r="K2747" s="173"/>
    </row>
    <row r="2748" spans="1:11" x14ac:dyDescent="0.2">
      <c r="A2748" s="140"/>
      <c r="B2748" s="325"/>
      <c r="J2748" s="4"/>
      <c r="K2748" s="173"/>
    </row>
    <row r="2749" spans="1:11" x14ac:dyDescent="0.2">
      <c r="A2749" s="140"/>
      <c r="B2749" s="325"/>
      <c r="J2749" s="4"/>
      <c r="K2749" s="173"/>
    </row>
    <row r="2750" spans="1:11" x14ac:dyDescent="0.2">
      <c r="A2750" s="140"/>
      <c r="B2750" s="325"/>
      <c r="J2750" s="4"/>
      <c r="K2750" s="173"/>
    </row>
    <row r="2751" spans="1:11" x14ac:dyDescent="0.2">
      <c r="A2751" s="140"/>
      <c r="B2751" s="325"/>
      <c r="J2751" s="4"/>
      <c r="K2751" s="173"/>
    </row>
    <row r="2752" spans="1:11" x14ac:dyDescent="0.2">
      <c r="A2752" s="140"/>
      <c r="B2752" s="325"/>
      <c r="J2752" s="4"/>
      <c r="K2752" s="173"/>
    </row>
    <row r="2753" spans="1:11" x14ac:dyDescent="0.2">
      <c r="A2753" s="140"/>
      <c r="B2753" s="325"/>
      <c r="J2753" s="4"/>
      <c r="K2753" s="173"/>
    </row>
    <row r="2754" spans="1:11" x14ac:dyDescent="0.2">
      <c r="A2754" s="140"/>
      <c r="B2754" s="325"/>
      <c r="J2754" s="4"/>
      <c r="K2754" s="173"/>
    </row>
    <row r="2755" spans="1:11" x14ac:dyDescent="0.2">
      <c r="A2755" s="140"/>
      <c r="B2755" s="325"/>
      <c r="J2755" s="4"/>
      <c r="K2755" s="173"/>
    </row>
    <row r="2756" spans="1:11" x14ac:dyDescent="0.2">
      <c r="A2756" s="140"/>
      <c r="B2756" s="325"/>
      <c r="J2756" s="4"/>
      <c r="K2756" s="173"/>
    </row>
    <row r="2757" spans="1:11" x14ac:dyDescent="0.2">
      <c r="A2757" s="140"/>
      <c r="B2757" s="325"/>
      <c r="J2757" s="4"/>
      <c r="K2757" s="173"/>
    </row>
    <row r="2758" spans="1:11" x14ac:dyDescent="0.2">
      <c r="A2758" s="140"/>
      <c r="B2758" s="325"/>
      <c r="J2758" s="4"/>
      <c r="K2758" s="173"/>
    </row>
    <row r="2759" spans="1:11" x14ac:dyDescent="0.2">
      <c r="A2759" s="140"/>
      <c r="B2759" s="325"/>
      <c r="J2759" s="4"/>
      <c r="K2759" s="173"/>
    </row>
    <row r="2760" spans="1:11" x14ac:dyDescent="0.2">
      <c r="A2760" s="140"/>
      <c r="B2760" s="325"/>
      <c r="J2760" s="4"/>
      <c r="K2760" s="173"/>
    </row>
    <row r="2761" spans="1:11" x14ac:dyDescent="0.2">
      <c r="A2761" s="140"/>
      <c r="B2761" s="325"/>
      <c r="J2761" s="4"/>
      <c r="K2761" s="173"/>
    </row>
    <row r="2762" spans="1:11" x14ac:dyDescent="0.2">
      <c r="A2762" s="140"/>
      <c r="B2762" s="325"/>
      <c r="J2762" s="4"/>
      <c r="K2762" s="173"/>
    </row>
    <row r="2763" spans="1:11" x14ac:dyDescent="0.2">
      <c r="A2763" s="140"/>
      <c r="B2763" s="325"/>
      <c r="J2763" s="4"/>
      <c r="K2763" s="173"/>
    </row>
    <row r="2764" spans="1:11" x14ac:dyDescent="0.2">
      <c r="A2764" s="140"/>
      <c r="B2764" s="325"/>
      <c r="J2764" s="4"/>
      <c r="K2764" s="173"/>
    </row>
    <row r="2765" spans="1:11" x14ac:dyDescent="0.2">
      <c r="A2765" s="140"/>
      <c r="B2765" s="325"/>
      <c r="J2765" s="4"/>
      <c r="K2765" s="173"/>
    </row>
    <row r="2766" spans="1:11" x14ac:dyDescent="0.2">
      <c r="A2766" s="140"/>
      <c r="B2766" s="325"/>
      <c r="J2766" s="4"/>
      <c r="K2766" s="173"/>
    </row>
    <row r="2767" spans="1:11" x14ac:dyDescent="0.2">
      <c r="A2767" s="140"/>
      <c r="B2767" s="325"/>
      <c r="J2767" s="4"/>
      <c r="K2767" s="173"/>
    </row>
    <row r="2768" spans="1:11" x14ac:dyDescent="0.2">
      <c r="A2768" s="140"/>
      <c r="B2768" s="325"/>
      <c r="J2768" s="4"/>
      <c r="K2768" s="173"/>
    </row>
    <row r="2769" spans="1:11" x14ac:dyDescent="0.2">
      <c r="A2769" s="140"/>
      <c r="B2769" s="325"/>
      <c r="J2769" s="4"/>
      <c r="K2769" s="173"/>
    </row>
    <row r="2770" spans="1:11" x14ac:dyDescent="0.2">
      <c r="A2770" s="140"/>
      <c r="B2770" s="325"/>
      <c r="J2770" s="4"/>
      <c r="K2770" s="173"/>
    </row>
    <row r="2771" spans="1:11" x14ac:dyDescent="0.2">
      <c r="A2771" s="140"/>
      <c r="B2771" s="325"/>
      <c r="J2771" s="4"/>
      <c r="K2771" s="173"/>
    </row>
    <row r="2772" spans="1:11" x14ac:dyDescent="0.2">
      <c r="A2772" s="140"/>
      <c r="B2772" s="325"/>
      <c r="J2772" s="4"/>
      <c r="K2772" s="173"/>
    </row>
    <row r="2773" spans="1:11" x14ac:dyDescent="0.2">
      <c r="A2773" s="140"/>
      <c r="B2773" s="325"/>
      <c r="J2773" s="4"/>
      <c r="K2773" s="173"/>
    </row>
    <row r="2774" spans="1:11" x14ac:dyDescent="0.2">
      <c r="A2774" s="140"/>
      <c r="B2774" s="325"/>
      <c r="J2774" s="4"/>
      <c r="K2774" s="173"/>
    </row>
    <row r="2775" spans="1:11" x14ac:dyDescent="0.2">
      <c r="A2775" s="140"/>
      <c r="B2775" s="325"/>
      <c r="J2775" s="4"/>
      <c r="K2775" s="173"/>
    </row>
    <row r="2776" spans="1:11" x14ac:dyDescent="0.2">
      <c r="A2776" s="140"/>
      <c r="B2776" s="325"/>
      <c r="J2776" s="4"/>
      <c r="K2776" s="173"/>
    </row>
    <row r="2777" spans="1:11" x14ac:dyDescent="0.2">
      <c r="A2777" s="140"/>
      <c r="B2777" s="325"/>
      <c r="J2777" s="4"/>
      <c r="K2777" s="173"/>
    </row>
    <row r="2778" spans="1:11" x14ac:dyDescent="0.2">
      <c r="A2778" s="140"/>
      <c r="B2778" s="325"/>
      <c r="J2778" s="4"/>
      <c r="K2778" s="173"/>
    </row>
    <row r="2779" spans="1:11" x14ac:dyDescent="0.2">
      <c r="A2779" s="140"/>
      <c r="B2779" s="325"/>
      <c r="J2779" s="4"/>
      <c r="K2779" s="173"/>
    </row>
    <row r="2780" spans="1:11" x14ac:dyDescent="0.2">
      <c r="A2780" s="140"/>
      <c r="B2780" s="325"/>
      <c r="J2780" s="4"/>
      <c r="K2780" s="173"/>
    </row>
    <row r="2781" spans="1:11" x14ac:dyDescent="0.2">
      <c r="A2781" s="140"/>
      <c r="B2781" s="325"/>
      <c r="J2781" s="4"/>
      <c r="K2781" s="173"/>
    </row>
    <row r="2782" spans="1:11" x14ac:dyDescent="0.2">
      <c r="A2782" s="140"/>
      <c r="B2782" s="325"/>
      <c r="J2782" s="4"/>
      <c r="K2782" s="173"/>
    </row>
    <row r="2783" spans="1:11" x14ac:dyDescent="0.2">
      <c r="A2783" s="140"/>
      <c r="B2783" s="325"/>
      <c r="J2783" s="4"/>
      <c r="K2783" s="173"/>
    </row>
    <row r="2784" spans="1:11" x14ac:dyDescent="0.2">
      <c r="A2784" s="140"/>
      <c r="B2784" s="325"/>
      <c r="J2784" s="4"/>
      <c r="K2784" s="173"/>
    </row>
    <row r="2785" spans="1:11" x14ac:dyDescent="0.2">
      <c r="A2785" s="140"/>
      <c r="B2785" s="325"/>
      <c r="J2785" s="4"/>
      <c r="K2785" s="173"/>
    </row>
    <row r="2786" spans="1:11" x14ac:dyDescent="0.2">
      <c r="A2786" s="140"/>
      <c r="B2786" s="325"/>
      <c r="J2786" s="4"/>
      <c r="K2786" s="173"/>
    </row>
    <row r="2787" spans="1:11" x14ac:dyDescent="0.2">
      <c r="A2787" s="140"/>
      <c r="B2787" s="325"/>
      <c r="J2787" s="4"/>
      <c r="K2787" s="173"/>
    </row>
    <row r="2788" spans="1:11" x14ac:dyDescent="0.2">
      <c r="A2788" s="140"/>
      <c r="B2788" s="325"/>
      <c r="J2788" s="4"/>
      <c r="K2788" s="173"/>
    </row>
    <row r="2789" spans="1:11" x14ac:dyDescent="0.2">
      <c r="A2789" s="140"/>
      <c r="B2789" s="325"/>
      <c r="J2789" s="4"/>
      <c r="K2789" s="173"/>
    </row>
    <row r="2790" spans="1:11" x14ac:dyDescent="0.2">
      <c r="A2790" s="140"/>
      <c r="B2790" s="325"/>
      <c r="J2790" s="4"/>
      <c r="K2790" s="173"/>
    </row>
    <row r="2791" spans="1:11" x14ac:dyDescent="0.2">
      <c r="A2791" s="140"/>
      <c r="B2791" s="325"/>
      <c r="J2791" s="4"/>
      <c r="K2791" s="173"/>
    </row>
    <row r="2792" spans="1:11" x14ac:dyDescent="0.2">
      <c r="A2792" s="140"/>
      <c r="B2792" s="325"/>
      <c r="J2792" s="4"/>
      <c r="K2792" s="173"/>
    </row>
    <row r="2793" spans="1:11" x14ac:dyDescent="0.2">
      <c r="A2793" s="140"/>
      <c r="B2793" s="325"/>
      <c r="J2793" s="4"/>
      <c r="K2793" s="173"/>
    </row>
    <row r="2794" spans="1:11" x14ac:dyDescent="0.2">
      <c r="A2794" s="140"/>
      <c r="B2794" s="325"/>
      <c r="J2794" s="4"/>
      <c r="K2794" s="173"/>
    </row>
    <row r="2795" spans="1:11" x14ac:dyDescent="0.2">
      <c r="A2795" s="140"/>
      <c r="B2795" s="325"/>
      <c r="J2795" s="4"/>
      <c r="K2795" s="173"/>
    </row>
    <row r="2796" spans="1:11" x14ac:dyDescent="0.2">
      <c r="A2796" s="140"/>
      <c r="B2796" s="325"/>
      <c r="J2796" s="4"/>
      <c r="K2796" s="173"/>
    </row>
    <row r="2797" spans="1:11" x14ac:dyDescent="0.2">
      <c r="A2797" s="140"/>
      <c r="B2797" s="325"/>
      <c r="J2797" s="4"/>
      <c r="K2797" s="173"/>
    </row>
    <row r="2798" spans="1:11" x14ac:dyDescent="0.2">
      <c r="A2798" s="140"/>
      <c r="B2798" s="325"/>
      <c r="J2798" s="4"/>
      <c r="K2798" s="173"/>
    </row>
    <row r="2799" spans="1:11" x14ac:dyDescent="0.2">
      <c r="A2799" s="140"/>
      <c r="B2799" s="325"/>
      <c r="J2799" s="4"/>
      <c r="K2799" s="173"/>
    </row>
    <row r="2800" spans="1:11" x14ac:dyDescent="0.2">
      <c r="A2800" s="140"/>
      <c r="B2800" s="325"/>
      <c r="J2800" s="4"/>
      <c r="K2800" s="173"/>
    </row>
    <row r="2801" spans="1:11" x14ac:dyDescent="0.2">
      <c r="A2801" s="140"/>
      <c r="B2801" s="325"/>
      <c r="J2801" s="4"/>
      <c r="K2801" s="173"/>
    </row>
    <row r="2802" spans="1:11" x14ac:dyDescent="0.2">
      <c r="A2802" s="140"/>
      <c r="B2802" s="325"/>
      <c r="J2802" s="4"/>
      <c r="K2802" s="173"/>
    </row>
    <row r="2803" spans="1:11" x14ac:dyDescent="0.2">
      <c r="A2803" s="140"/>
      <c r="B2803" s="325"/>
      <c r="J2803" s="4"/>
      <c r="K2803" s="173"/>
    </row>
    <row r="2804" spans="1:11" x14ac:dyDescent="0.2">
      <c r="A2804" s="140"/>
      <c r="B2804" s="325"/>
      <c r="J2804" s="4"/>
      <c r="K2804" s="173"/>
    </row>
    <row r="2805" spans="1:11" x14ac:dyDescent="0.2">
      <c r="A2805" s="140"/>
      <c r="B2805" s="325"/>
      <c r="J2805" s="4"/>
      <c r="K2805" s="173"/>
    </row>
    <row r="2806" spans="1:11" x14ac:dyDescent="0.2">
      <c r="A2806" s="140"/>
      <c r="B2806" s="325"/>
      <c r="J2806" s="4"/>
      <c r="K2806" s="173"/>
    </row>
    <row r="2807" spans="1:11" x14ac:dyDescent="0.2">
      <c r="A2807" s="140"/>
      <c r="B2807" s="325"/>
      <c r="J2807" s="4"/>
      <c r="K2807" s="173"/>
    </row>
    <row r="2808" spans="1:11" x14ac:dyDescent="0.2">
      <c r="A2808" s="140"/>
      <c r="B2808" s="325"/>
      <c r="J2808" s="4"/>
      <c r="K2808" s="173"/>
    </row>
    <row r="2809" spans="1:11" x14ac:dyDescent="0.2">
      <c r="A2809" s="140"/>
      <c r="B2809" s="325"/>
      <c r="J2809" s="4"/>
      <c r="K2809" s="173"/>
    </row>
    <row r="2810" spans="1:11" x14ac:dyDescent="0.2">
      <c r="A2810" s="140"/>
      <c r="B2810" s="325"/>
      <c r="J2810" s="4"/>
      <c r="K2810" s="173"/>
    </row>
    <row r="2811" spans="1:11" x14ac:dyDescent="0.2">
      <c r="A2811" s="140"/>
      <c r="B2811" s="325"/>
      <c r="J2811" s="4"/>
      <c r="K2811" s="173"/>
    </row>
    <row r="2812" spans="1:11" x14ac:dyDescent="0.2">
      <c r="A2812" s="140"/>
      <c r="B2812" s="325"/>
      <c r="J2812" s="4"/>
      <c r="K2812" s="173"/>
    </row>
    <row r="2813" spans="1:11" x14ac:dyDescent="0.2">
      <c r="A2813" s="140"/>
      <c r="B2813" s="325"/>
      <c r="J2813" s="4"/>
      <c r="K2813" s="173"/>
    </row>
    <row r="2814" spans="1:11" x14ac:dyDescent="0.2">
      <c r="A2814" s="140"/>
      <c r="B2814" s="325"/>
      <c r="J2814" s="4"/>
      <c r="K2814" s="173"/>
    </row>
    <row r="2815" spans="1:11" x14ac:dyDescent="0.2">
      <c r="A2815" s="140"/>
      <c r="B2815" s="325"/>
      <c r="J2815" s="4"/>
      <c r="K2815" s="173"/>
    </row>
    <row r="2816" spans="1:11" x14ac:dyDescent="0.2">
      <c r="A2816" s="140"/>
      <c r="B2816" s="325"/>
      <c r="J2816" s="4"/>
      <c r="K2816" s="173"/>
    </row>
    <row r="2817" spans="1:11" x14ac:dyDescent="0.2">
      <c r="A2817" s="140"/>
      <c r="B2817" s="325"/>
      <c r="J2817" s="4"/>
      <c r="K2817" s="173"/>
    </row>
    <row r="2818" spans="1:11" x14ac:dyDescent="0.2">
      <c r="A2818" s="140"/>
      <c r="B2818" s="325"/>
      <c r="J2818" s="4"/>
      <c r="K2818" s="173"/>
    </row>
    <row r="2819" spans="1:11" x14ac:dyDescent="0.2">
      <c r="A2819" s="140"/>
      <c r="B2819" s="325"/>
      <c r="J2819" s="4"/>
      <c r="K2819" s="173"/>
    </row>
    <row r="2820" spans="1:11" x14ac:dyDescent="0.2">
      <c r="A2820" s="140"/>
      <c r="B2820" s="325"/>
      <c r="J2820" s="4"/>
      <c r="K2820" s="173"/>
    </row>
    <row r="2821" spans="1:11" x14ac:dyDescent="0.2">
      <c r="A2821" s="140"/>
      <c r="B2821" s="325"/>
      <c r="J2821" s="4"/>
      <c r="K2821" s="173"/>
    </row>
    <row r="2822" spans="1:11" x14ac:dyDescent="0.2">
      <c r="A2822" s="140"/>
      <c r="B2822" s="325"/>
      <c r="J2822" s="4"/>
      <c r="K2822" s="173"/>
    </row>
    <row r="2823" spans="1:11" x14ac:dyDescent="0.2">
      <c r="A2823" s="140"/>
      <c r="B2823" s="325"/>
      <c r="J2823" s="4"/>
      <c r="K2823" s="173"/>
    </row>
    <row r="2824" spans="1:11" x14ac:dyDescent="0.2">
      <c r="A2824" s="140"/>
      <c r="B2824" s="325"/>
      <c r="J2824" s="4"/>
      <c r="K2824" s="173"/>
    </row>
    <row r="2825" spans="1:11" x14ac:dyDescent="0.2">
      <c r="A2825" s="140"/>
      <c r="B2825" s="325"/>
      <c r="J2825" s="4"/>
      <c r="K2825" s="173"/>
    </row>
    <row r="2826" spans="1:11" x14ac:dyDescent="0.2">
      <c r="A2826" s="140"/>
      <c r="B2826" s="325"/>
      <c r="J2826" s="4"/>
      <c r="K2826" s="173"/>
    </row>
    <row r="2827" spans="1:11" x14ac:dyDescent="0.2">
      <c r="A2827" s="140"/>
      <c r="B2827" s="325"/>
      <c r="J2827" s="4"/>
      <c r="K2827" s="173"/>
    </row>
    <row r="2828" spans="1:11" x14ac:dyDescent="0.2">
      <c r="A2828" s="140"/>
      <c r="B2828" s="325"/>
      <c r="J2828" s="4"/>
      <c r="K2828" s="173"/>
    </row>
    <row r="2829" spans="1:11" x14ac:dyDescent="0.2">
      <c r="A2829" s="140"/>
      <c r="B2829" s="325"/>
      <c r="J2829" s="4"/>
      <c r="K2829" s="173"/>
    </row>
    <row r="2830" spans="1:11" x14ac:dyDescent="0.2">
      <c r="A2830" s="140"/>
      <c r="B2830" s="325"/>
      <c r="J2830" s="4"/>
      <c r="K2830" s="173"/>
    </row>
    <row r="2831" spans="1:11" x14ac:dyDescent="0.2">
      <c r="A2831" s="140"/>
      <c r="B2831" s="325"/>
      <c r="J2831" s="4"/>
      <c r="K2831" s="173"/>
    </row>
    <row r="2832" spans="1:11" x14ac:dyDescent="0.2">
      <c r="A2832" s="140"/>
      <c r="B2832" s="325"/>
      <c r="J2832" s="4"/>
      <c r="K2832" s="173"/>
    </row>
    <row r="2833" spans="1:11" x14ac:dyDescent="0.2">
      <c r="A2833" s="140"/>
      <c r="B2833" s="325"/>
      <c r="J2833" s="4"/>
      <c r="K2833" s="173"/>
    </row>
    <row r="2834" spans="1:11" x14ac:dyDescent="0.2">
      <c r="A2834" s="140"/>
      <c r="B2834" s="325"/>
      <c r="J2834" s="4"/>
      <c r="K2834" s="173"/>
    </row>
    <row r="2835" spans="1:11" x14ac:dyDescent="0.2">
      <c r="A2835" s="140"/>
      <c r="B2835" s="325"/>
      <c r="J2835" s="4"/>
      <c r="K2835" s="173"/>
    </row>
    <row r="2836" spans="1:11" x14ac:dyDescent="0.2">
      <c r="A2836" s="140"/>
      <c r="B2836" s="325"/>
      <c r="J2836" s="4"/>
      <c r="K2836" s="173"/>
    </row>
    <row r="2837" spans="1:11" x14ac:dyDescent="0.2">
      <c r="A2837" s="140"/>
      <c r="B2837" s="325"/>
      <c r="J2837" s="4"/>
      <c r="K2837" s="173"/>
    </row>
    <row r="2838" spans="1:11" x14ac:dyDescent="0.2">
      <c r="A2838" s="140"/>
      <c r="B2838" s="325"/>
      <c r="J2838" s="4"/>
      <c r="K2838" s="173"/>
    </row>
    <row r="2839" spans="1:11" x14ac:dyDescent="0.2">
      <c r="A2839" s="140"/>
      <c r="B2839" s="325"/>
      <c r="J2839" s="4"/>
      <c r="K2839" s="173"/>
    </row>
    <row r="2840" spans="1:11" x14ac:dyDescent="0.2">
      <c r="A2840" s="140"/>
      <c r="B2840" s="325"/>
      <c r="J2840" s="4"/>
      <c r="K2840" s="173"/>
    </row>
    <row r="2841" spans="1:11" x14ac:dyDescent="0.2">
      <c r="A2841" s="140"/>
      <c r="B2841" s="325"/>
      <c r="J2841" s="4"/>
      <c r="K2841" s="173"/>
    </row>
    <row r="2842" spans="1:11" x14ac:dyDescent="0.2">
      <c r="A2842" s="140"/>
      <c r="B2842" s="325"/>
      <c r="J2842" s="4"/>
      <c r="K2842" s="173"/>
    </row>
    <row r="2843" spans="1:11" x14ac:dyDescent="0.2">
      <c r="A2843" s="140"/>
      <c r="B2843" s="325"/>
      <c r="J2843" s="4"/>
      <c r="K2843" s="173"/>
    </row>
    <row r="2844" spans="1:11" x14ac:dyDescent="0.2">
      <c r="A2844" s="140"/>
      <c r="B2844" s="325"/>
      <c r="J2844" s="4"/>
      <c r="K2844" s="173"/>
    </row>
    <row r="2845" spans="1:11" x14ac:dyDescent="0.2">
      <c r="A2845" s="140"/>
      <c r="B2845" s="325"/>
      <c r="J2845" s="4"/>
      <c r="K2845" s="173"/>
    </row>
    <row r="2846" spans="1:11" x14ac:dyDescent="0.2">
      <c r="A2846" s="140"/>
      <c r="B2846" s="325"/>
      <c r="J2846" s="4"/>
      <c r="K2846" s="173"/>
    </row>
    <row r="2847" spans="1:11" x14ac:dyDescent="0.2">
      <c r="A2847" s="140"/>
      <c r="B2847" s="325"/>
      <c r="J2847" s="4"/>
      <c r="K2847" s="173"/>
    </row>
    <row r="2848" spans="1:11" x14ac:dyDescent="0.2">
      <c r="A2848" s="140"/>
      <c r="B2848" s="325"/>
      <c r="J2848" s="4"/>
      <c r="K2848" s="173"/>
    </row>
    <row r="2849" spans="1:11" x14ac:dyDescent="0.2">
      <c r="A2849" s="140"/>
      <c r="B2849" s="325"/>
      <c r="J2849" s="4"/>
      <c r="K2849" s="173"/>
    </row>
    <row r="2850" spans="1:11" x14ac:dyDescent="0.2">
      <c r="A2850" s="140"/>
      <c r="B2850" s="325"/>
      <c r="J2850" s="4"/>
      <c r="K2850" s="173"/>
    </row>
    <row r="2851" spans="1:11" x14ac:dyDescent="0.2">
      <c r="A2851" s="140"/>
      <c r="B2851" s="325"/>
      <c r="J2851" s="4"/>
      <c r="K2851" s="173"/>
    </row>
    <row r="2852" spans="1:11" x14ac:dyDescent="0.2">
      <c r="A2852" s="140"/>
      <c r="B2852" s="325"/>
      <c r="J2852" s="4"/>
      <c r="K2852" s="173"/>
    </row>
    <row r="2853" spans="1:11" x14ac:dyDescent="0.2">
      <c r="A2853" s="140"/>
      <c r="B2853" s="325"/>
      <c r="J2853" s="4"/>
      <c r="K2853" s="173"/>
    </row>
    <row r="2854" spans="1:11" x14ac:dyDescent="0.2">
      <c r="A2854" s="140"/>
      <c r="B2854" s="325"/>
      <c r="J2854" s="4"/>
      <c r="K2854" s="173"/>
    </row>
    <row r="2855" spans="1:11" x14ac:dyDescent="0.2">
      <c r="A2855" s="140"/>
      <c r="B2855" s="325"/>
      <c r="J2855" s="4"/>
      <c r="K2855" s="173"/>
    </row>
    <row r="2856" spans="1:11" x14ac:dyDescent="0.2">
      <c r="A2856" s="140"/>
      <c r="B2856" s="325"/>
      <c r="J2856" s="4"/>
      <c r="K2856" s="173"/>
    </row>
    <row r="2857" spans="1:11" x14ac:dyDescent="0.2">
      <c r="A2857" s="140"/>
      <c r="B2857" s="325"/>
      <c r="J2857" s="4"/>
      <c r="K2857" s="173"/>
    </row>
    <row r="2858" spans="1:11" x14ac:dyDescent="0.2">
      <c r="A2858" s="140"/>
      <c r="B2858" s="325"/>
      <c r="J2858" s="4"/>
      <c r="K2858" s="173"/>
    </row>
    <row r="2859" spans="1:11" x14ac:dyDescent="0.2">
      <c r="A2859" s="140"/>
      <c r="B2859" s="325"/>
      <c r="J2859" s="4"/>
      <c r="K2859" s="173"/>
    </row>
    <row r="2860" spans="1:11" x14ac:dyDescent="0.2">
      <c r="A2860" s="140"/>
      <c r="B2860" s="325"/>
      <c r="J2860" s="4"/>
      <c r="K2860" s="173"/>
    </row>
    <row r="2861" spans="1:11" x14ac:dyDescent="0.2">
      <c r="A2861" s="140"/>
      <c r="B2861" s="325"/>
      <c r="J2861" s="4"/>
      <c r="K2861" s="173"/>
    </row>
    <row r="2862" spans="1:11" x14ac:dyDescent="0.2">
      <c r="A2862" s="140"/>
      <c r="B2862" s="325"/>
      <c r="J2862" s="4"/>
      <c r="K2862" s="173"/>
    </row>
    <row r="2863" spans="1:11" x14ac:dyDescent="0.2">
      <c r="A2863" s="140"/>
      <c r="B2863" s="325"/>
      <c r="J2863" s="4"/>
      <c r="K2863" s="173"/>
    </row>
    <row r="2864" spans="1:11" x14ac:dyDescent="0.2">
      <c r="A2864" s="140"/>
      <c r="B2864" s="325"/>
      <c r="J2864" s="4"/>
      <c r="K2864" s="173"/>
    </row>
    <row r="2865" spans="1:11" x14ac:dyDescent="0.2">
      <c r="A2865" s="140"/>
      <c r="B2865" s="325"/>
      <c r="J2865" s="4"/>
      <c r="K2865" s="173"/>
    </row>
    <row r="2866" spans="1:11" x14ac:dyDescent="0.2">
      <c r="A2866" s="140"/>
      <c r="B2866" s="325"/>
      <c r="J2866" s="4"/>
      <c r="K2866" s="173"/>
    </row>
    <row r="2867" spans="1:11" x14ac:dyDescent="0.2">
      <c r="A2867" s="140"/>
      <c r="B2867" s="325"/>
      <c r="J2867" s="4"/>
      <c r="K2867" s="173"/>
    </row>
    <row r="2868" spans="1:11" x14ac:dyDescent="0.2">
      <c r="A2868" s="140"/>
      <c r="B2868" s="325"/>
      <c r="J2868" s="4"/>
      <c r="K2868" s="173"/>
    </row>
    <row r="2869" spans="1:11" x14ac:dyDescent="0.2">
      <c r="A2869" s="140"/>
      <c r="B2869" s="325"/>
      <c r="J2869" s="4"/>
      <c r="K2869" s="173"/>
    </row>
    <row r="2870" spans="1:11" x14ac:dyDescent="0.2">
      <c r="A2870" s="140"/>
      <c r="B2870" s="325"/>
      <c r="J2870" s="4"/>
      <c r="K2870" s="173"/>
    </row>
    <row r="2871" spans="1:11" x14ac:dyDescent="0.2">
      <c r="A2871" s="140"/>
      <c r="B2871" s="325"/>
      <c r="J2871" s="4"/>
      <c r="K2871" s="173"/>
    </row>
    <row r="2872" spans="1:11" x14ac:dyDescent="0.2">
      <c r="A2872" s="140"/>
      <c r="B2872" s="325"/>
      <c r="J2872" s="4"/>
      <c r="K2872" s="173"/>
    </row>
    <row r="2873" spans="1:11" x14ac:dyDescent="0.2">
      <c r="A2873" s="140"/>
      <c r="B2873" s="325"/>
      <c r="J2873" s="4"/>
      <c r="K2873" s="173"/>
    </row>
    <row r="2874" spans="1:11" x14ac:dyDescent="0.2">
      <c r="A2874" s="140"/>
      <c r="B2874" s="325"/>
      <c r="J2874" s="4"/>
      <c r="K2874" s="173"/>
    </row>
    <row r="2875" spans="1:11" x14ac:dyDescent="0.2">
      <c r="A2875" s="140"/>
      <c r="B2875" s="325"/>
      <c r="J2875" s="4"/>
      <c r="K2875" s="173"/>
    </row>
    <row r="2876" spans="1:11" x14ac:dyDescent="0.2">
      <c r="A2876" s="140"/>
      <c r="B2876" s="325"/>
      <c r="J2876" s="4"/>
      <c r="K2876" s="173"/>
    </row>
    <row r="2877" spans="1:11" x14ac:dyDescent="0.2">
      <c r="A2877" s="140"/>
      <c r="B2877" s="325"/>
      <c r="J2877" s="4"/>
      <c r="K2877" s="173"/>
    </row>
    <row r="2878" spans="1:11" x14ac:dyDescent="0.2">
      <c r="A2878" s="140"/>
      <c r="B2878" s="325"/>
      <c r="J2878" s="4"/>
      <c r="K2878" s="173"/>
    </row>
    <row r="2879" spans="1:11" x14ac:dyDescent="0.2">
      <c r="A2879" s="140"/>
      <c r="B2879" s="325"/>
      <c r="J2879" s="4"/>
      <c r="K2879" s="173"/>
    </row>
    <row r="2880" spans="1:11" x14ac:dyDescent="0.2">
      <c r="A2880" s="140"/>
      <c r="B2880" s="325"/>
      <c r="J2880" s="4"/>
      <c r="K2880" s="173"/>
    </row>
    <row r="2881" spans="1:11" x14ac:dyDescent="0.2">
      <c r="A2881" s="140"/>
      <c r="B2881" s="325"/>
      <c r="J2881" s="4"/>
      <c r="K2881" s="173"/>
    </row>
    <row r="2882" spans="1:11" x14ac:dyDescent="0.2">
      <c r="A2882" s="140"/>
      <c r="B2882" s="325"/>
      <c r="J2882" s="4"/>
      <c r="K2882" s="173"/>
    </row>
    <row r="2883" spans="1:11" x14ac:dyDescent="0.2">
      <c r="A2883" s="140"/>
      <c r="B2883" s="325"/>
      <c r="J2883" s="4"/>
      <c r="K2883" s="173"/>
    </row>
    <row r="2884" spans="1:11" x14ac:dyDescent="0.2">
      <c r="A2884" s="140"/>
      <c r="B2884" s="325"/>
      <c r="J2884" s="4"/>
      <c r="K2884" s="173"/>
    </row>
    <row r="2885" spans="1:11" x14ac:dyDescent="0.2">
      <c r="A2885" s="140"/>
      <c r="B2885" s="325"/>
      <c r="J2885" s="4"/>
      <c r="K2885" s="173"/>
    </row>
    <row r="2886" spans="1:11" x14ac:dyDescent="0.2">
      <c r="A2886" s="140"/>
      <c r="B2886" s="325"/>
      <c r="J2886" s="4"/>
      <c r="K2886" s="173"/>
    </row>
    <row r="2887" spans="1:11" x14ac:dyDescent="0.2">
      <c r="A2887" s="140"/>
      <c r="B2887" s="325"/>
      <c r="J2887" s="4"/>
      <c r="K2887" s="173"/>
    </row>
    <row r="2888" spans="1:11" x14ac:dyDescent="0.2">
      <c r="A2888" s="140"/>
      <c r="B2888" s="325"/>
      <c r="J2888" s="4"/>
      <c r="K2888" s="173"/>
    </row>
    <row r="2889" spans="1:11" x14ac:dyDescent="0.2">
      <c r="A2889" s="140"/>
      <c r="B2889" s="325"/>
      <c r="J2889" s="4"/>
      <c r="K2889" s="173"/>
    </row>
    <row r="2890" spans="1:11" x14ac:dyDescent="0.2">
      <c r="A2890" s="140"/>
      <c r="B2890" s="325"/>
      <c r="J2890" s="4"/>
      <c r="K2890" s="173"/>
    </row>
    <row r="2891" spans="1:11" x14ac:dyDescent="0.2">
      <c r="A2891" s="140"/>
      <c r="B2891" s="325"/>
      <c r="J2891" s="4"/>
      <c r="K2891" s="173"/>
    </row>
    <row r="2892" spans="1:11" x14ac:dyDescent="0.2">
      <c r="A2892" s="140"/>
      <c r="B2892" s="325"/>
      <c r="J2892" s="4"/>
      <c r="K2892" s="173"/>
    </row>
    <row r="2893" spans="1:11" x14ac:dyDescent="0.2">
      <c r="A2893" s="140"/>
      <c r="B2893" s="325"/>
      <c r="J2893" s="4"/>
      <c r="K2893" s="173"/>
    </row>
    <row r="2894" spans="1:11" x14ac:dyDescent="0.2">
      <c r="A2894" s="140"/>
      <c r="B2894" s="325"/>
      <c r="J2894" s="4"/>
      <c r="K2894" s="173"/>
    </row>
    <row r="2895" spans="1:11" x14ac:dyDescent="0.2">
      <c r="A2895" s="140"/>
      <c r="B2895" s="325"/>
      <c r="J2895" s="4"/>
      <c r="K2895" s="173"/>
    </row>
    <row r="2896" spans="1:11" x14ac:dyDescent="0.2">
      <c r="A2896" s="140"/>
      <c r="B2896" s="325"/>
      <c r="J2896" s="4"/>
      <c r="K2896" s="173"/>
    </row>
    <row r="2897" spans="1:11" x14ac:dyDescent="0.2">
      <c r="A2897" s="140"/>
      <c r="B2897" s="325"/>
      <c r="J2897" s="4"/>
      <c r="K2897" s="173"/>
    </row>
    <row r="2898" spans="1:11" x14ac:dyDescent="0.2">
      <c r="A2898" s="140"/>
      <c r="B2898" s="325"/>
      <c r="J2898" s="4"/>
      <c r="K2898" s="173"/>
    </row>
    <row r="2899" spans="1:11" x14ac:dyDescent="0.2">
      <c r="A2899" s="140"/>
      <c r="B2899" s="325"/>
      <c r="J2899" s="4"/>
      <c r="K2899" s="173"/>
    </row>
    <row r="2900" spans="1:11" x14ac:dyDescent="0.2">
      <c r="A2900" s="140"/>
      <c r="B2900" s="325"/>
      <c r="J2900" s="4"/>
      <c r="K2900" s="173"/>
    </row>
    <row r="2901" spans="1:11" x14ac:dyDescent="0.2">
      <c r="A2901" s="140"/>
      <c r="B2901" s="325"/>
      <c r="J2901" s="4"/>
      <c r="K2901" s="173"/>
    </row>
    <row r="2902" spans="1:11" x14ac:dyDescent="0.2">
      <c r="A2902" s="140"/>
      <c r="B2902" s="325"/>
      <c r="J2902" s="4"/>
      <c r="K2902" s="173"/>
    </row>
    <row r="2903" spans="1:11" x14ac:dyDescent="0.2">
      <c r="A2903" s="140"/>
      <c r="B2903" s="325"/>
      <c r="J2903" s="4"/>
      <c r="K2903" s="173"/>
    </row>
    <row r="2904" spans="1:11" x14ac:dyDescent="0.2">
      <c r="A2904" s="140"/>
      <c r="B2904" s="325"/>
      <c r="J2904" s="4"/>
      <c r="K2904" s="173"/>
    </row>
    <row r="2905" spans="1:11" x14ac:dyDescent="0.2">
      <c r="A2905" s="140"/>
      <c r="B2905" s="325"/>
      <c r="J2905" s="4"/>
      <c r="K2905" s="173"/>
    </row>
    <row r="2906" spans="1:11" x14ac:dyDescent="0.2">
      <c r="A2906" s="140"/>
      <c r="B2906" s="325"/>
      <c r="J2906" s="4"/>
      <c r="K2906" s="173"/>
    </row>
    <row r="2907" spans="1:11" x14ac:dyDescent="0.2">
      <c r="A2907" s="140"/>
      <c r="B2907" s="325"/>
      <c r="J2907" s="4"/>
      <c r="K2907" s="173"/>
    </row>
    <row r="2908" spans="1:11" x14ac:dyDescent="0.2">
      <c r="A2908" s="140"/>
      <c r="B2908" s="325"/>
      <c r="J2908" s="4"/>
      <c r="K2908" s="173"/>
    </row>
    <row r="2909" spans="1:11" x14ac:dyDescent="0.2">
      <c r="A2909" s="140"/>
      <c r="B2909" s="325"/>
      <c r="J2909" s="4"/>
      <c r="K2909" s="173"/>
    </row>
    <row r="2910" spans="1:11" x14ac:dyDescent="0.2">
      <c r="A2910" s="140"/>
      <c r="B2910" s="325"/>
      <c r="J2910" s="4"/>
      <c r="K2910" s="173"/>
    </row>
    <row r="2911" spans="1:11" x14ac:dyDescent="0.2">
      <c r="A2911" s="140"/>
      <c r="B2911" s="325"/>
      <c r="J2911" s="4"/>
      <c r="K2911" s="173"/>
    </row>
    <row r="2912" spans="1:11" x14ac:dyDescent="0.2">
      <c r="A2912" s="140"/>
      <c r="B2912" s="325"/>
      <c r="J2912" s="4"/>
      <c r="K2912" s="173"/>
    </row>
    <row r="2913" spans="1:11" x14ac:dyDescent="0.2">
      <c r="A2913" s="140"/>
      <c r="B2913" s="325"/>
      <c r="J2913" s="4"/>
      <c r="K2913" s="173"/>
    </row>
    <row r="2914" spans="1:11" x14ac:dyDescent="0.2">
      <c r="A2914" s="140"/>
      <c r="B2914" s="325"/>
      <c r="J2914" s="4"/>
      <c r="K2914" s="173"/>
    </row>
    <row r="2915" spans="1:11" x14ac:dyDescent="0.2">
      <c r="A2915" s="140"/>
      <c r="B2915" s="325"/>
      <c r="J2915" s="4"/>
      <c r="K2915" s="173"/>
    </row>
    <row r="2916" spans="1:11" x14ac:dyDescent="0.2">
      <c r="A2916" s="140"/>
      <c r="B2916" s="325"/>
      <c r="J2916" s="4"/>
      <c r="K2916" s="173"/>
    </row>
    <row r="2917" spans="1:11" x14ac:dyDescent="0.2">
      <c r="A2917" s="140"/>
      <c r="B2917" s="325"/>
      <c r="J2917" s="4"/>
      <c r="K2917" s="173"/>
    </row>
    <row r="2918" spans="1:11" x14ac:dyDescent="0.2">
      <c r="A2918" s="140"/>
      <c r="B2918" s="325"/>
      <c r="J2918" s="4"/>
      <c r="K2918" s="173"/>
    </row>
    <row r="2919" spans="1:11" x14ac:dyDescent="0.2">
      <c r="A2919" s="140"/>
      <c r="B2919" s="325"/>
      <c r="J2919" s="4"/>
      <c r="K2919" s="173"/>
    </row>
    <row r="2920" spans="1:11" x14ac:dyDescent="0.2">
      <c r="A2920" s="140"/>
      <c r="B2920" s="325"/>
      <c r="J2920" s="4"/>
      <c r="K2920" s="173"/>
    </row>
    <row r="2921" spans="1:11" x14ac:dyDescent="0.2">
      <c r="A2921" s="140"/>
      <c r="B2921" s="325"/>
      <c r="J2921" s="4"/>
      <c r="K2921" s="173"/>
    </row>
    <row r="2922" spans="1:11" x14ac:dyDescent="0.2">
      <c r="A2922" s="140"/>
      <c r="B2922" s="325"/>
      <c r="J2922" s="4"/>
      <c r="K2922" s="173"/>
    </row>
    <row r="2923" spans="1:11" x14ac:dyDescent="0.2">
      <c r="A2923" s="140"/>
      <c r="B2923" s="325"/>
      <c r="J2923" s="4"/>
      <c r="K2923" s="173"/>
    </row>
    <row r="2924" spans="1:11" x14ac:dyDescent="0.2">
      <c r="A2924" s="140"/>
      <c r="B2924" s="325"/>
      <c r="J2924" s="4"/>
      <c r="K2924" s="173"/>
    </row>
    <row r="2925" spans="1:11" x14ac:dyDescent="0.2">
      <c r="A2925" s="140"/>
      <c r="B2925" s="325"/>
      <c r="J2925" s="4"/>
      <c r="K2925" s="173"/>
    </row>
    <row r="2926" spans="1:11" x14ac:dyDescent="0.2">
      <c r="A2926" s="140"/>
      <c r="B2926" s="325"/>
      <c r="J2926" s="4"/>
      <c r="K2926" s="173"/>
    </row>
    <row r="2927" spans="1:11" x14ac:dyDescent="0.2">
      <c r="A2927" s="140"/>
      <c r="B2927" s="325"/>
      <c r="J2927" s="4"/>
      <c r="K2927" s="173"/>
    </row>
    <row r="2928" spans="1:11" x14ac:dyDescent="0.2">
      <c r="A2928" s="140"/>
      <c r="B2928" s="325"/>
      <c r="J2928" s="4"/>
      <c r="K2928" s="173"/>
    </row>
    <row r="2929" spans="1:11" x14ac:dyDescent="0.2">
      <c r="A2929" s="140"/>
      <c r="B2929" s="325"/>
      <c r="J2929" s="4"/>
      <c r="K2929" s="173"/>
    </row>
    <row r="2930" spans="1:11" x14ac:dyDescent="0.2">
      <c r="A2930" s="140"/>
      <c r="B2930" s="325"/>
      <c r="J2930" s="4"/>
      <c r="K2930" s="173"/>
    </row>
    <row r="2931" spans="1:11" x14ac:dyDescent="0.2">
      <c r="A2931" s="140"/>
      <c r="B2931" s="325"/>
      <c r="J2931" s="4"/>
      <c r="K2931" s="173"/>
    </row>
    <row r="2932" spans="1:11" x14ac:dyDescent="0.2">
      <c r="A2932" s="140"/>
      <c r="B2932" s="325"/>
      <c r="J2932" s="4"/>
      <c r="K2932" s="173"/>
    </row>
    <row r="2933" spans="1:11" x14ac:dyDescent="0.2">
      <c r="A2933" s="140"/>
      <c r="B2933" s="325"/>
      <c r="J2933" s="4"/>
      <c r="K2933" s="173"/>
    </row>
    <row r="2934" spans="1:11" x14ac:dyDescent="0.2">
      <c r="A2934" s="140"/>
      <c r="B2934" s="325"/>
      <c r="J2934" s="4"/>
      <c r="K2934" s="173"/>
    </row>
    <row r="2935" spans="1:11" x14ac:dyDescent="0.2">
      <c r="A2935" s="140"/>
      <c r="B2935" s="325"/>
      <c r="J2935" s="4"/>
      <c r="K2935" s="173"/>
    </row>
    <row r="2936" spans="1:11" x14ac:dyDescent="0.2">
      <c r="A2936" s="140"/>
      <c r="B2936" s="325"/>
      <c r="J2936" s="4"/>
      <c r="K2936" s="173"/>
    </row>
    <row r="2937" spans="1:11" x14ac:dyDescent="0.2">
      <c r="A2937" s="140"/>
      <c r="B2937" s="325"/>
      <c r="J2937" s="4"/>
      <c r="K2937" s="173"/>
    </row>
    <row r="2938" spans="1:11" x14ac:dyDescent="0.2">
      <c r="A2938" s="140"/>
      <c r="B2938" s="325"/>
      <c r="J2938" s="4"/>
      <c r="K2938" s="173"/>
    </row>
    <row r="2939" spans="1:11" x14ac:dyDescent="0.2">
      <c r="A2939" s="140"/>
      <c r="B2939" s="325"/>
      <c r="J2939" s="4"/>
      <c r="K2939" s="173"/>
    </row>
    <row r="2940" spans="1:11" x14ac:dyDescent="0.2">
      <c r="A2940" s="140"/>
      <c r="B2940" s="325"/>
      <c r="J2940" s="4"/>
      <c r="K2940" s="173"/>
    </row>
    <row r="2941" spans="1:11" x14ac:dyDescent="0.2">
      <c r="A2941" s="140"/>
      <c r="B2941" s="325"/>
      <c r="J2941" s="4"/>
      <c r="K2941" s="173"/>
    </row>
    <row r="2942" spans="1:11" x14ac:dyDescent="0.2">
      <c r="A2942" s="140"/>
      <c r="B2942" s="325"/>
      <c r="J2942" s="4"/>
      <c r="K2942" s="173"/>
    </row>
    <row r="2943" spans="1:11" x14ac:dyDescent="0.2">
      <c r="A2943" s="140"/>
      <c r="B2943" s="325"/>
      <c r="J2943" s="4"/>
      <c r="K2943" s="173"/>
    </row>
    <row r="2944" spans="1:11" x14ac:dyDescent="0.2">
      <c r="A2944" s="140"/>
      <c r="B2944" s="325"/>
      <c r="J2944" s="4"/>
      <c r="K2944" s="173"/>
    </row>
    <row r="2945" spans="1:11" x14ac:dyDescent="0.2">
      <c r="A2945" s="140"/>
      <c r="B2945" s="325"/>
      <c r="J2945" s="4"/>
      <c r="K2945" s="173"/>
    </row>
    <row r="2946" spans="1:11" x14ac:dyDescent="0.2">
      <c r="A2946" s="140"/>
      <c r="B2946" s="325"/>
      <c r="J2946" s="4"/>
      <c r="K2946" s="173"/>
    </row>
    <row r="2947" spans="1:11" x14ac:dyDescent="0.2">
      <c r="A2947" s="140"/>
      <c r="B2947" s="325"/>
      <c r="J2947" s="4"/>
      <c r="K2947" s="173"/>
    </row>
    <row r="2948" spans="1:11" x14ac:dyDescent="0.2">
      <c r="A2948" s="140"/>
      <c r="B2948" s="325"/>
      <c r="J2948" s="4"/>
      <c r="K2948" s="173"/>
    </row>
    <row r="2949" spans="1:11" x14ac:dyDescent="0.2">
      <c r="A2949" s="140"/>
      <c r="B2949" s="325"/>
      <c r="J2949" s="4"/>
      <c r="K2949" s="173"/>
    </row>
    <row r="2950" spans="1:11" x14ac:dyDescent="0.2">
      <c r="A2950" s="140"/>
      <c r="B2950" s="325"/>
      <c r="J2950" s="4"/>
      <c r="K2950" s="173"/>
    </row>
    <row r="2951" spans="1:11" x14ac:dyDescent="0.2">
      <c r="A2951" s="140"/>
      <c r="B2951" s="325"/>
      <c r="J2951" s="4"/>
      <c r="K2951" s="173"/>
    </row>
    <row r="2952" spans="1:11" x14ac:dyDescent="0.2">
      <c r="A2952" s="140"/>
      <c r="B2952" s="325"/>
      <c r="J2952" s="4"/>
      <c r="K2952" s="173"/>
    </row>
    <row r="2953" spans="1:11" x14ac:dyDescent="0.2">
      <c r="A2953" s="140"/>
      <c r="B2953" s="325"/>
      <c r="J2953" s="4"/>
      <c r="K2953" s="173"/>
    </row>
    <row r="2954" spans="1:11" x14ac:dyDescent="0.2">
      <c r="A2954" s="140"/>
      <c r="B2954" s="325"/>
      <c r="J2954" s="4"/>
      <c r="K2954" s="173"/>
    </row>
    <row r="2955" spans="1:11" x14ac:dyDescent="0.2">
      <c r="A2955" s="140"/>
      <c r="B2955" s="325"/>
      <c r="J2955" s="4"/>
      <c r="K2955" s="173"/>
    </row>
    <row r="2956" spans="1:11" x14ac:dyDescent="0.2">
      <c r="A2956" s="140"/>
      <c r="B2956" s="325"/>
      <c r="J2956" s="4"/>
      <c r="K2956" s="173"/>
    </row>
    <row r="2957" spans="1:11" x14ac:dyDescent="0.2">
      <c r="A2957" s="140"/>
      <c r="B2957" s="325"/>
      <c r="J2957" s="4"/>
      <c r="K2957" s="173"/>
    </row>
    <row r="2958" spans="1:11" x14ac:dyDescent="0.2">
      <c r="A2958" s="140"/>
      <c r="B2958" s="325"/>
      <c r="J2958" s="4"/>
      <c r="K2958" s="173"/>
    </row>
    <row r="2959" spans="1:11" x14ac:dyDescent="0.2">
      <c r="A2959" s="140"/>
      <c r="B2959" s="325"/>
      <c r="J2959" s="4"/>
      <c r="K2959" s="173"/>
    </row>
    <row r="2960" spans="1:11" x14ac:dyDescent="0.2">
      <c r="A2960" s="140"/>
      <c r="B2960" s="325"/>
      <c r="J2960" s="4"/>
      <c r="K2960" s="173"/>
    </row>
    <row r="2961" spans="1:11" x14ac:dyDescent="0.2">
      <c r="A2961" s="140"/>
      <c r="B2961" s="325"/>
      <c r="J2961" s="4"/>
      <c r="K2961" s="173"/>
    </row>
    <row r="2962" spans="1:11" x14ac:dyDescent="0.2">
      <c r="A2962" s="140"/>
      <c r="B2962" s="325"/>
      <c r="J2962" s="4"/>
      <c r="K2962" s="173"/>
    </row>
    <row r="2963" spans="1:11" x14ac:dyDescent="0.2">
      <c r="A2963" s="140"/>
      <c r="B2963" s="325"/>
      <c r="J2963" s="4"/>
      <c r="K2963" s="173"/>
    </row>
    <row r="2964" spans="1:11" x14ac:dyDescent="0.2">
      <c r="A2964" s="140"/>
      <c r="B2964" s="325"/>
      <c r="J2964" s="4"/>
      <c r="K2964" s="173"/>
    </row>
    <row r="2965" spans="1:11" x14ac:dyDescent="0.2">
      <c r="A2965" s="140"/>
      <c r="B2965" s="325"/>
      <c r="J2965" s="4"/>
      <c r="K2965" s="173"/>
    </row>
    <row r="2966" spans="1:11" x14ac:dyDescent="0.2">
      <c r="A2966" s="140"/>
      <c r="B2966" s="325"/>
      <c r="J2966" s="4"/>
      <c r="K2966" s="173"/>
    </row>
    <row r="2967" spans="1:11" x14ac:dyDescent="0.2">
      <c r="A2967" s="140"/>
      <c r="B2967" s="325"/>
      <c r="J2967" s="4"/>
      <c r="K2967" s="173"/>
    </row>
    <row r="2968" spans="1:11" x14ac:dyDescent="0.2">
      <c r="A2968" s="140"/>
      <c r="B2968" s="325"/>
      <c r="J2968" s="4"/>
      <c r="K2968" s="173"/>
    </row>
    <row r="2969" spans="1:11" x14ac:dyDescent="0.2">
      <c r="A2969" s="140"/>
      <c r="B2969" s="325"/>
      <c r="J2969" s="4"/>
      <c r="K2969" s="173"/>
    </row>
    <row r="2970" spans="1:11" x14ac:dyDescent="0.2">
      <c r="A2970" s="140"/>
      <c r="B2970" s="325"/>
      <c r="J2970" s="4"/>
      <c r="K2970" s="173"/>
    </row>
    <row r="2971" spans="1:11" x14ac:dyDescent="0.2">
      <c r="A2971" s="140"/>
      <c r="B2971" s="325"/>
      <c r="J2971" s="4"/>
      <c r="K2971" s="173"/>
    </row>
    <row r="2972" spans="1:11" x14ac:dyDescent="0.2">
      <c r="A2972" s="140"/>
      <c r="B2972" s="325"/>
      <c r="J2972" s="4"/>
      <c r="K2972" s="173"/>
    </row>
    <row r="2973" spans="1:11" x14ac:dyDescent="0.2">
      <c r="A2973" s="140"/>
      <c r="B2973" s="325"/>
      <c r="J2973" s="4"/>
      <c r="K2973" s="173"/>
    </row>
    <row r="2974" spans="1:11" x14ac:dyDescent="0.2">
      <c r="A2974" s="140"/>
      <c r="B2974" s="325"/>
      <c r="J2974" s="4"/>
      <c r="K2974" s="173"/>
    </row>
    <row r="2975" spans="1:11" x14ac:dyDescent="0.2">
      <c r="A2975" s="140"/>
      <c r="B2975" s="325"/>
      <c r="J2975" s="4"/>
      <c r="K2975" s="173"/>
    </row>
    <row r="2976" spans="1:11" x14ac:dyDescent="0.2">
      <c r="A2976" s="140"/>
      <c r="B2976" s="325"/>
      <c r="J2976" s="4"/>
      <c r="K2976" s="173"/>
    </row>
    <row r="2977" spans="1:11" x14ac:dyDescent="0.2">
      <c r="A2977" s="140"/>
      <c r="B2977" s="325"/>
      <c r="J2977" s="4"/>
      <c r="K2977" s="173"/>
    </row>
    <row r="2978" spans="1:11" x14ac:dyDescent="0.2">
      <c r="A2978" s="140"/>
      <c r="B2978" s="325"/>
      <c r="J2978" s="4"/>
      <c r="K2978" s="173"/>
    </row>
    <row r="2979" spans="1:11" x14ac:dyDescent="0.2">
      <c r="A2979" s="140"/>
      <c r="B2979" s="325"/>
      <c r="J2979" s="4"/>
      <c r="K2979" s="173"/>
    </row>
    <row r="2980" spans="1:11" x14ac:dyDescent="0.2">
      <c r="A2980" s="140"/>
      <c r="B2980" s="325"/>
      <c r="J2980" s="4"/>
      <c r="K2980" s="173"/>
    </row>
    <row r="2981" spans="1:11" x14ac:dyDescent="0.2">
      <c r="A2981" s="140"/>
      <c r="B2981" s="325"/>
      <c r="J2981" s="4"/>
      <c r="K2981" s="173"/>
    </row>
    <row r="2982" spans="1:11" x14ac:dyDescent="0.2">
      <c r="A2982" s="140"/>
      <c r="B2982" s="325"/>
      <c r="J2982" s="4"/>
      <c r="K2982" s="173"/>
    </row>
    <row r="2983" spans="1:11" x14ac:dyDescent="0.2">
      <c r="A2983" s="140"/>
      <c r="B2983" s="325"/>
      <c r="J2983" s="4"/>
      <c r="K2983" s="173"/>
    </row>
    <row r="2984" spans="1:11" x14ac:dyDescent="0.2">
      <c r="A2984" s="140"/>
      <c r="B2984" s="325"/>
      <c r="J2984" s="4"/>
      <c r="K2984" s="173"/>
    </row>
    <row r="2985" spans="1:11" x14ac:dyDescent="0.2">
      <c r="A2985" s="140"/>
      <c r="B2985" s="325"/>
      <c r="J2985" s="4"/>
      <c r="K2985" s="173"/>
    </row>
    <row r="2986" spans="1:11" x14ac:dyDescent="0.2">
      <c r="A2986" s="140"/>
      <c r="B2986" s="325"/>
      <c r="J2986" s="4"/>
      <c r="K2986" s="173"/>
    </row>
    <row r="2987" spans="1:11" x14ac:dyDescent="0.2">
      <c r="A2987" s="140"/>
      <c r="B2987" s="325"/>
      <c r="J2987" s="4"/>
      <c r="K2987" s="173"/>
    </row>
    <row r="2988" spans="1:11" x14ac:dyDescent="0.2">
      <c r="A2988" s="140"/>
      <c r="B2988" s="325"/>
      <c r="J2988" s="4"/>
      <c r="K2988" s="173"/>
    </row>
    <row r="2989" spans="1:11" x14ac:dyDescent="0.2">
      <c r="A2989" s="140"/>
      <c r="B2989" s="325"/>
      <c r="J2989" s="4"/>
      <c r="K2989" s="173"/>
    </row>
    <row r="2990" spans="1:11" x14ac:dyDescent="0.2">
      <c r="A2990" s="140"/>
      <c r="B2990" s="325"/>
      <c r="J2990" s="4"/>
      <c r="K2990" s="173"/>
    </row>
    <row r="2991" spans="1:11" x14ac:dyDescent="0.2">
      <c r="A2991" s="140"/>
      <c r="B2991" s="325"/>
      <c r="J2991" s="4"/>
      <c r="K2991" s="173"/>
    </row>
    <row r="2992" spans="1:11" x14ac:dyDescent="0.2">
      <c r="A2992" s="140"/>
      <c r="B2992" s="325"/>
      <c r="J2992" s="4"/>
      <c r="K2992" s="173"/>
    </row>
    <row r="2993" spans="1:11" x14ac:dyDescent="0.2">
      <c r="A2993" s="140"/>
      <c r="B2993" s="325"/>
      <c r="J2993" s="4"/>
      <c r="K2993" s="173"/>
    </row>
    <row r="2994" spans="1:11" x14ac:dyDescent="0.2">
      <c r="A2994" s="140"/>
      <c r="B2994" s="325"/>
      <c r="J2994" s="4"/>
      <c r="K2994" s="173"/>
    </row>
    <row r="2995" spans="1:11" x14ac:dyDescent="0.2">
      <c r="A2995" s="140"/>
      <c r="B2995" s="325"/>
      <c r="J2995" s="4"/>
      <c r="K2995" s="173"/>
    </row>
    <row r="2996" spans="1:11" x14ac:dyDescent="0.2">
      <c r="A2996" s="140"/>
      <c r="B2996" s="325"/>
      <c r="J2996" s="4"/>
      <c r="K2996" s="173"/>
    </row>
    <row r="2997" spans="1:11" x14ac:dyDescent="0.2">
      <c r="A2997" s="140"/>
      <c r="B2997" s="325"/>
      <c r="J2997" s="4"/>
      <c r="K2997" s="173"/>
    </row>
    <row r="2998" spans="1:11" x14ac:dyDescent="0.2">
      <c r="A2998" s="140"/>
      <c r="B2998" s="325"/>
      <c r="J2998" s="4"/>
      <c r="K2998" s="173"/>
    </row>
    <row r="2999" spans="1:11" x14ac:dyDescent="0.2">
      <c r="A2999" s="140"/>
      <c r="B2999" s="325"/>
      <c r="J2999" s="4"/>
      <c r="K2999" s="173"/>
    </row>
    <row r="3000" spans="1:11" x14ac:dyDescent="0.2">
      <c r="A3000" s="140"/>
      <c r="B3000" s="325"/>
      <c r="J3000" s="4"/>
      <c r="K3000" s="173"/>
    </row>
    <row r="3001" spans="1:11" x14ac:dyDescent="0.2">
      <c r="A3001" s="140"/>
      <c r="B3001" s="325"/>
      <c r="J3001" s="4"/>
      <c r="K3001" s="173"/>
    </row>
    <row r="3002" spans="1:11" x14ac:dyDescent="0.2">
      <c r="A3002" s="140"/>
      <c r="B3002" s="325"/>
      <c r="J3002" s="4"/>
      <c r="K3002" s="173"/>
    </row>
    <row r="3003" spans="1:11" x14ac:dyDescent="0.2">
      <c r="A3003" s="140"/>
      <c r="B3003" s="325"/>
      <c r="J3003" s="4"/>
      <c r="K3003" s="173"/>
    </row>
    <row r="3004" spans="1:11" x14ac:dyDescent="0.2">
      <c r="A3004" s="140"/>
      <c r="B3004" s="325"/>
      <c r="J3004" s="4"/>
      <c r="K3004" s="173"/>
    </row>
    <row r="3005" spans="1:11" x14ac:dyDescent="0.2">
      <c r="A3005" s="140"/>
      <c r="B3005" s="325"/>
      <c r="J3005" s="4"/>
      <c r="K3005" s="173"/>
    </row>
    <row r="3006" spans="1:11" x14ac:dyDescent="0.2">
      <c r="A3006" s="140"/>
      <c r="B3006" s="325"/>
      <c r="J3006" s="4"/>
      <c r="K3006" s="173"/>
    </row>
    <row r="3007" spans="1:11" x14ac:dyDescent="0.2">
      <c r="A3007" s="140"/>
      <c r="B3007" s="325"/>
      <c r="J3007" s="4"/>
      <c r="K3007" s="173"/>
    </row>
    <row r="3008" spans="1:11" x14ac:dyDescent="0.2">
      <c r="A3008" s="140"/>
      <c r="B3008" s="325"/>
      <c r="J3008" s="4"/>
      <c r="K3008" s="173"/>
    </row>
    <row r="3009" spans="1:11" x14ac:dyDescent="0.2">
      <c r="A3009" s="140"/>
      <c r="B3009" s="325"/>
      <c r="J3009" s="4"/>
      <c r="K3009" s="173"/>
    </row>
    <row r="3010" spans="1:11" x14ac:dyDescent="0.2">
      <c r="A3010" s="140"/>
      <c r="B3010" s="325"/>
      <c r="J3010" s="4"/>
      <c r="K3010" s="173"/>
    </row>
    <row r="3011" spans="1:11" x14ac:dyDescent="0.2">
      <c r="A3011" s="140"/>
      <c r="B3011" s="325"/>
      <c r="J3011" s="4"/>
      <c r="K3011" s="173"/>
    </row>
    <row r="3012" spans="1:11" x14ac:dyDescent="0.2">
      <c r="A3012" s="140"/>
      <c r="B3012" s="325"/>
      <c r="J3012" s="4"/>
      <c r="K3012" s="173"/>
    </row>
    <row r="3013" spans="1:11" x14ac:dyDescent="0.2">
      <c r="A3013" s="140"/>
      <c r="B3013" s="325"/>
      <c r="J3013" s="4"/>
      <c r="K3013" s="173"/>
    </row>
    <row r="3014" spans="1:11" x14ac:dyDescent="0.2">
      <c r="A3014" s="140"/>
      <c r="B3014" s="325"/>
      <c r="J3014" s="4"/>
      <c r="K3014" s="173"/>
    </row>
    <row r="3015" spans="1:11" x14ac:dyDescent="0.2">
      <c r="A3015" s="140"/>
      <c r="B3015" s="325"/>
      <c r="J3015" s="4"/>
      <c r="K3015" s="173"/>
    </row>
    <row r="3016" spans="1:11" x14ac:dyDescent="0.2">
      <c r="A3016" s="140"/>
      <c r="B3016" s="325"/>
      <c r="J3016" s="4"/>
      <c r="K3016" s="173"/>
    </row>
    <row r="3017" spans="1:11" x14ac:dyDescent="0.2">
      <c r="A3017" s="140"/>
      <c r="B3017" s="325"/>
      <c r="J3017" s="4"/>
      <c r="K3017" s="173"/>
    </row>
    <row r="3018" spans="1:11" x14ac:dyDescent="0.2">
      <c r="A3018" s="140"/>
      <c r="B3018" s="325"/>
      <c r="J3018" s="4"/>
      <c r="K3018" s="173"/>
    </row>
    <row r="3019" spans="1:11" x14ac:dyDescent="0.2">
      <c r="A3019" s="140"/>
      <c r="B3019" s="325"/>
      <c r="J3019" s="4"/>
      <c r="K3019" s="173"/>
    </row>
    <row r="3020" spans="1:11" x14ac:dyDescent="0.2">
      <c r="A3020" s="140"/>
      <c r="B3020" s="325"/>
      <c r="J3020" s="4"/>
      <c r="K3020" s="173"/>
    </row>
    <row r="3021" spans="1:11" x14ac:dyDescent="0.2">
      <c r="A3021" s="140"/>
      <c r="B3021" s="325"/>
      <c r="J3021" s="4"/>
      <c r="K3021" s="173"/>
    </row>
    <row r="3022" spans="1:11" x14ac:dyDescent="0.2">
      <c r="A3022" s="140"/>
      <c r="B3022" s="325"/>
      <c r="J3022" s="4"/>
      <c r="K3022" s="173"/>
    </row>
    <row r="3023" spans="1:11" x14ac:dyDescent="0.2">
      <c r="A3023" s="140"/>
      <c r="B3023" s="325"/>
      <c r="J3023" s="4"/>
      <c r="K3023" s="173"/>
    </row>
    <row r="3024" spans="1:11" x14ac:dyDescent="0.2">
      <c r="A3024" s="140"/>
      <c r="B3024" s="325"/>
      <c r="J3024" s="4"/>
      <c r="K3024" s="173"/>
    </row>
    <row r="3025" spans="1:11" x14ac:dyDescent="0.2">
      <c r="A3025" s="140"/>
      <c r="B3025" s="325"/>
      <c r="J3025" s="4"/>
      <c r="K3025" s="173"/>
    </row>
    <row r="3026" spans="1:11" x14ac:dyDescent="0.2">
      <c r="A3026" s="140"/>
      <c r="B3026" s="325"/>
      <c r="J3026" s="4"/>
      <c r="K3026" s="173"/>
    </row>
    <row r="3027" spans="1:11" x14ac:dyDescent="0.2">
      <c r="A3027" s="140"/>
      <c r="B3027" s="325"/>
      <c r="J3027" s="4"/>
      <c r="K3027" s="173"/>
    </row>
    <row r="3028" spans="1:11" x14ac:dyDescent="0.2">
      <c r="A3028" s="140"/>
      <c r="B3028" s="325"/>
      <c r="J3028" s="4"/>
      <c r="K3028" s="173"/>
    </row>
    <row r="3029" spans="1:11" x14ac:dyDescent="0.2">
      <c r="A3029" s="140"/>
      <c r="B3029" s="325"/>
      <c r="J3029" s="4"/>
      <c r="K3029" s="173"/>
    </row>
    <row r="3030" spans="1:11" x14ac:dyDescent="0.2">
      <c r="A3030" s="140"/>
      <c r="B3030" s="325"/>
      <c r="J3030" s="4"/>
      <c r="K3030" s="173"/>
    </row>
    <row r="3031" spans="1:11" x14ac:dyDescent="0.2">
      <c r="A3031" s="140"/>
      <c r="B3031" s="325"/>
      <c r="J3031" s="4"/>
      <c r="K3031" s="173"/>
    </row>
    <row r="3032" spans="1:11" x14ac:dyDescent="0.2">
      <c r="A3032" s="140"/>
      <c r="B3032" s="325"/>
      <c r="J3032" s="4"/>
      <c r="K3032" s="173"/>
    </row>
    <row r="3033" spans="1:11" x14ac:dyDescent="0.2">
      <c r="A3033" s="140"/>
      <c r="B3033" s="325"/>
      <c r="J3033" s="4"/>
      <c r="K3033" s="173"/>
    </row>
    <row r="3034" spans="1:11" x14ac:dyDescent="0.2">
      <c r="A3034" s="140"/>
      <c r="B3034" s="325"/>
      <c r="J3034" s="4"/>
      <c r="K3034" s="173"/>
    </row>
    <row r="3035" spans="1:11" x14ac:dyDescent="0.2">
      <c r="A3035" s="140"/>
      <c r="B3035" s="325"/>
      <c r="J3035" s="4"/>
      <c r="K3035" s="173"/>
    </row>
    <row r="3036" spans="1:11" x14ac:dyDescent="0.2">
      <c r="A3036" s="140"/>
      <c r="B3036" s="325"/>
      <c r="J3036" s="4"/>
      <c r="K3036" s="173"/>
    </row>
    <row r="3037" spans="1:11" x14ac:dyDescent="0.2">
      <c r="A3037" s="140"/>
      <c r="B3037" s="325"/>
      <c r="J3037" s="4"/>
      <c r="K3037" s="173"/>
    </row>
    <row r="3038" spans="1:11" x14ac:dyDescent="0.2">
      <c r="A3038" s="140"/>
      <c r="B3038" s="325"/>
      <c r="J3038" s="4"/>
      <c r="K3038" s="173"/>
    </row>
    <row r="3039" spans="1:11" x14ac:dyDescent="0.2">
      <c r="A3039" s="140"/>
      <c r="B3039" s="325"/>
      <c r="J3039" s="4"/>
      <c r="K3039" s="173"/>
    </row>
    <row r="3040" spans="1:11" x14ac:dyDescent="0.2">
      <c r="A3040" s="140"/>
      <c r="B3040" s="325"/>
      <c r="J3040" s="4"/>
      <c r="K3040" s="173"/>
    </row>
    <row r="3041" spans="1:11" x14ac:dyDescent="0.2">
      <c r="A3041" s="140"/>
      <c r="B3041" s="325"/>
      <c r="J3041" s="4"/>
      <c r="K3041" s="173"/>
    </row>
    <row r="3042" spans="1:11" x14ac:dyDescent="0.2">
      <c r="A3042" s="140"/>
      <c r="B3042" s="325"/>
      <c r="J3042" s="4"/>
      <c r="K3042" s="173"/>
    </row>
    <row r="3043" spans="1:11" x14ac:dyDescent="0.2">
      <c r="A3043" s="140"/>
      <c r="B3043" s="325"/>
      <c r="J3043" s="4"/>
      <c r="K3043" s="173"/>
    </row>
    <row r="3044" spans="1:11" x14ac:dyDescent="0.2">
      <c r="A3044" s="140"/>
      <c r="B3044" s="325"/>
      <c r="J3044" s="4"/>
      <c r="K3044" s="173"/>
    </row>
    <row r="3045" spans="1:11" x14ac:dyDescent="0.2">
      <c r="A3045" s="140"/>
      <c r="B3045" s="325"/>
      <c r="J3045" s="4"/>
      <c r="K3045" s="173"/>
    </row>
    <row r="3046" spans="1:11" x14ac:dyDescent="0.2">
      <c r="A3046" s="140"/>
      <c r="B3046" s="325"/>
      <c r="J3046" s="4"/>
      <c r="K3046" s="173"/>
    </row>
    <row r="3047" spans="1:11" x14ac:dyDescent="0.2">
      <c r="A3047" s="140"/>
      <c r="B3047" s="325"/>
      <c r="J3047" s="4"/>
      <c r="K3047" s="173"/>
    </row>
    <row r="3048" spans="1:11" x14ac:dyDescent="0.2">
      <c r="A3048" s="140"/>
      <c r="B3048" s="325"/>
      <c r="J3048" s="4"/>
      <c r="K3048" s="173"/>
    </row>
    <row r="3049" spans="1:11" x14ac:dyDescent="0.2">
      <c r="A3049" s="140"/>
      <c r="B3049" s="325"/>
      <c r="J3049" s="4"/>
      <c r="K3049" s="173"/>
    </row>
    <row r="3050" spans="1:11" x14ac:dyDescent="0.2">
      <c r="A3050" s="140"/>
      <c r="B3050" s="325"/>
      <c r="J3050" s="4"/>
      <c r="K3050" s="173"/>
    </row>
    <row r="3051" spans="1:11" x14ac:dyDescent="0.2">
      <c r="A3051" s="140"/>
      <c r="B3051" s="325"/>
      <c r="J3051" s="4"/>
      <c r="K3051" s="173"/>
    </row>
    <row r="3052" spans="1:11" x14ac:dyDescent="0.2">
      <c r="A3052" s="140"/>
      <c r="B3052" s="325"/>
      <c r="J3052" s="4"/>
      <c r="K3052" s="173"/>
    </row>
    <row r="3053" spans="1:11" x14ac:dyDescent="0.2">
      <c r="A3053" s="140"/>
      <c r="B3053" s="325"/>
      <c r="J3053" s="4"/>
      <c r="K3053" s="173"/>
    </row>
    <row r="3054" spans="1:11" x14ac:dyDescent="0.2">
      <c r="A3054" s="140"/>
      <c r="B3054" s="325"/>
      <c r="J3054" s="4"/>
      <c r="K3054" s="173"/>
    </row>
    <row r="3055" spans="1:11" x14ac:dyDescent="0.2">
      <c r="A3055" s="140"/>
      <c r="B3055" s="325"/>
      <c r="J3055" s="4"/>
      <c r="K3055" s="173"/>
    </row>
    <row r="3056" spans="1:11" x14ac:dyDescent="0.2">
      <c r="A3056" s="140"/>
      <c r="B3056" s="325"/>
      <c r="J3056" s="4"/>
      <c r="K3056" s="173"/>
    </row>
    <row r="3057" spans="1:11" x14ac:dyDescent="0.2">
      <c r="A3057" s="140"/>
      <c r="B3057" s="325"/>
      <c r="J3057" s="4"/>
      <c r="K3057" s="173"/>
    </row>
    <row r="3058" spans="1:11" x14ac:dyDescent="0.2">
      <c r="A3058" s="140"/>
      <c r="B3058" s="325"/>
      <c r="J3058" s="4"/>
      <c r="K3058" s="173"/>
    </row>
    <row r="3059" spans="1:11" x14ac:dyDescent="0.2">
      <c r="A3059" s="140"/>
      <c r="B3059" s="325"/>
      <c r="J3059" s="4"/>
      <c r="K3059" s="173"/>
    </row>
    <row r="3060" spans="1:11" x14ac:dyDescent="0.2">
      <c r="A3060" s="140"/>
      <c r="B3060" s="325"/>
      <c r="J3060" s="4"/>
      <c r="K3060" s="173"/>
    </row>
    <row r="3061" spans="1:11" x14ac:dyDescent="0.2">
      <c r="A3061" s="140"/>
      <c r="B3061" s="325"/>
      <c r="J3061" s="4"/>
      <c r="K3061" s="173"/>
    </row>
    <row r="3062" spans="1:11" x14ac:dyDescent="0.2">
      <c r="A3062" s="140"/>
      <c r="B3062" s="325"/>
      <c r="J3062" s="4"/>
      <c r="K3062" s="173"/>
    </row>
    <row r="3063" spans="1:11" x14ac:dyDescent="0.2">
      <c r="A3063" s="140"/>
      <c r="B3063" s="325"/>
      <c r="J3063" s="4"/>
      <c r="K3063" s="173"/>
    </row>
    <row r="3064" spans="1:11" x14ac:dyDescent="0.2">
      <c r="A3064" s="140"/>
      <c r="B3064" s="325"/>
      <c r="J3064" s="4"/>
      <c r="K3064" s="173"/>
    </row>
    <row r="3065" spans="1:11" x14ac:dyDescent="0.2">
      <c r="A3065" s="140"/>
      <c r="B3065" s="325"/>
      <c r="J3065" s="4"/>
      <c r="K3065" s="173"/>
    </row>
    <row r="3066" spans="1:11" x14ac:dyDescent="0.2">
      <c r="A3066" s="140"/>
      <c r="B3066" s="325"/>
      <c r="J3066" s="4"/>
      <c r="K3066" s="173"/>
    </row>
    <row r="3067" spans="1:11" x14ac:dyDescent="0.2">
      <c r="A3067" s="140"/>
      <c r="B3067" s="325"/>
      <c r="J3067" s="4"/>
      <c r="K3067" s="173"/>
    </row>
    <row r="3068" spans="1:11" x14ac:dyDescent="0.2">
      <c r="A3068" s="140"/>
      <c r="B3068" s="325"/>
      <c r="J3068" s="4"/>
      <c r="K3068" s="173"/>
    </row>
    <row r="3069" spans="1:11" x14ac:dyDescent="0.2">
      <c r="A3069" s="140"/>
      <c r="B3069" s="325"/>
      <c r="J3069" s="4"/>
      <c r="K3069" s="173"/>
    </row>
    <row r="3070" spans="1:11" x14ac:dyDescent="0.2">
      <c r="A3070" s="140"/>
      <c r="B3070" s="325"/>
      <c r="J3070" s="4"/>
      <c r="K3070" s="173"/>
    </row>
    <row r="3071" spans="1:11" x14ac:dyDescent="0.2">
      <c r="A3071" s="140"/>
      <c r="B3071" s="325"/>
      <c r="J3071" s="4"/>
      <c r="K3071" s="173"/>
    </row>
    <row r="3072" spans="1:11" x14ac:dyDescent="0.2">
      <c r="A3072" s="140"/>
      <c r="B3072" s="325"/>
      <c r="J3072" s="4"/>
      <c r="K3072" s="173"/>
    </row>
    <row r="3073" spans="1:11" x14ac:dyDescent="0.2">
      <c r="A3073" s="140"/>
      <c r="B3073" s="325"/>
      <c r="J3073" s="4"/>
      <c r="K3073" s="173"/>
    </row>
    <row r="3074" spans="1:11" x14ac:dyDescent="0.2">
      <c r="A3074" s="140"/>
      <c r="B3074" s="325"/>
      <c r="J3074" s="4"/>
      <c r="K3074" s="173"/>
    </row>
    <row r="3075" spans="1:11" x14ac:dyDescent="0.2">
      <c r="A3075" s="140"/>
      <c r="B3075" s="325"/>
      <c r="J3075" s="4"/>
      <c r="K3075" s="173"/>
    </row>
    <row r="3076" spans="1:11" x14ac:dyDescent="0.2">
      <c r="A3076" s="140"/>
      <c r="B3076" s="325"/>
      <c r="J3076" s="4"/>
      <c r="K3076" s="173"/>
    </row>
    <row r="3077" spans="1:11" x14ac:dyDescent="0.2">
      <c r="A3077" s="140"/>
      <c r="B3077" s="325"/>
      <c r="J3077" s="4"/>
      <c r="K3077" s="173"/>
    </row>
    <row r="3078" spans="1:11" x14ac:dyDescent="0.2">
      <c r="A3078" s="140"/>
      <c r="B3078" s="325"/>
      <c r="J3078" s="4"/>
      <c r="K3078" s="173"/>
    </row>
    <row r="3079" spans="1:11" x14ac:dyDescent="0.2">
      <c r="A3079" s="140"/>
      <c r="B3079" s="325"/>
      <c r="J3079" s="4"/>
      <c r="K3079" s="173"/>
    </row>
    <row r="3080" spans="1:11" x14ac:dyDescent="0.2">
      <c r="A3080" s="140"/>
      <c r="B3080" s="325"/>
      <c r="J3080" s="4"/>
      <c r="K3080" s="173"/>
    </row>
    <row r="3081" spans="1:11" x14ac:dyDescent="0.2">
      <c r="A3081" s="140"/>
      <c r="B3081" s="325"/>
      <c r="J3081" s="4"/>
      <c r="K3081" s="173"/>
    </row>
    <row r="3082" spans="1:11" x14ac:dyDescent="0.2">
      <c r="A3082" s="140"/>
      <c r="B3082" s="325"/>
      <c r="J3082" s="4"/>
      <c r="K3082" s="173"/>
    </row>
    <row r="3083" spans="1:11" x14ac:dyDescent="0.2">
      <c r="A3083" s="140"/>
      <c r="B3083" s="325"/>
      <c r="J3083" s="4"/>
      <c r="K3083" s="173"/>
    </row>
    <row r="3084" spans="1:11" x14ac:dyDescent="0.2">
      <c r="A3084" s="140"/>
      <c r="B3084" s="325"/>
      <c r="J3084" s="4"/>
      <c r="K3084" s="173"/>
    </row>
    <row r="3085" spans="1:11" x14ac:dyDescent="0.2">
      <c r="A3085" s="140"/>
      <c r="B3085" s="325"/>
      <c r="J3085" s="4"/>
      <c r="K3085" s="173"/>
    </row>
    <row r="3086" spans="1:11" x14ac:dyDescent="0.2">
      <c r="A3086" s="140"/>
      <c r="B3086" s="325"/>
      <c r="J3086" s="4"/>
      <c r="K3086" s="173"/>
    </row>
    <row r="3087" spans="1:11" x14ac:dyDescent="0.2">
      <c r="A3087" s="140"/>
      <c r="B3087" s="325"/>
      <c r="J3087" s="4"/>
      <c r="K3087" s="173"/>
    </row>
    <row r="3088" spans="1:11" x14ac:dyDescent="0.2">
      <c r="A3088" s="140"/>
      <c r="B3088" s="325"/>
      <c r="J3088" s="4"/>
      <c r="K3088" s="173"/>
    </row>
    <row r="3089" spans="1:11" x14ac:dyDescent="0.2">
      <c r="A3089" s="140"/>
      <c r="B3089" s="325"/>
      <c r="J3089" s="4"/>
      <c r="K3089" s="173"/>
    </row>
    <row r="3090" spans="1:11" x14ac:dyDescent="0.2">
      <c r="A3090" s="140"/>
      <c r="B3090" s="325"/>
      <c r="J3090" s="4"/>
      <c r="K3090" s="173"/>
    </row>
    <row r="3091" spans="1:11" x14ac:dyDescent="0.2">
      <c r="A3091" s="140"/>
      <c r="B3091" s="325"/>
      <c r="J3091" s="4"/>
      <c r="K3091" s="173"/>
    </row>
    <row r="3092" spans="1:11" x14ac:dyDescent="0.2">
      <c r="A3092" s="140"/>
      <c r="B3092" s="325"/>
      <c r="J3092" s="4"/>
      <c r="K3092" s="173"/>
    </row>
    <row r="3093" spans="1:11" x14ac:dyDescent="0.2">
      <c r="A3093" s="140"/>
      <c r="B3093" s="325"/>
      <c r="J3093" s="4"/>
      <c r="K3093" s="173"/>
    </row>
    <row r="3094" spans="1:11" x14ac:dyDescent="0.2">
      <c r="A3094" s="140"/>
      <c r="B3094" s="325"/>
      <c r="J3094" s="4"/>
      <c r="K3094" s="173"/>
    </row>
    <row r="3095" spans="1:11" x14ac:dyDescent="0.2">
      <c r="A3095" s="140"/>
      <c r="B3095" s="325"/>
      <c r="J3095" s="4"/>
      <c r="K3095" s="173"/>
    </row>
    <row r="3096" spans="1:11" x14ac:dyDescent="0.2">
      <c r="A3096" s="140"/>
      <c r="B3096" s="325"/>
      <c r="J3096" s="4"/>
      <c r="K3096" s="173"/>
    </row>
    <row r="3097" spans="1:11" x14ac:dyDescent="0.2">
      <c r="A3097" s="140"/>
      <c r="B3097" s="325"/>
      <c r="J3097" s="4"/>
      <c r="K3097" s="173"/>
    </row>
    <row r="3098" spans="1:11" x14ac:dyDescent="0.2">
      <c r="A3098" s="140"/>
      <c r="B3098" s="325"/>
      <c r="J3098" s="4"/>
      <c r="K3098" s="173"/>
    </row>
    <row r="3099" spans="1:11" x14ac:dyDescent="0.2">
      <c r="A3099" s="140"/>
      <c r="B3099" s="325"/>
      <c r="J3099" s="4"/>
      <c r="K3099" s="173"/>
    </row>
    <row r="3100" spans="1:11" x14ac:dyDescent="0.2">
      <c r="A3100" s="140"/>
      <c r="B3100" s="325"/>
      <c r="J3100" s="4"/>
      <c r="K3100" s="173"/>
    </row>
    <row r="3101" spans="1:11" x14ac:dyDescent="0.2">
      <c r="A3101" s="140"/>
      <c r="B3101" s="325"/>
      <c r="J3101" s="4"/>
      <c r="K3101" s="173"/>
    </row>
    <row r="3102" spans="1:11" x14ac:dyDescent="0.2">
      <c r="A3102" s="140"/>
      <c r="B3102" s="325"/>
      <c r="J3102" s="4"/>
      <c r="K3102" s="173"/>
    </row>
    <row r="3103" spans="1:11" x14ac:dyDescent="0.2">
      <c r="A3103" s="140"/>
      <c r="B3103" s="325"/>
      <c r="J3103" s="4"/>
      <c r="K3103" s="173"/>
    </row>
    <row r="3104" spans="1:11" x14ac:dyDescent="0.2">
      <c r="A3104" s="140"/>
      <c r="B3104" s="325"/>
      <c r="J3104" s="4"/>
      <c r="K3104" s="173"/>
    </row>
    <row r="3105" spans="1:11" x14ac:dyDescent="0.2">
      <c r="A3105" s="140"/>
      <c r="B3105" s="325"/>
      <c r="J3105" s="4"/>
      <c r="K3105" s="173"/>
    </row>
    <row r="3106" spans="1:11" x14ac:dyDescent="0.2">
      <c r="A3106" s="140"/>
      <c r="B3106" s="325"/>
      <c r="J3106" s="4"/>
      <c r="K3106" s="173"/>
    </row>
    <row r="3107" spans="1:11" x14ac:dyDescent="0.2">
      <c r="A3107" s="140"/>
      <c r="B3107" s="325"/>
      <c r="J3107" s="4"/>
      <c r="K3107" s="173"/>
    </row>
    <row r="3108" spans="1:11" x14ac:dyDescent="0.2">
      <c r="A3108" s="140"/>
      <c r="B3108" s="325"/>
      <c r="J3108" s="4"/>
      <c r="K3108" s="173"/>
    </row>
    <row r="3109" spans="1:11" x14ac:dyDescent="0.2">
      <c r="A3109" s="140"/>
      <c r="B3109" s="325"/>
      <c r="J3109" s="4"/>
      <c r="K3109" s="173"/>
    </row>
    <row r="3110" spans="1:11" x14ac:dyDescent="0.2">
      <c r="A3110" s="140"/>
      <c r="B3110" s="325"/>
      <c r="J3110" s="4"/>
      <c r="K3110" s="173"/>
    </row>
    <row r="3111" spans="1:11" x14ac:dyDescent="0.2">
      <c r="A3111" s="140"/>
      <c r="B3111" s="325"/>
      <c r="J3111" s="4"/>
      <c r="K3111" s="173"/>
    </row>
    <row r="3112" spans="1:11" x14ac:dyDescent="0.2">
      <c r="A3112" s="140"/>
      <c r="B3112" s="325"/>
      <c r="J3112" s="4"/>
      <c r="K3112" s="173"/>
    </row>
    <row r="3113" spans="1:11" x14ac:dyDescent="0.2">
      <c r="A3113" s="140"/>
      <c r="B3113" s="325"/>
      <c r="J3113" s="4"/>
      <c r="K3113" s="173"/>
    </row>
    <row r="3114" spans="1:11" x14ac:dyDescent="0.2">
      <c r="A3114" s="140"/>
      <c r="B3114" s="325"/>
      <c r="J3114" s="4"/>
      <c r="K3114" s="173"/>
    </row>
    <row r="3115" spans="1:11" x14ac:dyDescent="0.2">
      <c r="A3115" s="140"/>
      <c r="B3115" s="325"/>
      <c r="J3115" s="4"/>
      <c r="K3115" s="173"/>
    </row>
    <row r="3116" spans="1:11" x14ac:dyDescent="0.2">
      <c r="A3116" s="140"/>
      <c r="B3116" s="325"/>
      <c r="J3116" s="4"/>
      <c r="K3116" s="173"/>
    </row>
    <row r="3117" spans="1:11" x14ac:dyDescent="0.2">
      <c r="A3117" s="140"/>
      <c r="B3117" s="325"/>
      <c r="J3117" s="4"/>
      <c r="K3117" s="173"/>
    </row>
    <row r="3118" spans="1:11" x14ac:dyDescent="0.2">
      <c r="A3118" s="140"/>
      <c r="B3118" s="325"/>
      <c r="J3118" s="4"/>
      <c r="K3118" s="173"/>
    </row>
    <row r="3119" spans="1:11" x14ac:dyDescent="0.2">
      <c r="A3119" s="140"/>
      <c r="B3119" s="325"/>
      <c r="J3119" s="4"/>
      <c r="K3119" s="173"/>
    </row>
    <row r="3120" spans="1:11" x14ac:dyDescent="0.2">
      <c r="A3120" s="140"/>
      <c r="B3120" s="325"/>
      <c r="J3120" s="4"/>
      <c r="K3120" s="173"/>
    </row>
    <row r="3121" spans="1:11" x14ac:dyDescent="0.2">
      <c r="A3121" s="140"/>
      <c r="B3121" s="325"/>
      <c r="J3121" s="4"/>
      <c r="K3121" s="173"/>
    </row>
    <row r="3122" spans="1:11" x14ac:dyDescent="0.2">
      <c r="A3122" s="140"/>
      <c r="B3122" s="325"/>
      <c r="J3122" s="4"/>
      <c r="K3122" s="173"/>
    </row>
    <row r="3123" spans="1:11" x14ac:dyDescent="0.2">
      <c r="A3123" s="140"/>
      <c r="B3123" s="325"/>
      <c r="J3123" s="4"/>
      <c r="K3123" s="173"/>
    </row>
    <row r="3124" spans="1:11" x14ac:dyDescent="0.2">
      <c r="A3124" s="140"/>
      <c r="B3124" s="325"/>
      <c r="J3124" s="4"/>
      <c r="K3124" s="173"/>
    </row>
    <row r="3125" spans="1:11" x14ac:dyDescent="0.2">
      <c r="A3125" s="140"/>
      <c r="B3125" s="325"/>
      <c r="J3125" s="4"/>
      <c r="K3125" s="173"/>
    </row>
    <row r="3126" spans="1:11" x14ac:dyDescent="0.2">
      <c r="A3126" s="140"/>
      <c r="B3126" s="325"/>
      <c r="J3126" s="4"/>
      <c r="K3126" s="173"/>
    </row>
    <row r="3127" spans="1:11" x14ac:dyDescent="0.2">
      <c r="A3127" s="140"/>
      <c r="B3127" s="325"/>
      <c r="J3127" s="4"/>
      <c r="K3127" s="173"/>
    </row>
    <row r="3128" spans="1:11" x14ac:dyDescent="0.2">
      <c r="A3128" s="140"/>
      <c r="B3128" s="325"/>
      <c r="J3128" s="4"/>
      <c r="K3128" s="173"/>
    </row>
    <row r="3129" spans="1:11" x14ac:dyDescent="0.2">
      <c r="A3129" s="140"/>
      <c r="B3129" s="325"/>
      <c r="J3129" s="4"/>
      <c r="K3129" s="173"/>
    </row>
    <row r="3130" spans="1:11" x14ac:dyDescent="0.2">
      <c r="A3130" s="140"/>
      <c r="B3130" s="325"/>
      <c r="J3130" s="4"/>
      <c r="K3130" s="173"/>
    </row>
    <row r="3131" spans="1:11" x14ac:dyDescent="0.2">
      <c r="A3131" s="140"/>
      <c r="B3131" s="325"/>
      <c r="J3131" s="4"/>
      <c r="K3131" s="173"/>
    </row>
    <row r="3132" spans="1:11" x14ac:dyDescent="0.2">
      <c r="A3132" s="140"/>
      <c r="B3132" s="325"/>
      <c r="J3132" s="4"/>
      <c r="K3132" s="173"/>
    </row>
    <row r="3133" spans="1:11" x14ac:dyDescent="0.2">
      <c r="A3133" s="140"/>
      <c r="B3133" s="325"/>
      <c r="J3133" s="4"/>
      <c r="K3133" s="173"/>
    </row>
    <row r="3134" spans="1:11" x14ac:dyDescent="0.2">
      <c r="A3134" s="140"/>
      <c r="B3134" s="325"/>
      <c r="J3134" s="4"/>
      <c r="K3134" s="173"/>
    </row>
    <row r="3135" spans="1:11" x14ac:dyDescent="0.2">
      <c r="A3135" s="140"/>
      <c r="B3135" s="325"/>
      <c r="J3135" s="4"/>
      <c r="K3135" s="173"/>
    </row>
    <row r="3136" spans="1:11" x14ac:dyDescent="0.2">
      <c r="A3136" s="140"/>
      <c r="B3136" s="325"/>
      <c r="J3136" s="4"/>
      <c r="K3136" s="173"/>
    </row>
    <row r="3137" spans="1:11" x14ac:dyDescent="0.2">
      <c r="A3137" s="140"/>
      <c r="B3137" s="325"/>
      <c r="J3137" s="4"/>
      <c r="K3137" s="173"/>
    </row>
    <row r="3138" spans="1:11" x14ac:dyDescent="0.2">
      <c r="A3138" s="140"/>
      <c r="B3138" s="325"/>
      <c r="J3138" s="4"/>
      <c r="K3138" s="173"/>
    </row>
    <row r="3139" spans="1:11" x14ac:dyDescent="0.2">
      <c r="A3139" s="140"/>
      <c r="B3139" s="325"/>
      <c r="J3139" s="4"/>
      <c r="K3139" s="173"/>
    </row>
    <row r="3140" spans="1:11" x14ac:dyDescent="0.2">
      <c r="A3140" s="140"/>
      <c r="B3140" s="325"/>
      <c r="J3140" s="4"/>
      <c r="K3140" s="173"/>
    </row>
    <row r="3141" spans="1:11" x14ac:dyDescent="0.2">
      <c r="A3141" s="140"/>
      <c r="B3141" s="325"/>
      <c r="J3141" s="4"/>
      <c r="K3141" s="173"/>
    </row>
    <row r="3142" spans="1:11" x14ac:dyDescent="0.2">
      <c r="A3142" s="140"/>
      <c r="B3142" s="325"/>
      <c r="J3142" s="4"/>
      <c r="K3142" s="173"/>
    </row>
    <row r="3143" spans="1:11" x14ac:dyDescent="0.2">
      <c r="A3143" s="140"/>
      <c r="B3143" s="325"/>
      <c r="J3143" s="4"/>
      <c r="K3143" s="173"/>
    </row>
    <row r="3144" spans="1:11" x14ac:dyDescent="0.2">
      <c r="A3144" s="140"/>
      <c r="B3144" s="325"/>
      <c r="J3144" s="4"/>
      <c r="K3144" s="173"/>
    </row>
    <row r="3145" spans="1:11" x14ac:dyDescent="0.2">
      <c r="A3145" s="140"/>
      <c r="B3145" s="325"/>
      <c r="J3145" s="4"/>
      <c r="K3145" s="173"/>
    </row>
    <row r="3146" spans="1:11" x14ac:dyDescent="0.2">
      <c r="A3146" s="140"/>
      <c r="B3146" s="325"/>
      <c r="J3146" s="4"/>
      <c r="K3146" s="173"/>
    </row>
    <row r="3147" spans="1:11" x14ac:dyDescent="0.2">
      <c r="A3147" s="140"/>
      <c r="B3147" s="325"/>
      <c r="J3147" s="4"/>
      <c r="K3147" s="173"/>
    </row>
    <row r="3148" spans="1:11" x14ac:dyDescent="0.2">
      <c r="A3148" s="140"/>
      <c r="B3148" s="325"/>
      <c r="J3148" s="4"/>
      <c r="K3148" s="173"/>
    </row>
    <row r="3149" spans="1:11" x14ac:dyDescent="0.2">
      <c r="A3149" s="140"/>
      <c r="B3149" s="325"/>
      <c r="J3149" s="4"/>
      <c r="K3149" s="173"/>
    </row>
    <row r="3150" spans="1:11" x14ac:dyDescent="0.2">
      <c r="A3150" s="140"/>
      <c r="B3150" s="325"/>
      <c r="J3150" s="4"/>
      <c r="K3150" s="173"/>
    </row>
    <row r="3151" spans="1:11" x14ac:dyDescent="0.2">
      <c r="A3151" s="140"/>
      <c r="B3151" s="325"/>
      <c r="J3151" s="4"/>
      <c r="K3151" s="173"/>
    </row>
    <row r="3152" spans="1:11" x14ac:dyDescent="0.2">
      <c r="A3152" s="140"/>
      <c r="B3152" s="325"/>
      <c r="J3152" s="4"/>
      <c r="K3152" s="173"/>
    </row>
    <row r="3153" spans="1:11" x14ac:dyDescent="0.2">
      <c r="A3153" s="140"/>
      <c r="B3153" s="325"/>
      <c r="J3153" s="4"/>
      <c r="K3153" s="173"/>
    </row>
    <row r="3154" spans="1:11" x14ac:dyDescent="0.2">
      <c r="A3154" s="140"/>
      <c r="B3154" s="325"/>
      <c r="J3154" s="4"/>
      <c r="K3154" s="173"/>
    </row>
    <row r="3155" spans="1:11" x14ac:dyDescent="0.2">
      <c r="A3155" s="140"/>
      <c r="B3155" s="325"/>
      <c r="J3155" s="4"/>
      <c r="K3155" s="173"/>
    </row>
    <row r="3156" spans="1:11" x14ac:dyDescent="0.2">
      <c r="A3156" s="140"/>
      <c r="B3156" s="325"/>
      <c r="J3156" s="4"/>
      <c r="K3156" s="173"/>
    </row>
    <row r="3157" spans="1:11" x14ac:dyDescent="0.2">
      <c r="A3157" s="140"/>
      <c r="B3157" s="325"/>
      <c r="J3157" s="4"/>
      <c r="K3157" s="173"/>
    </row>
    <row r="3158" spans="1:11" x14ac:dyDescent="0.2">
      <c r="A3158" s="140"/>
      <c r="B3158" s="325"/>
      <c r="J3158" s="4"/>
      <c r="K3158" s="173"/>
    </row>
    <row r="3159" spans="1:11" x14ac:dyDescent="0.2">
      <c r="A3159" s="140"/>
      <c r="B3159" s="325"/>
      <c r="J3159" s="4"/>
      <c r="K3159" s="173"/>
    </row>
    <row r="3160" spans="1:11" x14ac:dyDescent="0.2">
      <c r="A3160" s="140"/>
      <c r="B3160" s="325"/>
      <c r="J3160" s="4"/>
      <c r="K3160" s="173"/>
    </row>
    <row r="3161" spans="1:11" x14ac:dyDescent="0.2">
      <c r="A3161" s="140"/>
      <c r="B3161" s="325"/>
      <c r="J3161" s="4"/>
      <c r="K3161" s="173"/>
    </row>
    <row r="3162" spans="1:11" x14ac:dyDescent="0.2">
      <c r="A3162" s="140"/>
      <c r="B3162" s="325"/>
      <c r="J3162" s="4"/>
      <c r="K3162" s="173"/>
    </row>
    <row r="3163" spans="1:11" x14ac:dyDescent="0.2">
      <c r="A3163" s="140"/>
      <c r="B3163" s="325"/>
      <c r="J3163" s="4"/>
      <c r="K3163" s="173"/>
    </row>
    <row r="3164" spans="1:11" x14ac:dyDescent="0.2">
      <c r="A3164" s="140"/>
      <c r="B3164" s="325"/>
      <c r="J3164" s="4"/>
      <c r="K3164" s="173"/>
    </row>
    <row r="3165" spans="1:11" x14ac:dyDescent="0.2">
      <c r="A3165" s="140"/>
      <c r="B3165" s="325"/>
      <c r="J3165" s="4"/>
      <c r="K3165" s="173"/>
    </row>
    <row r="3166" spans="1:11" x14ac:dyDescent="0.2">
      <c r="A3166" s="140"/>
      <c r="B3166" s="325"/>
      <c r="J3166" s="4"/>
      <c r="K3166" s="173"/>
    </row>
    <row r="3167" spans="1:11" x14ac:dyDescent="0.2">
      <c r="A3167" s="140"/>
      <c r="B3167" s="325"/>
      <c r="J3167" s="4"/>
      <c r="K3167" s="173"/>
    </row>
    <row r="3168" spans="1:11" x14ac:dyDescent="0.2">
      <c r="A3168" s="140"/>
      <c r="B3168" s="325"/>
      <c r="J3168" s="4"/>
      <c r="K3168" s="173"/>
    </row>
    <row r="3169" spans="1:11" x14ac:dyDescent="0.2">
      <c r="A3169" s="140"/>
      <c r="B3169" s="325"/>
      <c r="J3169" s="4"/>
      <c r="K3169" s="173"/>
    </row>
    <row r="3170" spans="1:11" x14ac:dyDescent="0.2">
      <c r="A3170" s="140"/>
      <c r="B3170" s="325"/>
      <c r="J3170" s="4"/>
      <c r="K3170" s="173"/>
    </row>
    <row r="3171" spans="1:11" x14ac:dyDescent="0.2">
      <c r="A3171" s="140"/>
      <c r="B3171" s="325"/>
      <c r="J3171" s="4"/>
      <c r="K3171" s="173"/>
    </row>
    <row r="3172" spans="1:11" x14ac:dyDescent="0.2">
      <c r="A3172" s="140"/>
      <c r="B3172" s="325"/>
      <c r="J3172" s="4"/>
      <c r="K3172" s="173"/>
    </row>
    <row r="3173" spans="1:11" x14ac:dyDescent="0.2">
      <c r="A3173" s="140"/>
      <c r="B3173" s="325"/>
      <c r="J3173" s="4"/>
      <c r="K3173" s="173"/>
    </row>
    <row r="3174" spans="1:11" x14ac:dyDescent="0.2">
      <c r="A3174" s="140"/>
      <c r="B3174" s="325"/>
      <c r="J3174" s="4"/>
      <c r="K3174" s="173"/>
    </row>
    <row r="3175" spans="1:11" x14ac:dyDescent="0.2">
      <c r="A3175" s="140"/>
      <c r="B3175" s="325"/>
      <c r="J3175" s="4"/>
      <c r="K3175" s="173"/>
    </row>
    <row r="3176" spans="1:11" x14ac:dyDescent="0.2">
      <c r="A3176" s="140"/>
      <c r="B3176" s="325"/>
      <c r="J3176" s="4"/>
      <c r="K3176" s="173"/>
    </row>
    <row r="3177" spans="1:11" x14ac:dyDescent="0.2">
      <c r="A3177" s="140"/>
      <c r="B3177" s="325"/>
      <c r="J3177" s="4"/>
      <c r="K3177" s="173"/>
    </row>
    <row r="3178" spans="1:11" x14ac:dyDescent="0.2">
      <c r="A3178" s="140"/>
      <c r="B3178" s="325"/>
      <c r="J3178" s="4"/>
      <c r="K3178" s="173"/>
    </row>
    <row r="3179" spans="1:11" x14ac:dyDescent="0.2">
      <c r="A3179" s="140"/>
      <c r="B3179" s="325"/>
      <c r="J3179" s="4"/>
      <c r="K3179" s="173"/>
    </row>
    <row r="3180" spans="1:11" x14ac:dyDescent="0.2">
      <c r="A3180" s="140"/>
      <c r="B3180" s="325"/>
      <c r="J3180" s="4"/>
      <c r="K3180" s="173"/>
    </row>
    <row r="3181" spans="1:11" x14ac:dyDescent="0.2">
      <c r="A3181" s="140"/>
      <c r="B3181" s="325"/>
      <c r="J3181" s="4"/>
      <c r="K3181" s="173"/>
    </row>
    <row r="3182" spans="1:11" x14ac:dyDescent="0.2">
      <c r="A3182" s="140"/>
      <c r="B3182" s="325"/>
      <c r="J3182" s="4"/>
      <c r="K3182" s="173"/>
    </row>
    <row r="3183" spans="1:11" x14ac:dyDescent="0.2">
      <c r="A3183" s="140"/>
      <c r="B3183" s="325"/>
      <c r="J3183" s="4"/>
      <c r="K3183" s="173"/>
    </row>
    <row r="3184" spans="1:11" x14ac:dyDescent="0.2">
      <c r="A3184" s="140"/>
      <c r="B3184" s="325"/>
      <c r="J3184" s="4"/>
      <c r="K3184" s="173"/>
    </row>
    <row r="3185" spans="1:11" x14ac:dyDescent="0.2">
      <c r="A3185" s="140"/>
      <c r="B3185" s="325"/>
      <c r="J3185" s="4"/>
      <c r="K3185" s="173"/>
    </row>
    <row r="3186" spans="1:11" x14ac:dyDescent="0.2">
      <c r="A3186" s="140"/>
      <c r="B3186" s="325"/>
      <c r="J3186" s="4"/>
      <c r="K3186" s="173"/>
    </row>
    <row r="3187" spans="1:11" x14ac:dyDescent="0.2">
      <c r="A3187" s="140"/>
      <c r="B3187" s="325"/>
      <c r="J3187" s="4"/>
      <c r="K3187" s="173"/>
    </row>
    <row r="3188" spans="1:11" x14ac:dyDescent="0.2">
      <c r="A3188" s="140"/>
      <c r="B3188" s="325"/>
      <c r="J3188" s="4"/>
      <c r="K3188" s="173"/>
    </row>
    <row r="3189" spans="1:11" x14ac:dyDescent="0.2">
      <c r="A3189" s="140"/>
      <c r="B3189" s="325"/>
      <c r="J3189" s="4"/>
      <c r="K3189" s="173"/>
    </row>
    <row r="3190" spans="1:11" x14ac:dyDescent="0.2">
      <c r="A3190" s="140"/>
      <c r="B3190" s="325"/>
      <c r="J3190" s="4"/>
      <c r="K3190" s="173"/>
    </row>
    <row r="3191" spans="1:11" x14ac:dyDescent="0.2">
      <c r="A3191" s="140"/>
      <c r="B3191" s="325"/>
      <c r="J3191" s="4"/>
      <c r="K3191" s="173"/>
    </row>
    <row r="3192" spans="1:11" x14ac:dyDescent="0.2">
      <c r="A3192" s="140"/>
      <c r="B3192" s="325"/>
      <c r="J3192" s="4"/>
      <c r="K3192" s="173"/>
    </row>
    <row r="3193" spans="1:11" x14ac:dyDescent="0.2">
      <c r="A3193" s="140"/>
      <c r="B3193" s="325"/>
      <c r="J3193" s="4"/>
      <c r="K3193" s="173"/>
    </row>
    <row r="3194" spans="1:11" x14ac:dyDescent="0.2">
      <c r="A3194" s="140"/>
      <c r="B3194" s="325"/>
      <c r="J3194" s="4"/>
      <c r="K3194" s="173"/>
    </row>
    <row r="3195" spans="1:11" x14ac:dyDescent="0.2">
      <c r="A3195" s="140"/>
      <c r="B3195" s="325"/>
      <c r="J3195" s="4"/>
      <c r="K3195" s="173"/>
    </row>
    <row r="3196" spans="1:11" x14ac:dyDescent="0.2">
      <c r="A3196" s="140"/>
      <c r="B3196" s="325"/>
      <c r="J3196" s="4"/>
      <c r="K3196" s="173"/>
    </row>
    <row r="3197" spans="1:11" x14ac:dyDescent="0.2">
      <c r="A3197" s="140"/>
      <c r="B3197" s="325"/>
      <c r="J3197" s="4"/>
      <c r="K3197" s="173"/>
    </row>
    <row r="3198" spans="1:11" x14ac:dyDescent="0.2">
      <c r="A3198" s="140"/>
      <c r="B3198" s="325"/>
      <c r="J3198" s="4"/>
      <c r="K3198" s="173"/>
    </row>
    <row r="3199" spans="1:11" x14ac:dyDescent="0.2">
      <c r="A3199" s="140"/>
      <c r="B3199" s="325"/>
      <c r="J3199" s="4"/>
      <c r="K3199" s="173"/>
    </row>
    <row r="3200" spans="1:11" x14ac:dyDescent="0.2">
      <c r="A3200" s="140"/>
      <c r="B3200" s="325"/>
      <c r="J3200" s="4"/>
      <c r="K3200" s="173"/>
    </row>
    <row r="3201" spans="1:11" x14ac:dyDescent="0.2">
      <c r="A3201" s="140"/>
      <c r="B3201" s="325"/>
      <c r="J3201" s="4"/>
      <c r="K3201" s="173"/>
    </row>
    <row r="3202" spans="1:11" x14ac:dyDescent="0.2">
      <c r="A3202" s="140"/>
      <c r="B3202" s="325"/>
      <c r="J3202" s="4"/>
      <c r="K3202" s="173"/>
    </row>
    <row r="3203" spans="1:11" x14ac:dyDescent="0.2">
      <c r="A3203" s="140"/>
      <c r="B3203" s="325"/>
      <c r="J3203" s="4"/>
      <c r="K3203" s="173"/>
    </row>
    <row r="3204" spans="1:11" x14ac:dyDescent="0.2">
      <c r="A3204" s="140"/>
      <c r="B3204" s="325"/>
      <c r="J3204" s="4"/>
      <c r="K3204" s="173"/>
    </row>
    <row r="3205" spans="1:11" x14ac:dyDescent="0.2">
      <c r="A3205" s="140"/>
      <c r="B3205" s="325"/>
      <c r="J3205" s="4"/>
      <c r="K3205" s="173"/>
    </row>
    <row r="3206" spans="1:11" x14ac:dyDescent="0.2">
      <c r="A3206" s="140"/>
      <c r="B3206" s="325"/>
      <c r="J3206" s="4"/>
      <c r="K3206" s="173"/>
    </row>
    <row r="3207" spans="1:11" x14ac:dyDescent="0.2">
      <c r="A3207" s="140"/>
      <c r="B3207" s="325"/>
      <c r="J3207" s="4"/>
      <c r="K3207" s="173"/>
    </row>
    <row r="3208" spans="1:11" x14ac:dyDescent="0.2">
      <c r="A3208" s="140"/>
      <c r="B3208" s="325"/>
      <c r="J3208" s="4"/>
      <c r="K3208" s="173"/>
    </row>
    <row r="3209" spans="1:11" x14ac:dyDescent="0.2">
      <c r="A3209" s="140"/>
      <c r="B3209" s="325"/>
      <c r="J3209" s="4"/>
      <c r="K3209" s="173"/>
    </row>
    <row r="3210" spans="1:11" x14ac:dyDescent="0.2">
      <c r="A3210" s="140"/>
      <c r="B3210" s="325"/>
      <c r="J3210" s="4"/>
      <c r="K3210" s="173"/>
    </row>
    <row r="3211" spans="1:11" x14ac:dyDescent="0.2">
      <c r="A3211" s="140"/>
      <c r="B3211" s="325"/>
      <c r="J3211" s="4"/>
      <c r="K3211" s="173"/>
    </row>
    <row r="3212" spans="1:11" x14ac:dyDescent="0.2">
      <c r="A3212" s="140"/>
      <c r="B3212" s="325"/>
      <c r="J3212" s="4"/>
      <c r="K3212" s="173"/>
    </row>
    <row r="3213" spans="1:11" x14ac:dyDescent="0.2">
      <c r="A3213" s="140"/>
      <c r="B3213" s="325"/>
      <c r="J3213" s="4"/>
      <c r="K3213" s="173"/>
    </row>
    <row r="3214" spans="1:11" x14ac:dyDescent="0.2">
      <c r="A3214" s="140"/>
      <c r="B3214" s="325"/>
      <c r="J3214" s="4"/>
      <c r="K3214" s="173"/>
    </row>
    <row r="3215" spans="1:11" x14ac:dyDescent="0.2">
      <c r="A3215" s="140"/>
      <c r="B3215" s="325"/>
      <c r="J3215" s="4"/>
      <c r="K3215" s="173"/>
    </row>
    <row r="3216" spans="1:11" x14ac:dyDescent="0.2">
      <c r="A3216" s="140"/>
      <c r="B3216" s="325"/>
      <c r="J3216" s="4"/>
      <c r="K3216" s="173"/>
    </row>
    <row r="3217" spans="1:11" x14ac:dyDescent="0.2">
      <c r="A3217" s="140"/>
      <c r="B3217" s="325"/>
      <c r="J3217" s="4"/>
      <c r="K3217" s="173"/>
    </row>
    <row r="3218" spans="1:11" x14ac:dyDescent="0.2">
      <c r="A3218" s="140"/>
      <c r="B3218" s="325"/>
      <c r="J3218" s="4"/>
      <c r="K3218" s="173"/>
    </row>
    <row r="3219" spans="1:11" x14ac:dyDescent="0.2">
      <c r="A3219" s="140"/>
      <c r="B3219" s="325"/>
      <c r="J3219" s="4"/>
      <c r="K3219" s="173"/>
    </row>
    <row r="3220" spans="1:11" x14ac:dyDescent="0.2">
      <c r="A3220" s="140"/>
      <c r="B3220" s="325"/>
      <c r="J3220" s="4"/>
      <c r="K3220" s="173"/>
    </row>
    <row r="3221" spans="1:11" x14ac:dyDescent="0.2">
      <c r="A3221" s="140"/>
      <c r="B3221" s="325"/>
      <c r="J3221" s="4"/>
      <c r="K3221" s="173"/>
    </row>
    <row r="3222" spans="1:11" x14ac:dyDescent="0.2">
      <c r="A3222" s="140"/>
      <c r="B3222" s="325"/>
      <c r="J3222" s="4"/>
      <c r="K3222" s="173"/>
    </row>
    <row r="3223" spans="1:11" x14ac:dyDescent="0.2">
      <c r="A3223" s="140"/>
      <c r="B3223" s="325"/>
      <c r="J3223" s="4"/>
      <c r="K3223" s="173"/>
    </row>
    <row r="3224" spans="1:11" x14ac:dyDescent="0.2">
      <c r="A3224" s="140"/>
      <c r="B3224" s="325"/>
      <c r="J3224" s="4"/>
      <c r="K3224" s="173"/>
    </row>
    <row r="3225" spans="1:11" x14ac:dyDescent="0.2">
      <c r="A3225" s="140"/>
      <c r="B3225" s="325"/>
      <c r="J3225" s="4"/>
      <c r="K3225" s="173"/>
    </row>
    <row r="3226" spans="1:11" x14ac:dyDescent="0.2">
      <c r="A3226" s="140"/>
      <c r="B3226" s="325"/>
      <c r="J3226" s="4"/>
      <c r="K3226" s="173"/>
    </row>
    <row r="3227" spans="1:11" x14ac:dyDescent="0.2">
      <c r="A3227" s="140"/>
      <c r="B3227" s="325"/>
      <c r="J3227" s="4"/>
      <c r="K3227" s="173"/>
    </row>
    <row r="3228" spans="1:11" x14ac:dyDescent="0.2">
      <c r="A3228" s="140"/>
      <c r="B3228" s="325"/>
      <c r="J3228" s="4"/>
      <c r="K3228" s="173"/>
    </row>
    <row r="3229" spans="1:11" x14ac:dyDescent="0.2">
      <c r="A3229" s="140"/>
      <c r="B3229" s="325"/>
      <c r="J3229" s="4"/>
      <c r="K3229" s="173"/>
    </row>
    <row r="3230" spans="1:11" x14ac:dyDescent="0.2">
      <c r="A3230" s="140"/>
      <c r="B3230" s="325"/>
      <c r="J3230" s="4"/>
      <c r="K3230" s="173"/>
    </row>
    <row r="3231" spans="1:11" x14ac:dyDescent="0.2">
      <c r="A3231" s="140"/>
      <c r="B3231" s="325"/>
      <c r="J3231" s="4"/>
      <c r="K3231" s="173"/>
    </row>
    <row r="3232" spans="1:11" x14ac:dyDescent="0.2">
      <c r="A3232" s="140"/>
      <c r="B3232" s="325"/>
      <c r="J3232" s="4"/>
      <c r="K3232" s="173"/>
    </row>
    <row r="3233" spans="1:11" x14ac:dyDescent="0.2">
      <c r="A3233" s="140"/>
      <c r="B3233" s="325"/>
      <c r="J3233" s="4"/>
      <c r="K3233" s="173"/>
    </row>
    <row r="3234" spans="1:11" x14ac:dyDescent="0.2">
      <c r="A3234" s="140"/>
      <c r="B3234" s="325"/>
      <c r="J3234" s="4"/>
      <c r="K3234" s="173"/>
    </row>
    <row r="3235" spans="1:11" x14ac:dyDescent="0.2">
      <c r="A3235" s="140"/>
      <c r="B3235" s="325"/>
      <c r="J3235" s="4"/>
      <c r="K3235" s="173"/>
    </row>
    <row r="3236" spans="1:11" x14ac:dyDescent="0.2">
      <c r="A3236" s="140"/>
      <c r="B3236" s="325"/>
      <c r="J3236" s="4"/>
      <c r="K3236" s="173"/>
    </row>
    <row r="3237" spans="1:11" x14ac:dyDescent="0.2">
      <c r="A3237" s="140"/>
      <c r="B3237" s="325"/>
      <c r="J3237" s="4"/>
      <c r="K3237" s="173"/>
    </row>
    <row r="3238" spans="1:11" x14ac:dyDescent="0.2">
      <c r="A3238" s="140"/>
      <c r="B3238" s="325"/>
      <c r="J3238" s="4"/>
      <c r="K3238" s="173"/>
    </row>
    <row r="3239" spans="1:11" x14ac:dyDescent="0.2">
      <c r="A3239" s="140"/>
      <c r="B3239" s="325"/>
      <c r="J3239" s="4"/>
      <c r="K3239" s="173"/>
    </row>
    <row r="3240" spans="1:11" x14ac:dyDescent="0.2">
      <c r="A3240" s="140"/>
      <c r="B3240" s="325"/>
      <c r="J3240" s="4"/>
      <c r="K3240" s="173"/>
    </row>
    <row r="3241" spans="1:11" x14ac:dyDescent="0.2">
      <c r="A3241" s="140"/>
      <c r="B3241" s="325"/>
      <c r="J3241" s="4"/>
      <c r="K3241" s="173"/>
    </row>
    <row r="3242" spans="1:11" x14ac:dyDescent="0.2">
      <c r="A3242" s="140"/>
      <c r="B3242" s="325"/>
      <c r="J3242" s="4"/>
      <c r="K3242" s="173"/>
    </row>
    <row r="3243" spans="1:11" x14ac:dyDescent="0.2">
      <c r="A3243" s="140"/>
      <c r="B3243" s="325"/>
      <c r="J3243" s="4"/>
      <c r="K3243" s="173"/>
    </row>
    <row r="3244" spans="1:11" x14ac:dyDescent="0.2">
      <c r="A3244" s="140"/>
      <c r="B3244" s="325"/>
      <c r="J3244" s="4"/>
      <c r="K3244" s="173"/>
    </row>
    <row r="3245" spans="1:11" x14ac:dyDescent="0.2">
      <c r="A3245" s="140"/>
      <c r="B3245" s="325"/>
      <c r="J3245" s="4"/>
      <c r="K3245" s="173"/>
    </row>
    <row r="3246" spans="1:11" x14ac:dyDescent="0.2">
      <c r="A3246" s="140"/>
      <c r="B3246" s="325"/>
      <c r="J3246" s="4"/>
      <c r="K3246" s="173"/>
    </row>
    <row r="3247" spans="1:11" x14ac:dyDescent="0.2">
      <c r="A3247" s="140"/>
      <c r="B3247" s="325"/>
      <c r="J3247" s="4"/>
      <c r="K3247" s="173"/>
    </row>
    <row r="3248" spans="1:11" x14ac:dyDescent="0.2">
      <c r="A3248" s="140"/>
      <c r="B3248" s="325"/>
      <c r="J3248" s="4"/>
      <c r="K3248" s="173"/>
    </row>
    <row r="3249" spans="1:11" x14ac:dyDescent="0.2">
      <c r="A3249" s="140"/>
      <c r="B3249" s="325"/>
      <c r="J3249" s="4"/>
      <c r="K3249" s="173"/>
    </row>
    <row r="3250" spans="1:11" x14ac:dyDescent="0.2">
      <c r="A3250" s="140"/>
      <c r="B3250" s="325"/>
      <c r="J3250" s="4"/>
      <c r="K3250" s="173"/>
    </row>
    <row r="3251" spans="1:11" x14ac:dyDescent="0.2">
      <c r="A3251" s="140"/>
      <c r="B3251" s="325"/>
      <c r="J3251" s="4"/>
      <c r="K3251" s="173"/>
    </row>
    <row r="3252" spans="1:11" x14ac:dyDescent="0.2">
      <c r="A3252" s="140"/>
      <c r="B3252" s="325"/>
      <c r="J3252" s="4"/>
      <c r="K3252" s="173"/>
    </row>
    <row r="3253" spans="1:11" x14ac:dyDescent="0.2">
      <c r="A3253" s="140"/>
      <c r="B3253" s="325"/>
      <c r="J3253" s="4"/>
      <c r="K3253" s="173"/>
    </row>
    <row r="3254" spans="1:11" x14ac:dyDescent="0.2">
      <c r="A3254" s="140"/>
      <c r="B3254" s="325"/>
      <c r="J3254" s="4"/>
      <c r="K3254" s="173"/>
    </row>
    <row r="3255" spans="1:11" x14ac:dyDescent="0.2">
      <c r="A3255" s="140"/>
      <c r="B3255" s="325"/>
      <c r="J3255" s="4"/>
      <c r="K3255" s="173"/>
    </row>
    <row r="3256" spans="1:11" x14ac:dyDescent="0.2">
      <c r="A3256" s="140"/>
      <c r="B3256" s="325"/>
      <c r="J3256" s="4"/>
      <c r="K3256" s="173"/>
    </row>
    <row r="3257" spans="1:11" x14ac:dyDescent="0.2">
      <c r="A3257" s="140"/>
      <c r="B3257" s="325"/>
      <c r="J3257" s="4"/>
      <c r="K3257" s="173"/>
    </row>
    <row r="3258" spans="1:11" x14ac:dyDescent="0.2">
      <c r="A3258" s="140"/>
      <c r="B3258" s="325"/>
      <c r="J3258" s="4"/>
      <c r="K3258" s="173"/>
    </row>
    <row r="3259" spans="1:11" x14ac:dyDescent="0.2">
      <c r="A3259" s="140"/>
      <c r="B3259" s="325"/>
      <c r="J3259" s="4"/>
      <c r="K3259" s="173"/>
    </row>
    <row r="3260" spans="1:11" x14ac:dyDescent="0.2">
      <c r="A3260" s="140"/>
      <c r="B3260" s="325"/>
      <c r="J3260" s="4"/>
      <c r="K3260" s="173"/>
    </row>
    <row r="3261" spans="1:11" x14ac:dyDescent="0.2">
      <c r="A3261" s="140"/>
      <c r="B3261" s="325"/>
      <c r="J3261" s="4"/>
      <c r="K3261" s="173"/>
    </row>
    <row r="3262" spans="1:11" x14ac:dyDescent="0.2">
      <c r="A3262" s="140"/>
      <c r="B3262" s="325"/>
      <c r="J3262" s="4"/>
      <c r="K3262" s="173"/>
    </row>
    <row r="3263" spans="1:11" x14ac:dyDescent="0.2">
      <c r="A3263" s="140"/>
      <c r="B3263" s="325"/>
      <c r="J3263" s="4"/>
      <c r="K3263" s="173"/>
    </row>
    <row r="3264" spans="1:11" x14ac:dyDescent="0.2">
      <c r="A3264" s="140"/>
      <c r="B3264" s="325"/>
      <c r="J3264" s="4"/>
      <c r="K3264" s="173"/>
    </row>
    <row r="3265" spans="1:11" x14ac:dyDescent="0.2">
      <c r="A3265" s="140"/>
      <c r="B3265" s="325"/>
      <c r="J3265" s="4"/>
      <c r="K3265" s="173"/>
    </row>
    <row r="3266" spans="1:11" x14ac:dyDescent="0.2">
      <c r="A3266" s="140"/>
      <c r="B3266" s="325"/>
      <c r="J3266" s="4"/>
      <c r="K3266" s="173"/>
    </row>
    <row r="3267" spans="1:11" x14ac:dyDescent="0.2">
      <c r="A3267" s="140"/>
      <c r="B3267" s="325"/>
      <c r="J3267" s="4"/>
      <c r="K3267" s="173"/>
    </row>
    <row r="3268" spans="1:11" x14ac:dyDescent="0.2">
      <c r="A3268" s="140"/>
      <c r="B3268" s="325"/>
      <c r="J3268" s="4"/>
      <c r="K3268" s="173"/>
    </row>
    <row r="3269" spans="1:11" x14ac:dyDescent="0.2">
      <c r="A3269" s="140"/>
      <c r="B3269" s="325"/>
      <c r="J3269" s="4"/>
      <c r="K3269" s="173"/>
    </row>
    <row r="3270" spans="1:11" x14ac:dyDescent="0.2">
      <c r="A3270" s="140"/>
      <c r="B3270" s="325"/>
      <c r="J3270" s="4"/>
      <c r="K3270" s="173"/>
    </row>
    <row r="3271" spans="1:11" x14ac:dyDescent="0.2">
      <c r="A3271" s="140"/>
      <c r="B3271" s="325"/>
      <c r="J3271" s="4"/>
      <c r="K3271" s="173"/>
    </row>
    <row r="3272" spans="1:11" x14ac:dyDescent="0.2">
      <c r="A3272" s="140"/>
      <c r="B3272" s="325"/>
      <c r="J3272" s="4"/>
      <c r="K3272" s="173"/>
    </row>
    <row r="3273" spans="1:11" x14ac:dyDescent="0.2">
      <c r="A3273" s="140"/>
      <c r="B3273" s="325"/>
      <c r="J3273" s="4"/>
      <c r="K3273" s="173"/>
    </row>
    <row r="3274" spans="1:11" x14ac:dyDescent="0.2">
      <c r="A3274" s="140"/>
      <c r="B3274" s="325"/>
      <c r="J3274" s="4"/>
      <c r="K3274" s="173"/>
    </row>
    <row r="3275" spans="1:11" x14ac:dyDescent="0.2">
      <c r="A3275" s="140"/>
      <c r="B3275" s="325"/>
      <c r="J3275" s="4"/>
      <c r="K3275" s="173"/>
    </row>
    <row r="3276" spans="1:11" x14ac:dyDescent="0.2">
      <c r="A3276" s="140"/>
      <c r="B3276" s="325"/>
      <c r="J3276" s="4"/>
      <c r="K3276" s="173"/>
    </row>
    <row r="3277" spans="1:11" x14ac:dyDescent="0.2">
      <c r="A3277" s="140"/>
      <c r="B3277" s="325"/>
      <c r="J3277" s="4"/>
      <c r="K3277" s="173"/>
    </row>
    <row r="3278" spans="1:11" x14ac:dyDescent="0.2">
      <c r="A3278" s="140"/>
      <c r="B3278" s="325"/>
      <c r="J3278" s="4"/>
      <c r="K3278" s="173"/>
    </row>
    <row r="3279" spans="1:11" x14ac:dyDescent="0.2">
      <c r="A3279" s="140"/>
      <c r="B3279" s="325"/>
      <c r="J3279" s="4"/>
      <c r="K3279" s="173"/>
    </row>
    <row r="3280" spans="1:11" x14ac:dyDescent="0.2">
      <c r="A3280" s="140"/>
      <c r="B3280" s="325"/>
      <c r="J3280" s="4"/>
      <c r="K3280" s="173"/>
    </row>
    <row r="3281" spans="1:11" x14ac:dyDescent="0.2">
      <c r="A3281" s="140"/>
      <c r="B3281" s="325"/>
      <c r="J3281" s="4"/>
      <c r="K3281" s="173"/>
    </row>
    <row r="3282" spans="1:11" x14ac:dyDescent="0.2">
      <c r="A3282" s="140"/>
      <c r="B3282" s="325"/>
      <c r="J3282" s="4"/>
      <c r="K3282" s="173"/>
    </row>
    <row r="3283" spans="1:11" x14ac:dyDescent="0.2">
      <c r="A3283" s="140"/>
      <c r="B3283" s="325"/>
      <c r="J3283" s="4"/>
      <c r="K3283" s="173"/>
    </row>
    <row r="3284" spans="1:11" x14ac:dyDescent="0.2">
      <c r="A3284" s="140"/>
      <c r="B3284" s="325"/>
      <c r="J3284" s="4"/>
      <c r="K3284" s="173"/>
    </row>
    <row r="3285" spans="1:11" x14ac:dyDescent="0.2">
      <c r="A3285" s="140"/>
      <c r="B3285" s="325"/>
      <c r="J3285" s="4"/>
      <c r="K3285" s="173"/>
    </row>
    <row r="3286" spans="1:11" x14ac:dyDescent="0.2">
      <c r="A3286" s="140"/>
      <c r="B3286" s="325"/>
      <c r="J3286" s="4"/>
      <c r="K3286" s="173"/>
    </row>
    <row r="3287" spans="1:11" x14ac:dyDescent="0.2">
      <c r="A3287" s="140"/>
      <c r="B3287" s="325"/>
      <c r="J3287" s="4"/>
      <c r="K3287" s="173"/>
    </row>
    <row r="3288" spans="1:11" x14ac:dyDescent="0.2">
      <c r="A3288" s="140"/>
      <c r="B3288" s="325"/>
      <c r="J3288" s="4"/>
      <c r="K3288" s="173"/>
    </row>
    <row r="3289" spans="1:11" x14ac:dyDescent="0.2">
      <c r="A3289" s="140"/>
      <c r="B3289" s="325"/>
      <c r="J3289" s="4"/>
      <c r="K3289" s="173"/>
    </row>
    <row r="3290" spans="1:11" x14ac:dyDescent="0.2">
      <c r="A3290" s="140"/>
      <c r="B3290" s="325"/>
      <c r="J3290" s="4"/>
      <c r="K3290" s="173"/>
    </row>
    <row r="3291" spans="1:11" x14ac:dyDescent="0.2">
      <c r="A3291" s="140"/>
      <c r="B3291" s="325"/>
      <c r="J3291" s="4"/>
      <c r="K3291" s="173"/>
    </row>
    <row r="3292" spans="1:11" x14ac:dyDescent="0.2">
      <c r="A3292" s="140"/>
      <c r="B3292" s="325"/>
      <c r="J3292" s="4"/>
      <c r="K3292" s="173"/>
    </row>
    <row r="3293" spans="1:11" x14ac:dyDescent="0.2">
      <c r="A3293" s="140"/>
      <c r="B3293" s="325"/>
      <c r="J3293" s="4"/>
      <c r="K3293" s="173"/>
    </row>
    <row r="3294" spans="1:11" x14ac:dyDescent="0.2">
      <c r="A3294" s="140"/>
      <c r="B3294" s="325"/>
      <c r="J3294" s="4"/>
      <c r="K3294" s="173"/>
    </row>
    <row r="3295" spans="1:11" x14ac:dyDescent="0.2">
      <c r="A3295" s="140"/>
      <c r="B3295" s="325"/>
      <c r="J3295" s="4"/>
      <c r="K3295" s="173"/>
    </row>
    <row r="3296" spans="1:11" x14ac:dyDescent="0.2">
      <c r="A3296" s="140"/>
      <c r="B3296" s="325"/>
      <c r="J3296" s="4"/>
      <c r="K3296" s="173"/>
    </row>
    <row r="3297" spans="1:11" x14ac:dyDescent="0.2">
      <c r="A3297" s="140"/>
      <c r="B3297" s="325"/>
      <c r="J3297" s="4"/>
      <c r="K3297" s="173"/>
    </row>
    <row r="3298" spans="1:11" x14ac:dyDescent="0.2">
      <c r="A3298" s="140"/>
      <c r="B3298" s="325"/>
      <c r="J3298" s="4"/>
      <c r="K3298" s="173"/>
    </row>
    <row r="3299" spans="1:11" x14ac:dyDescent="0.2">
      <c r="A3299" s="140"/>
      <c r="B3299" s="325"/>
      <c r="J3299" s="4"/>
      <c r="K3299" s="173"/>
    </row>
    <row r="3300" spans="1:11" x14ac:dyDescent="0.2">
      <c r="A3300" s="140"/>
      <c r="B3300" s="325"/>
      <c r="J3300" s="4"/>
      <c r="K3300" s="173"/>
    </row>
    <row r="3301" spans="1:11" x14ac:dyDescent="0.2">
      <c r="A3301" s="140"/>
      <c r="B3301" s="325"/>
      <c r="J3301" s="4"/>
      <c r="K3301" s="173"/>
    </row>
    <row r="3302" spans="1:11" x14ac:dyDescent="0.2">
      <c r="A3302" s="140"/>
      <c r="B3302" s="325"/>
      <c r="J3302" s="4"/>
      <c r="K3302" s="173"/>
    </row>
    <row r="3303" spans="1:11" x14ac:dyDescent="0.2">
      <c r="A3303" s="140"/>
      <c r="B3303" s="325"/>
      <c r="J3303" s="4"/>
      <c r="K3303" s="173"/>
    </row>
    <row r="3304" spans="1:11" x14ac:dyDescent="0.2">
      <c r="A3304" s="140"/>
      <c r="B3304" s="325"/>
      <c r="J3304" s="4"/>
      <c r="K3304" s="173"/>
    </row>
    <row r="3305" spans="1:11" x14ac:dyDescent="0.2">
      <c r="A3305" s="140"/>
      <c r="B3305" s="325"/>
      <c r="J3305" s="4"/>
      <c r="K3305" s="173"/>
    </row>
    <row r="3306" spans="1:11" x14ac:dyDescent="0.2">
      <c r="A3306" s="140"/>
      <c r="B3306" s="325"/>
      <c r="J3306" s="4"/>
      <c r="K3306" s="173"/>
    </row>
    <row r="3307" spans="1:11" x14ac:dyDescent="0.2">
      <c r="A3307" s="140"/>
      <c r="B3307" s="325"/>
      <c r="J3307" s="4"/>
      <c r="K3307" s="173"/>
    </row>
    <row r="3308" spans="1:11" x14ac:dyDescent="0.2">
      <c r="A3308" s="140"/>
      <c r="B3308" s="325"/>
      <c r="J3308" s="4"/>
      <c r="K3308" s="173"/>
    </row>
    <row r="3309" spans="1:11" x14ac:dyDescent="0.2">
      <c r="A3309" s="140"/>
      <c r="B3309" s="325"/>
      <c r="J3309" s="4"/>
      <c r="K3309" s="173"/>
    </row>
    <row r="3310" spans="1:11" x14ac:dyDescent="0.2">
      <c r="A3310" s="140"/>
      <c r="B3310" s="325"/>
      <c r="J3310" s="4"/>
      <c r="K3310" s="173"/>
    </row>
    <row r="3311" spans="1:11" x14ac:dyDescent="0.2">
      <c r="A3311" s="140"/>
      <c r="B3311" s="325"/>
      <c r="J3311" s="4"/>
      <c r="K3311" s="173"/>
    </row>
    <row r="3312" spans="1:11" x14ac:dyDescent="0.2">
      <c r="A3312" s="140"/>
      <c r="B3312" s="325"/>
      <c r="J3312" s="4"/>
      <c r="K3312" s="173"/>
    </row>
    <row r="3313" spans="1:11" x14ac:dyDescent="0.2">
      <c r="A3313" s="140"/>
      <c r="B3313" s="325"/>
      <c r="J3313" s="4"/>
      <c r="K3313" s="173"/>
    </row>
    <row r="3314" spans="1:11" x14ac:dyDescent="0.2">
      <c r="A3314" s="140"/>
      <c r="B3314" s="325"/>
      <c r="J3314" s="4"/>
      <c r="K3314" s="173"/>
    </row>
    <row r="3315" spans="1:11" x14ac:dyDescent="0.2">
      <c r="A3315" s="140"/>
      <c r="B3315" s="325"/>
      <c r="J3315" s="4"/>
      <c r="K3315" s="173"/>
    </row>
    <row r="3316" spans="1:11" x14ac:dyDescent="0.2">
      <c r="A3316" s="140"/>
      <c r="B3316" s="325"/>
      <c r="J3316" s="4"/>
      <c r="K3316" s="173"/>
    </row>
    <row r="3317" spans="1:11" x14ac:dyDescent="0.2">
      <c r="A3317" s="140"/>
      <c r="B3317" s="325"/>
      <c r="J3317" s="4"/>
      <c r="K3317" s="173"/>
    </row>
    <row r="3318" spans="1:11" x14ac:dyDescent="0.2">
      <c r="A3318" s="140"/>
      <c r="B3318" s="325"/>
      <c r="J3318" s="4"/>
      <c r="K3318" s="173"/>
    </row>
    <row r="3319" spans="1:11" x14ac:dyDescent="0.2">
      <c r="A3319" s="140"/>
      <c r="B3319" s="325"/>
      <c r="J3319" s="4"/>
      <c r="K3319" s="173"/>
    </row>
    <row r="3320" spans="1:11" x14ac:dyDescent="0.2">
      <c r="A3320" s="140"/>
      <c r="B3320" s="325"/>
      <c r="J3320" s="4"/>
      <c r="K3320" s="173"/>
    </row>
    <row r="3321" spans="1:11" x14ac:dyDescent="0.2">
      <c r="A3321" s="140"/>
      <c r="B3321" s="325"/>
      <c r="J3321" s="4"/>
      <c r="K3321" s="173"/>
    </row>
    <row r="3322" spans="1:11" x14ac:dyDescent="0.2">
      <c r="A3322" s="140"/>
      <c r="B3322" s="325"/>
      <c r="J3322" s="4"/>
      <c r="K3322" s="173"/>
    </row>
    <row r="3323" spans="1:11" x14ac:dyDescent="0.2">
      <c r="A3323" s="140"/>
      <c r="B3323" s="325"/>
      <c r="J3323" s="4"/>
      <c r="K3323" s="173"/>
    </row>
    <row r="3324" spans="1:11" x14ac:dyDescent="0.2">
      <c r="A3324" s="140"/>
      <c r="B3324" s="325"/>
      <c r="J3324" s="4"/>
      <c r="K3324" s="173"/>
    </row>
    <row r="3325" spans="1:11" x14ac:dyDescent="0.2">
      <c r="A3325" s="140"/>
      <c r="B3325" s="325"/>
      <c r="J3325" s="4"/>
      <c r="K3325" s="173"/>
    </row>
    <row r="3326" spans="1:11" x14ac:dyDescent="0.2">
      <c r="A3326" s="140"/>
      <c r="B3326" s="325"/>
      <c r="J3326" s="4"/>
      <c r="K3326" s="173"/>
    </row>
    <row r="3327" spans="1:11" x14ac:dyDescent="0.2">
      <c r="A3327" s="140"/>
      <c r="B3327" s="325"/>
      <c r="J3327" s="4"/>
      <c r="K3327" s="173"/>
    </row>
    <row r="3328" spans="1:11" x14ac:dyDescent="0.2">
      <c r="A3328" s="140"/>
      <c r="B3328" s="325"/>
      <c r="J3328" s="4"/>
      <c r="K3328" s="173"/>
    </row>
    <row r="3329" spans="1:11" x14ac:dyDescent="0.2">
      <c r="A3329" s="140"/>
      <c r="B3329" s="325"/>
      <c r="J3329" s="4"/>
      <c r="K3329" s="173"/>
    </row>
    <row r="3330" spans="1:11" x14ac:dyDescent="0.2">
      <c r="A3330" s="140"/>
      <c r="B3330" s="325"/>
      <c r="J3330" s="4"/>
      <c r="K3330" s="173"/>
    </row>
    <row r="3331" spans="1:11" x14ac:dyDescent="0.2">
      <c r="A3331" s="140"/>
      <c r="B3331" s="325"/>
      <c r="J3331" s="4"/>
      <c r="K3331" s="173"/>
    </row>
    <row r="3332" spans="1:11" x14ac:dyDescent="0.2">
      <c r="A3332" s="140"/>
      <c r="B3332" s="325"/>
      <c r="J3332" s="4"/>
      <c r="K3332" s="173"/>
    </row>
    <row r="3333" spans="1:11" x14ac:dyDescent="0.2">
      <c r="A3333" s="140"/>
      <c r="B3333" s="325"/>
      <c r="J3333" s="4"/>
      <c r="K3333" s="173"/>
    </row>
    <row r="3334" spans="1:11" x14ac:dyDescent="0.2">
      <c r="A3334" s="140"/>
      <c r="B3334" s="325"/>
      <c r="J3334" s="4"/>
      <c r="K3334" s="173"/>
    </row>
    <row r="3335" spans="1:11" x14ac:dyDescent="0.2">
      <c r="A3335" s="140"/>
      <c r="B3335" s="325"/>
      <c r="J3335" s="4"/>
      <c r="K3335" s="173"/>
    </row>
    <row r="3336" spans="1:11" x14ac:dyDescent="0.2">
      <c r="A3336" s="140"/>
      <c r="B3336" s="325"/>
      <c r="J3336" s="4"/>
      <c r="K3336" s="173"/>
    </row>
    <row r="3337" spans="1:11" x14ac:dyDescent="0.2">
      <c r="A3337" s="140"/>
      <c r="B3337" s="325"/>
      <c r="J3337" s="4"/>
      <c r="K3337" s="173"/>
    </row>
    <row r="3338" spans="1:11" x14ac:dyDescent="0.2">
      <c r="A3338" s="140"/>
      <c r="B3338" s="325"/>
      <c r="J3338" s="4"/>
      <c r="K3338" s="173"/>
    </row>
    <row r="3339" spans="1:11" x14ac:dyDescent="0.2">
      <c r="A3339" s="140"/>
      <c r="B3339" s="325"/>
      <c r="J3339" s="4"/>
      <c r="K3339" s="173"/>
    </row>
    <row r="3340" spans="1:11" x14ac:dyDescent="0.2">
      <c r="A3340" s="140"/>
      <c r="B3340" s="325"/>
      <c r="J3340" s="4"/>
      <c r="K3340" s="173"/>
    </row>
    <row r="3341" spans="1:11" x14ac:dyDescent="0.2">
      <c r="A3341" s="140"/>
      <c r="B3341" s="325"/>
      <c r="J3341" s="4"/>
      <c r="K3341" s="173"/>
    </row>
    <row r="3342" spans="1:11" x14ac:dyDescent="0.2">
      <c r="A3342" s="140"/>
      <c r="B3342" s="325"/>
      <c r="J3342" s="4"/>
      <c r="K3342" s="173"/>
    </row>
    <row r="3343" spans="1:11" x14ac:dyDescent="0.2">
      <c r="A3343" s="140"/>
      <c r="B3343" s="325"/>
      <c r="J3343" s="4"/>
      <c r="K3343" s="173"/>
    </row>
    <row r="3344" spans="1:11" x14ac:dyDescent="0.2">
      <c r="A3344" s="140"/>
      <c r="B3344" s="325"/>
      <c r="J3344" s="4"/>
      <c r="K3344" s="173"/>
    </row>
    <row r="3345" spans="1:11" x14ac:dyDescent="0.2">
      <c r="A3345" s="140"/>
      <c r="B3345" s="325"/>
      <c r="J3345" s="4"/>
      <c r="K3345" s="173"/>
    </row>
    <row r="3346" spans="1:11" x14ac:dyDescent="0.2">
      <c r="A3346" s="140"/>
      <c r="B3346" s="325"/>
      <c r="J3346" s="4"/>
      <c r="K3346" s="173"/>
    </row>
    <row r="3347" spans="1:11" x14ac:dyDescent="0.2">
      <c r="A3347" s="140"/>
      <c r="B3347" s="325"/>
      <c r="J3347" s="4"/>
      <c r="K3347" s="173"/>
    </row>
    <row r="3348" spans="1:11" x14ac:dyDescent="0.2">
      <c r="A3348" s="140"/>
      <c r="B3348" s="325"/>
      <c r="J3348" s="4"/>
      <c r="K3348" s="173"/>
    </row>
    <row r="3349" spans="1:11" x14ac:dyDescent="0.2">
      <c r="A3349" s="140"/>
      <c r="B3349" s="325"/>
      <c r="J3349" s="4"/>
      <c r="K3349" s="173"/>
    </row>
    <row r="3350" spans="1:11" x14ac:dyDescent="0.2">
      <c r="A3350" s="140"/>
      <c r="B3350" s="325"/>
      <c r="J3350" s="4"/>
      <c r="K3350" s="173"/>
    </row>
    <row r="3351" spans="1:11" x14ac:dyDescent="0.2">
      <c r="A3351" s="140"/>
      <c r="B3351" s="325"/>
      <c r="J3351" s="4"/>
      <c r="K3351" s="173"/>
    </row>
    <row r="3352" spans="1:11" x14ac:dyDescent="0.2">
      <c r="A3352" s="140"/>
      <c r="B3352" s="325"/>
      <c r="J3352" s="4"/>
      <c r="K3352" s="173"/>
    </row>
    <row r="3353" spans="1:11" x14ac:dyDescent="0.2">
      <c r="A3353" s="140"/>
      <c r="B3353" s="325"/>
      <c r="J3353" s="4"/>
      <c r="K3353" s="173"/>
    </row>
    <row r="3354" spans="1:11" x14ac:dyDescent="0.2">
      <c r="A3354" s="140"/>
      <c r="B3354" s="325"/>
      <c r="J3354" s="4"/>
      <c r="K3354" s="173"/>
    </row>
    <row r="3355" spans="1:11" x14ac:dyDescent="0.2">
      <c r="A3355" s="140"/>
      <c r="B3355" s="325"/>
      <c r="J3355" s="4"/>
      <c r="K3355" s="173"/>
    </row>
    <row r="3356" spans="1:11" x14ac:dyDescent="0.2">
      <c r="A3356" s="140"/>
      <c r="B3356" s="325"/>
      <c r="J3356" s="4"/>
      <c r="K3356" s="173"/>
    </row>
    <row r="3357" spans="1:11" x14ac:dyDescent="0.2">
      <c r="A3357" s="140"/>
      <c r="B3357" s="325"/>
      <c r="J3357" s="4"/>
      <c r="K3357" s="173"/>
    </row>
    <row r="3358" spans="1:11" x14ac:dyDescent="0.2">
      <c r="A3358" s="140"/>
      <c r="B3358" s="325"/>
      <c r="J3358" s="4"/>
      <c r="K3358" s="173"/>
    </row>
    <row r="3359" spans="1:11" x14ac:dyDescent="0.2">
      <c r="A3359" s="140"/>
      <c r="B3359" s="325"/>
      <c r="J3359" s="4"/>
      <c r="K3359" s="173"/>
    </row>
    <row r="3360" spans="1:11" x14ac:dyDescent="0.2">
      <c r="A3360" s="140"/>
      <c r="B3360" s="325"/>
      <c r="J3360" s="4"/>
      <c r="K3360" s="173"/>
    </row>
    <row r="3361" spans="1:11" x14ac:dyDescent="0.2">
      <c r="A3361" s="140"/>
      <c r="B3361" s="325"/>
      <c r="J3361" s="4"/>
      <c r="K3361" s="173"/>
    </row>
    <row r="3362" spans="1:11" x14ac:dyDescent="0.2">
      <c r="A3362" s="140"/>
      <c r="B3362" s="325"/>
      <c r="J3362" s="4"/>
      <c r="K3362" s="173"/>
    </row>
    <row r="3363" spans="1:11" x14ac:dyDescent="0.2">
      <c r="A3363" s="140"/>
      <c r="B3363" s="325"/>
      <c r="J3363" s="4"/>
      <c r="K3363" s="173"/>
    </row>
    <row r="3364" spans="1:11" x14ac:dyDescent="0.2">
      <c r="A3364" s="140"/>
      <c r="B3364" s="325"/>
      <c r="J3364" s="4"/>
      <c r="K3364" s="173"/>
    </row>
    <row r="3365" spans="1:11" x14ac:dyDescent="0.2">
      <c r="A3365" s="140"/>
      <c r="B3365" s="325"/>
      <c r="J3365" s="4"/>
      <c r="K3365" s="173"/>
    </row>
    <row r="3366" spans="1:11" x14ac:dyDescent="0.2">
      <c r="A3366" s="140"/>
      <c r="B3366" s="325"/>
      <c r="J3366" s="4"/>
      <c r="K3366" s="173"/>
    </row>
    <row r="3367" spans="1:11" x14ac:dyDescent="0.2">
      <c r="A3367" s="140"/>
      <c r="B3367" s="325"/>
      <c r="J3367" s="4"/>
      <c r="K3367" s="173"/>
    </row>
    <row r="3368" spans="1:11" x14ac:dyDescent="0.2">
      <c r="A3368" s="140"/>
      <c r="B3368" s="325"/>
      <c r="J3368" s="4"/>
      <c r="K3368" s="173"/>
    </row>
    <row r="3369" spans="1:11" x14ac:dyDescent="0.2">
      <c r="A3369" s="140"/>
      <c r="B3369" s="325"/>
      <c r="J3369" s="4"/>
      <c r="K3369" s="173"/>
    </row>
    <row r="3370" spans="1:11" x14ac:dyDescent="0.2">
      <c r="A3370" s="140"/>
      <c r="B3370" s="325"/>
      <c r="J3370" s="4"/>
      <c r="K3370" s="173"/>
    </row>
    <row r="3371" spans="1:11" x14ac:dyDescent="0.2">
      <c r="A3371" s="140"/>
      <c r="B3371" s="325"/>
      <c r="J3371" s="4"/>
      <c r="K3371" s="173"/>
    </row>
    <row r="3372" spans="1:11" x14ac:dyDescent="0.2">
      <c r="A3372" s="140"/>
      <c r="B3372" s="325"/>
      <c r="J3372" s="4"/>
      <c r="K3372" s="173"/>
    </row>
    <row r="3373" spans="1:11" x14ac:dyDescent="0.2">
      <c r="A3373" s="140"/>
      <c r="B3373" s="325"/>
      <c r="J3373" s="4"/>
      <c r="K3373" s="173"/>
    </row>
    <row r="3374" spans="1:11" x14ac:dyDescent="0.2">
      <c r="A3374" s="140"/>
      <c r="B3374" s="325"/>
      <c r="J3374" s="4"/>
      <c r="K3374" s="173"/>
    </row>
    <row r="3375" spans="1:11" x14ac:dyDescent="0.2">
      <c r="A3375" s="140"/>
      <c r="B3375" s="325"/>
      <c r="J3375" s="4"/>
      <c r="K3375" s="173"/>
    </row>
    <row r="3376" spans="1:11" x14ac:dyDescent="0.2">
      <c r="A3376" s="140"/>
      <c r="B3376" s="325"/>
      <c r="J3376" s="4"/>
      <c r="K3376" s="173"/>
    </row>
    <row r="3377" spans="1:11" x14ac:dyDescent="0.2">
      <c r="A3377" s="140"/>
      <c r="B3377" s="325"/>
      <c r="J3377" s="4"/>
      <c r="K3377" s="173"/>
    </row>
    <row r="3378" spans="1:11" x14ac:dyDescent="0.2">
      <c r="A3378" s="140"/>
      <c r="B3378" s="325"/>
      <c r="J3378" s="4"/>
      <c r="K3378" s="173"/>
    </row>
    <row r="3379" spans="1:11" x14ac:dyDescent="0.2">
      <c r="A3379" s="140"/>
      <c r="B3379" s="325"/>
      <c r="J3379" s="4"/>
      <c r="K3379" s="173"/>
    </row>
    <row r="3380" spans="1:11" x14ac:dyDescent="0.2">
      <c r="A3380" s="140"/>
      <c r="B3380" s="325"/>
      <c r="J3380" s="4"/>
      <c r="K3380" s="173"/>
    </row>
    <row r="3381" spans="1:11" x14ac:dyDescent="0.2">
      <c r="A3381" s="140"/>
      <c r="B3381" s="325"/>
      <c r="J3381" s="4"/>
      <c r="K3381" s="173"/>
    </row>
    <row r="3382" spans="1:11" x14ac:dyDescent="0.2">
      <c r="A3382" s="140"/>
      <c r="B3382" s="325"/>
      <c r="J3382" s="4"/>
      <c r="K3382" s="173"/>
    </row>
    <row r="3383" spans="1:11" x14ac:dyDescent="0.2">
      <c r="A3383" s="140"/>
      <c r="B3383" s="325"/>
      <c r="J3383" s="4"/>
      <c r="K3383" s="173"/>
    </row>
    <row r="3384" spans="1:11" x14ac:dyDescent="0.2">
      <c r="A3384" s="140"/>
      <c r="B3384" s="325"/>
      <c r="J3384" s="4"/>
      <c r="K3384" s="173"/>
    </row>
    <row r="3385" spans="1:11" x14ac:dyDescent="0.2">
      <c r="A3385" s="140"/>
      <c r="B3385" s="325"/>
      <c r="J3385" s="4"/>
      <c r="K3385" s="173"/>
    </row>
    <row r="3386" spans="1:11" x14ac:dyDescent="0.2">
      <c r="A3386" s="140"/>
      <c r="B3386" s="325"/>
      <c r="J3386" s="4"/>
      <c r="K3386" s="173"/>
    </row>
    <row r="3387" spans="1:11" x14ac:dyDescent="0.2">
      <c r="A3387" s="140"/>
      <c r="B3387" s="325"/>
      <c r="J3387" s="4"/>
      <c r="K3387" s="173"/>
    </row>
    <row r="3388" spans="1:11" x14ac:dyDescent="0.2">
      <c r="A3388" s="140"/>
      <c r="B3388" s="325"/>
      <c r="J3388" s="4"/>
      <c r="K3388" s="173"/>
    </row>
    <row r="3389" spans="1:11" x14ac:dyDescent="0.2">
      <c r="A3389" s="140"/>
      <c r="B3389" s="325"/>
      <c r="J3389" s="4"/>
      <c r="K3389" s="173"/>
    </row>
    <row r="3390" spans="1:11" x14ac:dyDescent="0.2">
      <c r="A3390" s="140"/>
      <c r="B3390" s="325"/>
      <c r="J3390" s="4"/>
      <c r="K3390" s="173"/>
    </row>
    <row r="3391" spans="1:11" x14ac:dyDescent="0.2">
      <c r="A3391" s="140"/>
      <c r="B3391" s="325"/>
      <c r="J3391" s="4"/>
      <c r="K3391" s="173"/>
    </row>
    <row r="3392" spans="1:11" x14ac:dyDescent="0.2">
      <c r="A3392" s="140"/>
      <c r="B3392" s="325"/>
      <c r="J3392" s="4"/>
      <c r="K3392" s="173"/>
    </row>
    <row r="3393" spans="1:11" x14ac:dyDescent="0.2">
      <c r="A3393" s="140"/>
      <c r="B3393" s="325"/>
      <c r="J3393" s="4"/>
      <c r="K3393" s="173"/>
    </row>
    <row r="3394" spans="1:11" x14ac:dyDescent="0.2">
      <c r="A3394" s="140"/>
      <c r="B3394" s="325"/>
      <c r="J3394" s="4"/>
      <c r="K3394" s="173"/>
    </row>
    <row r="3395" spans="1:11" x14ac:dyDescent="0.2">
      <c r="A3395" s="140"/>
      <c r="B3395" s="325"/>
      <c r="J3395" s="4"/>
      <c r="K3395" s="173"/>
    </row>
    <row r="3396" spans="1:11" x14ac:dyDescent="0.2">
      <c r="A3396" s="140"/>
      <c r="B3396" s="325"/>
      <c r="J3396" s="4"/>
      <c r="K3396" s="173"/>
    </row>
    <row r="3397" spans="1:11" x14ac:dyDescent="0.2">
      <c r="A3397" s="140"/>
      <c r="B3397" s="325"/>
      <c r="J3397" s="4"/>
      <c r="K3397" s="173"/>
    </row>
    <row r="3398" spans="1:11" x14ac:dyDescent="0.2">
      <c r="A3398" s="140"/>
      <c r="B3398" s="325"/>
      <c r="J3398" s="4"/>
      <c r="K3398" s="173"/>
    </row>
    <row r="3399" spans="1:11" x14ac:dyDescent="0.2">
      <c r="A3399" s="140"/>
      <c r="B3399" s="325"/>
      <c r="J3399" s="4"/>
      <c r="K3399" s="173"/>
    </row>
    <row r="3400" spans="1:11" x14ac:dyDescent="0.2">
      <c r="A3400" s="140"/>
      <c r="B3400" s="325"/>
      <c r="J3400" s="4"/>
      <c r="K3400" s="173"/>
    </row>
    <row r="3401" spans="1:11" x14ac:dyDescent="0.2">
      <c r="A3401" s="140"/>
      <c r="B3401" s="325"/>
      <c r="J3401" s="4"/>
      <c r="K3401" s="173"/>
    </row>
    <row r="3402" spans="1:11" x14ac:dyDescent="0.2">
      <c r="A3402" s="140"/>
      <c r="B3402" s="325"/>
      <c r="J3402" s="4"/>
      <c r="K3402" s="173"/>
    </row>
    <row r="3403" spans="1:11" x14ac:dyDescent="0.2">
      <c r="A3403" s="140"/>
      <c r="B3403" s="325"/>
      <c r="J3403" s="4"/>
      <c r="K3403" s="173"/>
    </row>
    <row r="3404" spans="1:11" x14ac:dyDescent="0.2">
      <c r="A3404" s="140"/>
      <c r="B3404" s="325"/>
      <c r="J3404" s="4"/>
      <c r="K3404" s="173"/>
    </row>
    <row r="3405" spans="1:11" x14ac:dyDescent="0.2">
      <c r="A3405" s="140"/>
      <c r="B3405" s="325"/>
      <c r="J3405" s="4"/>
      <c r="K3405" s="173"/>
    </row>
    <row r="3406" spans="1:11" x14ac:dyDescent="0.2">
      <c r="A3406" s="140"/>
      <c r="B3406" s="325"/>
      <c r="J3406" s="4"/>
      <c r="K3406" s="173"/>
    </row>
    <row r="3407" spans="1:11" x14ac:dyDescent="0.2">
      <c r="A3407" s="140"/>
      <c r="B3407" s="325"/>
      <c r="J3407" s="4"/>
      <c r="K3407" s="173"/>
    </row>
    <row r="3408" spans="1:11" x14ac:dyDescent="0.2">
      <c r="A3408" s="140"/>
      <c r="B3408" s="325"/>
      <c r="J3408" s="4"/>
      <c r="K3408" s="173"/>
    </row>
    <row r="3409" spans="1:11" x14ac:dyDescent="0.2">
      <c r="A3409" s="140"/>
      <c r="B3409" s="325"/>
      <c r="J3409" s="4"/>
      <c r="K3409" s="173"/>
    </row>
    <row r="3410" spans="1:11" x14ac:dyDescent="0.2">
      <c r="A3410" s="140"/>
      <c r="B3410" s="325"/>
      <c r="J3410" s="4"/>
      <c r="K3410" s="173"/>
    </row>
    <row r="3411" spans="1:11" x14ac:dyDescent="0.2">
      <c r="A3411" s="140"/>
      <c r="B3411" s="325"/>
      <c r="J3411" s="4"/>
      <c r="K3411" s="173"/>
    </row>
    <row r="3412" spans="1:11" x14ac:dyDescent="0.2">
      <c r="A3412" s="140"/>
      <c r="B3412" s="325"/>
      <c r="J3412" s="4"/>
      <c r="K3412" s="173"/>
    </row>
    <row r="3413" spans="1:11" x14ac:dyDescent="0.2">
      <c r="A3413" s="140"/>
      <c r="B3413" s="325"/>
      <c r="J3413" s="4"/>
      <c r="K3413" s="173"/>
    </row>
    <row r="3414" spans="1:11" x14ac:dyDescent="0.2">
      <c r="A3414" s="140"/>
      <c r="B3414" s="325"/>
      <c r="J3414" s="4"/>
      <c r="K3414" s="173"/>
    </row>
    <row r="3415" spans="1:11" x14ac:dyDescent="0.2">
      <c r="A3415" s="140"/>
      <c r="B3415" s="325"/>
      <c r="J3415" s="4"/>
      <c r="K3415" s="173"/>
    </row>
    <row r="3416" spans="1:11" x14ac:dyDescent="0.2">
      <c r="A3416" s="140"/>
      <c r="B3416" s="325"/>
      <c r="J3416" s="4"/>
      <c r="K3416" s="173"/>
    </row>
    <row r="3417" spans="1:11" x14ac:dyDescent="0.2">
      <c r="A3417" s="140"/>
      <c r="B3417" s="325"/>
      <c r="J3417" s="4"/>
      <c r="K3417" s="173"/>
    </row>
    <row r="3418" spans="1:11" x14ac:dyDescent="0.2">
      <c r="A3418" s="140"/>
      <c r="B3418" s="325"/>
      <c r="J3418" s="4"/>
      <c r="K3418" s="173"/>
    </row>
    <row r="3419" spans="1:11" x14ac:dyDescent="0.2">
      <c r="A3419" s="140"/>
      <c r="B3419" s="325"/>
      <c r="J3419" s="4"/>
      <c r="K3419" s="173"/>
    </row>
    <row r="3420" spans="1:11" x14ac:dyDescent="0.2">
      <c r="A3420" s="140"/>
      <c r="B3420" s="325"/>
      <c r="J3420" s="4"/>
      <c r="K3420" s="173"/>
    </row>
    <row r="3421" spans="1:11" x14ac:dyDescent="0.2">
      <c r="A3421" s="140"/>
      <c r="B3421" s="325"/>
      <c r="J3421" s="4"/>
      <c r="K3421" s="173"/>
    </row>
    <row r="3422" spans="1:11" x14ac:dyDescent="0.2">
      <c r="A3422" s="140"/>
      <c r="B3422" s="325"/>
      <c r="J3422" s="4"/>
      <c r="K3422" s="173"/>
    </row>
    <row r="3423" spans="1:11" x14ac:dyDescent="0.2">
      <c r="A3423" s="140"/>
      <c r="B3423" s="325"/>
      <c r="J3423" s="4"/>
      <c r="K3423" s="173"/>
    </row>
    <row r="3424" spans="1:11" x14ac:dyDescent="0.2">
      <c r="A3424" s="140"/>
      <c r="B3424" s="325"/>
      <c r="J3424" s="4"/>
      <c r="K3424" s="173"/>
    </row>
    <row r="3425" spans="1:11" x14ac:dyDescent="0.2">
      <c r="A3425" s="140"/>
      <c r="B3425" s="325"/>
      <c r="J3425" s="4"/>
      <c r="K3425" s="173"/>
    </row>
    <row r="3426" spans="1:11" x14ac:dyDescent="0.2">
      <c r="A3426" s="140"/>
      <c r="B3426" s="325"/>
      <c r="J3426" s="4"/>
      <c r="K3426" s="173"/>
    </row>
    <row r="3427" spans="1:11" x14ac:dyDescent="0.2">
      <c r="A3427" s="140"/>
      <c r="B3427" s="325"/>
      <c r="J3427" s="4"/>
      <c r="K3427" s="173"/>
    </row>
    <row r="3428" spans="1:11" x14ac:dyDescent="0.2">
      <c r="A3428" s="140"/>
      <c r="B3428" s="325"/>
      <c r="J3428" s="4"/>
      <c r="K3428" s="173"/>
    </row>
    <row r="3429" spans="1:11" x14ac:dyDescent="0.2">
      <c r="A3429" s="140"/>
      <c r="B3429" s="325"/>
      <c r="J3429" s="4"/>
      <c r="K3429" s="173"/>
    </row>
    <row r="3430" spans="1:11" x14ac:dyDescent="0.2">
      <c r="A3430" s="140"/>
      <c r="B3430" s="325"/>
      <c r="J3430" s="4"/>
      <c r="K3430" s="173"/>
    </row>
    <row r="3431" spans="1:11" x14ac:dyDescent="0.2">
      <c r="A3431" s="140"/>
      <c r="B3431" s="325"/>
      <c r="J3431" s="4"/>
      <c r="K3431" s="173"/>
    </row>
    <row r="3432" spans="1:11" x14ac:dyDescent="0.2">
      <c r="A3432" s="140"/>
      <c r="B3432" s="325"/>
      <c r="J3432" s="4"/>
      <c r="K3432" s="173"/>
    </row>
    <row r="3433" spans="1:11" x14ac:dyDescent="0.2">
      <c r="A3433" s="140"/>
      <c r="B3433" s="325"/>
      <c r="J3433" s="4"/>
      <c r="K3433" s="173"/>
    </row>
    <row r="3434" spans="1:11" x14ac:dyDescent="0.2">
      <c r="A3434" s="140"/>
      <c r="B3434" s="325"/>
      <c r="J3434" s="4"/>
      <c r="K3434" s="173"/>
    </row>
    <row r="3435" spans="1:11" x14ac:dyDescent="0.2">
      <c r="A3435" s="140"/>
      <c r="B3435" s="325"/>
      <c r="J3435" s="4"/>
      <c r="K3435" s="173"/>
    </row>
    <row r="3436" spans="1:11" x14ac:dyDescent="0.2">
      <c r="A3436" s="140"/>
      <c r="B3436" s="325"/>
      <c r="J3436" s="4"/>
      <c r="K3436" s="173"/>
    </row>
    <row r="3437" spans="1:11" x14ac:dyDescent="0.2">
      <c r="A3437" s="140"/>
      <c r="B3437" s="325"/>
      <c r="J3437" s="4"/>
      <c r="K3437" s="173"/>
    </row>
    <row r="3438" spans="1:11" x14ac:dyDescent="0.2">
      <c r="A3438" s="140"/>
      <c r="B3438" s="325"/>
      <c r="J3438" s="4"/>
      <c r="K3438" s="173"/>
    </row>
    <row r="3439" spans="1:11" x14ac:dyDescent="0.2">
      <c r="A3439" s="140"/>
      <c r="B3439" s="325"/>
      <c r="J3439" s="4"/>
      <c r="K3439" s="173"/>
    </row>
    <row r="3440" spans="1:11" x14ac:dyDescent="0.2">
      <c r="A3440" s="140"/>
      <c r="B3440" s="325"/>
      <c r="J3440" s="4"/>
      <c r="K3440" s="173"/>
    </row>
    <row r="3441" spans="1:11" x14ac:dyDescent="0.2">
      <c r="A3441" s="140"/>
      <c r="B3441" s="325"/>
      <c r="J3441" s="4"/>
      <c r="K3441" s="173"/>
    </row>
    <row r="3442" spans="1:11" x14ac:dyDescent="0.2">
      <c r="A3442" s="140"/>
      <c r="B3442" s="325"/>
      <c r="J3442" s="4"/>
      <c r="K3442" s="173"/>
    </row>
    <row r="3443" spans="1:11" x14ac:dyDescent="0.2">
      <c r="A3443" s="140"/>
      <c r="B3443" s="325"/>
      <c r="J3443" s="4"/>
      <c r="K3443" s="173"/>
    </row>
    <row r="3444" spans="1:11" x14ac:dyDescent="0.2">
      <c r="A3444" s="140"/>
      <c r="B3444" s="325"/>
      <c r="J3444" s="4"/>
      <c r="K3444" s="173"/>
    </row>
    <row r="3445" spans="1:11" x14ac:dyDescent="0.2">
      <c r="A3445" s="140"/>
      <c r="B3445" s="325"/>
      <c r="J3445" s="4"/>
      <c r="K3445" s="173"/>
    </row>
    <row r="3446" spans="1:11" x14ac:dyDescent="0.2">
      <c r="A3446" s="140"/>
      <c r="B3446" s="325"/>
      <c r="J3446" s="4"/>
      <c r="K3446" s="173"/>
    </row>
    <row r="3447" spans="1:11" x14ac:dyDescent="0.2">
      <c r="A3447" s="140"/>
      <c r="B3447" s="325"/>
      <c r="J3447" s="4"/>
      <c r="K3447" s="173"/>
    </row>
    <row r="3448" spans="1:11" x14ac:dyDescent="0.2">
      <c r="A3448" s="140"/>
      <c r="B3448" s="325"/>
      <c r="J3448" s="4"/>
      <c r="K3448" s="173"/>
    </row>
    <row r="3449" spans="1:11" x14ac:dyDescent="0.2">
      <c r="A3449" s="140"/>
      <c r="B3449" s="325"/>
      <c r="J3449" s="4"/>
      <c r="K3449" s="173"/>
    </row>
    <row r="3450" spans="1:11" x14ac:dyDescent="0.2">
      <c r="A3450" s="140"/>
      <c r="B3450" s="325"/>
      <c r="J3450" s="4"/>
      <c r="K3450" s="173"/>
    </row>
    <row r="3451" spans="1:11" x14ac:dyDescent="0.2">
      <c r="A3451" s="140"/>
      <c r="B3451" s="325"/>
      <c r="J3451" s="4"/>
      <c r="K3451" s="173"/>
    </row>
    <row r="3452" spans="1:11" x14ac:dyDescent="0.2">
      <c r="A3452" s="140"/>
      <c r="B3452" s="325"/>
      <c r="J3452" s="4"/>
      <c r="K3452" s="173"/>
    </row>
    <row r="3453" spans="1:11" x14ac:dyDescent="0.2">
      <c r="A3453" s="140"/>
      <c r="B3453" s="325"/>
      <c r="J3453" s="4"/>
      <c r="K3453" s="173"/>
    </row>
    <row r="3454" spans="1:11" x14ac:dyDescent="0.2">
      <c r="A3454" s="140"/>
      <c r="B3454" s="325"/>
      <c r="J3454" s="4"/>
      <c r="K3454" s="173"/>
    </row>
    <row r="3455" spans="1:11" x14ac:dyDescent="0.2">
      <c r="A3455" s="140"/>
      <c r="B3455" s="325"/>
      <c r="J3455" s="4"/>
      <c r="K3455" s="173"/>
    </row>
    <row r="3456" spans="1:11" x14ac:dyDescent="0.2">
      <c r="A3456" s="140"/>
      <c r="B3456" s="325"/>
      <c r="J3456" s="4"/>
      <c r="K3456" s="173"/>
    </row>
    <row r="3457" spans="1:11" x14ac:dyDescent="0.2">
      <c r="A3457" s="140"/>
      <c r="B3457" s="325"/>
      <c r="J3457" s="4"/>
      <c r="K3457" s="173"/>
    </row>
    <row r="3458" spans="1:11" x14ac:dyDescent="0.2">
      <c r="A3458" s="140"/>
      <c r="B3458" s="325"/>
      <c r="J3458" s="4"/>
      <c r="K3458" s="173"/>
    </row>
    <row r="3459" spans="1:11" x14ac:dyDescent="0.2">
      <c r="A3459" s="140"/>
      <c r="B3459" s="325"/>
      <c r="J3459" s="4"/>
      <c r="K3459" s="173"/>
    </row>
    <row r="3460" spans="1:11" x14ac:dyDescent="0.2">
      <c r="A3460" s="140"/>
      <c r="B3460" s="325"/>
      <c r="J3460" s="4"/>
      <c r="K3460" s="173"/>
    </row>
    <row r="3461" spans="1:11" x14ac:dyDescent="0.2">
      <c r="A3461" s="140"/>
      <c r="B3461" s="325"/>
      <c r="J3461" s="4"/>
      <c r="K3461" s="173"/>
    </row>
    <row r="3462" spans="1:11" x14ac:dyDescent="0.2">
      <c r="A3462" s="140"/>
      <c r="B3462" s="325"/>
      <c r="J3462" s="4"/>
      <c r="K3462" s="173"/>
    </row>
    <row r="3463" spans="1:11" x14ac:dyDescent="0.2">
      <c r="A3463" s="140"/>
      <c r="B3463" s="325"/>
      <c r="J3463" s="4"/>
      <c r="K3463" s="173"/>
    </row>
    <row r="3464" spans="1:11" x14ac:dyDescent="0.2">
      <c r="A3464" s="140"/>
      <c r="B3464" s="325"/>
      <c r="J3464" s="4"/>
      <c r="K3464" s="173"/>
    </row>
    <row r="3465" spans="1:11" x14ac:dyDescent="0.2">
      <c r="A3465" s="140"/>
      <c r="B3465" s="325"/>
      <c r="J3465" s="4"/>
      <c r="K3465" s="173"/>
    </row>
    <row r="3466" spans="1:11" x14ac:dyDescent="0.2">
      <c r="A3466" s="140"/>
      <c r="B3466" s="325"/>
      <c r="J3466" s="4"/>
      <c r="K3466" s="173"/>
    </row>
    <row r="3467" spans="1:11" x14ac:dyDescent="0.2">
      <c r="A3467" s="140"/>
      <c r="B3467" s="325"/>
      <c r="J3467" s="4"/>
      <c r="K3467" s="173"/>
    </row>
    <row r="3468" spans="1:11" x14ac:dyDescent="0.2">
      <c r="A3468" s="140"/>
      <c r="B3468" s="325"/>
      <c r="J3468" s="4"/>
      <c r="K3468" s="173"/>
    </row>
    <row r="3469" spans="1:11" x14ac:dyDescent="0.2">
      <c r="A3469" s="140"/>
      <c r="B3469" s="325"/>
      <c r="J3469" s="4"/>
      <c r="K3469" s="173"/>
    </row>
    <row r="3470" spans="1:11" x14ac:dyDescent="0.2">
      <c r="A3470" s="140"/>
      <c r="B3470" s="325"/>
      <c r="J3470" s="4"/>
      <c r="K3470" s="173"/>
    </row>
    <row r="3471" spans="1:11" x14ac:dyDescent="0.2">
      <c r="A3471" s="140"/>
      <c r="B3471" s="325"/>
      <c r="J3471" s="4"/>
      <c r="K3471" s="173"/>
    </row>
    <row r="3472" spans="1:11" x14ac:dyDescent="0.2">
      <c r="A3472" s="140"/>
      <c r="B3472" s="325"/>
      <c r="J3472" s="4"/>
      <c r="K3472" s="173"/>
    </row>
    <row r="3473" spans="1:11" x14ac:dyDescent="0.2">
      <c r="A3473" s="140"/>
      <c r="B3473" s="325"/>
      <c r="J3473" s="4"/>
      <c r="K3473" s="173"/>
    </row>
    <row r="3474" spans="1:11" x14ac:dyDescent="0.2">
      <c r="A3474" s="140"/>
      <c r="B3474" s="325"/>
      <c r="J3474" s="4"/>
      <c r="K3474" s="173"/>
    </row>
    <row r="3475" spans="1:11" x14ac:dyDescent="0.2">
      <c r="A3475" s="140"/>
      <c r="B3475" s="325"/>
      <c r="J3475" s="4"/>
      <c r="K3475" s="173"/>
    </row>
    <row r="3476" spans="1:11" x14ac:dyDescent="0.2">
      <c r="A3476" s="140"/>
      <c r="B3476" s="325"/>
      <c r="J3476" s="4"/>
      <c r="K3476" s="173"/>
    </row>
    <row r="3477" spans="1:11" x14ac:dyDescent="0.2">
      <c r="A3477" s="140"/>
      <c r="B3477" s="325"/>
      <c r="J3477" s="4"/>
      <c r="K3477" s="173"/>
    </row>
    <row r="3478" spans="1:11" x14ac:dyDescent="0.2">
      <c r="A3478" s="140"/>
      <c r="B3478" s="325"/>
      <c r="J3478" s="4"/>
      <c r="K3478" s="173"/>
    </row>
    <row r="3479" spans="1:11" x14ac:dyDescent="0.2">
      <c r="A3479" s="140"/>
      <c r="B3479" s="325"/>
      <c r="J3479" s="4"/>
      <c r="K3479" s="173"/>
    </row>
    <row r="3480" spans="1:11" x14ac:dyDescent="0.2">
      <c r="A3480" s="140"/>
      <c r="B3480" s="325"/>
      <c r="J3480" s="4"/>
      <c r="K3480" s="173"/>
    </row>
    <row r="3481" spans="1:11" x14ac:dyDescent="0.2">
      <c r="A3481" s="140"/>
      <c r="B3481" s="325"/>
      <c r="J3481" s="4"/>
      <c r="K3481" s="173"/>
    </row>
    <row r="3482" spans="1:11" x14ac:dyDescent="0.2">
      <c r="A3482" s="140"/>
      <c r="B3482" s="325"/>
      <c r="J3482" s="4"/>
      <c r="K3482" s="173"/>
    </row>
    <row r="3483" spans="1:11" x14ac:dyDescent="0.2">
      <c r="A3483" s="140"/>
      <c r="B3483" s="325"/>
      <c r="J3483" s="4"/>
      <c r="K3483" s="173"/>
    </row>
    <row r="3484" spans="1:11" x14ac:dyDescent="0.2">
      <c r="A3484" s="140"/>
      <c r="B3484" s="325"/>
      <c r="J3484" s="4"/>
      <c r="K3484" s="173"/>
    </row>
    <row r="3485" spans="1:11" x14ac:dyDescent="0.2">
      <c r="A3485" s="140"/>
      <c r="B3485" s="325"/>
      <c r="J3485" s="4"/>
      <c r="K3485" s="173"/>
    </row>
    <row r="3486" spans="1:11" x14ac:dyDescent="0.2">
      <c r="A3486" s="140"/>
      <c r="B3486" s="325"/>
      <c r="J3486" s="4"/>
      <c r="K3486" s="173"/>
    </row>
    <row r="3487" spans="1:11" x14ac:dyDescent="0.2">
      <c r="A3487" s="140"/>
      <c r="B3487" s="325"/>
      <c r="J3487" s="4"/>
      <c r="K3487" s="173"/>
    </row>
    <row r="3488" spans="1:11" x14ac:dyDescent="0.2">
      <c r="A3488" s="140"/>
      <c r="B3488" s="325"/>
      <c r="J3488" s="4"/>
      <c r="K3488" s="173"/>
    </row>
    <row r="3489" spans="1:11" x14ac:dyDescent="0.2">
      <c r="A3489" s="140"/>
      <c r="B3489" s="325"/>
      <c r="J3489" s="4"/>
      <c r="K3489" s="173"/>
    </row>
    <row r="3490" spans="1:11" x14ac:dyDescent="0.2">
      <c r="A3490" s="140"/>
      <c r="B3490" s="325"/>
      <c r="J3490" s="4"/>
      <c r="K3490" s="173"/>
    </row>
    <row r="3491" spans="1:11" x14ac:dyDescent="0.2">
      <c r="A3491" s="140"/>
      <c r="B3491" s="325"/>
      <c r="J3491" s="4"/>
      <c r="K3491" s="173"/>
    </row>
    <row r="3492" spans="1:11" x14ac:dyDescent="0.2">
      <c r="A3492" s="140"/>
      <c r="B3492" s="325"/>
      <c r="J3492" s="4"/>
      <c r="K3492" s="173"/>
    </row>
    <row r="3493" spans="1:11" x14ac:dyDescent="0.2">
      <c r="A3493" s="140"/>
      <c r="B3493" s="325"/>
      <c r="J3493" s="4"/>
      <c r="K3493" s="173"/>
    </row>
    <row r="3494" spans="1:11" x14ac:dyDescent="0.2">
      <c r="A3494" s="140"/>
      <c r="B3494" s="325"/>
      <c r="J3494" s="4"/>
      <c r="K3494" s="173"/>
    </row>
    <row r="3495" spans="1:11" x14ac:dyDescent="0.2">
      <c r="A3495" s="140"/>
      <c r="B3495" s="325"/>
      <c r="J3495" s="4"/>
      <c r="K3495" s="173"/>
    </row>
    <row r="3496" spans="1:11" x14ac:dyDescent="0.2">
      <c r="A3496" s="140"/>
      <c r="B3496" s="325"/>
      <c r="J3496" s="4"/>
      <c r="K3496" s="173"/>
    </row>
    <row r="3497" spans="1:11" x14ac:dyDescent="0.2">
      <c r="A3497" s="140"/>
      <c r="B3497" s="325"/>
      <c r="J3497" s="4"/>
      <c r="K3497" s="173"/>
    </row>
    <row r="3498" spans="1:11" x14ac:dyDescent="0.2">
      <c r="A3498" s="140"/>
      <c r="B3498" s="325"/>
      <c r="J3498" s="4"/>
      <c r="K3498" s="173"/>
    </row>
    <row r="3499" spans="1:11" x14ac:dyDescent="0.2">
      <c r="A3499" s="140"/>
      <c r="B3499" s="325"/>
      <c r="J3499" s="4"/>
      <c r="K3499" s="173"/>
    </row>
    <row r="3500" spans="1:11" x14ac:dyDescent="0.2">
      <c r="A3500" s="140"/>
      <c r="B3500" s="325"/>
      <c r="J3500" s="4"/>
      <c r="K3500" s="173"/>
    </row>
    <row r="3501" spans="1:11" x14ac:dyDescent="0.2">
      <c r="A3501" s="140"/>
      <c r="B3501" s="325"/>
      <c r="J3501" s="4"/>
      <c r="K3501" s="173"/>
    </row>
    <row r="3502" spans="1:11" x14ac:dyDescent="0.2">
      <c r="A3502" s="140"/>
      <c r="B3502" s="325"/>
      <c r="J3502" s="4"/>
      <c r="K3502" s="173"/>
    </row>
    <row r="3503" spans="1:11" x14ac:dyDescent="0.2">
      <c r="A3503" s="140"/>
      <c r="B3503" s="325"/>
      <c r="J3503" s="4"/>
      <c r="K3503" s="173"/>
    </row>
    <row r="3504" spans="1:11" x14ac:dyDescent="0.2">
      <c r="A3504" s="140"/>
      <c r="B3504" s="325"/>
      <c r="J3504" s="4"/>
      <c r="K3504" s="173"/>
    </row>
    <row r="3505" spans="1:11" x14ac:dyDescent="0.2">
      <c r="A3505" s="140"/>
      <c r="B3505" s="325"/>
      <c r="J3505" s="4"/>
      <c r="K3505" s="173"/>
    </row>
    <row r="3506" spans="1:11" x14ac:dyDescent="0.2">
      <c r="A3506" s="140"/>
      <c r="B3506" s="325"/>
      <c r="J3506" s="4"/>
      <c r="K3506" s="173"/>
    </row>
    <row r="3507" spans="1:11" x14ac:dyDescent="0.2">
      <c r="A3507" s="140"/>
      <c r="B3507" s="325"/>
      <c r="J3507" s="4"/>
      <c r="K3507" s="173"/>
    </row>
    <row r="3508" spans="1:11" x14ac:dyDescent="0.2">
      <c r="A3508" s="140"/>
      <c r="B3508" s="325"/>
      <c r="J3508" s="4"/>
      <c r="K3508" s="173"/>
    </row>
    <row r="3509" spans="1:11" x14ac:dyDescent="0.2">
      <c r="A3509" s="140"/>
      <c r="B3509" s="325"/>
      <c r="J3509" s="4"/>
      <c r="K3509" s="173"/>
    </row>
    <row r="3510" spans="1:11" x14ac:dyDescent="0.2">
      <c r="A3510" s="140"/>
      <c r="B3510" s="325"/>
      <c r="J3510" s="4"/>
      <c r="K3510" s="173"/>
    </row>
    <row r="3511" spans="1:11" x14ac:dyDescent="0.2">
      <c r="A3511" s="140"/>
      <c r="B3511" s="325"/>
      <c r="J3511" s="4"/>
      <c r="K3511" s="173"/>
    </row>
    <row r="3512" spans="1:11" x14ac:dyDescent="0.2">
      <c r="A3512" s="140"/>
      <c r="B3512" s="325"/>
      <c r="J3512" s="4"/>
      <c r="K3512" s="173"/>
    </row>
    <row r="3513" spans="1:11" x14ac:dyDescent="0.2">
      <c r="A3513" s="140"/>
      <c r="B3513" s="325"/>
      <c r="J3513" s="4"/>
      <c r="K3513" s="173"/>
    </row>
    <row r="3514" spans="1:11" x14ac:dyDescent="0.2">
      <c r="A3514" s="140"/>
      <c r="B3514" s="325"/>
      <c r="J3514" s="4"/>
      <c r="K3514" s="173"/>
    </row>
    <row r="3515" spans="1:11" x14ac:dyDescent="0.2">
      <c r="A3515" s="140"/>
      <c r="B3515" s="325"/>
      <c r="J3515" s="4"/>
      <c r="K3515" s="173"/>
    </row>
    <row r="3516" spans="1:11" x14ac:dyDescent="0.2">
      <c r="A3516" s="140"/>
      <c r="B3516" s="325"/>
      <c r="J3516" s="4"/>
      <c r="K3516" s="173"/>
    </row>
    <row r="3517" spans="1:11" x14ac:dyDescent="0.2">
      <c r="A3517" s="140"/>
      <c r="B3517" s="325"/>
      <c r="J3517" s="4"/>
      <c r="K3517" s="173"/>
    </row>
    <row r="3518" spans="1:11" x14ac:dyDescent="0.2">
      <c r="A3518" s="140"/>
      <c r="B3518" s="325"/>
      <c r="J3518" s="4"/>
      <c r="K3518" s="173"/>
    </row>
    <row r="3519" spans="1:11" x14ac:dyDescent="0.2">
      <c r="A3519" s="140"/>
      <c r="B3519" s="325"/>
      <c r="J3519" s="4"/>
      <c r="K3519" s="173"/>
    </row>
    <row r="3520" spans="1:11" x14ac:dyDescent="0.2">
      <c r="A3520" s="140"/>
      <c r="B3520" s="325"/>
      <c r="J3520" s="4"/>
      <c r="K3520" s="173"/>
    </row>
    <row r="3521" spans="1:11" x14ac:dyDescent="0.2">
      <c r="A3521" s="140"/>
      <c r="B3521" s="325"/>
      <c r="J3521" s="4"/>
      <c r="K3521" s="173"/>
    </row>
    <row r="3522" spans="1:11" x14ac:dyDescent="0.2">
      <c r="A3522" s="140"/>
      <c r="B3522" s="325"/>
      <c r="J3522" s="4"/>
      <c r="K3522" s="173"/>
    </row>
    <row r="3523" spans="1:11" x14ac:dyDescent="0.2">
      <c r="A3523" s="140"/>
      <c r="B3523" s="325"/>
      <c r="J3523" s="4"/>
      <c r="K3523" s="173"/>
    </row>
    <row r="3524" spans="1:11" x14ac:dyDescent="0.2">
      <c r="A3524" s="140"/>
      <c r="B3524" s="325"/>
      <c r="J3524" s="4"/>
      <c r="K3524" s="173"/>
    </row>
    <row r="3525" spans="1:11" x14ac:dyDescent="0.2">
      <c r="A3525" s="140"/>
      <c r="B3525" s="325"/>
      <c r="J3525" s="4"/>
      <c r="K3525" s="173"/>
    </row>
    <row r="3526" spans="1:11" x14ac:dyDescent="0.2">
      <c r="A3526" s="140"/>
      <c r="B3526" s="325"/>
      <c r="J3526" s="4"/>
      <c r="K3526" s="173"/>
    </row>
    <row r="3527" spans="1:11" x14ac:dyDescent="0.2">
      <c r="A3527" s="140"/>
      <c r="B3527" s="325"/>
      <c r="J3527" s="4"/>
      <c r="K3527" s="173"/>
    </row>
    <row r="3528" spans="1:11" x14ac:dyDescent="0.2">
      <c r="A3528" s="140"/>
      <c r="B3528" s="325"/>
      <c r="J3528" s="4"/>
      <c r="K3528" s="173"/>
    </row>
    <row r="3529" spans="1:11" x14ac:dyDescent="0.2">
      <c r="A3529" s="140"/>
      <c r="B3529" s="325"/>
      <c r="J3529" s="4"/>
      <c r="K3529" s="173"/>
    </row>
    <row r="3530" spans="1:11" x14ac:dyDescent="0.2">
      <c r="A3530" s="140"/>
      <c r="B3530" s="325"/>
      <c r="J3530" s="4"/>
      <c r="K3530" s="173"/>
    </row>
    <row r="3531" spans="1:11" x14ac:dyDescent="0.2">
      <c r="A3531" s="140"/>
      <c r="B3531" s="325"/>
      <c r="J3531" s="4"/>
      <c r="K3531" s="173"/>
    </row>
    <row r="3532" spans="1:11" x14ac:dyDescent="0.2">
      <c r="A3532" s="140"/>
      <c r="B3532" s="325"/>
      <c r="J3532" s="4"/>
      <c r="K3532" s="173"/>
    </row>
    <row r="3533" spans="1:11" x14ac:dyDescent="0.2">
      <c r="A3533" s="140"/>
      <c r="B3533" s="325"/>
      <c r="J3533" s="4"/>
      <c r="K3533" s="173"/>
    </row>
    <row r="3534" spans="1:11" x14ac:dyDescent="0.2">
      <c r="A3534" s="140"/>
      <c r="B3534" s="325"/>
      <c r="J3534" s="4"/>
      <c r="K3534" s="173"/>
    </row>
    <row r="3535" spans="1:11" x14ac:dyDescent="0.2">
      <c r="A3535" s="140"/>
      <c r="B3535" s="325"/>
      <c r="J3535" s="4"/>
      <c r="K3535" s="173"/>
    </row>
    <row r="3536" spans="1:11" x14ac:dyDescent="0.2">
      <c r="A3536" s="140"/>
      <c r="B3536" s="325"/>
      <c r="J3536" s="4"/>
      <c r="K3536" s="173"/>
    </row>
    <row r="3537" spans="1:11" x14ac:dyDescent="0.2">
      <c r="A3537" s="140"/>
      <c r="B3537" s="325"/>
      <c r="J3537" s="4"/>
      <c r="K3537" s="173"/>
    </row>
    <row r="3538" spans="1:11" x14ac:dyDescent="0.2">
      <c r="A3538" s="140"/>
      <c r="B3538" s="325"/>
      <c r="J3538" s="4"/>
      <c r="K3538" s="173"/>
    </row>
    <row r="3539" spans="1:11" x14ac:dyDescent="0.2">
      <c r="A3539" s="140"/>
      <c r="B3539" s="325"/>
      <c r="J3539" s="4"/>
      <c r="K3539" s="173"/>
    </row>
    <row r="3540" spans="1:11" x14ac:dyDescent="0.2">
      <c r="A3540" s="140"/>
      <c r="B3540" s="325"/>
      <c r="J3540" s="4"/>
      <c r="K3540" s="173"/>
    </row>
    <row r="3541" spans="1:11" x14ac:dyDescent="0.2">
      <c r="A3541" s="140"/>
      <c r="B3541" s="325"/>
      <c r="J3541" s="4"/>
      <c r="K3541" s="173"/>
    </row>
    <row r="3542" spans="1:11" x14ac:dyDescent="0.2">
      <c r="A3542" s="140"/>
      <c r="B3542" s="325"/>
      <c r="J3542" s="4"/>
      <c r="K3542" s="173"/>
    </row>
    <row r="3543" spans="1:11" x14ac:dyDescent="0.2">
      <c r="A3543" s="140"/>
      <c r="B3543" s="325"/>
      <c r="J3543" s="4"/>
      <c r="K3543" s="173"/>
    </row>
    <row r="3544" spans="1:11" x14ac:dyDescent="0.2">
      <c r="A3544" s="140"/>
      <c r="B3544" s="325"/>
      <c r="J3544" s="4"/>
      <c r="K3544" s="173"/>
    </row>
    <row r="3545" spans="1:11" x14ac:dyDescent="0.2">
      <c r="A3545" s="140"/>
      <c r="B3545" s="325"/>
      <c r="J3545" s="4"/>
      <c r="K3545" s="173"/>
    </row>
    <row r="3546" spans="1:11" x14ac:dyDescent="0.2">
      <c r="A3546" s="140"/>
      <c r="B3546" s="325"/>
      <c r="J3546" s="4"/>
      <c r="K3546" s="173"/>
    </row>
    <row r="3547" spans="1:11" x14ac:dyDescent="0.2">
      <c r="A3547" s="140"/>
      <c r="B3547" s="325"/>
      <c r="J3547" s="4"/>
      <c r="K3547" s="173"/>
    </row>
    <row r="3548" spans="1:11" x14ac:dyDescent="0.2">
      <c r="A3548" s="140"/>
      <c r="B3548" s="325"/>
      <c r="J3548" s="4"/>
      <c r="K3548" s="173"/>
    </row>
    <row r="3549" spans="1:11" x14ac:dyDescent="0.2">
      <c r="A3549" s="140"/>
      <c r="B3549" s="325"/>
      <c r="J3549" s="4"/>
      <c r="K3549" s="173"/>
    </row>
    <row r="3550" spans="1:11" x14ac:dyDescent="0.2">
      <c r="A3550" s="140"/>
      <c r="B3550" s="325"/>
      <c r="J3550" s="4"/>
      <c r="K3550" s="173"/>
    </row>
    <row r="3551" spans="1:11" x14ac:dyDescent="0.2">
      <c r="A3551" s="140"/>
      <c r="B3551" s="325"/>
      <c r="J3551" s="4"/>
      <c r="K3551" s="173"/>
    </row>
    <row r="3552" spans="1:11" x14ac:dyDescent="0.2">
      <c r="A3552" s="140"/>
      <c r="B3552" s="325"/>
      <c r="J3552" s="4"/>
      <c r="K3552" s="173"/>
    </row>
    <row r="3553" spans="1:11" x14ac:dyDescent="0.2">
      <c r="A3553" s="140"/>
      <c r="B3553" s="325"/>
      <c r="J3553" s="4"/>
      <c r="K3553" s="173"/>
    </row>
    <row r="3554" spans="1:11" x14ac:dyDescent="0.2">
      <c r="A3554" s="140"/>
      <c r="B3554" s="325"/>
      <c r="J3554" s="4"/>
      <c r="K3554" s="173"/>
    </row>
    <row r="3555" spans="1:11" x14ac:dyDescent="0.2">
      <c r="A3555" s="140"/>
      <c r="B3555" s="325"/>
      <c r="J3555" s="4"/>
      <c r="K3555" s="173"/>
    </row>
    <row r="3556" spans="1:11" x14ac:dyDescent="0.2">
      <c r="A3556" s="140"/>
      <c r="B3556" s="325"/>
      <c r="J3556" s="4"/>
      <c r="K3556" s="173"/>
    </row>
    <row r="3557" spans="1:11" x14ac:dyDescent="0.2">
      <c r="A3557" s="140"/>
      <c r="B3557" s="325"/>
      <c r="J3557" s="4"/>
      <c r="K3557" s="173"/>
    </row>
    <row r="3558" spans="1:11" x14ac:dyDescent="0.2">
      <c r="A3558" s="140"/>
      <c r="B3558" s="325"/>
      <c r="J3558" s="4"/>
      <c r="K3558" s="173"/>
    </row>
    <row r="3559" spans="1:11" x14ac:dyDescent="0.2">
      <c r="A3559" s="140"/>
      <c r="B3559" s="325"/>
      <c r="J3559" s="4"/>
      <c r="K3559" s="173"/>
    </row>
    <row r="3560" spans="1:11" x14ac:dyDescent="0.2">
      <c r="A3560" s="140"/>
      <c r="B3560" s="325"/>
      <c r="J3560" s="4"/>
      <c r="K3560" s="173"/>
    </row>
    <row r="3561" spans="1:11" x14ac:dyDescent="0.2">
      <c r="A3561" s="140"/>
      <c r="B3561" s="325"/>
      <c r="J3561" s="4"/>
      <c r="K3561" s="173"/>
    </row>
    <row r="3562" spans="1:11" x14ac:dyDescent="0.2">
      <c r="A3562" s="140"/>
      <c r="B3562" s="325"/>
      <c r="J3562" s="4"/>
      <c r="K3562" s="173"/>
    </row>
    <row r="3563" spans="1:11" x14ac:dyDescent="0.2">
      <c r="A3563" s="140"/>
      <c r="B3563" s="325"/>
      <c r="J3563" s="4"/>
      <c r="K3563" s="173"/>
    </row>
    <row r="3564" spans="1:11" x14ac:dyDescent="0.2">
      <c r="A3564" s="140"/>
      <c r="B3564" s="325"/>
      <c r="J3564" s="4"/>
      <c r="K3564" s="173"/>
    </row>
    <row r="3565" spans="1:11" x14ac:dyDescent="0.2">
      <c r="A3565" s="140"/>
      <c r="B3565" s="325"/>
      <c r="J3565" s="4"/>
      <c r="K3565" s="173"/>
    </row>
    <row r="3566" spans="1:11" x14ac:dyDescent="0.2">
      <c r="A3566" s="140"/>
      <c r="B3566" s="325"/>
      <c r="J3566" s="4"/>
      <c r="K3566" s="173"/>
    </row>
    <row r="3567" spans="1:11" x14ac:dyDescent="0.2">
      <c r="A3567" s="140"/>
      <c r="B3567" s="325"/>
      <c r="J3567" s="4"/>
      <c r="K3567" s="173"/>
    </row>
    <row r="3568" spans="1:11" x14ac:dyDescent="0.2">
      <c r="A3568" s="140"/>
      <c r="B3568" s="325"/>
      <c r="J3568" s="4"/>
      <c r="K3568" s="173"/>
    </row>
    <row r="3569" spans="1:11" x14ac:dyDescent="0.2">
      <c r="A3569" s="140"/>
      <c r="B3569" s="325"/>
      <c r="J3569" s="4"/>
      <c r="K3569" s="173"/>
    </row>
    <row r="3570" spans="1:11" x14ac:dyDescent="0.2">
      <c r="A3570" s="140"/>
      <c r="B3570" s="325"/>
      <c r="J3570" s="4"/>
      <c r="K3570" s="173"/>
    </row>
    <row r="3571" spans="1:11" x14ac:dyDescent="0.2">
      <c r="A3571" s="140"/>
      <c r="B3571" s="325"/>
      <c r="J3571" s="4"/>
      <c r="K3571" s="173"/>
    </row>
    <row r="3572" spans="1:11" x14ac:dyDescent="0.2">
      <c r="A3572" s="140"/>
      <c r="B3572" s="325"/>
      <c r="J3572" s="4"/>
      <c r="K3572" s="173"/>
    </row>
    <row r="3573" spans="1:11" x14ac:dyDescent="0.2">
      <c r="A3573" s="140"/>
      <c r="B3573" s="325"/>
      <c r="J3573" s="4"/>
      <c r="K3573" s="173"/>
    </row>
    <row r="3574" spans="1:11" x14ac:dyDescent="0.2">
      <c r="A3574" s="140"/>
      <c r="B3574" s="325"/>
      <c r="J3574" s="4"/>
      <c r="K3574" s="173"/>
    </row>
    <row r="3575" spans="1:11" x14ac:dyDescent="0.2">
      <c r="A3575" s="140"/>
      <c r="B3575" s="325"/>
      <c r="J3575" s="4"/>
      <c r="K3575" s="173"/>
    </row>
    <row r="3576" spans="1:11" x14ac:dyDescent="0.2">
      <c r="A3576" s="140"/>
      <c r="B3576" s="325"/>
      <c r="J3576" s="4"/>
      <c r="K3576" s="173"/>
    </row>
    <row r="3577" spans="1:11" x14ac:dyDescent="0.2">
      <c r="A3577" s="140"/>
      <c r="B3577" s="325"/>
      <c r="J3577" s="4"/>
      <c r="K3577" s="173"/>
    </row>
    <row r="3578" spans="1:11" x14ac:dyDescent="0.2">
      <c r="A3578" s="140"/>
      <c r="B3578" s="325"/>
      <c r="J3578" s="4"/>
      <c r="K3578" s="173"/>
    </row>
    <row r="3579" spans="1:11" x14ac:dyDescent="0.2">
      <c r="A3579" s="140"/>
      <c r="B3579" s="325"/>
      <c r="J3579" s="4"/>
      <c r="K3579" s="173"/>
    </row>
    <row r="3580" spans="1:11" x14ac:dyDescent="0.2">
      <c r="A3580" s="140"/>
      <c r="B3580" s="325"/>
      <c r="J3580" s="4"/>
      <c r="K3580" s="173"/>
    </row>
    <row r="3581" spans="1:11" x14ac:dyDescent="0.2">
      <c r="A3581" s="140"/>
      <c r="B3581" s="325"/>
      <c r="J3581" s="4"/>
      <c r="K3581" s="173"/>
    </row>
    <row r="3582" spans="1:11" x14ac:dyDescent="0.2">
      <c r="A3582" s="140"/>
      <c r="B3582" s="325"/>
      <c r="J3582" s="4"/>
      <c r="K3582" s="173"/>
    </row>
    <row r="3583" spans="1:11" x14ac:dyDescent="0.2">
      <c r="A3583" s="140"/>
      <c r="B3583" s="325"/>
      <c r="J3583" s="4"/>
      <c r="K3583" s="173"/>
    </row>
    <row r="3584" spans="1:11" x14ac:dyDescent="0.2">
      <c r="A3584" s="140"/>
      <c r="B3584" s="325"/>
      <c r="J3584" s="4"/>
      <c r="K3584" s="173"/>
    </row>
    <row r="3585" spans="1:11" x14ac:dyDescent="0.2">
      <c r="A3585" s="140"/>
      <c r="B3585" s="325"/>
      <c r="J3585" s="4"/>
      <c r="K3585" s="173"/>
    </row>
    <row r="3586" spans="1:11" x14ac:dyDescent="0.2">
      <c r="A3586" s="140"/>
      <c r="B3586" s="325"/>
      <c r="J3586" s="4"/>
      <c r="K3586" s="173"/>
    </row>
    <row r="3587" spans="1:11" x14ac:dyDescent="0.2">
      <c r="A3587" s="140"/>
      <c r="B3587" s="325"/>
      <c r="J3587" s="4"/>
      <c r="K3587" s="173"/>
    </row>
    <row r="3588" spans="1:11" x14ac:dyDescent="0.2">
      <c r="A3588" s="140"/>
      <c r="B3588" s="325"/>
      <c r="J3588" s="4"/>
      <c r="K3588" s="173"/>
    </row>
    <row r="3589" spans="1:11" x14ac:dyDescent="0.2">
      <c r="A3589" s="140"/>
      <c r="B3589" s="325"/>
      <c r="J3589" s="4"/>
      <c r="K3589" s="173"/>
    </row>
    <row r="3590" spans="1:11" x14ac:dyDescent="0.2">
      <c r="A3590" s="140"/>
      <c r="B3590" s="325"/>
      <c r="J3590" s="4"/>
      <c r="K3590" s="173"/>
    </row>
    <row r="3591" spans="1:11" x14ac:dyDescent="0.2">
      <c r="A3591" s="140"/>
      <c r="B3591" s="325"/>
      <c r="J3591" s="4"/>
      <c r="K3591" s="173"/>
    </row>
    <row r="3592" spans="1:11" x14ac:dyDescent="0.2">
      <c r="A3592" s="140"/>
      <c r="B3592" s="325"/>
      <c r="J3592" s="4"/>
      <c r="K3592" s="173"/>
    </row>
    <row r="3593" spans="1:11" x14ac:dyDescent="0.2">
      <c r="A3593" s="140"/>
      <c r="B3593" s="325"/>
      <c r="J3593" s="4"/>
      <c r="K3593" s="173"/>
    </row>
    <row r="3594" spans="1:11" x14ac:dyDescent="0.2">
      <c r="A3594" s="140"/>
      <c r="B3594" s="325"/>
      <c r="J3594" s="4"/>
      <c r="K3594" s="173"/>
    </row>
    <row r="3595" spans="1:11" x14ac:dyDescent="0.2">
      <c r="A3595" s="140"/>
      <c r="B3595" s="325"/>
      <c r="J3595" s="4"/>
      <c r="K3595" s="173"/>
    </row>
    <row r="3596" spans="1:11" x14ac:dyDescent="0.2">
      <c r="A3596" s="140"/>
      <c r="B3596" s="325"/>
      <c r="J3596" s="4"/>
      <c r="K3596" s="173"/>
    </row>
    <row r="3597" spans="1:11" x14ac:dyDescent="0.2">
      <c r="A3597" s="140"/>
      <c r="B3597" s="325"/>
      <c r="J3597" s="4"/>
      <c r="K3597" s="173"/>
    </row>
    <row r="3598" spans="1:11" x14ac:dyDescent="0.2">
      <c r="A3598" s="140"/>
      <c r="B3598" s="325"/>
      <c r="J3598" s="4"/>
      <c r="K3598" s="173"/>
    </row>
    <row r="3599" spans="1:11" x14ac:dyDescent="0.2">
      <c r="A3599" s="140"/>
      <c r="B3599" s="325"/>
      <c r="J3599" s="4"/>
      <c r="K3599" s="173"/>
    </row>
    <row r="3600" spans="1:11" x14ac:dyDescent="0.2">
      <c r="A3600" s="140"/>
      <c r="B3600" s="325"/>
      <c r="J3600" s="4"/>
      <c r="K3600" s="173"/>
    </row>
    <row r="3601" spans="1:11" x14ac:dyDescent="0.2">
      <c r="A3601" s="140"/>
      <c r="B3601" s="325"/>
      <c r="J3601" s="4"/>
      <c r="K3601" s="173"/>
    </row>
    <row r="3602" spans="1:11" x14ac:dyDescent="0.2">
      <c r="A3602" s="140"/>
      <c r="B3602" s="325"/>
      <c r="J3602" s="4"/>
      <c r="K3602" s="173"/>
    </row>
    <row r="3603" spans="1:11" x14ac:dyDescent="0.2">
      <c r="A3603" s="140"/>
      <c r="B3603" s="325"/>
      <c r="J3603" s="4"/>
      <c r="K3603" s="173"/>
    </row>
    <row r="3604" spans="1:11" x14ac:dyDescent="0.2">
      <c r="A3604" s="140"/>
      <c r="B3604" s="325"/>
      <c r="J3604" s="4"/>
      <c r="K3604" s="173"/>
    </row>
    <row r="3605" spans="1:11" x14ac:dyDescent="0.2">
      <c r="A3605" s="140"/>
      <c r="B3605" s="325"/>
      <c r="J3605" s="4"/>
      <c r="K3605" s="173"/>
    </row>
    <row r="3606" spans="1:11" x14ac:dyDescent="0.2">
      <c r="A3606" s="140"/>
      <c r="B3606" s="325"/>
      <c r="J3606" s="4"/>
      <c r="K3606" s="173"/>
    </row>
    <row r="3607" spans="1:11" x14ac:dyDescent="0.2">
      <c r="A3607" s="140"/>
      <c r="B3607" s="325"/>
      <c r="J3607" s="4"/>
      <c r="K3607" s="173"/>
    </row>
    <row r="3608" spans="1:11" x14ac:dyDescent="0.2">
      <c r="A3608" s="140"/>
      <c r="B3608" s="325"/>
      <c r="J3608" s="4"/>
      <c r="K3608" s="173"/>
    </row>
    <row r="3609" spans="1:11" x14ac:dyDescent="0.2">
      <c r="A3609" s="140"/>
      <c r="B3609" s="325"/>
      <c r="J3609" s="4"/>
      <c r="K3609" s="173"/>
    </row>
    <row r="3610" spans="1:11" x14ac:dyDescent="0.2">
      <c r="A3610" s="140"/>
      <c r="B3610" s="325"/>
      <c r="J3610" s="4"/>
      <c r="K3610" s="173"/>
    </row>
    <row r="3611" spans="1:11" x14ac:dyDescent="0.2">
      <c r="A3611" s="140"/>
      <c r="B3611" s="325"/>
      <c r="J3611" s="4"/>
      <c r="K3611" s="173"/>
    </row>
    <row r="3612" spans="1:11" x14ac:dyDescent="0.2">
      <c r="A3612" s="140"/>
      <c r="B3612" s="325"/>
      <c r="J3612" s="4"/>
      <c r="K3612" s="173"/>
    </row>
    <row r="3613" spans="1:11" x14ac:dyDescent="0.2">
      <c r="A3613" s="140"/>
      <c r="B3613" s="325"/>
      <c r="J3613" s="4"/>
      <c r="K3613" s="173"/>
    </row>
    <row r="3614" spans="1:11" x14ac:dyDescent="0.2">
      <c r="A3614" s="140"/>
      <c r="B3614" s="325"/>
      <c r="J3614" s="4"/>
      <c r="K3614" s="173"/>
    </row>
    <row r="3615" spans="1:11" x14ac:dyDescent="0.2">
      <c r="A3615" s="140"/>
      <c r="B3615" s="325"/>
      <c r="J3615" s="4"/>
      <c r="K3615" s="173"/>
    </row>
    <row r="3616" spans="1:11" x14ac:dyDescent="0.2">
      <c r="A3616" s="140"/>
      <c r="B3616" s="325"/>
      <c r="J3616" s="4"/>
      <c r="K3616" s="173"/>
    </row>
    <row r="3617" spans="1:11" x14ac:dyDescent="0.2">
      <c r="A3617" s="140"/>
      <c r="B3617" s="325"/>
      <c r="J3617" s="4"/>
      <c r="K3617" s="173"/>
    </row>
    <row r="3618" spans="1:11" x14ac:dyDescent="0.2">
      <c r="A3618" s="140"/>
      <c r="B3618" s="325"/>
      <c r="J3618" s="4"/>
      <c r="K3618" s="173"/>
    </row>
    <row r="3619" spans="1:11" x14ac:dyDescent="0.2">
      <c r="A3619" s="140"/>
      <c r="B3619" s="325"/>
      <c r="J3619" s="4"/>
      <c r="K3619" s="173"/>
    </row>
    <row r="3620" spans="1:11" x14ac:dyDescent="0.2">
      <c r="A3620" s="140"/>
      <c r="B3620" s="325"/>
      <c r="J3620" s="4"/>
      <c r="K3620" s="173"/>
    </row>
    <row r="3621" spans="1:11" x14ac:dyDescent="0.2">
      <c r="A3621" s="140"/>
      <c r="B3621" s="325"/>
      <c r="J3621" s="4"/>
      <c r="K3621" s="173"/>
    </row>
    <row r="3622" spans="1:11" x14ac:dyDescent="0.2">
      <c r="A3622" s="140"/>
      <c r="B3622" s="325"/>
      <c r="J3622" s="4"/>
      <c r="K3622" s="173"/>
    </row>
    <row r="3623" spans="1:11" x14ac:dyDescent="0.2">
      <c r="A3623" s="140"/>
      <c r="B3623" s="325"/>
      <c r="J3623" s="4"/>
      <c r="K3623" s="173"/>
    </row>
    <row r="3624" spans="1:11" x14ac:dyDescent="0.2">
      <c r="A3624" s="140"/>
      <c r="B3624" s="325"/>
      <c r="J3624" s="4"/>
      <c r="K3624" s="173"/>
    </row>
    <row r="3625" spans="1:11" x14ac:dyDescent="0.2">
      <c r="A3625" s="140"/>
      <c r="B3625" s="325"/>
      <c r="J3625" s="4"/>
      <c r="K3625" s="173"/>
    </row>
    <row r="3626" spans="1:11" x14ac:dyDescent="0.2">
      <c r="A3626" s="140"/>
      <c r="B3626" s="325"/>
      <c r="J3626" s="4"/>
      <c r="K3626" s="173"/>
    </row>
    <row r="3627" spans="1:11" x14ac:dyDescent="0.2">
      <c r="A3627" s="140"/>
      <c r="B3627" s="325"/>
      <c r="J3627" s="4"/>
      <c r="K3627" s="173"/>
    </row>
    <row r="3628" spans="1:11" x14ac:dyDescent="0.2">
      <c r="A3628" s="140"/>
      <c r="B3628" s="325"/>
      <c r="J3628" s="4"/>
      <c r="K3628" s="173"/>
    </row>
    <row r="3629" spans="1:11" x14ac:dyDescent="0.2">
      <c r="A3629" s="140"/>
      <c r="B3629" s="325"/>
      <c r="J3629" s="4"/>
      <c r="K3629" s="173"/>
    </row>
    <row r="3630" spans="1:11" x14ac:dyDescent="0.2">
      <c r="A3630" s="140"/>
      <c r="B3630" s="325"/>
      <c r="J3630" s="4"/>
      <c r="K3630" s="173"/>
    </row>
    <row r="3631" spans="1:11" x14ac:dyDescent="0.2">
      <c r="A3631" s="140"/>
      <c r="B3631" s="325"/>
      <c r="J3631" s="4"/>
      <c r="K3631" s="173"/>
    </row>
    <row r="3632" spans="1:11" x14ac:dyDescent="0.2">
      <c r="A3632" s="140"/>
      <c r="B3632" s="325"/>
      <c r="J3632" s="4"/>
      <c r="K3632" s="173"/>
    </row>
    <row r="3633" spans="1:11" x14ac:dyDescent="0.2">
      <c r="A3633" s="140"/>
      <c r="B3633" s="325"/>
      <c r="J3633" s="4"/>
      <c r="K3633" s="173"/>
    </row>
    <row r="3634" spans="1:11" x14ac:dyDescent="0.2">
      <c r="A3634" s="140"/>
      <c r="B3634" s="325"/>
      <c r="J3634" s="4"/>
      <c r="K3634" s="173"/>
    </row>
    <row r="3635" spans="1:11" x14ac:dyDescent="0.2">
      <c r="A3635" s="140"/>
      <c r="B3635" s="325"/>
      <c r="J3635" s="4"/>
      <c r="K3635" s="173"/>
    </row>
    <row r="3636" spans="1:11" x14ac:dyDescent="0.2">
      <c r="A3636" s="140"/>
      <c r="B3636" s="325"/>
      <c r="J3636" s="4"/>
      <c r="K3636" s="173"/>
    </row>
    <row r="3637" spans="1:11" x14ac:dyDescent="0.2">
      <c r="A3637" s="140"/>
      <c r="B3637" s="325"/>
      <c r="J3637" s="4"/>
      <c r="K3637" s="173"/>
    </row>
    <row r="3638" spans="1:11" x14ac:dyDescent="0.2">
      <c r="A3638" s="140"/>
      <c r="B3638" s="325"/>
      <c r="J3638" s="4"/>
      <c r="K3638" s="173"/>
    </row>
    <row r="3639" spans="1:11" x14ac:dyDescent="0.2">
      <c r="A3639" s="140"/>
      <c r="B3639" s="325"/>
      <c r="J3639" s="4"/>
      <c r="K3639" s="173"/>
    </row>
    <row r="3640" spans="1:11" x14ac:dyDescent="0.2">
      <c r="A3640" s="140"/>
      <c r="B3640" s="325"/>
      <c r="J3640" s="4"/>
      <c r="K3640" s="173"/>
    </row>
    <row r="3641" spans="1:11" x14ac:dyDescent="0.2">
      <c r="A3641" s="140"/>
      <c r="B3641" s="325"/>
      <c r="J3641" s="4"/>
      <c r="K3641" s="173"/>
    </row>
    <row r="3642" spans="1:11" x14ac:dyDescent="0.2">
      <c r="A3642" s="140"/>
      <c r="B3642" s="325"/>
      <c r="J3642" s="4"/>
      <c r="K3642" s="173"/>
    </row>
    <row r="3643" spans="1:11" x14ac:dyDescent="0.2">
      <c r="A3643" s="140"/>
      <c r="B3643" s="325"/>
      <c r="J3643" s="4"/>
      <c r="K3643" s="173"/>
    </row>
    <row r="3644" spans="1:11" x14ac:dyDescent="0.2">
      <c r="A3644" s="140"/>
      <c r="B3644" s="325"/>
      <c r="J3644" s="4"/>
      <c r="K3644" s="173"/>
    </row>
    <row r="3645" spans="1:11" x14ac:dyDescent="0.2">
      <c r="A3645" s="140"/>
      <c r="B3645" s="325"/>
      <c r="J3645" s="4"/>
      <c r="K3645" s="173"/>
    </row>
    <row r="3646" spans="1:11" x14ac:dyDescent="0.2">
      <c r="A3646" s="140"/>
      <c r="B3646" s="325"/>
      <c r="J3646" s="4"/>
      <c r="K3646" s="173"/>
    </row>
    <row r="3647" spans="1:11" x14ac:dyDescent="0.2">
      <c r="A3647" s="140"/>
      <c r="B3647" s="325"/>
      <c r="J3647" s="4"/>
      <c r="K3647" s="173"/>
    </row>
    <row r="3648" spans="1:11" x14ac:dyDescent="0.2">
      <c r="A3648" s="140"/>
      <c r="B3648" s="325"/>
      <c r="J3648" s="4"/>
      <c r="K3648" s="173"/>
    </row>
    <row r="3649" spans="1:11" x14ac:dyDescent="0.2">
      <c r="A3649" s="140"/>
      <c r="B3649" s="325"/>
      <c r="J3649" s="4"/>
      <c r="K3649" s="173"/>
    </row>
    <row r="3650" spans="1:11" x14ac:dyDescent="0.2">
      <c r="A3650" s="140"/>
      <c r="B3650" s="325"/>
      <c r="J3650" s="4"/>
      <c r="K3650" s="173"/>
    </row>
    <row r="3651" spans="1:11" x14ac:dyDescent="0.2">
      <c r="A3651" s="140"/>
      <c r="B3651" s="325"/>
      <c r="J3651" s="4"/>
      <c r="K3651" s="173"/>
    </row>
    <row r="3652" spans="1:11" x14ac:dyDescent="0.2">
      <c r="A3652" s="140"/>
      <c r="B3652" s="325"/>
      <c r="J3652" s="4"/>
      <c r="K3652" s="173"/>
    </row>
    <row r="3653" spans="1:11" x14ac:dyDescent="0.2">
      <c r="A3653" s="140"/>
      <c r="B3653" s="325"/>
      <c r="J3653" s="4"/>
      <c r="K3653" s="173"/>
    </row>
    <row r="3654" spans="1:11" x14ac:dyDescent="0.2">
      <c r="A3654" s="140"/>
      <c r="B3654" s="325"/>
      <c r="J3654" s="4"/>
      <c r="K3654" s="173"/>
    </row>
    <row r="3655" spans="1:11" x14ac:dyDescent="0.2">
      <c r="A3655" s="140"/>
      <c r="B3655" s="325"/>
      <c r="J3655" s="4"/>
      <c r="K3655" s="173"/>
    </row>
    <row r="3656" spans="1:11" x14ac:dyDescent="0.2">
      <c r="A3656" s="140"/>
      <c r="B3656" s="325"/>
      <c r="J3656" s="4"/>
      <c r="K3656" s="173"/>
    </row>
    <row r="3657" spans="1:11" x14ac:dyDescent="0.2">
      <c r="A3657" s="140"/>
      <c r="B3657" s="325"/>
      <c r="J3657" s="4"/>
      <c r="K3657" s="173"/>
    </row>
    <row r="3658" spans="1:11" x14ac:dyDescent="0.2">
      <c r="A3658" s="140"/>
      <c r="B3658" s="325"/>
      <c r="J3658" s="4"/>
      <c r="K3658" s="173"/>
    </row>
    <row r="3659" spans="1:11" x14ac:dyDescent="0.2">
      <c r="A3659" s="140"/>
      <c r="B3659" s="325"/>
      <c r="J3659" s="4"/>
      <c r="K3659" s="173"/>
    </row>
    <row r="3660" spans="1:11" x14ac:dyDescent="0.2">
      <c r="A3660" s="140"/>
      <c r="B3660" s="325"/>
      <c r="J3660" s="4"/>
      <c r="K3660" s="173"/>
    </row>
    <row r="3661" spans="1:11" x14ac:dyDescent="0.2">
      <c r="A3661" s="140"/>
      <c r="B3661" s="325"/>
      <c r="J3661" s="4"/>
      <c r="K3661" s="173"/>
    </row>
    <row r="3662" spans="1:11" x14ac:dyDescent="0.2">
      <c r="A3662" s="140"/>
      <c r="B3662" s="325"/>
      <c r="J3662" s="4"/>
      <c r="K3662" s="173"/>
    </row>
    <row r="3663" spans="1:11" x14ac:dyDescent="0.2">
      <c r="A3663" s="140"/>
      <c r="B3663" s="325"/>
      <c r="J3663" s="4"/>
      <c r="K3663" s="173"/>
    </row>
    <row r="3664" spans="1:11" x14ac:dyDescent="0.2">
      <c r="A3664" s="140"/>
      <c r="B3664" s="325"/>
      <c r="J3664" s="4"/>
      <c r="K3664" s="173"/>
    </row>
    <row r="3665" spans="1:11" x14ac:dyDescent="0.2">
      <c r="A3665" s="140"/>
      <c r="B3665" s="325"/>
      <c r="J3665" s="4"/>
      <c r="K3665" s="173"/>
    </row>
    <row r="3666" spans="1:11" x14ac:dyDescent="0.2">
      <c r="A3666" s="140"/>
      <c r="B3666" s="325"/>
      <c r="J3666" s="4"/>
      <c r="K3666" s="173"/>
    </row>
    <row r="3667" spans="1:11" x14ac:dyDescent="0.2">
      <c r="A3667" s="140"/>
      <c r="B3667" s="325"/>
      <c r="J3667" s="4"/>
      <c r="K3667" s="173"/>
    </row>
    <row r="3668" spans="1:11" x14ac:dyDescent="0.2">
      <c r="A3668" s="140"/>
      <c r="B3668" s="325"/>
      <c r="J3668" s="4"/>
      <c r="K3668" s="173"/>
    </row>
    <row r="3669" spans="1:11" x14ac:dyDescent="0.2">
      <c r="A3669" s="140"/>
      <c r="B3669" s="325"/>
      <c r="J3669" s="4"/>
      <c r="K3669" s="173"/>
    </row>
    <row r="3670" spans="1:11" x14ac:dyDescent="0.2">
      <c r="A3670" s="140"/>
      <c r="B3670" s="325"/>
      <c r="J3670" s="4"/>
      <c r="K3670" s="173"/>
    </row>
    <row r="3671" spans="1:11" x14ac:dyDescent="0.2">
      <c r="A3671" s="140"/>
      <c r="B3671" s="325"/>
      <c r="J3671" s="4"/>
      <c r="K3671" s="173"/>
    </row>
    <row r="3672" spans="1:11" x14ac:dyDescent="0.2">
      <c r="A3672" s="140"/>
      <c r="B3672" s="325"/>
      <c r="J3672" s="4"/>
      <c r="K3672" s="173"/>
    </row>
    <row r="3673" spans="1:11" x14ac:dyDescent="0.2">
      <c r="A3673" s="140"/>
      <c r="B3673" s="325"/>
      <c r="J3673" s="4"/>
      <c r="K3673" s="173"/>
    </row>
    <row r="3674" spans="1:11" x14ac:dyDescent="0.2">
      <c r="A3674" s="140"/>
      <c r="B3674" s="325"/>
      <c r="J3674" s="4"/>
      <c r="K3674" s="173"/>
    </row>
    <row r="3675" spans="1:11" x14ac:dyDescent="0.2">
      <c r="A3675" s="140"/>
      <c r="B3675" s="325"/>
      <c r="J3675" s="4"/>
      <c r="K3675" s="173"/>
    </row>
    <row r="3676" spans="1:11" x14ac:dyDescent="0.2">
      <c r="A3676" s="140"/>
      <c r="B3676" s="325"/>
      <c r="J3676" s="4"/>
      <c r="K3676" s="173"/>
    </row>
    <row r="3677" spans="1:11" x14ac:dyDescent="0.2">
      <c r="A3677" s="140"/>
      <c r="B3677" s="325"/>
      <c r="J3677" s="4"/>
      <c r="K3677" s="173"/>
    </row>
    <row r="3678" spans="1:11" x14ac:dyDescent="0.2">
      <c r="A3678" s="140"/>
      <c r="B3678" s="325"/>
      <c r="J3678" s="4"/>
      <c r="K3678" s="173"/>
    </row>
    <row r="3679" spans="1:11" x14ac:dyDescent="0.2">
      <c r="A3679" s="140"/>
      <c r="B3679" s="325"/>
      <c r="J3679" s="4"/>
      <c r="K3679" s="173"/>
    </row>
    <row r="3680" spans="1:11" x14ac:dyDescent="0.2">
      <c r="A3680" s="140"/>
      <c r="B3680" s="325"/>
      <c r="J3680" s="4"/>
      <c r="K3680" s="173"/>
    </row>
    <row r="3681" spans="1:11" x14ac:dyDescent="0.2">
      <c r="A3681" s="140"/>
      <c r="B3681" s="325"/>
      <c r="J3681" s="4"/>
      <c r="K3681" s="173"/>
    </row>
    <row r="3682" spans="1:11" x14ac:dyDescent="0.2">
      <c r="A3682" s="140"/>
      <c r="B3682" s="325"/>
      <c r="J3682" s="4"/>
      <c r="K3682" s="173"/>
    </row>
    <row r="3683" spans="1:11" x14ac:dyDescent="0.2">
      <c r="A3683" s="140"/>
      <c r="B3683" s="325"/>
      <c r="J3683" s="4"/>
      <c r="K3683" s="173"/>
    </row>
    <row r="3684" spans="1:11" x14ac:dyDescent="0.2">
      <c r="A3684" s="140"/>
      <c r="B3684" s="325"/>
      <c r="J3684" s="4"/>
      <c r="K3684" s="173"/>
    </row>
    <row r="3685" spans="1:11" x14ac:dyDescent="0.2">
      <c r="A3685" s="140"/>
      <c r="B3685" s="325"/>
      <c r="J3685" s="4"/>
      <c r="K3685" s="173"/>
    </row>
    <row r="3686" spans="1:11" x14ac:dyDescent="0.2">
      <c r="A3686" s="140"/>
      <c r="B3686" s="325"/>
      <c r="J3686" s="4"/>
      <c r="K3686" s="173"/>
    </row>
    <row r="3687" spans="1:11" x14ac:dyDescent="0.2">
      <c r="A3687" s="140"/>
      <c r="B3687" s="325"/>
      <c r="J3687" s="4"/>
      <c r="K3687" s="173"/>
    </row>
    <row r="3688" spans="1:11" x14ac:dyDescent="0.2">
      <c r="A3688" s="140"/>
      <c r="B3688" s="325"/>
      <c r="J3688" s="4"/>
      <c r="K3688" s="173"/>
    </row>
    <row r="3689" spans="1:11" x14ac:dyDescent="0.2">
      <c r="A3689" s="140"/>
      <c r="B3689" s="325"/>
      <c r="J3689" s="4"/>
      <c r="K3689" s="173"/>
    </row>
    <row r="3690" spans="1:11" x14ac:dyDescent="0.2">
      <c r="A3690" s="140"/>
      <c r="B3690" s="325"/>
      <c r="J3690" s="4"/>
      <c r="K3690" s="173"/>
    </row>
    <row r="3691" spans="1:11" x14ac:dyDescent="0.2">
      <c r="A3691" s="140"/>
      <c r="B3691" s="325"/>
      <c r="J3691" s="4"/>
      <c r="K3691" s="173"/>
    </row>
    <row r="3692" spans="1:11" x14ac:dyDescent="0.2">
      <c r="A3692" s="140"/>
      <c r="B3692" s="325"/>
      <c r="J3692" s="4"/>
      <c r="K3692" s="173"/>
    </row>
    <row r="3693" spans="1:11" x14ac:dyDescent="0.2">
      <c r="A3693" s="140"/>
      <c r="B3693" s="325"/>
      <c r="J3693" s="4"/>
      <c r="K3693" s="173"/>
    </row>
    <row r="3694" spans="1:11" x14ac:dyDescent="0.2">
      <c r="A3694" s="140"/>
      <c r="B3694" s="325"/>
      <c r="J3694" s="4"/>
      <c r="K3694" s="173"/>
    </row>
    <row r="3695" spans="1:11" x14ac:dyDescent="0.2">
      <c r="A3695" s="140"/>
      <c r="B3695" s="325"/>
      <c r="J3695" s="4"/>
      <c r="K3695" s="173"/>
    </row>
    <row r="3696" spans="1:11" x14ac:dyDescent="0.2">
      <c r="A3696" s="140"/>
      <c r="B3696" s="325"/>
      <c r="J3696" s="4"/>
      <c r="K3696" s="173"/>
    </row>
    <row r="3697" spans="1:11" x14ac:dyDescent="0.2">
      <c r="A3697" s="140"/>
      <c r="B3697" s="325"/>
      <c r="J3697" s="4"/>
      <c r="K3697" s="173"/>
    </row>
    <row r="3698" spans="1:11" x14ac:dyDescent="0.2">
      <c r="A3698" s="140"/>
      <c r="B3698" s="325"/>
      <c r="J3698" s="4"/>
      <c r="K3698" s="173"/>
    </row>
    <row r="3699" spans="1:11" x14ac:dyDescent="0.2">
      <c r="A3699" s="140"/>
      <c r="B3699" s="325"/>
      <c r="J3699" s="4"/>
      <c r="K3699" s="173"/>
    </row>
    <row r="3700" spans="1:11" x14ac:dyDescent="0.2">
      <c r="A3700" s="140"/>
      <c r="B3700" s="325"/>
      <c r="J3700" s="4"/>
      <c r="K3700" s="173"/>
    </row>
    <row r="3701" spans="1:11" x14ac:dyDescent="0.2">
      <c r="A3701" s="140"/>
      <c r="B3701" s="325"/>
      <c r="J3701" s="4"/>
      <c r="K3701" s="173"/>
    </row>
    <row r="3702" spans="1:11" x14ac:dyDescent="0.2">
      <c r="A3702" s="140"/>
      <c r="B3702" s="325"/>
      <c r="J3702" s="4"/>
      <c r="K3702" s="173"/>
    </row>
    <row r="3703" spans="1:11" x14ac:dyDescent="0.2">
      <c r="A3703" s="140"/>
      <c r="B3703" s="325"/>
      <c r="J3703" s="4"/>
      <c r="K3703" s="173"/>
    </row>
    <row r="3704" spans="1:11" x14ac:dyDescent="0.2">
      <c r="A3704" s="140"/>
      <c r="B3704" s="325"/>
      <c r="J3704" s="4"/>
      <c r="K3704" s="173"/>
    </row>
    <row r="3705" spans="1:11" x14ac:dyDescent="0.2">
      <c r="A3705" s="140"/>
      <c r="B3705" s="325"/>
      <c r="J3705" s="4"/>
      <c r="K3705" s="173"/>
    </row>
    <row r="3706" spans="1:11" x14ac:dyDescent="0.2">
      <c r="A3706" s="140"/>
      <c r="B3706" s="325"/>
      <c r="J3706" s="4"/>
      <c r="K3706" s="173"/>
    </row>
    <row r="3707" spans="1:11" x14ac:dyDescent="0.2">
      <c r="A3707" s="140"/>
      <c r="B3707" s="325"/>
      <c r="J3707" s="4"/>
      <c r="K3707" s="173"/>
    </row>
    <row r="3708" spans="1:11" x14ac:dyDescent="0.2">
      <c r="A3708" s="140"/>
      <c r="B3708" s="325"/>
      <c r="J3708" s="4"/>
      <c r="K3708" s="173"/>
    </row>
    <row r="3709" spans="1:11" x14ac:dyDescent="0.2">
      <c r="A3709" s="140"/>
      <c r="B3709" s="325"/>
      <c r="J3709" s="4"/>
      <c r="K3709" s="173"/>
    </row>
    <row r="3710" spans="1:11" x14ac:dyDescent="0.2">
      <c r="A3710" s="140"/>
      <c r="B3710" s="325"/>
      <c r="J3710" s="4"/>
      <c r="K3710" s="173"/>
    </row>
    <row r="3711" spans="1:11" x14ac:dyDescent="0.2">
      <c r="A3711" s="140"/>
      <c r="B3711" s="325"/>
      <c r="J3711" s="4"/>
      <c r="K3711" s="173"/>
    </row>
    <row r="3712" spans="1:11" x14ac:dyDescent="0.2">
      <c r="A3712" s="140"/>
      <c r="B3712" s="325"/>
      <c r="J3712" s="4"/>
      <c r="K3712" s="173"/>
    </row>
    <row r="3713" spans="1:11" x14ac:dyDescent="0.2">
      <c r="A3713" s="140"/>
      <c r="B3713" s="325"/>
      <c r="J3713" s="4"/>
      <c r="K3713" s="173"/>
    </row>
    <row r="3714" spans="1:11" x14ac:dyDescent="0.2">
      <c r="A3714" s="140"/>
      <c r="B3714" s="325"/>
      <c r="J3714" s="4"/>
      <c r="K3714" s="173"/>
    </row>
    <row r="3715" spans="1:11" x14ac:dyDescent="0.2">
      <c r="A3715" s="140"/>
      <c r="B3715" s="325"/>
      <c r="J3715" s="4"/>
      <c r="K3715" s="173"/>
    </row>
    <row r="3716" spans="1:11" x14ac:dyDescent="0.2">
      <c r="A3716" s="140"/>
      <c r="B3716" s="325"/>
      <c r="J3716" s="4"/>
      <c r="K3716" s="173"/>
    </row>
    <row r="3717" spans="1:11" x14ac:dyDescent="0.2">
      <c r="A3717" s="140"/>
      <c r="B3717" s="325"/>
      <c r="J3717" s="4"/>
      <c r="K3717" s="173"/>
    </row>
    <row r="3718" spans="1:11" x14ac:dyDescent="0.2">
      <c r="A3718" s="140"/>
      <c r="B3718" s="325"/>
      <c r="J3718" s="4"/>
      <c r="K3718" s="173"/>
    </row>
    <row r="3719" spans="1:11" x14ac:dyDescent="0.2">
      <c r="A3719" s="140"/>
      <c r="B3719" s="325"/>
      <c r="J3719" s="4"/>
      <c r="K3719" s="173"/>
    </row>
    <row r="3720" spans="1:11" x14ac:dyDescent="0.2">
      <c r="A3720" s="140"/>
      <c r="B3720" s="325"/>
      <c r="J3720" s="4"/>
      <c r="K3720" s="173"/>
    </row>
    <row r="3721" spans="1:11" x14ac:dyDescent="0.2">
      <c r="A3721" s="140"/>
      <c r="B3721" s="325"/>
      <c r="J3721" s="4"/>
      <c r="K3721" s="173"/>
    </row>
    <row r="3722" spans="1:11" x14ac:dyDescent="0.2">
      <c r="A3722" s="140"/>
      <c r="B3722" s="325"/>
      <c r="J3722" s="4"/>
      <c r="K3722" s="173"/>
    </row>
    <row r="3723" spans="1:11" x14ac:dyDescent="0.2">
      <c r="A3723" s="140"/>
      <c r="B3723" s="325"/>
      <c r="J3723" s="4"/>
      <c r="K3723" s="173"/>
    </row>
    <row r="3724" spans="1:11" x14ac:dyDescent="0.2">
      <c r="A3724" s="140"/>
      <c r="B3724" s="325"/>
      <c r="J3724" s="4"/>
      <c r="K3724" s="173"/>
    </row>
    <row r="3725" spans="1:11" x14ac:dyDescent="0.2">
      <c r="A3725" s="140"/>
      <c r="B3725" s="325"/>
      <c r="J3725" s="4"/>
      <c r="K3725" s="173"/>
    </row>
    <row r="3726" spans="1:11" x14ac:dyDescent="0.2">
      <c r="A3726" s="140"/>
      <c r="B3726" s="325"/>
      <c r="J3726" s="4"/>
      <c r="K3726" s="173"/>
    </row>
    <row r="3727" spans="1:11" x14ac:dyDescent="0.2">
      <c r="A3727" s="140"/>
      <c r="B3727" s="325"/>
      <c r="J3727" s="4"/>
      <c r="K3727" s="173"/>
    </row>
    <row r="3728" spans="1:11" x14ac:dyDescent="0.2">
      <c r="A3728" s="140"/>
      <c r="B3728" s="325"/>
      <c r="J3728" s="4"/>
      <c r="K3728" s="173"/>
    </row>
    <row r="3729" spans="1:11" x14ac:dyDescent="0.2">
      <c r="A3729" s="140"/>
      <c r="B3729" s="325"/>
      <c r="J3729" s="4"/>
      <c r="K3729" s="173"/>
    </row>
    <row r="3730" spans="1:11" x14ac:dyDescent="0.2">
      <c r="A3730" s="140"/>
      <c r="B3730" s="325"/>
      <c r="J3730" s="4"/>
      <c r="K3730" s="173"/>
    </row>
    <row r="3731" spans="1:11" x14ac:dyDescent="0.2">
      <c r="A3731" s="140"/>
      <c r="B3731" s="325"/>
      <c r="J3731" s="4"/>
      <c r="K3731" s="173"/>
    </row>
    <row r="3732" spans="1:11" x14ac:dyDescent="0.2">
      <c r="A3732" s="140"/>
      <c r="B3732" s="325"/>
      <c r="J3732" s="4"/>
      <c r="K3732" s="173"/>
    </row>
    <row r="3733" spans="1:11" x14ac:dyDescent="0.2">
      <c r="A3733" s="140"/>
      <c r="B3733" s="325"/>
      <c r="J3733" s="4"/>
      <c r="K3733" s="173"/>
    </row>
    <row r="3734" spans="1:11" x14ac:dyDescent="0.2">
      <c r="A3734" s="140"/>
      <c r="B3734" s="325"/>
      <c r="J3734" s="4"/>
      <c r="K3734" s="173"/>
    </row>
    <row r="3735" spans="1:11" x14ac:dyDescent="0.2">
      <c r="A3735" s="140"/>
      <c r="B3735" s="325"/>
      <c r="J3735" s="4"/>
      <c r="K3735" s="173"/>
    </row>
    <row r="3736" spans="1:11" x14ac:dyDescent="0.2">
      <c r="A3736" s="140"/>
      <c r="B3736" s="325"/>
      <c r="J3736" s="4"/>
      <c r="K3736" s="173"/>
    </row>
    <row r="3737" spans="1:11" x14ac:dyDescent="0.2">
      <c r="A3737" s="140"/>
      <c r="B3737" s="325"/>
      <c r="J3737" s="4"/>
      <c r="K3737" s="173"/>
    </row>
    <row r="3738" spans="1:11" x14ac:dyDescent="0.2">
      <c r="A3738" s="140"/>
      <c r="B3738" s="325"/>
      <c r="J3738" s="4"/>
      <c r="K3738" s="173"/>
    </row>
    <row r="3739" spans="1:11" x14ac:dyDescent="0.2">
      <c r="A3739" s="140"/>
      <c r="B3739" s="325"/>
      <c r="J3739" s="4"/>
      <c r="K3739" s="173"/>
    </row>
    <row r="3740" spans="1:11" x14ac:dyDescent="0.2">
      <c r="A3740" s="140"/>
      <c r="B3740" s="325"/>
      <c r="J3740" s="4"/>
      <c r="K3740" s="173"/>
    </row>
    <row r="3741" spans="1:11" x14ac:dyDescent="0.2">
      <c r="A3741" s="140"/>
      <c r="B3741" s="325"/>
      <c r="J3741" s="4"/>
      <c r="K3741" s="173"/>
    </row>
    <row r="3742" spans="1:11" x14ac:dyDescent="0.2">
      <c r="A3742" s="140"/>
      <c r="B3742" s="325"/>
      <c r="J3742" s="4"/>
      <c r="K3742" s="173"/>
    </row>
    <row r="3743" spans="1:11" x14ac:dyDescent="0.2">
      <c r="A3743" s="140"/>
      <c r="B3743" s="325"/>
      <c r="J3743" s="4"/>
      <c r="K3743" s="173"/>
    </row>
    <row r="3744" spans="1:11" x14ac:dyDescent="0.2">
      <c r="A3744" s="140"/>
      <c r="B3744" s="325"/>
      <c r="J3744" s="4"/>
      <c r="K3744" s="173"/>
    </row>
    <row r="3745" spans="1:11" x14ac:dyDescent="0.2">
      <c r="A3745" s="140"/>
      <c r="B3745" s="325"/>
      <c r="J3745" s="4"/>
      <c r="K3745" s="173"/>
    </row>
    <row r="3746" spans="1:11" x14ac:dyDescent="0.2">
      <c r="A3746" s="140"/>
      <c r="B3746" s="325"/>
      <c r="J3746" s="4"/>
      <c r="K3746" s="173"/>
    </row>
    <row r="3747" spans="1:11" x14ac:dyDescent="0.2">
      <c r="A3747" s="140"/>
      <c r="B3747" s="325"/>
      <c r="J3747" s="4"/>
      <c r="K3747" s="173"/>
    </row>
    <row r="3748" spans="1:11" x14ac:dyDescent="0.2">
      <c r="A3748" s="140"/>
      <c r="B3748" s="325"/>
      <c r="J3748" s="4"/>
      <c r="K3748" s="173"/>
    </row>
    <row r="3749" spans="1:11" x14ac:dyDescent="0.2">
      <c r="A3749" s="140"/>
      <c r="B3749" s="325"/>
      <c r="J3749" s="4"/>
      <c r="K3749" s="173"/>
    </row>
    <row r="3750" spans="1:11" x14ac:dyDescent="0.2">
      <c r="A3750" s="140"/>
      <c r="B3750" s="325"/>
      <c r="J3750" s="4"/>
      <c r="K3750" s="173"/>
    </row>
    <row r="3751" spans="1:11" x14ac:dyDescent="0.2">
      <c r="A3751" s="140"/>
      <c r="B3751" s="325"/>
      <c r="J3751" s="4"/>
      <c r="K3751" s="173"/>
    </row>
    <row r="3752" spans="1:11" x14ac:dyDescent="0.2">
      <c r="A3752" s="140"/>
      <c r="B3752" s="325"/>
      <c r="J3752" s="4"/>
      <c r="K3752" s="173"/>
    </row>
    <row r="3753" spans="1:11" x14ac:dyDescent="0.2">
      <c r="A3753" s="140"/>
      <c r="B3753" s="325"/>
      <c r="J3753" s="4"/>
      <c r="K3753" s="173"/>
    </row>
    <row r="3754" spans="1:11" x14ac:dyDescent="0.2">
      <c r="A3754" s="140"/>
      <c r="B3754" s="325"/>
      <c r="J3754" s="4"/>
      <c r="K3754" s="173"/>
    </row>
    <row r="3755" spans="1:11" x14ac:dyDescent="0.2">
      <c r="A3755" s="140"/>
      <c r="B3755" s="325"/>
      <c r="J3755" s="4"/>
      <c r="K3755" s="173"/>
    </row>
    <row r="3756" spans="1:11" x14ac:dyDescent="0.2">
      <c r="A3756" s="140"/>
      <c r="B3756" s="325"/>
      <c r="J3756" s="4"/>
      <c r="K3756" s="173"/>
    </row>
    <row r="3757" spans="1:11" x14ac:dyDescent="0.2">
      <c r="A3757" s="140"/>
      <c r="B3757" s="325"/>
      <c r="J3757" s="4"/>
      <c r="K3757" s="173"/>
    </row>
    <row r="3758" spans="1:11" x14ac:dyDescent="0.2">
      <c r="A3758" s="140"/>
      <c r="B3758" s="325"/>
      <c r="J3758" s="4"/>
      <c r="K3758" s="173"/>
    </row>
    <row r="3759" spans="1:11" x14ac:dyDescent="0.2">
      <c r="A3759" s="140"/>
      <c r="B3759" s="325"/>
      <c r="J3759" s="4"/>
      <c r="K3759" s="173"/>
    </row>
    <row r="3760" spans="1:11" x14ac:dyDescent="0.2">
      <c r="A3760" s="140"/>
      <c r="B3760" s="325"/>
      <c r="J3760" s="4"/>
      <c r="K3760" s="173"/>
    </row>
    <row r="3761" spans="1:11" x14ac:dyDescent="0.2">
      <c r="A3761" s="140"/>
      <c r="B3761" s="325"/>
      <c r="J3761" s="4"/>
      <c r="K3761" s="173"/>
    </row>
    <row r="3762" spans="1:11" x14ac:dyDescent="0.2">
      <c r="A3762" s="140"/>
      <c r="B3762" s="325"/>
      <c r="J3762" s="4"/>
      <c r="K3762" s="173"/>
    </row>
    <row r="3763" spans="1:11" x14ac:dyDescent="0.2">
      <c r="A3763" s="140"/>
      <c r="B3763" s="325"/>
      <c r="J3763" s="4"/>
      <c r="K3763" s="173"/>
    </row>
    <row r="3764" spans="1:11" x14ac:dyDescent="0.2">
      <c r="A3764" s="140"/>
      <c r="B3764" s="325"/>
      <c r="J3764" s="4"/>
      <c r="K3764" s="173"/>
    </row>
    <row r="3765" spans="1:11" x14ac:dyDescent="0.2">
      <c r="A3765" s="140"/>
      <c r="B3765" s="325"/>
      <c r="J3765" s="4"/>
      <c r="K3765" s="173"/>
    </row>
    <row r="3766" spans="1:11" x14ac:dyDescent="0.2">
      <c r="A3766" s="140"/>
      <c r="B3766" s="325"/>
      <c r="J3766" s="4"/>
      <c r="K3766" s="173"/>
    </row>
    <row r="3767" spans="1:11" x14ac:dyDescent="0.2">
      <c r="A3767" s="140"/>
      <c r="B3767" s="325"/>
      <c r="J3767" s="4"/>
      <c r="K3767" s="173"/>
    </row>
    <row r="3768" spans="1:11" x14ac:dyDescent="0.2">
      <c r="A3768" s="140"/>
      <c r="B3768" s="325"/>
      <c r="J3768" s="4"/>
      <c r="K3768" s="173"/>
    </row>
    <row r="3769" spans="1:11" x14ac:dyDescent="0.2">
      <c r="A3769" s="140"/>
      <c r="B3769" s="325"/>
      <c r="J3769" s="4"/>
      <c r="K3769" s="173"/>
    </row>
    <row r="3770" spans="1:11" x14ac:dyDescent="0.2">
      <c r="A3770" s="140"/>
      <c r="B3770" s="325"/>
      <c r="J3770" s="4"/>
      <c r="K3770" s="173"/>
    </row>
    <row r="3771" spans="1:11" x14ac:dyDescent="0.2">
      <c r="A3771" s="140"/>
      <c r="B3771" s="325"/>
      <c r="J3771" s="4"/>
      <c r="K3771" s="173"/>
    </row>
    <row r="3772" spans="1:11" x14ac:dyDescent="0.2">
      <c r="A3772" s="140"/>
      <c r="B3772" s="325"/>
      <c r="J3772" s="4"/>
      <c r="K3772" s="173"/>
    </row>
    <row r="3773" spans="1:11" x14ac:dyDescent="0.2">
      <c r="A3773" s="140"/>
      <c r="B3773" s="325"/>
      <c r="J3773" s="4"/>
      <c r="K3773" s="173"/>
    </row>
    <row r="3774" spans="1:11" x14ac:dyDescent="0.2">
      <c r="A3774" s="140"/>
      <c r="B3774" s="325"/>
      <c r="J3774" s="4"/>
      <c r="K3774" s="173"/>
    </row>
    <row r="3775" spans="1:11" x14ac:dyDescent="0.2">
      <c r="A3775" s="140"/>
      <c r="B3775" s="325"/>
      <c r="J3775" s="4"/>
      <c r="K3775" s="173"/>
    </row>
    <row r="3776" spans="1:11" x14ac:dyDescent="0.2">
      <c r="A3776" s="140"/>
      <c r="B3776" s="325"/>
      <c r="J3776" s="4"/>
      <c r="K3776" s="173"/>
    </row>
    <row r="3777" spans="1:11" x14ac:dyDescent="0.2">
      <c r="A3777" s="140"/>
      <c r="B3777" s="325"/>
      <c r="J3777" s="4"/>
      <c r="K3777" s="173"/>
    </row>
    <row r="3778" spans="1:11" x14ac:dyDescent="0.2">
      <c r="A3778" s="140"/>
      <c r="B3778" s="325"/>
      <c r="J3778" s="4"/>
      <c r="K3778" s="173"/>
    </row>
    <row r="3779" spans="1:11" x14ac:dyDescent="0.2">
      <c r="A3779" s="140"/>
      <c r="B3779" s="325"/>
      <c r="J3779" s="4"/>
      <c r="K3779" s="173"/>
    </row>
    <row r="3780" spans="1:11" x14ac:dyDescent="0.2">
      <c r="A3780" s="140"/>
      <c r="B3780" s="325"/>
      <c r="J3780" s="4"/>
      <c r="K3780" s="173"/>
    </row>
    <row r="3781" spans="1:11" x14ac:dyDescent="0.2">
      <c r="A3781" s="140"/>
      <c r="B3781" s="325"/>
      <c r="J3781" s="4"/>
      <c r="K3781" s="173"/>
    </row>
    <row r="3782" spans="1:11" x14ac:dyDescent="0.2">
      <c r="A3782" s="140"/>
      <c r="B3782" s="325"/>
      <c r="J3782" s="4"/>
      <c r="K3782" s="173"/>
    </row>
    <row r="3783" spans="1:11" x14ac:dyDescent="0.2">
      <c r="A3783" s="140"/>
      <c r="B3783" s="325"/>
      <c r="J3783" s="4"/>
      <c r="K3783" s="173"/>
    </row>
    <row r="3784" spans="1:11" x14ac:dyDescent="0.2">
      <c r="A3784" s="140"/>
      <c r="B3784" s="325"/>
      <c r="J3784" s="4"/>
      <c r="K3784" s="173"/>
    </row>
    <row r="3785" spans="1:11" x14ac:dyDescent="0.2">
      <c r="A3785" s="140"/>
      <c r="B3785" s="325"/>
      <c r="J3785" s="4"/>
      <c r="K3785" s="173"/>
    </row>
    <row r="3786" spans="1:11" x14ac:dyDescent="0.2">
      <c r="A3786" s="140"/>
      <c r="B3786" s="325"/>
      <c r="J3786" s="4"/>
      <c r="K3786" s="173"/>
    </row>
    <row r="3787" spans="1:11" x14ac:dyDescent="0.2">
      <c r="A3787" s="140"/>
      <c r="B3787" s="325"/>
      <c r="J3787" s="4"/>
      <c r="K3787" s="173"/>
    </row>
    <row r="3788" spans="1:11" x14ac:dyDescent="0.2">
      <c r="A3788" s="140"/>
      <c r="B3788" s="325"/>
      <c r="J3788" s="4"/>
      <c r="K3788" s="173"/>
    </row>
    <row r="3789" spans="1:11" x14ac:dyDescent="0.2">
      <c r="A3789" s="140"/>
      <c r="B3789" s="325"/>
      <c r="J3789" s="4"/>
      <c r="K3789" s="173"/>
    </row>
    <row r="3790" spans="1:11" x14ac:dyDescent="0.2">
      <c r="A3790" s="140"/>
      <c r="B3790" s="325"/>
      <c r="J3790" s="4"/>
      <c r="K3790" s="173"/>
    </row>
    <row r="3791" spans="1:11" x14ac:dyDescent="0.2">
      <c r="A3791" s="140"/>
      <c r="B3791" s="325"/>
      <c r="J3791" s="4"/>
      <c r="K3791" s="173"/>
    </row>
    <row r="3792" spans="1:11" x14ac:dyDescent="0.2">
      <c r="A3792" s="140"/>
      <c r="B3792" s="325"/>
      <c r="J3792" s="4"/>
      <c r="K3792" s="173"/>
    </row>
    <row r="3793" spans="1:11" x14ac:dyDescent="0.2">
      <c r="A3793" s="140"/>
      <c r="B3793" s="325"/>
      <c r="J3793" s="4"/>
      <c r="K3793" s="173"/>
    </row>
    <row r="3794" spans="1:11" x14ac:dyDescent="0.2">
      <c r="A3794" s="140"/>
      <c r="B3794" s="325"/>
      <c r="J3794" s="4"/>
      <c r="K3794" s="173"/>
    </row>
    <row r="3795" spans="1:11" x14ac:dyDescent="0.2">
      <c r="A3795" s="140"/>
      <c r="B3795" s="325"/>
      <c r="J3795" s="4"/>
      <c r="K3795" s="173"/>
    </row>
    <row r="3796" spans="1:11" x14ac:dyDescent="0.2">
      <c r="A3796" s="140"/>
      <c r="B3796" s="325"/>
      <c r="J3796" s="4"/>
      <c r="K3796" s="173"/>
    </row>
    <row r="3797" spans="1:11" x14ac:dyDescent="0.2">
      <c r="A3797" s="140"/>
      <c r="B3797" s="325"/>
      <c r="J3797" s="4"/>
      <c r="K3797" s="173"/>
    </row>
    <row r="3798" spans="1:11" x14ac:dyDescent="0.2">
      <c r="A3798" s="140"/>
      <c r="B3798" s="325"/>
      <c r="J3798" s="4"/>
      <c r="K3798" s="173"/>
    </row>
    <row r="3799" spans="1:11" x14ac:dyDescent="0.2">
      <c r="A3799" s="140"/>
      <c r="B3799" s="325"/>
      <c r="J3799" s="4"/>
      <c r="K3799" s="173"/>
    </row>
    <row r="3800" spans="1:11" x14ac:dyDescent="0.2">
      <c r="A3800" s="140"/>
      <c r="B3800" s="325"/>
      <c r="J3800" s="4"/>
      <c r="K3800" s="173"/>
    </row>
    <row r="3801" spans="1:11" x14ac:dyDescent="0.2">
      <c r="A3801" s="140"/>
      <c r="B3801" s="325"/>
      <c r="J3801" s="4"/>
      <c r="K3801" s="173"/>
    </row>
    <row r="3802" spans="1:11" x14ac:dyDescent="0.2">
      <c r="A3802" s="140"/>
      <c r="B3802" s="325"/>
      <c r="J3802" s="4"/>
      <c r="K3802" s="173"/>
    </row>
    <row r="3803" spans="1:11" x14ac:dyDescent="0.2">
      <c r="A3803" s="140"/>
      <c r="B3803" s="325"/>
      <c r="J3803" s="4"/>
      <c r="K3803" s="173"/>
    </row>
    <row r="3804" spans="1:11" x14ac:dyDescent="0.2">
      <c r="A3804" s="140"/>
      <c r="B3804" s="325"/>
      <c r="J3804" s="4"/>
      <c r="K3804" s="173"/>
    </row>
    <row r="3805" spans="1:11" x14ac:dyDescent="0.2">
      <c r="A3805" s="140"/>
      <c r="B3805" s="325"/>
      <c r="J3805" s="4"/>
      <c r="K3805" s="173"/>
    </row>
    <row r="3806" spans="1:11" x14ac:dyDescent="0.2">
      <c r="A3806" s="140"/>
      <c r="B3806" s="325"/>
      <c r="J3806" s="4"/>
      <c r="K3806" s="173"/>
    </row>
    <row r="3807" spans="1:11" x14ac:dyDescent="0.2">
      <c r="A3807" s="140"/>
      <c r="B3807" s="325"/>
      <c r="J3807" s="4"/>
      <c r="K3807" s="173"/>
    </row>
    <row r="3808" spans="1:11" x14ac:dyDescent="0.2">
      <c r="A3808" s="140"/>
      <c r="B3808" s="325"/>
      <c r="J3808" s="4"/>
      <c r="K3808" s="173"/>
    </row>
    <row r="3809" spans="1:11" x14ac:dyDescent="0.2">
      <c r="A3809" s="140"/>
      <c r="B3809" s="325"/>
      <c r="J3809" s="4"/>
      <c r="K3809" s="173"/>
    </row>
    <row r="3810" spans="1:11" x14ac:dyDescent="0.2">
      <c r="A3810" s="140"/>
      <c r="B3810" s="325"/>
      <c r="J3810" s="4"/>
      <c r="K3810" s="173"/>
    </row>
    <row r="3811" spans="1:11" x14ac:dyDescent="0.2">
      <c r="A3811" s="140"/>
      <c r="B3811" s="325"/>
      <c r="J3811" s="4"/>
      <c r="K3811" s="173"/>
    </row>
    <row r="3812" spans="1:11" x14ac:dyDescent="0.2">
      <c r="A3812" s="140"/>
      <c r="B3812" s="325"/>
      <c r="J3812" s="4"/>
      <c r="K3812" s="173"/>
    </row>
    <row r="3813" spans="1:11" x14ac:dyDescent="0.2">
      <c r="A3813" s="140"/>
      <c r="B3813" s="325"/>
      <c r="J3813" s="4"/>
      <c r="K3813" s="173"/>
    </row>
    <row r="3814" spans="1:11" x14ac:dyDescent="0.2">
      <c r="A3814" s="140"/>
      <c r="B3814" s="325"/>
      <c r="J3814" s="4"/>
      <c r="K3814" s="173"/>
    </row>
    <row r="3815" spans="1:11" x14ac:dyDescent="0.2">
      <c r="A3815" s="140"/>
      <c r="B3815" s="325"/>
      <c r="J3815" s="4"/>
      <c r="K3815" s="173"/>
    </row>
    <row r="3816" spans="1:11" x14ac:dyDescent="0.2">
      <c r="A3816" s="140"/>
      <c r="B3816" s="325"/>
      <c r="J3816" s="4"/>
      <c r="K3816" s="173"/>
    </row>
    <row r="3817" spans="1:11" x14ac:dyDescent="0.2">
      <c r="A3817" s="140"/>
      <c r="B3817" s="325"/>
      <c r="J3817" s="4"/>
      <c r="K3817" s="173"/>
    </row>
    <row r="3818" spans="1:11" x14ac:dyDescent="0.2">
      <c r="A3818" s="140"/>
      <c r="B3818" s="325"/>
      <c r="J3818" s="4"/>
      <c r="K3818" s="173"/>
    </row>
    <row r="3819" spans="1:11" x14ac:dyDescent="0.2">
      <c r="A3819" s="140"/>
      <c r="B3819" s="325"/>
      <c r="J3819" s="4"/>
      <c r="K3819" s="173"/>
    </row>
    <row r="3820" spans="1:11" x14ac:dyDescent="0.2">
      <c r="A3820" s="140"/>
      <c r="B3820" s="325"/>
      <c r="J3820" s="4"/>
      <c r="K3820" s="173"/>
    </row>
    <row r="3821" spans="1:11" x14ac:dyDescent="0.2">
      <c r="A3821" s="140"/>
      <c r="B3821" s="325"/>
      <c r="J3821" s="4"/>
      <c r="K3821" s="173"/>
    </row>
    <row r="3822" spans="1:11" x14ac:dyDescent="0.2">
      <c r="A3822" s="140"/>
      <c r="B3822" s="325"/>
      <c r="J3822" s="4"/>
      <c r="K3822" s="173"/>
    </row>
    <row r="3823" spans="1:11" x14ac:dyDescent="0.2">
      <c r="A3823" s="140"/>
      <c r="B3823" s="325"/>
      <c r="J3823" s="4"/>
      <c r="K3823" s="173"/>
    </row>
    <row r="3824" spans="1:11" x14ac:dyDescent="0.2">
      <c r="A3824" s="140"/>
      <c r="B3824" s="325"/>
      <c r="J3824" s="4"/>
      <c r="K3824" s="173"/>
    </row>
    <row r="3825" spans="1:11" x14ac:dyDescent="0.2">
      <c r="A3825" s="140"/>
      <c r="B3825" s="325"/>
      <c r="J3825" s="4"/>
      <c r="K3825" s="173"/>
    </row>
    <row r="3826" spans="1:11" x14ac:dyDescent="0.2">
      <c r="A3826" s="140"/>
      <c r="B3826" s="325"/>
      <c r="J3826" s="4"/>
      <c r="K3826" s="173"/>
    </row>
    <row r="3827" spans="1:11" x14ac:dyDescent="0.2">
      <c r="A3827" s="140"/>
      <c r="B3827" s="325"/>
      <c r="J3827" s="4"/>
      <c r="K3827" s="173"/>
    </row>
    <row r="3828" spans="1:11" x14ac:dyDescent="0.2">
      <c r="A3828" s="140"/>
      <c r="B3828" s="325"/>
      <c r="J3828" s="4"/>
      <c r="K3828" s="173"/>
    </row>
    <row r="3829" spans="1:11" x14ac:dyDescent="0.2">
      <c r="A3829" s="140"/>
      <c r="B3829" s="325"/>
      <c r="J3829" s="4"/>
      <c r="K3829" s="173"/>
    </row>
    <row r="3830" spans="1:11" x14ac:dyDescent="0.2">
      <c r="A3830" s="140"/>
      <c r="B3830" s="325"/>
      <c r="J3830" s="4"/>
      <c r="K3830" s="173"/>
    </row>
    <row r="3831" spans="1:11" x14ac:dyDescent="0.2">
      <c r="A3831" s="140"/>
      <c r="B3831" s="325"/>
      <c r="J3831" s="4"/>
      <c r="K3831" s="173"/>
    </row>
    <row r="3832" spans="1:11" x14ac:dyDescent="0.2">
      <c r="A3832" s="140"/>
      <c r="B3832" s="325"/>
      <c r="J3832" s="4"/>
      <c r="K3832" s="173"/>
    </row>
    <row r="3833" spans="1:11" x14ac:dyDescent="0.2">
      <c r="A3833" s="140"/>
      <c r="B3833" s="325"/>
      <c r="J3833" s="4"/>
      <c r="K3833" s="173"/>
    </row>
    <row r="3834" spans="1:11" x14ac:dyDescent="0.2">
      <c r="A3834" s="140"/>
      <c r="B3834" s="325"/>
      <c r="J3834" s="4"/>
      <c r="K3834" s="173"/>
    </row>
    <row r="3835" spans="1:11" x14ac:dyDescent="0.2">
      <c r="A3835" s="140"/>
      <c r="B3835" s="325"/>
      <c r="J3835" s="4"/>
      <c r="K3835" s="173"/>
    </row>
    <row r="3836" spans="1:11" x14ac:dyDescent="0.2">
      <c r="A3836" s="140"/>
      <c r="B3836" s="325"/>
      <c r="J3836" s="4"/>
      <c r="K3836" s="173"/>
    </row>
    <row r="3837" spans="1:11" x14ac:dyDescent="0.2">
      <c r="A3837" s="140"/>
      <c r="B3837" s="325"/>
      <c r="J3837" s="4"/>
      <c r="K3837" s="173"/>
    </row>
    <row r="3838" spans="1:11" x14ac:dyDescent="0.2">
      <c r="A3838" s="140"/>
      <c r="B3838" s="325"/>
      <c r="J3838" s="4"/>
      <c r="K3838" s="173"/>
    </row>
    <row r="3839" spans="1:11" x14ac:dyDescent="0.2">
      <c r="A3839" s="140"/>
      <c r="B3839" s="325"/>
      <c r="J3839" s="4"/>
      <c r="K3839" s="173"/>
    </row>
    <row r="3840" spans="1:11" x14ac:dyDescent="0.2">
      <c r="A3840" s="140"/>
      <c r="B3840" s="325"/>
      <c r="J3840" s="4"/>
      <c r="K3840" s="173"/>
    </row>
    <row r="3841" spans="1:11" x14ac:dyDescent="0.2">
      <c r="A3841" s="140"/>
      <c r="B3841" s="325"/>
      <c r="J3841" s="4"/>
      <c r="K3841" s="173"/>
    </row>
    <row r="3842" spans="1:11" x14ac:dyDescent="0.2">
      <c r="A3842" s="140"/>
      <c r="B3842" s="325"/>
      <c r="J3842" s="4"/>
      <c r="K3842" s="173"/>
    </row>
    <row r="3843" spans="1:11" x14ac:dyDescent="0.2">
      <c r="A3843" s="140"/>
      <c r="B3843" s="325"/>
      <c r="J3843" s="4"/>
      <c r="K3843" s="173"/>
    </row>
    <row r="3844" spans="1:11" x14ac:dyDescent="0.2">
      <c r="A3844" s="140"/>
      <c r="B3844" s="325"/>
      <c r="J3844" s="4"/>
      <c r="K3844" s="173"/>
    </row>
    <row r="3845" spans="1:11" x14ac:dyDescent="0.2">
      <c r="A3845" s="140"/>
      <c r="B3845" s="325"/>
      <c r="J3845" s="4"/>
      <c r="K3845" s="173"/>
    </row>
    <row r="3846" spans="1:11" x14ac:dyDescent="0.2">
      <c r="A3846" s="140"/>
      <c r="B3846" s="325"/>
      <c r="J3846" s="4"/>
      <c r="K3846" s="173"/>
    </row>
    <row r="3847" spans="1:11" x14ac:dyDescent="0.2">
      <c r="A3847" s="140"/>
      <c r="B3847" s="325"/>
      <c r="J3847" s="4"/>
      <c r="K3847" s="173"/>
    </row>
    <row r="3848" spans="1:11" x14ac:dyDescent="0.2">
      <c r="A3848" s="140"/>
      <c r="B3848" s="325"/>
      <c r="J3848" s="4"/>
      <c r="K3848" s="173"/>
    </row>
    <row r="3849" spans="1:11" x14ac:dyDescent="0.2">
      <c r="A3849" s="140"/>
      <c r="B3849" s="325"/>
      <c r="J3849" s="4"/>
      <c r="K3849" s="173"/>
    </row>
    <row r="3850" spans="1:11" x14ac:dyDescent="0.2">
      <c r="A3850" s="140"/>
      <c r="B3850" s="325"/>
      <c r="J3850" s="4"/>
      <c r="K3850" s="173"/>
    </row>
    <row r="3851" spans="1:11" x14ac:dyDescent="0.2">
      <c r="A3851" s="140"/>
      <c r="B3851" s="325"/>
      <c r="J3851" s="4"/>
      <c r="K3851" s="173"/>
    </row>
    <row r="3852" spans="1:11" x14ac:dyDescent="0.2">
      <c r="A3852" s="140"/>
      <c r="B3852" s="325"/>
      <c r="J3852" s="4"/>
      <c r="K3852" s="173"/>
    </row>
    <row r="3853" spans="1:11" x14ac:dyDescent="0.2">
      <c r="A3853" s="140"/>
      <c r="B3853" s="325"/>
      <c r="J3853" s="4"/>
      <c r="K3853" s="173"/>
    </row>
    <row r="3854" spans="1:11" x14ac:dyDescent="0.2">
      <c r="A3854" s="140"/>
      <c r="B3854" s="325"/>
      <c r="J3854" s="4"/>
      <c r="K3854" s="173"/>
    </row>
    <row r="3855" spans="1:11" x14ac:dyDescent="0.2">
      <c r="A3855" s="140"/>
      <c r="B3855" s="325"/>
      <c r="J3855" s="4"/>
      <c r="K3855" s="173"/>
    </row>
    <row r="3856" spans="1:11" x14ac:dyDescent="0.2">
      <c r="A3856" s="140"/>
      <c r="B3856" s="325"/>
      <c r="J3856" s="4"/>
      <c r="K3856" s="173"/>
    </row>
    <row r="3857" spans="1:11" x14ac:dyDescent="0.2">
      <c r="A3857" s="140"/>
      <c r="B3857" s="325"/>
      <c r="J3857" s="4"/>
      <c r="K3857" s="173"/>
    </row>
    <row r="3858" spans="1:11" x14ac:dyDescent="0.2">
      <c r="A3858" s="140"/>
      <c r="B3858" s="325"/>
      <c r="J3858" s="4"/>
      <c r="K3858" s="173"/>
    </row>
    <row r="3859" spans="1:11" x14ac:dyDescent="0.2">
      <c r="A3859" s="140"/>
      <c r="B3859" s="325"/>
      <c r="J3859" s="4"/>
      <c r="K3859" s="173"/>
    </row>
    <row r="3860" spans="1:11" x14ac:dyDescent="0.2">
      <c r="A3860" s="140"/>
      <c r="B3860" s="325"/>
      <c r="J3860" s="4"/>
      <c r="K3860" s="173"/>
    </row>
    <row r="3861" spans="1:11" x14ac:dyDescent="0.2">
      <c r="A3861" s="140"/>
      <c r="B3861" s="325"/>
      <c r="J3861" s="4"/>
      <c r="K3861" s="173"/>
    </row>
    <row r="3862" spans="1:11" x14ac:dyDescent="0.2">
      <c r="A3862" s="140"/>
      <c r="B3862" s="325"/>
      <c r="J3862" s="4"/>
      <c r="K3862" s="173"/>
    </row>
    <row r="3863" spans="1:11" x14ac:dyDescent="0.2">
      <c r="A3863" s="140"/>
      <c r="B3863" s="325"/>
      <c r="J3863" s="4"/>
      <c r="K3863" s="173"/>
    </row>
    <row r="3864" spans="1:11" x14ac:dyDescent="0.2">
      <c r="A3864" s="140"/>
      <c r="B3864" s="325"/>
      <c r="J3864" s="4"/>
      <c r="K3864" s="173"/>
    </row>
    <row r="3865" spans="1:11" x14ac:dyDescent="0.2">
      <c r="A3865" s="140"/>
      <c r="B3865" s="325"/>
      <c r="J3865" s="4"/>
      <c r="K3865" s="173"/>
    </row>
    <row r="3866" spans="1:11" x14ac:dyDescent="0.2">
      <c r="A3866" s="140"/>
      <c r="B3866" s="325"/>
      <c r="J3866" s="4"/>
      <c r="K3866" s="173"/>
    </row>
    <row r="3867" spans="1:11" x14ac:dyDescent="0.2">
      <c r="A3867" s="140"/>
      <c r="B3867" s="325"/>
      <c r="J3867" s="4"/>
      <c r="K3867" s="173"/>
    </row>
    <row r="3868" spans="1:11" x14ac:dyDescent="0.2">
      <c r="A3868" s="140"/>
      <c r="B3868" s="325"/>
      <c r="J3868" s="4"/>
      <c r="K3868" s="173"/>
    </row>
    <row r="3869" spans="1:11" x14ac:dyDescent="0.2">
      <c r="A3869" s="140"/>
      <c r="B3869" s="325"/>
      <c r="J3869" s="4"/>
      <c r="K3869" s="173"/>
    </row>
    <row r="3870" spans="1:11" x14ac:dyDescent="0.2">
      <c r="A3870" s="140"/>
      <c r="B3870" s="325"/>
      <c r="J3870" s="4"/>
      <c r="K3870" s="173"/>
    </row>
    <row r="3871" spans="1:11" x14ac:dyDescent="0.2">
      <c r="A3871" s="140"/>
      <c r="B3871" s="325"/>
      <c r="J3871" s="4"/>
      <c r="K3871" s="173"/>
    </row>
    <row r="3872" spans="1:11" x14ac:dyDescent="0.2">
      <c r="A3872" s="140"/>
      <c r="B3872" s="325"/>
      <c r="J3872" s="4"/>
      <c r="K3872" s="173"/>
    </row>
    <row r="3873" spans="1:11" x14ac:dyDescent="0.2">
      <c r="A3873" s="140"/>
      <c r="B3873" s="325"/>
      <c r="J3873" s="4"/>
      <c r="K3873" s="173"/>
    </row>
    <row r="3874" spans="1:11" x14ac:dyDescent="0.2">
      <c r="A3874" s="140"/>
      <c r="B3874" s="325"/>
      <c r="J3874" s="4"/>
      <c r="K3874" s="173"/>
    </row>
    <row r="3875" spans="1:11" x14ac:dyDescent="0.2">
      <c r="A3875" s="140"/>
      <c r="B3875" s="325"/>
      <c r="J3875" s="4"/>
      <c r="K3875" s="173"/>
    </row>
    <row r="3876" spans="1:11" x14ac:dyDescent="0.2">
      <c r="A3876" s="140"/>
      <c r="B3876" s="325"/>
      <c r="J3876" s="4"/>
      <c r="K3876" s="173"/>
    </row>
    <row r="3877" spans="1:11" x14ac:dyDescent="0.2">
      <c r="A3877" s="140"/>
      <c r="B3877" s="325"/>
      <c r="J3877" s="4"/>
      <c r="K3877" s="173"/>
    </row>
    <row r="3878" spans="1:11" x14ac:dyDescent="0.2">
      <c r="A3878" s="140"/>
      <c r="B3878" s="325"/>
      <c r="J3878" s="4"/>
      <c r="K3878" s="173"/>
    </row>
    <row r="3879" spans="1:11" x14ac:dyDescent="0.2">
      <c r="A3879" s="140"/>
      <c r="B3879" s="325"/>
      <c r="J3879" s="4"/>
      <c r="K3879" s="173"/>
    </row>
    <row r="3880" spans="1:11" x14ac:dyDescent="0.2">
      <c r="A3880" s="140"/>
      <c r="B3880" s="325"/>
      <c r="J3880" s="4"/>
      <c r="K3880" s="173"/>
    </row>
    <row r="3881" spans="1:11" x14ac:dyDescent="0.2">
      <c r="A3881" s="140"/>
      <c r="B3881" s="325"/>
      <c r="J3881" s="4"/>
      <c r="K3881" s="173"/>
    </row>
    <row r="3882" spans="1:11" x14ac:dyDescent="0.2">
      <c r="A3882" s="140"/>
      <c r="B3882" s="325"/>
      <c r="J3882" s="4"/>
      <c r="K3882" s="173"/>
    </row>
    <row r="3883" spans="1:11" x14ac:dyDescent="0.2">
      <c r="A3883" s="140"/>
      <c r="B3883" s="325"/>
      <c r="J3883" s="4"/>
      <c r="K3883" s="173"/>
    </row>
    <row r="3884" spans="1:11" x14ac:dyDescent="0.2">
      <c r="A3884" s="140"/>
      <c r="B3884" s="325"/>
      <c r="J3884" s="4"/>
      <c r="K3884" s="173"/>
    </row>
    <row r="3885" spans="1:11" x14ac:dyDescent="0.2">
      <c r="A3885" s="140"/>
      <c r="B3885" s="325"/>
      <c r="J3885" s="4"/>
      <c r="K3885" s="173"/>
    </row>
    <row r="3886" spans="1:11" x14ac:dyDescent="0.2">
      <c r="A3886" s="140"/>
      <c r="B3886" s="325"/>
      <c r="J3886" s="4"/>
      <c r="K3886" s="173"/>
    </row>
    <row r="3887" spans="1:11" x14ac:dyDescent="0.2">
      <c r="A3887" s="140"/>
      <c r="B3887" s="325"/>
      <c r="J3887" s="4"/>
      <c r="K3887" s="173"/>
    </row>
    <row r="3888" spans="1:11" x14ac:dyDescent="0.2">
      <c r="A3888" s="140"/>
      <c r="B3888" s="325"/>
      <c r="J3888" s="4"/>
      <c r="K3888" s="173"/>
    </row>
    <row r="3889" spans="1:11" x14ac:dyDescent="0.2">
      <c r="A3889" s="140"/>
      <c r="B3889" s="325"/>
      <c r="J3889" s="4"/>
      <c r="K3889" s="173"/>
    </row>
    <row r="3890" spans="1:11" x14ac:dyDescent="0.2">
      <c r="A3890" s="140"/>
      <c r="B3890" s="325"/>
      <c r="J3890" s="4"/>
      <c r="K3890" s="173"/>
    </row>
    <row r="3891" spans="1:11" x14ac:dyDescent="0.2">
      <c r="A3891" s="140"/>
      <c r="B3891" s="325"/>
      <c r="J3891" s="4"/>
      <c r="K3891" s="173"/>
    </row>
    <row r="3892" spans="1:11" x14ac:dyDescent="0.2">
      <c r="A3892" s="140"/>
      <c r="B3892" s="325"/>
      <c r="J3892" s="4"/>
      <c r="K3892" s="173"/>
    </row>
    <row r="3893" spans="1:11" x14ac:dyDescent="0.2">
      <c r="A3893" s="140"/>
      <c r="B3893" s="325"/>
      <c r="J3893" s="4"/>
      <c r="K3893" s="173"/>
    </row>
    <row r="3894" spans="1:11" x14ac:dyDescent="0.2">
      <c r="A3894" s="140"/>
      <c r="B3894" s="325"/>
      <c r="J3894" s="4"/>
      <c r="K3894" s="173"/>
    </row>
    <row r="3895" spans="1:11" x14ac:dyDescent="0.2">
      <c r="A3895" s="140"/>
      <c r="B3895" s="325"/>
      <c r="J3895" s="4"/>
      <c r="K3895" s="173"/>
    </row>
    <row r="3896" spans="1:11" x14ac:dyDescent="0.2">
      <c r="A3896" s="140"/>
      <c r="B3896" s="325"/>
      <c r="J3896" s="4"/>
      <c r="K3896" s="173"/>
    </row>
    <row r="3897" spans="1:11" x14ac:dyDescent="0.2">
      <c r="A3897" s="140"/>
      <c r="B3897" s="325"/>
      <c r="J3897" s="4"/>
      <c r="K3897" s="173"/>
    </row>
    <row r="3898" spans="1:11" x14ac:dyDescent="0.2">
      <c r="A3898" s="140"/>
      <c r="B3898" s="325"/>
      <c r="J3898" s="4"/>
      <c r="K3898" s="173"/>
    </row>
    <row r="3899" spans="1:11" x14ac:dyDescent="0.2">
      <c r="A3899" s="140"/>
      <c r="B3899" s="325"/>
      <c r="J3899" s="4"/>
      <c r="K3899" s="173"/>
    </row>
    <row r="3900" spans="1:11" x14ac:dyDescent="0.2">
      <c r="A3900" s="140"/>
      <c r="B3900" s="325"/>
      <c r="J3900" s="4"/>
      <c r="K3900" s="173"/>
    </row>
    <row r="3901" spans="1:11" x14ac:dyDescent="0.2">
      <c r="A3901" s="140"/>
      <c r="B3901" s="325"/>
      <c r="J3901" s="4"/>
      <c r="K3901" s="173"/>
    </row>
    <row r="3902" spans="1:11" x14ac:dyDescent="0.2">
      <c r="A3902" s="140"/>
      <c r="B3902" s="325"/>
      <c r="J3902" s="4"/>
      <c r="K3902" s="173"/>
    </row>
    <row r="3903" spans="1:11" x14ac:dyDescent="0.2">
      <c r="A3903" s="140"/>
      <c r="B3903" s="325"/>
      <c r="J3903" s="4"/>
      <c r="K3903" s="173"/>
    </row>
    <row r="3904" spans="1:11" x14ac:dyDescent="0.2">
      <c r="A3904" s="140"/>
      <c r="B3904" s="325"/>
      <c r="J3904" s="4"/>
      <c r="K3904" s="173"/>
    </row>
    <row r="3905" spans="1:11" x14ac:dyDescent="0.2">
      <c r="A3905" s="140"/>
      <c r="B3905" s="325"/>
      <c r="J3905" s="4"/>
      <c r="K3905" s="173"/>
    </row>
    <row r="3906" spans="1:11" x14ac:dyDescent="0.2">
      <c r="A3906" s="140"/>
      <c r="B3906" s="325"/>
      <c r="J3906" s="4"/>
      <c r="K3906" s="173"/>
    </row>
    <row r="3907" spans="1:11" x14ac:dyDescent="0.2">
      <c r="A3907" s="140"/>
      <c r="B3907" s="325"/>
      <c r="J3907" s="4"/>
      <c r="K3907" s="173"/>
    </row>
    <row r="3908" spans="1:11" x14ac:dyDescent="0.2">
      <c r="A3908" s="140"/>
      <c r="B3908" s="325"/>
      <c r="J3908" s="4"/>
      <c r="K3908" s="173"/>
    </row>
    <row r="3909" spans="1:11" x14ac:dyDescent="0.2">
      <c r="A3909" s="140"/>
      <c r="B3909" s="325"/>
      <c r="J3909" s="4"/>
      <c r="K3909" s="173"/>
    </row>
    <row r="3910" spans="1:11" x14ac:dyDescent="0.2">
      <c r="A3910" s="140"/>
      <c r="B3910" s="325"/>
      <c r="J3910" s="4"/>
      <c r="K3910" s="173"/>
    </row>
    <row r="3911" spans="1:11" x14ac:dyDescent="0.2">
      <c r="A3911" s="140"/>
      <c r="B3911" s="325"/>
      <c r="J3911" s="4"/>
      <c r="K3911" s="173"/>
    </row>
    <row r="3912" spans="1:11" x14ac:dyDescent="0.2">
      <c r="A3912" s="140"/>
      <c r="B3912" s="325"/>
      <c r="J3912" s="4"/>
      <c r="K3912" s="173"/>
    </row>
    <row r="3913" spans="1:11" x14ac:dyDescent="0.2">
      <c r="A3913" s="140"/>
      <c r="B3913" s="325"/>
      <c r="J3913" s="4"/>
      <c r="K3913" s="173"/>
    </row>
    <row r="3914" spans="1:11" x14ac:dyDescent="0.2">
      <c r="A3914" s="140"/>
      <c r="B3914" s="325"/>
      <c r="J3914" s="4"/>
      <c r="K3914" s="173"/>
    </row>
    <row r="3915" spans="1:11" x14ac:dyDescent="0.2">
      <c r="A3915" s="140"/>
      <c r="B3915" s="325"/>
      <c r="J3915" s="4"/>
      <c r="K3915" s="173"/>
    </row>
    <row r="3916" spans="1:11" x14ac:dyDescent="0.2">
      <c r="A3916" s="140"/>
      <c r="B3916" s="325"/>
      <c r="J3916" s="4"/>
      <c r="K3916" s="173"/>
    </row>
    <row r="3917" spans="1:11" x14ac:dyDescent="0.2">
      <c r="A3917" s="140"/>
      <c r="B3917" s="325"/>
      <c r="J3917" s="4"/>
      <c r="K3917" s="173"/>
    </row>
    <row r="3918" spans="1:11" x14ac:dyDescent="0.2">
      <c r="A3918" s="140"/>
      <c r="B3918" s="325"/>
      <c r="J3918" s="4"/>
      <c r="K3918" s="173"/>
    </row>
    <row r="3919" spans="1:11" x14ac:dyDescent="0.2">
      <c r="A3919" s="140"/>
      <c r="B3919" s="325"/>
      <c r="J3919" s="4"/>
      <c r="K3919" s="173"/>
    </row>
    <row r="3920" spans="1:11" x14ac:dyDescent="0.2">
      <c r="A3920" s="140"/>
      <c r="B3920" s="325"/>
      <c r="J3920" s="4"/>
      <c r="K3920" s="173"/>
    </row>
    <row r="3921" spans="1:11" x14ac:dyDescent="0.2">
      <c r="A3921" s="140"/>
      <c r="B3921" s="325"/>
      <c r="J3921" s="4"/>
      <c r="K3921" s="173"/>
    </row>
    <row r="3922" spans="1:11" x14ac:dyDescent="0.2">
      <c r="A3922" s="140"/>
      <c r="B3922" s="325"/>
      <c r="J3922" s="4"/>
      <c r="K3922" s="173"/>
    </row>
    <row r="3923" spans="1:11" x14ac:dyDescent="0.2">
      <c r="A3923" s="140"/>
      <c r="B3923" s="325"/>
      <c r="J3923" s="4"/>
      <c r="K3923" s="173"/>
    </row>
    <row r="3924" spans="1:11" x14ac:dyDescent="0.2">
      <c r="A3924" s="140"/>
      <c r="B3924" s="325"/>
      <c r="J3924" s="4"/>
      <c r="K3924" s="173"/>
    </row>
    <row r="3925" spans="1:11" x14ac:dyDescent="0.2">
      <c r="A3925" s="140"/>
      <c r="B3925" s="325"/>
      <c r="J3925" s="4"/>
      <c r="K3925" s="173"/>
    </row>
    <row r="3926" spans="1:11" x14ac:dyDescent="0.2">
      <c r="A3926" s="140"/>
      <c r="B3926" s="325"/>
      <c r="J3926" s="4"/>
      <c r="K3926" s="173"/>
    </row>
    <row r="3927" spans="1:11" x14ac:dyDescent="0.2">
      <c r="A3927" s="140"/>
      <c r="B3927" s="325"/>
      <c r="J3927" s="4"/>
      <c r="K3927" s="173"/>
    </row>
    <row r="3928" spans="1:11" x14ac:dyDescent="0.2">
      <c r="A3928" s="140"/>
      <c r="B3928" s="325"/>
      <c r="J3928" s="4"/>
      <c r="K3928" s="173"/>
    </row>
    <row r="3929" spans="1:11" x14ac:dyDescent="0.2">
      <c r="A3929" s="140"/>
      <c r="B3929" s="325"/>
      <c r="J3929" s="4"/>
      <c r="K3929" s="173"/>
    </row>
    <row r="3930" spans="1:11" x14ac:dyDescent="0.2">
      <c r="A3930" s="140"/>
      <c r="B3930" s="325"/>
      <c r="J3930" s="4"/>
      <c r="K3930" s="173"/>
    </row>
    <row r="3931" spans="1:11" x14ac:dyDescent="0.2">
      <c r="A3931" s="140"/>
      <c r="B3931" s="325"/>
      <c r="J3931" s="4"/>
      <c r="K3931" s="173"/>
    </row>
    <row r="3932" spans="1:11" x14ac:dyDescent="0.2">
      <c r="A3932" s="140"/>
      <c r="B3932" s="325"/>
      <c r="J3932" s="4"/>
      <c r="K3932" s="173"/>
    </row>
    <row r="3933" spans="1:11" x14ac:dyDescent="0.2">
      <c r="A3933" s="140"/>
      <c r="B3933" s="325"/>
      <c r="J3933" s="4"/>
      <c r="K3933" s="173"/>
    </row>
    <row r="3934" spans="1:11" x14ac:dyDescent="0.2">
      <c r="A3934" s="140"/>
      <c r="B3934" s="325"/>
      <c r="J3934" s="4"/>
      <c r="K3934" s="173"/>
    </row>
    <row r="3935" spans="1:11" x14ac:dyDescent="0.2">
      <c r="A3935" s="140"/>
      <c r="B3935" s="325"/>
      <c r="J3935" s="4"/>
      <c r="K3935" s="173"/>
    </row>
    <row r="3936" spans="1:11" x14ac:dyDescent="0.2">
      <c r="A3936" s="140"/>
      <c r="B3936" s="325"/>
      <c r="J3936" s="4"/>
      <c r="K3936" s="173"/>
    </row>
    <row r="3937" spans="1:11" x14ac:dyDescent="0.2">
      <c r="A3937" s="140"/>
      <c r="B3937" s="325"/>
      <c r="J3937" s="4"/>
      <c r="K3937" s="173"/>
    </row>
    <row r="3938" spans="1:11" x14ac:dyDescent="0.2">
      <c r="A3938" s="140"/>
      <c r="B3938" s="325"/>
      <c r="J3938" s="4"/>
      <c r="K3938" s="173"/>
    </row>
    <row r="3939" spans="1:11" x14ac:dyDescent="0.2">
      <c r="A3939" s="140"/>
      <c r="B3939" s="325"/>
      <c r="J3939" s="4"/>
      <c r="K3939" s="173"/>
    </row>
    <row r="3940" spans="1:11" x14ac:dyDescent="0.2">
      <c r="A3940" s="140"/>
      <c r="B3940" s="325"/>
      <c r="J3940" s="4"/>
      <c r="K3940" s="173"/>
    </row>
    <row r="3941" spans="1:11" x14ac:dyDescent="0.2">
      <c r="A3941" s="140"/>
      <c r="B3941" s="325"/>
      <c r="J3941" s="4"/>
      <c r="K3941" s="173"/>
    </row>
    <row r="3942" spans="1:11" x14ac:dyDescent="0.2">
      <c r="A3942" s="140"/>
      <c r="B3942" s="325"/>
      <c r="J3942" s="4"/>
      <c r="K3942" s="173"/>
    </row>
    <row r="3943" spans="1:11" x14ac:dyDescent="0.2">
      <c r="A3943" s="140"/>
      <c r="B3943" s="325"/>
      <c r="J3943" s="4"/>
      <c r="K3943" s="173"/>
    </row>
    <row r="3944" spans="1:11" x14ac:dyDescent="0.2">
      <c r="A3944" s="140"/>
      <c r="B3944" s="325"/>
      <c r="J3944" s="4"/>
      <c r="K3944" s="173"/>
    </row>
    <row r="3945" spans="1:11" x14ac:dyDescent="0.2">
      <c r="A3945" s="140"/>
      <c r="B3945" s="325"/>
      <c r="J3945" s="4"/>
      <c r="K3945" s="173"/>
    </row>
    <row r="3946" spans="1:11" x14ac:dyDescent="0.2">
      <c r="A3946" s="140"/>
      <c r="B3946" s="325"/>
      <c r="J3946" s="4"/>
      <c r="K3946" s="173"/>
    </row>
    <row r="3947" spans="1:11" x14ac:dyDescent="0.2">
      <c r="A3947" s="140"/>
      <c r="B3947" s="325"/>
      <c r="J3947" s="4"/>
      <c r="K3947" s="173"/>
    </row>
    <row r="3948" spans="1:11" x14ac:dyDescent="0.2">
      <c r="A3948" s="140"/>
      <c r="B3948" s="325"/>
      <c r="J3948" s="4"/>
      <c r="K3948" s="173"/>
    </row>
    <row r="3949" spans="1:11" x14ac:dyDescent="0.2">
      <c r="A3949" s="140"/>
      <c r="B3949" s="325"/>
      <c r="J3949" s="4"/>
      <c r="K3949" s="173"/>
    </row>
    <row r="3950" spans="1:11" x14ac:dyDescent="0.2">
      <c r="A3950" s="140"/>
      <c r="B3950" s="325"/>
      <c r="J3950" s="4"/>
      <c r="K3950" s="173"/>
    </row>
    <row r="3951" spans="1:11" x14ac:dyDescent="0.2">
      <c r="A3951" s="140"/>
      <c r="B3951" s="325"/>
      <c r="J3951" s="4"/>
      <c r="K3951" s="173"/>
    </row>
    <row r="3952" spans="1:11" x14ac:dyDescent="0.2">
      <c r="A3952" s="140"/>
      <c r="B3952" s="325"/>
      <c r="J3952" s="4"/>
      <c r="K3952" s="173"/>
    </row>
    <row r="3953" spans="1:11" x14ac:dyDescent="0.2">
      <c r="A3953" s="140"/>
      <c r="B3953" s="325"/>
      <c r="J3953" s="4"/>
      <c r="K3953" s="173"/>
    </row>
    <row r="3954" spans="1:11" x14ac:dyDescent="0.2">
      <c r="A3954" s="140"/>
      <c r="B3954" s="325"/>
      <c r="J3954" s="4"/>
      <c r="K3954" s="173"/>
    </row>
    <row r="3955" spans="1:11" x14ac:dyDescent="0.2">
      <c r="A3955" s="140"/>
      <c r="B3955" s="325"/>
      <c r="J3955" s="4"/>
      <c r="K3955" s="173"/>
    </row>
    <row r="3956" spans="1:11" x14ac:dyDescent="0.2">
      <c r="A3956" s="140"/>
      <c r="B3956" s="325"/>
      <c r="J3956" s="4"/>
      <c r="K3956" s="173"/>
    </row>
    <row r="3957" spans="1:11" x14ac:dyDescent="0.2">
      <c r="A3957" s="140"/>
      <c r="B3957" s="325"/>
      <c r="J3957" s="4"/>
      <c r="K3957" s="173"/>
    </row>
    <row r="3958" spans="1:11" x14ac:dyDescent="0.2">
      <c r="A3958" s="140"/>
      <c r="B3958" s="325"/>
      <c r="J3958" s="4"/>
      <c r="K3958" s="173"/>
    </row>
    <row r="3959" spans="1:11" x14ac:dyDescent="0.2">
      <c r="A3959" s="140"/>
      <c r="B3959" s="325"/>
      <c r="J3959" s="4"/>
      <c r="K3959" s="173"/>
    </row>
    <row r="3960" spans="1:11" x14ac:dyDescent="0.2">
      <c r="A3960" s="140"/>
      <c r="B3960" s="325"/>
      <c r="J3960" s="4"/>
      <c r="K3960" s="173"/>
    </row>
    <row r="3961" spans="1:11" x14ac:dyDescent="0.2">
      <c r="A3961" s="140"/>
      <c r="B3961" s="325"/>
      <c r="J3961" s="4"/>
      <c r="K3961" s="173"/>
    </row>
    <row r="3962" spans="1:11" x14ac:dyDescent="0.2">
      <c r="A3962" s="140"/>
      <c r="B3962" s="325"/>
      <c r="J3962" s="4"/>
      <c r="K3962" s="173"/>
    </row>
    <row r="3963" spans="1:11" x14ac:dyDescent="0.2">
      <c r="A3963" s="140"/>
      <c r="B3963" s="325"/>
      <c r="J3963" s="4"/>
      <c r="K3963" s="173"/>
    </row>
    <row r="3964" spans="1:11" x14ac:dyDescent="0.2">
      <c r="A3964" s="140"/>
      <c r="B3964" s="325"/>
      <c r="J3964" s="4"/>
      <c r="K3964" s="173"/>
    </row>
    <row r="3965" spans="1:11" x14ac:dyDescent="0.2">
      <c r="A3965" s="140"/>
      <c r="B3965" s="325"/>
      <c r="J3965" s="4"/>
      <c r="K3965" s="173"/>
    </row>
    <row r="3966" spans="1:11" x14ac:dyDescent="0.2">
      <c r="A3966" s="140"/>
      <c r="B3966" s="325"/>
      <c r="J3966" s="4"/>
      <c r="K3966" s="173"/>
    </row>
    <row r="3967" spans="1:11" x14ac:dyDescent="0.2">
      <c r="A3967" s="140"/>
      <c r="B3967" s="325"/>
      <c r="J3967" s="4"/>
      <c r="K3967" s="173"/>
    </row>
    <row r="3968" spans="1:11" x14ac:dyDescent="0.2">
      <c r="A3968" s="140"/>
      <c r="B3968" s="325"/>
      <c r="J3968" s="4"/>
      <c r="K3968" s="173"/>
    </row>
    <row r="3969" spans="1:11" x14ac:dyDescent="0.2">
      <c r="A3969" s="140"/>
      <c r="B3969" s="325"/>
      <c r="J3969" s="4"/>
      <c r="K3969" s="173"/>
    </row>
    <row r="3970" spans="1:11" x14ac:dyDescent="0.2">
      <c r="A3970" s="140"/>
      <c r="B3970" s="325"/>
      <c r="J3970" s="4"/>
      <c r="K3970" s="173"/>
    </row>
    <row r="3971" spans="1:11" x14ac:dyDescent="0.2">
      <c r="A3971" s="140"/>
      <c r="B3971" s="325"/>
      <c r="J3971" s="4"/>
      <c r="K3971" s="173"/>
    </row>
    <row r="3972" spans="1:11" x14ac:dyDescent="0.2">
      <c r="A3972" s="140"/>
      <c r="B3972" s="325"/>
      <c r="J3972" s="4"/>
      <c r="K3972" s="173"/>
    </row>
    <row r="3973" spans="1:11" x14ac:dyDescent="0.2">
      <c r="A3973" s="140"/>
      <c r="B3973" s="325"/>
      <c r="J3973" s="4"/>
      <c r="K3973" s="173"/>
    </row>
    <row r="3974" spans="1:11" x14ac:dyDescent="0.2">
      <c r="A3974" s="140"/>
      <c r="B3974" s="325"/>
      <c r="J3974" s="4"/>
      <c r="K3974" s="173"/>
    </row>
    <row r="3975" spans="1:11" x14ac:dyDescent="0.2">
      <c r="A3975" s="140"/>
      <c r="B3975" s="325"/>
      <c r="J3975" s="4"/>
      <c r="K3975" s="173"/>
    </row>
    <row r="3976" spans="1:11" x14ac:dyDescent="0.2">
      <c r="A3976" s="140"/>
      <c r="B3976" s="325"/>
      <c r="J3976" s="4"/>
      <c r="K3976" s="173"/>
    </row>
    <row r="3977" spans="1:11" x14ac:dyDescent="0.2">
      <c r="A3977" s="140"/>
      <c r="B3977" s="325"/>
      <c r="J3977" s="4"/>
      <c r="K3977" s="173"/>
    </row>
    <row r="3978" spans="1:11" x14ac:dyDescent="0.2">
      <c r="A3978" s="140"/>
      <c r="B3978" s="325"/>
      <c r="J3978" s="4"/>
      <c r="K3978" s="173"/>
    </row>
    <row r="3979" spans="1:11" x14ac:dyDescent="0.2">
      <c r="A3979" s="140"/>
      <c r="B3979" s="325"/>
      <c r="J3979" s="4"/>
      <c r="K3979" s="173"/>
    </row>
    <row r="3980" spans="1:11" x14ac:dyDescent="0.2">
      <c r="A3980" s="140"/>
      <c r="B3980" s="325"/>
      <c r="J3980" s="4"/>
      <c r="K3980" s="173"/>
    </row>
    <row r="3981" spans="1:11" x14ac:dyDescent="0.2">
      <c r="A3981" s="140"/>
      <c r="B3981" s="325"/>
      <c r="J3981" s="4"/>
      <c r="K3981" s="173"/>
    </row>
    <row r="3982" spans="1:11" x14ac:dyDescent="0.2">
      <c r="A3982" s="140"/>
      <c r="B3982" s="325"/>
      <c r="J3982" s="4"/>
      <c r="K3982" s="173"/>
    </row>
    <row r="3983" spans="1:11" x14ac:dyDescent="0.2">
      <c r="A3983" s="140"/>
      <c r="B3983" s="325"/>
      <c r="J3983" s="4"/>
      <c r="K3983" s="173"/>
    </row>
    <row r="3984" spans="1:11" x14ac:dyDescent="0.2">
      <c r="A3984" s="140"/>
      <c r="B3984" s="325"/>
      <c r="J3984" s="4"/>
      <c r="K3984" s="173"/>
    </row>
    <row r="3985" spans="1:11" x14ac:dyDescent="0.2">
      <c r="A3985" s="140"/>
      <c r="B3985" s="325"/>
      <c r="J3985" s="4"/>
      <c r="K3985" s="173"/>
    </row>
    <row r="3986" spans="1:11" x14ac:dyDescent="0.2">
      <c r="A3986" s="140"/>
      <c r="B3986" s="325"/>
      <c r="J3986" s="4"/>
      <c r="K3986" s="173"/>
    </row>
    <row r="3987" spans="1:11" x14ac:dyDescent="0.2">
      <c r="A3987" s="140"/>
      <c r="B3987" s="325"/>
      <c r="J3987" s="4"/>
      <c r="K3987" s="173"/>
    </row>
    <row r="3988" spans="1:11" x14ac:dyDescent="0.2">
      <c r="A3988" s="140"/>
      <c r="B3988" s="325"/>
      <c r="J3988" s="4"/>
      <c r="K3988" s="173"/>
    </row>
    <row r="3989" spans="1:11" x14ac:dyDescent="0.2">
      <c r="A3989" s="140"/>
      <c r="B3989" s="325"/>
      <c r="J3989" s="4"/>
      <c r="K3989" s="173"/>
    </row>
    <row r="3990" spans="1:11" x14ac:dyDescent="0.2">
      <c r="A3990" s="140"/>
      <c r="B3990" s="325"/>
      <c r="J3990" s="4"/>
      <c r="K3990" s="173"/>
    </row>
    <row r="3991" spans="1:11" x14ac:dyDescent="0.2">
      <c r="A3991" s="140"/>
      <c r="B3991" s="325"/>
      <c r="J3991" s="4"/>
      <c r="K3991" s="173"/>
    </row>
    <row r="3992" spans="1:11" x14ac:dyDescent="0.2">
      <c r="A3992" s="140"/>
      <c r="B3992" s="325"/>
      <c r="J3992" s="4"/>
      <c r="K3992" s="173"/>
    </row>
    <row r="3993" spans="1:11" x14ac:dyDescent="0.2">
      <c r="A3993" s="140"/>
      <c r="B3993" s="325"/>
      <c r="J3993" s="4"/>
      <c r="K3993" s="173"/>
    </row>
    <row r="3994" spans="1:11" x14ac:dyDescent="0.2">
      <c r="A3994" s="140"/>
      <c r="B3994" s="325"/>
      <c r="J3994" s="4"/>
      <c r="K3994" s="173"/>
    </row>
    <row r="3995" spans="1:11" x14ac:dyDescent="0.2">
      <c r="A3995" s="140"/>
      <c r="B3995" s="325"/>
      <c r="J3995" s="4"/>
      <c r="K3995" s="173"/>
    </row>
    <row r="3996" spans="1:11" x14ac:dyDescent="0.2">
      <c r="A3996" s="140"/>
      <c r="B3996" s="325"/>
      <c r="J3996" s="4"/>
      <c r="K3996" s="173"/>
    </row>
    <row r="3997" spans="1:11" x14ac:dyDescent="0.2">
      <c r="A3997" s="140"/>
      <c r="B3997" s="325"/>
      <c r="J3997" s="4"/>
      <c r="K3997" s="173"/>
    </row>
    <row r="3998" spans="1:11" x14ac:dyDescent="0.2">
      <c r="A3998" s="140"/>
      <c r="B3998" s="325"/>
      <c r="J3998" s="4"/>
      <c r="K3998" s="173"/>
    </row>
    <row r="3999" spans="1:11" x14ac:dyDescent="0.2">
      <c r="A3999" s="140"/>
      <c r="B3999" s="325"/>
      <c r="J3999" s="4"/>
      <c r="K3999" s="173"/>
    </row>
    <row r="4000" spans="1:11" x14ac:dyDescent="0.2">
      <c r="A4000" s="140"/>
      <c r="B4000" s="325"/>
      <c r="J4000" s="4"/>
      <c r="K4000" s="173"/>
    </row>
    <row r="4001" spans="1:11" x14ac:dyDescent="0.2">
      <c r="A4001" s="140"/>
      <c r="B4001" s="325"/>
      <c r="J4001" s="4"/>
      <c r="K4001" s="173"/>
    </row>
    <row r="4002" spans="1:11" x14ac:dyDescent="0.2">
      <c r="A4002" s="140"/>
      <c r="B4002" s="325"/>
      <c r="J4002" s="4"/>
      <c r="K4002" s="173"/>
    </row>
    <row r="4003" spans="1:11" x14ac:dyDescent="0.2">
      <c r="A4003" s="140"/>
      <c r="B4003" s="325"/>
      <c r="J4003" s="4"/>
      <c r="K4003" s="173"/>
    </row>
    <row r="4004" spans="1:11" x14ac:dyDescent="0.2">
      <c r="A4004" s="140"/>
      <c r="B4004" s="325"/>
      <c r="J4004" s="4"/>
      <c r="K4004" s="173"/>
    </row>
    <row r="4005" spans="1:11" x14ac:dyDescent="0.2">
      <c r="A4005" s="140"/>
      <c r="B4005" s="325"/>
      <c r="J4005" s="4"/>
      <c r="K4005" s="173"/>
    </row>
    <row r="4006" spans="1:11" x14ac:dyDescent="0.2">
      <c r="A4006" s="140"/>
      <c r="B4006" s="325"/>
      <c r="J4006" s="4"/>
      <c r="K4006" s="173"/>
    </row>
    <row r="4007" spans="1:11" x14ac:dyDescent="0.2">
      <c r="A4007" s="140"/>
      <c r="B4007" s="325"/>
      <c r="J4007" s="4"/>
      <c r="K4007" s="173"/>
    </row>
    <row r="4008" spans="1:11" x14ac:dyDescent="0.2">
      <c r="A4008" s="140"/>
      <c r="B4008" s="325"/>
      <c r="J4008" s="4"/>
      <c r="K4008" s="173"/>
    </row>
    <row r="4009" spans="1:11" x14ac:dyDescent="0.2">
      <c r="A4009" s="140"/>
      <c r="B4009" s="325"/>
      <c r="J4009" s="4"/>
      <c r="K4009" s="173"/>
    </row>
    <row r="4010" spans="1:11" x14ac:dyDescent="0.2">
      <c r="A4010" s="140"/>
      <c r="B4010" s="325"/>
      <c r="J4010" s="4"/>
      <c r="K4010" s="173"/>
    </row>
    <row r="4011" spans="1:11" x14ac:dyDescent="0.2">
      <c r="A4011" s="140"/>
      <c r="B4011" s="325"/>
      <c r="J4011" s="4"/>
      <c r="K4011" s="173"/>
    </row>
    <row r="4012" spans="1:11" x14ac:dyDescent="0.2">
      <c r="A4012" s="140"/>
      <c r="B4012" s="325"/>
      <c r="J4012" s="4"/>
      <c r="K4012" s="173"/>
    </row>
    <row r="4013" spans="1:11" x14ac:dyDescent="0.2">
      <c r="A4013" s="140"/>
      <c r="B4013" s="325"/>
      <c r="J4013" s="4"/>
      <c r="K4013" s="173"/>
    </row>
    <row r="4014" spans="1:11" x14ac:dyDescent="0.2">
      <c r="A4014" s="140"/>
      <c r="B4014" s="325"/>
      <c r="J4014" s="4"/>
      <c r="K4014" s="173"/>
    </row>
    <row r="4015" spans="1:11" x14ac:dyDescent="0.2">
      <c r="A4015" s="140"/>
      <c r="B4015" s="325"/>
      <c r="J4015" s="4"/>
      <c r="K4015" s="173"/>
    </row>
    <row r="4016" spans="1:11" x14ac:dyDescent="0.2">
      <c r="A4016" s="140"/>
      <c r="B4016" s="325"/>
      <c r="J4016" s="4"/>
      <c r="K4016" s="173"/>
    </row>
    <row r="4017" spans="1:11" x14ac:dyDescent="0.2">
      <c r="A4017" s="140"/>
      <c r="B4017" s="325"/>
      <c r="J4017" s="4"/>
      <c r="K4017" s="173"/>
    </row>
    <row r="4018" spans="1:11" x14ac:dyDescent="0.2">
      <c r="A4018" s="140"/>
      <c r="B4018" s="325"/>
      <c r="J4018" s="4"/>
      <c r="K4018" s="173"/>
    </row>
    <row r="4019" spans="1:11" x14ac:dyDescent="0.2">
      <c r="A4019" s="140"/>
      <c r="B4019" s="325"/>
      <c r="J4019" s="4"/>
      <c r="K4019" s="173"/>
    </row>
    <row r="4020" spans="1:11" x14ac:dyDescent="0.2">
      <c r="A4020" s="140"/>
      <c r="B4020" s="325"/>
      <c r="J4020" s="4"/>
      <c r="K4020" s="173"/>
    </row>
    <row r="4021" spans="1:11" x14ac:dyDescent="0.2">
      <c r="A4021" s="140"/>
      <c r="B4021" s="325"/>
      <c r="J4021" s="4"/>
      <c r="K4021" s="173"/>
    </row>
    <row r="4022" spans="1:11" x14ac:dyDescent="0.2">
      <c r="A4022" s="140"/>
      <c r="B4022" s="325"/>
      <c r="J4022" s="4"/>
      <c r="K4022" s="173"/>
    </row>
    <row r="4023" spans="1:11" x14ac:dyDescent="0.2">
      <c r="A4023" s="140"/>
      <c r="B4023" s="325"/>
      <c r="J4023" s="4"/>
      <c r="K4023" s="173"/>
    </row>
    <row r="4024" spans="1:11" x14ac:dyDescent="0.2">
      <c r="A4024" s="140"/>
      <c r="B4024" s="325"/>
      <c r="J4024" s="4"/>
      <c r="K4024" s="173"/>
    </row>
    <row r="4025" spans="1:11" x14ac:dyDescent="0.2">
      <c r="A4025" s="140"/>
      <c r="B4025" s="325"/>
      <c r="J4025" s="4"/>
      <c r="K4025" s="173"/>
    </row>
    <row r="4026" spans="1:11" x14ac:dyDescent="0.2">
      <c r="A4026" s="140"/>
      <c r="B4026" s="325"/>
      <c r="J4026" s="4"/>
      <c r="K4026" s="173"/>
    </row>
    <row r="4027" spans="1:11" x14ac:dyDescent="0.2">
      <c r="A4027" s="140"/>
      <c r="B4027" s="325"/>
      <c r="J4027" s="4"/>
      <c r="K4027" s="173"/>
    </row>
    <row r="4028" spans="1:11" x14ac:dyDescent="0.2">
      <c r="A4028" s="140"/>
      <c r="B4028" s="325"/>
      <c r="J4028" s="4"/>
      <c r="K4028" s="173"/>
    </row>
    <row r="4029" spans="1:11" x14ac:dyDescent="0.2">
      <c r="A4029" s="140"/>
      <c r="B4029" s="325"/>
      <c r="J4029" s="4"/>
      <c r="K4029" s="173"/>
    </row>
    <row r="4030" spans="1:11" x14ac:dyDescent="0.2">
      <c r="A4030" s="140"/>
      <c r="B4030" s="325"/>
      <c r="J4030" s="4"/>
      <c r="K4030" s="173"/>
    </row>
    <row r="4031" spans="1:11" x14ac:dyDescent="0.2">
      <c r="A4031" s="140"/>
      <c r="B4031" s="325"/>
      <c r="J4031" s="4"/>
      <c r="K4031" s="173"/>
    </row>
    <row r="4032" spans="1:11" x14ac:dyDescent="0.2">
      <c r="A4032" s="140"/>
      <c r="B4032" s="325"/>
      <c r="J4032" s="4"/>
      <c r="K4032" s="173"/>
    </row>
    <row r="4033" spans="1:11" x14ac:dyDescent="0.2">
      <c r="A4033" s="140"/>
      <c r="B4033" s="325"/>
      <c r="J4033" s="4"/>
      <c r="K4033" s="173"/>
    </row>
    <row r="4034" spans="1:11" x14ac:dyDescent="0.2">
      <c r="A4034" s="140"/>
      <c r="B4034" s="325"/>
      <c r="J4034" s="4"/>
      <c r="K4034" s="173"/>
    </row>
    <row r="4035" spans="1:11" x14ac:dyDescent="0.2">
      <c r="A4035" s="140"/>
      <c r="B4035" s="325"/>
      <c r="J4035" s="4"/>
      <c r="K4035" s="173"/>
    </row>
    <row r="4036" spans="1:11" x14ac:dyDescent="0.2">
      <c r="A4036" s="140"/>
      <c r="B4036" s="325"/>
      <c r="J4036" s="4"/>
      <c r="K4036" s="173"/>
    </row>
    <row r="4037" spans="1:11" x14ac:dyDescent="0.2">
      <c r="A4037" s="140"/>
      <c r="B4037" s="325"/>
      <c r="J4037" s="4"/>
      <c r="K4037" s="173"/>
    </row>
    <row r="4038" spans="1:11" x14ac:dyDescent="0.2">
      <c r="A4038" s="140"/>
      <c r="B4038" s="325"/>
      <c r="J4038" s="4"/>
      <c r="K4038" s="173"/>
    </row>
    <row r="4039" spans="1:11" x14ac:dyDescent="0.2">
      <c r="A4039" s="140"/>
      <c r="B4039" s="325"/>
      <c r="J4039" s="4"/>
      <c r="K4039" s="173"/>
    </row>
    <row r="4040" spans="1:11" x14ac:dyDescent="0.2">
      <c r="A4040" s="140"/>
      <c r="B4040" s="325"/>
      <c r="J4040" s="4"/>
      <c r="K4040" s="173"/>
    </row>
    <row r="4041" spans="1:11" x14ac:dyDescent="0.2">
      <c r="A4041" s="140"/>
      <c r="B4041" s="325"/>
      <c r="J4041" s="4"/>
      <c r="K4041" s="173"/>
    </row>
    <row r="4042" spans="1:11" x14ac:dyDescent="0.2">
      <c r="A4042" s="140"/>
      <c r="B4042" s="325"/>
      <c r="J4042" s="4"/>
      <c r="K4042" s="173"/>
    </row>
    <row r="4043" spans="1:11" x14ac:dyDescent="0.2">
      <c r="A4043" s="140"/>
      <c r="B4043" s="325"/>
      <c r="J4043" s="4"/>
      <c r="K4043" s="173"/>
    </row>
    <row r="4044" spans="1:11" x14ac:dyDescent="0.2">
      <c r="A4044" s="140"/>
      <c r="B4044" s="325"/>
      <c r="J4044" s="4"/>
      <c r="K4044" s="173"/>
    </row>
    <row r="4045" spans="1:11" x14ac:dyDescent="0.2">
      <c r="A4045" s="140"/>
      <c r="B4045" s="325"/>
      <c r="J4045" s="4"/>
      <c r="K4045" s="173"/>
    </row>
    <row r="4046" spans="1:11" x14ac:dyDescent="0.2">
      <c r="A4046" s="140"/>
      <c r="B4046" s="325"/>
      <c r="J4046" s="4"/>
      <c r="K4046" s="173"/>
    </row>
    <row r="4047" spans="1:11" x14ac:dyDescent="0.2">
      <c r="A4047" s="140"/>
      <c r="B4047" s="325"/>
      <c r="J4047" s="4"/>
      <c r="K4047" s="173"/>
    </row>
    <row r="4048" spans="1:11" x14ac:dyDescent="0.2">
      <c r="A4048" s="140"/>
      <c r="B4048" s="325"/>
      <c r="J4048" s="4"/>
      <c r="K4048" s="173"/>
    </row>
    <row r="4049" spans="1:11" x14ac:dyDescent="0.2">
      <c r="A4049" s="140"/>
      <c r="B4049" s="325"/>
      <c r="J4049" s="4"/>
      <c r="K4049" s="173"/>
    </row>
    <row r="4050" spans="1:11" x14ac:dyDescent="0.2">
      <c r="A4050" s="140"/>
      <c r="B4050" s="325"/>
      <c r="J4050" s="4"/>
      <c r="K4050" s="173"/>
    </row>
    <row r="4051" spans="1:11" x14ac:dyDescent="0.2">
      <c r="A4051" s="140"/>
      <c r="B4051" s="325"/>
      <c r="J4051" s="4"/>
      <c r="K4051" s="173"/>
    </row>
    <row r="4052" spans="1:11" x14ac:dyDescent="0.2">
      <c r="A4052" s="140"/>
      <c r="B4052" s="325"/>
      <c r="J4052" s="4"/>
      <c r="K4052" s="173"/>
    </row>
    <row r="4053" spans="1:11" x14ac:dyDescent="0.2">
      <c r="A4053" s="140"/>
      <c r="B4053" s="325"/>
      <c r="J4053" s="4"/>
      <c r="K4053" s="173"/>
    </row>
    <row r="4054" spans="1:11" x14ac:dyDescent="0.2">
      <c r="A4054" s="140"/>
      <c r="B4054" s="325"/>
      <c r="J4054" s="4"/>
      <c r="K4054" s="173"/>
    </row>
    <row r="4055" spans="1:11" x14ac:dyDescent="0.2">
      <c r="A4055" s="140"/>
      <c r="B4055" s="325"/>
      <c r="J4055" s="4"/>
      <c r="K4055" s="173"/>
    </row>
    <row r="4056" spans="1:11" x14ac:dyDescent="0.2">
      <c r="A4056" s="140"/>
      <c r="B4056" s="325"/>
      <c r="J4056" s="4"/>
      <c r="K4056" s="173"/>
    </row>
    <row r="4057" spans="1:11" x14ac:dyDescent="0.2">
      <c r="A4057" s="140"/>
      <c r="B4057" s="325"/>
      <c r="J4057" s="4"/>
      <c r="K4057" s="173"/>
    </row>
    <row r="4058" spans="1:11" x14ac:dyDescent="0.2">
      <c r="A4058" s="140"/>
      <c r="B4058" s="325"/>
      <c r="J4058" s="4"/>
      <c r="K4058" s="173"/>
    </row>
    <row r="4059" spans="1:11" x14ac:dyDescent="0.2">
      <c r="A4059" s="140"/>
      <c r="B4059" s="325"/>
      <c r="J4059" s="4"/>
      <c r="K4059" s="173"/>
    </row>
    <row r="4060" spans="1:11" x14ac:dyDescent="0.2">
      <c r="A4060" s="140"/>
      <c r="B4060" s="325"/>
      <c r="J4060" s="4"/>
      <c r="K4060" s="173"/>
    </row>
    <row r="4061" spans="1:11" x14ac:dyDescent="0.2">
      <c r="A4061" s="140"/>
      <c r="B4061" s="325"/>
      <c r="J4061" s="4"/>
      <c r="K4061" s="173"/>
    </row>
    <row r="4062" spans="1:11" x14ac:dyDescent="0.2">
      <c r="A4062" s="140"/>
      <c r="B4062" s="325"/>
      <c r="J4062" s="4"/>
      <c r="K4062" s="173"/>
    </row>
    <row r="4063" spans="1:11" x14ac:dyDescent="0.2">
      <c r="A4063" s="140"/>
      <c r="B4063" s="325"/>
      <c r="J4063" s="4"/>
      <c r="K4063" s="173"/>
    </row>
    <row r="4064" spans="1:11" x14ac:dyDescent="0.2">
      <c r="A4064" s="140"/>
      <c r="B4064" s="325"/>
      <c r="J4064" s="4"/>
      <c r="K4064" s="173"/>
    </row>
    <row r="4065" spans="1:11" x14ac:dyDescent="0.2">
      <c r="A4065" s="140"/>
      <c r="B4065" s="325"/>
      <c r="J4065" s="4"/>
      <c r="K4065" s="173"/>
    </row>
    <row r="4066" spans="1:11" x14ac:dyDescent="0.2">
      <c r="A4066" s="140"/>
      <c r="B4066" s="325"/>
      <c r="J4066" s="4"/>
      <c r="K4066" s="173"/>
    </row>
    <row r="4067" spans="1:11" x14ac:dyDescent="0.2">
      <c r="A4067" s="140"/>
      <c r="B4067" s="325"/>
      <c r="J4067" s="4"/>
      <c r="K4067" s="173"/>
    </row>
    <row r="4068" spans="1:11" x14ac:dyDescent="0.2">
      <c r="A4068" s="140"/>
      <c r="B4068" s="325"/>
      <c r="J4068" s="4"/>
      <c r="K4068" s="173"/>
    </row>
    <row r="4069" spans="1:11" x14ac:dyDescent="0.2">
      <c r="A4069" s="140"/>
      <c r="B4069" s="325"/>
      <c r="J4069" s="4"/>
      <c r="K4069" s="173"/>
    </row>
    <row r="4070" spans="1:11" x14ac:dyDescent="0.2">
      <c r="A4070" s="140"/>
      <c r="B4070" s="325"/>
      <c r="J4070" s="4"/>
      <c r="K4070" s="173"/>
    </row>
    <row r="4071" spans="1:11" x14ac:dyDescent="0.2">
      <c r="A4071" s="140"/>
      <c r="B4071" s="325"/>
      <c r="J4071" s="4"/>
      <c r="K4071" s="173"/>
    </row>
    <row r="4072" spans="1:11" x14ac:dyDescent="0.2">
      <c r="A4072" s="140"/>
      <c r="B4072" s="325"/>
      <c r="J4072" s="4"/>
      <c r="K4072" s="173"/>
    </row>
    <row r="4073" spans="1:11" x14ac:dyDescent="0.2">
      <c r="A4073" s="140"/>
      <c r="B4073" s="325"/>
      <c r="J4073" s="4"/>
      <c r="K4073" s="173"/>
    </row>
    <row r="4074" spans="1:11" x14ac:dyDescent="0.2">
      <c r="A4074" s="140"/>
      <c r="B4074" s="325"/>
      <c r="J4074" s="4"/>
      <c r="K4074" s="173"/>
    </row>
    <row r="4075" spans="1:11" x14ac:dyDescent="0.2">
      <c r="A4075" s="140"/>
      <c r="B4075" s="325"/>
      <c r="J4075" s="4"/>
      <c r="K4075" s="173"/>
    </row>
    <row r="4076" spans="1:11" x14ac:dyDescent="0.2">
      <c r="A4076" s="140"/>
      <c r="B4076" s="325"/>
      <c r="J4076" s="4"/>
      <c r="K4076" s="173"/>
    </row>
    <row r="4077" spans="1:11" x14ac:dyDescent="0.2">
      <c r="A4077" s="140"/>
      <c r="B4077" s="325"/>
      <c r="J4077" s="4"/>
      <c r="K4077" s="173"/>
    </row>
    <row r="4078" spans="1:11" x14ac:dyDescent="0.2">
      <c r="A4078" s="140"/>
      <c r="B4078" s="325"/>
      <c r="J4078" s="4"/>
      <c r="K4078" s="173"/>
    </row>
    <row r="4079" spans="1:11" x14ac:dyDescent="0.2">
      <c r="A4079" s="140"/>
      <c r="B4079" s="325"/>
      <c r="J4079" s="4"/>
      <c r="K4079" s="173"/>
    </row>
    <row r="4080" spans="1:11" x14ac:dyDescent="0.2">
      <c r="A4080" s="140"/>
      <c r="B4080" s="325"/>
      <c r="J4080" s="4"/>
      <c r="K4080" s="173"/>
    </row>
    <row r="4081" spans="1:11" x14ac:dyDescent="0.2">
      <c r="A4081" s="140"/>
      <c r="B4081" s="325"/>
      <c r="J4081" s="4"/>
      <c r="K4081" s="173"/>
    </row>
    <row r="4082" spans="1:11" x14ac:dyDescent="0.2">
      <c r="A4082" s="140"/>
      <c r="B4082" s="325"/>
      <c r="J4082" s="4"/>
      <c r="K4082" s="173"/>
    </row>
    <row r="4083" spans="1:11" x14ac:dyDescent="0.2">
      <c r="A4083" s="140"/>
      <c r="B4083" s="325"/>
      <c r="J4083" s="4"/>
      <c r="K4083" s="173"/>
    </row>
    <row r="4084" spans="1:11" x14ac:dyDescent="0.2">
      <c r="A4084" s="140"/>
      <c r="B4084" s="325"/>
      <c r="J4084" s="4"/>
      <c r="K4084" s="173"/>
    </row>
    <row r="4085" spans="1:11" x14ac:dyDescent="0.2">
      <c r="A4085" s="140"/>
      <c r="B4085" s="325"/>
      <c r="J4085" s="4"/>
      <c r="K4085" s="173"/>
    </row>
    <row r="4086" spans="1:11" x14ac:dyDescent="0.2">
      <c r="A4086" s="140"/>
      <c r="B4086" s="325"/>
      <c r="J4086" s="4"/>
      <c r="K4086" s="173"/>
    </row>
    <row r="4087" spans="1:11" x14ac:dyDescent="0.2">
      <c r="A4087" s="140"/>
      <c r="B4087" s="325"/>
      <c r="J4087" s="4"/>
      <c r="K4087" s="173"/>
    </row>
    <row r="4088" spans="1:11" x14ac:dyDescent="0.2">
      <c r="A4088" s="140"/>
      <c r="B4088" s="325"/>
      <c r="J4088" s="4"/>
      <c r="K4088" s="173"/>
    </row>
    <row r="4089" spans="1:11" x14ac:dyDescent="0.2">
      <c r="A4089" s="140"/>
      <c r="B4089" s="325"/>
      <c r="J4089" s="4"/>
      <c r="K4089" s="173"/>
    </row>
    <row r="4090" spans="1:11" x14ac:dyDescent="0.2">
      <c r="A4090" s="140"/>
      <c r="B4090" s="325"/>
      <c r="J4090" s="4"/>
      <c r="K4090" s="173"/>
    </row>
    <row r="4091" spans="1:11" x14ac:dyDescent="0.2">
      <c r="A4091" s="140"/>
      <c r="B4091" s="325"/>
      <c r="J4091" s="4"/>
      <c r="K4091" s="173"/>
    </row>
    <row r="4092" spans="1:11" x14ac:dyDescent="0.2">
      <c r="A4092" s="140"/>
      <c r="B4092" s="325"/>
      <c r="J4092" s="4"/>
      <c r="K4092" s="173"/>
    </row>
    <row r="4093" spans="1:11" x14ac:dyDescent="0.2">
      <c r="A4093" s="140"/>
      <c r="B4093" s="325"/>
      <c r="J4093" s="4"/>
      <c r="K4093" s="173"/>
    </row>
    <row r="4094" spans="1:11" x14ac:dyDescent="0.2">
      <c r="A4094" s="140"/>
      <c r="B4094" s="325"/>
      <c r="J4094" s="4"/>
      <c r="K4094" s="173"/>
    </row>
    <row r="4095" spans="1:11" x14ac:dyDescent="0.2">
      <c r="A4095" s="140"/>
      <c r="B4095" s="325"/>
      <c r="J4095" s="4"/>
      <c r="K4095" s="173"/>
    </row>
    <row r="4096" spans="1:11" x14ac:dyDescent="0.2">
      <c r="A4096" s="140"/>
      <c r="B4096" s="325"/>
      <c r="J4096" s="4"/>
      <c r="K4096" s="173"/>
    </row>
    <row r="4097" spans="1:11" x14ac:dyDescent="0.2">
      <c r="A4097" s="140"/>
      <c r="B4097" s="325"/>
      <c r="J4097" s="4"/>
      <c r="K4097" s="173"/>
    </row>
    <row r="4098" spans="1:11" x14ac:dyDescent="0.2">
      <c r="A4098" s="140"/>
      <c r="B4098" s="325"/>
      <c r="J4098" s="4"/>
      <c r="K4098" s="173"/>
    </row>
    <row r="4099" spans="1:11" x14ac:dyDescent="0.2">
      <c r="A4099" s="140"/>
      <c r="B4099" s="325"/>
      <c r="J4099" s="4"/>
      <c r="K4099" s="173"/>
    </row>
    <row r="4100" spans="1:11" x14ac:dyDescent="0.2">
      <c r="A4100" s="140"/>
      <c r="B4100" s="325"/>
      <c r="J4100" s="4"/>
      <c r="K4100" s="173"/>
    </row>
    <row r="4101" spans="1:11" x14ac:dyDescent="0.2">
      <c r="A4101" s="140"/>
      <c r="B4101" s="325"/>
      <c r="J4101" s="4"/>
      <c r="K4101" s="173"/>
    </row>
    <row r="4102" spans="1:11" x14ac:dyDescent="0.2">
      <c r="A4102" s="140"/>
      <c r="B4102" s="325"/>
      <c r="J4102" s="4"/>
      <c r="K4102" s="173"/>
    </row>
    <row r="4103" spans="1:11" x14ac:dyDescent="0.2">
      <c r="A4103" s="140"/>
      <c r="B4103" s="325"/>
      <c r="J4103" s="4"/>
      <c r="K4103" s="173"/>
    </row>
    <row r="4104" spans="1:11" x14ac:dyDescent="0.2">
      <c r="A4104" s="140"/>
      <c r="B4104" s="325"/>
      <c r="J4104" s="4"/>
      <c r="K4104" s="173"/>
    </row>
    <row r="4105" spans="1:11" x14ac:dyDescent="0.2">
      <c r="A4105" s="140"/>
      <c r="B4105" s="325"/>
      <c r="J4105" s="4"/>
      <c r="K4105" s="173"/>
    </row>
    <row r="4106" spans="1:11" x14ac:dyDescent="0.2">
      <c r="A4106" s="140"/>
      <c r="B4106" s="325"/>
      <c r="J4106" s="4"/>
      <c r="K4106" s="173"/>
    </row>
    <row r="4107" spans="1:11" x14ac:dyDescent="0.2">
      <c r="A4107" s="140"/>
      <c r="B4107" s="325"/>
      <c r="J4107" s="4"/>
      <c r="K4107" s="173"/>
    </row>
    <row r="4108" spans="1:11" x14ac:dyDescent="0.2">
      <c r="A4108" s="140"/>
      <c r="B4108" s="325"/>
      <c r="J4108" s="4"/>
      <c r="K4108" s="173"/>
    </row>
    <row r="4109" spans="1:11" x14ac:dyDescent="0.2">
      <c r="A4109" s="140"/>
      <c r="B4109" s="325"/>
      <c r="J4109" s="4"/>
      <c r="K4109" s="173"/>
    </row>
    <row r="4110" spans="1:11" x14ac:dyDescent="0.2">
      <c r="A4110" s="140"/>
      <c r="B4110" s="325"/>
      <c r="J4110" s="4"/>
      <c r="K4110" s="173"/>
    </row>
    <row r="4111" spans="1:11" x14ac:dyDescent="0.2">
      <c r="A4111" s="140"/>
      <c r="B4111" s="325"/>
      <c r="J4111" s="4"/>
      <c r="K4111" s="173"/>
    </row>
    <row r="4112" spans="1:11" x14ac:dyDescent="0.2">
      <c r="A4112" s="140"/>
      <c r="B4112" s="325"/>
      <c r="J4112" s="4"/>
      <c r="K4112" s="173"/>
    </row>
    <row r="4113" spans="1:11" x14ac:dyDescent="0.2">
      <c r="A4113" s="140"/>
      <c r="B4113" s="325"/>
      <c r="J4113" s="4"/>
      <c r="K4113" s="173"/>
    </row>
    <row r="4114" spans="1:11" x14ac:dyDescent="0.2">
      <c r="A4114" s="140"/>
      <c r="B4114" s="325"/>
      <c r="J4114" s="4"/>
      <c r="K4114" s="173"/>
    </row>
    <row r="4115" spans="1:11" x14ac:dyDescent="0.2">
      <c r="A4115" s="140"/>
      <c r="B4115" s="325"/>
      <c r="J4115" s="4"/>
      <c r="K4115" s="173"/>
    </row>
    <row r="4116" spans="1:11" x14ac:dyDescent="0.2">
      <c r="A4116" s="140"/>
      <c r="B4116" s="325"/>
      <c r="J4116" s="4"/>
      <c r="K4116" s="173"/>
    </row>
    <row r="4117" spans="1:11" x14ac:dyDescent="0.2">
      <c r="A4117" s="140"/>
      <c r="B4117" s="325"/>
      <c r="J4117" s="4"/>
      <c r="K4117" s="173"/>
    </row>
    <row r="4118" spans="1:11" x14ac:dyDescent="0.2">
      <c r="A4118" s="140"/>
      <c r="B4118" s="325"/>
      <c r="J4118" s="4"/>
      <c r="K4118" s="173"/>
    </row>
    <row r="4119" spans="1:11" x14ac:dyDescent="0.2">
      <c r="A4119" s="140"/>
      <c r="B4119" s="325"/>
      <c r="J4119" s="4"/>
      <c r="K4119" s="173"/>
    </row>
    <row r="4120" spans="1:11" x14ac:dyDescent="0.2">
      <c r="A4120" s="140"/>
      <c r="B4120" s="325"/>
      <c r="J4120" s="4"/>
      <c r="K4120" s="173"/>
    </row>
    <row r="4121" spans="1:11" x14ac:dyDescent="0.2">
      <c r="A4121" s="140"/>
      <c r="B4121" s="325"/>
      <c r="J4121" s="4"/>
      <c r="K4121" s="173"/>
    </row>
    <row r="4122" spans="1:11" x14ac:dyDescent="0.2">
      <c r="A4122" s="140"/>
      <c r="B4122" s="325"/>
      <c r="J4122" s="4"/>
      <c r="K4122" s="173"/>
    </row>
    <row r="4123" spans="1:11" x14ac:dyDescent="0.2">
      <c r="A4123" s="140"/>
      <c r="B4123" s="325"/>
      <c r="J4123" s="4"/>
      <c r="K4123" s="173"/>
    </row>
    <row r="4124" spans="1:11" x14ac:dyDescent="0.2">
      <c r="A4124" s="140"/>
      <c r="B4124" s="325"/>
      <c r="J4124" s="4"/>
      <c r="K4124" s="173"/>
    </row>
    <row r="4125" spans="1:11" x14ac:dyDescent="0.2">
      <c r="A4125" s="140"/>
      <c r="B4125" s="325"/>
      <c r="J4125" s="4"/>
      <c r="K4125" s="173"/>
    </row>
    <row r="4126" spans="1:11" x14ac:dyDescent="0.2">
      <c r="A4126" s="140"/>
      <c r="B4126" s="325"/>
      <c r="J4126" s="4"/>
      <c r="K4126" s="173"/>
    </row>
    <row r="4127" spans="1:11" x14ac:dyDescent="0.2">
      <c r="A4127" s="140"/>
      <c r="B4127" s="325"/>
      <c r="J4127" s="4"/>
      <c r="K4127" s="173"/>
    </row>
    <row r="4128" spans="1:11" x14ac:dyDescent="0.2">
      <c r="A4128" s="140"/>
      <c r="B4128" s="325"/>
      <c r="J4128" s="4"/>
      <c r="K4128" s="173"/>
    </row>
    <row r="4129" spans="1:11" x14ac:dyDescent="0.2">
      <c r="A4129" s="140"/>
      <c r="B4129" s="325"/>
      <c r="J4129" s="4"/>
      <c r="K4129" s="173"/>
    </row>
    <row r="4130" spans="1:11" x14ac:dyDescent="0.2">
      <c r="A4130" s="140"/>
      <c r="B4130" s="325"/>
      <c r="J4130" s="4"/>
      <c r="K4130" s="173"/>
    </row>
    <row r="4131" spans="1:11" x14ac:dyDescent="0.2">
      <c r="A4131" s="140"/>
      <c r="B4131" s="325"/>
      <c r="J4131" s="4"/>
      <c r="K4131" s="173"/>
    </row>
    <row r="4132" spans="1:11" x14ac:dyDescent="0.2">
      <c r="A4132" s="140"/>
      <c r="B4132" s="325"/>
      <c r="J4132" s="4"/>
      <c r="K4132" s="173"/>
    </row>
    <row r="4133" spans="1:11" x14ac:dyDescent="0.2">
      <c r="A4133" s="140"/>
      <c r="B4133" s="325"/>
      <c r="J4133" s="4"/>
      <c r="K4133" s="173"/>
    </row>
    <row r="4134" spans="1:11" x14ac:dyDescent="0.2">
      <c r="A4134" s="140"/>
      <c r="B4134" s="325"/>
      <c r="J4134" s="4"/>
      <c r="K4134" s="173"/>
    </row>
    <row r="4135" spans="1:11" x14ac:dyDescent="0.2">
      <c r="A4135" s="140"/>
      <c r="B4135" s="325"/>
      <c r="J4135" s="4"/>
      <c r="K4135" s="173"/>
    </row>
    <row r="4136" spans="1:11" x14ac:dyDescent="0.2">
      <c r="A4136" s="140"/>
      <c r="B4136" s="325"/>
      <c r="J4136" s="4"/>
      <c r="K4136" s="173"/>
    </row>
    <row r="4137" spans="1:11" x14ac:dyDescent="0.2">
      <c r="A4137" s="140"/>
      <c r="B4137" s="325"/>
      <c r="J4137" s="4"/>
      <c r="K4137" s="173"/>
    </row>
    <row r="4138" spans="1:11" x14ac:dyDescent="0.2">
      <c r="A4138" s="140"/>
      <c r="B4138" s="325"/>
      <c r="J4138" s="4"/>
      <c r="K4138" s="173"/>
    </row>
    <row r="4139" spans="1:11" x14ac:dyDescent="0.2">
      <c r="A4139" s="140"/>
      <c r="B4139" s="325"/>
      <c r="J4139" s="4"/>
      <c r="K4139" s="173"/>
    </row>
    <row r="4140" spans="1:11" x14ac:dyDescent="0.2">
      <c r="A4140" s="140"/>
      <c r="B4140" s="325"/>
      <c r="J4140" s="4"/>
      <c r="K4140" s="173"/>
    </row>
    <row r="4141" spans="1:11" x14ac:dyDescent="0.2">
      <c r="A4141" s="140"/>
      <c r="B4141" s="325"/>
      <c r="J4141" s="4"/>
      <c r="K4141" s="173"/>
    </row>
    <row r="4142" spans="1:11" x14ac:dyDescent="0.2">
      <c r="A4142" s="140"/>
      <c r="B4142" s="325"/>
      <c r="J4142" s="4"/>
      <c r="K4142" s="173"/>
    </row>
    <row r="4143" spans="1:11" x14ac:dyDescent="0.2">
      <c r="A4143" s="140"/>
      <c r="B4143" s="325"/>
      <c r="J4143" s="4"/>
      <c r="K4143" s="173"/>
    </row>
    <row r="4144" spans="1:11" x14ac:dyDescent="0.2">
      <c r="A4144" s="140"/>
      <c r="B4144" s="325"/>
      <c r="J4144" s="4"/>
      <c r="K4144" s="173"/>
    </row>
    <row r="4145" spans="1:11" x14ac:dyDescent="0.2">
      <c r="A4145" s="140"/>
      <c r="B4145" s="325"/>
      <c r="J4145" s="4"/>
      <c r="K4145" s="173"/>
    </row>
    <row r="4146" spans="1:11" x14ac:dyDescent="0.2">
      <c r="A4146" s="140"/>
      <c r="B4146" s="325"/>
      <c r="J4146" s="4"/>
      <c r="K4146" s="173"/>
    </row>
    <row r="4147" spans="1:11" x14ac:dyDescent="0.2">
      <c r="A4147" s="140"/>
      <c r="B4147" s="325"/>
      <c r="J4147" s="4"/>
      <c r="K4147" s="173"/>
    </row>
    <row r="4148" spans="1:11" x14ac:dyDescent="0.2">
      <c r="A4148" s="140"/>
      <c r="B4148" s="325"/>
      <c r="J4148" s="4"/>
      <c r="K4148" s="173"/>
    </row>
    <row r="4149" spans="1:11" x14ac:dyDescent="0.2">
      <c r="A4149" s="140"/>
      <c r="B4149" s="325"/>
      <c r="J4149" s="4"/>
      <c r="K4149" s="173"/>
    </row>
    <row r="4150" spans="1:11" x14ac:dyDescent="0.2">
      <c r="A4150" s="140"/>
      <c r="B4150" s="325"/>
      <c r="J4150" s="4"/>
      <c r="K4150" s="173"/>
    </row>
    <row r="4151" spans="1:11" x14ac:dyDescent="0.2">
      <c r="A4151" s="140"/>
      <c r="B4151" s="325"/>
      <c r="J4151" s="4"/>
      <c r="K4151" s="173"/>
    </row>
    <row r="4152" spans="1:11" x14ac:dyDescent="0.2">
      <c r="A4152" s="140"/>
      <c r="B4152" s="325"/>
      <c r="J4152" s="4"/>
      <c r="K4152" s="173"/>
    </row>
    <row r="4153" spans="1:11" x14ac:dyDescent="0.2">
      <c r="A4153" s="140"/>
      <c r="B4153" s="325"/>
      <c r="J4153" s="4"/>
      <c r="K4153" s="173"/>
    </row>
    <row r="4154" spans="1:11" x14ac:dyDescent="0.2">
      <c r="A4154" s="140"/>
      <c r="B4154" s="325"/>
      <c r="J4154" s="4"/>
      <c r="K4154" s="173"/>
    </row>
    <row r="4155" spans="1:11" x14ac:dyDescent="0.2">
      <c r="A4155" s="140"/>
      <c r="B4155" s="325"/>
      <c r="J4155" s="4"/>
      <c r="K4155" s="173"/>
    </row>
    <row r="4156" spans="1:11" x14ac:dyDescent="0.2">
      <c r="A4156" s="140"/>
      <c r="B4156" s="325"/>
      <c r="J4156" s="4"/>
      <c r="K4156" s="173"/>
    </row>
    <row r="4157" spans="1:11" x14ac:dyDescent="0.2">
      <c r="A4157" s="140"/>
      <c r="B4157" s="325"/>
      <c r="J4157" s="4"/>
      <c r="K4157" s="173"/>
    </row>
    <row r="4158" spans="1:11" x14ac:dyDescent="0.2">
      <c r="A4158" s="140"/>
      <c r="B4158" s="325"/>
      <c r="J4158" s="4"/>
      <c r="K4158" s="173"/>
    </row>
    <row r="4159" spans="1:11" x14ac:dyDescent="0.2">
      <c r="A4159" s="140"/>
      <c r="B4159" s="325"/>
      <c r="J4159" s="4"/>
      <c r="K4159" s="173"/>
    </row>
    <row r="4160" spans="1:11" x14ac:dyDescent="0.2">
      <c r="A4160" s="140"/>
      <c r="B4160" s="325"/>
      <c r="J4160" s="4"/>
      <c r="K4160" s="173"/>
    </row>
    <row r="4161" spans="1:11" x14ac:dyDescent="0.2">
      <c r="A4161" s="140"/>
      <c r="B4161" s="325"/>
      <c r="J4161" s="4"/>
      <c r="K4161" s="173"/>
    </row>
    <row r="4162" spans="1:11" x14ac:dyDescent="0.2">
      <c r="A4162" s="140"/>
      <c r="B4162" s="325"/>
      <c r="J4162" s="4"/>
      <c r="K4162" s="173"/>
    </row>
    <row r="4163" spans="1:11" x14ac:dyDescent="0.2">
      <c r="A4163" s="140"/>
      <c r="B4163" s="325"/>
      <c r="J4163" s="4"/>
      <c r="K4163" s="173"/>
    </row>
    <row r="4164" spans="1:11" x14ac:dyDescent="0.2">
      <c r="A4164" s="140"/>
      <c r="B4164" s="325"/>
      <c r="J4164" s="4"/>
      <c r="K4164" s="173"/>
    </row>
    <row r="4165" spans="1:11" x14ac:dyDescent="0.2">
      <c r="A4165" s="140"/>
      <c r="B4165" s="325"/>
      <c r="J4165" s="4"/>
      <c r="K4165" s="173"/>
    </row>
    <row r="4166" spans="1:11" x14ac:dyDescent="0.2">
      <c r="A4166" s="140"/>
      <c r="B4166" s="325"/>
      <c r="J4166" s="4"/>
      <c r="K4166" s="173"/>
    </row>
    <row r="4167" spans="1:11" x14ac:dyDescent="0.2">
      <c r="A4167" s="140"/>
      <c r="B4167" s="325"/>
      <c r="J4167" s="4"/>
      <c r="K4167" s="173"/>
    </row>
    <row r="4168" spans="1:11" x14ac:dyDescent="0.2">
      <c r="A4168" s="140"/>
      <c r="B4168" s="325"/>
      <c r="J4168" s="4"/>
      <c r="K4168" s="173"/>
    </row>
    <row r="4169" spans="1:11" x14ac:dyDescent="0.2">
      <c r="A4169" s="140"/>
      <c r="B4169" s="325"/>
      <c r="J4169" s="4"/>
      <c r="K4169" s="173"/>
    </row>
    <row r="4170" spans="1:11" x14ac:dyDescent="0.2">
      <c r="A4170" s="140"/>
      <c r="B4170" s="325"/>
      <c r="J4170" s="4"/>
      <c r="K4170" s="173"/>
    </row>
    <row r="4171" spans="1:11" x14ac:dyDescent="0.2">
      <c r="A4171" s="140"/>
      <c r="B4171" s="325"/>
      <c r="J4171" s="4"/>
      <c r="K4171" s="173"/>
    </row>
    <row r="4172" spans="1:11" x14ac:dyDescent="0.2">
      <c r="A4172" s="140"/>
      <c r="B4172" s="325"/>
      <c r="J4172" s="4"/>
      <c r="K4172" s="173"/>
    </row>
    <row r="4173" spans="1:11" x14ac:dyDescent="0.2">
      <c r="A4173" s="140"/>
      <c r="B4173" s="325"/>
      <c r="J4173" s="4"/>
      <c r="K4173" s="173"/>
    </row>
    <row r="4174" spans="1:11" x14ac:dyDescent="0.2">
      <c r="A4174" s="140"/>
      <c r="B4174" s="325"/>
      <c r="J4174" s="4"/>
      <c r="K4174" s="173"/>
    </row>
    <row r="4175" spans="1:11" x14ac:dyDescent="0.2">
      <c r="A4175" s="140"/>
      <c r="B4175" s="325"/>
      <c r="J4175" s="4"/>
      <c r="K4175" s="173"/>
    </row>
    <row r="4176" spans="1:11" x14ac:dyDescent="0.2">
      <c r="A4176" s="140"/>
      <c r="B4176" s="325"/>
      <c r="J4176" s="4"/>
      <c r="K4176" s="173"/>
    </row>
    <row r="4177" spans="1:11" x14ac:dyDescent="0.2">
      <c r="A4177" s="140"/>
      <c r="B4177" s="325"/>
      <c r="J4177" s="4"/>
      <c r="K4177" s="173"/>
    </row>
    <row r="4178" spans="1:11" x14ac:dyDescent="0.2">
      <c r="A4178" s="140"/>
      <c r="B4178" s="325"/>
      <c r="J4178" s="4"/>
      <c r="K4178" s="173"/>
    </row>
    <row r="4179" spans="1:11" x14ac:dyDescent="0.2">
      <c r="A4179" s="140"/>
      <c r="B4179" s="325"/>
      <c r="J4179" s="4"/>
      <c r="K4179" s="173"/>
    </row>
    <row r="4180" spans="1:11" x14ac:dyDescent="0.2">
      <c r="A4180" s="140"/>
      <c r="B4180" s="325"/>
      <c r="J4180" s="4"/>
      <c r="K4180" s="173"/>
    </row>
    <row r="4181" spans="1:11" x14ac:dyDescent="0.2">
      <c r="A4181" s="140"/>
      <c r="B4181" s="325"/>
      <c r="J4181" s="4"/>
      <c r="K4181" s="173"/>
    </row>
    <row r="4182" spans="1:11" x14ac:dyDescent="0.2">
      <c r="A4182" s="140"/>
      <c r="B4182" s="325"/>
      <c r="J4182" s="4"/>
      <c r="K4182" s="173"/>
    </row>
    <row r="4183" spans="1:11" x14ac:dyDescent="0.2">
      <c r="A4183" s="140"/>
      <c r="B4183" s="325"/>
      <c r="J4183" s="4"/>
      <c r="K4183" s="173"/>
    </row>
    <row r="4184" spans="1:11" x14ac:dyDescent="0.2">
      <c r="A4184" s="140"/>
      <c r="B4184" s="325"/>
      <c r="J4184" s="4"/>
      <c r="K4184" s="173"/>
    </row>
    <row r="4185" spans="1:11" x14ac:dyDescent="0.2">
      <c r="A4185" s="140"/>
      <c r="B4185" s="325"/>
      <c r="J4185" s="4"/>
      <c r="K4185" s="173"/>
    </row>
    <row r="4186" spans="1:11" x14ac:dyDescent="0.2">
      <c r="A4186" s="140"/>
      <c r="B4186" s="325"/>
      <c r="J4186" s="4"/>
      <c r="K4186" s="173"/>
    </row>
    <row r="4187" spans="1:11" x14ac:dyDescent="0.2">
      <c r="A4187" s="140"/>
      <c r="B4187" s="325"/>
      <c r="J4187" s="4"/>
      <c r="K4187" s="173"/>
    </row>
    <row r="4188" spans="1:11" x14ac:dyDescent="0.2">
      <c r="A4188" s="140"/>
      <c r="B4188" s="325"/>
      <c r="J4188" s="4"/>
      <c r="K4188" s="173"/>
    </row>
    <row r="4189" spans="1:11" x14ac:dyDescent="0.2">
      <c r="A4189" s="140"/>
      <c r="B4189" s="325"/>
      <c r="J4189" s="4"/>
      <c r="K4189" s="173"/>
    </row>
    <row r="4190" spans="1:11" x14ac:dyDescent="0.2">
      <c r="A4190" s="140"/>
      <c r="B4190" s="325"/>
      <c r="J4190" s="4"/>
      <c r="K4190" s="173"/>
    </row>
    <row r="4191" spans="1:11" x14ac:dyDescent="0.2">
      <c r="A4191" s="140"/>
      <c r="B4191" s="325"/>
      <c r="J4191" s="4"/>
      <c r="K4191" s="173"/>
    </row>
    <row r="4192" spans="1:11" x14ac:dyDescent="0.2">
      <c r="A4192" s="140"/>
      <c r="B4192" s="325"/>
      <c r="J4192" s="4"/>
      <c r="K4192" s="173"/>
    </row>
    <row r="4193" spans="1:11" x14ac:dyDescent="0.2">
      <c r="A4193" s="140"/>
      <c r="B4193" s="325"/>
      <c r="J4193" s="4"/>
      <c r="K4193" s="173"/>
    </row>
    <row r="4194" spans="1:11" x14ac:dyDescent="0.2">
      <c r="A4194" s="140"/>
      <c r="B4194" s="325"/>
      <c r="J4194" s="4"/>
      <c r="K4194" s="173"/>
    </row>
    <row r="4195" spans="1:11" x14ac:dyDescent="0.2">
      <c r="A4195" s="140"/>
      <c r="B4195" s="325"/>
      <c r="J4195" s="4"/>
      <c r="K4195" s="173"/>
    </row>
    <row r="4196" spans="1:11" x14ac:dyDescent="0.2">
      <c r="A4196" s="140"/>
      <c r="B4196" s="325"/>
      <c r="J4196" s="4"/>
      <c r="K4196" s="173"/>
    </row>
    <row r="4197" spans="1:11" x14ac:dyDescent="0.2">
      <c r="A4197" s="140"/>
      <c r="B4197" s="325"/>
      <c r="J4197" s="4"/>
      <c r="K4197" s="173"/>
    </row>
    <row r="4198" spans="1:11" x14ac:dyDescent="0.2">
      <c r="A4198" s="140"/>
      <c r="B4198" s="325"/>
      <c r="J4198" s="4"/>
      <c r="K4198" s="173"/>
    </row>
    <row r="4199" spans="1:11" x14ac:dyDescent="0.2">
      <c r="A4199" s="140"/>
      <c r="B4199" s="325"/>
      <c r="J4199" s="4"/>
      <c r="K4199" s="173"/>
    </row>
    <row r="4200" spans="1:11" x14ac:dyDescent="0.2">
      <c r="A4200" s="140"/>
      <c r="B4200" s="325"/>
      <c r="J4200" s="4"/>
      <c r="K4200" s="173"/>
    </row>
    <row r="4201" spans="1:11" x14ac:dyDescent="0.2">
      <c r="A4201" s="140"/>
      <c r="B4201" s="325"/>
      <c r="J4201" s="4"/>
      <c r="K4201" s="173"/>
    </row>
    <row r="4202" spans="1:11" x14ac:dyDescent="0.2">
      <c r="A4202" s="140"/>
      <c r="B4202" s="325"/>
      <c r="J4202" s="4"/>
      <c r="K4202" s="173"/>
    </row>
    <row r="4203" spans="1:11" x14ac:dyDescent="0.2">
      <c r="A4203" s="140"/>
      <c r="B4203" s="325"/>
      <c r="J4203" s="4"/>
      <c r="K4203" s="173"/>
    </row>
    <row r="4204" spans="1:11" x14ac:dyDescent="0.2">
      <c r="A4204" s="140"/>
      <c r="B4204" s="325"/>
      <c r="J4204" s="4"/>
      <c r="K4204" s="173"/>
    </row>
    <row r="4205" spans="1:11" x14ac:dyDescent="0.2">
      <c r="A4205" s="140"/>
      <c r="B4205" s="325"/>
      <c r="J4205" s="4"/>
      <c r="K4205" s="173"/>
    </row>
    <row r="4206" spans="1:11" x14ac:dyDescent="0.2">
      <c r="A4206" s="140"/>
      <c r="B4206" s="325"/>
      <c r="J4206" s="4"/>
      <c r="K4206" s="173"/>
    </row>
    <row r="4207" spans="1:11" x14ac:dyDescent="0.2">
      <c r="A4207" s="140"/>
      <c r="B4207" s="325"/>
      <c r="J4207" s="4"/>
      <c r="K4207" s="173"/>
    </row>
    <row r="4208" spans="1:11" x14ac:dyDescent="0.2">
      <c r="A4208" s="140"/>
      <c r="B4208" s="325"/>
      <c r="J4208" s="4"/>
      <c r="K4208" s="173"/>
    </row>
    <row r="4209" spans="1:11" x14ac:dyDescent="0.2">
      <c r="A4209" s="140"/>
      <c r="B4209" s="325"/>
      <c r="J4209" s="4"/>
      <c r="K4209" s="173"/>
    </row>
    <row r="4210" spans="1:11" x14ac:dyDescent="0.2">
      <c r="A4210" s="140"/>
      <c r="B4210" s="325"/>
      <c r="J4210" s="4"/>
      <c r="K4210" s="173"/>
    </row>
    <row r="4211" spans="1:11" x14ac:dyDescent="0.2">
      <c r="A4211" s="140"/>
      <c r="B4211" s="325"/>
      <c r="J4211" s="4"/>
      <c r="K4211" s="173"/>
    </row>
    <row r="4212" spans="1:11" x14ac:dyDescent="0.2">
      <c r="A4212" s="140"/>
      <c r="B4212" s="325"/>
      <c r="J4212" s="4"/>
      <c r="K4212" s="173"/>
    </row>
    <row r="4213" spans="1:11" x14ac:dyDescent="0.2">
      <c r="A4213" s="140"/>
      <c r="B4213" s="325"/>
      <c r="J4213" s="4"/>
      <c r="K4213" s="173"/>
    </row>
    <row r="4214" spans="1:11" x14ac:dyDescent="0.2">
      <c r="A4214" s="140"/>
      <c r="B4214" s="325"/>
      <c r="J4214" s="4"/>
      <c r="K4214" s="173"/>
    </row>
    <row r="4215" spans="1:11" x14ac:dyDescent="0.2">
      <c r="A4215" s="140"/>
      <c r="B4215" s="325"/>
      <c r="J4215" s="4"/>
      <c r="K4215" s="173"/>
    </row>
    <row r="4216" spans="1:11" x14ac:dyDescent="0.2">
      <c r="A4216" s="140"/>
      <c r="B4216" s="325"/>
      <c r="J4216" s="4"/>
      <c r="K4216" s="173"/>
    </row>
    <row r="4217" spans="1:11" x14ac:dyDescent="0.2">
      <c r="A4217" s="140"/>
      <c r="B4217" s="325"/>
      <c r="J4217" s="4"/>
      <c r="K4217" s="173"/>
    </row>
    <row r="4218" spans="1:11" x14ac:dyDescent="0.2">
      <c r="A4218" s="140"/>
      <c r="B4218" s="325"/>
      <c r="J4218" s="4"/>
      <c r="K4218" s="173"/>
    </row>
    <row r="4219" spans="1:11" x14ac:dyDescent="0.2">
      <c r="A4219" s="140"/>
      <c r="B4219" s="325"/>
      <c r="J4219" s="4"/>
      <c r="K4219" s="173"/>
    </row>
    <row r="4220" spans="1:11" x14ac:dyDescent="0.2">
      <c r="A4220" s="140"/>
      <c r="B4220" s="325"/>
      <c r="J4220" s="4"/>
      <c r="K4220" s="173"/>
    </row>
    <row r="4221" spans="1:11" x14ac:dyDescent="0.2">
      <c r="A4221" s="140"/>
      <c r="B4221" s="325"/>
      <c r="J4221" s="4"/>
      <c r="K4221" s="173"/>
    </row>
    <row r="4222" spans="1:11" x14ac:dyDescent="0.2">
      <c r="A4222" s="140"/>
      <c r="B4222" s="325"/>
      <c r="J4222" s="4"/>
      <c r="K4222" s="173"/>
    </row>
    <row r="4223" spans="1:11" x14ac:dyDescent="0.2">
      <c r="A4223" s="140"/>
      <c r="B4223" s="325"/>
      <c r="J4223" s="4"/>
      <c r="K4223" s="173"/>
    </row>
    <row r="4224" spans="1:11" x14ac:dyDescent="0.2">
      <c r="A4224" s="140"/>
      <c r="B4224" s="325"/>
      <c r="J4224" s="4"/>
      <c r="K4224" s="173"/>
    </row>
    <row r="4225" spans="1:11" x14ac:dyDescent="0.2">
      <c r="A4225" s="140"/>
      <c r="B4225" s="325"/>
      <c r="J4225" s="4"/>
      <c r="K4225" s="173"/>
    </row>
    <row r="4226" spans="1:11" x14ac:dyDescent="0.2">
      <c r="A4226" s="140"/>
      <c r="B4226" s="325"/>
      <c r="J4226" s="4"/>
      <c r="K4226" s="173"/>
    </row>
    <row r="4227" spans="1:11" x14ac:dyDescent="0.2">
      <c r="A4227" s="140"/>
      <c r="B4227" s="325"/>
      <c r="J4227" s="4"/>
      <c r="K4227" s="173"/>
    </row>
    <row r="4228" spans="1:11" x14ac:dyDescent="0.2">
      <c r="A4228" s="140"/>
      <c r="B4228" s="325"/>
      <c r="J4228" s="4"/>
      <c r="K4228" s="173"/>
    </row>
    <row r="4229" spans="1:11" x14ac:dyDescent="0.2">
      <c r="A4229" s="140"/>
      <c r="B4229" s="325"/>
      <c r="J4229" s="4"/>
      <c r="K4229" s="173"/>
    </row>
    <row r="4230" spans="1:11" x14ac:dyDescent="0.2">
      <c r="A4230" s="140"/>
      <c r="B4230" s="325"/>
      <c r="J4230" s="4"/>
      <c r="K4230" s="173"/>
    </row>
    <row r="4231" spans="1:11" x14ac:dyDescent="0.2">
      <c r="A4231" s="140"/>
      <c r="B4231" s="325"/>
      <c r="J4231" s="4"/>
      <c r="K4231" s="173"/>
    </row>
    <row r="4232" spans="1:11" x14ac:dyDescent="0.2">
      <c r="A4232" s="140"/>
      <c r="B4232" s="325"/>
      <c r="J4232" s="4"/>
      <c r="K4232" s="173"/>
    </row>
    <row r="4233" spans="1:11" x14ac:dyDescent="0.2">
      <c r="A4233" s="140"/>
      <c r="B4233" s="325"/>
      <c r="J4233" s="4"/>
      <c r="K4233" s="173"/>
    </row>
    <row r="4234" spans="1:11" x14ac:dyDescent="0.2">
      <c r="A4234" s="140"/>
      <c r="B4234" s="325"/>
      <c r="J4234" s="4"/>
      <c r="K4234" s="173"/>
    </row>
    <row r="4235" spans="1:11" x14ac:dyDescent="0.2">
      <c r="A4235" s="140"/>
      <c r="B4235" s="325"/>
      <c r="J4235" s="4"/>
      <c r="K4235" s="173"/>
    </row>
    <row r="4236" spans="1:11" x14ac:dyDescent="0.2">
      <c r="A4236" s="140"/>
      <c r="B4236" s="325"/>
      <c r="J4236" s="4"/>
      <c r="K4236" s="173"/>
    </row>
    <row r="4237" spans="1:11" x14ac:dyDescent="0.2">
      <c r="A4237" s="140"/>
      <c r="B4237" s="325"/>
      <c r="J4237" s="4"/>
      <c r="K4237" s="173"/>
    </row>
    <row r="4238" spans="1:11" x14ac:dyDescent="0.2">
      <c r="A4238" s="140"/>
      <c r="B4238" s="325"/>
      <c r="J4238" s="4"/>
      <c r="K4238" s="173"/>
    </row>
    <row r="4239" spans="1:11" x14ac:dyDescent="0.2">
      <c r="A4239" s="140"/>
      <c r="B4239" s="325"/>
      <c r="J4239" s="4"/>
      <c r="K4239" s="173"/>
    </row>
    <row r="4240" spans="1:11" x14ac:dyDescent="0.2">
      <c r="A4240" s="140"/>
      <c r="B4240" s="325"/>
      <c r="J4240" s="4"/>
      <c r="K4240" s="173"/>
    </row>
    <row r="4241" spans="1:11" x14ac:dyDescent="0.2">
      <c r="A4241" s="140"/>
      <c r="B4241" s="325"/>
      <c r="J4241" s="4"/>
      <c r="K4241" s="173"/>
    </row>
    <row r="4242" spans="1:11" x14ac:dyDescent="0.2">
      <c r="A4242" s="140"/>
      <c r="B4242" s="325"/>
      <c r="J4242" s="4"/>
      <c r="K4242" s="173"/>
    </row>
    <row r="4243" spans="1:11" x14ac:dyDescent="0.2">
      <c r="A4243" s="140"/>
      <c r="B4243" s="325"/>
      <c r="J4243" s="4"/>
      <c r="K4243" s="173"/>
    </row>
    <row r="4244" spans="1:11" x14ac:dyDescent="0.2">
      <c r="A4244" s="140"/>
      <c r="B4244" s="325"/>
      <c r="J4244" s="4"/>
      <c r="K4244" s="173"/>
    </row>
    <row r="4245" spans="1:11" x14ac:dyDescent="0.2">
      <c r="A4245" s="140"/>
      <c r="B4245" s="325"/>
      <c r="J4245" s="4"/>
      <c r="K4245" s="173"/>
    </row>
    <row r="4246" spans="1:11" x14ac:dyDescent="0.2">
      <c r="A4246" s="140"/>
      <c r="B4246" s="325"/>
      <c r="J4246" s="4"/>
      <c r="K4246" s="173"/>
    </row>
    <row r="4247" spans="1:11" x14ac:dyDescent="0.2">
      <c r="A4247" s="140"/>
      <c r="B4247" s="325"/>
      <c r="J4247" s="4"/>
      <c r="K4247" s="173"/>
    </row>
    <row r="4248" spans="1:11" x14ac:dyDescent="0.2">
      <c r="A4248" s="140"/>
      <c r="B4248" s="325"/>
      <c r="J4248" s="4"/>
      <c r="K4248" s="173"/>
    </row>
    <row r="4249" spans="1:11" x14ac:dyDescent="0.2">
      <c r="A4249" s="140"/>
      <c r="B4249" s="325"/>
      <c r="J4249" s="4"/>
      <c r="K4249" s="173"/>
    </row>
    <row r="4250" spans="1:11" x14ac:dyDescent="0.2">
      <c r="A4250" s="140"/>
      <c r="B4250" s="325"/>
      <c r="J4250" s="4"/>
      <c r="K4250" s="173"/>
    </row>
    <row r="4251" spans="1:11" x14ac:dyDescent="0.2">
      <c r="A4251" s="140"/>
      <c r="B4251" s="325"/>
      <c r="J4251" s="4"/>
      <c r="K4251" s="173"/>
    </row>
    <row r="4252" spans="1:11" x14ac:dyDescent="0.2">
      <c r="A4252" s="140"/>
      <c r="B4252" s="325"/>
      <c r="J4252" s="4"/>
      <c r="K4252" s="173"/>
    </row>
    <row r="4253" spans="1:11" x14ac:dyDescent="0.2">
      <c r="A4253" s="140"/>
      <c r="B4253" s="325"/>
      <c r="J4253" s="4"/>
      <c r="K4253" s="173"/>
    </row>
    <row r="4254" spans="1:11" x14ac:dyDescent="0.2">
      <c r="A4254" s="140"/>
      <c r="B4254" s="325"/>
      <c r="J4254" s="4"/>
      <c r="K4254" s="173"/>
    </row>
    <row r="4255" spans="1:11" x14ac:dyDescent="0.2">
      <c r="A4255" s="140"/>
      <c r="B4255" s="325"/>
      <c r="J4255" s="4"/>
      <c r="K4255" s="173"/>
    </row>
    <row r="4256" spans="1:11" x14ac:dyDescent="0.2">
      <c r="A4256" s="140"/>
      <c r="B4256" s="325"/>
      <c r="J4256" s="4"/>
      <c r="K4256" s="173"/>
    </row>
    <row r="4257" spans="1:11" x14ac:dyDescent="0.2">
      <c r="A4257" s="140"/>
      <c r="B4257" s="325"/>
      <c r="J4257" s="4"/>
      <c r="K4257" s="173"/>
    </row>
    <row r="4258" spans="1:11" x14ac:dyDescent="0.2">
      <c r="A4258" s="140"/>
      <c r="B4258" s="325"/>
      <c r="J4258" s="4"/>
      <c r="K4258" s="173"/>
    </row>
    <row r="4259" spans="1:11" x14ac:dyDescent="0.2">
      <c r="A4259" s="140"/>
      <c r="B4259" s="325"/>
      <c r="J4259" s="4"/>
      <c r="K4259" s="173"/>
    </row>
    <row r="4260" spans="1:11" x14ac:dyDescent="0.2">
      <c r="A4260" s="140"/>
      <c r="B4260" s="325"/>
      <c r="J4260" s="4"/>
      <c r="K4260" s="173"/>
    </row>
    <row r="4261" spans="1:11" x14ac:dyDescent="0.2">
      <c r="A4261" s="140"/>
      <c r="B4261" s="325"/>
      <c r="J4261" s="4"/>
      <c r="K4261" s="173"/>
    </row>
    <row r="4262" spans="1:11" x14ac:dyDescent="0.2">
      <c r="A4262" s="140"/>
      <c r="B4262" s="325"/>
      <c r="J4262" s="4"/>
      <c r="K4262" s="173"/>
    </row>
    <row r="4263" spans="1:11" x14ac:dyDescent="0.2">
      <c r="A4263" s="140"/>
      <c r="B4263" s="325"/>
      <c r="J4263" s="4"/>
      <c r="K4263" s="173"/>
    </row>
    <row r="4264" spans="1:11" x14ac:dyDescent="0.2">
      <c r="A4264" s="140"/>
      <c r="B4264" s="325"/>
      <c r="J4264" s="4"/>
      <c r="K4264" s="173"/>
    </row>
    <row r="4265" spans="1:11" x14ac:dyDescent="0.2">
      <c r="A4265" s="140"/>
      <c r="B4265" s="325"/>
      <c r="J4265" s="4"/>
      <c r="K4265" s="173"/>
    </row>
    <row r="4266" spans="1:11" x14ac:dyDescent="0.2">
      <c r="A4266" s="140"/>
      <c r="B4266" s="325"/>
      <c r="J4266" s="4"/>
      <c r="K4266" s="173"/>
    </row>
    <row r="4267" spans="1:11" x14ac:dyDescent="0.2">
      <c r="A4267" s="140"/>
      <c r="B4267" s="325"/>
      <c r="J4267" s="4"/>
      <c r="K4267" s="173"/>
    </row>
    <row r="4268" spans="1:11" x14ac:dyDescent="0.2">
      <c r="A4268" s="140"/>
      <c r="B4268" s="325"/>
      <c r="J4268" s="4"/>
      <c r="K4268" s="173"/>
    </row>
    <row r="4269" spans="1:11" x14ac:dyDescent="0.2">
      <c r="A4269" s="140"/>
      <c r="B4269" s="325"/>
      <c r="J4269" s="4"/>
      <c r="K4269" s="173"/>
    </row>
    <row r="4270" spans="1:11" x14ac:dyDescent="0.2">
      <c r="A4270" s="140"/>
      <c r="B4270" s="325"/>
      <c r="J4270" s="4"/>
      <c r="K4270" s="173"/>
    </row>
    <row r="4271" spans="1:11" x14ac:dyDescent="0.2">
      <c r="A4271" s="140"/>
      <c r="B4271" s="325"/>
      <c r="J4271" s="4"/>
      <c r="K4271" s="173"/>
    </row>
    <row r="4272" spans="1:11" x14ac:dyDescent="0.2">
      <c r="A4272" s="140"/>
      <c r="B4272" s="325"/>
      <c r="J4272" s="4"/>
      <c r="K4272" s="173"/>
    </row>
    <row r="4273" spans="1:11" x14ac:dyDescent="0.2">
      <c r="A4273" s="140"/>
      <c r="B4273" s="325"/>
      <c r="J4273" s="4"/>
      <c r="K4273" s="173"/>
    </row>
    <row r="4274" spans="1:11" x14ac:dyDescent="0.2">
      <c r="A4274" s="140"/>
      <c r="B4274" s="325"/>
      <c r="J4274" s="4"/>
      <c r="K4274" s="173"/>
    </row>
    <row r="4275" spans="1:11" x14ac:dyDescent="0.2">
      <c r="A4275" s="140"/>
      <c r="B4275" s="325"/>
      <c r="J4275" s="4"/>
      <c r="K4275" s="173"/>
    </row>
    <row r="4276" spans="1:11" x14ac:dyDescent="0.2">
      <c r="A4276" s="140"/>
      <c r="B4276" s="325"/>
      <c r="J4276" s="4"/>
      <c r="K4276" s="173"/>
    </row>
    <row r="4277" spans="1:11" x14ac:dyDescent="0.2">
      <c r="A4277" s="140"/>
      <c r="B4277" s="325"/>
      <c r="J4277" s="4"/>
      <c r="K4277" s="173"/>
    </row>
    <row r="4278" spans="1:11" x14ac:dyDescent="0.2">
      <c r="A4278" s="140"/>
      <c r="B4278" s="325"/>
      <c r="J4278" s="4"/>
      <c r="K4278" s="173"/>
    </row>
    <row r="4279" spans="1:11" x14ac:dyDescent="0.2">
      <c r="A4279" s="140"/>
      <c r="B4279" s="325"/>
      <c r="J4279" s="4"/>
      <c r="K4279" s="173"/>
    </row>
    <row r="4280" spans="1:11" x14ac:dyDescent="0.2">
      <c r="A4280" s="140"/>
      <c r="B4280" s="325"/>
      <c r="J4280" s="4"/>
      <c r="K4280" s="173"/>
    </row>
    <row r="4281" spans="1:11" x14ac:dyDescent="0.2">
      <c r="A4281" s="140"/>
      <c r="B4281" s="325"/>
      <c r="J4281" s="4"/>
      <c r="K4281" s="173"/>
    </row>
    <row r="4282" spans="1:11" x14ac:dyDescent="0.2">
      <c r="A4282" s="140"/>
      <c r="B4282" s="325"/>
      <c r="J4282" s="4"/>
      <c r="K4282" s="173"/>
    </row>
    <row r="4283" spans="1:11" x14ac:dyDescent="0.2">
      <c r="A4283" s="140"/>
      <c r="B4283" s="325"/>
      <c r="J4283" s="4"/>
      <c r="K4283" s="173"/>
    </row>
    <row r="4284" spans="1:11" x14ac:dyDescent="0.2">
      <c r="A4284" s="140"/>
      <c r="B4284" s="325"/>
      <c r="J4284" s="4"/>
      <c r="K4284" s="173"/>
    </row>
    <row r="4285" spans="1:11" x14ac:dyDescent="0.2">
      <c r="A4285" s="140"/>
      <c r="B4285" s="325"/>
      <c r="J4285" s="4"/>
      <c r="K4285" s="173"/>
    </row>
    <row r="4286" spans="1:11" x14ac:dyDescent="0.2">
      <c r="A4286" s="140"/>
      <c r="B4286" s="325"/>
      <c r="J4286" s="4"/>
      <c r="K4286" s="173"/>
    </row>
    <row r="4287" spans="1:11" x14ac:dyDescent="0.2">
      <c r="A4287" s="140"/>
      <c r="B4287" s="325"/>
      <c r="J4287" s="4"/>
      <c r="K4287" s="173"/>
    </row>
    <row r="4288" spans="1:11" x14ac:dyDescent="0.2">
      <c r="A4288" s="140"/>
      <c r="B4288" s="325"/>
      <c r="J4288" s="4"/>
      <c r="K4288" s="173"/>
    </row>
    <row r="4289" spans="1:11" x14ac:dyDescent="0.2">
      <c r="A4289" s="140"/>
      <c r="B4289" s="325"/>
      <c r="J4289" s="4"/>
      <c r="K4289" s="173"/>
    </row>
    <row r="4290" spans="1:11" x14ac:dyDescent="0.2">
      <c r="A4290" s="140"/>
      <c r="B4290" s="325"/>
      <c r="J4290" s="4"/>
      <c r="K4290" s="173"/>
    </row>
    <row r="4291" spans="1:11" x14ac:dyDescent="0.2">
      <c r="A4291" s="140"/>
      <c r="B4291" s="325"/>
      <c r="J4291" s="4"/>
      <c r="K4291" s="173"/>
    </row>
    <row r="4292" spans="1:11" x14ac:dyDescent="0.2">
      <c r="A4292" s="140"/>
      <c r="B4292" s="325"/>
      <c r="J4292" s="4"/>
      <c r="K4292" s="173"/>
    </row>
    <row r="4293" spans="1:11" x14ac:dyDescent="0.2">
      <c r="A4293" s="140"/>
      <c r="B4293" s="325"/>
      <c r="J4293" s="4"/>
      <c r="K4293" s="173"/>
    </row>
    <row r="4294" spans="1:11" x14ac:dyDescent="0.2">
      <c r="A4294" s="140"/>
      <c r="B4294" s="325"/>
      <c r="J4294" s="4"/>
      <c r="K4294" s="173"/>
    </row>
    <row r="4295" spans="1:11" x14ac:dyDescent="0.2">
      <c r="A4295" s="140"/>
      <c r="B4295" s="325"/>
      <c r="J4295" s="4"/>
      <c r="K4295" s="173"/>
    </row>
    <row r="4296" spans="1:11" x14ac:dyDescent="0.2">
      <c r="A4296" s="140"/>
      <c r="B4296" s="325"/>
      <c r="J4296" s="4"/>
      <c r="K4296" s="173"/>
    </row>
    <row r="4297" spans="1:11" x14ac:dyDescent="0.2">
      <c r="A4297" s="140"/>
      <c r="B4297" s="325"/>
      <c r="J4297" s="4"/>
      <c r="K4297" s="173"/>
    </row>
    <row r="4298" spans="1:11" x14ac:dyDescent="0.2">
      <c r="A4298" s="140"/>
      <c r="B4298" s="325"/>
      <c r="J4298" s="4"/>
      <c r="K4298" s="173"/>
    </row>
    <row r="4299" spans="1:11" x14ac:dyDescent="0.2">
      <c r="A4299" s="140"/>
      <c r="B4299" s="325"/>
      <c r="J4299" s="4"/>
      <c r="K4299" s="173"/>
    </row>
    <row r="4300" spans="1:11" x14ac:dyDescent="0.2">
      <c r="A4300" s="140"/>
      <c r="B4300" s="325"/>
      <c r="J4300" s="4"/>
      <c r="K4300" s="173"/>
    </row>
    <row r="4301" spans="1:11" x14ac:dyDescent="0.2">
      <c r="A4301" s="140"/>
      <c r="B4301" s="325"/>
      <c r="J4301" s="4"/>
      <c r="K4301" s="173"/>
    </row>
    <row r="4302" spans="1:11" x14ac:dyDescent="0.2">
      <c r="A4302" s="140"/>
      <c r="B4302" s="325"/>
      <c r="J4302" s="4"/>
      <c r="K4302" s="173"/>
    </row>
    <row r="4303" spans="1:11" x14ac:dyDescent="0.2">
      <c r="A4303" s="140"/>
      <c r="B4303" s="325"/>
      <c r="J4303" s="4"/>
      <c r="K4303" s="173"/>
    </row>
    <row r="4304" spans="1:11" x14ac:dyDescent="0.2">
      <c r="A4304" s="140"/>
      <c r="B4304" s="325"/>
      <c r="J4304" s="4"/>
      <c r="K4304" s="173"/>
    </row>
    <row r="4305" spans="1:11" x14ac:dyDescent="0.2">
      <c r="A4305" s="140"/>
      <c r="B4305" s="325"/>
      <c r="J4305" s="4"/>
      <c r="K4305" s="173"/>
    </row>
    <row r="4306" spans="1:11" x14ac:dyDescent="0.2">
      <c r="A4306" s="140"/>
      <c r="B4306" s="325"/>
      <c r="J4306" s="4"/>
      <c r="K4306" s="173"/>
    </row>
    <row r="4307" spans="1:11" x14ac:dyDescent="0.2">
      <c r="A4307" s="140"/>
      <c r="B4307" s="325"/>
      <c r="J4307" s="4"/>
      <c r="K4307" s="173"/>
    </row>
    <row r="4308" spans="1:11" x14ac:dyDescent="0.2">
      <c r="A4308" s="140"/>
      <c r="B4308" s="325"/>
      <c r="J4308" s="4"/>
      <c r="K4308" s="173"/>
    </row>
    <row r="4309" spans="1:11" x14ac:dyDescent="0.2">
      <c r="A4309" s="140"/>
      <c r="B4309" s="325"/>
      <c r="J4309" s="4"/>
      <c r="K4309" s="173"/>
    </row>
    <row r="4310" spans="1:11" x14ac:dyDescent="0.2">
      <c r="A4310" s="140"/>
      <c r="B4310" s="325"/>
      <c r="J4310" s="4"/>
      <c r="K4310" s="173"/>
    </row>
    <row r="4311" spans="1:11" x14ac:dyDescent="0.2">
      <c r="A4311" s="140"/>
      <c r="B4311" s="325"/>
      <c r="J4311" s="4"/>
      <c r="K4311" s="173"/>
    </row>
    <row r="4312" spans="1:11" x14ac:dyDescent="0.2">
      <c r="A4312" s="140"/>
      <c r="B4312" s="325"/>
      <c r="J4312" s="4"/>
      <c r="K4312" s="173"/>
    </row>
    <row r="4313" spans="1:11" x14ac:dyDescent="0.2">
      <c r="A4313" s="140"/>
      <c r="B4313" s="325"/>
      <c r="J4313" s="4"/>
      <c r="K4313" s="173"/>
    </row>
    <row r="4314" spans="1:11" x14ac:dyDescent="0.2">
      <c r="A4314" s="140"/>
      <c r="B4314" s="325"/>
      <c r="J4314" s="4"/>
      <c r="K4314" s="173"/>
    </row>
    <row r="4315" spans="1:11" x14ac:dyDescent="0.2">
      <c r="A4315" s="140"/>
      <c r="B4315" s="325"/>
      <c r="J4315" s="4"/>
      <c r="K4315" s="173"/>
    </row>
    <row r="4316" spans="1:11" x14ac:dyDescent="0.2">
      <c r="A4316" s="140"/>
      <c r="B4316" s="325"/>
      <c r="J4316" s="4"/>
      <c r="K4316" s="173"/>
    </row>
    <row r="4317" spans="1:11" x14ac:dyDescent="0.2">
      <c r="A4317" s="140"/>
      <c r="B4317" s="325"/>
      <c r="J4317" s="4"/>
      <c r="K4317" s="173"/>
    </row>
    <row r="4318" spans="1:11" x14ac:dyDescent="0.2">
      <c r="A4318" s="140"/>
      <c r="B4318" s="325"/>
      <c r="J4318" s="4"/>
      <c r="K4318" s="173"/>
    </row>
    <row r="4319" spans="1:11" x14ac:dyDescent="0.2">
      <c r="A4319" s="140"/>
      <c r="B4319" s="325"/>
      <c r="J4319" s="4"/>
      <c r="K4319" s="173"/>
    </row>
    <row r="4320" spans="1:11" x14ac:dyDescent="0.2">
      <c r="A4320" s="140"/>
      <c r="B4320" s="325"/>
      <c r="J4320" s="4"/>
      <c r="K4320" s="173"/>
    </row>
    <row r="4321" spans="1:11" x14ac:dyDescent="0.2">
      <c r="A4321" s="140"/>
      <c r="B4321" s="325"/>
      <c r="J4321" s="4"/>
      <c r="K4321" s="173"/>
    </row>
    <row r="4322" spans="1:11" x14ac:dyDescent="0.2">
      <c r="A4322" s="140"/>
      <c r="B4322" s="325"/>
      <c r="J4322" s="4"/>
      <c r="K4322" s="173"/>
    </row>
    <row r="4323" spans="1:11" x14ac:dyDescent="0.2">
      <c r="A4323" s="140"/>
      <c r="B4323" s="325"/>
      <c r="J4323" s="4"/>
      <c r="K4323" s="173"/>
    </row>
    <row r="4324" spans="1:11" x14ac:dyDescent="0.2">
      <c r="A4324" s="140"/>
      <c r="B4324" s="325"/>
      <c r="J4324" s="4"/>
      <c r="K4324" s="173"/>
    </row>
    <row r="4325" spans="1:11" x14ac:dyDescent="0.2">
      <c r="A4325" s="140"/>
      <c r="B4325" s="325"/>
      <c r="J4325" s="4"/>
      <c r="K4325" s="173"/>
    </row>
    <row r="4326" spans="1:11" x14ac:dyDescent="0.2">
      <c r="A4326" s="140"/>
      <c r="B4326" s="325"/>
      <c r="J4326" s="4"/>
      <c r="K4326" s="173"/>
    </row>
    <row r="4327" spans="1:11" x14ac:dyDescent="0.2">
      <c r="A4327" s="140"/>
      <c r="B4327" s="325"/>
      <c r="J4327" s="4"/>
      <c r="K4327" s="173"/>
    </row>
    <row r="4328" spans="1:11" x14ac:dyDescent="0.2">
      <c r="A4328" s="140"/>
      <c r="B4328" s="325"/>
      <c r="J4328" s="4"/>
      <c r="K4328" s="173"/>
    </row>
    <row r="4329" spans="1:11" x14ac:dyDescent="0.2">
      <c r="A4329" s="140"/>
      <c r="B4329" s="325"/>
      <c r="J4329" s="4"/>
      <c r="K4329" s="173"/>
    </row>
    <row r="4330" spans="1:11" x14ac:dyDescent="0.2">
      <c r="A4330" s="140"/>
      <c r="B4330" s="325"/>
      <c r="J4330" s="4"/>
      <c r="K4330" s="173"/>
    </row>
    <row r="4331" spans="1:11" x14ac:dyDescent="0.2">
      <c r="A4331" s="140"/>
      <c r="B4331" s="325"/>
      <c r="J4331" s="4"/>
      <c r="K4331" s="173"/>
    </row>
    <row r="4332" spans="1:11" x14ac:dyDescent="0.2">
      <c r="A4332" s="140"/>
      <c r="B4332" s="325"/>
      <c r="J4332" s="4"/>
      <c r="K4332" s="173"/>
    </row>
    <row r="4333" spans="1:11" x14ac:dyDescent="0.2">
      <c r="A4333" s="140"/>
      <c r="B4333" s="325"/>
      <c r="J4333" s="4"/>
      <c r="K4333" s="173"/>
    </row>
    <row r="4334" spans="1:11" x14ac:dyDescent="0.2">
      <c r="A4334" s="140"/>
      <c r="B4334" s="325"/>
      <c r="J4334" s="4"/>
      <c r="K4334" s="173"/>
    </row>
    <row r="4335" spans="1:11" x14ac:dyDescent="0.2">
      <c r="A4335" s="140"/>
      <c r="B4335" s="325"/>
      <c r="J4335" s="4"/>
      <c r="K4335" s="173"/>
    </row>
    <row r="4336" spans="1:11" x14ac:dyDescent="0.2">
      <c r="A4336" s="140"/>
      <c r="B4336" s="325"/>
      <c r="J4336" s="4"/>
      <c r="K4336" s="173"/>
    </row>
    <row r="4337" spans="1:11" x14ac:dyDescent="0.2">
      <c r="A4337" s="140"/>
      <c r="B4337" s="325"/>
      <c r="J4337" s="4"/>
      <c r="K4337" s="173"/>
    </row>
    <row r="4338" spans="1:11" x14ac:dyDescent="0.2">
      <c r="A4338" s="140"/>
      <c r="B4338" s="325"/>
      <c r="J4338" s="4"/>
      <c r="K4338" s="173"/>
    </row>
    <row r="4339" spans="1:11" x14ac:dyDescent="0.2">
      <c r="A4339" s="140"/>
      <c r="B4339" s="325"/>
      <c r="J4339" s="4"/>
      <c r="K4339" s="173"/>
    </row>
    <row r="4340" spans="1:11" x14ac:dyDescent="0.2">
      <c r="A4340" s="140"/>
      <c r="B4340" s="325"/>
      <c r="J4340" s="4"/>
      <c r="K4340" s="173"/>
    </row>
    <row r="4341" spans="1:11" x14ac:dyDescent="0.2">
      <c r="A4341" s="140"/>
      <c r="B4341" s="325"/>
      <c r="J4341" s="4"/>
      <c r="K4341" s="173"/>
    </row>
    <row r="4342" spans="1:11" x14ac:dyDescent="0.2">
      <c r="A4342" s="140"/>
      <c r="B4342" s="325"/>
      <c r="J4342" s="4"/>
      <c r="K4342" s="173"/>
    </row>
    <row r="4343" spans="1:11" x14ac:dyDescent="0.2">
      <c r="A4343" s="140"/>
      <c r="B4343" s="325"/>
      <c r="J4343" s="4"/>
      <c r="K4343" s="173"/>
    </row>
    <row r="4344" spans="1:11" x14ac:dyDescent="0.2">
      <c r="A4344" s="140"/>
      <c r="B4344" s="325"/>
      <c r="J4344" s="4"/>
      <c r="K4344" s="173"/>
    </row>
    <row r="4345" spans="1:11" x14ac:dyDescent="0.2">
      <c r="A4345" s="140"/>
      <c r="B4345" s="325"/>
      <c r="J4345" s="4"/>
      <c r="K4345" s="173"/>
    </row>
    <row r="4346" spans="1:11" x14ac:dyDescent="0.2">
      <c r="A4346" s="140"/>
      <c r="B4346" s="325"/>
      <c r="J4346" s="4"/>
      <c r="K4346" s="173"/>
    </row>
    <row r="4347" spans="1:11" x14ac:dyDescent="0.2">
      <c r="A4347" s="140"/>
      <c r="B4347" s="325"/>
      <c r="J4347" s="4"/>
      <c r="K4347" s="173"/>
    </row>
    <row r="4348" spans="1:11" x14ac:dyDescent="0.2">
      <c r="A4348" s="140"/>
      <c r="B4348" s="325"/>
      <c r="J4348" s="4"/>
      <c r="K4348" s="173"/>
    </row>
    <row r="4349" spans="1:11" x14ac:dyDescent="0.2">
      <c r="A4349" s="140"/>
      <c r="B4349" s="325"/>
      <c r="J4349" s="4"/>
      <c r="K4349" s="173"/>
    </row>
    <row r="4350" spans="1:11" x14ac:dyDescent="0.2">
      <c r="A4350" s="140"/>
      <c r="B4350" s="325"/>
      <c r="J4350" s="4"/>
      <c r="K4350" s="173"/>
    </row>
    <row r="4351" spans="1:11" x14ac:dyDescent="0.2">
      <c r="A4351" s="140"/>
      <c r="B4351" s="325"/>
      <c r="J4351" s="4"/>
      <c r="K4351" s="173"/>
    </row>
    <row r="4352" spans="1:11" x14ac:dyDescent="0.2">
      <c r="A4352" s="140"/>
      <c r="B4352" s="325"/>
      <c r="J4352" s="4"/>
      <c r="K4352" s="173"/>
    </row>
    <row r="4353" spans="1:11" x14ac:dyDescent="0.2">
      <c r="A4353" s="140"/>
      <c r="B4353" s="325"/>
      <c r="J4353" s="4"/>
      <c r="K4353" s="173"/>
    </row>
    <row r="4354" spans="1:11" x14ac:dyDescent="0.2">
      <c r="A4354" s="140"/>
      <c r="B4354" s="325"/>
      <c r="J4354" s="4"/>
      <c r="K4354" s="173"/>
    </row>
    <row r="4355" spans="1:11" x14ac:dyDescent="0.2">
      <c r="A4355" s="140"/>
      <c r="B4355" s="325"/>
      <c r="J4355" s="4"/>
      <c r="K4355" s="173"/>
    </row>
    <row r="4356" spans="1:11" x14ac:dyDescent="0.2">
      <c r="A4356" s="140"/>
      <c r="B4356" s="325"/>
      <c r="J4356" s="4"/>
      <c r="K4356" s="173"/>
    </row>
    <row r="4357" spans="1:11" x14ac:dyDescent="0.2">
      <c r="A4357" s="140"/>
      <c r="B4357" s="325"/>
      <c r="J4357" s="4"/>
      <c r="K4357" s="173"/>
    </row>
    <row r="4358" spans="1:11" x14ac:dyDescent="0.2">
      <c r="A4358" s="140"/>
      <c r="B4358" s="325"/>
      <c r="J4358" s="4"/>
      <c r="K4358" s="173"/>
    </row>
    <row r="4359" spans="1:11" x14ac:dyDescent="0.2">
      <c r="A4359" s="140"/>
      <c r="B4359" s="325"/>
      <c r="J4359" s="4"/>
      <c r="K4359" s="173"/>
    </row>
    <row r="4360" spans="1:11" x14ac:dyDescent="0.2">
      <c r="A4360" s="140"/>
      <c r="B4360" s="325"/>
      <c r="J4360" s="4"/>
      <c r="K4360" s="173"/>
    </row>
    <row r="4361" spans="1:11" x14ac:dyDescent="0.2">
      <c r="A4361" s="140"/>
      <c r="B4361" s="325"/>
      <c r="J4361" s="4"/>
      <c r="K4361" s="173"/>
    </row>
    <row r="4362" spans="1:11" x14ac:dyDescent="0.2">
      <c r="A4362" s="140"/>
      <c r="B4362" s="325"/>
      <c r="J4362" s="4"/>
      <c r="K4362" s="173"/>
    </row>
    <row r="4363" spans="1:11" x14ac:dyDescent="0.2">
      <c r="A4363" s="140"/>
      <c r="B4363" s="325"/>
      <c r="J4363" s="4"/>
      <c r="K4363" s="173"/>
    </row>
    <row r="4364" spans="1:11" x14ac:dyDescent="0.2">
      <c r="A4364" s="140"/>
      <c r="B4364" s="325"/>
      <c r="J4364" s="4"/>
      <c r="K4364" s="173"/>
    </row>
    <row r="4365" spans="1:11" x14ac:dyDescent="0.2">
      <c r="A4365" s="140"/>
      <c r="B4365" s="325"/>
      <c r="J4365" s="4"/>
      <c r="K4365" s="173"/>
    </row>
    <row r="4366" spans="1:11" x14ac:dyDescent="0.2">
      <c r="A4366" s="140"/>
      <c r="B4366" s="325"/>
      <c r="J4366" s="4"/>
      <c r="K4366" s="173"/>
    </row>
    <row r="4367" spans="1:11" x14ac:dyDescent="0.2">
      <c r="A4367" s="140"/>
      <c r="B4367" s="325"/>
      <c r="J4367" s="4"/>
      <c r="K4367" s="173"/>
    </row>
    <row r="4368" spans="1:11" x14ac:dyDescent="0.2">
      <c r="A4368" s="140"/>
      <c r="B4368" s="325"/>
      <c r="J4368" s="4"/>
      <c r="K4368" s="173"/>
    </row>
    <row r="4369" spans="1:11" x14ac:dyDescent="0.2">
      <c r="A4369" s="140"/>
      <c r="B4369" s="325"/>
      <c r="J4369" s="4"/>
      <c r="K4369" s="173"/>
    </row>
    <row r="4370" spans="1:11" x14ac:dyDescent="0.2">
      <c r="A4370" s="140"/>
      <c r="B4370" s="325"/>
      <c r="J4370" s="4"/>
      <c r="K4370" s="173"/>
    </row>
    <row r="4371" spans="1:11" x14ac:dyDescent="0.2">
      <c r="A4371" s="140"/>
      <c r="B4371" s="325"/>
      <c r="J4371" s="4"/>
      <c r="K4371" s="173"/>
    </row>
    <row r="4372" spans="1:11" x14ac:dyDescent="0.2">
      <c r="A4372" s="140"/>
      <c r="B4372" s="325"/>
      <c r="J4372" s="4"/>
      <c r="K4372" s="173"/>
    </row>
    <row r="4373" spans="1:11" x14ac:dyDescent="0.2">
      <c r="A4373" s="140"/>
      <c r="B4373" s="325"/>
      <c r="J4373" s="4"/>
      <c r="K4373" s="173"/>
    </row>
    <row r="4374" spans="1:11" x14ac:dyDescent="0.2">
      <c r="A4374" s="140"/>
      <c r="B4374" s="325"/>
      <c r="J4374" s="4"/>
      <c r="K4374" s="173"/>
    </row>
    <row r="4375" spans="1:11" x14ac:dyDescent="0.2">
      <c r="A4375" s="140"/>
      <c r="B4375" s="325"/>
      <c r="J4375" s="4"/>
      <c r="K4375" s="173"/>
    </row>
    <row r="4376" spans="1:11" x14ac:dyDescent="0.2">
      <c r="A4376" s="140"/>
      <c r="B4376" s="325"/>
      <c r="J4376" s="4"/>
      <c r="K4376" s="173"/>
    </row>
    <row r="4377" spans="1:11" x14ac:dyDescent="0.2">
      <c r="A4377" s="140"/>
      <c r="B4377" s="325"/>
      <c r="J4377" s="4"/>
      <c r="K4377" s="173"/>
    </row>
    <row r="4378" spans="1:11" x14ac:dyDescent="0.2">
      <c r="A4378" s="140"/>
      <c r="B4378" s="325"/>
      <c r="J4378" s="4"/>
      <c r="K4378" s="173"/>
    </row>
    <row r="4379" spans="1:11" x14ac:dyDescent="0.2">
      <c r="A4379" s="140"/>
      <c r="B4379" s="325"/>
      <c r="J4379" s="4"/>
      <c r="K4379" s="173"/>
    </row>
    <row r="4380" spans="1:11" x14ac:dyDescent="0.2">
      <c r="A4380" s="140"/>
      <c r="B4380" s="325"/>
      <c r="J4380" s="4"/>
      <c r="K4380" s="173"/>
    </row>
    <row r="4381" spans="1:11" x14ac:dyDescent="0.2">
      <c r="A4381" s="140"/>
      <c r="B4381" s="325"/>
      <c r="J4381" s="4"/>
      <c r="K4381" s="173"/>
    </row>
    <row r="4382" spans="1:11" x14ac:dyDescent="0.2">
      <c r="A4382" s="140"/>
      <c r="B4382" s="325"/>
      <c r="J4382" s="4"/>
      <c r="K4382" s="173"/>
    </row>
    <row r="4383" spans="1:11" x14ac:dyDescent="0.2">
      <c r="A4383" s="140"/>
      <c r="B4383" s="325"/>
      <c r="J4383" s="4"/>
      <c r="K4383" s="173"/>
    </row>
    <row r="4384" spans="1:11" x14ac:dyDescent="0.2">
      <c r="A4384" s="140"/>
      <c r="B4384" s="325"/>
      <c r="J4384" s="4"/>
      <c r="K4384" s="173"/>
    </row>
    <row r="4385" spans="1:11" x14ac:dyDescent="0.2">
      <c r="A4385" s="140"/>
      <c r="B4385" s="325"/>
      <c r="J4385" s="4"/>
      <c r="K4385" s="173"/>
    </row>
    <row r="4386" spans="1:11" x14ac:dyDescent="0.2">
      <c r="A4386" s="140"/>
      <c r="B4386" s="325"/>
      <c r="J4386" s="4"/>
      <c r="K4386" s="173"/>
    </row>
    <row r="4387" spans="1:11" x14ac:dyDescent="0.2">
      <c r="A4387" s="140"/>
      <c r="B4387" s="325"/>
      <c r="J4387" s="4"/>
      <c r="K4387" s="173"/>
    </row>
    <row r="4388" spans="1:11" x14ac:dyDescent="0.2">
      <c r="A4388" s="140"/>
      <c r="B4388" s="325"/>
      <c r="J4388" s="4"/>
      <c r="K4388" s="173"/>
    </row>
    <row r="4389" spans="1:11" x14ac:dyDescent="0.2">
      <c r="A4389" s="140"/>
      <c r="B4389" s="325"/>
      <c r="J4389" s="4"/>
      <c r="K4389" s="173"/>
    </row>
    <row r="4390" spans="1:11" x14ac:dyDescent="0.2">
      <c r="A4390" s="140"/>
      <c r="B4390" s="325"/>
      <c r="J4390" s="4"/>
      <c r="K4390" s="173"/>
    </row>
    <row r="4391" spans="1:11" x14ac:dyDescent="0.2">
      <c r="A4391" s="140"/>
      <c r="B4391" s="325"/>
      <c r="J4391" s="4"/>
      <c r="K4391" s="173"/>
    </row>
    <row r="4392" spans="1:11" x14ac:dyDescent="0.2">
      <c r="A4392" s="140"/>
      <c r="B4392" s="325"/>
      <c r="J4392" s="4"/>
      <c r="K4392" s="173"/>
    </row>
    <row r="4393" spans="1:11" x14ac:dyDescent="0.2">
      <c r="A4393" s="140"/>
      <c r="B4393" s="325"/>
      <c r="J4393" s="4"/>
      <c r="K4393" s="173"/>
    </row>
    <row r="4394" spans="1:11" x14ac:dyDescent="0.2">
      <c r="A4394" s="140"/>
      <c r="B4394" s="325"/>
      <c r="J4394" s="4"/>
      <c r="K4394" s="173"/>
    </row>
    <row r="4395" spans="1:11" x14ac:dyDescent="0.2">
      <c r="A4395" s="140"/>
      <c r="B4395" s="325"/>
      <c r="J4395" s="4"/>
      <c r="K4395" s="173"/>
    </row>
    <row r="4396" spans="1:11" x14ac:dyDescent="0.2">
      <c r="A4396" s="140"/>
      <c r="B4396" s="325"/>
      <c r="J4396" s="4"/>
      <c r="K4396" s="173"/>
    </row>
    <row r="4397" spans="1:11" x14ac:dyDescent="0.2">
      <c r="A4397" s="140"/>
      <c r="B4397" s="325"/>
      <c r="J4397" s="4"/>
      <c r="K4397" s="173"/>
    </row>
    <row r="4398" spans="1:11" x14ac:dyDescent="0.2">
      <c r="A4398" s="140"/>
      <c r="B4398" s="325"/>
      <c r="J4398" s="4"/>
      <c r="K4398" s="173"/>
    </row>
    <row r="4399" spans="1:11" x14ac:dyDescent="0.2">
      <c r="A4399" s="140"/>
      <c r="B4399" s="325"/>
      <c r="J4399" s="4"/>
      <c r="K4399" s="173"/>
    </row>
    <row r="4400" spans="1:11" x14ac:dyDescent="0.2">
      <c r="A4400" s="140"/>
      <c r="B4400" s="325"/>
      <c r="J4400" s="4"/>
      <c r="K4400" s="173"/>
    </row>
    <row r="4401" spans="1:11" x14ac:dyDescent="0.2">
      <c r="A4401" s="140"/>
      <c r="B4401" s="325"/>
      <c r="J4401" s="4"/>
      <c r="K4401" s="173"/>
    </row>
    <row r="4402" spans="1:11" x14ac:dyDescent="0.2">
      <c r="A4402" s="140"/>
      <c r="B4402" s="325"/>
      <c r="J4402" s="4"/>
      <c r="K4402" s="173"/>
    </row>
    <row r="4403" spans="1:11" x14ac:dyDescent="0.2">
      <c r="A4403" s="140"/>
      <c r="B4403" s="325"/>
      <c r="J4403" s="4"/>
      <c r="K4403" s="173"/>
    </row>
    <row r="4404" spans="1:11" x14ac:dyDescent="0.2">
      <c r="A4404" s="140"/>
      <c r="B4404" s="325"/>
      <c r="J4404" s="4"/>
      <c r="K4404" s="173"/>
    </row>
    <row r="4405" spans="1:11" x14ac:dyDescent="0.2">
      <c r="A4405" s="140"/>
      <c r="B4405" s="325"/>
      <c r="J4405" s="4"/>
      <c r="K4405" s="173"/>
    </row>
    <row r="4406" spans="1:11" x14ac:dyDescent="0.2">
      <c r="A4406" s="140"/>
      <c r="B4406" s="325"/>
      <c r="J4406" s="4"/>
      <c r="K4406" s="173"/>
    </row>
    <row r="4407" spans="1:11" x14ac:dyDescent="0.2">
      <c r="A4407" s="140"/>
      <c r="B4407" s="325"/>
      <c r="J4407" s="4"/>
      <c r="K4407" s="173"/>
    </row>
    <row r="4408" spans="1:11" x14ac:dyDescent="0.2">
      <c r="A4408" s="140"/>
      <c r="B4408" s="325"/>
      <c r="J4408" s="4"/>
      <c r="K4408" s="173"/>
    </row>
    <row r="4409" spans="1:11" x14ac:dyDescent="0.2">
      <c r="A4409" s="140"/>
      <c r="B4409" s="325"/>
      <c r="J4409" s="4"/>
      <c r="K4409" s="173"/>
    </row>
    <row r="4410" spans="1:11" x14ac:dyDescent="0.2">
      <c r="A4410" s="140"/>
      <c r="B4410" s="325"/>
      <c r="J4410" s="4"/>
      <c r="K4410" s="173"/>
    </row>
    <row r="4411" spans="1:11" x14ac:dyDescent="0.2">
      <c r="A4411" s="140"/>
      <c r="B4411" s="325"/>
      <c r="J4411" s="4"/>
      <c r="K4411" s="173"/>
    </row>
    <row r="4412" spans="1:11" x14ac:dyDescent="0.2">
      <c r="A4412" s="140"/>
      <c r="B4412" s="325"/>
      <c r="J4412" s="4"/>
      <c r="K4412" s="173"/>
    </row>
    <row r="4413" spans="1:11" x14ac:dyDescent="0.2">
      <c r="A4413" s="140"/>
      <c r="B4413" s="325"/>
      <c r="J4413" s="4"/>
      <c r="K4413" s="173"/>
    </row>
    <row r="4414" spans="1:11" x14ac:dyDescent="0.2">
      <c r="A4414" s="140"/>
      <c r="B4414" s="325"/>
      <c r="J4414" s="4"/>
      <c r="K4414" s="173"/>
    </row>
    <row r="4415" spans="1:11" x14ac:dyDescent="0.2">
      <c r="A4415" s="140"/>
      <c r="B4415" s="325"/>
      <c r="J4415" s="4"/>
      <c r="K4415" s="173"/>
    </row>
    <row r="4416" spans="1:11" x14ac:dyDescent="0.2">
      <c r="A4416" s="140"/>
      <c r="B4416" s="325"/>
      <c r="J4416" s="4"/>
      <c r="K4416" s="173"/>
    </row>
    <row r="4417" spans="1:11" x14ac:dyDescent="0.2">
      <c r="A4417" s="140"/>
      <c r="B4417" s="325"/>
      <c r="J4417" s="4"/>
      <c r="K4417" s="173"/>
    </row>
    <row r="4418" spans="1:11" x14ac:dyDescent="0.2">
      <c r="A4418" s="140"/>
      <c r="B4418" s="325"/>
      <c r="J4418" s="4"/>
      <c r="K4418" s="173"/>
    </row>
    <row r="4419" spans="1:11" x14ac:dyDescent="0.2">
      <c r="A4419" s="140"/>
      <c r="B4419" s="325"/>
      <c r="J4419" s="4"/>
      <c r="K4419" s="173"/>
    </row>
    <row r="4420" spans="1:11" x14ac:dyDescent="0.2">
      <c r="A4420" s="140"/>
      <c r="B4420" s="325"/>
      <c r="J4420" s="4"/>
      <c r="K4420" s="173"/>
    </row>
    <row r="4421" spans="1:11" x14ac:dyDescent="0.2">
      <c r="A4421" s="140"/>
      <c r="B4421" s="325"/>
      <c r="J4421" s="4"/>
      <c r="K4421" s="173"/>
    </row>
    <row r="4422" spans="1:11" x14ac:dyDescent="0.2">
      <c r="A4422" s="140"/>
      <c r="B4422" s="325"/>
      <c r="J4422" s="4"/>
      <c r="K4422" s="173"/>
    </row>
    <row r="4423" spans="1:11" x14ac:dyDescent="0.2">
      <c r="A4423" s="140"/>
      <c r="B4423" s="325"/>
      <c r="J4423" s="4"/>
      <c r="K4423" s="173"/>
    </row>
    <row r="4424" spans="1:11" x14ac:dyDescent="0.2">
      <c r="A4424" s="140"/>
      <c r="B4424" s="325"/>
      <c r="J4424" s="4"/>
      <c r="K4424" s="173"/>
    </row>
    <row r="4425" spans="1:11" x14ac:dyDescent="0.2">
      <c r="A4425" s="140"/>
      <c r="B4425" s="325"/>
      <c r="J4425" s="4"/>
      <c r="K4425" s="173"/>
    </row>
    <row r="4426" spans="1:11" x14ac:dyDescent="0.2">
      <c r="A4426" s="140"/>
      <c r="B4426" s="325"/>
      <c r="J4426" s="4"/>
      <c r="K4426" s="173"/>
    </row>
    <row r="4427" spans="1:11" x14ac:dyDescent="0.2">
      <c r="A4427" s="140"/>
      <c r="B4427" s="325"/>
      <c r="J4427" s="4"/>
      <c r="K4427" s="173"/>
    </row>
    <row r="4428" spans="1:11" x14ac:dyDescent="0.2">
      <c r="A4428" s="140"/>
      <c r="B4428" s="325"/>
      <c r="J4428" s="4"/>
      <c r="K4428" s="173"/>
    </row>
    <row r="4429" spans="1:11" x14ac:dyDescent="0.2">
      <c r="A4429" s="140"/>
      <c r="B4429" s="325"/>
      <c r="J4429" s="4"/>
      <c r="K4429" s="173"/>
    </row>
    <row r="4430" spans="1:11" x14ac:dyDescent="0.2">
      <c r="A4430" s="140"/>
      <c r="B4430" s="325"/>
      <c r="J4430" s="4"/>
      <c r="K4430" s="173"/>
    </row>
    <row r="4431" spans="1:11" x14ac:dyDescent="0.2">
      <c r="A4431" s="140"/>
      <c r="B4431" s="325"/>
      <c r="J4431" s="4"/>
      <c r="K4431" s="173"/>
    </row>
    <row r="4432" spans="1:11" x14ac:dyDescent="0.2">
      <c r="A4432" s="140"/>
      <c r="B4432" s="325"/>
      <c r="J4432" s="4"/>
      <c r="K4432" s="173"/>
    </row>
    <row r="4433" spans="1:11" x14ac:dyDescent="0.2">
      <c r="A4433" s="140"/>
      <c r="B4433" s="325"/>
      <c r="J4433" s="4"/>
      <c r="K4433" s="173"/>
    </row>
    <row r="4434" spans="1:11" x14ac:dyDescent="0.2">
      <c r="A4434" s="140"/>
      <c r="B4434" s="325"/>
      <c r="J4434" s="4"/>
      <c r="K4434" s="173"/>
    </row>
    <row r="4435" spans="1:11" x14ac:dyDescent="0.2">
      <c r="A4435" s="140"/>
      <c r="B4435" s="325"/>
      <c r="J4435" s="4"/>
      <c r="K4435" s="173"/>
    </row>
    <row r="4436" spans="1:11" x14ac:dyDescent="0.2">
      <c r="A4436" s="140"/>
      <c r="B4436" s="325"/>
      <c r="J4436" s="4"/>
      <c r="K4436" s="173"/>
    </row>
    <row r="4437" spans="1:11" x14ac:dyDescent="0.2">
      <c r="A4437" s="140"/>
      <c r="B4437" s="325"/>
      <c r="J4437" s="4"/>
      <c r="K4437" s="173"/>
    </row>
    <row r="4438" spans="1:11" x14ac:dyDescent="0.2">
      <c r="A4438" s="140"/>
      <c r="B4438" s="325"/>
      <c r="J4438" s="4"/>
      <c r="K4438" s="173"/>
    </row>
    <row r="4439" spans="1:11" x14ac:dyDescent="0.2">
      <c r="A4439" s="140"/>
      <c r="B4439" s="325"/>
      <c r="J4439" s="4"/>
      <c r="K4439" s="173"/>
    </row>
    <row r="4440" spans="1:11" x14ac:dyDescent="0.2">
      <c r="A4440" s="140"/>
      <c r="B4440" s="325"/>
      <c r="J4440" s="4"/>
      <c r="K4440" s="173"/>
    </row>
    <row r="4441" spans="1:11" x14ac:dyDescent="0.2">
      <c r="A4441" s="140"/>
      <c r="B4441" s="325"/>
      <c r="J4441" s="4"/>
      <c r="K4441" s="173"/>
    </row>
    <row r="4442" spans="1:11" x14ac:dyDescent="0.2">
      <c r="A4442" s="140"/>
      <c r="B4442" s="325"/>
      <c r="J4442" s="4"/>
      <c r="K4442" s="173"/>
    </row>
    <row r="4443" spans="1:11" x14ac:dyDescent="0.2">
      <c r="A4443" s="140"/>
      <c r="B4443" s="325"/>
      <c r="J4443" s="4"/>
      <c r="K4443" s="173"/>
    </row>
    <row r="4444" spans="1:11" x14ac:dyDescent="0.2">
      <c r="A4444" s="140"/>
      <c r="B4444" s="325"/>
      <c r="J4444" s="4"/>
      <c r="K4444" s="173"/>
    </row>
    <row r="4445" spans="1:11" x14ac:dyDescent="0.2">
      <c r="A4445" s="140"/>
      <c r="B4445" s="325"/>
      <c r="J4445" s="4"/>
      <c r="K4445" s="173"/>
    </row>
    <row r="4446" spans="1:11" x14ac:dyDescent="0.2">
      <c r="A4446" s="140"/>
      <c r="B4446" s="325"/>
      <c r="J4446" s="4"/>
      <c r="K4446" s="173"/>
    </row>
    <row r="4447" spans="1:11" x14ac:dyDescent="0.2">
      <c r="A4447" s="140"/>
      <c r="B4447" s="325"/>
      <c r="J4447" s="4"/>
      <c r="K4447" s="173"/>
    </row>
    <row r="4448" spans="1:11" x14ac:dyDescent="0.2">
      <c r="A4448" s="140"/>
      <c r="B4448" s="325"/>
      <c r="J4448" s="4"/>
      <c r="K4448" s="173"/>
    </row>
    <row r="4449" spans="1:11" x14ac:dyDescent="0.2">
      <c r="A4449" s="140"/>
      <c r="B4449" s="325"/>
      <c r="J4449" s="4"/>
      <c r="K4449" s="173"/>
    </row>
    <row r="4450" spans="1:11" x14ac:dyDescent="0.2">
      <c r="A4450" s="140"/>
      <c r="B4450" s="325"/>
      <c r="J4450" s="4"/>
      <c r="K4450" s="173"/>
    </row>
    <row r="4451" spans="1:11" x14ac:dyDescent="0.2">
      <c r="A4451" s="140"/>
      <c r="B4451" s="325"/>
      <c r="J4451" s="4"/>
      <c r="K4451" s="173"/>
    </row>
    <row r="4452" spans="1:11" x14ac:dyDescent="0.2">
      <c r="A4452" s="140"/>
      <c r="B4452" s="325"/>
      <c r="J4452" s="4"/>
      <c r="K4452" s="173"/>
    </row>
    <row r="4453" spans="1:11" x14ac:dyDescent="0.2">
      <c r="A4453" s="140"/>
      <c r="B4453" s="325"/>
      <c r="J4453" s="4"/>
      <c r="K4453" s="173"/>
    </row>
    <row r="4454" spans="1:11" x14ac:dyDescent="0.2">
      <c r="A4454" s="140"/>
      <c r="B4454" s="325"/>
      <c r="J4454" s="4"/>
      <c r="K4454" s="173"/>
    </row>
    <row r="4455" spans="1:11" x14ac:dyDescent="0.2">
      <c r="A4455" s="140"/>
      <c r="B4455" s="325"/>
      <c r="J4455" s="4"/>
      <c r="K4455" s="173"/>
    </row>
    <row r="4456" spans="1:11" x14ac:dyDescent="0.2">
      <c r="A4456" s="140"/>
      <c r="B4456" s="325"/>
      <c r="J4456" s="4"/>
      <c r="K4456" s="173"/>
    </row>
    <row r="4457" spans="1:11" x14ac:dyDescent="0.2">
      <c r="A4457" s="140"/>
      <c r="B4457" s="325"/>
      <c r="J4457" s="4"/>
      <c r="K4457" s="173"/>
    </row>
    <row r="4458" spans="1:11" x14ac:dyDescent="0.2">
      <c r="A4458" s="140"/>
      <c r="B4458" s="325"/>
      <c r="J4458" s="4"/>
      <c r="K4458" s="173"/>
    </row>
    <row r="4459" spans="1:11" x14ac:dyDescent="0.2">
      <c r="A4459" s="140"/>
      <c r="B4459" s="325"/>
      <c r="J4459" s="4"/>
      <c r="K4459" s="173"/>
    </row>
    <row r="4460" spans="1:11" x14ac:dyDescent="0.2">
      <c r="A4460" s="140"/>
      <c r="B4460" s="325"/>
      <c r="J4460" s="4"/>
      <c r="K4460" s="173"/>
    </row>
    <row r="4461" spans="1:11" x14ac:dyDescent="0.2">
      <c r="A4461" s="140"/>
      <c r="B4461" s="325"/>
      <c r="J4461" s="4"/>
      <c r="K4461" s="173"/>
    </row>
    <row r="4462" spans="1:11" x14ac:dyDescent="0.2">
      <c r="A4462" s="140"/>
      <c r="B4462" s="325"/>
      <c r="J4462" s="4"/>
      <c r="K4462" s="173"/>
    </row>
    <row r="4463" spans="1:11" x14ac:dyDescent="0.2">
      <c r="A4463" s="140"/>
      <c r="B4463" s="325"/>
      <c r="J4463" s="4"/>
      <c r="K4463" s="173"/>
    </row>
    <row r="4464" spans="1:11" x14ac:dyDescent="0.2">
      <c r="A4464" s="140"/>
      <c r="B4464" s="325"/>
      <c r="J4464" s="4"/>
      <c r="K4464" s="173"/>
    </row>
    <row r="4465" spans="1:11" x14ac:dyDescent="0.2">
      <c r="A4465" s="140"/>
      <c r="B4465" s="325"/>
      <c r="J4465" s="4"/>
      <c r="K4465" s="173"/>
    </row>
    <row r="4466" spans="1:11" x14ac:dyDescent="0.2">
      <c r="A4466" s="140"/>
      <c r="B4466" s="325"/>
      <c r="J4466" s="4"/>
      <c r="K4466" s="173"/>
    </row>
    <row r="4467" spans="1:11" x14ac:dyDescent="0.2">
      <c r="A4467" s="140"/>
      <c r="B4467" s="325"/>
      <c r="J4467" s="4"/>
      <c r="K4467" s="173"/>
    </row>
    <row r="4468" spans="1:11" x14ac:dyDescent="0.2">
      <c r="A4468" s="140"/>
      <c r="B4468" s="325"/>
      <c r="J4468" s="4"/>
      <c r="K4468" s="173"/>
    </row>
    <row r="4469" spans="1:11" x14ac:dyDescent="0.2">
      <c r="A4469" s="140"/>
      <c r="B4469" s="325"/>
      <c r="J4469" s="4"/>
      <c r="K4469" s="173"/>
    </row>
    <row r="4470" spans="1:11" x14ac:dyDescent="0.2">
      <c r="A4470" s="140"/>
      <c r="B4470" s="325"/>
      <c r="J4470" s="4"/>
      <c r="K4470" s="173"/>
    </row>
    <row r="4471" spans="1:11" x14ac:dyDescent="0.2">
      <c r="A4471" s="140"/>
      <c r="B4471" s="325"/>
      <c r="J4471" s="4"/>
      <c r="K4471" s="173"/>
    </row>
    <row r="4472" spans="1:11" x14ac:dyDescent="0.2">
      <c r="A4472" s="140"/>
      <c r="B4472" s="325"/>
      <c r="J4472" s="4"/>
      <c r="K4472" s="173"/>
    </row>
    <row r="4473" spans="1:11" x14ac:dyDescent="0.2">
      <c r="A4473" s="140"/>
      <c r="B4473" s="325"/>
      <c r="J4473" s="4"/>
      <c r="K4473" s="173"/>
    </row>
    <row r="4474" spans="1:11" x14ac:dyDescent="0.2">
      <c r="A4474" s="140"/>
      <c r="B4474" s="325"/>
      <c r="J4474" s="4"/>
      <c r="K4474" s="173"/>
    </row>
    <row r="4475" spans="1:11" x14ac:dyDescent="0.2">
      <c r="A4475" s="140"/>
      <c r="B4475" s="325"/>
      <c r="J4475" s="4"/>
      <c r="K4475" s="173"/>
    </row>
    <row r="4476" spans="1:11" x14ac:dyDescent="0.2">
      <c r="A4476" s="140"/>
      <c r="B4476" s="325"/>
      <c r="J4476" s="4"/>
      <c r="K4476" s="173"/>
    </row>
    <row r="4477" spans="1:11" x14ac:dyDescent="0.2">
      <c r="A4477" s="140"/>
      <c r="B4477" s="325"/>
      <c r="J4477" s="4"/>
      <c r="K4477" s="173"/>
    </row>
    <row r="4478" spans="1:11" x14ac:dyDescent="0.2">
      <c r="A4478" s="140"/>
      <c r="B4478" s="325"/>
      <c r="J4478" s="4"/>
      <c r="K4478" s="173"/>
    </row>
    <row r="4479" spans="1:11" x14ac:dyDescent="0.2">
      <c r="A4479" s="140"/>
      <c r="B4479" s="325"/>
      <c r="J4479" s="4"/>
      <c r="K4479" s="173"/>
    </row>
    <row r="4480" spans="1:11" x14ac:dyDescent="0.2">
      <c r="A4480" s="140"/>
      <c r="B4480" s="325"/>
      <c r="J4480" s="4"/>
      <c r="K4480" s="173"/>
    </row>
    <row r="4481" spans="1:11" x14ac:dyDescent="0.2">
      <c r="A4481" s="140"/>
      <c r="B4481" s="325"/>
      <c r="J4481" s="4"/>
      <c r="K4481" s="173"/>
    </row>
    <row r="4482" spans="1:11" x14ac:dyDescent="0.2">
      <c r="A4482" s="140"/>
      <c r="B4482" s="325"/>
      <c r="J4482" s="4"/>
      <c r="K4482" s="173"/>
    </row>
    <row r="4483" spans="1:11" x14ac:dyDescent="0.2">
      <c r="A4483" s="140"/>
      <c r="B4483" s="325"/>
      <c r="J4483" s="4"/>
      <c r="K4483" s="173"/>
    </row>
    <row r="4484" spans="1:11" x14ac:dyDescent="0.2">
      <c r="A4484" s="140"/>
      <c r="B4484" s="325"/>
      <c r="J4484" s="4"/>
      <c r="K4484" s="173"/>
    </row>
    <row r="4485" spans="1:11" x14ac:dyDescent="0.2">
      <c r="A4485" s="140"/>
      <c r="B4485" s="325"/>
      <c r="J4485" s="4"/>
      <c r="K4485" s="173"/>
    </row>
    <row r="4486" spans="1:11" x14ac:dyDescent="0.2">
      <c r="A4486" s="140"/>
      <c r="B4486" s="325"/>
      <c r="J4486" s="4"/>
      <c r="K4486" s="173"/>
    </row>
    <row r="4487" spans="1:11" x14ac:dyDescent="0.2">
      <c r="A4487" s="140"/>
      <c r="B4487" s="325"/>
      <c r="J4487" s="4"/>
      <c r="K4487" s="173"/>
    </row>
    <row r="4488" spans="1:11" x14ac:dyDescent="0.2">
      <c r="A4488" s="140"/>
      <c r="B4488" s="325"/>
      <c r="J4488" s="4"/>
      <c r="K4488" s="173"/>
    </row>
    <row r="4489" spans="1:11" x14ac:dyDescent="0.2">
      <c r="A4489" s="140"/>
      <c r="B4489" s="325"/>
      <c r="J4489" s="4"/>
      <c r="K4489" s="173"/>
    </row>
    <row r="4490" spans="1:11" x14ac:dyDescent="0.2">
      <c r="A4490" s="140"/>
      <c r="B4490" s="325"/>
      <c r="J4490" s="4"/>
      <c r="K4490" s="173"/>
    </row>
    <row r="4491" spans="1:11" x14ac:dyDescent="0.2">
      <c r="A4491" s="140"/>
      <c r="B4491" s="325"/>
      <c r="J4491" s="4"/>
      <c r="K4491" s="173"/>
    </row>
    <row r="4492" spans="1:11" x14ac:dyDescent="0.2">
      <c r="A4492" s="140"/>
      <c r="B4492" s="325"/>
      <c r="J4492" s="4"/>
      <c r="K4492" s="173"/>
    </row>
    <row r="4493" spans="1:11" x14ac:dyDescent="0.2">
      <c r="A4493" s="140"/>
      <c r="B4493" s="325"/>
      <c r="J4493" s="4"/>
      <c r="K4493" s="173"/>
    </row>
    <row r="4494" spans="1:11" x14ac:dyDescent="0.2">
      <c r="A4494" s="140"/>
      <c r="B4494" s="325"/>
      <c r="J4494" s="4"/>
      <c r="K4494" s="173"/>
    </row>
    <row r="4495" spans="1:11" x14ac:dyDescent="0.2">
      <c r="A4495" s="140"/>
      <c r="B4495" s="325"/>
      <c r="J4495" s="4"/>
      <c r="K4495" s="173"/>
    </row>
    <row r="4496" spans="1:11" x14ac:dyDescent="0.2">
      <c r="A4496" s="140"/>
      <c r="B4496" s="325"/>
      <c r="J4496" s="4"/>
      <c r="K4496" s="173"/>
    </row>
    <row r="4497" spans="1:11" x14ac:dyDescent="0.2">
      <c r="A4497" s="140"/>
      <c r="B4497" s="325"/>
      <c r="J4497" s="4"/>
      <c r="K4497" s="173"/>
    </row>
    <row r="4498" spans="1:11" x14ac:dyDescent="0.2">
      <c r="A4498" s="140"/>
      <c r="B4498" s="325"/>
      <c r="J4498" s="4"/>
      <c r="K4498" s="173"/>
    </row>
    <row r="4499" spans="1:11" x14ac:dyDescent="0.2">
      <c r="A4499" s="140"/>
      <c r="B4499" s="325"/>
      <c r="J4499" s="4"/>
      <c r="K4499" s="173"/>
    </row>
    <row r="4500" spans="1:11" x14ac:dyDescent="0.2">
      <c r="A4500" s="140"/>
      <c r="B4500" s="325"/>
      <c r="J4500" s="4"/>
      <c r="K4500" s="173"/>
    </row>
    <row r="4501" spans="1:11" x14ac:dyDescent="0.2">
      <c r="A4501" s="140"/>
      <c r="B4501" s="325"/>
      <c r="J4501" s="4"/>
      <c r="K4501" s="173"/>
    </row>
    <row r="4502" spans="1:11" x14ac:dyDescent="0.2">
      <c r="A4502" s="140"/>
      <c r="B4502" s="325"/>
      <c r="J4502" s="4"/>
      <c r="K4502" s="173"/>
    </row>
    <row r="4503" spans="1:11" x14ac:dyDescent="0.2">
      <c r="A4503" s="140"/>
      <c r="B4503" s="325"/>
      <c r="J4503" s="4"/>
      <c r="K4503" s="173"/>
    </row>
    <row r="4504" spans="1:11" x14ac:dyDescent="0.2">
      <c r="A4504" s="140"/>
      <c r="B4504" s="325"/>
      <c r="J4504" s="4"/>
      <c r="K4504" s="173"/>
    </row>
    <row r="4505" spans="1:11" x14ac:dyDescent="0.2">
      <c r="A4505" s="140"/>
      <c r="B4505" s="325"/>
      <c r="J4505" s="4"/>
      <c r="K4505" s="173"/>
    </row>
    <row r="4506" spans="1:11" x14ac:dyDescent="0.2">
      <c r="A4506" s="140"/>
      <c r="B4506" s="325"/>
      <c r="J4506" s="4"/>
      <c r="K4506" s="173"/>
    </row>
    <row r="4507" spans="1:11" x14ac:dyDescent="0.2">
      <c r="A4507" s="140"/>
      <c r="B4507" s="325"/>
      <c r="J4507" s="4"/>
      <c r="K4507" s="173"/>
    </row>
    <row r="4508" spans="1:11" x14ac:dyDescent="0.2">
      <c r="A4508" s="140"/>
      <c r="B4508" s="325"/>
      <c r="J4508" s="4"/>
      <c r="K4508" s="173"/>
    </row>
    <row r="4509" spans="1:11" x14ac:dyDescent="0.2">
      <c r="A4509" s="140"/>
      <c r="B4509" s="325"/>
      <c r="J4509" s="4"/>
      <c r="K4509" s="173"/>
    </row>
    <row r="4510" spans="1:11" x14ac:dyDescent="0.2">
      <c r="A4510" s="140"/>
      <c r="B4510" s="325"/>
      <c r="J4510" s="4"/>
      <c r="K4510" s="173"/>
    </row>
    <row r="4511" spans="1:11" x14ac:dyDescent="0.2">
      <c r="A4511" s="140"/>
      <c r="B4511" s="325"/>
      <c r="J4511" s="4"/>
      <c r="K4511" s="173"/>
    </row>
    <row r="4512" spans="1:11" x14ac:dyDescent="0.2">
      <c r="A4512" s="140"/>
      <c r="B4512" s="325"/>
      <c r="J4512" s="4"/>
      <c r="K4512" s="173"/>
    </row>
    <row r="4513" spans="1:11" x14ac:dyDescent="0.2">
      <c r="A4513" s="140"/>
      <c r="B4513" s="325"/>
      <c r="J4513" s="4"/>
      <c r="K4513" s="173"/>
    </row>
    <row r="4514" spans="1:11" x14ac:dyDescent="0.2">
      <c r="A4514" s="140"/>
      <c r="B4514" s="325"/>
      <c r="J4514" s="4"/>
      <c r="K4514" s="173"/>
    </row>
    <row r="4515" spans="1:11" x14ac:dyDescent="0.2">
      <c r="A4515" s="140"/>
      <c r="B4515" s="325"/>
      <c r="J4515" s="4"/>
      <c r="K4515" s="173"/>
    </row>
    <row r="4516" spans="1:11" x14ac:dyDescent="0.2">
      <c r="A4516" s="140"/>
      <c r="B4516" s="325"/>
      <c r="J4516" s="4"/>
      <c r="K4516" s="173"/>
    </row>
    <row r="4517" spans="1:11" x14ac:dyDescent="0.2">
      <c r="A4517" s="140"/>
      <c r="B4517" s="325"/>
      <c r="J4517" s="4"/>
      <c r="K4517" s="173"/>
    </row>
    <row r="4518" spans="1:11" x14ac:dyDescent="0.2">
      <c r="A4518" s="140"/>
      <c r="B4518" s="325"/>
      <c r="J4518" s="4"/>
      <c r="K4518" s="173"/>
    </row>
    <row r="4519" spans="1:11" x14ac:dyDescent="0.2">
      <c r="A4519" s="140"/>
      <c r="B4519" s="325"/>
      <c r="J4519" s="4"/>
      <c r="K4519" s="173"/>
    </row>
    <row r="4520" spans="1:11" x14ac:dyDescent="0.2">
      <c r="A4520" s="140"/>
      <c r="B4520" s="325"/>
      <c r="J4520" s="4"/>
      <c r="K4520" s="173"/>
    </row>
    <row r="4521" spans="1:11" x14ac:dyDescent="0.2">
      <c r="A4521" s="140"/>
      <c r="B4521" s="325"/>
      <c r="J4521" s="4"/>
      <c r="K4521" s="173"/>
    </row>
    <row r="4522" spans="1:11" x14ac:dyDescent="0.2">
      <c r="A4522" s="140"/>
      <c r="B4522" s="325"/>
      <c r="J4522" s="4"/>
      <c r="K4522" s="173"/>
    </row>
    <row r="4523" spans="1:11" x14ac:dyDescent="0.2">
      <c r="A4523" s="140"/>
      <c r="B4523" s="325"/>
      <c r="J4523" s="4"/>
      <c r="K4523" s="173"/>
    </row>
    <row r="4524" spans="1:11" x14ac:dyDescent="0.2">
      <c r="A4524" s="140"/>
      <c r="B4524" s="325"/>
      <c r="J4524" s="4"/>
      <c r="K4524" s="173"/>
    </row>
    <row r="4525" spans="1:11" x14ac:dyDescent="0.2">
      <c r="A4525" s="140"/>
      <c r="B4525" s="325"/>
      <c r="J4525" s="4"/>
      <c r="K4525" s="173"/>
    </row>
    <row r="4526" spans="1:11" x14ac:dyDescent="0.2">
      <c r="A4526" s="140"/>
      <c r="B4526" s="325"/>
      <c r="J4526" s="4"/>
      <c r="K4526" s="173"/>
    </row>
    <row r="4527" spans="1:11" x14ac:dyDescent="0.2">
      <c r="A4527" s="140"/>
      <c r="B4527" s="325"/>
      <c r="J4527" s="4"/>
      <c r="K4527" s="173"/>
    </row>
    <row r="4528" spans="1:11" x14ac:dyDescent="0.2">
      <c r="A4528" s="140"/>
      <c r="B4528" s="325"/>
      <c r="J4528" s="4"/>
      <c r="K4528" s="173"/>
    </row>
    <row r="4529" spans="1:11" x14ac:dyDescent="0.2">
      <c r="A4529" s="140"/>
      <c r="B4529" s="325"/>
      <c r="J4529" s="4"/>
      <c r="K4529" s="173"/>
    </row>
    <row r="4530" spans="1:11" x14ac:dyDescent="0.2">
      <c r="A4530" s="140"/>
      <c r="B4530" s="325"/>
      <c r="J4530" s="4"/>
      <c r="K4530" s="173"/>
    </row>
    <row r="4531" spans="1:11" x14ac:dyDescent="0.2">
      <c r="A4531" s="140"/>
      <c r="B4531" s="325"/>
      <c r="J4531" s="4"/>
      <c r="K4531" s="173"/>
    </row>
    <row r="4532" spans="1:11" x14ac:dyDescent="0.2">
      <c r="A4532" s="140"/>
      <c r="B4532" s="325"/>
      <c r="J4532" s="4"/>
      <c r="K4532" s="173"/>
    </row>
    <row r="4533" spans="1:11" x14ac:dyDescent="0.2">
      <c r="A4533" s="140"/>
      <c r="B4533" s="325"/>
      <c r="J4533" s="4"/>
      <c r="K4533" s="173"/>
    </row>
    <row r="4534" spans="1:11" x14ac:dyDescent="0.2">
      <c r="A4534" s="140"/>
      <c r="B4534" s="325"/>
      <c r="J4534" s="4"/>
      <c r="K4534" s="173"/>
    </row>
    <row r="4535" spans="1:11" x14ac:dyDescent="0.2">
      <c r="A4535" s="140"/>
      <c r="B4535" s="325"/>
      <c r="J4535" s="4"/>
      <c r="K4535" s="173"/>
    </row>
    <row r="4536" spans="1:11" x14ac:dyDescent="0.2">
      <c r="A4536" s="140"/>
      <c r="B4536" s="325"/>
      <c r="J4536" s="4"/>
      <c r="K4536" s="173"/>
    </row>
    <row r="4537" spans="1:11" x14ac:dyDescent="0.2">
      <c r="A4537" s="140"/>
      <c r="B4537" s="325"/>
      <c r="J4537" s="4"/>
      <c r="K4537" s="173"/>
    </row>
    <row r="4538" spans="1:11" x14ac:dyDescent="0.2">
      <c r="A4538" s="140"/>
      <c r="B4538" s="325"/>
      <c r="J4538" s="4"/>
      <c r="K4538" s="173"/>
    </row>
    <row r="4539" spans="1:11" x14ac:dyDescent="0.2">
      <c r="A4539" s="140"/>
      <c r="B4539" s="325"/>
      <c r="J4539" s="4"/>
      <c r="K4539" s="173"/>
    </row>
    <row r="4540" spans="1:11" x14ac:dyDescent="0.2">
      <c r="A4540" s="140"/>
      <c r="B4540" s="325"/>
      <c r="J4540" s="4"/>
      <c r="K4540" s="173"/>
    </row>
    <row r="4541" spans="1:11" x14ac:dyDescent="0.2">
      <c r="A4541" s="140"/>
      <c r="B4541" s="325"/>
      <c r="J4541" s="4"/>
      <c r="K4541" s="173"/>
    </row>
    <row r="4542" spans="1:11" x14ac:dyDescent="0.2">
      <c r="A4542" s="140"/>
      <c r="B4542" s="325"/>
      <c r="J4542" s="4"/>
      <c r="K4542" s="173"/>
    </row>
    <row r="4543" spans="1:11" x14ac:dyDescent="0.2">
      <c r="A4543" s="140"/>
      <c r="B4543" s="325"/>
      <c r="J4543" s="4"/>
      <c r="K4543" s="173"/>
    </row>
    <row r="4544" spans="1:11" x14ac:dyDescent="0.2">
      <c r="A4544" s="140"/>
      <c r="B4544" s="325"/>
      <c r="J4544" s="4"/>
      <c r="K4544" s="173"/>
    </row>
    <row r="4545" spans="1:11" x14ac:dyDescent="0.2">
      <c r="A4545" s="140"/>
      <c r="B4545" s="325"/>
      <c r="J4545" s="4"/>
      <c r="K4545" s="173"/>
    </row>
    <row r="4546" spans="1:11" x14ac:dyDescent="0.2">
      <c r="A4546" s="140"/>
      <c r="B4546" s="325"/>
      <c r="J4546" s="4"/>
      <c r="K4546" s="173"/>
    </row>
    <row r="4547" spans="1:11" x14ac:dyDescent="0.2">
      <c r="A4547" s="140"/>
      <c r="B4547" s="325"/>
      <c r="J4547" s="4"/>
      <c r="K4547" s="173"/>
    </row>
    <row r="4548" spans="1:11" x14ac:dyDescent="0.2">
      <c r="A4548" s="140"/>
      <c r="B4548" s="325"/>
      <c r="J4548" s="4"/>
      <c r="K4548" s="173"/>
    </row>
    <row r="4549" spans="1:11" x14ac:dyDescent="0.2">
      <c r="A4549" s="140"/>
      <c r="B4549" s="325"/>
      <c r="J4549" s="4"/>
      <c r="K4549" s="173"/>
    </row>
    <row r="4550" spans="1:11" x14ac:dyDescent="0.2">
      <c r="A4550" s="140"/>
      <c r="B4550" s="325"/>
      <c r="J4550" s="4"/>
      <c r="K4550" s="173"/>
    </row>
    <row r="4551" spans="1:11" x14ac:dyDescent="0.2">
      <c r="A4551" s="140"/>
      <c r="B4551" s="325"/>
      <c r="J4551" s="4"/>
      <c r="K4551" s="173"/>
    </row>
    <row r="4552" spans="1:11" x14ac:dyDescent="0.2">
      <c r="A4552" s="140"/>
      <c r="B4552" s="325"/>
      <c r="J4552" s="4"/>
      <c r="K4552" s="173"/>
    </row>
    <row r="4553" spans="1:11" x14ac:dyDescent="0.2">
      <c r="A4553" s="140"/>
      <c r="B4553" s="325"/>
      <c r="J4553" s="4"/>
      <c r="K4553" s="173"/>
    </row>
    <row r="4554" spans="1:11" x14ac:dyDescent="0.2">
      <c r="A4554" s="140"/>
      <c r="B4554" s="325"/>
      <c r="J4554" s="4"/>
      <c r="K4554" s="173"/>
    </row>
    <row r="4555" spans="1:11" x14ac:dyDescent="0.2">
      <c r="A4555" s="140"/>
      <c r="B4555" s="325"/>
      <c r="J4555" s="4"/>
      <c r="K4555" s="173"/>
    </row>
    <row r="4556" spans="1:11" x14ac:dyDescent="0.2">
      <c r="A4556" s="140"/>
      <c r="B4556" s="325"/>
      <c r="J4556" s="4"/>
      <c r="K4556" s="173"/>
    </row>
    <row r="4557" spans="1:11" x14ac:dyDescent="0.2">
      <c r="A4557" s="140"/>
      <c r="B4557" s="325"/>
      <c r="J4557" s="4"/>
      <c r="K4557" s="173"/>
    </row>
    <row r="4558" spans="1:11" x14ac:dyDescent="0.2">
      <c r="A4558" s="140"/>
      <c r="B4558" s="325"/>
      <c r="J4558" s="4"/>
      <c r="K4558" s="173"/>
    </row>
    <row r="4559" spans="1:11" x14ac:dyDescent="0.2">
      <c r="A4559" s="140"/>
      <c r="B4559" s="325"/>
      <c r="J4559" s="4"/>
      <c r="K4559" s="173"/>
    </row>
    <row r="4560" spans="1:11" x14ac:dyDescent="0.2">
      <c r="A4560" s="140"/>
      <c r="B4560" s="325"/>
      <c r="J4560" s="4"/>
      <c r="K4560" s="173"/>
    </row>
    <row r="4561" spans="1:11" x14ac:dyDescent="0.2">
      <c r="A4561" s="140"/>
      <c r="B4561" s="325"/>
      <c r="J4561" s="4"/>
      <c r="K4561" s="173"/>
    </row>
    <row r="4562" spans="1:11" x14ac:dyDescent="0.2">
      <c r="A4562" s="140"/>
      <c r="B4562" s="325"/>
      <c r="J4562" s="4"/>
      <c r="K4562" s="173"/>
    </row>
    <row r="4563" spans="1:11" x14ac:dyDescent="0.2">
      <c r="A4563" s="140"/>
      <c r="B4563" s="325"/>
      <c r="J4563" s="4"/>
      <c r="K4563" s="173"/>
    </row>
    <row r="4564" spans="1:11" x14ac:dyDescent="0.2">
      <c r="A4564" s="140"/>
      <c r="B4564" s="325"/>
      <c r="J4564" s="4"/>
      <c r="K4564" s="173"/>
    </row>
    <row r="4565" spans="1:11" x14ac:dyDescent="0.2">
      <c r="A4565" s="140"/>
      <c r="B4565" s="325"/>
      <c r="J4565" s="4"/>
      <c r="K4565" s="173"/>
    </row>
    <row r="4566" spans="1:11" x14ac:dyDescent="0.2">
      <c r="A4566" s="140"/>
      <c r="B4566" s="325"/>
      <c r="J4566" s="4"/>
      <c r="K4566" s="173"/>
    </row>
    <row r="4567" spans="1:11" x14ac:dyDescent="0.2">
      <c r="A4567" s="140"/>
      <c r="B4567" s="325"/>
      <c r="J4567" s="4"/>
      <c r="K4567" s="173"/>
    </row>
    <row r="4568" spans="1:11" x14ac:dyDescent="0.2">
      <c r="A4568" s="140"/>
      <c r="B4568" s="325"/>
      <c r="J4568" s="4"/>
      <c r="K4568" s="173"/>
    </row>
    <row r="4569" spans="1:11" x14ac:dyDescent="0.2">
      <c r="A4569" s="140"/>
      <c r="B4569" s="325"/>
      <c r="J4569" s="4"/>
      <c r="K4569" s="173"/>
    </row>
    <row r="4570" spans="1:11" x14ac:dyDescent="0.2">
      <c r="A4570" s="140"/>
      <c r="B4570" s="325"/>
      <c r="J4570" s="4"/>
      <c r="K4570" s="173"/>
    </row>
    <row r="4571" spans="1:11" x14ac:dyDescent="0.2">
      <c r="A4571" s="140"/>
      <c r="B4571" s="325"/>
      <c r="J4571" s="4"/>
      <c r="K4571" s="173"/>
    </row>
    <row r="4572" spans="1:11" x14ac:dyDescent="0.2">
      <c r="A4572" s="140"/>
      <c r="B4572" s="325"/>
      <c r="J4572" s="4"/>
      <c r="K4572" s="173"/>
    </row>
    <row r="4573" spans="1:11" x14ac:dyDescent="0.2">
      <c r="A4573" s="140"/>
      <c r="B4573" s="325"/>
      <c r="J4573" s="4"/>
      <c r="K4573" s="173"/>
    </row>
    <row r="4574" spans="1:11" x14ac:dyDescent="0.2">
      <c r="A4574" s="140"/>
      <c r="B4574" s="325"/>
      <c r="J4574" s="4"/>
      <c r="K4574" s="173"/>
    </row>
    <row r="4575" spans="1:11" x14ac:dyDescent="0.2">
      <c r="A4575" s="140"/>
      <c r="B4575" s="325"/>
      <c r="J4575" s="4"/>
      <c r="K4575" s="173"/>
    </row>
    <row r="4576" spans="1:11" x14ac:dyDescent="0.2">
      <c r="A4576" s="140"/>
      <c r="B4576" s="325"/>
      <c r="J4576" s="4"/>
      <c r="K4576" s="173"/>
    </row>
    <row r="4577" spans="1:11" x14ac:dyDescent="0.2">
      <c r="A4577" s="140"/>
      <c r="B4577" s="325"/>
      <c r="J4577" s="4"/>
      <c r="K4577" s="173"/>
    </row>
    <row r="4578" spans="1:11" x14ac:dyDescent="0.2">
      <c r="A4578" s="140"/>
      <c r="B4578" s="325"/>
      <c r="J4578" s="4"/>
      <c r="K4578" s="173"/>
    </row>
    <row r="4579" spans="1:11" x14ac:dyDescent="0.2">
      <c r="A4579" s="140"/>
      <c r="B4579" s="325"/>
      <c r="J4579" s="4"/>
      <c r="K4579" s="173"/>
    </row>
    <row r="4580" spans="1:11" x14ac:dyDescent="0.2">
      <c r="A4580" s="140"/>
      <c r="B4580" s="325"/>
      <c r="J4580" s="4"/>
      <c r="K4580" s="173"/>
    </row>
    <row r="4581" spans="1:11" x14ac:dyDescent="0.2">
      <c r="A4581" s="140"/>
      <c r="B4581" s="325"/>
      <c r="J4581" s="4"/>
      <c r="K4581" s="173"/>
    </row>
    <row r="4582" spans="1:11" x14ac:dyDescent="0.2">
      <c r="A4582" s="140"/>
      <c r="B4582" s="325"/>
      <c r="J4582" s="4"/>
      <c r="K4582" s="173"/>
    </row>
    <row r="4583" spans="1:11" x14ac:dyDescent="0.2">
      <c r="A4583" s="140"/>
      <c r="B4583" s="325"/>
      <c r="J4583" s="4"/>
      <c r="K4583" s="173"/>
    </row>
    <row r="4584" spans="1:11" x14ac:dyDescent="0.2">
      <c r="A4584" s="140"/>
      <c r="B4584" s="325"/>
      <c r="J4584" s="4"/>
      <c r="K4584" s="173"/>
    </row>
    <row r="4585" spans="1:11" x14ac:dyDescent="0.2">
      <c r="A4585" s="140"/>
      <c r="B4585" s="325"/>
      <c r="J4585" s="4"/>
      <c r="K4585" s="173"/>
    </row>
    <row r="4586" spans="1:11" x14ac:dyDescent="0.2">
      <c r="A4586" s="140"/>
      <c r="B4586" s="325"/>
      <c r="J4586" s="4"/>
      <c r="K4586" s="173"/>
    </row>
    <row r="4587" spans="1:11" x14ac:dyDescent="0.2">
      <c r="A4587" s="140"/>
      <c r="B4587" s="325"/>
      <c r="J4587" s="4"/>
      <c r="K4587" s="173"/>
    </row>
    <row r="4588" spans="1:11" x14ac:dyDescent="0.2">
      <c r="A4588" s="140"/>
      <c r="B4588" s="325"/>
      <c r="J4588" s="4"/>
      <c r="K4588" s="173"/>
    </row>
    <row r="4589" spans="1:11" x14ac:dyDescent="0.2">
      <c r="A4589" s="140"/>
      <c r="B4589" s="325"/>
      <c r="J4589" s="4"/>
      <c r="K4589" s="173"/>
    </row>
    <row r="4590" spans="1:11" x14ac:dyDescent="0.2">
      <c r="A4590" s="140"/>
      <c r="B4590" s="325"/>
      <c r="J4590" s="4"/>
      <c r="K4590" s="173"/>
    </row>
    <row r="4591" spans="1:11" x14ac:dyDescent="0.2">
      <c r="A4591" s="140"/>
      <c r="B4591" s="325"/>
      <c r="J4591" s="4"/>
      <c r="K4591" s="173"/>
    </row>
    <row r="4592" spans="1:11" x14ac:dyDescent="0.2">
      <c r="A4592" s="140"/>
      <c r="B4592" s="325"/>
      <c r="J4592" s="4"/>
      <c r="K4592" s="173"/>
    </row>
    <row r="4593" spans="1:11" x14ac:dyDescent="0.2">
      <c r="A4593" s="140"/>
      <c r="B4593" s="325"/>
      <c r="J4593" s="4"/>
      <c r="K4593" s="173"/>
    </row>
    <row r="4594" spans="1:11" x14ac:dyDescent="0.2">
      <c r="A4594" s="140"/>
      <c r="B4594" s="325"/>
      <c r="J4594" s="4"/>
      <c r="K4594" s="173"/>
    </row>
    <row r="4595" spans="1:11" x14ac:dyDescent="0.2">
      <c r="A4595" s="140"/>
      <c r="B4595" s="325"/>
      <c r="J4595" s="4"/>
      <c r="K4595" s="173"/>
    </row>
    <row r="4596" spans="1:11" x14ac:dyDescent="0.2">
      <c r="A4596" s="140"/>
      <c r="B4596" s="325"/>
      <c r="J4596" s="4"/>
      <c r="K4596" s="173"/>
    </row>
    <row r="4597" spans="1:11" x14ac:dyDescent="0.2">
      <c r="A4597" s="140"/>
      <c r="B4597" s="325"/>
      <c r="J4597" s="4"/>
      <c r="K4597" s="173"/>
    </row>
    <row r="4598" spans="1:11" x14ac:dyDescent="0.2">
      <c r="A4598" s="140"/>
      <c r="B4598" s="325"/>
      <c r="J4598" s="4"/>
      <c r="K4598" s="173"/>
    </row>
    <row r="4599" spans="1:11" x14ac:dyDescent="0.2">
      <c r="A4599" s="140"/>
      <c r="B4599" s="325"/>
      <c r="J4599" s="4"/>
      <c r="K4599" s="173"/>
    </row>
    <row r="4600" spans="1:11" x14ac:dyDescent="0.2">
      <c r="A4600" s="140"/>
      <c r="B4600" s="325"/>
      <c r="J4600" s="4"/>
      <c r="K4600" s="173"/>
    </row>
    <row r="4601" spans="1:11" x14ac:dyDescent="0.2">
      <c r="A4601" s="140"/>
      <c r="B4601" s="325"/>
      <c r="J4601" s="4"/>
      <c r="K4601" s="173"/>
    </row>
    <row r="4602" spans="1:11" x14ac:dyDescent="0.2">
      <c r="A4602" s="140"/>
      <c r="B4602" s="325"/>
      <c r="J4602" s="4"/>
      <c r="K4602" s="173"/>
    </row>
    <row r="4603" spans="1:11" x14ac:dyDescent="0.2">
      <c r="A4603" s="140"/>
      <c r="B4603" s="325"/>
      <c r="J4603" s="4"/>
      <c r="K4603" s="173"/>
    </row>
    <row r="4604" spans="1:11" x14ac:dyDescent="0.2">
      <c r="A4604" s="140"/>
      <c r="B4604" s="325"/>
      <c r="J4604" s="4"/>
      <c r="K4604" s="173"/>
    </row>
    <row r="4605" spans="1:11" x14ac:dyDescent="0.2">
      <c r="A4605" s="140"/>
      <c r="B4605" s="325"/>
      <c r="J4605" s="4"/>
      <c r="K4605" s="173"/>
    </row>
    <row r="4606" spans="1:11" x14ac:dyDescent="0.2">
      <c r="A4606" s="140"/>
      <c r="B4606" s="325"/>
      <c r="J4606" s="4"/>
      <c r="K4606" s="173"/>
    </row>
    <row r="4607" spans="1:11" x14ac:dyDescent="0.2">
      <c r="A4607" s="140"/>
      <c r="B4607" s="325"/>
      <c r="J4607" s="4"/>
      <c r="K4607" s="173"/>
    </row>
    <row r="4608" spans="1:11" x14ac:dyDescent="0.2">
      <c r="A4608" s="140"/>
      <c r="B4608" s="325"/>
      <c r="J4608" s="4"/>
      <c r="K4608" s="173"/>
    </row>
    <row r="4609" spans="1:11" x14ac:dyDescent="0.2">
      <c r="A4609" s="140"/>
      <c r="B4609" s="325"/>
      <c r="J4609" s="4"/>
      <c r="K4609" s="173"/>
    </row>
    <row r="4610" spans="1:11" x14ac:dyDescent="0.2">
      <c r="A4610" s="140"/>
      <c r="B4610" s="325"/>
      <c r="J4610" s="4"/>
      <c r="K4610" s="173"/>
    </row>
    <row r="4611" spans="1:11" x14ac:dyDescent="0.2">
      <c r="A4611" s="140"/>
      <c r="B4611" s="325"/>
      <c r="J4611" s="4"/>
      <c r="K4611" s="173"/>
    </row>
    <row r="4612" spans="1:11" x14ac:dyDescent="0.2">
      <c r="A4612" s="140"/>
      <c r="B4612" s="325"/>
      <c r="J4612" s="4"/>
      <c r="K4612" s="173"/>
    </row>
    <row r="4613" spans="1:11" x14ac:dyDescent="0.2">
      <c r="A4613" s="140"/>
      <c r="B4613" s="325"/>
      <c r="J4613" s="4"/>
      <c r="K4613" s="173"/>
    </row>
    <row r="4614" spans="1:11" x14ac:dyDescent="0.2">
      <c r="A4614" s="140"/>
      <c r="B4614" s="325"/>
      <c r="J4614" s="4"/>
      <c r="K4614" s="173"/>
    </row>
    <row r="4615" spans="1:11" x14ac:dyDescent="0.2">
      <c r="A4615" s="140"/>
      <c r="B4615" s="325"/>
      <c r="J4615" s="4"/>
      <c r="K4615" s="173"/>
    </row>
    <row r="4616" spans="1:11" x14ac:dyDescent="0.2">
      <c r="A4616" s="140"/>
      <c r="B4616" s="325"/>
      <c r="J4616" s="4"/>
      <c r="K4616" s="173"/>
    </row>
    <row r="4617" spans="1:11" x14ac:dyDescent="0.2">
      <c r="A4617" s="140"/>
      <c r="B4617" s="325"/>
      <c r="J4617" s="4"/>
      <c r="K4617" s="173"/>
    </row>
    <row r="4618" spans="1:11" x14ac:dyDescent="0.2">
      <c r="A4618" s="140"/>
      <c r="B4618" s="325"/>
      <c r="J4618" s="4"/>
      <c r="K4618" s="173"/>
    </row>
    <row r="4619" spans="1:11" x14ac:dyDescent="0.2">
      <c r="A4619" s="140"/>
      <c r="B4619" s="325"/>
      <c r="J4619" s="4"/>
      <c r="K4619" s="173"/>
    </row>
    <row r="4620" spans="1:11" x14ac:dyDescent="0.2">
      <c r="A4620" s="140"/>
      <c r="B4620" s="325"/>
      <c r="J4620" s="4"/>
      <c r="K4620" s="173"/>
    </row>
    <row r="4621" spans="1:11" x14ac:dyDescent="0.2">
      <c r="A4621" s="140"/>
      <c r="B4621" s="325"/>
      <c r="J4621" s="4"/>
      <c r="K4621" s="173"/>
    </row>
    <row r="4622" spans="1:11" x14ac:dyDescent="0.2">
      <c r="A4622" s="140"/>
      <c r="B4622" s="325"/>
      <c r="J4622" s="4"/>
      <c r="K4622" s="173"/>
    </row>
    <row r="4623" spans="1:11" x14ac:dyDescent="0.2">
      <c r="A4623" s="140"/>
      <c r="B4623" s="325"/>
      <c r="J4623" s="4"/>
      <c r="K4623" s="173"/>
    </row>
    <row r="4624" spans="1:11" x14ac:dyDescent="0.2">
      <c r="A4624" s="140"/>
      <c r="B4624" s="325"/>
      <c r="J4624" s="4"/>
      <c r="K4624" s="173"/>
    </row>
    <row r="4625" spans="1:11" x14ac:dyDescent="0.2">
      <c r="A4625" s="140"/>
      <c r="B4625" s="325"/>
      <c r="J4625" s="4"/>
      <c r="K4625" s="173"/>
    </row>
    <row r="4626" spans="1:11" x14ac:dyDescent="0.2">
      <c r="A4626" s="140"/>
      <c r="B4626" s="325"/>
      <c r="J4626" s="4"/>
      <c r="K4626" s="173"/>
    </row>
    <row r="4627" spans="1:11" x14ac:dyDescent="0.2">
      <c r="A4627" s="140"/>
      <c r="B4627" s="325"/>
      <c r="J4627" s="4"/>
      <c r="K4627" s="173"/>
    </row>
    <row r="4628" spans="1:11" x14ac:dyDescent="0.2">
      <c r="A4628" s="140"/>
      <c r="B4628" s="325"/>
      <c r="J4628" s="4"/>
      <c r="K4628" s="173"/>
    </row>
    <row r="4629" spans="1:11" x14ac:dyDescent="0.2">
      <c r="A4629" s="140"/>
      <c r="B4629" s="325"/>
      <c r="J4629" s="4"/>
      <c r="K4629" s="173"/>
    </row>
    <row r="4630" spans="1:11" x14ac:dyDescent="0.2">
      <c r="A4630" s="140"/>
      <c r="B4630" s="325"/>
      <c r="J4630" s="4"/>
      <c r="K4630" s="173"/>
    </row>
    <row r="4631" spans="1:11" x14ac:dyDescent="0.2">
      <c r="A4631" s="140"/>
      <c r="B4631" s="325"/>
      <c r="J4631" s="4"/>
      <c r="K4631" s="173"/>
    </row>
    <row r="4632" spans="1:11" x14ac:dyDescent="0.2">
      <c r="A4632" s="140"/>
      <c r="B4632" s="325"/>
      <c r="J4632" s="4"/>
      <c r="K4632" s="173"/>
    </row>
    <row r="4633" spans="1:11" x14ac:dyDescent="0.2">
      <c r="A4633" s="140"/>
      <c r="B4633" s="325"/>
      <c r="J4633" s="4"/>
      <c r="K4633" s="173"/>
    </row>
    <row r="4634" spans="1:11" x14ac:dyDescent="0.2">
      <c r="A4634" s="140"/>
      <c r="B4634" s="325"/>
      <c r="J4634" s="4"/>
      <c r="K4634" s="173"/>
    </row>
    <row r="4635" spans="1:11" x14ac:dyDescent="0.2">
      <c r="A4635" s="140"/>
      <c r="B4635" s="325"/>
      <c r="J4635" s="4"/>
      <c r="K4635" s="173"/>
    </row>
    <row r="4636" spans="1:11" x14ac:dyDescent="0.2">
      <c r="A4636" s="140"/>
      <c r="B4636" s="325"/>
      <c r="J4636" s="4"/>
      <c r="K4636" s="173"/>
    </row>
    <row r="4637" spans="1:11" x14ac:dyDescent="0.2">
      <c r="A4637" s="140"/>
      <c r="B4637" s="325"/>
      <c r="J4637" s="4"/>
      <c r="K4637" s="173"/>
    </row>
    <row r="4638" spans="1:11" x14ac:dyDescent="0.2">
      <c r="A4638" s="140"/>
      <c r="B4638" s="325"/>
      <c r="J4638" s="4"/>
      <c r="K4638" s="173"/>
    </row>
    <row r="4639" spans="1:11" x14ac:dyDescent="0.2">
      <c r="A4639" s="140"/>
      <c r="B4639" s="325"/>
      <c r="J4639" s="4"/>
      <c r="K4639" s="173"/>
    </row>
    <row r="4640" spans="1:11" x14ac:dyDescent="0.2">
      <c r="A4640" s="140"/>
      <c r="B4640" s="325"/>
      <c r="J4640" s="4"/>
      <c r="K4640" s="173"/>
    </row>
    <row r="4641" spans="1:11" x14ac:dyDescent="0.2">
      <c r="A4641" s="140"/>
      <c r="B4641" s="325"/>
      <c r="J4641" s="4"/>
      <c r="K4641" s="173"/>
    </row>
    <row r="4642" spans="1:11" x14ac:dyDescent="0.2">
      <c r="A4642" s="140"/>
      <c r="B4642" s="325"/>
      <c r="J4642" s="4"/>
      <c r="K4642" s="173"/>
    </row>
    <row r="4643" spans="1:11" x14ac:dyDescent="0.2">
      <c r="A4643" s="140"/>
      <c r="B4643" s="325"/>
      <c r="J4643" s="4"/>
      <c r="K4643" s="173"/>
    </row>
    <row r="4644" spans="1:11" x14ac:dyDescent="0.2">
      <c r="A4644" s="140"/>
      <c r="B4644" s="325"/>
      <c r="J4644" s="4"/>
      <c r="K4644" s="173"/>
    </row>
    <row r="4645" spans="1:11" x14ac:dyDescent="0.2">
      <c r="A4645" s="140"/>
      <c r="B4645" s="325"/>
      <c r="J4645" s="4"/>
      <c r="K4645" s="173"/>
    </row>
    <row r="4646" spans="1:11" x14ac:dyDescent="0.2">
      <c r="A4646" s="140"/>
      <c r="B4646" s="325"/>
      <c r="J4646" s="4"/>
      <c r="K4646" s="173"/>
    </row>
    <row r="4647" spans="1:11" x14ac:dyDescent="0.2">
      <c r="A4647" s="140"/>
      <c r="B4647" s="325"/>
      <c r="J4647" s="4"/>
      <c r="K4647" s="173"/>
    </row>
    <row r="4648" spans="1:11" x14ac:dyDescent="0.2">
      <c r="A4648" s="140"/>
      <c r="B4648" s="325"/>
      <c r="J4648" s="4"/>
      <c r="K4648" s="173"/>
    </row>
    <row r="4649" spans="1:11" x14ac:dyDescent="0.2">
      <c r="A4649" s="140"/>
      <c r="B4649" s="325"/>
      <c r="J4649" s="4"/>
      <c r="K4649" s="173"/>
    </row>
    <row r="4650" spans="1:11" x14ac:dyDescent="0.2">
      <c r="A4650" s="140"/>
      <c r="B4650" s="325"/>
      <c r="J4650" s="4"/>
      <c r="K4650" s="173"/>
    </row>
    <row r="4651" spans="1:11" x14ac:dyDescent="0.2">
      <c r="A4651" s="140"/>
      <c r="B4651" s="325"/>
      <c r="J4651" s="4"/>
      <c r="K4651" s="173"/>
    </row>
    <row r="4652" spans="1:11" x14ac:dyDescent="0.2">
      <c r="A4652" s="140"/>
      <c r="B4652" s="325"/>
      <c r="J4652" s="4"/>
      <c r="K4652" s="173"/>
    </row>
    <row r="4653" spans="1:11" x14ac:dyDescent="0.2">
      <c r="A4653" s="140"/>
      <c r="B4653" s="325"/>
      <c r="J4653" s="4"/>
      <c r="K4653" s="173"/>
    </row>
    <row r="4654" spans="1:11" x14ac:dyDescent="0.2">
      <c r="A4654" s="140"/>
      <c r="B4654" s="325"/>
      <c r="J4654" s="4"/>
      <c r="K4654" s="173"/>
    </row>
    <row r="4655" spans="1:11" x14ac:dyDescent="0.2">
      <c r="A4655" s="140"/>
      <c r="B4655" s="325"/>
      <c r="J4655" s="4"/>
      <c r="K4655" s="173"/>
    </row>
    <row r="4656" spans="1:11" x14ac:dyDescent="0.2">
      <c r="A4656" s="140"/>
      <c r="B4656" s="325"/>
      <c r="J4656" s="4"/>
      <c r="K4656" s="173"/>
    </row>
    <row r="4657" spans="1:11" x14ac:dyDescent="0.2">
      <c r="A4657" s="140"/>
      <c r="B4657" s="325"/>
      <c r="J4657" s="4"/>
      <c r="K4657" s="173"/>
    </row>
    <row r="4658" spans="1:11" x14ac:dyDescent="0.2">
      <c r="A4658" s="140"/>
      <c r="B4658" s="325"/>
      <c r="J4658" s="4"/>
      <c r="K4658" s="173"/>
    </row>
    <row r="4659" spans="1:11" x14ac:dyDescent="0.2">
      <c r="A4659" s="140"/>
      <c r="B4659" s="325"/>
      <c r="J4659" s="4"/>
      <c r="K4659" s="173"/>
    </row>
    <row r="4660" spans="1:11" x14ac:dyDescent="0.2">
      <c r="A4660" s="140"/>
      <c r="B4660" s="325"/>
      <c r="J4660" s="4"/>
      <c r="K4660" s="173"/>
    </row>
    <row r="4661" spans="1:11" x14ac:dyDescent="0.2">
      <c r="A4661" s="140"/>
      <c r="B4661" s="325"/>
      <c r="J4661" s="4"/>
      <c r="K4661" s="173"/>
    </row>
    <row r="4662" spans="1:11" x14ac:dyDescent="0.2">
      <c r="A4662" s="140"/>
      <c r="B4662" s="325"/>
      <c r="J4662" s="4"/>
      <c r="K4662" s="173"/>
    </row>
    <row r="4663" spans="1:11" x14ac:dyDescent="0.2">
      <c r="A4663" s="140"/>
      <c r="B4663" s="325"/>
      <c r="J4663" s="4"/>
      <c r="K4663" s="173"/>
    </row>
    <row r="4664" spans="1:11" x14ac:dyDescent="0.2">
      <c r="A4664" s="140"/>
      <c r="B4664" s="325"/>
      <c r="J4664" s="4"/>
      <c r="K4664" s="173"/>
    </row>
    <row r="4665" spans="1:11" x14ac:dyDescent="0.2">
      <c r="A4665" s="140"/>
      <c r="B4665" s="325"/>
      <c r="J4665" s="4"/>
      <c r="K4665" s="173"/>
    </row>
    <row r="4666" spans="1:11" x14ac:dyDescent="0.2">
      <c r="A4666" s="140"/>
      <c r="B4666" s="325"/>
      <c r="J4666" s="4"/>
      <c r="K4666" s="173"/>
    </row>
    <row r="4667" spans="1:11" x14ac:dyDescent="0.2">
      <c r="A4667" s="140"/>
      <c r="B4667" s="325"/>
      <c r="J4667" s="4"/>
      <c r="K4667" s="173"/>
    </row>
    <row r="4668" spans="1:11" x14ac:dyDescent="0.2">
      <c r="A4668" s="140"/>
      <c r="B4668" s="325"/>
      <c r="J4668" s="4"/>
      <c r="K4668" s="173"/>
    </row>
    <row r="4669" spans="1:11" x14ac:dyDescent="0.2">
      <c r="A4669" s="140"/>
      <c r="B4669" s="325"/>
      <c r="J4669" s="4"/>
      <c r="K4669" s="173"/>
    </row>
    <row r="4670" spans="1:11" x14ac:dyDescent="0.2">
      <c r="A4670" s="140"/>
      <c r="B4670" s="325"/>
      <c r="J4670" s="4"/>
      <c r="K4670" s="173"/>
    </row>
    <row r="4671" spans="1:11" x14ac:dyDescent="0.2">
      <c r="A4671" s="140"/>
      <c r="B4671" s="325"/>
      <c r="J4671" s="4"/>
      <c r="K4671" s="173"/>
    </row>
    <row r="4672" spans="1:11" x14ac:dyDescent="0.2">
      <c r="A4672" s="140"/>
      <c r="B4672" s="325"/>
      <c r="J4672" s="4"/>
      <c r="K4672" s="173"/>
    </row>
    <row r="4673" spans="1:11" x14ac:dyDescent="0.2">
      <c r="A4673" s="140"/>
      <c r="B4673" s="325"/>
      <c r="J4673" s="4"/>
      <c r="K4673" s="173"/>
    </row>
    <row r="4674" spans="1:11" x14ac:dyDescent="0.2">
      <c r="A4674" s="140"/>
      <c r="B4674" s="325"/>
      <c r="J4674" s="4"/>
      <c r="K4674" s="173"/>
    </row>
    <row r="4675" spans="1:11" x14ac:dyDescent="0.2">
      <c r="A4675" s="140"/>
      <c r="B4675" s="325"/>
      <c r="J4675" s="4"/>
      <c r="K4675" s="173"/>
    </row>
    <row r="4676" spans="1:11" x14ac:dyDescent="0.2">
      <c r="A4676" s="140"/>
      <c r="B4676" s="325"/>
      <c r="J4676" s="4"/>
      <c r="K4676" s="173"/>
    </row>
    <row r="4677" spans="1:11" x14ac:dyDescent="0.2">
      <c r="A4677" s="140"/>
      <c r="B4677" s="325"/>
      <c r="J4677" s="4"/>
      <c r="K4677" s="173"/>
    </row>
    <row r="4678" spans="1:11" x14ac:dyDescent="0.2">
      <c r="A4678" s="140"/>
      <c r="B4678" s="325"/>
      <c r="J4678" s="4"/>
      <c r="K4678" s="173"/>
    </row>
    <row r="4679" spans="1:11" x14ac:dyDescent="0.2">
      <c r="A4679" s="140"/>
      <c r="B4679" s="325"/>
      <c r="J4679" s="4"/>
      <c r="K4679" s="173"/>
    </row>
    <row r="4680" spans="1:11" x14ac:dyDescent="0.2">
      <c r="A4680" s="140"/>
      <c r="B4680" s="325"/>
      <c r="J4680" s="4"/>
      <c r="K4680" s="173"/>
    </row>
    <row r="4681" spans="1:11" x14ac:dyDescent="0.2">
      <c r="A4681" s="140"/>
      <c r="B4681" s="325"/>
      <c r="J4681" s="4"/>
      <c r="K4681" s="173"/>
    </row>
    <row r="4682" spans="1:11" x14ac:dyDescent="0.2">
      <c r="A4682" s="140"/>
      <c r="B4682" s="325"/>
      <c r="J4682" s="4"/>
      <c r="K4682" s="173"/>
    </row>
    <row r="4683" spans="1:11" x14ac:dyDescent="0.2">
      <c r="A4683" s="140"/>
      <c r="B4683" s="325"/>
      <c r="J4683" s="4"/>
      <c r="K4683" s="173"/>
    </row>
    <row r="4684" spans="1:11" x14ac:dyDescent="0.2">
      <c r="A4684" s="140"/>
      <c r="B4684" s="325"/>
      <c r="J4684" s="4"/>
      <c r="K4684" s="173"/>
    </row>
    <row r="4685" spans="1:11" x14ac:dyDescent="0.2">
      <c r="A4685" s="140"/>
      <c r="B4685" s="325"/>
      <c r="J4685" s="4"/>
      <c r="K4685" s="173"/>
    </row>
    <row r="4686" spans="1:11" x14ac:dyDescent="0.2">
      <c r="A4686" s="140"/>
      <c r="B4686" s="325"/>
      <c r="J4686" s="4"/>
      <c r="K4686" s="173"/>
    </row>
    <row r="4687" spans="1:11" x14ac:dyDescent="0.2">
      <c r="A4687" s="140"/>
      <c r="B4687" s="325"/>
      <c r="J4687" s="4"/>
      <c r="K4687" s="173"/>
    </row>
    <row r="4688" spans="1:11" x14ac:dyDescent="0.2">
      <c r="A4688" s="140"/>
      <c r="B4688" s="325"/>
      <c r="J4688" s="4"/>
      <c r="K4688" s="173"/>
    </row>
    <row r="4689" spans="1:11" x14ac:dyDescent="0.2">
      <c r="A4689" s="140"/>
      <c r="B4689" s="325"/>
      <c r="J4689" s="4"/>
      <c r="K4689" s="173"/>
    </row>
    <row r="4690" spans="1:11" x14ac:dyDescent="0.2">
      <c r="A4690" s="140"/>
      <c r="B4690" s="325"/>
      <c r="J4690" s="4"/>
      <c r="K4690" s="173"/>
    </row>
    <row r="4691" spans="1:11" x14ac:dyDescent="0.2">
      <c r="A4691" s="140"/>
      <c r="B4691" s="325"/>
      <c r="J4691" s="4"/>
      <c r="K4691" s="173"/>
    </row>
    <row r="4692" spans="1:11" x14ac:dyDescent="0.2">
      <c r="A4692" s="140"/>
      <c r="B4692" s="325"/>
      <c r="J4692" s="4"/>
      <c r="K4692" s="173"/>
    </row>
    <row r="4693" spans="1:11" x14ac:dyDescent="0.2">
      <c r="A4693" s="140"/>
      <c r="B4693" s="325"/>
      <c r="J4693" s="4"/>
      <c r="K4693" s="173"/>
    </row>
    <row r="4694" spans="1:11" x14ac:dyDescent="0.2">
      <c r="A4694" s="140"/>
      <c r="B4694" s="325"/>
      <c r="J4694" s="4"/>
      <c r="K4694" s="173"/>
    </row>
    <row r="4695" spans="1:11" x14ac:dyDescent="0.2">
      <c r="A4695" s="140"/>
      <c r="B4695" s="325"/>
      <c r="J4695" s="4"/>
      <c r="K4695" s="173"/>
    </row>
    <row r="4696" spans="1:11" x14ac:dyDescent="0.2">
      <c r="A4696" s="140"/>
      <c r="B4696" s="325"/>
      <c r="J4696" s="4"/>
      <c r="K4696" s="173"/>
    </row>
    <row r="4697" spans="1:11" x14ac:dyDescent="0.2">
      <c r="A4697" s="140"/>
      <c r="B4697" s="325"/>
      <c r="J4697" s="4"/>
      <c r="K4697" s="173"/>
    </row>
    <row r="4698" spans="1:11" x14ac:dyDescent="0.2">
      <c r="A4698" s="140"/>
      <c r="B4698" s="325"/>
      <c r="J4698" s="4"/>
      <c r="K4698" s="173"/>
    </row>
    <row r="4699" spans="1:11" x14ac:dyDescent="0.2">
      <c r="A4699" s="140"/>
      <c r="B4699" s="325"/>
      <c r="J4699" s="4"/>
      <c r="K4699" s="173"/>
    </row>
    <row r="4700" spans="1:11" x14ac:dyDescent="0.2">
      <c r="A4700" s="140"/>
      <c r="B4700" s="325"/>
      <c r="J4700" s="4"/>
      <c r="K4700" s="173"/>
    </row>
    <row r="4701" spans="1:11" x14ac:dyDescent="0.2">
      <c r="A4701" s="140"/>
      <c r="B4701" s="325"/>
      <c r="J4701" s="4"/>
      <c r="K4701" s="173"/>
    </row>
    <row r="4702" spans="1:11" x14ac:dyDescent="0.2">
      <c r="A4702" s="140"/>
      <c r="B4702" s="325"/>
      <c r="J4702" s="4"/>
      <c r="K4702" s="173"/>
    </row>
    <row r="4703" spans="1:11" x14ac:dyDescent="0.2">
      <c r="A4703" s="140"/>
      <c r="B4703" s="325"/>
      <c r="J4703" s="4"/>
      <c r="K4703" s="173"/>
    </row>
    <row r="4704" spans="1:11" x14ac:dyDescent="0.2">
      <c r="A4704" s="140"/>
      <c r="B4704" s="325"/>
      <c r="J4704" s="4"/>
      <c r="K4704" s="173"/>
    </row>
    <row r="4705" spans="1:11" x14ac:dyDescent="0.2">
      <c r="A4705" s="140"/>
      <c r="B4705" s="325"/>
      <c r="J4705" s="4"/>
      <c r="K4705" s="173"/>
    </row>
    <row r="4706" spans="1:11" x14ac:dyDescent="0.2">
      <c r="A4706" s="140"/>
      <c r="B4706" s="325"/>
      <c r="J4706" s="4"/>
      <c r="K4706" s="173"/>
    </row>
    <row r="4707" spans="1:11" x14ac:dyDescent="0.2">
      <c r="A4707" s="140"/>
      <c r="B4707" s="325"/>
      <c r="J4707" s="4"/>
      <c r="K4707" s="173"/>
    </row>
    <row r="4708" spans="1:11" x14ac:dyDescent="0.2">
      <c r="A4708" s="140"/>
      <c r="B4708" s="325"/>
      <c r="J4708" s="4"/>
      <c r="K4708" s="173"/>
    </row>
    <row r="4709" spans="1:11" x14ac:dyDescent="0.2">
      <c r="A4709" s="140"/>
      <c r="B4709" s="325"/>
      <c r="J4709" s="4"/>
      <c r="K4709" s="173"/>
    </row>
    <row r="4710" spans="1:11" x14ac:dyDescent="0.2">
      <c r="A4710" s="140"/>
      <c r="B4710" s="325"/>
      <c r="J4710" s="4"/>
      <c r="K4710" s="173"/>
    </row>
    <row r="4711" spans="1:11" x14ac:dyDescent="0.2">
      <c r="A4711" s="140"/>
      <c r="B4711" s="325"/>
      <c r="J4711" s="4"/>
      <c r="K4711" s="173"/>
    </row>
    <row r="4712" spans="1:11" x14ac:dyDescent="0.2">
      <c r="A4712" s="140"/>
      <c r="B4712" s="325"/>
      <c r="J4712" s="4"/>
      <c r="K4712" s="173"/>
    </row>
    <row r="4713" spans="1:11" x14ac:dyDescent="0.2">
      <c r="A4713" s="140"/>
      <c r="B4713" s="325"/>
      <c r="J4713" s="4"/>
      <c r="K4713" s="173"/>
    </row>
    <row r="4714" spans="1:11" x14ac:dyDescent="0.2">
      <c r="A4714" s="140"/>
      <c r="B4714" s="325"/>
      <c r="J4714" s="4"/>
      <c r="K4714" s="173"/>
    </row>
    <row r="4715" spans="1:11" x14ac:dyDescent="0.2">
      <c r="A4715" s="140"/>
      <c r="B4715" s="325"/>
      <c r="J4715" s="4"/>
      <c r="K4715" s="173"/>
    </row>
    <row r="4716" spans="1:11" x14ac:dyDescent="0.2">
      <c r="A4716" s="140"/>
      <c r="B4716" s="325"/>
      <c r="J4716" s="4"/>
      <c r="K4716" s="173"/>
    </row>
    <row r="4717" spans="1:11" x14ac:dyDescent="0.2">
      <c r="A4717" s="140"/>
      <c r="B4717" s="325"/>
      <c r="J4717" s="4"/>
      <c r="K4717" s="173"/>
    </row>
    <row r="4718" spans="1:11" x14ac:dyDescent="0.2">
      <c r="A4718" s="140"/>
      <c r="B4718" s="325"/>
      <c r="J4718" s="4"/>
      <c r="K4718" s="173"/>
    </row>
    <row r="4719" spans="1:11" x14ac:dyDescent="0.2">
      <c r="A4719" s="140"/>
      <c r="B4719" s="325"/>
      <c r="J4719" s="4"/>
      <c r="K4719" s="173"/>
    </row>
    <row r="4720" spans="1:11" x14ac:dyDescent="0.2">
      <c r="A4720" s="140"/>
      <c r="B4720" s="325"/>
      <c r="J4720" s="4"/>
      <c r="K4720" s="173"/>
    </row>
    <row r="4721" spans="1:11" x14ac:dyDescent="0.2">
      <c r="A4721" s="140"/>
      <c r="B4721" s="325"/>
      <c r="J4721" s="4"/>
      <c r="K4721" s="173"/>
    </row>
    <row r="4722" spans="1:11" x14ac:dyDescent="0.2">
      <c r="A4722" s="140"/>
      <c r="B4722" s="325"/>
      <c r="J4722" s="4"/>
      <c r="K4722" s="173"/>
    </row>
    <row r="4723" spans="1:11" x14ac:dyDescent="0.2">
      <c r="A4723" s="140"/>
      <c r="B4723" s="325"/>
      <c r="J4723" s="4"/>
      <c r="K4723" s="173"/>
    </row>
    <row r="4724" spans="1:11" x14ac:dyDescent="0.2">
      <c r="A4724" s="140"/>
      <c r="B4724" s="325"/>
      <c r="J4724" s="4"/>
      <c r="K4724" s="173"/>
    </row>
    <row r="4725" spans="1:11" x14ac:dyDescent="0.2">
      <c r="A4725" s="140"/>
      <c r="B4725" s="325"/>
      <c r="J4725" s="4"/>
      <c r="K4725" s="173"/>
    </row>
    <row r="4726" spans="1:11" x14ac:dyDescent="0.2">
      <c r="A4726" s="140"/>
      <c r="B4726" s="325"/>
      <c r="J4726" s="4"/>
      <c r="K4726" s="173"/>
    </row>
    <row r="4727" spans="1:11" x14ac:dyDescent="0.2">
      <c r="A4727" s="140"/>
      <c r="B4727" s="325"/>
      <c r="J4727" s="4"/>
      <c r="K4727" s="173"/>
    </row>
    <row r="4728" spans="1:11" x14ac:dyDescent="0.2">
      <c r="A4728" s="140"/>
      <c r="B4728" s="325"/>
      <c r="J4728" s="4"/>
      <c r="K4728" s="173"/>
    </row>
    <row r="4729" spans="1:11" x14ac:dyDescent="0.2">
      <c r="A4729" s="140"/>
      <c r="B4729" s="325"/>
      <c r="J4729" s="4"/>
      <c r="K4729" s="173"/>
    </row>
    <row r="4730" spans="1:11" x14ac:dyDescent="0.2">
      <c r="A4730" s="140"/>
      <c r="B4730" s="325"/>
      <c r="J4730" s="4"/>
      <c r="K4730" s="173"/>
    </row>
    <row r="4731" spans="1:11" x14ac:dyDescent="0.2">
      <c r="A4731" s="140"/>
      <c r="B4731" s="325"/>
      <c r="J4731" s="4"/>
      <c r="K4731" s="173"/>
    </row>
    <row r="4732" spans="1:11" x14ac:dyDescent="0.2">
      <c r="A4732" s="140"/>
      <c r="B4732" s="325"/>
      <c r="J4732" s="4"/>
      <c r="K4732" s="173"/>
    </row>
    <row r="4733" spans="1:11" x14ac:dyDescent="0.2">
      <c r="A4733" s="140"/>
      <c r="B4733" s="325"/>
      <c r="J4733" s="4"/>
      <c r="K4733" s="173"/>
    </row>
    <row r="4734" spans="1:11" x14ac:dyDescent="0.2">
      <c r="A4734" s="140"/>
      <c r="B4734" s="325"/>
      <c r="J4734" s="4"/>
      <c r="K4734" s="173"/>
    </row>
    <row r="4735" spans="1:11" x14ac:dyDescent="0.2">
      <c r="A4735" s="140"/>
      <c r="B4735" s="325"/>
      <c r="J4735" s="4"/>
      <c r="K4735" s="173"/>
    </row>
    <row r="4736" spans="1:11" x14ac:dyDescent="0.2">
      <c r="A4736" s="140"/>
      <c r="B4736" s="325"/>
      <c r="J4736" s="4"/>
      <c r="K4736" s="173"/>
    </row>
    <row r="4737" spans="1:11" x14ac:dyDescent="0.2">
      <c r="A4737" s="140"/>
      <c r="B4737" s="325"/>
      <c r="J4737" s="4"/>
      <c r="K4737" s="173"/>
    </row>
    <row r="4738" spans="1:11" x14ac:dyDescent="0.2">
      <c r="A4738" s="140"/>
      <c r="B4738" s="325"/>
      <c r="J4738" s="4"/>
      <c r="K4738" s="173"/>
    </row>
    <row r="4739" spans="1:11" x14ac:dyDescent="0.2">
      <c r="A4739" s="140"/>
      <c r="B4739" s="325"/>
      <c r="J4739" s="4"/>
      <c r="K4739" s="173"/>
    </row>
    <row r="4740" spans="1:11" x14ac:dyDescent="0.2">
      <c r="A4740" s="140"/>
      <c r="B4740" s="325"/>
      <c r="J4740" s="4"/>
      <c r="K4740" s="173"/>
    </row>
    <row r="4741" spans="1:11" x14ac:dyDescent="0.2">
      <c r="A4741" s="140"/>
      <c r="B4741" s="325"/>
      <c r="J4741" s="4"/>
      <c r="K4741" s="173"/>
    </row>
    <row r="4742" spans="1:11" x14ac:dyDescent="0.2">
      <c r="A4742" s="140"/>
      <c r="B4742" s="325"/>
      <c r="J4742" s="4"/>
      <c r="K4742" s="173"/>
    </row>
    <row r="4743" spans="1:11" x14ac:dyDescent="0.2">
      <c r="A4743" s="140"/>
      <c r="B4743" s="325"/>
      <c r="J4743" s="4"/>
      <c r="K4743" s="173"/>
    </row>
    <row r="4744" spans="1:11" x14ac:dyDescent="0.2">
      <c r="A4744" s="140"/>
      <c r="B4744" s="325"/>
      <c r="J4744" s="4"/>
      <c r="K4744" s="173"/>
    </row>
    <row r="4745" spans="1:11" x14ac:dyDescent="0.2">
      <c r="A4745" s="140"/>
      <c r="B4745" s="325"/>
      <c r="J4745" s="4"/>
      <c r="K4745" s="173"/>
    </row>
    <row r="4746" spans="1:11" x14ac:dyDescent="0.2">
      <c r="A4746" s="140"/>
      <c r="B4746" s="325"/>
      <c r="J4746" s="4"/>
      <c r="K4746" s="173"/>
    </row>
    <row r="4747" spans="1:11" x14ac:dyDescent="0.2">
      <c r="A4747" s="140"/>
      <c r="B4747" s="325"/>
      <c r="J4747" s="4"/>
      <c r="K4747" s="173"/>
    </row>
    <row r="4748" spans="1:11" x14ac:dyDescent="0.2">
      <c r="A4748" s="140"/>
      <c r="B4748" s="325"/>
      <c r="J4748" s="4"/>
      <c r="K4748" s="173"/>
    </row>
    <row r="4749" spans="1:11" x14ac:dyDescent="0.2">
      <c r="A4749" s="140"/>
      <c r="B4749" s="325"/>
      <c r="J4749" s="4"/>
      <c r="K4749" s="173"/>
    </row>
    <row r="4750" spans="1:11" x14ac:dyDescent="0.2">
      <c r="A4750" s="140"/>
      <c r="B4750" s="325"/>
      <c r="J4750" s="4"/>
      <c r="K4750" s="173"/>
    </row>
    <row r="4751" spans="1:11" x14ac:dyDescent="0.2">
      <c r="A4751" s="140"/>
      <c r="B4751" s="325"/>
      <c r="J4751" s="4"/>
      <c r="K4751" s="173"/>
    </row>
    <row r="4752" spans="1:11" x14ac:dyDescent="0.2">
      <c r="A4752" s="140"/>
      <c r="B4752" s="325"/>
      <c r="J4752" s="4"/>
      <c r="K4752" s="173"/>
    </row>
    <row r="4753" spans="1:11" x14ac:dyDescent="0.2">
      <c r="A4753" s="140"/>
      <c r="B4753" s="325"/>
      <c r="J4753" s="4"/>
      <c r="K4753" s="173"/>
    </row>
    <row r="4754" spans="1:11" x14ac:dyDescent="0.2">
      <c r="A4754" s="140"/>
      <c r="B4754" s="325"/>
      <c r="J4754" s="4"/>
      <c r="K4754" s="173"/>
    </row>
    <row r="4755" spans="1:11" x14ac:dyDescent="0.2">
      <c r="A4755" s="140"/>
      <c r="B4755" s="325"/>
      <c r="J4755" s="4"/>
      <c r="K4755" s="173"/>
    </row>
    <row r="4756" spans="1:11" x14ac:dyDescent="0.2">
      <c r="A4756" s="140"/>
      <c r="B4756" s="325"/>
      <c r="J4756" s="4"/>
      <c r="K4756" s="173"/>
    </row>
    <row r="4757" spans="1:11" x14ac:dyDescent="0.2">
      <c r="A4757" s="140"/>
      <c r="B4757" s="325"/>
      <c r="J4757" s="4"/>
      <c r="K4757" s="173"/>
    </row>
    <row r="4758" spans="1:11" x14ac:dyDescent="0.2">
      <c r="A4758" s="140"/>
      <c r="B4758" s="325"/>
      <c r="J4758" s="4"/>
      <c r="K4758" s="173"/>
    </row>
    <row r="4759" spans="1:11" x14ac:dyDescent="0.2">
      <c r="A4759" s="140"/>
      <c r="B4759" s="325"/>
      <c r="J4759" s="4"/>
      <c r="K4759" s="173"/>
    </row>
    <row r="4760" spans="1:11" x14ac:dyDescent="0.2">
      <c r="A4760" s="140"/>
      <c r="B4760" s="325"/>
      <c r="J4760" s="4"/>
      <c r="K4760" s="173"/>
    </row>
    <row r="4761" spans="1:11" x14ac:dyDescent="0.2">
      <c r="A4761" s="140"/>
      <c r="B4761" s="325"/>
      <c r="J4761" s="4"/>
      <c r="K4761" s="173"/>
    </row>
    <row r="4762" spans="1:11" x14ac:dyDescent="0.2">
      <c r="A4762" s="140"/>
      <c r="B4762" s="325"/>
      <c r="J4762" s="4"/>
      <c r="K4762" s="173"/>
    </row>
    <row r="4763" spans="1:11" x14ac:dyDescent="0.2">
      <c r="A4763" s="140"/>
      <c r="B4763" s="325"/>
      <c r="J4763" s="4"/>
      <c r="K4763" s="173"/>
    </row>
    <row r="4764" spans="1:11" x14ac:dyDescent="0.2">
      <c r="A4764" s="140"/>
      <c r="B4764" s="325"/>
      <c r="J4764" s="4"/>
      <c r="K4764" s="173"/>
    </row>
    <row r="4765" spans="1:11" x14ac:dyDescent="0.2">
      <c r="A4765" s="140"/>
      <c r="B4765" s="325"/>
      <c r="J4765" s="4"/>
      <c r="K4765" s="173"/>
    </row>
    <row r="4766" spans="1:11" x14ac:dyDescent="0.2">
      <c r="A4766" s="140"/>
      <c r="B4766" s="325"/>
      <c r="J4766" s="4"/>
      <c r="K4766" s="173"/>
    </row>
    <row r="4767" spans="1:11" x14ac:dyDescent="0.2">
      <c r="A4767" s="140"/>
      <c r="B4767" s="325"/>
      <c r="J4767" s="4"/>
      <c r="K4767" s="173"/>
    </row>
    <row r="4768" spans="1:11" x14ac:dyDescent="0.2">
      <c r="A4768" s="140"/>
      <c r="B4768" s="325"/>
      <c r="J4768" s="4"/>
      <c r="K4768" s="173"/>
    </row>
    <row r="4769" spans="1:11" x14ac:dyDescent="0.2">
      <c r="A4769" s="140"/>
      <c r="B4769" s="325"/>
      <c r="J4769" s="4"/>
      <c r="K4769" s="173"/>
    </row>
    <row r="4770" spans="1:11" x14ac:dyDescent="0.2">
      <c r="A4770" s="140"/>
      <c r="B4770" s="325"/>
      <c r="J4770" s="4"/>
      <c r="K4770" s="173"/>
    </row>
    <row r="4771" spans="1:11" x14ac:dyDescent="0.2">
      <c r="A4771" s="140"/>
      <c r="B4771" s="325"/>
      <c r="J4771" s="4"/>
      <c r="K4771" s="173"/>
    </row>
    <row r="4772" spans="1:11" x14ac:dyDescent="0.2">
      <c r="A4772" s="140"/>
      <c r="B4772" s="325"/>
      <c r="J4772" s="4"/>
      <c r="K4772" s="173"/>
    </row>
    <row r="4773" spans="1:11" x14ac:dyDescent="0.2">
      <c r="A4773" s="140"/>
      <c r="B4773" s="325"/>
      <c r="J4773" s="4"/>
      <c r="K4773" s="173"/>
    </row>
    <row r="4774" spans="1:11" x14ac:dyDescent="0.2">
      <c r="A4774" s="140"/>
      <c r="B4774" s="325"/>
      <c r="J4774" s="4"/>
      <c r="K4774" s="173"/>
    </row>
    <row r="4775" spans="1:11" x14ac:dyDescent="0.2">
      <c r="A4775" s="140"/>
      <c r="B4775" s="325"/>
      <c r="J4775" s="4"/>
      <c r="K4775" s="173"/>
    </row>
    <row r="4776" spans="1:11" x14ac:dyDescent="0.2">
      <c r="A4776" s="140"/>
      <c r="B4776" s="325"/>
      <c r="J4776" s="4"/>
      <c r="K4776" s="173"/>
    </row>
    <row r="4777" spans="1:11" x14ac:dyDescent="0.2">
      <c r="A4777" s="140"/>
      <c r="B4777" s="325"/>
      <c r="J4777" s="4"/>
      <c r="K4777" s="173"/>
    </row>
    <row r="4778" spans="1:11" x14ac:dyDescent="0.2">
      <c r="A4778" s="140"/>
      <c r="B4778" s="325"/>
      <c r="J4778" s="4"/>
      <c r="K4778" s="173"/>
    </row>
    <row r="4779" spans="1:11" x14ac:dyDescent="0.2">
      <c r="A4779" s="140"/>
      <c r="B4779" s="325"/>
      <c r="J4779" s="4"/>
      <c r="K4779" s="173"/>
    </row>
    <row r="4780" spans="1:11" x14ac:dyDescent="0.2">
      <c r="A4780" s="140"/>
      <c r="B4780" s="325"/>
      <c r="J4780" s="4"/>
      <c r="K4780" s="173"/>
    </row>
    <row r="4781" spans="1:11" x14ac:dyDescent="0.2">
      <c r="A4781" s="140"/>
      <c r="B4781" s="325"/>
      <c r="J4781" s="4"/>
      <c r="K4781" s="173"/>
    </row>
    <row r="4782" spans="1:11" x14ac:dyDescent="0.2">
      <c r="A4782" s="140"/>
      <c r="B4782" s="325"/>
      <c r="J4782" s="4"/>
      <c r="K4782" s="173"/>
    </row>
    <row r="4783" spans="1:11" x14ac:dyDescent="0.2">
      <c r="A4783" s="140"/>
      <c r="B4783" s="325"/>
      <c r="J4783" s="4"/>
      <c r="K4783" s="173"/>
    </row>
    <row r="4784" spans="1:11" x14ac:dyDescent="0.2">
      <c r="A4784" s="140"/>
      <c r="B4784" s="325"/>
      <c r="J4784" s="4"/>
      <c r="K4784" s="173"/>
    </row>
    <row r="4785" spans="1:11" x14ac:dyDescent="0.2">
      <c r="A4785" s="140"/>
      <c r="B4785" s="325"/>
      <c r="J4785" s="4"/>
      <c r="K4785" s="173"/>
    </row>
    <row r="4786" spans="1:11" x14ac:dyDescent="0.2">
      <c r="A4786" s="140"/>
      <c r="B4786" s="325"/>
      <c r="J4786" s="4"/>
      <c r="K4786" s="173"/>
    </row>
    <row r="4787" spans="1:11" x14ac:dyDescent="0.2">
      <c r="A4787" s="140"/>
      <c r="B4787" s="325"/>
      <c r="J4787" s="4"/>
      <c r="K4787" s="173"/>
    </row>
    <row r="4788" spans="1:11" x14ac:dyDescent="0.2">
      <c r="A4788" s="140"/>
      <c r="B4788" s="325"/>
      <c r="J4788" s="4"/>
      <c r="K4788" s="173"/>
    </row>
    <row r="4789" spans="1:11" x14ac:dyDescent="0.2">
      <c r="A4789" s="140"/>
      <c r="B4789" s="325"/>
      <c r="J4789" s="4"/>
      <c r="K4789" s="173"/>
    </row>
    <row r="4790" spans="1:11" x14ac:dyDescent="0.2">
      <c r="A4790" s="140"/>
      <c r="B4790" s="325"/>
      <c r="J4790" s="4"/>
      <c r="K4790" s="173"/>
    </row>
    <row r="4791" spans="1:11" x14ac:dyDescent="0.2">
      <c r="A4791" s="140"/>
      <c r="B4791" s="325"/>
      <c r="J4791" s="4"/>
      <c r="K4791" s="173"/>
    </row>
    <row r="4792" spans="1:11" x14ac:dyDescent="0.2">
      <c r="A4792" s="140"/>
      <c r="B4792" s="325"/>
      <c r="J4792" s="4"/>
      <c r="K4792" s="173"/>
    </row>
    <row r="4793" spans="1:11" x14ac:dyDescent="0.2">
      <c r="A4793" s="140"/>
      <c r="B4793" s="325"/>
      <c r="J4793" s="4"/>
      <c r="K4793" s="173"/>
    </row>
    <row r="4794" spans="1:11" x14ac:dyDescent="0.2">
      <c r="A4794" s="140"/>
      <c r="B4794" s="325"/>
      <c r="J4794" s="4"/>
      <c r="K4794" s="173"/>
    </row>
    <row r="4795" spans="1:11" x14ac:dyDescent="0.2">
      <c r="A4795" s="140"/>
      <c r="B4795" s="325"/>
      <c r="J4795" s="4"/>
      <c r="K4795" s="173"/>
    </row>
    <row r="4796" spans="1:11" x14ac:dyDescent="0.2">
      <c r="A4796" s="140"/>
      <c r="B4796" s="325"/>
      <c r="J4796" s="4"/>
      <c r="K4796" s="173"/>
    </row>
    <row r="4797" spans="1:11" x14ac:dyDescent="0.2">
      <c r="A4797" s="140"/>
      <c r="B4797" s="325"/>
      <c r="J4797" s="4"/>
      <c r="K4797" s="173"/>
    </row>
    <row r="4798" spans="1:11" x14ac:dyDescent="0.2">
      <c r="A4798" s="140"/>
      <c r="B4798" s="325"/>
      <c r="J4798" s="4"/>
      <c r="K4798" s="173"/>
    </row>
    <row r="4799" spans="1:11" x14ac:dyDescent="0.2">
      <c r="A4799" s="140"/>
      <c r="B4799" s="325"/>
      <c r="J4799" s="4"/>
      <c r="K4799" s="173"/>
    </row>
    <row r="4800" spans="1:11" x14ac:dyDescent="0.2">
      <c r="A4800" s="140"/>
      <c r="B4800" s="325"/>
      <c r="J4800" s="4"/>
      <c r="K4800" s="173"/>
    </row>
    <row r="4801" spans="1:11" x14ac:dyDescent="0.2">
      <c r="A4801" s="140"/>
      <c r="B4801" s="325"/>
      <c r="J4801" s="4"/>
      <c r="K4801" s="173"/>
    </row>
    <row r="4802" spans="1:11" x14ac:dyDescent="0.2">
      <c r="A4802" s="140"/>
      <c r="B4802" s="325"/>
      <c r="J4802" s="4"/>
      <c r="K4802" s="173"/>
    </row>
    <row r="4803" spans="1:11" x14ac:dyDescent="0.2">
      <c r="A4803" s="140"/>
      <c r="B4803" s="325"/>
      <c r="J4803" s="4"/>
      <c r="K4803" s="173"/>
    </row>
    <row r="4804" spans="1:11" x14ac:dyDescent="0.2">
      <c r="A4804" s="140"/>
      <c r="B4804" s="325"/>
      <c r="J4804" s="4"/>
      <c r="K4804" s="173"/>
    </row>
    <row r="4805" spans="1:11" x14ac:dyDescent="0.2">
      <c r="A4805" s="140"/>
      <c r="B4805" s="325"/>
      <c r="J4805" s="4"/>
      <c r="K4805" s="173"/>
    </row>
    <row r="4806" spans="1:11" x14ac:dyDescent="0.2">
      <c r="A4806" s="140"/>
      <c r="B4806" s="325"/>
      <c r="J4806" s="4"/>
      <c r="K4806" s="173"/>
    </row>
    <row r="4807" spans="1:11" x14ac:dyDescent="0.2">
      <c r="A4807" s="140"/>
      <c r="B4807" s="325"/>
      <c r="J4807" s="4"/>
      <c r="K4807" s="173"/>
    </row>
    <row r="4808" spans="1:11" x14ac:dyDescent="0.2">
      <c r="A4808" s="140"/>
      <c r="B4808" s="325"/>
      <c r="J4808" s="4"/>
      <c r="K4808" s="173"/>
    </row>
    <row r="4809" spans="1:11" x14ac:dyDescent="0.2">
      <c r="A4809" s="140"/>
      <c r="B4809" s="325"/>
      <c r="J4809" s="4"/>
      <c r="K4809" s="173"/>
    </row>
    <row r="4810" spans="1:11" x14ac:dyDescent="0.2">
      <c r="A4810" s="140"/>
      <c r="B4810" s="325"/>
      <c r="J4810" s="4"/>
      <c r="K4810" s="173"/>
    </row>
    <row r="4811" spans="1:11" x14ac:dyDescent="0.2">
      <c r="A4811" s="140"/>
      <c r="B4811" s="325"/>
      <c r="J4811" s="4"/>
      <c r="K4811" s="173"/>
    </row>
    <row r="4812" spans="1:11" x14ac:dyDescent="0.2">
      <c r="A4812" s="140"/>
      <c r="B4812" s="325"/>
      <c r="J4812" s="4"/>
      <c r="K4812" s="173"/>
    </row>
    <row r="4813" spans="1:11" x14ac:dyDescent="0.2">
      <c r="A4813" s="140"/>
      <c r="B4813" s="325"/>
      <c r="J4813" s="4"/>
      <c r="K4813" s="173"/>
    </row>
    <row r="4814" spans="1:11" x14ac:dyDescent="0.2">
      <c r="A4814" s="140"/>
      <c r="B4814" s="325"/>
      <c r="J4814" s="4"/>
      <c r="K4814" s="173"/>
    </row>
    <row r="4815" spans="1:11" x14ac:dyDescent="0.2">
      <c r="A4815" s="140"/>
      <c r="B4815" s="325"/>
      <c r="J4815" s="4"/>
      <c r="K4815" s="173"/>
    </row>
    <row r="4816" spans="1:11" x14ac:dyDescent="0.2">
      <c r="A4816" s="140"/>
      <c r="B4816" s="325"/>
      <c r="J4816" s="4"/>
      <c r="K4816" s="173"/>
    </row>
    <row r="4817" spans="1:11" x14ac:dyDescent="0.2">
      <c r="A4817" s="140"/>
      <c r="B4817" s="325"/>
      <c r="J4817" s="4"/>
      <c r="K4817" s="173"/>
    </row>
    <row r="4818" spans="1:11" x14ac:dyDescent="0.2">
      <c r="A4818" s="140"/>
      <c r="B4818" s="325"/>
      <c r="J4818" s="4"/>
      <c r="K4818" s="173"/>
    </row>
    <row r="4819" spans="1:11" x14ac:dyDescent="0.2">
      <c r="A4819" s="140"/>
      <c r="B4819" s="325"/>
      <c r="J4819" s="4"/>
      <c r="K4819" s="173"/>
    </row>
    <row r="4820" spans="1:11" x14ac:dyDescent="0.2">
      <c r="A4820" s="140"/>
      <c r="B4820" s="325"/>
      <c r="J4820" s="4"/>
      <c r="K4820" s="173"/>
    </row>
    <row r="4821" spans="1:11" x14ac:dyDescent="0.2">
      <c r="A4821" s="140"/>
      <c r="B4821" s="325"/>
      <c r="J4821" s="4"/>
      <c r="K4821" s="173"/>
    </row>
    <row r="4822" spans="1:11" x14ac:dyDescent="0.2">
      <c r="A4822" s="140"/>
      <c r="B4822" s="325"/>
      <c r="J4822" s="4"/>
      <c r="K4822" s="173"/>
    </row>
    <row r="4823" spans="1:11" x14ac:dyDescent="0.2">
      <c r="A4823" s="140"/>
      <c r="B4823" s="325"/>
      <c r="J4823" s="4"/>
      <c r="K4823" s="173"/>
    </row>
    <row r="4824" spans="1:11" x14ac:dyDescent="0.2">
      <c r="A4824" s="140"/>
      <c r="B4824" s="325"/>
      <c r="J4824" s="4"/>
      <c r="K4824" s="173"/>
    </row>
    <row r="4825" spans="1:11" x14ac:dyDescent="0.2">
      <c r="A4825" s="140"/>
      <c r="B4825" s="325"/>
      <c r="J4825" s="4"/>
      <c r="K4825" s="173"/>
    </row>
    <row r="4826" spans="1:11" x14ac:dyDescent="0.2">
      <c r="A4826" s="140"/>
      <c r="B4826" s="325"/>
      <c r="J4826" s="4"/>
      <c r="K4826" s="173"/>
    </row>
    <row r="4827" spans="1:11" x14ac:dyDescent="0.2">
      <c r="A4827" s="140"/>
      <c r="B4827" s="325"/>
      <c r="J4827" s="4"/>
      <c r="K4827" s="173"/>
    </row>
    <row r="4828" spans="1:11" x14ac:dyDescent="0.2">
      <c r="A4828" s="140"/>
      <c r="B4828" s="325"/>
      <c r="J4828" s="4"/>
      <c r="K4828" s="173"/>
    </row>
    <row r="4829" spans="1:11" x14ac:dyDescent="0.2">
      <c r="A4829" s="140"/>
      <c r="B4829" s="325"/>
      <c r="J4829" s="4"/>
      <c r="K4829" s="173"/>
    </row>
    <row r="4830" spans="1:11" x14ac:dyDescent="0.2">
      <c r="A4830" s="140"/>
      <c r="B4830" s="325"/>
      <c r="J4830" s="4"/>
      <c r="K4830" s="173"/>
    </row>
    <row r="4831" spans="1:11" x14ac:dyDescent="0.2">
      <c r="A4831" s="140"/>
      <c r="B4831" s="325"/>
      <c r="J4831" s="4"/>
      <c r="K4831" s="173"/>
    </row>
    <row r="4832" spans="1:11" x14ac:dyDescent="0.2">
      <c r="A4832" s="140"/>
      <c r="B4832" s="325"/>
      <c r="J4832" s="4"/>
      <c r="K4832" s="173"/>
    </row>
    <row r="4833" spans="1:11" x14ac:dyDescent="0.2">
      <c r="A4833" s="140"/>
      <c r="B4833" s="325"/>
      <c r="J4833" s="4"/>
      <c r="K4833" s="173"/>
    </row>
    <row r="4834" spans="1:11" x14ac:dyDescent="0.2">
      <c r="A4834" s="140"/>
      <c r="B4834" s="325"/>
      <c r="J4834" s="4"/>
      <c r="K4834" s="173"/>
    </row>
    <row r="4835" spans="1:11" x14ac:dyDescent="0.2">
      <c r="A4835" s="140"/>
      <c r="B4835" s="325"/>
      <c r="J4835" s="4"/>
      <c r="K4835" s="173"/>
    </row>
    <row r="4836" spans="1:11" x14ac:dyDescent="0.2">
      <c r="A4836" s="140"/>
      <c r="B4836" s="325"/>
      <c r="J4836" s="4"/>
      <c r="K4836" s="173"/>
    </row>
    <row r="4837" spans="1:11" x14ac:dyDescent="0.2">
      <c r="A4837" s="140"/>
      <c r="B4837" s="325"/>
      <c r="J4837" s="4"/>
      <c r="K4837" s="173"/>
    </row>
    <row r="4838" spans="1:11" x14ac:dyDescent="0.2">
      <c r="A4838" s="140"/>
      <c r="B4838" s="325"/>
      <c r="J4838" s="4"/>
      <c r="K4838" s="173"/>
    </row>
    <row r="4839" spans="1:11" x14ac:dyDescent="0.2">
      <c r="A4839" s="140"/>
      <c r="B4839" s="325"/>
      <c r="J4839" s="4"/>
      <c r="K4839" s="173"/>
    </row>
    <row r="4840" spans="1:11" x14ac:dyDescent="0.2">
      <c r="A4840" s="140"/>
      <c r="B4840" s="325"/>
      <c r="J4840" s="4"/>
      <c r="K4840" s="173"/>
    </row>
    <row r="4841" spans="1:11" x14ac:dyDescent="0.2">
      <c r="A4841" s="140"/>
      <c r="B4841" s="325"/>
      <c r="J4841" s="4"/>
      <c r="K4841" s="173"/>
    </row>
    <row r="4842" spans="1:11" x14ac:dyDescent="0.2">
      <c r="A4842" s="140"/>
      <c r="B4842" s="325"/>
      <c r="J4842" s="4"/>
      <c r="K4842" s="173"/>
    </row>
    <row r="4843" spans="1:11" x14ac:dyDescent="0.2">
      <c r="A4843" s="140"/>
      <c r="B4843" s="325"/>
      <c r="J4843" s="4"/>
      <c r="K4843" s="173"/>
    </row>
    <row r="4844" spans="1:11" x14ac:dyDescent="0.2">
      <c r="A4844" s="140"/>
      <c r="B4844" s="325"/>
      <c r="J4844" s="4"/>
      <c r="K4844" s="173"/>
    </row>
    <row r="4845" spans="1:11" x14ac:dyDescent="0.2">
      <c r="A4845" s="140"/>
      <c r="B4845" s="325"/>
      <c r="J4845" s="4"/>
      <c r="K4845" s="173"/>
    </row>
    <row r="4846" spans="1:11" x14ac:dyDescent="0.2">
      <c r="A4846" s="140"/>
      <c r="B4846" s="325"/>
      <c r="J4846" s="4"/>
      <c r="K4846" s="173"/>
    </row>
    <row r="4847" spans="1:11" x14ac:dyDescent="0.2">
      <c r="A4847" s="140"/>
      <c r="B4847" s="325"/>
      <c r="J4847" s="4"/>
      <c r="K4847" s="173"/>
    </row>
    <row r="4848" spans="1:11" x14ac:dyDescent="0.2">
      <c r="A4848" s="140"/>
      <c r="B4848" s="325"/>
      <c r="J4848" s="4"/>
      <c r="K4848" s="173"/>
    </row>
    <row r="4849" spans="1:11" x14ac:dyDescent="0.2">
      <c r="A4849" s="140"/>
      <c r="B4849" s="325"/>
      <c r="J4849" s="4"/>
      <c r="K4849" s="173"/>
    </row>
    <row r="4850" spans="1:11" x14ac:dyDescent="0.2">
      <c r="A4850" s="140"/>
      <c r="B4850" s="325"/>
      <c r="J4850" s="4"/>
      <c r="K4850" s="173"/>
    </row>
    <row r="4851" spans="1:11" x14ac:dyDescent="0.2">
      <c r="A4851" s="140"/>
      <c r="B4851" s="325"/>
      <c r="J4851" s="4"/>
      <c r="K4851" s="173"/>
    </row>
    <row r="4852" spans="1:11" x14ac:dyDescent="0.2">
      <c r="A4852" s="140"/>
      <c r="B4852" s="325"/>
      <c r="J4852" s="4"/>
      <c r="K4852" s="173"/>
    </row>
    <row r="4853" spans="1:11" x14ac:dyDescent="0.2">
      <c r="A4853" s="140"/>
      <c r="B4853" s="325"/>
      <c r="J4853" s="4"/>
      <c r="K4853" s="173"/>
    </row>
    <row r="4854" spans="1:11" x14ac:dyDescent="0.2">
      <c r="A4854" s="140"/>
      <c r="B4854" s="325"/>
      <c r="J4854" s="4"/>
      <c r="K4854" s="173"/>
    </row>
    <row r="4855" spans="1:11" x14ac:dyDescent="0.2">
      <c r="A4855" s="140"/>
      <c r="B4855" s="325"/>
      <c r="J4855" s="4"/>
      <c r="K4855" s="173"/>
    </row>
    <row r="4856" spans="1:11" x14ac:dyDescent="0.2">
      <c r="A4856" s="140"/>
      <c r="B4856" s="325"/>
      <c r="J4856" s="4"/>
      <c r="K4856" s="173"/>
    </row>
    <row r="4857" spans="1:11" x14ac:dyDescent="0.2">
      <c r="A4857" s="140"/>
      <c r="B4857" s="325"/>
      <c r="J4857" s="4"/>
      <c r="K4857" s="173"/>
    </row>
    <row r="4858" spans="1:11" x14ac:dyDescent="0.2">
      <c r="A4858" s="140"/>
      <c r="B4858" s="325"/>
      <c r="J4858" s="4"/>
      <c r="K4858" s="173"/>
    </row>
    <row r="4859" spans="1:11" x14ac:dyDescent="0.2">
      <c r="A4859" s="140"/>
      <c r="B4859" s="325"/>
      <c r="J4859" s="4"/>
      <c r="K4859" s="173"/>
    </row>
    <row r="4860" spans="1:11" x14ac:dyDescent="0.2">
      <c r="A4860" s="140"/>
      <c r="B4860" s="325"/>
      <c r="J4860" s="4"/>
      <c r="K4860" s="173"/>
    </row>
    <row r="4861" spans="1:11" x14ac:dyDescent="0.2">
      <c r="A4861" s="140"/>
      <c r="B4861" s="325"/>
      <c r="J4861" s="4"/>
      <c r="K4861" s="173"/>
    </row>
    <row r="4862" spans="1:11" x14ac:dyDescent="0.2">
      <c r="A4862" s="140"/>
      <c r="B4862" s="325"/>
      <c r="J4862" s="4"/>
      <c r="K4862" s="173"/>
    </row>
    <row r="4863" spans="1:11" x14ac:dyDescent="0.2">
      <c r="A4863" s="140"/>
      <c r="B4863" s="325"/>
      <c r="J4863" s="4"/>
      <c r="K4863" s="173"/>
    </row>
    <row r="4864" spans="1:11" x14ac:dyDescent="0.2">
      <c r="A4864" s="140"/>
      <c r="B4864" s="325"/>
      <c r="J4864" s="4"/>
      <c r="K4864" s="173"/>
    </row>
    <row r="4865" spans="1:11" x14ac:dyDescent="0.2">
      <c r="A4865" s="140"/>
      <c r="B4865" s="325"/>
      <c r="J4865" s="4"/>
      <c r="K4865" s="173"/>
    </row>
    <row r="4866" spans="1:11" x14ac:dyDescent="0.2">
      <c r="A4866" s="140"/>
      <c r="B4866" s="325"/>
      <c r="J4866" s="4"/>
      <c r="K4866" s="173"/>
    </row>
    <row r="4867" spans="1:11" x14ac:dyDescent="0.2">
      <c r="A4867" s="140"/>
      <c r="B4867" s="325"/>
      <c r="J4867" s="4"/>
      <c r="K4867" s="173"/>
    </row>
    <row r="4868" spans="1:11" x14ac:dyDescent="0.2">
      <c r="A4868" s="140"/>
      <c r="B4868" s="325"/>
      <c r="J4868" s="4"/>
      <c r="K4868" s="173"/>
    </row>
    <row r="4869" spans="1:11" x14ac:dyDescent="0.2">
      <c r="A4869" s="140"/>
      <c r="B4869" s="325"/>
      <c r="J4869" s="4"/>
      <c r="K4869" s="173"/>
    </row>
    <row r="4870" spans="1:11" x14ac:dyDescent="0.2">
      <c r="A4870" s="140"/>
      <c r="B4870" s="325"/>
      <c r="J4870" s="4"/>
      <c r="K4870" s="173"/>
    </row>
    <row r="4871" spans="1:11" x14ac:dyDescent="0.2">
      <c r="A4871" s="140"/>
      <c r="B4871" s="325"/>
      <c r="J4871" s="4"/>
      <c r="K4871" s="173"/>
    </row>
    <row r="4872" spans="1:11" x14ac:dyDescent="0.2">
      <c r="A4872" s="140"/>
      <c r="B4872" s="325"/>
      <c r="J4872" s="4"/>
      <c r="K4872" s="173"/>
    </row>
    <row r="4873" spans="1:11" x14ac:dyDescent="0.2">
      <c r="A4873" s="140"/>
      <c r="B4873" s="325"/>
      <c r="J4873" s="4"/>
      <c r="K4873" s="173"/>
    </row>
    <row r="4874" spans="1:11" x14ac:dyDescent="0.2">
      <c r="A4874" s="140"/>
      <c r="B4874" s="325"/>
      <c r="J4874" s="4"/>
      <c r="K4874" s="173"/>
    </row>
    <row r="4875" spans="1:11" x14ac:dyDescent="0.2">
      <c r="A4875" s="140"/>
      <c r="B4875" s="325"/>
      <c r="J4875" s="4"/>
      <c r="K4875" s="173"/>
    </row>
    <row r="4876" spans="1:11" x14ac:dyDescent="0.2">
      <c r="A4876" s="140"/>
      <c r="B4876" s="325"/>
      <c r="J4876" s="4"/>
      <c r="K4876" s="173"/>
    </row>
    <row r="4877" spans="1:11" x14ac:dyDescent="0.2">
      <c r="A4877" s="140"/>
      <c r="B4877" s="325"/>
      <c r="J4877" s="4"/>
      <c r="K4877" s="173"/>
    </row>
    <row r="4878" spans="1:11" x14ac:dyDescent="0.2">
      <c r="A4878" s="140"/>
      <c r="B4878" s="325"/>
      <c r="J4878" s="4"/>
      <c r="K4878" s="173"/>
    </row>
    <row r="4879" spans="1:11" x14ac:dyDescent="0.2">
      <c r="A4879" s="140"/>
      <c r="B4879" s="325"/>
      <c r="J4879" s="4"/>
      <c r="K4879" s="173"/>
    </row>
    <row r="4880" spans="1:11" x14ac:dyDescent="0.2">
      <c r="A4880" s="140"/>
      <c r="B4880" s="325"/>
      <c r="J4880" s="4"/>
      <c r="K4880" s="173"/>
    </row>
    <row r="4881" spans="1:11" x14ac:dyDescent="0.2">
      <c r="A4881" s="140"/>
      <c r="B4881" s="325"/>
      <c r="J4881" s="4"/>
      <c r="K4881" s="173"/>
    </row>
    <row r="4882" spans="1:11" x14ac:dyDescent="0.2">
      <c r="A4882" s="140"/>
      <c r="B4882" s="325"/>
      <c r="J4882" s="4"/>
      <c r="K4882" s="173"/>
    </row>
    <row r="4883" spans="1:11" x14ac:dyDescent="0.2">
      <c r="A4883" s="140"/>
      <c r="B4883" s="325"/>
      <c r="J4883" s="4"/>
      <c r="K4883" s="173"/>
    </row>
    <row r="4884" spans="1:11" x14ac:dyDescent="0.2">
      <c r="A4884" s="140"/>
      <c r="B4884" s="325"/>
      <c r="J4884" s="4"/>
      <c r="K4884" s="173"/>
    </row>
    <row r="4885" spans="1:11" x14ac:dyDescent="0.2">
      <c r="A4885" s="140"/>
      <c r="B4885" s="325"/>
      <c r="J4885" s="4"/>
      <c r="K4885" s="173"/>
    </row>
    <row r="4886" spans="1:11" x14ac:dyDescent="0.2">
      <c r="A4886" s="140"/>
      <c r="B4886" s="325"/>
      <c r="J4886" s="4"/>
      <c r="K4886" s="173"/>
    </row>
    <row r="4887" spans="1:11" x14ac:dyDescent="0.2">
      <c r="A4887" s="140"/>
      <c r="B4887" s="325"/>
      <c r="J4887" s="4"/>
      <c r="K4887" s="173"/>
    </row>
    <row r="4888" spans="1:11" x14ac:dyDescent="0.2">
      <c r="A4888" s="140"/>
      <c r="B4888" s="325"/>
      <c r="J4888" s="4"/>
      <c r="K4888" s="173"/>
    </row>
    <row r="4889" spans="1:11" x14ac:dyDescent="0.2">
      <c r="A4889" s="140"/>
      <c r="B4889" s="325"/>
      <c r="J4889" s="4"/>
      <c r="K4889" s="173"/>
    </row>
    <row r="4890" spans="1:11" x14ac:dyDescent="0.2">
      <c r="A4890" s="140"/>
      <c r="B4890" s="325"/>
      <c r="J4890" s="4"/>
      <c r="K4890" s="173"/>
    </row>
    <row r="4891" spans="1:11" x14ac:dyDescent="0.2">
      <c r="A4891" s="140"/>
      <c r="B4891" s="325"/>
      <c r="J4891" s="4"/>
      <c r="K4891" s="173"/>
    </row>
    <row r="4892" spans="1:11" x14ac:dyDescent="0.2">
      <c r="A4892" s="140"/>
      <c r="B4892" s="325"/>
      <c r="J4892" s="4"/>
      <c r="K4892" s="173"/>
    </row>
    <row r="4893" spans="1:11" x14ac:dyDescent="0.2">
      <c r="A4893" s="140"/>
      <c r="B4893" s="325"/>
      <c r="J4893" s="4"/>
      <c r="K4893" s="173"/>
    </row>
    <row r="4894" spans="1:11" x14ac:dyDescent="0.2">
      <c r="A4894" s="140"/>
      <c r="B4894" s="325"/>
      <c r="J4894" s="4"/>
      <c r="K4894" s="173"/>
    </row>
    <row r="4895" spans="1:11" x14ac:dyDescent="0.2">
      <c r="A4895" s="140"/>
      <c r="B4895" s="325"/>
      <c r="J4895" s="4"/>
      <c r="K4895" s="173"/>
    </row>
    <row r="4896" spans="1:11" x14ac:dyDescent="0.2">
      <c r="A4896" s="140"/>
      <c r="B4896" s="325"/>
      <c r="J4896" s="4"/>
      <c r="K4896" s="173"/>
    </row>
    <row r="4897" spans="1:11" x14ac:dyDescent="0.2">
      <c r="A4897" s="140"/>
      <c r="B4897" s="325"/>
      <c r="J4897" s="4"/>
      <c r="K4897" s="173"/>
    </row>
    <row r="4898" spans="1:11" x14ac:dyDescent="0.2">
      <c r="A4898" s="140"/>
      <c r="B4898" s="325"/>
      <c r="J4898" s="4"/>
      <c r="K4898" s="173"/>
    </row>
    <row r="4899" spans="1:11" x14ac:dyDescent="0.2">
      <c r="A4899" s="140"/>
      <c r="B4899" s="325"/>
      <c r="J4899" s="4"/>
      <c r="K4899" s="173"/>
    </row>
    <row r="4900" spans="1:11" x14ac:dyDescent="0.2">
      <c r="A4900" s="140"/>
      <c r="B4900" s="325"/>
      <c r="J4900" s="4"/>
      <c r="K4900" s="173"/>
    </row>
    <row r="4901" spans="1:11" x14ac:dyDescent="0.2">
      <c r="A4901" s="140"/>
      <c r="B4901" s="325"/>
      <c r="J4901" s="4"/>
      <c r="K4901" s="173"/>
    </row>
    <row r="4902" spans="1:11" x14ac:dyDescent="0.2">
      <c r="A4902" s="140"/>
      <c r="B4902" s="325"/>
      <c r="J4902" s="4"/>
      <c r="K4902" s="173"/>
    </row>
    <row r="4903" spans="1:11" x14ac:dyDescent="0.2">
      <c r="A4903" s="140"/>
      <c r="B4903" s="325"/>
      <c r="J4903" s="4"/>
      <c r="K4903" s="173"/>
    </row>
    <row r="4904" spans="1:11" x14ac:dyDescent="0.2">
      <c r="A4904" s="140"/>
      <c r="B4904" s="325"/>
      <c r="J4904" s="4"/>
      <c r="K4904" s="173"/>
    </row>
    <row r="4905" spans="1:11" x14ac:dyDescent="0.2">
      <c r="A4905" s="140"/>
      <c r="B4905" s="325"/>
      <c r="J4905" s="4"/>
      <c r="K4905" s="173"/>
    </row>
    <row r="4906" spans="1:11" x14ac:dyDescent="0.2">
      <c r="A4906" s="140"/>
      <c r="B4906" s="325"/>
      <c r="J4906" s="4"/>
      <c r="K4906" s="173"/>
    </row>
    <row r="4907" spans="1:11" x14ac:dyDescent="0.2">
      <c r="A4907" s="140"/>
      <c r="B4907" s="325"/>
      <c r="J4907" s="4"/>
      <c r="K4907" s="173"/>
    </row>
    <row r="4908" spans="1:11" x14ac:dyDescent="0.2">
      <c r="A4908" s="140"/>
      <c r="B4908" s="325"/>
      <c r="J4908" s="4"/>
      <c r="K4908" s="173"/>
    </row>
    <row r="4909" spans="1:11" x14ac:dyDescent="0.2">
      <c r="A4909" s="140"/>
      <c r="B4909" s="325"/>
      <c r="J4909" s="4"/>
      <c r="K4909" s="173"/>
    </row>
    <row r="4910" spans="1:11" x14ac:dyDescent="0.2">
      <c r="A4910" s="140"/>
      <c r="B4910" s="325"/>
      <c r="J4910" s="4"/>
      <c r="K4910" s="173"/>
    </row>
    <row r="4911" spans="1:11" x14ac:dyDescent="0.2">
      <c r="A4911" s="140"/>
      <c r="B4911" s="325"/>
      <c r="J4911" s="4"/>
      <c r="K4911" s="173"/>
    </row>
    <row r="4912" spans="1:11" x14ac:dyDescent="0.2">
      <c r="A4912" s="140"/>
      <c r="B4912" s="325"/>
      <c r="J4912" s="4"/>
      <c r="K4912" s="173"/>
    </row>
    <row r="4913" spans="1:11" x14ac:dyDescent="0.2">
      <c r="A4913" s="140"/>
      <c r="B4913" s="325"/>
      <c r="J4913" s="4"/>
      <c r="K4913" s="173"/>
    </row>
    <row r="4914" spans="1:11" x14ac:dyDescent="0.2">
      <c r="A4914" s="140"/>
      <c r="B4914" s="325"/>
      <c r="J4914" s="4"/>
      <c r="K4914" s="173"/>
    </row>
    <row r="4915" spans="1:11" x14ac:dyDescent="0.2">
      <c r="A4915" s="140"/>
      <c r="B4915" s="325"/>
      <c r="J4915" s="4"/>
      <c r="K4915" s="173"/>
    </row>
    <row r="4916" spans="1:11" x14ac:dyDescent="0.2">
      <c r="A4916" s="140"/>
      <c r="B4916" s="325"/>
      <c r="J4916" s="4"/>
      <c r="K4916" s="173"/>
    </row>
    <row r="4917" spans="1:11" x14ac:dyDescent="0.2">
      <c r="A4917" s="140"/>
      <c r="B4917" s="325"/>
      <c r="J4917" s="4"/>
      <c r="K4917" s="173"/>
    </row>
    <row r="4918" spans="1:11" x14ac:dyDescent="0.2">
      <c r="A4918" s="140"/>
      <c r="B4918" s="325"/>
      <c r="J4918" s="4"/>
      <c r="K4918" s="173"/>
    </row>
    <row r="4919" spans="1:11" x14ac:dyDescent="0.2">
      <c r="A4919" s="140"/>
      <c r="B4919" s="325"/>
      <c r="J4919" s="4"/>
      <c r="K4919" s="173"/>
    </row>
    <row r="4920" spans="1:11" x14ac:dyDescent="0.2">
      <c r="A4920" s="140"/>
      <c r="B4920" s="325"/>
      <c r="J4920" s="4"/>
      <c r="K4920" s="173"/>
    </row>
    <row r="4921" spans="1:11" x14ac:dyDescent="0.2">
      <c r="A4921" s="140"/>
      <c r="B4921" s="325"/>
      <c r="J4921" s="4"/>
      <c r="K4921" s="173"/>
    </row>
    <row r="4922" spans="1:11" x14ac:dyDescent="0.2">
      <c r="A4922" s="140"/>
      <c r="B4922" s="325"/>
      <c r="J4922" s="4"/>
      <c r="K4922" s="173"/>
    </row>
    <row r="4923" spans="1:11" x14ac:dyDescent="0.2">
      <c r="A4923" s="140"/>
      <c r="B4923" s="325"/>
      <c r="J4923" s="4"/>
      <c r="K4923" s="173"/>
    </row>
    <row r="4924" spans="1:11" x14ac:dyDescent="0.2">
      <c r="A4924" s="140"/>
      <c r="B4924" s="325"/>
      <c r="J4924" s="4"/>
      <c r="K4924" s="173"/>
    </row>
    <row r="4925" spans="1:11" x14ac:dyDescent="0.2">
      <c r="A4925" s="140"/>
      <c r="B4925" s="325"/>
      <c r="J4925" s="4"/>
      <c r="K4925" s="173"/>
    </row>
    <row r="4926" spans="1:11" x14ac:dyDescent="0.2">
      <c r="A4926" s="140"/>
      <c r="B4926" s="325"/>
      <c r="J4926" s="4"/>
      <c r="K4926" s="173"/>
    </row>
    <row r="4927" spans="1:11" x14ac:dyDescent="0.2">
      <c r="A4927" s="140"/>
      <c r="B4927" s="325"/>
      <c r="J4927" s="4"/>
      <c r="K4927" s="173"/>
    </row>
    <row r="4928" spans="1:11" x14ac:dyDescent="0.2">
      <c r="A4928" s="140"/>
      <c r="B4928" s="325"/>
      <c r="J4928" s="4"/>
      <c r="K4928" s="173"/>
    </row>
    <row r="4929" spans="1:11" x14ac:dyDescent="0.2">
      <c r="A4929" s="140"/>
      <c r="B4929" s="325"/>
      <c r="J4929" s="4"/>
      <c r="K4929" s="173"/>
    </row>
    <row r="4930" spans="1:11" x14ac:dyDescent="0.2">
      <c r="A4930" s="140"/>
      <c r="B4930" s="325"/>
      <c r="J4930" s="4"/>
      <c r="K4930" s="173"/>
    </row>
    <row r="4931" spans="1:11" x14ac:dyDescent="0.2">
      <c r="A4931" s="140"/>
      <c r="B4931" s="325"/>
      <c r="J4931" s="4"/>
      <c r="K4931" s="173"/>
    </row>
    <row r="4932" spans="1:11" x14ac:dyDescent="0.2">
      <c r="A4932" s="140"/>
      <c r="B4932" s="325"/>
      <c r="J4932" s="4"/>
      <c r="K4932" s="173"/>
    </row>
    <row r="4933" spans="1:11" x14ac:dyDescent="0.2">
      <c r="A4933" s="140"/>
      <c r="B4933" s="325"/>
      <c r="J4933" s="4"/>
      <c r="K4933" s="173"/>
    </row>
    <row r="4934" spans="1:11" x14ac:dyDescent="0.2">
      <c r="A4934" s="140"/>
      <c r="B4934" s="325"/>
      <c r="J4934" s="4"/>
      <c r="K4934" s="173"/>
    </row>
    <row r="4935" spans="1:11" x14ac:dyDescent="0.2">
      <c r="A4935" s="140"/>
      <c r="B4935" s="325"/>
      <c r="J4935" s="4"/>
      <c r="K4935" s="173"/>
    </row>
    <row r="4936" spans="1:11" x14ac:dyDescent="0.2">
      <c r="A4936" s="140"/>
      <c r="B4936" s="325"/>
      <c r="J4936" s="4"/>
      <c r="K4936" s="173"/>
    </row>
    <row r="4937" spans="1:11" x14ac:dyDescent="0.2">
      <c r="A4937" s="140"/>
      <c r="B4937" s="325"/>
      <c r="J4937" s="4"/>
      <c r="K4937" s="173"/>
    </row>
    <row r="4938" spans="1:11" x14ac:dyDescent="0.2">
      <c r="A4938" s="140"/>
      <c r="B4938" s="325"/>
      <c r="J4938" s="4"/>
      <c r="K4938" s="173"/>
    </row>
    <row r="4939" spans="1:11" x14ac:dyDescent="0.2">
      <c r="A4939" s="140"/>
      <c r="B4939" s="325"/>
      <c r="J4939" s="4"/>
      <c r="K4939" s="173"/>
    </row>
    <row r="4940" spans="1:11" x14ac:dyDescent="0.2">
      <c r="A4940" s="140"/>
      <c r="B4940" s="325"/>
      <c r="J4940" s="4"/>
      <c r="K4940" s="173"/>
    </row>
    <row r="4941" spans="1:11" x14ac:dyDescent="0.2">
      <c r="A4941" s="140"/>
      <c r="B4941" s="325"/>
      <c r="J4941" s="4"/>
      <c r="K4941" s="173"/>
    </row>
    <row r="4942" spans="1:11" x14ac:dyDescent="0.2">
      <c r="A4942" s="140"/>
      <c r="B4942" s="325"/>
      <c r="J4942" s="4"/>
      <c r="K4942" s="173"/>
    </row>
    <row r="4943" spans="1:11" x14ac:dyDescent="0.2">
      <c r="A4943" s="140"/>
      <c r="B4943" s="325"/>
      <c r="J4943" s="4"/>
      <c r="K4943" s="173"/>
    </row>
    <row r="4944" spans="1:11" x14ac:dyDescent="0.2">
      <c r="A4944" s="140"/>
      <c r="B4944" s="325"/>
      <c r="J4944" s="4"/>
      <c r="K4944" s="173"/>
    </row>
    <row r="4945" spans="1:11" x14ac:dyDescent="0.2">
      <c r="A4945" s="140"/>
      <c r="B4945" s="325"/>
      <c r="J4945" s="4"/>
      <c r="K4945" s="173"/>
    </row>
    <row r="4946" spans="1:11" x14ac:dyDescent="0.2">
      <c r="A4946" s="140"/>
      <c r="B4946" s="325"/>
      <c r="J4946" s="4"/>
      <c r="K4946" s="173"/>
    </row>
    <row r="4947" spans="1:11" x14ac:dyDescent="0.2">
      <c r="A4947" s="140"/>
      <c r="B4947" s="325"/>
      <c r="J4947" s="4"/>
      <c r="K4947" s="173"/>
    </row>
    <row r="4948" spans="1:11" x14ac:dyDescent="0.2">
      <c r="A4948" s="140"/>
      <c r="B4948" s="325"/>
      <c r="J4948" s="4"/>
      <c r="K4948" s="173"/>
    </row>
    <row r="4949" spans="1:11" x14ac:dyDescent="0.2">
      <c r="A4949" s="140"/>
      <c r="B4949" s="325"/>
      <c r="J4949" s="4"/>
      <c r="K4949" s="173"/>
    </row>
    <row r="4950" spans="1:11" x14ac:dyDescent="0.2">
      <c r="A4950" s="140"/>
      <c r="B4950" s="325"/>
      <c r="J4950" s="4"/>
      <c r="K4950" s="173"/>
    </row>
    <row r="4951" spans="1:11" x14ac:dyDescent="0.2">
      <c r="A4951" s="140"/>
      <c r="B4951" s="325"/>
      <c r="J4951" s="4"/>
      <c r="K4951" s="173"/>
    </row>
    <row r="4952" spans="1:11" x14ac:dyDescent="0.2">
      <c r="A4952" s="140"/>
      <c r="B4952" s="325"/>
      <c r="J4952" s="4"/>
      <c r="K4952" s="173"/>
    </row>
    <row r="4953" spans="1:11" x14ac:dyDescent="0.2">
      <c r="A4953" s="140"/>
      <c r="B4953" s="325"/>
      <c r="J4953" s="4"/>
      <c r="K4953" s="173"/>
    </row>
    <row r="4954" spans="1:11" x14ac:dyDescent="0.2">
      <c r="A4954" s="140"/>
      <c r="B4954" s="325"/>
      <c r="J4954" s="4"/>
      <c r="K4954" s="173"/>
    </row>
    <row r="4955" spans="1:11" x14ac:dyDescent="0.2">
      <c r="A4955" s="140"/>
      <c r="B4955" s="325"/>
      <c r="J4955" s="4"/>
      <c r="K4955" s="173"/>
    </row>
    <row r="4956" spans="1:11" x14ac:dyDescent="0.2">
      <c r="A4956" s="140"/>
      <c r="B4956" s="325"/>
      <c r="J4956" s="4"/>
      <c r="K4956" s="173"/>
    </row>
    <row r="4957" spans="1:11" x14ac:dyDescent="0.2">
      <c r="A4957" s="140"/>
      <c r="B4957" s="325"/>
      <c r="J4957" s="4"/>
      <c r="K4957" s="173"/>
    </row>
    <row r="4958" spans="1:11" x14ac:dyDescent="0.2">
      <c r="A4958" s="140"/>
      <c r="B4958" s="325"/>
      <c r="J4958" s="4"/>
      <c r="K4958" s="173"/>
    </row>
    <row r="4959" spans="1:11" x14ac:dyDescent="0.2">
      <c r="A4959" s="140"/>
      <c r="B4959" s="325"/>
      <c r="J4959" s="4"/>
      <c r="K4959" s="173"/>
    </row>
    <row r="4960" spans="1:11" x14ac:dyDescent="0.2">
      <c r="A4960" s="140"/>
      <c r="B4960" s="325"/>
      <c r="J4960" s="4"/>
      <c r="K4960" s="173"/>
    </row>
    <row r="4961" spans="1:11" x14ac:dyDescent="0.2">
      <c r="A4961" s="140"/>
      <c r="B4961" s="325"/>
      <c r="J4961" s="4"/>
      <c r="K4961" s="173"/>
    </row>
    <row r="4962" spans="1:11" x14ac:dyDescent="0.2">
      <c r="A4962" s="140"/>
      <c r="B4962" s="325"/>
      <c r="J4962" s="4"/>
      <c r="K4962" s="173"/>
    </row>
    <row r="4963" spans="1:11" x14ac:dyDescent="0.2">
      <c r="A4963" s="140"/>
      <c r="B4963" s="325"/>
      <c r="J4963" s="4"/>
      <c r="K4963" s="173"/>
    </row>
    <row r="4964" spans="1:11" x14ac:dyDescent="0.2">
      <c r="A4964" s="140"/>
      <c r="B4964" s="325"/>
      <c r="J4964" s="4"/>
      <c r="K4964" s="173"/>
    </row>
    <row r="4965" spans="1:11" x14ac:dyDescent="0.2">
      <c r="A4965" s="140"/>
      <c r="B4965" s="325"/>
      <c r="J4965" s="4"/>
      <c r="K4965" s="173"/>
    </row>
    <row r="4966" spans="1:11" x14ac:dyDescent="0.2">
      <c r="A4966" s="140"/>
      <c r="B4966" s="325"/>
      <c r="J4966" s="4"/>
      <c r="K4966" s="173"/>
    </row>
    <row r="4967" spans="1:11" x14ac:dyDescent="0.2">
      <c r="A4967" s="140"/>
      <c r="B4967" s="325"/>
      <c r="J4967" s="4"/>
      <c r="K4967" s="173"/>
    </row>
    <row r="4968" spans="1:11" x14ac:dyDescent="0.2">
      <c r="A4968" s="140"/>
      <c r="B4968" s="325"/>
      <c r="J4968" s="4"/>
      <c r="K4968" s="173"/>
    </row>
    <row r="4969" spans="1:11" x14ac:dyDescent="0.2">
      <c r="A4969" s="140"/>
      <c r="B4969" s="325"/>
      <c r="J4969" s="4"/>
      <c r="K4969" s="173"/>
    </row>
    <row r="4970" spans="1:11" x14ac:dyDescent="0.2">
      <c r="A4970" s="140"/>
      <c r="B4970" s="325"/>
      <c r="J4970" s="4"/>
      <c r="K4970" s="173"/>
    </row>
    <row r="4971" spans="1:11" x14ac:dyDescent="0.2">
      <c r="A4971" s="140"/>
      <c r="B4971" s="325"/>
      <c r="J4971" s="4"/>
      <c r="K4971" s="173"/>
    </row>
    <row r="4972" spans="1:11" x14ac:dyDescent="0.2">
      <c r="A4972" s="140"/>
      <c r="B4972" s="325"/>
      <c r="J4972" s="4"/>
      <c r="K4972" s="173"/>
    </row>
    <row r="4973" spans="1:11" x14ac:dyDescent="0.2">
      <c r="A4973" s="140"/>
      <c r="B4973" s="325"/>
      <c r="J4973" s="4"/>
      <c r="K4973" s="173"/>
    </row>
    <row r="4974" spans="1:11" x14ac:dyDescent="0.2">
      <c r="A4974" s="140"/>
      <c r="B4974" s="325"/>
      <c r="J4974" s="4"/>
      <c r="K4974" s="173"/>
    </row>
    <row r="4975" spans="1:11" x14ac:dyDescent="0.2">
      <c r="A4975" s="140"/>
      <c r="B4975" s="325"/>
      <c r="J4975" s="4"/>
      <c r="K4975" s="173"/>
    </row>
    <row r="4976" spans="1:11" x14ac:dyDescent="0.2">
      <c r="A4976" s="140"/>
      <c r="B4976" s="325"/>
      <c r="J4976" s="4"/>
      <c r="K4976" s="173"/>
    </row>
    <row r="4977" spans="1:11" x14ac:dyDescent="0.2">
      <c r="A4977" s="140"/>
      <c r="B4977" s="325"/>
      <c r="J4977" s="4"/>
      <c r="K4977" s="173"/>
    </row>
    <row r="4978" spans="1:11" x14ac:dyDescent="0.2">
      <c r="A4978" s="140"/>
      <c r="B4978" s="325"/>
      <c r="J4978" s="4"/>
      <c r="K4978" s="173"/>
    </row>
    <row r="4979" spans="1:11" x14ac:dyDescent="0.2">
      <c r="A4979" s="140"/>
      <c r="B4979" s="325"/>
      <c r="J4979" s="4"/>
      <c r="K4979" s="173"/>
    </row>
    <row r="4980" spans="1:11" x14ac:dyDescent="0.2">
      <c r="A4980" s="140"/>
      <c r="B4980" s="325"/>
      <c r="J4980" s="4"/>
      <c r="K4980" s="173"/>
    </row>
    <row r="4981" spans="1:11" x14ac:dyDescent="0.2">
      <c r="A4981" s="140"/>
      <c r="B4981" s="325"/>
      <c r="J4981" s="4"/>
      <c r="K4981" s="173"/>
    </row>
    <row r="4982" spans="1:11" x14ac:dyDescent="0.2">
      <c r="A4982" s="140"/>
      <c r="B4982" s="325"/>
      <c r="J4982" s="4"/>
      <c r="K4982" s="173"/>
    </row>
    <row r="4983" spans="1:11" x14ac:dyDescent="0.2">
      <c r="A4983" s="140"/>
      <c r="B4983" s="325"/>
      <c r="J4983" s="4"/>
      <c r="K4983" s="173"/>
    </row>
    <row r="4984" spans="1:11" x14ac:dyDescent="0.2">
      <c r="A4984" s="140"/>
      <c r="B4984" s="325"/>
      <c r="J4984" s="4"/>
      <c r="K4984" s="173"/>
    </row>
    <row r="4985" spans="1:11" x14ac:dyDescent="0.2">
      <c r="A4985" s="140"/>
      <c r="B4985" s="325"/>
      <c r="J4985" s="4"/>
      <c r="K4985" s="173"/>
    </row>
    <row r="4986" spans="1:11" x14ac:dyDescent="0.2">
      <c r="A4986" s="140"/>
      <c r="B4986" s="325"/>
      <c r="J4986" s="4"/>
      <c r="K4986" s="173"/>
    </row>
    <row r="4987" spans="1:11" x14ac:dyDescent="0.2">
      <c r="A4987" s="140"/>
      <c r="B4987" s="325"/>
      <c r="J4987" s="4"/>
      <c r="K4987" s="173"/>
    </row>
    <row r="4988" spans="1:11" x14ac:dyDescent="0.2">
      <c r="A4988" s="140"/>
      <c r="B4988" s="325"/>
      <c r="J4988" s="4"/>
      <c r="K4988" s="173"/>
    </row>
    <row r="4989" spans="1:11" x14ac:dyDescent="0.2">
      <c r="A4989" s="140"/>
      <c r="B4989" s="325"/>
      <c r="J4989" s="4"/>
      <c r="K4989" s="173"/>
    </row>
    <row r="4990" spans="1:11" x14ac:dyDescent="0.2">
      <c r="A4990" s="140"/>
      <c r="B4990" s="325"/>
      <c r="J4990" s="4"/>
      <c r="K4990" s="173"/>
    </row>
    <row r="4991" spans="1:11" x14ac:dyDescent="0.2">
      <c r="A4991" s="140"/>
      <c r="B4991" s="325"/>
      <c r="J4991" s="4"/>
      <c r="K4991" s="173"/>
    </row>
    <row r="4992" spans="1:11" x14ac:dyDescent="0.2">
      <c r="A4992" s="140"/>
      <c r="B4992" s="325"/>
      <c r="J4992" s="4"/>
      <c r="K4992" s="173"/>
    </row>
    <row r="4993" spans="1:11" x14ac:dyDescent="0.2">
      <c r="A4993" s="140"/>
      <c r="B4993" s="325"/>
      <c r="J4993" s="4"/>
      <c r="K4993" s="173"/>
    </row>
    <row r="4994" spans="1:11" x14ac:dyDescent="0.2">
      <c r="A4994" s="140"/>
      <c r="B4994" s="325"/>
      <c r="J4994" s="4"/>
      <c r="K4994" s="173"/>
    </row>
    <row r="4995" spans="1:11" x14ac:dyDescent="0.2">
      <c r="A4995" s="140"/>
      <c r="B4995" s="325"/>
      <c r="J4995" s="4"/>
      <c r="K4995" s="173"/>
    </row>
    <row r="4996" spans="1:11" x14ac:dyDescent="0.2">
      <c r="A4996" s="140"/>
      <c r="B4996" s="325"/>
      <c r="J4996" s="4"/>
      <c r="K4996" s="173"/>
    </row>
    <row r="4997" spans="1:11" x14ac:dyDescent="0.2">
      <c r="A4997" s="140"/>
      <c r="B4997" s="325"/>
      <c r="J4997" s="4"/>
      <c r="K4997" s="173"/>
    </row>
    <row r="4998" spans="1:11" x14ac:dyDescent="0.2">
      <c r="A4998" s="140"/>
      <c r="B4998" s="325"/>
      <c r="J4998" s="4"/>
      <c r="K4998" s="173"/>
    </row>
    <row r="4999" spans="1:11" x14ac:dyDescent="0.2">
      <c r="A4999" s="140"/>
      <c r="B4999" s="325"/>
      <c r="J4999" s="4"/>
      <c r="K4999" s="173"/>
    </row>
    <row r="5000" spans="1:11" x14ac:dyDescent="0.2">
      <c r="A5000" s="140"/>
      <c r="B5000" s="325"/>
      <c r="J5000" s="4"/>
      <c r="K5000" s="173"/>
    </row>
    <row r="5001" spans="1:11" x14ac:dyDescent="0.2">
      <c r="A5001" s="140"/>
      <c r="B5001" s="325"/>
      <c r="J5001" s="4"/>
      <c r="K5001" s="173"/>
    </row>
    <row r="5002" spans="1:11" x14ac:dyDescent="0.2">
      <c r="A5002" s="140"/>
      <c r="B5002" s="325"/>
      <c r="J5002" s="4"/>
      <c r="K5002" s="173"/>
    </row>
    <row r="5003" spans="1:11" x14ac:dyDescent="0.2">
      <c r="A5003" s="140"/>
      <c r="B5003" s="325"/>
      <c r="J5003" s="4"/>
      <c r="K5003" s="173"/>
    </row>
    <row r="5004" spans="1:11" x14ac:dyDescent="0.2">
      <c r="A5004" s="140"/>
      <c r="B5004" s="325"/>
      <c r="J5004" s="4"/>
      <c r="K5004" s="173"/>
    </row>
    <row r="5005" spans="1:11" x14ac:dyDescent="0.2">
      <c r="A5005" s="140"/>
      <c r="B5005" s="325"/>
      <c r="J5005" s="4"/>
      <c r="K5005" s="173"/>
    </row>
    <row r="5006" spans="1:11" x14ac:dyDescent="0.2">
      <c r="A5006" s="140"/>
      <c r="B5006" s="325"/>
      <c r="J5006" s="4"/>
      <c r="K5006" s="173"/>
    </row>
    <row r="5007" spans="1:11" x14ac:dyDescent="0.2">
      <c r="A5007" s="140"/>
      <c r="B5007" s="325"/>
      <c r="J5007" s="4"/>
      <c r="K5007" s="173"/>
    </row>
    <row r="5008" spans="1:11" x14ac:dyDescent="0.2">
      <c r="A5008" s="140"/>
      <c r="B5008" s="325"/>
      <c r="J5008" s="4"/>
      <c r="K5008" s="173"/>
    </row>
    <row r="5009" spans="1:11" x14ac:dyDescent="0.2">
      <c r="A5009" s="140"/>
      <c r="B5009" s="325"/>
      <c r="J5009" s="4"/>
      <c r="K5009" s="173"/>
    </row>
    <row r="5010" spans="1:11" x14ac:dyDescent="0.2">
      <c r="A5010" s="140"/>
      <c r="B5010" s="325"/>
      <c r="J5010" s="4"/>
      <c r="K5010" s="173"/>
    </row>
    <row r="5011" spans="1:11" x14ac:dyDescent="0.2">
      <c r="A5011" s="140"/>
      <c r="B5011" s="325"/>
      <c r="J5011" s="4"/>
      <c r="K5011" s="173"/>
    </row>
    <row r="5012" spans="1:11" x14ac:dyDescent="0.2">
      <c r="A5012" s="140"/>
      <c r="B5012" s="325"/>
      <c r="J5012" s="4"/>
      <c r="K5012" s="173"/>
    </row>
    <row r="5013" spans="1:11" x14ac:dyDescent="0.2">
      <c r="A5013" s="140"/>
      <c r="B5013" s="325"/>
      <c r="J5013" s="4"/>
      <c r="K5013" s="173"/>
    </row>
    <row r="5014" spans="1:11" x14ac:dyDescent="0.2">
      <c r="A5014" s="140"/>
      <c r="B5014" s="325"/>
      <c r="J5014" s="4"/>
      <c r="K5014" s="173"/>
    </row>
    <row r="5015" spans="1:11" x14ac:dyDescent="0.2">
      <c r="A5015" s="140"/>
      <c r="B5015" s="325"/>
      <c r="J5015" s="4"/>
      <c r="K5015" s="173"/>
    </row>
    <row r="5016" spans="1:11" x14ac:dyDescent="0.2">
      <c r="A5016" s="140"/>
      <c r="B5016" s="325"/>
      <c r="J5016" s="4"/>
      <c r="K5016" s="173"/>
    </row>
    <row r="5017" spans="1:11" x14ac:dyDescent="0.2">
      <c r="A5017" s="140"/>
      <c r="B5017" s="325"/>
      <c r="J5017" s="4"/>
      <c r="K5017" s="173"/>
    </row>
    <row r="5018" spans="1:11" x14ac:dyDescent="0.2">
      <c r="A5018" s="140"/>
      <c r="B5018" s="325"/>
      <c r="J5018" s="4"/>
      <c r="K5018" s="173"/>
    </row>
    <row r="5019" spans="1:11" x14ac:dyDescent="0.2">
      <c r="A5019" s="140"/>
      <c r="B5019" s="325"/>
      <c r="J5019" s="4"/>
      <c r="K5019" s="173"/>
    </row>
    <row r="5020" spans="1:11" x14ac:dyDescent="0.2">
      <c r="A5020" s="140"/>
      <c r="B5020" s="325"/>
      <c r="J5020" s="4"/>
      <c r="K5020" s="173"/>
    </row>
    <row r="5021" spans="1:11" x14ac:dyDescent="0.2">
      <c r="A5021" s="140"/>
      <c r="B5021" s="325"/>
      <c r="J5021" s="4"/>
      <c r="K5021" s="173"/>
    </row>
    <row r="5022" spans="1:11" x14ac:dyDescent="0.2">
      <c r="A5022" s="140"/>
      <c r="B5022" s="325"/>
      <c r="J5022" s="4"/>
      <c r="K5022" s="173"/>
    </row>
    <row r="5023" spans="1:11" x14ac:dyDescent="0.2">
      <c r="A5023" s="140"/>
      <c r="B5023" s="325"/>
      <c r="J5023" s="4"/>
      <c r="K5023" s="173"/>
    </row>
    <row r="5024" spans="1:11" x14ac:dyDescent="0.2">
      <c r="A5024" s="140"/>
      <c r="B5024" s="325"/>
      <c r="J5024" s="4"/>
      <c r="K5024" s="173"/>
    </row>
    <row r="5025" spans="1:11" x14ac:dyDescent="0.2">
      <c r="A5025" s="140"/>
      <c r="B5025" s="325"/>
      <c r="J5025" s="4"/>
      <c r="K5025" s="173"/>
    </row>
    <row r="5026" spans="1:11" x14ac:dyDescent="0.2">
      <c r="A5026" s="140"/>
      <c r="B5026" s="325"/>
      <c r="J5026" s="4"/>
      <c r="K5026" s="173"/>
    </row>
    <row r="5027" spans="1:11" x14ac:dyDescent="0.2">
      <c r="A5027" s="140"/>
      <c r="B5027" s="325"/>
      <c r="J5027" s="4"/>
      <c r="K5027" s="173"/>
    </row>
    <row r="5028" spans="1:11" x14ac:dyDescent="0.2">
      <c r="A5028" s="140"/>
      <c r="B5028" s="325"/>
      <c r="J5028" s="4"/>
      <c r="K5028" s="173"/>
    </row>
    <row r="5029" spans="1:11" x14ac:dyDescent="0.2">
      <c r="A5029" s="140"/>
      <c r="B5029" s="325"/>
      <c r="J5029" s="4"/>
      <c r="K5029" s="173"/>
    </row>
    <row r="5030" spans="1:11" x14ac:dyDescent="0.2">
      <c r="A5030" s="140"/>
      <c r="B5030" s="325"/>
      <c r="J5030" s="4"/>
      <c r="K5030" s="173"/>
    </row>
    <row r="5031" spans="1:11" x14ac:dyDescent="0.2">
      <c r="A5031" s="140"/>
      <c r="B5031" s="325"/>
      <c r="J5031" s="4"/>
      <c r="K5031" s="173"/>
    </row>
    <row r="5032" spans="1:11" x14ac:dyDescent="0.2">
      <c r="A5032" s="140"/>
      <c r="B5032" s="325"/>
      <c r="J5032" s="4"/>
      <c r="K5032" s="173"/>
    </row>
    <row r="5033" spans="1:11" x14ac:dyDescent="0.2">
      <c r="A5033" s="140"/>
      <c r="B5033" s="325"/>
      <c r="J5033" s="4"/>
      <c r="K5033" s="173"/>
    </row>
    <row r="5034" spans="1:11" x14ac:dyDescent="0.2">
      <c r="A5034" s="140"/>
      <c r="B5034" s="325"/>
      <c r="J5034" s="4"/>
      <c r="K5034" s="173"/>
    </row>
    <row r="5035" spans="1:11" x14ac:dyDescent="0.2">
      <c r="A5035" s="140"/>
      <c r="B5035" s="325"/>
      <c r="J5035" s="4"/>
      <c r="K5035" s="173"/>
    </row>
    <row r="5036" spans="1:11" x14ac:dyDescent="0.2">
      <c r="A5036" s="140"/>
      <c r="B5036" s="325"/>
      <c r="J5036" s="4"/>
      <c r="K5036" s="173"/>
    </row>
    <row r="5037" spans="1:11" x14ac:dyDescent="0.2">
      <c r="A5037" s="140"/>
      <c r="B5037" s="325"/>
      <c r="J5037" s="4"/>
      <c r="K5037" s="173"/>
    </row>
    <row r="5038" spans="1:11" x14ac:dyDescent="0.2">
      <c r="A5038" s="140"/>
      <c r="B5038" s="325"/>
      <c r="J5038" s="4"/>
      <c r="K5038" s="173"/>
    </row>
    <row r="5039" spans="1:11" x14ac:dyDescent="0.2">
      <c r="A5039" s="140"/>
      <c r="B5039" s="325"/>
      <c r="J5039" s="4"/>
      <c r="K5039" s="173"/>
    </row>
    <row r="5040" spans="1:11" x14ac:dyDescent="0.2">
      <c r="A5040" s="140"/>
      <c r="B5040" s="325"/>
      <c r="J5040" s="4"/>
      <c r="K5040" s="173"/>
    </row>
    <row r="5041" spans="1:11" x14ac:dyDescent="0.2">
      <c r="A5041" s="140"/>
      <c r="B5041" s="325"/>
      <c r="J5041" s="4"/>
      <c r="K5041" s="173"/>
    </row>
    <row r="5042" spans="1:11" x14ac:dyDescent="0.2">
      <c r="A5042" s="140"/>
      <c r="B5042" s="325"/>
      <c r="J5042" s="4"/>
      <c r="K5042" s="173"/>
    </row>
    <row r="5043" spans="1:11" x14ac:dyDescent="0.2">
      <c r="A5043" s="140"/>
      <c r="B5043" s="325"/>
      <c r="J5043" s="4"/>
      <c r="K5043" s="173"/>
    </row>
    <row r="5044" spans="1:11" x14ac:dyDescent="0.2">
      <c r="A5044" s="140"/>
      <c r="B5044" s="325"/>
      <c r="J5044" s="4"/>
      <c r="K5044" s="173"/>
    </row>
    <row r="5045" spans="1:11" x14ac:dyDescent="0.2">
      <c r="A5045" s="140"/>
      <c r="B5045" s="325"/>
      <c r="J5045" s="4"/>
      <c r="K5045" s="173"/>
    </row>
    <row r="5046" spans="1:11" x14ac:dyDescent="0.2">
      <c r="A5046" s="140"/>
      <c r="B5046" s="325"/>
      <c r="J5046" s="4"/>
      <c r="K5046" s="173"/>
    </row>
    <row r="5047" spans="1:11" x14ac:dyDescent="0.2">
      <c r="A5047" s="140"/>
      <c r="B5047" s="325"/>
      <c r="J5047" s="4"/>
      <c r="K5047" s="173"/>
    </row>
    <row r="5048" spans="1:11" x14ac:dyDescent="0.2">
      <c r="A5048" s="140"/>
      <c r="B5048" s="325"/>
      <c r="J5048" s="4"/>
      <c r="K5048" s="173"/>
    </row>
    <row r="5049" spans="1:11" x14ac:dyDescent="0.2">
      <c r="A5049" s="140"/>
      <c r="B5049" s="325"/>
      <c r="J5049" s="4"/>
      <c r="K5049" s="173"/>
    </row>
    <row r="5050" spans="1:11" x14ac:dyDescent="0.2">
      <c r="A5050" s="140"/>
      <c r="B5050" s="325"/>
      <c r="J5050" s="4"/>
      <c r="K5050" s="173"/>
    </row>
    <row r="5051" spans="1:11" x14ac:dyDescent="0.2">
      <c r="A5051" s="140"/>
      <c r="B5051" s="325"/>
      <c r="J5051" s="4"/>
      <c r="K5051" s="173"/>
    </row>
    <row r="5052" spans="1:11" x14ac:dyDescent="0.2">
      <c r="A5052" s="140"/>
      <c r="B5052" s="325"/>
      <c r="J5052" s="4"/>
      <c r="K5052" s="173"/>
    </row>
    <row r="5053" spans="1:11" x14ac:dyDescent="0.2">
      <c r="A5053" s="140"/>
      <c r="B5053" s="325"/>
      <c r="J5053" s="4"/>
      <c r="K5053" s="173"/>
    </row>
    <row r="5054" spans="1:11" x14ac:dyDescent="0.2">
      <c r="A5054" s="140"/>
      <c r="B5054" s="325"/>
      <c r="J5054" s="4"/>
      <c r="K5054" s="173"/>
    </row>
    <row r="5055" spans="1:11" x14ac:dyDescent="0.2">
      <c r="A5055" s="140"/>
      <c r="B5055" s="325"/>
      <c r="J5055" s="4"/>
      <c r="K5055" s="173"/>
    </row>
    <row r="5056" spans="1:11" x14ac:dyDescent="0.2">
      <c r="A5056" s="140"/>
      <c r="B5056" s="325"/>
      <c r="J5056" s="4"/>
      <c r="K5056" s="173"/>
    </row>
    <row r="5057" spans="1:11" x14ac:dyDescent="0.2">
      <c r="A5057" s="140"/>
      <c r="B5057" s="325"/>
      <c r="J5057" s="4"/>
      <c r="K5057" s="173"/>
    </row>
    <row r="5058" spans="1:11" x14ac:dyDescent="0.2">
      <c r="A5058" s="140"/>
      <c r="B5058" s="325"/>
      <c r="J5058" s="4"/>
      <c r="K5058" s="173"/>
    </row>
    <row r="5059" spans="1:11" x14ac:dyDescent="0.2">
      <c r="A5059" s="140"/>
      <c r="B5059" s="325"/>
      <c r="J5059" s="4"/>
      <c r="K5059" s="173"/>
    </row>
    <row r="5060" spans="1:11" x14ac:dyDescent="0.2">
      <c r="A5060" s="140"/>
      <c r="B5060" s="325"/>
      <c r="J5060" s="4"/>
      <c r="K5060" s="173"/>
    </row>
    <row r="5061" spans="1:11" x14ac:dyDescent="0.2">
      <c r="A5061" s="140"/>
      <c r="B5061" s="325"/>
      <c r="J5061" s="4"/>
      <c r="K5061" s="173"/>
    </row>
    <row r="5062" spans="1:11" x14ac:dyDescent="0.2">
      <c r="A5062" s="140"/>
      <c r="B5062" s="325"/>
      <c r="J5062" s="4"/>
      <c r="K5062" s="173"/>
    </row>
    <row r="5063" spans="1:11" x14ac:dyDescent="0.2">
      <c r="A5063" s="140"/>
      <c r="B5063" s="325"/>
      <c r="J5063" s="4"/>
      <c r="K5063" s="173"/>
    </row>
    <row r="5064" spans="1:11" x14ac:dyDescent="0.2">
      <c r="A5064" s="140"/>
      <c r="B5064" s="325"/>
      <c r="J5064" s="4"/>
      <c r="K5064" s="173"/>
    </row>
    <row r="5065" spans="1:11" x14ac:dyDescent="0.2">
      <c r="A5065" s="140"/>
      <c r="B5065" s="325"/>
      <c r="J5065" s="4"/>
      <c r="K5065" s="173"/>
    </row>
    <row r="5066" spans="1:11" x14ac:dyDescent="0.2">
      <c r="A5066" s="140"/>
      <c r="B5066" s="325"/>
      <c r="J5066" s="4"/>
      <c r="K5066" s="173"/>
    </row>
    <row r="5067" spans="1:11" x14ac:dyDescent="0.2">
      <c r="A5067" s="140"/>
      <c r="B5067" s="325"/>
      <c r="J5067" s="4"/>
      <c r="K5067" s="173"/>
    </row>
    <row r="5068" spans="1:11" x14ac:dyDescent="0.2">
      <c r="A5068" s="140"/>
      <c r="B5068" s="325"/>
      <c r="J5068" s="4"/>
      <c r="K5068" s="173"/>
    </row>
    <row r="5069" spans="1:11" x14ac:dyDescent="0.2">
      <c r="A5069" s="140"/>
      <c r="B5069" s="325"/>
      <c r="J5069" s="4"/>
      <c r="K5069" s="173"/>
    </row>
    <row r="5070" spans="1:11" x14ac:dyDescent="0.2">
      <c r="A5070" s="140"/>
      <c r="B5070" s="325"/>
      <c r="J5070" s="4"/>
      <c r="K5070" s="173"/>
    </row>
    <row r="5071" spans="1:11" x14ac:dyDescent="0.2">
      <c r="A5071" s="140"/>
      <c r="B5071" s="325"/>
      <c r="J5071" s="4"/>
      <c r="K5071" s="173"/>
    </row>
    <row r="5072" spans="1:11" x14ac:dyDescent="0.2">
      <c r="A5072" s="140"/>
      <c r="B5072" s="325"/>
      <c r="J5072" s="4"/>
      <c r="K5072" s="173"/>
    </row>
    <row r="5073" spans="1:11" x14ac:dyDescent="0.2">
      <c r="A5073" s="140"/>
      <c r="B5073" s="325"/>
      <c r="J5073" s="4"/>
      <c r="K5073" s="173"/>
    </row>
    <row r="5074" spans="1:11" x14ac:dyDescent="0.2">
      <c r="A5074" s="140"/>
      <c r="B5074" s="325"/>
      <c r="J5074" s="4"/>
      <c r="K5074" s="173"/>
    </row>
    <row r="5075" spans="1:11" x14ac:dyDescent="0.2">
      <c r="A5075" s="140"/>
      <c r="B5075" s="325"/>
      <c r="J5075" s="4"/>
      <c r="K5075" s="173"/>
    </row>
    <row r="5076" spans="1:11" x14ac:dyDescent="0.2">
      <c r="A5076" s="140"/>
      <c r="B5076" s="325"/>
      <c r="J5076" s="4"/>
      <c r="K5076" s="173"/>
    </row>
    <row r="5077" spans="1:11" x14ac:dyDescent="0.2">
      <c r="A5077" s="140"/>
      <c r="B5077" s="325"/>
      <c r="J5077" s="4"/>
      <c r="K5077" s="173"/>
    </row>
    <row r="5078" spans="1:11" x14ac:dyDescent="0.2">
      <c r="A5078" s="140"/>
      <c r="B5078" s="325"/>
      <c r="J5078" s="4"/>
      <c r="K5078" s="173"/>
    </row>
    <row r="5079" spans="1:11" x14ac:dyDescent="0.2">
      <c r="A5079" s="140"/>
      <c r="B5079" s="325"/>
      <c r="J5079" s="4"/>
      <c r="K5079" s="173"/>
    </row>
    <row r="5080" spans="1:11" x14ac:dyDescent="0.2">
      <c r="A5080" s="140"/>
      <c r="B5080" s="325"/>
      <c r="J5080" s="4"/>
      <c r="K5080" s="173"/>
    </row>
    <row r="5081" spans="1:11" x14ac:dyDescent="0.2">
      <c r="A5081" s="140"/>
      <c r="B5081" s="325"/>
      <c r="J5081" s="4"/>
      <c r="K5081" s="173"/>
    </row>
    <row r="5082" spans="1:11" x14ac:dyDescent="0.2">
      <c r="A5082" s="140"/>
      <c r="B5082" s="325"/>
      <c r="J5082" s="4"/>
      <c r="K5082" s="173"/>
    </row>
    <row r="5083" spans="1:11" x14ac:dyDescent="0.2">
      <c r="A5083" s="140"/>
      <c r="B5083" s="325"/>
      <c r="J5083" s="4"/>
      <c r="K5083" s="173"/>
    </row>
    <row r="5084" spans="1:11" x14ac:dyDescent="0.2">
      <c r="A5084" s="140"/>
      <c r="B5084" s="325"/>
      <c r="J5084" s="4"/>
      <c r="K5084" s="173"/>
    </row>
    <row r="5085" spans="1:11" x14ac:dyDescent="0.2">
      <c r="A5085" s="140"/>
      <c r="B5085" s="325"/>
      <c r="J5085" s="4"/>
      <c r="K5085" s="173"/>
    </row>
    <row r="5086" spans="1:11" x14ac:dyDescent="0.2">
      <c r="A5086" s="140"/>
      <c r="B5086" s="325"/>
      <c r="J5086" s="4"/>
      <c r="K5086" s="173"/>
    </row>
    <row r="5087" spans="1:11" x14ac:dyDescent="0.2">
      <c r="A5087" s="140"/>
      <c r="B5087" s="325"/>
      <c r="J5087" s="4"/>
      <c r="K5087" s="173"/>
    </row>
    <row r="5088" spans="1:11" x14ac:dyDescent="0.2">
      <c r="A5088" s="140"/>
      <c r="B5088" s="325"/>
      <c r="J5088" s="4"/>
      <c r="K5088" s="173"/>
    </row>
    <row r="5089" spans="1:11" x14ac:dyDescent="0.2">
      <c r="A5089" s="140"/>
      <c r="B5089" s="325"/>
      <c r="J5089" s="4"/>
      <c r="K5089" s="173"/>
    </row>
    <row r="5090" spans="1:11" x14ac:dyDescent="0.2">
      <c r="A5090" s="140"/>
      <c r="B5090" s="325"/>
      <c r="J5090" s="4"/>
      <c r="K5090" s="173"/>
    </row>
    <row r="5091" spans="1:11" x14ac:dyDescent="0.2">
      <c r="A5091" s="140"/>
      <c r="B5091" s="325"/>
      <c r="J5091" s="4"/>
      <c r="K5091" s="173"/>
    </row>
    <row r="5092" spans="1:11" x14ac:dyDescent="0.2">
      <c r="A5092" s="140"/>
      <c r="B5092" s="325"/>
      <c r="J5092" s="4"/>
      <c r="K5092" s="173"/>
    </row>
    <row r="5093" spans="1:11" x14ac:dyDescent="0.2">
      <c r="A5093" s="140"/>
      <c r="B5093" s="325"/>
      <c r="J5093" s="4"/>
      <c r="K5093" s="173"/>
    </row>
    <row r="5094" spans="1:11" x14ac:dyDescent="0.2">
      <c r="A5094" s="140"/>
      <c r="B5094" s="325"/>
      <c r="J5094" s="4"/>
      <c r="K5094" s="173"/>
    </row>
    <row r="5095" spans="1:11" x14ac:dyDescent="0.2">
      <c r="A5095" s="140"/>
      <c r="B5095" s="325"/>
      <c r="J5095" s="4"/>
      <c r="K5095" s="173"/>
    </row>
    <row r="5096" spans="1:11" x14ac:dyDescent="0.2">
      <c r="A5096" s="140"/>
      <c r="B5096" s="325"/>
      <c r="J5096" s="4"/>
      <c r="K5096" s="173"/>
    </row>
    <row r="5097" spans="1:11" x14ac:dyDescent="0.2">
      <c r="A5097" s="140"/>
      <c r="B5097" s="325"/>
      <c r="J5097" s="4"/>
      <c r="K5097" s="173"/>
    </row>
    <row r="5098" spans="1:11" x14ac:dyDescent="0.2">
      <c r="A5098" s="140"/>
      <c r="B5098" s="325"/>
      <c r="J5098" s="4"/>
      <c r="K5098" s="173"/>
    </row>
    <row r="5099" spans="1:11" x14ac:dyDescent="0.2">
      <c r="A5099" s="140"/>
      <c r="B5099" s="325"/>
      <c r="J5099" s="4"/>
      <c r="K5099" s="173"/>
    </row>
    <row r="5100" spans="1:11" x14ac:dyDescent="0.2">
      <c r="A5100" s="140"/>
      <c r="B5100" s="325"/>
      <c r="J5100" s="4"/>
      <c r="K5100" s="173"/>
    </row>
    <row r="5101" spans="1:11" x14ac:dyDescent="0.2">
      <c r="A5101" s="140"/>
      <c r="B5101" s="325"/>
      <c r="J5101" s="4"/>
      <c r="K5101" s="173"/>
    </row>
    <row r="5102" spans="1:11" x14ac:dyDescent="0.2">
      <c r="A5102" s="140"/>
      <c r="B5102" s="325"/>
      <c r="J5102" s="4"/>
      <c r="K5102" s="173"/>
    </row>
    <row r="5103" spans="1:11" x14ac:dyDescent="0.2">
      <c r="A5103" s="140"/>
      <c r="B5103" s="325"/>
      <c r="J5103" s="4"/>
      <c r="K5103" s="173"/>
    </row>
    <row r="5104" spans="1:11" x14ac:dyDescent="0.2">
      <c r="A5104" s="140"/>
      <c r="B5104" s="325"/>
      <c r="J5104" s="4"/>
      <c r="K5104" s="173"/>
    </row>
    <row r="5105" spans="1:11" x14ac:dyDescent="0.2">
      <c r="A5105" s="140"/>
      <c r="B5105" s="325"/>
      <c r="J5105" s="4"/>
      <c r="K5105" s="173"/>
    </row>
    <row r="5106" spans="1:11" x14ac:dyDescent="0.2">
      <c r="A5106" s="140"/>
      <c r="B5106" s="325"/>
      <c r="J5106" s="4"/>
      <c r="K5106" s="173"/>
    </row>
    <row r="5107" spans="1:11" x14ac:dyDescent="0.2">
      <c r="A5107" s="140"/>
      <c r="B5107" s="325"/>
      <c r="J5107" s="4"/>
      <c r="K5107" s="173"/>
    </row>
    <row r="5108" spans="1:11" x14ac:dyDescent="0.2">
      <c r="A5108" s="140"/>
      <c r="B5108" s="325"/>
      <c r="J5108" s="4"/>
      <c r="K5108" s="173"/>
    </row>
    <row r="5109" spans="1:11" x14ac:dyDescent="0.2">
      <c r="A5109" s="140"/>
      <c r="B5109" s="325"/>
      <c r="J5109" s="4"/>
      <c r="K5109" s="173"/>
    </row>
    <row r="5110" spans="1:11" x14ac:dyDescent="0.2">
      <c r="A5110" s="140"/>
      <c r="B5110" s="325"/>
      <c r="J5110" s="4"/>
      <c r="K5110" s="173"/>
    </row>
    <row r="5111" spans="1:11" x14ac:dyDescent="0.2">
      <c r="A5111" s="140"/>
      <c r="B5111" s="325"/>
      <c r="J5111" s="4"/>
      <c r="K5111" s="173"/>
    </row>
    <row r="5112" spans="1:11" x14ac:dyDescent="0.2">
      <c r="A5112" s="140"/>
      <c r="B5112" s="325"/>
      <c r="J5112" s="4"/>
      <c r="K5112" s="173"/>
    </row>
    <row r="5113" spans="1:11" x14ac:dyDescent="0.2">
      <c r="A5113" s="140"/>
      <c r="B5113" s="325"/>
      <c r="J5113" s="4"/>
      <c r="K5113" s="173"/>
    </row>
    <row r="5114" spans="1:11" x14ac:dyDescent="0.2">
      <c r="A5114" s="140"/>
      <c r="B5114" s="325"/>
      <c r="J5114" s="4"/>
      <c r="K5114" s="173"/>
    </row>
    <row r="5115" spans="1:11" x14ac:dyDescent="0.2">
      <c r="A5115" s="140"/>
      <c r="B5115" s="325"/>
      <c r="J5115" s="4"/>
      <c r="K5115" s="173"/>
    </row>
    <row r="5116" spans="1:11" x14ac:dyDescent="0.2">
      <c r="A5116" s="140"/>
      <c r="B5116" s="325"/>
      <c r="J5116" s="4"/>
      <c r="K5116" s="173"/>
    </row>
    <row r="5117" spans="1:11" x14ac:dyDescent="0.2">
      <c r="A5117" s="140"/>
      <c r="B5117" s="325"/>
      <c r="J5117" s="4"/>
      <c r="K5117" s="173"/>
    </row>
    <row r="5118" spans="1:11" x14ac:dyDescent="0.2">
      <c r="A5118" s="140"/>
      <c r="B5118" s="325"/>
      <c r="J5118" s="4"/>
      <c r="K5118" s="173"/>
    </row>
    <row r="5119" spans="1:11" x14ac:dyDescent="0.2">
      <c r="A5119" s="140"/>
      <c r="B5119" s="325"/>
      <c r="J5119" s="4"/>
      <c r="K5119" s="173"/>
    </row>
    <row r="5120" spans="1:11" x14ac:dyDescent="0.2">
      <c r="A5120" s="140"/>
      <c r="B5120" s="325"/>
      <c r="J5120" s="4"/>
      <c r="K5120" s="173"/>
    </row>
    <row r="5121" spans="1:11" x14ac:dyDescent="0.2">
      <c r="A5121" s="140"/>
      <c r="B5121" s="325"/>
      <c r="J5121" s="4"/>
      <c r="K5121" s="173"/>
    </row>
    <row r="5122" spans="1:11" x14ac:dyDescent="0.2">
      <c r="A5122" s="140"/>
      <c r="B5122" s="325"/>
      <c r="J5122" s="4"/>
      <c r="K5122" s="173"/>
    </row>
    <row r="5123" spans="1:11" x14ac:dyDescent="0.2">
      <c r="A5123" s="140"/>
      <c r="B5123" s="325"/>
      <c r="J5123" s="4"/>
      <c r="K5123" s="173"/>
    </row>
    <row r="5124" spans="1:11" x14ac:dyDescent="0.2">
      <c r="A5124" s="140"/>
      <c r="B5124" s="325"/>
      <c r="J5124" s="4"/>
      <c r="K5124" s="173"/>
    </row>
    <row r="5125" spans="1:11" x14ac:dyDescent="0.2">
      <c r="A5125" s="140"/>
      <c r="B5125" s="325"/>
      <c r="J5125" s="4"/>
      <c r="K5125" s="173"/>
    </row>
    <row r="5126" spans="1:11" x14ac:dyDescent="0.2">
      <c r="A5126" s="140"/>
      <c r="B5126" s="325"/>
      <c r="J5126" s="4"/>
      <c r="K5126" s="173"/>
    </row>
    <row r="5127" spans="1:11" x14ac:dyDescent="0.2">
      <c r="A5127" s="140"/>
      <c r="B5127" s="325"/>
      <c r="J5127" s="4"/>
      <c r="K5127" s="173"/>
    </row>
    <row r="5128" spans="1:11" x14ac:dyDescent="0.2">
      <c r="A5128" s="140"/>
      <c r="B5128" s="325"/>
      <c r="J5128" s="4"/>
      <c r="K5128" s="173"/>
    </row>
    <row r="5129" spans="1:11" x14ac:dyDescent="0.2">
      <c r="A5129" s="140"/>
      <c r="B5129" s="325"/>
      <c r="J5129" s="4"/>
      <c r="K5129" s="173"/>
    </row>
    <row r="5130" spans="1:11" x14ac:dyDescent="0.2">
      <c r="A5130" s="140"/>
      <c r="B5130" s="325"/>
      <c r="J5130" s="4"/>
      <c r="K5130" s="173"/>
    </row>
    <row r="5131" spans="1:11" x14ac:dyDescent="0.2">
      <c r="A5131" s="140"/>
      <c r="B5131" s="325"/>
      <c r="J5131" s="4"/>
      <c r="K5131" s="173"/>
    </row>
    <row r="5132" spans="1:11" x14ac:dyDescent="0.2">
      <c r="A5132" s="140"/>
      <c r="B5132" s="325"/>
      <c r="J5132" s="4"/>
      <c r="K5132" s="173"/>
    </row>
    <row r="5133" spans="1:11" x14ac:dyDescent="0.2">
      <c r="A5133" s="140"/>
      <c r="B5133" s="325"/>
      <c r="J5133" s="4"/>
      <c r="K5133" s="173"/>
    </row>
    <row r="5134" spans="1:11" x14ac:dyDescent="0.2">
      <c r="A5134" s="140"/>
      <c r="B5134" s="325"/>
      <c r="J5134" s="4"/>
      <c r="K5134" s="173"/>
    </row>
    <row r="5135" spans="1:11" x14ac:dyDescent="0.2">
      <c r="A5135" s="140"/>
      <c r="B5135" s="325"/>
      <c r="J5135" s="4"/>
      <c r="K5135" s="173"/>
    </row>
    <row r="5136" spans="1:11" x14ac:dyDescent="0.2">
      <c r="A5136" s="140"/>
      <c r="B5136" s="325"/>
      <c r="J5136" s="4"/>
      <c r="K5136" s="173"/>
    </row>
    <row r="5137" spans="1:11" x14ac:dyDescent="0.2">
      <c r="A5137" s="140"/>
      <c r="B5137" s="325"/>
      <c r="J5137" s="4"/>
      <c r="K5137" s="173"/>
    </row>
    <row r="5138" spans="1:11" x14ac:dyDescent="0.2">
      <c r="A5138" s="140"/>
      <c r="B5138" s="325"/>
      <c r="J5138" s="4"/>
      <c r="K5138" s="173"/>
    </row>
    <row r="5139" spans="1:11" x14ac:dyDescent="0.2">
      <c r="A5139" s="140"/>
      <c r="B5139" s="325"/>
      <c r="J5139" s="4"/>
      <c r="K5139" s="173"/>
    </row>
    <row r="5140" spans="1:11" x14ac:dyDescent="0.2">
      <c r="A5140" s="140"/>
      <c r="B5140" s="325"/>
      <c r="J5140" s="4"/>
      <c r="K5140" s="173"/>
    </row>
    <row r="5141" spans="1:11" x14ac:dyDescent="0.2">
      <c r="A5141" s="140"/>
      <c r="B5141" s="325"/>
      <c r="J5141" s="4"/>
      <c r="K5141" s="173"/>
    </row>
    <row r="5142" spans="1:11" x14ac:dyDescent="0.2">
      <c r="A5142" s="140"/>
      <c r="B5142" s="325"/>
      <c r="J5142" s="4"/>
      <c r="K5142" s="173"/>
    </row>
    <row r="5143" spans="1:11" x14ac:dyDescent="0.2">
      <c r="A5143" s="140"/>
      <c r="B5143" s="325"/>
      <c r="J5143" s="4"/>
      <c r="K5143" s="173"/>
    </row>
    <row r="5144" spans="1:11" x14ac:dyDescent="0.2">
      <c r="A5144" s="140"/>
      <c r="B5144" s="325"/>
      <c r="J5144" s="4"/>
      <c r="K5144" s="173"/>
    </row>
    <row r="5145" spans="1:11" x14ac:dyDescent="0.2">
      <c r="A5145" s="140"/>
      <c r="B5145" s="325"/>
      <c r="J5145" s="4"/>
      <c r="K5145" s="173"/>
    </row>
    <row r="5146" spans="1:11" x14ac:dyDescent="0.2">
      <c r="A5146" s="140"/>
      <c r="B5146" s="325"/>
      <c r="J5146" s="4"/>
      <c r="K5146" s="173"/>
    </row>
    <row r="5147" spans="1:11" x14ac:dyDescent="0.2">
      <c r="A5147" s="140"/>
      <c r="B5147" s="325"/>
      <c r="J5147" s="4"/>
      <c r="K5147" s="173"/>
    </row>
    <row r="5148" spans="1:11" x14ac:dyDescent="0.2">
      <c r="A5148" s="140"/>
      <c r="B5148" s="325"/>
      <c r="J5148" s="4"/>
      <c r="K5148" s="173"/>
    </row>
    <row r="5149" spans="1:11" x14ac:dyDescent="0.2">
      <c r="A5149" s="140"/>
      <c r="B5149" s="325"/>
      <c r="J5149" s="4"/>
      <c r="K5149" s="173"/>
    </row>
    <row r="5150" spans="1:11" x14ac:dyDescent="0.2">
      <c r="A5150" s="140"/>
      <c r="B5150" s="325"/>
      <c r="J5150" s="4"/>
      <c r="K5150" s="173"/>
    </row>
    <row r="5151" spans="1:11" x14ac:dyDescent="0.2">
      <c r="A5151" s="140"/>
      <c r="B5151" s="325"/>
      <c r="J5151" s="4"/>
      <c r="K5151" s="173"/>
    </row>
    <row r="5152" spans="1:11" x14ac:dyDescent="0.2">
      <c r="A5152" s="140"/>
      <c r="B5152" s="325"/>
      <c r="J5152" s="4"/>
      <c r="K5152" s="173"/>
    </row>
    <row r="5153" spans="1:11" x14ac:dyDescent="0.2">
      <c r="A5153" s="140"/>
      <c r="B5153" s="325"/>
      <c r="J5153" s="4"/>
      <c r="K5153" s="173"/>
    </row>
    <row r="5154" spans="1:11" x14ac:dyDescent="0.2">
      <c r="A5154" s="140"/>
      <c r="B5154" s="325"/>
      <c r="J5154" s="4"/>
      <c r="K5154" s="173"/>
    </row>
    <row r="5155" spans="1:11" x14ac:dyDescent="0.2">
      <c r="A5155" s="140"/>
      <c r="B5155" s="325"/>
      <c r="J5155" s="4"/>
      <c r="K5155" s="173"/>
    </row>
    <row r="5156" spans="1:11" x14ac:dyDescent="0.2">
      <c r="A5156" s="140"/>
      <c r="B5156" s="325"/>
      <c r="J5156" s="4"/>
      <c r="K5156" s="173"/>
    </row>
    <row r="5157" spans="1:11" x14ac:dyDescent="0.2">
      <c r="A5157" s="140"/>
      <c r="B5157" s="325"/>
      <c r="J5157" s="4"/>
      <c r="K5157" s="173"/>
    </row>
    <row r="5158" spans="1:11" x14ac:dyDescent="0.2">
      <c r="A5158" s="140"/>
      <c r="B5158" s="325"/>
      <c r="J5158" s="4"/>
      <c r="K5158" s="173"/>
    </row>
    <row r="5159" spans="1:11" x14ac:dyDescent="0.2">
      <c r="A5159" s="140"/>
      <c r="B5159" s="325"/>
      <c r="J5159" s="4"/>
      <c r="K5159" s="173"/>
    </row>
    <row r="5160" spans="1:11" x14ac:dyDescent="0.2">
      <c r="A5160" s="140"/>
      <c r="B5160" s="325"/>
      <c r="J5160" s="4"/>
      <c r="K5160" s="173"/>
    </row>
    <row r="5161" spans="1:11" x14ac:dyDescent="0.2">
      <c r="A5161" s="140"/>
      <c r="B5161" s="325"/>
      <c r="J5161" s="4"/>
      <c r="K5161" s="173"/>
    </row>
    <row r="5162" spans="1:11" x14ac:dyDescent="0.2">
      <c r="A5162" s="140"/>
      <c r="B5162" s="325"/>
      <c r="J5162" s="4"/>
      <c r="K5162" s="173"/>
    </row>
    <row r="5163" spans="1:11" x14ac:dyDescent="0.2">
      <c r="A5163" s="140"/>
      <c r="B5163" s="325"/>
      <c r="J5163" s="4"/>
      <c r="K5163" s="173"/>
    </row>
    <row r="5164" spans="1:11" x14ac:dyDescent="0.2">
      <c r="A5164" s="140"/>
      <c r="B5164" s="325"/>
      <c r="J5164" s="4"/>
      <c r="K5164" s="173"/>
    </row>
    <row r="5165" spans="1:11" x14ac:dyDescent="0.2">
      <c r="A5165" s="140"/>
      <c r="B5165" s="325"/>
      <c r="J5165" s="4"/>
      <c r="K5165" s="173"/>
    </row>
    <row r="5166" spans="1:11" x14ac:dyDescent="0.2">
      <c r="A5166" s="140"/>
      <c r="B5166" s="325"/>
      <c r="J5166" s="4"/>
      <c r="K5166" s="173"/>
    </row>
    <row r="5167" spans="1:11" x14ac:dyDescent="0.2">
      <c r="A5167" s="140"/>
      <c r="B5167" s="325"/>
      <c r="J5167" s="4"/>
      <c r="K5167" s="173"/>
    </row>
    <row r="5168" spans="1:11" x14ac:dyDescent="0.2">
      <c r="A5168" s="140"/>
      <c r="B5168" s="325"/>
      <c r="J5168" s="4"/>
      <c r="K5168" s="173"/>
    </row>
    <row r="5169" spans="1:11" x14ac:dyDescent="0.2">
      <c r="A5169" s="140"/>
      <c r="B5169" s="325"/>
      <c r="J5169" s="4"/>
      <c r="K5169" s="173"/>
    </row>
    <row r="5170" spans="1:11" x14ac:dyDescent="0.2">
      <c r="A5170" s="140"/>
      <c r="B5170" s="325"/>
      <c r="J5170" s="4"/>
      <c r="K5170" s="173"/>
    </row>
    <row r="5171" spans="1:11" x14ac:dyDescent="0.2">
      <c r="A5171" s="140"/>
      <c r="B5171" s="325"/>
      <c r="J5171" s="4"/>
      <c r="K5171" s="173"/>
    </row>
    <row r="5172" spans="1:11" x14ac:dyDescent="0.2">
      <c r="A5172" s="140"/>
      <c r="B5172" s="325"/>
      <c r="J5172" s="4"/>
      <c r="K5172" s="173"/>
    </row>
    <row r="5173" spans="1:11" x14ac:dyDescent="0.2">
      <c r="A5173" s="140"/>
      <c r="B5173" s="325"/>
      <c r="J5173" s="4"/>
      <c r="K5173" s="173"/>
    </row>
    <row r="5174" spans="1:11" x14ac:dyDescent="0.2">
      <c r="A5174" s="140"/>
      <c r="B5174" s="325"/>
      <c r="J5174" s="4"/>
      <c r="K5174" s="173"/>
    </row>
    <row r="5175" spans="1:11" x14ac:dyDescent="0.2">
      <c r="A5175" s="140"/>
      <c r="B5175" s="325"/>
      <c r="J5175" s="4"/>
      <c r="K5175" s="173"/>
    </row>
    <row r="5176" spans="1:11" x14ac:dyDescent="0.2">
      <c r="A5176" s="140"/>
      <c r="B5176" s="325"/>
      <c r="J5176" s="4"/>
      <c r="K5176" s="173"/>
    </row>
    <row r="5177" spans="1:11" x14ac:dyDescent="0.2">
      <c r="A5177" s="140"/>
      <c r="B5177" s="325"/>
      <c r="J5177" s="4"/>
      <c r="K5177" s="173"/>
    </row>
    <row r="5178" spans="1:11" x14ac:dyDescent="0.2">
      <c r="A5178" s="140"/>
      <c r="B5178" s="325"/>
      <c r="J5178" s="4"/>
      <c r="K5178" s="173"/>
    </row>
    <row r="5179" spans="1:11" x14ac:dyDescent="0.2">
      <c r="A5179" s="140"/>
      <c r="B5179" s="325"/>
      <c r="J5179" s="4"/>
      <c r="K5179" s="173"/>
    </row>
    <row r="5180" spans="1:11" x14ac:dyDescent="0.2">
      <c r="A5180" s="140"/>
      <c r="B5180" s="325"/>
      <c r="J5180" s="4"/>
      <c r="K5180" s="173"/>
    </row>
    <row r="5181" spans="1:11" x14ac:dyDescent="0.2">
      <c r="A5181" s="140"/>
      <c r="B5181" s="325"/>
      <c r="J5181" s="4"/>
      <c r="K5181" s="173"/>
    </row>
    <row r="5182" spans="1:11" x14ac:dyDescent="0.2">
      <c r="A5182" s="140"/>
      <c r="B5182" s="325"/>
      <c r="J5182" s="4"/>
      <c r="K5182" s="173"/>
    </row>
    <row r="5183" spans="1:11" x14ac:dyDescent="0.2">
      <c r="A5183" s="140"/>
      <c r="B5183" s="325"/>
      <c r="J5183" s="4"/>
      <c r="K5183" s="173"/>
    </row>
    <row r="5184" spans="1:11" x14ac:dyDescent="0.2">
      <c r="A5184" s="140"/>
      <c r="B5184" s="325"/>
      <c r="J5184" s="4"/>
      <c r="K5184" s="173"/>
    </row>
    <row r="5185" spans="1:11" x14ac:dyDescent="0.2">
      <c r="A5185" s="140"/>
      <c r="B5185" s="325"/>
      <c r="J5185" s="4"/>
      <c r="K5185" s="173"/>
    </row>
    <row r="5186" spans="1:11" x14ac:dyDescent="0.2">
      <c r="A5186" s="140"/>
      <c r="B5186" s="325"/>
      <c r="J5186" s="4"/>
      <c r="K5186" s="173"/>
    </row>
    <row r="5187" spans="1:11" x14ac:dyDescent="0.2">
      <c r="A5187" s="140"/>
      <c r="B5187" s="325"/>
      <c r="J5187" s="4"/>
      <c r="K5187" s="173"/>
    </row>
    <row r="5188" spans="1:11" x14ac:dyDescent="0.2">
      <c r="A5188" s="140"/>
      <c r="B5188" s="325"/>
      <c r="J5188" s="4"/>
      <c r="K5188" s="173"/>
    </row>
    <row r="5189" spans="1:11" x14ac:dyDescent="0.2">
      <c r="A5189" s="140"/>
      <c r="B5189" s="325"/>
      <c r="J5189" s="4"/>
      <c r="K5189" s="173"/>
    </row>
    <row r="5190" spans="1:11" x14ac:dyDescent="0.2">
      <c r="A5190" s="140"/>
      <c r="B5190" s="325"/>
      <c r="J5190" s="4"/>
      <c r="K5190" s="173"/>
    </row>
    <row r="5191" spans="1:11" x14ac:dyDescent="0.2">
      <c r="A5191" s="140"/>
      <c r="B5191" s="325"/>
      <c r="J5191" s="4"/>
      <c r="K5191" s="173"/>
    </row>
    <row r="5192" spans="1:11" x14ac:dyDescent="0.2">
      <c r="A5192" s="140"/>
      <c r="B5192" s="325"/>
      <c r="J5192" s="4"/>
      <c r="K5192" s="173"/>
    </row>
    <row r="5193" spans="1:11" x14ac:dyDescent="0.2">
      <c r="A5193" s="140"/>
      <c r="B5193" s="325"/>
      <c r="J5193" s="4"/>
      <c r="K5193" s="173"/>
    </row>
    <row r="5194" spans="1:11" x14ac:dyDescent="0.2">
      <c r="A5194" s="140"/>
      <c r="B5194" s="325"/>
      <c r="J5194" s="4"/>
      <c r="K5194" s="173"/>
    </row>
    <row r="5195" spans="1:11" x14ac:dyDescent="0.2">
      <c r="A5195" s="140"/>
      <c r="B5195" s="325"/>
      <c r="J5195" s="4"/>
      <c r="K5195" s="173"/>
    </row>
    <row r="5196" spans="1:11" x14ac:dyDescent="0.2">
      <c r="A5196" s="140"/>
      <c r="B5196" s="325"/>
      <c r="J5196" s="4"/>
      <c r="K5196" s="173"/>
    </row>
    <row r="5197" spans="1:11" x14ac:dyDescent="0.2">
      <c r="A5197" s="140"/>
      <c r="B5197" s="325"/>
      <c r="J5197" s="4"/>
      <c r="K5197" s="173"/>
    </row>
    <row r="5198" spans="1:11" x14ac:dyDescent="0.2">
      <c r="A5198" s="140"/>
      <c r="B5198" s="325"/>
      <c r="J5198" s="4"/>
      <c r="K5198" s="173"/>
    </row>
    <row r="5199" spans="1:11" x14ac:dyDescent="0.2">
      <c r="A5199" s="140"/>
      <c r="B5199" s="325"/>
      <c r="J5199" s="4"/>
      <c r="K5199" s="173"/>
    </row>
    <row r="5200" spans="1:11" x14ac:dyDescent="0.2">
      <c r="A5200" s="140"/>
      <c r="B5200" s="325"/>
      <c r="J5200" s="4"/>
      <c r="K5200" s="173"/>
    </row>
    <row r="5201" spans="1:11" x14ac:dyDescent="0.2">
      <c r="A5201" s="140"/>
      <c r="B5201" s="325"/>
      <c r="J5201" s="4"/>
      <c r="K5201" s="173"/>
    </row>
    <row r="5202" spans="1:11" x14ac:dyDescent="0.2">
      <c r="A5202" s="140"/>
      <c r="B5202" s="325"/>
      <c r="J5202" s="4"/>
      <c r="K5202" s="173"/>
    </row>
    <row r="5203" spans="1:11" x14ac:dyDescent="0.2">
      <c r="A5203" s="140"/>
      <c r="B5203" s="325"/>
      <c r="J5203" s="4"/>
      <c r="K5203" s="173"/>
    </row>
    <row r="5204" spans="1:11" x14ac:dyDescent="0.2">
      <c r="A5204" s="140"/>
      <c r="B5204" s="325"/>
      <c r="J5204" s="4"/>
      <c r="K5204" s="173"/>
    </row>
    <row r="5205" spans="1:11" x14ac:dyDescent="0.2">
      <c r="A5205" s="140"/>
      <c r="B5205" s="325"/>
      <c r="J5205" s="4"/>
      <c r="K5205" s="173"/>
    </row>
    <row r="5206" spans="1:11" x14ac:dyDescent="0.2">
      <c r="A5206" s="140"/>
      <c r="B5206" s="325"/>
      <c r="J5206" s="4"/>
      <c r="K5206" s="173"/>
    </row>
    <row r="5207" spans="1:11" x14ac:dyDescent="0.2">
      <c r="A5207" s="140"/>
      <c r="B5207" s="325"/>
      <c r="J5207" s="4"/>
      <c r="K5207" s="173"/>
    </row>
    <row r="5208" spans="1:11" x14ac:dyDescent="0.2">
      <c r="A5208" s="140"/>
      <c r="B5208" s="325"/>
      <c r="J5208" s="4"/>
      <c r="K5208" s="173"/>
    </row>
    <row r="5209" spans="1:11" x14ac:dyDescent="0.2">
      <c r="A5209" s="140"/>
      <c r="B5209" s="325"/>
      <c r="J5209" s="4"/>
      <c r="K5209" s="173"/>
    </row>
    <row r="5210" spans="1:11" x14ac:dyDescent="0.2">
      <c r="A5210" s="140"/>
      <c r="B5210" s="325"/>
      <c r="J5210" s="4"/>
      <c r="K5210" s="173"/>
    </row>
    <row r="5211" spans="1:11" x14ac:dyDescent="0.2">
      <c r="A5211" s="140"/>
      <c r="B5211" s="325"/>
      <c r="J5211" s="4"/>
      <c r="K5211" s="173"/>
    </row>
    <row r="5212" spans="1:11" x14ac:dyDescent="0.2">
      <c r="A5212" s="140"/>
      <c r="B5212" s="325"/>
      <c r="J5212" s="4"/>
      <c r="K5212" s="173"/>
    </row>
    <row r="5213" spans="1:11" x14ac:dyDescent="0.2">
      <c r="A5213" s="140"/>
      <c r="B5213" s="325"/>
      <c r="J5213" s="4"/>
      <c r="K5213" s="173"/>
    </row>
    <row r="5214" spans="1:11" x14ac:dyDescent="0.2">
      <c r="A5214" s="140"/>
      <c r="B5214" s="325"/>
      <c r="J5214" s="4"/>
      <c r="K5214" s="173"/>
    </row>
    <row r="5215" spans="1:11" x14ac:dyDescent="0.2">
      <c r="A5215" s="140"/>
      <c r="B5215" s="325"/>
      <c r="J5215" s="4"/>
      <c r="K5215" s="173"/>
    </row>
    <row r="5216" spans="1:11" x14ac:dyDescent="0.2">
      <c r="A5216" s="140"/>
      <c r="B5216" s="325"/>
      <c r="J5216" s="4"/>
      <c r="K5216" s="173"/>
    </row>
    <row r="5217" spans="1:11" x14ac:dyDescent="0.2">
      <c r="A5217" s="140"/>
      <c r="B5217" s="325"/>
      <c r="J5217" s="4"/>
      <c r="K5217" s="173"/>
    </row>
    <row r="5218" spans="1:11" x14ac:dyDescent="0.2">
      <c r="A5218" s="140"/>
      <c r="B5218" s="325"/>
      <c r="J5218" s="4"/>
      <c r="K5218" s="173"/>
    </row>
    <row r="5219" spans="1:11" x14ac:dyDescent="0.2">
      <c r="A5219" s="140"/>
      <c r="B5219" s="325"/>
      <c r="J5219" s="4"/>
      <c r="K5219" s="173"/>
    </row>
    <row r="5220" spans="1:11" x14ac:dyDescent="0.2">
      <c r="A5220" s="140"/>
      <c r="B5220" s="325"/>
      <c r="J5220" s="4"/>
      <c r="K5220" s="173"/>
    </row>
    <row r="5221" spans="1:11" x14ac:dyDescent="0.2">
      <c r="A5221" s="140"/>
      <c r="B5221" s="325"/>
      <c r="J5221" s="4"/>
      <c r="K5221" s="173"/>
    </row>
    <row r="5222" spans="1:11" x14ac:dyDescent="0.2">
      <c r="A5222" s="140"/>
      <c r="B5222" s="325"/>
      <c r="J5222" s="4"/>
      <c r="K5222" s="173"/>
    </row>
    <row r="5223" spans="1:11" x14ac:dyDescent="0.2">
      <c r="A5223" s="140"/>
      <c r="B5223" s="325"/>
      <c r="J5223" s="4"/>
      <c r="K5223" s="173"/>
    </row>
    <row r="5224" spans="1:11" x14ac:dyDescent="0.2">
      <c r="A5224" s="140"/>
      <c r="B5224" s="325"/>
      <c r="J5224" s="4"/>
      <c r="K5224" s="173"/>
    </row>
    <row r="5225" spans="1:11" x14ac:dyDescent="0.2">
      <c r="A5225" s="140"/>
      <c r="B5225" s="325"/>
      <c r="J5225" s="4"/>
      <c r="K5225" s="173"/>
    </row>
    <row r="5226" spans="1:11" x14ac:dyDescent="0.2">
      <c r="A5226" s="140"/>
      <c r="B5226" s="325"/>
      <c r="J5226" s="4"/>
      <c r="K5226" s="173"/>
    </row>
    <row r="5227" spans="1:11" x14ac:dyDescent="0.2">
      <c r="A5227" s="140"/>
      <c r="B5227" s="325"/>
      <c r="J5227" s="4"/>
      <c r="K5227" s="173"/>
    </row>
    <row r="5228" spans="1:11" x14ac:dyDescent="0.2">
      <c r="A5228" s="140"/>
      <c r="B5228" s="325"/>
      <c r="J5228" s="4"/>
      <c r="K5228" s="173"/>
    </row>
    <row r="5229" spans="1:11" x14ac:dyDescent="0.2">
      <c r="A5229" s="140"/>
      <c r="B5229" s="325"/>
      <c r="J5229" s="4"/>
      <c r="K5229" s="173"/>
    </row>
    <row r="5230" spans="1:11" x14ac:dyDescent="0.2">
      <c r="A5230" s="140"/>
      <c r="B5230" s="325"/>
      <c r="J5230" s="4"/>
      <c r="K5230" s="173"/>
    </row>
    <row r="5231" spans="1:11" x14ac:dyDescent="0.2">
      <c r="A5231" s="140"/>
      <c r="B5231" s="325"/>
      <c r="J5231" s="4"/>
      <c r="K5231" s="173"/>
    </row>
    <row r="5232" spans="1:11" x14ac:dyDescent="0.2">
      <c r="A5232" s="140"/>
      <c r="B5232" s="325"/>
      <c r="J5232" s="4"/>
      <c r="K5232" s="173"/>
    </row>
    <row r="5233" spans="1:11" x14ac:dyDescent="0.2">
      <c r="A5233" s="140"/>
      <c r="B5233" s="325"/>
      <c r="J5233" s="4"/>
      <c r="K5233" s="173"/>
    </row>
    <row r="5234" spans="1:11" x14ac:dyDescent="0.2">
      <c r="A5234" s="140"/>
      <c r="B5234" s="325"/>
      <c r="J5234" s="4"/>
      <c r="K5234" s="173"/>
    </row>
    <row r="5235" spans="1:11" x14ac:dyDescent="0.2">
      <c r="A5235" s="140"/>
      <c r="B5235" s="325"/>
      <c r="J5235" s="4"/>
      <c r="K5235" s="173"/>
    </row>
    <row r="5236" spans="1:11" x14ac:dyDescent="0.2">
      <c r="A5236" s="140"/>
      <c r="B5236" s="325"/>
      <c r="J5236" s="4"/>
      <c r="K5236" s="173"/>
    </row>
    <row r="5237" spans="1:11" x14ac:dyDescent="0.2">
      <c r="A5237" s="140"/>
      <c r="B5237" s="325"/>
      <c r="J5237" s="4"/>
      <c r="K5237" s="173"/>
    </row>
    <row r="5238" spans="1:11" x14ac:dyDescent="0.2">
      <c r="A5238" s="140"/>
      <c r="B5238" s="325"/>
      <c r="J5238" s="4"/>
      <c r="K5238" s="173"/>
    </row>
    <row r="5239" spans="1:11" x14ac:dyDescent="0.2">
      <c r="A5239" s="140"/>
      <c r="B5239" s="325"/>
      <c r="J5239" s="4"/>
      <c r="K5239" s="173"/>
    </row>
    <row r="5240" spans="1:11" x14ac:dyDescent="0.2">
      <c r="A5240" s="140"/>
      <c r="B5240" s="325"/>
      <c r="J5240" s="4"/>
      <c r="K5240" s="173"/>
    </row>
    <row r="5241" spans="1:11" x14ac:dyDescent="0.2">
      <c r="A5241" s="140"/>
      <c r="B5241" s="325"/>
      <c r="J5241" s="4"/>
      <c r="K5241" s="173"/>
    </row>
    <row r="5242" spans="1:11" x14ac:dyDescent="0.2">
      <c r="A5242" s="140"/>
      <c r="B5242" s="325"/>
      <c r="J5242" s="4"/>
      <c r="K5242" s="173"/>
    </row>
    <row r="5243" spans="1:11" x14ac:dyDescent="0.2">
      <c r="A5243" s="140"/>
      <c r="B5243" s="325"/>
      <c r="J5243" s="4"/>
      <c r="K5243" s="173"/>
    </row>
    <row r="5244" spans="1:11" x14ac:dyDescent="0.2">
      <c r="A5244" s="140"/>
      <c r="B5244" s="325"/>
      <c r="J5244" s="4"/>
      <c r="K5244" s="173"/>
    </row>
    <row r="5245" spans="1:11" x14ac:dyDescent="0.2">
      <c r="A5245" s="140"/>
      <c r="B5245" s="325"/>
      <c r="J5245" s="4"/>
      <c r="K5245" s="173"/>
    </row>
    <row r="5246" spans="1:11" x14ac:dyDescent="0.2">
      <c r="A5246" s="140"/>
      <c r="B5246" s="325"/>
      <c r="J5246" s="4"/>
      <c r="K5246" s="173"/>
    </row>
    <row r="5247" spans="1:11" x14ac:dyDescent="0.2">
      <c r="A5247" s="140"/>
      <c r="B5247" s="325"/>
      <c r="J5247" s="4"/>
      <c r="K5247" s="173"/>
    </row>
    <row r="5248" spans="1:11" x14ac:dyDescent="0.2">
      <c r="A5248" s="140"/>
      <c r="B5248" s="325"/>
      <c r="J5248" s="4"/>
      <c r="K5248" s="173"/>
    </row>
    <row r="5249" spans="1:11" x14ac:dyDescent="0.2">
      <c r="A5249" s="140"/>
      <c r="B5249" s="325"/>
      <c r="J5249" s="4"/>
      <c r="K5249" s="173"/>
    </row>
    <row r="5250" spans="1:11" x14ac:dyDescent="0.2">
      <c r="A5250" s="140"/>
      <c r="B5250" s="325"/>
      <c r="J5250" s="4"/>
      <c r="K5250" s="173"/>
    </row>
    <row r="5251" spans="1:11" x14ac:dyDescent="0.2">
      <c r="A5251" s="140"/>
      <c r="B5251" s="325"/>
      <c r="J5251" s="4"/>
      <c r="K5251" s="173"/>
    </row>
    <row r="5252" spans="1:11" x14ac:dyDescent="0.2">
      <c r="A5252" s="140"/>
      <c r="B5252" s="325"/>
      <c r="J5252" s="4"/>
      <c r="K5252" s="173"/>
    </row>
    <row r="5253" spans="1:11" x14ac:dyDescent="0.2">
      <c r="A5253" s="140"/>
      <c r="B5253" s="325"/>
      <c r="J5253" s="4"/>
      <c r="K5253" s="173"/>
    </row>
    <row r="5254" spans="1:11" x14ac:dyDescent="0.2">
      <c r="A5254" s="140"/>
      <c r="B5254" s="325"/>
      <c r="J5254" s="4"/>
      <c r="K5254" s="173"/>
    </row>
    <row r="5255" spans="1:11" x14ac:dyDescent="0.2">
      <c r="A5255" s="140"/>
      <c r="B5255" s="325"/>
      <c r="J5255" s="4"/>
      <c r="K5255" s="173"/>
    </row>
    <row r="5256" spans="1:11" x14ac:dyDescent="0.2">
      <c r="A5256" s="140"/>
      <c r="B5256" s="325"/>
      <c r="J5256" s="4"/>
      <c r="K5256" s="173"/>
    </row>
    <row r="5257" spans="1:11" x14ac:dyDescent="0.2">
      <c r="A5257" s="140"/>
      <c r="B5257" s="325"/>
      <c r="J5257" s="4"/>
      <c r="K5257" s="173"/>
    </row>
    <row r="5258" spans="1:11" x14ac:dyDescent="0.2">
      <c r="A5258" s="140"/>
      <c r="B5258" s="325"/>
      <c r="J5258" s="4"/>
      <c r="K5258" s="173"/>
    </row>
    <row r="5259" spans="1:11" x14ac:dyDescent="0.2">
      <c r="A5259" s="140"/>
      <c r="B5259" s="325"/>
      <c r="J5259" s="4"/>
      <c r="K5259" s="173"/>
    </row>
    <row r="5260" spans="1:11" x14ac:dyDescent="0.2">
      <c r="A5260" s="140"/>
      <c r="B5260" s="325"/>
      <c r="J5260" s="4"/>
      <c r="K5260" s="173"/>
    </row>
    <row r="5261" spans="1:11" x14ac:dyDescent="0.2">
      <c r="A5261" s="140"/>
      <c r="B5261" s="325"/>
      <c r="J5261" s="4"/>
      <c r="K5261" s="173"/>
    </row>
    <row r="5262" spans="1:11" x14ac:dyDescent="0.2">
      <c r="A5262" s="140"/>
      <c r="B5262" s="325"/>
      <c r="J5262" s="4"/>
      <c r="K5262" s="173"/>
    </row>
    <row r="5263" spans="1:11" x14ac:dyDescent="0.2">
      <c r="A5263" s="140"/>
      <c r="B5263" s="325"/>
      <c r="J5263" s="4"/>
      <c r="K5263" s="173"/>
    </row>
    <row r="5264" spans="1:11" x14ac:dyDescent="0.2">
      <c r="A5264" s="140"/>
      <c r="B5264" s="325"/>
      <c r="J5264" s="4"/>
      <c r="K5264" s="173"/>
    </row>
    <row r="5265" spans="1:11" x14ac:dyDescent="0.2">
      <c r="A5265" s="140"/>
      <c r="B5265" s="325"/>
      <c r="J5265" s="4"/>
      <c r="K5265" s="173"/>
    </row>
    <row r="5266" spans="1:11" x14ac:dyDescent="0.2">
      <c r="A5266" s="140"/>
      <c r="B5266" s="325"/>
      <c r="J5266" s="4"/>
      <c r="K5266" s="173"/>
    </row>
    <row r="5267" spans="1:11" x14ac:dyDescent="0.2">
      <c r="A5267" s="140"/>
      <c r="B5267" s="325"/>
      <c r="J5267" s="4"/>
      <c r="K5267" s="173"/>
    </row>
    <row r="5268" spans="1:11" x14ac:dyDescent="0.2">
      <c r="A5268" s="140"/>
      <c r="B5268" s="325"/>
      <c r="J5268" s="4"/>
      <c r="K5268" s="173"/>
    </row>
    <row r="5269" spans="1:11" x14ac:dyDescent="0.2">
      <c r="A5269" s="140"/>
      <c r="B5269" s="325"/>
      <c r="J5269" s="4"/>
      <c r="K5269" s="173"/>
    </row>
    <row r="5270" spans="1:11" x14ac:dyDescent="0.2">
      <c r="A5270" s="140"/>
      <c r="B5270" s="325"/>
      <c r="J5270" s="4"/>
      <c r="K5270" s="173"/>
    </row>
    <row r="5271" spans="1:11" x14ac:dyDescent="0.2">
      <c r="A5271" s="140"/>
      <c r="B5271" s="325"/>
      <c r="J5271" s="4"/>
      <c r="K5271" s="173"/>
    </row>
    <row r="5272" spans="1:11" x14ac:dyDescent="0.2">
      <c r="A5272" s="140"/>
      <c r="B5272" s="325"/>
      <c r="J5272" s="4"/>
      <c r="K5272" s="173"/>
    </row>
    <row r="5273" spans="1:11" x14ac:dyDescent="0.2">
      <c r="A5273" s="140"/>
      <c r="B5273" s="325"/>
      <c r="J5273" s="4"/>
      <c r="K5273" s="173"/>
    </row>
    <row r="5274" spans="1:11" x14ac:dyDescent="0.2">
      <c r="A5274" s="140"/>
      <c r="B5274" s="325"/>
      <c r="J5274" s="4"/>
      <c r="K5274" s="173"/>
    </row>
    <row r="5275" spans="1:11" x14ac:dyDescent="0.2">
      <c r="A5275" s="140"/>
      <c r="B5275" s="325"/>
      <c r="J5275" s="4"/>
      <c r="K5275" s="173"/>
    </row>
    <row r="5276" spans="1:11" x14ac:dyDescent="0.2">
      <c r="A5276" s="140"/>
      <c r="B5276" s="325"/>
      <c r="J5276" s="4"/>
      <c r="K5276" s="173"/>
    </row>
    <row r="5277" spans="1:11" x14ac:dyDescent="0.2">
      <c r="A5277" s="140"/>
      <c r="B5277" s="325"/>
      <c r="J5277" s="4"/>
      <c r="K5277" s="173"/>
    </row>
    <row r="5278" spans="1:11" x14ac:dyDescent="0.2">
      <c r="A5278" s="140"/>
      <c r="B5278" s="325"/>
      <c r="J5278" s="4"/>
      <c r="K5278" s="173"/>
    </row>
    <row r="5279" spans="1:11" x14ac:dyDescent="0.2">
      <c r="A5279" s="140"/>
      <c r="B5279" s="325"/>
      <c r="J5279" s="4"/>
      <c r="K5279" s="173"/>
    </row>
    <row r="5280" spans="1:11" x14ac:dyDescent="0.2">
      <c r="A5280" s="140"/>
      <c r="B5280" s="325"/>
      <c r="J5280" s="4"/>
      <c r="K5280" s="173"/>
    </row>
    <row r="5281" spans="1:11" x14ac:dyDescent="0.2">
      <c r="A5281" s="140"/>
      <c r="B5281" s="325"/>
      <c r="J5281" s="4"/>
      <c r="K5281" s="173"/>
    </row>
    <row r="5282" spans="1:11" x14ac:dyDescent="0.2">
      <c r="A5282" s="140"/>
      <c r="B5282" s="325"/>
      <c r="J5282" s="4"/>
      <c r="K5282" s="173"/>
    </row>
    <row r="5283" spans="1:11" x14ac:dyDescent="0.2">
      <c r="A5283" s="140"/>
      <c r="B5283" s="325"/>
      <c r="J5283" s="4"/>
      <c r="K5283" s="173"/>
    </row>
    <row r="5284" spans="1:11" x14ac:dyDescent="0.2">
      <c r="A5284" s="140"/>
      <c r="B5284" s="325"/>
      <c r="J5284" s="4"/>
      <c r="K5284" s="173"/>
    </row>
    <row r="5285" spans="1:11" x14ac:dyDescent="0.2">
      <c r="A5285" s="140"/>
      <c r="B5285" s="325"/>
      <c r="J5285" s="4"/>
      <c r="K5285" s="173"/>
    </row>
    <row r="5286" spans="1:11" x14ac:dyDescent="0.2">
      <c r="A5286" s="140"/>
      <c r="B5286" s="325"/>
      <c r="J5286" s="4"/>
      <c r="K5286" s="173"/>
    </row>
    <row r="5287" spans="1:11" x14ac:dyDescent="0.2">
      <c r="A5287" s="140"/>
      <c r="B5287" s="325"/>
      <c r="J5287" s="4"/>
      <c r="K5287" s="173"/>
    </row>
    <row r="5288" spans="1:11" x14ac:dyDescent="0.2">
      <c r="A5288" s="140"/>
      <c r="B5288" s="325"/>
      <c r="J5288" s="4"/>
      <c r="K5288" s="173"/>
    </row>
    <row r="5289" spans="1:11" x14ac:dyDescent="0.2">
      <c r="A5289" s="140"/>
      <c r="B5289" s="325"/>
      <c r="J5289" s="4"/>
      <c r="K5289" s="173"/>
    </row>
    <row r="5290" spans="1:11" x14ac:dyDescent="0.2">
      <c r="A5290" s="140"/>
      <c r="B5290" s="325"/>
      <c r="J5290" s="4"/>
      <c r="K5290" s="173"/>
    </row>
    <row r="5291" spans="1:11" x14ac:dyDescent="0.2">
      <c r="A5291" s="140"/>
      <c r="B5291" s="325"/>
      <c r="J5291" s="4"/>
      <c r="K5291" s="173"/>
    </row>
    <row r="5292" spans="1:11" x14ac:dyDescent="0.2">
      <c r="A5292" s="140"/>
      <c r="B5292" s="325"/>
      <c r="J5292" s="4"/>
      <c r="K5292" s="173"/>
    </row>
    <row r="5293" spans="1:11" x14ac:dyDescent="0.2">
      <c r="A5293" s="140"/>
      <c r="B5293" s="325"/>
      <c r="J5293" s="4"/>
      <c r="K5293" s="173"/>
    </row>
    <row r="5294" spans="1:11" x14ac:dyDescent="0.2">
      <c r="A5294" s="140"/>
      <c r="B5294" s="325"/>
      <c r="J5294" s="4"/>
      <c r="K5294" s="173"/>
    </row>
    <row r="5295" spans="1:11" x14ac:dyDescent="0.2">
      <c r="A5295" s="140"/>
      <c r="B5295" s="325"/>
      <c r="J5295" s="4"/>
      <c r="K5295" s="173"/>
    </row>
    <row r="5296" spans="1:11" x14ac:dyDescent="0.2">
      <c r="A5296" s="140"/>
      <c r="B5296" s="325"/>
      <c r="J5296" s="4"/>
      <c r="K5296" s="173"/>
    </row>
    <row r="5297" spans="1:11" x14ac:dyDescent="0.2">
      <c r="A5297" s="140"/>
      <c r="B5297" s="325"/>
      <c r="J5297" s="4"/>
      <c r="K5297" s="173"/>
    </row>
    <row r="5298" spans="1:11" x14ac:dyDescent="0.2">
      <c r="A5298" s="140"/>
      <c r="B5298" s="325"/>
      <c r="J5298" s="4"/>
      <c r="K5298" s="173"/>
    </row>
    <row r="5299" spans="1:11" x14ac:dyDescent="0.2">
      <c r="A5299" s="140"/>
      <c r="B5299" s="325"/>
      <c r="J5299" s="4"/>
      <c r="K5299" s="173"/>
    </row>
    <row r="5300" spans="1:11" x14ac:dyDescent="0.2">
      <c r="A5300" s="140"/>
      <c r="B5300" s="325"/>
      <c r="J5300" s="4"/>
      <c r="K5300" s="173"/>
    </row>
    <row r="5301" spans="1:11" x14ac:dyDescent="0.2">
      <c r="A5301" s="140"/>
      <c r="B5301" s="325"/>
      <c r="J5301" s="4"/>
      <c r="K5301" s="173"/>
    </row>
    <row r="5302" spans="1:11" x14ac:dyDescent="0.2">
      <c r="A5302" s="140"/>
      <c r="B5302" s="325"/>
      <c r="J5302" s="4"/>
      <c r="K5302" s="173"/>
    </row>
    <row r="5303" spans="1:11" x14ac:dyDescent="0.2">
      <c r="A5303" s="140"/>
      <c r="B5303" s="325"/>
      <c r="J5303" s="4"/>
      <c r="K5303" s="173"/>
    </row>
    <row r="5304" spans="1:11" x14ac:dyDescent="0.2">
      <c r="A5304" s="140"/>
      <c r="B5304" s="325"/>
      <c r="J5304" s="4"/>
      <c r="K5304" s="173"/>
    </row>
    <row r="5305" spans="1:11" x14ac:dyDescent="0.2">
      <c r="A5305" s="140"/>
      <c r="B5305" s="325"/>
      <c r="J5305" s="4"/>
      <c r="K5305" s="173"/>
    </row>
    <row r="5306" spans="1:11" x14ac:dyDescent="0.2">
      <c r="A5306" s="140"/>
      <c r="B5306" s="325"/>
      <c r="J5306" s="4"/>
      <c r="K5306" s="173"/>
    </row>
    <row r="5307" spans="1:11" x14ac:dyDescent="0.2">
      <c r="A5307" s="140"/>
      <c r="B5307" s="325"/>
      <c r="J5307" s="4"/>
      <c r="K5307" s="173"/>
    </row>
    <row r="5308" spans="1:11" x14ac:dyDescent="0.2">
      <c r="A5308" s="140"/>
      <c r="B5308" s="325"/>
      <c r="J5308" s="4"/>
      <c r="K5308" s="173"/>
    </row>
    <row r="5309" spans="1:11" x14ac:dyDescent="0.2">
      <c r="A5309" s="140"/>
      <c r="B5309" s="325"/>
      <c r="J5309" s="4"/>
      <c r="K5309" s="173"/>
    </row>
    <row r="5310" spans="1:11" x14ac:dyDescent="0.2">
      <c r="A5310" s="140"/>
      <c r="B5310" s="325"/>
      <c r="J5310" s="4"/>
      <c r="K5310" s="173"/>
    </row>
    <row r="5311" spans="1:11" x14ac:dyDescent="0.2">
      <c r="A5311" s="140"/>
      <c r="B5311" s="325"/>
      <c r="J5311" s="4"/>
      <c r="K5311" s="173"/>
    </row>
    <row r="5312" spans="1:11" x14ac:dyDescent="0.2">
      <c r="A5312" s="140"/>
      <c r="B5312" s="325"/>
      <c r="J5312" s="4"/>
      <c r="K5312" s="173"/>
    </row>
    <row r="5313" spans="1:11" x14ac:dyDescent="0.2">
      <c r="A5313" s="140"/>
      <c r="B5313" s="325"/>
      <c r="J5313" s="4"/>
      <c r="K5313" s="173"/>
    </row>
    <row r="5314" spans="1:11" x14ac:dyDescent="0.2">
      <c r="A5314" s="140"/>
      <c r="B5314" s="325"/>
      <c r="J5314" s="4"/>
      <c r="K5314" s="173"/>
    </row>
    <row r="5315" spans="1:11" x14ac:dyDescent="0.2">
      <c r="A5315" s="140"/>
      <c r="B5315" s="325"/>
      <c r="J5315" s="4"/>
      <c r="K5315" s="173"/>
    </row>
    <row r="5316" spans="1:11" x14ac:dyDescent="0.2">
      <c r="A5316" s="140"/>
      <c r="B5316" s="325"/>
      <c r="J5316" s="4"/>
      <c r="K5316" s="173"/>
    </row>
    <row r="5317" spans="1:11" x14ac:dyDescent="0.2">
      <c r="A5317" s="140"/>
      <c r="B5317" s="325"/>
      <c r="J5317" s="4"/>
      <c r="K5317" s="173"/>
    </row>
    <row r="5318" spans="1:11" x14ac:dyDescent="0.2">
      <c r="A5318" s="140"/>
      <c r="B5318" s="325"/>
      <c r="J5318" s="4"/>
      <c r="K5318" s="173"/>
    </row>
    <row r="5319" spans="1:11" x14ac:dyDescent="0.2">
      <c r="A5319" s="140"/>
      <c r="B5319" s="325"/>
      <c r="J5319" s="4"/>
      <c r="K5319" s="173"/>
    </row>
    <row r="5320" spans="1:11" x14ac:dyDescent="0.2">
      <c r="A5320" s="140"/>
      <c r="B5320" s="325"/>
      <c r="J5320" s="4"/>
      <c r="K5320" s="173"/>
    </row>
    <row r="5321" spans="1:11" x14ac:dyDescent="0.2">
      <c r="A5321" s="140"/>
      <c r="B5321" s="325"/>
      <c r="J5321" s="4"/>
      <c r="K5321" s="173"/>
    </row>
    <row r="5322" spans="1:11" x14ac:dyDescent="0.2">
      <c r="A5322" s="140"/>
      <c r="B5322" s="325"/>
      <c r="J5322" s="4"/>
      <c r="K5322" s="173"/>
    </row>
    <row r="5323" spans="1:11" x14ac:dyDescent="0.2">
      <c r="A5323" s="140"/>
      <c r="B5323" s="325"/>
      <c r="J5323" s="4"/>
      <c r="K5323" s="173"/>
    </row>
    <row r="5324" spans="1:11" x14ac:dyDescent="0.2">
      <c r="A5324" s="140"/>
      <c r="B5324" s="325"/>
      <c r="J5324" s="4"/>
      <c r="K5324" s="173"/>
    </row>
    <row r="5325" spans="1:11" x14ac:dyDescent="0.2">
      <c r="A5325" s="140"/>
      <c r="B5325" s="325"/>
      <c r="J5325" s="4"/>
      <c r="K5325" s="173"/>
    </row>
    <row r="5326" spans="1:11" x14ac:dyDescent="0.2">
      <c r="A5326" s="140"/>
      <c r="B5326" s="325"/>
      <c r="J5326" s="4"/>
      <c r="K5326" s="173"/>
    </row>
    <row r="5327" spans="1:11" x14ac:dyDescent="0.2">
      <c r="A5327" s="140"/>
      <c r="B5327" s="325"/>
      <c r="J5327" s="4"/>
      <c r="K5327" s="173"/>
    </row>
    <row r="5328" spans="1:11" x14ac:dyDescent="0.2">
      <c r="A5328" s="140"/>
      <c r="B5328" s="325"/>
      <c r="J5328" s="4"/>
      <c r="K5328" s="173"/>
    </row>
    <row r="5329" spans="1:11" x14ac:dyDescent="0.2">
      <c r="A5329" s="140"/>
      <c r="B5329" s="325"/>
      <c r="J5329" s="4"/>
      <c r="K5329" s="173"/>
    </row>
    <row r="5330" spans="1:11" x14ac:dyDescent="0.2">
      <c r="A5330" s="140"/>
      <c r="B5330" s="325"/>
      <c r="J5330" s="4"/>
      <c r="K5330" s="173"/>
    </row>
    <row r="5331" spans="1:11" x14ac:dyDescent="0.2">
      <c r="A5331" s="140"/>
      <c r="B5331" s="325"/>
      <c r="J5331" s="4"/>
      <c r="K5331" s="173"/>
    </row>
    <row r="5332" spans="1:11" x14ac:dyDescent="0.2">
      <c r="A5332" s="140"/>
      <c r="B5332" s="325"/>
      <c r="J5332" s="4"/>
      <c r="K5332" s="173"/>
    </row>
    <row r="5333" spans="1:11" x14ac:dyDescent="0.2">
      <c r="A5333" s="140"/>
      <c r="B5333" s="325"/>
      <c r="J5333" s="4"/>
      <c r="K5333" s="173"/>
    </row>
    <row r="5334" spans="1:11" x14ac:dyDescent="0.2">
      <c r="A5334" s="140"/>
      <c r="B5334" s="325"/>
      <c r="J5334" s="4"/>
      <c r="K5334" s="173"/>
    </row>
    <row r="5335" spans="1:11" x14ac:dyDescent="0.2">
      <c r="A5335" s="140"/>
      <c r="B5335" s="325"/>
      <c r="J5335" s="4"/>
      <c r="K5335" s="173"/>
    </row>
    <row r="5336" spans="1:11" x14ac:dyDescent="0.2">
      <c r="A5336" s="140"/>
      <c r="B5336" s="325"/>
      <c r="J5336" s="4"/>
      <c r="K5336" s="173"/>
    </row>
    <row r="5337" spans="1:11" x14ac:dyDescent="0.2">
      <c r="A5337" s="140"/>
      <c r="B5337" s="325"/>
      <c r="J5337" s="4"/>
      <c r="K5337" s="173"/>
    </row>
    <row r="5338" spans="1:11" x14ac:dyDescent="0.2">
      <c r="A5338" s="140"/>
      <c r="B5338" s="325"/>
      <c r="J5338" s="4"/>
      <c r="K5338" s="173"/>
    </row>
    <row r="5339" spans="1:11" x14ac:dyDescent="0.2">
      <c r="A5339" s="140"/>
      <c r="B5339" s="325"/>
      <c r="J5339" s="4"/>
      <c r="K5339" s="173"/>
    </row>
    <row r="5340" spans="1:11" x14ac:dyDescent="0.2">
      <c r="A5340" s="140"/>
      <c r="B5340" s="325"/>
      <c r="J5340" s="4"/>
      <c r="K5340" s="173"/>
    </row>
    <row r="5341" spans="1:11" x14ac:dyDescent="0.2">
      <c r="A5341" s="140"/>
      <c r="B5341" s="325"/>
      <c r="J5341" s="4"/>
      <c r="K5341" s="173"/>
    </row>
    <row r="5342" spans="1:11" x14ac:dyDescent="0.2">
      <c r="A5342" s="140"/>
      <c r="B5342" s="325"/>
      <c r="J5342" s="4"/>
      <c r="K5342" s="173"/>
    </row>
    <row r="5343" spans="1:11" x14ac:dyDescent="0.2">
      <c r="A5343" s="140"/>
      <c r="B5343" s="325"/>
      <c r="J5343" s="4"/>
      <c r="K5343" s="173"/>
    </row>
    <row r="5344" spans="1:11" x14ac:dyDescent="0.2">
      <c r="A5344" s="140"/>
      <c r="B5344" s="325"/>
      <c r="J5344" s="4"/>
      <c r="K5344" s="173"/>
    </row>
    <row r="5345" spans="1:11" x14ac:dyDescent="0.2">
      <c r="A5345" s="140"/>
      <c r="B5345" s="325"/>
      <c r="J5345" s="4"/>
      <c r="K5345" s="173"/>
    </row>
    <row r="5346" spans="1:11" x14ac:dyDescent="0.2">
      <c r="A5346" s="140"/>
      <c r="B5346" s="325"/>
      <c r="J5346" s="4"/>
      <c r="K5346" s="173"/>
    </row>
    <row r="5347" spans="1:11" x14ac:dyDescent="0.2">
      <c r="A5347" s="140"/>
      <c r="B5347" s="325"/>
      <c r="J5347" s="4"/>
      <c r="K5347" s="173"/>
    </row>
    <row r="5348" spans="1:11" x14ac:dyDescent="0.2">
      <c r="A5348" s="140"/>
      <c r="B5348" s="325"/>
      <c r="J5348" s="4"/>
      <c r="K5348" s="173"/>
    </row>
    <row r="5349" spans="1:11" x14ac:dyDescent="0.2">
      <c r="A5349" s="140"/>
      <c r="B5349" s="325"/>
      <c r="J5349" s="4"/>
      <c r="K5349" s="173"/>
    </row>
    <row r="5350" spans="1:11" x14ac:dyDescent="0.2">
      <c r="A5350" s="140"/>
      <c r="B5350" s="325"/>
      <c r="J5350" s="4"/>
      <c r="K5350" s="173"/>
    </row>
    <row r="5351" spans="1:11" x14ac:dyDescent="0.2">
      <c r="A5351" s="140"/>
      <c r="B5351" s="325"/>
      <c r="J5351" s="4"/>
      <c r="K5351" s="173"/>
    </row>
    <row r="5352" spans="1:11" x14ac:dyDescent="0.2">
      <c r="A5352" s="140"/>
      <c r="B5352" s="325"/>
      <c r="J5352" s="4"/>
      <c r="K5352" s="173"/>
    </row>
    <row r="5353" spans="1:11" x14ac:dyDescent="0.2">
      <c r="A5353" s="140"/>
      <c r="B5353" s="325"/>
      <c r="J5353" s="4"/>
      <c r="K5353" s="173"/>
    </row>
    <row r="5354" spans="1:11" x14ac:dyDescent="0.2">
      <c r="A5354" s="140"/>
      <c r="B5354" s="325"/>
      <c r="J5354" s="4"/>
      <c r="K5354" s="173"/>
    </row>
    <row r="5355" spans="1:11" x14ac:dyDescent="0.2">
      <c r="A5355" s="140"/>
      <c r="B5355" s="325"/>
      <c r="J5355" s="4"/>
      <c r="K5355" s="173"/>
    </row>
    <row r="5356" spans="1:11" x14ac:dyDescent="0.2">
      <c r="A5356" s="140"/>
      <c r="B5356" s="325"/>
      <c r="J5356" s="4"/>
      <c r="K5356" s="173"/>
    </row>
    <row r="5357" spans="1:11" x14ac:dyDescent="0.2">
      <c r="A5357" s="140"/>
      <c r="B5357" s="325"/>
      <c r="J5357" s="4"/>
      <c r="K5357" s="173"/>
    </row>
    <row r="5358" spans="1:11" x14ac:dyDescent="0.2">
      <c r="A5358" s="140"/>
      <c r="B5358" s="325"/>
      <c r="J5358" s="4"/>
      <c r="K5358" s="173"/>
    </row>
    <row r="5359" spans="1:11" x14ac:dyDescent="0.2">
      <c r="A5359" s="140"/>
      <c r="B5359" s="325"/>
      <c r="J5359" s="4"/>
      <c r="K5359" s="173"/>
    </row>
    <row r="5360" spans="1:11" x14ac:dyDescent="0.2">
      <c r="A5360" s="140"/>
      <c r="B5360" s="325"/>
      <c r="J5360" s="4"/>
      <c r="K5360" s="173"/>
    </row>
    <row r="5361" spans="1:11" x14ac:dyDescent="0.2">
      <c r="A5361" s="140"/>
      <c r="B5361" s="325"/>
      <c r="J5361" s="4"/>
      <c r="K5361" s="173"/>
    </row>
    <row r="5362" spans="1:11" x14ac:dyDescent="0.2">
      <c r="A5362" s="140"/>
      <c r="B5362" s="325"/>
      <c r="J5362" s="4"/>
      <c r="K5362" s="173"/>
    </row>
    <row r="5363" spans="1:11" x14ac:dyDescent="0.2">
      <c r="A5363" s="140"/>
      <c r="B5363" s="325"/>
      <c r="J5363" s="4"/>
      <c r="K5363" s="173"/>
    </row>
    <row r="5364" spans="1:11" x14ac:dyDescent="0.2">
      <c r="A5364" s="140"/>
      <c r="B5364" s="325"/>
      <c r="J5364" s="4"/>
      <c r="K5364" s="173"/>
    </row>
    <row r="5365" spans="1:11" x14ac:dyDescent="0.2">
      <c r="A5365" s="140"/>
      <c r="B5365" s="325"/>
      <c r="J5365" s="4"/>
      <c r="K5365" s="173"/>
    </row>
    <row r="5366" spans="1:11" x14ac:dyDescent="0.2">
      <c r="A5366" s="140"/>
      <c r="B5366" s="325"/>
      <c r="J5366" s="4"/>
      <c r="K5366" s="173"/>
    </row>
    <row r="5367" spans="1:11" x14ac:dyDescent="0.2">
      <c r="A5367" s="140"/>
      <c r="B5367" s="325"/>
      <c r="J5367" s="4"/>
      <c r="K5367" s="173"/>
    </row>
    <row r="5368" spans="1:11" x14ac:dyDescent="0.2">
      <c r="A5368" s="140"/>
      <c r="B5368" s="325"/>
      <c r="J5368" s="4"/>
      <c r="K5368" s="173"/>
    </row>
    <row r="5369" spans="1:11" x14ac:dyDescent="0.2">
      <c r="A5369" s="140"/>
      <c r="B5369" s="325"/>
      <c r="J5369" s="4"/>
      <c r="K5369" s="173"/>
    </row>
    <row r="5370" spans="1:11" x14ac:dyDescent="0.2">
      <c r="A5370" s="140"/>
      <c r="B5370" s="325"/>
      <c r="J5370" s="4"/>
      <c r="K5370" s="173"/>
    </row>
    <row r="5371" spans="1:11" x14ac:dyDescent="0.2">
      <c r="A5371" s="140"/>
      <c r="B5371" s="325"/>
      <c r="J5371" s="4"/>
      <c r="K5371" s="173"/>
    </row>
    <row r="5372" spans="1:11" x14ac:dyDescent="0.2">
      <c r="A5372" s="140"/>
      <c r="B5372" s="325"/>
      <c r="J5372" s="4"/>
      <c r="K5372" s="173"/>
    </row>
    <row r="5373" spans="1:11" x14ac:dyDescent="0.2">
      <c r="A5373" s="140"/>
      <c r="B5373" s="325"/>
      <c r="J5373" s="4"/>
      <c r="K5373" s="173"/>
    </row>
    <row r="5374" spans="1:11" x14ac:dyDescent="0.2">
      <c r="A5374" s="140"/>
      <c r="B5374" s="325"/>
      <c r="J5374" s="4"/>
      <c r="K5374" s="173"/>
    </row>
    <row r="5375" spans="1:11" x14ac:dyDescent="0.2">
      <c r="A5375" s="140"/>
      <c r="B5375" s="325"/>
      <c r="J5375" s="4"/>
      <c r="K5375" s="173"/>
    </row>
    <row r="5376" spans="1:11" x14ac:dyDescent="0.2">
      <c r="A5376" s="140"/>
      <c r="B5376" s="325"/>
      <c r="J5376" s="4"/>
      <c r="K5376" s="173"/>
    </row>
    <row r="5377" spans="1:11" x14ac:dyDescent="0.2">
      <c r="A5377" s="140"/>
      <c r="B5377" s="325"/>
      <c r="J5377" s="4"/>
      <c r="K5377" s="173"/>
    </row>
    <row r="5378" spans="1:11" x14ac:dyDescent="0.2">
      <c r="A5378" s="140"/>
      <c r="B5378" s="325"/>
      <c r="J5378" s="4"/>
      <c r="K5378" s="173"/>
    </row>
    <row r="5379" spans="1:11" x14ac:dyDescent="0.2">
      <c r="A5379" s="140"/>
      <c r="B5379" s="325"/>
      <c r="J5379" s="4"/>
      <c r="K5379" s="173"/>
    </row>
    <row r="5380" spans="1:11" x14ac:dyDescent="0.2">
      <c r="A5380" s="140"/>
      <c r="B5380" s="325"/>
      <c r="J5380" s="4"/>
      <c r="K5380" s="173"/>
    </row>
    <row r="5381" spans="1:11" x14ac:dyDescent="0.2">
      <c r="A5381" s="140"/>
      <c r="B5381" s="325"/>
      <c r="J5381" s="4"/>
      <c r="K5381" s="173"/>
    </row>
    <row r="5382" spans="1:11" x14ac:dyDescent="0.2">
      <c r="A5382" s="140"/>
      <c r="B5382" s="325"/>
      <c r="J5382" s="4"/>
      <c r="K5382" s="173"/>
    </row>
    <row r="5383" spans="1:11" x14ac:dyDescent="0.2">
      <c r="A5383" s="140"/>
      <c r="B5383" s="325"/>
      <c r="J5383" s="4"/>
      <c r="K5383" s="173"/>
    </row>
    <row r="5384" spans="1:11" x14ac:dyDescent="0.2">
      <c r="A5384" s="140"/>
      <c r="B5384" s="325"/>
      <c r="J5384" s="4"/>
      <c r="K5384" s="173"/>
    </row>
    <row r="5385" spans="1:11" x14ac:dyDescent="0.2">
      <c r="A5385" s="140"/>
      <c r="B5385" s="325"/>
      <c r="J5385" s="4"/>
      <c r="K5385" s="173"/>
    </row>
    <row r="5386" spans="1:11" x14ac:dyDescent="0.2">
      <c r="A5386" s="140"/>
      <c r="B5386" s="325"/>
      <c r="J5386" s="4"/>
      <c r="K5386" s="173"/>
    </row>
    <row r="5387" spans="1:11" x14ac:dyDescent="0.2">
      <c r="A5387" s="140"/>
      <c r="B5387" s="325"/>
      <c r="J5387" s="4"/>
      <c r="K5387" s="173"/>
    </row>
    <row r="5388" spans="1:11" x14ac:dyDescent="0.2">
      <c r="A5388" s="140"/>
      <c r="B5388" s="325"/>
      <c r="J5388" s="4"/>
      <c r="K5388" s="173"/>
    </row>
    <row r="5389" spans="1:11" x14ac:dyDescent="0.2">
      <c r="A5389" s="140"/>
      <c r="B5389" s="325"/>
      <c r="J5389" s="4"/>
      <c r="K5389" s="173"/>
    </row>
    <row r="5390" spans="1:11" x14ac:dyDescent="0.2">
      <c r="A5390" s="140"/>
      <c r="B5390" s="325"/>
      <c r="J5390" s="4"/>
      <c r="K5390" s="173"/>
    </row>
    <row r="5391" spans="1:11" x14ac:dyDescent="0.2">
      <c r="A5391" s="140"/>
      <c r="B5391" s="325"/>
      <c r="J5391" s="4"/>
      <c r="K5391" s="173"/>
    </row>
    <row r="5392" spans="1:11" x14ac:dyDescent="0.2">
      <c r="A5392" s="140"/>
      <c r="B5392" s="325"/>
      <c r="J5392" s="4"/>
      <c r="K5392" s="173"/>
    </row>
    <row r="5393" spans="1:11" x14ac:dyDescent="0.2">
      <c r="A5393" s="140"/>
      <c r="B5393" s="325"/>
      <c r="J5393" s="4"/>
      <c r="K5393" s="173"/>
    </row>
    <row r="5394" spans="1:11" x14ac:dyDescent="0.2">
      <c r="A5394" s="140"/>
      <c r="B5394" s="325"/>
      <c r="J5394" s="4"/>
      <c r="K5394" s="173"/>
    </row>
    <row r="5395" spans="1:11" x14ac:dyDescent="0.2">
      <c r="A5395" s="140"/>
      <c r="B5395" s="325"/>
      <c r="J5395" s="4"/>
      <c r="K5395" s="173"/>
    </row>
    <row r="5396" spans="1:11" x14ac:dyDescent="0.2">
      <c r="A5396" s="140"/>
      <c r="B5396" s="325"/>
      <c r="J5396" s="4"/>
      <c r="K5396" s="173"/>
    </row>
    <row r="5397" spans="1:11" x14ac:dyDescent="0.2">
      <c r="A5397" s="140"/>
      <c r="B5397" s="325"/>
      <c r="J5397" s="4"/>
      <c r="K5397" s="173"/>
    </row>
    <row r="5398" spans="1:11" x14ac:dyDescent="0.2">
      <c r="A5398" s="140"/>
      <c r="B5398" s="325"/>
      <c r="J5398" s="4"/>
      <c r="K5398" s="173"/>
    </row>
    <row r="5399" spans="1:11" x14ac:dyDescent="0.2">
      <c r="A5399" s="140"/>
      <c r="B5399" s="325"/>
      <c r="J5399" s="4"/>
      <c r="K5399" s="173"/>
    </row>
    <row r="5400" spans="1:11" x14ac:dyDescent="0.2">
      <c r="A5400" s="140"/>
      <c r="B5400" s="325"/>
      <c r="J5400" s="4"/>
      <c r="K5400" s="173"/>
    </row>
    <row r="5401" spans="1:11" x14ac:dyDescent="0.2">
      <c r="A5401" s="140"/>
      <c r="B5401" s="325"/>
      <c r="J5401" s="4"/>
      <c r="K5401" s="173"/>
    </row>
    <row r="5402" spans="1:11" x14ac:dyDescent="0.2">
      <c r="A5402" s="140"/>
      <c r="B5402" s="325"/>
      <c r="J5402" s="4"/>
      <c r="K5402" s="173"/>
    </row>
    <row r="5403" spans="1:11" x14ac:dyDescent="0.2">
      <c r="A5403" s="140"/>
      <c r="B5403" s="325"/>
      <c r="J5403" s="4"/>
      <c r="K5403" s="173"/>
    </row>
    <row r="5404" spans="1:11" x14ac:dyDescent="0.2">
      <c r="A5404" s="140"/>
      <c r="B5404" s="325"/>
      <c r="J5404" s="4"/>
      <c r="K5404" s="173"/>
    </row>
    <row r="5405" spans="1:11" x14ac:dyDescent="0.2">
      <c r="A5405" s="140"/>
      <c r="B5405" s="325"/>
      <c r="J5405" s="4"/>
      <c r="K5405" s="173"/>
    </row>
    <row r="5406" spans="1:11" x14ac:dyDescent="0.2">
      <c r="A5406" s="140"/>
      <c r="B5406" s="325"/>
      <c r="J5406" s="4"/>
      <c r="K5406" s="173"/>
    </row>
    <row r="5407" spans="1:11" x14ac:dyDescent="0.2">
      <c r="A5407" s="140"/>
      <c r="B5407" s="325"/>
      <c r="J5407" s="4"/>
      <c r="K5407" s="173"/>
    </row>
    <row r="5408" spans="1:11" x14ac:dyDescent="0.2">
      <c r="A5408" s="140"/>
      <c r="B5408" s="325"/>
      <c r="J5408" s="4"/>
      <c r="K5408" s="173"/>
    </row>
    <row r="5409" spans="1:11" x14ac:dyDescent="0.2">
      <c r="A5409" s="140"/>
      <c r="B5409" s="325"/>
      <c r="J5409" s="4"/>
      <c r="K5409" s="173"/>
    </row>
    <row r="5410" spans="1:11" x14ac:dyDescent="0.2">
      <c r="A5410" s="140"/>
      <c r="B5410" s="325"/>
      <c r="J5410" s="4"/>
      <c r="K5410" s="173"/>
    </row>
    <row r="5411" spans="1:11" x14ac:dyDescent="0.2">
      <c r="A5411" s="140"/>
      <c r="B5411" s="325"/>
      <c r="J5411" s="4"/>
      <c r="K5411" s="173"/>
    </row>
    <row r="5412" spans="1:11" x14ac:dyDescent="0.2">
      <c r="A5412" s="140"/>
      <c r="B5412" s="325"/>
      <c r="J5412" s="4"/>
      <c r="K5412" s="173"/>
    </row>
    <row r="5413" spans="1:11" x14ac:dyDescent="0.2">
      <c r="A5413" s="140"/>
      <c r="B5413" s="325"/>
      <c r="J5413" s="4"/>
      <c r="K5413" s="173"/>
    </row>
    <row r="5414" spans="1:11" x14ac:dyDescent="0.2">
      <c r="A5414" s="140"/>
      <c r="B5414" s="325"/>
      <c r="J5414" s="4"/>
      <c r="K5414" s="173"/>
    </row>
    <row r="5415" spans="1:11" x14ac:dyDescent="0.2">
      <c r="A5415" s="140"/>
      <c r="B5415" s="325"/>
      <c r="J5415" s="4"/>
      <c r="K5415" s="173"/>
    </row>
    <row r="5416" spans="1:11" x14ac:dyDescent="0.2">
      <c r="A5416" s="140"/>
      <c r="B5416" s="325"/>
      <c r="J5416" s="4"/>
      <c r="K5416" s="173"/>
    </row>
    <row r="5417" spans="1:11" x14ac:dyDescent="0.2">
      <c r="A5417" s="140"/>
      <c r="B5417" s="325"/>
      <c r="J5417" s="4"/>
      <c r="K5417" s="173"/>
    </row>
    <row r="5418" spans="1:11" x14ac:dyDescent="0.2">
      <c r="A5418" s="140"/>
      <c r="B5418" s="325"/>
      <c r="J5418" s="4"/>
      <c r="K5418" s="173"/>
    </row>
    <row r="5419" spans="1:11" x14ac:dyDescent="0.2">
      <c r="A5419" s="140"/>
      <c r="B5419" s="325"/>
      <c r="J5419" s="4"/>
      <c r="K5419" s="173"/>
    </row>
    <row r="5420" spans="1:11" x14ac:dyDescent="0.2">
      <c r="A5420" s="140"/>
      <c r="B5420" s="325"/>
      <c r="J5420" s="4"/>
      <c r="K5420" s="173"/>
    </row>
    <row r="5421" spans="1:11" x14ac:dyDescent="0.2">
      <c r="A5421" s="140"/>
      <c r="B5421" s="325"/>
      <c r="J5421" s="4"/>
      <c r="K5421" s="173"/>
    </row>
    <row r="5422" spans="1:11" x14ac:dyDescent="0.2">
      <c r="A5422" s="140"/>
      <c r="B5422" s="325"/>
      <c r="J5422" s="4"/>
      <c r="K5422" s="173"/>
    </row>
    <row r="5423" spans="1:11" x14ac:dyDescent="0.2">
      <c r="A5423" s="140"/>
      <c r="B5423" s="325"/>
      <c r="J5423" s="4"/>
      <c r="K5423" s="173"/>
    </row>
    <row r="5424" spans="1:11" x14ac:dyDescent="0.2">
      <c r="A5424" s="140"/>
      <c r="B5424" s="325"/>
      <c r="J5424" s="4"/>
      <c r="K5424" s="173"/>
    </row>
    <row r="5425" spans="1:11" x14ac:dyDescent="0.2">
      <c r="A5425" s="140"/>
      <c r="B5425" s="325"/>
      <c r="J5425" s="4"/>
      <c r="K5425" s="173"/>
    </row>
    <row r="5426" spans="1:11" x14ac:dyDescent="0.2">
      <c r="A5426" s="140"/>
      <c r="B5426" s="325"/>
      <c r="J5426" s="4"/>
      <c r="K5426" s="173"/>
    </row>
    <row r="5427" spans="1:11" x14ac:dyDescent="0.2">
      <c r="A5427" s="140"/>
      <c r="B5427" s="325"/>
      <c r="J5427" s="4"/>
      <c r="K5427" s="173"/>
    </row>
    <row r="5428" spans="1:11" x14ac:dyDescent="0.2">
      <c r="A5428" s="140"/>
      <c r="B5428" s="325"/>
      <c r="J5428" s="4"/>
      <c r="K5428" s="173"/>
    </row>
    <row r="5429" spans="1:11" x14ac:dyDescent="0.2">
      <c r="A5429" s="140"/>
      <c r="B5429" s="325"/>
      <c r="J5429" s="4"/>
      <c r="K5429" s="173"/>
    </row>
    <row r="5430" spans="1:11" x14ac:dyDescent="0.2">
      <c r="A5430" s="140"/>
      <c r="B5430" s="325"/>
      <c r="J5430" s="4"/>
      <c r="K5430" s="173"/>
    </row>
    <row r="5431" spans="1:11" x14ac:dyDescent="0.2">
      <c r="A5431" s="140"/>
      <c r="B5431" s="325"/>
      <c r="J5431" s="4"/>
      <c r="K5431" s="173"/>
    </row>
    <row r="5432" spans="1:11" x14ac:dyDescent="0.2">
      <c r="A5432" s="140"/>
      <c r="B5432" s="325"/>
      <c r="J5432" s="4"/>
      <c r="K5432" s="173"/>
    </row>
    <row r="5433" spans="1:11" x14ac:dyDescent="0.2">
      <c r="A5433" s="140"/>
      <c r="B5433" s="325"/>
      <c r="J5433" s="4"/>
      <c r="K5433" s="173"/>
    </row>
    <row r="5434" spans="1:11" x14ac:dyDescent="0.2">
      <c r="A5434" s="140"/>
      <c r="B5434" s="325"/>
      <c r="J5434" s="4"/>
      <c r="K5434" s="173"/>
    </row>
    <row r="5435" spans="1:11" x14ac:dyDescent="0.2">
      <c r="A5435" s="140"/>
      <c r="B5435" s="325"/>
      <c r="J5435" s="4"/>
      <c r="K5435" s="173"/>
    </row>
    <row r="5436" spans="1:11" x14ac:dyDescent="0.2">
      <c r="A5436" s="140"/>
      <c r="B5436" s="325"/>
      <c r="J5436" s="4"/>
      <c r="K5436" s="173"/>
    </row>
    <row r="5437" spans="1:11" x14ac:dyDescent="0.2">
      <c r="A5437" s="140"/>
      <c r="B5437" s="325"/>
      <c r="J5437" s="4"/>
      <c r="K5437" s="173"/>
    </row>
    <row r="5438" spans="1:11" x14ac:dyDescent="0.2">
      <c r="A5438" s="140"/>
      <c r="B5438" s="325"/>
      <c r="J5438" s="4"/>
      <c r="K5438" s="173"/>
    </row>
    <row r="5439" spans="1:11" x14ac:dyDescent="0.2">
      <c r="A5439" s="140"/>
      <c r="B5439" s="325"/>
      <c r="J5439" s="4"/>
      <c r="K5439" s="173"/>
    </row>
    <row r="5440" spans="1:11" x14ac:dyDescent="0.2">
      <c r="A5440" s="140"/>
      <c r="B5440" s="325"/>
      <c r="J5440" s="4"/>
      <c r="K5440" s="173"/>
    </row>
    <row r="5441" spans="1:11" x14ac:dyDescent="0.2">
      <c r="A5441" s="140"/>
      <c r="B5441" s="325"/>
      <c r="J5441" s="4"/>
      <c r="K5441" s="173"/>
    </row>
    <row r="5442" spans="1:11" x14ac:dyDescent="0.2">
      <c r="A5442" s="140"/>
      <c r="B5442" s="325"/>
      <c r="J5442" s="4"/>
      <c r="K5442" s="173"/>
    </row>
    <row r="5443" spans="1:11" x14ac:dyDescent="0.2">
      <c r="A5443" s="140"/>
      <c r="B5443" s="325"/>
      <c r="J5443" s="4"/>
      <c r="K5443" s="173"/>
    </row>
    <row r="5444" spans="1:11" x14ac:dyDescent="0.2">
      <c r="A5444" s="140"/>
      <c r="B5444" s="325"/>
      <c r="J5444" s="4"/>
      <c r="K5444" s="173"/>
    </row>
    <row r="5445" spans="1:11" x14ac:dyDescent="0.2">
      <c r="A5445" s="140"/>
      <c r="B5445" s="325"/>
      <c r="J5445" s="4"/>
      <c r="K5445" s="173"/>
    </row>
    <row r="5446" spans="1:11" x14ac:dyDescent="0.2">
      <c r="A5446" s="140"/>
      <c r="B5446" s="325"/>
      <c r="J5446" s="4"/>
      <c r="K5446" s="173"/>
    </row>
    <row r="5447" spans="1:11" x14ac:dyDescent="0.2">
      <c r="A5447" s="140"/>
      <c r="B5447" s="325"/>
      <c r="J5447" s="4"/>
      <c r="K5447" s="173"/>
    </row>
    <row r="5448" spans="1:11" x14ac:dyDescent="0.2">
      <c r="A5448" s="140"/>
      <c r="B5448" s="325"/>
      <c r="J5448" s="4"/>
      <c r="K5448" s="173"/>
    </row>
    <row r="5449" spans="1:11" x14ac:dyDescent="0.2">
      <c r="A5449" s="140"/>
      <c r="B5449" s="325"/>
      <c r="J5449" s="4"/>
      <c r="K5449" s="173"/>
    </row>
    <row r="5450" spans="1:11" x14ac:dyDescent="0.2">
      <c r="A5450" s="140"/>
      <c r="B5450" s="325"/>
      <c r="J5450" s="4"/>
      <c r="K5450" s="173"/>
    </row>
    <row r="5451" spans="1:11" x14ac:dyDescent="0.2">
      <c r="A5451" s="140"/>
      <c r="B5451" s="325"/>
      <c r="J5451" s="4"/>
      <c r="K5451" s="173"/>
    </row>
    <row r="5452" spans="1:11" x14ac:dyDescent="0.2">
      <c r="A5452" s="140"/>
      <c r="B5452" s="325"/>
      <c r="J5452" s="4"/>
      <c r="K5452" s="173"/>
    </row>
    <row r="5453" spans="1:11" x14ac:dyDescent="0.2">
      <c r="A5453" s="140"/>
      <c r="B5453" s="325"/>
      <c r="J5453" s="4"/>
      <c r="K5453" s="173"/>
    </row>
    <row r="5454" spans="1:11" x14ac:dyDescent="0.2">
      <c r="A5454" s="140"/>
      <c r="B5454" s="325"/>
      <c r="J5454" s="4"/>
      <c r="K5454" s="173"/>
    </row>
    <row r="5455" spans="1:11" x14ac:dyDescent="0.2">
      <c r="A5455" s="140"/>
      <c r="B5455" s="325"/>
      <c r="J5455" s="4"/>
      <c r="K5455" s="173"/>
    </row>
    <row r="5456" spans="1:11" x14ac:dyDescent="0.2">
      <c r="A5456" s="140"/>
      <c r="B5456" s="325"/>
      <c r="J5456" s="4"/>
      <c r="K5456" s="173"/>
    </row>
    <row r="5457" spans="1:11" x14ac:dyDescent="0.2">
      <c r="A5457" s="140"/>
      <c r="B5457" s="325"/>
      <c r="J5457" s="4"/>
      <c r="K5457" s="173"/>
    </row>
    <row r="5458" spans="1:11" x14ac:dyDescent="0.2">
      <c r="A5458" s="140"/>
      <c r="B5458" s="325"/>
      <c r="J5458" s="4"/>
      <c r="K5458" s="173"/>
    </row>
    <row r="5459" spans="1:11" x14ac:dyDescent="0.2">
      <c r="A5459" s="140"/>
      <c r="B5459" s="325"/>
      <c r="J5459" s="4"/>
      <c r="K5459" s="173"/>
    </row>
    <row r="5460" spans="1:11" x14ac:dyDescent="0.2">
      <c r="A5460" s="140"/>
      <c r="B5460" s="325"/>
      <c r="J5460" s="4"/>
      <c r="K5460" s="173"/>
    </row>
    <row r="5461" spans="1:11" x14ac:dyDescent="0.2">
      <c r="A5461" s="140"/>
      <c r="B5461" s="325"/>
      <c r="J5461" s="4"/>
      <c r="K5461" s="173"/>
    </row>
    <row r="5462" spans="1:11" x14ac:dyDescent="0.2">
      <c r="A5462" s="140"/>
      <c r="B5462" s="325"/>
      <c r="J5462" s="4"/>
      <c r="K5462" s="173"/>
    </row>
    <row r="5463" spans="1:11" x14ac:dyDescent="0.2">
      <c r="A5463" s="140"/>
      <c r="B5463" s="325"/>
      <c r="J5463" s="4"/>
      <c r="K5463" s="173"/>
    </row>
    <row r="5464" spans="1:11" x14ac:dyDescent="0.2">
      <c r="A5464" s="140"/>
      <c r="B5464" s="325"/>
      <c r="J5464" s="4"/>
      <c r="K5464" s="173"/>
    </row>
    <row r="5465" spans="1:11" x14ac:dyDescent="0.2">
      <c r="A5465" s="140"/>
      <c r="B5465" s="325"/>
      <c r="J5465" s="4"/>
      <c r="K5465" s="173"/>
    </row>
    <row r="5466" spans="1:11" x14ac:dyDescent="0.2">
      <c r="A5466" s="140"/>
      <c r="B5466" s="325"/>
      <c r="J5466" s="4"/>
      <c r="K5466" s="173"/>
    </row>
    <row r="5467" spans="1:11" x14ac:dyDescent="0.2">
      <c r="A5467" s="140"/>
      <c r="B5467" s="325"/>
      <c r="J5467" s="4"/>
      <c r="K5467" s="173"/>
    </row>
    <row r="5468" spans="1:11" x14ac:dyDescent="0.2">
      <c r="A5468" s="140"/>
      <c r="B5468" s="325"/>
      <c r="J5468" s="4"/>
      <c r="K5468" s="173"/>
    </row>
    <row r="5469" spans="1:11" x14ac:dyDescent="0.2">
      <c r="A5469" s="140"/>
      <c r="B5469" s="325"/>
      <c r="J5469" s="4"/>
      <c r="K5469" s="173"/>
    </row>
    <row r="5470" spans="1:11" x14ac:dyDescent="0.2">
      <c r="A5470" s="140"/>
      <c r="B5470" s="325"/>
      <c r="J5470" s="4"/>
      <c r="K5470" s="173"/>
    </row>
    <row r="5471" spans="1:11" x14ac:dyDescent="0.2">
      <c r="A5471" s="140"/>
      <c r="B5471" s="325"/>
      <c r="J5471" s="4"/>
      <c r="K5471" s="173"/>
    </row>
    <row r="5472" spans="1:11" x14ac:dyDescent="0.2">
      <c r="A5472" s="140"/>
      <c r="B5472" s="325"/>
      <c r="J5472" s="4"/>
      <c r="K5472" s="173"/>
    </row>
    <row r="5473" spans="1:11" x14ac:dyDescent="0.2">
      <c r="A5473" s="140"/>
      <c r="B5473" s="325"/>
      <c r="J5473" s="4"/>
      <c r="K5473" s="173"/>
    </row>
    <row r="5474" spans="1:11" x14ac:dyDescent="0.2">
      <c r="A5474" s="140"/>
      <c r="B5474" s="325"/>
      <c r="J5474" s="4"/>
      <c r="K5474" s="173"/>
    </row>
    <row r="5475" spans="1:11" x14ac:dyDescent="0.2">
      <c r="A5475" s="140"/>
      <c r="B5475" s="325"/>
      <c r="J5475" s="4"/>
      <c r="K5475" s="173"/>
    </row>
    <row r="5476" spans="1:11" x14ac:dyDescent="0.2">
      <c r="A5476" s="140"/>
      <c r="B5476" s="325"/>
      <c r="J5476" s="4"/>
      <c r="K5476" s="173"/>
    </row>
    <row r="5477" spans="1:11" x14ac:dyDescent="0.2">
      <c r="A5477" s="140"/>
      <c r="B5477" s="325"/>
      <c r="J5477" s="4"/>
      <c r="K5477" s="173"/>
    </row>
    <row r="5478" spans="1:11" x14ac:dyDescent="0.2">
      <c r="A5478" s="140"/>
      <c r="B5478" s="325"/>
      <c r="J5478" s="4"/>
      <c r="K5478" s="173"/>
    </row>
    <row r="5479" spans="1:11" x14ac:dyDescent="0.2">
      <c r="A5479" s="140"/>
      <c r="B5479" s="325"/>
      <c r="J5479" s="4"/>
      <c r="K5479" s="173"/>
    </row>
    <row r="5480" spans="1:11" x14ac:dyDescent="0.2">
      <c r="A5480" s="140"/>
      <c r="B5480" s="325"/>
      <c r="J5480" s="4"/>
      <c r="K5480" s="173"/>
    </row>
    <row r="5481" spans="1:11" x14ac:dyDescent="0.2">
      <c r="A5481" s="140"/>
      <c r="B5481" s="325"/>
      <c r="J5481" s="4"/>
      <c r="K5481" s="173"/>
    </row>
    <row r="5482" spans="1:11" x14ac:dyDescent="0.2">
      <c r="A5482" s="140"/>
      <c r="B5482" s="325"/>
      <c r="J5482" s="4"/>
      <c r="K5482" s="173"/>
    </row>
    <row r="5483" spans="1:11" x14ac:dyDescent="0.2">
      <c r="A5483" s="140"/>
      <c r="B5483" s="325"/>
      <c r="J5483" s="4"/>
      <c r="K5483" s="173"/>
    </row>
    <row r="5484" spans="1:11" x14ac:dyDescent="0.2">
      <c r="A5484" s="140"/>
      <c r="B5484" s="325"/>
      <c r="J5484" s="4"/>
      <c r="K5484" s="173"/>
    </row>
    <row r="5485" spans="1:11" x14ac:dyDescent="0.2">
      <c r="A5485" s="140"/>
      <c r="B5485" s="325"/>
      <c r="J5485" s="4"/>
      <c r="K5485" s="173"/>
    </row>
    <row r="5486" spans="1:11" x14ac:dyDescent="0.2">
      <c r="A5486" s="140"/>
      <c r="B5486" s="325"/>
      <c r="J5486" s="4"/>
      <c r="K5486" s="173"/>
    </row>
    <row r="5487" spans="1:11" x14ac:dyDescent="0.2">
      <c r="A5487" s="140"/>
      <c r="B5487" s="325"/>
      <c r="J5487" s="4"/>
      <c r="K5487" s="173"/>
    </row>
    <row r="5488" spans="1:11" x14ac:dyDescent="0.2">
      <c r="A5488" s="140"/>
      <c r="B5488" s="325"/>
      <c r="J5488" s="4"/>
      <c r="K5488" s="173"/>
    </row>
    <row r="5489" spans="1:11" x14ac:dyDescent="0.2">
      <c r="A5489" s="140"/>
      <c r="B5489" s="325"/>
      <c r="J5489" s="4"/>
      <c r="K5489" s="173"/>
    </row>
    <row r="5490" spans="1:11" x14ac:dyDescent="0.2">
      <c r="A5490" s="140"/>
      <c r="B5490" s="325"/>
      <c r="J5490" s="4"/>
      <c r="K5490" s="173"/>
    </row>
    <row r="5491" spans="1:11" x14ac:dyDescent="0.2">
      <c r="A5491" s="140"/>
      <c r="B5491" s="325"/>
      <c r="J5491" s="4"/>
      <c r="K5491" s="173"/>
    </row>
    <row r="5492" spans="1:11" x14ac:dyDescent="0.2">
      <c r="A5492" s="140"/>
      <c r="B5492" s="325"/>
      <c r="J5492" s="4"/>
      <c r="K5492" s="173"/>
    </row>
    <row r="5493" spans="1:11" x14ac:dyDescent="0.2">
      <c r="A5493" s="140"/>
      <c r="B5493" s="325"/>
      <c r="J5493" s="4"/>
      <c r="K5493" s="173"/>
    </row>
    <row r="5494" spans="1:11" x14ac:dyDescent="0.2">
      <c r="A5494" s="140"/>
      <c r="B5494" s="325"/>
      <c r="J5494" s="4"/>
      <c r="K5494" s="173"/>
    </row>
    <row r="5495" spans="1:11" x14ac:dyDescent="0.2">
      <c r="A5495" s="140"/>
      <c r="B5495" s="325"/>
      <c r="J5495" s="4"/>
      <c r="K5495" s="173"/>
    </row>
    <row r="5496" spans="1:11" x14ac:dyDescent="0.2">
      <c r="A5496" s="140"/>
      <c r="B5496" s="325"/>
      <c r="J5496" s="4"/>
      <c r="K5496" s="173"/>
    </row>
    <row r="5497" spans="1:11" x14ac:dyDescent="0.2">
      <c r="A5497" s="140"/>
      <c r="B5497" s="325"/>
      <c r="J5497" s="4"/>
      <c r="K5497" s="173"/>
    </row>
    <row r="5498" spans="1:11" x14ac:dyDescent="0.2">
      <c r="A5498" s="140"/>
      <c r="B5498" s="325"/>
      <c r="J5498" s="4"/>
      <c r="K5498" s="173"/>
    </row>
    <row r="5499" spans="1:11" x14ac:dyDescent="0.2">
      <c r="A5499" s="140"/>
      <c r="B5499" s="325"/>
      <c r="J5499" s="4"/>
      <c r="K5499" s="173"/>
    </row>
    <row r="5500" spans="1:11" x14ac:dyDescent="0.2">
      <c r="A5500" s="140"/>
      <c r="B5500" s="325"/>
      <c r="J5500" s="4"/>
      <c r="K5500" s="173"/>
    </row>
    <row r="5501" spans="1:11" x14ac:dyDescent="0.2">
      <c r="A5501" s="140"/>
      <c r="B5501" s="325"/>
      <c r="J5501" s="4"/>
      <c r="K5501" s="173"/>
    </row>
    <row r="5502" spans="1:11" x14ac:dyDescent="0.2">
      <c r="A5502" s="140"/>
      <c r="B5502" s="325"/>
      <c r="J5502" s="4"/>
      <c r="K5502" s="173"/>
    </row>
    <row r="5503" spans="1:11" x14ac:dyDescent="0.2">
      <c r="A5503" s="140"/>
      <c r="B5503" s="325"/>
      <c r="J5503" s="4"/>
      <c r="K5503" s="173"/>
    </row>
    <row r="5504" spans="1:11" x14ac:dyDescent="0.2">
      <c r="A5504" s="140"/>
      <c r="B5504" s="325"/>
      <c r="J5504" s="4"/>
      <c r="K5504" s="173"/>
    </row>
    <row r="5505" spans="1:11" x14ac:dyDescent="0.2">
      <c r="A5505" s="140"/>
      <c r="B5505" s="325"/>
      <c r="J5505" s="4"/>
      <c r="K5505" s="173"/>
    </row>
    <row r="5506" spans="1:11" x14ac:dyDescent="0.2">
      <c r="A5506" s="140"/>
      <c r="B5506" s="325"/>
      <c r="J5506" s="4"/>
      <c r="K5506" s="173"/>
    </row>
    <row r="5507" spans="1:11" x14ac:dyDescent="0.2">
      <c r="A5507" s="140"/>
      <c r="B5507" s="325"/>
      <c r="J5507" s="4"/>
      <c r="K5507" s="173"/>
    </row>
    <row r="5508" spans="1:11" x14ac:dyDescent="0.2">
      <c r="A5508" s="140"/>
      <c r="B5508" s="325"/>
      <c r="J5508" s="4"/>
      <c r="K5508" s="173"/>
    </row>
    <row r="5509" spans="1:11" x14ac:dyDescent="0.2">
      <c r="A5509" s="140"/>
      <c r="B5509" s="325"/>
      <c r="J5509" s="4"/>
      <c r="K5509" s="173"/>
    </row>
    <row r="5510" spans="1:11" x14ac:dyDescent="0.2">
      <c r="A5510" s="140"/>
      <c r="B5510" s="325"/>
      <c r="J5510" s="4"/>
      <c r="K5510" s="173"/>
    </row>
    <row r="5511" spans="1:11" x14ac:dyDescent="0.2">
      <c r="A5511" s="140"/>
      <c r="B5511" s="325"/>
      <c r="J5511" s="4"/>
      <c r="K5511" s="173"/>
    </row>
    <row r="5512" spans="1:11" x14ac:dyDescent="0.2">
      <c r="A5512" s="140"/>
      <c r="B5512" s="325"/>
      <c r="J5512" s="4"/>
      <c r="K5512" s="173"/>
    </row>
    <row r="5513" spans="1:11" x14ac:dyDescent="0.2">
      <c r="A5513" s="140"/>
      <c r="B5513" s="325"/>
      <c r="J5513" s="4"/>
      <c r="K5513" s="173"/>
    </row>
    <row r="5514" spans="1:11" x14ac:dyDescent="0.2">
      <c r="A5514" s="140"/>
      <c r="B5514" s="325"/>
      <c r="J5514" s="4"/>
      <c r="K5514" s="173"/>
    </row>
    <row r="5515" spans="1:11" x14ac:dyDescent="0.2">
      <c r="A5515" s="140"/>
      <c r="B5515" s="325"/>
      <c r="J5515" s="4"/>
      <c r="K5515" s="173"/>
    </row>
    <row r="5516" spans="1:11" x14ac:dyDescent="0.2">
      <c r="A5516" s="140"/>
      <c r="B5516" s="325"/>
      <c r="J5516" s="4"/>
      <c r="K5516" s="173"/>
    </row>
    <row r="5517" spans="1:11" x14ac:dyDescent="0.2">
      <c r="A5517" s="140"/>
      <c r="B5517" s="325"/>
      <c r="J5517" s="4"/>
      <c r="K5517" s="173"/>
    </row>
    <row r="5518" spans="1:11" x14ac:dyDescent="0.2">
      <c r="A5518" s="140"/>
      <c r="B5518" s="325"/>
      <c r="J5518" s="4"/>
      <c r="K5518" s="173"/>
    </row>
    <row r="5519" spans="1:11" x14ac:dyDescent="0.2">
      <c r="A5519" s="140"/>
      <c r="B5519" s="325"/>
      <c r="J5519" s="4"/>
      <c r="K5519" s="173"/>
    </row>
    <row r="5520" spans="1:11" x14ac:dyDescent="0.2">
      <c r="A5520" s="140"/>
      <c r="B5520" s="325"/>
      <c r="J5520" s="4"/>
      <c r="K5520" s="173"/>
    </row>
    <row r="5521" spans="1:11" x14ac:dyDescent="0.2">
      <c r="A5521" s="140"/>
      <c r="B5521" s="325"/>
      <c r="J5521" s="4"/>
      <c r="K5521" s="173"/>
    </row>
    <row r="5522" spans="1:11" x14ac:dyDescent="0.2">
      <c r="A5522" s="140"/>
      <c r="B5522" s="325"/>
      <c r="J5522" s="4"/>
      <c r="K5522" s="173"/>
    </row>
    <row r="5523" spans="1:11" x14ac:dyDescent="0.2">
      <c r="A5523" s="140"/>
      <c r="B5523" s="325"/>
      <c r="J5523" s="4"/>
      <c r="K5523" s="173"/>
    </row>
    <row r="5524" spans="1:11" x14ac:dyDescent="0.2">
      <c r="A5524" s="140"/>
      <c r="B5524" s="325"/>
      <c r="J5524" s="4"/>
      <c r="K5524" s="173"/>
    </row>
    <row r="5525" spans="1:11" x14ac:dyDescent="0.2">
      <c r="A5525" s="140"/>
      <c r="B5525" s="325"/>
      <c r="J5525" s="4"/>
      <c r="K5525" s="173"/>
    </row>
    <row r="5526" spans="1:11" x14ac:dyDescent="0.2">
      <c r="A5526" s="140"/>
      <c r="B5526" s="325"/>
      <c r="J5526" s="4"/>
      <c r="K5526" s="173"/>
    </row>
    <row r="5527" spans="1:11" x14ac:dyDescent="0.2">
      <c r="A5527" s="140"/>
      <c r="B5527" s="325"/>
      <c r="J5527" s="4"/>
      <c r="K5527" s="173"/>
    </row>
    <row r="5528" spans="1:11" x14ac:dyDescent="0.2">
      <c r="A5528" s="140"/>
      <c r="B5528" s="325"/>
      <c r="J5528" s="4"/>
      <c r="K5528" s="173"/>
    </row>
    <row r="5529" spans="1:11" x14ac:dyDescent="0.2">
      <c r="A5529" s="140"/>
      <c r="B5529" s="325"/>
      <c r="J5529" s="4"/>
      <c r="K5529" s="173"/>
    </row>
    <row r="5530" spans="1:11" x14ac:dyDescent="0.2">
      <c r="A5530" s="140"/>
      <c r="B5530" s="325"/>
      <c r="J5530" s="4"/>
      <c r="K5530" s="173"/>
    </row>
    <row r="5531" spans="1:11" x14ac:dyDescent="0.2">
      <c r="A5531" s="140"/>
      <c r="B5531" s="325"/>
      <c r="J5531" s="4"/>
      <c r="K5531" s="173"/>
    </row>
    <row r="5532" spans="1:11" x14ac:dyDescent="0.2">
      <c r="A5532" s="140"/>
      <c r="B5532" s="325"/>
      <c r="J5532" s="4"/>
      <c r="K5532" s="173"/>
    </row>
    <row r="5533" spans="1:11" x14ac:dyDescent="0.2">
      <c r="A5533" s="140"/>
      <c r="B5533" s="325"/>
      <c r="J5533" s="4"/>
      <c r="K5533" s="173"/>
    </row>
    <row r="5534" spans="1:11" x14ac:dyDescent="0.2">
      <c r="A5534" s="140"/>
      <c r="B5534" s="325"/>
      <c r="J5534" s="4"/>
      <c r="K5534" s="173"/>
    </row>
    <row r="5535" spans="1:11" x14ac:dyDescent="0.2">
      <c r="A5535" s="140"/>
      <c r="B5535" s="325"/>
      <c r="J5535" s="4"/>
      <c r="K5535" s="173"/>
    </row>
    <row r="5536" spans="1:11" x14ac:dyDescent="0.2">
      <c r="A5536" s="140"/>
      <c r="B5536" s="325"/>
      <c r="J5536" s="4"/>
      <c r="K5536" s="173"/>
    </row>
    <row r="5537" spans="1:11" x14ac:dyDescent="0.2">
      <c r="A5537" s="140"/>
      <c r="B5537" s="325"/>
      <c r="J5537" s="4"/>
      <c r="K5537" s="173"/>
    </row>
    <row r="5538" spans="1:11" x14ac:dyDescent="0.2">
      <c r="A5538" s="140"/>
      <c r="B5538" s="325"/>
      <c r="J5538" s="4"/>
      <c r="K5538" s="173"/>
    </row>
    <row r="5539" spans="1:11" x14ac:dyDescent="0.2">
      <c r="A5539" s="140"/>
      <c r="B5539" s="325"/>
      <c r="J5539" s="4"/>
      <c r="K5539" s="173"/>
    </row>
    <row r="5540" spans="1:11" x14ac:dyDescent="0.2">
      <c r="A5540" s="140"/>
      <c r="B5540" s="325"/>
      <c r="J5540" s="4"/>
      <c r="K5540" s="173"/>
    </row>
    <row r="5541" spans="1:11" x14ac:dyDescent="0.2">
      <c r="A5541" s="140"/>
      <c r="B5541" s="325"/>
      <c r="J5541" s="4"/>
      <c r="K5541" s="173"/>
    </row>
    <row r="5542" spans="1:11" x14ac:dyDescent="0.2">
      <c r="A5542" s="140"/>
      <c r="B5542" s="325"/>
      <c r="J5542" s="4"/>
      <c r="K5542" s="173"/>
    </row>
    <row r="5543" spans="1:11" x14ac:dyDescent="0.2">
      <c r="A5543" s="140"/>
      <c r="B5543" s="325"/>
      <c r="J5543" s="4"/>
      <c r="K5543" s="173"/>
    </row>
    <row r="5544" spans="1:11" x14ac:dyDescent="0.2">
      <c r="A5544" s="140"/>
      <c r="B5544" s="325"/>
      <c r="J5544" s="4"/>
      <c r="K5544" s="173"/>
    </row>
    <row r="5545" spans="1:11" x14ac:dyDescent="0.2">
      <c r="A5545" s="140"/>
      <c r="B5545" s="325"/>
      <c r="J5545" s="4"/>
      <c r="K5545" s="173"/>
    </row>
    <row r="5546" spans="1:11" x14ac:dyDescent="0.2">
      <c r="A5546" s="140"/>
      <c r="B5546" s="325"/>
      <c r="J5546" s="4"/>
      <c r="K5546" s="173"/>
    </row>
    <row r="5547" spans="1:11" x14ac:dyDescent="0.2">
      <c r="A5547" s="140"/>
      <c r="B5547" s="325"/>
      <c r="J5547" s="4"/>
      <c r="K5547" s="173"/>
    </row>
    <row r="5548" spans="1:11" x14ac:dyDescent="0.2">
      <c r="A5548" s="140"/>
      <c r="B5548" s="325"/>
      <c r="J5548" s="4"/>
      <c r="K5548" s="173"/>
    </row>
    <row r="5549" spans="1:11" x14ac:dyDescent="0.2">
      <c r="A5549" s="140"/>
      <c r="B5549" s="325"/>
      <c r="J5549" s="4"/>
      <c r="K5549" s="173"/>
    </row>
    <row r="5550" spans="1:11" x14ac:dyDescent="0.2">
      <c r="A5550" s="140"/>
      <c r="B5550" s="325"/>
      <c r="J5550" s="4"/>
      <c r="K5550" s="173"/>
    </row>
    <row r="5551" spans="1:11" x14ac:dyDescent="0.2">
      <c r="A5551" s="140"/>
      <c r="B5551" s="325"/>
      <c r="J5551" s="4"/>
      <c r="K5551" s="173"/>
    </row>
    <row r="5552" spans="1:11" x14ac:dyDescent="0.2">
      <c r="A5552" s="140"/>
      <c r="B5552" s="325"/>
      <c r="J5552" s="4"/>
      <c r="K5552" s="173"/>
    </row>
    <row r="5553" spans="1:11" x14ac:dyDescent="0.2">
      <c r="A5553" s="140"/>
      <c r="B5553" s="325"/>
      <c r="J5553" s="4"/>
      <c r="K5553" s="173"/>
    </row>
    <row r="5554" spans="1:11" x14ac:dyDescent="0.2">
      <c r="A5554" s="140"/>
      <c r="B5554" s="325"/>
      <c r="J5554" s="4"/>
      <c r="K5554" s="173"/>
    </row>
    <row r="5555" spans="1:11" x14ac:dyDescent="0.2">
      <c r="A5555" s="140"/>
      <c r="B5555" s="325"/>
      <c r="J5555" s="4"/>
      <c r="K5555" s="173"/>
    </row>
    <row r="5556" spans="1:11" x14ac:dyDescent="0.2">
      <c r="A5556" s="140"/>
      <c r="B5556" s="325"/>
      <c r="J5556" s="4"/>
      <c r="K5556" s="173"/>
    </row>
    <row r="5557" spans="1:11" x14ac:dyDescent="0.2">
      <c r="A5557" s="140"/>
      <c r="B5557" s="325"/>
      <c r="J5557" s="4"/>
      <c r="K5557" s="173"/>
    </row>
    <row r="5558" spans="1:11" x14ac:dyDescent="0.2">
      <c r="A5558" s="140"/>
      <c r="B5558" s="325"/>
      <c r="J5558" s="4"/>
      <c r="K5558" s="173"/>
    </row>
    <row r="5559" spans="1:11" x14ac:dyDescent="0.2">
      <c r="A5559" s="140"/>
      <c r="B5559" s="325"/>
      <c r="J5559" s="4"/>
      <c r="K5559" s="173"/>
    </row>
    <row r="5560" spans="1:11" x14ac:dyDescent="0.2">
      <c r="A5560" s="140"/>
      <c r="B5560" s="325"/>
      <c r="J5560" s="4"/>
      <c r="K5560" s="173"/>
    </row>
    <row r="5561" spans="1:11" x14ac:dyDescent="0.2">
      <c r="A5561" s="140"/>
      <c r="B5561" s="325"/>
      <c r="J5561" s="4"/>
      <c r="K5561" s="173"/>
    </row>
    <row r="5562" spans="1:11" x14ac:dyDescent="0.2">
      <c r="A5562" s="140"/>
      <c r="B5562" s="325"/>
      <c r="J5562" s="4"/>
      <c r="K5562" s="173"/>
    </row>
    <row r="5563" spans="1:11" x14ac:dyDescent="0.2">
      <c r="A5563" s="140"/>
      <c r="B5563" s="325"/>
      <c r="J5563" s="4"/>
      <c r="K5563" s="173"/>
    </row>
    <row r="5564" spans="1:11" x14ac:dyDescent="0.2">
      <c r="A5564" s="140"/>
      <c r="B5564" s="325"/>
      <c r="J5564" s="4"/>
      <c r="K5564" s="173"/>
    </row>
    <row r="5565" spans="1:11" x14ac:dyDescent="0.2">
      <c r="A5565" s="140"/>
      <c r="B5565" s="325"/>
      <c r="J5565" s="4"/>
      <c r="K5565" s="173"/>
    </row>
    <row r="5566" spans="1:11" x14ac:dyDescent="0.2">
      <c r="A5566" s="140"/>
      <c r="B5566" s="325"/>
      <c r="J5566" s="4"/>
      <c r="K5566" s="173"/>
    </row>
    <row r="5567" spans="1:11" x14ac:dyDescent="0.2">
      <c r="A5567" s="140"/>
      <c r="B5567" s="325"/>
      <c r="J5567" s="4"/>
      <c r="K5567" s="173"/>
    </row>
    <row r="5568" spans="1:11" x14ac:dyDescent="0.2">
      <c r="A5568" s="140"/>
      <c r="B5568" s="325"/>
      <c r="J5568" s="4"/>
      <c r="K5568" s="173"/>
    </row>
    <row r="5569" spans="1:11" x14ac:dyDescent="0.2">
      <c r="A5569" s="140"/>
      <c r="B5569" s="325"/>
      <c r="J5569" s="4"/>
      <c r="K5569" s="173"/>
    </row>
    <row r="5570" spans="1:11" x14ac:dyDescent="0.2">
      <c r="A5570" s="140"/>
      <c r="B5570" s="325"/>
      <c r="J5570" s="4"/>
      <c r="K5570" s="173"/>
    </row>
    <row r="5571" spans="1:11" x14ac:dyDescent="0.2">
      <c r="A5571" s="140"/>
      <c r="B5571" s="325"/>
      <c r="J5571" s="4"/>
      <c r="K5571" s="173"/>
    </row>
    <row r="5572" spans="1:11" x14ac:dyDescent="0.2">
      <c r="A5572" s="140"/>
      <c r="B5572" s="325"/>
      <c r="J5572" s="4"/>
      <c r="K5572" s="173"/>
    </row>
    <row r="5573" spans="1:11" x14ac:dyDescent="0.2">
      <c r="A5573" s="140"/>
      <c r="B5573" s="325"/>
      <c r="J5573" s="4"/>
      <c r="K5573" s="173"/>
    </row>
    <row r="5574" spans="1:11" x14ac:dyDescent="0.2">
      <c r="A5574" s="140"/>
      <c r="B5574" s="325"/>
      <c r="J5574" s="4"/>
      <c r="K5574" s="173"/>
    </row>
    <row r="5575" spans="1:11" x14ac:dyDescent="0.2">
      <c r="A5575" s="140"/>
      <c r="B5575" s="325"/>
      <c r="J5575" s="4"/>
      <c r="K5575" s="173"/>
    </row>
    <row r="5576" spans="1:11" x14ac:dyDescent="0.2">
      <c r="A5576" s="140"/>
      <c r="B5576" s="325"/>
      <c r="J5576" s="4"/>
      <c r="K5576" s="173"/>
    </row>
    <row r="5577" spans="1:11" x14ac:dyDescent="0.2">
      <c r="A5577" s="140"/>
      <c r="B5577" s="325"/>
      <c r="J5577" s="4"/>
      <c r="K5577" s="173"/>
    </row>
    <row r="5578" spans="1:11" x14ac:dyDescent="0.2">
      <c r="A5578" s="140"/>
      <c r="B5578" s="325"/>
      <c r="J5578" s="4"/>
      <c r="K5578" s="173"/>
    </row>
    <row r="5579" spans="1:11" x14ac:dyDescent="0.2">
      <c r="A5579" s="140"/>
      <c r="B5579" s="325"/>
      <c r="J5579" s="4"/>
      <c r="K5579" s="173"/>
    </row>
    <row r="5580" spans="1:11" x14ac:dyDescent="0.2">
      <c r="A5580" s="140"/>
      <c r="B5580" s="325"/>
      <c r="J5580" s="4"/>
      <c r="K5580" s="173"/>
    </row>
    <row r="5581" spans="1:11" x14ac:dyDescent="0.2">
      <c r="A5581" s="140"/>
      <c r="B5581" s="325"/>
      <c r="J5581" s="4"/>
      <c r="K5581" s="173"/>
    </row>
    <row r="5582" spans="1:11" x14ac:dyDescent="0.2">
      <c r="A5582" s="140"/>
      <c r="B5582" s="325"/>
      <c r="J5582" s="4"/>
      <c r="K5582" s="173"/>
    </row>
    <row r="5583" spans="1:11" x14ac:dyDescent="0.2">
      <c r="A5583" s="140"/>
      <c r="B5583" s="325"/>
      <c r="J5583" s="4"/>
      <c r="K5583" s="173"/>
    </row>
    <row r="5584" spans="1:11" x14ac:dyDescent="0.2">
      <c r="A5584" s="140"/>
      <c r="B5584" s="325"/>
      <c r="J5584" s="4"/>
      <c r="K5584" s="173"/>
    </row>
    <row r="5585" spans="1:11" x14ac:dyDescent="0.2">
      <c r="A5585" s="140"/>
      <c r="B5585" s="325"/>
      <c r="J5585" s="4"/>
      <c r="K5585" s="173"/>
    </row>
    <row r="5586" spans="1:11" x14ac:dyDescent="0.2">
      <c r="A5586" s="140"/>
      <c r="B5586" s="325"/>
      <c r="J5586" s="4"/>
      <c r="K5586" s="173"/>
    </row>
    <row r="5587" spans="1:11" x14ac:dyDescent="0.2">
      <c r="A5587" s="140"/>
      <c r="B5587" s="325"/>
      <c r="J5587" s="4"/>
      <c r="K5587" s="173"/>
    </row>
    <row r="5588" spans="1:11" x14ac:dyDescent="0.2">
      <c r="A5588" s="140"/>
      <c r="B5588" s="325"/>
      <c r="J5588" s="4"/>
      <c r="K5588" s="173"/>
    </row>
    <row r="5589" spans="1:11" x14ac:dyDescent="0.2">
      <c r="A5589" s="140"/>
      <c r="B5589" s="325"/>
      <c r="J5589" s="4"/>
      <c r="K5589" s="173"/>
    </row>
    <row r="5590" spans="1:11" x14ac:dyDescent="0.2">
      <c r="A5590" s="140"/>
      <c r="B5590" s="325"/>
      <c r="J5590" s="4"/>
      <c r="K5590" s="173"/>
    </row>
    <row r="5591" spans="1:11" x14ac:dyDescent="0.2">
      <c r="A5591" s="140"/>
      <c r="B5591" s="325"/>
      <c r="J5591" s="4"/>
      <c r="K5591" s="173"/>
    </row>
    <row r="5592" spans="1:11" x14ac:dyDescent="0.2">
      <c r="A5592" s="140"/>
      <c r="B5592" s="325"/>
      <c r="J5592" s="4"/>
      <c r="K5592" s="173"/>
    </row>
    <row r="5593" spans="1:11" x14ac:dyDescent="0.2">
      <c r="A5593" s="140"/>
      <c r="B5593" s="325"/>
      <c r="J5593" s="4"/>
      <c r="K5593" s="173"/>
    </row>
    <row r="5594" spans="1:11" x14ac:dyDescent="0.2">
      <c r="A5594" s="140"/>
      <c r="B5594" s="325"/>
      <c r="J5594" s="4"/>
      <c r="K5594" s="173"/>
    </row>
    <row r="5595" spans="1:11" x14ac:dyDescent="0.2">
      <c r="A5595" s="140"/>
      <c r="B5595" s="325"/>
      <c r="J5595" s="4"/>
      <c r="K5595" s="173"/>
    </row>
    <row r="5596" spans="1:11" x14ac:dyDescent="0.2">
      <c r="A5596" s="140"/>
      <c r="B5596" s="325"/>
      <c r="J5596" s="4"/>
      <c r="K5596" s="173"/>
    </row>
    <row r="5597" spans="1:11" x14ac:dyDescent="0.2">
      <c r="A5597" s="140"/>
      <c r="B5597" s="325"/>
      <c r="J5597" s="4"/>
      <c r="K5597" s="173"/>
    </row>
    <row r="5598" spans="1:11" x14ac:dyDescent="0.2">
      <c r="A5598" s="140"/>
      <c r="B5598" s="325"/>
      <c r="J5598" s="4"/>
      <c r="K5598" s="173"/>
    </row>
    <row r="5599" spans="1:11" x14ac:dyDescent="0.2">
      <c r="A5599" s="140"/>
      <c r="B5599" s="325"/>
      <c r="J5599" s="4"/>
      <c r="K5599" s="173"/>
    </row>
    <row r="5600" spans="1:11" x14ac:dyDescent="0.2">
      <c r="A5600" s="140"/>
      <c r="B5600" s="325"/>
      <c r="J5600" s="4"/>
      <c r="K5600" s="173"/>
    </row>
    <row r="5601" spans="1:11" x14ac:dyDescent="0.2">
      <c r="A5601" s="140"/>
      <c r="B5601" s="325"/>
      <c r="J5601" s="4"/>
      <c r="K5601" s="173"/>
    </row>
    <row r="5602" spans="1:11" x14ac:dyDescent="0.2">
      <c r="A5602" s="140"/>
      <c r="B5602" s="325"/>
      <c r="J5602" s="4"/>
      <c r="K5602" s="173"/>
    </row>
    <row r="5603" spans="1:11" x14ac:dyDescent="0.2">
      <c r="A5603" s="140"/>
      <c r="B5603" s="325"/>
      <c r="J5603" s="4"/>
      <c r="K5603" s="173"/>
    </row>
    <row r="5604" spans="1:11" x14ac:dyDescent="0.2">
      <c r="A5604" s="140"/>
      <c r="B5604" s="325"/>
      <c r="J5604" s="4"/>
      <c r="K5604" s="173"/>
    </row>
    <row r="5605" spans="1:11" x14ac:dyDescent="0.2">
      <c r="A5605" s="140"/>
      <c r="B5605" s="325"/>
      <c r="J5605" s="4"/>
      <c r="K5605" s="173"/>
    </row>
    <row r="5606" spans="1:11" x14ac:dyDescent="0.2">
      <c r="A5606" s="140"/>
      <c r="B5606" s="325"/>
      <c r="J5606" s="4"/>
      <c r="K5606" s="173"/>
    </row>
    <row r="5607" spans="1:11" x14ac:dyDescent="0.2">
      <c r="A5607" s="140"/>
      <c r="B5607" s="325"/>
      <c r="J5607" s="4"/>
      <c r="K5607" s="173"/>
    </row>
    <row r="5608" spans="1:11" x14ac:dyDescent="0.2">
      <c r="A5608" s="140"/>
      <c r="B5608" s="325"/>
      <c r="J5608" s="4"/>
      <c r="K5608" s="173"/>
    </row>
    <row r="5609" spans="1:11" x14ac:dyDescent="0.2">
      <c r="A5609" s="140"/>
      <c r="B5609" s="325"/>
      <c r="J5609" s="4"/>
      <c r="K5609" s="173"/>
    </row>
    <row r="5610" spans="1:11" x14ac:dyDescent="0.2">
      <c r="A5610" s="140"/>
      <c r="B5610" s="325"/>
      <c r="J5610" s="4"/>
      <c r="K5610" s="173"/>
    </row>
    <row r="5611" spans="1:11" x14ac:dyDescent="0.2">
      <c r="A5611" s="140"/>
      <c r="B5611" s="325"/>
      <c r="J5611" s="4"/>
      <c r="K5611" s="173"/>
    </row>
    <row r="5612" spans="1:11" x14ac:dyDescent="0.2">
      <c r="A5612" s="140"/>
      <c r="B5612" s="325"/>
      <c r="J5612" s="4"/>
      <c r="K5612" s="173"/>
    </row>
    <row r="5613" spans="1:11" x14ac:dyDescent="0.2">
      <c r="A5613" s="140"/>
      <c r="B5613" s="325"/>
      <c r="J5613" s="4"/>
      <c r="K5613" s="173"/>
    </row>
    <row r="5614" spans="1:11" x14ac:dyDescent="0.2">
      <c r="A5614" s="140"/>
      <c r="B5614" s="325"/>
      <c r="J5614" s="4"/>
      <c r="K5614" s="173"/>
    </row>
    <row r="5615" spans="1:11" x14ac:dyDescent="0.2">
      <c r="A5615" s="140"/>
      <c r="B5615" s="325"/>
      <c r="J5615" s="4"/>
      <c r="K5615" s="173"/>
    </row>
    <row r="5616" spans="1:11" x14ac:dyDescent="0.2">
      <c r="A5616" s="140"/>
      <c r="B5616" s="325"/>
      <c r="J5616" s="4"/>
      <c r="K5616" s="173"/>
    </row>
    <row r="5617" spans="1:11" x14ac:dyDescent="0.2">
      <c r="A5617" s="140"/>
      <c r="B5617" s="325"/>
      <c r="J5617" s="4"/>
      <c r="K5617" s="173"/>
    </row>
    <row r="5618" spans="1:11" x14ac:dyDescent="0.2">
      <c r="A5618" s="140"/>
      <c r="B5618" s="325"/>
      <c r="J5618" s="4"/>
      <c r="K5618" s="173"/>
    </row>
    <row r="5619" spans="1:11" x14ac:dyDescent="0.2">
      <c r="A5619" s="140"/>
      <c r="B5619" s="325"/>
      <c r="J5619" s="4"/>
      <c r="K5619" s="173"/>
    </row>
    <row r="5620" spans="1:11" x14ac:dyDescent="0.2">
      <c r="A5620" s="140"/>
      <c r="B5620" s="325"/>
      <c r="J5620" s="4"/>
      <c r="K5620" s="173"/>
    </row>
    <row r="5621" spans="1:11" x14ac:dyDescent="0.2">
      <c r="A5621" s="140"/>
      <c r="B5621" s="325"/>
      <c r="J5621" s="4"/>
      <c r="K5621" s="173"/>
    </row>
    <row r="5622" spans="1:11" x14ac:dyDescent="0.2">
      <c r="A5622" s="140"/>
      <c r="B5622" s="325"/>
      <c r="J5622" s="4"/>
      <c r="K5622" s="173"/>
    </row>
    <row r="5623" spans="1:11" x14ac:dyDescent="0.2">
      <c r="A5623" s="140"/>
      <c r="B5623" s="325"/>
      <c r="J5623" s="4"/>
      <c r="K5623" s="173"/>
    </row>
    <row r="5624" spans="1:11" x14ac:dyDescent="0.2">
      <c r="A5624" s="140"/>
      <c r="B5624" s="325"/>
      <c r="J5624" s="4"/>
      <c r="K5624" s="173"/>
    </row>
    <row r="5625" spans="1:11" x14ac:dyDescent="0.2">
      <c r="A5625" s="140"/>
      <c r="B5625" s="325"/>
      <c r="J5625" s="4"/>
      <c r="K5625" s="173"/>
    </row>
    <row r="5626" spans="1:11" x14ac:dyDescent="0.2">
      <c r="A5626" s="140"/>
      <c r="B5626" s="325"/>
      <c r="J5626" s="4"/>
      <c r="K5626" s="173"/>
    </row>
    <row r="5627" spans="1:11" x14ac:dyDescent="0.2">
      <c r="A5627" s="140"/>
      <c r="B5627" s="325"/>
      <c r="J5627" s="4"/>
      <c r="K5627" s="173"/>
    </row>
    <row r="5628" spans="1:11" x14ac:dyDescent="0.2">
      <c r="A5628" s="140"/>
      <c r="B5628" s="325"/>
      <c r="J5628" s="4"/>
      <c r="K5628" s="173"/>
    </row>
    <row r="5629" spans="1:11" x14ac:dyDescent="0.2">
      <c r="A5629" s="140"/>
      <c r="B5629" s="325"/>
      <c r="J5629" s="4"/>
      <c r="K5629" s="173"/>
    </row>
    <row r="5630" spans="1:11" x14ac:dyDescent="0.2">
      <c r="A5630" s="140"/>
      <c r="B5630" s="325"/>
      <c r="J5630" s="4"/>
      <c r="K5630" s="173"/>
    </row>
    <row r="5631" spans="1:11" x14ac:dyDescent="0.2">
      <c r="A5631" s="140"/>
      <c r="B5631" s="325"/>
      <c r="J5631" s="4"/>
      <c r="K5631" s="173"/>
    </row>
    <row r="5632" spans="1:11" x14ac:dyDescent="0.2">
      <c r="A5632" s="140"/>
      <c r="B5632" s="325"/>
      <c r="J5632" s="4"/>
      <c r="K5632" s="173"/>
    </row>
    <row r="5633" spans="1:11" x14ac:dyDescent="0.2">
      <c r="A5633" s="140"/>
      <c r="B5633" s="325"/>
      <c r="J5633" s="4"/>
      <c r="K5633" s="173"/>
    </row>
    <row r="5634" spans="1:11" x14ac:dyDescent="0.2">
      <c r="A5634" s="140"/>
      <c r="B5634" s="325"/>
      <c r="J5634" s="4"/>
      <c r="K5634" s="173"/>
    </row>
    <row r="5635" spans="1:11" x14ac:dyDescent="0.2">
      <c r="A5635" s="140"/>
      <c r="B5635" s="325"/>
      <c r="J5635" s="4"/>
      <c r="K5635" s="173"/>
    </row>
    <row r="5636" spans="1:11" x14ac:dyDescent="0.2">
      <c r="A5636" s="140"/>
      <c r="B5636" s="325"/>
      <c r="J5636" s="4"/>
      <c r="K5636" s="173"/>
    </row>
    <row r="5637" spans="1:11" x14ac:dyDescent="0.2">
      <c r="A5637" s="140"/>
      <c r="B5637" s="325"/>
      <c r="J5637" s="4"/>
      <c r="K5637" s="173"/>
    </row>
    <row r="5638" spans="1:11" x14ac:dyDescent="0.2">
      <c r="A5638" s="140"/>
      <c r="B5638" s="325"/>
      <c r="J5638" s="4"/>
      <c r="K5638" s="173"/>
    </row>
    <row r="5639" spans="1:11" x14ac:dyDescent="0.2">
      <c r="A5639" s="140"/>
      <c r="B5639" s="325"/>
      <c r="J5639" s="4"/>
      <c r="K5639" s="173"/>
    </row>
    <row r="5640" spans="1:11" x14ac:dyDescent="0.2">
      <c r="A5640" s="140"/>
      <c r="B5640" s="325"/>
      <c r="J5640" s="4"/>
      <c r="K5640" s="173"/>
    </row>
    <row r="5641" spans="1:11" x14ac:dyDescent="0.2">
      <c r="A5641" s="140"/>
      <c r="B5641" s="325"/>
      <c r="J5641" s="4"/>
      <c r="K5641" s="173"/>
    </row>
    <row r="5642" spans="1:11" x14ac:dyDescent="0.2">
      <c r="A5642" s="140"/>
      <c r="B5642" s="325"/>
      <c r="J5642" s="4"/>
      <c r="K5642" s="173"/>
    </row>
    <row r="5643" spans="1:11" x14ac:dyDescent="0.2">
      <c r="A5643" s="140"/>
      <c r="B5643" s="325"/>
      <c r="J5643" s="4"/>
      <c r="K5643" s="173"/>
    </row>
    <row r="5644" spans="1:11" x14ac:dyDescent="0.2">
      <c r="A5644" s="140"/>
      <c r="B5644" s="325"/>
      <c r="J5644" s="4"/>
      <c r="K5644" s="173"/>
    </row>
    <row r="5645" spans="1:11" x14ac:dyDescent="0.2">
      <c r="A5645" s="140"/>
      <c r="B5645" s="325"/>
      <c r="J5645" s="4"/>
      <c r="K5645" s="173"/>
    </row>
    <row r="5646" spans="1:11" x14ac:dyDescent="0.2">
      <c r="A5646" s="140"/>
      <c r="B5646" s="325"/>
      <c r="J5646" s="4"/>
      <c r="K5646" s="173"/>
    </row>
    <row r="5647" spans="1:11" x14ac:dyDescent="0.2">
      <c r="A5647" s="140"/>
      <c r="B5647" s="325"/>
      <c r="J5647" s="4"/>
      <c r="K5647" s="173"/>
    </row>
    <row r="5648" spans="1:11" x14ac:dyDescent="0.2">
      <c r="A5648" s="140"/>
      <c r="B5648" s="325"/>
      <c r="J5648" s="4"/>
      <c r="K5648" s="173"/>
    </row>
    <row r="5649" spans="1:11" x14ac:dyDescent="0.2">
      <c r="A5649" s="140"/>
      <c r="B5649" s="325"/>
      <c r="J5649" s="4"/>
      <c r="K5649" s="173"/>
    </row>
    <row r="5650" spans="1:11" x14ac:dyDescent="0.2">
      <c r="A5650" s="140"/>
      <c r="B5650" s="325"/>
      <c r="J5650" s="4"/>
      <c r="K5650" s="173"/>
    </row>
    <row r="5651" spans="1:11" x14ac:dyDescent="0.2">
      <c r="A5651" s="140"/>
      <c r="B5651" s="325"/>
      <c r="J5651" s="4"/>
      <c r="K5651" s="173"/>
    </row>
    <row r="5652" spans="1:11" x14ac:dyDescent="0.2">
      <c r="A5652" s="140"/>
      <c r="B5652" s="325"/>
      <c r="J5652" s="4"/>
      <c r="K5652" s="173"/>
    </row>
    <row r="5653" spans="1:11" x14ac:dyDescent="0.2">
      <c r="A5653" s="140"/>
      <c r="B5653" s="325"/>
      <c r="J5653" s="4"/>
      <c r="K5653" s="173"/>
    </row>
    <row r="5654" spans="1:11" x14ac:dyDescent="0.2">
      <c r="A5654" s="140"/>
      <c r="B5654" s="325"/>
      <c r="J5654" s="4"/>
      <c r="K5654" s="173"/>
    </row>
    <row r="5655" spans="1:11" x14ac:dyDescent="0.2">
      <c r="A5655" s="140"/>
      <c r="B5655" s="325"/>
      <c r="J5655" s="4"/>
      <c r="K5655" s="173"/>
    </row>
    <row r="5656" spans="1:11" x14ac:dyDescent="0.2">
      <c r="A5656" s="140"/>
      <c r="B5656" s="325"/>
      <c r="J5656" s="4"/>
      <c r="K5656" s="173"/>
    </row>
    <row r="5657" spans="1:11" x14ac:dyDescent="0.2">
      <c r="A5657" s="140"/>
      <c r="B5657" s="325"/>
      <c r="J5657" s="4"/>
      <c r="K5657" s="173"/>
    </row>
    <row r="5658" spans="1:11" x14ac:dyDescent="0.2">
      <c r="A5658" s="140"/>
      <c r="B5658" s="325"/>
      <c r="J5658" s="4"/>
      <c r="K5658" s="173"/>
    </row>
    <row r="5659" spans="1:11" x14ac:dyDescent="0.2">
      <c r="A5659" s="140"/>
      <c r="B5659" s="325"/>
      <c r="J5659" s="4"/>
      <c r="K5659" s="173"/>
    </row>
    <row r="5660" spans="1:11" x14ac:dyDescent="0.2">
      <c r="A5660" s="140"/>
      <c r="B5660" s="325"/>
      <c r="J5660" s="4"/>
      <c r="K5660" s="173"/>
    </row>
    <row r="5661" spans="1:11" x14ac:dyDescent="0.2">
      <c r="A5661" s="140"/>
      <c r="B5661" s="325"/>
      <c r="J5661" s="4"/>
      <c r="K5661" s="173"/>
    </row>
    <row r="5662" spans="1:11" x14ac:dyDescent="0.2">
      <c r="A5662" s="140"/>
      <c r="B5662" s="325"/>
      <c r="J5662" s="4"/>
      <c r="K5662" s="173"/>
    </row>
    <row r="5663" spans="1:11" x14ac:dyDescent="0.2">
      <c r="A5663" s="140"/>
      <c r="B5663" s="325"/>
      <c r="J5663" s="4"/>
      <c r="K5663" s="173"/>
    </row>
    <row r="5664" spans="1:11" x14ac:dyDescent="0.2">
      <c r="A5664" s="140"/>
      <c r="B5664" s="325"/>
      <c r="J5664" s="4"/>
      <c r="K5664" s="173"/>
    </row>
    <row r="5665" spans="1:11" x14ac:dyDescent="0.2">
      <c r="A5665" s="140"/>
      <c r="B5665" s="325"/>
      <c r="J5665" s="4"/>
      <c r="K5665" s="173"/>
    </row>
    <row r="5666" spans="1:11" x14ac:dyDescent="0.2">
      <c r="A5666" s="140"/>
      <c r="B5666" s="325"/>
      <c r="J5666" s="4"/>
      <c r="K5666" s="173"/>
    </row>
    <row r="5667" spans="1:11" x14ac:dyDescent="0.2">
      <c r="A5667" s="140"/>
      <c r="B5667" s="325"/>
      <c r="J5667" s="4"/>
      <c r="K5667" s="173"/>
    </row>
    <row r="5668" spans="1:11" x14ac:dyDescent="0.2">
      <c r="A5668" s="140"/>
      <c r="B5668" s="325"/>
      <c r="J5668" s="4"/>
      <c r="K5668" s="173"/>
    </row>
    <row r="5669" spans="1:11" x14ac:dyDescent="0.2">
      <c r="A5669" s="140"/>
      <c r="B5669" s="325"/>
      <c r="J5669" s="4"/>
      <c r="K5669" s="173"/>
    </row>
    <row r="5670" spans="1:11" x14ac:dyDescent="0.2">
      <c r="A5670" s="140"/>
      <c r="B5670" s="325"/>
      <c r="J5670" s="4"/>
      <c r="K5670" s="173"/>
    </row>
    <row r="5671" spans="1:11" x14ac:dyDescent="0.2">
      <c r="A5671" s="140"/>
      <c r="B5671" s="325"/>
      <c r="J5671" s="4"/>
      <c r="K5671" s="173"/>
    </row>
    <row r="5672" spans="1:11" x14ac:dyDescent="0.2">
      <c r="A5672" s="140"/>
      <c r="B5672" s="325"/>
      <c r="J5672" s="4"/>
      <c r="K5672" s="173"/>
    </row>
    <row r="5673" spans="1:11" x14ac:dyDescent="0.2">
      <c r="A5673" s="140"/>
      <c r="B5673" s="325"/>
      <c r="J5673" s="4"/>
      <c r="K5673" s="173"/>
    </row>
    <row r="5674" spans="1:11" x14ac:dyDescent="0.2">
      <c r="A5674" s="140"/>
      <c r="B5674" s="325"/>
      <c r="J5674" s="4"/>
      <c r="K5674" s="173"/>
    </row>
    <row r="5675" spans="1:11" x14ac:dyDescent="0.2">
      <c r="A5675" s="140"/>
      <c r="B5675" s="325"/>
      <c r="J5675" s="4"/>
      <c r="K5675" s="173"/>
    </row>
    <row r="5676" spans="1:11" x14ac:dyDescent="0.2">
      <c r="A5676" s="140"/>
      <c r="B5676" s="325"/>
      <c r="J5676" s="4"/>
      <c r="K5676" s="173"/>
    </row>
    <row r="5677" spans="1:11" x14ac:dyDescent="0.2">
      <c r="A5677" s="140"/>
      <c r="B5677" s="325"/>
      <c r="J5677" s="4"/>
      <c r="K5677" s="173"/>
    </row>
    <row r="5678" spans="1:11" x14ac:dyDescent="0.2">
      <c r="A5678" s="140"/>
      <c r="B5678" s="325"/>
      <c r="J5678" s="4"/>
      <c r="K5678" s="173"/>
    </row>
    <row r="5679" spans="1:11" x14ac:dyDescent="0.2">
      <c r="A5679" s="140"/>
      <c r="B5679" s="325"/>
      <c r="J5679" s="4"/>
      <c r="K5679" s="173"/>
    </row>
    <row r="5680" spans="1:11" x14ac:dyDescent="0.2">
      <c r="A5680" s="140"/>
      <c r="B5680" s="325"/>
      <c r="J5680" s="4"/>
      <c r="K5680" s="173"/>
    </row>
    <row r="5681" spans="1:11" x14ac:dyDescent="0.2">
      <c r="A5681" s="140"/>
      <c r="B5681" s="325"/>
      <c r="J5681" s="4"/>
      <c r="K5681" s="173"/>
    </row>
    <row r="5682" spans="1:11" x14ac:dyDescent="0.2">
      <c r="A5682" s="140"/>
      <c r="B5682" s="325"/>
      <c r="J5682" s="4"/>
      <c r="K5682" s="173"/>
    </row>
    <row r="5683" spans="1:11" x14ac:dyDescent="0.2">
      <c r="A5683" s="140"/>
      <c r="B5683" s="325"/>
      <c r="J5683" s="4"/>
      <c r="K5683" s="173"/>
    </row>
    <row r="5684" spans="1:11" x14ac:dyDescent="0.2">
      <c r="A5684" s="140"/>
      <c r="B5684" s="325"/>
      <c r="J5684" s="4"/>
      <c r="K5684" s="173"/>
    </row>
    <row r="5685" spans="1:11" x14ac:dyDescent="0.2">
      <c r="A5685" s="140"/>
      <c r="B5685" s="325"/>
      <c r="J5685" s="4"/>
      <c r="K5685" s="173"/>
    </row>
    <row r="5686" spans="1:11" x14ac:dyDescent="0.2">
      <c r="A5686" s="140"/>
      <c r="B5686" s="325"/>
      <c r="J5686" s="4"/>
      <c r="K5686" s="173"/>
    </row>
    <row r="5687" spans="1:11" x14ac:dyDescent="0.2">
      <c r="A5687" s="140"/>
      <c r="B5687" s="325"/>
      <c r="J5687" s="4"/>
      <c r="K5687" s="173"/>
    </row>
    <row r="5688" spans="1:11" x14ac:dyDescent="0.2">
      <c r="A5688" s="140"/>
      <c r="B5688" s="325"/>
      <c r="J5688" s="4"/>
      <c r="K5688" s="173"/>
    </row>
    <row r="5689" spans="1:11" x14ac:dyDescent="0.2">
      <c r="A5689" s="140"/>
      <c r="B5689" s="325"/>
      <c r="J5689" s="4"/>
      <c r="K5689" s="173"/>
    </row>
    <row r="5690" spans="1:11" x14ac:dyDescent="0.2">
      <c r="A5690" s="140"/>
      <c r="B5690" s="325"/>
      <c r="J5690" s="4"/>
      <c r="K5690" s="173"/>
    </row>
    <row r="5691" spans="1:11" x14ac:dyDescent="0.2">
      <c r="A5691" s="140"/>
      <c r="B5691" s="325"/>
      <c r="J5691" s="4"/>
      <c r="K5691" s="173"/>
    </row>
    <row r="5692" spans="1:11" x14ac:dyDescent="0.2">
      <c r="A5692" s="140"/>
      <c r="B5692" s="325"/>
      <c r="J5692" s="4"/>
      <c r="K5692" s="173"/>
    </row>
    <row r="5693" spans="1:11" x14ac:dyDescent="0.2">
      <c r="A5693" s="140"/>
      <c r="B5693" s="325"/>
      <c r="J5693" s="4"/>
      <c r="K5693" s="173"/>
    </row>
    <row r="5694" spans="1:11" x14ac:dyDescent="0.2">
      <c r="A5694" s="140"/>
      <c r="B5694" s="325"/>
      <c r="J5694" s="4"/>
      <c r="K5694" s="173"/>
    </row>
    <row r="5695" spans="1:11" x14ac:dyDescent="0.2">
      <c r="A5695" s="140"/>
      <c r="B5695" s="325"/>
      <c r="J5695" s="4"/>
      <c r="K5695" s="173"/>
    </row>
    <row r="5696" spans="1:11" x14ac:dyDescent="0.2">
      <c r="A5696" s="140"/>
      <c r="B5696" s="325"/>
      <c r="J5696" s="4"/>
      <c r="K5696" s="173"/>
    </row>
    <row r="5697" spans="1:11" x14ac:dyDescent="0.2">
      <c r="A5697" s="140"/>
      <c r="B5697" s="325"/>
      <c r="J5697" s="4"/>
      <c r="K5697" s="173"/>
    </row>
    <row r="5698" spans="1:11" x14ac:dyDescent="0.2">
      <c r="A5698" s="140"/>
      <c r="B5698" s="325"/>
      <c r="J5698" s="4"/>
      <c r="K5698" s="173"/>
    </row>
    <row r="5699" spans="1:11" x14ac:dyDescent="0.2">
      <c r="A5699" s="140"/>
      <c r="B5699" s="325"/>
      <c r="J5699" s="4"/>
      <c r="K5699" s="173"/>
    </row>
    <row r="5700" spans="1:11" x14ac:dyDescent="0.2">
      <c r="A5700" s="140"/>
      <c r="B5700" s="325"/>
      <c r="J5700" s="4"/>
      <c r="K5700" s="173"/>
    </row>
    <row r="5701" spans="1:11" x14ac:dyDescent="0.2">
      <c r="A5701" s="140"/>
      <c r="B5701" s="325"/>
      <c r="J5701" s="4"/>
      <c r="K5701" s="173"/>
    </row>
    <row r="5702" spans="1:11" x14ac:dyDescent="0.2">
      <c r="A5702" s="140"/>
      <c r="B5702" s="325"/>
      <c r="J5702" s="4"/>
      <c r="K5702" s="173"/>
    </row>
    <row r="5703" spans="1:11" x14ac:dyDescent="0.2">
      <c r="A5703" s="140"/>
      <c r="B5703" s="325"/>
      <c r="J5703" s="4"/>
      <c r="K5703" s="173"/>
    </row>
    <row r="5704" spans="1:11" x14ac:dyDescent="0.2">
      <c r="A5704" s="140"/>
      <c r="B5704" s="325"/>
      <c r="J5704" s="4"/>
      <c r="K5704" s="173"/>
    </row>
    <row r="5705" spans="1:11" x14ac:dyDescent="0.2">
      <c r="A5705" s="140"/>
      <c r="B5705" s="325"/>
      <c r="J5705" s="4"/>
      <c r="K5705" s="173"/>
    </row>
    <row r="5706" spans="1:11" x14ac:dyDescent="0.2">
      <c r="A5706" s="140"/>
      <c r="B5706" s="325"/>
      <c r="J5706" s="4"/>
      <c r="K5706" s="173"/>
    </row>
    <row r="5707" spans="1:11" x14ac:dyDescent="0.2">
      <c r="A5707" s="140"/>
      <c r="B5707" s="325"/>
      <c r="J5707" s="4"/>
      <c r="K5707" s="173"/>
    </row>
    <row r="5708" spans="1:11" x14ac:dyDescent="0.2">
      <c r="A5708" s="140"/>
      <c r="B5708" s="325"/>
      <c r="J5708" s="4"/>
      <c r="K5708" s="173"/>
    </row>
    <row r="5709" spans="1:11" x14ac:dyDescent="0.2">
      <c r="A5709" s="140"/>
      <c r="B5709" s="325"/>
      <c r="J5709" s="4"/>
      <c r="K5709" s="173"/>
    </row>
    <row r="5710" spans="1:11" x14ac:dyDescent="0.2">
      <c r="A5710" s="140"/>
      <c r="B5710" s="325"/>
      <c r="J5710" s="4"/>
      <c r="K5710" s="173"/>
    </row>
    <row r="5711" spans="1:11" x14ac:dyDescent="0.2">
      <c r="A5711" s="140"/>
      <c r="B5711" s="325"/>
      <c r="J5711" s="4"/>
      <c r="K5711" s="173"/>
    </row>
    <row r="5712" spans="1:11" x14ac:dyDescent="0.2">
      <c r="A5712" s="140"/>
      <c r="B5712" s="325"/>
      <c r="J5712" s="4"/>
      <c r="K5712" s="173"/>
    </row>
    <row r="5713" spans="1:11" x14ac:dyDescent="0.2">
      <c r="A5713" s="140"/>
      <c r="B5713" s="325"/>
      <c r="J5713" s="4"/>
      <c r="K5713" s="173"/>
    </row>
    <row r="5714" spans="1:11" x14ac:dyDescent="0.2">
      <c r="A5714" s="140"/>
      <c r="B5714" s="325"/>
      <c r="J5714" s="4"/>
      <c r="K5714" s="173"/>
    </row>
    <row r="5715" spans="1:11" x14ac:dyDescent="0.2">
      <c r="A5715" s="140"/>
      <c r="B5715" s="325"/>
      <c r="J5715" s="4"/>
      <c r="K5715" s="173"/>
    </row>
    <row r="5716" spans="1:11" x14ac:dyDescent="0.2">
      <c r="A5716" s="140"/>
      <c r="B5716" s="325"/>
      <c r="J5716" s="4"/>
      <c r="K5716" s="173"/>
    </row>
    <row r="5717" spans="1:11" x14ac:dyDescent="0.2">
      <c r="A5717" s="140"/>
      <c r="B5717" s="325"/>
      <c r="J5717" s="4"/>
      <c r="K5717" s="173"/>
    </row>
    <row r="5718" spans="1:11" x14ac:dyDescent="0.2">
      <c r="A5718" s="140"/>
      <c r="B5718" s="325"/>
      <c r="J5718" s="4"/>
      <c r="K5718" s="173"/>
    </row>
    <row r="5719" spans="1:11" x14ac:dyDescent="0.2">
      <c r="A5719" s="140"/>
      <c r="B5719" s="325"/>
      <c r="J5719" s="4"/>
      <c r="K5719" s="173"/>
    </row>
    <row r="5720" spans="1:11" x14ac:dyDescent="0.2">
      <c r="A5720" s="140"/>
      <c r="B5720" s="325"/>
      <c r="J5720" s="4"/>
      <c r="K5720" s="173"/>
    </row>
    <row r="5721" spans="1:11" x14ac:dyDescent="0.2">
      <c r="A5721" s="140"/>
      <c r="B5721" s="325"/>
      <c r="J5721" s="4"/>
      <c r="K5721" s="173"/>
    </row>
    <row r="5722" spans="1:11" x14ac:dyDescent="0.2">
      <c r="A5722" s="140"/>
      <c r="B5722" s="325"/>
      <c r="J5722" s="4"/>
      <c r="K5722" s="173"/>
    </row>
    <row r="5723" spans="1:11" x14ac:dyDescent="0.2">
      <c r="A5723" s="140"/>
      <c r="B5723" s="325"/>
      <c r="J5723" s="4"/>
      <c r="K5723" s="173"/>
    </row>
    <row r="5724" spans="1:11" x14ac:dyDescent="0.2">
      <c r="A5724" s="140"/>
      <c r="B5724" s="325"/>
      <c r="J5724" s="4"/>
      <c r="K5724" s="173"/>
    </row>
    <row r="5725" spans="1:11" x14ac:dyDescent="0.2">
      <c r="A5725" s="140"/>
      <c r="B5725" s="325"/>
      <c r="J5725" s="4"/>
      <c r="K5725" s="173"/>
    </row>
    <row r="5726" spans="1:11" x14ac:dyDescent="0.2">
      <c r="A5726" s="140"/>
      <c r="B5726" s="325"/>
      <c r="J5726" s="4"/>
      <c r="K5726" s="173"/>
    </row>
    <row r="5727" spans="1:11" x14ac:dyDescent="0.2">
      <c r="A5727" s="140"/>
      <c r="B5727" s="325"/>
      <c r="J5727" s="4"/>
      <c r="K5727" s="173"/>
    </row>
    <row r="5728" spans="1:11" x14ac:dyDescent="0.2">
      <c r="A5728" s="140"/>
      <c r="B5728" s="325"/>
      <c r="J5728" s="4"/>
      <c r="K5728" s="173"/>
    </row>
    <row r="5729" spans="1:11" x14ac:dyDescent="0.2">
      <c r="A5729" s="140"/>
      <c r="B5729" s="325"/>
      <c r="J5729" s="4"/>
      <c r="K5729" s="173"/>
    </row>
    <row r="5730" spans="1:11" x14ac:dyDescent="0.2">
      <c r="A5730" s="140"/>
      <c r="B5730" s="325"/>
      <c r="J5730" s="4"/>
      <c r="K5730" s="173"/>
    </row>
    <row r="5731" spans="1:11" x14ac:dyDescent="0.2">
      <c r="A5731" s="140"/>
      <c r="B5731" s="325"/>
      <c r="J5731" s="4"/>
      <c r="K5731" s="173"/>
    </row>
    <row r="5732" spans="1:11" x14ac:dyDescent="0.2">
      <c r="A5732" s="140"/>
      <c r="B5732" s="325"/>
      <c r="J5732" s="4"/>
      <c r="K5732" s="173"/>
    </row>
    <row r="5733" spans="1:11" x14ac:dyDescent="0.2">
      <c r="A5733" s="140"/>
      <c r="B5733" s="325"/>
      <c r="J5733" s="4"/>
      <c r="K5733" s="173"/>
    </row>
    <row r="5734" spans="1:11" x14ac:dyDescent="0.2">
      <c r="A5734" s="140"/>
      <c r="B5734" s="325"/>
      <c r="J5734" s="4"/>
      <c r="K5734" s="173"/>
    </row>
    <row r="5735" spans="1:11" x14ac:dyDescent="0.2">
      <c r="A5735" s="140"/>
      <c r="B5735" s="325"/>
      <c r="J5735" s="4"/>
      <c r="K5735" s="173"/>
    </row>
    <row r="5736" spans="1:11" x14ac:dyDescent="0.2">
      <c r="A5736" s="140"/>
      <c r="B5736" s="325"/>
      <c r="J5736" s="4"/>
      <c r="K5736" s="173"/>
    </row>
    <row r="5737" spans="1:11" x14ac:dyDescent="0.2">
      <c r="A5737" s="140"/>
      <c r="B5737" s="325"/>
      <c r="J5737" s="4"/>
      <c r="K5737" s="173"/>
    </row>
    <row r="5738" spans="1:11" x14ac:dyDescent="0.2">
      <c r="A5738" s="140"/>
      <c r="B5738" s="325"/>
      <c r="J5738" s="4"/>
      <c r="K5738" s="173"/>
    </row>
    <row r="5739" spans="1:11" x14ac:dyDescent="0.2">
      <c r="A5739" s="140"/>
      <c r="B5739" s="325"/>
      <c r="J5739" s="4"/>
      <c r="K5739" s="173"/>
    </row>
    <row r="5740" spans="1:11" x14ac:dyDescent="0.2">
      <c r="A5740" s="140"/>
      <c r="B5740" s="325"/>
      <c r="J5740" s="4"/>
      <c r="K5740" s="173"/>
    </row>
    <row r="5741" spans="1:11" x14ac:dyDescent="0.2">
      <c r="A5741" s="140"/>
      <c r="B5741" s="325"/>
      <c r="J5741" s="4"/>
      <c r="K5741" s="173"/>
    </row>
    <row r="5742" spans="1:11" x14ac:dyDescent="0.2">
      <c r="A5742" s="140"/>
      <c r="B5742" s="325"/>
      <c r="J5742" s="4"/>
      <c r="K5742" s="173"/>
    </row>
    <row r="5743" spans="1:11" x14ac:dyDescent="0.2">
      <c r="A5743" s="140"/>
      <c r="B5743" s="325"/>
      <c r="J5743" s="4"/>
      <c r="K5743" s="173"/>
    </row>
    <row r="5744" spans="1:11" x14ac:dyDescent="0.2">
      <c r="A5744" s="140"/>
      <c r="B5744" s="325"/>
      <c r="J5744" s="4"/>
      <c r="K5744" s="173"/>
    </row>
    <row r="5745" spans="1:11" x14ac:dyDescent="0.2">
      <c r="A5745" s="140"/>
      <c r="B5745" s="325"/>
      <c r="J5745" s="4"/>
      <c r="K5745" s="173"/>
    </row>
    <row r="5746" spans="1:11" x14ac:dyDescent="0.2">
      <c r="A5746" s="140"/>
      <c r="B5746" s="325"/>
      <c r="J5746" s="4"/>
      <c r="K5746" s="173"/>
    </row>
    <row r="5747" spans="1:11" x14ac:dyDescent="0.2">
      <c r="A5747" s="140"/>
      <c r="B5747" s="325"/>
      <c r="J5747" s="4"/>
      <c r="K5747" s="173"/>
    </row>
    <row r="5748" spans="1:11" x14ac:dyDescent="0.2">
      <c r="A5748" s="140"/>
      <c r="B5748" s="325"/>
      <c r="J5748" s="4"/>
      <c r="K5748" s="173"/>
    </row>
    <row r="5749" spans="1:11" x14ac:dyDescent="0.2">
      <c r="A5749" s="140"/>
      <c r="B5749" s="325"/>
      <c r="J5749" s="4"/>
      <c r="K5749" s="173"/>
    </row>
    <row r="5750" spans="1:11" x14ac:dyDescent="0.2">
      <c r="A5750" s="140"/>
      <c r="B5750" s="325"/>
      <c r="J5750" s="4"/>
      <c r="K5750" s="173"/>
    </row>
    <row r="5751" spans="1:11" x14ac:dyDescent="0.2">
      <c r="A5751" s="140"/>
      <c r="B5751" s="325"/>
      <c r="J5751" s="4"/>
      <c r="K5751" s="173"/>
    </row>
    <row r="5752" spans="1:11" x14ac:dyDescent="0.2">
      <c r="A5752" s="140"/>
      <c r="B5752" s="325"/>
      <c r="J5752" s="4"/>
      <c r="K5752" s="173"/>
    </row>
    <row r="5753" spans="1:11" x14ac:dyDescent="0.2">
      <c r="A5753" s="140"/>
      <c r="B5753" s="325"/>
      <c r="J5753" s="4"/>
      <c r="K5753" s="173"/>
    </row>
    <row r="5754" spans="1:11" x14ac:dyDescent="0.2">
      <c r="A5754" s="140"/>
      <c r="B5754" s="325"/>
      <c r="J5754" s="4"/>
      <c r="K5754" s="173"/>
    </row>
    <row r="5755" spans="1:11" x14ac:dyDescent="0.2">
      <c r="A5755" s="140"/>
      <c r="B5755" s="325"/>
      <c r="J5755" s="4"/>
      <c r="K5755" s="173"/>
    </row>
    <row r="5756" spans="1:11" x14ac:dyDescent="0.2">
      <c r="A5756" s="140"/>
      <c r="B5756" s="325"/>
      <c r="J5756" s="4"/>
      <c r="K5756" s="173"/>
    </row>
    <row r="5757" spans="1:11" x14ac:dyDescent="0.2">
      <c r="A5757" s="140"/>
      <c r="B5757" s="325"/>
      <c r="J5757" s="4"/>
      <c r="K5757" s="173"/>
    </row>
    <row r="5758" spans="1:11" x14ac:dyDescent="0.2">
      <c r="A5758" s="140"/>
      <c r="B5758" s="325"/>
      <c r="J5758" s="4"/>
      <c r="K5758" s="173"/>
    </row>
    <row r="5759" spans="1:11" x14ac:dyDescent="0.2">
      <c r="A5759" s="140"/>
      <c r="B5759" s="325"/>
      <c r="J5759" s="4"/>
      <c r="K5759" s="173"/>
    </row>
    <row r="5760" spans="1:11" x14ac:dyDescent="0.2">
      <c r="A5760" s="140"/>
      <c r="B5760" s="325"/>
      <c r="J5760" s="4"/>
      <c r="K5760" s="173"/>
    </row>
    <row r="5761" spans="1:11" x14ac:dyDescent="0.2">
      <c r="A5761" s="140"/>
      <c r="B5761" s="325"/>
      <c r="J5761" s="4"/>
      <c r="K5761" s="173"/>
    </row>
    <row r="5762" spans="1:11" x14ac:dyDescent="0.2">
      <c r="A5762" s="140"/>
      <c r="B5762" s="325"/>
      <c r="J5762" s="4"/>
      <c r="K5762" s="173"/>
    </row>
    <row r="5763" spans="1:11" x14ac:dyDescent="0.2">
      <c r="A5763" s="140"/>
      <c r="B5763" s="325"/>
      <c r="J5763" s="4"/>
      <c r="K5763" s="173"/>
    </row>
    <row r="5764" spans="1:11" x14ac:dyDescent="0.2">
      <c r="A5764" s="140"/>
      <c r="B5764" s="325"/>
      <c r="J5764" s="4"/>
      <c r="K5764" s="173"/>
    </row>
    <row r="5765" spans="1:11" x14ac:dyDescent="0.2">
      <c r="A5765" s="140"/>
      <c r="B5765" s="325"/>
      <c r="J5765" s="4"/>
      <c r="K5765" s="173"/>
    </row>
    <row r="5766" spans="1:11" x14ac:dyDescent="0.2">
      <c r="A5766" s="140"/>
      <c r="B5766" s="325"/>
      <c r="J5766" s="4"/>
      <c r="K5766" s="173"/>
    </row>
    <row r="5767" spans="1:11" x14ac:dyDescent="0.2">
      <c r="A5767" s="140"/>
      <c r="B5767" s="325"/>
      <c r="J5767" s="4"/>
      <c r="K5767" s="173"/>
    </row>
    <row r="5768" spans="1:11" x14ac:dyDescent="0.2">
      <c r="A5768" s="140"/>
      <c r="B5768" s="325"/>
      <c r="J5768" s="4"/>
      <c r="K5768" s="173"/>
    </row>
    <row r="5769" spans="1:11" x14ac:dyDescent="0.2">
      <c r="A5769" s="140"/>
      <c r="B5769" s="325"/>
      <c r="J5769" s="4"/>
      <c r="K5769" s="173"/>
    </row>
    <row r="5770" spans="1:11" x14ac:dyDescent="0.2">
      <c r="A5770" s="140"/>
      <c r="B5770" s="325"/>
      <c r="J5770" s="4"/>
      <c r="K5770" s="173"/>
    </row>
    <row r="5771" spans="1:11" x14ac:dyDescent="0.2">
      <c r="A5771" s="140"/>
      <c r="B5771" s="325"/>
      <c r="J5771" s="4"/>
      <c r="K5771" s="173"/>
    </row>
    <row r="5772" spans="1:11" x14ac:dyDescent="0.2">
      <c r="A5772" s="140"/>
      <c r="B5772" s="325"/>
      <c r="J5772" s="4"/>
      <c r="K5772" s="173"/>
    </row>
    <row r="5773" spans="1:11" x14ac:dyDescent="0.2">
      <c r="A5773" s="140"/>
      <c r="B5773" s="325"/>
      <c r="J5773" s="4"/>
      <c r="K5773" s="173"/>
    </row>
    <row r="5774" spans="1:11" x14ac:dyDescent="0.2">
      <c r="A5774" s="140"/>
      <c r="B5774" s="325"/>
      <c r="J5774" s="4"/>
      <c r="K5774" s="173"/>
    </row>
    <row r="5775" spans="1:11" x14ac:dyDescent="0.2">
      <c r="A5775" s="140"/>
      <c r="B5775" s="325"/>
      <c r="J5775" s="4"/>
      <c r="K5775" s="173"/>
    </row>
    <row r="5776" spans="1:11" x14ac:dyDescent="0.2">
      <c r="A5776" s="140"/>
      <c r="B5776" s="325"/>
      <c r="J5776" s="4"/>
      <c r="K5776" s="173"/>
    </row>
    <row r="5777" spans="1:11" x14ac:dyDescent="0.2">
      <c r="A5777" s="140"/>
      <c r="B5777" s="325"/>
      <c r="J5777" s="4"/>
      <c r="K5777" s="173"/>
    </row>
    <row r="5778" spans="1:11" x14ac:dyDescent="0.2">
      <c r="A5778" s="140"/>
      <c r="B5778" s="325"/>
      <c r="J5778" s="4"/>
      <c r="K5778" s="173"/>
    </row>
    <row r="5779" spans="1:11" x14ac:dyDescent="0.2">
      <c r="A5779" s="140"/>
      <c r="B5779" s="325"/>
      <c r="J5779" s="4"/>
      <c r="K5779" s="173"/>
    </row>
    <row r="5780" spans="1:11" x14ac:dyDescent="0.2">
      <c r="A5780" s="140"/>
      <c r="B5780" s="325"/>
      <c r="J5780" s="4"/>
      <c r="K5780" s="173"/>
    </row>
    <row r="5781" spans="1:11" x14ac:dyDescent="0.2">
      <c r="A5781" s="140"/>
      <c r="B5781" s="325"/>
      <c r="J5781" s="4"/>
      <c r="K5781" s="173"/>
    </row>
    <row r="5782" spans="1:11" x14ac:dyDescent="0.2">
      <c r="A5782" s="140"/>
      <c r="B5782" s="325"/>
      <c r="J5782" s="4"/>
      <c r="K5782" s="173"/>
    </row>
    <row r="5783" spans="1:11" x14ac:dyDescent="0.2">
      <c r="A5783" s="140"/>
      <c r="B5783" s="325"/>
      <c r="J5783" s="4"/>
      <c r="K5783" s="173"/>
    </row>
    <row r="5784" spans="1:11" x14ac:dyDescent="0.2">
      <c r="A5784" s="140"/>
      <c r="B5784" s="325"/>
      <c r="J5784" s="4"/>
      <c r="K5784" s="173"/>
    </row>
    <row r="5785" spans="1:11" x14ac:dyDescent="0.2">
      <c r="A5785" s="140"/>
      <c r="B5785" s="325"/>
      <c r="J5785" s="4"/>
      <c r="K5785" s="173"/>
    </row>
    <row r="5786" spans="1:11" x14ac:dyDescent="0.2">
      <c r="A5786" s="140"/>
      <c r="B5786" s="325"/>
      <c r="J5786" s="4"/>
      <c r="K5786" s="173"/>
    </row>
    <row r="5787" spans="1:11" x14ac:dyDescent="0.2">
      <c r="A5787" s="140"/>
      <c r="B5787" s="325"/>
      <c r="J5787" s="4"/>
      <c r="K5787" s="173"/>
    </row>
    <row r="5788" spans="1:11" x14ac:dyDescent="0.2">
      <c r="A5788" s="140"/>
      <c r="B5788" s="325"/>
      <c r="J5788" s="4"/>
      <c r="K5788" s="173"/>
    </row>
    <row r="5789" spans="1:11" x14ac:dyDescent="0.2">
      <c r="A5789" s="140"/>
      <c r="B5789" s="325"/>
      <c r="J5789" s="4"/>
      <c r="K5789" s="173"/>
    </row>
    <row r="5790" spans="1:11" x14ac:dyDescent="0.2">
      <c r="A5790" s="140"/>
      <c r="B5790" s="325"/>
      <c r="J5790" s="4"/>
      <c r="K5790" s="173"/>
    </row>
    <row r="5791" spans="1:11" x14ac:dyDescent="0.2">
      <c r="A5791" s="140"/>
      <c r="B5791" s="325"/>
      <c r="J5791" s="4"/>
      <c r="K5791" s="173"/>
    </row>
    <row r="5792" spans="1:11" x14ac:dyDescent="0.2">
      <c r="A5792" s="140"/>
      <c r="B5792" s="325"/>
      <c r="J5792" s="4"/>
      <c r="K5792" s="173"/>
    </row>
    <row r="5793" spans="1:11" x14ac:dyDescent="0.2">
      <c r="A5793" s="140"/>
      <c r="B5793" s="325"/>
      <c r="J5793" s="4"/>
      <c r="K5793" s="173"/>
    </row>
    <row r="5794" spans="1:11" x14ac:dyDescent="0.2">
      <c r="A5794" s="140"/>
      <c r="B5794" s="325"/>
      <c r="J5794" s="4"/>
      <c r="K5794" s="173"/>
    </row>
    <row r="5795" spans="1:11" x14ac:dyDescent="0.2">
      <c r="A5795" s="140"/>
      <c r="B5795" s="325"/>
      <c r="J5795" s="4"/>
      <c r="K5795" s="173"/>
    </row>
    <row r="5796" spans="1:11" x14ac:dyDescent="0.2">
      <c r="A5796" s="140"/>
      <c r="B5796" s="325"/>
      <c r="J5796" s="4"/>
      <c r="K5796" s="173"/>
    </row>
    <row r="5797" spans="1:11" x14ac:dyDescent="0.2">
      <c r="A5797" s="140"/>
      <c r="B5797" s="325"/>
      <c r="J5797" s="4"/>
      <c r="K5797" s="173"/>
    </row>
    <row r="5798" spans="1:11" x14ac:dyDescent="0.2">
      <c r="A5798" s="140"/>
      <c r="B5798" s="325"/>
      <c r="J5798" s="4"/>
      <c r="K5798" s="173"/>
    </row>
    <row r="5799" spans="1:11" x14ac:dyDescent="0.2">
      <c r="A5799" s="140"/>
      <c r="B5799" s="325"/>
      <c r="J5799" s="4"/>
      <c r="K5799" s="173"/>
    </row>
    <row r="5800" spans="1:11" x14ac:dyDescent="0.2">
      <c r="A5800" s="140"/>
      <c r="B5800" s="325"/>
      <c r="J5800" s="4"/>
      <c r="K5800" s="173"/>
    </row>
    <row r="5801" spans="1:11" x14ac:dyDescent="0.2">
      <c r="A5801" s="140"/>
      <c r="B5801" s="325"/>
      <c r="J5801" s="4"/>
      <c r="K5801" s="173"/>
    </row>
    <row r="5802" spans="1:11" x14ac:dyDescent="0.2">
      <c r="A5802" s="140"/>
      <c r="B5802" s="325"/>
      <c r="J5802" s="4"/>
      <c r="K5802" s="173"/>
    </row>
    <row r="5803" spans="1:11" x14ac:dyDescent="0.2">
      <c r="A5803" s="140"/>
      <c r="B5803" s="325"/>
      <c r="J5803" s="4"/>
      <c r="K5803" s="173"/>
    </row>
    <row r="5804" spans="1:11" x14ac:dyDescent="0.2">
      <c r="A5804" s="140"/>
      <c r="B5804" s="325"/>
      <c r="J5804" s="4"/>
      <c r="K5804" s="173"/>
    </row>
    <row r="5805" spans="1:11" x14ac:dyDescent="0.2">
      <c r="A5805" s="140"/>
      <c r="B5805" s="325"/>
      <c r="J5805" s="4"/>
      <c r="K5805" s="173"/>
    </row>
    <row r="5806" spans="1:11" x14ac:dyDescent="0.2">
      <c r="A5806" s="140"/>
      <c r="B5806" s="325"/>
      <c r="J5806" s="4"/>
      <c r="K5806" s="173"/>
    </row>
    <row r="5807" spans="1:11" x14ac:dyDescent="0.2">
      <c r="A5807" s="140"/>
      <c r="B5807" s="325"/>
      <c r="J5807" s="4"/>
      <c r="K5807" s="173"/>
    </row>
    <row r="5808" spans="1:11" x14ac:dyDescent="0.2">
      <c r="A5808" s="140"/>
      <c r="B5808" s="325"/>
      <c r="J5808" s="4"/>
      <c r="K5808" s="173"/>
    </row>
    <row r="5809" spans="1:11" x14ac:dyDescent="0.2">
      <c r="A5809" s="140"/>
      <c r="B5809" s="325"/>
      <c r="J5809" s="4"/>
      <c r="K5809" s="173"/>
    </row>
    <row r="5810" spans="1:11" x14ac:dyDescent="0.2">
      <c r="A5810" s="140"/>
      <c r="B5810" s="325"/>
      <c r="J5810" s="4"/>
      <c r="K5810" s="173"/>
    </row>
    <row r="5811" spans="1:11" x14ac:dyDescent="0.2">
      <c r="A5811" s="140"/>
      <c r="B5811" s="325"/>
      <c r="J5811" s="4"/>
      <c r="K5811" s="173"/>
    </row>
    <row r="5812" spans="1:11" x14ac:dyDescent="0.2">
      <c r="A5812" s="140"/>
      <c r="B5812" s="325"/>
      <c r="J5812" s="4"/>
      <c r="K5812" s="173"/>
    </row>
    <row r="5813" spans="1:11" x14ac:dyDescent="0.2">
      <c r="A5813" s="140"/>
      <c r="B5813" s="325"/>
      <c r="J5813" s="4"/>
      <c r="K5813" s="173"/>
    </row>
    <row r="5814" spans="1:11" x14ac:dyDescent="0.2">
      <c r="A5814" s="140"/>
      <c r="B5814" s="325"/>
      <c r="J5814" s="4"/>
      <c r="K5814" s="173"/>
    </row>
    <row r="5815" spans="1:11" x14ac:dyDescent="0.2">
      <c r="A5815" s="140"/>
      <c r="B5815" s="325"/>
      <c r="J5815" s="4"/>
      <c r="K5815" s="173"/>
    </row>
    <row r="5816" spans="1:11" x14ac:dyDescent="0.2">
      <c r="A5816" s="140"/>
      <c r="B5816" s="325"/>
      <c r="J5816" s="4"/>
      <c r="K5816" s="173"/>
    </row>
    <row r="5817" spans="1:11" x14ac:dyDescent="0.2">
      <c r="A5817" s="140"/>
      <c r="B5817" s="325"/>
      <c r="J5817" s="4"/>
      <c r="K5817" s="173"/>
    </row>
    <row r="5818" spans="1:11" x14ac:dyDescent="0.2">
      <c r="A5818" s="140"/>
      <c r="B5818" s="325"/>
      <c r="J5818" s="4"/>
      <c r="K5818" s="173"/>
    </row>
    <row r="5819" spans="1:11" x14ac:dyDescent="0.2">
      <c r="A5819" s="140"/>
      <c r="B5819" s="325"/>
      <c r="J5819" s="4"/>
      <c r="K5819" s="173"/>
    </row>
    <row r="5820" spans="1:11" x14ac:dyDescent="0.2">
      <c r="A5820" s="140"/>
      <c r="B5820" s="325"/>
      <c r="J5820" s="4"/>
      <c r="K5820" s="173"/>
    </row>
    <row r="5821" spans="1:11" x14ac:dyDescent="0.2">
      <c r="A5821" s="140"/>
      <c r="B5821" s="325"/>
      <c r="J5821" s="4"/>
      <c r="K5821" s="173"/>
    </row>
    <row r="5822" spans="1:11" x14ac:dyDescent="0.2">
      <c r="A5822" s="140"/>
      <c r="B5822" s="325"/>
      <c r="J5822" s="4"/>
      <c r="K5822" s="173"/>
    </row>
    <row r="5823" spans="1:11" x14ac:dyDescent="0.2">
      <c r="A5823" s="140"/>
      <c r="B5823" s="325"/>
      <c r="J5823" s="4"/>
      <c r="K5823" s="173"/>
    </row>
    <row r="5824" spans="1:11" x14ac:dyDescent="0.2">
      <c r="A5824" s="140"/>
      <c r="B5824" s="325"/>
      <c r="J5824" s="4"/>
      <c r="K5824" s="173"/>
    </row>
    <row r="5825" spans="1:11" x14ac:dyDescent="0.2">
      <c r="A5825" s="140"/>
      <c r="B5825" s="325"/>
      <c r="J5825" s="4"/>
      <c r="K5825" s="173"/>
    </row>
    <row r="5826" spans="1:11" x14ac:dyDescent="0.2">
      <c r="A5826" s="140"/>
      <c r="B5826" s="325"/>
      <c r="J5826" s="4"/>
      <c r="K5826" s="173"/>
    </row>
    <row r="5827" spans="1:11" x14ac:dyDescent="0.2">
      <c r="A5827" s="140"/>
      <c r="B5827" s="325"/>
      <c r="J5827" s="4"/>
      <c r="K5827" s="173"/>
    </row>
    <row r="5828" spans="1:11" x14ac:dyDescent="0.2">
      <c r="A5828" s="140"/>
      <c r="B5828" s="325"/>
      <c r="J5828" s="4"/>
      <c r="K5828" s="173"/>
    </row>
    <row r="5829" spans="1:11" x14ac:dyDescent="0.2">
      <c r="A5829" s="140"/>
      <c r="B5829" s="325"/>
      <c r="J5829" s="4"/>
      <c r="K5829" s="173"/>
    </row>
    <row r="5830" spans="1:11" x14ac:dyDescent="0.2">
      <c r="A5830" s="140"/>
      <c r="B5830" s="325"/>
      <c r="J5830" s="4"/>
      <c r="K5830" s="173"/>
    </row>
    <row r="5831" spans="1:11" x14ac:dyDescent="0.2">
      <c r="A5831" s="140"/>
      <c r="B5831" s="325"/>
      <c r="J5831" s="4"/>
      <c r="K5831" s="173"/>
    </row>
    <row r="5832" spans="1:11" x14ac:dyDescent="0.2">
      <c r="A5832" s="140"/>
      <c r="B5832" s="325"/>
      <c r="J5832" s="4"/>
      <c r="K5832" s="173"/>
    </row>
    <row r="5833" spans="1:11" x14ac:dyDescent="0.2">
      <c r="A5833" s="140"/>
      <c r="B5833" s="325"/>
      <c r="J5833" s="4"/>
      <c r="K5833" s="173"/>
    </row>
    <row r="5834" spans="1:11" x14ac:dyDescent="0.2">
      <c r="A5834" s="140"/>
      <c r="B5834" s="325"/>
      <c r="J5834" s="4"/>
      <c r="K5834" s="173"/>
    </row>
    <row r="5835" spans="1:11" x14ac:dyDescent="0.2">
      <c r="A5835" s="140"/>
      <c r="B5835" s="325"/>
      <c r="J5835" s="4"/>
      <c r="K5835" s="173"/>
    </row>
    <row r="5836" spans="1:11" x14ac:dyDescent="0.2">
      <c r="A5836" s="140"/>
      <c r="B5836" s="325"/>
      <c r="J5836" s="4"/>
      <c r="K5836" s="173"/>
    </row>
    <row r="5837" spans="1:11" x14ac:dyDescent="0.2">
      <c r="A5837" s="140"/>
      <c r="B5837" s="325"/>
      <c r="J5837" s="4"/>
      <c r="K5837" s="173"/>
    </row>
    <row r="5838" spans="1:11" x14ac:dyDescent="0.2">
      <c r="A5838" s="140"/>
      <c r="B5838" s="325"/>
      <c r="J5838" s="4"/>
      <c r="K5838" s="173"/>
    </row>
    <row r="5839" spans="1:11" x14ac:dyDescent="0.2">
      <c r="A5839" s="140"/>
      <c r="B5839" s="325"/>
      <c r="J5839" s="4"/>
      <c r="K5839" s="173"/>
    </row>
    <row r="5840" spans="1:11" x14ac:dyDescent="0.2">
      <c r="A5840" s="140"/>
      <c r="B5840" s="325"/>
      <c r="J5840" s="4"/>
      <c r="K5840" s="173"/>
    </row>
    <row r="5841" spans="1:11" x14ac:dyDescent="0.2">
      <c r="A5841" s="140"/>
      <c r="B5841" s="325"/>
      <c r="J5841" s="4"/>
      <c r="K5841" s="173"/>
    </row>
    <row r="5842" spans="1:11" x14ac:dyDescent="0.2">
      <c r="A5842" s="140"/>
      <c r="B5842" s="325"/>
      <c r="J5842" s="4"/>
      <c r="K5842" s="173"/>
    </row>
    <row r="5843" spans="1:11" x14ac:dyDescent="0.2">
      <c r="A5843" s="140"/>
      <c r="B5843" s="325"/>
      <c r="J5843" s="4"/>
      <c r="K5843" s="173"/>
    </row>
    <row r="5844" spans="1:11" x14ac:dyDescent="0.2">
      <c r="A5844" s="140"/>
      <c r="B5844" s="325"/>
      <c r="J5844" s="4"/>
      <c r="K5844" s="173"/>
    </row>
    <row r="5845" spans="1:11" x14ac:dyDescent="0.2">
      <c r="A5845" s="140"/>
      <c r="B5845" s="325"/>
      <c r="J5845" s="4"/>
      <c r="K5845" s="173"/>
    </row>
    <row r="5846" spans="1:11" x14ac:dyDescent="0.2">
      <c r="A5846" s="140"/>
      <c r="B5846" s="325"/>
      <c r="J5846" s="4"/>
      <c r="K5846" s="173"/>
    </row>
    <row r="5847" spans="1:11" x14ac:dyDescent="0.2">
      <c r="A5847" s="140"/>
      <c r="B5847" s="325"/>
      <c r="J5847" s="4"/>
      <c r="K5847" s="173"/>
    </row>
    <row r="5848" spans="1:11" x14ac:dyDescent="0.2">
      <c r="A5848" s="140"/>
      <c r="B5848" s="325"/>
      <c r="J5848" s="4"/>
      <c r="K5848" s="173"/>
    </row>
    <row r="5849" spans="1:11" x14ac:dyDescent="0.2">
      <c r="A5849" s="140"/>
      <c r="B5849" s="325"/>
      <c r="J5849" s="4"/>
      <c r="K5849" s="173"/>
    </row>
    <row r="5850" spans="1:11" x14ac:dyDescent="0.2">
      <c r="A5850" s="140"/>
      <c r="B5850" s="325"/>
      <c r="J5850" s="4"/>
      <c r="K5850" s="173"/>
    </row>
    <row r="5851" spans="1:11" x14ac:dyDescent="0.2">
      <c r="A5851" s="140"/>
      <c r="B5851" s="325"/>
      <c r="J5851" s="4"/>
      <c r="K5851" s="173"/>
    </row>
    <row r="5852" spans="1:11" x14ac:dyDescent="0.2">
      <c r="A5852" s="140"/>
      <c r="B5852" s="325"/>
      <c r="J5852" s="4"/>
      <c r="K5852" s="173"/>
    </row>
    <row r="5853" spans="1:11" x14ac:dyDescent="0.2">
      <c r="A5853" s="140"/>
      <c r="B5853" s="325"/>
      <c r="J5853" s="4"/>
      <c r="K5853" s="173"/>
    </row>
    <row r="5854" spans="1:11" x14ac:dyDescent="0.2">
      <c r="A5854" s="140"/>
      <c r="B5854" s="325"/>
      <c r="J5854" s="4"/>
      <c r="K5854" s="173"/>
    </row>
    <row r="5855" spans="1:11" x14ac:dyDescent="0.2">
      <c r="A5855" s="140"/>
      <c r="B5855" s="325"/>
      <c r="J5855" s="4"/>
      <c r="K5855" s="173"/>
    </row>
    <row r="5856" spans="1:11" x14ac:dyDescent="0.2">
      <c r="A5856" s="140"/>
      <c r="B5856" s="325"/>
      <c r="J5856" s="4"/>
      <c r="K5856" s="173"/>
    </row>
    <row r="5857" spans="1:11" x14ac:dyDescent="0.2">
      <c r="A5857" s="140"/>
      <c r="B5857" s="325"/>
      <c r="J5857" s="4"/>
      <c r="K5857" s="173"/>
    </row>
    <row r="5858" spans="1:11" x14ac:dyDescent="0.2">
      <c r="A5858" s="140"/>
      <c r="B5858" s="325"/>
      <c r="J5858" s="4"/>
      <c r="K5858" s="173"/>
    </row>
    <row r="5859" spans="1:11" x14ac:dyDescent="0.2">
      <c r="A5859" s="140"/>
      <c r="B5859" s="325"/>
      <c r="J5859" s="4"/>
      <c r="K5859" s="173"/>
    </row>
    <row r="5860" spans="1:11" x14ac:dyDescent="0.2">
      <c r="A5860" s="140"/>
      <c r="B5860" s="325"/>
      <c r="J5860" s="4"/>
      <c r="K5860" s="173"/>
    </row>
    <row r="5861" spans="1:11" x14ac:dyDescent="0.2">
      <c r="A5861" s="140"/>
      <c r="B5861" s="325"/>
      <c r="J5861" s="4"/>
      <c r="K5861" s="173"/>
    </row>
    <row r="5862" spans="1:11" x14ac:dyDescent="0.2">
      <c r="A5862" s="140"/>
      <c r="B5862" s="325"/>
      <c r="J5862" s="4"/>
      <c r="K5862" s="173"/>
    </row>
    <row r="5863" spans="1:11" x14ac:dyDescent="0.2">
      <c r="A5863" s="140"/>
      <c r="B5863" s="325"/>
      <c r="J5863" s="4"/>
      <c r="K5863" s="173"/>
    </row>
    <row r="5864" spans="1:11" x14ac:dyDescent="0.2">
      <c r="A5864" s="140"/>
      <c r="B5864" s="325"/>
      <c r="J5864" s="4"/>
      <c r="K5864" s="173"/>
    </row>
    <row r="5865" spans="1:11" x14ac:dyDescent="0.2">
      <c r="A5865" s="140"/>
      <c r="B5865" s="325"/>
      <c r="J5865" s="4"/>
      <c r="K5865" s="173"/>
    </row>
    <row r="5866" spans="1:11" x14ac:dyDescent="0.2">
      <c r="A5866" s="140"/>
      <c r="B5866" s="325"/>
      <c r="J5866" s="4"/>
      <c r="K5866" s="173"/>
    </row>
    <row r="5867" spans="1:11" x14ac:dyDescent="0.2">
      <c r="A5867" s="140"/>
      <c r="B5867" s="325"/>
      <c r="J5867" s="4"/>
      <c r="K5867" s="173"/>
    </row>
    <row r="5868" spans="1:11" x14ac:dyDescent="0.2">
      <c r="A5868" s="140"/>
      <c r="B5868" s="325"/>
      <c r="J5868" s="4"/>
      <c r="K5868" s="173"/>
    </row>
    <row r="5869" spans="1:11" x14ac:dyDescent="0.2">
      <c r="A5869" s="140"/>
      <c r="B5869" s="325"/>
      <c r="J5869" s="4"/>
      <c r="K5869" s="173"/>
    </row>
    <row r="5870" spans="1:11" x14ac:dyDescent="0.2">
      <c r="A5870" s="140"/>
      <c r="B5870" s="325"/>
      <c r="J5870" s="4"/>
      <c r="K5870" s="173"/>
    </row>
    <row r="5871" spans="1:11" x14ac:dyDescent="0.2">
      <c r="A5871" s="140"/>
      <c r="B5871" s="325"/>
      <c r="J5871" s="4"/>
      <c r="K5871" s="173"/>
    </row>
    <row r="5872" spans="1:11" x14ac:dyDescent="0.2">
      <c r="A5872" s="140"/>
      <c r="B5872" s="325"/>
      <c r="J5872" s="4"/>
      <c r="K5872" s="173"/>
    </row>
    <row r="5873" spans="1:11" x14ac:dyDescent="0.2">
      <c r="A5873" s="140"/>
      <c r="B5873" s="325"/>
      <c r="J5873" s="4"/>
      <c r="K5873" s="173"/>
    </row>
    <row r="5874" spans="1:11" x14ac:dyDescent="0.2">
      <c r="A5874" s="140"/>
      <c r="B5874" s="325"/>
      <c r="J5874" s="4"/>
      <c r="K5874" s="173"/>
    </row>
    <row r="5875" spans="1:11" x14ac:dyDescent="0.2">
      <c r="A5875" s="140"/>
      <c r="B5875" s="325"/>
      <c r="J5875" s="4"/>
      <c r="K5875" s="173"/>
    </row>
    <row r="5876" spans="1:11" x14ac:dyDescent="0.2">
      <c r="A5876" s="140"/>
      <c r="B5876" s="325"/>
      <c r="J5876" s="4"/>
      <c r="K5876" s="173"/>
    </row>
    <row r="5877" spans="1:11" x14ac:dyDescent="0.2">
      <c r="A5877" s="140"/>
      <c r="B5877" s="325"/>
      <c r="J5877" s="4"/>
      <c r="K5877" s="173"/>
    </row>
    <row r="5878" spans="1:11" x14ac:dyDescent="0.2">
      <c r="A5878" s="140"/>
      <c r="B5878" s="325"/>
      <c r="J5878" s="4"/>
      <c r="K5878" s="173"/>
    </row>
    <row r="5879" spans="1:11" x14ac:dyDescent="0.2">
      <c r="A5879" s="140"/>
      <c r="B5879" s="325"/>
      <c r="J5879" s="4"/>
      <c r="K5879" s="173"/>
    </row>
    <row r="5880" spans="1:11" x14ac:dyDescent="0.2">
      <c r="A5880" s="140"/>
      <c r="B5880" s="325"/>
      <c r="J5880" s="4"/>
      <c r="K5880" s="173"/>
    </row>
    <row r="5881" spans="1:11" x14ac:dyDescent="0.2">
      <c r="A5881" s="140"/>
      <c r="B5881" s="325"/>
      <c r="J5881" s="4"/>
      <c r="K5881" s="173"/>
    </row>
    <row r="5882" spans="1:11" x14ac:dyDescent="0.2">
      <c r="A5882" s="140"/>
      <c r="B5882" s="325"/>
      <c r="J5882" s="4"/>
      <c r="K5882" s="173"/>
    </row>
    <row r="5883" spans="1:11" x14ac:dyDescent="0.2">
      <c r="A5883" s="140"/>
      <c r="B5883" s="325"/>
      <c r="J5883" s="4"/>
      <c r="K5883" s="173"/>
    </row>
    <row r="5884" spans="1:11" x14ac:dyDescent="0.2">
      <c r="A5884" s="140"/>
      <c r="B5884" s="325"/>
      <c r="J5884" s="4"/>
      <c r="K5884" s="173"/>
    </row>
    <row r="5885" spans="1:11" x14ac:dyDescent="0.2">
      <c r="A5885" s="140"/>
      <c r="B5885" s="325"/>
      <c r="J5885" s="4"/>
      <c r="K5885" s="173"/>
    </row>
    <row r="5886" spans="1:11" x14ac:dyDescent="0.2">
      <c r="A5886" s="140"/>
      <c r="B5886" s="325"/>
      <c r="J5886" s="4"/>
      <c r="K5886" s="173"/>
    </row>
    <row r="5887" spans="1:11" x14ac:dyDescent="0.2">
      <c r="A5887" s="140"/>
      <c r="B5887" s="325"/>
      <c r="J5887" s="4"/>
      <c r="K5887" s="173"/>
    </row>
    <row r="5888" spans="1:11" x14ac:dyDescent="0.2">
      <c r="A5888" s="140"/>
      <c r="B5888" s="325"/>
      <c r="J5888" s="4"/>
      <c r="K5888" s="173"/>
    </row>
    <row r="5889" spans="1:11" x14ac:dyDescent="0.2">
      <c r="A5889" s="140"/>
      <c r="B5889" s="325"/>
      <c r="J5889" s="4"/>
      <c r="K5889" s="173"/>
    </row>
    <row r="5890" spans="1:11" x14ac:dyDescent="0.2">
      <c r="A5890" s="140"/>
      <c r="B5890" s="325"/>
      <c r="J5890" s="4"/>
      <c r="K5890" s="173"/>
    </row>
    <row r="5891" spans="1:11" x14ac:dyDescent="0.2">
      <c r="A5891" s="140"/>
      <c r="B5891" s="325"/>
      <c r="J5891" s="4"/>
      <c r="K5891" s="173"/>
    </row>
    <row r="5892" spans="1:11" x14ac:dyDescent="0.2">
      <c r="A5892" s="140"/>
      <c r="B5892" s="325"/>
      <c r="J5892" s="4"/>
      <c r="K5892" s="173"/>
    </row>
    <row r="5893" spans="1:11" x14ac:dyDescent="0.2">
      <c r="A5893" s="140"/>
      <c r="B5893" s="325"/>
      <c r="J5893" s="4"/>
      <c r="K5893" s="173"/>
    </row>
    <row r="5894" spans="1:11" x14ac:dyDescent="0.2">
      <c r="A5894" s="140"/>
      <c r="B5894" s="325"/>
      <c r="J5894" s="4"/>
      <c r="K5894" s="173"/>
    </row>
    <row r="5895" spans="1:11" x14ac:dyDescent="0.2">
      <c r="A5895" s="140"/>
      <c r="B5895" s="325"/>
      <c r="J5895" s="4"/>
      <c r="K5895" s="173"/>
    </row>
    <row r="5896" spans="1:11" x14ac:dyDescent="0.2">
      <c r="A5896" s="140"/>
      <c r="B5896" s="325"/>
      <c r="J5896" s="4"/>
      <c r="K5896" s="173"/>
    </row>
    <row r="5897" spans="1:11" x14ac:dyDescent="0.2">
      <c r="A5897" s="140"/>
      <c r="B5897" s="325"/>
      <c r="J5897" s="4"/>
      <c r="K5897" s="173"/>
    </row>
    <row r="5898" spans="1:11" x14ac:dyDescent="0.2">
      <c r="A5898" s="140"/>
      <c r="B5898" s="325"/>
      <c r="J5898" s="4"/>
      <c r="K5898" s="173"/>
    </row>
    <row r="5899" spans="1:11" x14ac:dyDescent="0.2">
      <c r="A5899" s="140"/>
      <c r="B5899" s="325"/>
      <c r="J5899" s="4"/>
      <c r="K5899" s="173"/>
    </row>
    <row r="5900" spans="1:11" x14ac:dyDescent="0.2">
      <c r="A5900" s="140"/>
      <c r="B5900" s="325"/>
      <c r="J5900" s="4"/>
      <c r="K5900" s="173"/>
    </row>
    <row r="5901" spans="1:11" x14ac:dyDescent="0.2">
      <c r="A5901" s="140"/>
      <c r="B5901" s="325"/>
      <c r="J5901" s="4"/>
      <c r="K5901" s="173"/>
    </row>
    <row r="5902" spans="1:11" x14ac:dyDescent="0.2">
      <c r="A5902" s="140"/>
      <c r="B5902" s="325"/>
      <c r="J5902" s="4"/>
      <c r="K5902" s="173"/>
    </row>
    <row r="5903" spans="1:11" x14ac:dyDescent="0.2">
      <c r="A5903" s="140"/>
      <c r="B5903" s="325"/>
      <c r="J5903" s="4"/>
      <c r="K5903" s="173"/>
    </row>
    <row r="5904" spans="1:11" x14ac:dyDescent="0.2">
      <c r="A5904" s="140"/>
      <c r="B5904" s="325"/>
      <c r="J5904" s="4"/>
      <c r="K5904" s="173"/>
    </row>
    <row r="5905" spans="1:11" x14ac:dyDescent="0.2">
      <c r="A5905" s="140"/>
      <c r="B5905" s="325"/>
      <c r="J5905" s="4"/>
      <c r="K5905" s="173"/>
    </row>
    <row r="5906" spans="1:11" x14ac:dyDescent="0.2">
      <c r="A5906" s="140"/>
      <c r="B5906" s="325"/>
      <c r="J5906" s="4"/>
      <c r="K5906" s="173"/>
    </row>
    <row r="5907" spans="1:11" x14ac:dyDescent="0.2">
      <c r="A5907" s="140"/>
      <c r="B5907" s="325"/>
      <c r="J5907" s="4"/>
      <c r="K5907" s="173"/>
    </row>
    <row r="5908" spans="1:11" x14ac:dyDescent="0.2">
      <c r="A5908" s="140"/>
      <c r="B5908" s="325"/>
      <c r="J5908" s="4"/>
      <c r="K5908" s="173"/>
    </row>
    <row r="5909" spans="1:11" x14ac:dyDescent="0.2">
      <c r="A5909" s="140"/>
      <c r="B5909" s="325"/>
      <c r="J5909" s="4"/>
      <c r="K5909" s="173"/>
    </row>
    <row r="5910" spans="1:11" x14ac:dyDescent="0.2">
      <c r="A5910" s="140"/>
      <c r="B5910" s="325"/>
      <c r="J5910" s="4"/>
      <c r="K5910" s="173"/>
    </row>
    <row r="5911" spans="1:11" x14ac:dyDescent="0.2">
      <c r="A5911" s="140"/>
      <c r="B5911" s="325"/>
      <c r="J5911" s="4"/>
      <c r="K5911" s="173"/>
    </row>
    <row r="5912" spans="1:11" x14ac:dyDescent="0.2">
      <c r="A5912" s="140"/>
      <c r="B5912" s="325"/>
      <c r="J5912" s="4"/>
      <c r="K5912" s="173"/>
    </row>
    <row r="5913" spans="1:11" x14ac:dyDescent="0.2">
      <c r="A5913" s="140"/>
      <c r="B5913" s="325"/>
      <c r="J5913" s="4"/>
      <c r="K5913" s="173"/>
    </row>
    <row r="5914" spans="1:11" x14ac:dyDescent="0.2">
      <c r="A5914" s="140"/>
      <c r="B5914" s="325"/>
      <c r="J5914" s="4"/>
      <c r="K5914" s="173"/>
    </row>
    <row r="5915" spans="1:11" x14ac:dyDescent="0.2">
      <c r="A5915" s="140"/>
      <c r="B5915" s="325"/>
      <c r="J5915" s="4"/>
      <c r="K5915" s="173"/>
    </row>
    <row r="5916" spans="1:11" x14ac:dyDescent="0.2">
      <c r="A5916" s="140"/>
      <c r="B5916" s="325"/>
      <c r="J5916" s="4"/>
      <c r="K5916" s="173"/>
    </row>
    <row r="5917" spans="1:11" x14ac:dyDescent="0.2">
      <c r="A5917" s="140"/>
      <c r="B5917" s="325"/>
      <c r="J5917" s="4"/>
      <c r="K5917" s="173"/>
    </row>
    <row r="5918" spans="1:11" x14ac:dyDescent="0.2">
      <c r="A5918" s="140"/>
      <c r="B5918" s="325"/>
      <c r="J5918" s="4"/>
      <c r="K5918" s="173"/>
    </row>
    <row r="5919" spans="1:11" x14ac:dyDescent="0.2">
      <c r="A5919" s="140"/>
      <c r="B5919" s="325"/>
      <c r="J5919" s="4"/>
      <c r="K5919" s="173"/>
    </row>
    <row r="5920" spans="1:11" x14ac:dyDescent="0.2">
      <c r="A5920" s="140"/>
      <c r="B5920" s="325"/>
      <c r="J5920" s="4"/>
      <c r="K5920" s="173"/>
    </row>
    <row r="5921" spans="1:11" x14ac:dyDescent="0.2">
      <c r="A5921" s="140"/>
      <c r="B5921" s="325"/>
      <c r="J5921" s="4"/>
      <c r="K5921" s="173"/>
    </row>
    <row r="5922" spans="1:11" x14ac:dyDescent="0.2">
      <c r="A5922" s="140"/>
      <c r="B5922" s="325"/>
      <c r="J5922" s="4"/>
      <c r="K5922" s="173"/>
    </row>
    <row r="5923" spans="1:11" x14ac:dyDescent="0.2">
      <c r="A5923" s="140"/>
      <c r="B5923" s="325"/>
      <c r="J5923" s="4"/>
      <c r="K5923" s="173"/>
    </row>
    <row r="5924" spans="1:11" x14ac:dyDescent="0.2">
      <c r="A5924" s="140"/>
      <c r="B5924" s="325"/>
      <c r="J5924" s="4"/>
      <c r="K5924" s="173"/>
    </row>
    <row r="5925" spans="1:11" x14ac:dyDescent="0.2">
      <c r="A5925" s="140"/>
      <c r="B5925" s="325"/>
      <c r="J5925" s="4"/>
      <c r="K5925" s="173"/>
    </row>
    <row r="5926" spans="1:11" x14ac:dyDescent="0.2">
      <c r="A5926" s="140"/>
      <c r="B5926" s="325"/>
      <c r="J5926" s="4"/>
      <c r="K5926" s="173"/>
    </row>
    <row r="5927" spans="1:11" x14ac:dyDescent="0.2">
      <c r="A5927" s="140"/>
      <c r="B5927" s="325"/>
      <c r="J5927" s="4"/>
      <c r="K5927" s="173"/>
    </row>
    <row r="5928" spans="1:11" x14ac:dyDescent="0.2">
      <c r="A5928" s="140"/>
      <c r="B5928" s="325"/>
      <c r="J5928" s="4"/>
      <c r="K5928" s="173"/>
    </row>
    <row r="5929" spans="1:11" x14ac:dyDescent="0.2">
      <c r="A5929" s="140"/>
      <c r="B5929" s="325"/>
      <c r="J5929" s="4"/>
      <c r="K5929" s="173"/>
    </row>
    <row r="5930" spans="1:11" x14ac:dyDescent="0.2">
      <c r="A5930" s="140"/>
      <c r="B5930" s="325"/>
      <c r="J5930" s="4"/>
      <c r="K5930" s="173"/>
    </row>
    <row r="5931" spans="1:11" x14ac:dyDescent="0.2">
      <c r="A5931" s="140"/>
      <c r="B5931" s="325"/>
      <c r="J5931" s="4"/>
      <c r="K5931" s="173"/>
    </row>
    <row r="5932" spans="1:11" x14ac:dyDescent="0.2">
      <c r="A5932" s="140"/>
      <c r="B5932" s="325"/>
      <c r="J5932" s="4"/>
      <c r="K5932" s="173"/>
    </row>
    <row r="5933" spans="1:11" x14ac:dyDescent="0.2">
      <c r="A5933" s="140"/>
      <c r="B5933" s="325"/>
      <c r="J5933" s="4"/>
      <c r="K5933" s="173"/>
    </row>
    <row r="5934" spans="1:11" x14ac:dyDescent="0.2">
      <c r="A5934" s="140"/>
      <c r="B5934" s="325"/>
      <c r="J5934" s="4"/>
      <c r="K5934" s="173"/>
    </row>
    <row r="5935" spans="1:11" x14ac:dyDescent="0.2">
      <c r="A5935" s="140"/>
      <c r="B5935" s="325"/>
      <c r="J5935" s="4"/>
      <c r="K5935" s="173"/>
    </row>
    <row r="5936" spans="1:11" x14ac:dyDescent="0.2">
      <c r="A5936" s="140"/>
      <c r="B5936" s="325"/>
      <c r="J5936" s="4"/>
      <c r="K5936" s="173"/>
    </row>
    <row r="5937" spans="1:11" x14ac:dyDescent="0.2">
      <c r="A5937" s="140"/>
      <c r="B5937" s="325"/>
      <c r="J5937" s="4"/>
      <c r="K5937" s="173"/>
    </row>
    <row r="5938" spans="1:11" x14ac:dyDescent="0.2">
      <c r="A5938" s="140"/>
      <c r="B5938" s="325"/>
      <c r="J5938" s="4"/>
      <c r="K5938" s="173"/>
    </row>
    <row r="5939" spans="1:11" x14ac:dyDescent="0.2">
      <c r="A5939" s="140"/>
      <c r="B5939" s="325"/>
      <c r="J5939" s="4"/>
      <c r="K5939" s="173"/>
    </row>
    <row r="5940" spans="1:11" x14ac:dyDescent="0.2">
      <c r="A5940" s="140"/>
      <c r="B5940" s="325"/>
      <c r="J5940" s="4"/>
      <c r="K5940" s="173"/>
    </row>
    <row r="5941" spans="1:11" x14ac:dyDescent="0.2">
      <c r="A5941" s="140"/>
      <c r="B5941" s="325"/>
      <c r="J5941" s="4"/>
      <c r="K5941" s="173"/>
    </row>
    <row r="5942" spans="1:11" x14ac:dyDescent="0.2">
      <c r="A5942" s="140"/>
      <c r="B5942" s="325"/>
      <c r="J5942" s="4"/>
      <c r="K5942" s="173"/>
    </row>
    <row r="5943" spans="1:11" x14ac:dyDescent="0.2">
      <c r="A5943" s="140"/>
      <c r="B5943" s="325"/>
      <c r="J5943" s="4"/>
      <c r="K5943" s="173"/>
    </row>
    <row r="5944" spans="1:11" x14ac:dyDescent="0.2">
      <c r="A5944" s="140"/>
      <c r="B5944" s="325"/>
      <c r="J5944" s="4"/>
      <c r="K5944" s="173"/>
    </row>
    <row r="5945" spans="1:11" x14ac:dyDescent="0.2">
      <c r="A5945" s="140"/>
      <c r="B5945" s="325"/>
      <c r="J5945" s="4"/>
      <c r="K5945" s="173"/>
    </row>
    <row r="5946" spans="1:11" x14ac:dyDescent="0.2">
      <c r="A5946" s="140"/>
      <c r="B5946" s="325"/>
      <c r="J5946" s="4"/>
      <c r="K5946" s="173"/>
    </row>
    <row r="5947" spans="1:11" x14ac:dyDescent="0.2">
      <c r="A5947" s="140"/>
      <c r="B5947" s="325"/>
      <c r="J5947" s="4"/>
      <c r="K5947" s="173"/>
    </row>
    <row r="5948" spans="1:11" x14ac:dyDescent="0.2">
      <c r="A5948" s="140"/>
      <c r="B5948" s="325"/>
      <c r="J5948" s="4"/>
      <c r="K5948" s="173"/>
    </row>
    <row r="5949" spans="1:11" x14ac:dyDescent="0.2">
      <c r="A5949" s="140"/>
      <c r="B5949" s="325"/>
      <c r="J5949" s="4"/>
      <c r="K5949" s="173"/>
    </row>
    <row r="5950" spans="1:11" x14ac:dyDescent="0.2">
      <c r="A5950" s="140"/>
      <c r="B5950" s="325"/>
      <c r="J5950" s="4"/>
      <c r="K5950" s="173"/>
    </row>
    <row r="5951" spans="1:11" x14ac:dyDescent="0.2">
      <c r="A5951" s="140"/>
      <c r="B5951" s="325"/>
      <c r="J5951" s="4"/>
      <c r="K5951" s="173"/>
    </row>
    <row r="5952" spans="1:11" x14ac:dyDescent="0.2">
      <c r="A5952" s="140"/>
      <c r="B5952" s="325"/>
      <c r="J5952" s="4"/>
      <c r="K5952" s="173"/>
    </row>
    <row r="5953" spans="1:11" x14ac:dyDescent="0.2">
      <c r="A5953" s="140"/>
      <c r="B5953" s="325"/>
      <c r="J5953" s="4"/>
      <c r="K5953" s="173"/>
    </row>
    <row r="5954" spans="1:11" x14ac:dyDescent="0.2">
      <c r="A5954" s="140"/>
      <c r="B5954" s="325"/>
      <c r="J5954" s="4"/>
      <c r="K5954" s="173"/>
    </row>
    <row r="5955" spans="1:11" x14ac:dyDescent="0.2">
      <c r="A5955" s="140"/>
      <c r="B5955" s="325"/>
      <c r="J5955" s="4"/>
      <c r="K5955" s="173"/>
    </row>
    <row r="5956" spans="1:11" x14ac:dyDescent="0.2">
      <c r="A5956" s="140"/>
      <c r="B5956" s="325"/>
      <c r="J5956" s="4"/>
      <c r="K5956" s="173"/>
    </row>
    <row r="5957" spans="1:11" x14ac:dyDescent="0.2">
      <c r="A5957" s="140"/>
      <c r="B5957" s="325"/>
      <c r="J5957" s="4"/>
      <c r="K5957" s="173"/>
    </row>
    <row r="5958" spans="1:11" x14ac:dyDescent="0.2">
      <c r="A5958" s="140"/>
      <c r="B5958" s="325"/>
      <c r="J5958" s="4"/>
      <c r="K5958" s="173"/>
    </row>
    <row r="5959" spans="1:11" x14ac:dyDescent="0.2">
      <c r="A5959" s="140"/>
      <c r="B5959" s="325"/>
      <c r="J5959" s="4"/>
      <c r="K5959" s="173"/>
    </row>
    <row r="5960" spans="1:11" x14ac:dyDescent="0.2">
      <c r="A5960" s="140"/>
      <c r="B5960" s="325"/>
      <c r="J5960" s="4"/>
      <c r="K5960" s="173"/>
    </row>
    <row r="5961" spans="1:11" x14ac:dyDescent="0.2">
      <c r="A5961" s="140"/>
      <c r="B5961" s="325"/>
      <c r="J5961" s="4"/>
      <c r="K5961" s="173"/>
    </row>
    <row r="5962" spans="1:11" x14ac:dyDescent="0.2">
      <c r="A5962" s="140"/>
      <c r="B5962" s="325"/>
      <c r="J5962" s="4"/>
      <c r="K5962" s="173"/>
    </row>
    <row r="5963" spans="1:11" x14ac:dyDescent="0.2">
      <c r="A5963" s="140"/>
      <c r="B5963" s="325"/>
      <c r="J5963" s="4"/>
      <c r="K5963" s="173"/>
    </row>
    <row r="5964" spans="1:11" x14ac:dyDescent="0.2">
      <c r="A5964" s="140"/>
      <c r="B5964" s="325"/>
      <c r="J5964" s="4"/>
      <c r="K5964" s="173"/>
    </row>
    <row r="5965" spans="1:11" x14ac:dyDescent="0.2">
      <c r="A5965" s="140"/>
      <c r="B5965" s="325"/>
      <c r="J5965" s="4"/>
      <c r="K5965" s="173"/>
    </row>
    <row r="5966" spans="1:11" x14ac:dyDescent="0.2">
      <c r="A5966" s="140"/>
      <c r="B5966" s="325"/>
      <c r="J5966" s="4"/>
      <c r="K5966" s="173"/>
    </row>
    <row r="5967" spans="1:11" x14ac:dyDescent="0.2">
      <c r="A5967" s="140"/>
      <c r="B5967" s="325"/>
      <c r="J5967" s="4"/>
      <c r="K5967" s="173"/>
    </row>
    <row r="5968" spans="1:11" x14ac:dyDescent="0.2">
      <c r="A5968" s="140"/>
      <c r="B5968" s="325"/>
      <c r="J5968" s="4"/>
      <c r="K5968" s="173"/>
    </row>
    <row r="5969" spans="1:11" x14ac:dyDescent="0.2">
      <c r="A5969" s="140"/>
      <c r="B5969" s="325"/>
      <c r="J5969" s="4"/>
      <c r="K5969" s="173"/>
    </row>
    <row r="5970" spans="1:11" x14ac:dyDescent="0.2">
      <c r="A5970" s="140"/>
      <c r="B5970" s="325"/>
      <c r="J5970" s="4"/>
      <c r="K5970" s="173"/>
    </row>
    <row r="5971" spans="1:11" x14ac:dyDescent="0.2">
      <c r="A5971" s="140"/>
      <c r="B5971" s="325"/>
      <c r="J5971" s="4"/>
      <c r="K5971" s="173"/>
    </row>
    <row r="5972" spans="1:11" x14ac:dyDescent="0.2">
      <c r="A5972" s="140"/>
      <c r="B5972" s="325"/>
      <c r="J5972" s="4"/>
      <c r="K5972" s="173"/>
    </row>
    <row r="5973" spans="1:11" x14ac:dyDescent="0.2">
      <c r="A5973" s="140"/>
      <c r="B5973" s="325"/>
      <c r="J5973" s="4"/>
      <c r="K5973" s="173"/>
    </row>
    <row r="5974" spans="1:11" x14ac:dyDescent="0.2">
      <c r="A5974" s="140"/>
      <c r="B5974" s="325"/>
      <c r="J5974" s="4"/>
      <c r="K5974" s="173"/>
    </row>
    <row r="5975" spans="1:11" x14ac:dyDescent="0.2">
      <c r="A5975" s="140"/>
      <c r="B5975" s="325"/>
      <c r="J5975" s="4"/>
      <c r="K5975" s="173"/>
    </row>
    <row r="5976" spans="1:11" x14ac:dyDescent="0.2">
      <c r="A5976" s="140"/>
      <c r="B5976" s="325"/>
      <c r="J5976" s="4"/>
      <c r="K5976" s="173"/>
    </row>
    <row r="5977" spans="1:11" x14ac:dyDescent="0.2">
      <c r="A5977" s="140"/>
      <c r="B5977" s="325"/>
      <c r="J5977" s="4"/>
      <c r="K5977" s="173"/>
    </row>
    <row r="5978" spans="1:11" x14ac:dyDescent="0.2">
      <c r="A5978" s="140"/>
      <c r="B5978" s="325"/>
      <c r="J5978" s="4"/>
      <c r="K5978" s="173"/>
    </row>
    <row r="5979" spans="1:11" x14ac:dyDescent="0.2">
      <c r="A5979" s="140"/>
      <c r="B5979" s="325"/>
      <c r="J5979" s="4"/>
      <c r="K5979" s="173"/>
    </row>
    <row r="5980" spans="1:11" x14ac:dyDescent="0.2">
      <c r="A5980" s="140"/>
      <c r="B5980" s="325"/>
      <c r="J5980" s="4"/>
      <c r="K5980" s="173"/>
    </row>
    <row r="5981" spans="1:11" x14ac:dyDescent="0.2">
      <c r="A5981" s="140"/>
      <c r="B5981" s="325"/>
      <c r="J5981" s="4"/>
      <c r="K5981" s="173"/>
    </row>
    <row r="5982" spans="1:11" x14ac:dyDescent="0.2">
      <c r="A5982" s="140"/>
      <c r="B5982" s="325"/>
      <c r="J5982" s="4"/>
      <c r="K5982" s="173"/>
    </row>
    <row r="5983" spans="1:11" x14ac:dyDescent="0.2">
      <c r="A5983" s="140"/>
      <c r="B5983" s="325"/>
      <c r="J5983" s="4"/>
      <c r="K5983" s="173"/>
    </row>
    <row r="5984" spans="1:11" x14ac:dyDescent="0.2">
      <c r="A5984" s="140"/>
      <c r="B5984" s="325"/>
      <c r="J5984" s="4"/>
      <c r="K5984" s="173"/>
    </row>
    <row r="5985" spans="1:11" x14ac:dyDescent="0.2">
      <c r="A5985" s="140"/>
      <c r="B5985" s="325"/>
      <c r="J5985" s="4"/>
      <c r="K5985" s="173"/>
    </row>
    <row r="5986" spans="1:11" x14ac:dyDescent="0.2">
      <c r="A5986" s="140"/>
      <c r="B5986" s="325"/>
      <c r="J5986" s="4"/>
      <c r="K5986" s="173"/>
    </row>
    <row r="5987" spans="1:11" x14ac:dyDescent="0.2">
      <c r="A5987" s="140"/>
      <c r="B5987" s="325"/>
      <c r="J5987" s="4"/>
      <c r="K5987" s="173"/>
    </row>
    <row r="5988" spans="1:11" x14ac:dyDescent="0.2">
      <c r="A5988" s="140"/>
      <c r="B5988" s="325"/>
      <c r="J5988" s="4"/>
      <c r="K5988" s="173"/>
    </row>
    <row r="5989" spans="1:11" x14ac:dyDescent="0.2">
      <c r="A5989" s="140"/>
      <c r="B5989" s="325"/>
      <c r="J5989" s="4"/>
      <c r="K5989" s="173"/>
    </row>
    <row r="5990" spans="1:11" x14ac:dyDescent="0.2">
      <c r="A5990" s="140"/>
      <c r="B5990" s="325"/>
      <c r="J5990" s="4"/>
      <c r="K5990" s="173"/>
    </row>
    <row r="5991" spans="1:11" x14ac:dyDescent="0.2">
      <c r="A5991" s="140"/>
      <c r="B5991" s="325"/>
      <c r="J5991" s="4"/>
      <c r="K5991" s="173"/>
    </row>
    <row r="5992" spans="1:11" x14ac:dyDescent="0.2">
      <c r="A5992" s="140"/>
      <c r="B5992" s="325"/>
      <c r="J5992" s="4"/>
      <c r="K5992" s="173"/>
    </row>
    <row r="5993" spans="1:11" x14ac:dyDescent="0.2">
      <c r="A5993" s="140"/>
      <c r="B5993" s="325"/>
      <c r="J5993" s="4"/>
      <c r="K5993" s="173"/>
    </row>
    <row r="5994" spans="1:11" x14ac:dyDescent="0.2">
      <c r="A5994" s="140"/>
      <c r="B5994" s="325"/>
      <c r="J5994" s="4"/>
      <c r="K5994" s="173"/>
    </row>
    <row r="5995" spans="1:11" x14ac:dyDescent="0.2">
      <c r="A5995" s="140"/>
      <c r="B5995" s="325"/>
      <c r="J5995" s="4"/>
      <c r="K5995" s="173"/>
    </row>
    <row r="5996" spans="1:11" x14ac:dyDescent="0.2">
      <c r="A5996" s="140"/>
      <c r="B5996" s="325"/>
      <c r="J5996" s="4"/>
      <c r="K5996" s="173"/>
    </row>
    <row r="5997" spans="1:11" x14ac:dyDescent="0.2">
      <c r="A5997" s="140"/>
      <c r="B5997" s="325"/>
      <c r="J5997" s="4"/>
      <c r="K5997" s="173"/>
    </row>
    <row r="5998" spans="1:11" x14ac:dyDescent="0.2">
      <c r="A5998" s="140"/>
      <c r="B5998" s="325"/>
      <c r="J5998" s="4"/>
      <c r="K5998" s="173"/>
    </row>
    <row r="5999" spans="1:11" x14ac:dyDescent="0.2">
      <c r="A5999" s="140"/>
      <c r="B5999" s="325"/>
      <c r="J5999" s="4"/>
      <c r="K5999" s="173"/>
    </row>
    <row r="6000" spans="1:11" x14ac:dyDescent="0.2">
      <c r="A6000" s="140"/>
      <c r="B6000" s="325"/>
      <c r="J6000" s="4"/>
      <c r="K6000" s="173"/>
    </row>
    <row r="6001" spans="1:11" x14ac:dyDescent="0.2">
      <c r="A6001" s="140"/>
      <c r="B6001" s="325"/>
      <c r="J6001" s="4"/>
      <c r="K6001" s="173"/>
    </row>
    <row r="6002" spans="1:11" x14ac:dyDescent="0.2">
      <c r="A6002" s="140"/>
      <c r="B6002" s="325"/>
      <c r="J6002" s="4"/>
      <c r="K6002" s="173"/>
    </row>
    <row r="6003" spans="1:11" x14ac:dyDescent="0.2">
      <c r="A6003" s="140"/>
      <c r="B6003" s="325"/>
      <c r="J6003" s="4"/>
      <c r="K6003" s="173"/>
    </row>
    <row r="6004" spans="1:11" x14ac:dyDescent="0.2">
      <c r="A6004" s="140"/>
      <c r="B6004" s="325"/>
      <c r="J6004" s="4"/>
      <c r="K6004" s="173"/>
    </row>
    <row r="6005" spans="1:11" x14ac:dyDescent="0.2">
      <c r="A6005" s="140"/>
      <c r="B6005" s="325"/>
      <c r="J6005" s="4"/>
      <c r="K6005" s="173"/>
    </row>
    <row r="6006" spans="1:11" x14ac:dyDescent="0.2">
      <c r="A6006" s="140"/>
      <c r="B6006" s="325"/>
      <c r="J6006" s="4"/>
      <c r="K6006" s="173"/>
    </row>
    <row r="6007" spans="1:11" x14ac:dyDescent="0.2">
      <c r="A6007" s="140"/>
      <c r="B6007" s="325"/>
      <c r="J6007" s="4"/>
      <c r="K6007" s="173"/>
    </row>
    <row r="6008" spans="1:11" x14ac:dyDescent="0.2">
      <c r="A6008" s="140"/>
      <c r="B6008" s="325"/>
      <c r="J6008" s="4"/>
      <c r="K6008" s="173"/>
    </row>
    <row r="6009" spans="1:11" x14ac:dyDescent="0.2">
      <c r="A6009" s="140"/>
      <c r="B6009" s="325"/>
      <c r="J6009" s="4"/>
      <c r="K6009" s="173"/>
    </row>
    <row r="6010" spans="1:11" x14ac:dyDescent="0.2">
      <c r="A6010" s="140"/>
      <c r="B6010" s="325"/>
      <c r="J6010" s="4"/>
      <c r="K6010" s="173"/>
    </row>
    <row r="6011" spans="1:11" x14ac:dyDescent="0.2">
      <c r="A6011" s="140"/>
      <c r="B6011" s="325"/>
      <c r="J6011" s="4"/>
      <c r="K6011" s="173"/>
    </row>
    <row r="6012" spans="1:11" x14ac:dyDescent="0.2">
      <c r="A6012" s="140"/>
      <c r="B6012" s="325"/>
      <c r="J6012" s="4"/>
      <c r="K6012" s="173"/>
    </row>
    <row r="6013" spans="1:11" x14ac:dyDescent="0.2">
      <c r="A6013" s="140"/>
      <c r="B6013" s="325"/>
      <c r="J6013" s="4"/>
      <c r="K6013" s="173"/>
    </row>
    <row r="6014" spans="1:11" x14ac:dyDescent="0.2">
      <c r="A6014" s="140"/>
      <c r="B6014" s="325"/>
      <c r="J6014" s="4"/>
      <c r="K6014" s="173"/>
    </row>
    <row r="6015" spans="1:11" x14ac:dyDescent="0.2">
      <c r="A6015" s="140"/>
      <c r="B6015" s="325"/>
      <c r="J6015" s="4"/>
      <c r="K6015" s="173"/>
    </row>
    <row r="6016" spans="1:11" x14ac:dyDescent="0.2">
      <c r="A6016" s="140"/>
      <c r="B6016" s="325"/>
      <c r="J6016" s="4"/>
      <c r="K6016" s="173"/>
    </row>
    <row r="6017" spans="1:11" x14ac:dyDescent="0.2">
      <c r="A6017" s="140"/>
      <c r="B6017" s="325"/>
      <c r="J6017" s="4"/>
      <c r="K6017" s="173"/>
    </row>
    <row r="6018" spans="1:11" x14ac:dyDescent="0.2">
      <c r="A6018" s="140"/>
      <c r="B6018" s="325"/>
      <c r="J6018" s="4"/>
      <c r="K6018" s="173"/>
    </row>
    <row r="6019" spans="1:11" x14ac:dyDescent="0.2">
      <c r="A6019" s="140"/>
      <c r="B6019" s="325"/>
      <c r="J6019" s="4"/>
      <c r="K6019" s="173"/>
    </row>
    <row r="6020" spans="1:11" x14ac:dyDescent="0.2">
      <c r="A6020" s="140"/>
      <c r="B6020" s="325"/>
      <c r="J6020" s="4"/>
      <c r="K6020" s="173"/>
    </row>
    <row r="6021" spans="1:11" x14ac:dyDescent="0.2">
      <c r="A6021" s="140"/>
      <c r="B6021" s="325"/>
      <c r="J6021" s="4"/>
      <c r="K6021" s="173"/>
    </row>
    <row r="6022" spans="1:11" x14ac:dyDescent="0.2">
      <c r="A6022" s="140"/>
      <c r="B6022" s="325"/>
      <c r="J6022" s="4"/>
      <c r="K6022" s="173"/>
    </row>
    <row r="6023" spans="1:11" x14ac:dyDescent="0.2">
      <c r="A6023" s="140"/>
      <c r="B6023" s="325"/>
      <c r="J6023" s="4"/>
      <c r="K6023" s="173"/>
    </row>
    <row r="6024" spans="1:11" x14ac:dyDescent="0.2">
      <c r="A6024" s="140"/>
      <c r="B6024" s="325"/>
      <c r="J6024" s="4"/>
      <c r="K6024" s="173"/>
    </row>
    <row r="6025" spans="1:11" x14ac:dyDescent="0.2">
      <c r="A6025" s="140"/>
      <c r="B6025" s="325"/>
      <c r="J6025" s="4"/>
      <c r="K6025" s="173"/>
    </row>
    <row r="6026" spans="1:11" x14ac:dyDescent="0.2">
      <c r="A6026" s="140"/>
      <c r="B6026" s="325"/>
      <c r="J6026" s="4"/>
      <c r="K6026" s="173"/>
    </row>
    <row r="6027" spans="1:11" x14ac:dyDescent="0.2">
      <c r="A6027" s="140"/>
      <c r="B6027" s="325"/>
      <c r="J6027" s="4"/>
      <c r="K6027" s="173"/>
    </row>
    <row r="6028" spans="1:11" x14ac:dyDescent="0.2">
      <c r="A6028" s="140"/>
      <c r="B6028" s="325"/>
      <c r="J6028" s="4"/>
      <c r="K6028" s="173"/>
    </row>
    <row r="6029" spans="1:11" x14ac:dyDescent="0.2">
      <c r="A6029" s="140"/>
      <c r="B6029" s="325"/>
      <c r="J6029" s="4"/>
      <c r="K6029" s="173"/>
    </row>
    <row r="6030" spans="1:11" x14ac:dyDescent="0.2">
      <c r="A6030" s="140"/>
      <c r="B6030" s="325"/>
      <c r="J6030" s="4"/>
      <c r="K6030" s="173"/>
    </row>
    <row r="6031" spans="1:11" x14ac:dyDescent="0.2">
      <c r="A6031" s="140"/>
      <c r="B6031" s="325"/>
      <c r="J6031" s="4"/>
      <c r="K6031" s="173"/>
    </row>
    <row r="6032" spans="1:11" x14ac:dyDescent="0.2">
      <c r="A6032" s="140"/>
      <c r="B6032" s="325"/>
      <c r="J6032" s="4"/>
      <c r="K6032" s="173"/>
    </row>
    <row r="6033" spans="1:11" x14ac:dyDescent="0.2">
      <c r="A6033" s="140"/>
      <c r="B6033" s="325"/>
      <c r="J6033" s="4"/>
      <c r="K6033" s="173"/>
    </row>
    <row r="6034" spans="1:11" x14ac:dyDescent="0.2">
      <c r="A6034" s="140"/>
      <c r="B6034" s="325"/>
      <c r="J6034" s="4"/>
      <c r="K6034" s="173"/>
    </row>
    <row r="6035" spans="1:11" x14ac:dyDescent="0.2">
      <c r="A6035" s="140"/>
      <c r="B6035" s="325"/>
      <c r="J6035" s="4"/>
      <c r="K6035" s="173"/>
    </row>
    <row r="6036" spans="1:11" x14ac:dyDescent="0.2">
      <c r="A6036" s="140"/>
      <c r="B6036" s="325"/>
      <c r="J6036" s="4"/>
      <c r="K6036" s="173"/>
    </row>
    <row r="6037" spans="1:11" x14ac:dyDescent="0.2">
      <c r="A6037" s="140"/>
      <c r="B6037" s="325"/>
      <c r="J6037" s="4"/>
      <c r="K6037" s="173"/>
    </row>
    <row r="6038" spans="1:11" x14ac:dyDescent="0.2">
      <c r="A6038" s="140"/>
      <c r="B6038" s="325"/>
      <c r="J6038" s="4"/>
      <c r="K6038" s="173"/>
    </row>
    <row r="6039" spans="1:11" x14ac:dyDescent="0.2">
      <c r="A6039" s="140"/>
      <c r="B6039" s="325"/>
      <c r="J6039" s="4"/>
      <c r="K6039" s="173"/>
    </row>
    <row r="6040" spans="1:11" x14ac:dyDescent="0.2">
      <c r="A6040" s="140"/>
      <c r="B6040" s="325"/>
      <c r="J6040" s="4"/>
      <c r="K6040" s="173"/>
    </row>
    <row r="6041" spans="1:11" x14ac:dyDescent="0.2">
      <c r="A6041" s="140"/>
      <c r="B6041" s="325"/>
      <c r="J6041" s="4"/>
      <c r="K6041" s="173"/>
    </row>
    <row r="6042" spans="1:11" x14ac:dyDescent="0.2">
      <c r="A6042" s="140"/>
      <c r="B6042" s="325"/>
      <c r="J6042" s="4"/>
      <c r="K6042" s="173"/>
    </row>
    <row r="6043" spans="1:11" x14ac:dyDescent="0.2">
      <c r="A6043" s="140"/>
      <c r="B6043" s="325"/>
      <c r="J6043" s="4"/>
      <c r="K6043" s="173"/>
    </row>
    <row r="6044" spans="1:11" x14ac:dyDescent="0.2">
      <c r="A6044" s="140"/>
      <c r="B6044" s="325"/>
      <c r="J6044" s="4"/>
      <c r="K6044" s="173"/>
    </row>
    <row r="6045" spans="1:11" x14ac:dyDescent="0.2">
      <c r="A6045" s="140"/>
      <c r="B6045" s="325"/>
      <c r="J6045" s="4"/>
      <c r="K6045" s="173"/>
    </row>
    <row r="6046" spans="1:11" x14ac:dyDescent="0.2">
      <c r="A6046" s="140"/>
      <c r="B6046" s="325"/>
      <c r="J6046" s="4"/>
      <c r="K6046" s="173"/>
    </row>
    <row r="6047" spans="1:11" x14ac:dyDescent="0.2">
      <c r="A6047" s="140"/>
      <c r="B6047" s="325"/>
      <c r="J6047" s="4"/>
      <c r="K6047" s="173"/>
    </row>
    <row r="6048" spans="1:11" x14ac:dyDescent="0.2">
      <c r="A6048" s="140"/>
      <c r="B6048" s="325"/>
      <c r="J6048" s="4"/>
      <c r="K6048" s="173"/>
    </row>
    <row r="6049" spans="1:11" x14ac:dyDescent="0.2">
      <c r="A6049" s="140"/>
      <c r="B6049" s="325"/>
      <c r="J6049" s="4"/>
      <c r="K6049" s="173"/>
    </row>
    <row r="6050" spans="1:11" x14ac:dyDescent="0.2">
      <c r="A6050" s="140"/>
      <c r="B6050" s="325"/>
      <c r="J6050" s="4"/>
      <c r="K6050" s="173"/>
    </row>
    <row r="6051" spans="1:11" x14ac:dyDescent="0.2">
      <c r="A6051" s="140"/>
      <c r="B6051" s="325"/>
      <c r="J6051" s="4"/>
      <c r="K6051" s="173"/>
    </row>
    <row r="6052" spans="1:11" x14ac:dyDescent="0.2">
      <c r="A6052" s="140"/>
      <c r="B6052" s="325"/>
      <c r="J6052" s="4"/>
      <c r="K6052" s="173"/>
    </row>
    <row r="6053" spans="1:11" x14ac:dyDescent="0.2">
      <c r="A6053" s="140"/>
      <c r="B6053" s="325"/>
      <c r="J6053" s="4"/>
      <c r="K6053" s="173"/>
    </row>
    <row r="6054" spans="1:11" x14ac:dyDescent="0.2">
      <c r="A6054" s="140"/>
      <c r="B6054" s="325"/>
      <c r="J6054" s="4"/>
      <c r="K6054" s="173"/>
    </row>
    <row r="6055" spans="1:11" x14ac:dyDescent="0.2">
      <c r="A6055" s="140"/>
      <c r="B6055" s="325"/>
      <c r="J6055" s="4"/>
      <c r="K6055" s="173"/>
    </row>
    <row r="6056" spans="1:11" x14ac:dyDescent="0.2">
      <c r="A6056" s="140"/>
      <c r="B6056" s="325"/>
      <c r="J6056" s="4"/>
      <c r="K6056" s="173"/>
    </row>
    <row r="6057" spans="1:11" x14ac:dyDescent="0.2">
      <c r="A6057" s="140"/>
      <c r="B6057" s="325"/>
      <c r="J6057" s="4"/>
      <c r="K6057" s="173"/>
    </row>
    <row r="6058" spans="1:11" x14ac:dyDescent="0.2">
      <c r="A6058" s="140"/>
      <c r="B6058" s="325"/>
      <c r="J6058" s="4"/>
      <c r="K6058" s="173"/>
    </row>
    <row r="6059" spans="1:11" x14ac:dyDescent="0.2">
      <c r="A6059" s="140"/>
      <c r="B6059" s="325"/>
      <c r="J6059" s="4"/>
      <c r="K6059" s="173"/>
    </row>
    <row r="6060" spans="1:11" x14ac:dyDescent="0.2">
      <c r="A6060" s="140"/>
      <c r="B6060" s="325"/>
      <c r="J6060" s="4"/>
      <c r="K6060" s="173"/>
    </row>
    <row r="6061" spans="1:11" x14ac:dyDescent="0.2">
      <c r="A6061" s="140"/>
      <c r="B6061" s="325"/>
      <c r="J6061" s="4"/>
      <c r="K6061" s="173"/>
    </row>
    <row r="6062" spans="1:11" x14ac:dyDescent="0.2">
      <c r="A6062" s="140"/>
      <c r="B6062" s="325"/>
      <c r="J6062" s="4"/>
      <c r="K6062" s="173"/>
    </row>
    <row r="6063" spans="1:11" x14ac:dyDescent="0.2">
      <c r="A6063" s="140"/>
      <c r="B6063" s="325"/>
      <c r="J6063" s="4"/>
      <c r="K6063" s="173"/>
    </row>
    <row r="6064" spans="1:11" x14ac:dyDescent="0.2">
      <c r="A6064" s="140"/>
      <c r="B6064" s="325"/>
      <c r="J6064" s="4"/>
      <c r="K6064" s="173"/>
    </row>
    <row r="6065" spans="1:11" x14ac:dyDescent="0.2">
      <c r="A6065" s="140"/>
      <c r="B6065" s="325"/>
      <c r="J6065" s="4"/>
      <c r="K6065" s="173"/>
    </row>
    <row r="6066" spans="1:11" x14ac:dyDescent="0.2">
      <c r="A6066" s="140"/>
      <c r="B6066" s="325"/>
      <c r="J6066" s="4"/>
      <c r="K6066" s="173"/>
    </row>
    <row r="6067" spans="1:11" x14ac:dyDescent="0.2">
      <c r="A6067" s="140"/>
      <c r="B6067" s="325"/>
      <c r="J6067" s="4"/>
      <c r="K6067" s="173"/>
    </row>
    <row r="6068" spans="1:11" x14ac:dyDescent="0.2">
      <c r="A6068" s="140"/>
      <c r="B6068" s="325"/>
      <c r="J6068" s="4"/>
      <c r="K6068" s="173"/>
    </row>
    <row r="6069" spans="1:11" x14ac:dyDescent="0.2">
      <c r="A6069" s="140"/>
      <c r="B6069" s="325"/>
      <c r="J6069" s="4"/>
      <c r="K6069" s="173"/>
    </row>
    <row r="6070" spans="1:11" x14ac:dyDescent="0.2">
      <c r="A6070" s="140"/>
      <c r="B6070" s="325"/>
      <c r="J6070" s="4"/>
      <c r="K6070" s="173"/>
    </row>
    <row r="6071" spans="1:11" x14ac:dyDescent="0.2">
      <c r="A6071" s="140"/>
      <c r="B6071" s="325"/>
      <c r="J6071" s="4"/>
      <c r="K6071" s="173"/>
    </row>
    <row r="6072" spans="1:11" x14ac:dyDescent="0.2">
      <c r="A6072" s="140"/>
      <c r="B6072" s="325"/>
      <c r="J6072" s="4"/>
      <c r="K6072" s="173"/>
    </row>
    <row r="6073" spans="1:11" x14ac:dyDescent="0.2">
      <c r="A6073" s="140"/>
      <c r="B6073" s="325"/>
      <c r="J6073" s="4"/>
      <c r="K6073" s="173"/>
    </row>
    <row r="6074" spans="1:11" x14ac:dyDescent="0.2">
      <c r="A6074" s="140"/>
      <c r="B6074" s="325"/>
      <c r="J6074" s="4"/>
      <c r="K6074" s="173"/>
    </row>
    <row r="6075" spans="1:11" x14ac:dyDescent="0.2">
      <c r="A6075" s="140"/>
      <c r="B6075" s="325"/>
      <c r="J6075" s="4"/>
      <c r="K6075" s="173"/>
    </row>
    <row r="6076" spans="1:11" x14ac:dyDescent="0.2">
      <c r="A6076" s="140"/>
      <c r="B6076" s="325"/>
      <c r="J6076" s="4"/>
      <c r="K6076" s="173"/>
    </row>
    <row r="6077" spans="1:11" x14ac:dyDescent="0.2">
      <c r="A6077" s="140"/>
      <c r="B6077" s="325"/>
      <c r="J6077" s="4"/>
      <c r="K6077" s="173"/>
    </row>
    <row r="6078" spans="1:11" x14ac:dyDescent="0.2">
      <c r="A6078" s="140"/>
      <c r="B6078" s="325"/>
      <c r="J6078" s="4"/>
      <c r="K6078" s="173"/>
    </row>
    <row r="6079" spans="1:11" x14ac:dyDescent="0.2">
      <c r="A6079" s="140"/>
      <c r="B6079" s="325"/>
      <c r="J6079" s="4"/>
      <c r="K6079" s="173"/>
    </row>
    <row r="6080" spans="1:11" x14ac:dyDescent="0.2">
      <c r="A6080" s="140"/>
      <c r="B6080" s="325"/>
      <c r="J6080" s="4"/>
      <c r="K6080" s="173"/>
    </row>
    <row r="6081" spans="1:11" x14ac:dyDescent="0.2">
      <c r="A6081" s="140"/>
      <c r="B6081" s="325"/>
      <c r="J6081" s="4"/>
      <c r="K6081" s="173"/>
    </row>
    <row r="6082" spans="1:11" x14ac:dyDescent="0.2">
      <c r="A6082" s="140"/>
      <c r="B6082" s="325"/>
      <c r="J6082" s="4"/>
      <c r="K6082" s="173"/>
    </row>
    <row r="6083" spans="1:11" x14ac:dyDescent="0.2">
      <c r="A6083" s="140"/>
      <c r="B6083" s="325"/>
      <c r="J6083" s="4"/>
      <c r="K6083" s="173"/>
    </row>
    <row r="6084" spans="1:11" x14ac:dyDescent="0.2">
      <c r="A6084" s="140"/>
      <c r="B6084" s="325"/>
      <c r="J6084" s="4"/>
      <c r="K6084" s="173"/>
    </row>
    <row r="6085" spans="1:11" x14ac:dyDescent="0.2">
      <c r="A6085" s="140"/>
      <c r="B6085" s="325"/>
      <c r="J6085" s="4"/>
      <c r="K6085" s="173"/>
    </row>
    <row r="6086" spans="1:11" x14ac:dyDescent="0.2">
      <c r="A6086" s="140"/>
      <c r="B6086" s="325"/>
      <c r="J6086" s="4"/>
      <c r="K6086" s="173"/>
    </row>
    <row r="6087" spans="1:11" x14ac:dyDescent="0.2">
      <c r="A6087" s="140"/>
      <c r="B6087" s="325"/>
      <c r="J6087" s="4"/>
      <c r="K6087" s="173"/>
    </row>
    <row r="6088" spans="1:11" x14ac:dyDescent="0.2">
      <c r="A6088" s="140"/>
      <c r="B6088" s="325"/>
      <c r="J6088" s="4"/>
      <c r="K6088" s="173"/>
    </row>
    <row r="6089" spans="1:11" x14ac:dyDescent="0.2">
      <c r="A6089" s="140"/>
      <c r="B6089" s="325"/>
      <c r="J6089" s="4"/>
      <c r="K6089" s="173"/>
    </row>
    <row r="6090" spans="1:11" x14ac:dyDescent="0.2">
      <c r="A6090" s="140"/>
      <c r="B6090" s="325"/>
      <c r="J6090" s="4"/>
      <c r="K6090" s="173"/>
    </row>
    <row r="6091" spans="1:11" x14ac:dyDescent="0.2">
      <c r="A6091" s="140"/>
      <c r="B6091" s="325"/>
      <c r="J6091" s="4"/>
      <c r="K6091" s="173"/>
    </row>
    <row r="6092" spans="1:11" x14ac:dyDescent="0.2">
      <c r="A6092" s="140"/>
      <c r="B6092" s="325"/>
      <c r="J6092" s="4"/>
      <c r="K6092" s="173"/>
    </row>
    <row r="6093" spans="1:11" x14ac:dyDescent="0.2">
      <c r="A6093" s="140"/>
      <c r="B6093" s="325"/>
      <c r="J6093" s="4"/>
      <c r="K6093" s="173"/>
    </row>
    <row r="6094" spans="1:11" x14ac:dyDescent="0.2">
      <c r="A6094" s="140"/>
      <c r="B6094" s="325"/>
      <c r="J6094" s="4"/>
      <c r="K6094" s="173"/>
    </row>
    <row r="6095" spans="1:11" x14ac:dyDescent="0.2">
      <c r="A6095" s="140"/>
      <c r="B6095" s="325"/>
      <c r="J6095" s="4"/>
      <c r="K6095" s="173"/>
    </row>
    <row r="6096" spans="1:11" x14ac:dyDescent="0.2">
      <c r="A6096" s="140"/>
      <c r="B6096" s="325"/>
      <c r="J6096" s="4"/>
      <c r="K6096" s="173"/>
    </row>
    <row r="6097" spans="1:11" x14ac:dyDescent="0.2">
      <c r="A6097" s="140"/>
      <c r="B6097" s="325"/>
      <c r="J6097" s="4"/>
      <c r="K6097" s="173"/>
    </row>
    <row r="6098" spans="1:11" x14ac:dyDescent="0.2">
      <c r="A6098" s="140"/>
      <c r="B6098" s="325"/>
      <c r="J6098" s="4"/>
      <c r="K6098" s="173"/>
    </row>
    <row r="6099" spans="1:11" x14ac:dyDescent="0.2">
      <c r="A6099" s="140"/>
      <c r="B6099" s="325"/>
      <c r="J6099" s="4"/>
      <c r="K6099" s="173"/>
    </row>
    <row r="6100" spans="1:11" x14ac:dyDescent="0.2">
      <c r="A6100" s="140"/>
      <c r="B6100" s="325"/>
      <c r="J6100" s="4"/>
      <c r="K6100" s="173"/>
    </row>
    <row r="6101" spans="1:11" x14ac:dyDescent="0.2">
      <c r="A6101" s="140"/>
      <c r="B6101" s="325"/>
      <c r="J6101" s="4"/>
      <c r="K6101" s="173"/>
    </row>
    <row r="6102" spans="1:11" x14ac:dyDescent="0.2">
      <c r="A6102" s="140"/>
      <c r="B6102" s="325"/>
      <c r="J6102" s="4"/>
      <c r="K6102" s="173"/>
    </row>
    <row r="6103" spans="1:11" x14ac:dyDescent="0.2">
      <c r="A6103" s="140"/>
      <c r="B6103" s="325"/>
      <c r="J6103" s="4"/>
      <c r="K6103" s="173"/>
    </row>
    <row r="6104" spans="1:11" x14ac:dyDescent="0.2">
      <c r="A6104" s="140"/>
      <c r="B6104" s="325"/>
      <c r="J6104" s="4"/>
      <c r="K6104" s="173"/>
    </row>
    <row r="6105" spans="1:11" x14ac:dyDescent="0.2">
      <c r="A6105" s="140"/>
      <c r="B6105" s="325"/>
      <c r="J6105" s="4"/>
      <c r="K6105" s="173"/>
    </row>
    <row r="6106" spans="1:11" x14ac:dyDescent="0.2">
      <c r="A6106" s="140"/>
      <c r="B6106" s="325"/>
      <c r="J6106" s="4"/>
      <c r="K6106" s="173"/>
    </row>
    <row r="6107" spans="1:11" x14ac:dyDescent="0.2">
      <c r="A6107" s="140"/>
      <c r="B6107" s="325"/>
      <c r="J6107" s="4"/>
      <c r="K6107" s="173"/>
    </row>
    <row r="6108" spans="1:11" x14ac:dyDescent="0.2">
      <c r="A6108" s="140"/>
      <c r="B6108" s="325"/>
      <c r="J6108" s="4"/>
      <c r="K6108" s="173"/>
    </row>
    <row r="6109" spans="1:11" x14ac:dyDescent="0.2">
      <c r="A6109" s="140"/>
      <c r="B6109" s="325"/>
      <c r="J6109" s="4"/>
      <c r="K6109" s="173"/>
    </row>
    <row r="6110" spans="1:11" x14ac:dyDescent="0.2">
      <c r="A6110" s="140"/>
      <c r="B6110" s="325"/>
      <c r="J6110" s="4"/>
      <c r="K6110" s="173"/>
    </row>
    <row r="6111" spans="1:11" x14ac:dyDescent="0.2">
      <c r="A6111" s="140"/>
      <c r="B6111" s="325"/>
      <c r="J6111" s="4"/>
      <c r="K6111" s="173"/>
    </row>
    <row r="6112" spans="1:11" x14ac:dyDescent="0.2">
      <c r="A6112" s="140"/>
      <c r="B6112" s="325"/>
      <c r="J6112" s="4"/>
      <c r="K6112" s="173"/>
    </row>
    <row r="6113" spans="1:11" x14ac:dyDescent="0.2">
      <c r="A6113" s="140"/>
      <c r="B6113" s="325"/>
      <c r="J6113" s="4"/>
      <c r="K6113" s="173"/>
    </row>
    <row r="6114" spans="1:11" x14ac:dyDescent="0.2">
      <c r="A6114" s="140"/>
      <c r="B6114" s="325"/>
      <c r="J6114" s="4"/>
      <c r="K6114" s="173"/>
    </row>
    <row r="6115" spans="1:11" x14ac:dyDescent="0.2">
      <c r="A6115" s="140"/>
      <c r="B6115" s="325"/>
      <c r="J6115" s="4"/>
      <c r="K6115" s="173"/>
    </row>
    <row r="6116" spans="1:11" x14ac:dyDescent="0.2">
      <c r="A6116" s="140"/>
      <c r="B6116" s="325"/>
      <c r="J6116" s="4"/>
      <c r="K6116" s="173"/>
    </row>
    <row r="6117" spans="1:11" x14ac:dyDescent="0.2">
      <c r="A6117" s="140"/>
      <c r="B6117" s="325"/>
      <c r="J6117" s="4"/>
      <c r="K6117" s="173"/>
    </row>
    <row r="6118" spans="1:11" x14ac:dyDescent="0.2">
      <c r="A6118" s="140"/>
      <c r="B6118" s="325"/>
      <c r="J6118" s="4"/>
      <c r="K6118" s="173"/>
    </row>
    <row r="6119" spans="1:11" x14ac:dyDescent="0.2">
      <c r="A6119" s="140"/>
      <c r="B6119" s="325"/>
      <c r="J6119" s="4"/>
      <c r="K6119" s="173"/>
    </row>
    <row r="6120" spans="1:11" x14ac:dyDescent="0.2">
      <c r="A6120" s="140"/>
      <c r="B6120" s="325"/>
      <c r="J6120" s="4"/>
      <c r="K6120" s="173"/>
    </row>
    <row r="6121" spans="1:11" x14ac:dyDescent="0.2">
      <c r="A6121" s="140"/>
      <c r="B6121" s="325"/>
      <c r="J6121" s="4"/>
      <c r="K6121" s="173"/>
    </row>
    <row r="6122" spans="1:11" x14ac:dyDescent="0.2">
      <c r="A6122" s="140"/>
      <c r="B6122" s="325"/>
      <c r="J6122" s="4"/>
      <c r="K6122" s="173"/>
    </row>
    <row r="6123" spans="1:11" x14ac:dyDescent="0.2">
      <c r="A6123" s="140"/>
      <c r="B6123" s="325"/>
      <c r="J6123" s="4"/>
      <c r="K6123" s="173"/>
    </row>
    <row r="6124" spans="1:11" x14ac:dyDescent="0.2">
      <c r="A6124" s="140"/>
      <c r="B6124" s="325"/>
      <c r="J6124" s="4"/>
      <c r="K6124" s="173"/>
    </row>
    <row r="6125" spans="1:11" x14ac:dyDescent="0.2">
      <c r="A6125" s="140"/>
      <c r="B6125" s="325"/>
      <c r="J6125" s="4"/>
      <c r="K6125" s="173"/>
    </row>
    <row r="6126" spans="1:11" x14ac:dyDescent="0.2">
      <c r="A6126" s="140"/>
      <c r="B6126" s="325"/>
      <c r="J6126" s="4"/>
      <c r="K6126" s="173"/>
    </row>
    <row r="6127" spans="1:11" x14ac:dyDescent="0.2">
      <c r="A6127" s="140"/>
      <c r="B6127" s="325"/>
      <c r="J6127" s="4"/>
      <c r="K6127" s="173"/>
    </row>
    <row r="6128" spans="1:11" x14ac:dyDescent="0.2">
      <c r="A6128" s="140"/>
      <c r="B6128" s="325"/>
      <c r="J6128" s="4"/>
      <c r="K6128" s="173"/>
    </row>
    <row r="6129" spans="1:11" x14ac:dyDescent="0.2">
      <c r="A6129" s="140"/>
      <c r="B6129" s="325"/>
      <c r="J6129" s="4"/>
      <c r="K6129" s="173"/>
    </row>
    <row r="6130" spans="1:11" x14ac:dyDescent="0.2">
      <c r="A6130" s="140"/>
      <c r="B6130" s="325"/>
      <c r="J6130" s="4"/>
      <c r="K6130" s="173"/>
    </row>
    <row r="6131" spans="1:11" x14ac:dyDescent="0.2">
      <c r="A6131" s="140"/>
      <c r="B6131" s="325"/>
      <c r="J6131" s="4"/>
      <c r="K6131" s="173"/>
    </row>
    <row r="6132" spans="1:11" x14ac:dyDescent="0.2">
      <c r="A6132" s="140"/>
      <c r="B6132" s="325"/>
      <c r="J6132" s="4"/>
      <c r="K6132" s="173"/>
    </row>
    <row r="6133" spans="1:11" x14ac:dyDescent="0.2">
      <c r="A6133" s="140"/>
      <c r="B6133" s="325"/>
      <c r="J6133" s="4"/>
      <c r="K6133" s="173"/>
    </row>
    <row r="6134" spans="1:11" x14ac:dyDescent="0.2">
      <c r="A6134" s="140"/>
      <c r="B6134" s="325"/>
      <c r="J6134" s="4"/>
      <c r="K6134" s="173"/>
    </row>
    <row r="6135" spans="1:11" x14ac:dyDescent="0.2">
      <c r="A6135" s="140"/>
      <c r="B6135" s="325"/>
      <c r="J6135" s="4"/>
      <c r="K6135" s="173"/>
    </row>
    <row r="6136" spans="1:11" x14ac:dyDescent="0.2">
      <c r="A6136" s="140"/>
      <c r="B6136" s="325"/>
      <c r="J6136" s="4"/>
      <c r="K6136" s="173"/>
    </row>
    <row r="6137" spans="1:11" x14ac:dyDescent="0.2">
      <c r="A6137" s="140"/>
      <c r="B6137" s="325"/>
      <c r="J6137" s="4"/>
      <c r="K6137" s="173"/>
    </row>
    <row r="6138" spans="1:11" x14ac:dyDescent="0.2">
      <c r="A6138" s="140"/>
      <c r="B6138" s="325"/>
      <c r="J6138" s="4"/>
      <c r="K6138" s="173"/>
    </row>
    <row r="6139" spans="1:11" x14ac:dyDescent="0.2">
      <c r="A6139" s="140"/>
      <c r="B6139" s="325"/>
      <c r="J6139" s="4"/>
      <c r="K6139" s="173"/>
    </row>
    <row r="6140" spans="1:11" x14ac:dyDescent="0.2">
      <c r="A6140" s="140"/>
      <c r="B6140" s="325"/>
      <c r="J6140" s="4"/>
      <c r="K6140" s="173"/>
    </row>
    <row r="6141" spans="1:11" x14ac:dyDescent="0.2">
      <c r="A6141" s="140"/>
      <c r="B6141" s="325"/>
      <c r="J6141" s="4"/>
      <c r="K6141" s="173"/>
    </row>
    <row r="6142" spans="1:11" x14ac:dyDescent="0.2">
      <c r="A6142" s="140"/>
      <c r="B6142" s="325"/>
      <c r="J6142" s="4"/>
      <c r="K6142" s="173"/>
    </row>
    <row r="6143" spans="1:11" x14ac:dyDescent="0.2">
      <c r="A6143" s="140"/>
      <c r="B6143" s="325"/>
      <c r="J6143" s="4"/>
      <c r="K6143" s="173"/>
    </row>
    <row r="6144" spans="1:11" x14ac:dyDescent="0.2">
      <c r="A6144" s="140"/>
      <c r="B6144" s="325"/>
      <c r="J6144" s="4"/>
      <c r="K6144" s="173"/>
    </row>
    <row r="6145" spans="1:11" x14ac:dyDescent="0.2">
      <c r="A6145" s="140"/>
      <c r="B6145" s="325"/>
      <c r="J6145" s="4"/>
      <c r="K6145" s="173"/>
    </row>
    <row r="6146" spans="1:11" x14ac:dyDescent="0.2">
      <c r="A6146" s="140"/>
      <c r="B6146" s="325"/>
      <c r="J6146" s="4"/>
      <c r="K6146" s="173"/>
    </row>
    <row r="6147" spans="1:11" x14ac:dyDescent="0.2">
      <c r="A6147" s="140"/>
      <c r="B6147" s="325"/>
      <c r="J6147" s="4"/>
      <c r="K6147" s="173"/>
    </row>
    <row r="6148" spans="1:11" x14ac:dyDescent="0.2">
      <c r="A6148" s="140"/>
      <c r="B6148" s="325"/>
      <c r="J6148" s="4"/>
      <c r="K6148" s="173"/>
    </row>
    <row r="6149" spans="1:11" x14ac:dyDescent="0.2">
      <c r="A6149" s="140"/>
      <c r="B6149" s="325"/>
      <c r="J6149" s="4"/>
      <c r="K6149" s="173"/>
    </row>
    <row r="6150" spans="1:11" x14ac:dyDescent="0.2">
      <c r="A6150" s="140"/>
      <c r="B6150" s="325"/>
      <c r="J6150" s="4"/>
      <c r="K6150" s="173"/>
    </row>
    <row r="6151" spans="1:11" x14ac:dyDescent="0.2">
      <c r="A6151" s="140"/>
      <c r="B6151" s="325"/>
      <c r="J6151" s="4"/>
      <c r="K6151" s="173"/>
    </row>
    <row r="6152" spans="1:11" x14ac:dyDescent="0.2">
      <c r="A6152" s="140"/>
      <c r="B6152" s="325"/>
      <c r="J6152" s="4"/>
      <c r="K6152" s="173"/>
    </row>
    <row r="6153" spans="1:11" x14ac:dyDescent="0.2">
      <c r="A6153" s="140"/>
      <c r="B6153" s="325"/>
      <c r="J6153" s="4"/>
      <c r="K6153" s="173"/>
    </row>
    <row r="6154" spans="1:11" x14ac:dyDescent="0.2">
      <c r="A6154" s="140"/>
      <c r="B6154" s="325"/>
      <c r="J6154" s="4"/>
      <c r="K6154" s="173"/>
    </row>
    <row r="6155" spans="1:11" x14ac:dyDescent="0.2">
      <c r="A6155" s="140"/>
      <c r="B6155" s="325"/>
      <c r="J6155" s="4"/>
      <c r="K6155" s="173"/>
    </row>
    <row r="6156" spans="1:11" x14ac:dyDescent="0.2">
      <c r="A6156" s="140"/>
      <c r="B6156" s="325"/>
      <c r="J6156" s="4"/>
      <c r="K6156" s="173"/>
    </row>
    <row r="6157" spans="1:11" x14ac:dyDescent="0.2">
      <c r="A6157" s="140"/>
      <c r="B6157" s="325"/>
      <c r="J6157" s="4"/>
      <c r="K6157" s="173"/>
    </row>
    <row r="6158" spans="1:11" x14ac:dyDescent="0.2">
      <c r="A6158" s="140"/>
      <c r="B6158" s="325"/>
      <c r="J6158" s="4"/>
      <c r="K6158" s="173"/>
    </row>
    <row r="6159" spans="1:11" x14ac:dyDescent="0.2">
      <c r="A6159" s="140"/>
      <c r="B6159" s="325"/>
      <c r="J6159" s="4"/>
      <c r="K6159" s="173"/>
    </row>
    <row r="6160" spans="1:11" x14ac:dyDescent="0.2">
      <c r="A6160" s="140"/>
      <c r="B6160" s="325"/>
      <c r="J6160" s="4"/>
      <c r="K6160" s="173"/>
    </row>
    <row r="6161" spans="1:11" x14ac:dyDescent="0.2">
      <c r="A6161" s="140"/>
      <c r="B6161" s="325"/>
      <c r="J6161" s="4"/>
      <c r="K6161" s="173"/>
    </row>
    <row r="6162" spans="1:11" x14ac:dyDescent="0.2">
      <c r="A6162" s="140"/>
      <c r="B6162" s="325"/>
      <c r="J6162" s="4"/>
      <c r="K6162" s="173"/>
    </row>
    <row r="6163" spans="1:11" x14ac:dyDescent="0.2">
      <c r="A6163" s="140"/>
      <c r="B6163" s="325"/>
      <c r="J6163" s="4"/>
      <c r="K6163" s="173"/>
    </row>
    <row r="6164" spans="1:11" x14ac:dyDescent="0.2">
      <c r="A6164" s="140"/>
      <c r="B6164" s="325"/>
      <c r="J6164" s="4"/>
      <c r="K6164" s="173"/>
    </row>
    <row r="6165" spans="1:11" x14ac:dyDescent="0.2">
      <c r="A6165" s="140"/>
      <c r="B6165" s="325"/>
      <c r="J6165" s="4"/>
      <c r="K6165" s="173"/>
    </row>
    <row r="6166" spans="1:11" x14ac:dyDescent="0.2">
      <c r="A6166" s="140"/>
      <c r="B6166" s="325"/>
      <c r="J6166" s="4"/>
      <c r="K6166" s="173"/>
    </row>
    <row r="6167" spans="1:11" x14ac:dyDescent="0.2">
      <c r="A6167" s="140"/>
      <c r="B6167" s="325"/>
      <c r="J6167" s="4"/>
      <c r="K6167" s="173"/>
    </row>
    <row r="6168" spans="1:11" x14ac:dyDescent="0.2">
      <c r="A6168" s="140"/>
      <c r="B6168" s="325"/>
      <c r="J6168" s="4"/>
      <c r="K6168" s="173"/>
    </row>
    <row r="6169" spans="1:11" x14ac:dyDescent="0.2">
      <c r="A6169" s="140"/>
      <c r="B6169" s="325"/>
      <c r="J6169" s="4"/>
      <c r="K6169" s="173"/>
    </row>
    <row r="6170" spans="1:11" x14ac:dyDescent="0.2">
      <c r="A6170" s="140"/>
      <c r="B6170" s="325"/>
      <c r="J6170" s="4"/>
      <c r="K6170" s="173"/>
    </row>
    <row r="6171" spans="1:11" x14ac:dyDescent="0.2">
      <c r="A6171" s="140"/>
      <c r="B6171" s="325"/>
      <c r="J6171" s="4"/>
      <c r="K6171" s="173"/>
    </row>
    <row r="6172" spans="1:11" x14ac:dyDescent="0.2">
      <c r="A6172" s="140"/>
      <c r="B6172" s="325"/>
      <c r="J6172" s="4"/>
      <c r="K6172" s="173"/>
    </row>
    <row r="6173" spans="1:11" x14ac:dyDescent="0.2">
      <c r="A6173" s="140"/>
      <c r="B6173" s="325"/>
      <c r="J6173" s="4"/>
      <c r="K6173" s="173"/>
    </row>
    <row r="6174" spans="1:11" x14ac:dyDescent="0.2">
      <c r="A6174" s="140"/>
      <c r="B6174" s="325"/>
      <c r="J6174" s="4"/>
      <c r="K6174" s="173"/>
    </row>
    <row r="6175" spans="1:11" x14ac:dyDescent="0.2">
      <c r="A6175" s="140"/>
      <c r="B6175" s="325"/>
      <c r="J6175" s="4"/>
      <c r="K6175" s="173"/>
    </row>
    <row r="6176" spans="1:11" x14ac:dyDescent="0.2">
      <c r="A6176" s="140"/>
      <c r="B6176" s="325"/>
      <c r="J6176" s="4"/>
      <c r="K6176" s="173"/>
    </row>
    <row r="6177" spans="1:11" x14ac:dyDescent="0.2">
      <c r="A6177" s="140"/>
      <c r="B6177" s="325"/>
      <c r="J6177" s="4"/>
      <c r="K6177" s="173"/>
    </row>
    <row r="6178" spans="1:11" x14ac:dyDescent="0.2">
      <c r="A6178" s="140"/>
      <c r="B6178" s="325"/>
      <c r="J6178" s="4"/>
      <c r="K6178" s="173"/>
    </row>
    <row r="6179" spans="1:11" x14ac:dyDescent="0.2">
      <c r="A6179" s="140"/>
      <c r="B6179" s="325"/>
      <c r="J6179" s="4"/>
      <c r="K6179" s="173"/>
    </row>
    <row r="6180" spans="1:11" x14ac:dyDescent="0.2">
      <c r="A6180" s="140"/>
      <c r="B6180" s="325"/>
      <c r="J6180" s="4"/>
      <c r="K6180" s="173"/>
    </row>
    <row r="6181" spans="1:11" x14ac:dyDescent="0.2">
      <c r="A6181" s="140"/>
      <c r="B6181" s="325"/>
      <c r="J6181" s="4"/>
      <c r="K6181" s="173"/>
    </row>
    <row r="6182" spans="1:11" x14ac:dyDescent="0.2">
      <c r="A6182" s="140"/>
      <c r="B6182" s="325"/>
      <c r="J6182" s="4"/>
      <c r="K6182" s="173"/>
    </row>
    <row r="6183" spans="1:11" x14ac:dyDescent="0.2">
      <c r="A6183" s="140"/>
      <c r="B6183" s="325"/>
      <c r="J6183" s="4"/>
      <c r="K6183" s="173"/>
    </row>
    <row r="6184" spans="1:11" x14ac:dyDescent="0.2">
      <c r="A6184" s="140"/>
      <c r="B6184" s="325"/>
      <c r="J6184" s="4"/>
      <c r="K6184" s="173"/>
    </row>
    <row r="6185" spans="1:11" x14ac:dyDescent="0.2">
      <c r="A6185" s="140"/>
      <c r="B6185" s="325"/>
      <c r="J6185" s="4"/>
      <c r="K6185" s="173"/>
    </row>
    <row r="6186" spans="1:11" x14ac:dyDescent="0.2">
      <c r="A6186" s="140"/>
      <c r="B6186" s="325"/>
      <c r="J6186" s="4"/>
      <c r="K6186" s="173"/>
    </row>
    <row r="6187" spans="1:11" x14ac:dyDescent="0.2">
      <c r="A6187" s="140"/>
      <c r="B6187" s="325"/>
      <c r="J6187" s="4"/>
      <c r="K6187" s="173"/>
    </row>
    <row r="6188" spans="1:11" x14ac:dyDescent="0.2">
      <c r="A6188" s="140"/>
      <c r="B6188" s="325"/>
      <c r="J6188" s="4"/>
      <c r="K6188" s="173"/>
    </row>
    <row r="6189" spans="1:11" x14ac:dyDescent="0.2">
      <c r="A6189" s="140"/>
      <c r="B6189" s="325"/>
      <c r="J6189" s="4"/>
      <c r="K6189" s="173"/>
    </row>
    <row r="6190" spans="1:11" x14ac:dyDescent="0.2">
      <c r="A6190" s="140"/>
      <c r="B6190" s="325"/>
      <c r="J6190" s="4"/>
      <c r="K6190" s="173"/>
    </row>
    <row r="6191" spans="1:11" x14ac:dyDescent="0.2">
      <c r="A6191" s="140"/>
      <c r="B6191" s="325"/>
      <c r="J6191" s="4"/>
      <c r="K6191" s="173"/>
    </row>
    <row r="6192" spans="1:11" x14ac:dyDescent="0.2">
      <c r="A6192" s="140"/>
      <c r="B6192" s="325"/>
      <c r="J6192" s="4"/>
      <c r="K6192" s="173"/>
    </row>
    <row r="6193" spans="1:11" x14ac:dyDescent="0.2">
      <c r="A6193" s="140"/>
      <c r="B6193" s="325"/>
      <c r="J6193" s="4"/>
      <c r="K6193" s="173"/>
    </row>
    <row r="6194" spans="1:11" x14ac:dyDescent="0.2">
      <c r="A6194" s="140"/>
      <c r="B6194" s="325"/>
      <c r="J6194" s="4"/>
      <c r="K6194" s="173"/>
    </row>
    <row r="6195" spans="1:11" x14ac:dyDescent="0.2">
      <c r="A6195" s="140"/>
      <c r="B6195" s="325"/>
      <c r="J6195" s="4"/>
      <c r="K6195" s="173"/>
    </row>
    <row r="6196" spans="1:11" x14ac:dyDescent="0.2">
      <c r="A6196" s="140"/>
      <c r="B6196" s="325"/>
      <c r="J6196" s="4"/>
      <c r="K6196" s="173"/>
    </row>
    <row r="6197" spans="1:11" x14ac:dyDescent="0.2">
      <c r="A6197" s="140"/>
      <c r="B6197" s="325"/>
      <c r="J6197" s="4"/>
      <c r="K6197" s="173"/>
    </row>
    <row r="6198" spans="1:11" x14ac:dyDescent="0.2">
      <c r="A6198" s="140"/>
      <c r="B6198" s="325"/>
      <c r="J6198" s="4"/>
      <c r="K6198" s="173"/>
    </row>
    <row r="6199" spans="1:11" x14ac:dyDescent="0.2">
      <c r="A6199" s="140"/>
      <c r="B6199" s="325"/>
      <c r="J6199" s="4"/>
      <c r="K6199" s="173"/>
    </row>
    <row r="6200" spans="1:11" x14ac:dyDescent="0.2">
      <c r="A6200" s="140"/>
      <c r="B6200" s="325"/>
      <c r="J6200" s="4"/>
      <c r="K6200" s="173"/>
    </row>
    <row r="6201" spans="1:11" x14ac:dyDescent="0.2">
      <c r="A6201" s="140"/>
      <c r="B6201" s="325"/>
      <c r="J6201" s="4"/>
      <c r="K6201" s="173"/>
    </row>
    <row r="6202" spans="1:11" x14ac:dyDescent="0.2">
      <c r="A6202" s="140"/>
      <c r="B6202" s="325"/>
      <c r="J6202" s="4"/>
      <c r="K6202" s="173"/>
    </row>
    <row r="6203" spans="1:11" x14ac:dyDescent="0.2">
      <c r="A6203" s="140"/>
      <c r="B6203" s="325"/>
      <c r="J6203" s="4"/>
      <c r="K6203" s="173"/>
    </row>
    <row r="6204" spans="1:11" x14ac:dyDescent="0.2">
      <c r="A6204" s="140"/>
      <c r="B6204" s="325"/>
      <c r="J6204" s="4"/>
      <c r="K6204" s="173"/>
    </row>
    <row r="6205" spans="1:11" x14ac:dyDescent="0.2">
      <c r="A6205" s="140"/>
      <c r="B6205" s="325"/>
      <c r="J6205" s="4"/>
      <c r="K6205" s="173"/>
    </row>
    <row r="6206" spans="1:11" x14ac:dyDescent="0.2">
      <c r="A6206" s="140"/>
      <c r="B6206" s="325"/>
      <c r="J6206" s="4"/>
      <c r="K6206" s="173"/>
    </row>
    <row r="6207" spans="1:11" x14ac:dyDescent="0.2">
      <c r="A6207" s="140"/>
      <c r="B6207" s="325"/>
      <c r="J6207" s="4"/>
      <c r="K6207" s="173"/>
    </row>
    <row r="6208" spans="1:11" x14ac:dyDescent="0.2">
      <c r="A6208" s="140"/>
      <c r="B6208" s="325"/>
      <c r="J6208" s="4"/>
      <c r="K6208" s="173"/>
    </row>
    <row r="6209" spans="1:11" x14ac:dyDescent="0.2">
      <c r="A6209" s="140"/>
      <c r="B6209" s="325"/>
      <c r="J6209" s="4"/>
      <c r="K6209" s="173"/>
    </row>
    <row r="6210" spans="1:11" x14ac:dyDescent="0.2">
      <c r="A6210" s="140"/>
      <c r="B6210" s="325"/>
      <c r="J6210" s="4"/>
      <c r="K6210" s="173"/>
    </row>
    <row r="6211" spans="1:11" x14ac:dyDescent="0.2">
      <c r="A6211" s="140"/>
      <c r="B6211" s="325"/>
      <c r="J6211" s="4"/>
      <c r="K6211" s="173"/>
    </row>
    <row r="6212" spans="1:11" x14ac:dyDescent="0.2">
      <c r="A6212" s="140"/>
      <c r="B6212" s="325"/>
      <c r="J6212" s="4"/>
      <c r="K6212" s="173"/>
    </row>
    <row r="6213" spans="1:11" x14ac:dyDescent="0.2">
      <c r="A6213" s="140"/>
      <c r="B6213" s="325"/>
      <c r="J6213" s="4"/>
      <c r="K6213" s="173"/>
    </row>
    <row r="6214" spans="1:11" x14ac:dyDescent="0.2">
      <c r="A6214" s="140"/>
      <c r="B6214" s="325"/>
      <c r="J6214" s="4"/>
      <c r="K6214" s="173"/>
    </row>
    <row r="6215" spans="1:11" x14ac:dyDescent="0.2">
      <c r="A6215" s="140"/>
      <c r="B6215" s="325"/>
      <c r="J6215" s="4"/>
      <c r="K6215" s="173"/>
    </row>
    <row r="6216" spans="1:11" x14ac:dyDescent="0.2">
      <c r="A6216" s="140"/>
      <c r="B6216" s="325"/>
      <c r="J6216" s="4"/>
      <c r="K6216" s="173"/>
    </row>
    <row r="6217" spans="1:11" x14ac:dyDescent="0.2">
      <c r="A6217" s="140"/>
      <c r="B6217" s="325"/>
      <c r="J6217" s="4"/>
      <c r="K6217" s="173"/>
    </row>
    <row r="6218" spans="1:11" x14ac:dyDescent="0.2">
      <c r="A6218" s="140"/>
      <c r="B6218" s="325"/>
      <c r="J6218" s="4"/>
      <c r="K6218" s="173"/>
    </row>
    <row r="6219" spans="1:11" x14ac:dyDescent="0.2">
      <c r="A6219" s="140"/>
      <c r="B6219" s="325"/>
      <c r="J6219" s="4"/>
      <c r="K6219" s="173"/>
    </row>
    <row r="6220" spans="1:11" x14ac:dyDescent="0.2">
      <c r="A6220" s="140"/>
      <c r="B6220" s="325"/>
      <c r="J6220" s="4"/>
      <c r="K6220" s="173"/>
    </row>
    <row r="6221" spans="1:11" x14ac:dyDescent="0.2">
      <c r="A6221" s="140"/>
      <c r="B6221" s="325"/>
      <c r="J6221" s="4"/>
      <c r="K6221" s="173"/>
    </row>
    <row r="6222" spans="1:11" x14ac:dyDescent="0.2">
      <c r="A6222" s="140"/>
      <c r="B6222" s="325"/>
      <c r="J6222" s="4"/>
      <c r="K6222" s="173"/>
    </row>
    <row r="6223" spans="1:11" x14ac:dyDescent="0.2">
      <c r="A6223" s="140"/>
      <c r="B6223" s="325"/>
      <c r="J6223" s="4"/>
      <c r="K6223" s="173"/>
    </row>
    <row r="6224" spans="1:11" x14ac:dyDescent="0.2">
      <c r="A6224" s="140"/>
      <c r="B6224" s="325"/>
      <c r="J6224" s="4"/>
      <c r="K6224" s="173"/>
    </row>
    <row r="6225" spans="1:11" x14ac:dyDescent="0.2">
      <c r="A6225" s="140"/>
      <c r="B6225" s="325"/>
      <c r="J6225" s="4"/>
      <c r="K6225" s="173"/>
    </row>
    <row r="6226" spans="1:11" x14ac:dyDescent="0.2">
      <c r="A6226" s="140"/>
      <c r="B6226" s="325"/>
      <c r="J6226" s="4"/>
      <c r="K6226" s="173"/>
    </row>
    <row r="6227" spans="1:11" x14ac:dyDescent="0.2">
      <c r="A6227" s="140"/>
      <c r="B6227" s="325"/>
      <c r="J6227" s="4"/>
      <c r="K6227" s="173"/>
    </row>
    <row r="6228" spans="1:11" x14ac:dyDescent="0.2">
      <c r="A6228" s="140"/>
      <c r="B6228" s="325"/>
      <c r="J6228" s="4"/>
      <c r="K6228" s="173"/>
    </row>
    <row r="6229" spans="1:11" x14ac:dyDescent="0.2">
      <c r="A6229" s="140"/>
      <c r="B6229" s="325"/>
      <c r="J6229" s="4"/>
      <c r="K6229" s="173"/>
    </row>
    <row r="6230" spans="1:11" x14ac:dyDescent="0.2">
      <c r="A6230" s="140"/>
      <c r="B6230" s="325"/>
      <c r="J6230" s="4"/>
      <c r="K6230" s="173"/>
    </row>
    <row r="6231" spans="1:11" x14ac:dyDescent="0.2">
      <c r="A6231" s="140"/>
      <c r="B6231" s="325"/>
      <c r="J6231" s="4"/>
      <c r="K6231" s="173"/>
    </row>
    <row r="6232" spans="1:11" x14ac:dyDescent="0.2">
      <c r="A6232" s="140"/>
      <c r="B6232" s="325"/>
      <c r="J6232" s="4"/>
      <c r="K6232" s="173"/>
    </row>
    <row r="6233" spans="1:11" x14ac:dyDescent="0.2">
      <c r="A6233" s="140"/>
      <c r="B6233" s="325"/>
      <c r="J6233" s="4"/>
      <c r="K6233" s="173"/>
    </row>
    <row r="6234" spans="1:11" x14ac:dyDescent="0.2">
      <c r="A6234" s="140"/>
      <c r="B6234" s="325"/>
      <c r="J6234" s="4"/>
      <c r="K6234" s="173"/>
    </row>
    <row r="6235" spans="1:11" x14ac:dyDescent="0.2">
      <c r="A6235" s="140"/>
      <c r="B6235" s="325"/>
      <c r="J6235" s="4"/>
      <c r="K6235" s="173"/>
    </row>
    <row r="6236" spans="1:11" x14ac:dyDescent="0.2">
      <c r="A6236" s="140"/>
      <c r="B6236" s="325"/>
      <c r="J6236" s="4"/>
      <c r="K6236" s="173"/>
    </row>
    <row r="6237" spans="1:11" x14ac:dyDescent="0.2">
      <c r="A6237" s="140"/>
      <c r="B6237" s="325"/>
      <c r="J6237" s="4"/>
      <c r="K6237" s="173"/>
    </row>
    <row r="6238" spans="1:11" x14ac:dyDescent="0.2">
      <c r="A6238" s="140"/>
      <c r="B6238" s="325"/>
      <c r="J6238" s="4"/>
      <c r="K6238" s="173"/>
    </row>
    <row r="6239" spans="1:11" x14ac:dyDescent="0.2">
      <c r="A6239" s="140"/>
      <c r="B6239" s="325"/>
      <c r="J6239" s="4"/>
      <c r="K6239" s="173"/>
    </row>
    <row r="6240" spans="1:11" x14ac:dyDescent="0.2">
      <c r="A6240" s="140"/>
      <c r="B6240" s="325"/>
      <c r="J6240" s="4"/>
      <c r="K6240" s="173"/>
    </row>
    <row r="6241" spans="1:11" x14ac:dyDescent="0.2">
      <c r="A6241" s="140"/>
      <c r="B6241" s="325"/>
      <c r="J6241" s="4"/>
      <c r="K6241" s="173"/>
    </row>
    <row r="6242" spans="1:11" x14ac:dyDescent="0.2">
      <c r="A6242" s="140"/>
      <c r="B6242" s="325"/>
      <c r="J6242" s="4"/>
      <c r="K6242" s="173"/>
    </row>
    <row r="6243" spans="1:11" x14ac:dyDescent="0.2">
      <c r="A6243" s="140"/>
      <c r="B6243" s="325"/>
      <c r="J6243" s="4"/>
      <c r="K6243" s="173"/>
    </row>
    <row r="6244" spans="1:11" x14ac:dyDescent="0.2">
      <c r="A6244" s="140"/>
      <c r="B6244" s="325"/>
      <c r="J6244" s="4"/>
      <c r="K6244" s="173"/>
    </row>
    <row r="6245" spans="1:11" x14ac:dyDescent="0.2">
      <c r="A6245" s="140"/>
      <c r="B6245" s="325"/>
      <c r="J6245" s="4"/>
      <c r="K6245" s="173"/>
    </row>
    <row r="6246" spans="1:11" x14ac:dyDescent="0.2">
      <c r="A6246" s="140"/>
      <c r="B6246" s="325"/>
      <c r="J6246" s="4"/>
      <c r="K6246" s="173"/>
    </row>
    <row r="6247" spans="1:11" x14ac:dyDescent="0.2">
      <c r="A6247" s="140"/>
      <c r="B6247" s="325"/>
      <c r="J6247" s="4"/>
      <c r="K6247" s="173"/>
    </row>
    <row r="6248" spans="1:11" x14ac:dyDescent="0.2">
      <c r="A6248" s="140"/>
      <c r="B6248" s="325"/>
      <c r="J6248" s="4"/>
      <c r="K6248" s="173"/>
    </row>
    <row r="6249" spans="1:11" x14ac:dyDescent="0.2">
      <c r="A6249" s="140"/>
      <c r="B6249" s="325"/>
      <c r="J6249" s="4"/>
      <c r="K6249" s="173"/>
    </row>
    <row r="6250" spans="1:11" x14ac:dyDescent="0.2">
      <c r="A6250" s="140"/>
      <c r="B6250" s="325"/>
      <c r="J6250" s="4"/>
      <c r="K6250" s="173"/>
    </row>
    <row r="6251" spans="1:11" x14ac:dyDescent="0.2">
      <c r="A6251" s="140"/>
      <c r="B6251" s="325"/>
      <c r="J6251" s="4"/>
      <c r="K6251" s="173"/>
    </row>
    <row r="6252" spans="1:11" x14ac:dyDescent="0.2">
      <c r="A6252" s="140"/>
      <c r="B6252" s="325"/>
      <c r="J6252" s="4"/>
      <c r="K6252" s="173"/>
    </row>
    <row r="6253" spans="1:11" x14ac:dyDescent="0.2">
      <c r="A6253" s="140"/>
      <c r="B6253" s="325"/>
      <c r="J6253" s="4"/>
      <c r="K6253" s="173"/>
    </row>
    <row r="6254" spans="1:11" x14ac:dyDescent="0.2">
      <c r="A6254" s="140"/>
      <c r="B6254" s="325"/>
      <c r="J6254" s="4"/>
      <c r="K6254" s="173"/>
    </row>
    <row r="6255" spans="1:11" x14ac:dyDescent="0.2">
      <c r="A6255" s="140"/>
      <c r="B6255" s="325"/>
      <c r="J6255" s="4"/>
      <c r="K6255" s="173"/>
    </row>
    <row r="6256" spans="1:11" x14ac:dyDescent="0.2">
      <c r="A6256" s="140"/>
      <c r="B6256" s="325"/>
      <c r="J6256" s="4"/>
      <c r="K6256" s="173"/>
    </row>
    <row r="6257" spans="1:11" x14ac:dyDescent="0.2">
      <c r="A6257" s="140"/>
      <c r="B6257" s="325"/>
      <c r="J6257" s="4"/>
      <c r="K6257" s="173"/>
    </row>
    <row r="6258" spans="1:11" x14ac:dyDescent="0.2">
      <c r="A6258" s="140"/>
      <c r="B6258" s="325"/>
      <c r="J6258" s="4"/>
      <c r="K6258" s="173"/>
    </row>
    <row r="6259" spans="1:11" x14ac:dyDescent="0.2">
      <c r="A6259" s="140"/>
      <c r="B6259" s="325"/>
      <c r="J6259" s="4"/>
      <c r="K6259" s="173"/>
    </row>
    <row r="6260" spans="1:11" x14ac:dyDescent="0.2">
      <c r="A6260" s="140"/>
      <c r="B6260" s="325"/>
      <c r="J6260" s="4"/>
      <c r="K6260" s="173"/>
    </row>
    <row r="6261" spans="1:11" x14ac:dyDescent="0.2">
      <c r="A6261" s="140"/>
      <c r="B6261" s="325"/>
      <c r="J6261" s="4"/>
      <c r="K6261" s="173"/>
    </row>
    <row r="6262" spans="1:11" x14ac:dyDescent="0.2">
      <c r="A6262" s="140"/>
      <c r="B6262" s="325"/>
      <c r="J6262" s="4"/>
      <c r="K6262" s="173"/>
    </row>
    <row r="6263" spans="1:11" x14ac:dyDescent="0.2">
      <c r="A6263" s="140"/>
      <c r="B6263" s="325"/>
      <c r="J6263" s="4"/>
      <c r="K6263" s="173"/>
    </row>
    <row r="6264" spans="1:11" x14ac:dyDescent="0.2">
      <c r="A6264" s="140"/>
      <c r="B6264" s="325"/>
      <c r="J6264" s="4"/>
      <c r="K6264" s="173"/>
    </row>
    <row r="6265" spans="1:11" x14ac:dyDescent="0.2">
      <c r="A6265" s="140"/>
      <c r="B6265" s="325"/>
      <c r="J6265" s="4"/>
      <c r="K6265" s="173"/>
    </row>
    <row r="6266" spans="1:11" x14ac:dyDescent="0.2">
      <c r="A6266" s="140"/>
      <c r="B6266" s="325"/>
      <c r="J6266" s="4"/>
      <c r="K6266" s="173"/>
    </row>
    <row r="6267" spans="1:11" x14ac:dyDescent="0.2">
      <c r="A6267" s="140"/>
      <c r="B6267" s="325"/>
      <c r="J6267" s="4"/>
      <c r="K6267" s="173"/>
    </row>
    <row r="6268" spans="1:11" x14ac:dyDescent="0.2">
      <c r="A6268" s="140"/>
      <c r="B6268" s="325"/>
      <c r="J6268" s="4"/>
      <c r="K6268" s="173"/>
    </row>
    <row r="6269" spans="1:11" x14ac:dyDescent="0.2">
      <c r="A6269" s="140"/>
      <c r="B6269" s="325"/>
      <c r="J6269" s="4"/>
      <c r="K6269" s="173"/>
    </row>
    <row r="6270" spans="1:11" x14ac:dyDescent="0.2">
      <c r="A6270" s="140"/>
      <c r="B6270" s="325"/>
      <c r="J6270" s="4"/>
      <c r="K6270" s="173"/>
    </row>
    <row r="6271" spans="1:11" x14ac:dyDescent="0.2">
      <c r="A6271" s="140"/>
      <c r="B6271" s="325"/>
      <c r="J6271" s="4"/>
      <c r="K6271" s="173"/>
    </row>
    <row r="6272" spans="1:11" x14ac:dyDescent="0.2">
      <c r="A6272" s="140"/>
      <c r="B6272" s="325"/>
      <c r="J6272" s="4"/>
      <c r="K6272" s="173"/>
    </row>
    <row r="6273" spans="1:11" x14ac:dyDescent="0.2">
      <c r="A6273" s="140"/>
      <c r="B6273" s="325"/>
      <c r="J6273" s="4"/>
      <c r="K6273" s="173"/>
    </row>
    <row r="6274" spans="1:11" x14ac:dyDescent="0.2">
      <c r="A6274" s="140"/>
      <c r="B6274" s="325"/>
      <c r="J6274" s="4"/>
      <c r="K6274" s="173"/>
    </row>
    <row r="6275" spans="1:11" x14ac:dyDescent="0.2">
      <c r="A6275" s="140"/>
      <c r="B6275" s="325"/>
      <c r="J6275" s="4"/>
      <c r="K6275" s="173"/>
    </row>
    <row r="6276" spans="1:11" x14ac:dyDescent="0.2">
      <c r="A6276" s="140"/>
      <c r="B6276" s="325"/>
      <c r="J6276" s="4"/>
      <c r="K6276" s="173"/>
    </row>
    <row r="6277" spans="1:11" x14ac:dyDescent="0.2">
      <c r="A6277" s="140"/>
      <c r="B6277" s="325"/>
      <c r="J6277" s="4"/>
      <c r="K6277" s="173"/>
    </row>
    <row r="6278" spans="1:11" x14ac:dyDescent="0.2">
      <c r="A6278" s="140"/>
      <c r="B6278" s="325"/>
      <c r="J6278" s="4"/>
      <c r="K6278" s="173"/>
    </row>
    <row r="6279" spans="1:11" x14ac:dyDescent="0.2">
      <c r="A6279" s="140"/>
      <c r="B6279" s="325"/>
      <c r="J6279" s="4"/>
      <c r="K6279" s="173"/>
    </row>
    <row r="6280" spans="1:11" x14ac:dyDescent="0.2">
      <c r="A6280" s="140"/>
      <c r="B6280" s="325"/>
      <c r="J6280" s="4"/>
      <c r="K6280" s="173"/>
    </row>
    <row r="6281" spans="1:11" x14ac:dyDescent="0.2">
      <c r="A6281" s="140"/>
      <c r="B6281" s="325"/>
      <c r="J6281" s="4"/>
      <c r="K6281" s="173"/>
    </row>
    <row r="6282" spans="1:11" x14ac:dyDescent="0.2">
      <c r="A6282" s="140"/>
      <c r="B6282" s="325"/>
      <c r="J6282" s="4"/>
      <c r="K6282" s="173"/>
    </row>
    <row r="6283" spans="1:11" x14ac:dyDescent="0.2">
      <c r="A6283" s="140"/>
      <c r="B6283" s="325"/>
      <c r="J6283" s="4"/>
      <c r="K6283" s="173"/>
    </row>
    <row r="6284" spans="1:11" x14ac:dyDescent="0.2">
      <c r="A6284" s="140"/>
      <c r="B6284" s="325"/>
      <c r="J6284" s="4"/>
      <c r="K6284" s="173"/>
    </row>
    <row r="6285" spans="1:11" x14ac:dyDescent="0.2">
      <c r="A6285" s="140"/>
      <c r="B6285" s="325"/>
      <c r="J6285" s="4"/>
      <c r="K6285" s="173"/>
    </row>
    <row r="6286" spans="1:11" x14ac:dyDescent="0.2">
      <c r="A6286" s="140"/>
      <c r="B6286" s="325"/>
      <c r="J6286" s="4"/>
      <c r="K6286" s="173"/>
    </row>
    <row r="6287" spans="1:11" x14ac:dyDescent="0.2">
      <c r="A6287" s="140"/>
      <c r="B6287" s="325"/>
      <c r="J6287" s="4"/>
      <c r="K6287" s="173"/>
    </row>
    <row r="6288" spans="1:11" x14ac:dyDescent="0.2">
      <c r="A6288" s="140"/>
      <c r="B6288" s="325"/>
      <c r="J6288" s="4"/>
      <c r="K6288" s="173"/>
    </row>
    <row r="6289" spans="1:11" x14ac:dyDescent="0.2">
      <c r="A6289" s="140"/>
      <c r="B6289" s="325"/>
      <c r="J6289" s="4"/>
      <c r="K6289" s="173"/>
    </row>
    <row r="6290" spans="1:11" x14ac:dyDescent="0.2">
      <c r="A6290" s="140"/>
      <c r="B6290" s="325"/>
      <c r="J6290" s="4"/>
      <c r="K6290" s="173"/>
    </row>
    <row r="6291" spans="1:11" x14ac:dyDescent="0.2">
      <c r="A6291" s="140"/>
      <c r="B6291" s="325"/>
      <c r="J6291" s="4"/>
      <c r="K6291" s="173"/>
    </row>
    <row r="6292" spans="1:11" x14ac:dyDescent="0.2">
      <c r="A6292" s="140"/>
      <c r="B6292" s="325"/>
      <c r="J6292" s="4"/>
      <c r="K6292" s="173"/>
    </row>
    <row r="6293" spans="1:11" x14ac:dyDescent="0.2">
      <c r="A6293" s="140"/>
      <c r="B6293" s="325"/>
      <c r="J6293" s="4"/>
      <c r="K6293" s="173"/>
    </row>
    <row r="6294" spans="1:11" x14ac:dyDescent="0.2">
      <c r="A6294" s="140"/>
      <c r="B6294" s="325"/>
      <c r="J6294" s="4"/>
      <c r="K6294" s="173"/>
    </row>
    <row r="6295" spans="1:11" x14ac:dyDescent="0.2">
      <c r="A6295" s="140"/>
      <c r="B6295" s="325"/>
      <c r="J6295" s="4"/>
      <c r="K6295" s="173"/>
    </row>
    <row r="6296" spans="1:11" x14ac:dyDescent="0.2">
      <c r="A6296" s="140"/>
      <c r="B6296" s="325"/>
      <c r="J6296" s="4"/>
      <c r="K6296" s="173"/>
    </row>
    <row r="6297" spans="1:11" x14ac:dyDescent="0.2">
      <c r="A6297" s="140"/>
      <c r="B6297" s="325"/>
      <c r="J6297" s="4"/>
      <c r="K6297" s="173"/>
    </row>
    <row r="6298" spans="1:11" x14ac:dyDescent="0.2">
      <c r="A6298" s="140"/>
      <c r="B6298" s="325"/>
      <c r="J6298" s="4"/>
      <c r="K6298" s="173"/>
    </row>
    <row r="6299" spans="1:11" x14ac:dyDescent="0.2">
      <c r="A6299" s="140"/>
      <c r="B6299" s="325"/>
      <c r="J6299" s="4"/>
      <c r="K6299" s="173"/>
    </row>
    <row r="6300" spans="1:11" x14ac:dyDescent="0.2">
      <c r="A6300" s="140"/>
      <c r="B6300" s="325"/>
      <c r="J6300" s="4"/>
      <c r="K6300" s="173"/>
    </row>
    <row r="6301" spans="1:11" x14ac:dyDescent="0.2">
      <c r="A6301" s="140"/>
      <c r="B6301" s="325"/>
      <c r="J6301" s="4"/>
      <c r="K6301" s="173"/>
    </row>
    <row r="6302" spans="1:11" x14ac:dyDescent="0.2">
      <c r="A6302" s="140"/>
      <c r="B6302" s="325"/>
      <c r="J6302" s="4"/>
      <c r="K6302" s="173"/>
    </row>
    <row r="6303" spans="1:11" x14ac:dyDescent="0.2">
      <c r="A6303" s="140"/>
      <c r="B6303" s="325"/>
      <c r="J6303" s="4"/>
      <c r="K6303" s="173"/>
    </row>
    <row r="6304" spans="1:11" x14ac:dyDescent="0.2">
      <c r="A6304" s="140"/>
      <c r="B6304" s="325"/>
      <c r="J6304" s="4"/>
      <c r="K6304" s="173"/>
    </row>
    <row r="6305" spans="1:11" x14ac:dyDescent="0.2">
      <c r="A6305" s="140"/>
      <c r="B6305" s="325"/>
      <c r="J6305" s="4"/>
      <c r="K6305" s="173"/>
    </row>
    <row r="6306" spans="1:11" x14ac:dyDescent="0.2">
      <c r="A6306" s="140"/>
      <c r="B6306" s="325"/>
      <c r="J6306" s="4"/>
      <c r="K6306" s="173"/>
    </row>
    <row r="6307" spans="1:11" x14ac:dyDescent="0.2">
      <c r="A6307" s="140"/>
      <c r="B6307" s="325"/>
      <c r="J6307" s="4"/>
      <c r="K6307" s="173"/>
    </row>
    <row r="6308" spans="1:11" x14ac:dyDescent="0.2">
      <c r="A6308" s="140"/>
      <c r="B6308" s="325"/>
      <c r="J6308" s="4"/>
      <c r="K6308" s="173"/>
    </row>
    <row r="6309" spans="1:11" x14ac:dyDescent="0.2">
      <c r="A6309" s="140"/>
      <c r="B6309" s="325"/>
      <c r="J6309" s="4"/>
      <c r="K6309" s="173"/>
    </row>
    <row r="6310" spans="1:11" x14ac:dyDescent="0.2">
      <c r="A6310" s="140"/>
      <c r="B6310" s="325"/>
      <c r="J6310" s="4"/>
      <c r="K6310" s="173"/>
    </row>
    <row r="6311" spans="1:11" x14ac:dyDescent="0.2">
      <c r="A6311" s="140"/>
      <c r="B6311" s="325"/>
      <c r="J6311" s="4"/>
      <c r="K6311" s="173"/>
    </row>
    <row r="6312" spans="1:11" x14ac:dyDescent="0.2">
      <c r="A6312" s="140"/>
      <c r="B6312" s="325"/>
      <c r="J6312" s="4"/>
      <c r="K6312" s="173"/>
    </row>
    <row r="6313" spans="1:11" x14ac:dyDescent="0.2">
      <c r="A6313" s="140"/>
      <c r="B6313" s="325"/>
      <c r="J6313" s="4"/>
      <c r="K6313" s="173"/>
    </row>
    <row r="6314" spans="1:11" x14ac:dyDescent="0.2">
      <c r="A6314" s="140"/>
      <c r="B6314" s="325"/>
      <c r="J6314" s="4"/>
      <c r="K6314" s="173"/>
    </row>
    <row r="6315" spans="1:11" x14ac:dyDescent="0.2">
      <c r="A6315" s="140"/>
      <c r="B6315" s="325"/>
      <c r="J6315" s="4"/>
      <c r="K6315" s="173"/>
    </row>
    <row r="6316" spans="1:11" x14ac:dyDescent="0.2">
      <c r="A6316" s="140"/>
      <c r="B6316" s="325"/>
      <c r="J6316" s="4"/>
      <c r="K6316" s="173"/>
    </row>
    <row r="6317" spans="1:11" x14ac:dyDescent="0.2">
      <c r="A6317" s="140"/>
      <c r="B6317" s="325"/>
      <c r="J6317" s="4"/>
      <c r="K6317" s="173"/>
    </row>
    <row r="6318" spans="1:11" x14ac:dyDescent="0.2">
      <c r="A6318" s="140"/>
      <c r="B6318" s="325"/>
      <c r="J6318" s="4"/>
      <c r="K6318" s="173"/>
    </row>
    <row r="6319" spans="1:11" x14ac:dyDescent="0.2">
      <c r="A6319" s="140"/>
      <c r="B6319" s="325"/>
      <c r="J6319" s="4"/>
      <c r="K6319" s="173"/>
    </row>
    <row r="6320" spans="1:11" x14ac:dyDescent="0.2">
      <c r="A6320" s="140"/>
      <c r="B6320" s="325"/>
      <c r="J6320" s="4"/>
      <c r="K6320" s="173"/>
    </row>
    <row r="6321" spans="1:11" x14ac:dyDescent="0.2">
      <c r="A6321" s="140"/>
      <c r="B6321" s="325"/>
      <c r="J6321" s="4"/>
      <c r="K6321" s="173"/>
    </row>
    <row r="6322" spans="1:11" x14ac:dyDescent="0.2">
      <c r="A6322" s="140"/>
      <c r="B6322" s="325"/>
      <c r="J6322" s="4"/>
      <c r="K6322" s="173"/>
    </row>
    <row r="6323" spans="1:11" x14ac:dyDescent="0.2">
      <c r="A6323" s="140"/>
      <c r="B6323" s="325"/>
      <c r="J6323" s="4"/>
      <c r="K6323" s="173"/>
    </row>
    <row r="6324" spans="1:11" x14ac:dyDescent="0.2">
      <c r="A6324" s="140"/>
      <c r="B6324" s="325"/>
      <c r="J6324" s="4"/>
      <c r="K6324" s="173"/>
    </row>
    <row r="6325" spans="1:11" x14ac:dyDescent="0.2">
      <c r="A6325" s="140"/>
      <c r="B6325" s="325"/>
      <c r="J6325" s="4"/>
      <c r="K6325" s="173"/>
    </row>
    <row r="6326" spans="1:11" x14ac:dyDescent="0.2">
      <c r="A6326" s="140"/>
      <c r="B6326" s="325"/>
      <c r="J6326" s="4"/>
      <c r="K6326" s="173"/>
    </row>
    <row r="6327" spans="1:11" x14ac:dyDescent="0.2">
      <c r="A6327" s="140"/>
      <c r="B6327" s="325"/>
      <c r="J6327" s="4"/>
      <c r="K6327" s="173"/>
    </row>
    <row r="6328" spans="1:11" x14ac:dyDescent="0.2">
      <c r="A6328" s="140"/>
      <c r="B6328" s="325"/>
      <c r="J6328" s="4"/>
      <c r="K6328" s="173"/>
    </row>
    <row r="6329" spans="1:11" x14ac:dyDescent="0.2">
      <c r="A6329" s="140"/>
      <c r="B6329" s="325"/>
      <c r="J6329" s="4"/>
      <c r="K6329" s="173"/>
    </row>
    <row r="6330" spans="1:11" x14ac:dyDescent="0.2">
      <c r="A6330" s="140"/>
      <c r="B6330" s="325"/>
      <c r="J6330" s="4"/>
      <c r="K6330" s="173"/>
    </row>
    <row r="6331" spans="1:11" x14ac:dyDescent="0.2">
      <c r="A6331" s="140"/>
      <c r="B6331" s="325"/>
      <c r="J6331" s="4"/>
      <c r="K6331" s="173"/>
    </row>
    <row r="6332" spans="1:11" x14ac:dyDescent="0.2">
      <c r="A6332" s="140"/>
      <c r="B6332" s="325"/>
      <c r="J6332" s="4"/>
      <c r="K6332" s="173"/>
    </row>
    <row r="6333" spans="1:11" x14ac:dyDescent="0.2">
      <c r="A6333" s="140"/>
      <c r="B6333" s="325"/>
      <c r="J6333" s="4"/>
      <c r="K6333" s="173"/>
    </row>
    <row r="6334" spans="1:11" x14ac:dyDescent="0.2">
      <c r="A6334" s="140"/>
      <c r="B6334" s="325"/>
      <c r="J6334" s="4"/>
      <c r="K6334" s="173"/>
    </row>
    <row r="6335" spans="1:11" x14ac:dyDescent="0.2">
      <c r="A6335" s="140"/>
      <c r="B6335" s="325"/>
      <c r="J6335" s="4"/>
      <c r="K6335" s="173"/>
    </row>
    <row r="6336" spans="1:11" x14ac:dyDescent="0.2">
      <c r="A6336" s="140"/>
      <c r="B6336" s="325"/>
      <c r="J6336" s="4"/>
      <c r="K6336" s="173"/>
    </row>
    <row r="6337" spans="1:11" x14ac:dyDescent="0.2">
      <c r="A6337" s="140"/>
      <c r="B6337" s="325"/>
      <c r="J6337" s="4"/>
      <c r="K6337" s="173"/>
    </row>
    <row r="6338" spans="1:11" x14ac:dyDescent="0.2">
      <c r="A6338" s="140"/>
      <c r="B6338" s="325"/>
      <c r="J6338" s="4"/>
      <c r="K6338" s="173"/>
    </row>
    <row r="6339" spans="1:11" x14ac:dyDescent="0.2">
      <c r="A6339" s="140"/>
      <c r="B6339" s="325"/>
      <c r="J6339" s="4"/>
      <c r="K6339" s="173"/>
    </row>
    <row r="6340" spans="1:11" x14ac:dyDescent="0.2">
      <c r="A6340" s="140"/>
      <c r="B6340" s="325"/>
      <c r="J6340" s="4"/>
      <c r="K6340" s="173"/>
    </row>
    <row r="6341" spans="1:11" x14ac:dyDescent="0.2">
      <c r="A6341" s="140"/>
      <c r="B6341" s="325"/>
      <c r="J6341" s="4"/>
      <c r="K6341" s="173"/>
    </row>
    <row r="6342" spans="1:11" x14ac:dyDescent="0.2">
      <c r="A6342" s="140"/>
      <c r="B6342" s="325"/>
      <c r="J6342" s="4"/>
      <c r="K6342" s="173"/>
    </row>
    <row r="6343" spans="1:11" x14ac:dyDescent="0.2">
      <c r="A6343" s="140"/>
      <c r="B6343" s="325"/>
      <c r="J6343" s="4"/>
      <c r="K6343" s="173"/>
    </row>
    <row r="6344" spans="1:11" x14ac:dyDescent="0.2">
      <c r="A6344" s="140"/>
      <c r="B6344" s="325"/>
      <c r="J6344" s="4"/>
      <c r="K6344" s="173"/>
    </row>
    <row r="6345" spans="1:11" x14ac:dyDescent="0.2">
      <c r="A6345" s="140"/>
      <c r="B6345" s="325"/>
      <c r="J6345" s="4"/>
      <c r="K6345" s="173"/>
    </row>
    <row r="6346" spans="1:11" x14ac:dyDescent="0.2">
      <c r="A6346" s="140"/>
      <c r="B6346" s="325"/>
      <c r="J6346" s="4"/>
      <c r="K6346" s="173"/>
    </row>
    <row r="6347" spans="1:11" x14ac:dyDescent="0.2">
      <c r="A6347" s="140"/>
      <c r="B6347" s="325"/>
      <c r="J6347" s="4"/>
      <c r="K6347" s="173"/>
    </row>
    <row r="6348" spans="1:11" x14ac:dyDescent="0.2">
      <c r="A6348" s="140"/>
      <c r="B6348" s="325"/>
      <c r="J6348" s="4"/>
      <c r="K6348" s="173"/>
    </row>
    <row r="6349" spans="1:11" x14ac:dyDescent="0.2">
      <c r="A6349" s="140"/>
      <c r="B6349" s="325"/>
      <c r="J6349" s="4"/>
      <c r="K6349" s="173"/>
    </row>
    <row r="6350" spans="1:11" x14ac:dyDescent="0.2">
      <c r="A6350" s="140"/>
      <c r="B6350" s="325"/>
      <c r="J6350" s="4"/>
      <c r="K6350" s="173"/>
    </row>
    <row r="6351" spans="1:11" x14ac:dyDescent="0.2">
      <c r="A6351" s="140"/>
      <c r="B6351" s="325"/>
      <c r="J6351" s="4"/>
      <c r="K6351" s="173"/>
    </row>
    <row r="6352" spans="1:11" x14ac:dyDescent="0.2">
      <c r="A6352" s="140"/>
      <c r="B6352" s="325"/>
      <c r="J6352" s="4"/>
      <c r="K6352" s="173"/>
    </row>
    <row r="6353" spans="1:11" x14ac:dyDescent="0.2">
      <c r="A6353" s="140"/>
      <c r="B6353" s="325"/>
      <c r="J6353" s="4"/>
      <c r="K6353" s="173"/>
    </row>
    <row r="6354" spans="1:11" x14ac:dyDescent="0.2">
      <c r="A6354" s="140"/>
      <c r="B6354" s="325"/>
      <c r="J6354" s="4"/>
      <c r="K6354" s="173"/>
    </row>
    <row r="6355" spans="1:11" x14ac:dyDescent="0.2">
      <c r="A6355" s="140"/>
      <c r="B6355" s="325"/>
      <c r="J6355" s="4"/>
      <c r="K6355" s="173"/>
    </row>
    <row r="6356" spans="1:11" x14ac:dyDescent="0.2">
      <c r="A6356" s="140"/>
      <c r="B6356" s="325"/>
      <c r="J6356" s="4"/>
      <c r="K6356" s="173"/>
    </row>
    <row r="6357" spans="1:11" x14ac:dyDescent="0.2">
      <c r="A6357" s="140"/>
      <c r="B6357" s="325"/>
      <c r="J6357" s="4"/>
      <c r="K6357" s="173"/>
    </row>
    <row r="6358" spans="1:11" x14ac:dyDescent="0.2">
      <c r="A6358" s="140"/>
      <c r="B6358" s="325"/>
      <c r="J6358" s="4"/>
      <c r="K6358" s="173"/>
    </row>
    <row r="6359" spans="1:11" x14ac:dyDescent="0.2">
      <c r="A6359" s="140"/>
      <c r="B6359" s="325"/>
      <c r="J6359" s="4"/>
      <c r="K6359" s="173"/>
    </row>
    <row r="6360" spans="1:11" x14ac:dyDescent="0.2">
      <c r="A6360" s="140"/>
      <c r="B6360" s="325"/>
      <c r="J6360" s="4"/>
      <c r="K6360" s="173"/>
    </row>
    <row r="6361" spans="1:11" x14ac:dyDescent="0.2">
      <c r="A6361" s="140"/>
      <c r="B6361" s="325"/>
      <c r="J6361" s="4"/>
      <c r="K6361" s="173"/>
    </row>
    <row r="6362" spans="1:11" x14ac:dyDescent="0.2">
      <c r="A6362" s="140"/>
      <c r="B6362" s="325"/>
      <c r="J6362" s="4"/>
      <c r="K6362" s="173"/>
    </row>
    <row r="6363" spans="1:11" x14ac:dyDescent="0.2">
      <c r="A6363" s="140"/>
      <c r="B6363" s="325"/>
      <c r="J6363" s="4"/>
      <c r="K6363" s="173"/>
    </row>
    <row r="6364" spans="1:11" x14ac:dyDescent="0.2">
      <c r="A6364" s="140"/>
      <c r="B6364" s="325"/>
      <c r="J6364" s="4"/>
      <c r="K6364" s="173"/>
    </row>
    <row r="6365" spans="1:11" x14ac:dyDescent="0.2">
      <c r="A6365" s="140"/>
      <c r="B6365" s="325"/>
      <c r="J6365" s="4"/>
      <c r="K6365" s="173"/>
    </row>
    <row r="6366" spans="1:11" x14ac:dyDescent="0.2">
      <c r="A6366" s="140"/>
      <c r="B6366" s="325"/>
      <c r="J6366" s="4"/>
      <c r="K6366" s="173"/>
    </row>
    <row r="6367" spans="1:11" x14ac:dyDescent="0.2">
      <c r="A6367" s="140"/>
      <c r="B6367" s="325"/>
      <c r="J6367" s="4"/>
      <c r="K6367" s="173"/>
    </row>
    <row r="6368" spans="1:11" x14ac:dyDescent="0.2">
      <c r="A6368" s="140"/>
      <c r="B6368" s="325"/>
      <c r="J6368" s="4"/>
      <c r="K6368" s="173"/>
    </row>
    <row r="6369" spans="1:11" x14ac:dyDescent="0.2">
      <c r="A6369" s="140"/>
      <c r="B6369" s="325"/>
      <c r="J6369" s="4"/>
      <c r="K6369" s="173"/>
    </row>
    <row r="6370" spans="1:11" x14ac:dyDescent="0.2">
      <c r="A6370" s="140"/>
      <c r="B6370" s="325"/>
      <c r="J6370" s="4"/>
      <c r="K6370" s="173"/>
    </row>
    <row r="6371" spans="1:11" x14ac:dyDescent="0.2">
      <c r="A6371" s="140"/>
      <c r="B6371" s="325"/>
      <c r="J6371" s="4"/>
      <c r="K6371" s="173"/>
    </row>
    <row r="6372" spans="1:11" x14ac:dyDescent="0.2">
      <c r="A6372" s="140"/>
      <c r="B6372" s="325"/>
      <c r="J6372" s="4"/>
      <c r="K6372" s="173"/>
    </row>
    <row r="6373" spans="1:11" x14ac:dyDescent="0.2">
      <c r="A6373" s="140"/>
      <c r="B6373" s="325"/>
      <c r="J6373" s="4"/>
      <c r="K6373" s="173"/>
    </row>
    <row r="6374" spans="1:11" x14ac:dyDescent="0.2">
      <c r="A6374" s="140"/>
      <c r="B6374" s="325"/>
      <c r="J6374" s="4"/>
      <c r="K6374" s="173"/>
    </row>
    <row r="6375" spans="1:11" x14ac:dyDescent="0.2">
      <c r="A6375" s="140"/>
      <c r="B6375" s="325"/>
      <c r="J6375" s="4"/>
      <c r="K6375" s="173"/>
    </row>
    <row r="6376" spans="1:11" x14ac:dyDescent="0.2">
      <c r="A6376" s="140"/>
      <c r="B6376" s="325"/>
      <c r="J6376" s="4"/>
      <c r="K6376" s="173"/>
    </row>
    <row r="6377" spans="1:11" x14ac:dyDescent="0.2">
      <c r="A6377" s="140"/>
      <c r="B6377" s="325"/>
      <c r="J6377" s="4"/>
      <c r="K6377" s="173"/>
    </row>
    <row r="6378" spans="1:11" x14ac:dyDescent="0.2">
      <c r="A6378" s="140"/>
      <c r="B6378" s="325"/>
      <c r="J6378" s="4"/>
      <c r="K6378" s="173"/>
    </row>
    <row r="6379" spans="1:11" x14ac:dyDescent="0.2">
      <c r="A6379" s="140"/>
      <c r="B6379" s="325"/>
      <c r="J6379" s="4"/>
      <c r="K6379" s="173"/>
    </row>
    <row r="6380" spans="1:11" x14ac:dyDescent="0.2">
      <c r="A6380" s="140"/>
      <c r="B6380" s="325"/>
      <c r="J6380" s="4"/>
      <c r="K6380" s="173"/>
    </row>
    <row r="6381" spans="1:11" x14ac:dyDescent="0.2">
      <c r="A6381" s="140"/>
      <c r="B6381" s="325"/>
      <c r="J6381" s="4"/>
      <c r="K6381" s="173"/>
    </row>
    <row r="6382" spans="1:11" x14ac:dyDescent="0.2">
      <c r="A6382" s="140"/>
      <c r="B6382" s="325"/>
      <c r="J6382" s="4"/>
      <c r="K6382" s="173"/>
    </row>
    <row r="6383" spans="1:11" x14ac:dyDescent="0.2">
      <c r="A6383" s="140"/>
      <c r="B6383" s="325"/>
      <c r="J6383" s="4"/>
      <c r="K6383" s="173"/>
    </row>
    <row r="6384" spans="1:11" x14ac:dyDescent="0.2">
      <c r="A6384" s="140"/>
      <c r="B6384" s="325"/>
      <c r="J6384" s="4"/>
      <c r="K6384" s="173"/>
    </row>
    <row r="6385" spans="1:11" x14ac:dyDescent="0.2">
      <c r="A6385" s="140"/>
      <c r="B6385" s="325"/>
      <c r="J6385" s="4"/>
      <c r="K6385" s="173"/>
    </row>
    <row r="6386" spans="1:11" x14ac:dyDescent="0.2">
      <c r="A6386" s="140"/>
      <c r="B6386" s="325"/>
      <c r="J6386" s="4"/>
      <c r="K6386" s="173"/>
    </row>
    <row r="6387" spans="1:11" x14ac:dyDescent="0.2">
      <c r="A6387" s="140"/>
      <c r="B6387" s="325"/>
      <c r="J6387" s="4"/>
      <c r="K6387" s="173"/>
    </row>
    <row r="6388" spans="1:11" x14ac:dyDescent="0.2">
      <c r="A6388" s="140"/>
      <c r="B6388" s="325"/>
      <c r="J6388" s="4"/>
      <c r="K6388" s="173"/>
    </row>
    <row r="6389" spans="1:11" x14ac:dyDescent="0.2">
      <c r="A6389" s="140"/>
      <c r="B6389" s="325"/>
      <c r="J6389" s="4"/>
      <c r="K6389" s="173"/>
    </row>
    <row r="6390" spans="1:11" x14ac:dyDescent="0.2">
      <c r="A6390" s="140"/>
      <c r="B6390" s="325"/>
      <c r="J6390" s="4"/>
      <c r="K6390" s="173"/>
    </row>
    <row r="6391" spans="1:11" x14ac:dyDescent="0.2">
      <c r="A6391" s="140"/>
      <c r="B6391" s="325"/>
      <c r="J6391" s="4"/>
      <c r="K6391" s="173"/>
    </row>
    <row r="6392" spans="1:11" x14ac:dyDescent="0.2">
      <c r="A6392" s="140"/>
      <c r="B6392" s="325"/>
      <c r="J6392" s="4"/>
      <c r="K6392" s="173"/>
    </row>
    <row r="6393" spans="1:11" x14ac:dyDescent="0.2">
      <c r="A6393" s="140"/>
      <c r="B6393" s="325"/>
      <c r="J6393" s="4"/>
      <c r="K6393" s="173"/>
    </row>
    <row r="6394" spans="1:11" x14ac:dyDescent="0.2">
      <c r="A6394" s="140"/>
      <c r="B6394" s="325"/>
      <c r="J6394" s="4"/>
      <c r="K6394" s="173"/>
    </row>
    <row r="6395" spans="1:11" x14ac:dyDescent="0.2">
      <c r="A6395" s="140"/>
      <c r="B6395" s="325"/>
      <c r="J6395" s="4"/>
      <c r="K6395" s="173"/>
    </row>
    <row r="6396" spans="1:11" x14ac:dyDescent="0.2">
      <c r="A6396" s="140"/>
      <c r="B6396" s="325"/>
      <c r="J6396" s="4"/>
      <c r="K6396" s="173"/>
    </row>
    <row r="6397" spans="1:11" x14ac:dyDescent="0.2">
      <c r="A6397" s="140"/>
      <c r="B6397" s="325"/>
      <c r="J6397" s="4"/>
      <c r="K6397" s="173"/>
    </row>
    <row r="6398" spans="1:11" x14ac:dyDescent="0.2">
      <c r="A6398" s="140"/>
      <c r="B6398" s="325"/>
      <c r="J6398" s="4"/>
      <c r="K6398" s="173"/>
    </row>
    <row r="6399" spans="1:11" x14ac:dyDescent="0.2">
      <c r="A6399" s="140"/>
      <c r="B6399" s="325"/>
      <c r="J6399" s="4"/>
      <c r="K6399" s="173"/>
    </row>
    <row r="6400" spans="1:11" x14ac:dyDescent="0.2">
      <c r="A6400" s="140"/>
      <c r="B6400" s="325"/>
      <c r="J6400" s="4"/>
      <c r="K6400" s="173"/>
    </row>
    <row r="6401" spans="1:11" x14ac:dyDescent="0.2">
      <c r="A6401" s="140"/>
      <c r="B6401" s="325"/>
      <c r="J6401" s="4"/>
      <c r="K6401" s="173"/>
    </row>
    <row r="6402" spans="1:11" x14ac:dyDescent="0.2">
      <c r="A6402" s="140"/>
      <c r="B6402" s="325"/>
      <c r="J6402" s="4"/>
      <c r="K6402" s="173"/>
    </row>
    <row r="6403" spans="1:11" x14ac:dyDescent="0.2">
      <c r="A6403" s="140"/>
      <c r="B6403" s="325"/>
      <c r="J6403" s="4"/>
      <c r="K6403" s="173"/>
    </row>
    <row r="6404" spans="1:11" x14ac:dyDescent="0.2">
      <c r="A6404" s="140"/>
      <c r="B6404" s="325"/>
      <c r="J6404" s="4"/>
      <c r="K6404" s="173"/>
    </row>
    <row r="6405" spans="1:11" x14ac:dyDescent="0.2">
      <c r="A6405" s="140"/>
      <c r="B6405" s="325"/>
      <c r="J6405" s="4"/>
      <c r="K6405" s="173"/>
    </row>
    <row r="6406" spans="1:11" x14ac:dyDescent="0.2">
      <c r="A6406" s="140"/>
      <c r="B6406" s="325"/>
      <c r="J6406" s="4"/>
      <c r="K6406" s="173"/>
    </row>
    <row r="6407" spans="1:11" x14ac:dyDescent="0.2">
      <c r="A6407" s="140"/>
      <c r="B6407" s="325"/>
      <c r="J6407" s="4"/>
      <c r="K6407" s="173"/>
    </row>
    <row r="6408" spans="1:11" x14ac:dyDescent="0.2">
      <c r="A6408" s="140"/>
      <c r="B6408" s="325"/>
      <c r="J6408" s="4"/>
      <c r="K6408" s="173"/>
    </row>
    <row r="6409" spans="1:11" x14ac:dyDescent="0.2">
      <c r="A6409" s="140"/>
      <c r="B6409" s="325"/>
      <c r="J6409" s="4"/>
      <c r="K6409" s="173"/>
    </row>
    <row r="6410" spans="1:11" x14ac:dyDescent="0.2">
      <c r="A6410" s="140"/>
      <c r="B6410" s="325"/>
      <c r="J6410" s="4"/>
      <c r="K6410" s="173"/>
    </row>
    <row r="6411" spans="1:11" x14ac:dyDescent="0.2">
      <c r="A6411" s="140"/>
      <c r="B6411" s="325"/>
      <c r="J6411" s="4"/>
      <c r="K6411" s="173"/>
    </row>
    <row r="6412" spans="1:11" x14ac:dyDescent="0.2">
      <c r="A6412" s="140"/>
      <c r="B6412" s="325"/>
      <c r="J6412" s="4"/>
      <c r="K6412" s="173"/>
    </row>
    <row r="6413" spans="1:11" x14ac:dyDescent="0.2">
      <c r="A6413" s="140"/>
      <c r="B6413" s="325"/>
      <c r="J6413" s="4"/>
      <c r="K6413" s="173"/>
    </row>
    <row r="6414" spans="1:11" x14ac:dyDescent="0.2">
      <c r="A6414" s="140"/>
      <c r="B6414" s="325"/>
      <c r="J6414" s="4"/>
      <c r="K6414" s="173"/>
    </row>
    <row r="6415" spans="1:11" x14ac:dyDescent="0.2">
      <c r="A6415" s="140"/>
      <c r="B6415" s="325"/>
      <c r="J6415" s="4"/>
      <c r="K6415" s="173"/>
    </row>
    <row r="6416" spans="1:11" x14ac:dyDescent="0.2">
      <c r="A6416" s="140"/>
      <c r="B6416" s="325"/>
      <c r="J6416" s="4"/>
      <c r="K6416" s="173"/>
    </row>
    <row r="6417" spans="1:11" x14ac:dyDescent="0.2">
      <c r="A6417" s="140"/>
      <c r="B6417" s="325"/>
      <c r="J6417" s="4"/>
      <c r="K6417" s="173"/>
    </row>
    <row r="6418" spans="1:11" x14ac:dyDescent="0.2">
      <c r="A6418" s="140"/>
      <c r="B6418" s="325"/>
      <c r="J6418" s="4"/>
      <c r="K6418" s="173"/>
    </row>
    <row r="6419" spans="1:11" x14ac:dyDescent="0.2">
      <c r="A6419" s="140"/>
      <c r="B6419" s="325"/>
      <c r="J6419" s="4"/>
      <c r="K6419" s="173"/>
    </row>
    <row r="6420" spans="1:11" x14ac:dyDescent="0.2">
      <c r="A6420" s="140"/>
      <c r="B6420" s="325"/>
      <c r="J6420" s="4"/>
      <c r="K6420" s="173"/>
    </row>
    <row r="6421" spans="1:11" x14ac:dyDescent="0.2">
      <c r="A6421" s="140"/>
      <c r="B6421" s="325"/>
      <c r="J6421" s="4"/>
      <c r="K6421" s="173"/>
    </row>
    <row r="6422" spans="1:11" x14ac:dyDescent="0.2">
      <c r="A6422" s="140"/>
      <c r="B6422" s="325"/>
      <c r="J6422" s="4"/>
      <c r="K6422" s="173"/>
    </row>
    <row r="6423" spans="1:11" x14ac:dyDescent="0.2">
      <c r="A6423" s="140"/>
      <c r="B6423" s="325"/>
      <c r="J6423" s="4"/>
      <c r="K6423" s="173"/>
    </row>
    <row r="6424" spans="1:11" x14ac:dyDescent="0.2">
      <c r="A6424" s="140"/>
      <c r="B6424" s="325"/>
      <c r="J6424" s="4"/>
      <c r="K6424" s="173"/>
    </row>
    <row r="6425" spans="1:11" x14ac:dyDescent="0.2">
      <c r="A6425" s="140"/>
      <c r="B6425" s="325"/>
      <c r="J6425" s="4"/>
      <c r="K6425" s="173"/>
    </row>
    <row r="6426" spans="1:11" x14ac:dyDescent="0.2">
      <c r="A6426" s="140"/>
      <c r="B6426" s="325"/>
      <c r="J6426" s="4"/>
      <c r="K6426" s="173"/>
    </row>
    <row r="6427" spans="1:11" x14ac:dyDescent="0.2">
      <c r="A6427" s="140"/>
      <c r="B6427" s="325"/>
      <c r="J6427" s="4"/>
      <c r="K6427" s="173"/>
    </row>
    <row r="6428" spans="1:11" x14ac:dyDescent="0.2">
      <c r="A6428" s="140"/>
      <c r="B6428" s="325"/>
      <c r="J6428" s="4"/>
      <c r="K6428" s="173"/>
    </row>
    <row r="6429" spans="1:11" x14ac:dyDescent="0.2">
      <c r="A6429" s="140"/>
      <c r="B6429" s="325"/>
      <c r="J6429" s="4"/>
      <c r="K6429" s="173"/>
    </row>
    <row r="6430" spans="1:11" x14ac:dyDescent="0.2">
      <c r="A6430" s="140"/>
      <c r="B6430" s="325"/>
      <c r="J6430" s="4"/>
      <c r="K6430" s="173"/>
    </row>
    <row r="6431" spans="1:11" x14ac:dyDescent="0.2">
      <c r="A6431" s="140"/>
      <c r="B6431" s="325"/>
      <c r="J6431" s="4"/>
      <c r="K6431" s="173"/>
    </row>
    <row r="6432" spans="1:11" x14ac:dyDescent="0.2">
      <c r="A6432" s="140"/>
      <c r="B6432" s="325"/>
      <c r="J6432" s="4"/>
      <c r="K6432" s="173"/>
    </row>
    <row r="6433" spans="1:11" x14ac:dyDescent="0.2">
      <c r="A6433" s="140"/>
      <c r="B6433" s="325"/>
      <c r="J6433" s="4"/>
      <c r="K6433" s="173"/>
    </row>
    <row r="6434" spans="1:11" x14ac:dyDescent="0.2">
      <c r="A6434" s="140"/>
      <c r="B6434" s="325"/>
      <c r="J6434" s="4"/>
      <c r="K6434" s="173"/>
    </row>
    <row r="6435" spans="1:11" x14ac:dyDescent="0.2">
      <c r="A6435" s="140"/>
      <c r="B6435" s="325"/>
      <c r="J6435" s="4"/>
      <c r="K6435" s="173"/>
    </row>
    <row r="6436" spans="1:11" x14ac:dyDescent="0.2">
      <c r="A6436" s="140"/>
      <c r="B6436" s="325"/>
      <c r="J6436" s="4"/>
      <c r="K6436" s="173"/>
    </row>
    <row r="6437" spans="1:11" x14ac:dyDescent="0.2">
      <c r="A6437" s="140"/>
      <c r="B6437" s="325"/>
      <c r="J6437" s="4"/>
      <c r="K6437" s="173"/>
    </row>
    <row r="6438" spans="1:11" x14ac:dyDescent="0.2">
      <c r="A6438" s="140"/>
      <c r="B6438" s="325"/>
      <c r="J6438" s="4"/>
      <c r="K6438" s="173"/>
    </row>
    <row r="6439" spans="1:11" x14ac:dyDescent="0.2">
      <c r="A6439" s="140"/>
      <c r="B6439" s="325"/>
      <c r="J6439" s="4"/>
      <c r="K6439" s="173"/>
    </row>
    <row r="6440" spans="1:11" x14ac:dyDescent="0.2">
      <c r="A6440" s="140"/>
      <c r="B6440" s="325"/>
      <c r="J6440" s="4"/>
      <c r="K6440" s="173"/>
    </row>
    <row r="6441" spans="1:11" x14ac:dyDescent="0.2">
      <c r="A6441" s="140"/>
      <c r="B6441" s="325"/>
      <c r="J6441" s="4"/>
      <c r="K6441" s="173"/>
    </row>
    <row r="6442" spans="1:11" x14ac:dyDescent="0.2">
      <c r="A6442" s="140"/>
      <c r="B6442" s="325"/>
      <c r="J6442" s="4"/>
      <c r="K6442" s="173"/>
    </row>
    <row r="6443" spans="1:11" x14ac:dyDescent="0.2">
      <c r="A6443" s="140"/>
      <c r="B6443" s="325"/>
      <c r="J6443" s="4"/>
      <c r="K6443" s="173"/>
    </row>
    <row r="6444" spans="1:11" x14ac:dyDescent="0.2">
      <c r="A6444" s="140"/>
      <c r="B6444" s="325"/>
      <c r="J6444" s="4"/>
      <c r="K6444" s="173"/>
    </row>
    <row r="6445" spans="1:11" x14ac:dyDescent="0.2">
      <c r="A6445" s="140"/>
      <c r="B6445" s="325"/>
      <c r="J6445" s="4"/>
      <c r="K6445" s="173"/>
    </row>
    <row r="6446" spans="1:11" x14ac:dyDescent="0.2">
      <c r="A6446" s="140"/>
      <c r="B6446" s="325"/>
      <c r="J6446" s="4"/>
      <c r="K6446" s="173"/>
    </row>
    <row r="6447" spans="1:11" x14ac:dyDescent="0.2">
      <c r="A6447" s="140"/>
      <c r="B6447" s="325"/>
      <c r="J6447" s="4"/>
      <c r="K6447" s="173"/>
    </row>
    <row r="6448" spans="1:11" x14ac:dyDescent="0.2">
      <c r="A6448" s="140"/>
      <c r="B6448" s="325"/>
      <c r="J6448" s="4"/>
      <c r="K6448" s="173"/>
    </row>
    <row r="6449" spans="1:11" x14ac:dyDescent="0.2">
      <c r="A6449" s="140"/>
      <c r="B6449" s="325"/>
      <c r="J6449" s="4"/>
      <c r="K6449" s="173"/>
    </row>
    <row r="6450" spans="1:11" x14ac:dyDescent="0.2">
      <c r="A6450" s="140"/>
      <c r="B6450" s="325"/>
      <c r="J6450" s="4"/>
      <c r="K6450" s="173"/>
    </row>
    <row r="6451" spans="1:11" x14ac:dyDescent="0.2">
      <c r="A6451" s="140"/>
      <c r="B6451" s="325"/>
      <c r="J6451" s="4"/>
      <c r="K6451" s="173"/>
    </row>
    <row r="6452" spans="1:11" x14ac:dyDescent="0.2">
      <c r="A6452" s="140"/>
      <c r="B6452" s="325"/>
      <c r="J6452" s="4"/>
      <c r="K6452" s="173"/>
    </row>
    <row r="6453" spans="1:11" x14ac:dyDescent="0.2">
      <c r="A6453" s="140"/>
      <c r="B6453" s="325"/>
      <c r="J6453" s="4"/>
      <c r="K6453" s="173"/>
    </row>
    <row r="6454" spans="1:11" x14ac:dyDescent="0.2">
      <c r="A6454" s="140"/>
      <c r="B6454" s="325"/>
      <c r="J6454" s="4"/>
      <c r="K6454" s="173"/>
    </row>
    <row r="6455" spans="1:11" x14ac:dyDescent="0.2">
      <c r="A6455" s="140"/>
      <c r="B6455" s="325"/>
      <c r="J6455" s="4"/>
      <c r="K6455" s="173"/>
    </row>
    <row r="6456" spans="1:11" x14ac:dyDescent="0.2">
      <c r="A6456" s="140"/>
      <c r="B6456" s="325"/>
      <c r="J6456" s="4"/>
      <c r="K6456" s="173"/>
    </row>
    <row r="6457" spans="1:11" x14ac:dyDescent="0.2">
      <c r="A6457" s="140"/>
      <c r="B6457" s="325"/>
      <c r="J6457" s="4"/>
      <c r="K6457" s="173"/>
    </row>
    <row r="6458" spans="1:11" x14ac:dyDescent="0.2">
      <c r="A6458" s="140"/>
      <c r="B6458" s="325"/>
      <c r="J6458" s="4"/>
      <c r="K6458" s="173"/>
    </row>
    <row r="6459" spans="1:11" x14ac:dyDescent="0.2">
      <c r="A6459" s="140"/>
      <c r="B6459" s="325"/>
      <c r="J6459" s="4"/>
      <c r="K6459" s="173"/>
    </row>
    <row r="6460" spans="1:11" x14ac:dyDescent="0.2">
      <c r="A6460" s="140"/>
      <c r="B6460" s="325"/>
      <c r="J6460" s="4"/>
      <c r="K6460" s="173"/>
    </row>
    <row r="6461" spans="1:11" x14ac:dyDescent="0.2">
      <c r="A6461" s="140"/>
      <c r="B6461" s="325"/>
      <c r="J6461" s="4"/>
      <c r="K6461" s="173"/>
    </row>
    <row r="6462" spans="1:11" x14ac:dyDescent="0.2">
      <c r="A6462" s="140"/>
      <c r="B6462" s="325"/>
      <c r="J6462" s="4"/>
      <c r="K6462" s="173"/>
    </row>
    <row r="6463" spans="1:11" x14ac:dyDescent="0.2">
      <c r="A6463" s="140"/>
      <c r="B6463" s="325"/>
      <c r="J6463" s="4"/>
      <c r="K6463" s="173"/>
    </row>
    <row r="6464" spans="1:11" x14ac:dyDescent="0.2">
      <c r="A6464" s="140"/>
      <c r="B6464" s="325"/>
      <c r="J6464" s="4"/>
      <c r="K6464" s="173"/>
    </row>
    <row r="6465" spans="1:11" x14ac:dyDescent="0.2">
      <c r="A6465" s="140"/>
      <c r="B6465" s="325"/>
      <c r="J6465" s="4"/>
      <c r="K6465" s="173"/>
    </row>
    <row r="6466" spans="1:11" x14ac:dyDescent="0.2">
      <c r="A6466" s="140"/>
      <c r="B6466" s="325"/>
      <c r="J6466" s="4"/>
      <c r="K6466" s="173"/>
    </row>
    <row r="6467" spans="1:11" x14ac:dyDescent="0.2">
      <c r="A6467" s="140"/>
      <c r="B6467" s="325"/>
      <c r="J6467" s="4"/>
      <c r="K6467" s="173"/>
    </row>
    <row r="6468" spans="1:11" x14ac:dyDescent="0.2">
      <c r="A6468" s="140"/>
      <c r="B6468" s="325"/>
      <c r="J6468" s="4"/>
      <c r="K6468" s="173"/>
    </row>
    <row r="6469" spans="1:11" x14ac:dyDescent="0.2">
      <c r="A6469" s="140"/>
      <c r="B6469" s="325"/>
      <c r="J6469" s="4"/>
      <c r="K6469" s="173"/>
    </row>
    <row r="6470" spans="1:11" x14ac:dyDescent="0.2">
      <c r="A6470" s="140"/>
      <c r="B6470" s="325"/>
      <c r="J6470" s="4"/>
      <c r="K6470" s="173"/>
    </row>
    <row r="6471" spans="1:11" x14ac:dyDescent="0.2">
      <c r="A6471" s="140"/>
      <c r="B6471" s="325"/>
      <c r="J6471" s="4"/>
      <c r="K6471" s="173"/>
    </row>
    <row r="6472" spans="1:11" x14ac:dyDescent="0.2">
      <c r="A6472" s="140"/>
      <c r="B6472" s="325"/>
      <c r="J6472" s="4"/>
      <c r="K6472" s="173"/>
    </row>
    <row r="6473" spans="1:11" x14ac:dyDescent="0.2">
      <c r="A6473" s="140"/>
      <c r="B6473" s="325"/>
      <c r="J6473" s="4"/>
      <c r="K6473" s="173"/>
    </row>
    <row r="6474" spans="1:11" x14ac:dyDescent="0.2">
      <c r="A6474" s="140"/>
      <c r="B6474" s="325"/>
      <c r="J6474" s="4"/>
      <c r="K6474" s="173"/>
    </row>
    <row r="6475" spans="1:11" x14ac:dyDescent="0.2">
      <c r="A6475" s="140"/>
      <c r="B6475" s="325"/>
      <c r="J6475" s="4"/>
      <c r="K6475" s="173"/>
    </row>
    <row r="6476" spans="1:11" x14ac:dyDescent="0.2">
      <c r="A6476" s="140"/>
      <c r="B6476" s="325"/>
      <c r="J6476" s="4"/>
      <c r="K6476" s="173"/>
    </row>
    <row r="6477" spans="1:11" x14ac:dyDescent="0.2">
      <c r="A6477" s="140"/>
      <c r="B6477" s="325"/>
      <c r="J6477" s="4"/>
      <c r="K6477" s="173"/>
    </row>
    <row r="6478" spans="1:11" x14ac:dyDescent="0.2">
      <c r="A6478" s="140"/>
      <c r="B6478" s="325"/>
      <c r="J6478" s="4"/>
      <c r="K6478" s="173"/>
    </row>
    <row r="6479" spans="1:11" x14ac:dyDescent="0.2">
      <c r="A6479" s="140"/>
      <c r="B6479" s="325"/>
      <c r="J6479" s="4"/>
      <c r="K6479" s="173"/>
    </row>
    <row r="6480" spans="1:11" x14ac:dyDescent="0.2">
      <c r="A6480" s="140"/>
      <c r="B6480" s="325"/>
      <c r="J6480" s="4"/>
      <c r="K6480" s="173"/>
    </row>
    <row r="6481" spans="1:11" x14ac:dyDescent="0.2">
      <c r="A6481" s="140"/>
      <c r="B6481" s="325"/>
      <c r="J6481" s="4"/>
      <c r="K6481" s="173"/>
    </row>
    <row r="6482" spans="1:11" x14ac:dyDescent="0.2">
      <c r="A6482" s="140"/>
      <c r="B6482" s="325"/>
      <c r="J6482" s="4"/>
      <c r="K6482" s="173"/>
    </row>
    <row r="6483" spans="1:11" x14ac:dyDescent="0.2">
      <c r="A6483" s="140"/>
      <c r="B6483" s="325"/>
      <c r="J6483" s="4"/>
      <c r="K6483" s="173"/>
    </row>
    <row r="6484" spans="1:11" x14ac:dyDescent="0.2">
      <c r="A6484" s="140"/>
      <c r="B6484" s="325"/>
      <c r="J6484" s="4"/>
      <c r="K6484" s="173"/>
    </row>
    <row r="6485" spans="1:11" x14ac:dyDescent="0.2">
      <c r="A6485" s="140"/>
      <c r="B6485" s="325"/>
      <c r="J6485" s="4"/>
      <c r="K6485" s="173"/>
    </row>
    <row r="6486" spans="1:11" x14ac:dyDescent="0.2">
      <c r="A6486" s="140"/>
      <c r="B6486" s="325"/>
      <c r="J6486" s="4"/>
      <c r="K6486" s="173"/>
    </row>
    <row r="6487" spans="1:11" x14ac:dyDescent="0.2">
      <c r="A6487" s="140"/>
      <c r="B6487" s="325"/>
      <c r="J6487" s="4"/>
      <c r="K6487" s="173"/>
    </row>
    <row r="6488" spans="1:11" x14ac:dyDescent="0.2">
      <c r="A6488" s="140"/>
      <c r="B6488" s="325"/>
      <c r="J6488" s="4"/>
      <c r="K6488" s="173"/>
    </row>
    <row r="6489" spans="1:11" x14ac:dyDescent="0.2">
      <c r="A6489" s="140"/>
      <c r="B6489" s="325"/>
      <c r="J6489" s="4"/>
      <c r="K6489" s="173"/>
    </row>
    <row r="6490" spans="1:11" x14ac:dyDescent="0.2">
      <c r="A6490" s="140"/>
      <c r="B6490" s="325"/>
      <c r="J6490" s="4"/>
      <c r="K6490" s="173"/>
    </row>
    <row r="6491" spans="1:11" x14ac:dyDescent="0.2">
      <c r="A6491" s="140"/>
      <c r="B6491" s="325"/>
      <c r="J6491" s="4"/>
      <c r="K6491" s="173"/>
    </row>
    <row r="6492" spans="1:11" x14ac:dyDescent="0.2">
      <c r="A6492" s="140"/>
      <c r="B6492" s="325"/>
      <c r="J6492" s="4"/>
      <c r="K6492" s="173"/>
    </row>
    <row r="6493" spans="1:11" x14ac:dyDescent="0.2">
      <c r="A6493" s="140"/>
      <c r="B6493" s="325"/>
      <c r="J6493" s="4"/>
      <c r="K6493" s="173"/>
    </row>
    <row r="6494" spans="1:11" x14ac:dyDescent="0.2">
      <c r="A6494" s="140"/>
      <c r="B6494" s="325"/>
      <c r="J6494" s="4"/>
      <c r="K6494" s="173"/>
    </row>
    <row r="6495" spans="1:11" x14ac:dyDescent="0.2">
      <c r="A6495" s="140"/>
      <c r="B6495" s="325"/>
      <c r="J6495" s="4"/>
      <c r="K6495" s="173"/>
    </row>
    <row r="6496" spans="1:11" x14ac:dyDescent="0.2">
      <c r="A6496" s="140"/>
      <c r="B6496" s="325"/>
      <c r="J6496" s="4"/>
      <c r="K6496" s="173"/>
    </row>
    <row r="6497" spans="1:11" x14ac:dyDescent="0.2">
      <c r="A6497" s="140"/>
      <c r="B6497" s="325"/>
      <c r="J6497" s="4"/>
      <c r="K6497" s="173"/>
    </row>
    <row r="6498" spans="1:11" x14ac:dyDescent="0.2">
      <c r="A6498" s="140"/>
      <c r="B6498" s="325"/>
      <c r="J6498" s="4"/>
      <c r="K6498" s="173"/>
    </row>
    <row r="6499" spans="1:11" x14ac:dyDescent="0.2">
      <c r="A6499" s="140"/>
      <c r="B6499" s="325"/>
      <c r="J6499" s="4"/>
      <c r="K6499" s="173"/>
    </row>
    <row r="6500" spans="1:11" x14ac:dyDescent="0.2">
      <c r="A6500" s="140"/>
      <c r="B6500" s="325"/>
      <c r="J6500" s="4"/>
      <c r="K6500" s="173"/>
    </row>
    <row r="6501" spans="1:11" x14ac:dyDescent="0.2">
      <c r="A6501" s="140"/>
      <c r="B6501" s="325"/>
      <c r="J6501" s="4"/>
      <c r="K6501" s="173"/>
    </row>
    <row r="6502" spans="1:11" x14ac:dyDescent="0.2">
      <c r="A6502" s="140"/>
      <c r="B6502" s="325"/>
      <c r="J6502" s="4"/>
      <c r="K6502" s="173"/>
    </row>
    <row r="6503" spans="1:11" x14ac:dyDescent="0.2">
      <c r="A6503" s="140"/>
      <c r="B6503" s="325"/>
      <c r="J6503" s="4"/>
      <c r="K6503" s="173"/>
    </row>
    <row r="6504" spans="1:11" x14ac:dyDescent="0.2">
      <c r="A6504" s="140"/>
      <c r="B6504" s="325"/>
      <c r="J6504" s="4"/>
      <c r="K6504" s="173"/>
    </row>
    <row r="6505" spans="1:11" x14ac:dyDescent="0.2">
      <c r="A6505" s="140"/>
      <c r="B6505" s="325"/>
      <c r="J6505" s="4"/>
      <c r="K6505" s="173"/>
    </row>
    <row r="6506" spans="1:11" x14ac:dyDescent="0.2">
      <c r="A6506" s="140"/>
      <c r="B6506" s="325"/>
      <c r="J6506" s="4"/>
      <c r="K6506" s="173"/>
    </row>
    <row r="6507" spans="1:11" x14ac:dyDescent="0.2">
      <c r="A6507" s="140"/>
      <c r="B6507" s="325"/>
      <c r="J6507" s="4"/>
      <c r="K6507" s="173"/>
    </row>
    <row r="6508" spans="1:11" x14ac:dyDescent="0.2">
      <c r="A6508" s="140"/>
      <c r="B6508" s="325"/>
      <c r="J6508" s="4"/>
      <c r="K6508" s="173"/>
    </row>
    <row r="6509" spans="1:11" x14ac:dyDescent="0.2">
      <c r="A6509" s="140"/>
      <c r="B6509" s="325"/>
      <c r="J6509" s="4"/>
      <c r="K6509" s="173"/>
    </row>
    <row r="6510" spans="1:11" x14ac:dyDescent="0.2">
      <c r="A6510" s="140"/>
      <c r="B6510" s="325"/>
      <c r="J6510" s="4"/>
      <c r="K6510" s="173"/>
    </row>
    <row r="6511" spans="1:11" x14ac:dyDescent="0.2">
      <c r="A6511" s="140"/>
      <c r="B6511" s="325"/>
      <c r="J6511" s="4"/>
      <c r="K6511" s="173"/>
    </row>
    <row r="6512" spans="1:11" x14ac:dyDescent="0.2">
      <c r="A6512" s="140"/>
      <c r="B6512" s="325"/>
      <c r="J6512" s="4"/>
      <c r="K6512" s="173"/>
    </row>
    <row r="6513" spans="1:11" x14ac:dyDescent="0.2">
      <c r="A6513" s="140"/>
      <c r="B6513" s="325"/>
      <c r="J6513" s="4"/>
      <c r="K6513" s="173"/>
    </row>
    <row r="6514" spans="1:11" x14ac:dyDescent="0.2">
      <c r="A6514" s="140"/>
      <c r="B6514" s="325"/>
      <c r="J6514" s="4"/>
      <c r="K6514" s="173"/>
    </row>
    <row r="6515" spans="1:11" x14ac:dyDescent="0.2">
      <c r="A6515" s="140"/>
      <c r="B6515" s="325"/>
      <c r="J6515" s="4"/>
      <c r="K6515" s="173"/>
    </row>
    <row r="6516" spans="1:11" x14ac:dyDescent="0.2">
      <c r="A6516" s="140"/>
      <c r="B6516" s="325"/>
      <c r="J6516" s="4"/>
      <c r="K6516" s="173"/>
    </row>
    <row r="6517" spans="1:11" x14ac:dyDescent="0.2">
      <c r="A6517" s="140"/>
      <c r="B6517" s="325"/>
      <c r="J6517" s="4"/>
      <c r="K6517" s="173"/>
    </row>
    <row r="6518" spans="1:11" x14ac:dyDescent="0.2">
      <c r="A6518" s="140"/>
      <c r="B6518" s="325"/>
      <c r="J6518" s="4"/>
      <c r="K6518" s="173"/>
    </row>
    <row r="6519" spans="1:11" x14ac:dyDescent="0.2">
      <c r="A6519" s="140"/>
      <c r="B6519" s="325"/>
      <c r="J6519" s="4"/>
      <c r="K6519" s="173"/>
    </row>
    <row r="6520" spans="1:11" x14ac:dyDescent="0.2">
      <c r="A6520" s="140"/>
      <c r="B6520" s="325"/>
      <c r="J6520" s="4"/>
      <c r="K6520" s="173"/>
    </row>
    <row r="6521" spans="1:11" x14ac:dyDescent="0.2">
      <c r="A6521" s="140"/>
      <c r="B6521" s="325"/>
      <c r="J6521" s="4"/>
      <c r="K6521" s="173"/>
    </row>
    <row r="6522" spans="1:11" x14ac:dyDescent="0.2">
      <c r="A6522" s="140"/>
      <c r="B6522" s="325"/>
      <c r="J6522" s="4"/>
      <c r="K6522" s="173"/>
    </row>
    <row r="6523" spans="1:11" x14ac:dyDescent="0.2">
      <c r="A6523" s="140"/>
      <c r="B6523" s="325"/>
      <c r="J6523" s="4"/>
      <c r="K6523" s="173"/>
    </row>
    <row r="6524" spans="1:11" x14ac:dyDescent="0.2">
      <c r="A6524" s="140"/>
      <c r="B6524" s="325"/>
      <c r="J6524" s="4"/>
      <c r="K6524" s="173"/>
    </row>
    <row r="6525" spans="1:11" x14ac:dyDescent="0.2">
      <c r="A6525" s="140"/>
      <c r="B6525" s="325"/>
      <c r="J6525" s="4"/>
      <c r="K6525" s="173"/>
    </row>
    <row r="6526" spans="1:11" x14ac:dyDescent="0.2">
      <c r="A6526" s="140"/>
      <c r="B6526" s="325"/>
      <c r="J6526" s="4"/>
      <c r="K6526" s="173"/>
    </row>
    <row r="6527" spans="1:11" x14ac:dyDescent="0.2">
      <c r="A6527" s="140"/>
      <c r="B6527" s="325"/>
      <c r="J6527" s="4"/>
      <c r="K6527" s="173"/>
    </row>
    <row r="6528" spans="1:11" x14ac:dyDescent="0.2">
      <c r="A6528" s="140"/>
      <c r="B6528" s="325"/>
      <c r="J6528" s="4"/>
      <c r="K6528" s="173"/>
    </row>
    <row r="6529" spans="1:11" x14ac:dyDescent="0.2">
      <c r="A6529" s="140"/>
      <c r="B6529" s="325"/>
      <c r="J6529" s="4"/>
      <c r="K6529" s="173"/>
    </row>
    <row r="6530" spans="1:11" x14ac:dyDescent="0.2">
      <c r="A6530" s="140"/>
      <c r="B6530" s="325"/>
      <c r="J6530" s="4"/>
      <c r="K6530" s="173"/>
    </row>
    <row r="6531" spans="1:11" x14ac:dyDescent="0.2">
      <c r="A6531" s="140"/>
      <c r="B6531" s="325"/>
      <c r="J6531" s="4"/>
      <c r="K6531" s="173"/>
    </row>
    <row r="6532" spans="1:11" x14ac:dyDescent="0.2">
      <c r="A6532" s="140"/>
      <c r="B6532" s="325"/>
      <c r="J6532" s="4"/>
      <c r="K6532" s="173"/>
    </row>
    <row r="6533" spans="1:11" x14ac:dyDescent="0.2">
      <c r="A6533" s="140"/>
      <c r="B6533" s="325"/>
      <c r="J6533" s="4"/>
      <c r="K6533" s="173"/>
    </row>
    <row r="6534" spans="1:11" x14ac:dyDescent="0.2">
      <c r="A6534" s="140"/>
      <c r="B6534" s="325"/>
      <c r="J6534" s="4"/>
      <c r="K6534" s="173"/>
    </row>
    <row r="6535" spans="1:11" x14ac:dyDescent="0.2">
      <c r="A6535" s="140"/>
      <c r="B6535" s="325"/>
      <c r="J6535" s="4"/>
      <c r="K6535" s="173"/>
    </row>
    <row r="6536" spans="1:11" x14ac:dyDescent="0.2">
      <c r="A6536" s="140"/>
      <c r="B6536" s="325"/>
      <c r="J6536" s="4"/>
      <c r="K6536" s="173"/>
    </row>
    <row r="6537" spans="1:11" x14ac:dyDescent="0.2">
      <c r="A6537" s="140"/>
      <c r="B6537" s="325"/>
      <c r="J6537" s="4"/>
      <c r="K6537" s="173"/>
    </row>
    <row r="6538" spans="1:11" x14ac:dyDescent="0.2">
      <c r="A6538" s="140"/>
      <c r="B6538" s="325"/>
      <c r="J6538" s="4"/>
      <c r="K6538" s="173"/>
    </row>
    <row r="6539" spans="1:11" x14ac:dyDescent="0.2">
      <c r="A6539" s="140"/>
      <c r="B6539" s="325"/>
      <c r="J6539" s="4"/>
      <c r="K6539" s="173"/>
    </row>
    <row r="6540" spans="1:11" x14ac:dyDescent="0.2">
      <c r="A6540" s="140"/>
      <c r="B6540" s="325"/>
      <c r="J6540" s="4"/>
      <c r="K6540" s="173"/>
    </row>
    <row r="6541" spans="1:11" x14ac:dyDescent="0.2">
      <c r="A6541" s="140"/>
      <c r="B6541" s="325"/>
      <c r="J6541" s="4"/>
      <c r="K6541" s="173"/>
    </row>
    <row r="6542" spans="1:11" x14ac:dyDescent="0.2">
      <c r="A6542" s="140"/>
      <c r="B6542" s="325"/>
      <c r="J6542" s="4"/>
      <c r="K6542" s="173"/>
    </row>
    <row r="6543" spans="1:11" x14ac:dyDescent="0.2">
      <c r="A6543" s="140"/>
      <c r="B6543" s="325"/>
      <c r="J6543" s="4"/>
      <c r="K6543" s="173"/>
    </row>
    <row r="6544" spans="1:11" x14ac:dyDescent="0.2">
      <c r="A6544" s="140"/>
      <c r="B6544" s="325"/>
      <c r="J6544" s="4"/>
      <c r="K6544" s="173"/>
    </row>
    <row r="6545" spans="1:11" x14ac:dyDescent="0.2">
      <c r="A6545" s="140"/>
      <c r="B6545" s="325"/>
      <c r="J6545" s="4"/>
      <c r="K6545" s="173"/>
    </row>
    <row r="6546" spans="1:11" x14ac:dyDescent="0.2">
      <c r="A6546" s="140"/>
      <c r="B6546" s="325"/>
      <c r="J6546" s="4"/>
      <c r="K6546" s="173"/>
    </row>
    <row r="6547" spans="1:11" x14ac:dyDescent="0.2">
      <c r="A6547" s="140"/>
      <c r="B6547" s="325"/>
      <c r="J6547" s="4"/>
      <c r="K6547" s="173"/>
    </row>
    <row r="6548" spans="1:11" x14ac:dyDescent="0.2">
      <c r="A6548" s="140"/>
      <c r="B6548" s="325"/>
      <c r="J6548" s="4"/>
      <c r="K6548" s="173"/>
    </row>
    <row r="6549" spans="1:11" x14ac:dyDescent="0.2">
      <c r="A6549" s="140"/>
      <c r="B6549" s="325"/>
      <c r="J6549" s="4"/>
      <c r="K6549" s="173"/>
    </row>
    <row r="6550" spans="1:11" x14ac:dyDescent="0.2">
      <c r="A6550" s="140"/>
      <c r="B6550" s="325"/>
      <c r="J6550" s="4"/>
      <c r="K6550" s="173"/>
    </row>
    <row r="6551" spans="1:11" x14ac:dyDescent="0.2">
      <c r="A6551" s="140"/>
      <c r="B6551" s="325"/>
      <c r="J6551" s="4"/>
      <c r="K6551" s="173"/>
    </row>
    <row r="6552" spans="1:11" x14ac:dyDescent="0.2">
      <c r="A6552" s="140"/>
      <c r="B6552" s="325"/>
      <c r="J6552" s="4"/>
      <c r="K6552" s="173"/>
    </row>
    <row r="6553" spans="1:11" x14ac:dyDescent="0.2">
      <c r="A6553" s="140"/>
      <c r="B6553" s="325"/>
      <c r="J6553" s="4"/>
      <c r="K6553" s="173"/>
    </row>
    <row r="6554" spans="1:11" x14ac:dyDescent="0.2">
      <c r="A6554" s="140"/>
      <c r="B6554" s="325"/>
      <c r="J6554" s="4"/>
      <c r="K6554" s="173"/>
    </row>
    <row r="6555" spans="1:11" x14ac:dyDescent="0.2">
      <c r="A6555" s="140"/>
      <c r="B6555" s="325"/>
      <c r="J6555" s="4"/>
      <c r="K6555" s="173"/>
    </row>
    <row r="6556" spans="1:11" x14ac:dyDescent="0.2">
      <c r="A6556" s="140"/>
      <c r="B6556" s="325"/>
      <c r="J6556" s="4"/>
      <c r="K6556" s="173"/>
    </row>
    <row r="6557" spans="1:11" x14ac:dyDescent="0.2">
      <c r="A6557" s="140"/>
      <c r="B6557" s="325"/>
      <c r="J6557" s="4"/>
      <c r="K6557" s="173"/>
    </row>
    <row r="6558" spans="1:11" x14ac:dyDescent="0.2">
      <c r="A6558" s="140"/>
      <c r="B6558" s="325"/>
      <c r="J6558" s="4"/>
      <c r="K6558" s="173"/>
    </row>
    <row r="6559" spans="1:11" x14ac:dyDescent="0.2">
      <c r="A6559" s="140"/>
      <c r="B6559" s="325"/>
      <c r="J6559" s="4"/>
      <c r="K6559" s="173"/>
    </row>
    <row r="6560" spans="1:11" x14ac:dyDescent="0.2">
      <c r="A6560" s="140"/>
      <c r="B6560" s="325"/>
      <c r="J6560" s="4"/>
      <c r="K6560" s="173"/>
    </row>
    <row r="6561" spans="1:11" x14ac:dyDescent="0.2">
      <c r="A6561" s="140"/>
      <c r="B6561" s="325"/>
      <c r="J6561" s="4"/>
      <c r="K6561" s="173"/>
    </row>
    <row r="6562" spans="1:11" x14ac:dyDescent="0.2">
      <c r="A6562" s="140"/>
      <c r="B6562" s="325"/>
      <c r="J6562" s="4"/>
      <c r="K6562" s="173"/>
    </row>
    <row r="6563" spans="1:11" x14ac:dyDescent="0.2">
      <c r="A6563" s="140"/>
      <c r="B6563" s="325"/>
      <c r="J6563" s="4"/>
      <c r="K6563" s="173"/>
    </row>
    <row r="6564" spans="1:11" x14ac:dyDescent="0.2">
      <c r="A6564" s="140"/>
      <c r="B6564" s="325"/>
      <c r="J6564" s="4"/>
      <c r="K6564" s="173"/>
    </row>
    <row r="6565" spans="1:11" x14ac:dyDescent="0.2">
      <c r="A6565" s="140"/>
      <c r="B6565" s="325"/>
      <c r="J6565" s="4"/>
      <c r="K6565" s="173"/>
    </row>
    <row r="6566" spans="1:11" x14ac:dyDescent="0.2">
      <c r="A6566" s="140"/>
      <c r="B6566" s="325"/>
      <c r="J6566" s="4"/>
      <c r="K6566" s="173"/>
    </row>
    <row r="6567" spans="1:11" x14ac:dyDescent="0.2">
      <c r="A6567" s="140"/>
      <c r="B6567" s="325"/>
      <c r="J6567" s="4"/>
      <c r="K6567" s="173"/>
    </row>
    <row r="6568" spans="1:11" x14ac:dyDescent="0.2">
      <c r="A6568" s="140"/>
      <c r="B6568" s="325"/>
      <c r="J6568" s="4"/>
      <c r="K6568" s="173"/>
    </row>
    <row r="6569" spans="1:11" x14ac:dyDescent="0.2">
      <c r="A6569" s="140"/>
      <c r="B6569" s="325"/>
      <c r="J6569" s="4"/>
      <c r="K6569" s="173"/>
    </row>
    <row r="6570" spans="1:11" x14ac:dyDescent="0.2">
      <c r="A6570" s="140"/>
      <c r="B6570" s="325"/>
      <c r="J6570" s="4"/>
      <c r="K6570" s="173"/>
    </row>
    <row r="6571" spans="1:11" x14ac:dyDescent="0.2">
      <c r="A6571" s="140"/>
      <c r="B6571" s="325"/>
      <c r="J6571" s="4"/>
      <c r="K6571" s="173"/>
    </row>
    <row r="6572" spans="1:11" x14ac:dyDescent="0.2">
      <c r="A6572" s="140"/>
      <c r="B6572" s="325"/>
      <c r="J6572" s="4"/>
      <c r="K6572" s="173"/>
    </row>
    <row r="6573" spans="1:11" x14ac:dyDescent="0.2">
      <c r="A6573" s="140"/>
      <c r="B6573" s="325"/>
      <c r="J6573" s="4"/>
      <c r="K6573" s="173"/>
    </row>
    <row r="6574" spans="1:11" x14ac:dyDescent="0.2">
      <c r="A6574" s="140"/>
      <c r="B6574" s="325"/>
      <c r="J6574" s="4"/>
      <c r="K6574" s="173"/>
    </row>
    <row r="6575" spans="1:11" x14ac:dyDescent="0.2">
      <c r="A6575" s="140"/>
      <c r="B6575" s="325"/>
      <c r="J6575" s="4"/>
      <c r="K6575" s="173"/>
    </row>
    <row r="6576" spans="1:11" x14ac:dyDescent="0.2">
      <c r="A6576" s="140"/>
      <c r="B6576" s="325"/>
      <c r="J6576" s="4"/>
      <c r="K6576" s="173"/>
    </row>
    <row r="6577" spans="1:11" x14ac:dyDescent="0.2">
      <c r="A6577" s="140"/>
      <c r="B6577" s="325"/>
      <c r="J6577" s="4"/>
      <c r="K6577" s="173"/>
    </row>
    <row r="6578" spans="1:11" x14ac:dyDescent="0.2">
      <c r="A6578" s="140"/>
      <c r="B6578" s="325"/>
      <c r="J6578" s="4"/>
      <c r="K6578" s="173"/>
    </row>
    <row r="6579" spans="1:11" x14ac:dyDescent="0.2">
      <c r="A6579" s="140"/>
      <c r="B6579" s="325"/>
      <c r="J6579" s="4"/>
      <c r="K6579" s="173"/>
    </row>
    <row r="6580" spans="1:11" x14ac:dyDescent="0.2">
      <c r="A6580" s="140"/>
      <c r="B6580" s="325"/>
      <c r="J6580" s="4"/>
      <c r="K6580" s="173"/>
    </row>
    <row r="6581" spans="1:11" x14ac:dyDescent="0.2">
      <c r="A6581" s="140"/>
      <c r="B6581" s="325"/>
      <c r="J6581" s="4"/>
      <c r="K6581" s="173"/>
    </row>
    <row r="6582" spans="1:11" x14ac:dyDescent="0.2">
      <c r="A6582" s="140"/>
      <c r="B6582" s="325"/>
      <c r="J6582" s="4"/>
      <c r="K6582" s="173"/>
    </row>
    <row r="6583" spans="1:11" x14ac:dyDescent="0.2">
      <c r="A6583" s="140"/>
      <c r="B6583" s="325"/>
      <c r="J6583" s="4"/>
      <c r="K6583" s="173"/>
    </row>
    <row r="6584" spans="1:11" x14ac:dyDescent="0.2">
      <c r="A6584" s="140"/>
      <c r="B6584" s="325"/>
      <c r="J6584" s="4"/>
      <c r="K6584" s="173"/>
    </row>
    <row r="6585" spans="1:11" x14ac:dyDescent="0.2">
      <c r="A6585" s="140"/>
      <c r="B6585" s="325"/>
      <c r="J6585" s="4"/>
      <c r="K6585" s="173"/>
    </row>
    <row r="6586" spans="1:11" x14ac:dyDescent="0.2">
      <c r="A6586" s="140"/>
      <c r="B6586" s="325"/>
      <c r="J6586" s="4"/>
      <c r="K6586" s="173"/>
    </row>
    <row r="6587" spans="1:11" x14ac:dyDescent="0.2">
      <c r="A6587" s="140"/>
      <c r="B6587" s="325"/>
      <c r="J6587" s="4"/>
      <c r="K6587" s="173"/>
    </row>
    <row r="6588" spans="1:11" x14ac:dyDescent="0.2">
      <c r="A6588" s="140"/>
      <c r="B6588" s="325"/>
      <c r="J6588" s="4"/>
      <c r="K6588" s="173"/>
    </row>
    <row r="6589" spans="1:11" x14ac:dyDescent="0.2">
      <c r="A6589" s="140"/>
      <c r="B6589" s="325"/>
      <c r="J6589" s="4"/>
      <c r="K6589" s="173"/>
    </row>
    <row r="6590" spans="1:11" x14ac:dyDescent="0.2">
      <c r="A6590" s="140"/>
      <c r="B6590" s="325"/>
      <c r="J6590" s="4"/>
      <c r="K6590" s="173"/>
    </row>
    <row r="6591" spans="1:11" x14ac:dyDescent="0.2">
      <c r="A6591" s="140"/>
      <c r="B6591" s="325"/>
      <c r="J6591" s="4"/>
      <c r="K6591" s="173"/>
    </row>
    <row r="6592" spans="1:11" x14ac:dyDescent="0.2">
      <c r="A6592" s="140"/>
      <c r="B6592" s="325"/>
      <c r="J6592" s="4"/>
      <c r="K6592" s="173"/>
    </row>
    <row r="6593" spans="1:11" x14ac:dyDescent="0.2">
      <c r="A6593" s="140"/>
      <c r="B6593" s="325"/>
      <c r="J6593" s="4"/>
      <c r="K6593" s="173"/>
    </row>
    <row r="6594" spans="1:11" x14ac:dyDescent="0.2">
      <c r="A6594" s="140"/>
      <c r="B6594" s="325"/>
      <c r="J6594" s="4"/>
      <c r="K6594" s="173"/>
    </row>
    <row r="6595" spans="1:11" x14ac:dyDescent="0.2">
      <c r="A6595" s="140"/>
      <c r="B6595" s="325"/>
      <c r="J6595" s="4"/>
      <c r="K6595" s="173"/>
    </row>
    <row r="6596" spans="1:11" x14ac:dyDescent="0.2">
      <c r="A6596" s="140"/>
      <c r="B6596" s="325"/>
      <c r="J6596" s="4"/>
      <c r="K6596" s="173"/>
    </row>
    <row r="6597" spans="1:11" x14ac:dyDescent="0.2">
      <c r="A6597" s="140"/>
      <c r="B6597" s="325"/>
      <c r="J6597" s="4"/>
      <c r="K6597" s="173"/>
    </row>
    <row r="6598" spans="1:11" x14ac:dyDescent="0.2">
      <c r="A6598" s="140"/>
      <c r="B6598" s="325"/>
      <c r="J6598" s="4"/>
      <c r="K6598" s="173"/>
    </row>
    <row r="6599" spans="1:11" x14ac:dyDescent="0.2">
      <c r="A6599" s="140"/>
      <c r="B6599" s="325"/>
      <c r="J6599" s="4"/>
      <c r="K6599" s="173"/>
    </row>
    <row r="6600" spans="1:11" x14ac:dyDescent="0.2">
      <c r="A6600" s="140"/>
      <c r="B6600" s="325"/>
      <c r="J6600" s="4"/>
      <c r="K6600" s="173"/>
    </row>
    <row r="6601" spans="1:11" x14ac:dyDescent="0.2">
      <c r="A6601" s="140"/>
      <c r="B6601" s="325"/>
      <c r="J6601" s="4"/>
      <c r="K6601" s="173"/>
    </row>
    <row r="6602" spans="1:11" x14ac:dyDescent="0.2">
      <c r="A6602" s="140"/>
      <c r="B6602" s="325"/>
      <c r="J6602" s="4"/>
      <c r="K6602" s="173"/>
    </row>
    <row r="6603" spans="1:11" x14ac:dyDescent="0.2">
      <c r="A6603" s="140"/>
      <c r="B6603" s="325"/>
      <c r="J6603" s="4"/>
      <c r="K6603" s="173"/>
    </row>
    <row r="6604" spans="1:11" x14ac:dyDescent="0.2">
      <c r="A6604" s="140"/>
      <c r="B6604" s="325"/>
      <c r="J6604" s="4"/>
      <c r="K6604" s="173"/>
    </row>
    <row r="6605" spans="1:11" x14ac:dyDescent="0.2">
      <c r="A6605" s="140"/>
      <c r="B6605" s="325"/>
      <c r="J6605" s="4"/>
      <c r="K6605" s="173"/>
    </row>
    <row r="6606" spans="1:11" x14ac:dyDescent="0.2">
      <c r="A6606" s="140"/>
      <c r="B6606" s="325"/>
      <c r="J6606" s="4"/>
      <c r="K6606" s="173"/>
    </row>
    <row r="6607" spans="1:11" x14ac:dyDescent="0.2">
      <c r="A6607" s="140"/>
      <c r="B6607" s="325"/>
      <c r="J6607" s="4"/>
      <c r="K6607" s="173"/>
    </row>
    <row r="6608" spans="1:11" x14ac:dyDescent="0.2">
      <c r="A6608" s="140"/>
      <c r="B6608" s="325"/>
      <c r="J6608" s="4"/>
      <c r="K6608" s="173"/>
    </row>
    <row r="6609" spans="1:11" x14ac:dyDescent="0.2">
      <c r="A6609" s="140"/>
      <c r="B6609" s="325"/>
      <c r="J6609" s="4"/>
      <c r="K6609" s="173"/>
    </row>
    <row r="6610" spans="1:11" x14ac:dyDescent="0.2">
      <c r="A6610" s="140"/>
      <c r="B6610" s="325"/>
      <c r="J6610" s="4"/>
      <c r="K6610" s="173"/>
    </row>
    <row r="6611" spans="1:11" x14ac:dyDescent="0.2">
      <c r="A6611" s="140"/>
      <c r="B6611" s="325"/>
      <c r="J6611" s="4"/>
      <c r="K6611" s="173"/>
    </row>
    <row r="6612" spans="1:11" x14ac:dyDescent="0.2">
      <c r="A6612" s="140"/>
      <c r="B6612" s="325"/>
      <c r="J6612" s="4"/>
      <c r="K6612" s="173"/>
    </row>
    <row r="6613" spans="1:11" x14ac:dyDescent="0.2">
      <c r="A6613" s="140"/>
      <c r="B6613" s="325"/>
      <c r="J6613" s="4"/>
      <c r="K6613" s="173"/>
    </row>
    <row r="6614" spans="1:11" x14ac:dyDescent="0.2">
      <c r="A6614" s="140"/>
      <c r="B6614" s="325"/>
      <c r="J6614" s="4"/>
      <c r="K6614" s="173"/>
    </row>
    <row r="6615" spans="1:11" x14ac:dyDescent="0.2">
      <c r="A6615" s="140"/>
      <c r="B6615" s="325"/>
      <c r="J6615" s="4"/>
      <c r="K6615" s="173"/>
    </row>
    <row r="6616" spans="1:11" x14ac:dyDescent="0.2">
      <c r="A6616" s="140"/>
      <c r="B6616" s="325"/>
      <c r="J6616" s="4"/>
      <c r="K6616" s="173"/>
    </row>
    <row r="6617" spans="1:11" x14ac:dyDescent="0.2">
      <c r="A6617" s="140"/>
      <c r="B6617" s="325"/>
      <c r="J6617" s="4"/>
      <c r="K6617" s="173"/>
    </row>
    <row r="6618" spans="1:11" x14ac:dyDescent="0.2">
      <c r="A6618" s="140"/>
      <c r="B6618" s="325"/>
      <c r="J6618" s="4"/>
      <c r="K6618" s="173"/>
    </row>
    <row r="6619" spans="1:11" x14ac:dyDescent="0.2">
      <c r="A6619" s="140"/>
      <c r="B6619" s="325"/>
      <c r="J6619" s="4"/>
      <c r="K6619" s="173"/>
    </row>
    <row r="6620" spans="1:11" x14ac:dyDescent="0.2">
      <c r="A6620" s="140"/>
      <c r="B6620" s="325"/>
      <c r="J6620" s="4"/>
      <c r="K6620" s="173"/>
    </row>
    <row r="6621" spans="1:11" x14ac:dyDescent="0.2">
      <c r="A6621" s="140"/>
      <c r="B6621" s="325"/>
      <c r="J6621" s="4"/>
      <c r="K6621" s="173"/>
    </row>
    <row r="6622" spans="1:11" x14ac:dyDescent="0.2">
      <c r="A6622" s="140"/>
      <c r="B6622" s="325"/>
      <c r="J6622" s="4"/>
      <c r="K6622" s="173"/>
    </row>
    <row r="6623" spans="1:11" x14ac:dyDescent="0.2">
      <c r="A6623" s="140"/>
      <c r="B6623" s="325"/>
      <c r="J6623" s="4"/>
      <c r="K6623" s="173"/>
    </row>
    <row r="6624" spans="1:11" x14ac:dyDescent="0.2">
      <c r="A6624" s="140"/>
      <c r="B6624" s="325"/>
      <c r="J6624" s="4"/>
      <c r="K6624" s="173"/>
    </row>
    <row r="6625" spans="1:11" x14ac:dyDescent="0.2">
      <c r="A6625" s="140"/>
      <c r="B6625" s="325"/>
      <c r="J6625" s="4"/>
      <c r="K6625" s="173"/>
    </row>
    <row r="6626" spans="1:11" x14ac:dyDescent="0.2">
      <c r="A6626" s="140"/>
      <c r="B6626" s="325"/>
      <c r="J6626" s="4"/>
      <c r="K6626" s="173"/>
    </row>
    <row r="6627" spans="1:11" x14ac:dyDescent="0.2">
      <c r="A6627" s="140"/>
      <c r="B6627" s="325"/>
      <c r="J6627" s="4"/>
      <c r="K6627" s="173"/>
    </row>
    <row r="6628" spans="1:11" x14ac:dyDescent="0.2">
      <c r="A6628" s="140"/>
      <c r="B6628" s="325"/>
      <c r="J6628" s="4"/>
      <c r="K6628" s="173"/>
    </row>
    <row r="6629" spans="1:11" x14ac:dyDescent="0.2">
      <c r="A6629" s="140"/>
      <c r="B6629" s="325"/>
      <c r="J6629" s="4"/>
      <c r="K6629" s="173"/>
    </row>
    <row r="6630" spans="1:11" x14ac:dyDescent="0.2">
      <c r="A6630" s="140"/>
      <c r="B6630" s="325"/>
      <c r="J6630" s="4"/>
      <c r="K6630" s="173"/>
    </row>
    <row r="6631" spans="1:11" x14ac:dyDescent="0.2">
      <c r="A6631" s="140"/>
      <c r="B6631" s="325"/>
      <c r="J6631" s="4"/>
      <c r="K6631" s="173"/>
    </row>
    <row r="6632" spans="1:11" x14ac:dyDescent="0.2">
      <c r="A6632" s="140"/>
      <c r="B6632" s="325"/>
      <c r="J6632" s="4"/>
      <c r="K6632" s="173"/>
    </row>
    <row r="6633" spans="1:11" x14ac:dyDescent="0.2">
      <c r="A6633" s="140"/>
      <c r="B6633" s="325"/>
      <c r="J6633" s="4"/>
      <c r="K6633" s="173"/>
    </row>
    <row r="6634" spans="1:11" x14ac:dyDescent="0.2">
      <c r="A6634" s="140"/>
      <c r="B6634" s="325"/>
      <c r="J6634" s="4"/>
      <c r="K6634" s="173"/>
    </row>
    <row r="6635" spans="1:11" x14ac:dyDescent="0.2">
      <c r="A6635" s="140"/>
      <c r="B6635" s="325"/>
      <c r="J6635" s="4"/>
      <c r="K6635" s="173"/>
    </row>
    <row r="6636" spans="1:11" x14ac:dyDescent="0.2">
      <c r="A6636" s="140"/>
      <c r="B6636" s="325"/>
      <c r="J6636" s="4"/>
      <c r="K6636" s="173"/>
    </row>
    <row r="6637" spans="1:11" x14ac:dyDescent="0.2">
      <c r="A6637" s="140"/>
      <c r="B6637" s="325"/>
      <c r="J6637" s="4"/>
      <c r="K6637" s="173"/>
    </row>
    <row r="6638" spans="1:11" x14ac:dyDescent="0.2">
      <c r="A6638" s="140"/>
      <c r="B6638" s="325"/>
      <c r="J6638" s="4"/>
      <c r="K6638" s="173"/>
    </row>
    <row r="6639" spans="1:11" x14ac:dyDescent="0.2">
      <c r="A6639" s="140"/>
      <c r="B6639" s="325"/>
      <c r="J6639" s="4"/>
      <c r="K6639" s="173"/>
    </row>
    <row r="6640" spans="1:11" x14ac:dyDescent="0.2">
      <c r="A6640" s="140"/>
      <c r="B6640" s="325"/>
      <c r="J6640" s="4"/>
      <c r="K6640" s="173"/>
    </row>
    <row r="6641" spans="1:11" x14ac:dyDescent="0.2">
      <c r="A6641" s="140"/>
      <c r="B6641" s="325"/>
      <c r="J6641" s="4"/>
      <c r="K6641" s="173"/>
    </row>
    <row r="6642" spans="1:11" x14ac:dyDescent="0.2">
      <c r="A6642" s="140"/>
      <c r="B6642" s="325"/>
      <c r="J6642" s="4"/>
      <c r="K6642" s="173"/>
    </row>
    <row r="6643" spans="1:11" x14ac:dyDescent="0.2">
      <c r="A6643" s="140"/>
      <c r="B6643" s="325"/>
      <c r="J6643" s="4"/>
      <c r="K6643" s="173"/>
    </row>
    <row r="6644" spans="1:11" x14ac:dyDescent="0.2">
      <c r="A6644" s="140"/>
      <c r="B6644" s="325"/>
      <c r="J6644" s="4"/>
      <c r="K6644" s="173"/>
    </row>
    <row r="6645" spans="1:11" x14ac:dyDescent="0.2">
      <c r="A6645" s="140"/>
      <c r="B6645" s="325"/>
      <c r="J6645" s="4"/>
      <c r="K6645" s="173"/>
    </row>
    <row r="6646" spans="1:11" x14ac:dyDescent="0.2">
      <c r="A6646" s="140"/>
      <c r="B6646" s="325"/>
      <c r="J6646" s="4"/>
      <c r="K6646" s="173"/>
    </row>
    <row r="6647" spans="1:11" x14ac:dyDescent="0.2">
      <c r="A6647" s="140"/>
      <c r="B6647" s="325"/>
      <c r="J6647" s="4"/>
      <c r="K6647" s="173"/>
    </row>
    <row r="6648" spans="1:11" x14ac:dyDescent="0.2">
      <c r="A6648" s="140"/>
      <c r="B6648" s="325"/>
      <c r="J6648" s="4"/>
      <c r="K6648" s="173"/>
    </row>
    <row r="6649" spans="1:11" x14ac:dyDescent="0.2">
      <c r="A6649" s="140"/>
      <c r="B6649" s="325"/>
      <c r="J6649" s="4"/>
      <c r="K6649" s="173"/>
    </row>
    <row r="6650" spans="1:11" x14ac:dyDescent="0.2">
      <c r="A6650" s="140"/>
      <c r="B6650" s="325"/>
      <c r="J6650" s="4"/>
      <c r="K6650" s="173"/>
    </row>
    <row r="6651" spans="1:11" x14ac:dyDescent="0.2">
      <c r="A6651" s="140"/>
      <c r="B6651" s="325"/>
      <c r="J6651" s="4"/>
      <c r="K6651" s="173"/>
    </row>
    <row r="6652" spans="1:11" x14ac:dyDescent="0.2">
      <c r="A6652" s="140"/>
      <c r="B6652" s="325"/>
      <c r="J6652" s="4"/>
      <c r="K6652" s="173"/>
    </row>
    <row r="6653" spans="1:11" x14ac:dyDescent="0.2">
      <c r="A6653" s="140"/>
      <c r="B6653" s="325"/>
      <c r="J6653" s="4"/>
      <c r="K6653" s="173"/>
    </row>
    <row r="6654" spans="1:11" x14ac:dyDescent="0.2">
      <c r="A6654" s="140"/>
      <c r="B6654" s="325"/>
      <c r="J6654" s="4"/>
      <c r="K6654" s="173"/>
    </row>
    <row r="6655" spans="1:11" x14ac:dyDescent="0.2">
      <c r="A6655" s="140"/>
      <c r="B6655" s="325"/>
      <c r="J6655" s="4"/>
      <c r="K6655" s="173"/>
    </row>
    <row r="6656" spans="1:11" x14ac:dyDescent="0.2">
      <c r="A6656" s="140"/>
      <c r="B6656" s="325"/>
      <c r="J6656" s="4"/>
      <c r="K6656" s="173"/>
    </row>
    <row r="6657" spans="1:11" x14ac:dyDescent="0.2">
      <c r="A6657" s="140"/>
      <c r="B6657" s="325"/>
      <c r="J6657" s="4"/>
      <c r="K6657" s="173"/>
    </row>
    <row r="6658" spans="1:11" x14ac:dyDescent="0.2">
      <c r="A6658" s="140"/>
      <c r="B6658" s="325"/>
      <c r="J6658" s="4"/>
      <c r="K6658" s="173"/>
    </row>
    <row r="6659" spans="1:11" x14ac:dyDescent="0.2">
      <c r="A6659" s="140"/>
      <c r="B6659" s="325"/>
      <c r="J6659" s="4"/>
      <c r="K6659" s="173"/>
    </row>
    <row r="6660" spans="1:11" x14ac:dyDescent="0.2">
      <c r="A6660" s="140"/>
      <c r="B6660" s="325"/>
      <c r="J6660" s="4"/>
      <c r="K6660" s="173"/>
    </row>
    <row r="6661" spans="1:11" x14ac:dyDescent="0.2">
      <c r="A6661" s="140"/>
      <c r="B6661" s="325"/>
      <c r="J6661" s="4"/>
      <c r="K6661" s="173"/>
    </row>
    <row r="6662" spans="1:11" x14ac:dyDescent="0.2">
      <c r="A6662" s="140"/>
      <c r="B6662" s="325"/>
      <c r="J6662" s="4"/>
      <c r="K6662" s="173"/>
    </row>
    <row r="6663" spans="1:11" x14ac:dyDescent="0.2">
      <c r="A6663" s="140"/>
      <c r="B6663" s="325"/>
      <c r="J6663" s="4"/>
      <c r="K6663" s="173"/>
    </row>
    <row r="6664" spans="1:11" x14ac:dyDescent="0.2">
      <c r="A6664" s="140"/>
      <c r="B6664" s="325"/>
      <c r="J6664" s="4"/>
      <c r="K6664" s="173"/>
    </row>
    <row r="6665" spans="1:11" x14ac:dyDescent="0.2">
      <c r="A6665" s="140"/>
      <c r="B6665" s="325"/>
      <c r="J6665" s="4"/>
      <c r="K6665" s="173"/>
    </row>
    <row r="6666" spans="1:11" x14ac:dyDescent="0.2">
      <c r="A6666" s="140"/>
      <c r="B6666" s="325"/>
      <c r="J6666" s="4"/>
      <c r="K6666" s="173"/>
    </row>
    <row r="6667" spans="1:11" x14ac:dyDescent="0.2">
      <c r="A6667" s="140"/>
      <c r="B6667" s="325"/>
      <c r="J6667" s="4"/>
      <c r="K6667" s="173"/>
    </row>
    <row r="6668" spans="1:11" x14ac:dyDescent="0.2">
      <c r="A6668" s="140"/>
      <c r="B6668" s="325"/>
      <c r="J6668" s="4"/>
      <c r="K6668" s="173"/>
    </row>
    <row r="6669" spans="1:11" x14ac:dyDescent="0.2">
      <c r="A6669" s="140"/>
      <c r="B6669" s="325"/>
      <c r="J6669" s="4"/>
      <c r="K6669" s="173"/>
    </row>
    <row r="6670" spans="1:11" x14ac:dyDescent="0.2">
      <c r="A6670" s="140"/>
      <c r="B6670" s="325"/>
      <c r="J6670" s="4"/>
      <c r="K6670" s="173"/>
    </row>
    <row r="6671" spans="1:11" x14ac:dyDescent="0.2">
      <c r="A6671" s="140"/>
      <c r="B6671" s="325"/>
      <c r="J6671" s="4"/>
      <c r="K6671" s="173"/>
    </row>
    <row r="6672" spans="1:11" x14ac:dyDescent="0.2">
      <c r="A6672" s="140"/>
      <c r="B6672" s="325"/>
      <c r="J6672" s="4"/>
      <c r="K6672" s="173"/>
    </row>
    <row r="6673" spans="1:11" x14ac:dyDescent="0.2">
      <c r="A6673" s="140"/>
      <c r="B6673" s="325"/>
      <c r="J6673" s="4"/>
      <c r="K6673" s="173"/>
    </row>
    <row r="6674" spans="1:11" x14ac:dyDescent="0.2">
      <c r="A6674" s="140"/>
      <c r="B6674" s="325"/>
      <c r="J6674" s="4"/>
      <c r="K6674" s="173"/>
    </row>
    <row r="6675" spans="1:11" x14ac:dyDescent="0.2">
      <c r="A6675" s="140"/>
      <c r="B6675" s="325"/>
      <c r="J6675" s="4"/>
      <c r="K6675" s="173"/>
    </row>
    <row r="6676" spans="1:11" x14ac:dyDescent="0.2">
      <c r="A6676" s="140"/>
      <c r="B6676" s="325"/>
      <c r="J6676" s="4"/>
      <c r="K6676" s="173"/>
    </row>
    <row r="6677" spans="1:11" x14ac:dyDescent="0.2">
      <c r="A6677" s="140"/>
      <c r="B6677" s="325"/>
      <c r="J6677" s="4"/>
      <c r="K6677" s="173"/>
    </row>
    <row r="6678" spans="1:11" x14ac:dyDescent="0.2">
      <c r="A6678" s="140"/>
      <c r="B6678" s="325"/>
      <c r="J6678" s="4"/>
      <c r="K6678" s="173"/>
    </row>
    <row r="6679" spans="1:11" x14ac:dyDescent="0.2">
      <c r="A6679" s="140"/>
      <c r="B6679" s="325"/>
      <c r="J6679" s="4"/>
      <c r="K6679" s="173"/>
    </row>
    <row r="6680" spans="1:11" x14ac:dyDescent="0.2">
      <c r="A6680" s="140"/>
      <c r="B6680" s="325"/>
      <c r="J6680" s="4"/>
      <c r="K6680" s="173"/>
    </row>
    <row r="6681" spans="1:11" x14ac:dyDescent="0.2">
      <c r="A6681" s="140"/>
      <c r="B6681" s="325"/>
      <c r="J6681" s="4"/>
      <c r="K6681" s="173"/>
    </row>
    <row r="6682" spans="1:11" x14ac:dyDescent="0.2">
      <c r="A6682" s="140"/>
      <c r="B6682" s="325"/>
      <c r="J6682" s="4"/>
      <c r="K6682" s="173"/>
    </row>
    <row r="6683" spans="1:11" x14ac:dyDescent="0.2">
      <c r="A6683" s="140"/>
      <c r="B6683" s="325"/>
      <c r="J6683" s="4"/>
      <c r="K6683" s="173"/>
    </row>
    <row r="6684" spans="1:11" x14ac:dyDescent="0.2">
      <c r="A6684" s="140"/>
      <c r="B6684" s="325"/>
      <c r="J6684" s="4"/>
      <c r="K6684" s="173"/>
    </row>
    <row r="6685" spans="1:11" x14ac:dyDescent="0.2">
      <c r="A6685" s="140"/>
      <c r="B6685" s="325"/>
      <c r="J6685" s="4"/>
      <c r="K6685" s="173"/>
    </row>
    <row r="6686" spans="1:11" x14ac:dyDescent="0.2">
      <c r="A6686" s="140"/>
      <c r="B6686" s="325"/>
      <c r="J6686" s="4"/>
      <c r="K6686" s="173"/>
    </row>
    <row r="6687" spans="1:11" x14ac:dyDescent="0.2">
      <c r="A6687" s="140"/>
      <c r="B6687" s="325"/>
      <c r="J6687" s="4"/>
      <c r="K6687" s="173"/>
    </row>
    <row r="6688" spans="1:11" x14ac:dyDescent="0.2">
      <c r="A6688" s="140"/>
      <c r="B6688" s="325"/>
      <c r="J6688" s="4"/>
      <c r="K6688" s="173"/>
    </row>
    <row r="6689" spans="1:11" x14ac:dyDescent="0.2">
      <c r="A6689" s="140"/>
      <c r="B6689" s="325"/>
      <c r="J6689" s="4"/>
      <c r="K6689" s="173"/>
    </row>
    <row r="6690" spans="1:11" x14ac:dyDescent="0.2">
      <c r="A6690" s="140"/>
      <c r="B6690" s="325"/>
      <c r="J6690" s="4"/>
      <c r="K6690" s="173"/>
    </row>
    <row r="6691" spans="1:11" x14ac:dyDescent="0.2">
      <c r="A6691" s="140"/>
      <c r="B6691" s="325"/>
      <c r="J6691" s="4"/>
      <c r="K6691" s="173"/>
    </row>
    <row r="6692" spans="1:11" x14ac:dyDescent="0.2">
      <c r="A6692" s="140"/>
      <c r="B6692" s="325"/>
      <c r="J6692" s="4"/>
      <c r="K6692" s="173"/>
    </row>
    <row r="6693" spans="1:11" x14ac:dyDescent="0.2">
      <c r="A6693" s="140"/>
      <c r="B6693" s="325"/>
      <c r="J6693" s="4"/>
      <c r="K6693" s="173"/>
    </row>
    <row r="6694" spans="1:11" x14ac:dyDescent="0.2">
      <c r="A6694" s="140"/>
      <c r="B6694" s="325"/>
      <c r="J6694" s="4"/>
      <c r="K6694" s="173"/>
    </row>
    <row r="6695" spans="1:11" x14ac:dyDescent="0.2">
      <c r="A6695" s="140"/>
      <c r="B6695" s="325"/>
      <c r="J6695" s="4"/>
      <c r="K6695" s="173"/>
    </row>
    <row r="6696" spans="1:11" x14ac:dyDescent="0.2">
      <c r="A6696" s="140"/>
      <c r="B6696" s="325"/>
      <c r="J6696" s="4"/>
      <c r="K6696" s="173"/>
    </row>
    <row r="6697" spans="1:11" x14ac:dyDescent="0.2">
      <c r="A6697" s="140"/>
      <c r="B6697" s="325"/>
      <c r="J6697" s="4"/>
      <c r="K6697" s="173"/>
    </row>
    <row r="6698" spans="1:11" x14ac:dyDescent="0.2">
      <c r="A6698" s="140"/>
      <c r="B6698" s="325"/>
      <c r="J6698" s="4"/>
      <c r="K6698" s="173"/>
    </row>
    <row r="6699" spans="1:11" x14ac:dyDescent="0.2">
      <c r="A6699" s="140"/>
      <c r="B6699" s="325"/>
      <c r="J6699" s="4"/>
      <c r="K6699" s="173"/>
    </row>
    <row r="6700" spans="1:11" x14ac:dyDescent="0.2">
      <c r="A6700" s="140"/>
      <c r="B6700" s="325"/>
      <c r="J6700" s="4"/>
      <c r="K6700" s="173"/>
    </row>
    <row r="6701" spans="1:11" x14ac:dyDescent="0.2">
      <c r="A6701" s="140"/>
      <c r="B6701" s="325"/>
      <c r="J6701" s="4"/>
      <c r="K6701" s="173"/>
    </row>
    <row r="6702" spans="1:11" x14ac:dyDescent="0.2">
      <c r="A6702" s="140"/>
      <c r="B6702" s="325"/>
      <c r="J6702" s="4"/>
      <c r="K6702" s="173"/>
    </row>
    <row r="6703" spans="1:11" x14ac:dyDescent="0.2">
      <c r="A6703" s="140"/>
      <c r="B6703" s="325"/>
      <c r="J6703" s="4"/>
      <c r="K6703" s="173"/>
    </row>
    <row r="6704" spans="1:11" x14ac:dyDescent="0.2">
      <c r="A6704" s="140"/>
      <c r="B6704" s="325"/>
      <c r="J6704" s="4"/>
      <c r="K6704" s="173"/>
    </row>
    <row r="6705" spans="1:11" x14ac:dyDescent="0.2">
      <c r="A6705" s="140"/>
      <c r="B6705" s="325"/>
      <c r="J6705" s="4"/>
      <c r="K6705" s="173"/>
    </row>
    <row r="6706" spans="1:11" x14ac:dyDescent="0.2">
      <c r="A6706" s="140"/>
      <c r="B6706" s="325"/>
      <c r="J6706" s="4"/>
      <c r="K6706" s="173"/>
    </row>
    <row r="6707" spans="1:11" x14ac:dyDescent="0.2">
      <c r="A6707" s="140"/>
      <c r="B6707" s="325"/>
      <c r="J6707" s="4"/>
      <c r="K6707" s="173"/>
    </row>
    <row r="6708" spans="1:11" x14ac:dyDescent="0.2">
      <c r="A6708" s="140"/>
      <c r="B6708" s="325"/>
      <c r="J6708" s="4"/>
      <c r="K6708" s="173"/>
    </row>
    <row r="6709" spans="1:11" x14ac:dyDescent="0.2">
      <c r="A6709" s="140"/>
      <c r="B6709" s="325"/>
      <c r="J6709" s="4"/>
      <c r="K6709" s="173"/>
    </row>
    <row r="6710" spans="1:11" x14ac:dyDescent="0.2">
      <c r="A6710" s="140"/>
      <c r="B6710" s="325"/>
      <c r="J6710" s="4"/>
      <c r="K6710" s="173"/>
    </row>
    <row r="6711" spans="1:11" x14ac:dyDescent="0.2">
      <c r="A6711" s="140"/>
      <c r="B6711" s="325"/>
      <c r="J6711" s="4"/>
      <c r="K6711" s="173"/>
    </row>
    <row r="6712" spans="1:11" x14ac:dyDescent="0.2">
      <c r="A6712" s="140"/>
      <c r="B6712" s="325"/>
      <c r="J6712" s="4"/>
      <c r="K6712" s="173"/>
    </row>
    <row r="6713" spans="1:11" x14ac:dyDescent="0.2">
      <c r="A6713" s="140"/>
      <c r="B6713" s="325"/>
      <c r="J6713" s="4"/>
      <c r="K6713" s="173"/>
    </row>
    <row r="6714" spans="1:11" x14ac:dyDescent="0.2">
      <c r="A6714" s="140"/>
      <c r="B6714" s="325"/>
      <c r="J6714" s="4"/>
      <c r="K6714" s="173"/>
    </row>
    <row r="6715" spans="1:11" x14ac:dyDescent="0.2">
      <c r="A6715" s="140"/>
      <c r="B6715" s="325"/>
      <c r="J6715" s="4"/>
      <c r="K6715" s="173"/>
    </row>
    <row r="6716" spans="1:11" x14ac:dyDescent="0.2">
      <c r="A6716" s="140"/>
      <c r="B6716" s="325"/>
      <c r="J6716" s="4"/>
      <c r="K6716" s="173"/>
    </row>
    <row r="6717" spans="1:11" x14ac:dyDescent="0.2">
      <c r="A6717" s="140"/>
      <c r="B6717" s="325"/>
      <c r="J6717" s="4"/>
      <c r="K6717" s="173"/>
    </row>
    <row r="6718" spans="1:11" x14ac:dyDescent="0.2">
      <c r="A6718" s="140"/>
      <c r="B6718" s="325"/>
      <c r="J6718" s="4"/>
      <c r="K6718" s="173"/>
    </row>
    <row r="6719" spans="1:11" x14ac:dyDescent="0.2">
      <c r="A6719" s="140"/>
      <c r="B6719" s="325"/>
      <c r="J6719" s="4"/>
      <c r="K6719" s="173"/>
    </row>
    <row r="6720" spans="1:11" x14ac:dyDescent="0.2">
      <c r="A6720" s="140"/>
      <c r="B6720" s="325"/>
      <c r="J6720" s="4"/>
      <c r="K6720" s="173"/>
    </row>
    <row r="6721" spans="1:11" x14ac:dyDescent="0.2">
      <c r="A6721" s="140"/>
      <c r="B6721" s="325"/>
      <c r="J6721" s="4"/>
      <c r="K6721" s="173"/>
    </row>
    <row r="6722" spans="1:11" x14ac:dyDescent="0.2">
      <c r="A6722" s="140"/>
      <c r="B6722" s="325"/>
      <c r="J6722" s="4"/>
      <c r="K6722" s="173"/>
    </row>
    <row r="6723" spans="1:11" x14ac:dyDescent="0.2">
      <c r="A6723" s="140"/>
      <c r="B6723" s="325"/>
      <c r="J6723" s="4"/>
      <c r="K6723" s="173"/>
    </row>
    <row r="6724" spans="1:11" x14ac:dyDescent="0.2">
      <c r="A6724" s="140"/>
      <c r="B6724" s="325"/>
      <c r="J6724" s="4"/>
      <c r="K6724" s="173"/>
    </row>
    <row r="6725" spans="1:11" x14ac:dyDescent="0.2">
      <c r="A6725" s="140"/>
      <c r="B6725" s="325"/>
      <c r="J6725" s="4"/>
      <c r="K6725" s="173"/>
    </row>
    <row r="6726" spans="1:11" x14ac:dyDescent="0.2">
      <c r="A6726" s="140"/>
      <c r="B6726" s="325"/>
      <c r="J6726" s="4"/>
      <c r="K6726" s="173"/>
    </row>
    <row r="6727" spans="1:11" x14ac:dyDescent="0.2">
      <c r="A6727" s="140"/>
      <c r="B6727" s="325"/>
      <c r="J6727" s="4"/>
      <c r="K6727" s="173"/>
    </row>
    <row r="6728" spans="1:11" x14ac:dyDescent="0.2">
      <c r="A6728" s="140"/>
      <c r="B6728" s="325"/>
      <c r="J6728" s="4"/>
      <c r="K6728" s="173"/>
    </row>
    <row r="6729" spans="1:11" x14ac:dyDescent="0.2">
      <c r="A6729" s="140"/>
      <c r="B6729" s="325"/>
      <c r="J6729" s="4"/>
      <c r="K6729" s="173"/>
    </row>
    <row r="6730" spans="1:11" x14ac:dyDescent="0.2">
      <c r="A6730" s="140"/>
      <c r="B6730" s="325"/>
      <c r="J6730" s="4"/>
      <c r="K6730" s="173"/>
    </row>
    <row r="6731" spans="1:11" x14ac:dyDescent="0.2">
      <c r="A6731" s="140"/>
      <c r="B6731" s="325"/>
      <c r="J6731" s="4"/>
      <c r="K6731" s="173"/>
    </row>
    <row r="6732" spans="1:11" x14ac:dyDescent="0.2">
      <c r="A6732" s="140"/>
      <c r="B6732" s="325"/>
      <c r="J6732" s="4"/>
      <c r="K6732" s="173"/>
    </row>
    <row r="6733" spans="1:11" x14ac:dyDescent="0.2">
      <c r="A6733" s="140"/>
      <c r="B6733" s="325"/>
      <c r="J6733" s="4"/>
      <c r="K6733" s="173"/>
    </row>
    <row r="6734" spans="1:11" x14ac:dyDescent="0.2">
      <c r="A6734" s="140"/>
      <c r="B6734" s="325"/>
      <c r="J6734" s="4"/>
      <c r="K6734" s="173"/>
    </row>
    <row r="6735" spans="1:11" x14ac:dyDescent="0.2">
      <c r="A6735" s="140"/>
      <c r="B6735" s="325"/>
      <c r="J6735" s="4"/>
      <c r="K6735" s="173"/>
    </row>
    <row r="6736" spans="1:11" x14ac:dyDescent="0.2">
      <c r="A6736" s="140"/>
      <c r="B6736" s="325"/>
      <c r="J6736" s="4"/>
      <c r="K6736" s="173"/>
    </row>
    <row r="6737" spans="1:11" x14ac:dyDescent="0.2">
      <c r="A6737" s="140"/>
      <c r="B6737" s="325"/>
      <c r="J6737" s="4"/>
      <c r="K6737" s="173"/>
    </row>
    <row r="6738" spans="1:11" x14ac:dyDescent="0.2">
      <c r="A6738" s="140"/>
      <c r="B6738" s="325"/>
      <c r="J6738" s="4"/>
      <c r="K6738" s="173"/>
    </row>
    <row r="6739" spans="1:11" x14ac:dyDescent="0.2">
      <c r="A6739" s="140"/>
      <c r="B6739" s="325"/>
      <c r="J6739" s="4"/>
      <c r="K6739" s="173"/>
    </row>
    <row r="6740" spans="1:11" x14ac:dyDescent="0.2">
      <c r="A6740" s="140"/>
      <c r="B6740" s="325"/>
      <c r="J6740" s="4"/>
      <c r="K6740" s="173"/>
    </row>
    <row r="6741" spans="1:11" x14ac:dyDescent="0.2">
      <c r="A6741" s="140"/>
      <c r="B6741" s="325"/>
      <c r="J6741" s="4"/>
      <c r="K6741" s="173"/>
    </row>
    <row r="6742" spans="1:11" x14ac:dyDescent="0.2">
      <c r="A6742" s="140"/>
      <c r="B6742" s="325"/>
      <c r="J6742" s="4"/>
      <c r="K6742" s="173"/>
    </row>
    <row r="6743" spans="1:11" x14ac:dyDescent="0.2">
      <c r="A6743" s="140"/>
      <c r="B6743" s="325"/>
      <c r="J6743" s="4"/>
      <c r="K6743" s="173"/>
    </row>
    <row r="6744" spans="1:11" x14ac:dyDescent="0.2">
      <c r="A6744" s="140"/>
      <c r="B6744" s="325"/>
      <c r="J6744" s="4"/>
      <c r="K6744" s="173"/>
    </row>
    <row r="6745" spans="1:11" x14ac:dyDescent="0.2">
      <c r="A6745" s="140"/>
      <c r="B6745" s="325"/>
      <c r="J6745" s="4"/>
      <c r="K6745" s="173"/>
    </row>
    <row r="6746" spans="1:11" x14ac:dyDescent="0.2">
      <c r="A6746" s="140"/>
      <c r="B6746" s="325"/>
      <c r="J6746" s="4"/>
      <c r="K6746" s="173"/>
    </row>
    <row r="6747" spans="1:11" x14ac:dyDescent="0.2">
      <c r="A6747" s="140"/>
      <c r="B6747" s="325"/>
      <c r="J6747" s="4"/>
      <c r="K6747" s="173"/>
    </row>
    <row r="6748" spans="1:11" x14ac:dyDescent="0.2">
      <c r="A6748" s="140"/>
      <c r="B6748" s="325"/>
      <c r="J6748" s="4"/>
      <c r="K6748" s="173"/>
    </row>
    <row r="6749" spans="1:11" x14ac:dyDescent="0.2">
      <c r="A6749" s="140"/>
      <c r="B6749" s="325"/>
      <c r="J6749" s="4"/>
      <c r="K6749" s="173"/>
    </row>
    <row r="6750" spans="1:11" x14ac:dyDescent="0.2">
      <c r="A6750" s="140"/>
      <c r="B6750" s="325"/>
      <c r="J6750" s="4"/>
      <c r="K6750" s="173"/>
    </row>
    <row r="6751" spans="1:11" x14ac:dyDescent="0.2">
      <c r="A6751" s="140"/>
      <c r="B6751" s="325"/>
      <c r="J6751" s="4"/>
      <c r="K6751" s="173"/>
    </row>
    <row r="6752" spans="1:11" x14ac:dyDescent="0.2">
      <c r="A6752" s="140"/>
      <c r="B6752" s="325"/>
      <c r="J6752" s="4"/>
      <c r="K6752" s="173"/>
    </row>
    <row r="6753" spans="1:11" x14ac:dyDescent="0.2">
      <c r="A6753" s="140"/>
      <c r="B6753" s="325"/>
      <c r="J6753" s="4"/>
      <c r="K6753" s="173"/>
    </row>
    <row r="6754" spans="1:11" x14ac:dyDescent="0.2">
      <c r="A6754" s="140"/>
      <c r="B6754" s="325"/>
      <c r="J6754" s="4"/>
      <c r="K6754" s="173"/>
    </row>
    <row r="6755" spans="1:11" x14ac:dyDescent="0.2">
      <c r="A6755" s="140"/>
      <c r="B6755" s="325"/>
      <c r="J6755" s="4"/>
      <c r="K6755" s="173"/>
    </row>
    <row r="6756" spans="1:11" x14ac:dyDescent="0.2">
      <c r="A6756" s="140"/>
      <c r="B6756" s="325"/>
      <c r="J6756" s="4"/>
      <c r="K6756" s="173"/>
    </row>
    <row r="6757" spans="1:11" x14ac:dyDescent="0.2">
      <c r="A6757" s="140"/>
      <c r="B6757" s="325"/>
      <c r="J6757" s="4"/>
      <c r="K6757" s="173"/>
    </row>
    <row r="6758" spans="1:11" x14ac:dyDescent="0.2">
      <c r="A6758" s="140"/>
      <c r="B6758" s="325"/>
      <c r="J6758" s="4"/>
      <c r="K6758" s="173"/>
    </row>
    <row r="6759" spans="1:11" x14ac:dyDescent="0.2">
      <c r="A6759" s="140"/>
      <c r="B6759" s="325"/>
      <c r="J6759" s="4"/>
      <c r="K6759" s="173"/>
    </row>
    <row r="6760" spans="1:11" x14ac:dyDescent="0.2">
      <c r="A6760" s="140"/>
      <c r="B6760" s="325"/>
      <c r="J6760" s="4"/>
      <c r="K6760" s="173"/>
    </row>
    <row r="6761" spans="1:11" x14ac:dyDescent="0.2">
      <c r="A6761" s="140"/>
      <c r="B6761" s="325"/>
      <c r="J6761" s="4"/>
      <c r="K6761" s="173"/>
    </row>
    <row r="6762" spans="1:11" x14ac:dyDescent="0.2">
      <c r="A6762" s="140"/>
      <c r="B6762" s="325"/>
      <c r="J6762" s="4"/>
      <c r="K6762" s="173"/>
    </row>
    <row r="6763" spans="1:11" x14ac:dyDescent="0.2">
      <c r="A6763" s="140"/>
      <c r="B6763" s="325"/>
      <c r="J6763" s="4"/>
      <c r="K6763" s="173"/>
    </row>
    <row r="6764" spans="1:11" x14ac:dyDescent="0.2">
      <c r="A6764" s="140"/>
      <c r="B6764" s="325"/>
      <c r="J6764" s="4"/>
      <c r="K6764" s="173"/>
    </row>
    <row r="6765" spans="1:11" x14ac:dyDescent="0.2">
      <c r="A6765" s="140"/>
      <c r="B6765" s="325"/>
      <c r="J6765" s="4"/>
      <c r="K6765" s="173"/>
    </row>
    <row r="6766" spans="1:11" x14ac:dyDescent="0.2">
      <c r="A6766" s="140"/>
      <c r="B6766" s="325"/>
      <c r="J6766" s="4"/>
      <c r="K6766" s="173"/>
    </row>
    <row r="6767" spans="1:11" x14ac:dyDescent="0.2">
      <c r="A6767" s="140"/>
      <c r="B6767" s="325"/>
      <c r="J6767" s="4"/>
      <c r="K6767" s="173"/>
    </row>
    <row r="6768" spans="1:11" x14ac:dyDescent="0.2">
      <c r="A6768" s="140"/>
      <c r="B6768" s="325"/>
      <c r="J6768" s="4"/>
      <c r="K6768" s="173"/>
    </row>
    <row r="6769" spans="1:11" x14ac:dyDescent="0.2">
      <c r="A6769" s="140"/>
      <c r="B6769" s="325"/>
      <c r="J6769" s="4"/>
      <c r="K6769" s="173"/>
    </row>
    <row r="6770" spans="1:11" x14ac:dyDescent="0.2">
      <c r="A6770" s="140"/>
      <c r="B6770" s="325"/>
      <c r="J6770" s="4"/>
      <c r="K6770" s="173"/>
    </row>
    <row r="6771" spans="1:11" x14ac:dyDescent="0.2">
      <c r="A6771" s="140"/>
      <c r="B6771" s="325"/>
      <c r="J6771" s="4"/>
      <c r="K6771" s="173"/>
    </row>
    <row r="6772" spans="1:11" x14ac:dyDescent="0.2">
      <c r="A6772" s="140"/>
      <c r="B6772" s="325"/>
      <c r="J6772" s="4"/>
      <c r="K6772" s="173"/>
    </row>
    <row r="6773" spans="1:11" x14ac:dyDescent="0.2">
      <c r="A6773" s="140"/>
      <c r="B6773" s="325"/>
      <c r="J6773" s="4"/>
      <c r="K6773" s="173"/>
    </row>
    <row r="6774" spans="1:11" x14ac:dyDescent="0.2">
      <c r="A6774" s="140"/>
      <c r="B6774" s="325"/>
      <c r="J6774" s="4"/>
      <c r="K6774" s="173"/>
    </row>
    <row r="6775" spans="1:11" x14ac:dyDescent="0.2">
      <c r="A6775" s="140"/>
      <c r="B6775" s="325"/>
      <c r="J6775" s="4"/>
      <c r="K6775" s="173"/>
    </row>
    <row r="6776" spans="1:11" x14ac:dyDescent="0.2">
      <c r="A6776" s="140"/>
      <c r="B6776" s="325"/>
      <c r="J6776" s="4"/>
      <c r="K6776" s="173"/>
    </row>
    <row r="6777" spans="1:11" x14ac:dyDescent="0.2">
      <c r="A6777" s="140"/>
      <c r="B6777" s="325"/>
      <c r="J6777" s="4"/>
      <c r="K6777" s="173"/>
    </row>
    <row r="6778" spans="1:11" x14ac:dyDescent="0.2">
      <c r="A6778" s="140"/>
      <c r="B6778" s="325"/>
      <c r="J6778" s="4"/>
      <c r="K6778" s="173"/>
    </row>
    <row r="6779" spans="1:11" x14ac:dyDescent="0.2">
      <c r="A6779" s="140"/>
      <c r="B6779" s="325"/>
      <c r="J6779" s="4"/>
      <c r="K6779" s="173"/>
    </row>
    <row r="6780" spans="1:11" x14ac:dyDescent="0.2">
      <c r="A6780" s="140"/>
      <c r="B6780" s="325"/>
      <c r="J6780" s="4"/>
      <c r="K6780" s="173"/>
    </row>
    <row r="6781" spans="1:11" x14ac:dyDescent="0.2">
      <c r="A6781" s="140"/>
      <c r="B6781" s="325"/>
      <c r="J6781" s="4"/>
      <c r="K6781" s="173"/>
    </row>
    <row r="6782" spans="1:11" x14ac:dyDescent="0.2">
      <c r="A6782" s="140"/>
      <c r="B6782" s="325"/>
      <c r="J6782" s="4"/>
      <c r="K6782" s="173"/>
    </row>
    <row r="6783" spans="1:11" x14ac:dyDescent="0.2">
      <c r="A6783" s="140"/>
      <c r="B6783" s="325"/>
      <c r="J6783" s="4"/>
      <c r="K6783" s="173"/>
    </row>
    <row r="6784" spans="1:11" x14ac:dyDescent="0.2">
      <c r="A6784" s="140"/>
      <c r="B6784" s="325"/>
      <c r="J6784" s="4"/>
      <c r="K6784" s="173"/>
    </row>
    <row r="6785" spans="1:11" x14ac:dyDescent="0.2">
      <c r="A6785" s="140"/>
      <c r="B6785" s="325"/>
      <c r="J6785" s="4"/>
      <c r="K6785" s="173"/>
    </row>
    <row r="6786" spans="1:11" x14ac:dyDescent="0.2">
      <c r="A6786" s="140"/>
      <c r="B6786" s="325"/>
      <c r="J6786" s="4"/>
      <c r="K6786" s="173"/>
    </row>
    <row r="6787" spans="1:11" x14ac:dyDescent="0.2">
      <c r="A6787" s="140"/>
      <c r="B6787" s="325"/>
      <c r="J6787" s="4"/>
      <c r="K6787" s="173"/>
    </row>
    <row r="6788" spans="1:11" x14ac:dyDescent="0.2">
      <c r="A6788" s="140"/>
      <c r="B6788" s="325"/>
      <c r="J6788" s="4"/>
      <c r="K6788" s="173"/>
    </row>
    <row r="6789" spans="1:11" x14ac:dyDescent="0.2">
      <c r="A6789" s="140"/>
      <c r="B6789" s="325"/>
      <c r="J6789" s="4"/>
      <c r="K6789" s="173"/>
    </row>
    <row r="6790" spans="1:11" x14ac:dyDescent="0.2">
      <c r="A6790" s="140"/>
      <c r="B6790" s="325"/>
      <c r="J6790" s="4"/>
      <c r="K6790" s="173"/>
    </row>
    <row r="6791" spans="1:11" x14ac:dyDescent="0.2">
      <c r="A6791" s="140"/>
      <c r="B6791" s="325"/>
      <c r="J6791" s="4"/>
      <c r="K6791" s="173"/>
    </row>
    <row r="6792" spans="1:11" x14ac:dyDescent="0.2">
      <c r="A6792" s="140"/>
      <c r="B6792" s="325"/>
      <c r="J6792" s="4"/>
      <c r="K6792" s="173"/>
    </row>
    <row r="6793" spans="1:11" x14ac:dyDescent="0.2">
      <c r="A6793" s="140"/>
      <c r="B6793" s="325"/>
      <c r="J6793" s="4"/>
      <c r="K6793" s="173"/>
    </row>
    <row r="6794" spans="1:11" x14ac:dyDescent="0.2">
      <c r="A6794" s="140"/>
      <c r="B6794" s="325"/>
      <c r="J6794" s="4"/>
      <c r="K6794" s="173"/>
    </row>
    <row r="6795" spans="1:11" x14ac:dyDescent="0.2">
      <c r="A6795" s="140"/>
      <c r="B6795" s="325"/>
      <c r="J6795" s="4"/>
      <c r="K6795" s="173"/>
    </row>
    <row r="6796" spans="1:11" x14ac:dyDescent="0.2">
      <c r="A6796" s="140"/>
      <c r="B6796" s="325"/>
      <c r="J6796" s="4"/>
      <c r="K6796" s="173"/>
    </row>
    <row r="6797" spans="1:11" x14ac:dyDescent="0.2">
      <c r="A6797" s="140"/>
      <c r="B6797" s="325"/>
      <c r="J6797" s="4"/>
      <c r="K6797" s="173"/>
    </row>
    <row r="6798" spans="1:11" x14ac:dyDescent="0.2">
      <c r="A6798" s="140"/>
      <c r="B6798" s="325"/>
      <c r="J6798" s="4"/>
      <c r="K6798" s="173"/>
    </row>
    <row r="6799" spans="1:11" x14ac:dyDescent="0.2">
      <c r="A6799" s="140"/>
      <c r="B6799" s="325"/>
      <c r="J6799" s="4"/>
      <c r="K6799" s="173"/>
    </row>
    <row r="6800" spans="1:11" x14ac:dyDescent="0.2">
      <c r="A6800" s="140"/>
      <c r="B6800" s="325"/>
      <c r="J6800" s="4"/>
      <c r="K6800" s="173"/>
    </row>
    <row r="6801" spans="1:11" x14ac:dyDescent="0.2">
      <c r="A6801" s="140"/>
      <c r="B6801" s="325"/>
      <c r="J6801" s="4"/>
      <c r="K6801" s="173"/>
    </row>
    <row r="6802" spans="1:11" x14ac:dyDescent="0.2">
      <c r="A6802" s="140"/>
      <c r="B6802" s="325"/>
      <c r="J6802" s="4"/>
      <c r="K6802" s="173"/>
    </row>
    <row r="6803" spans="1:11" x14ac:dyDescent="0.2">
      <c r="A6803" s="140"/>
      <c r="B6803" s="325"/>
      <c r="J6803" s="4"/>
      <c r="K6803" s="173"/>
    </row>
    <row r="6804" spans="1:11" x14ac:dyDescent="0.2">
      <c r="A6804" s="140"/>
      <c r="B6804" s="325"/>
      <c r="J6804" s="4"/>
      <c r="K6804" s="173"/>
    </row>
    <row r="6805" spans="1:11" x14ac:dyDescent="0.2">
      <c r="A6805" s="140"/>
      <c r="B6805" s="325"/>
      <c r="J6805" s="4"/>
      <c r="K6805" s="173"/>
    </row>
    <row r="6806" spans="1:11" x14ac:dyDescent="0.2">
      <c r="A6806" s="140"/>
      <c r="B6806" s="325"/>
      <c r="J6806" s="4"/>
      <c r="K6806" s="173"/>
    </row>
    <row r="6807" spans="1:11" x14ac:dyDescent="0.2">
      <c r="A6807" s="140"/>
      <c r="B6807" s="325"/>
      <c r="J6807" s="4"/>
      <c r="K6807" s="173"/>
    </row>
    <row r="6808" spans="1:11" x14ac:dyDescent="0.2">
      <c r="A6808" s="140"/>
      <c r="B6808" s="325"/>
      <c r="J6808" s="4"/>
      <c r="K6808" s="173"/>
    </row>
    <row r="6809" spans="1:11" x14ac:dyDescent="0.2">
      <c r="A6809" s="140"/>
      <c r="B6809" s="325"/>
      <c r="J6809" s="4"/>
      <c r="K6809" s="173"/>
    </row>
    <row r="6810" spans="1:11" x14ac:dyDescent="0.2">
      <c r="A6810" s="140"/>
      <c r="B6810" s="325"/>
      <c r="J6810" s="4"/>
      <c r="K6810" s="173"/>
    </row>
    <row r="6811" spans="1:11" x14ac:dyDescent="0.2">
      <c r="A6811" s="140"/>
      <c r="B6811" s="325"/>
      <c r="J6811" s="4"/>
      <c r="K6811" s="173"/>
    </row>
    <row r="6812" spans="1:11" x14ac:dyDescent="0.2">
      <c r="A6812" s="140"/>
      <c r="B6812" s="325"/>
      <c r="J6812" s="4"/>
      <c r="K6812" s="173"/>
    </row>
    <row r="6813" spans="1:11" x14ac:dyDescent="0.2">
      <c r="A6813" s="140"/>
      <c r="B6813" s="325"/>
      <c r="J6813" s="4"/>
      <c r="K6813" s="173"/>
    </row>
    <row r="6814" spans="1:11" x14ac:dyDescent="0.2">
      <c r="A6814" s="140"/>
      <c r="B6814" s="325"/>
      <c r="J6814" s="4"/>
      <c r="K6814" s="173"/>
    </row>
    <row r="6815" spans="1:11" x14ac:dyDescent="0.2">
      <c r="A6815" s="140"/>
      <c r="B6815" s="325"/>
      <c r="J6815" s="4"/>
      <c r="K6815" s="173"/>
    </row>
    <row r="6816" spans="1:11" x14ac:dyDescent="0.2">
      <c r="A6816" s="140"/>
      <c r="B6816" s="325"/>
      <c r="J6816" s="4"/>
      <c r="K6816" s="173"/>
    </row>
    <row r="6817" spans="1:11" x14ac:dyDescent="0.2">
      <c r="A6817" s="140"/>
      <c r="B6817" s="325"/>
      <c r="J6817" s="4"/>
      <c r="K6817" s="173"/>
    </row>
    <row r="6818" spans="1:11" x14ac:dyDescent="0.2">
      <c r="A6818" s="140"/>
      <c r="B6818" s="325"/>
      <c r="J6818" s="4"/>
      <c r="K6818" s="173"/>
    </row>
    <row r="6819" spans="1:11" x14ac:dyDescent="0.2">
      <c r="A6819" s="140"/>
      <c r="B6819" s="325"/>
      <c r="J6819" s="4"/>
      <c r="K6819" s="173"/>
    </row>
    <row r="6820" spans="1:11" x14ac:dyDescent="0.2">
      <c r="A6820" s="140"/>
      <c r="B6820" s="325"/>
      <c r="J6820" s="4"/>
      <c r="K6820" s="173"/>
    </row>
    <row r="6821" spans="1:11" x14ac:dyDescent="0.2">
      <c r="A6821" s="140"/>
      <c r="B6821" s="325"/>
      <c r="J6821" s="4"/>
      <c r="K6821" s="173"/>
    </row>
    <row r="6822" spans="1:11" x14ac:dyDescent="0.2">
      <c r="A6822" s="140"/>
      <c r="B6822" s="325"/>
      <c r="J6822" s="4"/>
      <c r="K6822" s="173"/>
    </row>
    <row r="6823" spans="1:11" x14ac:dyDescent="0.2">
      <c r="A6823" s="140"/>
      <c r="B6823" s="325"/>
      <c r="J6823" s="4"/>
      <c r="K6823" s="173"/>
    </row>
    <row r="6824" spans="1:11" x14ac:dyDescent="0.2">
      <c r="A6824" s="140"/>
      <c r="B6824" s="325"/>
      <c r="J6824" s="4"/>
      <c r="K6824" s="173"/>
    </row>
    <row r="6825" spans="1:11" x14ac:dyDescent="0.2">
      <c r="A6825" s="140"/>
      <c r="B6825" s="325"/>
      <c r="J6825" s="4"/>
      <c r="K6825" s="173"/>
    </row>
    <row r="6826" spans="1:11" x14ac:dyDescent="0.2">
      <c r="A6826" s="140"/>
      <c r="B6826" s="325"/>
      <c r="J6826" s="4"/>
      <c r="K6826" s="173"/>
    </row>
    <row r="6827" spans="1:11" x14ac:dyDescent="0.2">
      <c r="A6827" s="140"/>
      <c r="B6827" s="325"/>
      <c r="J6827" s="4"/>
      <c r="K6827" s="173"/>
    </row>
    <row r="6828" spans="1:11" x14ac:dyDescent="0.2">
      <c r="A6828" s="140"/>
      <c r="B6828" s="325"/>
      <c r="J6828" s="4"/>
      <c r="K6828" s="173"/>
    </row>
    <row r="6829" spans="1:11" x14ac:dyDescent="0.2">
      <c r="A6829" s="140"/>
      <c r="B6829" s="325"/>
      <c r="J6829" s="4"/>
      <c r="K6829" s="173"/>
    </row>
    <row r="6830" spans="1:11" x14ac:dyDescent="0.2">
      <c r="A6830" s="140"/>
      <c r="B6830" s="325"/>
      <c r="J6830" s="4"/>
      <c r="K6830" s="173"/>
    </row>
    <row r="6831" spans="1:11" x14ac:dyDescent="0.2">
      <c r="A6831" s="140"/>
      <c r="B6831" s="325"/>
      <c r="J6831" s="4"/>
      <c r="K6831" s="173"/>
    </row>
    <row r="6832" spans="1:11" x14ac:dyDescent="0.2">
      <c r="A6832" s="140"/>
      <c r="B6832" s="325"/>
      <c r="J6832" s="4"/>
      <c r="K6832" s="173"/>
    </row>
    <row r="6833" spans="1:11" x14ac:dyDescent="0.2">
      <c r="A6833" s="140"/>
      <c r="B6833" s="325"/>
      <c r="J6833" s="4"/>
      <c r="K6833" s="173"/>
    </row>
    <row r="6834" spans="1:11" x14ac:dyDescent="0.2">
      <c r="A6834" s="140"/>
      <c r="B6834" s="325"/>
      <c r="J6834" s="4"/>
      <c r="K6834" s="173"/>
    </row>
    <row r="6835" spans="1:11" x14ac:dyDescent="0.2">
      <c r="A6835" s="140"/>
      <c r="B6835" s="325"/>
      <c r="J6835" s="4"/>
      <c r="K6835" s="173"/>
    </row>
    <row r="6836" spans="1:11" x14ac:dyDescent="0.2">
      <c r="A6836" s="140"/>
      <c r="B6836" s="325"/>
      <c r="J6836" s="4"/>
      <c r="K6836" s="173"/>
    </row>
    <row r="6837" spans="1:11" x14ac:dyDescent="0.2">
      <c r="A6837" s="140"/>
      <c r="B6837" s="325"/>
      <c r="J6837" s="4"/>
      <c r="K6837" s="173"/>
    </row>
    <row r="6838" spans="1:11" x14ac:dyDescent="0.2">
      <c r="A6838" s="140"/>
      <c r="B6838" s="325"/>
      <c r="J6838" s="4"/>
      <c r="K6838" s="173"/>
    </row>
    <row r="6839" spans="1:11" x14ac:dyDescent="0.2">
      <c r="A6839" s="140"/>
      <c r="B6839" s="325"/>
      <c r="J6839" s="4"/>
      <c r="K6839" s="173"/>
    </row>
    <row r="6840" spans="1:11" x14ac:dyDescent="0.2">
      <c r="A6840" s="140"/>
      <c r="B6840" s="325"/>
      <c r="J6840" s="4"/>
      <c r="K6840" s="173"/>
    </row>
    <row r="6841" spans="1:11" x14ac:dyDescent="0.2">
      <c r="A6841" s="140"/>
      <c r="B6841" s="325"/>
      <c r="J6841" s="4"/>
      <c r="K6841" s="173"/>
    </row>
    <row r="6842" spans="1:11" x14ac:dyDescent="0.2">
      <c r="A6842" s="140"/>
      <c r="B6842" s="325"/>
      <c r="J6842" s="4"/>
      <c r="K6842" s="173"/>
    </row>
    <row r="6843" spans="1:11" x14ac:dyDescent="0.2">
      <c r="A6843" s="140"/>
      <c r="B6843" s="325"/>
      <c r="J6843" s="4"/>
      <c r="K6843" s="173"/>
    </row>
    <row r="6844" spans="1:11" x14ac:dyDescent="0.2">
      <c r="A6844" s="140"/>
      <c r="B6844" s="325"/>
      <c r="J6844" s="4"/>
      <c r="K6844" s="173"/>
    </row>
    <row r="6845" spans="1:11" x14ac:dyDescent="0.2">
      <c r="A6845" s="140"/>
      <c r="B6845" s="325"/>
      <c r="J6845" s="4"/>
      <c r="K6845" s="173"/>
    </row>
    <row r="6846" spans="1:11" x14ac:dyDescent="0.2">
      <c r="A6846" s="140"/>
      <c r="B6846" s="325"/>
      <c r="J6846" s="4"/>
      <c r="K6846" s="173"/>
    </row>
    <row r="6847" spans="1:11" x14ac:dyDescent="0.2">
      <c r="A6847" s="140"/>
      <c r="B6847" s="325"/>
      <c r="J6847" s="4"/>
      <c r="K6847" s="173"/>
    </row>
    <row r="6848" spans="1:11" x14ac:dyDescent="0.2">
      <c r="A6848" s="140"/>
      <c r="B6848" s="325"/>
      <c r="J6848" s="4"/>
      <c r="K6848" s="173"/>
    </row>
    <row r="6849" spans="1:11" x14ac:dyDescent="0.2">
      <c r="A6849" s="140"/>
      <c r="B6849" s="325"/>
      <c r="J6849" s="4"/>
      <c r="K6849" s="173"/>
    </row>
    <row r="6850" spans="1:11" x14ac:dyDescent="0.2">
      <c r="A6850" s="140"/>
      <c r="B6850" s="325"/>
      <c r="J6850" s="4"/>
      <c r="K6850" s="173"/>
    </row>
    <row r="6851" spans="1:11" x14ac:dyDescent="0.2">
      <c r="A6851" s="140"/>
      <c r="B6851" s="325"/>
      <c r="J6851" s="4"/>
      <c r="K6851" s="173"/>
    </row>
    <row r="6852" spans="1:11" x14ac:dyDescent="0.2">
      <c r="A6852" s="140"/>
      <c r="B6852" s="325"/>
      <c r="J6852" s="4"/>
      <c r="K6852" s="173"/>
    </row>
    <row r="6853" spans="1:11" x14ac:dyDescent="0.2">
      <c r="A6853" s="140"/>
      <c r="B6853" s="325"/>
      <c r="J6853" s="4"/>
      <c r="K6853" s="173"/>
    </row>
    <row r="6854" spans="1:11" x14ac:dyDescent="0.2">
      <c r="A6854" s="140"/>
      <c r="B6854" s="325"/>
      <c r="J6854" s="4"/>
      <c r="K6854" s="173"/>
    </row>
    <row r="6855" spans="1:11" x14ac:dyDescent="0.2">
      <c r="A6855" s="140"/>
      <c r="B6855" s="325"/>
      <c r="J6855" s="4"/>
      <c r="K6855" s="173"/>
    </row>
    <row r="6856" spans="1:11" x14ac:dyDescent="0.2">
      <c r="A6856" s="140"/>
      <c r="B6856" s="325"/>
      <c r="J6856" s="4"/>
      <c r="K6856" s="173"/>
    </row>
    <row r="6857" spans="1:11" x14ac:dyDescent="0.2">
      <c r="A6857" s="140"/>
      <c r="B6857" s="325"/>
      <c r="J6857" s="4"/>
      <c r="K6857" s="173"/>
    </row>
    <row r="6858" spans="1:11" x14ac:dyDescent="0.2">
      <c r="A6858" s="140"/>
      <c r="B6858" s="325"/>
      <c r="J6858" s="4"/>
      <c r="K6858" s="173"/>
    </row>
    <row r="6859" spans="1:11" x14ac:dyDescent="0.2">
      <c r="A6859" s="140"/>
      <c r="B6859" s="325"/>
      <c r="J6859" s="4"/>
      <c r="K6859" s="173"/>
    </row>
    <row r="6860" spans="1:11" x14ac:dyDescent="0.2">
      <c r="A6860" s="140"/>
      <c r="B6860" s="325"/>
      <c r="J6860" s="4"/>
      <c r="K6860" s="173"/>
    </row>
    <row r="6861" spans="1:11" x14ac:dyDescent="0.2">
      <c r="A6861" s="140"/>
      <c r="B6861" s="325"/>
      <c r="J6861" s="4"/>
      <c r="K6861" s="173"/>
    </row>
    <row r="6862" spans="1:11" x14ac:dyDescent="0.2">
      <c r="A6862" s="140"/>
      <c r="B6862" s="325"/>
      <c r="J6862" s="4"/>
      <c r="K6862" s="173"/>
    </row>
    <row r="6863" spans="1:11" x14ac:dyDescent="0.2">
      <c r="A6863" s="140"/>
      <c r="B6863" s="325"/>
      <c r="J6863" s="4"/>
      <c r="K6863" s="173"/>
    </row>
    <row r="6864" spans="1:11" x14ac:dyDescent="0.2">
      <c r="A6864" s="140"/>
      <c r="B6864" s="325"/>
      <c r="J6864" s="4"/>
      <c r="K6864" s="173"/>
    </row>
    <row r="6865" spans="1:11" x14ac:dyDescent="0.2">
      <c r="A6865" s="140"/>
      <c r="B6865" s="325"/>
      <c r="J6865" s="4"/>
      <c r="K6865" s="173"/>
    </row>
    <row r="6866" spans="1:11" x14ac:dyDescent="0.2">
      <c r="A6866" s="140"/>
      <c r="B6866" s="325"/>
      <c r="J6866" s="4"/>
      <c r="K6866" s="173"/>
    </row>
    <row r="6867" spans="1:11" x14ac:dyDescent="0.2">
      <c r="A6867" s="140"/>
      <c r="B6867" s="325"/>
      <c r="J6867" s="4"/>
      <c r="K6867" s="173"/>
    </row>
    <row r="6868" spans="1:11" x14ac:dyDescent="0.2">
      <c r="A6868" s="140"/>
      <c r="B6868" s="325"/>
      <c r="J6868" s="4"/>
      <c r="K6868" s="173"/>
    </row>
    <row r="6869" spans="1:11" x14ac:dyDescent="0.2">
      <c r="A6869" s="140"/>
      <c r="B6869" s="325"/>
      <c r="J6869" s="4"/>
      <c r="K6869" s="173"/>
    </row>
    <row r="6870" spans="1:11" x14ac:dyDescent="0.2">
      <c r="A6870" s="140"/>
      <c r="B6870" s="325"/>
      <c r="J6870" s="4"/>
      <c r="K6870" s="173"/>
    </row>
    <row r="6871" spans="1:11" x14ac:dyDescent="0.2">
      <c r="A6871" s="140"/>
      <c r="B6871" s="325"/>
      <c r="J6871" s="4"/>
      <c r="K6871" s="173"/>
    </row>
    <row r="6872" spans="1:11" x14ac:dyDescent="0.2">
      <c r="A6872" s="140"/>
      <c r="B6872" s="325"/>
      <c r="J6872" s="4"/>
      <c r="K6872" s="173"/>
    </row>
    <row r="6873" spans="1:11" x14ac:dyDescent="0.2">
      <c r="A6873" s="140"/>
      <c r="B6873" s="325"/>
      <c r="J6873" s="4"/>
      <c r="K6873" s="173"/>
    </row>
    <row r="6874" spans="1:11" x14ac:dyDescent="0.2">
      <c r="A6874" s="140"/>
      <c r="B6874" s="325"/>
      <c r="J6874" s="4"/>
      <c r="K6874" s="173"/>
    </row>
    <row r="6875" spans="1:11" x14ac:dyDescent="0.2">
      <c r="A6875" s="140"/>
      <c r="B6875" s="325"/>
      <c r="J6875" s="4"/>
      <c r="K6875" s="173"/>
    </row>
    <row r="6876" spans="1:11" x14ac:dyDescent="0.2">
      <c r="A6876" s="140"/>
      <c r="B6876" s="325"/>
      <c r="J6876" s="4"/>
      <c r="K6876" s="173"/>
    </row>
    <row r="6877" spans="1:11" x14ac:dyDescent="0.2">
      <c r="A6877" s="140"/>
      <c r="B6877" s="325"/>
      <c r="J6877" s="4"/>
      <c r="K6877" s="173"/>
    </row>
    <row r="6878" spans="1:11" x14ac:dyDescent="0.2">
      <c r="A6878" s="140"/>
      <c r="B6878" s="325"/>
      <c r="J6878" s="4"/>
      <c r="K6878" s="173"/>
    </row>
    <row r="6879" spans="1:11" x14ac:dyDescent="0.2">
      <c r="A6879" s="140"/>
      <c r="B6879" s="325"/>
      <c r="J6879" s="4"/>
      <c r="K6879" s="173"/>
    </row>
    <row r="6880" spans="1:11" x14ac:dyDescent="0.2">
      <c r="A6880" s="140"/>
      <c r="B6880" s="325"/>
      <c r="J6880" s="4"/>
      <c r="K6880" s="173"/>
    </row>
    <row r="6881" spans="1:11" x14ac:dyDescent="0.2">
      <c r="A6881" s="140"/>
      <c r="B6881" s="325"/>
      <c r="J6881" s="4"/>
      <c r="K6881" s="173"/>
    </row>
    <row r="6882" spans="1:11" x14ac:dyDescent="0.2">
      <c r="A6882" s="140"/>
      <c r="B6882" s="325"/>
      <c r="J6882" s="4"/>
      <c r="K6882" s="173"/>
    </row>
    <row r="6883" spans="1:11" x14ac:dyDescent="0.2">
      <c r="A6883" s="140"/>
      <c r="B6883" s="325"/>
      <c r="J6883" s="4"/>
      <c r="K6883" s="173"/>
    </row>
    <row r="6884" spans="1:11" x14ac:dyDescent="0.2">
      <c r="A6884" s="140"/>
      <c r="B6884" s="325"/>
      <c r="J6884" s="4"/>
      <c r="K6884" s="173"/>
    </row>
    <row r="6885" spans="1:11" x14ac:dyDescent="0.2">
      <c r="A6885" s="140"/>
      <c r="B6885" s="325"/>
      <c r="J6885" s="4"/>
      <c r="K6885" s="173"/>
    </row>
    <row r="6886" spans="1:11" x14ac:dyDescent="0.2">
      <c r="A6886" s="140"/>
      <c r="B6886" s="325"/>
      <c r="J6886" s="4"/>
      <c r="K6886" s="173"/>
    </row>
    <row r="6887" spans="1:11" x14ac:dyDescent="0.2">
      <c r="A6887" s="140"/>
      <c r="B6887" s="325"/>
      <c r="J6887" s="4"/>
      <c r="K6887" s="173"/>
    </row>
    <row r="6888" spans="1:11" x14ac:dyDescent="0.2">
      <c r="A6888" s="140"/>
      <c r="B6888" s="325"/>
      <c r="J6888" s="4"/>
      <c r="K6888" s="173"/>
    </row>
    <row r="6889" spans="1:11" x14ac:dyDescent="0.2">
      <c r="A6889" s="140"/>
      <c r="B6889" s="325"/>
      <c r="J6889" s="4"/>
      <c r="K6889" s="173"/>
    </row>
    <row r="6890" spans="1:11" x14ac:dyDescent="0.2">
      <c r="A6890" s="140"/>
      <c r="B6890" s="325"/>
      <c r="J6890" s="4"/>
      <c r="K6890" s="173"/>
    </row>
    <row r="6891" spans="1:11" x14ac:dyDescent="0.2">
      <c r="A6891" s="140"/>
      <c r="B6891" s="325"/>
      <c r="J6891" s="4"/>
      <c r="K6891" s="173"/>
    </row>
    <row r="6892" spans="1:11" x14ac:dyDescent="0.2">
      <c r="A6892" s="140"/>
      <c r="B6892" s="325"/>
      <c r="J6892" s="4"/>
      <c r="K6892" s="173"/>
    </row>
    <row r="6893" spans="1:11" x14ac:dyDescent="0.2">
      <c r="A6893" s="140"/>
      <c r="B6893" s="325"/>
      <c r="J6893" s="4"/>
      <c r="K6893" s="173"/>
    </row>
    <row r="6894" spans="1:11" x14ac:dyDescent="0.2">
      <c r="A6894" s="140"/>
      <c r="B6894" s="325"/>
      <c r="J6894" s="4"/>
      <c r="K6894" s="173"/>
    </row>
    <row r="6895" spans="1:11" x14ac:dyDescent="0.2">
      <c r="A6895" s="140"/>
      <c r="B6895" s="325"/>
      <c r="J6895" s="4"/>
      <c r="K6895" s="173"/>
    </row>
    <row r="6896" spans="1:11" x14ac:dyDescent="0.2">
      <c r="A6896" s="140"/>
      <c r="B6896" s="325"/>
      <c r="J6896" s="4"/>
      <c r="K6896" s="173"/>
    </row>
    <row r="6897" spans="1:11" x14ac:dyDescent="0.2">
      <c r="A6897" s="140"/>
      <c r="B6897" s="325"/>
      <c r="J6897" s="4"/>
      <c r="K6897" s="173"/>
    </row>
    <row r="6898" spans="1:11" x14ac:dyDescent="0.2">
      <c r="A6898" s="140"/>
      <c r="B6898" s="325"/>
      <c r="J6898" s="4"/>
      <c r="K6898" s="173"/>
    </row>
    <row r="6899" spans="1:11" x14ac:dyDescent="0.2">
      <c r="A6899" s="140"/>
      <c r="B6899" s="325"/>
      <c r="J6899" s="4"/>
      <c r="K6899" s="173"/>
    </row>
    <row r="6900" spans="1:11" x14ac:dyDescent="0.2">
      <c r="A6900" s="140"/>
      <c r="B6900" s="325"/>
      <c r="J6900" s="4"/>
      <c r="K6900" s="173"/>
    </row>
    <row r="6901" spans="1:11" x14ac:dyDescent="0.2">
      <c r="A6901" s="140"/>
      <c r="B6901" s="325"/>
      <c r="J6901" s="4"/>
      <c r="K6901" s="173"/>
    </row>
    <row r="6902" spans="1:11" x14ac:dyDescent="0.2">
      <c r="A6902" s="140"/>
      <c r="B6902" s="325"/>
      <c r="J6902" s="4"/>
      <c r="K6902" s="173"/>
    </row>
    <row r="6903" spans="1:11" x14ac:dyDescent="0.2">
      <c r="A6903" s="140"/>
      <c r="B6903" s="325"/>
      <c r="J6903" s="4"/>
      <c r="K6903" s="173"/>
    </row>
    <row r="6904" spans="1:11" x14ac:dyDescent="0.2">
      <c r="A6904" s="140"/>
      <c r="B6904" s="325"/>
      <c r="J6904" s="4"/>
      <c r="K6904" s="173"/>
    </row>
    <row r="6905" spans="1:11" x14ac:dyDescent="0.2">
      <c r="A6905" s="140"/>
      <c r="B6905" s="325"/>
      <c r="J6905" s="4"/>
      <c r="K6905" s="173"/>
    </row>
    <row r="6906" spans="1:11" x14ac:dyDescent="0.2">
      <c r="A6906" s="140"/>
      <c r="B6906" s="325"/>
      <c r="J6906" s="4"/>
      <c r="K6906" s="173"/>
    </row>
    <row r="6907" spans="1:11" x14ac:dyDescent="0.2">
      <c r="A6907" s="140"/>
      <c r="B6907" s="325"/>
      <c r="J6907" s="4"/>
      <c r="K6907" s="173"/>
    </row>
    <row r="6908" spans="1:11" x14ac:dyDescent="0.2">
      <c r="A6908" s="140"/>
      <c r="B6908" s="325"/>
      <c r="J6908" s="4"/>
      <c r="K6908" s="173"/>
    </row>
    <row r="6909" spans="1:11" x14ac:dyDescent="0.2">
      <c r="A6909" s="140"/>
      <c r="B6909" s="325"/>
      <c r="J6909" s="4"/>
      <c r="K6909" s="173"/>
    </row>
    <row r="6910" spans="1:11" x14ac:dyDescent="0.2">
      <c r="A6910" s="140"/>
      <c r="B6910" s="325"/>
      <c r="J6910" s="4"/>
      <c r="K6910" s="173"/>
    </row>
    <row r="6911" spans="1:11" x14ac:dyDescent="0.2">
      <c r="A6911" s="140"/>
      <c r="B6911" s="325"/>
      <c r="J6911" s="4"/>
      <c r="K6911" s="173"/>
    </row>
    <row r="6912" spans="1:11" x14ac:dyDescent="0.2">
      <c r="A6912" s="140"/>
      <c r="B6912" s="325"/>
      <c r="J6912" s="4"/>
      <c r="K6912" s="173"/>
    </row>
    <row r="6913" spans="1:11" x14ac:dyDescent="0.2">
      <c r="A6913" s="140"/>
      <c r="B6913" s="325"/>
      <c r="J6913" s="4"/>
      <c r="K6913" s="173"/>
    </row>
    <row r="6914" spans="1:11" x14ac:dyDescent="0.2">
      <c r="A6914" s="140"/>
      <c r="B6914" s="325"/>
      <c r="J6914" s="4"/>
      <c r="K6914" s="173"/>
    </row>
    <row r="6915" spans="1:11" x14ac:dyDescent="0.2">
      <c r="A6915" s="140"/>
      <c r="B6915" s="325"/>
      <c r="J6915" s="4"/>
      <c r="K6915" s="173"/>
    </row>
    <row r="6916" spans="1:11" x14ac:dyDescent="0.2">
      <c r="A6916" s="140"/>
      <c r="B6916" s="325"/>
      <c r="J6916" s="4"/>
      <c r="K6916" s="173"/>
    </row>
    <row r="6917" spans="1:11" x14ac:dyDescent="0.2">
      <c r="A6917" s="140"/>
      <c r="B6917" s="325"/>
      <c r="J6917" s="4"/>
      <c r="K6917" s="173"/>
    </row>
    <row r="6918" spans="1:11" x14ac:dyDescent="0.2">
      <c r="A6918" s="140"/>
      <c r="B6918" s="325"/>
      <c r="J6918" s="4"/>
      <c r="K6918" s="173"/>
    </row>
    <row r="6919" spans="1:11" x14ac:dyDescent="0.2">
      <c r="A6919" s="140"/>
      <c r="B6919" s="325"/>
      <c r="J6919" s="4"/>
      <c r="K6919" s="173"/>
    </row>
    <row r="6920" spans="1:11" x14ac:dyDescent="0.2">
      <c r="A6920" s="140"/>
      <c r="B6920" s="325"/>
      <c r="J6920" s="4"/>
      <c r="K6920" s="173"/>
    </row>
    <row r="6921" spans="1:11" x14ac:dyDescent="0.2">
      <c r="A6921" s="140"/>
      <c r="B6921" s="325"/>
      <c r="J6921" s="4"/>
      <c r="K6921" s="173"/>
    </row>
    <row r="6922" spans="1:11" x14ac:dyDescent="0.2">
      <c r="A6922" s="140"/>
      <c r="B6922" s="325"/>
      <c r="J6922" s="4"/>
      <c r="K6922" s="173"/>
    </row>
    <row r="6923" spans="1:11" x14ac:dyDescent="0.2">
      <c r="A6923" s="140"/>
      <c r="B6923" s="325"/>
      <c r="J6923" s="4"/>
      <c r="K6923" s="173"/>
    </row>
    <row r="6924" spans="1:11" x14ac:dyDescent="0.2">
      <c r="A6924" s="140"/>
      <c r="B6924" s="325"/>
      <c r="J6924" s="4"/>
      <c r="K6924" s="173"/>
    </row>
    <row r="6925" spans="1:11" x14ac:dyDescent="0.2">
      <c r="A6925" s="140"/>
      <c r="B6925" s="325"/>
      <c r="J6925" s="4"/>
      <c r="K6925" s="173"/>
    </row>
    <row r="6926" spans="1:11" x14ac:dyDescent="0.2">
      <c r="A6926" s="140"/>
      <c r="B6926" s="325"/>
      <c r="J6926" s="4"/>
      <c r="K6926" s="173"/>
    </row>
    <row r="6927" spans="1:11" x14ac:dyDescent="0.2">
      <c r="A6927" s="140"/>
      <c r="B6927" s="325"/>
      <c r="J6927" s="4"/>
      <c r="K6927" s="173"/>
    </row>
    <row r="6928" spans="1:11" x14ac:dyDescent="0.2">
      <c r="A6928" s="140"/>
      <c r="B6928" s="325"/>
      <c r="J6928" s="4"/>
      <c r="K6928" s="173"/>
    </row>
    <row r="6929" spans="1:11" x14ac:dyDescent="0.2">
      <c r="A6929" s="140"/>
      <c r="B6929" s="325"/>
      <c r="J6929" s="4"/>
      <c r="K6929" s="173"/>
    </row>
    <row r="6930" spans="1:11" x14ac:dyDescent="0.2">
      <c r="A6930" s="140"/>
      <c r="B6930" s="325"/>
      <c r="J6930" s="4"/>
      <c r="K6930" s="173"/>
    </row>
    <row r="6931" spans="1:11" x14ac:dyDescent="0.2">
      <c r="A6931" s="140"/>
      <c r="B6931" s="325"/>
      <c r="J6931" s="4"/>
      <c r="K6931" s="173"/>
    </row>
    <row r="6932" spans="1:11" x14ac:dyDescent="0.2">
      <c r="A6932" s="140"/>
      <c r="B6932" s="325"/>
      <c r="J6932" s="4"/>
      <c r="K6932" s="173"/>
    </row>
    <row r="6933" spans="1:11" x14ac:dyDescent="0.2">
      <c r="A6933" s="140"/>
      <c r="B6933" s="325"/>
      <c r="J6933" s="4"/>
      <c r="K6933" s="173"/>
    </row>
    <row r="6934" spans="1:11" x14ac:dyDescent="0.2">
      <c r="A6934" s="140"/>
      <c r="B6934" s="325"/>
      <c r="J6934" s="4"/>
      <c r="K6934" s="173"/>
    </row>
    <row r="6935" spans="1:11" x14ac:dyDescent="0.2">
      <c r="A6935" s="140"/>
      <c r="B6935" s="325"/>
      <c r="J6935" s="4"/>
      <c r="K6935" s="173"/>
    </row>
    <row r="6936" spans="1:11" x14ac:dyDescent="0.2">
      <c r="A6936" s="140"/>
      <c r="B6936" s="325"/>
      <c r="J6936" s="4"/>
      <c r="K6936" s="173"/>
    </row>
    <row r="6937" spans="1:11" x14ac:dyDescent="0.2">
      <c r="A6937" s="140"/>
      <c r="B6937" s="325"/>
      <c r="J6937" s="4"/>
      <c r="K6937" s="173"/>
    </row>
    <row r="6938" spans="1:11" x14ac:dyDescent="0.2">
      <c r="A6938" s="140"/>
      <c r="B6938" s="325"/>
      <c r="J6938" s="4"/>
      <c r="K6938" s="173"/>
    </row>
    <row r="6939" spans="1:11" x14ac:dyDescent="0.2">
      <c r="A6939" s="140"/>
      <c r="B6939" s="325"/>
      <c r="J6939" s="4"/>
      <c r="K6939" s="173"/>
    </row>
    <row r="6940" spans="1:11" x14ac:dyDescent="0.2">
      <c r="A6940" s="140"/>
      <c r="B6940" s="325"/>
      <c r="J6940" s="4"/>
      <c r="K6940" s="173"/>
    </row>
    <row r="6941" spans="1:11" x14ac:dyDescent="0.2">
      <c r="A6941" s="140"/>
      <c r="B6941" s="325"/>
      <c r="J6941" s="4"/>
      <c r="K6941" s="173"/>
    </row>
    <row r="6942" spans="1:11" x14ac:dyDescent="0.2">
      <c r="A6942" s="140"/>
      <c r="B6942" s="325"/>
      <c r="J6942" s="4"/>
      <c r="K6942" s="173"/>
    </row>
    <row r="6943" spans="1:11" x14ac:dyDescent="0.2">
      <c r="A6943" s="140"/>
      <c r="B6943" s="325"/>
      <c r="J6943" s="4"/>
      <c r="K6943" s="173"/>
    </row>
    <row r="6944" spans="1:11" x14ac:dyDescent="0.2">
      <c r="A6944" s="140"/>
      <c r="B6944" s="325"/>
      <c r="J6944" s="4"/>
      <c r="K6944" s="173"/>
    </row>
    <row r="6945" spans="1:11" x14ac:dyDescent="0.2">
      <c r="A6945" s="140"/>
      <c r="B6945" s="325"/>
      <c r="J6945" s="4"/>
      <c r="K6945" s="173"/>
    </row>
    <row r="6946" spans="1:11" x14ac:dyDescent="0.2">
      <c r="A6946" s="140"/>
      <c r="B6946" s="325"/>
      <c r="J6946" s="4"/>
      <c r="K6946" s="173"/>
    </row>
    <row r="6947" spans="1:11" x14ac:dyDescent="0.2">
      <c r="A6947" s="140"/>
      <c r="B6947" s="325"/>
      <c r="J6947" s="4"/>
      <c r="K6947" s="173"/>
    </row>
    <row r="6948" spans="1:11" x14ac:dyDescent="0.2">
      <c r="A6948" s="140"/>
      <c r="B6948" s="325"/>
      <c r="J6948" s="4"/>
      <c r="K6948" s="173"/>
    </row>
    <row r="6949" spans="1:11" x14ac:dyDescent="0.2">
      <c r="A6949" s="140"/>
      <c r="B6949" s="325"/>
      <c r="J6949" s="4"/>
      <c r="K6949" s="173"/>
    </row>
    <row r="6950" spans="1:11" x14ac:dyDescent="0.2">
      <c r="A6950" s="140"/>
      <c r="B6950" s="325"/>
      <c r="J6950" s="4"/>
      <c r="K6950" s="173"/>
    </row>
    <row r="6951" spans="1:11" x14ac:dyDescent="0.2">
      <c r="A6951" s="140"/>
      <c r="B6951" s="325"/>
      <c r="J6951" s="4"/>
      <c r="K6951" s="173"/>
    </row>
    <row r="6952" spans="1:11" x14ac:dyDescent="0.2">
      <c r="A6952" s="140"/>
      <c r="B6952" s="325"/>
      <c r="J6952" s="4"/>
      <c r="K6952" s="173"/>
    </row>
    <row r="6953" spans="1:11" x14ac:dyDescent="0.2">
      <c r="A6953" s="140"/>
      <c r="B6953" s="325"/>
      <c r="J6953" s="4"/>
      <c r="K6953" s="173"/>
    </row>
    <row r="6954" spans="1:11" x14ac:dyDescent="0.2">
      <c r="A6954" s="140"/>
      <c r="B6954" s="325"/>
      <c r="J6954" s="4"/>
      <c r="K6954" s="173"/>
    </row>
    <row r="6955" spans="1:11" x14ac:dyDescent="0.2">
      <c r="A6955" s="140"/>
      <c r="B6955" s="325"/>
      <c r="J6955" s="4"/>
      <c r="K6955" s="173"/>
    </row>
    <row r="6956" spans="1:11" x14ac:dyDescent="0.2">
      <c r="A6956" s="140"/>
      <c r="B6956" s="325"/>
      <c r="J6956" s="4"/>
      <c r="K6956" s="173"/>
    </row>
    <row r="6957" spans="1:11" x14ac:dyDescent="0.2">
      <c r="A6957" s="140"/>
      <c r="B6957" s="325"/>
      <c r="J6957" s="4"/>
      <c r="K6957" s="173"/>
    </row>
    <row r="6958" spans="1:11" x14ac:dyDescent="0.2">
      <c r="A6958" s="140"/>
      <c r="B6958" s="325"/>
      <c r="J6958" s="4"/>
      <c r="K6958" s="173"/>
    </row>
    <row r="6959" spans="1:11" x14ac:dyDescent="0.2">
      <c r="A6959" s="140"/>
      <c r="B6959" s="325"/>
      <c r="J6959" s="4"/>
      <c r="K6959" s="173"/>
    </row>
    <row r="6960" spans="1:11" x14ac:dyDescent="0.2">
      <c r="A6960" s="140"/>
      <c r="B6960" s="325"/>
      <c r="J6960" s="4"/>
      <c r="K6960" s="173"/>
    </row>
    <row r="6961" spans="1:11" x14ac:dyDescent="0.2">
      <c r="A6961" s="140"/>
      <c r="B6961" s="325"/>
      <c r="J6961" s="4"/>
      <c r="K6961" s="173"/>
    </row>
    <row r="6962" spans="1:11" x14ac:dyDescent="0.2">
      <c r="A6962" s="140"/>
      <c r="B6962" s="325"/>
      <c r="J6962" s="4"/>
      <c r="K6962" s="173"/>
    </row>
    <row r="6963" spans="1:11" x14ac:dyDescent="0.2">
      <c r="A6963" s="140"/>
      <c r="B6963" s="325"/>
      <c r="J6963" s="4"/>
      <c r="K6963" s="173"/>
    </row>
    <row r="6964" spans="1:11" x14ac:dyDescent="0.2">
      <c r="A6964" s="140"/>
      <c r="B6964" s="325"/>
      <c r="J6964" s="4"/>
      <c r="K6964" s="173"/>
    </row>
    <row r="6965" spans="1:11" x14ac:dyDescent="0.2">
      <c r="A6965" s="140"/>
      <c r="B6965" s="325"/>
      <c r="J6965" s="4"/>
      <c r="K6965" s="173"/>
    </row>
    <row r="6966" spans="1:11" x14ac:dyDescent="0.2">
      <c r="A6966" s="140"/>
      <c r="B6966" s="325"/>
      <c r="J6966" s="4"/>
      <c r="K6966" s="173"/>
    </row>
    <row r="6967" spans="1:11" x14ac:dyDescent="0.2">
      <c r="A6967" s="140"/>
      <c r="B6967" s="325"/>
      <c r="J6967" s="4"/>
      <c r="K6967" s="173"/>
    </row>
    <row r="6968" spans="1:11" x14ac:dyDescent="0.2">
      <c r="A6968" s="140"/>
      <c r="B6968" s="325"/>
      <c r="J6968" s="4"/>
      <c r="K6968" s="173"/>
    </row>
    <row r="6969" spans="1:11" x14ac:dyDescent="0.2">
      <c r="A6969" s="140"/>
      <c r="B6969" s="325"/>
      <c r="J6969" s="4"/>
      <c r="K6969" s="173"/>
    </row>
    <row r="6970" spans="1:11" x14ac:dyDescent="0.2">
      <c r="A6970" s="140"/>
      <c r="B6970" s="325"/>
      <c r="J6970" s="4"/>
      <c r="K6970" s="173"/>
    </row>
    <row r="6971" spans="1:11" x14ac:dyDescent="0.2">
      <c r="A6971" s="140"/>
      <c r="B6971" s="325"/>
      <c r="J6971" s="4"/>
      <c r="K6971" s="173"/>
    </row>
    <row r="6972" spans="1:11" x14ac:dyDescent="0.2">
      <c r="A6972" s="140"/>
      <c r="B6972" s="325"/>
      <c r="J6972" s="4"/>
      <c r="K6972" s="173"/>
    </row>
    <row r="6973" spans="1:11" x14ac:dyDescent="0.2">
      <c r="A6973" s="140"/>
      <c r="B6973" s="325"/>
      <c r="J6973" s="4"/>
      <c r="K6973" s="173"/>
    </row>
    <row r="6974" spans="1:11" x14ac:dyDescent="0.2">
      <c r="A6974" s="140"/>
      <c r="B6974" s="325"/>
      <c r="J6974" s="4"/>
      <c r="K6974" s="173"/>
    </row>
    <row r="6975" spans="1:11" x14ac:dyDescent="0.2">
      <c r="A6975" s="140"/>
      <c r="B6975" s="325"/>
      <c r="J6975" s="4"/>
      <c r="K6975" s="173"/>
    </row>
    <row r="6976" spans="1:11" x14ac:dyDescent="0.2">
      <c r="A6976" s="140"/>
      <c r="B6976" s="325"/>
      <c r="J6976" s="4"/>
      <c r="K6976" s="173"/>
    </row>
    <row r="6977" spans="1:11" x14ac:dyDescent="0.2">
      <c r="A6977" s="140"/>
      <c r="B6977" s="325"/>
      <c r="J6977" s="4"/>
      <c r="K6977" s="173"/>
    </row>
    <row r="6978" spans="1:11" x14ac:dyDescent="0.2">
      <c r="A6978" s="140"/>
      <c r="B6978" s="325"/>
      <c r="J6978" s="4"/>
      <c r="K6978" s="173"/>
    </row>
    <row r="6979" spans="1:11" x14ac:dyDescent="0.2">
      <c r="A6979" s="140"/>
      <c r="B6979" s="325"/>
      <c r="J6979" s="4"/>
      <c r="K6979" s="173"/>
    </row>
    <row r="6980" spans="1:11" x14ac:dyDescent="0.2">
      <c r="A6980" s="140"/>
      <c r="B6980" s="325"/>
      <c r="J6980" s="4"/>
      <c r="K6980" s="173"/>
    </row>
    <row r="6981" spans="1:11" x14ac:dyDescent="0.2">
      <c r="A6981" s="140"/>
      <c r="B6981" s="325"/>
      <c r="J6981" s="4"/>
      <c r="K6981" s="173"/>
    </row>
    <row r="6982" spans="1:11" x14ac:dyDescent="0.2">
      <c r="A6982" s="140"/>
      <c r="B6982" s="325"/>
      <c r="J6982" s="4"/>
      <c r="K6982" s="173"/>
    </row>
    <row r="6983" spans="1:11" x14ac:dyDescent="0.2">
      <c r="A6983" s="140"/>
      <c r="B6983" s="325"/>
      <c r="J6983" s="4"/>
      <c r="K6983" s="173"/>
    </row>
    <row r="6984" spans="1:11" x14ac:dyDescent="0.2">
      <c r="A6984" s="140"/>
      <c r="B6984" s="325"/>
      <c r="J6984" s="4"/>
      <c r="K6984" s="173"/>
    </row>
    <row r="6985" spans="1:11" x14ac:dyDescent="0.2">
      <c r="A6985" s="140"/>
      <c r="B6985" s="325"/>
      <c r="J6985" s="4"/>
      <c r="K6985" s="173"/>
    </row>
    <row r="6986" spans="1:11" x14ac:dyDescent="0.2">
      <c r="A6986" s="140"/>
      <c r="B6986" s="325"/>
      <c r="J6986" s="4"/>
      <c r="K6986" s="173"/>
    </row>
    <row r="6987" spans="1:11" x14ac:dyDescent="0.2">
      <c r="A6987" s="140"/>
      <c r="B6987" s="325"/>
      <c r="J6987" s="4"/>
      <c r="K6987" s="173"/>
    </row>
    <row r="6988" spans="1:11" x14ac:dyDescent="0.2">
      <c r="A6988" s="140"/>
      <c r="B6988" s="325"/>
      <c r="J6988" s="4"/>
      <c r="K6988" s="173"/>
    </row>
    <row r="6989" spans="1:11" x14ac:dyDescent="0.2">
      <c r="A6989" s="140"/>
      <c r="B6989" s="325"/>
      <c r="J6989" s="4"/>
      <c r="K6989" s="173"/>
    </row>
    <row r="6990" spans="1:11" x14ac:dyDescent="0.2">
      <c r="A6990" s="140"/>
      <c r="B6990" s="325"/>
      <c r="J6990" s="4"/>
      <c r="K6990" s="173"/>
    </row>
    <row r="6991" spans="1:11" x14ac:dyDescent="0.2">
      <c r="A6991" s="140"/>
      <c r="B6991" s="325"/>
      <c r="J6991" s="4"/>
      <c r="K6991" s="173"/>
    </row>
    <row r="6992" spans="1:11" x14ac:dyDescent="0.2">
      <c r="A6992" s="140"/>
      <c r="B6992" s="325"/>
      <c r="J6992" s="4"/>
      <c r="K6992" s="173"/>
    </row>
    <row r="6993" spans="1:11" x14ac:dyDescent="0.2">
      <c r="A6993" s="140"/>
      <c r="B6993" s="325"/>
      <c r="J6993" s="4"/>
      <c r="K6993" s="173"/>
    </row>
    <row r="6994" spans="1:11" x14ac:dyDescent="0.2">
      <c r="A6994" s="140"/>
      <c r="B6994" s="325"/>
      <c r="J6994" s="4"/>
      <c r="K6994" s="173"/>
    </row>
    <row r="6995" spans="1:11" x14ac:dyDescent="0.2">
      <c r="A6995" s="140"/>
      <c r="B6995" s="325"/>
      <c r="J6995" s="4"/>
      <c r="K6995" s="173"/>
    </row>
    <row r="6996" spans="1:11" x14ac:dyDescent="0.2">
      <c r="A6996" s="140"/>
      <c r="B6996" s="325"/>
      <c r="J6996" s="4"/>
      <c r="K6996" s="173"/>
    </row>
    <row r="6997" spans="1:11" x14ac:dyDescent="0.2">
      <c r="A6997" s="140"/>
      <c r="B6997" s="325"/>
      <c r="J6997" s="4"/>
      <c r="K6997" s="173"/>
    </row>
    <row r="6998" spans="1:11" x14ac:dyDescent="0.2">
      <c r="A6998" s="140"/>
      <c r="B6998" s="325"/>
      <c r="J6998" s="4"/>
      <c r="K6998" s="173"/>
    </row>
    <row r="6999" spans="1:11" x14ac:dyDescent="0.2">
      <c r="A6999" s="140"/>
      <c r="B6999" s="325"/>
      <c r="J6999" s="4"/>
      <c r="K6999" s="173"/>
    </row>
    <row r="7000" spans="1:11" x14ac:dyDescent="0.2">
      <c r="A7000" s="140"/>
      <c r="B7000" s="325"/>
      <c r="J7000" s="4"/>
      <c r="K7000" s="173"/>
    </row>
    <row r="7001" spans="1:11" x14ac:dyDescent="0.2">
      <c r="A7001" s="140"/>
      <c r="B7001" s="325"/>
      <c r="J7001" s="4"/>
      <c r="K7001" s="173"/>
    </row>
    <row r="7002" spans="1:11" x14ac:dyDescent="0.2">
      <c r="A7002" s="140"/>
      <c r="B7002" s="325"/>
      <c r="J7002" s="4"/>
      <c r="K7002" s="173"/>
    </row>
    <row r="7003" spans="1:11" x14ac:dyDescent="0.2">
      <c r="A7003" s="140"/>
      <c r="B7003" s="325"/>
      <c r="J7003" s="4"/>
      <c r="K7003" s="173"/>
    </row>
    <row r="7004" spans="1:11" x14ac:dyDescent="0.2">
      <c r="A7004" s="140"/>
      <c r="B7004" s="325"/>
      <c r="J7004" s="4"/>
      <c r="K7004" s="173"/>
    </row>
    <row r="7005" spans="1:11" x14ac:dyDescent="0.2">
      <c r="A7005" s="140"/>
      <c r="B7005" s="325"/>
      <c r="J7005" s="4"/>
      <c r="K7005" s="173"/>
    </row>
    <row r="7006" spans="1:11" x14ac:dyDescent="0.2">
      <c r="A7006" s="140"/>
      <c r="B7006" s="325"/>
      <c r="J7006" s="4"/>
      <c r="K7006" s="173"/>
    </row>
    <row r="7007" spans="1:11" x14ac:dyDescent="0.2">
      <c r="A7007" s="140"/>
      <c r="B7007" s="325"/>
      <c r="J7007" s="4"/>
      <c r="K7007" s="173"/>
    </row>
    <row r="7008" spans="1:11" x14ac:dyDescent="0.2">
      <c r="A7008" s="140"/>
      <c r="B7008" s="325"/>
      <c r="J7008" s="4"/>
      <c r="K7008" s="173"/>
    </row>
    <row r="7009" spans="1:11" x14ac:dyDescent="0.2">
      <c r="A7009" s="140"/>
      <c r="B7009" s="325"/>
      <c r="J7009" s="4"/>
      <c r="K7009" s="173"/>
    </row>
    <row r="7010" spans="1:11" x14ac:dyDescent="0.2">
      <c r="A7010" s="140"/>
      <c r="B7010" s="325"/>
      <c r="J7010" s="4"/>
      <c r="K7010" s="173"/>
    </row>
    <row r="7011" spans="1:11" x14ac:dyDescent="0.2">
      <c r="A7011" s="140"/>
      <c r="B7011" s="325"/>
      <c r="J7011" s="4"/>
      <c r="K7011" s="173"/>
    </row>
    <row r="7012" spans="1:11" x14ac:dyDescent="0.2">
      <c r="A7012" s="140"/>
      <c r="B7012" s="325"/>
      <c r="J7012" s="4"/>
      <c r="K7012" s="173"/>
    </row>
    <row r="7013" spans="1:11" x14ac:dyDescent="0.2">
      <c r="A7013" s="140"/>
      <c r="B7013" s="325"/>
      <c r="J7013" s="4"/>
      <c r="K7013" s="173"/>
    </row>
    <row r="7014" spans="1:11" x14ac:dyDescent="0.2">
      <c r="A7014" s="140"/>
      <c r="B7014" s="325"/>
      <c r="J7014" s="4"/>
      <c r="K7014" s="173"/>
    </row>
    <row r="7015" spans="1:11" x14ac:dyDescent="0.2">
      <c r="A7015" s="140"/>
      <c r="B7015" s="325"/>
      <c r="J7015" s="4"/>
      <c r="K7015" s="173"/>
    </row>
    <row r="7016" spans="1:11" x14ac:dyDescent="0.2">
      <c r="A7016" s="140"/>
      <c r="B7016" s="325"/>
      <c r="J7016" s="4"/>
      <c r="K7016" s="173"/>
    </row>
    <row r="7017" spans="1:11" x14ac:dyDescent="0.2">
      <c r="A7017" s="140"/>
      <c r="B7017" s="325"/>
      <c r="J7017" s="4"/>
      <c r="K7017" s="173"/>
    </row>
    <row r="7018" spans="1:11" x14ac:dyDescent="0.2">
      <c r="A7018" s="140"/>
      <c r="B7018" s="325"/>
      <c r="J7018" s="4"/>
      <c r="K7018" s="173"/>
    </row>
    <row r="7019" spans="1:11" x14ac:dyDescent="0.2">
      <c r="A7019" s="140"/>
      <c r="B7019" s="325"/>
      <c r="J7019" s="4"/>
      <c r="K7019" s="173"/>
    </row>
    <row r="7020" spans="1:11" x14ac:dyDescent="0.2">
      <c r="A7020" s="140"/>
      <c r="B7020" s="325"/>
      <c r="J7020" s="4"/>
      <c r="K7020" s="173"/>
    </row>
    <row r="7021" spans="1:11" x14ac:dyDescent="0.2">
      <c r="A7021" s="140"/>
      <c r="B7021" s="325"/>
      <c r="J7021" s="4"/>
      <c r="K7021" s="173"/>
    </row>
    <row r="7022" spans="1:11" x14ac:dyDescent="0.2">
      <c r="A7022" s="140"/>
      <c r="B7022" s="325"/>
      <c r="J7022" s="4"/>
      <c r="K7022" s="173"/>
    </row>
    <row r="7023" spans="1:11" x14ac:dyDescent="0.2">
      <c r="A7023" s="140"/>
      <c r="B7023" s="325"/>
      <c r="J7023" s="4"/>
      <c r="K7023" s="173"/>
    </row>
    <row r="7024" spans="1:11" x14ac:dyDescent="0.2">
      <c r="A7024" s="140"/>
      <c r="B7024" s="325"/>
      <c r="J7024" s="4"/>
      <c r="K7024" s="173"/>
    </row>
    <row r="7025" spans="1:11" x14ac:dyDescent="0.2">
      <c r="A7025" s="140"/>
      <c r="B7025" s="325"/>
      <c r="J7025" s="4"/>
      <c r="K7025" s="173"/>
    </row>
    <row r="7026" spans="1:11" x14ac:dyDescent="0.2">
      <c r="A7026" s="140"/>
      <c r="B7026" s="325"/>
      <c r="J7026" s="4"/>
      <c r="K7026" s="173"/>
    </row>
    <row r="7027" spans="1:11" x14ac:dyDescent="0.2">
      <c r="A7027" s="140"/>
      <c r="B7027" s="325"/>
      <c r="J7027" s="4"/>
      <c r="K7027" s="173"/>
    </row>
    <row r="7028" spans="1:11" x14ac:dyDescent="0.2">
      <c r="A7028" s="140"/>
      <c r="B7028" s="325"/>
      <c r="J7028" s="4"/>
      <c r="K7028" s="173"/>
    </row>
    <row r="7029" spans="1:11" x14ac:dyDescent="0.2">
      <c r="A7029" s="140"/>
      <c r="B7029" s="325"/>
      <c r="J7029" s="4"/>
      <c r="K7029" s="173"/>
    </row>
    <row r="7030" spans="1:11" x14ac:dyDescent="0.2">
      <c r="A7030" s="140"/>
      <c r="B7030" s="325"/>
      <c r="J7030" s="4"/>
      <c r="K7030" s="173"/>
    </row>
    <row r="7031" spans="1:11" x14ac:dyDescent="0.2">
      <c r="A7031" s="140"/>
      <c r="B7031" s="325"/>
      <c r="J7031" s="4"/>
      <c r="K7031" s="173"/>
    </row>
    <row r="7032" spans="1:11" x14ac:dyDescent="0.2">
      <c r="A7032" s="140"/>
      <c r="B7032" s="325"/>
      <c r="J7032" s="4"/>
      <c r="K7032" s="173"/>
    </row>
    <row r="7033" spans="1:11" x14ac:dyDescent="0.2">
      <c r="A7033" s="140"/>
      <c r="B7033" s="325"/>
      <c r="J7033" s="4"/>
      <c r="K7033" s="173"/>
    </row>
    <row r="7034" spans="1:11" x14ac:dyDescent="0.2">
      <c r="A7034" s="140"/>
      <c r="B7034" s="325"/>
      <c r="J7034" s="4"/>
      <c r="K7034" s="173"/>
    </row>
    <row r="7035" spans="1:11" x14ac:dyDescent="0.2">
      <c r="A7035" s="140"/>
      <c r="B7035" s="325"/>
      <c r="J7035" s="4"/>
      <c r="K7035" s="173"/>
    </row>
    <row r="7036" spans="1:11" x14ac:dyDescent="0.2">
      <c r="A7036" s="140"/>
      <c r="B7036" s="325"/>
      <c r="J7036" s="4"/>
      <c r="K7036" s="173"/>
    </row>
    <row r="7037" spans="1:11" x14ac:dyDescent="0.2">
      <c r="A7037" s="140"/>
      <c r="B7037" s="325"/>
      <c r="J7037" s="4"/>
      <c r="K7037" s="173"/>
    </row>
    <row r="7038" spans="1:11" x14ac:dyDescent="0.2">
      <c r="A7038" s="140"/>
      <c r="B7038" s="325"/>
      <c r="J7038" s="4"/>
      <c r="K7038" s="173"/>
    </row>
    <row r="7039" spans="1:11" x14ac:dyDescent="0.2">
      <c r="A7039" s="140"/>
      <c r="B7039" s="325"/>
      <c r="J7039" s="4"/>
      <c r="K7039" s="173"/>
    </row>
    <row r="7040" spans="1:11" x14ac:dyDescent="0.2">
      <c r="A7040" s="140"/>
      <c r="B7040" s="325"/>
      <c r="J7040" s="4"/>
      <c r="K7040" s="173"/>
    </row>
    <row r="7041" spans="1:11" x14ac:dyDescent="0.2">
      <c r="A7041" s="140"/>
      <c r="B7041" s="325"/>
      <c r="J7041" s="4"/>
      <c r="K7041" s="173"/>
    </row>
    <row r="7042" spans="1:11" x14ac:dyDescent="0.2">
      <c r="A7042" s="140"/>
      <c r="B7042" s="325"/>
      <c r="J7042" s="4"/>
      <c r="K7042" s="173"/>
    </row>
    <row r="7043" spans="1:11" x14ac:dyDescent="0.2">
      <c r="A7043" s="140"/>
      <c r="B7043" s="325"/>
      <c r="J7043" s="4"/>
      <c r="K7043" s="173"/>
    </row>
    <row r="7044" spans="1:11" x14ac:dyDescent="0.2">
      <c r="A7044" s="140"/>
      <c r="B7044" s="325"/>
      <c r="J7044" s="4"/>
      <c r="K7044" s="173"/>
    </row>
    <row r="7045" spans="1:11" x14ac:dyDescent="0.2">
      <c r="A7045" s="140"/>
      <c r="B7045" s="325"/>
      <c r="J7045" s="4"/>
      <c r="K7045" s="173"/>
    </row>
    <row r="7046" spans="1:11" x14ac:dyDescent="0.2">
      <c r="A7046" s="140"/>
      <c r="B7046" s="325"/>
      <c r="J7046" s="4"/>
      <c r="K7046" s="173"/>
    </row>
    <row r="7047" spans="1:11" x14ac:dyDescent="0.2">
      <c r="A7047" s="140"/>
      <c r="B7047" s="325"/>
      <c r="J7047" s="4"/>
      <c r="K7047" s="173"/>
    </row>
    <row r="7048" spans="1:11" x14ac:dyDescent="0.2">
      <c r="A7048" s="140"/>
      <c r="B7048" s="325"/>
      <c r="J7048" s="4"/>
      <c r="K7048" s="173"/>
    </row>
    <row r="7049" spans="1:11" x14ac:dyDescent="0.2">
      <c r="A7049" s="140"/>
      <c r="B7049" s="325"/>
      <c r="J7049" s="4"/>
      <c r="K7049" s="173"/>
    </row>
    <row r="7050" spans="1:11" x14ac:dyDescent="0.2">
      <c r="A7050" s="140"/>
      <c r="B7050" s="325"/>
      <c r="J7050" s="4"/>
      <c r="K7050" s="173"/>
    </row>
    <row r="7051" spans="1:11" x14ac:dyDescent="0.2">
      <c r="A7051" s="140"/>
      <c r="B7051" s="325"/>
      <c r="J7051" s="4"/>
      <c r="K7051" s="173"/>
    </row>
    <row r="7052" spans="1:11" x14ac:dyDescent="0.2">
      <c r="A7052" s="140"/>
      <c r="B7052" s="325"/>
      <c r="J7052" s="4"/>
      <c r="K7052" s="173"/>
    </row>
    <row r="7053" spans="1:11" x14ac:dyDescent="0.2">
      <c r="A7053" s="140"/>
      <c r="B7053" s="325"/>
      <c r="J7053" s="4"/>
      <c r="K7053" s="173"/>
    </row>
    <row r="7054" spans="1:11" x14ac:dyDescent="0.2">
      <c r="A7054" s="140"/>
      <c r="B7054" s="325"/>
      <c r="J7054" s="4"/>
      <c r="K7054" s="173"/>
    </row>
    <row r="7055" spans="1:11" x14ac:dyDescent="0.2">
      <c r="A7055" s="140"/>
      <c r="B7055" s="325"/>
      <c r="J7055" s="4"/>
      <c r="K7055" s="173"/>
    </row>
    <row r="7056" spans="1:11" x14ac:dyDescent="0.2">
      <c r="A7056" s="140"/>
      <c r="B7056" s="325"/>
      <c r="J7056" s="4"/>
      <c r="K7056" s="173"/>
    </row>
    <row r="7057" spans="1:11" x14ac:dyDescent="0.2">
      <c r="A7057" s="140"/>
      <c r="B7057" s="325"/>
      <c r="J7057" s="4"/>
      <c r="K7057" s="173"/>
    </row>
    <row r="7058" spans="1:11" x14ac:dyDescent="0.2">
      <c r="A7058" s="140"/>
      <c r="B7058" s="325"/>
      <c r="J7058" s="4"/>
      <c r="K7058" s="173"/>
    </row>
    <row r="7059" spans="1:11" x14ac:dyDescent="0.2">
      <c r="A7059" s="140"/>
      <c r="B7059" s="325"/>
      <c r="J7059" s="4"/>
      <c r="K7059" s="173"/>
    </row>
    <row r="7060" spans="1:11" x14ac:dyDescent="0.2">
      <c r="A7060" s="140"/>
      <c r="B7060" s="325"/>
      <c r="J7060" s="4"/>
      <c r="K7060" s="173"/>
    </row>
    <row r="7061" spans="1:11" x14ac:dyDescent="0.2">
      <c r="A7061" s="140"/>
      <c r="B7061" s="325"/>
      <c r="J7061" s="4"/>
      <c r="K7061" s="173"/>
    </row>
    <row r="7062" spans="1:11" x14ac:dyDescent="0.2">
      <c r="A7062" s="140"/>
      <c r="B7062" s="325"/>
      <c r="J7062" s="4"/>
      <c r="K7062" s="173"/>
    </row>
    <row r="7063" spans="1:11" x14ac:dyDescent="0.2">
      <c r="A7063" s="140"/>
      <c r="B7063" s="325"/>
      <c r="J7063" s="4"/>
      <c r="K7063" s="173"/>
    </row>
    <row r="7064" spans="1:11" x14ac:dyDescent="0.2">
      <c r="A7064" s="140"/>
      <c r="B7064" s="325"/>
      <c r="J7064" s="4"/>
      <c r="K7064" s="173"/>
    </row>
    <row r="7065" spans="1:11" x14ac:dyDescent="0.2">
      <c r="A7065" s="140"/>
      <c r="B7065" s="325"/>
      <c r="J7065" s="4"/>
      <c r="K7065" s="173"/>
    </row>
    <row r="7066" spans="1:11" x14ac:dyDescent="0.2">
      <c r="A7066" s="140"/>
      <c r="B7066" s="325"/>
      <c r="J7066" s="4"/>
      <c r="K7066" s="173"/>
    </row>
    <row r="7067" spans="1:11" x14ac:dyDescent="0.2">
      <c r="A7067" s="140"/>
      <c r="B7067" s="325"/>
      <c r="J7067" s="4"/>
      <c r="K7067" s="173"/>
    </row>
    <row r="7068" spans="1:11" x14ac:dyDescent="0.2">
      <c r="A7068" s="140"/>
      <c r="B7068" s="325"/>
      <c r="J7068" s="4"/>
      <c r="K7068" s="173"/>
    </row>
    <row r="7069" spans="1:11" x14ac:dyDescent="0.2">
      <c r="A7069" s="140"/>
      <c r="B7069" s="325"/>
      <c r="J7069" s="4"/>
      <c r="K7069" s="173"/>
    </row>
    <row r="7070" spans="1:11" x14ac:dyDescent="0.2">
      <c r="A7070" s="140"/>
      <c r="B7070" s="325"/>
      <c r="J7070" s="4"/>
      <c r="K7070" s="173"/>
    </row>
    <row r="7071" spans="1:11" x14ac:dyDescent="0.2">
      <c r="A7071" s="140"/>
      <c r="B7071" s="325"/>
      <c r="J7071" s="4"/>
      <c r="K7071" s="173"/>
    </row>
    <row r="7072" spans="1:11" x14ac:dyDescent="0.2">
      <c r="A7072" s="140"/>
      <c r="B7072" s="325"/>
      <c r="J7072" s="4"/>
      <c r="K7072" s="173"/>
    </row>
    <row r="7073" spans="1:11" x14ac:dyDescent="0.2">
      <c r="A7073" s="140"/>
      <c r="B7073" s="325"/>
      <c r="J7073" s="4"/>
      <c r="K7073" s="173"/>
    </row>
    <row r="7074" spans="1:11" x14ac:dyDescent="0.2">
      <c r="A7074" s="140"/>
      <c r="B7074" s="325"/>
      <c r="J7074" s="4"/>
      <c r="K7074" s="173"/>
    </row>
    <row r="7075" spans="1:11" x14ac:dyDescent="0.2">
      <c r="A7075" s="140"/>
      <c r="B7075" s="325"/>
      <c r="J7075" s="4"/>
      <c r="K7075" s="173"/>
    </row>
    <row r="7076" spans="1:11" x14ac:dyDescent="0.2">
      <c r="A7076" s="140"/>
      <c r="B7076" s="325"/>
      <c r="J7076" s="4"/>
      <c r="K7076" s="173"/>
    </row>
    <row r="7077" spans="1:11" x14ac:dyDescent="0.2">
      <c r="A7077" s="140"/>
      <c r="B7077" s="325"/>
      <c r="J7077" s="4"/>
      <c r="K7077" s="173"/>
    </row>
    <row r="7078" spans="1:11" x14ac:dyDescent="0.2">
      <c r="A7078" s="140"/>
      <c r="B7078" s="325"/>
      <c r="J7078" s="4"/>
      <c r="K7078" s="173"/>
    </row>
    <row r="7079" spans="1:11" x14ac:dyDescent="0.2">
      <c r="A7079" s="140"/>
      <c r="B7079" s="325"/>
      <c r="J7079" s="4"/>
      <c r="K7079" s="173"/>
    </row>
    <row r="7080" spans="1:11" x14ac:dyDescent="0.2">
      <c r="A7080" s="140"/>
      <c r="B7080" s="325"/>
      <c r="J7080" s="4"/>
      <c r="K7080" s="173"/>
    </row>
    <row r="7081" spans="1:11" x14ac:dyDescent="0.2">
      <c r="A7081" s="140"/>
      <c r="B7081" s="325"/>
      <c r="J7081" s="4"/>
      <c r="K7081" s="173"/>
    </row>
    <row r="7082" spans="1:11" x14ac:dyDescent="0.2">
      <c r="A7082" s="140"/>
      <c r="B7082" s="325"/>
      <c r="J7082" s="4"/>
      <c r="K7082" s="173"/>
    </row>
    <row r="7083" spans="1:11" x14ac:dyDescent="0.2">
      <c r="A7083" s="140"/>
      <c r="B7083" s="325"/>
      <c r="J7083" s="4"/>
      <c r="K7083" s="173"/>
    </row>
    <row r="7084" spans="1:11" x14ac:dyDescent="0.2">
      <c r="A7084" s="140"/>
      <c r="B7084" s="325"/>
      <c r="J7084" s="4"/>
      <c r="K7084" s="173"/>
    </row>
    <row r="7085" spans="1:11" x14ac:dyDescent="0.2">
      <c r="A7085" s="140"/>
      <c r="B7085" s="325"/>
      <c r="J7085" s="4"/>
      <c r="K7085" s="173"/>
    </row>
    <row r="7086" spans="1:11" x14ac:dyDescent="0.2">
      <c r="A7086" s="140"/>
      <c r="B7086" s="325"/>
      <c r="J7086" s="4"/>
      <c r="K7086" s="173"/>
    </row>
    <row r="7087" spans="1:11" x14ac:dyDescent="0.2">
      <c r="A7087" s="140"/>
      <c r="B7087" s="325"/>
      <c r="J7087" s="4"/>
      <c r="K7087" s="173"/>
    </row>
    <row r="7088" spans="1:11" x14ac:dyDescent="0.2">
      <c r="A7088" s="140"/>
      <c r="B7088" s="325"/>
      <c r="J7088" s="4"/>
      <c r="K7088" s="173"/>
    </row>
    <row r="7089" spans="1:11" x14ac:dyDescent="0.2">
      <c r="A7089" s="140"/>
      <c r="B7089" s="325"/>
      <c r="J7089" s="4"/>
      <c r="K7089" s="173"/>
    </row>
    <row r="7090" spans="1:11" x14ac:dyDescent="0.2">
      <c r="A7090" s="140"/>
      <c r="B7090" s="325"/>
      <c r="J7090" s="4"/>
      <c r="K7090" s="173"/>
    </row>
    <row r="7091" spans="1:11" x14ac:dyDescent="0.2">
      <c r="A7091" s="140"/>
      <c r="B7091" s="325"/>
      <c r="J7091" s="4"/>
      <c r="K7091" s="173"/>
    </row>
    <row r="7092" spans="1:11" x14ac:dyDescent="0.2">
      <c r="A7092" s="140"/>
      <c r="B7092" s="325"/>
      <c r="J7092" s="4"/>
      <c r="K7092" s="173"/>
    </row>
    <row r="7093" spans="1:11" x14ac:dyDescent="0.2">
      <c r="A7093" s="140"/>
      <c r="B7093" s="325"/>
      <c r="J7093" s="4"/>
      <c r="K7093" s="173"/>
    </row>
    <row r="7094" spans="1:11" x14ac:dyDescent="0.2">
      <c r="A7094" s="140"/>
      <c r="B7094" s="325"/>
      <c r="J7094" s="4"/>
      <c r="K7094" s="173"/>
    </row>
    <row r="7095" spans="1:11" x14ac:dyDescent="0.2">
      <c r="A7095" s="140"/>
      <c r="B7095" s="325"/>
      <c r="J7095" s="4"/>
      <c r="K7095" s="173"/>
    </row>
    <row r="7096" spans="1:11" x14ac:dyDescent="0.2">
      <c r="A7096" s="140"/>
      <c r="B7096" s="325"/>
      <c r="J7096" s="4"/>
      <c r="K7096" s="173"/>
    </row>
    <row r="7097" spans="1:11" x14ac:dyDescent="0.2">
      <c r="A7097" s="140"/>
      <c r="B7097" s="325"/>
      <c r="J7097" s="4"/>
      <c r="K7097" s="173"/>
    </row>
    <row r="7098" spans="1:11" x14ac:dyDescent="0.2">
      <c r="A7098" s="140"/>
      <c r="B7098" s="325"/>
      <c r="J7098" s="4"/>
      <c r="K7098" s="173"/>
    </row>
    <row r="7099" spans="1:11" x14ac:dyDescent="0.2">
      <c r="A7099" s="140"/>
      <c r="B7099" s="325"/>
      <c r="J7099" s="4"/>
      <c r="K7099" s="173"/>
    </row>
    <row r="7100" spans="1:11" x14ac:dyDescent="0.2">
      <c r="A7100" s="140"/>
      <c r="B7100" s="325"/>
      <c r="J7100" s="4"/>
      <c r="K7100" s="173"/>
    </row>
    <row r="7101" spans="1:11" x14ac:dyDescent="0.2">
      <c r="A7101" s="140"/>
      <c r="B7101" s="325"/>
      <c r="J7101" s="4"/>
      <c r="K7101" s="173"/>
    </row>
    <row r="7102" spans="1:11" x14ac:dyDescent="0.2">
      <c r="A7102" s="140"/>
      <c r="B7102" s="325"/>
      <c r="J7102" s="4"/>
      <c r="K7102" s="173"/>
    </row>
    <row r="7103" spans="1:11" x14ac:dyDescent="0.2">
      <c r="A7103" s="140"/>
      <c r="B7103" s="325"/>
      <c r="J7103" s="4"/>
      <c r="K7103" s="173"/>
    </row>
    <row r="7104" spans="1:11" x14ac:dyDescent="0.2">
      <c r="A7104" s="140"/>
      <c r="B7104" s="325"/>
      <c r="J7104" s="4"/>
      <c r="K7104" s="173"/>
    </row>
    <row r="7105" spans="1:11" x14ac:dyDescent="0.2">
      <c r="A7105" s="140"/>
      <c r="B7105" s="325"/>
      <c r="J7105" s="4"/>
      <c r="K7105" s="173"/>
    </row>
    <row r="7106" spans="1:11" x14ac:dyDescent="0.2">
      <c r="A7106" s="140"/>
      <c r="B7106" s="325"/>
      <c r="J7106" s="4"/>
      <c r="K7106" s="173"/>
    </row>
    <row r="7107" spans="1:11" x14ac:dyDescent="0.2">
      <c r="A7107" s="140"/>
      <c r="B7107" s="325"/>
      <c r="J7107" s="4"/>
      <c r="K7107" s="173"/>
    </row>
    <row r="7108" spans="1:11" x14ac:dyDescent="0.2">
      <c r="A7108" s="140"/>
      <c r="B7108" s="325"/>
      <c r="J7108" s="4"/>
      <c r="K7108" s="173"/>
    </row>
    <row r="7109" spans="1:11" x14ac:dyDescent="0.2">
      <c r="A7109" s="140"/>
      <c r="B7109" s="325"/>
      <c r="J7109" s="4"/>
      <c r="K7109" s="173"/>
    </row>
    <row r="7110" spans="1:11" x14ac:dyDescent="0.2">
      <c r="A7110" s="140"/>
      <c r="B7110" s="325"/>
      <c r="J7110" s="4"/>
      <c r="K7110" s="173"/>
    </row>
    <row r="7111" spans="1:11" x14ac:dyDescent="0.2">
      <c r="A7111" s="140"/>
      <c r="B7111" s="325"/>
      <c r="J7111" s="4"/>
      <c r="K7111" s="173"/>
    </row>
    <row r="7112" spans="1:11" x14ac:dyDescent="0.2">
      <c r="A7112" s="140"/>
      <c r="B7112" s="325"/>
      <c r="J7112" s="4"/>
      <c r="K7112" s="173"/>
    </row>
    <row r="7113" spans="1:11" x14ac:dyDescent="0.2">
      <c r="A7113" s="140"/>
      <c r="B7113" s="325"/>
      <c r="J7113" s="4"/>
      <c r="K7113" s="173"/>
    </row>
    <row r="7114" spans="1:11" x14ac:dyDescent="0.2">
      <c r="A7114" s="140"/>
      <c r="B7114" s="325"/>
      <c r="J7114" s="4"/>
      <c r="K7114" s="173"/>
    </row>
    <row r="7115" spans="1:11" x14ac:dyDescent="0.2">
      <c r="A7115" s="140"/>
      <c r="B7115" s="325"/>
      <c r="J7115" s="4"/>
      <c r="K7115" s="173"/>
    </row>
    <row r="7116" spans="1:11" x14ac:dyDescent="0.2">
      <c r="A7116" s="140"/>
      <c r="B7116" s="325"/>
      <c r="J7116" s="4"/>
      <c r="K7116" s="173"/>
    </row>
    <row r="7117" spans="1:11" x14ac:dyDescent="0.2">
      <c r="A7117" s="140"/>
      <c r="B7117" s="325"/>
      <c r="J7117" s="4"/>
      <c r="K7117" s="173"/>
    </row>
    <row r="7118" spans="1:11" x14ac:dyDescent="0.2">
      <c r="A7118" s="140"/>
      <c r="B7118" s="325"/>
      <c r="J7118" s="4"/>
      <c r="K7118" s="173"/>
    </row>
    <row r="7119" spans="1:11" x14ac:dyDescent="0.2">
      <c r="A7119" s="140"/>
      <c r="B7119" s="325"/>
      <c r="J7119" s="4"/>
      <c r="K7119" s="173"/>
    </row>
    <row r="7120" spans="1:11" x14ac:dyDescent="0.2">
      <c r="A7120" s="140"/>
      <c r="B7120" s="325"/>
      <c r="J7120" s="4"/>
      <c r="K7120" s="173"/>
    </row>
    <row r="7121" spans="1:11" x14ac:dyDescent="0.2">
      <c r="A7121" s="140"/>
      <c r="B7121" s="325"/>
      <c r="J7121" s="4"/>
      <c r="K7121" s="173"/>
    </row>
    <row r="7122" spans="1:11" x14ac:dyDescent="0.2">
      <c r="A7122" s="140"/>
      <c r="B7122" s="325"/>
      <c r="J7122" s="4"/>
      <c r="K7122" s="173"/>
    </row>
    <row r="7123" spans="1:11" x14ac:dyDescent="0.2">
      <c r="A7123" s="140"/>
      <c r="B7123" s="325"/>
      <c r="J7123" s="4"/>
      <c r="K7123" s="173"/>
    </row>
    <row r="7124" spans="1:11" x14ac:dyDescent="0.2">
      <c r="A7124" s="140"/>
      <c r="B7124" s="325"/>
      <c r="J7124" s="4"/>
      <c r="K7124" s="173"/>
    </row>
    <row r="7125" spans="1:11" x14ac:dyDescent="0.2">
      <c r="A7125" s="140"/>
      <c r="B7125" s="325"/>
      <c r="J7125" s="4"/>
      <c r="K7125" s="173"/>
    </row>
    <row r="7126" spans="1:11" x14ac:dyDescent="0.2">
      <c r="A7126" s="140"/>
      <c r="B7126" s="325"/>
      <c r="J7126" s="4"/>
      <c r="K7126" s="173"/>
    </row>
    <row r="7127" spans="1:11" x14ac:dyDescent="0.2">
      <c r="A7127" s="140"/>
      <c r="B7127" s="325"/>
      <c r="J7127" s="4"/>
      <c r="K7127" s="173"/>
    </row>
    <row r="7128" spans="1:11" x14ac:dyDescent="0.2">
      <c r="A7128" s="140"/>
      <c r="B7128" s="325"/>
      <c r="J7128" s="4"/>
      <c r="K7128" s="173"/>
    </row>
    <row r="7129" spans="1:11" x14ac:dyDescent="0.2">
      <c r="A7129" s="140"/>
      <c r="B7129" s="325"/>
      <c r="J7129" s="4"/>
      <c r="K7129" s="173"/>
    </row>
    <row r="7130" spans="1:11" x14ac:dyDescent="0.2">
      <c r="A7130" s="140"/>
      <c r="B7130" s="325"/>
      <c r="J7130" s="4"/>
      <c r="K7130" s="173"/>
    </row>
    <row r="7131" spans="1:11" x14ac:dyDescent="0.2">
      <c r="A7131" s="140"/>
      <c r="B7131" s="325"/>
      <c r="J7131" s="4"/>
      <c r="K7131" s="173"/>
    </row>
    <row r="7132" spans="1:11" x14ac:dyDescent="0.2">
      <c r="A7132" s="140"/>
      <c r="B7132" s="325"/>
      <c r="J7132" s="4"/>
      <c r="K7132" s="173"/>
    </row>
    <row r="7133" spans="1:11" x14ac:dyDescent="0.2">
      <c r="A7133" s="140"/>
      <c r="B7133" s="325"/>
      <c r="J7133" s="4"/>
      <c r="K7133" s="173"/>
    </row>
    <row r="7134" spans="1:11" x14ac:dyDescent="0.2">
      <c r="A7134" s="140"/>
      <c r="B7134" s="325"/>
      <c r="J7134" s="4"/>
      <c r="K7134" s="173"/>
    </row>
    <row r="7135" spans="1:11" x14ac:dyDescent="0.2">
      <c r="A7135" s="140"/>
      <c r="B7135" s="325"/>
      <c r="J7135" s="4"/>
      <c r="K7135" s="173"/>
    </row>
    <row r="7136" spans="1:11" x14ac:dyDescent="0.2">
      <c r="A7136" s="140"/>
      <c r="B7136" s="325"/>
      <c r="J7136" s="4"/>
      <c r="K7136" s="173"/>
    </row>
    <row r="7137" spans="1:11" x14ac:dyDescent="0.2">
      <c r="A7137" s="140"/>
      <c r="B7137" s="325"/>
      <c r="J7137" s="4"/>
      <c r="K7137" s="173"/>
    </row>
    <row r="7138" spans="1:11" x14ac:dyDescent="0.2">
      <c r="A7138" s="140"/>
      <c r="B7138" s="325"/>
      <c r="J7138" s="4"/>
      <c r="K7138" s="173"/>
    </row>
    <row r="7139" spans="1:11" x14ac:dyDescent="0.2">
      <c r="A7139" s="140"/>
      <c r="B7139" s="325"/>
      <c r="J7139" s="4"/>
      <c r="K7139" s="173"/>
    </row>
    <row r="7140" spans="1:11" x14ac:dyDescent="0.2">
      <c r="A7140" s="140"/>
      <c r="B7140" s="325"/>
      <c r="J7140" s="4"/>
      <c r="K7140" s="173"/>
    </row>
    <row r="7141" spans="1:11" x14ac:dyDescent="0.2">
      <c r="A7141" s="140"/>
      <c r="B7141" s="325"/>
      <c r="J7141" s="4"/>
      <c r="K7141" s="173"/>
    </row>
    <row r="7142" spans="1:11" x14ac:dyDescent="0.2">
      <c r="A7142" s="140"/>
      <c r="B7142" s="325"/>
      <c r="J7142" s="4"/>
      <c r="K7142" s="173"/>
    </row>
    <row r="7143" spans="1:11" x14ac:dyDescent="0.2">
      <c r="A7143" s="140"/>
      <c r="B7143" s="325"/>
      <c r="J7143" s="4"/>
      <c r="K7143" s="173"/>
    </row>
    <row r="7144" spans="1:11" x14ac:dyDescent="0.2">
      <c r="A7144" s="140"/>
      <c r="B7144" s="325"/>
      <c r="J7144" s="4"/>
      <c r="K7144" s="173"/>
    </row>
    <row r="7145" spans="1:11" x14ac:dyDescent="0.2">
      <c r="A7145" s="140"/>
      <c r="B7145" s="325"/>
      <c r="J7145" s="4"/>
      <c r="K7145" s="173"/>
    </row>
    <row r="7146" spans="1:11" x14ac:dyDescent="0.2">
      <c r="A7146" s="140"/>
      <c r="B7146" s="325"/>
      <c r="J7146" s="4"/>
      <c r="K7146" s="173"/>
    </row>
    <row r="7147" spans="1:11" x14ac:dyDescent="0.2">
      <c r="A7147" s="140"/>
      <c r="B7147" s="325"/>
      <c r="J7147" s="4"/>
      <c r="K7147" s="173"/>
    </row>
    <row r="7148" spans="1:11" x14ac:dyDescent="0.2">
      <c r="A7148" s="140"/>
      <c r="B7148" s="325"/>
      <c r="J7148" s="4"/>
      <c r="K7148" s="173"/>
    </row>
    <row r="7149" spans="1:11" x14ac:dyDescent="0.2">
      <c r="A7149" s="140"/>
      <c r="B7149" s="325"/>
      <c r="J7149" s="4"/>
      <c r="K7149" s="173"/>
    </row>
    <row r="7150" spans="1:11" x14ac:dyDescent="0.2">
      <c r="A7150" s="140"/>
      <c r="B7150" s="325"/>
      <c r="J7150" s="4"/>
      <c r="K7150" s="173"/>
    </row>
    <row r="7151" spans="1:11" x14ac:dyDescent="0.2">
      <c r="A7151" s="140"/>
      <c r="B7151" s="325"/>
      <c r="J7151" s="4"/>
      <c r="K7151" s="173"/>
    </row>
    <row r="7152" spans="1:11" x14ac:dyDescent="0.2">
      <c r="A7152" s="140"/>
      <c r="B7152" s="325"/>
      <c r="J7152" s="4"/>
      <c r="K7152" s="173"/>
    </row>
    <row r="7153" spans="1:11" x14ac:dyDescent="0.2">
      <c r="A7153" s="140"/>
      <c r="B7153" s="325"/>
      <c r="J7153" s="4"/>
      <c r="K7153" s="173"/>
    </row>
    <row r="7154" spans="1:11" x14ac:dyDescent="0.2">
      <c r="A7154" s="140"/>
      <c r="B7154" s="325"/>
      <c r="J7154" s="4"/>
      <c r="K7154" s="173"/>
    </row>
    <row r="7155" spans="1:11" x14ac:dyDescent="0.2">
      <c r="A7155" s="140"/>
      <c r="B7155" s="325"/>
      <c r="J7155" s="4"/>
      <c r="K7155" s="173"/>
    </row>
    <row r="7156" spans="1:11" x14ac:dyDescent="0.2">
      <c r="A7156" s="140"/>
      <c r="B7156" s="325"/>
      <c r="J7156" s="4"/>
      <c r="K7156" s="173"/>
    </row>
    <row r="7157" spans="1:11" x14ac:dyDescent="0.2">
      <c r="A7157" s="140"/>
      <c r="B7157" s="325"/>
      <c r="J7157" s="4"/>
      <c r="K7157" s="173"/>
    </row>
    <row r="7158" spans="1:11" x14ac:dyDescent="0.2">
      <c r="A7158" s="140"/>
      <c r="B7158" s="325"/>
      <c r="J7158" s="4"/>
      <c r="K7158" s="173"/>
    </row>
    <row r="7159" spans="1:11" x14ac:dyDescent="0.2">
      <c r="A7159" s="140"/>
      <c r="B7159" s="325"/>
      <c r="J7159" s="4"/>
      <c r="K7159" s="173"/>
    </row>
    <row r="7160" spans="1:11" x14ac:dyDescent="0.2">
      <c r="A7160" s="140"/>
      <c r="B7160" s="325"/>
      <c r="J7160" s="4"/>
      <c r="K7160" s="173"/>
    </row>
    <row r="7161" spans="1:11" x14ac:dyDescent="0.2">
      <c r="A7161" s="140"/>
      <c r="B7161" s="325"/>
      <c r="J7161" s="4"/>
      <c r="K7161" s="173"/>
    </row>
    <row r="7162" spans="1:11" x14ac:dyDescent="0.2">
      <c r="A7162" s="140"/>
      <c r="B7162" s="325"/>
      <c r="J7162" s="4"/>
      <c r="K7162" s="173"/>
    </row>
    <row r="7163" spans="1:11" x14ac:dyDescent="0.2">
      <c r="A7163" s="140"/>
      <c r="B7163" s="325"/>
      <c r="J7163" s="4"/>
      <c r="K7163" s="173"/>
    </row>
    <row r="7164" spans="1:11" x14ac:dyDescent="0.2">
      <c r="A7164" s="140"/>
      <c r="B7164" s="325"/>
      <c r="J7164" s="4"/>
      <c r="K7164" s="173"/>
    </row>
    <row r="7165" spans="1:11" x14ac:dyDescent="0.2">
      <c r="A7165" s="140"/>
      <c r="B7165" s="325"/>
      <c r="J7165" s="4"/>
      <c r="K7165" s="173"/>
    </row>
    <row r="7166" spans="1:11" x14ac:dyDescent="0.2">
      <c r="A7166" s="140"/>
      <c r="B7166" s="325"/>
      <c r="J7166" s="4"/>
      <c r="K7166" s="173"/>
    </row>
    <row r="7167" spans="1:11" x14ac:dyDescent="0.2">
      <c r="A7167" s="140"/>
      <c r="B7167" s="325"/>
      <c r="J7167" s="4"/>
      <c r="K7167" s="173"/>
    </row>
    <row r="7168" spans="1:11" x14ac:dyDescent="0.2">
      <c r="A7168" s="140"/>
      <c r="B7168" s="325"/>
      <c r="J7168" s="4"/>
      <c r="K7168" s="173"/>
    </row>
    <row r="7169" spans="1:11" x14ac:dyDescent="0.2">
      <c r="A7169" s="140"/>
      <c r="B7169" s="325"/>
      <c r="J7169" s="4"/>
      <c r="K7169" s="173"/>
    </row>
    <row r="7170" spans="1:11" x14ac:dyDescent="0.2">
      <c r="A7170" s="140"/>
      <c r="B7170" s="325"/>
      <c r="J7170" s="4"/>
      <c r="K7170" s="173"/>
    </row>
    <row r="7171" spans="1:11" x14ac:dyDescent="0.2">
      <c r="A7171" s="140"/>
      <c r="B7171" s="325"/>
      <c r="J7171" s="4"/>
      <c r="K7171" s="173"/>
    </row>
    <row r="7172" spans="1:11" x14ac:dyDescent="0.2">
      <c r="A7172" s="140"/>
      <c r="B7172" s="325"/>
      <c r="J7172" s="4"/>
      <c r="K7172" s="173"/>
    </row>
    <row r="7173" spans="1:11" x14ac:dyDescent="0.2">
      <c r="A7173" s="140"/>
      <c r="B7173" s="325"/>
      <c r="J7173" s="4"/>
      <c r="K7173" s="173"/>
    </row>
    <row r="7174" spans="1:11" x14ac:dyDescent="0.2">
      <c r="A7174" s="140"/>
      <c r="B7174" s="325"/>
      <c r="J7174" s="4"/>
      <c r="K7174" s="173"/>
    </row>
    <row r="7175" spans="1:11" x14ac:dyDescent="0.2">
      <c r="A7175" s="140"/>
      <c r="B7175" s="325"/>
      <c r="J7175" s="4"/>
      <c r="K7175" s="173"/>
    </row>
    <row r="7176" spans="1:11" x14ac:dyDescent="0.2">
      <c r="A7176" s="140"/>
      <c r="B7176" s="325"/>
      <c r="J7176" s="4"/>
      <c r="K7176" s="173"/>
    </row>
    <row r="7177" spans="1:11" x14ac:dyDescent="0.2">
      <c r="A7177" s="140"/>
      <c r="B7177" s="325"/>
      <c r="J7177" s="4"/>
      <c r="K7177" s="173"/>
    </row>
    <row r="7178" spans="1:11" x14ac:dyDescent="0.2">
      <c r="A7178" s="140"/>
      <c r="B7178" s="325"/>
      <c r="J7178" s="4"/>
      <c r="K7178" s="173"/>
    </row>
    <row r="7179" spans="1:11" x14ac:dyDescent="0.2">
      <c r="A7179" s="140"/>
      <c r="B7179" s="325"/>
      <c r="J7179" s="4"/>
      <c r="K7179" s="173"/>
    </row>
    <row r="7180" spans="1:11" x14ac:dyDescent="0.2">
      <c r="A7180" s="140"/>
      <c r="B7180" s="325"/>
      <c r="J7180" s="4"/>
      <c r="K7180" s="173"/>
    </row>
    <row r="7181" spans="1:11" x14ac:dyDescent="0.2">
      <c r="A7181" s="140"/>
      <c r="B7181" s="325"/>
      <c r="J7181" s="4"/>
      <c r="K7181" s="173"/>
    </row>
    <row r="7182" spans="1:11" x14ac:dyDescent="0.2">
      <c r="A7182" s="140"/>
      <c r="B7182" s="325"/>
      <c r="J7182" s="4"/>
      <c r="K7182" s="173"/>
    </row>
    <row r="7183" spans="1:11" x14ac:dyDescent="0.2">
      <c r="A7183" s="140"/>
      <c r="B7183" s="325"/>
      <c r="J7183" s="4"/>
      <c r="K7183" s="173"/>
    </row>
    <row r="7184" spans="1:11" x14ac:dyDescent="0.2">
      <c r="A7184" s="140"/>
      <c r="B7184" s="325"/>
      <c r="J7184" s="4"/>
      <c r="K7184" s="173"/>
    </row>
    <row r="7185" spans="1:11" x14ac:dyDescent="0.2">
      <c r="A7185" s="140"/>
      <c r="B7185" s="325"/>
      <c r="J7185" s="4"/>
      <c r="K7185" s="173"/>
    </row>
    <row r="7186" spans="1:11" x14ac:dyDescent="0.2">
      <c r="A7186" s="140"/>
      <c r="B7186" s="325"/>
      <c r="J7186" s="4"/>
      <c r="K7186" s="173"/>
    </row>
    <row r="7187" spans="1:11" x14ac:dyDescent="0.2">
      <c r="A7187" s="140"/>
      <c r="B7187" s="325"/>
      <c r="J7187" s="4"/>
      <c r="K7187" s="173"/>
    </row>
    <row r="7188" spans="1:11" x14ac:dyDescent="0.2">
      <c r="A7188" s="140"/>
      <c r="B7188" s="325"/>
      <c r="J7188" s="4"/>
      <c r="K7188" s="173"/>
    </row>
    <row r="7189" spans="1:11" x14ac:dyDescent="0.2">
      <c r="A7189" s="140"/>
      <c r="B7189" s="325"/>
      <c r="J7189" s="4"/>
      <c r="K7189" s="173"/>
    </row>
    <row r="7190" spans="1:11" x14ac:dyDescent="0.2">
      <c r="A7190" s="140"/>
      <c r="B7190" s="325"/>
      <c r="J7190" s="4"/>
      <c r="K7190" s="173"/>
    </row>
    <row r="7191" spans="1:11" x14ac:dyDescent="0.2">
      <c r="A7191" s="140"/>
      <c r="B7191" s="325"/>
      <c r="J7191" s="4"/>
      <c r="K7191" s="173"/>
    </row>
    <row r="7192" spans="1:11" x14ac:dyDescent="0.2">
      <c r="A7192" s="140"/>
      <c r="B7192" s="325"/>
      <c r="J7192" s="4"/>
      <c r="K7192" s="173"/>
    </row>
    <row r="7193" spans="1:11" x14ac:dyDescent="0.2">
      <c r="A7193" s="140"/>
      <c r="B7193" s="325"/>
      <c r="J7193" s="4"/>
      <c r="K7193" s="173"/>
    </row>
    <row r="7194" spans="1:11" x14ac:dyDescent="0.2">
      <c r="A7194" s="140"/>
      <c r="B7194" s="325"/>
      <c r="J7194" s="4"/>
      <c r="K7194" s="173"/>
    </row>
    <row r="7195" spans="1:11" x14ac:dyDescent="0.2">
      <c r="A7195" s="140"/>
      <c r="B7195" s="325"/>
      <c r="J7195" s="4"/>
      <c r="K7195" s="173"/>
    </row>
    <row r="7196" spans="1:11" x14ac:dyDescent="0.2">
      <c r="A7196" s="140"/>
      <c r="B7196" s="325"/>
      <c r="J7196" s="4"/>
      <c r="K7196" s="173"/>
    </row>
    <row r="7197" spans="1:11" x14ac:dyDescent="0.2">
      <c r="A7197" s="140"/>
      <c r="B7197" s="325"/>
      <c r="J7197" s="4"/>
      <c r="K7197" s="173"/>
    </row>
    <row r="7198" spans="1:11" x14ac:dyDescent="0.2">
      <c r="A7198" s="140"/>
      <c r="B7198" s="325"/>
      <c r="J7198" s="4"/>
      <c r="K7198" s="173"/>
    </row>
    <row r="7199" spans="1:11" x14ac:dyDescent="0.2">
      <c r="A7199" s="140"/>
      <c r="B7199" s="325"/>
      <c r="J7199" s="4"/>
      <c r="K7199" s="173"/>
    </row>
    <row r="7200" spans="1:11" x14ac:dyDescent="0.2">
      <c r="A7200" s="140"/>
      <c r="B7200" s="325"/>
      <c r="J7200" s="4"/>
      <c r="K7200" s="173"/>
    </row>
    <row r="7201" spans="1:11" x14ac:dyDescent="0.2">
      <c r="A7201" s="140"/>
      <c r="B7201" s="325"/>
      <c r="J7201" s="4"/>
      <c r="K7201" s="173"/>
    </row>
    <row r="7202" spans="1:11" x14ac:dyDescent="0.2">
      <c r="A7202" s="140"/>
      <c r="B7202" s="325"/>
      <c r="J7202" s="4"/>
      <c r="K7202" s="173"/>
    </row>
    <row r="7203" spans="1:11" x14ac:dyDescent="0.2">
      <c r="A7203" s="140"/>
      <c r="B7203" s="325"/>
      <c r="J7203" s="4"/>
      <c r="K7203" s="173"/>
    </row>
    <row r="7204" spans="1:11" x14ac:dyDescent="0.2">
      <c r="A7204" s="140"/>
      <c r="B7204" s="325"/>
      <c r="J7204" s="4"/>
      <c r="K7204" s="173"/>
    </row>
    <row r="7205" spans="1:11" x14ac:dyDescent="0.2">
      <c r="A7205" s="140"/>
      <c r="B7205" s="325"/>
      <c r="J7205" s="4"/>
      <c r="K7205" s="173"/>
    </row>
    <row r="7206" spans="1:11" x14ac:dyDescent="0.2">
      <c r="A7206" s="140"/>
      <c r="B7206" s="325"/>
      <c r="J7206" s="4"/>
      <c r="K7206" s="173"/>
    </row>
    <row r="7207" spans="1:11" x14ac:dyDescent="0.2">
      <c r="A7207" s="140"/>
      <c r="B7207" s="325"/>
      <c r="J7207" s="4"/>
      <c r="K7207" s="173"/>
    </row>
    <row r="7208" spans="1:11" x14ac:dyDescent="0.2">
      <c r="A7208" s="140"/>
      <c r="B7208" s="325"/>
      <c r="J7208" s="4"/>
      <c r="K7208" s="173"/>
    </row>
    <row r="7209" spans="1:11" x14ac:dyDescent="0.2">
      <c r="A7209" s="140"/>
      <c r="B7209" s="325"/>
      <c r="J7209" s="4"/>
      <c r="K7209" s="173"/>
    </row>
    <row r="7210" spans="1:11" x14ac:dyDescent="0.2">
      <c r="A7210" s="140"/>
      <c r="B7210" s="325"/>
      <c r="J7210" s="4"/>
      <c r="K7210" s="173"/>
    </row>
    <row r="7211" spans="1:11" x14ac:dyDescent="0.2">
      <c r="A7211" s="140"/>
      <c r="B7211" s="325"/>
      <c r="J7211" s="4"/>
      <c r="K7211" s="173"/>
    </row>
    <row r="7212" spans="1:11" x14ac:dyDescent="0.2">
      <c r="A7212" s="140"/>
      <c r="B7212" s="325"/>
      <c r="J7212" s="4"/>
      <c r="K7212" s="173"/>
    </row>
    <row r="7213" spans="1:11" x14ac:dyDescent="0.2">
      <c r="A7213" s="140"/>
      <c r="B7213" s="325"/>
      <c r="J7213" s="4"/>
      <c r="K7213" s="173"/>
    </row>
    <row r="7214" spans="1:11" x14ac:dyDescent="0.2">
      <c r="A7214" s="140"/>
      <c r="B7214" s="325"/>
      <c r="J7214" s="4"/>
      <c r="K7214" s="173"/>
    </row>
    <row r="7215" spans="1:11" x14ac:dyDescent="0.2">
      <c r="A7215" s="140"/>
      <c r="B7215" s="325"/>
      <c r="J7215" s="4"/>
      <c r="K7215" s="173"/>
    </row>
    <row r="7216" spans="1:11" x14ac:dyDescent="0.2">
      <c r="A7216" s="140"/>
      <c r="B7216" s="325"/>
      <c r="J7216" s="4"/>
      <c r="K7216" s="173"/>
    </row>
    <row r="7217" spans="1:11" x14ac:dyDescent="0.2">
      <c r="A7217" s="140"/>
      <c r="B7217" s="325"/>
      <c r="J7217" s="4"/>
      <c r="K7217" s="173"/>
    </row>
    <row r="7218" spans="1:11" x14ac:dyDescent="0.2">
      <c r="A7218" s="140"/>
      <c r="B7218" s="325"/>
      <c r="J7218" s="4"/>
      <c r="K7218" s="173"/>
    </row>
    <row r="7219" spans="1:11" x14ac:dyDescent="0.2">
      <c r="A7219" s="140"/>
      <c r="B7219" s="325"/>
      <c r="J7219" s="4"/>
      <c r="K7219" s="173"/>
    </row>
    <row r="7220" spans="1:11" x14ac:dyDescent="0.2">
      <c r="A7220" s="140"/>
      <c r="B7220" s="325"/>
      <c r="J7220" s="4"/>
      <c r="K7220" s="173"/>
    </row>
    <row r="7221" spans="1:11" x14ac:dyDescent="0.2">
      <c r="A7221" s="140"/>
      <c r="B7221" s="325"/>
      <c r="J7221" s="4"/>
      <c r="K7221" s="173"/>
    </row>
    <row r="7222" spans="1:11" x14ac:dyDescent="0.2">
      <c r="A7222" s="140"/>
      <c r="B7222" s="325"/>
      <c r="J7222" s="4"/>
      <c r="K7222" s="173"/>
    </row>
    <row r="7223" spans="1:11" x14ac:dyDescent="0.2">
      <c r="A7223" s="140"/>
      <c r="B7223" s="325"/>
      <c r="J7223" s="4"/>
      <c r="K7223" s="173"/>
    </row>
    <row r="7224" spans="1:11" x14ac:dyDescent="0.2">
      <c r="A7224" s="140"/>
      <c r="B7224" s="325"/>
      <c r="J7224" s="4"/>
      <c r="K7224" s="173"/>
    </row>
    <row r="7225" spans="1:11" x14ac:dyDescent="0.2">
      <c r="A7225" s="140"/>
      <c r="B7225" s="325"/>
      <c r="J7225" s="4"/>
      <c r="K7225" s="173"/>
    </row>
    <row r="7226" spans="1:11" x14ac:dyDescent="0.2">
      <c r="A7226" s="140"/>
      <c r="B7226" s="325"/>
      <c r="J7226" s="4"/>
      <c r="K7226" s="173"/>
    </row>
    <row r="7227" spans="1:11" x14ac:dyDescent="0.2">
      <c r="A7227" s="140"/>
      <c r="B7227" s="325"/>
      <c r="J7227" s="4"/>
      <c r="K7227" s="173"/>
    </row>
    <row r="7228" spans="1:11" x14ac:dyDescent="0.2">
      <c r="A7228" s="140"/>
      <c r="B7228" s="325"/>
      <c r="J7228" s="4"/>
      <c r="K7228" s="173"/>
    </row>
    <row r="7229" spans="1:11" x14ac:dyDescent="0.2">
      <c r="A7229" s="140"/>
      <c r="B7229" s="325"/>
      <c r="J7229" s="4"/>
      <c r="K7229" s="173"/>
    </row>
    <row r="7230" spans="1:11" x14ac:dyDescent="0.2">
      <c r="A7230" s="140"/>
      <c r="B7230" s="325"/>
      <c r="J7230" s="4"/>
      <c r="K7230" s="173"/>
    </row>
    <row r="7231" spans="1:11" x14ac:dyDescent="0.2">
      <c r="A7231" s="140"/>
      <c r="B7231" s="325"/>
      <c r="J7231" s="4"/>
      <c r="K7231" s="173"/>
    </row>
    <row r="7232" spans="1:11" x14ac:dyDescent="0.2">
      <c r="A7232" s="140"/>
      <c r="B7232" s="325"/>
      <c r="J7232" s="4"/>
      <c r="K7232" s="173"/>
    </row>
    <row r="7233" spans="1:11" x14ac:dyDescent="0.2">
      <c r="A7233" s="140"/>
      <c r="B7233" s="325"/>
      <c r="J7233" s="4"/>
      <c r="K7233" s="173"/>
    </row>
    <row r="7234" spans="1:11" x14ac:dyDescent="0.2">
      <c r="A7234" s="140"/>
      <c r="B7234" s="325"/>
      <c r="J7234" s="4"/>
      <c r="K7234" s="173"/>
    </row>
    <row r="7235" spans="1:11" x14ac:dyDescent="0.2">
      <c r="A7235" s="140"/>
      <c r="B7235" s="325"/>
      <c r="J7235" s="4"/>
      <c r="K7235" s="173"/>
    </row>
    <row r="7236" spans="1:11" x14ac:dyDescent="0.2">
      <c r="A7236" s="140"/>
      <c r="B7236" s="325"/>
      <c r="J7236" s="4"/>
      <c r="K7236" s="173"/>
    </row>
    <row r="7237" spans="1:11" x14ac:dyDescent="0.2">
      <c r="A7237" s="140"/>
      <c r="B7237" s="325"/>
      <c r="J7237" s="4"/>
      <c r="K7237" s="173"/>
    </row>
    <row r="7238" spans="1:11" x14ac:dyDescent="0.2">
      <c r="A7238" s="140"/>
      <c r="B7238" s="325"/>
      <c r="J7238" s="4"/>
      <c r="K7238" s="173"/>
    </row>
    <row r="7239" spans="1:11" x14ac:dyDescent="0.2">
      <c r="A7239" s="140"/>
      <c r="B7239" s="325"/>
      <c r="J7239" s="4"/>
      <c r="K7239" s="173"/>
    </row>
    <row r="7240" spans="1:11" x14ac:dyDescent="0.2">
      <c r="A7240" s="140"/>
      <c r="B7240" s="325"/>
      <c r="J7240" s="4"/>
      <c r="K7240" s="173"/>
    </row>
    <row r="7241" spans="1:11" x14ac:dyDescent="0.2">
      <c r="A7241" s="140"/>
      <c r="B7241" s="325"/>
      <c r="J7241" s="4"/>
      <c r="K7241" s="173"/>
    </row>
    <row r="7242" spans="1:11" x14ac:dyDescent="0.2">
      <c r="A7242" s="140"/>
      <c r="B7242" s="325"/>
      <c r="J7242" s="4"/>
      <c r="K7242" s="173"/>
    </row>
    <row r="7243" spans="1:11" x14ac:dyDescent="0.2">
      <c r="A7243" s="140"/>
      <c r="B7243" s="325"/>
      <c r="J7243" s="4"/>
      <c r="K7243" s="173"/>
    </row>
    <row r="7244" spans="1:11" x14ac:dyDescent="0.2">
      <c r="A7244" s="140"/>
      <c r="B7244" s="325"/>
      <c r="J7244" s="4"/>
      <c r="K7244" s="173"/>
    </row>
    <row r="7245" spans="1:11" x14ac:dyDescent="0.2">
      <c r="A7245" s="140"/>
      <c r="B7245" s="325"/>
      <c r="J7245" s="4"/>
      <c r="K7245" s="173"/>
    </row>
    <row r="7246" spans="1:11" x14ac:dyDescent="0.2">
      <c r="A7246" s="140"/>
      <c r="B7246" s="325"/>
      <c r="J7246" s="4"/>
      <c r="K7246" s="173"/>
    </row>
    <row r="7247" spans="1:11" x14ac:dyDescent="0.2">
      <c r="A7247" s="140"/>
      <c r="B7247" s="325"/>
      <c r="J7247" s="4"/>
      <c r="K7247" s="173"/>
    </row>
    <row r="7248" spans="1:11" x14ac:dyDescent="0.2">
      <c r="A7248" s="140"/>
      <c r="B7248" s="325"/>
      <c r="J7248" s="4"/>
      <c r="K7248" s="173"/>
    </row>
    <row r="7249" spans="1:11" x14ac:dyDescent="0.2">
      <c r="A7249" s="140"/>
      <c r="B7249" s="325"/>
      <c r="J7249" s="4"/>
      <c r="K7249" s="173"/>
    </row>
    <row r="7250" spans="1:11" x14ac:dyDescent="0.2">
      <c r="A7250" s="140"/>
      <c r="B7250" s="325"/>
      <c r="J7250" s="4"/>
      <c r="K7250" s="173"/>
    </row>
    <row r="7251" spans="1:11" x14ac:dyDescent="0.2">
      <c r="A7251" s="140"/>
      <c r="B7251" s="325"/>
      <c r="J7251" s="4"/>
      <c r="K7251" s="173"/>
    </row>
    <row r="7252" spans="1:11" x14ac:dyDescent="0.2">
      <c r="A7252" s="140"/>
      <c r="B7252" s="325"/>
      <c r="J7252" s="4"/>
      <c r="K7252" s="173"/>
    </row>
    <row r="7253" spans="1:11" x14ac:dyDescent="0.2">
      <c r="A7253" s="140"/>
      <c r="B7253" s="325"/>
      <c r="J7253" s="4"/>
      <c r="K7253" s="173"/>
    </row>
    <row r="7254" spans="1:11" x14ac:dyDescent="0.2">
      <c r="A7254" s="140"/>
      <c r="B7254" s="325"/>
      <c r="J7254" s="4"/>
      <c r="K7254" s="173"/>
    </row>
    <row r="7255" spans="1:11" x14ac:dyDescent="0.2">
      <c r="A7255" s="140"/>
      <c r="B7255" s="325"/>
      <c r="J7255" s="4"/>
      <c r="K7255" s="173"/>
    </row>
    <row r="7256" spans="1:11" x14ac:dyDescent="0.2">
      <c r="A7256" s="140"/>
      <c r="B7256" s="325"/>
      <c r="J7256" s="4"/>
      <c r="K7256" s="173"/>
    </row>
    <row r="7257" spans="1:11" x14ac:dyDescent="0.2">
      <c r="A7257" s="140"/>
      <c r="B7257" s="325"/>
      <c r="J7257" s="4"/>
      <c r="K7257" s="173"/>
    </row>
    <row r="7258" spans="1:11" x14ac:dyDescent="0.2">
      <c r="A7258" s="140"/>
      <c r="B7258" s="325"/>
      <c r="J7258" s="4"/>
      <c r="K7258" s="173"/>
    </row>
    <row r="7259" spans="1:11" x14ac:dyDescent="0.2">
      <c r="A7259" s="140"/>
      <c r="B7259" s="325"/>
      <c r="J7259" s="4"/>
      <c r="K7259" s="173"/>
    </row>
    <row r="7260" spans="1:11" x14ac:dyDescent="0.2">
      <c r="A7260" s="140"/>
      <c r="B7260" s="325"/>
      <c r="J7260" s="4"/>
      <c r="K7260" s="173"/>
    </row>
    <row r="7261" spans="1:11" x14ac:dyDescent="0.2">
      <c r="A7261" s="140"/>
      <c r="B7261" s="325"/>
      <c r="J7261" s="4"/>
      <c r="K7261" s="173"/>
    </row>
    <row r="7262" spans="1:11" x14ac:dyDescent="0.2">
      <c r="A7262" s="140"/>
      <c r="B7262" s="325"/>
      <c r="J7262" s="4"/>
      <c r="K7262" s="173"/>
    </row>
    <row r="7263" spans="1:11" x14ac:dyDescent="0.2">
      <c r="A7263" s="140"/>
      <c r="B7263" s="325"/>
      <c r="J7263" s="4"/>
      <c r="K7263" s="173"/>
    </row>
    <row r="7264" spans="1:11" x14ac:dyDescent="0.2">
      <c r="A7264" s="140"/>
      <c r="B7264" s="325"/>
      <c r="J7264" s="4"/>
      <c r="K7264" s="173"/>
    </row>
    <row r="7265" spans="1:11" x14ac:dyDescent="0.2">
      <c r="A7265" s="140"/>
      <c r="B7265" s="325"/>
      <c r="J7265" s="4"/>
      <c r="K7265" s="173"/>
    </row>
    <row r="7266" spans="1:11" x14ac:dyDescent="0.2">
      <c r="A7266" s="140"/>
      <c r="B7266" s="325"/>
      <c r="J7266" s="4"/>
      <c r="K7266" s="173"/>
    </row>
    <row r="7267" spans="1:11" x14ac:dyDescent="0.2">
      <c r="A7267" s="140"/>
      <c r="B7267" s="325"/>
      <c r="J7267" s="4"/>
      <c r="K7267" s="173"/>
    </row>
    <row r="7268" spans="1:11" x14ac:dyDescent="0.2">
      <c r="A7268" s="140"/>
      <c r="B7268" s="325"/>
      <c r="J7268" s="4"/>
      <c r="K7268" s="173"/>
    </row>
    <row r="7269" spans="1:11" x14ac:dyDescent="0.2">
      <c r="A7269" s="140"/>
      <c r="B7269" s="325"/>
      <c r="J7269" s="4"/>
      <c r="K7269" s="173"/>
    </row>
    <row r="7270" spans="1:11" x14ac:dyDescent="0.2">
      <c r="A7270" s="140"/>
      <c r="B7270" s="325"/>
      <c r="J7270" s="4"/>
      <c r="K7270" s="173"/>
    </row>
    <row r="7271" spans="1:11" x14ac:dyDescent="0.2">
      <c r="A7271" s="140"/>
      <c r="B7271" s="325"/>
      <c r="J7271" s="4"/>
      <c r="K7271" s="173"/>
    </row>
    <row r="7272" spans="1:11" x14ac:dyDescent="0.2">
      <c r="A7272" s="140"/>
      <c r="B7272" s="325"/>
      <c r="J7272" s="4"/>
      <c r="K7272" s="173"/>
    </row>
    <row r="7273" spans="1:11" x14ac:dyDescent="0.2">
      <c r="A7273" s="140"/>
      <c r="B7273" s="325"/>
      <c r="J7273" s="4"/>
      <c r="K7273" s="173"/>
    </row>
    <row r="7274" spans="1:11" x14ac:dyDescent="0.2">
      <c r="A7274" s="140"/>
      <c r="B7274" s="325"/>
      <c r="J7274" s="4"/>
      <c r="K7274" s="173"/>
    </row>
    <row r="7275" spans="1:11" x14ac:dyDescent="0.2">
      <c r="A7275" s="140"/>
      <c r="B7275" s="325"/>
      <c r="J7275" s="4"/>
      <c r="K7275" s="173"/>
    </row>
    <row r="7276" spans="1:11" x14ac:dyDescent="0.2">
      <c r="A7276" s="140"/>
      <c r="B7276" s="325"/>
      <c r="J7276" s="4"/>
      <c r="K7276" s="173"/>
    </row>
    <row r="7277" spans="1:11" x14ac:dyDescent="0.2">
      <c r="A7277" s="140"/>
      <c r="B7277" s="325"/>
      <c r="J7277" s="4"/>
      <c r="K7277" s="173"/>
    </row>
    <row r="7278" spans="1:11" x14ac:dyDescent="0.2">
      <c r="A7278" s="140"/>
      <c r="B7278" s="325"/>
      <c r="J7278" s="4"/>
      <c r="K7278" s="173"/>
    </row>
    <row r="7279" spans="1:11" x14ac:dyDescent="0.2">
      <c r="A7279" s="140"/>
      <c r="B7279" s="325"/>
      <c r="J7279" s="4"/>
      <c r="K7279" s="173"/>
    </row>
    <row r="7280" spans="1:11" x14ac:dyDescent="0.2">
      <c r="A7280" s="140"/>
      <c r="B7280" s="325"/>
      <c r="J7280" s="4"/>
      <c r="K7280" s="173"/>
    </row>
    <row r="7281" spans="1:11" x14ac:dyDescent="0.2">
      <c r="A7281" s="140"/>
      <c r="B7281" s="325"/>
      <c r="J7281" s="4"/>
      <c r="K7281" s="173"/>
    </row>
    <row r="7282" spans="1:11" x14ac:dyDescent="0.2">
      <c r="A7282" s="140"/>
      <c r="B7282" s="325"/>
      <c r="J7282" s="4"/>
      <c r="K7282" s="173"/>
    </row>
    <row r="7283" spans="1:11" x14ac:dyDescent="0.2">
      <c r="A7283" s="140"/>
      <c r="B7283" s="325"/>
      <c r="J7283" s="4"/>
      <c r="K7283" s="173"/>
    </row>
    <row r="7284" spans="1:11" x14ac:dyDescent="0.2">
      <c r="A7284" s="140"/>
      <c r="B7284" s="325"/>
      <c r="J7284" s="4"/>
      <c r="K7284" s="173"/>
    </row>
    <row r="7285" spans="1:11" x14ac:dyDescent="0.2">
      <c r="A7285" s="140"/>
      <c r="B7285" s="325"/>
      <c r="J7285" s="4"/>
      <c r="K7285" s="173"/>
    </row>
    <row r="7286" spans="1:11" x14ac:dyDescent="0.2">
      <c r="A7286" s="140"/>
      <c r="B7286" s="325"/>
      <c r="J7286" s="4"/>
      <c r="K7286" s="173"/>
    </row>
    <row r="7287" spans="1:11" x14ac:dyDescent="0.2">
      <c r="A7287" s="140"/>
      <c r="B7287" s="325"/>
      <c r="J7287" s="4"/>
      <c r="K7287" s="173"/>
    </row>
    <row r="7288" spans="1:11" x14ac:dyDescent="0.2">
      <c r="A7288" s="140"/>
      <c r="B7288" s="325"/>
      <c r="J7288" s="4"/>
      <c r="K7288" s="173"/>
    </row>
    <row r="7289" spans="1:11" x14ac:dyDescent="0.2">
      <c r="A7289" s="140"/>
      <c r="B7289" s="325"/>
      <c r="J7289" s="4"/>
      <c r="K7289" s="173"/>
    </row>
    <row r="7290" spans="1:11" x14ac:dyDescent="0.2">
      <c r="A7290" s="140"/>
      <c r="B7290" s="325"/>
      <c r="J7290" s="4"/>
      <c r="K7290" s="173"/>
    </row>
    <row r="7291" spans="1:11" x14ac:dyDescent="0.2">
      <c r="A7291" s="140"/>
      <c r="B7291" s="325"/>
      <c r="J7291" s="4"/>
      <c r="K7291" s="173"/>
    </row>
    <row r="7292" spans="1:11" x14ac:dyDescent="0.2">
      <c r="A7292" s="140"/>
      <c r="B7292" s="325"/>
      <c r="J7292" s="4"/>
      <c r="K7292" s="173"/>
    </row>
    <row r="7293" spans="1:11" x14ac:dyDescent="0.2">
      <c r="A7293" s="140"/>
      <c r="B7293" s="325"/>
      <c r="J7293" s="4"/>
      <c r="K7293" s="173"/>
    </row>
    <row r="7294" spans="1:11" x14ac:dyDescent="0.2">
      <c r="A7294" s="140"/>
      <c r="B7294" s="325"/>
      <c r="J7294" s="4"/>
      <c r="K7294" s="173"/>
    </row>
    <row r="7295" spans="1:11" x14ac:dyDescent="0.2">
      <c r="A7295" s="140"/>
      <c r="B7295" s="325"/>
      <c r="J7295" s="4"/>
      <c r="K7295" s="173"/>
    </row>
    <row r="7296" spans="1:11" x14ac:dyDescent="0.2">
      <c r="A7296" s="140"/>
      <c r="B7296" s="325"/>
      <c r="J7296" s="4"/>
      <c r="K7296" s="173"/>
    </row>
    <row r="7297" spans="1:11" x14ac:dyDescent="0.2">
      <c r="A7297" s="140"/>
      <c r="B7297" s="325"/>
      <c r="J7297" s="4"/>
      <c r="K7297" s="173"/>
    </row>
    <row r="7298" spans="1:11" x14ac:dyDescent="0.2">
      <c r="A7298" s="140"/>
      <c r="B7298" s="325"/>
      <c r="J7298" s="4"/>
      <c r="K7298" s="173"/>
    </row>
    <row r="7299" spans="1:11" x14ac:dyDescent="0.2">
      <c r="A7299" s="140"/>
      <c r="B7299" s="325"/>
      <c r="J7299" s="4"/>
      <c r="K7299" s="173"/>
    </row>
    <row r="7300" spans="1:11" x14ac:dyDescent="0.2">
      <c r="A7300" s="140"/>
      <c r="B7300" s="325"/>
      <c r="J7300" s="4"/>
      <c r="K7300" s="173"/>
    </row>
    <row r="7301" spans="1:11" x14ac:dyDescent="0.2">
      <c r="A7301" s="140"/>
      <c r="B7301" s="325"/>
      <c r="J7301" s="4"/>
      <c r="K7301" s="173"/>
    </row>
    <row r="7302" spans="1:11" x14ac:dyDescent="0.2">
      <c r="A7302" s="140"/>
      <c r="B7302" s="325"/>
      <c r="J7302" s="4"/>
      <c r="K7302" s="173"/>
    </row>
    <row r="7303" spans="1:11" x14ac:dyDescent="0.2">
      <c r="A7303" s="140"/>
      <c r="B7303" s="325"/>
      <c r="J7303" s="4"/>
      <c r="K7303" s="173"/>
    </row>
    <row r="7304" spans="1:11" x14ac:dyDescent="0.2">
      <c r="A7304" s="140"/>
      <c r="B7304" s="325"/>
      <c r="J7304" s="4"/>
      <c r="K7304" s="173"/>
    </row>
    <row r="7305" spans="1:11" x14ac:dyDescent="0.2">
      <c r="A7305" s="140"/>
      <c r="B7305" s="325"/>
      <c r="J7305" s="4"/>
      <c r="K7305" s="173"/>
    </row>
    <row r="7306" spans="1:11" x14ac:dyDescent="0.2">
      <c r="A7306" s="140"/>
      <c r="B7306" s="325"/>
      <c r="J7306" s="4"/>
      <c r="K7306" s="173"/>
    </row>
    <row r="7307" spans="1:11" x14ac:dyDescent="0.2">
      <c r="A7307" s="140"/>
      <c r="B7307" s="325"/>
      <c r="J7307" s="4"/>
      <c r="K7307" s="173"/>
    </row>
    <row r="7308" spans="1:11" x14ac:dyDescent="0.2">
      <c r="A7308" s="140"/>
      <c r="B7308" s="325"/>
      <c r="J7308" s="4"/>
      <c r="K7308" s="173"/>
    </row>
    <row r="7309" spans="1:11" x14ac:dyDescent="0.2">
      <c r="A7309" s="140"/>
      <c r="B7309" s="325"/>
      <c r="J7309" s="4"/>
      <c r="K7309" s="173"/>
    </row>
    <row r="7310" spans="1:11" x14ac:dyDescent="0.2">
      <c r="A7310" s="140"/>
      <c r="B7310" s="325"/>
      <c r="J7310" s="4"/>
      <c r="K7310" s="173"/>
    </row>
    <row r="7311" spans="1:11" x14ac:dyDescent="0.2">
      <c r="A7311" s="140"/>
      <c r="B7311" s="325"/>
      <c r="J7311" s="4"/>
      <c r="K7311" s="173"/>
    </row>
    <row r="7312" spans="1:11" x14ac:dyDescent="0.2">
      <c r="A7312" s="140"/>
      <c r="B7312" s="325"/>
      <c r="J7312" s="4"/>
      <c r="K7312" s="173"/>
    </row>
    <row r="7313" spans="1:11" x14ac:dyDescent="0.2">
      <c r="A7313" s="140"/>
      <c r="B7313" s="325"/>
      <c r="J7313" s="4"/>
      <c r="K7313" s="173"/>
    </row>
    <row r="7314" spans="1:11" x14ac:dyDescent="0.2">
      <c r="A7314" s="140"/>
      <c r="B7314" s="325"/>
      <c r="J7314" s="4"/>
      <c r="K7314" s="173"/>
    </row>
    <row r="7315" spans="1:11" x14ac:dyDescent="0.2">
      <c r="A7315" s="140"/>
      <c r="B7315" s="325"/>
      <c r="J7315" s="4"/>
      <c r="K7315" s="173"/>
    </row>
    <row r="7316" spans="1:11" x14ac:dyDescent="0.2">
      <c r="A7316" s="140"/>
      <c r="B7316" s="325"/>
      <c r="J7316" s="4"/>
      <c r="K7316" s="173"/>
    </row>
    <row r="7317" spans="1:11" x14ac:dyDescent="0.2">
      <c r="A7317" s="140"/>
      <c r="B7317" s="325"/>
      <c r="J7317" s="4"/>
      <c r="K7317" s="173"/>
    </row>
    <row r="7318" spans="1:11" x14ac:dyDescent="0.2">
      <c r="A7318" s="140"/>
      <c r="B7318" s="325"/>
      <c r="J7318" s="4"/>
      <c r="K7318" s="173"/>
    </row>
    <row r="7319" spans="1:11" x14ac:dyDescent="0.2">
      <c r="A7319" s="140"/>
      <c r="B7319" s="325"/>
      <c r="J7319" s="4"/>
      <c r="K7319" s="173"/>
    </row>
    <row r="7320" spans="1:11" x14ac:dyDescent="0.2">
      <c r="A7320" s="140"/>
      <c r="B7320" s="325"/>
      <c r="J7320" s="4"/>
      <c r="K7320" s="173"/>
    </row>
    <row r="7321" spans="1:11" x14ac:dyDescent="0.2">
      <c r="A7321" s="140"/>
      <c r="B7321" s="325"/>
      <c r="J7321" s="4"/>
      <c r="K7321" s="173"/>
    </row>
    <row r="7322" spans="1:11" x14ac:dyDescent="0.2">
      <c r="A7322" s="140"/>
      <c r="B7322" s="325"/>
      <c r="J7322" s="4"/>
      <c r="K7322" s="173"/>
    </row>
    <row r="7323" spans="1:11" x14ac:dyDescent="0.2">
      <c r="A7323" s="140"/>
      <c r="B7323" s="325"/>
      <c r="J7323" s="4"/>
      <c r="K7323" s="173"/>
    </row>
    <row r="7324" spans="1:11" x14ac:dyDescent="0.2">
      <c r="A7324" s="140"/>
      <c r="B7324" s="325"/>
      <c r="J7324" s="4"/>
      <c r="K7324" s="173"/>
    </row>
    <row r="7325" spans="1:11" x14ac:dyDescent="0.2">
      <c r="A7325" s="140"/>
      <c r="B7325" s="325"/>
      <c r="J7325" s="4"/>
      <c r="K7325" s="173"/>
    </row>
    <row r="7326" spans="1:11" x14ac:dyDescent="0.2">
      <c r="A7326" s="140"/>
      <c r="B7326" s="325"/>
      <c r="J7326" s="4"/>
      <c r="K7326" s="173"/>
    </row>
    <row r="7327" spans="1:11" x14ac:dyDescent="0.2">
      <c r="A7327" s="140"/>
      <c r="B7327" s="325"/>
      <c r="J7327" s="4"/>
      <c r="K7327" s="173"/>
    </row>
    <row r="7328" spans="1:11" x14ac:dyDescent="0.2">
      <c r="A7328" s="140"/>
      <c r="B7328" s="325"/>
      <c r="J7328" s="4"/>
      <c r="K7328" s="173"/>
    </row>
    <row r="7329" spans="1:11" x14ac:dyDescent="0.2">
      <c r="A7329" s="140"/>
      <c r="B7329" s="325"/>
      <c r="J7329" s="4"/>
      <c r="K7329" s="173"/>
    </row>
    <row r="7330" spans="1:11" x14ac:dyDescent="0.2">
      <c r="A7330" s="140"/>
      <c r="B7330" s="325"/>
      <c r="J7330" s="4"/>
      <c r="K7330" s="173"/>
    </row>
    <row r="7331" spans="1:11" x14ac:dyDescent="0.2">
      <c r="A7331" s="140"/>
      <c r="B7331" s="325"/>
      <c r="J7331" s="4"/>
      <c r="K7331" s="173"/>
    </row>
    <row r="7332" spans="1:11" x14ac:dyDescent="0.2">
      <c r="A7332" s="140"/>
      <c r="B7332" s="325"/>
      <c r="J7332" s="4"/>
      <c r="K7332" s="173"/>
    </row>
    <row r="7333" spans="1:11" x14ac:dyDescent="0.2">
      <c r="A7333" s="140"/>
      <c r="B7333" s="325"/>
      <c r="J7333" s="4"/>
      <c r="K7333" s="173"/>
    </row>
    <row r="7334" spans="1:11" x14ac:dyDescent="0.2">
      <c r="A7334" s="140"/>
      <c r="B7334" s="325"/>
      <c r="J7334" s="4"/>
      <c r="K7334" s="173"/>
    </row>
    <row r="7335" spans="1:11" x14ac:dyDescent="0.2">
      <c r="A7335" s="140"/>
      <c r="B7335" s="325"/>
      <c r="J7335" s="4"/>
      <c r="K7335" s="173"/>
    </row>
    <row r="7336" spans="1:11" x14ac:dyDescent="0.2">
      <c r="A7336" s="140"/>
      <c r="B7336" s="325"/>
      <c r="J7336" s="4"/>
      <c r="K7336" s="173"/>
    </row>
    <row r="7337" spans="1:11" x14ac:dyDescent="0.2">
      <c r="A7337" s="140"/>
      <c r="B7337" s="325"/>
      <c r="J7337" s="4"/>
      <c r="K7337" s="173"/>
    </row>
    <row r="7338" spans="1:11" x14ac:dyDescent="0.2">
      <c r="A7338" s="140"/>
      <c r="B7338" s="325"/>
      <c r="J7338" s="4"/>
      <c r="K7338" s="173"/>
    </row>
    <row r="7339" spans="1:11" x14ac:dyDescent="0.2">
      <c r="A7339" s="140"/>
      <c r="B7339" s="325"/>
      <c r="J7339" s="4"/>
      <c r="K7339" s="173"/>
    </row>
    <row r="7340" spans="1:11" x14ac:dyDescent="0.2">
      <c r="A7340" s="140"/>
      <c r="B7340" s="325"/>
      <c r="J7340" s="4"/>
      <c r="K7340" s="173"/>
    </row>
    <row r="7341" spans="1:11" x14ac:dyDescent="0.2">
      <c r="A7341" s="140"/>
      <c r="B7341" s="325"/>
      <c r="J7341" s="4"/>
      <c r="K7341" s="173"/>
    </row>
    <row r="7342" spans="1:11" x14ac:dyDescent="0.2">
      <c r="A7342" s="140"/>
      <c r="B7342" s="325"/>
      <c r="J7342" s="4"/>
      <c r="K7342" s="173"/>
    </row>
    <row r="7343" spans="1:11" x14ac:dyDescent="0.2">
      <c r="A7343" s="140"/>
      <c r="B7343" s="325"/>
      <c r="J7343" s="4"/>
      <c r="K7343" s="173"/>
    </row>
    <row r="7344" spans="1:11" x14ac:dyDescent="0.2">
      <c r="A7344" s="140"/>
      <c r="B7344" s="325"/>
      <c r="J7344" s="4"/>
      <c r="K7344" s="173"/>
    </row>
    <row r="7345" spans="1:11" x14ac:dyDescent="0.2">
      <c r="A7345" s="140"/>
      <c r="B7345" s="325"/>
      <c r="J7345" s="4"/>
      <c r="K7345" s="173"/>
    </row>
    <row r="7346" spans="1:11" x14ac:dyDescent="0.2">
      <c r="A7346" s="140"/>
      <c r="B7346" s="325"/>
      <c r="J7346" s="4"/>
      <c r="K7346" s="173"/>
    </row>
    <row r="7347" spans="1:11" x14ac:dyDescent="0.2">
      <c r="A7347" s="140"/>
      <c r="B7347" s="325"/>
      <c r="J7347" s="4"/>
      <c r="K7347" s="173"/>
    </row>
    <row r="7348" spans="1:11" x14ac:dyDescent="0.2">
      <c r="A7348" s="140"/>
      <c r="B7348" s="325"/>
      <c r="J7348" s="4"/>
      <c r="K7348" s="173"/>
    </row>
    <row r="7349" spans="1:11" x14ac:dyDescent="0.2">
      <c r="A7349" s="140"/>
      <c r="B7349" s="325"/>
      <c r="J7349" s="4"/>
      <c r="K7349" s="173"/>
    </row>
    <row r="7350" spans="1:11" x14ac:dyDescent="0.2">
      <c r="A7350" s="140"/>
      <c r="B7350" s="325"/>
      <c r="J7350" s="4"/>
      <c r="K7350" s="173"/>
    </row>
    <row r="7351" spans="1:11" x14ac:dyDescent="0.2">
      <c r="A7351" s="140"/>
      <c r="B7351" s="325"/>
      <c r="J7351" s="4"/>
      <c r="K7351" s="173"/>
    </row>
    <row r="7352" spans="1:11" x14ac:dyDescent="0.2">
      <c r="A7352" s="140"/>
      <c r="B7352" s="325"/>
      <c r="J7352" s="4"/>
      <c r="K7352" s="173"/>
    </row>
    <row r="7353" spans="1:11" x14ac:dyDescent="0.2">
      <c r="A7353" s="140"/>
      <c r="B7353" s="325"/>
      <c r="J7353" s="4"/>
      <c r="K7353" s="173"/>
    </row>
    <row r="7354" spans="1:11" x14ac:dyDescent="0.2">
      <c r="A7354" s="140"/>
      <c r="B7354" s="325"/>
      <c r="J7354" s="4"/>
      <c r="K7354" s="173"/>
    </row>
    <row r="7355" spans="1:11" x14ac:dyDescent="0.2">
      <c r="A7355" s="140"/>
      <c r="B7355" s="325"/>
      <c r="J7355" s="4"/>
      <c r="K7355" s="173"/>
    </row>
    <row r="7356" spans="1:11" x14ac:dyDescent="0.2">
      <c r="A7356" s="140"/>
      <c r="B7356" s="325"/>
      <c r="J7356" s="4"/>
      <c r="K7356" s="173"/>
    </row>
    <row r="7357" spans="1:11" x14ac:dyDescent="0.2">
      <c r="A7357" s="140"/>
      <c r="B7357" s="325"/>
      <c r="J7357" s="4"/>
      <c r="K7357" s="173"/>
    </row>
    <row r="7358" spans="1:11" x14ac:dyDescent="0.2">
      <c r="A7358" s="140"/>
      <c r="B7358" s="325"/>
      <c r="J7358" s="4"/>
      <c r="K7358" s="173"/>
    </row>
    <row r="7359" spans="1:11" x14ac:dyDescent="0.2">
      <c r="A7359" s="140"/>
      <c r="B7359" s="325"/>
      <c r="J7359" s="4"/>
      <c r="K7359" s="173"/>
    </row>
    <row r="7360" spans="1:11" x14ac:dyDescent="0.2">
      <c r="A7360" s="140"/>
      <c r="B7360" s="325"/>
      <c r="J7360" s="4"/>
      <c r="K7360" s="173"/>
    </row>
    <row r="7361" spans="1:11" x14ac:dyDescent="0.2">
      <c r="A7361" s="140"/>
      <c r="B7361" s="325"/>
      <c r="J7361" s="4"/>
      <c r="K7361" s="173"/>
    </row>
    <row r="7362" spans="1:11" x14ac:dyDescent="0.2">
      <c r="A7362" s="140"/>
      <c r="B7362" s="325"/>
      <c r="J7362" s="4"/>
      <c r="K7362" s="173"/>
    </row>
    <row r="7363" spans="1:11" x14ac:dyDescent="0.2">
      <c r="A7363" s="140"/>
      <c r="B7363" s="325"/>
      <c r="J7363" s="4"/>
      <c r="K7363" s="173"/>
    </row>
    <row r="7364" spans="1:11" x14ac:dyDescent="0.2">
      <c r="A7364" s="140"/>
      <c r="B7364" s="325"/>
      <c r="J7364" s="4"/>
      <c r="K7364" s="173"/>
    </row>
    <row r="7365" spans="1:11" x14ac:dyDescent="0.2">
      <c r="A7365" s="140"/>
      <c r="B7365" s="325"/>
      <c r="J7365" s="4"/>
      <c r="K7365" s="173"/>
    </row>
    <row r="7366" spans="1:11" x14ac:dyDescent="0.2">
      <c r="A7366" s="140"/>
      <c r="B7366" s="325"/>
      <c r="J7366" s="4"/>
      <c r="K7366" s="173"/>
    </row>
    <row r="7367" spans="1:11" x14ac:dyDescent="0.2">
      <c r="A7367" s="140"/>
      <c r="B7367" s="325"/>
      <c r="J7367" s="4"/>
      <c r="K7367" s="173"/>
    </row>
    <row r="7368" spans="1:11" x14ac:dyDescent="0.2">
      <c r="A7368" s="140"/>
      <c r="B7368" s="325"/>
      <c r="J7368" s="4"/>
      <c r="K7368" s="173"/>
    </row>
    <row r="7369" spans="1:11" x14ac:dyDescent="0.2">
      <c r="A7369" s="140"/>
      <c r="B7369" s="325"/>
      <c r="J7369" s="4"/>
      <c r="K7369" s="173"/>
    </row>
    <row r="7370" spans="1:11" x14ac:dyDescent="0.2">
      <c r="A7370" s="140"/>
      <c r="B7370" s="325"/>
      <c r="J7370" s="4"/>
      <c r="K7370" s="173"/>
    </row>
    <row r="7371" spans="1:11" x14ac:dyDescent="0.2">
      <c r="A7371" s="140"/>
      <c r="B7371" s="325"/>
      <c r="J7371" s="4"/>
      <c r="K7371" s="173"/>
    </row>
    <row r="7372" spans="1:11" x14ac:dyDescent="0.2">
      <c r="A7372" s="140"/>
      <c r="B7372" s="325"/>
      <c r="J7372" s="4"/>
      <c r="K7372" s="173"/>
    </row>
    <row r="7373" spans="1:11" x14ac:dyDescent="0.2">
      <c r="A7373" s="140"/>
      <c r="B7373" s="325"/>
      <c r="J7373" s="4"/>
      <c r="K7373" s="173"/>
    </row>
    <row r="7374" spans="1:11" x14ac:dyDescent="0.2">
      <c r="A7374" s="140"/>
      <c r="B7374" s="325"/>
      <c r="J7374" s="4"/>
      <c r="K7374" s="173"/>
    </row>
    <row r="7375" spans="1:11" x14ac:dyDescent="0.2">
      <c r="A7375" s="140"/>
      <c r="B7375" s="325"/>
      <c r="J7375" s="4"/>
      <c r="K7375" s="173"/>
    </row>
    <row r="7376" spans="1:11" x14ac:dyDescent="0.2">
      <c r="A7376" s="140"/>
      <c r="B7376" s="325"/>
      <c r="J7376" s="4"/>
      <c r="K7376" s="173"/>
    </row>
    <row r="7377" spans="1:11" x14ac:dyDescent="0.2">
      <c r="A7377" s="140"/>
      <c r="B7377" s="325"/>
      <c r="J7377" s="4"/>
      <c r="K7377" s="173"/>
    </row>
    <row r="7378" spans="1:11" x14ac:dyDescent="0.2">
      <c r="A7378" s="140"/>
      <c r="B7378" s="325"/>
      <c r="J7378" s="4"/>
      <c r="K7378" s="173"/>
    </row>
    <row r="7379" spans="1:11" x14ac:dyDescent="0.2">
      <c r="A7379" s="140"/>
      <c r="B7379" s="325"/>
      <c r="J7379" s="4"/>
      <c r="K7379" s="173"/>
    </row>
    <row r="7380" spans="1:11" x14ac:dyDescent="0.2">
      <c r="A7380" s="140"/>
      <c r="B7380" s="325"/>
      <c r="J7380" s="4"/>
      <c r="K7380" s="173"/>
    </row>
    <row r="7381" spans="1:11" x14ac:dyDescent="0.2">
      <c r="A7381" s="140"/>
      <c r="B7381" s="325"/>
      <c r="J7381" s="4"/>
      <c r="K7381" s="173"/>
    </row>
    <row r="7382" spans="1:11" x14ac:dyDescent="0.2">
      <c r="A7382" s="140"/>
      <c r="B7382" s="325"/>
      <c r="J7382" s="4"/>
      <c r="K7382" s="173"/>
    </row>
    <row r="7383" spans="1:11" x14ac:dyDescent="0.2">
      <c r="A7383" s="140"/>
      <c r="B7383" s="325"/>
      <c r="J7383" s="4"/>
      <c r="K7383" s="173"/>
    </row>
    <row r="7384" spans="1:11" x14ac:dyDescent="0.2">
      <c r="A7384" s="140"/>
      <c r="B7384" s="325"/>
      <c r="J7384" s="4"/>
      <c r="K7384" s="173"/>
    </row>
    <row r="7385" spans="1:11" x14ac:dyDescent="0.2">
      <c r="A7385" s="140"/>
      <c r="B7385" s="325"/>
      <c r="J7385" s="4"/>
      <c r="K7385" s="173"/>
    </row>
    <row r="7386" spans="1:11" x14ac:dyDescent="0.2">
      <c r="A7386" s="140"/>
      <c r="B7386" s="325"/>
      <c r="J7386" s="4"/>
      <c r="K7386" s="173"/>
    </row>
    <row r="7387" spans="1:11" x14ac:dyDescent="0.2">
      <c r="A7387" s="140"/>
      <c r="B7387" s="325"/>
      <c r="J7387" s="4"/>
      <c r="K7387" s="173"/>
    </row>
    <row r="7388" spans="1:11" x14ac:dyDescent="0.2">
      <c r="A7388" s="140"/>
      <c r="B7388" s="325"/>
      <c r="J7388" s="4"/>
      <c r="K7388" s="173"/>
    </row>
    <row r="7389" spans="1:11" x14ac:dyDescent="0.2">
      <c r="A7389" s="140"/>
      <c r="B7389" s="325"/>
      <c r="J7389" s="4"/>
      <c r="K7389" s="173"/>
    </row>
    <row r="7390" spans="1:11" x14ac:dyDescent="0.2">
      <c r="A7390" s="140"/>
      <c r="B7390" s="325"/>
      <c r="J7390" s="4"/>
      <c r="K7390" s="173"/>
    </row>
    <row r="7391" spans="1:11" x14ac:dyDescent="0.2">
      <c r="A7391" s="140"/>
      <c r="B7391" s="325"/>
      <c r="J7391" s="4"/>
      <c r="K7391" s="173"/>
    </row>
    <row r="7392" spans="1:11" x14ac:dyDescent="0.2">
      <c r="A7392" s="140"/>
      <c r="B7392" s="325"/>
      <c r="J7392" s="4"/>
      <c r="K7392" s="173"/>
    </row>
    <row r="7393" spans="1:11" x14ac:dyDescent="0.2">
      <c r="A7393" s="140"/>
      <c r="B7393" s="325"/>
      <c r="J7393" s="4"/>
      <c r="K7393" s="173"/>
    </row>
    <row r="7394" spans="1:11" x14ac:dyDescent="0.2">
      <c r="A7394" s="140"/>
      <c r="B7394" s="325"/>
      <c r="J7394" s="4"/>
      <c r="K7394" s="173"/>
    </row>
    <row r="7395" spans="1:11" x14ac:dyDescent="0.2">
      <c r="A7395" s="140"/>
      <c r="B7395" s="325"/>
      <c r="J7395" s="4"/>
      <c r="K7395" s="173"/>
    </row>
    <row r="7396" spans="1:11" x14ac:dyDescent="0.2">
      <c r="A7396" s="140"/>
      <c r="B7396" s="325"/>
      <c r="J7396" s="4"/>
      <c r="K7396" s="173"/>
    </row>
    <row r="7397" spans="1:11" x14ac:dyDescent="0.2">
      <c r="A7397" s="140"/>
      <c r="B7397" s="325"/>
      <c r="J7397" s="4"/>
      <c r="K7397" s="173"/>
    </row>
    <row r="7398" spans="1:11" x14ac:dyDescent="0.2">
      <c r="A7398" s="140"/>
      <c r="B7398" s="325"/>
      <c r="J7398" s="4"/>
      <c r="K7398" s="173"/>
    </row>
    <row r="7399" spans="1:11" x14ac:dyDescent="0.2">
      <c r="A7399" s="140"/>
      <c r="B7399" s="325"/>
      <c r="J7399" s="4"/>
      <c r="K7399" s="173"/>
    </row>
    <row r="7400" spans="1:11" x14ac:dyDescent="0.2">
      <c r="A7400" s="140"/>
      <c r="B7400" s="325"/>
      <c r="J7400" s="4"/>
      <c r="K7400" s="173"/>
    </row>
    <row r="7401" spans="1:11" x14ac:dyDescent="0.2">
      <c r="A7401" s="140"/>
      <c r="B7401" s="325"/>
      <c r="J7401" s="4"/>
      <c r="K7401" s="173"/>
    </row>
    <row r="7402" spans="1:11" x14ac:dyDescent="0.2">
      <c r="A7402" s="140"/>
      <c r="B7402" s="325"/>
      <c r="J7402" s="4"/>
      <c r="K7402" s="173"/>
    </row>
    <row r="7403" spans="1:11" x14ac:dyDescent="0.2">
      <c r="A7403" s="140"/>
      <c r="B7403" s="325"/>
      <c r="J7403" s="4"/>
      <c r="K7403" s="173"/>
    </row>
    <row r="7404" spans="1:11" x14ac:dyDescent="0.2">
      <c r="A7404" s="140"/>
      <c r="B7404" s="325"/>
      <c r="J7404" s="4"/>
      <c r="K7404" s="173"/>
    </row>
    <row r="7405" spans="1:11" x14ac:dyDescent="0.2">
      <c r="A7405" s="140"/>
      <c r="B7405" s="325"/>
      <c r="J7405" s="4"/>
      <c r="K7405" s="173"/>
    </row>
    <row r="7406" spans="1:11" x14ac:dyDescent="0.2">
      <c r="A7406" s="140"/>
      <c r="B7406" s="325"/>
      <c r="J7406" s="4"/>
      <c r="K7406" s="173"/>
    </row>
    <row r="7407" spans="1:11" x14ac:dyDescent="0.2">
      <c r="A7407" s="140"/>
      <c r="B7407" s="325"/>
      <c r="J7407" s="4"/>
      <c r="K7407" s="173"/>
    </row>
    <row r="7408" spans="1:11" x14ac:dyDescent="0.2">
      <c r="A7408" s="140"/>
      <c r="B7408" s="325"/>
      <c r="J7408" s="4"/>
      <c r="K7408" s="173"/>
    </row>
    <row r="7409" spans="1:11" x14ac:dyDescent="0.2">
      <c r="A7409" s="140"/>
      <c r="B7409" s="325"/>
      <c r="J7409" s="4"/>
      <c r="K7409" s="173"/>
    </row>
    <row r="7410" spans="1:11" x14ac:dyDescent="0.2">
      <c r="A7410" s="140"/>
      <c r="B7410" s="325"/>
      <c r="J7410" s="4"/>
      <c r="K7410" s="173"/>
    </row>
    <row r="7411" spans="1:11" x14ac:dyDescent="0.2">
      <c r="A7411" s="140"/>
      <c r="B7411" s="325"/>
      <c r="J7411" s="4"/>
      <c r="K7411" s="173"/>
    </row>
    <row r="7412" spans="1:11" x14ac:dyDescent="0.2">
      <c r="A7412" s="140"/>
      <c r="B7412" s="325"/>
      <c r="J7412" s="4"/>
      <c r="K7412" s="173"/>
    </row>
    <row r="7413" spans="1:11" x14ac:dyDescent="0.2">
      <c r="A7413" s="140"/>
      <c r="B7413" s="325"/>
      <c r="J7413" s="4"/>
      <c r="K7413" s="173"/>
    </row>
    <row r="7414" spans="1:11" x14ac:dyDescent="0.2">
      <c r="A7414" s="140"/>
      <c r="B7414" s="325"/>
      <c r="J7414" s="4"/>
      <c r="K7414" s="173"/>
    </row>
    <row r="7415" spans="1:11" x14ac:dyDescent="0.2">
      <c r="A7415" s="140"/>
      <c r="B7415" s="325"/>
      <c r="J7415" s="4"/>
      <c r="K7415" s="173"/>
    </row>
    <row r="7416" spans="1:11" x14ac:dyDescent="0.2">
      <c r="A7416" s="140"/>
      <c r="B7416" s="325"/>
      <c r="J7416" s="4"/>
      <c r="K7416" s="173"/>
    </row>
    <row r="7417" spans="1:11" x14ac:dyDescent="0.2">
      <c r="A7417" s="140"/>
      <c r="B7417" s="325"/>
      <c r="J7417" s="4"/>
      <c r="K7417" s="173"/>
    </row>
    <row r="7418" spans="1:11" x14ac:dyDescent="0.2">
      <c r="A7418" s="140"/>
      <c r="B7418" s="325"/>
      <c r="J7418" s="4"/>
      <c r="K7418" s="173"/>
    </row>
    <row r="7419" spans="1:11" x14ac:dyDescent="0.2">
      <c r="A7419" s="140"/>
      <c r="B7419" s="325"/>
      <c r="J7419" s="4"/>
      <c r="K7419" s="173"/>
    </row>
    <row r="7420" spans="1:11" x14ac:dyDescent="0.2">
      <c r="A7420" s="140"/>
      <c r="B7420" s="325"/>
      <c r="J7420" s="4"/>
      <c r="K7420" s="173"/>
    </row>
    <row r="7421" spans="1:11" x14ac:dyDescent="0.2">
      <c r="A7421" s="140"/>
      <c r="B7421" s="325"/>
      <c r="J7421" s="4"/>
      <c r="K7421" s="173"/>
    </row>
    <row r="7422" spans="1:11" x14ac:dyDescent="0.2">
      <c r="A7422" s="140"/>
      <c r="B7422" s="325"/>
      <c r="J7422" s="4"/>
      <c r="K7422" s="173"/>
    </row>
    <row r="7423" spans="1:11" x14ac:dyDescent="0.2">
      <c r="A7423" s="140"/>
      <c r="B7423" s="325"/>
      <c r="J7423" s="4"/>
      <c r="K7423" s="173"/>
    </row>
    <row r="7424" spans="1:11" x14ac:dyDescent="0.2">
      <c r="A7424" s="140"/>
      <c r="B7424" s="325"/>
      <c r="J7424" s="4"/>
      <c r="K7424" s="173"/>
    </row>
    <row r="7425" spans="1:11" x14ac:dyDescent="0.2">
      <c r="A7425" s="140"/>
      <c r="B7425" s="325"/>
      <c r="J7425" s="4"/>
      <c r="K7425" s="173"/>
    </row>
    <row r="7426" spans="1:11" x14ac:dyDescent="0.2">
      <c r="A7426" s="140"/>
      <c r="B7426" s="325"/>
      <c r="J7426" s="4"/>
      <c r="K7426" s="173"/>
    </row>
    <row r="7427" spans="1:11" x14ac:dyDescent="0.2">
      <c r="A7427" s="140"/>
      <c r="B7427" s="325"/>
      <c r="J7427" s="4"/>
      <c r="K7427" s="173"/>
    </row>
    <row r="7428" spans="1:11" x14ac:dyDescent="0.2">
      <c r="A7428" s="140"/>
      <c r="B7428" s="325"/>
      <c r="J7428" s="4"/>
      <c r="K7428" s="173"/>
    </row>
    <row r="7429" spans="1:11" x14ac:dyDescent="0.2">
      <c r="A7429" s="140"/>
      <c r="B7429" s="325"/>
      <c r="J7429" s="4"/>
      <c r="K7429" s="173"/>
    </row>
    <row r="7430" spans="1:11" x14ac:dyDescent="0.2">
      <c r="A7430" s="140"/>
      <c r="B7430" s="325"/>
      <c r="J7430" s="4"/>
      <c r="K7430" s="173"/>
    </row>
    <row r="7431" spans="1:11" x14ac:dyDescent="0.2">
      <c r="A7431" s="140"/>
      <c r="B7431" s="325"/>
      <c r="J7431" s="4"/>
      <c r="K7431" s="173"/>
    </row>
    <row r="7432" spans="1:11" x14ac:dyDescent="0.2">
      <c r="A7432" s="140"/>
      <c r="B7432" s="325"/>
      <c r="J7432" s="4"/>
      <c r="K7432" s="173"/>
    </row>
    <row r="7433" spans="1:11" x14ac:dyDescent="0.2">
      <c r="A7433" s="140"/>
      <c r="B7433" s="325"/>
      <c r="J7433" s="4"/>
      <c r="K7433" s="173"/>
    </row>
    <row r="7434" spans="1:11" x14ac:dyDescent="0.2">
      <c r="A7434" s="140"/>
      <c r="B7434" s="325"/>
      <c r="J7434" s="4"/>
      <c r="K7434" s="173"/>
    </row>
    <row r="7435" spans="1:11" x14ac:dyDescent="0.2">
      <c r="A7435" s="140"/>
      <c r="B7435" s="325"/>
      <c r="J7435" s="4"/>
      <c r="K7435" s="173"/>
    </row>
    <row r="7436" spans="1:11" x14ac:dyDescent="0.2">
      <c r="A7436" s="140"/>
      <c r="B7436" s="325"/>
      <c r="J7436" s="4"/>
      <c r="K7436" s="173"/>
    </row>
    <row r="7437" spans="1:11" x14ac:dyDescent="0.2">
      <c r="A7437" s="140"/>
      <c r="B7437" s="325"/>
      <c r="J7437" s="4"/>
      <c r="K7437" s="173"/>
    </row>
    <row r="7438" spans="1:11" x14ac:dyDescent="0.2">
      <c r="A7438" s="140"/>
      <c r="B7438" s="325"/>
      <c r="J7438" s="4"/>
      <c r="K7438" s="173"/>
    </row>
    <row r="7439" spans="1:11" x14ac:dyDescent="0.2">
      <c r="A7439" s="140"/>
      <c r="B7439" s="325"/>
      <c r="J7439" s="4"/>
      <c r="K7439" s="173"/>
    </row>
    <row r="7440" spans="1:11" x14ac:dyDescent="0.2">
      <c r="A7440" s="140"/>
      <c r="B7440" s="325"/>
      <c r="J7440" s="4"/>
      <c r="K7440" s="173"/>
    </row>
    <row r="7441" spans="1:11" x14ac:dyDescent="0.2">
      <c r="A7441" s="140"/>
      <c r="B7441" s="325"/>
      <c r="J7441" s="4"/>
      <c r="K7441" s="173"/>
    </row>
    <row r="7442" spans="1:11" x14ac:dyDescent="0.2">
      <c r="A7442" s="140"/>
      <c r="B7442" s="325"/>
      <c r="J7442" s="4"/>
      <c r="K7442" s="173"/>
    </row>
    <row r="7443" spans="1:11" x14ac:dyDescent="0.2">
      <c r="A7443" s="140"/>
      <c r="B7443" s="325"/>
      <c r="J7443" s="4"/>
      <c r="K7443" s="173"/>
    </row>
    <row r="7444" spans="1:11" x14ac:dyDescent="0.2">
      <c r="A7444" s="140"/>
      <c r="B7444" s="325"/>
      <c r="J7444" s="4"/>
      <c r="K7444" s="173"/>
    </row>
    <row r="7445" spans="1:11" x14ac:dyDescent="0.2">
      <c r="A7445" s="140"/>
      <c r="B7445" s="325"/>
      <c r="J7445" s="4"/>
      <c r="K7445" s="173"/>
    </row>
    <row r="7446" spans="1:11" x14ac:dyDescent="0.2">
      <c r="A7446" s="140"/>
      <c r="B7446" s="325"/>
      <c r="J7446" s="4"/>
      <c r="K7446" s="173"/>
    </row>
    <row r="7447" spans="1:11" x14ac:dyDescent="0.2">
      <c r="A7447" s="140"/>
      <c r="B7447" s="325"/>
      <c r="J7447" s="4"/>
      <c r="K7447" s="173"/>
    </row>
    <row r="7448" spans="1:11" x14ac:dyDescent="0.2">
      <c r="A7448" s="140"/>
      <c r="B7448" s="325"/>
      <c r="J7448" s="4"/>
      <c r="K7448" s="173"/>
    </row>
    <row r="7449" spans="1:11" x14ac:dyDescent="0.2">
      <c r="A7449" s="140"/>
      <c r="B7449" s="325"/>
      <c r="J7449" s="4"/>
      <c r="K7449" s="173"/>
    </row>
    <row r="7450" spans="1:11" x14ac:dyDescent="0.2">
      <c r="A7450" s="140"/>
      <c r="B7450" s="325"/>
      <c r="J7450" s="4"/>
      <c r="K7450" s="173"/>
    </row>
    <row r="7451" spans="1:11" x14ac:dyDescent="0.2">
      <c r="A7451" s="140"/>
      <c r="B7451" s="325"/>
      <c r="J7451" s="4"/>
      <c r="K7451" s="173"/>
    </row>
    <row r="7452" spans="1:11" x14ac:dyDescent="0.2">
      <c r="A7452" s="140"/>
      <c r="B7452" s="325"/>
      <c r="J7452" s="4"/>
      <c r="K7452" s="173"/>
    </row>
    <row r="7453" spans="1:11" x14ac:dyDescent="0.2">
      <c r="A7453" s="140"/>
      <c r="B7453" s="325"/>
      <c r="J7453" s="4"/>
      <c r="K7453" s="173"/>
    </row>
    <row r="7454" spans="1:11" x14ac:dyDescent="0.2">
      <c r="A7454" s="140"/>
      <c r="B7454" s="325"/>
      <c r="J7454" s="4"/>
      <c r="K7454" s="173"/>
    </row>
    <row r="7455" spans="1:11" x14ac:dyDescent="0.2">
      <c r="A7455" s="140"/>
      <c r="B7455" s="325"/>
      <c r="J7455" s="4"/>
      <c r="K7455" s="173"/>
    </row>
    <row r="7456" spans="1:11" x14ac:dyDescent="0.2">
      <c r="A7456" s="140"/>
      <c r="B7456" s="325"/>
      <c r="J7456" s="4"/>
      <c r="K7456" s="173"/>
    </row>
    <row r="7457" spans="1:11" x14ac:dyDescent="0.2">
      <c r="A7457" s="140"/>
      <c r="B7457" s="325"/>
      <c r="J7457" s="4"/>
      <c r="K7457" s="173"/>
    </row>
    <row r="7458" spans="1:11" x14ac:dyDescent="0.2">
      <c r="A7458" s="140"/>
      <c r="B7458" s="325"/>
      <c r="J7458" s="4"/>
      <c r="K7458" s="173"/>
    </row>
    <row r="7459" spans="1:11" x14ac:dyDescent="0.2">
      <c r="A7459" s="140"/>
      <c r="B7459" s="325"/>
      <c r="J7459" s="4"/>
      <c r="K7459" s="173"/>
    </row>
    <row r="7460" spans="1:11" x14ac:dyDescent="0.2">
      <c r="A7460" s="140"/>
      <c r="B7460" s="325"/>
      <c r="J7460" s="4"/>
      <c r="K7460" s="173"/>
    </row>
    <row r="7461" spans="1:11" x14ac:dyDescent="0.2">
      <c r="A7461" s="140"/>
      <c r="B7461" s="325"/>
      <c r="J7461" s="4"/>
      <c r="K7461" s="173"/>
    </row>
    <row r="7462" spans="1:11" x14ac:dyDescent="0.2">
      <c r="A7462" s="140"/>
      <c r="B7462" s="325"/>
      <c r="J7462" s="4"/>
      <c r="K7462" s="173"/>
    </row>
    <row r="7463" spans="1:11" x14ac:dyDescent="0.2">
      <c r="A7463" s="140"/>
      <c r="B7463" s="325"/>
      <c r="J7463" s="4"/>
      <c r="K7463" s="173"/>
    </row>
    <row r="7464" spans="1:11" x14ac:dyDescent="0.2">
      <c r="A7464" s="140"/>
      <c r="B7464" s="325"/>
      <c r="J7464" s="4"/>
      <c r="K7464" s="173"/>
    </row>
    <row r="7465" spans="1:11" x14ac:dyDescent="0.2">
      <c r="A7465" s="140"/>
      <c r="B7465" s="325"/>
      <c r="J7465" s="4"/>
      <c r="K7465" s="173"/>
    </row>
    <row r="7466" spans="1:11" x14ac:dyDescent="0.2">
      <c r="A7466" s="140"/>
      <c r="B7466" s="325"/>
      <c r="J7466" s="4"/>
      <c r="K7466" s="173"/>
    </row>
    <row r="7467" spans="1:11" x14ac:dyDescent="0.2">
      <c r="A7467" s="140"/>
      <c r="B7467" s="325"/>
      <c r="J7467" s="4"/>
      <c r="K7467" s="173"/>
    </row>
    <row r="7468" spans="1:11" x14ac:dyDescent="0.2">
      <c r="A7468" s="140"/>
      <c r="B7468" s="325"/>
      <c r="J7468" s="4"/>
      <c r="K7468" s="173"/>
    </row>
    <row r="7469" spans="1:11" x14ac:dyDescent="0.2">
      <c r="A7469" s="140"/>
      <c r="B7469" s="325"/>
      <c r="J7469" s="4"/>
      <c r="K7469" s="173"/>
    </row>
    <row r="7470" spans="1:11" x14ac:dyDescent="0.2">
      <c r="A7470" s="140"/>
      <c r="B7470" s="325"/>
      <c r="J7470" s="4"/>
      <c r="K7470" s="173"/>
    </row>
    <row r="7471" spans="1:11" x14ac:dyDescent="0.2">
      <c r="A7471" s="140"/>
      <c r="B7471" s="325"/>
      <c r="J7471" s="4"/>
      <c r="K7471" s="173"/>
    </row>
    <row r="7472" spans="1:11" x14ac:dyDescent="0.2">
      <c r="A7472" s="140"/>
      <c r="B7472" s="325"/>
      <c r="J7472" s="4"/>
      <c r="K7472" s="173"/>
    </row>
    <row r="7473" spans="1:11" x14ac:dyDescent="0.2">
      <c r="A7473" s="140"/>
      <c r="B7473" s="325"/>
      <c r="J7473" s="4"/>
      <c r="K7473" s="173"/>
    </row>
    <row r="7474" spans="1:11" x14ac:dyDescent="0.2">
      <c r="A7474" s="140"/>
      <c r="B7474" s="325"/>
      <c r="J7474" s="4"/>
      <c r="K7474" s="173"/>
    </row>
    <row r="7475" spans="1:11" x14ac:dyDescent="0.2">
      <c r="A7475" s="140"/>
      <c r="B7475" s="325"/>
      <c r="J7475" s="4"/>
      <c r="K7475" s="173"/>
    </row>
    <row r="7476" spans="1:11" x14ac:dyDescent="0.2">
      <c r="A7476" s="140"/>
      <c r="B7476" s="325"/>
      <c r="J7476" s="4"/>
      <c r="K7476" s="173"/>
    </row>
    <row r="7477" spans="1:11" x14ac:dyDescent="0.2">
      <c r="A7477" s="140"/>
      <c r="B7477" s="325"/>
      <c r="J7477" s="4"/>
      <c r="K7477" s="173"/>
    </row>
    <row r="7478" spans="1:11" x14ac:dyDescent="0.2">
      <c r="A7478" s="140"/>
      <c r="B7478" s="325"/>
      <c r="J7478" s="4"/>
      <c r="K7478" s="173"/>
    </row>
    <row r="7479" spans="1:11" x14ac:dyDescent="0.2">
      <c r="A7479" s="140"/>
      <c r="B7479" s="325"/>
      <c r="J7479" s="4"/>
      <c r="K7479" s="173"/>
    </row>
    <row r="7480" spans="1:11" x14ac:dyDescent="0.2">
      <c r="A7480" s="140"/>
      <c r="B7480" s="325"/>
      <c r="J7480" s="4"/>
      <c r="K7480" s="173"/>
    </row>
    <row r="7481" spans="1:11" x14ac:dyDescent="0.2">
      <c r="A7481" s="140"/>
      <c r="B7481" s="325"/>
      <c r="J7481" s="4"/>
      <c r="K7481" s="173"/>
    </row>
    <row r="7482" spans="1:11" x14ac:dyDescent="0.2">
      <c r="A7482" s="140"/>
      <c r="B7482" s="325"/>
      <c r="J7482" s="4"/>
      <c r="K7482" s="173"/>
    </row>
    <row r="7483" spans="1:11" x14ac:dyDescent="0.2">
      <c r="A7483" s="140"/>
      <c r="B7483" s="325"/>
      <c r="J7483" s="4"/>
      <c r="K7483" s="173"/>
    </row>
    <row r="7484" spans="1:11" x14ac:dyDescent="0.2">
      <c r="A7484" s="140"/>
      <c r="B7484" s="325"/>
      <c r="J7484" s="4"/>
      <c r="K7484" s="173"/>
    </row>
    <row r="7485" spans="1:11" x14ac:dyDescent="0.2">
      <c r="A7485" s="140"/>
      <c r="B7485" s="325"/>
      <c r="J7485" s="4"/>
      <c r="K7485" s="173"/>
    </row>
    <row r="7486" spans="1:11" x14ac:dyDescent="0.2">
      <c r="A7486" s="140"/>
      <c r="B7486" s="325"/>
      <c r="J7486" s="4"/>
      <c r="K7486" s="173"/>
    </row>
    <row r="7487" spans="1:11" x14ac:dyDescent="0.2">
      <c r="A7487" s="140"/>
      <c r="B7487" s="325"/>
      <c r="J7487" s="4"/>
      <c r="K7487" s="173"/>
    </row>
    <row r="7488" spans="1:11" x14ac:dyDescent="0.2">
      <c r="A7488" s="140"/>
      <c r="B7488" s="325"/>
      <c r="J7488" s="4"/>
      <c r="K7488" s="173"/>
    </row>
    <row r="7489" spans="1:11" x14ac:dyDescent="0.2">
      <c r="A7489" s="140"/>
      <c r="B7489" s="325"/>
      <c r="J7489" s="4"/>
      <c r="K7489" s="173"/>
    </row>
    <row r="7490" spans="1:11" x14ac:dyDescent="0.2">
      <c r="A7490" s="140"/>
      <c r="B7490" s="325"/>
      <c r="J7490" s="4"/>
      <c r="K7490" s="173"/>
    </row>
    <row r="7491" spans="1:11" x14ac:dyDescent="0.2">
      <c r="A7491" s="140"/>
      <c r="B7491" s="325"/>
      <c r="J7491" s="4"/>
      <c r="K7491" s="173"/>
    </row>
    <row r="7492" spans="1:11" x14ac:dyDescent="0.2">
      <c r="A7492" s="140"/>
      <c r="B7492" s="325"/>
      <c r="J7492" s="4"/>
      <c r="K7492" s="173"/>
    </row>
    <row r="7493" spans="1:11" x14ac:dyDescent="0.2">
      <c r="A7493" s="140"/>
      <c r="B7493" s="325"/>
      <c r="J7493" s="4"/>
      <c r="K7493" s="173"/>
    </row>
    <row r="7494" spans="1:11" x14ac:dyDescent="0.2">
      <c r="A7494" s="140"/>
      <c r="B7494" s="325"/>
      <c r="J7494" s="4"/>
      <c r="K7494" s="173"/>
    </row>
    <row r="7495" spans="1:11" x14ac:dyDescent="0.2">
      <c r="A7495" s="140"/>
      <c r="B7495" s="325"/>
      <c r="J7495" s="4"/>
      <c r="K7495" s="173"/>
    </row>
    <row r="7496" spans="1:11" x14ac:dyDescent="0.2">
      <c r="A7496" s="140"/>
      <c r="B7496" s="325"/>
      <c r="J7496" s="4"/>
      <c r="K7496" s="173"/>
    </row>
    <row r="7497" spans="1:11" x14ac:dyDescent="0.2">
      <c r="A7497" s="140"/>
      <c r="B7497" s="325"/>
      <c r="J7497" s="4"/>
      <c r="K7497" s="173"/>
    </row>
    <row r="7498" spans="1:11" x14ac:dyDescent="0.2">
      <c r="A7498" s="140"/>
      <c r="B7498" s="325"/>
      <c r="J7498" s="4"/>
      <c r="K7498" s="173"/>
    </row>
    <row r="7499" spans="1:11" x14ac:dyDescent="0.2">
      <c r="A7499" s="140"/>
      <c r="B7499" s="325"/>
      <c r="J7499" s="4"/>
      <c r="K7499" s="173"/>
    </row>
    <row r="7500" spans="1:11" x14ac:dyDescent="0.2">
      <c r="A7500" s="140"/>
      <c r="B7500" s="325"/>
      <c r="J7500" s="4"/>
      <c r="K7500" s="173"/>
    </row>
    <row r="7501" spans="1:11" x14ac:dyDescent="0.2">
      <c r="A7501" s="140"/>
      <c r="B7501" s="325"/>
      <c r="J7501" s="4"/>
      <c r="K7501" s="173"/>
    </row>
    <row r="7502" spans="1:11" x14ac:dyDescent="0.2">
      <c r="A7502" s="140"/>
      <c r="B7502" s="325"/>
      <c r="J7502" s="4"/>
      <c r="K7502" s="173"/>
    </row>
    <row r="7503" spans="1:11" x14ac:dyDescent="0.2">
      <c r="A7503" s="140"/>
      <c r="B7503" s="325"/>
      <c r="J7503" s="4"/>
      <c r="K7503" s="173"/>
    </row>
    <row r="7504" spans="1:11" x14ac:dyDescent="0.2">
      <c r="A7504" s="140"/>
      <c r="B7504" s="325"/>
      <c r="J7504" s="4"/>
      <c r="K7504" s="173"/>
    </row>
    <row r="7505" spans="1:11" x14ac:dyDescent="0.2">
      <c r="A7505" s="140"/>
      <c r="B7505" s="325"/>
      <c r="J7505" s="4"/>
      <c r="K7505" s="173"/>
    </row>
    <row r="7506" spans="1:11" x14ac:dyDescent="0.2">
      <c r="A7506" s="140"/>
      <c r="B7506" s="325"/>
      <c r="J7506" s="4"/>
      <c r="K7506" s="173"/>
    </row>
    <row r="7507" spans="1:11" x14ac:dyDescent="0.2">
      <c r="A7507" s="140"/>
      <c r="B7507" s="325"/>
      <c r="J7507" s="4"/>
      <c r="K7507" s="173"/>
    </row>
    <row r="7508" spans="1:11" x14ac:dyDescent="0.2">
      <c r="A7508" s="140"/>
      <c r="B7508" s="325"/>
      <c r="J7508" s="4"/>
      <c r="K7508" s="173"/>
    </row>
    <row r="7509" spans="1:11" x14ac:dyDescent="0.2">
      <c r="A7509" s="140"/>
      <c r="B7509" s="325"/>
      <c r="J7509" s="4"/>
      <c r="K7509" s="173"/>
    </row>
    <row r="7510" spans="1:11" x14ac:dyDescent="0.2">
      <c r="A7510" s="140"/>
      <c r="B7510" s="325"/>
      <c r="J7510" s="4"/>
      <c r="K7510" s="173"/>
    </row>
    <row r="7511" spans="1:11" x14ac:dyDescent="0.2">
      <c r="A7511" s="140"/>
      <c r="B7511" s="325"/>
      <c r="J7511" s="4"/>
      <c r="K7511" s="173"/>
    </row>
    <row r="7512" spans="1:11" x14ac:dyDescent="0.2">
      <c r="A7512" s="140"/>
      <c r="B7512" s="325"/>
      <c r="J7512" s="4"/>
      <c r="K7512" s="173"/>
    </row>
    <row r="7513" spans="1:11" x14ac:dyDescent="0.2">
      <c r="A7513" s="140"/>
      <c r="B7513" s="325"/>
      <c r="J7513" s="4"/>
      <c r="K7513" s="173"/>
    </row>
    <row r="7514" spans="1:11" x14ac:dyDescent="0.2">
      <c r="A7514" s="140"/>
      <c r="B7514" s="325"/>
      <c r="J7514" s="4"/>
      <c r="K7514" s="173"/>
    </row>
    <row r="7515" spans="1:11" x14ac:dyDescent="0.2">
      <c r="A7515" s="140"/>
      <c r="B7515" s="325"/>
      <c r="J7515" s="4"/>
      <c r="K7515" s="173"/>
    </row>
    <row r="7516" spans="1:11" x14ac:dyDescent="0.2">
      <c r="A7516" s="140"/>
      <c r="B7516" s="325"/>
      <c r="J7516" s="4"/>
      <c r="K7516" s="173"/>
    </row>
    <row r="7517" spans="1:11" x14ac:dyDescent="0.2">
      <c r="A7517" s="140"/>
      <c r="B7517" s="325"/>
      <c r="J7517" s="4"/>
      <c r="K7517" s="173"/>
    </row>
    <row r="7518" spans="1:11" x14ac:dyDescent="0.2">
      <c r="A7518" s="140"/>
      <c r="B7518" s="325"/>
      <c r="J7518" s="4"/>
      <c r="K7518" s="173"/>
    </row>
    <row r="7519" spans="1:11" x14ac:dyDescent="0.2">
      <c r="A7519" s="140"/>
      <c r="B7519" s="325"/>
      <c r="J7519" s="4"/>
      <c r="K7519" s="173"/>
    </row>
    <row r="7520" spans="1:11" x14ac:dyDescent="0.2">
      <c r="A7520" s="140"/>
      <c r="B7520" s="325"/>
      <c r="J7520" s="4"/>
      <c r="K7520" s="173"/>
    </row>
    <row r="7521" spans="1:11" x14ac:dyDescent="0.2">
      <c r="A7521" s="140"/>
      <c r="B7521" s="325"/>
      <c r="J7521" s="4"/>
      <c r="K7521" s="173"/>
    </row>
    <row r="7522" spans="1:11" x14ac:dyDescent="0.2">
      <c r="A7522" s="140"/>
      <c r="B7522" s="325"/>
      <c r="J7522" s="4"/>
      <c r="K7522" s="173"/>
    </row>
    <row r="7523" spans="1:11" x14ac:dyDescent="0.2">
      <c r="A7523" s="140"/>
      <c r="B7523" s="325"/>
      <c r="J7523" s="4"/>
      <c r="K7523" s="173"/>
    </row>
    <row r="7524" spans="1:11" x14ac:dyDescent="0.2">
      <c r="A7524" s="140"/>
      <c r="B7524" s="325"/>
      <c r="J7524" s="4"/>
      <c r="K7524" s="173"/>
    </row>
    <row r="7525" spans="1:11" x14ac:dyDescent="0.2">
      <c r="A7525" s="140"/>
      <c r="B7525" s="325"/>
      <c r="J7525" s="4"/>
      <c r="K7525" s="173"/>
    </row>
    <row r="7526" spans="1:11" x14ac:dyDescent="0.2">
      <c r="A7526" s="140"/>
      <c r="B7526" s="325"/>
      <c r="J7526" s="4"/>
      <c r="K7526" s="173"/>
    </row>
    <row r="7527" spans="1:11" x14ac:dyDescent="0.2">
      <c r="A7527" s="140"/>
      <c r="B7527" s="325"/>
      <c r="J7527" s="4"/>
      <c r="K7527" s="173"/>
    </row>
    <row r="7528" spans="1:11" x14ac:dyDescent="0.2">
      <c r="A7528" s="140"/>
      <c r="B7528" s="325"/>
      <c r="J7528" s="4"/>
      <c r="K7528" s="173"/>
    </row>
    <row r="7529" spans="1:11" x14ac:dyDescent="0.2">
      <c r="A7529" s="140"/>
      <c r="B7529" s="325"/>
      <c r="J7529" s="4"/>
      <c r="K7529" s="173"/>
    </row>
    <row r="7530" spans="1:11" x14ac:dyDescent="0.2">
      <c r="A7530" s="140"/>
      <c r="B7530" s="325"/>
      <c r="J7530" s="4"/>
      <c r="K7530" s="173"/>
    </row>
    <row r="7531" spans="1:11" x14ac:dyDescent="0.2">
      <c r="A7531" s="140"/>
      <c r="B7531" s="325"/>
      <c r="J7531" s="4"/>
      <c r="K7531" s="173"/>
    </row>
    <row r="7532" spans="1:11" x14ac:dyDescent="0.2">
      <c r="A7532" s="140"/>
      <c r="B7532" s="325"/>
      <c r="J7532" s="4"/>
      <c r="K7532" s="173"/>
    </row>
    <row r="7533" spans="1:11" x14ac:dyDescent="0.2">
      <c r="A7533" s="140"/>
      <c r="B7533" s="325"/>
      <c r="J7533" s="4"/>
      <c r="K7533" s="173"/>
    </row>
    <row r="7534" spans="1:11" x14ac:dyDescent="0.2">
      <c r="A7534" s="140"/>
      <c r="B7534" s="325"/>
      <c r="J7534" s="4"/>
      <c r="K7534" s="173"/>
    </row>
    <row r="7535" spans="1:11" x14ac:dyDescent="0.2">
      <c r="A7535" s="140"/>
      <c r="B7535" s="325"/>
      <c r="J7535" s="4"/>
      <c r="K7535" s="173"/>
    </row>
    <row r="7536" spans="1:11" x14ac:dyDescent="0.2">
      <c r="A7536" s="140"/>
      <c r="B7536" s="325"/>
      <c r="J7536" s="4"/>
      <c r="K7536" s="173"/>
    </row>
    <row r="7537" spans="1:11" x14ac:dyDescent="0.2">
      <c r="A7537" s="140"/>
      <c r="B7537" s="325"/>
      <c r="J7537" s="4"/>
      <c r="K7537" s="173"/>
    </row>
    <row r="7538" spans="1:11" x14ac:dyDescent="0.2">
      <c r="A7538" s="140"/>
      <c r="B7538" s="325"/>
      <c r="J7538" s="4"/>
      <c r="K7538" s="173"/>
    </row>
    <row r="7539" spans="1:11" x14ac:dyDescent="0.2">
      <c r="A7539" s="140"/>
      <c r="B7539" s="325"/>
      <c r="J7539" s="4"/>
      <c r="K7539" s="173"/>
    </row>
    <row r="7540" spans="1:11" x14ac:dyDescent="0.2">
      <c r="A7540" s="140"/>
      <c r="B7540" s="325"/>
      <c r="J7540" s="4"/>
      <c r="K7540" s="173"/>
    </row>
    <row r="7541" spans="1:11" x14ac:dyDescent="0.2">
      <c r="A7541" s="140"/>
      <c r="B7541" s="325"/>
      <c r="J7541" s="4"/>
      <c r="K7541" s="173"/>
    </row>
    <row r="7542" spans="1:11" x14ac:dyDescent="0.2">
      <c r="A7542" s="140"/>
      <c r="B7542" s="325"/>
      <c r="J7542" s="4"/>
      <c r="K7542" s="173"/>
    </row>
    <row r="7543" spans="1:11" x14ac:dyDescent="0.2">
      <c r="A7543" s="140"/>
      <c r="B7543" s="325"/>
      <c r="J7543" s="4"/>
      <c r="K7543" s="173"/>
    </row>
    <row r="7544" spans="1:11" x14ac:dyDescent="0.2">
      <c r="A7544" s="140"/>
      <c r="B7544" s="325"/>
      <c r="J7544" s="4"/>
      <c r="K7544" s="173"/>
    </row>
    <row r="7545" spans="1:11" x14ac:dyDescent="0.2">
      <c r="A7545" s="140"/>
      <c r="B7545" s="325"/>
      <c r="J7545" s="4"/>
      <c r="K7545" s="173"/>
    </row>
    <row r="7546" spans="1:11" x14ac:dyDescent="0.2">
      <c r="A7546" s="140"/>
      <c r="B7546" s="325"/>
      <c r="J7546" s="4"/>
      <c r="K7546" s="173"/>
    </row>
    <row r="7547" spans="1:11" x14ac:dyDescent="0.2">
      <c r="A7547" s="140"/>
      <c r="B7547" s="325"/>
      <c r="J7547" s="4"/>
      <c r="K7547" s="173"/>
    </row>
    <row r="7548" spans="1:11" x14ac:dyDescent="0.2">
      <c r="A7548" s="140"/>
      <c r="B7548" s="325"/>
      <c r="J7548" s="4"/>
      <c r="K7548" s="173"/>
    </row>
    <row r="7549" spans="1:11" x14ac:dyDescent="0.2">
      <c r="A7549" s="140"/>
      <c r="B7549" s="325"/>
      <c r="J7549" s="4"/>
      <c r="K7549" s="173"/>
    </row>
    <row r="7550" spans="1:11" x14ac:dyDescent="0.2">
      <c r="A7550" s="140"/>
      <c r="B7550" s="325"/>
      <c r="J7550" s="4"/>
      <c r="K7550" s="173"/>
    </row>
    <row r="7551" spans="1:11" x14ac:dyDescent="0.2">
      <c r="A7551" s="140"/>
      <c r="B7551" s="325"/>
      <c r="J7551" s="4"/>
      <c r="K7551" s="173"/>
    </row>
    <row r="7552" spans="1:11" x14ac:dyDescent="0.2">
      <c r="A7552" s="140"/>
      <c r="B7552" s="325"/>
      <c r="J7552" s="4"/>
      <c r="K7552" s="173"/>
    </row>
    <row r="7553" spans="1:11" x14ac:dyDescent="0.2">
      <c r="A7553" s="140"/>
      <c r="B7553" s="325"/>
      <c r="J7553" s="4"/>
      <c r="K7553" s="173"/>
    </row>
    <row r="7554" spans="1:11" x14ac:dyDescent="0.2">
      <c r="A7554" s="140"/>
      <c r="B7554" s="325"/>
      <c r="J7554" s="4"/>
      <c r="K7554" s="173"/>
    </row>
    <row r="7555" spans="1:11" x14ac:dyDescent="0.2">
      <c r="A7555" s="140"/>
      <c r="B7555" s="325"/>
      <c r="J7555" s="4"/>
      <c r="K7555" s="173"/>
    </row>
    <row r="7556" spans="1:11" x14ac:dyDescent="0.2">
      <c r="A7556" s="140"/>
      <c r="B7556" s="325"/>
      <c r="J7556" s="4"/>
      <c r="K7556" s="173"/>
    </row>
    <row r="7557" spans="1:11" x14ac:dyDescent="0.2">
      <c r="A7557" s="140"/>
      <c r="B7557" s="325"/>
      <c r="J7557" s="4"/>
      <c r="K7557" s="173"/>
    </row>
    <row r="7558" spans="1:11" x14ac:dyDescent="0.2">
      <c r="A7558" s="140"/>
      <c r="B7558" s="325"/>
      <c r="J7558" s="4"/>
      <c r="K7558" s="173"/>
    </row>
    <row r="7559" spans="1:11" x14ac:dyDescent="0.2">
      <c r="A7559" s="140"/>
      <c r="B7559" s="325"/>
      <c r="J7559" s="4"/>
      <c r="K7559" s="173"/>
    </row>
    <row r="7560" spans="1:11" x14ac:dyDescent="0.2">
      <c r="A7560" s="140"/>
      <c r="B7560" s="325"/>
      <c r="J7560" s="4"/>
      <c r="K7560" s="173"/>
    </row>
    <row r="7561" spans="1:11" x14ac:dyDescent="0.2">
      <c r="A7561" s="140"/>
      <c r="B7561" s="325"/>
      <c r="J7561" s="4"/>
      <c r="K7561" s="173"/>
    </row>
    <row r="7562" spans="1:11" x14ac:dyDescent="0.2">
      <c r="A7562" s="140"/>
      <c r="B7562" s="325"/>
      <c r="J7562" s="4"/>
      <c r="K7562" s="173"/>
    </row>
    <row r="7563" spans="1:11" x14ac:dyDescent="0.2">
      <c r="A7563" s="140"/>
      <c r="B7563" s="325"/>
      <c r="J7563" s="4"/>
      <c r="K7563" s="173"/>
    </row>
    <row r="7564" spans="1:11" x14ac:dyDescent="0.2">
      <c r="A7564" s="140"/>
      <c r="B7564" s="325"/>
      <c r="J7564" s="4"/>
      <c r="K7564" s="173"/>
    </row>
    <row r="7565" spans="1:11" x14ac:dyDescent="0.2">
      <c r="A7565" s="140"/>
      <c r="B7565" s="325"/>
      <c r="J7565" s="4"/>
      <c r="K7565" s="173"/>
    </row>
    <row r="7566" spans="1:11" x14ac:dyDescent="0.2">
      <c r="A7566" s="140"/>
      <c r="B7566" s="325"/>
      <c r="J7566" s="4"/>
      <c r="K7566" s="173"/>
    </row>
    <row r="7567" spans="1:11" x14ac:dyDescent="0.2">
      <c r="A7567" s="140"/>
      <c r="B7567" s="325"/>
      <c r="J7567" s="4"/>
      <c r="K7567" s="173"/>
    </row>
    <row r="7568" spans="1:11" x14ac:dyDescent="0.2">
      <c r="A7568" s="140"/>
      <c r="B7568" s="325"/>
      <c r="J7568" s="4"/>
      <c r="K7568" s="173"/>
    </row>
    <row r="7569" spans="1:11" x14ac:dyDescent="0.2">
      <c r="A7569" s="140"/>
      <c r="B7569" s="325"/>
      <c r="J7569" s="4"/>
      <c r="K7569" s="173"/>
    </row>
    <row r="7570" spans="1:11" x14ac:dyDescent="0.2">
      <c r="A7570" s="140"/>
      <c r="B7570" s="325"/>
      <c r="J7570" s="4"/>
      <c r="K7570" s="173"/>
    </row>
    <row r="7571" spans="1:11" x14ac:dyDescent="0.2">
      <c r="A7571" s="140"/>
      <c r="B7571" s="325"/>
      <c r="J7571" s="4"/>
      <c r="K7571" s="173"/>
    </row>
    <row r="7572" spans="1:11" x14ac:dyDescent="0.2">
      <c r="A7572" s="140"/>
      <c r="B7572" s="325"/>
      <c r="J7572" s="4"/>
      <c r="K7572" s="173"/>
    </row>
    <row r="7573" spans="1:11" x14ac:dyDescent="0.2">
      <c r="A7573" s="140"/>
      <c r="B7573" s="325"/>
      <c r="J7573" s="4"/>
      <c r="K7573" s="173"/>
    </row>
    <row r="7574" spans="1:11" x14ac:dyDescent="0.2">
      <c r="A7574" s="140"/>
      <c r="B7574" s="325"/>
      <c r="J7574" s="4"/>
      <c r="K7574" s="173"/>
    </row>
    <row r="7575" spans="1:11" x14ac:dyDescent="0.2">
      <c r="A7575" s="140"/>
      <c r="B7575" s="325"/>
      <c r="J7575" s="4"/>
      <c r="K7575" s="173"/>
    </row>
    <row r="7576" spans="1:11" x14ac:dyDescent="0.2">
      <c r="A7576" s="140"/>
      <c r="B7576" s="325"/>
      <c r="J7576" s="4"/>
      <c r="K7576" s="173"/>
    </row>
    <row r="7577" spans="1:11" x14ac:dyDescent="0.2">
      <c r="A7577" s="140"/>
      <c r="B7577" s="325"/>
      <c r="J7577" s="4"/>
      <c r="K7577" s="173"/>
    </row>
    <row r="7578" spans="1:11" x14ac:dyDescent="0.2">
      <c r="A7578" s="140"/>
      <c r="B7578" s="325"/>
      <c r="J7578" s="4"/>
      <c r="K7578" s="173"/>
    </row>
    <row r="7579" spans="1:11" x14ac:dyDescent="0.2">
      <c r="A7579" s="140"/>
      <c r="B7579" s="325"/>
      <c r="J7579" s="4"/>
      <c r="K7579" s="173"/>
    </row>
    <row r="7580" spans="1:11" x14ac:dyDescent="0.2">
      <c r="A7580" s="140"/>
      <c r="B7580" s="325"/>
      <c r="J7580" s="4"/>
      <c r="K7580" s="173"/>
    </row>
    <row r="7581" spans="1:11" x14ac:dyDescent="0.2">
      <c r="A7581" s="140"/>
      <c r="B7581" s="325"/>
      <c r="J7581" s="4"/>
      <c r="K7581" s="173"/>
    </row>
    <row r="7582" spans="1:11" x14ac:dyDescent="0.2">
      <c r="A7582" s="140"/>
      <c r="B7582" s="325"/>
      <c r="J7582" s="4"/>
      <c r="K7582" s="173"/>
    </row>
    <row r="7583" spans="1:11" x14ac:dyDescent="0.2">
      <c r="A7583" s="140"/>
      <c r="B7583" s="325"/>
      <c r="J7583" s="4"/>
      <c r="K7583" s="173"/>
    </row>
    <row r="7584" spans="1:11" x14ac:dyDescent="0.2">
      <c r="A7584" s="140"/>
      <c r="B7584" s="325"/>
      <c r="J7584" s="4"/>
      <c r="K7584" s="173"/>
    </row>
    <row r="7585" spans="1:11" x14ac:dyDescent="0.2">
      <c r="A7585" s="140"/>
      <c r="B7585" s="325"/>
      <c r="J7585" s="4"/>
      <c r="K7585" s="173"/>
    </row>
    <row r="7586" spans="1:11" x14ac:dyDescent="0.2">
      <c r="A7586" s="140"/>
      <c r="B7586" s="325"/>
      <c r="J7586" s="4"/>
      <c r="K7586" s="173"/>
    </row>
    <row r="7587" spans="1:11" x14ac:dyDescent="0.2">
      <c r="A7587" s="140"/>
      <c r="B7587" s="325"/>
      <c r="J7587" s="4"/>
      <c r="K7587" s="173"/>
    </row>
    <row r="7588" spans="1:11" x14ac:dyDescent="0.2">
      <c r="A7588" s="140"/>
      <c r="B7588" s="325"/>
      <c r="J7588" s="4"/>
      <c r="K7588" s="173"/>
    </row>
    <row r="7589" spans="1:11" x14ac:dyDescent="0.2">
      <c r="A7589" s="140"/>
      <c r="B7589" s="325"/>
      <c r="J7589" s="4"/>
      <c r="K7589" s="173"/>
    </row>
    <row r="7590" spans="1:11" x14ac:dyDescent="0.2">
      <c r="A7590" s="140"/>
      <c r="B7590" s="325"/>
      <c r="J7590" s="4"/>
      <c r="K7590" s="173"/>
    </row>
    <row r="7591" spans="1:11" x14ac:dyDescent="0.2">
      <c r="A7591" s="140"/>
      <c r="B7591" s="325"/>
      <c r="J7591" s="4"/>
      <c r="K7591" s="173"/>
    </row>
    <row r="7592" spans="1:11" x14ac:dyDescent="0.2">
      <c r="A7592" s="140"/>
      <c r="B7592" s="325"/>
      <c r="J7592" s="4"/>
      <c r="K7592" s="173"/>
    </row>
    <row r="7593" spans="1:11" x14ac:dyDescent="0.2">
      <c r="A7593" s="140"/>
      <c r="B7593" s="325"/>
      <c r="J7593" s="4"/>
      <c r="K7593" s="173"/>
    </row>
    <row r="7594" spans="1:11" x14ac:dyDescent="0.2">
      <c r="A7594" s="140"/>
      <c r="B7594" s="325"/>
      <c r="J7594" s="4"/>
      <c r="K7594" s="173"/>
    </row>
    <row r="7595" spans="1:11" x14ac:dyDescent="0.2">
      <c r="A7595" s="140"/>
      <c r="B7595" s="325"/>
      <c r="J7595" s="4"/>
      <c r="K7595" s="173"/>
    </row>
    <row r="7596" spans="1:11" x14ac:dyDescent="0.2">
      <c r="A7596" s="140"/>
      <c r="B7596" s="325"/>
      <c r="J7596" s="4"/>
      <c r="K7596" s="173"/>
    </row>
    <row r="7597" spans="1:11" x14ac:dyDescent="0.2">
      <c r="A7597" s="140"/>
      <c r="B7597" s="325"/>
      <c r="J7597" s="4"/>
      <c r="K7597" s="173"/>
    </row>
    <row r="7598" spans="1:11" x14ac:dyDescent="0.2">
      <c r="A7598" s="140"/>
      <c r="B7598" s="325"/>
      <c r="J7598" s="4"/>
      <c r="K7598" s="173"/>
    </row>
    <row r="7599" spans="1:11" x14ac:dyDescent="0.2">
      <c r="A7599" s="140"/>
      <c r="B7599" s="325"/>
      <c r="J7599" s="4"/>
      <c r="K7599" s="173"/>
    </row>
    <row r="7600" spans="1:11" x14ac:dyDescent="0.2">
      <c r="A7600" s="140"/>
      <c r="B7600" s="325"/>
      <c r="J7600" s="4"/>
      <c r="K7600" s="173"/>
    </row>
    <row r="7601" spans="1:11" x14ac:dyDescent="0.2">
      <c r="A7601" s="140"/>
      <c r="B7601" s="325"/>
      <c r="J7601" s="4"/>
      <c r="K7601" s="173"/>
    </row>
    <row r="7602" spans="1:11" x14ac:dyDescent="0.2">
      <c r="A7602" s="140"/>
      <c r="B7602" s="325"/>
      <c r="J7602" s="4"/>
      <c r="K7602" s="173"/>
    </row>
    <row r="7603" spans="1:11" x14ac:dyDescent="0.2">
      <c r="A7603" s="140"/>
      <c r="B7603" s="325"/>
      <c r="J7603" s="4"/>
      <c r="K7603" s="173"/>
    </row>
    <row r="7604" spans="1:11" x14ac:dyDescent="0.2">
      <c r="A7604" s="140"/>
      <c r="B7604" s="325"/>
      <c r="J7604" s="4"/>
      <c r="K7604" s="173"/>
    </row>
    <row r="7605" spans="1:11" x14ac:dyDescent="0.2">
      <c r="A7605" s="140"/>
      <c r="B7605" s="325"/>
      <c r="J7605" s="4"/>
      <c r="K7605" s="173"/>
    </row>
    <row r="7606" spans="1:11" x14ac:dyDescent="0.2">
      <c r="A7606" s="140"/>
      <c r="B7606" s="325"/>
      <c r="J7606" s="4"/>
      <c r="K7606" s="173"/>
    </row>
    <row r="7607" spans="1:11" x14ac:dyDescent="0.2">
      <c r="A7607" s="140"/>
      <c r="B7607" s="325"/>
      <c r="J7607" s="4"/>
      <c r="K7607" s="173"/>
    </row>
    <row r="7608" spans="1:11" x14ac:dyDescent="0.2">
      <c r="A7608" s="140"/>
      <c r="B7608" s="325"/>
      <c r="J7608" s="4"/>
      <c r="K7608" s="173"/>
    </row>
    <row r="7609" spans="1:11" x14ac:dyDescent="0.2">
      <c r="A7609" s="140"/>
      <c r="B7609" s="325"/>
      <c r="J7609" s="4"/>
      <c r="K7609" s="173"/>
    </row>
    <row r="7610" spans="1:11" x14ac:dyDescent="0.2">
      <c r="A7610" s="140"/>
      <c r="B7610" s="325"/>
      <c r="J7610" s="4"/>
      <c r="K7610" s="173"/>
    </row>
    <row r="7611" spans="1:11" x14ac:dyDescent="0.2">
      <c r="A7611" s="140"/>
      <c r="B7611" s="325"/>
      <c r="J7611" s="4"/>
      <c r="K7611" s="173"/>
    </row>
    <row r="7612" spans="1:11" x14ac:dyDescent="0.2">
      <c r="A7612" s="140"/>
      <c r="B7612" s="325"/>
      <c r="J7612" s="4"/>
      <c r="K7612" s="173"/>
    </row>
    <row r="7613" spans="1:11" x14ac:dyDescent="0.2">
      <c r="A7613" s="140"/>
      <c r="B7613" s="325"/>
      <c r="J7613" s="4"/>
      <c r="K7613" s="173"/>
    </row>
    <row r="7614" spans="1:11" x14ac:dyDescent="0.2">
      <c r="A7614" s="140"/>
      <c r="B7614" s="325"/>
      <c r="J7614" s="4"/>
      <c r="K7614" s="173"/>
    </row>
    <row r="7615" spans="1:11" x14ac:dyDescent="0.2">
      <c r="A7615" s="140"/>
      <c r="B7615" s="325"/>
      <c r="J7615" s="4"/>
      <c r="K7615" s="173"/>
    </row>
    <row r="7616" spans="1:11" x14ac:dyDescent="0.2">
      <c r="A7616" s="140"/>
      <c r="B7616" s="325"/>
      <c r="J7616" s="4"/>
      <c r="K7616" s="173"/>
    </row>
    <row r="7617" spans="1:11" x14ac:dyDescent="0.2">
      <c r="A7617" s="140"/>
      <c r="B7617" s="325"/>
      <c r="J7617" s="4"/>
      <c r="K7617" s="173"/>
    </row>
    <row r="7618" spans="1:11" x14ac:dyDescent="0.2">
      <c r="A7618" s="140"/>
      <c r="B7618" s="325"/>
      <c r="J7618" s="4"/>
      <c r="K7618" s="173"/>
    </row>
    <row r="7619" spans="1:11" x14ac:dyDescent="0.2">
      <c r="A7619" s="140"/>
      <c r="B7619" s="325"/>
      <c r="J7619" s="4"/>
      <c r="K7619" s="173"/>
    </row>
    <row r="7620" spans="1:11" x14ac:dyDescent="0.2">
      <c r="A7620" s="140"/>
      <c r="B7620" s="325"/>
      <c r="J7620" s="4"/>
      <c r="K7620" s="173"/>
    </row>
    <row r="7621" spans="1:11" x14ac:dyDescent="0.2">
      <c r="A7621" s="140"/>
      <c r="B7621" s="325"/>
      <c r="J7621" s="4"/>
      <c r="K7621" s="173"/>
    </row>
    <row r="7622" spans="1:11" x14ac:dyDescent="0.2">
      <c r="A7622" s="140"/>
      <c r="B7622" s="325"/>
      <c r="J7622" s="4"/>
      <c r="K7622" s="173"/>
    </row>
    <row r="7623" spans="1:11" x14ac:dyDescent="0.2">
      <c r="A7623" s="140"/>
      <c r="B7623" s="325"/>
      <c r="J7623" s="4"/>
      <c r="K7623" s="173"/>
    </row>
    <row r="7624" spans="1:11" x14ac:dyDescent="0.2">
      <c r="A7624" s="140"/>
      <c r="B7624" s="325"/>
      <c r="J7624" s="4"/>
      <c r="K7624" s="173"/>
    </row>
    <row r="7625" spans="1:11" x14ac:dyDescent="0.2">
      <c r="A7625" s="140"/>
      <c r="B7625" s="325"/>
      <c r="J7625" s="4"/>
      <c r="K7625" s="173"/>
    </row>
    <row r="7626" spans="1:11" x14ac:dyDescent="0.2">
      <c r="A7626" s="140"/>
      <c r="B7626" s="325"/>
      <c r="J7626" s="4"/>
      <c r="K7626" s="173"/>
    </row>
    <row r="7627" spans="1:11" x14ac:dyDescent="0.2">
      <c r="A7627" s="140"/>
      <c r="B7627" s="325"/>
      <c r="J7627" s="4"/>
      <c r="K7627" s="173"/>
    </row>
    <row r="7628" spans="1:11" x14ac:dyDescent="0.2">
      <c r="A7628" s="140"/>
      <c r="B7628" s="325"/>
      <c r="J7628" s="4"/>
      <c r="K7628" s="173"/>
    </row>
    <row r="7629" spans="1:11" x14ac:dyDescent="0.2">
      <c r="A7629" s="140"/>
      <c r="B7629" s="325"/>
      <c r="J7629" s="4"/>
      <c r="K7629" s="173"/>
    </row>
    <row r="7630" spans="1:11" x14ac:dyDescent="0.2">
      <c r="A7630" s="140"/>
      <c r="B7630" s="325"/>
      <c r="J7630" s="4"/>
      <c r="K7630" s="173"/>
    </row>
    <row r="7631" spans="1:11" x14ac:dyDescent="0.2">
      <c r="A7631" s="140"/>
      <c r="B7631" s="325"/>
      <c r="J7631" s="4"/>
      <c r="K7631" s="173"/>
    </row>
    <row r="7632" spans="1:11" x14ac:dyDescent="0.2">
      <c r="A7632" s="140"/>
      <c r="B7632" s="325"/>
      <c r="J7632" s="4"/>
      <c r="K7632" s="173"/>
    </row>
    <row r="7633" spans="1:11" x14ac:dyDescent="0.2">
      <c r="A7633" s="140"/>
      <c r="B7633" s="325"/>
      <c r="J7633" s="4"/>
      <c r="K7633" s="173"/>
    </row>
    <row r="7634" spans="1:11" x14ac:dyDescent="0.2">
      <c r="A7634" s="140"/>
      <c r="B7634" s="325"/>
      <c r="J7634" s="4"/>
      <c r="K7634" s="173"/>
    </row>
    <row r="7635" spans="1:11" x14ac:dyDescent="0.2">
      <c r="A7635" s="140"/>
      <c r="B7635" s="325"/>
      <c r="J7635" s="4"/>
      <c r="K7635" s="173"/>
    </row>
    <row r="7636" spans="1:11" x14ac:dyDescent="0.2">
      <c r="A7636" s="140"/>
      <c r="B7636" s="325"/>
      <c r="J7636" s="4"/>
      <c r="K7636" s="173"/>
    </row>
    <row r="7637" spans="1:11" x14ac:dyDescent="0.2">
      <c r="A7637" s="140"/>
      <c r="B7637" s="325"/>
      <c r="J7637" s="4"/>
      <c r="K7637" s="173"/>
    </row>
    <row r="7638" spans="1:11" x14ac:dyDescent="0.2">
      <c r="A7638" s="140"/>
      <c r="B7638" s="325"/>
      <c r="J7638" s="4"/>
      <c r="K7638" s="173"/>
    </row>
    <row r="7639" spans="1:11" x14ac:dyDescent="0.2">
      <c r="A7639" s="140"/>
      <c r="B7639" s="325"/>
      <c r="J7639" s="4"/>
      <c r="K7639" s="173"/>
    </row>
    <row r="7640" spans="1:11" x14ac:dyDescent="0.2">
      <c r="A7640" s="140"/>
      <c r="B7640" s="325"/>
      <c r="J7640" s="4"/>
      <c r="K7640" s="173"/>
    </row>
    <row r="7641" spans="1:11" x14ac:dyDescent="0.2">
      <c r="A7641" s="140"/>
      <c r="B7641" s="325"/>
      <c r="J7641" s="4"/>
      <c r="K7641" s="173"/>
    </row>
    <row r="7642" spans="1:11" x14ac:dyDescent="0.2">
      <c r="A7642" s="140"/>
      <c r="B7642" s="325"/>
      <c r="J7642" s="4"/>
      <c r="K7642" s="173"/>
    </row>
    <row r="7643" spans="1:11" x14ac:dyDescent="0.2">
      <c r="A7643" s="140"/>
      <c r="B7643" s="325"/>
      <c r="J7643" s="4"/>
      <c r="K7643" s="173"/>
    </row>
    <row r="7644" spans="1:11" x14ac:dyDescent="0.2">
      <c r="A7644" s="140"/>
      <c r="B7644" s="325"/>
      <c r="J7644" s="4"/>
      <c r="K7644" s="173"/>
    </row>
    <row r="7645" spans="1:11" x14ac:dyDescent="0.2">
      <c r="A7645" s="140"/>
      <c r="B7645" s="325"/>
      <c r="J7645" s="4"/>
      <c r="K7645" s="173"/>
    </row>
    <row r="7646" spans="1:11" x14ac:dyDescent="0.2">
      <c r="A7646" s="140"/>
      <c r="B7646" s="325"/>
      <c r="J7646" s="4"/>
      <c r="K7646" s="173"/>
    </row>
    <row r="7647" spans="1:11" x14ac:dyDescent="0.2">
      <c r="A7647" s="140"/>
      <c r="B7647" s="325"/>
      <c r="J7647" s="4"/>
      <c r="K7647" s="173"/>
    </row>
    <row r="7648" spans="1:11" x14ac:dyDescent="0.2">
      <c r="A7648" s="140"/>
      <c r="B7648" s="325"/>
      <c r="J7648" s="4"/>
      <c r="K7648" s="173"/>
    </row>
    <row r="7649" spans="1:11" x14ac:dyDescent="0.2">
      <c r="A7649" s="140"/>
      <c r="B7649" s="325"/>
      <c r="J7649" s="4"/>
      <c r="K7649" s="173"/>
    </row>
    <row r="7650" spans="1:11" x14ac:dyDescent="0.2">
      <c r="A7650" s="140"/>
      <c r="B7650" s="325"/>
      <c r="J7650" s="4"/>
      <c r="K7650" s="173"/>
    </row>
    <row r="7651" spans="1:11" x14ac:dyDescent="0.2">
      <c r="A7651" s="140"/>
      <c r="B7651" s="325"/>
      <c r="J7651" s="4"/>
      <c r="K7651" s="173"/>
    </row>
    <row r="7652" spans="1:11" x14ac:dyDescent="0.2">
      <c r="A7652" s="140"/>
      <c r="B7652" s="325"/>
      <c r="J7652" s="4"/>
      <c r="K7652" s="173"/>
    </row>
    <row r="7653" spans="1:11" x14ac:dyDescent="0.2">
      <c r="A7653" s="140"/>
      <c r="B7653" s="325"/>
      <c r="J7653" s="4"/>
      <c r="K7653" s="173"/>
    </row>
    <row r="7654" spans="1:11" x14ac:dyDescent="0.2">
      <c r="A7654" s="140"/>
      <c r="B7654" s="325"/>
      <c r="J7654" s="4"/>
      <c r="K7654" s="173"/>
    </row>
    <row r="7655" spans="1:11" x14ac:dyDescent="0.2">
      <c r="A7655" s="140"/>
      <c r="B7655" s="325"/>
      <c r="J7655" s="4"/>
      <c r="K7655" s="173"/>
    </row>
    <row r="7656" spans="1:11" x14ac:dyDescent="0.2">
      <c r="A7656" s="140"/>
      <c r="B7656" s="325"/>
      <c r="J7656" s="4"/>
      <c r="K7656" s="173"/>
    </row>
    <row r="7657" spans="1:11" x14ac:dyDescent="0.2">
      <c r="A7657" s="140"/>
      <c r="B7657" s="325"/>
      <c r="J7657" s="4"/>
      <c r="K7657" s="173"/>
    </row>
    <row r="7658" spans="1:11" x14ac:dyDescent="0.2">
      <c r="A7658" s="140"/>
      <c r="B7658" s="325"/>
      <c r="J7658" s="4"/>
      <c r="K7658" s="173"/>
    </row>
    <row r="7659" spans="1:11" x14ac:dyDescent="0.2">
      <c r="A7659" s="140"/>
      <c r="B7659" s="325"/>
      <c r="J7659" s="4"/>
      <c r="K7659" s="173"/>
    </row>
    <row r="7660" spans="1:11" x14ac:dyDescent="0.2">
      <c r="A7660" s="140"/>
      <c r="B7660" s="325"/>
      <c r="J7660" s="4"/>
      <c r="K7660" s="173"/>
    </row>
    <row r="7661" spans="1:11" x14ac:dyDescent="0.2">
      <c r="A7661" s="140"/>
      <c r="B7661" s="325"/>
      <c r="J7661" s="4"/>
      <c r="K7661" s="173"/>
    </row>
    <row r="7662" spans="1:11" x14ac:dyDescent="0.2">
      <c r="A7662" s="140"/>
      <c r="B7662" s="325"/>
      <c r="J7662" s="4"/>
      <c r="K7662" s="173"/>
    </row>
    <row r="7663" spans="1:11" x14ac:dyDescent="0.2">
      <c r="A7663" s="140"/>
      <c r="B7663" s="325"/>
      <c r="J7663" s="4"/>
      <c r="K7663" s="173"/>
    </row>
    <row r="7664" spans="1:11" x14ac:dyDescent="0.2">
      <c r="A7664" s="140"/>
      <c r="B7664" s="325"/>
      <c r="J7664" s="4"/>
      <c r="K7664" s="173"/>
    </row>
    <row r="7665" spans="1:11" x14ac:dyDescent="0.2">
      <c r="A7665" s="140"/>
      <c r="B7665" s="325"/>
      <c r="J7665" s="4"/>
      <c r="K7665" s="173"/>
    </row>
    <row r="7666" spans="1:11" x14ac:dyDescent="0.2">
      <c r="A7666" s="140"/>
      <c r="B7666" s="325"/>
      <c r="J7666" s="4"/>
      <c r="K7666" s="173"/>
    </row>
    <row r="7667" spans="1:11" x14ac:dyDescent="0.2">
      <c r="A7667" s="140"/>
      <c r="B7667" s="325"/>
      <c r="J7667" s="4"/>
      <c r="K7667" s="173"/>
    </row>
    <row r="7668" spans="1:11" x14ac:dyDescent="0.2">
      <c r="A7668" s="140"/>
      <c r="B7668" s="325"/>
      <c r="J7668" s="4"/>
      <c r="K7668" s="173"/>
    </row>
    <row r="7669" spans="1:11" x14ac:dyDescent="0.2">
      <c r="A7669" s="140"/>
      <c r="B7669" s="325"/>
      <c r="J7669" s="4"/>
      <c r="K7669" s="173"/>
    </row>
    <row r="7670" spans="1:11" x14ac:dyDescent="0.2">
      <c r="A7670" s="140"/>
      <c r="B7670" s="325"/>
      <c r="J7670" s="4"/>
      <c r="K7670" s="173"/>
    </row>
    <row r="7671" spans="1:11" x14ac:dyDescent="0.2">
      <c r="A7671" s="140"/>
      <c r="B7671" s="325"/>
      <c r="J7671" s="4"/>
      <c r="K7671" s="173"/>
    </row>
    <row r="7672" spans="1:11" x14ac:dyDescent="0.2">
      <c r="A7672" s="140"/>
      <c r="B7672" s="325"/>
      <c r="J7672" s="4"/>
      <c r="K7672" s="173"/>
    </row>
    <row r="7673" spans="1:11" x14ac:dyDescent="0.2">
      <c r="A7673" s="140"/>
      <c r="B7673" s="325"/>
      <c r="J7673" s="4"/>
      <c r="K7673" s="173"/>
    </row>
    <row r="7674" spans="1:11" x14ac:dyDescent="0.2">
      <c r="A7674" s="140"/>
      <c r="B7674" s="325"/>
      <c r="J7674" s="4"/>
      <c r="K7674" s="173"/>
    </row>
    <row r="7675" spans="1:11" x14ac:dyDescent="0.2">
      <c r="A7675" s="140"/>
      <c r="B7675" s="325"/>
      <c r="J7675" s="4"/>
      <c r="K7675" s="173"/>
    </row>
    <row r="7676" spans="1:11" x14ac:dyDescent="0.2">
      <c r="A7676" s="140"/>
      <c r="B7676" s="325"/>
      <c r="J7676" s="4"/>
      <c r="K7676" s="173"/>
    </row>
    <row r="7677" spans="1:11" x14ac:dyDescent="0.2">
      <c r="A7677" s="140"/>
      <c r="B7677" s="325"/>
      <c r="J7677" s="4"/>
      <c r="K7677" s="173"/>
    </row>
    <row r="7678" spans="1:11" x14ac:dyDescent="0.2">
      <c r="A7678" s="140"/>
      <c r="B7678" s="325"/>
      <c r="J7678" s="4"/>
      <c r="K7678" s="173"/>
    </row>
    <row r="7679" spans="1:11" x14ac:dyDescent="0.2">
      <c r="A7679" s="140"/>
      <c r="B7679" s="325"/>
      <c r="J7679" s="4"/>
      <c r="K7679" s="173"/>
    </row>
    <row r="7680" spans="1:11" x14ac:dyDescent="0.2">
      <c r="A7680" s="140"/>
      <c r="B7680" s="325"/>
      <c r="J7680" s="4"/>
      <c r="K7680" s="173"/>
    </row>
    <row r="7681" spans="1:11" x14ac:dyDescent="0.2">
      <c r="A7681" s="140"/>
      <c r="B7681" s="325"/>
      <c r="J7681" s="4"/>
      <c r="K7681" s="173"/>
    </row>
    <row r="7682" spans="1:11" x14ac:dyDescent="0.2">
      <c r="A7682" s="140"/>
      <c r="B7682" s="325"/>
      <c r="J7682" s="4"/>
      <c r="K7682" s="173"/>
    </row>
    <row r="7683" spans="1:11" x14ac:dyDescent="0.2">
      <c r="A7683" s="140"/>
      <c r="B7683" s="325"/>
      <c r="J7683" s="4"/>
      <c r="K7683" s="173"/>
    </row>
    <row r="7684" spans="1:11" x14ac:dyDescent="0.2">
      <c r="A7684" s="140"/>
      <c r="B7684" s="325"/>
      <c r="J7684" s="4"/>
      <c r="K7684" s="173"/>
    </row>
    <row r="7685" spans="1:11" x14ac:dyDescent="0.2">
      <c r="A7685" s="140"/>
      <c r="B7685" s="325"/>
      <c r="J7685" s="4"/>
      <c r="K7685" s="173"/>
    </row>
    <row r="7686" spans="1:11" x14ac:dyDescent="0.2">
      <c r="A7686" s="140"/>
      <c r="B7686" s="325"/>
      <c r="J7686" s="4"/>
      <c r="K7686" s="173"/>
    </row>
    <row r="7687" spans="1:11" x14ac:dyDescent="0.2">
      <c r="A7687" s="140"/>
      <c r="B7687" s="325"/>
      <c r="J7687" s="4"/>
      <c r="K7687" s="173"/>
    </row>
    <row r="7688" spans="1:11" x14ac:dyDescent="0.2">
      <c r="A7688" s="140"/>
      <c r="B7688" s="325"/>
      <c r="J7688" s="4"/>
      <c r="K7688" s="173"/>
    </row>
    <row r="7689" spans="1:11" x14ac:dyDescent="0.2">
      <c r="A7689" s="140"/>
      <c r="B7689" s="325"/>
      <c r="J7689" s="4"/>
      <c r="K7689" s="173"/>
    </row>
    <row r="7690" spans="1:11" x14ac:dyDescent="0.2">
      <c r="A7690" s="140"/>
      <c r="B7690" s="325"/>
      <c r="J7690" s="4"/>
      <c r="K7690" s="173"/>
    </row>
    <row r="7691" spans="1:11" x14ac:dyDescent="0.2">
      <c r="A7691" s="140"/>
      <c r="B7691" s="325"/>
      <c r="J7691" s="4"/>
      <c r="K7691" s="173"/>
    </row>
    <row r="7692" spans="1:11" x14ac:dyDescent="0.2">
      <c r="A7692" s="140"/>
      <c r="B7692" s="325"/>
      <c r="J7692" s="4"/>
      <c r="K7692" s="173"/>
    </row>
    <row r="7693" spans="1:11" x14ac:dyDescent="0.2">
      <c r="A7693" s="140"/>
      <c r="B7693" s="325"/>
      <c r="J7693" s="4"/>
      <c r="K7693" s="173"/>
    </row>
    <row r="7694" spans="1:11" x14ac:dyDescent="0.2">
      <c r="A7694" s="140"/>
      <c r="B7694" s="325"/>
      <c r="J7694" s="4"/>
      <c r="K7694" s="173"/>
    </row>
    <row r="7695" spans="1:11" x14ac:dyDescent="0.2">
      <c r="A7695" s="140"/>
      <c r="B7695" s="325"/>
      <c r="J7695" s="4"/>
      <c r="K7695" s="173"/>
    </row>
    <row r="7696" spans="1:11" x14ac:dyDescent="0.2">
      <c r="A7696" s="140"/>
      <c r="B7696" s="325"/>
      <c r="J7696" s="4"/>
      <c r="K7696" s="173"/>
    </row>
    <row r="7697" spans="1:11" x14ac:dyDescent="0.2">
      <c r="A7697" s="140"/>
      <c r="B7697" s="325"/>
      <c r="J7697" s="4"/>
      <c r="K7697" s="173"/>
    </row>
    <row r="7698" spans="1:11" x14ac:dyDescent="0.2">
      <c r="A7698" s="140"/>
      <c r="B7698" s="325"/>
      <c r="J7698" s="4"/>
      <c r="K7698" s="173"/>
    </row>
    <row r="7699" spans="1:11" x14ac:dyDescent="0.2">
      <c r="A7699" s="140"/>
      <c r="B7699" s="325"/>
      <c r="J7699" s="4"/>
      <c r="K7699" s="173"/>
    </row>
    <row r="7700" spans="1:11" x14ac:dyDescent="0.2">
      <c r="A7700" s="140"/>
      <c r="B7700" s="325"/>
      <c r="J7700" s="4"/>
      <c r="K7700" s="173"/>
    </row>
    <row r="7701" spans="1:11" x14ac:dyDescent="0.2">
      <c r="A7701" s="140"/>
      <c r="B7701" s="325"/>
      <c r="J7701" s="4"/>
      <c r="K7701" s="173"/>
    </row>
    <row r="7702" spans="1:11" x14ac:dyDescent="0.2">
      <c r="A7702" s="140"/>
      <c r="B7702" s="325"/>
      <c r="J7702" s="4"/>
      <c r="K7702" s="173"/>
    </row>
    <row r="7703" spans="1:11" x14ac:dyDescent="0.2">
      <c r="A7703" s="140"/>
      <c r="B7703" s="325"/>
      <c r="J7703" s="4"/>
      <c r="K7703" s="173"/>
    </row>
    <row r="7704" spans="1:11" x14ac:dyDescent="0.2">
      <c r="A7704" s="140"/>
      <c r="B7704" s="325"/>
      <c r="J7704" s="4"/>
      <c r="K7704" s="173"/>
    </row>
    <row r="7705" spans="1:11" x14ac:dyDescent="0.2">
      <c r="A7705" s="140"/>
      <c r="B7705" s="325"/>
      <c r="J7705" s="4"/>
      <c r="K7705" s="173"/>
    </row>
    <row r="7706" spans="1:11" x14ac:dyDescent="0.2">
      <c r="A7706" s="140"/>
      <c r="B7706" s="325"/>
      <c r="J7706" s="4"/>
      <c r="K7706" s="173"/>
    </row>
    <row r="7707" spans="1:11" x14ac:dyDescent="0.2">
      <c r="A7707" s="140"/>
      <c r="B7707" s="325"/>
      <c r="J7707" s="4"/>
      <c r="K7707" s="173"/>
    </row>
    <row r="7708" spans="1:11" x14ac:dyDescent="0.2">
      <c r="A7708" s="140"/>
      <c r="B7708" s="325"/>
      <c r="J7708" s="4"/>
      <c r="K7708" s="173"/>
    </row>
    <row r="7709" spans="1:11" x14ac:dyDescent="0.2">
      <c r="A7709" s="140"/>
      <c r="B7709" s="325"/>
      <c r="J7709" s="4"/>
      <c r="K7709" s="173"/>
    </row>
    <row r="7710" spans="1:11" x14ac:dyDescent="0.2">
      <c r="A7710" s="140"/>
      <c r="B7710" s="325"/>
      <c r="J7710" s="4"/>
      <c r="K7710" s="173"/>
    </row>
    <row r="7711" spans="1:11" x14ac:dyDescent="0.2">
      <c r="A7711" s="140"/>
      <c r="B7711" s="325"/>
      <c r="J7711" s="4"/>
      <c r="K7711" s="173"/>
    </row>
    <row r="7712" spans="1:11" x14ac:dyDescent="0.2">
      <c r="A7712" s="140"/>
      <c r="B7712" s="325"/>
      <c r="J7712" s="4"/>
      <c r="K7712" s="173"/>
    </row>
    <row r="7713" spans="1:11" x14ac:dyDescent="0.2">
      <c r="A7713" s="140"/>
      <c r="B7713" s="325"/>
      <c r="J7713" s="4"/>
      <c r="K7713" s="173"/>
    </row>
    <row r="7714" spans="1:11" x14ac:dyDescent="0.2">
      <c r="A7714" s="140"/>
      <c r="B7714" s="325"/>
      <c r="J7714" s="4"/>
      <c r="K7714" s="173"/>
    </row>
    <row r="7715" spans="1:11" x14ac:dyDescent="0.2">
      <c r="A7715" s="140"/>
      <c r="B7715" s="325"/>
      <c r="J7715" s="4"/>
      <c r="K7715" s="173"/>
    </row>
    <row r="7716" spans="1:11" x14ac:dyDescent="0.2">
      <c r="A7716" s="140"/>
      <c r="B7716" s="325"/>
      <c r="J7716" s="4"/>
      <c r="K7716" s="173"/>
    </row>
    <row r="7717" spans="1:11" x14ac:dyDescent="0.2">
      <c r="A7717" s="140"/>
      <c r="B7717" s="325"/>
      <c r="J7717" s="4"/>
      <c r="K7717" s="173"/>
    </row>
    <row r="7718" spans="1:11" x14ac:dyDescent="0.2">
      <c r="A7718" s="140"/>
      <c r="B7718" s="325"/>
      <c r="J7718" s="4"/>
      <c r="K7718" s="173"/>
    </row>
    <row r="7719" spans="1:11" x14ac:dyDescent="0.2">
      <c r="A7719" s="140"/>
      <c r="B7719" s="325"/>
      <c r="J7719" s="4"/>
      <c r="K7719" s="173"/>
    </row>
    <row r="7720" spans="1:11" x14ac:dyDescent="0.2">
      <c r="A7720" s="140"/>
      <c r="B7720" s="325"/>
      <c r="J7720" s="4"/>
      <c r="K7720" s="173"/>
    </row>
    <row r="7721" spans="1:11" x14ac:dyDescent="0.2">
      <c r="A7721" s="140"/>
      <c r="B7721" s="325"/>
      <c r="J7721" s="4"/>
      <c r="K7721" s="173"/>
    </row>
    <row r="7722" spans="1:11" x14ac:dyDescent="0.2">
      <c r="A7722" s="140"/>
      <c r="B7722" s="325"/>
      <c r="J7722" s="4"/>
      <c r="K7722" s="173"/>
    </row>
    <row r="7723" spans="1:11" x14ac:dyDescent="0.2">
      <c r="A7723" s="140"/>
      <c r="B7723" s="325"/>
      <c r="J7723" s="4"/>
      <c r="K7723" s="173"/>
    </row>
    <row r="7724" spans="1:11" x14ac:dyDescent="0.2">
      <c r="A7724" s="140"/>
      <c r="B7724" s="325"/>
      <c r="J7724" s="4"/>
      <c r="K7724" s="173"/>
    </row>
    <row r="7725" spans="1:11" x14ac:dyDescent="0.2">
      <c r="A7725" s="140"/>
      <c r="B7725" s="325"/>
      <c r="J7725" s="4"/>
      <c r="K7725" s="173"/>
    </row>
    <row r="7726" spans="1:11" x14ac:dyDescent="0.2">
      <c r="A7726" s="140"/>
      <c r="B7726" s="325"/>
      <c r="J7726" s="4"/>
      <c r="K7726" s="173"/>
    </row>
    <row r="7727" spans="1:11" x14ac:dyDescent="0.2">
      <c r="A7727" s="140"/>
      <c r="B7727" s="325"/>
      <c r="J7727" s="4"/>
      <c r="K7727" s="173"/>
    </row>
    <row r="7728" spans="1:11" x14ac:dyDescent="0.2">
      <c r="A7728" s="140"/>
      <c r="B7728" s="325"/>
      <c r="J7728" s="4"/>
      <c r="K7728" s="173"/>
    </row>
    <row r="7729" spans="1:11" x14ac:dyDescent="0.2">
      <c r="A7729" s="140"/>
      <c r="B7729" s="325"/>
      <c r="J7729" s="4"/>
      <c r="K7729" s="173"/>
    </row>
    <row r="7730" spans="1:11" x14ac:dyDescent="0.2">
      <c r="A7730" s="140"/>
      <c r="B7730" s="325"/>
      <c r="J7730" s="4"/>
      <c r="K7730" s="173"/>
    </row>
    <row r="7731" spans="1:11" x14ac:dyDescent="0.2">
      <c r="A7731" s="140"/>
      <c r="B7731" s="325"/>
      <c r="J7731" s="4"/>
      <c r="K7731" s="173"/>
    </row>
    <row r="7732" spans="1:11" x14ac:dyDescent="0.2">
      <c r="A7732" s="140"/>
      <c r="B7732" s="325"/>
      <c r="J7732" s="4"/>
      <c r="K7732" s="173"/>
    </row>
    <row r="7733" spans="1:11" x14ac:dyDescent="0.2">
      <c r="A7733" s="140"/>
      <c r="B7733" s="325"/>
      <c r="J7733" s="4"/>
      <c r="K7733" s="173"/>
    </row>
    <row r="7734" spans="1:11" x14ac:dyDescent="0.2">
      <c r="A7734" s="140"/>
      <c r="B7734" s="325"/>
      <c r="J7734" s="4"/>
      <c r="K7734" s="173"/>
    </row>
    <row r="7735" spans="1:11" x14ac:dyDescent="0.2">
      <c r="A7735" s="140"/>
      <c r="B7735" s="325"/>
      <c r="J7735" s="4"/>
      <c r="K7735" s="173"/>
    </row>
    <row r="7736" spans="1:11" x14ac:dyDescent="0.2">
      <c r="A7736" s="140"/>
      <c r="B7736" s="325"/>
      <c r="J7736" s="4"/>
      <c r="K7736" s="173"/>
    </row>
    <row r="7737" spans="1:11" x14ac:dyDescent="0.2">
      <c r="A7737" s="140"/>
      <c r="B7737" s="325"/>
      <c r="J7737" s="4"/>
      <c r="K7737" s="173"/>
    </row>
    <row r="7738" spans="1:11" x14ac:dyDescent="0.2">
      <c r="A7738" s="140"/>
      <c r="B7738" s="325"/>
      <c r="J7738" s="4"/>
      <c r="K7738" s="173"/>
    </row>
    <row r="7739" spans="1:11" x14ac:dyDescent="0.2">
      <c r="A7739" s="140"/>
      <c r="B7739" s="325"/>
      <c r="J7739" s="4"/>
      <c r="K7739" s="173"/>
    </row>
    <row r="7740" spans="1:11" x14ac:dyDescent="0.2">
      <c r="A7740" s="140"/>
      <c r="B7740" s="325"/>
      <c r="J7740" s="4"/>
      <c r="K7740" s="173"/>
    </row>
    <row r="7741" spans="1:11" x14ac:dyDescent="0.2">
      <c r="A7741" s="140"/>
      <c r="B7741" s="325"/>
      <c r="J7741" s="4"/>
      <c r="K7741" s="173"/>
    </row>
    <row r="7742" spans="1:11" x14ac:dyDescent="0.2">
      <c r="A7742" s="140"/>
      <c r="B7742" s="325"/>
      <c r="J7742" s="4"/>
      <c r="K7742" s="173"/>
    </row>
    <row r="7743" spans="1:11" x14ac:dyDescent="0.2">
      <c r="A7743" s="140"/>
      <c r="B7743" s="325"/>
      <c r="J7743" s="4"/>
      <c r="K7743" s="173"/>
    </row>
    <row r="7744" spans="1:11" x14ac:dyDescent="0.2">
      <c r="A7744" s="140"/>
      <c r="B7744" s="325"/>
      <c r="J7744" s="4"/>
      <c r="K7744" s="173"/>
    </row>
    <row r="7745" spans="1:11" x14ac:dyDescent="0.2">
      <c r="A7745" s="140"/>
      <c r="B7745" s="325"/>
      <c r="J7745" s="4"/>
      <c r="K7745" s="173"/>
    </row>
    <row r="7746" spans="1:11" x14ac:dyDescent="0.2">
      <c r="A7746" s="140"/>
      <c r="B7746" s="325"/>
      <c r="J7746" s="4"/>
      <c r="K7746" s="173"/>
    </row>
    <row r="7747" spans="1:11" x14ac:dyDescent="0.2">
      <c r="A7747" s="140"/>
      <c r="B7747" s="325"/>
      <c r="J7747" s="4"/>
      <c r="K7747" s="173"/>
    </row>
    <row r="7748" spans="1:11" x14ac:dyDescent="0.2">
      <c r="A7748" s="140"/>
      <c r="B7748" s="325"/>
      <c r="J7748" s="4"/>
      <c r="K7748" s="173"/>
    </row>
    <row r="7749" spans="1:11" x14ac:dyDescent="0.2">
      <c r="A7749" s="140"/>
      <c r="B7749" s="325"/>
      <c r="J7749" s="4"/>
      <c r="K7749" s="173"/>
    </row>
    <row r="7750" spans="1:11" x14ac:dyDescent="0.2">
      <c r="A7750" s="140"/>
      <c r="B7750" s="325"/>
      <c r="J7750" s="4"/>
      <c r="K7750" s="173"/>
    </row>
    <row r="7751" spans="1:11" x14ac:dyDescent="0.2">
      <c r="A7751" s="140"/>
      <c r="B7751" s="325"/>
      <c r="J7751" s="4"/>
      <c r="K7751" s="173"/>
    </row>
    <row r="7752" spans="1:11" x14ac:dyDescent="0.2">
      <c r="A7752" s="140"/>
      <c r="B7752" s="325"/>
      <c r="J7752" s="4"/>
      <c r="K7752" s="173"/>
    </row>
    <row r="7753" spans="1:11" x14ac:dyDescent="0.2">
      <c r="A7753" s="140"/>
      <c r="B7753" s="325"/>
      <c r="J7753" s="4"/>
      <c r="K7753" s="173"/>
    </row>
    <row r="7754" spans="1:11" x14ac:dyDescent="0.2">
      <c r="A7754" s="140"/>
      <c r="B7754" s="325"/>
      <c r="J7754" s="4"/>
      <c r="K7754" s="173"/>
    </row>
    <row r="7755" spans="1:11" x14ac:dyDescent="0.2">
      <c r="A7755" s="140"/>
      <c r="B7755" s="325"/>
      <c r="J7755" s="4"/>
      <c r="K7755" s="173"/>
    </row>
    <row r="7756" spans="1:11" x14ac:dyDescent="0.2">
      <c r="A7756" s="140"/>
      <c r="B7756" s="325"/>
      <c r="J7756" s="4"/>
      <c r="K7756" s="173"/>
    </row>
    <row r="7757" spans="1:11" x14ac:dyDescent="0.2">
      <c r="A7757" s="140"/>
      <c r="B7757" s="325"/>
      <c r="J7757" s="4"/>
      <c r="K7757" s="173"/>
    </row>
    <row r="7758" spans="1:11" x14ac:dyDescent="0.2">
      <c r="A7758" s="140"/>
      <c r="B7758" s="325"/>
      <c r="J7758" s="4"/>
      <c r="K7758" s="173"/>
    </row>
    <row r="7759" spans="1:11" x14ac:dyDescent="0.2">
      <c r="A7759" s="140"/>
      <c r="B7759" s="325"/>
      <c r="J7759" s="4"/>
      <c r="K7759" s="173"/>
    </row>
    <row r="7760" spans="1:11" x14ac:dyDescent="0.2">
      <c r="A7760" s="140"/>
      <c r="B7760" s="325"/>
      <c r="J7760" s="4"/>
      <c r="K7760" s="173"/>
    </row>
    <row r="7761" spans="1:11" x14ac:dyDescent="0.2">
      <c r="A7761" s="140"/>
      <c r="B7761" s="325"/>
      <c r="J7761" s="4"/>
      <c r="K7761" s="173"/>
    </row>
    <row r="7762" spans="1:11" x14ac:dyDescent="0.2">
      <c r="A7762" s="140"/>
      <c r="B7762" s="325"/>
      <c r="J7762" s="4"/>
      <c r="K7762" s="173"/>
    </row>
    <row r="7763" spans="1:11" x14ac:dyDescent="0.2">
      <c r="A7763" s="140"/>
      <c r="B7763" s="325"/>
      <c r="J7763" s="4"/>
      <c r="K7763" s="173"/>
    </row>
    <row r="7764" spans="1:11" x14ac:dyDescent="0.2">
      <c r="A7764" s="140"/>
      <c r="B7764" s="325"/>
      <c r="J7764" s="4"/>
      <c r="K7764" s="173"/>
    </row>
    <row r="7765" spans="1:11" x14ac:dyDescent="0.2">
      <c r="A7765" s="140"/>
      <c r="B7765" s="325"/>
      <c r="J7765" s="4"/>
      <c r="K7765" s="173"/>
    </row>
    <row r="7766" spans="1:11" x14ac:dyDescent="0.2">
      <c r="A7766" s="140"/>
      <c r="B7766" s="325"/>
      <c r="J7766" s="4"/>
      <c r="K7766" s="173"/>
    </row>
    <row r="7767" spans="1:11" x14ac:dyDescent="0.2">
      <c r="A7767" s="140"/>
      <c r="B7767" s="325"/>
      <c r="J7767" s="4"/>
      <c r="K7767" s="173"/>
    </row>
    <row r="7768" spans="1:11" x14ac:dyDescent="0.2">
      <c r="A7768" s="140"/>
      <c r="B7768" s="325"/>
      <c r="J7768" s="4"/>
      <c r="K7768" s="173"/>
    </row>
    <row r="7769" spans="1:11" x14ac:dyDescent="0.2">
      <c r="A7769" s="140"/>
      <c r="B7769" s="325"/>
      <c r="J7769" s="4"/>
      <c r="K7769" s="173"/>
    </row>
    <row r="7770" spans="1:11" x14ac:dyDescent="0.2">
      <c r="A7770" s="140"/>
      <c r="B7770" s="325"/>
      <c r="J7770" s="4"/>
      <c r="K7770" s="173"/>
    </row>
    <row r="7771" spans="1:11" x14ac:dyDescent="0.2">
      <c r="A7771" s="140"/>
      <c r="B7771" s="325"/>
      <c r="J7771" s="4"/>
      <c r="K7771" s="173"/>
    </row>
    <row r="7772" spans="1:11" x14ac:dyDescent="0.2">
      <c r="A7772" s="140"/>
      <c r="B7772" s="325"/>
      <c r="J7772" s="4"/>
      <c r="K7772" s="173"/>
    </row>
    <row r="7773" spans="1:11" x14ac:dyDescent="0.2">
      <c r="A7773" s="140"/>
      <c r="B7773" s="325"/>
      <c r="J7773" s="4"/>
      <c r="K7773" s="173"/>
    </row>
    <row r="7774" spans="1:11" x14ac:dyDescent="0.2">
      <c r="A7774" s="140"/>
      <c r="B7774" s="325"/>
      <c r="J7774" s="4"/>
      <c r="K7774" s="173"/>
    </row>
    <row r="7775" spans="1:11" x14ac:dyDescent="0.2">
      <c r="A7775" s="140"/>
      <c r="B7775" s="325"/>
      <c r="J7775" s="4"/>
      <c r="K7775" s="173"/>
    </row>
    <row r="7776" spans="1:11" x14ac:dyDescent="0.2">
      <c r="A7776" s="140"/>
      <c r="B7776" s="325"/>
      <c r="J7776" s="4"/>
      <c r="K7776" s="173"/>
    </row>
    <row r="7777" spans="1:11" x14ac:dyDescent="0.2">
      <c r="A7777" s="140"/>
      <c r="B7777" s="325"/>
      <c r="J7777" s="4"/>
      <c r="K7777" s="173"/>
    </row>
    <row r="7778" spans="1:11" x14ac:dyDescent="0.2">
      <c r="A7778" s="140"/>
      <c r="B7778" s="325"/>
      <c r="J7778" s="4"/>
      <c r="K7778" s="173"/>
    </row>
    <row r="7779" spans="1:11" x14ac:dyDescent="0.2">
      <c r="A7779" s="140"/>
      <c r="B7779" s="325"/>
      <c r="J7779" s="4"/>
      <c r="K7779" s="173"/>
    </row>
    <row r="7780" spans="1:11" x14ac:dyDescent="0.2">
      <c r="A7780" s="140"/>
      <c r="B7780" s="325"/>
      <c r="J7780" s="4"/>
      <c r="K7780" s="173"/>
    </row>
    <row r="7781" spans="1:11" x14ac:dyDescent="0.2">
      <c r="A7781" s="140"/>
      <c r="B7781" s="325"/>
      <c r="J7781" s="4"/>
      <c r="K7781" s="173"/>
    </row>
    <row r="7782" spans="1:11" x14ac:dyDescent="0.2">
      <c r="A7782" s="140"/>
      <c r="B7782" s="325"/>
      <c r="J7782" s="4"/>
      <c r="K7782" s="173"/>
    </row>
    <row r="7783" spans="1:11" x14ac:dyDescent="0.2">
      <c r="A7783" s="140"/>
      <c r="B7783" s="325"/>
      <c r="J7783" s="4"/>
      <c r="K7783" s="173"/>
    </row>
    <row r="7784" spans="1:11" x14ac:dyDescent="0.2">
      <c r="A7784" s="140"/>
      <c r="B7784" s="325"/>
      <c r="J7784" s="4"/>
      <c r="K7784" s="173"/>
    </row>
    <row r="7785" spans="1:11" x14ac:dyDescent="0.2">
      <c r="A7785" s="140"/>
      <c r="B7785" s="325"/>
      <c r="J7785" s="4"/>
      <c r="K7785" s="173"/>
    </row>
    <row r="7786" spans="1:11" x14ac:dyDescent="0.2">
      <c r="A7786" s="140"/>
      <c r="B7786" s="325"/>
      <c r="J7786" s="4"/>
      <c r="K7786" s="173"/>
    </row>
    <row r="7787" spans="1:11" x14ac:dyDescent="0.2">
      <c r="A7787" s="140"/>
      <c r="B7787" s="325"/>
      <c r="J7787" s="4"/>
      <c r="K7787" s="173"/>
    </row>
    <row r="7788" spans="1:11" x14ac:dyDescent="0.2">
      <c r="A7788" s="140"/>
      <c r="B7788" s="325"/>
      <c r="J7788" s="4"/>
      <c r="K7788" s="173"/>
    </row>
    <row r="7789" spans="1:11" x14ac:dyDescent="0.2">
      <c r="A7789" s="140"/>
      <c r="B7789" s="325"/>
      <c r="J7789" s="4"/>
      <c r="K7789" s="173"/>
    </row>
    <row r="7790" spans="1:11" x14ac:dyDescent="0.2">
      <c r="A7790" s="140"/>
      <c r="B7790" s="325"/>
      <c r="J7790" s="4"/>
      <c r="K7790" s="173"/>
    </row>
    <row r="7791" spans="1:11" x14ac:dyDescent="0.2">
      <c r="A7791" s="140"/>
      <c r="B7791" s="325"/>
      <c r="J7791" s="4"/>
      <c r="K7791" s="173"/>
    </row>
    <row r="7792" spans="1:11" x14ac:dyDescent="0.2">
      <c r="A7792" s="140"/>
      <c r="B7792" s="325"/>
      <c r="J7792" s="4"/>
      <c r="K7792" s="173"/>
    </row>
    <row r="7793" spans="1:11" x14ac:dyDescent="0.2">
      <c r="A7793" s="140"/>
      <c r="B7793" s="325"/>
      <c r="J7793" s="4"/>
      <c r="K7793" s="173"/>
    </row>
    <row r="7794" spans="1:11" x14ac:dyDescent="0.2">
      <c r="A7794" s="140"/>
      <c r="B7794" s="325"/>
      <c r="J7794" s="4"/>
      <c r="K7794" s="173"/>
    </row>
    <row r="7795" spans="1:11" x14ac:dyDescent="0.2">
      <c r="A7795" s="140"/>
      <c r="B7795" s="325"/>
      <c r="J7795" s="4"/>
      <c r="K7795" s="173"/>
    </row>
    <row r="7796" spans="1:11" x14ac:dyDescent="0.2">
      <c r="A7796" s="140"/>
      <c r="B7796" s="325"/>
      <c r="J7796" s="4"/>
      <c r="K7796" s="173"/>
    </row>
    <row r="7797" spans="1:11" x14ac:dyDescent="0.2">
      <c r="A7797" s="140"/>
      <c r="B7797" s="325"/>
      <c r="J7797" s="4"/>
      <c r="K7797" s="173"/>
    </row>
    <row r="7798" spans="1:11" x14ac:dyDescent="0.2">
      <c r="A7798" s="140"/>
      <c r="B7798" s="325"/>
      <c r="J7798" s="4"/>
      <c r="K7798" s="173"/>
    </row>
    <row r="7799" spans="1:11" x14ac:dyDescent="0.2">
      <c r="A7799" s="140"/>
      <c r="B7799" s="325"/>
      <c r="J7799" s="4"/>
      <c r="K7799" s="173"/>
    </row>
    <row r="7800" spans="1:11" x14ac:dyDescent="0.2">
      <c r="A7800" s="140"/>
      <c r="B7800" s="325"/>
      <c r="J7800" s="4"/>
      <c r="K7800" s="173"/>
    </row>
    <row r="7801" spans="1:11" x14ac:dyDescent="0.2">
      <c r="A7801" s="140"/>
      <c r="B7801" s="325"/>
      <c r="J7801" s="4"/>
      <c r="K7801" s="173"/>
    </row>
    <row r="7802" spans="1:11" x14ac:dyDescent="0.2">
      <c r="A7802" s="140"/>
      <c r="B7802" s="325"/>
      <c r="J7802" s="4"/>
      <c r="K7802" s="173"/>
    </row>
    <row r="7803" spans="1:11" x14ac:dyDescent="0.2">
      <c r="A7803" s="140"/>
      <c r="B7803" s="325"/>
      <c r="J7803" s="4"/>
      <c r="K7803" s="173"/>
    </row>
    <row r="7804" spans="1:11" x14ac:dyDescent="0.2">
      <c r="A7804" s="140"/>
      <c r="B7804" s="325"/>
      <c r="J7804" s="4"/>
      <c r="K7804" s="173"/>
    </row>
    <row r="7805" spans="1:11" x14ac:dyDescent="0.2">
      <c r="A7805" s="140"/>
      <c r="B7805" s="325"/>
      <c r="J7805" s="4"/>
      <c r="K7805" s="173"/>
    </row>
    <row r="7806" spans="1:11" x14ac:dyDescent="0.2">
      <c r="A7806" s="140"/>
      <c r="B7806" s="325"/>
      <c r="J7806" s="4"/>
      <c r="K7806" s="173"/>
    </row>
    <row r="7807" spans="1:11" x14ac:dyDescent="0.2">
      <c r="A7807" s="140"/>
      <c r="B7807" s="325"/>
      <c r="J7807" s="4"/>
      <c r="K7807" s="173"/>
    </row>
    <row r="7808" spans="1:11" x14ac:dyDescent="0.2">
      <c r="A7808" s="140"/>
      <c r="B7808" s="325"/>
      <c r="J7808" s="4"/>
      <c r="K7808" s="173"/>
    </row>
    <row r="7809" spans="1:11" x14ac:dyDescent="0.2">
      <c r="A7809" s="140"/>
      <c r="B7809" s="325"/>
      <c r="J7809" s="4"/>
      <c r="K7809" s="173"/>
    </row>
    <row r="7810" spans="1:11" x14ac:dyDescent="0.2">
      <c r="A7810" s="140"/>
      <c r="B7810" s="325"/>
      <c r="J7810" s="4"/>
      <c r="K7810" s="173"/>
    </row>
    <row r="7811" spans="1:11" x14ac:dyDescent="0.2">
      <c r="A7811" s="140"/>
      <c r="B7811" s="325"/>
      <c r="J7811" s="4"/>
      <c r="K7811" s="173"/>
    </row>
    <row r="7812" spans="1:11" x14ac:dyDescent="0.2">
      <c r="A7812" s="140"/>
      <c r="B7812" s="325"/>
      <c r="J7812" s="4"/>
      <c r="K7812" s="173"/>
    </row>
    <row r="7813" spans="1:11" x14ac:dyDescent="0.2">
      <c r="A7813" s="140"/>
      <c r="B7813" s="325"/>
      <c r="J7813" s="4"/>
      <c r="K7813" s="173"/>
    </row>
    <row r="7814" spans="1:11" x14ac:dyDescent="0.2">
      <c r="A7814" s="140"/>
      <c r="B7814" s="325"/>
      <c r="J7814" s="4"/>
      <c r="K7814" s="173"/>
    </row>
    <row r="7815" spans="1:11" x14ac:dyDescent="0.2">
      <c r="A7815" s="140"/>
      <c r="B7815" s="325"/>
      <c r="J7815" s="4"/>
      <c r="K7815" s="173"/>
    </row>
    <row r="7816" spans="1:11" x14ac:dyDescent="0.2">
      <c r="A7816" s="140"/>
      <c r="B7816" s="325"/>
      <c r="J7816" s="4"/>
      <c r="K7816" s="173"/>
    </row>
    <row r="7817" spans="1:11" x14ac:dyDescent="0.2">
      <c r="A7817" s="140"/>
      <c r="B7817" s="325"/>
      <c r="J7817" s="4"/>
      <c r="K7817" s="173"/>
    </row>
    <row r="7818" spans="1:11" x14ac:dyDescent="0.2">
      <c r="A7818" s="140"/>
      <c r="B7818" s="325"/>
      <c r="J7818" s="4"/>
      <c r="K7818" s="173"/>
    </row>
    <row r="7819" spans="1:11" x14ac:dyDescent="0.2">
      <c r="A7819" s="140"/>
      <c r="B7819" s="325"/>
      <c r="J7819" s="4"/>
      <c r="K7819" s="173"/>
    </row>
    <row r="7820" spans="1:11" x14ac:dyDescent="0.2">
      <c r="A7820" s="140"/>
      <c r="B7820" s="325"/>
      <c r="J7820" s="4"/>
      <c r="K7820" s="173"/>
    </row>
    <row r="7821" spans="1:11" x14ac:dyDescent="0.2">
      <c r="A7821" s="140"/>
      <c r="B7821" s="325"/>
      <c r="J7821" s="4"/>
      <c r="K7821" s="173"/>
    </row>
    <row r="7822" spans="1:11" x14ac:dyDescent="0.2">
      <c r="A7822" s="140"/>
      <c r="B7822" s="325"/>
      <c r="J7822" s="4"/>
      <c r="K7822" s="173"/>
    </row>
    <row r="7823" spans="1:11" x14ac:dyDescent="0.2">
      <c r="A7823" s="140"/>
      <c r="B7823" s="325"/>
      <c r="J7823" s="4"/>
      <c r="K7823" s="173"/>
    </row>
    <row r="7824" spans="1:11" x14ac:dyDescent="0.2">
      <c r="A7824" s="140"/>
      <c r="B7824" s="325"/>
      <c r="J7824" s="4"/>
      <c r="K7824" s="173"/>
    </row>
    <row r="7825" spans="1:11" x14ac:dyDescent="0.2">
      <c r="A7825" s="140"/>
      <c r="B7825" s="325"/>
      <c r="J7825" s="4"/>
      <c r="K7825" s="173"/>
    </row>
    <row r="7826" spans="1:11" x14ac:dyDescent="0.2">
      <c r="A7826" s="140"/>
      <c r="B7826" s="325"/>
      <c r="J7826" s="4"/>
      <c r="K7826" s="173"/>
    </row>
    <row r="7827" spans="1:11" x14ac:dyDescent="0.2">
      <c r="A7827" s="140"/>
      <c r="B7827" s="325"/>
      <c r="J7827" s="4"/>
      <c r="K7827" s="173"/>
    </row>
    <row r="7828" spans="1:11" x14ac:dyDescent="0.2">
      <c r="A7828" s="140"/>
      <c r="B7828" s="325"/>
      <c r="J7828" s="4"/>
      <c r="K7828" s="173"/>
    </row>
    <row r="7829" spans="1:11" x14ac:dyDescent="0.2">
      <c r="A7829" s="140"/>
      <c r="B7829" s="325"/>
      <c r="J7829" s="4"/>
      <c r="K7829" s="173"/>
    </row>
    <row r="7830" spans="1:11" x14ac:dyDescent="0.2">
      <c r="A7830" s="140"/>
      <c r="B7830" s="325"/>
      <c r="J7830" s="4"/>
      <c r="K7830" s="173"/>
    </row>
    <row r="7831" spans="1:11" x14ac:dyDescent="0.2">
      <c r="A7831" s="140"/>
      <c r="B7831" s="325"/>
      <c r="J7831" s="4"/>
      <c r="K7831" s="173"/>
    </row>
    <row r="7832" spans="1:11" x14ac:dyDescent="0.2">
      <c r="A7832" s="140"/>
      <c r="B7832" s="325"/>
      <c r="J7832" s="4"/>
      <c r="K7832" s="173"/>
    </row>
    <row r="7833" spans="1:11" x14ac:dyDescent="0.2">
      <c r="A7833" s="140"/>
      <c r="B7833" s="325"/>
      <c r="J7833" s="4"/>
      <c r="K7833" s="173"/>
    </row>
    <row r="7834" spans="1:11" x14ac:dyDescent="0.2">
      <c r="A7834" s="140"/>
      <c r="B7834" s="325"/>
      <c r="J7834" s="4"/>
      <c r="K7834" s="173"/>
    </row>
    <row r="7835" spans="1:11" x14ac:dyDescent="0.2">
      <c r="A7835" s="140"/>
      <c r="B7835" s="325"/>
      <c r="J7835" s="4"/>
      <c r="K7835" s="173"/>
    </row>
    <row r="7836" spans="1:11" x14ac:dyDescent="0.2">
      <c r="A7836" s="140"/>
      <c r="B7836" s="325"/>
      <c r="J7836" s="4"/>
      <c r="K7836" s="173"/>
    </row>
    <row r="7837" spans="1:11" x14ac:dyDescent="0.2">
      <c r="A7837" s="140"/>
      <c r="B7837" s="325"/>
      <c r="J7837" s="4"/>
      <c r="K7837" s="173"/>
    </row>
    <row r="7838" spans="1:11" x14ac:dyDescent="0.2">
      <c r="A7838" s="140"/>
      <c r="B7838" s="325"/>
      <c r="J7838" s="4"/>
      <c r="K7838" s="173"/>
    </row>
    <row r="7839" spans="1:11" x14ac:dyDescent="0.2">
      <c r="A7839" s="140"/>
      <c r="B7839" s="325"/>
      <c r="J7839" s="4"/>
      <c r="K7839" s="173"/>
    </row>
    <row r="7840" spans="1:11" x14ac:dyDescent="0.2">
      <c r="A7840" s="140"/>
      <c r="B7840" s="325"/>
      <c r="J7840" s="4"/>
      <c r="K7840" s="173"/>
    </row>
    <row r="7841" spans="1:11" x14ac:dyDescent="0.2">
      <c r="A7841" s="140"/>
      <c r="B7841" s="325"/>
      <c r="J7841" s="4"/>
      <c r="K7841" s="173"/>
    </row>
    <row r="7842" spans="1:11" x14ac:dyDescent="0.2">
      <c r="A7842" s="140"/>
      <c r="B7842" s="325"/>
      <c r="J7842" s="4"/>
      <c r="K7842" s="173"/>
    </row>
    <row r="7843" spans="1:11" x14ac:dyDescent="0.2">
      <c r="A7843" s="140"/>
      <c r="B7843" s="325"/>
      <c r="J7843" s="4"/>
      <c r="K7843" s="173"/>
    </row>
    <row r="7844" spans="1:11" x14ac:dyDescent="0.2">
      <c r="A7844" s="140"/>
      <c r="B7844" s="325"/>
      <c r="J7844" s="4"/>
      <c r="K7844" s="173"/>
    </row>
    <row r="7845" spans="1:11" x14ac:dyDescent="0.2">
      <c r="A7845" s="140"/>
      <c r="B7845" s="325"/>
      <c r="J7845" s="4"/>
      <c r="K7845" s="173"/>
    </row>
    <row r="7846" spans="1:11" x14ac:dyDescent="0.2">
      <c r="A7846" s="140"/>
      <c r="B7846" s="325"/>
      <c r="J7846" s="4"/>
      <c r="K7846" s="173"/>
    </row>
    <row r="7847" spans="1:11" x14ac:dyDescent="0.2">
      <c r="A7847" s="140"/>
      <c r="B7847" s="325"/>
      <c r="J7847" s="4"/>
      <c r="K7847" s="173"/>
    </row>
    <row r="7848" spans="1:11" x14ac:dyDescent="0.2">
      <c r="A7848" s="140"/>
      <c r="B7848" s="325"/>
      <c r="J7848" s="4"/>
      <c r="K7848" s="173"/>
    </row>
    <row r="7849" spans="1:11" x14ac:dyDescent="0.2">
      <c r="A7849" s="140"/>
      <c r="B7849" s="325"/>
      <c r="J7849" s="4"/>
      <c r="K7849" s="173"/>
    </row>
    <row r="7850" spans="1:11" x14ac:dyDescent="0.2">
      <c r="A7850" s="140"/>
      <c r="B7850" s="325"/>
      <c r="J7850" s="4"/>
      <c r="K7850" s="173"/>
    </row>
    <row r="7851" spans="1:11" x14ac:dyDescent="0.2">
      <c r="A7851" s="140"/>
      <c r="B7851" s="325"/>
      <c r="J7851" s="4"/>
      <c r="K7851" s="173"/>
    </row>
    <row r="7852" spans="1:11" x14ac:dyDescent="0.2">
      <c r="A7852" s="140"/>
      <c r="B7852" s="325"/>
      <c r="J7852" s="4"/>
      <c r="K7852" s="173"/>
    </row>
    <row r="7853" spans="1:11" x14ac:dyDescent="0.2">
      <c r="A7853" s="140"/>
      <c r="B7853" s="325"/>
      <c r="J7853" s="4"/>
      <c r="K7853" s="173"/>
    </row>
    <row r="7854" spans="1:11" x14ac:dyDescent="0.2">
      <c r="A7854" s="140"/>
      <c r="B7854" s="325"/>
      <c r="J7854" s="4"/>
      <c r="K7854" s="173"/>
    </row>
    <row r="7855" spans="1:11" x14ac:dyDescent="0.2">
      <c r="A7855" s="140"/>
      <c r="B7855" s="325"/>
      <c r="J7855" s="4"/>
      <c r="K7855" s="173"/>
    </row>
    <row r="7856" spans="1:11" x14ac:dyDescent="0.2">
      <c r="A7856" s="140"/>
      <c r="B7856" s="325"/>
      <c r="J7856" s="4"/>
      <c r="K7856" s="173"/>
    </row>
    <row r="7857" spans="1:11" x14ac:dyDescent="0.2">
      <c r="A7857" s="140"/>
      <c r="B7857" s="325"/>
      <c r="J7857" s="4"/>
      <c r="K7857" s="173"/>
    </row>
    <row r="7858" spans="1:11" x14ac:dyDescent="0.2">
      <c r="A7858" s="140"/>
      <c r="B7858" s="325"/>
      <c r="J7858" s="4"/>
      <c r="K7858" s="173"/>
    </row>
    <row r="7859" spans="1:11" x14ac:dyDescent="0.2">
      <c r="A7859" s="140"/>
      <c r="B7859" s="325"/>
      <c r="J7859" s="4"/>
      <c r="K7859" s="173"/>
    </row>
    <row r="7860" spans="1:11" x14ac:dyDescent="0.2">
      <c r="A7860" s="140"/>
      <c r="B7860" s="325"/>
      <c r="J7860" s="4"/>
      <c r="K7860" s="173"/>
    </row>
    <row r="7861" spans="1:11" x14ac:dyDescent="0.2">
      <c r="A7861" s="140"/>
      <c r="B7861" s="325"/>
      <c r="J7861" s="4"/>
      <c r="K7861" s="173"/>
    </row>
    <row r="7862" spans="1:11" x14ac:dyDescent="0.2">
      <c r="A7862" s="140"/>
      <c r="B7862" s="325"/>
      <c r="J7862" s="4"/>
      <c r="K7862" s="173"/>
    </row>
    <row r="7863" spans="1:11" x14ac:dyDescent="0.2">
      <c r="A7863" s="140"/>
      <c r="B7863" s="325"/>
      <c r="J7863" s="4"/>
      <c r="K7863" s="173"/>
    </row>
    <row r="7864" spans="1:11" x14ac:dyDescent="0.2">
      <c r="A7864" s="140"/>
      <c r="B7864" s="325"/>
      <c r="J7864" s="4"/>
      <c r="K7864" s="173"/>
    </row>
    <row r="7865" spans="1:11" x14ac:dyDescent="0.2">
      <c r="A7865" s="140"/>
      <c r="B7865" s="325"/>
      <c r="J7865" s="4"/>
      <c r="K7865" s="173"/>
    </row>
    <row r="7866" spans="1:11" x14ac:dyDescent="0.2">
      <c r="A7866" s="140"/>
      <c r="B7866" s="325"/>
      <c r="J7866" s="4"/>
      <c r="K7866" s="173"/>
    </row>
    <row r="7867" spans="1:11" x14ac:dyDescent="0.2">
      <c r="A7867" s="140"/>
      <c r="B7867" s="325"/>
      <c r="J7867" s="4"/>
      <c r="K7867" s="173"/>
    </row>
    <row r="7868" spans="1:11" x14ac:dyDescent="0.2">
      <c r="A7868" s="140"/>
      <c r="B7868" s="325"/>
      <c r="J7868" s="4"/>
      <c r="K7868" s="173"/>
    </row>
    <row r="7869" spans="1:11" x14ac:dyDescent="0.2">
      <c r="A7869" s="140"/>
      <c r="B7869" s="325"/>
      <c r="J7869" s="4"/>
      <c r="K7869" s="173"/>
    </row>
    <row r="7870" spans="1:11" x14ac:dyDescent="0.2">
      <c r="A7870" s="140"/>
      <c r="B7870" s="325"/>
      <c r="J7870" s="4"/>
      <c r="K7870" s="173"/>
    </row>
    <row r="7871" spans="1:11" x14ac:dyDescent="0.2">
      <c r="A7871" s="140"/>
      <c r="B7871" s="325"/>
      <c r="J7871" s="4"/>
      <c r="K7871" s="173"/>
    </row>
    <row r="7872" spans="1:11" x14ac:dyDescent="0.2">
      <c r="A7872" s="140"/>
      <c r="B7872" s="325"/>
      <c r="J7872" s="4"/>
      <c r="K7872" s="173"/>
    </row>
    <row r="7873" spans="1:11" x14ac:dyDescent="0.2">
      <c r="A7873" s="140"/>
      <c r="B7873" s="325"/>
      <c r="J7873" s="4"/>
      <c r="K7873" s="173"/>
    </row>
    <row r="7874" spans="1:11" x14ac:dyDescent="0.2">
      <c r="A7874" s="140"/>
      <c r="B7874" s="325"/>
      <c r="J7874" s="4"/>
      <c r="K7874" s="173"/>
    </row>
    <row r="7875" spans="1:11" x14ac:dyDescent="0.2">
      <c r="A7875" s="140"/>
      <c r="B7875" s="325"/>
      <c r="J7875" s="4"/>
      <c r="K7875" s="173"/>
    </row>
    <row r="7876" spans="1:11" x14ac:dyDescent="0.2">
      <c r="A7876" s="140"/>
      <c r="B7876" s="325"/>
      <c r="J7876" s="4"/>
      <c r="K7876" s="173"/>
    </row>
    <row r="7877" spans="1:11" x14ac:dyDescent="0.2">
      <c r="A7877" s="140"/>
      <c r="B7877" s="325"/>
      <c r="J7877" s="4"/>
      <c r="K7877" s="173"/>
    </row>
    <row r="7878" spans="1:11" x14ac:dyDescent="0.2">
      <c r="A7878" s="140"/>
      <c r="B7878" s="325"/>
      <c r="J7878" s="4"/>
      <c r="K7878" s="173"/>
    </row>
    <row r="7879" spans="1:11" x14ac:dyDescent="0.2">
      <c r="A7879" s="140"/>
      <c r="B7879" s="325"/>
      <c r="J7879" s="4"/>
      <c r="K7879" s="173"/>
    </row>
    <row r="7880" spans="1:11" x14ac:dyDescent="0.2">
      <c r="A7880" s="140"/>
      <c r="B7880" s="325"/>
      <c r="J7880" s="4"/>
      <c r="K7880" s="173"/>
    </row>
    <row r="7881" spans="1:11" x14ac:dyDescent="0.2">
      <c r="A7881" s="140"/>
      <c r="B7881" s="325"/>
      <c r="J7881" s="4"/>
      <c r="K7881" s="173"/>
    </row>
    <row r="7882" spans="1:11" x14ac:dyDescent="0.2">
      <c r="A7882" s="140"/>
      <c r="B7882" s="325"/>
      <c r="J7882" s="4"/>
      <c r="K7882" s="173"/>
    </row>
    <row r="7883" spans="1:11" x14ac:dyDescent="0.2">
      <c r="A7883" s="140"/>
      <c r="B7883" s="325"/>
      <c r="J7883" s="4"/>
      <c r="K7883" s="173"/>
    </row>
    <row r="7884" spans="1:11" x14ac:dyDescent="0.2">
      <c r="A7884" s="140"/>
      <c r="B7884" s="325"/>
      <c r="J7884" s="4"/>
      <c r="K7884" s="173"/>
    </row>
    <row r="7885" spans="1:11" x14ac:dyDescent="0.2">
      <c r="A7885" s="140"/>
      <c r="B7885" s="325"/>
      <c r="J7885" s="4"/>
      <c r="K7885" s="173"/>
    </row>
    <row r="7886" spans="1:11" x14ac:dyDescent="0.2">
      <c r="A7886" s="140"/>
      <c r="B7886" s="325"/>
      <c r="J7886" s="4"/>
      <c r="K7886" s="173"/>
    </row>
    <row r="7887" spans="1:11" x14ac:dyDescent="0.2">
      <c r="A7887" s="140"/>
      <c r="B7887" s="325"/>
      <c r="J7887" s="4"/>
      <c r="K7887" s="173"/>
    </row>
    <row r="7888" spans="1:11" x14ac:dyDescent="0.2">
      <c r="A7888" s="140"/>
      <c r="B7888" s="325"/>
      <c r="J7888" s="4"/>
      <c r="K7888" s="173"/>
    </row>
    <row r="7889" spans="1:11" x14ac:dyDescent="0.2">
      <c r="A7889" s="140"/>
      <c r="B7889" s="325"/>
      <c r="J7889" s="4"/>
      <c r="K7889" s="173"/>
    </row>
    <row r="7890" spans="1:11" x14ac:dyDescent="0.2">
      <c r="A7890" s="140"/>
      <c r="B7890" s="325"/>
      <c r="J7890" s="4"/>
      <c r="K7890" s="173"/>
    </row>
    <row r="7891" spans="1:11" x14ac:dyDescent="0.2">
      <c r="A7891" s="140"/>
      <c r="B7891" s="325"/>
      <c r="J7891" s="4"/>
      <c r="K7891" s="173"/>
    </row>
    <row r="7892" spans="1:11" x14ac:dyDescent="0.2">
      <c r="A7892" s="140"/>
      <c r="B7892" s="325"/>
      <c r="J7892" s="4"/>
      <c r="K7892" s="173"/>
    </row>
    <row r="7893" spans="1:11" x14ac:dyDescent="0.2">
      <c r="A7893" s="140"/>
      <c r="B7893" s="325"/>
      <c r="J7893" s="4"/>
      <c r="K7893" s="173"/>
    </row>
    <row r="7894" spans="1:11" x14ac:dyDescent="0.2">
      <c r="A7894" s="140"/>
      <c r="B7894" s="325"/>
      <c r="J7894" s="4"/>
      <c r="K7894" s="173"/>
    </row>
    <row r="7895" spans="1:11" x14ac:dyDescent="0.2">
      <c r="A7895" s="140"/>
      <c r="B7895" s="325"/>
      <c r="J7895" s="4"/>
      <c r="K7895" s="173"/>
    </row>
    <row r="7896" spans="1:11" x14ac:dyDescent="0.2">
      <c r="A7896" s="140"/>
      <c r="B7896" s="325"/>
      <c r="J7896" s="4"/>
      <c r="K7896" s="173"/>
    </row>
    <row r="7897" spans="1:11" x14ac:dyDescent="0.2">
      <c r="A7897" s="140"/>
      <c r="B7897" s="325"/>
      <c r="J7897" s="4"/>
      <c r="K7897" s="173"/>
    </row>
    <row r="7898" spans="1:11" x14ac:dyDescent="0.2">
      <c r="A7898" s="140"/>
      <c r="B7898" s="325"/>
      <c r="J7898" s="4"/>
      <c r="K7898" s="173"/>
    </row>
    <row r="7899" spans="1:11" x14ac:dyDescent="0.2">
      <c r="A7899" s="140"/>
      <c r="B7899" s="325"/>
      <c r="J7899" s="4"/>
      <c r="K7899" s="173"/>
    </row>
    <row r="7900" spans="1:11" x14ac:dyDescent="0.2">
      <c r="A7900" s="140"/>
      <c r="B7900" s="325"/>
      <c r="J7900" s="4"/>
      <c r="K7900" s="173"/>
    </row>
    <row r="7901" spans="1:11" x14ac:dyDescent="0.2">
      <c r="A7901" s="140"/>
      <c r="B7901" s="325"/>
      <c r="J7901" s="4"/>
      <c r="K7901" s="173"/>
    </row>
    <row r="7902" spans="1:11" x14ac:dyDescent="0.2">
      <c r="A7902" s="140"/>
      <c r="B7902" s="325"/>
      <c r="J7902" s="4"/>
      <c r="K7902" s="173"/>
    </row>
    <row r="7903" spans="1:11" x14ac:dyDescent="0.2">
      <c r="A7903" s="140"/>
      <c r="B7903" s="325"/>
      <c r="J7903" s="4"/>
      <c r="K7903" s="173"/>
    </row>
    <row r="7904" spans="1:11" x14ac:dyDescent="0.2">
      <c r="A7904" s="140"/>
      <c r="B7904" s="325"/>
      <c r="J7904" s="4"/>
      <c r="K7904" s="173"/>
    </row>
    <row r="7905" spans="1:11" x14ac:dyDescent="0.2">
      <c r="A7905" s="140"/>
      <c r="B7905" s="325"/>
      <c r="J7905" s="4"/>
      <c r="K7905" s="173"/>
    </row>
    <row r="7906" spans="1:11" x14ac:dyDescent="0.2">
      <c r="A7906" s="140"/>
      <c r="B7906" s="325"/>
      <c r="J7906" s="4"/>
      <c r="K7906" s="173"/>
    </row>
    <row r="7907" spans="1:11" x14ac:dyDescent="0.2">
      <c r="A7907" s="140"/>
      <c r="B7907" s="325"/>
      <c r="J7907" s="4"/>
      <c r="K7907" s="173"/>
    </row>
    <row r="7908" spans="1:11" x14ac:dyDescent="0.2">
      <c r="A7908" s="140"/>
      <c r="B7908" s="325"/>
      <c r="J7908" s="4"/>
      <c r="K7908" s="173"/>
    </row>
    <row r="7909" spans="1:11" x14ac:dyDescent="0.2">
      <c r="A7909" s="140"/>
      <c r="B7909" s="325"/>
      <c r="J7909" s="4"/>
      <c r="K7909" s="173"/>
    </row>
    <row r="7910" spans="1:11" x14ac:dyDescent="0.2">
      <c r="A7910" s="140"/>
      <c r="B7910" s="325"/>
      <c r="J7910" s="4"/>
      <c r="K7910" s="173"/>
    </row>
    <row r="7911" spans="1:11" x14ac:dyDescent="0.2">
      <c r="A7911" s="140"/>
      <c r="B7911" s="325"/>
      <c r="J7911" s="4"/>
      <c r="K7911" s="173"/>
    </row>
    <row r="7912" spans="1:11" x14ac:dyDescent="0.2">
      <c r="A7912" s="140"/>
      <c r="B7912" s="325"/>
      <c r="J7912" s="4"/>
      <c r="K7912" s="173"/>
    </row>
    <row r="7913" spans="1:11" x14ac:dyDescent="0.2">
      <c r="A7913" s="140"/>
      <c r="B7913" s="325"/>
      <c r="J7913" s="4"/>
      <c r="K7913" s="173"/>
    </row>
    <row r="7914" spans="1:11" x14ac:dyDescent="0.2">
      <c r="A7914" s="140"/>
      <c r="B7914" s="325"/>
      <c r="J7914" s="4"/>
      <c r="K7914" s="173"/>
    </row>
    <row r="7915" spans="1:11" x14ac:dyDescent="0.2">
      <c r="A7915" s="140"/>
      <c r="B7915" s="325"/>
      <c r="J7915" s="4"/>
      <c r="K7915" s="173"/>
    </row>
    <row r="7916" spans="1:11" x14ac:dyDescent="0.2">
      <c r="A7916" s="140"/>
      <c r="B7916" s="325"/>
      <c r="J7916" s="4"/>
      <c r="K7916" s="173"/>
    </row>
    <row r="7917" spans="1:11" x14ac:dyDescent="0.2">
      <c r="A7917" s="140"/>
      <c r="B7917" s="325"/>
      <c r="J7917" s="4"/>
      <c r="K7917" s="173"/>
    </row>
    <row r="7918" spans="1:11" x14ac:dyDescent="0.2">
      <c r="A7918" s="140"/>
      <c r="B7918" s="325"/>
      <c r="J7918" s="4"/>
      <c r="K7918" s="173"/>
    </row>
    <row r="7919" spans="1:11" x14ac:dyDescent="0.2">
      <c r="A7919" s="140"/>
      <c r="B7919" s="325"/>
      <c r="J7919" s="4"/>
      <c r="K7919" s="173"/>
    </row>
    <row r="7920" spans="1:11" x14ac:dyDescent="0.2">
      <c r="A7920" s="140"/>
      <c r="B7920" s="325"/>
      <c r="J7920" s="4"/>
      <c r="K7920" s="173"/>
    </row>
    <row r="7921" spans="1:11" x14ac:dyDescent="0.2">
      <c r="A7921" s="140"/>
      <c r="B7921" s="325"/>
      <c r="J7921" s="4"/>
      <c r="K7921" s="173"/>
    </row>
    <row r="7922" spans="1:11" x14ac:dyDescent="0.2">
      <c r="A7922" s="140"/>
      <c r="B7922" s="325"/>
      <c r="J7922" s="4"/>
      <c r="K7922" s="173"/>
    </row>
    <row r="7923" spans="1:11" x14ac:dyDescent="0.2">
      <c r="A7923" s="140"/>
      <c r="B7923" s="325"/>
      <c r="J7923" s="4"/>
      <c r="K7923" s="173"/>
    </row>
    <row r="7924" spans="1:11" x14ac:dyDescent="0.2">
      <c r="A7924" s="140"/>
      <c r="B7924" s="325"/>
      <c r="J7924" s="4"/>
      <c r="K7924" s="173"/>
    </row>
    <row r="7925" spans="1:11" x14ac:dyDescent="0.2">
      <c r="A7925" s="140"/>
      <c r="B7925" s="325"/>
      <c r="J7925" s="4"/>
      <c r="K7925" s="173"/>
    </row>
    <row r="7926" spans="1:11" x14ac:dyDescent="0.2">
      <c r="A7926" s="140"/>
      <c r="B7926" s="325"/>
      <c r="J7926" s="4"/>
      <c r="K7926" s="173"/>
    </row>
    <row r="7927" spans="1:11" x14ac:dyDescent="0.2">
      <c r="A7927" s="140"/>
      <c r="B7927" s="325"/>
      <c r="J7927" s="4"/>
      <c r="K7927" s="173"/>
    </row>
    <row r="7928" spans="1:11" x14ac:dyDescent="0.2">
      <c r="A7928" s="140"/>
      <c r="B7928" s="325"/>
      <c r="J7928" s="4"/>
      <c r="K7928" s="173"/>
    </row>
    <row r="7929" spans="1:11" x14ac:dyDescent="0.2">
      <c r="A7929" s="140"/>
      <c r="B7929" s="325"/>
      <c r="J7929" s="4"/>
      <c r="K7929" s="173"/>
    </row>
    <row r="7930" spans="1:11" x14ac:dyDescent="0.2">
      <c r="A7930" s="140"/>
      <c r="B7930" s="325"/>
      <c r="J7930" s="4"/>
      <c r="K7930" s="173"/>
    </row>
    <row r="7931" spans="1:11" x14ac:dyDescent="0.2">
      <c r="A7931" s="140"/>
      <c r="B7931" s="325"/>
      <c r="J7931" s="4"/>
      <c r="K7931" s="173"/>
    </row>
    <row r="7932" spans="1:11" x14ac:dyDescent="0.2">
      <c r="A7932" s="140"/>
      <c r="B7932" s="325"/>
      <c r="J7932" s="4"/>
      <c r="K7932" s="173"/>
    </row>
    <row r="7933" spans="1:11" x14ac:dyDescent="0.2">
      <c r="A7933" s="140"/>
      <c r="B7933" s="325"/>
      <c r="J7933" s="4"/>
      <c r="K7933" s="173"/>
    </row>
    <row r="7934" spans="1:11" x14ac:dyDescent="0.2">
      <c r="A7934" s="140"/>
      <c r="B7934" s="325"/>
      <c r="J7934" s="4"/>
      <c r="K7934" s="173"/>
    </row>
    <row r="7935" spans="1:11" x14ac:dyDescent="0.2">
      <c r="A7935" s="140"/>
      <c r="B7935" s="325"/>
      <c r="J7935" s="4"/>
      <c r="K7935" s="173"/>
    </row>
    <row r="7936" spans="1:11" x14ac:dyDescent="0.2">
      <c r="A7936" s="140"/>
      <c r="B7936" s="325"/>
      <c r="J7936" s="4"/>
      <c r="K7936" s="173"/>
    </row>
    <row r="7937" spans="1:11" x14ac:dyDescent="0.2">
      <c r="A7937" s="140"/>
      <c r="B7937" s="325"/>
      <c r="J7937" s="4"/>
      <c r="K7937" s="173"/>
    </row>
    <row r="7938" spans="1:11" x14ac:dyDescent="0.2">
      <c r="A7938" s="140"/>
      <c r="B7938" s="325"/>
      <c r="J7938" s="4"/>
      <c r="K7938" s="173"/>
    </row>
    <row r="7939" spans="1:11" x14ac:dyDescent="0.2">
      <c r="A7939" s="140"/>
      <c r="B7939" s="325"/>
      <c r="J7939" s="4"/>
      <c r="K7939" s="173"/>
    </row>
    <row r="7940" spans="1:11" x14ac:dyDescent="0.2">
      <c r="A7940" s="140"/>
      <c r="B7940" s="325"/>
      <c r="J7940" s="4"/>
      <c r="K7940" s="173"/>
    </row>
    <row r="7941" spans="1:11" x14ac:dyDescent="0.2">
      <c r="A7941" s="140"/>
      <c r="B7941" s="325"/>
      <c r="J7941" s="4"/>
      <c r="K7941" s="173"/>
    </row>
    <row r="7942" spans="1:11" x14ac:dyDescent="0.2">
      <c r="A7942" s="140"/>
      <c r="B7942" s="325"/>
      <c r="J7942" s="4"/>
      <c r="K7942" s="173"/>
    </row>
    <row r="7943" spans="1:11" x14ac:dyDescent="0.2">
      <c r="A7943" s="140"/>
      <c r="B7943" s="325"/>
      <c r="J7943" s="4"/>
      <c r="K7943" s="173"/>
    </row>
    <row r="7944" spans="1:11" x14ac:dyDescent="0.2">
      <c r="A7944" s="140"/>
      <c r="B7944" s="325"/>
      <c r="J7944" s="4"/>
      <c r="K7944" s="173"/>
    </row>
    <row r="7945" spans="1:11" x14ac:dyDescent="0.2">
      <c r="A7945" s="140"/>
      <c r="B7945" s="325"/>
      <c r="J7945" s="4"/>
      <c r="K7945" s="173"/>
    </row>
    <row r="7946" spans="1:11" x14ac:dyDescent="0.2">
      <c r="A7946" s="140"/>
      <c r="B7946" s="325"/>
      <c r="J7946" s="4"/>
      <c r="K7946" s="173"/>
    </row>
    <row r="7947" spans="1:11" x14ac:dyDescent="0.2">
      <c r="A7947" s="140"/>
      <c r="B7947" s="325"/>
      <c r="J7947" s="4"/>
      <c r="K7947" s="173"/>
    </row>
    <row r="7948" spans="1:11" x14ac:dyDescent="0.2">
      <c r="A7948" s="140"/>
      <c r="B7948" s="325"/>
      <c r="J7948" s="4"/>
      <c r="K7948" s="173"/>
    </row>
    <row r="7949" spans="1:11" x14ac:dyDescent="0.2">
      <c r="A7949" s="140"/>
      <c r="B7949" s="325"/>
      <c r="J7949" s="4"/>
      <c r="K7949" s="173"/>
    </row>
    <row r="7950" spans="1:11" x14ac:dyDescent="0.2">
      <c r="A7950" s="140"/>
      <c r="B7950" s="325"/>
      <c r="J7950" s="4"/>
      <c r="K7950" s="173"/>
    </row>
    <row r="7951" spans="1:11" x14ac:dyDescent="0.2">
      <c r="A7951" s="140"/>
      <c r="B7951" s="325"/>
      <c r="J7951" s="4"/>
      <c r="K7951" s="173"/>
    </row>
    <row r="7952" spans="1:11" x14ac:dyDescent="0.2">
      <c r="A7952" s="140"/>
      <c r="B7952" s="325"/>
      <c r="J7952" s="4"/>
      <c r="K7952" s="173"/>
    </row>
    <row r="7953" spans="1:11" x14ac:dyDescent="0.2">
      <c r="A7953" s="140"/>
      <c r="B7953" s="325"/>
      <c r="J7953" s="4"/>
      <c r="K7953" s="173"/>
    </row>
    <row r="7954" spans="1:11" x14ac:dyDescent="0.2">
      <c r="A7954" s="140"/>
      <c r="B7954" s="325"/>
      <c r="J7954" s="4"/>
      <c r="K7954" s="173"/>
    </row>
    <row r="7955" spans="1:11" x14ac:dyDescent="0.2">
      <c r="A7955" s="140"/>
      <c r="B7955" s="325"/>
      <c r="J7955" s="4"/>
      <c r="K7955" s="173"/>
    </row>
    <row r="7956" spans="1:11" x14ac:dyDescent="0.2">
      <c r="A7956" s="140"/>
      <c r="B7956" s="325"/>
      <c r="J7956" s="4"/>
      <c r="K7956" s="173"/>
    </row>
    <row r="7957" spans="1:11" x14ac:dyDescent="0.2">
      <c r="A7957" s="140"/>
      <c r="B7957" s="325"/>
      <c r="J7957" s="4"/>
      <c r="K7957" s="173"/>
    </row>
    <row r="7958" spans="1:11" x14ac:dyDescent="0.2">
      <c r="A7958" s="140"/>
      <c r="B7958" s="325"/>
      <c r="J7958" s="4"/>
      <c r="K7958" s="173"/>
    </row>
    <row r="7959" spans="1:11" x14ac:dyDescent="0.2">
      <c r="A7959" s="140"/>
      <c r="B7959" s="325"/>
      <c r="J7959" s="4"/>
      <c r="K7959" s="173"/>
    </row>
    <row r="7960" spans="1:11" x14ac:dyDescent="0.2">
      <c r="A7960" s="140"/>
      <c r="B7960" s="325"/>
      <c r="J7960" s="4"/>
      <c r="K7960" s="173"/>
    </row>
    <row r="7961" spans="1:11" x14ac:dyDescent="0.2">
      <c r="A7961" s="140"/>
      <c r="B7961" s="325"/>
      <c r="J7961" s="4"/>
      <c r="K7961" s="173"/>
    </row>
    <row r="7962" spans="1:11" x14ac:dyDescent="0.2">
      <c r="A7962" s="140"/>
      <c r="B7962" s="325"/>
      <c r="J7962" s="4"/>
      <c r="K7962" s="173"/>
    </row>
    <row r="7963" spans="1:11" x14ac:dyDescent="0.2">
      <c r="A7963" s="140"/>
      <c r="B7963" s="325"/>
      <c r="J7963" s="4"/>
      <c r="K7963" s="173"/>
    </row>
    <row r="7964" spans="1:11" x14ac:dyDescent="0.2">
      <c r="A7964" s="140"/>
      <c r="B7964" s="325"/>
      <c r="J7964" s="4"/>
      <c r="K7964" s="173"/>
    </row>
    <row r="7965" spans="1:11" x14ac:dyDescent="0.2">
      <c r="A7965" s="140"/>
      <c r="B7965" s="325"/>
      <c r="J7965" s="4"/>
      <c r="K7965" s="173"/>
    </row>
    <row r="7966" spans="1:11" x14ac:dyDescent="0.2">
      <c r="A7966" s="140"/>
      <c r="B7966" s="325"/>
      <c r="J7966" s="4"/>
      <c r="K7966" s="173"/>
    </row>
    <row r="7967" spans="1:11" x14ac:dyDescent="0.2">
      <c r="A7967" s="140"/>
      <c r="B7967" s="325"/>
      <c r="J7967" s="4"/>
      <c r="K7967" s="173"/>
    </row>
    <row r="7968" spans="1:11" x14ac:dyDescent="0.2">
      <c r="A7968" s="140"/>
      <c r="B7968" s="325"/>
      <c r="J7968" s="4"/>
      <c r="K7968" s="173"/>
    </row>
    <row r="7969" spans="1:11" x14ac:dyDescent="0.2">
      <c r="A7969" s="140"/>
      <c r="B7969" s="325"/>
      <c r="J7969" s="4"/>
      <c r="K7969" s="173"/>
    </row>
    <row r="7970" spans="1:11" x14ac:dyDescent="0.2">
      <c r="A7970" s="140"/>
      <c r="B7970" s="325"/>
      <c r="J7970" s="4"/>
      <c r="K7970" s="173"/>
    </row>
    <row r="7971" spans="1:11" x14ac:dyDescent="0.2">
      <c r="A7971" s="140"/>
      <c r="B7971" s="325"/>
      <c r="J7971" s="4"/>
      <c r="K7971" s="173"/>
    </row>
    <row r="7972" spans="1:11" x14ac:dyDescent="0.2">
      <c r="A7972" s="140"/>
      <c r="B7972" s="325"/>
      <c r="J7972" s="4"/>
      <c r="K7972" s="173"/>
    </row>
    <row r="7973" spans="1:11" x14ac:dyDescent="0.2">
      <c r="A7973" s="140"/>
      <c r="B7973" s="325"/>
      <c r="J7973" s="4"/>
      <c r="K7973" s="173"/>
    </row>
    <row r="7974" spans="1:11" x14ac:dyDescent="0.2">
      <c r="A7974" s="140"/>
      <c r="B7974" s="325"/>
      <c r="J7974" s="4"/>
      <c r="K7974" s="173"/>
    </row>
    <row r="7975" spans="1:11" x14ac:dyDescent="0.2">
      <c r="A7975" s="140"/>
      <c r="B7975" s="325"/>
      <c r="J7975" s="4"/>
      <c r="K7975" s="173"/>
    </row>
    <row r="7976" spans="1:11" x14ac:dyDescent="0.2">
      <c r="A7976" s="140"/>
      <c r="B7976" s="325"/>
      <c r="J7976" s="4"/>
      <c r="K7976" s="173"/>
    </row>
    <row r="7977" spans="1:11" x14ac:dyDescent="0.2">
      <c r="A7977" s="140"/>
      <c r="B7977" s="325"/>
      <c r="J7977" s="4"/>
      <c r="K7977" s="173"/>
    </row>
    <row r="7978" spans="1:11" x14ac:dyDescent="0.2">
      <c r="A7978" s="140"/>
      <c r="B7978" s="325"/>
      <c r="J7978" s="4"/>
      <c r="K7978" s="173"/>
    </row>
    <row r="7979" spans="1:11" x14ac:dyDescent="0.2">
      <c r="A7979" s="140"/>
      <c r="B7979" s="325"/>
      <c r="J7979" s="4"/>
      <c r="K7979" s="173"/>
    </row>
    <row r="7980" spans="1:11" x14ac:dyDescent="0.2">
      <c r="A7980" s="140"/>
      <c r="B7980" s="325"/>
      <c r="J7980" s="4"/>
      <c r="K7980" s="173"/>
    </row>
    <row r="7981" spans="1:11" x14ac:dyDescent="0.2">
      <c r="A7981" s="140"/>
      <c r="B7981" s="325"/>
      <c r="J7981" s="4"/>
      <c r="K7981" s="173"/>
    </row>
    <row r="7982" spans="1:11" x14ac:dyDescent="0.2">
      <c r="A7982" s="140"/>
      <c r="B7982" s="325"/>
      <c r="J7982" s="4"/>
      <c r="K7982" s="173"/>
    </row>
    <row r="7983" spans="1:11" x14ac:dyDescent="0.2">
      <c r="A7983" s="140"/>
      <c r="B7983" s="325"/>
      <c r="J7983" s="4"/>
      <c r="K7983" s="173"/>
    </row>
    <row r="7984" spans="1:11" x14ac:dyDescent="0.2">
      <c r="A7984" s="140"/>
      <c r="B7984" s="325"/>
      <c r="J7984" s="4"/>
      <c r="K7984" s="173"/>
    </row>
    <row r="7985" spans="1:11" x14ac:dyDescent="0.2">
      <c r="A7985" s="140"/>
      <c r="B7985" s="325"/>
      <c r="J7985" s="4"/>
      <c r="K7985" s="173"/>
    </row>
    <row r="7986" spans="1:11" x14ac:dyDescent="0.2">
      <c r="A7986" s="140"/>
      <c r="B7986" s="325"/>
      <c r="J7986" s="4"/>
      <c r="K7986" s="173"/>
    </row>
    <row r="7987" spans="1:11" x14ac:dyDescent="0.2">
      <c r="A7987" s="140"/>
      <c r="B7987" s="325"/>
      <c r="J7987" s="4"/>
      <c r="K7987" s="173"/>
    </row>
    <row r="7988" spans="1:11" x14ac:dyDescent="0.2">
      <c r="A7988" s="140"/>
      <c r="B7988" s="325"/>
      <c r="J7988" s="4"/>
      <c r="K7988" s="173"/>
    </row>
    <row r="7989" spans="1:11" x14ac:dyDescent="0.2">
      <c r="A7989" s="140"/>
      <c r="B7989" s="325"/>
      <c r="J7989" s="4"/>
      <c r="K7989" s="173"/>
    </row>
    <row r="7990" spans="1:11" x14ac:dyDescent="0.2">
      <c r="A7990" s="140"/>
      <c r="B7990" s="325"/>
      <c r="J7990" s="4"/>
      <c r="K7990" s="173"/>
    </row>
    <row r="7991" spans="1:11" x14ac:dyDescent="0.2">
      <c r="A7991" s="140"/>
      <c r="B7991" s="325"/>
      <c r="J7991" s="4"/>
      <c r="K7991" s="173"/>
    </row>
    <row r="7992" spans="1:11" x14ac:dyDescent="0.2">
      <c r="A7992" s="140"/>
      <c r="B7992" s="325"/>
      <c r="J7992" s="4"/>
      <c r="K7992" s="173"/>
    </row>
    <row r="7993" spans="1:11" x14ac:dyDescent="0.2">
      <c r="A7993" s="140"/>
      <c r="B7993" s="325"/>
      <c r="J7993" s="4"/>
      <c r="K7993" s="173"/>
    </row>
    <row r="7994" spans="1:11" x14ac:dyDescent="0.2">
      <c r="A7994" s="140"/>
      <c r="B7994" s="325"/>
      <c r="J7994" s="4"/>
      <c r="K7994" s="173"/>
    </row>
    <row r="7995" spans="1:11" x14ac:dyDescent="0.2">
      <c r="A7995" s="140"/>
      <c r="B7995" s="325"/>
      <c r="J7995" s="4"/>
      <c r="K7995" s="173"/>
    </row>
    <row r="7996" spans="1:11" x14ac:dyDescent="0.2">
      <c r="A7996" s="140"/>
      <c r="B7996" s="325"/>
      <c r="J7996" s="4"/>
      <c r="K7996" s="173"/>
    </row>
    <row r="7997" spans="1:11" x14ac:dyDescent="0.2">
      <c r="A7997" s="140"/>
      <c r="B7997" s="325"/>
      <c r="J7997" s="4"/>
      <c r="K7997" s="173"/>
    </row>
    <row r="7998" spans="1:11" x14ac:dyDescent="0.2">
      <c r="A7998" s="140"/>
      <c r="B7998" s="325"/>
      <c r="J7998" s="4"/>
      <c r="K7998" s="173"/>
    </row>
    <row r="7999" spans="1:11" x14ac:dyDescent="0.2">
      <c r="A7999" s="140"/>
      <c r="B7999" s="325"/>
      <c r="J7999" s="4"/>
      <c r="K7999" s="173"/>
    </row>
    <row r="8000" spans="1:11" x14ac:dyDescent="0.2">
      <c r="A8000" s="140"/>
      <c r="B8000" s="325"/>
      <c r="J8000" s="4"/>
      <c r="K8000" s="173"/>
    </row>
    <row r="8001" spans="1:11" x14ac:dyDescent="0.2">
      <c r="A8001" s="140"/>
      <c r="B8001" s="325"/>
      <c r="J8001" s="4"/>
      <c r="K8001" s="173"/>
    </row>
    <row r="8002" spans="1:11" x14ac:dyDescent="0.2">
      <c r="A8002" s="140"/>
      <c r="B8002" s="325"/>
      <c r="J8002" s="4"/>
      <c r="K8002" s="173"/>
    </row>
    <row r="8003" spans="1:11" x14ac:dyDescent="0.2">
      <c r="A8003" s="140"/>
      <c r="B8003" s="325"/>
      <c r="J8003" s="4"/>
      <c r="K8003" s="173"/>
    </row>
    <row r="8004" spans="1:11" x14ac:dyDescent="0.2">
      <c r="A8004" s="140"/>
      <c r="B8004" s="325"/>
      <c r="J8004" s="4"/>
      <c r="K8004" s="173"/>
    </row>
    <row r="8005" spans="1:11" x14ac:dyDescent="0.2">
      <c r="A8005" s="140"/>
      <c r="B8005" s="325"/>
      <c r="J8005" s="4"/>
      <c r="K8005" s="173"/>
    </row>
    <row r="8006" spans="1:11" x14ac:dyDescent="0.2">
      <c r="A8006" s="140"/>
      <c r="B8006" s="325"/>
      <c r="J8006" s="4"/>
      <c r="K8006" s="173"/>
    </row>
    <row r="8007" spans="1:11" x14ac:dyDescent="0.2">
      <c r="A8007" s="140"/>
      <c r="B8007" s="325"/>
      <c r="J8007" s="4"/>
      <c r="K8007" s="173"/>
    </row>
    <row r="8008" spans="1:11" x14ac:dyDescent="0.2">
      <c r="A8008" s="140"/>
      <c r="B8008" s="325"/>
      <c r="J8008" s="4"/>
      <c r="K8008" s="173"/>
    </row>
    <row r="8009" spans="1:11" x14ac:dyDescent="0.2">
      <c r="A8009" s="140"/>
      <c r="B8009" s="325"/>
      <c r="J8009" s="4"/>
      <c r="K8009" s="173"/>
    </row>
    <row r="8010" spans="1:11" x14ac:dyDescent="0.2">
      <c r="A8010" s="140"/>
      <c r="B8010" s="325"/>
      <c r="J8010" s="4"/>
      <c r="K8010" s="173"/>
    </row>
    <row r="8011" spans="1:11" x14ac:dyDescent="0.2">
      <c r="A8011" s="140"/>
      <c r="B8011" s="325"/>
      <c r="J8011" s="4"/>
      <c r="K8011" s="173"/>
    </row>
    <row r="8012" spans="1:11" x14ac:dyDescent="0.2">
      <c r="A8012" s="140"/>
      <c r="B8012" s="325"/>
      <c r="J8012" s="4"/>
      <c r="K8012" s="173"/>
    </row>
    <row r="8013" spans="1:11" x14ac:dyDescent="0.2">
      <c r="A8013" s="140"/>
      <c r="B8013" s="325"/>
      <c r="J8013" s="4"/>
      <c r="K8013" s="173"/>
    </row>
    <row r="8014" spans="1:11" x14ac:dyDescent="0.2">
      <c r="A8014" s="140"/>
      <c r="B8014" s="325"/>
      <c r="J8014" s="4"/>
      <c r="K8014" s="173"/>
    </row>
    <row r="8015" spans="1:11" x14ac:dyDescent="0.2">
      <c r="A8015" s="140"/>
      <c r="B8015" s="325"/>
      <c r="J8015" s="4"/>
      <c r="K8015" s="173"/>
    </row>
    <row r="8016" spans="1:11" x14ac:dyDescent="0.2">
      <c r="A8016" s="140"/>
      <c r="B8016" s="325"/>
      <c r="J8016" s="4"/>
      <c r="K8016" s="173"/>
    </row>
    <row r="8017" spans="1:11" x14ac:dyDescent="0.2">
      <c r="A8017" s="140"/>
      <c r="B8017" s="325"/>
      <c r="J8017" s="4"/>
      <c r="K8017" s="173"/>
    </row>
    <row r="8018" spans="1:11" x14ac:dyDescent="0.2">
      <c r="A8018" s="140"/>
      <c r="B8018" s="325"/>
      <c r="J8018" s="4"/>
      <c r="K8018" s="173"/>
    </row>
    <row r="8019" spans="1:11" x14ac:dyDescent="0.2">
      <c r="A8019" s="140"/>
      <c r="B8019" s="325"/>
      <c r="J8019" s="4"/>
      <c r="K8019" s="173"/>
    </row>
    <row r="8020" spans="1:11" x14ac:dyDescent="0.2">
      <c r="A8020" s="140"/>
      <c r="B8020" s="325"/>
      <c r="J8020" s="4"/>
      <c r="K8020" s="173"/>
    </row>
    <row r="8021" spans="1:11" x14ac:dyDescent="0.2">
      <c r="A8021" s="140"/>
      <c r="B8021" s="325"/>
      <c r="J8021" s="4"/>
      <c r="K8021" s="173"/>
    </row>
    <row r="8022" spans="1:11" x14ac:dyDescent="0.2">
      <c r="A8022" s="140"/>
      <c r="B8022" s="325"/>
      <c r="J8022" s="4"/>
      <c r="K8022" s="173"/>
    </row>
    <row r="8023" spans="1:11" x14ac:dyDescent="0.2">
      <c r="A8023" s="140"/>
      <c r="B8023" s="325"/>
      <c r="J8023" s="4"/>
      <c r="K8023" s="173"/>
    </row>
    <row r="8024" spans="1:11" x14ac:dyDescent="0.2">
      <c r="A8024" s="140"/>
      <c r="B8024" s="325"/>
      <c r="J8024" s="4"/>
      <c r="K8024" s="173"/>
    </row>
    <row r="8025" spans="1:11" x14ac:dyDescent="0.2">
      <c r="A8025" s="140"/>
      <c r="B8025" s="325"/>
      <c r="J8025" s="4"/>
      <c r="K8025" s="173"/>
    </row>
    <row r="8026" spans="1:11" x14ac:dyDescent="0.2">
      <c r="A8026" s="140"/>
      <c r="B8026" s="325"/>
      <c r="J8026" s="4"/>
      <c r="K8026" s="173"/>
    </row>
    <row r="8027" spans="1:11" x14ac:dyDescent="0.2">
      <c r="A8027" s="140"/>
      <c r="B8027" s="325"/>
      <c r="J8027" s="4"/>
      <c r="K8027" s="173"/>
    </row>
    <row r="8028" spans="1:11" x14ac:dyDescent="0.2">
      <c r="A8028" s="140"/>
      <c r="B8028" s="325"/>
      <c r="J8028" s="4"/>
      <c r="K8028" s="173"/>
    </row>
    <row r="8029" spans="1:11" x14ac:dyDescent="0.2">
      <c r="A8029" s="140"/>
      <c r="B8029" s="325"/>
      <c r="J8029" s="4"/>
      <c r="K8029" s="173"/>
    </row>
    <row r="8030" spans="1:11" x14ac:dyDescent="0.2">
      <c r="A8030" s="140"/>
      <c r="B8030" s="325"/>
      <c r="J8030" s="4"/>
      <c r="K8030" s="173"/>
    </row>
    <row r="8031" spans="1:11" x14ac:dyDescent="0.2">
      <c r="A8031" s="140"/>
      <c r="B8031" s="325"/>
      <c r="J8031" s="4"/>
      <c r="K8031" s="173"/>
    </row>
    <row r="8032" spans="1:11" x14ac:dyDescent="0.2">
      <c r="A8032" s="140"/>
      <c r="B8032" s="325"/>
      <c r="J8032" s="4"/>
      <c r="K8032" s="173"/>
    </row>
    <row r="8033" spans="1:11" x14ac:dyDescent="0.2">
      <c r="A8033" s="140"/>
      <c r="B8033" s="325"/>
      <c r="J8033" s="4"/>
      <c r="K8033" s="173"/>
    </row>
    <row r="8034" spans="1:11" x14ac:dyDescent="0.2">
      <c r="A8034" s="140"/>
      <c r="B8034" s="325"/>
      <c r="J8034" s="4"/>
      <c r="K8034" s="173"/>
    </row>
    <row r="8035" spans="1:11" x14ac:dyDescent="0.2">
      <c r="A8035" s="140"/>
      <c r="B8035" s="325"/>
      <c r="J8035" s="4"/>
      <c r="K8035" s="173"/>
    </row>
    <row r="8036" spans="1:11" x14ac:dyDescent="0.2">
      <c r="A8036" s="140"/>
      <c r="B8036" s="325"/>
      <c r="J8036" s="4"/>
      <c r="K8036" s="173"/>
    </row>
    <row r="8037" spans="1:11" x14ac:dyDescent="0.2">
      <c r="A8037" s="140"/>
      <c r="B8037" s="325"/>
      <c r="J8037" s="4"/>
      <c r="K8037" s="173"/>
    </row>
    <row r="8038" spans="1:11" x14ac:dyDescent="0.2">
      <c r="A8038" s="140"/>
      <c r="B8038" s="325"/>
      <c r="J8038" s="4"/>
      <c r="K8038" s="173"/>
    </row>
    <row r="8039" spans="1:11" x14ac:dyDescent="0.2">
      <c r="A8039" s="140"/>
      <c r="B8039" s="325"/>
      <c r="J8039" s="4"/>
      <c r="K8039" s="173"/>
    </row>
    <row r="8040" spans="1:11" x14ac:dyDescent="0.2">
      <c r="A8040" s="140"/>
      <c r="B8040" s="325"/>
      <c r="J8040" s="4"/>
      <c r="K8040" s="173"/>
    </row>
    <row r="8041" spans="1:11" x14ac:dyDescent="0.2">
      <c r="A8041" s="140"/>
      <c r="B8041" s="325"/>
      <c r="J8041" s="4"/>
      <c r="K8041" s="173"/>
    </row>
    <row r="8042" spans="1:11" x14ac:dyDescent="0.2">
      <c r="A8042" s="140"/>
      <c r="B8042" s="325"/>
      <c r="J8042" s="4"/>
      <c r="K8042" s="173"/>
    </row>
    <row r="8043" spans="1:11" x14ac:dyDescent="0.2">
      <c r="A8043" s="140"/>
      <c r="B8043" s="325"/>
      <c r="J8043" s="4"/>
      <c r="K8043" s="173"/>
    </row>
    <row r="8044" spans="1:11" x14ac:dyDescent="0.2">
      <c r="A8044" s="140"/>
      <c r="B8044" s="325"/>
      <c r="J8044" s="4"/>
      <c r="K8044" s="173"/>
    </row>
    <row r="8045" spans="1:11" x14ac:dyDescent="0.2">
      <c r="A8045" s="140"/>
      <c r="B8045" s="325"/>
      <c r="J8045" s="4"/>
      <c r="K8045" s="173"/>
    </row>
    <row r="8046" spans="1:11" x14ac:dyDescent="0.2">
      <c r="A8046" s="140"/>
      <c r="B8046" s="325"/>
      <c r="J8046" s="4"/>
      <c r="K8046" s="173"/>
    </row>
    <row r="8047" spans="1:11" x14ac:dyDescent="0.2">
      <c r="A8047" s="140"/>
      <c r="B8047" s="325"/>
      <c r="J8047" s="4"/>
      <c r="K8047" s="173"/>
    </row>
    <row r="8048" spans="1:11" x14ac:dyDescent="0.2">
      <c r="A8048" s="140"/>
      <c r="B8048" s="325"/>
      <c r="J8048" s="4"/>
      <c r="K8048" s="173"/>
    </row>
    <row r="8049" spans="1:11" x14ac:dyDescent="0.2">
      <c r="A8049" s="140"/>
      <c r="B8049" s="325"/>
      <c r="J8049" s="4"/>
      <c r="K8049" s="173"/>
    </row>
    <row r="8050" spans="1:11" x14ac:dyDescent="0.2">
      <c r="A8050" s="140"/>
      <c r="B8050" s="325"/>
      <c r="J8050" s="4"/>
      <c r="K8050" s="173"/>
    </row>
    <row r="8051" spans="1:11" x14ac:dyDescent="0.2">
      <c r="A8051" s="140"/>
      <c r="B8051" s="325"/>
      <c r="J8051" s="4"/>
      <c r="K8051" s="173"/>
    </row>
    <row r="8052" spans="1:11" x14ac:dyDescent="0.2">
      <c r="A8052" s="140"/>
      <c r="B8052" s="325"/>
      <c r="J8052" s="4"/>
      <c r="K8052" s="173"/>
    </row>
    <row r="8053" spans="1:11" x14ac:dyDescent="0.2">
      <c r="A8053" s="140"/>
      <c r="B8053" s="325"/>
      <c r="J8053" s="4"/>
      <c r="K8053" s="173"/>
    </row>
    <row r="8054" spans="1:11" x14ac:dyDescent="0.2">
      <c r="A8054" s="140"/>
      <c r="B8054" s="325"/>
      <c r="J8054" s="4"/>
      <c r="K8054" s="173"/>
    </row>
    <row r="8055" spans="1:11" x14ac:dyDescent="0.2">
      <c r="A8055" s="140"/>
      <c r="B8055" s="325"/>
      <c r="J8055" s="4"/>
      <c r="K8055" s="173"/>
    </row>
    <row r="8056" spans="1:11" x14ac:dyDescent="0.2">
      <c r="A8056" s="140"/>
      <c r="B8056" s="325"/>
      <c r="J8056" s="4"/>
      <c r="K8056" s="173"/>
    </row>
    <row r="8057" spans="1:11" x14ac:dyDescent="0.2">
      <c r="A8057" s="140"/>
      <c r="B8057" s="325"/>
      <c r="J8057" s="4"/>
      <c r="K8057" s="173"/>
    </row>
    <row r="8058" spans="1:11" x14ac:dyDescent="0.2">
      <c r="A8058" s="140"/>
      <c r="B8058" s="325"/>
      <c r="J8058" s="4"/>
      <c r="K8058" s="173"/>
    </row>
    <row r="8059" spans="1:11" x14ac:dyDescent="0.2">
      <c r="A8059" s="140"/>
      <c r="B8059" s="325"/>
      <c r="J8059" s="4"/>
      <c r="K8059" s="173"/>
    </row>
    <row r="8060" spans="1:11" x14ac:dyDescent="0.2">
      <c r="A8060" s="140"/>
      <c r="B8060" s="325"/>
      <c r="J8060" s="4"/>
      <c r="K8060" s="173"/>
    </row>
    <row r="8061" spans="1:11" x14ac:dyDescent="0.2">
      <c r="A8061" s="140"/>
      <c r="B8061" s="325"/>
      <c r="J8061" s="4"/>
      <c r="K8061" s="173"/>
    </row>
    <row r="8062" spans="1:11" x14ac:dyDescent="0.2">
      <c r="A8062" s="140"/>
      <c r="B8062" s="325"/>
      <c r="J8062" s="4"/>
      <c r="K8062" s="173"/>
    </row>
    <row r="8063" spans="1:11" x14ac:dyDescent="0.2">
      <c r="A8063" s="140"/>
      <c r="B8063" s="325"/>
      <c r="J8063" s="4"/>
      <c r="K8063" s="173"/>
    </row>
    <row r="8064" spans="1:11" x14ac:dyDescent="0.2">
      <c r="A8064" s="140"/>
      <c r="B8064" s="325"/>
      <c r="J8064" s="4"/>
      <c r="K8064" s="173"/>
    </row>
    <row r="8065" spans="1:11" x14ac:dyDescent="0.2">
      <c r="A8065" s="140"/>
      <c r="B8065" s="325"/>
      <c r="J8065" s="4"/>
      <c r="K8065" s="173"/>
    </row>
    <row r="8066" spans="1:11" x14ac:dyDescent="0.2">
      <c r="A8066" s="140"/>
      <c r="B8066" s="325"/>
      <c r="J8066" s="4"/>
      <c r="K8066" s="173"/>
    </row>
    <row r="8067" spans="1:11" x14ac:dyDescent="0.2">
      <c r="A8067" s="140"/>
      <c r="B8067" s="325"/>
      <c r="J8067" s="4"/>
      <c r="K8067" s="173"/>
    </row>
    <row r="8068" spans="1:11" x14ac:dyDescent="0.2">
      <c r="A8068" s="140"/>
      <c r="B8068" s="325"/>
      <c r="J8068" s="4"/>
      <c r="K8068" s="173"/>
    </row>
    <row r="8069" spans="1:11" x14ac:dyDescent="0.2">
      <c r="A8069" s="140"/>
      <c r="B8069" s="325"/>
      <c r="J8069" s="4"/>
      <c r="K8069" s="173"/>
    </row>
    <row r="8070" spans="1:11" x14ac:dyDescent="0.2">
      <c r="A8070" s="140"/>
      <c r="B8070" s="325"/>
      <c r="J8070" s="4"/>
      <c r="K8070" s="173"/>
    </row>
    <row r="8071" spans="1:11" x14ac:dyDescent="0.2">
      <c r="A8071" s="140"/>
      <c r="B8071" s="325"/>
      <c r="J8071" s="4"/>
      <c r="K8071" s="173"/>
    </row>
    <row r="8072" spans="1:11" x14ac:dyDescent="0.2">
      <c r="A8072" s="140"/>
      <c r="B8072" s="325"/>
      <c r="J8072" s="4"/>
      <c r="K8072" s="173"/>
    </row>
    <row r="8073" spans="1:11" x14ac:dyDescent="0.2">
      <c r="A8073" s="140"/>
      <c r="B8073" s="325"/>
      <c r="J8073" s="4"/>
      <c r="K8073" s="173"/>
    </row>
    <row r="8074" spans="1:11" x14ac:dyDescent="0.2">
      <c r="A8074" s="140"/>
      <c r="B8074" s="325"/>
      <c r="J8074" s="4"/>
      <c r="K8074" s="173"/>
    </row>
    <row r="8075" spans="1:11" x14ac:dyDescent="0.2">
      <c r="A8075" s="140"/>
      <c r="B8075" s="325"/>
      <c r="J8075" s="4"/>
      <c r="K8075" s="173"/>
    </row>
    <row r="8076" spans="1:11" x14ac:dyDescent="0.2">
      <c r="A8076" s="140"/>
      <c r="B8076" s="325"/>
      <c r="J8076" s="4"/>
      <c r="K8076" s="173"/>
    </row>
    <row r="8077" spans="1:11" x14ac:dyDescent="0.2">
      <c r="A8077" s="140"/>
      <c r="B8077" s="325"/>
      <c r="J8077" s="4"/>
      <c r="K8077" s="173"/>
    </row>
    <row r="8078" spans="1:11" x14ac:dyDescent="0.2">
      <c r="A8078" s="140"/>
      <c r="B8078" s="325"/>
      <c r="J8078" s="4"/>
      <c r="K8078" s="173"/>
    </row>
    <row r="8079" spans="1:11" x14ac:dyDescent="0.2">
      <c r="A8079" s="140"/>
      <c r="B8079" s="325"/>
      <c r="J8079" s="4"/>
      <c r="K8079" s="173"/>
    </row>
    <row r="8080" spans="1:11" x14ac:dyDescent="0.2">
      <c r="A8080" s="140"/>
      <c r="B8080" s="325"/>
      <c r="J8080" s="4"/>
      <c r="K8080" s="173"/>
    </row>
    <row r="8081" spans="1:11" x14ac:dyDescent="0.2">
      <c r="A8081" s="140"/>
      <c r="B8081" s="325"/>
      <c r="J8081" s="4"/>
      <c r="K8081" s="173"/>
    </row>
    <row r="8082" spans="1:11" x14ac:dyDescent="0.2">
      <c r="A8082" s="140"/>
      <c r="B8082" s="325"/>
      <c r="J8082" s="4"/>
      <c r="K8082" s="173"/>
    </row>
    <row r="8083" spans="1:11" x14ac:dyDescent="0.2">
      <c r="A8083" s="140"/>
      <c r="B8083" s="325"/>
      <c r="J8083" s="4"/>
      <c r="K8083" s="173"/>
    </row>
    <row r="8084" spans="1:11" x14ac:dyDescent="0.2">
      <c r="A8084" s="140"/>
      <c r="B8084" s="325"/>
      <c r="J8084" s="4"/>
      <c r="K8084" s="173"/>
    </row>
    <row r="8085" spans="1:11" x14ac:dyDescent="0.2">
      <c r="A8085" s="140"/>
      <c r="B8085" s="325"/>
      <c r="J8085" s="4"/>
      <c r="K8085" s="173"/>
    </row>
    <row r="8086" spans="1:11" x14ac:dyDescent="0.2">
      <c r="A8086" s="140"/>
      <c r="B8086" s="325"/>
      <c r="J8086" s="4"/>
      <c r="K8086" s="173"/>
    </row>
    <row r="8087" spans="1:11" x14ac:dyDescent="0.2">
      <c r="A8087" s="140"/>
      <c r="B8087" s="325"/>
      <c r="J8087" s="4"/>
      <c r="K8087" s="173"/>
    </row>
    <row r="8088" spans="1:11" x14ac:dyDescent="0.2">
      <c r="A8088" s="140"/>
      <c r="B8088" s="325"/>
      <c r="J8088" s="4"/>
      <c r="K8088" s="173"/>
    </row>
    <row r="8089" spans="1:11" x14ac:dyDescent="0.2">
      <c r="A8089" s="140"/>
      <c r="B8089" s="325"/>
      <c r="J8089" s="4"/>
      <c r="K8089" s="173"/>
    </row>
    <row r="8090" spans="1:11" x14ac:dyDescent="0.2">
      <c r="A8090" s="140"/>
      <c r="B8090" s="325"/>
      <c r="J8090" s="4"/>
      <c r="K8090" s="173"/>
    </row>
    <row r="8091" spans="1:11" x14ac:dyDescent="0.2">
      <c r="A8091" s="140"/>
      <c r="B8091" s="325"/>
      <c r="J8091" s="4"/>
      <c r="K8091" s="173"/>
    </row>
    <row r="8092" spans="1:11" x14ac:dyDescent="0.2">
      <c r="A8092" s="140"/>
      <c r="B8092" s="325"/>
      <c r="J8092" s="4"/>
      <c r="K8092" s="173"/>
    </row>
    <row r="8093" spans="1:11" x14ac:dyDescent="0.2">
      <c r="A8093" s="140"/>
      <c r="B8093" s="325"/>
      <c r="J8093" s="4"/>
      <c r="K8093" s="173"/>
    </row>
    <row r="8094" spans="1:11" x14ac:dyDescent="0.2">
      <c r="A8094" s="140"/>
      <c r="B8094" s="325"/>
      <c r="J8094" s="4"/>
      <c r="K8094" s="173"/>
    </row>
    <row r="8095" spans="1:11" x14ac:dyDescent="0.2">
      <c r="A8095" s="140"/>
      <c r="B8095" s="325"/>
      <c r="J8095" s="4"/>
      <c r="K8095" s="173"/>
    </row>
    <row r="8096" spans="1:11" x14ac:dyDescent="0.2">
      <c r="A8096" s="140"/>
      <c r="B8096" s="325"/>
      <c r="J8096" s="4"/>
      <c r="K8096" s="173"/>
    </row>
    <row r="8097" spans="1:11" x14ac:dyDescent="0.2">
      <c r="A8097" s="140"/>
      <c r="B8097" s="325"/>
      <c r="J8097" s="4"/>
      <c r="K8097" s="173"/>
    </row>
    <row r="8098" spans="1:11" x14ac:dyDescent="0.2">
      <c r="A8098" s="140"/>
      <c r="B8098" s="325"/>
      <c r="J8098" s="4"/>
      <c r="K8098" s="173"/>
    </row>
    <row r="8099" spans="1:11" x14ac:dyDescent="0.2">
      <c r="A8099" s="140"/>
      <c r="B8099" s="325"/>
      <c r="J8099" s="4"/>
      <c r="K8099" s="173"/>
    </row>
    <row r="8100" spans="1:11" x14ac:dyDescent="0.2">
      <c r="A8100" s="140"/>
      <c r="B8100" s="325"/>
      <c r="J8100" s="4"/>
      <c r="K8100" s="173"/>
    </row>
    <row r="8101" spans="1:11" x14ac:dyDescent="0.2">
      <c r="A8101" s="140"/>
      <c r="B8101" s="325"/>
      <c r="J8101" s="4"/>
      <c r="K8101" s="173"/>
    </row>
    <row r="8102" spans="1:11" x14ac:dyDescent="0.2">
      <c r="A8102" s="140"/>
      <c r="B8102" s="325"/>
      <c r="J8102" s="4"/>
      <c r="K8102" s="173"/>
    </row>
    <row r="8103" spans="1:11" x14ac:dyDescent="0.2">
      <c r="A8103" s="140"/>
      <c r="B8103" s="325"/>
      <c r="J8103" s="4"/>
      <c r="K8103" s="173"/>
    </row>
    <row r="8104" spans="1:11" x14ac:dyDescent="0.2">
      <c r="A8104" s="140"/>
      <c r="B8104" s="325"/>
      <c r="J8104" s="4"/>
      <c r="K8104" s="173"/>
    </row>
    <row r="8105" spans="1:11" x14ac:dyDescent="0.2">
      <c r="A8105" s="140"/>
      <c r="B8105" s="325"/>
      <c r="J8105" s="4"/>
      <c r="K8105" s="173"/>
    </row>
    <row r="8106" spans="1:11" x14ac:dyDescent="0.2">
      <c r="A8106" s="140"/>
      <c r="B8106" s="325"/>
      <c r="J8106" s="4"/>
      <c r="K8106" s="173"/>
    </row>
    <row r="8107" spans="1:11" x14ac:dyDescent="0.2">
      <c r="A8107" s="140"/>
      <c r="B8107" s="325"/>
      <c r="J8107" s="4"/>
      <c r="K8107" s="173"/>
    </row>
    <row r="8108" spans="1:11" x14ac:dyDescent="0.2">
      <c r="A8108" s="140"/>
      <c r="B8108" s="325"/>
      <c r="J8108" s="4"/>
      <c r="K8108" s="173"/>
    </row>
    <row r="8109" spans="1:11" x14ac:dyDescent="0.2">
      <c r="A8109" s="140"/>
      <c r="B8109" s="325"/>
      <c r="J8109" s="4"/>
      <c r="K8109" s="173"/>
    </row>
    <row r="8110" spans="1:11" x14ac:dyDescent="0.2">
      <c r="A8110" s="140"/>
      <c r="B8110" s="325"/>
      <c r="J8110" s="4"/>
      <c r="K8110" s="173"/>
    </row>
    <row r="8111" spans="1:11" x14ac:dyDescent="0.2">
      <c r="A8111" s="140"/>
      <c r="B8111" s="325"/>
      <c r="J8111" s="4"/>
      <c r="K8111" s="173"/>
    </row>
    <row r="8112" spans="1:11" x14ac:dyDescent="0.2">
      <c r="A8112" s="140"/>
      <c r="B8112" s="325"/>
      <c r="J8112" s="4"/>
      <c r="K8112" s="173"/>
    </row>
    <row r="8113" spans="1:11" x14ac:dyDescent="0.2">
      <c r="A8113" s="140"/>
      <c r="B8113" s="325"/>
      <c r="J8113" s="4"/>
      <c r="K8113" s="173"/>
    </row>
    <row r="8114" spans="1:11" x14ac:dyDescent="0.2">
      <c r="A8114" s="140"/>
      <c r="B8114" s="325"/>
      <c r="J8114" s="4"/>
      <c r="K8114" s="173"/>
    </row>
    <row r="8115" spans="1:11" x14ac:dyDescent="0.2">
      <c r="A8115" s="140"/>
      <c r="B8115" s="325"/>
      <c r="J8115" s="4"/>
      <c r="K8115" s="173"/>
    </row>
    <row r="8116" spans="1:11" x14ac:dyDescent="0.2">
      <c r="A8116" s="140"/>
      <c r="B8116" s="325"/>
      <c r="J8116" s="4"/>
      <c r="K8116" s="173"/>
    </row>
    <row r="8117" spans="1:11" x14ac:dyDescent="0.2">
      <c r="A8117" s="140"/>
      <c r="B8117" s="325"/>
      <c r="J8117" s="4"/>
      <c r="K8117" s="173"/>
    </row>
    <row r="8118" spans="1:11" x14ac:dyDescent="0.2">
      <c r="A8118" s="140"/>
      <c r="B8118" s="325"/>
      <c r="J8118" s="4"/>
      <c r="K8118" s="173"/>
    </row>
    <row r="8119" spans="1:11" x14ac:dyDescent="0.2">
      <c r="A8119" s="140"/>
      <c r="B8119" s="325"/>
      <c r="J8119" s="4"/>
      <c r="K8119" s="173"/>
    </row>
    <row r="8120" spans="1:11" x14ac:dyDescent="0.2">
      <c r="A8120" s="140"/>
      <c r="B8120" s="325"/>
      <c r="J8120" s="4"/>
      <c r="K8120" s="173"/>
    </row>
    <row r="8121" spans="1:11" x14ac:dyDescent="0.2">
      <c r="A8121" s="140"/>
      <c r="B8121" s="325"/>
      <c r="J8121" s="4"/>
      <c r="K8121" s="173"/>
    </row>
    <row r="8122" spans="1:11" x14ac:dyDescent="0.2">
      <c r="A8122" s="140"/>
      <c r="B8122" s="325"/>
      <c r="J8122" s="4"/>
      <c r="K8122" s="173"/>
    </row>
    <row r="8123" spans="1:11" x14ac:dyDescent="0.2">
      <c r="A8123" s="140"/>
      <c r="B8123" s="325"/>
      <c r="J8123" s="4"/>
      <c r="K8123" s="173"/>
    </row>
    <row r="8124" spans="1:11" x14ac:dyDescent="0.2">
      <c r="A8124" s="140"/>
      <c r="B8124" s="325"/>
      <c r="J8124" s="4"/>
      <c r="K8124" s="173"/>
    </row>
    <row r="8125" spans="1:11" x14ac:dyDescent="0.2">
      <c r="A8125" s="140"/>
      <c r="B8125" s="325"/>
      <c r="J8125" s="4"/>
      <c r="K8125" s="173"/>
    </row>
    <row r="8126" spans="1:11" x14ac:dyDescent="0.2">
      <c r="A8126" s="140"/>
      <c r="B8126" s="325"/>
      <c r="J8126" s="4"/>
      <c r="K8126" s="173"/>
    </row>
    <row r="8127" spans="1:11" x14ac:dyDescent="0.2">
      <c r="A8127" s="140"/>
      <c r="B8127" s="325"/>
      <c r="J8127" s="4"/>
      <c r="K8127" s="173"/>
    </row>
    <row r="8128" spans="1:11" x14ac:dyDescent="0.2">
      <c r="A8128" s="140"/>
      <c r="B8128" s="325"/>
      <c r="J8128" s="4"/>
      <c r="K8128" s="173"/>
    </row>
    <row r="8129" spans="1:11" x14ac:dyDescent="0.2">
      <c r="A8129" s="140"/>
      <c r="B8129" s="325"/>
      <c r="J8129" s="4"/>
      <c r="K8129" s="173"/>
    </row>
    <row r="8130" spans="1:11" x14ac:dyDescent="0.2">
      <c r="A8130" s="140"/>
      <c r="B8130" s="325"/>
      <c r="J8130" s="4"/>
      <c r="K8130" s="173"/>
    </row>
    <row r="8131" spans="1:11" x14ac:dyDescent="0.2">
      <c r="A8131" s="140"/>
      <c r="B8131" s="325"/>
      <c r="J8131" s="4"/>
      <c r="K8131" s="173"/>
    </row>
    <row r="8132" spans="1:11" x14ac:dyDescent="0.2">
      <c r="A8132" s="140"/>
      <c r="B8132" s="325"/>
      <c r="J8132" s="4"/>
      <c r="K8132" s="173"/>
    </row>
    <row r="8133" spans="1:11" x14ac:dyDescent="0.2">
      <c r="A8133" s="140"/>
      <c r="B8133" s="325"/>
      <c r="J8133" s="4"/>
      <c r="K8133" s="173"/>
    </row>
    <row r="8134" spans="1:11" x14ac:dyDescent="0.2">
      <c r="A8134" s="140"/>
      <c r="B8134" s="325"/>
      <c r="J8134" s="4"/>
      <c r="K8134" s="173"/>
    </row>
    <row r="8135" spans="1:11" x14ac:dyDescent="0.2">
      <c r="A8135" s="140"/>
      <c r="B8135" s="325"/>
      <c r="J8135" s="4"/>
      <c r="K8135" s="173"/>
    </row>
    <row r="8136" spans="1:11" x14ac:dyDescent="0.2">
      <c r="A8136" s="140"/>
      <c r="B8136" s="325"/>
      <c r="J8136" s="4"/>
      <c r="K8136" s="173"/>
    </row>
    <row r="8137" spans="1:11" x14ac:dyDescent="0.2">
      <c r="A8137" s="140"/>
      <c r="B8137" s="325"/>
      <c r="J8137" s="4"/>
      <c r="K8137" s="173"/>
    </row>
    <row r="8138" spans="1:11" x14ac:dyDescent="0.2">
      <c r="A8138" s="140"/>
      <c r="B8138" s="325"/>
      <c r="J8138" s="4"/>
      <c r="K8138" s="173"/>
    </row>
    <row r="8139" spans="1:11" x14ac:dyDescent="0.2">
      <c r="A8139" s="140"/>
      <c r="B8139" s="325"/>
      <c r="J8139" s="4"/>
      <c r="K8139" s="173"/>
    </row>
    <row r="8140" spans="1:11" x14ac:dyDescent="0.2">
      <c r="A8140" s="140"/>
      <c r="B8140" s="325"/>
      <c r="J8140" s="4"/>
      <c r="K8140" s="173"/>
    </row>
    <row r="8141" spans="1:11" x14ac:dyDescent="0.2">
      <c r="A8141" s="140"/>
      <c r="B8141" s="325"/>
      <c r="J8141" s="4"/>
      <c r="K8141" s="173"/>
    </row>
    <row r="8142" spans="1:11" x14ac:dyDescent="0.2">
      <c r="A8142" s="140"/>
      <c r="B8142" s="325"/>
      <c r="J8142" s="4"/>
      <c r="K8142" s="173"/>
    </row>
    <row r="8143" spans="1:11" x14ac:dyDescent="0.2">
      <c r="A8143" s="140"/>
      <c r="B8143" s="325"/>
      <c r="J8143" s="4"/>
      <c r="K8143" s="173"/>
    </row>
    <row r="8144" spans="1:11" x14ac:dyDescent="0.2">
      <c r="A8144" s="140"/>
      <c r="B8144" s="325"/>
      <c r="J8144" s="4"/>
      <c r="K8144" s="173"/>
    </row>
    <row r="8145" spans="1:11" x14ac:dyDescent="0.2">
      <c r="A8145" s="140"/>
      <c r="B8145" s="325"/>
      <c r="J8145" s="4"/>
      <c r="K8145" s="173"/>
    </row>
    <row r="8146" spans="1:11" x14ac:dyDescent="0.2">
      <c r="A8146" s="140"/>
      <c r="B8146" s="325"/>
      <c r="J8146" s="4"/>
      <c r="K8146" s="173"/>
    </row>
    <row r="8147" spans="1:11" x14ac:dyDescent="0.2">
      <c r="A8147" s="140"/>
      <c r="B8147" s="325"/>
      <c r="J8147" s="4"/>
      <c r="K8147" s="173"/>
    </row>
    <row r="8148" spans="1:11" x14ac:dyDescent="0.2">
      <c r="A8148" s="140"/>
      <c r="B8148" s="325"/>
      <c r="J8148" s="4"/>
      <c r="K8148" s="173"/>
    </row>
    <row r="8149" spans="1:11" x14ac:dyDescent="0.2">
      <c r="A8149" s="140"/>
      <c r="B8149" s="325"/>
      <c r="J8149" s="4"/>
      <c r="K8149" s="173"/>
    </row>
    <row r="8150" spans="1:11" x14ac:dyDescent="0.2">
      <c r="A8150" s="140"/>
      <c r="B8150" s="325"/>
      <c r="J8150" s="4"/>
      <c r="K8150" s="173"/>
    </row>
    <row r="8151" spans="1:11" x14ac:dyDescent="0.2">
      <c r="A8151" s="140"/>
      <c r="B8151" s="325"/>
      <c r="J8151" s="4"/>
      <c r="K8151" s="173"/>
    </row>
    <row r="8152" spans="1:11" x14ac:dyDescent="0.2">
      <c r="A8152" s="140"/>
      <c r="B8152" s="325"/>
      <c r="J8152" s="4"/>
      <c r="K8152" s="173"/>
    </row>
    <row r="8153" spans="1:11" x14ac:dyDescent="0.2">
      <c r="A8153" s="140"/>
      <c r="B8153" s="325"/>
      <c r="J8153" s="4"/>
      <c r="K8153" s="173"/>
    </row>
    <row r="8154" spans="1:11" x14ac:dyDescent="0.2">
      <c r="A8154" s="140"/>
      <c r="B8154" s="325"/>
      <c r="J8154" s="4"/>
      <c r="K8154" s="173"/>
    </row>
    <row r="8155" spans="1:11" x14ac:dyDescent="0.2">
      <c r="A8155" s="140"/>
      <c r="B8155" s="325"/>
      <c r="J8155" s="4"/>
      <c r="K8155" s="173"/>
    </row>
    <row r="8156" spans="1:11" x14ac:dyDescent="0.2">
      <c r="A8156" s="140"/>
      <c r="B8156" s="325"/>
      <c r="J8156" s="4"/>
      <c r="K8156" s="173"/>
    </row>
    <row r="8157" spans="1:11" x14ac:dyDescent="0.2">
      <c r="A8157" s="140"/>
      <c r="B8157" s="325"/>
      <c r="J8157" s="4"/>
      <c r="K8157" s="173"/>
    </row>
    <row r="8158" spans="1:11" x14ac:dyDescent="0.2">
      <c r="A8158" s="140"/>
      <c r="B8158" s="325"/>
      <c r="J8158" s="4"/>
      <c r="K8158" s="173"/>
    </row>
    <row r="8159" spans="1:11" x14ac:dyDescent="0.2">
      <c r="A8159" s="140"/>
      <c r="B8159" s="325"/>
      <c r="J8159" s="4"/>
      <c r="K8159" s="173"/>
    </row>
    <row r="8160" spans="1:11" x14ac:dyDescent="0.2">
      <c r="A8160" s="140"/>
      <c r="B8160" s="325"/>
      <c r="J8160" s="4"/>
      <c r="K8160" s="173"/>
    </row>
    <row r="8161" spans="1:11" x14ac:dyDescent="0.2">
      <c r="A8161" s="140"/>
      <c r="B8161" s="325"/>
      <c r="J8161" s="4"/>
      <c r="K8161" s="173"/>
    </row>
    <row r="8162" spans="1:11" x14ac:dyDescent="0.2">
      <c r="A8162" s="140"/>
      <c r="B8162" s="325"/>
      <c r="J8162" s="4"/>
      <c r="K8162" s="173"/>
    </row>
    <row r="8163" spans="1:11" x14ac:dyDescent="0.2">
      <c r="A8163" s="140"/>
      <c r="B8163" s="325"/>
      <c r="J8163" s="4"/>
      <c r="K8163" s="173"/>
    </row>
    <row r="8164" spans="1:11" x14ac:dyDescent="0.2">
      <c r="A8164" s="140"/>
      <c r="B8164" s="325"/>
      <c r="J8164" s="4"/>
      <c r="K8164" s="173"/>
    </row>
    <row r="8165" spans="1:11" x14ac:dyDescent="0.2">
      <c r="A8165" s="140"/>
      <c r="B8165" s="325"/>
      <c r="J8165" s="4"/>
      <c r="K8165" s="173"/>
    </row>
    <row r="8166" spans="1:11" x14ac:dyDescent="0.2">
      <c r="A8166" s="140"/>
      <c r="B8166" s="325"/>
      <c r="J8166" s="4"/>
      <c r="K8166" s="173"/>
    </row>
    <row r="8167" spans="1:11" x14ac:dyDescent="0.2">
      <c r="A8167" s="140"/>
      <c r="B8167" s="325"/>
      <c r="J8167" s="4"/>
      <c r="K8167" s="173"/>
    </row>
    <row r="8168" spans="1:11" x14ac:dyDescent="0.2">
      <c r="A8168" s="140"/>
      <c r="B8168" s="325"/>
      <c r="J8168" s="4"/>
      <c r="K8168" s="173"/>
    </row>
    <row r="8169" spans="1:11" x14ac:dyDescent="0.2">
      <c r="A8169" s="140"/>
      <c r="B8169" s="325"/>
      <c r="J8169" s="4"/>
      <c r="K8169" s="173"/>
    </row>
    <row r="8170" spans="1:11" x14ac:dyDescent="0.2">
      <c r="A8170" s="140"/>
      <c r="B8170" s="325"/>
      <c r="J8170" s="4"/>
      <c r="K8170" s="173"/>
    </row>
    <row r="8171" spans="1:11" x14ac:dyDescent="0.2">
      <c r="A8171" s="140"/>
      <c r="B8171" s="325"/>
      <c r="J8171" s="4"/>
      <c r="K8171" s="173"/>
    </row>
    <row r="8172" spans="1:11" x14ac:dyDescent="0.2">
      <c r="A8172" s="140"/>
      <c r="B8172" s="325"/>
      <c r="J8172" s="4"/>
      <c r="K8172" s="173"/>
    </row>
    <row r="8173" spans="1:11" x14ac:dyDescent="0.2">
      <c r="A8173" s="140"/>
      <c r="B8173" s="325"/>
      <c r="J8173" s="4"/>
      <c r="K8173" s="173"/>
    </row>
    <row r="8174" spans="1:11" x14ac:dyDescent="0.2">
      <c r="A8174" s="140"/>
      <c r="B8174" s="325"/>
      <c r="J8174" s="4"/>
      <c r="K8174" s="173"/>
    </row>
    <row r="8175" spans="1:11" x14ac:dyDescent="0.2">
      <c r="A8175" s="140"/>
      <c r="B8175" s="325"/>
      <c r="J8175" s="4"/>
      <c r="K8175" s="173"/>
    </row>
    <row r="8176" spans="1:11" x14ac:dyDescent="0.2">
      <c r="A8176" s="140"/>
      <c r="B8176" s="325"/>
      <c r="J8176" s="4"/>
      <c r="K8176" s="173"/>
    </row>
    <row r="8177" spans="1:11" x14ac:dyDescent="0.2">
      <c r="A8177" s="140"/>
      <c r="B8177" s="325"/>
      <c r="J8177" s="4"/>
      <c r="K8177" s="173"/>
    </row>
    <row r="8178" spans="1:11" x14ac:dyDescent="0.2">
      <c r="A8178" s="140"/>
      <c r="B8178" s="325"/>
      <c r="J8178" s="4"/>
      <c r="K8178" s="173"/>
    </row>
    <row r="8179" spans="1:11" x14ac:dyDescent="0.2">
      <c r="A8179" s="140"/>
      <c r="B8179" s="325"/>
      <c r="J8179" s="4"/>
      <c r="K8179" s="173"/>
    </row>
    <row r="8180" spans="1:11" x14ac:dyDescent="0.2">
      <c r="A8180" s="140"/>
      <c r="B8180" s="325"/>
      <c r="J8180" s="4"/>
      <c r="K8180" s="173"/>
    </row>
    <row r="8181" spans="1:11" x14ac:dyDescent="0.2">
      <c r="A8181" s="140"/>
      <c r="B8181" s="325"/>
      <c r="J8181" s="4"/>
      <c r="K8181" s="173"/>
    </row>
    <row r="8182" spans="1:11" x14ac:dyDescent="0.2">
      <c r="A8182" s="140"/>
      <c r="B8182" s="325"/>
      <c r="J8182" s="4"/>
      <c r="K8182" s="173"/>
    </row>
    <row r="8183" spans="1:11" x14ac:dyDescent="0.2">
      <c r="A8183" s="140"/>
      <c r="B8183" s="325"/>
      <c r="J8183" s="4"/>
      <c r="K8183" s="173"/>
    </row>
    <row r="8184" spans="1:11" x14ac:dyDescent="0.2">
      <c r="A8184" s="140"/>
      <c r="B8184" s="325"/>
      <c r="J8184" s="4"/>
      <c r="K8184" s="173"/>
    </row>
    <row r="8185" spans="1:11" x14ac:dyDescent="0.2">
      <c r="A8185" s="140"/>
      <c r="B8185" s="325"/>
      <c r="J8185" s="4"/>
      <c r="K8185" s="173"/>
    </row>
    <row r="8186" spans="1:11" x14ac:dyDescent="0.2">
      <c r="A8186" s="140"/>
      <c r="B8186" s="325"/>
      <c r="J8186" s="4"/>
      <c r="K8186" s="173"/>
    </row>
    <row r="8187" spans="1:11" x14ac:dyDescent="0.2">
      <c r="A8187" s="140"/>
      <c r="B8187" s="325"/>
      <c r="J8187" s="4"/>
      <c r="K8187" s="173"/>
    </row>
    <row r="8188" spans="1:11" x14ac:dyDescent="0.2">
      <c r="A8188" s="140"/>
      <c r="B8188" s="325"/>
      <c r="J8188" s="4"/>
      <c r="K8188" s="173"/>
    </row>
    <row r="8189" spans="1:11" x14ac:dyDescent="0.2">
      <c r="A8189" s="140"/>
      <c r="B8189" s="325"/>
      <c r="J8189" s="4"/>
      <c r="K8189" s="173"/>
    </row>
    <row r="8190" spans="1:11" x14ac:dyDescent="0.2">
      <c r="A8190" s="140"/>
      <c r="B8190" s="325"/>
      <c r="J8190" s="4"/>
      <c r="K8190" s="173"/>
    </row>
    <row r="8191" spans="1:11" x14ac:dyDescent="0.2">
      <c r="A8191" s="140"/>
      <c r="B8191" s="325"/>
      <c r="J8191" s="4"/>
      <c r="K8191" s="173"/>
    </row>
    <row r="8192" spans="1:11" x14ac:dyDescent="0.2">
      <c r="A8192" s="140"/>
      <c r="B8192" s="325"/>
      <c r="J8192" s="4"/>
      <c r="K8192" s="173"/>
    </row>
    <row r="8193" spans="1:11" x14ac:dyDescent="0.2">
      <c r="A8193" s="140"/>
      <c r="B8193" s="325"/>
      <c r="J8193" s="4"/>
      <c r="K8193" s="173"/>
    </row>
    <row r="8194" spans="1:11" x14ac:dyDescent="0.2">
      <c r="A8194" s="140"/>
      <c r="B8194" s="325"/>
      <c r="J8194" s="4"/>
      <c r="K8194" s="173"/>
    </row>
    <row r="8195" spans="1:11" x14ac:dyDescent="0.2">
      <c r="A8195" s="140"/>
      <c r="B8195" s="325"/>
      <c r="J8195" s="4"/>
      <c r="K8195" s="173"/>
    </row>
    <row r="8196" spans="1:11" x14ac:dyDescent="0.2">
      <c r="A8196" s="140"/>
      <c r="B8196" s="325"/>
      <c r="J8196" s="4"/>
      <c r="K8196" s="173"/>
    </row>
    <row r="8197" spans="1:11" x14ac:dyDescent="0.2">
      <c r="A8197" s="140"/>
      <c r="B8197" s="325"/>
      <c r="J8197" s="4"/>
      <c r="K8197" s="173"/>
    </row>
    <row r="8198" spans="1:11" x14ac:dyDescent="0.2">
      <c r="A8198" s="140"/>
      <c r="B8198" s="325"/>
      <c r="J8198" s="4"/>
      <c r="K8198" s="173"/>
    </row>
    <row r="8199" spans="1:11" x14ac:dyDescent="0.2">
      <c r="A8199" s="140"/>
      <c r="B8199" s="325"/>
      <c r="J8199" s="4"/>
      <c r="K8199" s="173"/>
    </row>
    <row r="8200" spans="1:11" x14ac:dyDescent="0.2">
      <c r="A8200" s="140"/>
      <c r="B8200" s="325"/>
      <c r="J8200" s="4"/>
      <c r="K8200" s="173"/>
    </row>
    <row r="8201" spans="1:11" x14ac:dyDescent="0.2">
      <c r="A8201" s="140"/>
      <c r="B8201" s="325"/>
      <c r="J8201" s="4"/>
      <c r="K8201" s="173"/>
    </row>
    <row r="8202" spans="1:11" x14ac:dyDescent="0.2">
      <c r="A8202" s="140"/>
      <c r="B8202" s="325"/>
      <c r="J8202" s="4"/>
      <c r="K8202" s="173"/>
    </row>
    <row r="8203" spans="1:11" x14ac:dyDescent="0.2">
      <c r="A8203" s="140"/>
      <c r="B8203" s="325"/>
      <c r="J8203" s="4"/>
      <c r="K8203" s="173"/>
    </row>
    <row r="8204" spans="1:11" x14ac:dyDescent="0.2">
      <c r="A8204" s="140"/>
      <c r="B8204" s="325"/>
      <c r="J8204" s="4"/>
      <c r="K8204" s="173"/>
    </row>
    <row r="8205" spans="1:11" x14ac:dyDescent="0.2">
      <c r="A8205" s="140"/>
      <c r="B8205" s="325"/>
      <c r="J8205" s="4"/>
      <c r="K8205" s="173"/>
    </row>
    <row r="8206" spans="1:11" x14ac:dyDescent="0.2">
      <c r="A8206" s="140"/>
      <c r="B8206" s="325"/>
      <c r="J8206" s="4"/>
      <c r="K8206" s="173"/>
    </row>
    <row r="8207" spans="1:11" x14ac:dyDescent="0.2">
      <c r="A8207" s="140"/>
      <c r="B8207" s="325"/>
      <c r="J8207" s="4"/>
      <c r="K8207" s="173"/>
    </row>
    <row r="8208" spans="1:11" x14ac:dyDescent="0.2">
      <c r="A8208" s="140"/>
      <c r="B8208" s="325"/>
      <c r="J8208" s="4"/>
      <c r="K8208" s="173"/>
    </row>
    <row r="8209" spans="1:11" x14ac:dyDescent="0.2">
      <c r="A8209" s="140"/>
      <c r="B8209" s="325"/>
      <c r="J8209" s="4"/>
      <c r="K8209" s="173"/>
    </row>
    <row r="8210" spans="1:11" x14ac:dyDescent="0.2">
      <c r="A8210" s="140"/>
      <c r="B8210" s="325"/>
      <c r="J8210" s="4"/>
      <c r="K8210" s="173"/>
    </row>
    <row r="8211" spans="1:11" x14ac:dyDescent="0.2">
      <c r="A8211" s="140"/>
      <c r="B8211" s="325"/>
      <c r="J8211" s="4"/>
      <c r="K8211" s="173"/>
    </row>
    <row r="8212" spans="1:11" x14ac:dyDescent="0.2">
      <c r="A8212" s="140"/>
      <c r="B8212" s="325"/>
      <c r="J8212" s="4"/>
      <c r="K8212" s="173"/>
    </row>
    <row r="8213" spans="1:11" x14ac:dyDescent="0.2">
      <c r="A8213" s="140"/>
      <c r="B8213" s="325"/>
      <c r="J8213" s="4"/>
      <c r="K8213" s="173"/>
    </row>
    <row r="8214" spans="1:11" x14ac:dyDescent="0.2">
      <c r="A8214" s="140"/>
      <c r="B8214" s="325"/>
      <c r="J8214" s="4"/>
      <c r="K8214" s="173"/>
    </row>
    <row r="8215" spans="1:11" x14ac:dyDescent="0.2">
      <c r="A8215" s="140"/>
      <c r="B8215" s="325"/>
      <c r="J8215" s="4"/>
      <c r="K8215" s="173"/>
    </row>
    <row r="8216" spans="1:11" x14ac:dyDescent="0.2">
      <c r="A8216" s="140"/>
      <c r="B8216" s="325"/>
      <c r="J8216" s="4"/>
      <c r="K8216" s="173"/>
    </row>
    <row r="8217" spans="1:11" x14ac:dyDescent="0.2">
      <c r="A8217" s="140"/>
      <c r="B8217" s="325"/>
      <c r="J8217" s="4"/>
      <c r="K8217" s="173"/>
    </row>
    <row r="8218" spans="1:11" x14ac:dyDescent="0.2">
      <c r="A8218" s="140"/>
      <c r="B8218" s="325"/>
      <c r="J8218" s="4"/>
      <c r="K8218" s="173"/>
    </row>
    <row r="8219" spans="1:11" x14ac:dyDescent="0.2">
      <c r="A8219" s="140"/>
      <c r="B8219" s="325"/>
      <c r="J8219" s="4"/>
      <c r="K8219" s="173"/>
    </row>
    <row r="8220" spans="1:11" x14ac:dyDescent="0.2">
      <c r="A8220" s="140"/>
      <c r="B8220" s="325"/>
      <c r="J8220" s="4"/>
      <c r="K8220" s="173"/>
    </row>
    <row r="8221" spans="1:11" x14ac:dyDescent="0.2">
      <c r="A8221" s="140"/>
      <c r="B8221" s="325"/>
      <c r="J8221" s="4"/>
      <c r="K8221" s="173"/>
    </row>
    <row r="8222" spans="1:11" x14ac:dyDescent="0.2">
      <c r="A8222" s="140"/>
      <c r="B8222" s="325"/>
      <c r="J8222" s="4"/>
      <c r="K8222" s="173"/>
    </row>
    <row r="8223" spans="1:11" x14ac:dyDescent="0.2">
      <c r="A8223" s="140"/>
      <c r="B8223" s="325"/>
      <c r="J8223" s="4"/>
      <c r="K8223" s="173"/>
    </row>
    <row r="8224" spans="1:11" x14ac:dyDescent="0.2">
      <c r="A8224" s="140"/>
      <c r="B8224" s="325"/>
      <c r="J8224" s="4"/>
      <c r="K8224" s="173"/>
    </row>
    <row r="8225" spans="1:11" x14ac:dyDescent="0.2">
      <c r="A8225" s="140"/>
      <c r="B8225" s="325"/>
      <c r="J8225" s="4"/>
      <c r="K8225" s="173"/>
    </row>
    <row r="8226" spans="1:11" x14ac:dyDescent="0.2">
      <c r="A8226" s="140"/>
      <c r="B8226" s="325"/>
      <c r="J8226" s="4"/>
      <c r="K8226" s="173"/>
    </row>
    <row r="8227" spans="1:11" x14ac:dyDescent="0.2">
      <c r="A8227" s="140"/>
      <c r="B8227" s="325"/>
      <c r="J8227" s="4"/>
      <c r="K8227" s="173"/>
    </row>
    <row r="8228" spans="1:11" x14ac:dyDescent="0.2">
      <c r="A8228" s="140"/>
      <c r="B8228" s="325"/>
      <c r="J8228" s="4"/>
      <c r="K8228" s="173"/>
    </row>
    <row r="8229" spans="1:11" x14ac:dyDescent="0.2">
      <c r="A8229" s="140"/>
      <c r="B8229" s="325"/>
      <c r="J8229" s="4"/>
      <c r="K8229" s="173"/>
    </row>
    <row r="8230" spans="1:11" x14ac:dyDescent="0.2">
      <c r="A8230" s="140"/>
      <c r="B8230" s="325"/>
      <c r="J8230" s="4"/>
      <c r="K8230" s="173"/>
    </row>
    <row r="8231" spans="1:11" x14ac:dyDescent="0.2">
      <c r="A8231" s="140"/>
      <c r="B8231" s="325"/>
      <c r="J8231" s="4"/>
      <c r="K8231" s="173"/>
    </row>
    <row r="8232" spans="1:11" x14ac:dyDescent="0.2">
      <c r="A8232" s="140"/>
      <c r="B8232" s="325"/>
      <c r="J8232" s="4"/>
      <c r="K8232" s="173"/>
    </row>
    <row r="8233" spans="1:11" x14ac:dyDescent="0.2">
      <c r="A8233" s="140"/>
      <c r="B8233" s="325"/>
      <c r="J8233" s="4"/>
      <c r="K8233" s="173"/>
    </row>
    <row r="8234" spans="1:11" x14ac:dyDescent="0.2">
      <c r="A8234" s="140"/>
      <c r="B8234" s="325"/>
      <c r="J8234" s="4"/>
      <c r="K8234" s="173"/>
    </row>
    <row r="8235" spans="1:11" x14ac:dyDescent="0.2">
      <c r="A8235" s="140"/>
      <c r="B8235" s="325"/>
      <c r="J8235" s="4"/>
      <c r="K8235" s="173"/>
    </row>
    <row r="8236" spans="1:11" x14ac:dyDescent="0.2">
      <c r="A8236" s="140"/>
      <c r="B8236" s="325"/>
      <c r="J8236" s="4"/>
      <c r="K8236" s="173"/>
    </row>
    <row r="8237" spans="1:11" x14ac:dyDescent="0.2">
      <c r="A8237" s="140"/>
      <c r="B8237" s="325"/>
      <c r="J8237" s="4"/>
      <c r="K8237" s="173"/>
    </row>
    <row r="8238" spans="1:11" x14ac:dyDescent="0.2">
      <c r="A8238" s="140"/>
      <c r="B8238" s="325"/>
      <c r="J8238" s="4"/>
      <c r="K8238" s="173"/>
    </row>
    <row r="8239" spans="1:11" x14ac:dyDescent="0.2">
      <c r="A8239" s="140"/>
      <c r="B8239" s="325"/>
      <c r="J8239" s="4"/>
      <c r="K8239" s="173"/>
    </row>
    <row r="8240" spans="1:11" x14ac:dyDescent="0.2">
      <c r="A8240" s="140"/>
      <c r="B8240" s="325"/>
      <c r="J8240" s="4"/>
      <c r="K8240" s="173"/>
    </row>
    <row r="8241" spans="1:11" x14ac:dyDescent="0.2">
      <c r="A8241" s="140"/>
      <c r="B8241" s="325"/>
      <c r="J8241" s="4"/>
      <c r="K8241" s="173"/>
    </row>
    <row r="8242" spans="1:11" x14ac:dyDescent="0.2">
      <c r="A8242" s="140"/>
      <c r="B8242" s="325"/>
      <c r="J8242" s="4"/>
      <c r="K8242" s="173"/>
    </row>
    <row r="8243" spans="1:11" x14ac:dyDescent="0.2">
      <c r="A8243" s="140"/>
      <c r="B8243" s="325"/>
      <c r="J8243" s="4"/>
      <c r="K8243" s="173"/>
    </row>
    <row r="8244" spans="1:11" x14ac:dyDescent="0.2">
      <c r="A8244" s="140"/>
      <c r="B8244" s="325"/>
      <c r="J8244" s="4"/>
      <c r="K8244" s="173"/>
    </row>
    <row r="8245" spans="1:11" x14ac:dyDescent="0.2">
      <c r="A8245" s="140"/>
      <c r="B8245" s="325"/>
      <c r="J8245" s="4"/>
      <c r="K8245" s="173"/>
    </row>
    <row r="8246" spans="1:11" x14ac:dyDescent="0.2">
      <c r="A8246" s="140"/>
      <c r="B8246" s="325"/>
      <c r="J8246" s="4"/>
      <c r="K8246" s="173"/>
    </row>
    <row r="8247" spans="1:11" x14ac:dyDescent="0.2">
      <c r="A8247" s="140"/>
      <c r="B8247" s="325"/>
      <c r="J8247" s="4"/>
      <c r="K8247" s="173"/>
    </row>
    <row r="8248" spans="1:11" x14ac:dyDescent="0.2">
      <c r="A8248" s="140"/>
      <c r="B8248" s="325"/>
      <c r="J8248" s="4"/>
      <c r="K8248" s="173"/>
    </row>
    <row r="8249" spans="1:11" x14ac:dyDescent="0.2">
      <c r="A8249" s="140"/>
      <c r="B8249" s="325"/>
      <c r="J8249" s="4"/>
      <c r="K8249" s="173"/>
    </row>
    <row r="8250" spans="1:11" x14ac:dyDescent="0.2">
      <c r="A8250" s="140"/>
      <c r="B8250" s="325"/>
      <c r="J8250" s="4"/>
      <c r="K8250" s="173"/>
    </row>
    <row r="8251" spans="1:11" x14ac:dyDescent="0.2">
      <c r="A8251" s="140"/>
      <c r="B8251" s="325"/>
      <c r="J8251" s="4"/>
      <c r="K8251" s="173"/>
    </row>
    <row r="8252" spans="1:11" x14ac:dyDescent="0.2">
      <c r="A8252" s="140"/>
      <c r="B8252" s="325"/>
      <c r="J8252" s="4"/>
      <c r="K8252" s="173"/>
    </row>
    <row r="8253" spans="1:11" x14ac:dyDescent="0.2">
      <c r="A8253" s="140"/>
      <c r="B8253" s="325"/>
      <c r="J8253" s="4"/>
      <c r="K8253" s="173"/>
    </row>
    <row r="8254" spans="1:11" x14ac:dyDescent="0.2">
      <c r="A8254" s="140"/>
      <c r="B8254" s="325"/>
      <c r="J8254" s="4"/>
      <c r="K8254" s="173"/>
    </row>
    <row r="8255" spans="1:11" x14ac:dyDescent="0.2">
      <c r="A8255" s="140"/>
      <c r="B8255" s="325"/>
      <c r="J8255" s="4"/>
      <c r="K8255" s="173"/>
    </row>
    <row r="8256" spans="1:11" x14ac:dyDescent="0.2">
      <c r="A8256" s="140"/>
      <c r="B8256" s="325"/>
      <c r="J8256" s="4"/>
      <c r="K8256" s="173"/>
    </row>
    <row r="8257" spans="1:11" x14ac:dyDescent="0.2">
      <c r="A8257" s="140"/>
      <c r="B8257" s="325"/>
      <c r="J8257" s="4"/>
      <c r="K8257" s="173"/>
    </row>
    <row r="8258" spans="1:11" x14ac:dyDescent="0.2">
      <c r="A8258" s="140"/>
      <c r="B8258" s="325"/>
      <c r="J8258" s="4"/>
      <c r="K8258" s="173"/>
    </row>
    <row r="8259" spans="1:11" x14ac:dyDescent="0.2">
      <c r="A8259" s="140"/>
      <c r="B8259" s="325"/>
      <c r="J8259" s="4"/>
      <c r="K8259" s="173"/>
    </row>
    <row r="8260" spans="1:11" x14ac:dyDescent="0.2">
      <c r="A8260" s="140"/>
      <c r="B8260" s="325"/>
      <c r="J8260" s="4"/>
      <c r="K8260" s="173"/>
    </row>
    <row r="8261" spans="1:11" x14ac:dyDescent="0.2">
      <c r="A8261" s="140"/>
      <c r="B8261" s="325"/>
      <c r="J8261" s="4"/>
      <c r="K8261" s="173"/>
    </row>
    <row r="8262" spans="1:11" x14ac:dyDescent="0.2">
      <c r="A8262" s="140"/>
      <c r="B8262" s="325"/>
      <c r="J8262" s="4"/>
      <c r="K8262" s="173"/>
    </row>
    <row r="8263" spans="1:11" x14ac:dyDescent="0.2">
      <c r="A8263" s="140"/>
      <c r="B8263" s="325"/>
      <c r="J8263" s="4"/>
      <c r="K8263" s="173"/>
    </row>
    <row r="8264" spans="1:11" x14ac:dyDescent="0.2">
      <c r="A8264" s="140"/>
      <c r="B8264" s="325"/>
      <c r="J8264" s="4"/>
      <c r="K8264" s="173"/>
    </row>
    <row r="8265" spans="1:11" x14ac:dyDescent="0.2">
      <c r="A8265" s="140"/>
      <c r="B8265" s="325"/>
      <c r="J8265" s="4"/>
      <c r="K8265" s="173"/>
    </row>
    <row r="8266" spans="1:11" x14ac:dyDescent="0.2">
      <c r="A8266" s="140"/>
      <c r="B8266" s="325"/>
      <c r="J8266" s="4"/>
      <c r="K8266" s="173"/>
    </row>
    <row r="8267" spans="1:11" x14ac:dyDescent="0.2">
      <c r="A8267" s="140"/>
      <c r="B8267" s="325"/>
      <c r="J8267" s="4"/>
      <c r="K8267" s="173"/>
    </row>
    <row r="8268" spans="1:11" x14ac:dyDescent="0.2">
      <c r="A8268" s="140"/>
      <c r="B8268" s="325"/>
      <c r="J8268" s="4"/>
      <c r="K8268" s="173"/>
    </row>
    <row r="8269" spans="1:11" x14ac:dyDescent="0.2">
      <c r="A8269" s="140"/>
      <c r="B8269" s="325"/>
      <c r="J8269" s="4"/>
      <c r="K8269" s="173"/>
    </row>
    <row r="8270" spans="1:11" x14ac:dyDescent="0.2">
      <c r="A8270" s="140"/>
      <c r="B8270" s="325"/>
      <c r="J8270" s="4"/>
      <c r="K8270" s="173"/>
    </row>
    <row r="8271" spans="1:11" x14ac:dyDescent="0.2">
      <c r="A8271" s="140"/>
      <c r="B8271" s="325"/>
      <c r="J8271" s="4"/>
      <c r="K8271" s="173"/>
    </row>
    <row r="8272" spans="1:11" x14ac:dyDescent="0.2">
      <c r="A8272" s="140"/>
      <c r="B8272" s="325"/>
      <c r="J8272" s="4"/>
      <c r="K8272" s="173"/>
    </row>
    <row r="8273" spans="1:11" x14ac:dyDescent="0.2">
      <c r="A8273" s="140"/>
      <c r="B8273" s="325"/>
      <c r="J8273" s="4"/>
      <c r="K8273" s="173"/>
    </row>
    <row r="8274" spans="1:11" x14ac:dyDescent="0.2">
      <c r="A8274" s="140"/>
      <c r="B8274" s="325"/>
      <c r="J8274" s="4"/>
      <c r="K8274" s="173"/>
    </row>
    <row r="8275" spans="1:11" x14ac:dyDescent="0.2">
      <c r="A8275" s="140"/>
      <c r="B8275" s="325"/>
      <c r="J8275" s="4"/>
      <c r="K8275" s="173"/>
    </row>
    <row r="8276" spans="1:11" x14ac:dyDescent="0.2">
      <c r="A8276" s="140"/>
      <c r="B8276" s="325"/>
      <c r="J8276" s="4"/>
      <c r="K8276" s="173"/>
    </row>
    <row r="8277" spans="1:11" x14ac:dyDescent="0.2">
      <c r="A8277" s="140"/>
      <c r="B8277" s="325"/>
      <c r="J8277" s="4"/>
      <c r="K8277" s="173"/>
    </row>
    <row r="8278" spans="1:11" x14ac:dyDescent="0.2">
      <c r="A8278" s="140"/>
      <c r="B8278" s="325"/>
      <c r="J8278" s="4"/>
      <c r="K8278" s="173"/>
    </row>
    <row r="8279" spans="1:11" x14ac:dyDescent="0.2">
      <c r="A8279" s="140"/>
      <c r="B8279" s="325"/>
      <c r="J8279" s="4"/>
      <c r="K8279" s="173"/>
    </row>
    <row r="8280" spans="1:11" x14ac:dyDescent="0.2">
      <c r="A8280" s="140"/>
      <c r="B8280" s="325"/>
      <c r="J8280" s="4"/>
      <c r="K8280" s="173"/>
    </row>
    <row r="8281" spans="1:11" x14ac:dyDescent="0.2">
      <c r="A8281" s="140"/>
      <c r="B8281" s="325"/>
      <c r="J8281" s="4"/>
      <c r="K8281" s="173"/>
    </row>
    <row r="8282" spans="1:11" x14ac:dyDescent="0.2">
      <c r="A8282" s="140"/>
      <c r="B8282" s="325"/>
      <c r="J8282" s="4"/>
      <c r="K8282" s="173"/>
    </row>
    <row r="8283" spans="1:11" x14ac:dyDescent="0.2">
      <c r="A8283" s="140"/>
      <c r="B8283" s="325"/>
      <c r="J8283" s="4"/>
      <c r="K8283" s="173"/>
    </row>
    <row r="8284" spans="1:11" x14ac:dyDescent="0.2">
      <c r="A8284" s="140"/>
      <c r="B8284" s="325"/>
      <c r="J8284" s="4"/>
      <c r="K8284" s="173"/>
    </row>
    <row r="8285" spans="1:11" x14ac:dyDescent="0.2">
      <c r="A8285" s="140"/>
      <c r="B8285" s="325"/>
      <c r="J8285" s="4"/>
      <c r="K8285" s="173"/>
    </row>
    <row r="8286" spans="1:11" x14ac:dyDescent="0.2">
      <c r="A8286" s="140"/>
      <c r="B8286" s="325"/>
      <c r="J8286" s="4"/>
      <c r="K8286" s="173"/>
    </row>
    <row r="8287" spans="1:11" x14ac:dyDescent="0.2">
      <c r="A8287" s="140"/>
      <c r="B8287" s="325"/>
      <c r="J8287" s="4"/>
      <c r="K8287" s="173"/>
    </row>
    <row r="8288" spans="1:11" x14ac:dyDescent="0.2">
      <c r="A8288" s="140"/>
      <c r="B8288" s="325"/>
      <c r="J8288" s="4"/>
      <c r="K8288" s="173"/>
    </row>
    <row r="8289" spans="1:11" x14ac:dyDescent="0.2">
      <c r="A8289" s="140"/>
      <c r="B8289" s="325"/>
      <c r="J8289" s="4"/>
      <c r="K8289" s="173"/>
    </row>
    <row r="8290" spans="1:11" x14ac:dyDescent="0.2">
      <c r="A8290" s="140"/>
      <c r="B8290" s="325"/>
      <c r="J8290" s="4"/>
      <c r="K8290" s="173"/>
    </row>
    <row r="8291" spans="1:11" x14ac:dyDescent="0.2">
      <c r="A8291" s="140"/>
      <c r="B8291" s="325"/>
      <c r="J8291" s="4"/>
      <c r="K8291" s="173"/>
    </row>
    <row r="8292" spans="1:11" x14ac:dyDescent="0.2">
      <c r="A8292" s="140"/>
      <c r="B8292" s="325"/>
      <c r="J8292" s="4"/>
      <c r="K8292" s="173"/>
    </row>
    <row r="8293" spans="1:11" x14ac:dyDescent="0.2">
      <c r="A8293" s="140"/>
      <c r="B8293" s="325"/>
      <c r="J8293" s="4"/>
      <c r="K8293" s="173"/>
    </row>
    <row r="8294" spans="1:11" x14ac:dyDescent="0.2">
      <c r="A8294" s="140"/>
      <c r="B8294" s="325"/>
      <c r="J8294" s="4"/>
      <c r="K8294" s="173"/>
    </row>
    <row r="8295" spans="1:11" x14ac:dyDescent="0.2">
      <c r="A8295" s="140"/>
      <c r="B8295" s="325"/>
      <c r="J8295" s="4"/>
      <c r="K8295" s="173"/>
    </row>
    <row r="8296" spans="1:11" x14ac:dyDescent="0.2">
      <c r="A8296" s="140"/>
      <c r="B8296" s="325"/>
      <c r="J8296" s="4"/>
      <c r="K8296" s="173"/>
    </row>
    <row r="8297" spans="1:11" x14ac:dyDescent="0.2">
      <c r="A8297" s="140"/>
      <c r="B8297" s="325"/>
      <c r="J8297" s="4"/>
      <c r="K8297" s="173"/>
    </row>
    <row r="8298" spans="1:11" x14ac:dyDescent="0.2">
      <c r="A8298" s="140"/>
      <c r="B8298" s="325"/>
      <c r="J8298" s="4"/>
      <c r="K8298" s="173"/>
    </row>
    <row r="8299" spans="1:11" x14ac:dyDescent="0.2">
      <c r="A8299" s="140"/>
      <c r="B8299" s="325"/>
      <c r="J8299" s="4"/>
      <c r="K8299" s="173"/>
    </row>
    <row r="8300" spans="1:11" x14ac:dyDescent="0.2">
      <c r="A8300" s="140"/>
      <c r="B8300" s="325"/>
      <c r="J8300" s="4"/>
      <c r="K8300" s="173"/>
    </row>
    <row r="8301" spans="1:11" x14ac:dyDescent="0.2">
      <c r="A8301" s="140"/>
      <c r="B8301" s="325"/>
      <c r="J8301" s="4"/>
      <c r="K8301" s="173"/>
    </row>
    <row r="8302" spans="1:11" x14ac:dyDescent="0.2">
      <c r="A8302" s="140"/>
      <c r="B8302" s="325"/>
      <c r="J8302" s="4"/>
      <c r="K8302" s="173"/>
    </row>
    <row r="8303" spans="1:11" x14ac:dyDescent="0.2">
      <c r="A8303" s="140"/>
      <c r="B8303" s="325"/>
      <c r="J8303" s="4"/>
      <c r="K8303" s="173"/>
    </row>
    <row r="8304" spans="1:11" x14ac:dyDescent="0.2">
      <c r="A8304" s="140"/>
      <c r="B8304" s="325"/>
      <c r="J8304" s="4"/>
      <c r="K8304" s="173"/>
    </row>
    <row r="8305" spans="1:11" x14ac:dyDescent="0.2">
      <c r="A8305" s="140"/>
      <c r="B8305" s="325"/>
      <c r="J8305" s="4"/>
      <c r="K8305" s="173"/>
    </row>
    <row r="8306" spans="1:11" x14ac:dyDescent="0.2">
      <c r="A8306" s="140"/>
      <c r="B8306" s="325"/>
      <c r="J8306" s="4"/>
      <c r="K8306" s="173"/>
    </row>
    <row r="8307" spans="1:11" x14ac:dyDescent="0.2">
      <c r="A8307" s="140"/>
      <c r="B8307" s="325"/>
      <c r="J8307" s="4"/>
      <c r="K8307" s="173"/>
    </row>
    <row r="8308" spans="1:11" x14ac:dyDescent="0.2">
      <c r="A8308" s="140"/>
      <c r="B8308" s="325"/>
      <c r="J8308" s="4"/>
      <c r="K8308" s="173"/>
    </row>
    <row r="8309" spans="1:11" x14ac:dyDescent="0.2">
      <c r="A8309" s="140"/>
      <c r="B8309" s="325"/>
      <c r="J8309" s="4"/>
      <c r="K8309" s="173"/>
    </row>
    <row r="8310" spans="1:11" x14ac:dyDescent="0.2">
      <c r="A8310" s="140"/>
      <c r="B8310" s="325"/>
      <c r="J8310" s="4"/>
      <c r="K8310" s="173"/>
    </row>
    <row r="8311" spans="1:11" x14ac:dyDescent="0.2">
      <c r="A8311" s="140"/>
      <c r="B8311" s="325"/>
      <c r="J8311" s="4"/>
      <c r="K8311" s="173"/>
    </row>
    <row r="8312" spans="1:11" x14ac:dyDescent="0.2">
      <c r="A8312" s="140"/>
      <c r="B8312" s="325"/>
      <c r="J8312" s="4"/>
      <c r="K8312" s="173"/>
    </row>
    <row r="8313" spans="1:11" x14ac:dyDescent="0.2">
      <c r="A8313" s="140"/>
      <c r="B8313" s="325"/>
      <c r="J8313" s="4"/>
      <c r="K8313" s="173"/>
    </row>
    <row r="8314" spans="1:11" x14ac:dyDescent="0.2">
      <c r="A8314" s="140"/>
      <c r="B8314" s="325"/>
      <c r="J8314" s="4"/>
      <c r="K8314" s="173"/>
    </row>
    <row r="8315" spans="1:11" x14ac:dyDescent="0.2">
      <c r="A8315" s="140"/>
      <c r="B8315" s="325"/>
      <c r="J8315" s="4"/>
      <c r="K8315" s="173"/>
    </row>
    <row r="8316" spans="1:11" x14ac:dyDescent="0.2">
      <c r="A8316" s="140"/>
      <c r="B8316" s="325"/>
      <c r="J8316" s="4"/>
      <c r="K8316" s="173"/>
    </row>
    <row r="8317" spans="1:11" x14ac:dyDescent="0.2">
      <c r="A8317" s="140"/>
      <c r="B8317" s="325"/>
      <c r="J8317" s="4"/>
      <c r="K8317" s="173"/>
    </row>
    <row r="8318" spans="1:11" x14ac:dyDescent="0.2">
      <c r="A8318" s="140"/>
      <c r="B8318" s="325"/>
      <c r="J8318" s="4"/>
      <c r="K8318" s="173"/>
    </row>
    <row r="8319" spans="1:11" x14ac:dyDescent="0.2">
      <c r="A8319" s="140"/>
      <c r="B8319" s="325"/>
      <c r="J8319" s="4"/>
      <c r="K8319" s="173"/>
    </row>
    <row r="8320" spans="1:11" x14ac:dyDescent="0.2">
      <c r="A8320" s="140"/>
      <c r="B8320" s="325"/>
      <c r="J8320" s="4"/>
      <c r="K8320" s="173"/>
    </row>
    <row r="8321" spans="1:11" x14ac:dyDescent="0.2">
      <c r="A8321" s="140"/>
      <c r="B8321" s="325"/>
      <c r="J8321" s="4"/>
      <c r="K8321" s="173"/>
    </row>
    <row r="8322" spans="1:11" x14ac:dyDescent="0.2">
      <c r="A8322" s="140"/>
      <c r="B8322" s="325"/>
      <c r="J8322" s="4"/>
      <c r="K8322" s="173"/>
    </row>
    <row r="8323" spans="1:11" x14ac:dyDescent="0.2">
      <c r="A8323" s="140"/>
      <c r="B8323" s="325"/>
      <c r="J8323" s="4"/>
      <c r="K8323" s="173"/>
    </row>
    <row r="8324" spans="1:11" x14ac:dyDescent="0.2">
      <c r="A8324" s="140"/>
      <c r="B8324" s="325"/>
      <c r="J8324" s="4"/>
      <c r="K8324" s="173"/>
    </row>
    <row r="8325" spans="1:11" x14ac:dyDescent="0.2">
      <c r="A8325" s="140"/>
      <c r="B8325" s="325"/>
      <c r="J8325" s="4"/>
      <c r="K8325" s="173"/>
    </row>
    <row r="8326" spans="1:11" x14ac:dyDescent="0.2">
      <c r="A8326" s="140"/>
      <c r="B8326" s="325"/>
      <c r="J8326" s="4"/>
      <c r="K8326" s="173"/>
    </row>
    <row r="8327" spans="1:11" x14ac:dyDescent="0.2">
      <c r="A8327" s="140"/>
      <c r="B8327" s="325"/>
      <c r="J8327" s="4"/>
      <c r="K8327" s="173"/>
    </row>
    <row r="8328" spans="1:11" x14ac:dyDescent="0.2">
      <c r="A8328" s="140"/>
      <c r="B8328" s="325"/>
      <c r="J8328" s="4"/>
      <c r="K8328" s="173"/>
    </row>
    <row r="8329" spans="1:11" x14ac:dyDescent="0.2">
      <c r="A8329" s="140"/>
      <c r="B8329" s="325"/>
      <c r="J8329" s="4"/>
      <c r="K8329" s="173"/>
    </row>
    <row r="8330" spans="1:11" x14ac:dyDescent="0.2">
      <c r="A8330" s="140"/>
      <c r="B8330" s="325"/>
      <c r="J8330" s="4"/>
      <c r="K8330" s="173"/>
    </row>
    <row r="8331" spans="1:11" x14ac:dyDescent="0.2">
      <c r="A8331" s="140"/>
      <c r="B8331" s="325"/>
      <c r="J8331" s="4"/>
      <c r="K8331" s="173"/>
    </row>
    <row r="8332" spans="1:11" x14ac:dyDescent="0.2">
      <c r="A8332" s="140"/>
      <c r="B8332" s="325"/>
      <c r="J8332" s="4"/>
      <c r="K8332" s="173"/>
    </row>
    <row r="8333" spans="1:11" x14ac:dyDescent="0.2">
      <c r="A8333" s="140"/>
      <c r="B8333" s="325"/>
      <c r="J8333" s="4"/>
      <c r="K8333" s="173"/>
    </row>
    <row r="8334" spans="1:11" x14ac:dyDescent="0.2">
      <c r="A8334" s="140"/>
      <c r="B8334" s="325"/>
      <c r="J8334" s="4"/>
      <c r="K8334" s="173"/>
    </row>
    <row r="8335" spans="1:11" x14ac:dyDescent="0.2">
      <c r="A8335" s="140"/>
      <c r="B8335" s="325"/>
      <c r="J8335" s="4"/>
      <c r="K8335" s="173"/>
    </row>
    <row r="8336" spans="1:11" x14ac:dyDescent="0.2">
      <c r="A8336" s="140"/>
      <c r="B8336" s="325"/>
      <c r="J8336" s="4"/>
      <c r="K8336" s="173"/>
    </row>
    <row r="8337" spans="1:11" x14ac:dyDescent="0.2">
      <c r="A8337" s="140"/>
      <c r="B8337" s="325"/>
      <c r="J8337" s="4"/>
      <c r="K8337" s="173"/>
    </row>
    <row r="8338" spans="1:11" x14ac:dyDescent="0.2">
      <c r="A8338" s="140"/>
      <c r="B8338" s="325"/>
      <c r="J8338" s="4"/>
      <c r="K8338" s="173"/>
    </row>
    <row r="8339" spans="1:11" x14ac:dyDescent="0.2">
      <c r="A8339" s="140"/>
      <c r="B8339" s="325"/>
      <c r="J8339" s="4"/>
      <c r="K8339" s="173"/>
    </row>
    <row r="8340" spans="1:11" x14ac:dyDescent="0.2">
      <c r="A8340" s="140"/>
      <c r="B8340" s="325"/>
      <c r="J8340" s="4"/>
      <c r="K8340" s="173"/>
    </row>
    <row r="8341" spans="1:11" x14ac:dyDescent="0.2">
      <c r="A8341" s="140"/>
      <c r="B8341" s="325"/>
      <c r="J8341" s="4"/>
      <c r="K8341" s="173"/>
    </row>
    <row r="8342" spans="1:11" x14ac:dyDescent="0.2">
      <c r="A8342" s="140"/>
      <c r="B8342" s="325"/>
      <c r="J8342" s="4"/>
      <c r="K8342" s="173"/>
    </row>
    <row r="8343" spans="1:11" x14ac:dyDescent="0.2">
      <c r="A8343" s="140"/>
      <c r="B8343" s="325"/>
      <c r="J8343" s="4"/>
      <c r="K8343" s="173"/>
    </row>
    <row r="8344" spans="1:11" x14ac:dyDescent="0.2">
      <c r="A8344" s="140"/>
      <c r="B8344" s="325"/>
      <c r="J8344" s="4"/>
      <c r="K8344" s="173"/>
    </row>
    <row r="8345" spans="1:11" x14ac:dyDescent="0.2">
      <c r="A8345" s="140"/>
      <c r="B8345" s="325"/>
      <c r="J8345" s="4"/>
      <c r="K8345" s="173"/>
    </row>
    <row r="8346" spans="1:11" x14ac:dyDescent="0.2">
      <c r="A8346" s="140"/>
      <c r="B8346" s="325"/>
      <c r="J8346" s="4"/>
      <c r="K8346" s="173"/>
    </row>
    <row r="8347" spans="1:11" x14ac:dyDescent="0.2">
      <c r="A8347" s="140"/>
      <c r="B8347" s="325"/>
      <c r="J8347" s="4"/>
      <c r="K8347" s="173"/>
    </row>
    <row r="8348" spans="1:11" x14ac:dyDescent="0.2">
      <c r="A8348" s="140"/>
      <c r="B8348" s="325"/>
      <c r="J8348" s="4"/>
      <c r="K8348" s="173"/>
    </row>
    <row r="8349" spans="1:11" x14ac:dyDescent="0.2">
      <c r="A8349" s="140"/>
      <c r="B8349" s="325"/>
      <c r="J8349" s="4"/>
      <c r="K8349" s="173"/>
    </row>
    <row r="8350" spans="1:11" x14ac:dyDescent="0.2">
      <c r="A8350" s="140"/>
      <c r="B8350" s="325"/>
      <c r="J8350" s="4"/>
      <c r="K8350" s="173"/>
    </row>
    <row r="8351" spans="1:11" x14ac:dyDescent="0.2">
      <c r="A8351" s="140"/>
      <c r="B8351" s="325"/>
      <c r="J8351" s="4"/>
      <c r="K8351" s="173"/>
    </row>
    <row r="8352" spans="1:11" x14ac:dyDescent="0.2">
      <c r="A8352" s="140"/>
      <c r="B8352" s="325"/>
      <c r="J8352" s="4"/>
      <c r="K8352" s="173"/>
    </row>
    <row r="8353" spans="1:11" x14ac:dyDescent="0.2">
      <c r="A8353" s="140"/>
      <c r="B8353" s="325"/>
      <c r="J8353" s="4"/>
      <c r="K8353" s="173"/>
    </row>
    <row r="8354" spans="1:11" x14ac:dyDescent="0.2">
      <c r="A8354" s="140"/>
      <c r="B8354" s="325"/>
      <c r="J8354" s="4"/>
      <c r="K8354" s="173"/>
    </row>
    <row r="8355" spans="1:11" x14ac:dyDescent="0.2">
      <c r="A8355" s="140"/>
      <c r="B8355" s="325"/>
      <c r="J8355" s="4"/>
      <c r="K8355" s="173"/>
    </row>
    <row r="8356" spans="1:11" x14ac:dyDescent="0.2">
      <c r="A8356" s="140"/>
      <c r="B8356" s="325"/>
      <c r="J8356" s="4"/>
      <c r="K8356" s="173"/>
    </row>
    <row r="8357" spans="1:11" x14ac:dyDescent="0.2">
      <c r="A8357" s="140"/>
      <c r="B8357" s="325"/>
      <c r="J8357" s="4"/>
      <c r="K8357" s="173"/>
    </row>
    <row r="8358" spans="1:11" x14ac:dyDescent="0.2">
      <c r="A8358" s="140"/>
      <c r="B8358" s="325"/>
      <c r="J8358" s="4"/>
      <c r="K8358" s="173"/>
    </row>
    <row r="8359" spans="1:11" x14ac:dyDescent="0.2">
      <c r="A8359" s="140"/>
      <c r="B8359" s="325"/>
      <c r="J8359" s="4"/>
      <c r="K8359" s="173"/>
    </row>
    <row r="8360" spans="1:11" x14ac:dyDescent="0.2">
      <c r="A8360" s="140"/>
      <c r="B8360" s="325"/>
      <c r="J8360" s="4"/>
      <c r="K8360" s="173"/>
    </row>
    <row r="8361" spans="1:11" x14ac:dyDescent="0.2">
      <c r="A8361" s="140"/>
      <c r="B8361" s="325"/>
      <c r="J8361" s="4"/>
      <c r="K8361" s="173"/>
    </row>
    <row r="8362" spans="1:11" x14ac:dyDescent="0.2">
      <c r="A8362" s="140"/>
      <c r="B8362" s="325"/>
      <c r="J8362" s="4"/>
      <c r="K8362" s="173"/>
    </row>
    <row r="8363" spans="1:11" x14ac:dyDescent="0.2">
      <c r="A8363" s="140"/>
      <c r="B8363" s="325"/>
      <c r="J8363" s="4"/>
      <c r="K8363" s="173"/>
    </row>
    <row r="8364" spans="1:11" x14ac:dyDescent="0.2">
      <c r="A8364" s="140"/>
      <c r="B8364" s="325"/>
      <c r="J8364" s="4"/>
      <c r="K8364" s="173"/>
    </row>
    <row r="8365" spans="1:11" x14ac:dyDescent="0.2">
      <c r="A8365" s="140"/>
      <c r="B8365" s="325"/>
      <c r="J8365" s="4"/>
      <c r="K8365" s="173"/>
    </row>
    <row r="8366" spans="1:11" x14ac:dyDescent="0.2">
      <c r="A8366" s="140"/>
      <c r="B8366" s="325"/>
      <c r="J8366" s="4"/>
      <c r="K8366" s="173"/>
    </row>
    <row r="8367" spans="1:11" x14ac:dyDescent="0.2">
      <c r="A8367" s="140"/>
      <c r="B8367" s="325"/>
      <c r="J8367" s="4"/>
      <c r="K8367" s="173"/>
    </row>
    <row r="8368" spans="1:11" x14ac:dyDescent="0.2">
      <c r="A8368" s="140"/>
      <c r="B8368" s="325"/>
      <c r="J8368" s="4"/>
      <c r="K8368" s="173"/>
    </row>
    <row r="8369" spans="1:11" x14ac:dyDescent="0.2">
      <c r="A8369" s="140"/>
      <c r="B8369" s="325"/>
      <c r="J8369" s="4"/>
      <c r="K8369" s="173"/>
    </row>
    <row r="8370" spans="1:11" x14ac:dyDescent="0.2">
      <c r="A8370" s="140"/>
      <c r="B8370" s="325"/>
      <c r="J8370" s="4"/>
      <c r="K8370" s="173"/>
    </row>
    <row r="8371" spans="1:11" x14ac:dyDescent="0.2">
      <c r="A8371" s="140"/>
      <c r="B8371" s="325"/>
      <c r="J8371" s="4"/>
      <c r="K8371" s="173"/>
    </row>
    <row r="8372" spans="1:11" x14ac:dyDescent="0.2">
      <c r="A8372" s="140"/>
      <c r="B8372" s="325"/>
      <c r="J8372" s="4"/>
      <c r="K8372" s="173"/>
    </row>
    <row r="8373" spans="1:11" x14ac:dyDescent="0.2">
      <c r="A8373" s="140"/>
      <c r="B8373" s="325"/>
      <c r="J8373" s="4"/>
      <c r="K8373" s="173"/>
    </row>
    <row r="8374" spans="1:11" x14ac:dyDescent="0.2">
      <c r="A8374" s="140"/>
      <c r="B8374" s="325"/>
      <c r="J8374" s="4"/>
      <c r="K8374" s="173"/>
    </row>
    <row r="8375" spans="1:11" x14ac:dyDescent="0.2">
      <c r="A8375" s="140"/>
      <c r="B8375" s="325"/>
      <c r="J8375" s="4"/>
      <c r="K8375" s="173"/>
    </row>
    <row r="8376" spans="1:11" x14ac:dyDescent="0.2">
      <c r="A8376" s="140"/>
      <c r="B8376" s="325"/>
      <c r="J8376" s="4"/>
      <c r="K8376" s="173"/>
    </row>
    <row r="8377" spans="1:11" x14ac:dyDescent="0.2">
      <c r="A8377" s="140"/>
      <c r="B8377" s="325"/>
      <c r="J8377" s="4"/>
      <c r="K8377" s="173"/>
    </row>
    <row r="8378" spans="1:11" x14ac:dyDescent="0.2">
      <c r="A8378" s="140"/>
      <c r="B8378" s="325"/>
      <c r="J8378" s="4"/>
      <c r="K8378" s="173"/>
    </row>
    <row r="8379" spans="1:11" x14ac:dyDescent="0.2">
      <c r="A8379" s="140"/>
      <c r="B8379" s="325"/>
      <c r="J8379" s="4"/>
      <c r="K8379" s="173"/>
    </row>
    <row r="8380" spans="1:11" x14ac:dyDescent="0.2">
      <c r="A8380" s="140"/>
      <c r="B8380" s="325"/>
      <c r="J8380" s="4"/>
      <c r="K8380" s="173"/>
    </row>
    <row r="8381" spans="1:11" x14ac:dyDescent="0.2">
      <c r="A8381" s="140"/>
      <c r="B8381" s="325"/>
      <c r="J8381" s="4"/>
      <c r="K8381" s="173"/>
    </row>
    <row r="8382" spans="1:11" x14ac:dyDescent="0.2">
      <c r="A8382" s="140"/>
      <c r="B8382" s="325"/>
      <c r="J8382" s="4"/>
      <c r="K8382" s="173"/>
    </row>
    <row r="8383" spans="1:11" x14ac:dyDescent="0.2">
      <c r="A8383" s="140"/>
      <c r="B8383" s="325"/>
      <c r="J8383" s="4"/>
      <c r="K8383" s="173"/>
    </row>
    <row r="8384" spans="1:11" x14ac:dyDescent="0.2">
      <c r="A8384" s="140"/>
      <c r="B8384" s="325"/>
      <c r="J8384" s="4"/>
      <c r="K8384" s="173"/>
    </row>
    <row r="8385" spans="1:11" x14ac:dyDescent="0.2">
      <c r="A8385" s="140"/>
      <c r="B8385" s="325"/>
      <c r="J8385" s="4"/>
      <c r="K8385" s="173"/>
    </row>
    <row r="8386" spans="1:11" x14ac:dyDescent="0.2">
      <c r="A8386" s="140"/>
      <c r="B8386" s="325"/>
      <c r="J8386" s="4"/>
      <c r="K8386" s="173"/>
    </row>
    <row r="8387" spans="1:11" x14ac:dyDescent="0.2">
      <c r="A8387" s="140"/>
      <c r="B8387" s="325"/>
      <c r="J8387" s="4"/>
      <c r="K8387" s="173"/>
    </row>
    <row r="8388" spans="1:11" x14ac:dyDescent="0.2">
      <c r="A8388" s="140"/>
      <c r="B8388" s="325"/>
      <c r="J8388" s="4"/>
      <c r="K8388" s="173"/>
    </row>
    <row r="8389" spans="1:11" x14ac:dyDescent="0.2">
      <c r="A8389" s="140"/>
      <c r="B8389" s="325"/>
      <c r="J8389" s="4"/>
      <c r="K8389" s="173"/>
    </row>
    <row r="8390" spans="1:11" x14ac:dyDescent="0.2">
      <c r="A8390" s="140"/>
      <c r="B8390" s="325"/>
      <c r="J8390" s="4"/>
      <c r="K8390" s="173"/>
    </row>
    <row r="8391" spans="1:11" x14ac:dyDescent="0.2">
      <c r="A8391" s="140"/>
      <c r="B8391" s="325"/>
      <c r="J8391" s="4"/>
      <c r="K8391" s="173"/>
    </row>
    <row r="8392" spans="1:11" x14ac:dyDescent="0.2">
      <c r="A8392" s="140"/>
      <c r="B8392" s="325"/>
      <c r="J8392" s="4"/>
      <c r="K8392" s="173"/>
    </row>
    <row r="8393" spans="1:11" x14ac:dyDescent="0.2">
      <c r="A8393" s="140"/>
      <c r="B8393" s="325"/>
      <c r="J8393" s="4"/>
      <c r="K8393" s="173"/>
    </row>
    <row r="8394" spans="1:11" x14ac:dyDescent="0.2">
      <c r="A8394" s="140"/>
      <c r="B8394" s="325"/>
      <c r="J8394" s="4"/>
      <c r="K8394" s="173"/>
    </row>
    <row r="8395" spans="1:11" x14ac:dyDescent="0.2">
      <c r="A8395" s="140"/>
      <c r="B8395" s="325"/>
      <c r="J8395" s="4"/>
      <c r="K8395" s="173"/>
    </row>
    <row r="8396" spans="1:11" x14ac:dyDescent="0.2">
      <c r="A8396" s="140"/>
      <c r="B8396" s="325"/>
      <c r="J8396" s="4"/>
      <c r="K8396" s="173"/>
    </row>
    <row r="8397" spans="1:11" x14ac:dyDescent="0.2">
      <c r="A8397" s="140"/>
      <c r="B8397" s="325"/>
      <c r="J8397" s="4"/>
      <c r="K8397" s="173"/>
    </row>
    <row r="8398" spans="1:11" x14ac:dyDescent="0.2">
      <c r="A8398" s="140"/>
      <c r="B8398" s="325"/>
      <c r="J8398" s="4"/>
      <c r="K8398" s="173"/>
    </row>
    <row r="8399" spans="1:11" x14ac:dyDescent="0.2">
      <c r="A8399" s="140"/>
      <c r="B8399" s="325"/>
      <c r="J8399" s="4"/>
      <c r="K8399" s="173"/>
    </row>
    <row r="8400" spans="1:11" x14ac:dyDescent="0.2">
      <c r="A8400" s="140"/>
      <c r="B8400" s="325"/>
      <c r="J8400" s="4"/>
      <c r="K8400" s="173"/>
    </row>
    <row r="8401" spans="1:11" x14ac:dyDescent="0.2">
      <c r="A8401" s="140"/>
      <c r="B8401" s="325"/>
      <c r="J8401" s="4"/>
      <c r="K8401" s="173"/>
    </row>
    <row r="8402" spans="1:11" x14ac:dyDescent="0.2">
      <c r="A8402" s="140"/>
      <c r="B8402" s="325"/>
      <c r="J8402" s="4"/>
      <c r="K8402" s="173"/>
    </row>
    <row r="8403" spans="1:11" x14ac:dyDescent="0.2">
      <c r="A8403" s="140"/>
      <c r="B8403" s="325"/>
      <c r="J8403" s="4"/>
      <c r="K8403" s="173"/>
    </row>
    <row r="8404" spans="1:11" x14ac:dyDescent="0.2">
      <c r="A8404" s="140"/>
      <c r="B8404" s="325"/>
      <c r="J8404" s="4"/>
      <c r="K8404" s="173"/>
    </row>
    <row r="8405" spans="1:11" x14ac:dyDescent="0.2">
      <c r="A8405" s="140"/>
      <c r="B8405" s="325"/>
      <c r="J8405" s="4"/>
      <c r="K8405" s="173"/>
    </row>
    <row r="8406" spans="1:11" x14ac:dyDescent="0.2">
      <c r="A8406" s="140"/>
      <c r="B8406" s="325"/>
      <c r="J8406" s="4"/>
      <c r="K8406" s="173"/>
    </row>
    <row r="8407" spans="1:11" x14ac:dyDescent="0.2">
      <c r="A8407" s="140"/>
      <c r="B8407" s="325"/>
      <c r="J8407" s="4"/>
      <c r="K8407" s="173"/>
    </row>
    <row r="8408" spans="1:11" x14ac:dyDescent="0.2">
      <c r="A8408" s="140"/>
      <c r="B8408" s="325"/>
      <c r="J8408" s="4"/>
      <c r="K8408" s="173"/>
    </row>
    <row r="8409" spans="1:11" x14ac:dyDescent="0.2">
      <c r="A8409" s="140"/>
      <c r="B8409" s="325"/>
      <c r="J8409" s="4"/>
      <c r="K8409" s="173"/>
    </row>
    <row r="8410" spans="1:11" x14ac:dyDescent="0.2">
      <c r="A8410" s="140"/>
      <c r="B8410" s="325"/>
      <c r="J8410" s="4"/>
      <c r="K8410" s="173"/>
    </row>
    <row r="8411" spans="1:11" x14ac:dyDescent="0.2">
      <c r="A8411" s="140"/>
      <c r="B8411" s="325"/>
      <c r="J8411" s="4"/>
      <c r="K8411" s="173"/>
    </row>
    <row r="8412" spans="1:11" x14ac:dyDescent="0.2">
      <c r="A8412" s="140"/>
      <c r="B8412" s="325"/>
      <c r="J8412" s="4"/>
      <c r="K8412" s="173"/>
    </row>
    <row r="8413" spans="1:11" x14ac:dyDescent="0.2">
      <c r="A8413" s="140"/>
      <c r="B8413" s="325"/>
      <c r="J8413" s="4"/>
      <c r="K8413" s="173"/>
    </row>
    <row r="8414" spans="1:11" x14ac:dyDescent="0.2">
      <c r="A8414" s="140"/>
      <c r="B8414" s="325"/>
      <c r="J8414" s="4"/>
      <c r="K8414" s="173"/>
    </row>
    <row r="8415" spans="1:11" x14ac:dyDescent="0.2">
      <c r="A8415" s="140"/>
      <c r="B8415" s="325"/>
      <c r="J8415" s="4"/>
      <c r="K8415" s="173"/>
    </row>
    <row r="8416" spans="1:11" x14ac:dyDescent="0.2">
      <c r="A8416" s="140"/>
      <c r="B8416" s="325"/>
      <c r="J8416" s="4"/>
      <c r="K8416" s="173"/>
    </row>
    <row r="8417" spans="1:11" x14ac:dyDescent="0.2">
      <c r="A8417" s="140"/>
      <c r="B8417" s="325"/>
      <c r="J8417" s="4"/>
      <c r="K8417" s="173"/>
    </row>
    <row r="8418" spans="1:11" x14ac:dyDescent="0.2">
      <c r="A8418" s="140"/>
      <c r="B8418" s="325"/>
      <c r="J8418" s="4"/>
      <c r="K8418" s="173"/>
    </row>
    <row r="8419" spans="1:11" x14ac:dyDescent="0.2">
      <c r="A8419" s="140"/>
      <c r="B8419" s="325"/>
      <c r="J8419" s="4"/>
      <c r="K8419" s="173"/>
    </row>
    <row r="8420" spans="1:11" x14ac:dyDescent="0.2">
      <c r="A8420" s="140"/>
      <c r="B8420" s="325"/>
      <c r="J8420" s="4"/>
      <c r="K8420" s="173"/>
    </row>
    <row r="8421" spans="1:11" x14ac:dyDescent="0.2">
      <c r="A8421" s="140"/>
      <c r="B8421" s="325"/>
      <c r="J8421" s="4"/>
      <c r="K8421" s="173"/>
    </row>
    <row r="8422" spans="1:11" x14ac:dyDescent="0.2">
      <c r="A8422" s="140"/>
      <c r="B8422" s="325"/>
      <c r="J8422" s="4"/>
      <c r="K8422" s="173"/>
    </row>
    <row r="8423" spans="1:11" x14ac:dyDescent="0.2">
      <c r="A8423" s="140"/>
      <c r="B8423" s="325"/>
      <c r="J8423" s="4"/>
      <c r="K8423" s="173"/>
    </row>
    <row r="8424" spans="1:11" x14ac:dyDescent="0.2">
      <c r="A8424" s="140"/>
      <c r="B8424" s="325"/>
      <c r="J8424" s="4"/>
      <c r="K8424" s="173"/>
    </row>
    <row r="8425" spans="1:11" x14ac:dyDescent="0.2">
      <c r="A8425" s="140"/>
      <c r="B8425" s="325"/>
      <c r="J8425" s="4"/>
      <c r="K8425" s="173"/>
    </row>
    <row r="8426" spans="1:11" x14ac:dyDescent="0.2">
      <c r="A8426" s="140"/>
      <c r="B8426" s="325"/>
      <c r="J8426" s="4"/>
      <c r="K8426" s="173"/>
    </row>
    <row r="8427" spans="1:11" x14ac:dyDescent="0.2">
      <c r="A8427" s="140"/>
      <c r="B8427" s="325"/>
      <c r="J8427" s="4"/>
      <c r="K8427" s="173"/>
    </row>
    <row r="8428" spans="1:11" x14ac:dyDescent="0.2">
      <c r="A8428" s="140"/>
      <c r="B8428" s="325"/>
      <c r="J8428" s="4"/>
      <c r="K8428" s="173"/>
    </row>
    <row r="8429" spans="1:11" x14ac:dyDescent="0.2">
      <c r="A8429" s="140"/>
      <c r="B8429" s="325"/>
      <c r="J8429" s="4"/>
      <c r="K8429" s="173"/>
    </row>
    <row r="8430" spans="1:11" x14ac:dyDescent="0.2">
      <c r="A8430" s="140"/>
      <c r="B8430" s="325"/>
      <c r="J8430" s="4"/>
      <c r="K8430" s="173"/>
    </row>
    <row r="8431" spans="1:11" x14ac:dyDescent="0.2">
      <c r="A8431" s="140"/>
      <c r="B8431" s="325"/>
      <c r="J8431" s="4"/>
      <c r="K8431" s="173"/>
    </row>
    <row r="8432" spans="1:11" x14ac:dyDescent="0.2">
      <c r="A8432" s="140"/>
      <c r="B8432" s="325"/>
      <c r="J8432" s="4"/>
      <c r="K8432" s="173"/>
    </row>
    <row r="8433" spans="1:11" x14ac:dyDescent="0.2">
      <c r="A8433" s="140"/>
      <c r="B8433" s="325"/>
      <c r="J8433" s="4"/>
      <c r="K8433" s="173"/>
    </row>
    <row r="8434" spans="1:11" x14ac:dyDescent="0.2">
      <c r="A8434" s="140"/>
      <c r="B8434" s="325"/>
      <c r="J8434" s="4"/>
      <c r="K8434" s="173"/>
    </row>
    <row r="8435" spans="1:11" x14ac:dyDescent="0.2">
      <c r="A8435" s="140"/>
      <c r="B8435" s="325"/>
      <c r="J8435" s="4"/>
      <c r="K8435" s="173"/>
    </row>
    <row r="8436" spans="1:11" x14ac:dyDescent="0.2">
      <c r="A8436" s="140"/>
      <c r="B8436" s="325"/>
      <c r="J8436" s="4"/>
      <c r="K8436" s="173"/>
    </row>
    <row r="8437" spans="1:11" x14ac:dyDescent="0.2">
      <c r="A8437" s="140"/>
      <c r="B8437" s="325"/>
      <c r="J8437" s="4"/>
      <c r="K8437" s="173"/>
    </row>
    <row r="8438" spans="1:11" x14ac:dyDescent="0.2">
      <c r="A8438" s="140"/>
      <c r="B8438" s="325"/>
      <c r="J8438" s="4"/>
      <c r="K8438" s="173"/>
    </row>
    <row r="8439" spans="1:11" x14ac:dyDescent="0.2">
      <c r="A8439" s="140"/>
      <c r="B8439" s="325"/>
      <c r="J8439" s="4"/>
      <c r="K8439" s="173"/>
    </row>
    <row r="8440" spans="1:11" x14ac:dyDescent="0.2">
      <c r="A8440" s="140"/>
      <c r="B8440" s="325"/>
      <c r="J8440" s="4"/>
      <c r="K8440" s="173"/>
    </row>
    <row r="8441" spans="1:11" x14ac:dyDescent="0.2">
      <c r="A8441" s="140"/>
      <c r="B8441" s="325"/>
      <c r="J8441" s="4"/>
      <c r="K8441" s="173"/>
    </row>
    <row r="8442" spans="1:11" x14ac:dyDescent="0.2">
      <c r="A8442" s="140"/>
      <c r="B8442" s="325"/>
      <c r="J8442" s="4"/>
      <c r="K8442" s="173"/>
    </row>
    <row r="8443" spans="1:11" x14ac:dyDescent="0.2">
      <c r="A8443" s="140"/>
      <c r="B8443" s="325"/>
      <c r="J8443" s="4"/>
      <c r="K8443" s="173"/>
    </row>
    <row r="8444" spans="1:11" x14ac:dyDescent="0.2">
      <c r="A8444" s="140"/>
      <c r="B8444" s="325"/>
      <c r="J8444" s="4"/>
      <c r="K8444" s="173"/>
    </row>
    <row r="8445" spans="1:11" x14ac:dyDescent="0.2">
      <c r="A8445" s="140"/>
      <c r="B8445" s="325"/>
      <c r="J8445" s="4"/>
      <c r="K8445" s="173"/>
    </row>
    <row r="8446" spans="1:11" x14ac:dyDescent="0.2">
      <c r="A8446" s="140"/>
      <c r="B8446" s="325"/>
      <c r="J8446" s="4"/>
      <c r="K8446" s="173"/>
    </row>
    <row r="8447" spans="1:11" x14ac:dyDescent="0.2">
      <c r="A8447" s="140"/>
      <c r="B8447" s="325"/>
      <c r="J8447" s="4"/>
      <c r="K8447" s="173"/>
    </row>
    <row r="8448" spans="1:11" x14ac:dyDescent="0.2">
      <c r="A8448" s="140"/>
      <c r="B8448" s="325"/>
      <c r="J8448" s="4"/>
      <c r="K8448" s="173"/>
    </row>
    <row r="8449" spans="1:11" x14ac:dyDescent="0.2">
      <c r="A8449" s="140"/>
      <c r="B8449" s="325"/>
      <c r="J8449" s="4"/>
      <c r="K8449" s="173"/>
    </row>
    <row r="8450" spans="1:11" x14ac:dyDescent="0.2">
      <c r="A8450" s="140"/>
      <c r="B8450" s="325"/>
      <c r="J8450" s="4"/>
      <c r="K8450" s="173"/>
    </row>
    <row r="8451" spans="1:11" x14ac:dyDescent="0.2">
      <c r="A8451" s="140"/>
      <c r="B8451" s="325"/>
      <c r="J8451" s="4"/>
      <c r="K8451" s="173"/>
    </row>
    <row r="8452" spans="1:11" x14ac:dyDescent="0.2">
      <c r="A8452" s="140"/>
      <c r="B8452" s="325"/>
      <c r="J8452" s="4"/>
      <c r="K8452" s="173"/>
    </row>
    <row r="8453" spans="1:11" x14ac:dyDescent="0.2">
      <c r="A8453" s="140"/>
      <c r="B8453" s="325"/>
      <c r="J8453" s="4"/>
      <c r="K8453" s="173"/>
    </row>
    <row r="8454" spans="1:11" x14ac:dyDescent="0.2">
      <c r="A8454" s="140"/>
      <c r="B8454" s="325"/>
      <c r="J8454" s="4"/>
      <c r="K8454" s="173"/>
    </row>
    <row r="8455" spans="1:11" x14ac:dyDescent="0.2">
      <c r="A8455" s="140"/>
      <c r="B8455" s="325"/>
      <c r="J8455" s="4"/>
      <c r="K8455" s="173"/>
    </row>
    <row r="8456" spans="1:11" x14ac:dyDescent="0.2">
      <c r="A8456" s="140"/>
      <c r="B8456" s="325"/>
      <c r="J8456" s="4"/>
      <c r="K8456" s="173"/>
    </row>
    <row r="8457" spans="1:11" x14ac:dyDescent="0.2">
      <c r="A8457" s="140"/>
      <c r="B8457" s="325"/>
      <c r="J8457" s="4"/>
      <c r="K8457" s="173"/>
    </row>
    <row r="8458" spans="1:11" x14ac:dyDescent="0.2">
      <c r="A8458" s="140"/>
      <c r="B8458" s="325"/>
      <c r="J8458" s="4"/>
      <c r="K8458" s="173"/>
    </row>
    <row r="8459" spans="1:11" x14ac:dyDescent="0.2">
      <c r="A8459" s="140"/>
      <c r="B8459" s="325"/>
      <c r="J8459" s="4"/>
      <c r="K8459" s="173"/>
    </row>
    <row r="8460" spans="1:11" x14ac:dyDescent="0.2">
      <c r="A8460" s="140"/>
      <c r="B8460" s="325"/>
      <c r="J8460" s="4"/>
      <c r="K8460" s="173"/>
    </row>
    <row r="8461" spans="1:11" x14ac:dyDescent="0.2">
      <c r="A8461" s="140"/>
      <c r="B8461" s="325"/>
      <c r="J8461" s="4"/>
      <c r="K8461" s="173"/>
    </row>
    <row r="8462" spans="1:11" x14ac:dyDescent="0.2">
      <c r="A8462" s="140"/>
      <c r="B8462" s="325"/>
      <c r="J8462" s="4"/>
      <c r="K8462" s="173"/>
    </row>
    <row r="8463" spans="1:11" x14ac:dyDescent="0.2">
      <c r="A8463" s="140"/>
      <c r="B8463" s="325"/>
      <c r="J8463" s="4"/>
      <c r="K8463" s="173"/>
    </row>
    <row r="8464" spans="1:11" x14ac:dyDescent="0.2">
      <c r="A8464" s="140"/>
      <c r="B8464" s="325"/>
      <c r="J8464" s="4"/>
      <c r="K8464" s="173"/>
    </row>
    <row r="8465" spans="1:11" x14ac:dyDescent="0.2">
      <c r="A8465" s="140"/>
      <c r="B8465" s="325"/>
      <c r="J8465" s="4"/>
      <c r="K8465" s="173"/>
    </row>
    <row r="8466" spans="1:11" x14ac:dyDescent="0.2">
      <c r="A8466" s="140"/>
      <c r="B8466" s="325"/>
      <c r="J8466" s="4"/>
      <c r="K8466" s="173"/>
    </row>
    <row r="8467" spans="1:11" x14ac:dyDescent="0.2">
      <c r="A8467" s="140"/>
      <c r="B8467" s="325"/>
      <c r="J8467" s="4"/>
      <c r="K8467" s="173"/>
    </row>
    <row r="8468" spans="1:11" x14ac:dyDescent="0.2">
      <c r="A8468" s="140"/>
      <c r="B8468" s="325"/>
      <c r="J8468" s="4"/>
      <c r="K8468" s="173"/>
    </row>
    <row r="8469" spans="1:11" x14ac:dyDescent="0.2">
      <c r="A8469" s="140"/>
      <c r="B8469" s="325"/>
      <c r="J8469" s="4"/>
      <c r="K8469" s="173"/>
    </row>
    <row r="8470" spans="1:11" x14ac:dyDescent="0.2">
      <c r="A8470" s="140"/>
      <c r="B8470" s="325"/>
      <c r="J8470" s="4"/>
      <c r="K8470" s="173"/>
    </row>
    <row r="8471" spans="1:11" x14ac:dyDescent="0.2">
      <c r="A8471" s="140"/>
      <c r="B8471" s="325"/>
      <c r="J8471" s="4"/>
      <c r="K8471" s="173"/>
    </row>
    <row r="8472" spans="1:11" x14ac:dyDescent="0.2">
      <c r="A8472" s="140"/>
      <c r="B8472" s="325"/>
      <c r="J8472" s="4"/>
      <c r="K8472" s="173"/>
    </row>
    <row r="8473" spans="1:11" x14ac:dyDescent="0.2">
      <c r="A8473" s="140"/>
      <c r="B8473" s="325"/>
      <c r="J8473" s="4"/>
      <c r="K8473" s="173"/>
    </row>
    <row r="8474" spans="1:11" x14ac:dyDescent="0.2">
      <c r="A8474" s="140"/>
      <c r="B8474" s="325"/>
      <c r="J8474" s="4"/>
      <c r="K8474" s="173"/>
    </row>
    <row r="8475" spans="1:11" x14ac:dyDescent="0.2">
      <c r="A8475" s="140"/>
      <c r="B8475" s="325"/>
      <c r="J8475" s="4"/>
      <c r="K8475" s="173"/>
    </row>
    <row r="8476" spans="1:11" x14ac:dyDescent="0.2">
      <c r="A8476" s="140"/>
      <c r="B8476" s="325"/>
      <c r="J8476" s="4"/>
      <c r="K8476" s="173"/>
    </row>
    <row r="8477" spans="1:11" x14ac:dyDescent="0.2">
      <c r="A8477" s="140"/>
      <c r="B8477" s="325"/>
      <c r="J8477" s="4"/>
      <c r="K8477" s="173"/>
    </row>
    <row r="8478" spans="1:11" x14ac:dyDescent="0.2">
      <c r="A8478" s="140"/>
      <c r="B8478" s="325"/>
      <c r="J8478" s="4"/>
      <c r="K8478" s="173"/>
    </row>
    <row r="8479" spans="1:11" x14ac:dyDescent="0.2">
      <c r="A8479" s="140"/>
      <c r="B8479" s="325"/>
      <c r="J8479" s="4"/>
      <c r="K8479" s="173"/>
    </row>
    <row r="8480" spans="1:11" x14ac:dyDescent="0.2">
      <c r="A8480" s="140"/>
      <c r="B8480" s="325"/>
      <c r="J8480" s="4"/>
      <c r="K8480" s="173"/>
    </row>
    <row r="8481" spans="1:11" x14ac:dyDescent="0.2">
      <c r="A8481" s="140"/>
      <c r="B8481" s="325"/>
      <c r="J8481" s="4"/>
      <c r="K8481" s="173"/>
    </row>
    <row r="8482" spans="1:11" x14ac:dyDescent="0.2">
      <c r="A8482" s="140"/>
      <c r="B8482" s="325"/>
      <c r="J8482" s="4"/>
      <c r="K8482" s="173"/>
    </row>
    <row r="8483" spans="1:11" x14ac:dyDescent="0.2">
      <c r="A8483" s="140"/>
      <c r="B8483" s="325"/>
      <c r="J8483" s="4"/>
      <c r="K8483" s="173"/>
    </row>
    <row r="8484" spans="1:11" x14ac:dyDescent="0.2">
      <c r="A8484" s="140"/>
      <c r="B8484" s="325"/>
      <c r="J8484" s="4"/>
      <c r="K8484" s="173"/>
    </row>
    <row r="8485" spans="1:11" x14ac:dyDescent="0.2">
      <c r="A8485" s="140"/>
      <c r="B8485" s="325"/>
      <c r="J8485" s="4"/>
      <c r="K8485" s="173"/>
    </row>
    <row r="8486" spans="1:11" x14ac:dyDescent="0.2">
      <c r="A8486" s="140"/>
      <c r="B8486" s="325"/>
      <c r="J8486" s="4"/>
      <c r="K8486" s="173"/>
    </row>
    <row r="8487" spans="1:11" x14ac:dyDescent="0.2">
      <c r="A8487" s="140"/>
      <c r="B8487" s="325"/>
      <c r="J8487" s="4"/>
      <c r="K8487" s="173"/>
    </row>
    <row r="8488" spans="1:11" x14ac:dyDescent="0.2">
      <c r="A8488" s="140"/>
      <c r="B8488" s="325"/>
      <c r="J8488" s="4"/>
      <c r="K8488" s="173"/>
    </row>
    <row r="8489" spans="1:11" x14ac:dyDescent="0.2">
      <c r="A8489" s="140"/>
      <c r="B8489" s="325"/>
      <c r="J8489" s="4"/>
      <c r="K8489" s="173"/>
    </row>
    <row r="8490" spans="1:11" x14ac:dyDescent="0.2">
      <c r="A8490" s="140"/>
      <c r="B8490" s="325"/>
      <c r="J8490" s="4"/>
      <c r="K8490" s="173"/>
    </row>
    <row r="8491" spans="1:11" x14ac:dyDescent="0.2">
      <c r="A8491" s="140"/>
      <c r="B8491" s="325"/>
      <c r="J8491" s="4"/>
      <c r="K8491" s="173"/>
    </row>
    <row r="8492" spans="1:11" x14ac:dyDescent="0.2">
      <c r="A8492" s="140"/>
      <c r="B8492" s="325"/>
      <c r="J8492" s="4"/>
      <c r="K8492" s="173"/>
    </row>
    <row r="8493" spans="1:11" x14ac:dyDescent="0.2">
      <c r="A8493" s="140"/>
      <c r="B8493" s="325"/>
      <c r="J8493" s="4"/>
      <c r="K8493" s="173"/>
    </row>
    <row r="8494" spans="1:11" x14ac:dyDescent="0.2">
      <c r="A8494" s="140"/>
      <c r="B8494" s="325"/>
      <c r="J8494" s="4"/>
      <c r="K8494" s="173"/>
    </row>
    <row r="8495" spans="1:11" x14ac:dyDescent="0.2">
      <c r="A8495" s="140"/>
      <c r="B8495" s="325"/>
      <c r="J8495" s="4"/>
      <c r="K8495" s="173"/>
    </row>
    <row r="8496" spans="1:11" x14ac:dyDescent="0.2">
      <c r="A8496" s="140"/>
      <c r="B8496" s="325"/>
      <c r="J8496" s="4"/>
      <c r="K8496" s="173"/>
    </row>
    <row r="8497" spans="1:11" x14ac:dyDescent="0.2">
      <c r="A8497" s="140"/>
      <c r="B8497" s="325"/>
      <c r="J8497" s="4"/>
      <c r="K8497" s="173"/>
    </row>
    <row r="8498" spans="1:11" x14ac:dyDescent="0.2">
      <c r="A8498" s="140"/>
      <c r="B8498" s="325"/>
      <c r="J8498" s="4"/>
      <c r="K8498" s="173"/>
    </row>
    <row r="8499" spans="1:11" x14ac:dyDescent="0.2">
      <c r="A8499" s="140"/>
      <c r="B8499" s="325"/>
      <c r="J8499" s="4"/>
      <c r="K8499" s="173"/>
    </row>
    <row r="8500" spans="1:11" x14ac:dyDescent="0.2">
      <c r="A8500" s="140"/>
      <c r="B8500" s="325"/>
      <c r="J8500" s="4"/>
      <c r="K8500" s="173"/>
    </row>
    <row r="8501" spans="1:11" x14ac:dyDescent="0.2">
      <c r="A8501" s="140"/>
      <c r="B8501" s="325"/>
      <c r="J8501" s="4"/>
      <c r="K8501" s="173"/>
    </row>
    <row r="8502" spans="1:11" x14ac:dyDescent="0.2">
      <c r="A8502" s="140"/>
      <c r="B8502" s="325"/>
      <c r="J8502" s="4"/>
      <c r="K8502" s="173"/>
    </row>
    <row r="8503" spans="1:11" x14ac:dyDescent="0.2">
      <c r="A8503" s="140"/>
      <c r="B8503" s="325"/>
      <c r="J8503" s="4"/>
      <c r="K8503" s="173"/>
    </row>
    <row r="8504" spans="1:11" x14ac:dyDescent="0.2">
      <c r="A8504" s="140"/>
      <c r="B8504" s="325"/>
      <c r="J8504" s="4"/>
      <c r="K8504" s="173"/>
    </row>
    <row r="8505" spans="1:11" x14ac:dyDescent="0.2">
      <c r="A8505" s="140"/>
      <c r="B8505" s="325"/>
      <c r="J8505" s="4"/>
      <c r="K8505" s="173"/>
    </row>
    <row r="8506" spans="1:11" x14ac:dyDescent="0.2">
      <c r="A8506" s="140"/>
      <c r="B8506" s="325"/>
      <c r="J8506" s="4"/>
      <c r="K8506" s="173"/>
    </row>
    <row r="8507" spans="1:11" x14ac:dyDescent="0.2">
      <c r="A8507" s="140"/>
      <c r="B8507" s="325"/>
      <c r="J8507" s="4"/>
      <c r="K8507" s="173"/>
    </row>
    <row r="8508" spans="1:11" x14ac:dyDescent="0.2">
      <c r="A8508" s="140"/>
      <c r="B8508" s="325"/>
      <c r="J8508" s="4"/>
      <c r="K8508" s="173"/>
    </row>
    <row r="8509" spans="1:11" x14ac:dyDescent="0.2">
      <c r="A8509" s="140"/>
      <c r="B8509" s="325"/>
      <c r="J8509" s="4"/>
      <c r="K8509" s="173"/>
    </row>
    <row r="8510" spans="1:11" x14ac:dyDescent="0.2">
      <c r="A8510" s="140"/>
      <c r="B8510" s="325"/>
      <c r="J8510" s="4"/>
      <c r="K8510" s="173"/>
    </row>
    <row r="8511" spans="1:11" x14ac:dyDescent="0.2">
      <c r="A8511" s="140"/>
      <c r="B8511" s="325"/>
      <c r="J8511" s="4"/>
      <c r="K8511" s="173"/>
    </row>
    <row r="8512" spans="1:11" x14ac:dyDescent="0.2">
      <c r="A8512" s="140"/>
      <c r="B8512" s="325"/>
      <c r="J8512" s="4"/>
      <c r="K8512" s="173"/>
    </row>
    <row r="8513" spans="1:11" x14ac:dyDescent="0.2">
      <c r="A8513" s="140"/>
      <c r="B8513" s="325"/>
      <c r="J8513" s="4"/>
      <c r="K8513" s="173"/>
    </row>
    <row r="8514" spans="1:11" x14ac:dyDescent="0.2">
      <c r="A8514" s="140"/>
      <c r="B8514" s="325"/>
      <c r="J8514" s="4"/>
      <c r="K8514" s="173"/>
    </row>
    <row r="8515" spans="1:11" x14ac:dyDescent="0.2">
      <c r="A8515" s="140"/>
      <c r="B8515" s="325"/>
      <c r="J8515" s="4"/>
      <c r="K8515" s="173"/>
    </row>
    <row r="8516" spans="1:11" x14ac:dyDescent="0.2">
      <c r="A8516" s="140"/>
      <c r="B8516" s="325"/>
      <c r="J8516" s="4"/>
      <c r="K8516" s="173"/>
    </row>
    <row r="8517" spans="1:11" x14ac:dyDescent="0.2">
      <c r="A8517" s="140"/>
      <c r="B8517" s="325"/>
      <c r="J8517" s="4"/>
      <c r="K8517" s="173"/>
    </row>
    <row r="8518" spans="1:11" x14ac:dyDescent="0.2">
      <c r="A8518" s="140"/>
      <c r="B8518" s="325"/>
      <c r="J8518" s="4"/>
      <c r="K8518" s="173"/>
    </row>
    <row r="8519" spans="1:11" x14ac:dyDescent="0.2">
      <c r="A8519" s="140"/>
      <c r="B8519" s="325"/>
      <c r="J8519" s="4"/>
      <c r="K8519" s="173"/>
    </row>
    <row r="8520" spans="1:11" x14ac:dyDescent="0.2">
      <c r="A8520" s="140"/>
      <c r="B8520" s="325"/>
      <c r="J8520" s="4"/>
      <c r="K8520" s="173"/>
    </row>
    <row r="8521" spans="1:11" x14ac:dyDescent="0.2">
      <c r="A8521" s="140"/>
      <c r="B8521" s="325"/>
      <c r="J8521" s="4"/>
      <c r="K8521" s="173"/>
    </row>
    <row r="8522" spans="1:11" x14ac:dyDescent="0.2">
      <c r="A8522" s="140"/>
      <c r="B8522" s="325"/>
      <c r="J8522" s="4"/>
      <c r="K8522" s="173"/>
    </row>
    <row r="8523" spans="1:11" x14ac:dyDescent="0.2">
      <c r="A8523" s="140"/>
      <c r="B8523" s="325"/>
      <c r="J8523" s="4"/>
      <c r="K8523" s="173"/>
    </row>
    <row r="8524" spans="1:11" x14ac:dyDescent="0.2">
      <c r="A8524" s="140"/>
      <c r="B8524" s="325"/>
      <c r="J8524" s="4"/>
      <c r="K8524" s="173"/>
    </row>
    <row r="8525" spans="1:11" x14ac:dyDescent="0.2">
      <c r="A8525" s="140"/>
      <c r="B8525" s="325"/>
      <c r="J8525" s="4"/>
      <c r="K8525" s="173"/>
    </row>
    <row r="8526" spans="1:11" x14ac:dyDescent="0.2">
      <c r="A8526" s="140"/>
      <c r="B8526" s="325"/>
      <c r="J8526" s="4"/>
      <c r="K8526" s="173"/>
    </row>
    <row r="8527" spans="1:11" x14ac:dyDescent="0.2">
      <c r="A8527" s="140"/>
      <c r="B8527" s="325"/>
      <c r="J8527" s="4"/>
      <c r="K8527" s="173"/>
    </row>
    <row r="8528" spans="1:11" x14ac:dyDescent="0.2">
      <c r="A8528" s="140"/>
      <c r="B8528" s="325"/>
      <c r="J8528" s="4"/>
      <c r="K8528" s="173"/>
    </row>
    <row r="8529" spans="1:11" x14ac:dyDescent="0.2">
      <c r="A8529" s="140"/>
      <c r="B8529" s="325"/>
      <c r="J8529" s="4"/>
      <c r="K8529" s="173"/>
    </row>
    <row r="8530" spans="1:11" x14ac:dyDescent="0.2">
      <c r="A8530" s="140"/>
      <c r="B8530" s="325"/>
      <c r="J8530" s="4"/>
      <c r="K8530" s="173"/>
    </row>
    <row r="8531" spans="1:11" x14ac:dyDescent="0.2">
      <c r="A8531" s="140"/>
      <c r="B8531" s="325"/>
      <c r="J8531" s="4"/>
      <c r="K8531" s="173"/>
    </row>
    <row r="8532" spans="1:11" x14ac:dyDescent="0.2">
      <c r="A8532" s="140"/>
      <c r="B8532" s="325"/>
      <c r="J8532" s="4"/>
      <c r="K8532" s="173"/>
    </row>
    <row r="8533" spans="1:11" x14ac:dyDescent="0.2">
      <c r="A8533" s="140"/>
      <c r="B8533" s="325"/>
      <c r="J8533" s="4"/>
      <c r="K8533" s="173"/>
    </row>
    <row r="8534" spans="1:11" x14ac:dyDescent="0.2">
      <c r="A8534" s="140"/>
      <c r="B8534" s="325"/>
      <c r="J8534" s="4"/>
      <c r="K8534" s="173"/>
    </row>
    <row r="8535" spans="1:11" x14ac:dyDescent="0.2">
      <c r="A8535" s="140"/>
      <c r="B8535" s="325"/>
      <c r="J8535" s="4"/>
      <c r="K8535" s="173"/>
    </row>
    <row r="8536" spans="1:11" x14ac:dyDescent="0.2">
      <c r="A8536" s="140"/>
      <c r="B8536" s="325"/>
      <c r="J8536" s="4"/>
      <c r="K8536" s="173"/>
    </row>
    <row r="8537" spans="1:11" x14ac:dyDescent="0.2">
      <c r="A8537" s="140"/>
      <c r="B8537" s="325"/>
      <c r="J8537" s="4"/>
      <c r="K8537" s="173"/>
    </row>
    <row r="8538" spans="1:11" x14ac:dyDescent="0.2">
      <c r="A8538" s="140"/>
      <c r="B8538" s="325"/>
      <c r="J8538" s="4"/>
      <c r="K8538" s="173"/>
    </row>
    <row r="8539" spans="1:11" x14ac:dyDescent="0.2">
      <c r="A8539" s="140"/>
      <c r="B8539" s="325"/>
      <c r="J8539" s="4"/>
      <c r="K8539" s="173"/>
    </row>
    <row r="8540" spans="1:11" x14ac:dyDescent="0.2">
      <c r="A8540" s="140"/>
      <c r="B8540" s="325"/>
      <c r="J8540" s="4"/>
      <c r="K8540" s="173"/>
    </row>
    <row r="8541" spans="1:11" x14ac:dyDescent="0.2">
      <c r="A8541" s="140"/>
      <c r="B8541" s="325"/>
      <c r="J8541" s="4"/>
      <c r="K8541" s="173"/>
    </row>
    <row r="8542" spans="1:11" x14ac:dyDescent="0.2">
      <c r="A8542" s="140"/>
      <c r="B8542" s="325"/>
      <c r="J8542" s="4"/>
      <c r="K8542" s="173"/>
    </row>
    <row r="8543" spans="1:11" x14ac:dyDescent="0.2">
      <c r="A8543" s="140"/>
      <c r="B8543" s="325"/>
      <c r="J8543" s="4"/>
      <c r="K8543" s="173"/>
    </row>
    <row r="8544" spans="1:11" x14ac:dyDescent="0.2">
      <c r="A8544" s="140"/>
      <c r="B8544" s="325"/>
      <c r="J8544" s="4"/>
      <c r="K8544" s="173"/>
    </row>
    <row r="8545" spans="1:11" x14ac:dyDescent="0.2">
      <c r="A8545" s="140"/>
      <c r="B8545" s="325"/>
      <c r="J8545" s="4"/>
      <c r="K8545" s="173"/>
    </row>
    <row r="8546" spans="1:11" x14ac:dyDescent="0.2">
      <c r="A8546" s="140"/>
      <c r="B8546" s="325"/>
      <c r="J8546" s="4"/>
      <c r="K8546" s="173"/>
    </row>
    <row r="8547" spans="1:11" x14ac:dyDescent="0.2">
      <c r="A8547" s="140"/>
      <c r="B8547" s="325"/>
      <c r="J8547" s="4"/>
      <c r="K8547" s="173"/>
    </row>
    <row r="8548" spans="1:11" x14ac:dyDescent="0.2">
      <c r="A8548" s="140"/>
      <c r="B8548" s="325"/>
      <c r="J8548" s="4"/>
      <c r="K8548" s="173"/>
    </row>
    <row r="8549" spans="1:11" x14ac:dyDescent="0.2">
      <c r="A8549" s="140"/>
      <c r="B8549" s="325"/>
      <c r="J8549" s="4"/>
      <c r="K8549" s="173"/>
    </row>
    <row r="8550" spans="1:11" x14ac:dyDescent="0.2">
      <c r="A8550" s="140"/>
      <c r="B8550" s="325"/>
      <c r="J8550" s="4"/>
      <c r="K8550" s="173"/>
    </row>
    <row r="8551" spans="1:11" x14ac:dyDescent="0.2">
      <c r="A8551" s="140"/>
      <c r="B8551" s="325"/>
      <c r="J8551" s="4"/>
      <c r="K8551" s="173"/>
    </row>
    <row r="8552" spans="1:11" x14ac:dyDescent="0.2">
      <c r="A8552" s="140"/>
      <c r="B8552" s="325"/>
      <c r="J8552" s="4"/>
      <c r="K8552" s="173"/>
    </row>
    <row r="8553" spans="1:11" x14ac:dyDescent="0.2">
      <c r="A8553" s="140"/>
      <c r="B8553" s="325"/>
      <c r="J8553" s="4"/>
      <c r="K8553" s="173"/>
    </row>
    <row r="8554" spans="1:11" x14ac:dyDescent="0.2">
      <c r="A8554" s="140"/>
      <c r="B8554" s="325"/>
      <c r="J8554" s="4"/>
      <c r="K8554" s="173"/>
    </row>
    <row r="8555" spans="1:11" x14ac:dyDescent="0.2">
      <c r="A8555" s="140"/>
      <c r="B8555" s="325"/>
      <c r="J8555" s="4"/>
      <c r="K8555" s="173"/>
    </row>
    <row r="8556" spans="1:11" x14ac:dyDescent="0.2">
      <c r="A8556" s="140"/>
      <c r="B8556" s="325"/>
      <c r="J8556" s="4"/>
      <c r="K8556" s="173"/>
    </row>
    <row r="8557" spans="1:11" x14ac:dyDescent="0.2">
      <c r="A8557" s="140"/>
      <c r="B8557" s="325"/>
      <c r="J8557" s="4"/>
      <c r="K8557" s="173"/>
    </row>
    <row r="8558" spans="1:11" x14ac:dyDescent="0.2">
      <c r="A8558" s="140"/>
      <c r="B8558" s="325"/>
      <c r="J8558" s="4"/>
      <c r="K8558" s="173"/>
    </row>
    <row r="8559" spans="1:11" x14ac:dyDescent="0.2">
      <c r="A8559" s="140"/>
      <c r="B8559" s="325"/>
      <c r="J8559" s="4"/>
      <c r="K8559" s="173"/>
    </row>
    <row r="8560" spans="1:11" x14ac:dyDescent="0.2">
      <c r="A8560" s="140"/>
      <c r="B8560" s="325"/>
      <c r="J8560" s="4"/>
      <c r="K8560" s="173"/>
    </row>
    <row r="8561" spans="1:11" x14ac:dyDescent="0.2">
      <c r="A8561" s="140"/>
      <c r="B8561" s="325"/>
      <c r="J8561" s="4"/>
      <c r="K8561" s="173"/>
    </row>
    <row r="8562" spans="1:11" x14ac:dyDescent="0.2">
      <c r="A8562" s="140"/>
      <c r="B8562" s="325"/>
      <c r="J8562" s="4"/>
      <c r="K8562" s="173"/>
    </row>
    <row r="8563" spans="1:11" x14ac:dyDescent="0.2">
      <c r="A8563" s="140"/>
      <c r="B8563" s="325"/>
      <c r="J8563" s="4"/>
      <c r="K8563" s="173"/>
    </row>
    <row r="8564" spans="1:11" x14ac:dyDescent="0.2">
      <c r="A8564" s="140"/>
      <c r="B8564" s="325"/>
      <c r="J8564" s="4"/>
      <c r="K8564" s="173"/>
    </row>
    <row r="8565" spans="1:11" x14ac:dyDescent="0.2">
      <c r="A8565" s="140"/>
      <c r="B8565" s="325"/>
      <c r="J8565" s="4"/>
      <c r="K8565" s="173"/>
    </row>
    <row r="8566" spans="1:11" x14ac:dyDescent="0.2">
      <c r="A8566" s="140"/>
      <c r="B8566" s="325"/>
      <c r="J8566" s="4"/>
      <c r="K8566" s="173"/>
    </row>
    <row r="8567" spans="1:11" x14ac:dyDescent="0.2">
      <c r="A8567" s="140"/>
      <c r="B8567" s="325"/>
      <c r="J8567" s="4"/>
      <c r="K8567" s="173"/>
    </row>
    <row r="8568" spans="1:11" x14ac:dyDescent="0.2">
      <c r="A8568" s="140"/>
      <c r="B8568" s="325"/>
      <c r="J8568" s="4"/>
      <c r="K8568" s="173"/>
    </row>
    <row r="8569" spans="1:11" x14ac:dyDescent="0.2">
      <c r="A8569" s="140"/>
      <c r="B8569" s="325"/>
      <c r="J8569" s="4"/>
      <c r="K8569" s="173"/>
    </row>
    <row r="8570" spans="1:11" x14ac:dyDescent="0.2">
      <c r="A8570" s="140"/>
      <c r="B8570" s="325"/>
      <c r="J8570" s="4"/>
      <c r="K8570" s="173"/>
    </row>
    <row r="8571" spans="1:11" x14ac:dyDescent="0.2">
      <c r="A8571" s="140"/>
      <c r="B8571" s="325"/>
      <c r="J8571" s="4"/>
      <c r="K8571" s="173"/>
    </row>
    <row r="8572" spans="1:11" x14ac:dyDescent="0.2">
      <c r="A8572" s="140"/>
      <c r="B8572" s="325"/>
      <c r="J8572" s="4"/>
      <c r="K8572" s="173"/>
    </row>
    <row r="8573" spans="1:11" x14ac:dyDescent="0.2">
      <c r="A8573" s="140"/>
      <c r="B8573" s="325"/>
      <c r="J8573" s="4"/>
      <c r="K8573" s="173"/>
    </row>
    <row r="8574" spans="1:11" x14ac:dyDescent="0.2">
      <c r="A8574" s="140"/>
      <c r="B8574" s="325"/>
      <c r="J8574" s="4"/>
      <c r="K8574" s="173"/>
    </row>
    <row r="8575" spans="1:11" x14ac:dyDescent="0.2">
      <c r="A8575" s="140"/>
      <c r="B8575" s="325"/>
      <c r="J8575" s="4"/>
      <c r="K8575" s="173"/>
    </row>
    <row r="8576" spans="1:11" x14ac:dyDescent="0.2">
      <c r="A8576" s="140"/>
      <c r="B8576" s="325"/>
      <c r="J8576" s="4"/>
      <c r="K8576" s="173"/>
    </row>
    <row r="8577" spans="1:11" x14ac:dyDescent="0.2">
      <c r="A8577" s="140"/>
      <c r="B8577" s="325"/>
      <c r="J8577" s="4"/>
      <c r="K8577" s="173"/>
    </row>
    <row r="8578" spans="1:11" x14ac:dyDescent="0.2">
      <c r="A8578" s="140"/>
      <c r="B8578" s="325"/>
      <c r="J8578" s="4"/>
      <c r="K8578" s="173"/>
    </row>
    <row r="8579" spans="1:11" x14ac:dyDescent="0.2">
      <c r="A8579" s="140"/>
      <c r="B8579" s="325"/>
      <c r="J8579" s="4"/>
      <c r="K8579" s="173"/>
    </row>
    <row r="8580" spans="1:11" x14ac:dyDescent="0.2">
      <c r="A8580" s="140"/>
      <c r="B8580" s="325"/>
      <c r="J8580" s="4"/>
      <c r="K8580" s="173"/>
    </row>
    <row r="8581" spans="1:11" x14ac:dyDescent="0.2">
      <c r="A8581" s="140"/>
      <c r="B8581" s="325"/>
      <c r="J8581" s="4"/>
      <c r="K8581" s="173"/>
    </row>
    <row r="8582" spans="1:11" x14ac:dyDescent="0.2">
      <c r="A8582" s="140"/>
      <c r="B8582" s="325"/>
      <c r="J8582" s="4"/>
      <c r="K8582" s="173"/>
    </row>
    <row r="8583" spans="1:11" x14ac:dyDescent="0.2">
      <c r="A8583" s="140"/>
      <c r="B8583" s="325"/>
      <c r="J8583" s="4"/>
      <c r="K8583" s="173"/>
    </row>
    <row r="8584" spans="1:11" x14ac:dyDescent="0.2">
      <c r="A8584" s="140"/>
      <c r="B8584" s="325"/>
      <c r="J8584" s="4"/>
      <c r="K8584" s="173"/>
    </row>
    <row r="8585" spans="1:11" x14ac:dyDescent="0.2">
      <c r="A8585" s="140"/>
      <c r="B8585" s="325"/>
      <c r="J8585" s="4"/>
      <c r="K8585" s="173"/>
    </row>
    <row r="8586" spans="1:11" x14ac:dyDescent="0.2">
      <c r="A8586" s="140"/>
      <c r="B8586" s="325"/>
      <c r="J8586" s="4"/>
      <c r="K8586" s="173"/>
    </row>
    <row r="8587" spans="1:11" x14ac:dyDescent="0.2">
      <c r="A8587" s="140"/>
      <c r="B8587" s="325"/>
      <c r="J8587" s="4"/>
      <c r="K8587" s="173"/>
    </row>
    <row r="8588" spans="1:11" x14ac:dyDescent="0.2">
      <c r="A8588" s="140"/>
      <c r="B8588" s="325"/>
      <c r="J8588" s="4"/>
      <c r="K8588" s="173"/>
    </row>
    <row r="8589" spans="1:11" x14ac:dyDescent="0.2">
      <c r="A8589" s="140"/>
      <c r="B8589" s="325"/>
      <c r="J8589" s="4"/>
      <c r="K8589" s="173"/>
    </row>
    <row r="8590" spans="1:11" x14ac:dyDescent="0.2">
      <c r="A8590" s="140"/>
      <c r="B8590" s="325"/>
      <c r="J8590" s="4"/>
      <c r="K8590" s="173"/>
    </row>
    <row r="8591" spans="1:11" x14ac:dyDescent="0.2">
      <c r="A8591" s="140"/>
      <c r="B8591" s="325"/>
      <c r="J8591" s="4"/>
      <c r="K8591" s="173"/>
    </row>
    <row r="8592" spans="1:11" x14ac:dyDescent="0.2">
      <c r="A8592" s="140"/>
      <c r="B8592" s="325"/>
      <c r="J8592" s="4"/>
      <c r="K8592" s="173"/>
    </row>
    <row r="8593" spans="1:11" x14ac:dyDescent="0.2">
      <c r="A8593" s="140"/>
      <c r="B8593" s="325"/>
      <c r="J8593" s="4"/>
      <c r="K8593" s="173"/>
    </row>
    <row r="8594" spans="1:11" x14ac:dyDescent="0.2">
      <c r="A8594" s="140"/>
      <c r="B8594" s="325"/>
      <c r="J8594" s="4"/>
      <c r="K8594" s="173"/>
    </row>
    <row r="8595" spans="1:11" x14ac:dyDescent="0.2">
      <c r="A8595" s="140"/>
      <c r="B8595" s="325"/>
      <c r="J8595" s="4"/>
      <c r="K8595" s="173"/>
    </row>
    <row r="8596" spans="1:11" x14ac:dyDescent="0.2">
      <c r="A8596" s="140"/>
      <c r="B8596" s="325"/>
      <c r="J8596" s="4"/>
      <c r="K8596" s="173"/>
    </row>
    <row r="8597" spans="1:11" x14ac:dyDescent="0.2">
      <c r="A8597" s="140"/>
      <c r="B8597" s="325"/>
      <c r="J8597" s="4"/>
      <c r="K8597" s="173"/>
    </row>
    <row r="8598" spans="1:11" x14ac:dyDescent="0.2">
      <c r="A8598" s="140"/>
      <c r="B8598" s="325"/>
      <c r="J8598" s="4"/>
      <c r="K8598" s="173"/>
    </row>
    <row r="8599" spans="1:11" x14ac:dyDescent="0.2">
      <c r="A8599" s="140"/>
      <c r="B8599" s="325"/>
      <c r="J8599" s="4"/>
      <c r="K8599" s="173"/>
    </row>
    <row r="8600" spans="1:11" x14ac:dyDescent="0.2">
      <c r="A8600" s="140"/>
      <c r="B8600" s="325"/>
      <c r="J8600" s="4"/>
      <c r="K8600" s="173"/>
    </row>
    <row r="8601" spans="1:11" x14ac:dyDescent="0.2">
      <c r="A8601" s="140"/>
      <c r="B8601" s="325"/>
      <c r="J8601" s="4"/>
      <c r="K8601" s="173"/>
    </row>
    <row r="8602" spans="1:11" x14ac:dyDescent="0.2">
      <c r="A8602" s="140"/>
      <c r="B8602" s="325"/>
      <c r="J8602" s="4"/>
      <c r="K8602" s="173"/>
    </row>
    <row r="8603" spans="1:11" x14ac:dyDescent="0.2">
      <c r="A8603" s="140"/>
      <c r="B8603" s="325"/>
      <c r="J8603" s="4"/>
      <c r="K8603" s="173"/>
    </row>
    <row r="8604" spans="1:11" x14ac:dyDescent="0.2">
      <c r="A8604" s="140"/>
      <c r="B8604" s="325"/>
      <c r="J8604" s="4"/>
      <c r="K8604" s="173"/>
    </row>
    <row r="8605" spans="1:11" x14ac:dyDescent="0.2">
      <c r="A8605" s="140"/>
      <c r="B8605" s="325"/>
      <c r="J8605" s="4"/>
      <c r="K8605" s="173"/>
    </row>
    <row r="8606" spans="1:11" x14ac:dyDescent="0.2">
      <c r="A8606" s="140"/>
      <c r="B8606" s="325"/>
      <c r="J8606" s="4"/>
      <c r="K8606" s="173"/>
    </row>
    <row r="8607" spans="1:11" x14ac:dyDescent="0.2">
      <c r="A8607" s="140"/>
      <c r="B8607" s="325"/>
      <c r="J8607" s="4"/>
      <c r="K8607" s="173"/>
    </row>
    <row r="8608" spans="1:11" x14ac:dyDescent="0.2">
      <c r="A8608" s="140"/>
      <c r="B8608" s="325"/>
      <c r="J8608" s="4"/>
      <c r="K8608" s="173"/>
    </row>
    <row r="8609" spans="1:11" x14ac:dyDescent="0.2">
      <c r="A8609" s="140"/>
      <c r="B8609" s="325"/>
      <c r="J8609" s="4"/>
      <c r="K8609" s="173"/>
    </row>
    <row r="8610" spans="1:11" x14ac:dyDescent="0.2">
      <c r="A8610" s="140"/>
      <c r="B8610" s="325"/>
      <c r="J8610" s="4"/>
      <c r="K8610" s="173"/>
    </row>
    <row r="8611" spans="1:11" x14ac:dyDescent="0.2">
      <c r="A8611" s="140"/>
      <c r="B8611" s="325"/>
      <c r="J8611" s="4"/>
      <c r="K8611" s="173"/>
    </row>
    <row r="8612" spans="1:11" x14ac:dyDescent="0.2">
      <c r="A8612" s="140"/>
      <c r="B8612" s="325"/>
      <c r="J8612" s="4"/>
      <c r="K8612" s="173"/>
    </row>
    <row r="8613" spans="1:11" x14ac:dyDescent="0.2">
      <c r="A8613" s="140"/>
      <c r="B8613" s="325"/>
      <c r="J8613" s="4"/>
      <c r="K8613" s="173"/>
    </row>
    <row r="8614" spans="1:11" x14ac:dyDescent="0.2">
      <c r="A8614" s="140"/>
      <c r="B8614" s="325"/>
      <c r="J8614" s="4"/>
      <c r="K8614" s="173"/>
    </row>
    <row r="8615" spans="1:11" x14ac:dyDescent="0.2">
      <c r="A8615" s="140"/>
      <c r="B8615" s="325"/>
      <c r="J8615" s="4"/>
      <c r="K8615" s="173"/>
    </row>
    <row r="8616" spans="1:11" x14ac:dyDescent="0.2">
      <c r="A8616" s="140"/>
      <c r="B8616" s="325"/>
      <c r="J8616" s="4"/>
      <c r="K8616" s="173"/>
    </row>
    <row r="8617" spans="1:11" x14ac:dyDescent="0.2">
      <c r="A8617" s="140"/>
      <c r="B8617" s="325"/>
      <c r="J8617" s="4"/>
      <c r="K8617" s="173"/>
    </row>
    <row r="8618" spans="1:11" x14ac:dyDescent="0.2">
      <c r="A8618" s="140"/>
      <c r="B8618" s="325"/>
      <c r="J8618" s="4"/>
      <c r="K8618" s="173"/>
    </row>
    <row r="8619" spans="1:11" x14ac:dyDescent="0.2">
      <c r="A8619" s="140"/>
      <c r="B8619" s="325"/>
      <c r="J8619" s="4"/>
      <c r="K8619" s="173"/>
    </row>
    <row r="8620" spans="1:11" x14ac:dyDescent="0.2">
      <c r="A8620" s="140"/>
      <c r="B8620" s="325"/>
      <c r="J8620" s="4"/>
      <c r="K8620" s="173"/>
    </row>
    <row r="8621" spans="1:11" x14ac:dyDescent="0.2">
      <c r="A8621" s="140"/>
      <c r="B8621" s="325"/>
      <c r="J8621" s="4"/>
      <c r="K8621" s="173"/>
    </row>
    <row r="8622" spans="1:11" x14ac:dyDescent="0.2">
      <c r="A8622" s="140"/>
      <c r="B8622" s="325"/>
      <c r="J8622" s="4"/>
      <c r="K8622" s="173"/>
    </row>
    <row r="8623" spans="1:11" x14ac:dyDescent="0.2">
      <c r="A8623" s="140"/>
      <c r="B8623" s="325"/>
      <c r="J8623" s="4"/>
      <c r="K8623" s="173"/>
    </row>
    <row r="8624" spans="1:11" x14ac:dyDescent="0.2">
      <c r="A8624" s="140"/>
      <c r="B8624" s="325"/>
      <c r="J8624" s="4"/>
      <c r="K8624" s="173"/>
    </row>
    <row r="8625" spans="1:11" x14ac:dyDescent="0.2">
      <c r="A8625" s="140"/>
      <c r="B8625" s="325"/>
      <c r="J8625" s="4"/>
      <c r="K8625" s="173"/>
    </row>
    <row r="8626" spans="1:11" x14ac:dyDescent="0.2">
      <c r="A8626" s="140"/>
      <c r="B8626" s="325"/>
      <c r="J8626" s="4"/>
      <c r="K8626" s="173"/>
    </row>
    <row r="8627" spans="1:11" x14ac:dyDescent="0.2">
      <c r="A8627" s="140"/>
      <c r="B8627" s="325"/>
      <c r="J8627" s="4"/>
      <c r="K8627" s="173"/>
    </row>
    <row r="8628" spans="1:11" x14ac:dyDescent="0.2">
      <c r="A8628" s="140"/>
      <c r="B8628" s="325"/>
      <c r="J8628" s="4"/>
      <c r="K8628" s="173"/>
    </row>
    <row r="8629" spans="1:11" x14ac:dyDescent="0.2">
      <c r="A8629" s="140"/>
      <c r="B8629" s="325"/>
      <c r="J8629" s="4"/>
      <c r="K8629" s="173"/>
    </row>
    <row r="8630" spans="1:11" x14ac:dyDescent="0.2">
      <c r="A8630" s="140"/>
      <c r="B8630" s="325"/>
      <c r="J8630" s="4"/>
      <c r="K8630" s="173"/>
    </row>
    <row r="8631" spans="1:11" x14ac:dyDescent="0.2">
      <c r="A8631" s="140"/>
      <c r="B8631" s="325"/>
      <c r="J8631" s="4"/>
      <c r="K8631" s="173"/>
    </row>
    <row r="8632" spans="1:11" x14ac:dyDescent="0.2">
      <c r="A8632" s="140"/>
      <c r="B8632" s="325"/>
      <c r="J8632" s="4"/>
      <c r="K8632" s="173"/>
    </row>
    <row r="8633" spans="1:11" x14ac:dyDescent="0.2">
      <c r="A8633" s="140"/>
      <c r="B8633" s="325"/>
      <c r="J8633" s="4"/>
      <c r="K8633" s="173"/>
    </row>
    <row r="8634" spans="1:11" x14ac:dyDescent="0.2">
      <c r="A8634" s="140"/>
      <c r="B8634" s="325"/>
      <c r="J8634" s="4"/>
      <c r="K8634" s="173"/>
    </row>
    <row r="8635" spans="1:11" x14ac:dyDescent="0.2">
      <c r="A8635" s="140"/>
      <c r="B8635" s="325"/>
      <c r="J8635" s="4"/>
      <c r="K8635" s="173"/>
    </row>
    <row r="8636" spans="1:11" x14ac:dyDescent="0.2">
      <c r="A8636" s="140"/>
      <c r="B8636" s="325"/>
      <c r="J8636" s="4"/>
      <c r="K8636" s="173"/>
    </row>
    <row r="8637" spans="1:11" x14ac:dyDescent="0.2">
      <c r="A8637" s="140"/>
      <c r="B8637" s="325"/>
      <c r="J8637" s="4"/>
      <c r="K8637" s="173"/>
    </row>
    <row r="8638" spans="1:11" x14ac:dyDescent="0.2">
      <c r="A8638" s="140"/>
      <c r="B8638" s="325"/>
      <c r="J8638" s="4"/>
      <c r="K8638" s="173"/>
    </row>
    <row r="8639" spans="1:11" x14ac:dyDescent="0.2">
      <c r="A8639" s="140"/>
      <c r="B8639" s="325"/>
      <c r="J8639" s="4"/>
      <c r="K8639" s="173"/>
    </row>
    <row r="8640" spans="1:11" x14ac:dyDescent="0.2">
      <c r="A8640" s="140"/>
      <c r="B8640" s="325"/>
      <c r="J8640" s="4"/>
      <c r="K8640" s="173"/>
    </row>
    <row r="8641" spans="1:11" x14ac:dyDescent="0.2">
      <c r="A8641" s="140"/>
      <c r="B8641" s="325"/>
      <c r="J8641" s="4"/>
      <c r="K8641" s="173"/>
    </row>
    <row r="8642" spans="1:11" x14ac:dyDescent="0.2">
      <c r="A8642" s="140"/>
      <c r="B8642" s="325"/>
      <c r="J8642" s="4"/>
      <c r="K8642" s="173"/>
    </row>
    <row r="8643" spans="1:11" x14ac:dyDescent="0.2">
      <c r="A8643" s="140"/>
      <c r="B8643" s="325"/>
      <c r="J8643" s="4"/>
      <c r="K8643" s="173"/>
    </row>
    <row r="8644" spans="1:11" x14ac:dyDescent="0.2">
      <c r="A8644" s="140"/>
      <c r="B8644" s="325"/>
      <c r="J8644" s="4"/>
      <c r="K8644" s="173"/>
    </row>
    <row r="8645" spans="1:11" x14ac:dyDescent="0.2">
      <c r="A8645" s="140"/>
      <c r="B8645" s="325"/>
      <c r="J8645" s="4"/>
      <c r="K8645" s="173"/>
    </row>
    <row r="8646" spans="1:11" x14ac:dyDescent="0.2">
      <c r="A8646" s="140"/>
      <c r="B8646" s="325"/>
      <c r="J8646" s="4"/>
      <c r="K8646" s="173"/>
    </row>
    <row r="8647" spans="1:11" x14ac:dyDescent="0.2">
      <c r="A8647" s="140"/>
      <c r="B8647" s="325"/>
      <c r="J8647" s="4"/>
      <c r="K8647" s="173"/>
    </row>
    <row r="8648" spans="1:11" x14ac:dyDescent="0.2">
      <c r="A8648" s="140"/>
      <c r="B8648" s="325"/>
      <c r="J8648" s="4"/>
      <c r="K8648" s="173"/>
    </row>
    <row r="8649" spans="1:11" x14ac:dyDescent="0.2">
      <c r="A8649" s="140"/>
      <c r="B8649" s="325"/>
      <c r="J8649" s="4"/>
      <c r="K8649" s="173"/>
    </row>
    <row r="8650" spans="1:11" x14ac:dyDescent="0.2">
      <c r="A8650" s="140"/>
      <c r="B8650" s="325"/>
      <c r="J8650" s="4"/>
      <c r="K8650" s="173"/>
    </row>
    <row r="8651" spans="1:11" x14ac:dyDescent="0.2">
      <c r="A8651" s="140"/>
      <c r="B8651" s="325"/>
      <c r="J8651" s="4"/>
      <c r="K8651" s="173"/>
    </row>
    <row r="8652" spans="1:11" x14ac:dyDescent="0.2">
      <c r="A8652" s="140"/>
      <c r="B8652" s="325"/>
      <c r="J8652" s="4"/>
      <c r="K8652" s="173"/>
    </row>
    <row r="8653" spans="1:11" x14ac:dyDescent="0.2">
      <c r="A8653" s="140"/>
      <c r="B8653" s="325"/>
      <c r="J8653" s="4"/>
      <c r="K8653" s="173"/>
    </row>
    <row r="8654" spans="1:11" x14ac:dyDescent="0.2">
      <c r="A8654" s="140"/>
      <c r="B8654" s="325"/>
      <c r="J8654" s="4"/>
      <c r="K8654" s="173"/>
    </row>
    <row r="8655" spans="1:11" x14ac:dyDescent="0.2">
      <c r="A8655" s="140"/>
      <c r="B8655" s="325"/>
      <c r="J8655" s="4"/>
      <c r="K8655" s="173"/>
    </row>
    <row r="8656" spans="1:11" x14ac:dyDescent="0.2">
      <c r="A8656" s="140"/>
      <c r="B8656" s="325"/>
      <c r="J8656" s="4"/>
      <c r="K8656" s="173"/>
    </row>
    <row r="8657" spans="1:11" x14ac:dyDescent="0.2">
      <c r="A8657" s="140"/>
      <c r="B8657" s="325"/>
      <c r="J8657" s="4"/>
      <c r="K8657" s="173"/>
    </row>
    <row r="8658" spans="1:11" x14ac:dyDescent="0.2">
      <c r="A8658" s="140"/>
      <c r="B8658" s="325"/>
      <c r="J8658" s="4"/>
      <c r="K8658" s="173"/>
    </row>
    <row r="8659" spans="1:11" x14ac:dyDescent="0.2">
      <c r="A8659" s="140"/>
      <c r="B8659" s="325"/>
      <c r="J8659" s="4"/>
      <c r="K8659" s="173"/>
    </row>
    <row r="8660" spans="1:11" x14ac:dyDescent="0.2">
      <c r="A8660" s="140"/>
      <c r="B8660" s="325"/>
      <c r="J8660" s="4"/>
      <c r="K8660" s="173"/>
    </row>
    <row r="8661" spans="1:11" x14ac:dyDescent="0.2">
      <c r="A8661" s="140"/>
      <c r="B8661" s="325"/>
      <c r="J8661" s="4"/>
      <c r="K8661" s="173"/>
    </row>
    <row r="8662" spans="1:11" x14ac:dyDescent="0.2">
      <c r="A8662" s="140"/>
      <c r="B8662" s="325"/>
      <c r="J8662" s="4"/>
      <c r="K8662" s="173"/>
    </row>
    <row r="8663" spans="1:11" x14ac:dyDescent="0.2">
      <c r="A8663" s="140"/>
      <c r="B8663" s="325"/>
      <c r="J8663" s="4"/>
      <c r="K8663" s="173"/>
    </row>
    <row r="8664" spans="1:11" x14ac:dyDescent="0.2">
      <c r="A8664" s="140"/>
      <c r="B8664" s="325"/>
      <c r="J8664" s="4"/>
      <c r="K8664" s="173"/>
    </row>
    <row r="8665" spans="1:11" x14ac:dyDescent="0.2">
      <c r="A8665" s="140"/>
      <c r="B8665" s="325"/>
      <c r="J8665" s="4"/>
      <c r="K8665" s="173"/>
    </row>
    <row r="8666" spans="1:11" x14ac:dyDescent="0.2">
      <c r="A8666" s="140"/>
      <c r="B8666" s="325"/>
      <c r="J8666" s="4"/>
      <c r="K8666" s="173"/>
    </row>
    <row r="8667" spans="1:11" x14ac:dyDescent="0.2">
      <c r="A8667" s="140"/>
      <c r="B8667" s="325"/>
      <c r="J8667" s="4"/>
      <c r="K8667" s="173"/>
    </row>
    <row r="8668" spans="1:11" x14ac:dyDescent="0.2">
      <c r="A8668" s="140"/>
      <c r="B8668" s="325"/>
      <c r="J8668" s="4"/>
      <c r="K8668" s="173"/>
    </row>
    <row r="8669" spans="1:11" x14ac:dyDescent="0.2">
      <c r="A8669" s="140"/>
      <c r="B8669" s="325"/>
      <c r="J8669" s="4"/>
      <c r="K8669" s="173"/>
    </row>
    <row r="8670" spans="1:11" x14ac:dyDescent="0.2">
      <c r="A8670" s="140"/>
      <c r="B8670" s="325"/>
      <c r="J8670" s="4"/>
      <c r="K8670" s="173"/>
    </row>
    <row r="8671" spans="1:11" x14ac:dyDescent="0.2">
      <c r="A8671" s="140"/>
      <c r="B8671" s="325"/>
      <c r="J8671" s="4"/>
      <c r="K8671" s="173"/>
    </row>
    <row r="8672" spans="1:11" x14ac:dyDescent="0.2">
      <c r="A8672" s="140"/>
      <c r="B8672" s="325"/>
      <c r="J8672" s="4"/>
      <c r="K8672" s="173"/>
    </row>
    <row r="8673" spans="1:11" x14ac:dyDescent="0.2">
      <c r="A8673" s="140"/>
      <c r="B8673" s="325"/>
      <c r="J8673" s="4"/>
      <c r="K8673" s="173"/>
    </row>
    <row r="8674" spans="1:11" x14ac:dyDescent="0.2">
      <c r="A8674" s="140"/>
      <c r="B8674" s="325"/>
      <c r="J8674" s="4"/>
      <c r="K8674" s="173"/>
    </row>
    <row r="8675" spans="1:11" x14ac:dyDescent="0.2">
      <c r="A8675" s="140"/>
      <c r="B8675" s="325"/>
      <c r="J8675" s="4"/>
      <c r="K8675" s="173"/>
    </row>
    <row r="8676" spans="1:11" x14ac:dyDescent="0.2">
      <c r="A8676" s="140"/>
      <c r="B8676" s="325"/>
      <c r="J8676" s="4"/>
      <c r="K8676" s="173"/>
    </row>
    <row r="8677" spans="1:11" x14ac:dyDescent="0.2">
      <c r="A8677" s="140"/>
      <c r="B8677" s="325"/>
      <c r="J8677" s="4"/>
      <c r="K8677" s="173"/>
    </row>
    <row r="8678" spans="1:11" x14ac:dyDescent="0.2">
      <c r="A8678" s="140"/>
      <c r="B8678" s="325"/>
      <c r="J8678" s="4"/>
      <c r="K8678" s="173"/>
    </row>
    <row r="8679" spans="1:11" x14ac:dyDescent="0.2">
      <c r="A8679" s="140"/>
      <c r="B8679" s="325"/>
      <c r="J8679" s="4"/>
      <c r="K8679" s="173"/>
    </row>
    <row r="8680" spans="1:11" x14ac:dyDescent="0.2">
      <c r="A8680" s="140"/>
      <c r="B8680" s="325"/>
      <c r="J8680" s="4"/>
      <c r="K8680" s="173"/>
    </row>
    <row r="8681" spans="1:11" x14ac:dyDescent="0.2">
      <c r="A8681" s="140"/>
      <c r="B8681" s="325"/>
      <c r="J8681" s="4"/>
      <c r="K8681" s="173"/>
    </row>
    <row r="8682" spans="1:11" x14ac:dyDescent="0.2">
      <c r="A8682" s="140"/>
      <c r="B8682" s="325"/>
      <c r="J8682" s="4"/>
      <c r="K8682" s="173"/>
    </row>
    <row r="8683" spans="1:11" x14ac:dyDescent="0.2">
      <c r="A8683" s="140"/>
      <c r="B8683" s="325"/>
      <c r="J8683" s="4"/>
      <c r="K8683" s="173"/>
    </row>
    <row r="8684" spans="1:11" x14ac:dyDescent="0.2">
      <c r="A8684" s="140"/>
      <c r="B8684" s="325"/>
      <c r="J8684" s="4"/>
      <c r="K8684" s="173"/>
    </row>
    <row r="8685" spans="1:11" x14ac:dyDescent="0.2">
      <c r="A8685" s="140"/>
      <c r="B8685" s="325"/>
      <c r="J8685" s="4"/>
      <c r="K8685" s="173"/>
    </row>
    <row r="8686" spans="1:11" x14ac:dyDescent="0.2">
      <c r="A8686" s="140"/>
      <c r="B8686" s="325"/>
      <c r="J8686" s="4"/>
      <c r="K8686" s="173"/>
    </row>
    <row r="8687" spans="1:11" x14ac:dyDescent="0.2">
      <c r="A8687" s="140"/>
      <c r="B8687" s="325"/>
      <c r="J8687" s="4"/>
      <c r="K8687" s="173"/>
    </row>
    <row r="8688" spans="1:11" x14ac:dyDescent="0.2">
      <c r="A8688" s="140"/>
      <c r="B8688" s="325"/>
      <c r="J8688" s="4"/>
      <c r="K8688" s="173"/>
    </row>
    <row r="8689" spans="1:11" x14ac:dyDescent="0.2">
      <c r="A8689" s="140"/>
      <c r="B8689" s="325"/>
      <c r="J8689" s="4"/>
      <c r="K8689" s="173"/>
    </row>
    <row r="8690" spans="1:11" x14ac:dyDescent="0.2">
      <c r="A8690" s="140"/>
      <c r="B8690" s="325"/>
      <c r="J8690" s="4"/>
      <c r="K8690" s="173"/>
    </row>
    <row r="8691" spans="1:11" x14ac:dyDescent="0.2">
      <c r="A8691" s="140"/>
      <c r="B8691" s="325"/>
      <c r="J8691" s="4"/>
      <c r="K8691" s="173"/>
    </row>
    <row r="8692" spans="1:11" x14ac:dyDescent="0.2">
      <c r="A8692" s="140"/>
      <c r="B8692" s="325"/>
      <c r="J8692" s="4"/>
      <c r="K8692" s="173"/>
    </row>
    <row r="8693" spans="1:11" x14ac:dyDescent="0.2">
      <c r="A8693" s="140"/>
      <c r="B8693" s="325"/>
      <c r="J8693" s="4"/>
      <c r="K8693" s="173"/>
    </row>
    <row r="8694" spans="1:11" x14ac:dyDescent="0.2">
      <c r="A8694" s="140"/>
      <c r="B8694" s="325"/>
      <c r="J8694" s="4"/>
      <c r="K8694" s="173"/>
    </row>
    <row r="8695" spans="1:11" x14ac:dyDescent="0.2">
      <c r="A8695" s="140"/>
      <c r="B8695" s="325"/>
      <c r="J8695" s="4"/>
      <c r="K8695" s="173"/>
    </row>
    <row r="8696" spans="1:11" x14ac:dyDescent="0.2">
      <c r="A8696" s="140"/>
      <c r="B8696" s="325"/>
      <c r="J8696" s="4"/>
      <c r="K8696" s="173"/>
    </row>
    <row r="8697" spans="1:11" x14ac:dyDescent="0.2">
      <c r="A8697" s="140"/>
      <c r="B8697" s="325"/>
      <c r="J8697" s="4"/>
      <c r="K8697" s="173"/>
    </row>
    <row r="8698" spans="1:11" x14ac:dyDescent="0.2">
      <c r="A8698" s="140"/>
      <c r="B8698" s="325"/>
      <c r="J8698" s="4"/>
      <c r="K8698" s="173"/>
    </row>
    <row r="8699" spans="1:11" x14ac:dyDescent="0.2">
      <c r="A8699" s="140"/>
      <c r="B8699" s="325"/>
      <c r="J8699" s="4"/>
      <c r="K8699" s="173"/>
    </row>
    <row r="8700" spans="1:11" x14ac:dyDescent="0.2">
      <c r="A8700" s="140"/>
      <c r="B8700" s="325"/>
      <c r="J8700" s="4"/>
      <c r="K8700" s="173"/>
    </row>
    <row r="8701" spans="1:11" x14ac:dyDescent="0.2">
      <c r="A8701" s="140"/>
      <c r="B8701" s="325"/>
      <c r="J8701" s="4"/>
      <c r="K8701" s="173"/>
    </row>
    <row r="8702" spans="1:11" x14ac:dyDescent="0.2">
      <c r="A8702" s="140"/>
      <c r="B8702" s="325"/>
      <c r="J8702" s="4"/>
      <c r="K8702" s="173"/>
    </row>
    <row r="8703" spans="1:11" x14ac:dyDescent="0.2">
      <c r="A8703" s="140"/>
      <c r="B8703" s="325"/>
      <c r="J8703" s="4"/>
      <c r="K8703" s="173"/>
    </row>
    <row r="8704" spans="1:11" x14ac:dyDescent="0.2">
      <c r="A8704" s="140"/>
      <c r="B8704" s="325"/>
      <c r="J8704" s="4"/>
      <c r="K8704" s="173"/>
    </row>
    <row r="8705" spans="1:11" x14ac:dyDescent="0.2">
      <c r="A8705" s="140"/>
      <c r="B8705" s="325"/>
      <c r="J8705" s="4"/>
      <c r="K8705" s="173"/>
    </row>
    <row r="8706" spans="1:11" x14ac:dyDescent="0.2">
      <c r="A8706" s="140"/>
      <c r="B8706" s="325"/>
      <c r="J8706" s="4"/>
      <c r="K8706" s="173"/>
    </row>
    <row r="8707" spans="1:11" x14ac:dyDescent="0.2">
      <c r="A8707" s="140"/>
      <c r="B8707" s="325"/>
      <c r="J8707" s="4"/>
      <c r="K8707" s="173"/>
    </row>
    <row r="8708" spans="1:11" x14ac:dyDescent="0.2">
      <c r="A8708" s="140"/>
      <c r="B8708" s="325"/>
      <c r="J8708" s="4"/>
      <c r="K8708" s="173"/>
    </row>
    <row r="8709" spans="1:11" x14ac:dyDescent="0.2">
      <c r="A8709" s="140"/>
      <c r="B8709" s="325"/>
      <c r="J8709" s="4"/>
      <c r="K8709" s="173"/>
    </row>
    <row r="8710" spans="1:11" x14ac:dyDescent="0.2">
      <c r="A8710" s="140"/>
      <c r="B8710" s="325"/>
      <c r="J8710" s="4"/>
      <c r="K8710" s="173"/>
    </row>
    <row r="8711" spans="1:11" x14ac:dyDescent="0.2">
      <c r="A8711" s="140"/>
      <c r="B8711" s="325"/>
      <c r="J8711" s="4"/>
      <c r="K8711" s="173"/>
    </row>
    <row r="8712" spans="1:11" x14ac:dyDescent="0.2">
      <c r="A8712" s="140"/>
      <c r="B8712" s="325"/>
      <c r="J8712" s="4"/>
      <c r="K8712" s="173"/>
    </row>
    <row r="8713" spans="1:11" x14ac:dyDescent="0.2">
      <c r="A8713" s="140"/>
      <c r="B8713" s="325"/>
      <c r="J8713" s="4"/>
      <c r="K8713" s="173"/>
    </row>
    <row r="8714" spans="1:11" x14ac:dyDescent="0.2">
      <c r="A8714" s="140"/>
      <c r="B8714" s="325"/>
      <c r="J8714" s="4"/>
      <c r="K8714" s="173"/>
    </row>
    <row r="8715" spans="1:11" x14ac:dyDescent="0.2">
      <c r="A8715" s="140"/>
      <c r="B8715" s="325"/>
      <c r="J8715" s="4"/>
      <c r="K8715" s="173"/>
    </row>
    <row r="8716" spans="1:11" x14ac:dyDescent="0.2">
      <c r="A8716" s="140"/>
      <c r="B8716" s="325"/>
      <c r="J8716" s="4"/>
      <c r="K8716" s="173"/>
    </row>
    <row r="8717" spans="1:11" x14ac:dyDescent="0.2">
      <c r="A8717" s="140"/>
      <c r="B8717" s="325"/>
      <c r="J8717" s="4"/>
      <c r="K8717" s="173"/>
    </row>
    <row r="8718" spans="1:11" x14ac:dyDescent="0.2">
      <c r="A8718" s="140"/>
      <c r="B8718" s="325"/>
      <c r="J8718" s="4"/>
      <c r="K8718" s="173"/>
    </row>
    <row r="8719" spans="1:11" x14ac:dyDescent="0.2">
      <c r="A8719" s="140"/>
      <c r="B8719" s="325"/>
      <c r="J8719" s="4"/>
      <c r="K8719" s="173"/>
    </row>
    <row r="8720" spans="1:11" x14ac:dyDescent="0.2">
      <c r="A8720" s="140"/>
      <c r="B8720" s="325"/>
      <c r="J8720" s="4"/>
      <c r="K8720" s="173"/>
    </row>
    <row r="8721" spans="1:11" x14ac:dyDescent="0.2">
      <c r="A8721" s="140"/>
      <c r="B8721" s="325"/>
      <c r="J8721" s="4"/>
      <c r="K8721" s="173"/>
    </row>
    <row r="8722" spans="1:11" x14ac:dyDescent="0.2">
      <c r="A8722" s="140"/>
      <c r="B8722" s="325"/>
      <c r="J8722" s="4"/>
      <c r="K8722" s="173"/>
    </row>
    <row r="8723" spans="1:11" x14ac:dyDescent="0.2">
      <c r="A8723" s="140"/>
      <c r="B8723" s="325"/>
      <c r="J8723" s="4"/>
      <c r="K8723" s="173"/>
    </row>
    <row r="8724" spans="1:11" x14ac:dyDescent="0.2">
      <c r="A8724" s="140"/>
      <c r="B8724" s="325"/>
      <c r="J8724" s="4"/>
      <c r="K8724" s="173"/>
    </row>
    <row r="8725" spans="1:11" x14ac:dyDescent="0.2">
      <c r="A8725" s="140"/>
      <c r="B8725" s="325"/>
      <c r="J8725" s="4"/>
      <c r="K8725" s="173"/>
    </row>
    <row r="8726" spans="1:11" x14ac:dyDescent="0.2">
      <c r="A8726" s="140"/>
      <c r="B8726" s="325"/>
      <c r="J8726" s="4"/>
      <c r="K8726" s="173"/>
    </row>
    <row r="8727" spans="1:11" x14ac:dyDescent="0.2">
      <c r="A8727" s="140"/>
      <c r="B8727" s="325"/>
      <c r="J8727" s="4"/>
      <c r="K8727" s="173"/>
    </row>
    <row r="8728" spans="1:11" x14ac:dyDescent="0.2">
      <c r="A8728" s="140"/>
      <c r="B8728" s="325"/>
      <c r="J8728" s="4"/>
      <c r="K8728" s="173"/>
    </row>
    <row r="8729" spans="1:11" x14ac:dyDescent="0.2">
      <c r="A8729" s="140"/>
      <c r="B8729" s="325"/>
      <c r="J8729" s="4"/>
      <c r="K8729" s="173"/>
    </row>
    <row r="8730" spans="1:11" x14ac:dyDescent="0.2">
      <c r="A8730" s="140"/>
      <c r="B8730" s="325"/>
      <c r="J8730" s="4"/>
      <c r="K8730" s="173"/>
    </row>
    <row r="8731" spans="1:11" x14ac:dyDescent="0.2">
      <c r="A8731" s="140"/>
      <c r="B8731" s="325"/>
      <c r="J8731" s="4"/>
      <c r="K8731" s="173"/>
    </row>
    <row r="8732" spans="1:11" x14ac:dyDescent="0.2">
      <c r="A8732" s="140"/>
      <c r="B8732" s="325"/>
      <c r="J8732" s="4"/>
      <c r="K8732" s="173"/>
    </row>
    <row r="8733" spans="1:11" x14ac:dyDescent="0.2">
      <c r="A8733" s="140"/>
      <c r="B8733" s="325"/>
      <c r="J8733" s="4"/>
      <c r="K8733" s="173"/>
    </row>
    <row r="8734" spans="1:11" x14ac:dyDescent="0.2">
      <c r="A8734" s="140"/>
      <c r="B8734" s="325"/>
      <c r="J8734" s="4"/>
      <c r="K8734" s="173"/>
    </row>
    <row r="8735" spans="1:11" x14ac:dyDescent="0.2">
      <c r="A8735" s="140"/>
      <c r="B8735" s="325"/>
      <c r="J8735" s="4"/>
      <c r="K8735" s="173"/>
    </row>
    <row r="8736" spans="1:11" x14ac:dyDescent="0.2">
      <c r="A8736" s="140"/>
      <c r="B8736" s="325"/>
      <c r="J8736" s="4"/>
      <c r="K8736" s="173"/>
    </row>
    <row r="8737" spans="1:11" x14ac:dyDescent="0.2">
      <c r="A8737" s="140"/>
      <c r="B8737" s="325"/>
      <c r="J8737" s="4"/>
      <c r="K8737" s="173"/>
    </row>
    <row r="8738" spans="1:11" x14ac:dyDescent="0.2">
      <c r="A8738" s="140"/>
      <c r="B8738" s="325"/>
      <c r="J8738" s="4"/>
      <c r="K8738" s="173"/>
    </row>
    <row r="8739" spans="1:11" x14ac:dyDescent="0.2">
      <c r="A8739" s="140"/>
      <c r="B8739" s="325"/>
      <c r="J8739" s="4"/>
      <c r="K8739" s="173"/>
    </row>
    <row r="8740" spans="1:11" x14ac:dyDescent="0.2">
      <c r="A8740" s="140"/>
      <c r="B8740" s="325"/>
      <c r="J8740" s="4"/>
      <c r="K8740" s="173"/>
    </row>
    <row r="8741" spans="1:11" x14ac:dyDescent="0.2">
      <c r="A8741" s="140"/>
      <c r="B8741" s="325"/>
      <c r="J8741" s="4"/>
      <c r="K8741" s="173"/>
    </row>
    <row r="8742" spans="1:11" x14ac:dyDescent="0.2">
      <c r="A8742" s="140"/>
      <c r="B8742" s="325"/>
      <c r="J8742" s="4"/>
      <c r="K8742" s="173"/>
    </row>
    <row r="8743" spans="1:11" x14ac:dyDescent="0.2">
      <c r="A8743" s="140"/>
      <c r="B8743" s="325"/>
      <c r="J8743" s="4"/>
      <c r="K8743" s="173"/>
    </row>
    <row r="8744" spans="1:11" x14ac:dyDescent="0.2">
      <c r="A8744" s="140"/>
      <c r="B8744" s="325"/>
      <c r="J8744" s="4"/>
      <c r="K8744" s="173"/>
    </row>
    <row r="8745" spans="1:11" x14ac:dyDescent="0.2">
      <c r="A8745" s="140"/>
      <c r="B8745" s="325"/>
      <c r="J8745" s="4"/>
      <c r="K8745" s="173"/>
    </row>
    <row r="8746" spans="1:11" x14ac:dyDescent="0.2">
      <c r="A8746" s="140"/>
      <c r="B8746" s="325"/>
      <c r="J8746" s="4"/>
      <c r="K8746" s="173"/>
    </row>
    <row r="8747" spans="1:11" x14ac:dyDescent="0.2">
      <c r="A8747" s="140"/>
      <c r="B8747" s="325"/>
      <c r="J8747" s="4"/>
      <c r="K8747" s="173"/>
    </row>
    <row r="8748" spans="1:11" x14ac:dyDescent="0.2">
      <c r="A8748" s="140"/>
      <c r="B8748" s="325"/>
      <c r="J8748" s="4"/>
      <c r="K8748" s="173"/>
    </row>
    <row r="8749" spans="1:11" x14ac:dyDescent="0.2">
      <c r="A8749" s="140"/>
      <c r="B8749" s="325"/>
      <c r="J8749" s="4"/>
      <c r="K8749" s="173"/>
    </row>
    <row r="8750" spans="1:11" x14ac:dyDescent="0.2">
      <c r="A8750" s="140"/>
      <c r="B8750" s="325"/>
      <c r="J8750" s="4"/>
      <c r="K8750" s="173"/>
    </row>
    <row r="8751" spans="1:11" x14ac:dyDescent="0.2">
      <c r="A8751" s="140"/>
      <c r="B8751" s="325"/>
      <c r="J8751" s="4"/>
      <c r="K8751" s="173"/>
    </row>
    <row r="8752" spans="1:11" x14ac:dyDescent="0.2">
      <c r="A8752" s="140"/>
      <c r="B8752" s="325"/>
      <c r="J8752" s="4"/>
      <c r="K8752" s="173"/>
    </row>
    <row r="8753" spans="1:11" x14ac:dyDescent="0.2">
      <c r="A8753" s="140"/>
      <c r="B8753" s="325"/>
      <c r="J8753" s="4"/>
      <c r="K8753" s="173"/>
    </row>
    <row r="8754" spans="1:11" x14ac:dyDescent="0.2">
      <c r="A8754" s="140"/>
      <c r="B8754" s="325"/>
      <c r="J8754" s="4"/>
      <c r="K8754" s="173"/>
    </row>
    <row r="8755" spans="1:11" x14ac:dyDescent="0.2">
      <c r="A8755" s="140"/>
      <c r="B8755" s="325"/>
      <c r="J8755" s="4"/>
      <c r="K8755" s="173"/>
    </row>
    <row r="8756" spans="1:11" x14ac:dyDescent="0.2">
      <c r="A8756" s="140"/>
      <c r="B8756" s="325"/>
      <c r="J8756" s="4"/>
      <c r="K8756" s="173"/>
    </row>
    <row r="8757" spans="1:11" x14ac:dyDescent="0.2">
      <c r="A8757" s="140"/>
      <c r="B8757" s="325"/>
      <c r="J8757" s="4"/>
      <c r="K8757" s="173"/>
    </row>
    <row r="8758" spans="1:11" x14ac:dyDescent="0.2">
      <c r="A8758" s="140"/>
      <c r="B8758" s="325"/>
      <c r="J8758" s="4"/>
      <c r="K8758" s="173"/>
    </row>
    <row r="8759" spans="1:11" x14ac:dyDescent="0.2">
      <c r="A8759" s="140"/>
      <c r="B8759" s="325"/>
      <c r="J8759" s="4"/>
      <c r="K8759" s="173"/>
    </row>
    <row r="8760" spans="1:11" x14ac:dyDescent="0.2">
      <c r="A8760" s="140"/>
      <c r="B8760" s="325"/>
      <c r="J8760" s="4"/>
      <c r="K8760" s="173"/>
    </row>
    <row r="8761" spans="1:11" x14ac:dyDescent="0.2">
      <c r="A8761" s="140"/>
      <c r="B8761" s="325"/>
      <c r="J8761" s="4"/>
      <c r="K8761" s="173"/>
    </row>
    <row r="8762" spans="1:11" x14ac:dyDescent="0.2">
      <c r="A8762" s="140"/>
      <c r="B8762" s="325"/>
      <c r="J8762" s="4"/>
      <c r="K8762" s="173"/>
    </row>
    <row r="8763" spans="1:11" x14ac:dyDescent="0.2">
      <c r="A8763" s="140"/>
      <c r="B8763" s="325"/>
      <c r="J8763" s="4"/>
      <c r="K8763" s="173"/>
    </row>
    <row r="8764" spans="1:11" x14ac:dyDescent="0.2">
      <c r="A8764" s="140"/>
      <c r="B8764" s="325"/>
      <c r="J8764" s="4"/>
      <c r="K8764" s="173"/>
    </row>
    <row r="8765" spans="1:11" x14ac:dyDescent="0.2">
      <c r="A8765" s="140"/>
      <c r="B8765" s="325"/>
      <c r="J8765" s="4"/>
      <c r="K8765" s="173"/>
    </row>
    <row r="8766" spans="1:11" x14ac:dyDescent="0.2">
      <c r="A8766" s="140"/>
      <c r="B8766" s="325"/>
      <c r="J8766" s="4"/>
      <c r="K8766" s="173"/>
    </row>
    <row r="8767" spans="1:11" x14ac:dyDescent="0.2">
      <c r="A8767" s="140"/>
      <c r="B8767" s="325"/>
      <c r="J8767" s="4"/>
      <c r="K8767" s="173"/>
    </row>
    <row r="8768" spans="1:11" x14ac:dyDescent="0.2">
      <c r="A8768" s="140"/>
      <c r="B8768" s="325"/>
      <c r="J8768" s="4"/>
      <c r="K8768" s="173"/>
    </row>
    <row r="8769" spans="1:11" x14ac:dyDescent="0.2">
      <c r="A8769" s="140"/>
      <c r="B8769" s="325"/>
      <c r="J8769" s="4"/>
      <c r="K8769" s="173"/>
    </row>
    <row r="8770" spans="1:11" x14ac:dyDescent="0.2">
      <c r="A8770" s="140"/>
      <c r="B8770" s="325"/>
      <c r="J8770" s="4"/>
      <c r="K8770" s="173"/>
    </row>
    <row r="8771" spans="1:11" x14ac:dyDescent="0.2">
      <c r="A8771" s="140"/>
      <c r="B8771" s="325"/>
      <c r="J8771" s="4"/>
      <c r="K8771" s="173"/>
    </row>
    <row r="8772" spans="1:11" x14ac:dyDescent="0.2">
      <c r="A8772" s="140"/>
      <c r="B8772" s="325"/>
      <c r="J8772" s="4"/>
      <c r="K8772" s="173"/>
    </row>
    <row r="8773" spans="1:11" x14ac:dyDescent="0.2">
      <c r="A8773" s="140"/>
      <c r="B8773" s="325"/>
      <c r="J8773" s="4"/>
      <c r="K8773" s="173"/>
    </row>
    <row r="8774" spans="1:11" x14ac:dyDescent="0.2">
      <c r="A8774" s="140"/>
      <c r="B8774" s="325"/>
      <c r="J8774" s="4"/>
      <c r="K8774" s="173"/>
    </row>
    <row r="8775" spans="1:11" x14ac:dyDescent="0.2">
      <c r="A8775" s="140"/>
      <c r="B8775" s="325"/>
      <c r="J8775" s="4"/>
      <c r="K8775" s="173"/>
    </row>
    <row r="8776" spans="1:11" x14ac:dyDescent="0.2">
      <c r="A8776" s="140"/>
      <c r="B8776" s="325"/>
      <c r="J8776" s="4"/>
      <c r="K8776" s="173"/>
    </row>
    <row r="8777" spans="1:11" x14ac:dyDescent="0.2">
      <c r="A8777" s="140"/>
      <c r="B8777" s="325"/>
      <c r="J8777" s="4"/>
      <c r="K8777" s="173"/>
    </row>
    <row r="8778" spans="1:11" x14ac:dyDescent="0.2">
      <c r="A8778" s="140"/>
      <c r="B8778" s="325"/>
      <c r="J8778" s="4"/>
      <c r="K8778" s="173"/>
    </row>
    <row r="8779" spans="1:11" x14ac:dyDescent="0.2">
      <c r="A8779" s="140"/>
      <c r="B8779" s="325"/>
      <c r="J8779" s="4"/>
      <c r="K8779" s="173"/>
    </row>
    <row r="8780" spans="1:11" x14ac:dyDescent="0.2">
      <c r="A8780" s="140"/>
      <c r="B8780" s="325"/>
      <c r="J8780" s="4"/>
      <c r="K8780" s="173"/>
    </row>
    <row r="8781" spans="1:11" x14ac:dyDescent="0.2">
      <c r="A8781" s="140"/>
      <c r="B8781" s="325"/>
      <c r="J8781" s="4"/>
      <c r="K8781" s="173"/>
    </row>
    <row r="8782" spans="1:11" x14ac:dyDescent="0.2">
      <c r="A8782" s="140"/>
      <c r="B8782" s="325"/>
      <c r="J8782" s="4"/>
      <c r="K8782" s="173"/>
    </row>
    <row r="8783" spans="1:11" x14ac:dyDescent="0.2">
      <c r="A8783" s="140"/>
      <c r="B8783" s="325"/>
      <c r="J8783" s="4"/>
      <c r="K8783" s="173"/>
    </row>
    <row r="8784" spans="1:11" x14ac:dyDescent="0.2">
      <c r="A8784" s="140"/>
      <c r="B8784" s="325"/>
      <c r="J8784" s="4"/>
      <c r="K8784" s="173"/>
    </row>
    <row r="8785" spans="1:11" x14ac:dyDescent="0.2">
      <c r="A8785" s="140"/>
      <c r="B8785" s="325"/>
      <c r="J8785" s="4"/>
      <c r="K8785" s="173"/>
    </row>
    <row r="8786" spans="1:11" x14ac:dyDescent="0.2">
      <c r="A8786" s="140"/>
      <c r="B8786" s="325"/>
      <c r="J8786" s="4"/>
      <c r="K8786" s="173"/>
    </row>
    <row r="8787" spans="1:11" x14ac:dyDescent="0.2">
      <c r="A8787" s="140"/>
      <c r="B8787" s="325"/>
      <c r="J8787" s="4"/>
      <c r="K8787" s="173"/>
    </row>
    <row r="8788" spans="1:11" x14ac:dyDescent="0.2">
      <c r="A8788" s="140"/>
      <c r="B8788" s="325"/>
      <c r="J8788" s="4"/>
      <c r="K8788" s="173"/>
    </row>
    <row r="8789" spans="1:11" x14ac:dyDescent="0.2">
      <c r="A8789" s="140"/>
      <c r="B8789" s="325"/>
      <c r="J8789" s="4"/>
      <c r="K8789" s="173"/>
    </row>
    <row r="8790" spans="1:11" x14ac:dyDescent="0.2">
      <c r="A8790" s="140"/>
      <c r="B8790" s="325"/>
      <c r="J8790" s="4"/>
      <c r="K8790" s="173"/>
    </row>
    <row r="8791" spans="1:11" x14ac:dyDescent="0.2">
      <c r="A8791" s="140"/>
      <c r="B8791" s="325"/>
      <c r="J8791" s="4"/>
      <c r="K8791" s="173"/>
    </row>
    <row r="8792" spans="1:11" x14ac:dyDescent="0.2">
      <c r="A8792" s="140"/>
      <c r="B8792" s="325"/>
      <c r="J8792" s="4"/>
      <c r="K8792" s="173"/>
    </row>
    <row r="8793" spans="1:11" x14ac:dyDescent="0.2">
      <c r="A8793" s="140"/>
      <c r="B8793" s="325"/>
      <c r="J8793" s="4"/>
      <c r="K8793" s="173"/>
    </row>
    <row r="8794" spans="1:11" x14ac:dyDescent="0.2">
      <c r="A8794" s="140"/>
      <c r="B8794" s="325"/>
      <c r="J8794" s="4"/>
      <c r="K8794" s="173"/>
    </row>
    <row r="8795" spans="1:11" x14ac:dyDescent="0.2">
      <c r="A8795" s="140"/>
      <c r="B8795" s="325"/>
      <c r="J8795" s="4"/>
      <c r="K8795" s="173"/>
    </row>
    <row r="8796" spans="1:11" x14ac:dyDescent="0.2">
      <c r="A8796" s="140"/>
      <c r="B8796" s="325"/>
      <c r="J8796" s="4"/>
      <c r="K8796" s="173"/>
    </row>
    <row r="8797" spans="1:11" x14ac:dyDescent="0.2">
      <c r="A8797" s="140"/>
      <c r="B8797" s="325"/>
      <c r="J8797" s="4"/>
      <c r="K8797" s="173"/>
    </row>
    <row r="8798" spans="1:11" x14ac:dyDescent="0.2">
      <c r="A8798" s="140"/>
      <c r="B8798" s="325"/>
      <c r="J8798" s="4"/>
      <c r="K8798" s="173"/>
    </row>
    <row r="8799" spans="1:11" x14ac:dyDescent="0.2">
      <c r="A8799" s="140"/>
      <c r="B8799" s="325"/>
      <c r="J8799" s="4"/>
      <c r="K8799" s="173"/>
    </row>
    <row r="8800" spans="1:11" x14ac:dyDescent="0.2">
      <c r="A8800" s="140"/>
      <c r="B8800" s="325"/>
      <c r="J8800" s="4"/>
      <c r="K8800" s="173"/>
    </row>
    <row r="8801" spans="1:11" x14ac:dyDescent="0.2">
      <c r="A8801" s="140"/>
      <c r="B8801" s="325"/>
      <c r="J8801" s="4"/>
      <c r="K8801" s="173"/>
    </row>
    <row r="8802" spans="1:11" x14ac:dyDescent="0.2">
      <c r="A8802" s="140"/>
      <c r="B8802" s="325"/>
      <c r="J8802" s="4"/>
      <c r="K8802" s="173"/>
    </row>
    <row r="8803" spans="1:11" x14ac:dyDescent="0.2">
      <c r="A8803" s="140"/>
      <c r="B8803" s="325"/>
      <c r="J8803" s="4"/>
      <c r="K8803" s="173"/>
    </row>
    <row r="8804" spans="1:11" x14ac:dyDescent="0.2">
      <c r="A8804" s="140"/>
      <c r="B8804" s="325"/>
      <c r="J8804" s="4"/>
      <c r="K8804" s="173"/>
    </row>
    <row r="8805" spans="1:11" x14ac:dyDescent="0.2">
      <c r="A8805" s="140"/>
      <c r="B8805" s="325"/>
      <c r="J8805" s="4"/>
      <c r="K8805" s="173"/>
    </row>
    <row r="8806" spans="1:11" x14ac:dyDescent="0.2">
      <c r="A8806" s="140"/>
      <c r="B8806" s="325"/>
      <c r="J8806" s="4"/>
      <c r="K8806" s="173"/>
    </row>
    <row r="8807" spans="1:11" x14ac:dyDescent="0.2">
      <c r="A8807" s="140"/>
      <c r="B8807" s="325"/>
      <c r="J8807" s="4"/>
      <c r="K8807" s="173"/>
    </row>
    <row r="8808" spans="1:11" x14ac:dyDescent="0.2">
      <c r="A8808" s="140"/>
      <c r="B8808" s="325"/>
      <c r="J8808" s="4"/>
      <c r="K8808" s="173"/>
    </row>
    <row r="8809" spans="1:11" x14ac:dyDescent="0.2">
      <c r="A8809" s="140"/>
      <c r="B8809" s="325"/>
      <c r="J8809" s="4"/>
      <c r="K8809" s="173"/>
    </row>
    <row r="8810" spans="1:11" x14ac:dyDescent="0.2">
      <c r="A8810" s="140"/>
      <c r="B8810" s="325"/>
      <c r="J8810" s="4"/>
      <c r="K8810" s="173"/>
    </row>
    <row r="8811" spans="1:11" x14ac:dyDescent="0.2">
      <c r="A8811" s="140"/>
      <c r="B8811" s="325"/>
      <c r="J8811" s="4"/>
      <c r="K8811" s="173"/>
    </row>
    <row r="8812" spans="1:11" x14ac:dyDescent="0.2">
      <c r="A8812" s="140"/>
      <c r="B8812" s="325"/>
      <c r="J8812" s="4"/>
      <c r="K8812" s="173"/>
    </row>
    <row r="8813" spans="1:11" x14ac:dyDescent="0.2">
      <c r="A8813" s="140"/>
      <c r="B8813" s="325"/>
      <c r="J8813" s="4"/>
      <c r="K8813" s="173"/>
    </row>
    <row r="8814" spans="1:11" x14ac:dyDescent="0.2">
      <c r="A8814" s="140"/>
      <c r="B8814" s="325"/>
      <c r="J8814" s="4"/>
      <c r="K8814" s="173"/>
    </row>
    <row r="8815" spans="1:11" x14ac:dyDescent="0.2">
      <c r="A8815" s="140"/>
      <c r="B8815" s="325"/>
      <c r="J8815" s="4"/>
      <c r="K8815" s="173"/>
    </row>
    <row r="8816" spans="1:11" x14ac:dyDescent="0.2">
      <c r="A8816" s="140"/>
      <c r="B8816" s="325"/>
      <c r="J8816" s="4"/>
      <c r="K8816" s="173"/>
    </row>
    <row r="8817" spans="1:11" x14ac:dyDescent="0.2">
      <c r="A8817" s="140"/>
      <c r="B8817" s="325"/>
      <c r="J8817" s="4"/>
      <c r="K8817" s="173"/>
    </row>
    <row r="8818" spans="1:11" x14ac:dyDescent="0.2">
      <c r="A8818" s="140"/>
      <c r="B8818" s="325"/>
      <c r="J8818" s="4"/>
      <c r="K8818" s="173"/>
    </row>
    <row r="8819" spans="1:11" x14ac:dyDescent="0.2">
      <c r="A8819" s="140"/>
      <c r="B8819" s="325"/>
      <c r="J8819" s="4"/>
      <c r="K8819" s="173"/>
    </row>
    <row r="8820" spans="1:11" x14ac:dyDescent="0.2">
      <c r="A8820" s="140"/>
      <c r="B8820" s="325"/>
      <c r="J8820" s="4"/>
      <c r="K8820" s="173"/>
    </row>
    <row r="8821" spans="1:11" x14ac:dyDescent="0.2">
      <c r="A8821" s="140"/>
      <c r="B8821" s="325"/>
      <c r="J8821" s="4"/>
      <c r="K8821" s="173"/>
    </row>
    <row r="8822" spans="1:11" x14ac:dyDescent="0.2">
      <c r="A8822" s="140"/>
      <c r="B8822" s="325"/>
      <c r="J8822" s="4"/>
      <c r="K8822" s="173"/>
    </row>
    <row r="8823" spans="1:11" x14ac:dyDescent="0.2">
      <c r="A8823" s="140"/>
      <c r="B8823" s="325"/>
      <c r="J8823" s="4"/>
      <c r="K8823" s="173"/>
    </row>
    <row r="8824" spans="1:11" x14ac:dyDescent="0.2">
      <c r="A8824" s="140"/>
      <c r="B8824" s="325"/>
      <c r="J8824" s="4"/>
      <c r="K8824" s="173"/>
    </row>
    <row r="8825" spans="1:11" x14ac:dyDescent="0.2">
      <c r="A8825" s="140"/>
      <c r="B8825" s="325"/>
      <c r="J8825" s="4"/>
      <c r="K8825" s="173"/>
    </row>
    <row r="8826" spans="1:11" x14ac:dyDescent="0.2">
      <c r="A8826" s="140"/>
      <c r="B8826" s="325"/>
      <c r="J8826" s="4"/>
      <c r="K8826" s="173"/>
    </row>
    <row r="8827" spans="1:11" x14ac:dyDescent="0.2">
      <c r="A8827" s="140"/>
      <c r="B8827" s="325"/>
      <c r="J8827" s="4"/>
      <c r="K8827" s="173"/>
    </row>
    <row r="8828" spans="1:11" x14ac:dyDescent="0.2">
      <c r="A8828" s="140"/>
      <c r="B8828" s="325"/>
      <c r="J8828" s="4"/>
      <c r="K8828" s="173"/>
    </row>
    <row r="8829" spans="1:11" x14ac:dyDescent="0.2">
      <c r="A8829" s="140"/>
      <c r="B8829" s="325"/>
      <c r="J8829" s="4"/>
      <c r="K8829" s="173"/>
    </row>
    <row r="8830" spans="1:11" x14ac:dyDescent="0.2">
      <c r="A8830" s="140"/>
      <c r="B8830" s="325"/>
      <c r="J8830" s="4"/>
      <c r="K8830" s="173"/>
    </row>
    <row r="8831" spans="1:11" x14ac:dyDescent="0.2">
      <c r="A8831" s="140"/>
      <c r="B8831" s="325"/>
      <c r="J8831" s="4"/>
      <c r="K8831" s="173"/>
    </row>
    <row r="8832" spans="1:11" x14ac:dyDescent="0.2">
      <c r="A8832" s="140"/>
      <c r="B8832" s="325"/>
      <c r="J8832" s="4"/>
      <c r="K8832" s="173"/>
    </row>
    <row r="8833" spans="1:11" x14ac:dyDescent="0.2">
      <c r="A8833" s="140"/>
      <c r="B8833" s="325"/>
      <c r="J8833" s="4"/>
      <c r="K8833" s="173"/>
    </row>
    <row r="8834" spans="1:11" x14ac:dyDescent="0.2">
      <c r="A8834" s="140"/>
      <c r="B8834" s="325"/>
      <c r="J8834" s="4"/>
      <c r="K8834" s="173"/>
    </row>
    <row r="8835" spans="1:11" x14ac:dyDescent="0.2">
      <c r="A8835" s="140"/>
      <c r="B8835" s="325"/>
      <c r="J8835" s="4"/>
      <c r="K8835" s="173"/>
    </row>
    <row r="8836" spans="1:11" x14ac:dyDescent="0.2">
      <c r="A8836" s="140"/>
      <c r="B8836" s="325"/>
      <c r="J8836" s="4"/>
      <c r="K8836" s="173"/>
    </row>
    <row r="8837" spans="1:11" x14ac:dyDescent="0.2">
      <c r="A8837" s="140"/>
      <c r="B8837" s="325"/>
      <c r="J8837" s="4"/>
      <c r="K8837" s="173"/>
    </row>
    <row r="8838" spans="1:11" x14ac:dyDescent="0.2">
      <c r="A8838" s="140"/>
      <c r="B8838" s="325"/>
      <c r="J8838" s="4"/>
      <c r="K8838" s="173"/>
    </row>
    <row r="8839" spans="1:11" x14ac:dyDescent="0.2">
      <c r="A8839" s="140"/>
      <c r="B8839" s="325"/>
      <c r="J8839" s="4"/>
      <c r="K8839" s="173"/>
    </row>
    <row r="8840" spans="1:11" x14ac:dyDescent="0.2">
      <c r="A8840" s="140"/>
      <c r="B8840" s="325"/>
      <c r="J8840" s="4"/>
      <c r="K8840" s="173"/>
    </row>
    <row r="8841" spans="1:11" x14ac:dyDescent="0.2">
      <c r="A8841" s="140"/>
      <c r="B8841" s="325"/>
      <c r="J8841" s="4"/>
      <c r="K8841" s="173"/>
    </row>
    <row r="8842" spans="1:11" x14ac:dyDescent="0.2">
      <c r="A8842" s="140"/>
      <c r="B8842" s="325"/>
      <c r="J8842" s="4"/>
      <c r="K8842" s="173"/>
    </row>
    <row r="8843" spans="1:11" x14ac:dyDescent="0.2">
      <c r="A8843" s="140"/>
      <c r="B8843" s="325"/>
      <c r="J8843" s="4"/>
      <c r="K8843" s="173"/>
    </row>
    <row r="8844" spans="1:11" x14ac:dyDescent="0.2">
      <c r="A8844" s="140"/>
      <c r="B8844" s="325"/>
      <c r="J8844" s="4"/>
      <c r="K8844" s="173"/>
    </row>
    <row r="8845" spans="1:11" x14ac:dyDescent="0.2">
      <c r="A8845" s="140"/>
      <c r="B8845" s="325"/>
      <c r="J8845" s="4"/>
      <c r="K8845" s="173"/>
    </row>
    <row r="8846" spans="1:11" x14ac:dyDescent="0.2">
      <c r="A8846" s="140"/>
      <c r="B8846" s="325"/>
      <c r="J8846" s="4"/>
      <c r="K8846" s="173"/>
    </row>
    <row r="8847" spans="1:11" x14ac:dyDescent="0.2">
      <c r="A8847" s="140"/>
      <c r="B8847" s="325"/>
      <c r="J8847" s="4"/>
      <c r="K8847" s="173"/>
    </row>
    <row r="8848" spans="1:11" x14ac:dyDescent="0.2">
      <c r="A8848" s="140"/>
      <c r="B8848" s="325"/>
      <c r="J8848" s="4"/>
      <c r="K8848" s="173"/>
    </row>
    <row r="8849" spans="1:11" x14ac:dyDescent="0.2">
      <c r="A8849" s="140"/>
      <c r="B8849" s="325"/>
      <c r="J8849" s="4"/>
      <c r="K8849" s="173"/>
    </row>
    <row r="8850" spans="1:11" x14ac:dyDescent="0.2">
      <c r="A8850" s="140"/>
      <c r="B8850" s="325"/>
      <c r="J8850" s="4"/>
      <c r="K8850" s="173"/>
    </row>
    <row r="8851" spans="1:11" x14ac:dyDescent="0.2">
      <c r="A8851" s="140"/>
      <c r="B8851" s="325"/>
      <c r="J8851" s="4"/>
      <c r="K8851" s="173"/>
    </row>
    <row r="8852" spans="1:11" x14ac:dyDescent="0.2">
      <c r="A8852" s="140"/>
      <c r="B8852" s="325"/>
      <c r="J8852" s="4"/>
      <c r="K8852" s="173"/>
    </row>
    <row r="8853" spans="1:11" x14ac:dyDescent="0.2">
      <c r="A8853" s="140"/>
      <c r="B8853" s="325"/>
      <c r="J8853" s="4"/>
      <c r="K8853" s="173"/>
    </row>
    <row r="8854" spans="1:11" x14ac:dyDescent="0.2">
      <c r="A8854" s="140"/>
      <c r="B8854" s="325"/>
      <c r="J8854" s="4"/>
      <c r="K8854" s="173"/>
    </row>
    <row r="8855" spans="1:11" x14ac:dyDescent="0.2">
      <c r="A8855" s="140"/>
      <c r="B8855" s="325"/>
      <c r="J8855" s="4"/>
      <c r="K8855" s="173"/>
    </row>
    <row r="8856" spans="1:11" x14ac:dyDescent="0.2">
      <c r="A8856" s="140"/>
      <c r="B8856" s="325"/>
      <c r="J8856" s="4"/>
      <c r="K8856" s="173"/>
    </row>
    <row r="8857" spans="1:11" x14ac:dyDescent="0.2">
      <c r="A8857" s="140"/>
      <c r="B8857" s="325"/>
      <c r="J8857" s="4"/>
      <c r="K8857" s="173"/>
    </row>
    <row r="8858" spans="1:11" x14ac:dyDescent="0.2">
      <c r="A8858" s="140"/>
      <c r="B8858" s="325"/>
      <c r="J8858" s="4"/>
      <c r="K8858" s="173"/>
    </row>
    <row r="8859" spans="1:11" x14ac:dyDescent="0.2">
      <c r="A8859" s="140"/>
      <c r="B8859" s="325"/>
      <c r="J8859" s="4"/>
      <c r="K8859" s="173"/>
    </row>
    <row r="8860" spans="1:11" x14ac:dyDescent="0.2">
      <c r="A8860" s="140"/>
      <c r="B8860" s="325"/>
      <c r="J8860" s="4"/>
      <c r="K8860" s="173"/>
    </row>
    <row r="8861" spans="1:11" x14ac:dyDescent="0.2">
      <c r="A8861" s="140"/>
      <c r="B8861" s="325"/>
      <c r="J8861" s="4"/>
      <c r="K8861" s="173"/>
    </row>
    <row r="8862" spans="1:11" x14ac:dyDescent="0.2">
      <c r="A8862" s="140"/>
      <c r="B8862" s="325"/>
      <c r="J8862" s="4"/>
      <c r="K8862" s="173"/>
    </row>
    <row r="8863" spans="1:11" x14ac:dyDescent="0.2">
      <c r="A8863" s="140"/>
      <c r="B8863" s="325"/>
      <c r="J8863" s="4"/>
      <c r="K8863" s="173"/>
    </row>
    <row r="8864" spans="1:11" x14ac:dyDescent="0.2">
      <c r="A8864" s="140"/>
      <c r="B8864" s="325"/>
      <c r="J8864" s="4"/>
      <c r="K8864" s="173"/>
    </row>
    <row r="8865" spans="1:11" x14ac:dyDescent="0.2">
      <c r="A8865" s="140"/>
      <c r="B8865" s="325"/>
      <c r="J8865" s="4"/>
      <c r="K8865" s="173"/>
    </row>
    <row r="8866" spans="1:11" x14ac:dyDescent="0.2">
      <c r="A8866" s="140"/>
      <c r="B8866" s="325"/>
      <c r="J8866" s="4"/>
      <c r="K8866" s="173"/>
    </row>
    <row r="8867" spans="1:11" x14ac:dyDescent="0.2">
      <c r="A8867" s="140"/>
      <c r="B8867" s="325"/>
      <c r="J8867" s="4"/>
      <c r="K8867" s="173"/>
    </row>
    <row r="8868" spans="1:11" x14ac:dyDescent="0.2">
      <c r="A8868" s="140"/>
      <c r="B8868" s="325"/>
      <c r="J8868" s="4"/>
      <c r="K8868" s="173"/>
    </row>
    <row r="8869" spans="1:11" x14ac:dyDescent="0.2">
      <c r="A8869" s="140"/>
      <c r="B8869" s="325"/>
      <c r="J8869" s="4"/>
      <c r="K8869" s="173"/>
    </row>
    <row r="8870" spans="1:11" x14ac:dyDescent="0.2">
      <c r="A8870" s="140"/>
      <c r="B8870" s="325"/>
      <c r="J8870" s="4"/>
      <c r="K8870" s="173"/>
    </row>
    <row r="8871" spans="1:11" x14ac:dyDescent="0.2">
      <c r="A8871" s="140"/>
      <c r="B8871" s="325"/>
      <c r="J8871" s="4"/>
      <c r="K8871" s="173"/>
    </row>
    <row r="8872" spans="1:11" x14ac:dyDescent="0.2">
      <c r="A8872" s="140"/>
      <c r="B8872" s="325"/>
      <c r="J8872" s="4"/>
      <c r="K8872" s="173"/>
    </row>
    <row r="8873" spans="1:11" x14ac:dyDescent="0.2">
      <c r="A8873" s="140"/>
      <c r="B8873" s="325"/>
      <c r="J8873" s="4"/>
      <c r="K8873" s="173"/>
    </row>
    <row r="8874" spans="1:11" x14ac:dyDescent="0.2">
      <c r="A8874" s="140"/>
      <c r="B8874" s="325"/>
      <c r="J8874" s="4"/>
      <c r="K8874" s="173"/>
    </row>
    <row r="8875" spans="1:11" x14ac:dyDescent="0.2">
      <c r="A8875" s="140"/>
      <c r="B8875" s="325"/>
      <c r="J8875" s="4"/>
      <c r="K8875" s="173"/>
    </row>
    <row r="8876" spans="1:11" x14ac:dyDescent="0.2">
      <c r="A8876" s="140"/>
      <c r="B8876" s="325"/>
      <c r="J8876" s="4"/>
      <c r="K8876" s="173"/>
    </row>
    <row r="8877" spans="1:11" x14ac:dyDescent="0.2">
      <c r="A8877" s="140"/>
      <c r="B8877" s="325"/>
      <c r="J8877" s="4"/>
      <c r="K8877" s="173"/>
    </row>
    <row r="8878" spans="1:11" x14ac:dyDescent="0.2">
      <c r="A8878" s="140"/>
      <c r="B8878" s="325"/>
      <c r="J8878" s="4"/>
      <c r="K8878" s="173"/>
    </row>
    <row r="8879" spans="1:11" x14ac:dyDescent="0.2">
      <c r="A8879" s="140"/>
      <c r="B8879" s="325"/>
      <c r="J8879" s="4"/>
      <c r="K8879" s="173"/>
    </row>
    <row r="8880" spans="1:11" x14ac:dyDescent="0.2">
      <c r="A8880" s="140"/>
      <c r="B8880" s="325"/>
      <c r="J8880" s="4"/>
      <c r="K8880" s="173"/>
    </row>
    <row r="8881" spans="1:11" x14ac:dyDescent="0.2">
      <c r="A8881" s="140"/>
      <c r="B8881" s="325"/>
      <c r="J8881" s="4"/>
      <c r="K8881" s="173"/>
    </row>
    <row r="8882" spans="1:11" x14ac:dyDescent="0.2">
      <c r="A8882" s="140"/>
      <c r="B8882" s="325"/>
      <c r="J8882" s="4"/>
      <c r="K8882" s="173"/>
    </row>
    <row r="8883" spans="1:11" x14ac:dyDescent="0.2">
      <c r="A8883" s="140"/>
      <c r="B8883" s="325"/>
      <c r="J8883" s="4"/>
      <c r="K8883" s="173"/>
    </row>
    <row r="8884" spans="1:11" x14ac:dyDescent="0.2">
      <c r="A8884" s="140"/>
      <c r="B8884" s="325"/>
      <c r="J8884" s="4"/>
      <c r="K8884" s="173"/>
    </row>
    <row r="8885" spans="1:11" x14ac:dyDescent="0.2">
      <c r="A8885" s="140"/>
      <c r="B8885" s="325"/>
      <c r="J8885" s="4"/>
      <c r="K8885" s="173"/>
    </row>
    <row r="8886" spans="1:11" x14ac:dyDescent="0.2">
      <c r="A8886" s="140"/>
      <c r="B8886" s="325"/>
      <c r="J8886" s="4"/>
      <c r="K8886" s="173"/>
    </row>
    <row r="8887" spans="1:11" x14ac:dyDescent="0.2">
      <c r="A8887" s="140"/>
      <c r="B8887" s="325"/>
      <c r="J8887" s="4"/>
      <c r="K8887" s="173"/>
    </row>
    <row r="8888" spans="1:11" x14ac:dyDescent="0.2">
      <c r="A8888" s="140"/>
      <c r="B8888" s="325"/>
      <c r="J8888" s="4"/>
      <c r="K8888" s="173"/>
    </row>
    <row r="8889" spans="1:11" x14ac:dyDescent="0.2">
      <c r="A8889" s="140"/>
      <c r="B8889" s="325"/>
      <c r="J8889" s="4"/>
      <c r="K8889" s="173"/>
    </row>
    <row r="8890" spans="1:11" x14ac:dyDescent="0.2">
      <c r="A8890" s="140"/>
      <c r="B8890" s="325"/>
      <c r="J8890" s="4"/>
      <c r="K8890" s="173"/>
    </row>
    <row r="8891" spans="1:11" x14ac:dyDescent="0.2">
      <c r="A8891" s="140"/>
      <c r="B8891" s="325"/>
      <c r="J8891" s="4"/>
      <c r="K8891" s="173"/>
    </row>
    <row r="8892" spans="1:11" x14ac:dyDescent="0.2">
      <c r="A8892" s="140"/>
      <c r="B8892" s="325"/>
      <c r="J8892" s="4"/>
      <c r="K8892" s="173"/>
    </row>
    <row r="8893" spans="1:11" x14ac:dyDescent="0.2">
      <c r="A8893" s="140"/>
      <c r="B8893" s="325"/>
      <c r="J8893" s="4"/>
      <c r="K8893" s="173"/>
    </row>
    <row r="8894" spans="1:11" x14ac:dyDescent="0.2">
      <c r="A8894" s="140"/>
      <c r="B8894" s="325"/>
      <c r="J8894" s="4"/>
      <c r="K8894" s="173"/>
    </row>
    <row r="8895" spans="1:11" x14ac:dyDescent="0.2">
      <c r="A8895" s="140"/>
      <c r="B8895" s="325"/>
      <c r="J8895" s="4"/>
      <c r="K8895" s="173"/>
    </row>
    <row r="8896" spans="1:11" x14ac:dyDescent="0.2">
      <c r="A8896" s="140"/>
      <c r="B8896" s="325"/>
      <c r="J8896" s="4"/>
      <c r="K8896" s="173"/>
    </row>
    <row r="8897" spans="1:11" x14ac:dyDescent="0.2">
      <c r="A8897" s="140"/>
      <c r="B8897" s="325"/>
      <c r="J8897" s="4"/>
      <c r="K8897" s="173"/>
    </row>
    <row r="8898" spans="1:11" x14ac:dyDescent="0.2">
      <c r="A8898" s="140"/>
      <c r="B8898" s="325"/>
      <c r="J8898" s="4"/>
      <c r="K8898" s="173"/>
    </row>
    <row r="8899" spans="1:11" x14ac:dyDescent="0.2">
      <c r="A8899" s="140"/>
      <c r="B8899" s="325"/>
      <c r="J8899" s="4"/>
      <c r="K8899" s="173"/>
    </row>
    <row r="8900" spans="1:11" x14ac:dyDescent="0.2">
      <c r="A8900" s="140"/>
      <c r="B8900" s="325"/>
      <c r="J8900" s="4"/>
      <c r="K8900" s="173"/>
    </row>
    <row r="8901" spans="1:11" x14ac:dyDescent="0.2">
      <c r="A8901" s="140"/>
      <c r="B8901" s="325"/>
      <c r="J8901" s="4"/>
      <c r="K8901" s="173"/>
    </row>
    <row r="8902" spans="1:11" x14ac:dyDescent="0.2">
      <c r="A8902" s="140"/>
      <c r="B8902" s="325"/>
      <c r="J8902" s="4"/>
      <c r="K8902" s="173"/>
    </row>
    <row r="8903" spans="1:11" x14ac:dyDescent="0.2">
      <c r="A8903" s="140"/>
      <c r="B8903" s="325"/>
      <c r="J8903" s="4"/>
      <c r="K8903" s="173"/>
    </row>
    <row r="8904" spans="1:11" x14ac:dyDescent="0.2">
      <c r="A8904" s="140"/>
      <c r="B8904" s="325"/>
      <c r="J8904" s="4"/>
      <c r="K8904" s="173"/>
    </row>
    <row r="8905" spans="1:11" x14ac:dyDescent="0.2">
      <c r="A8905" s="140"/>
      <c r="B8905" s="325"/>
      <c r="J8905" s="4"/>
      <c r="K8905" s="173"/>
    </row>
    <row r="8906" spans="1:11" x14ac:dyDescent="0.2">
      <c r="A8906" s="140"/>
      <c r="B8906" s="325"/>
      <c r="J8906" s="4"/>
      <c r="K8906" s="173"/>
    </row>
    <row r="8907" spans="1:11" x14ac:dyDescent="0.2">
      <c r="A8907" s="140"/>
      <c r="B8907" s="325"/>
      <c r="J8907" s="4"/>
      <c r="K8907" s="173"/>
    </row>
    <row r="8908" spans="1:11" x14ac:dyDescent="0.2">
      <c r="A8908" s="140"/>
      <c r="B8908" s="325"/>
      <c r="J8908" s="4"/>
      <c r="K8908" s="173"/>
    </row>
    <row r="8909" spans="1:11" x14ac:dyDescent="0.2">
      <c r="A8909" s="140"/>
      <c r="B8909" s="325"/>
      <c r="J8909" s="4"/>
      <c r="K8909" s="173"/>
    </row>
    <row r="8910" spans="1:11" x14ac:dyDescent="0.2">
      <c r="A8910" s="140"/>
      <c r="B8910" s="325"/>
      <c r="J8910" s="4"/>
      <c r="K8910" s="173"/>
    </row>
    <row r="8911" spans="1:11" x14ac:dyDescent="0.2">
      <c r="A8911" s="140"/>
      <c r="B8911" s="325"/>
      <c r="J8911" s="4"/>
      <c r="K8911" s="173"/>
    </row>
    <row r="8912" spans="1:11" x14ac:dyDescent="0.2">
      <c r="A8912" s="140"/>
      <c r="B8912" s="325"/>
      <c r="J8912" s="4"/>
      <c r="K8912" s="173"/>
    </row>
    <row r="8913" spans="1:11" x14ac:dyDescent="0.2">
      <c r="A8913" s="140"/>
      <c r="B8913" s="325"/>
      <c r="J8913" s="4"/>
      <c r="K8913" s="173"/>
    </row>
    <row r="8914" spans="1:11" x14ac:dyDescent="0.2">
      <c r="A8914" s="140"/>
      <c r="B8914" s="325"/>
      <c r="J8914" s="4"/>
      <c r="K8914" s="173"/>
    </row>
    <row r="8915" spans="1:11" x14ac:dyDescent="0.2">
      <c r="A8915" s="140"/>
      <c r="B8915" s="325"/>
      <c r="J8915" s="4"/>
      <c r="K8915" s="173"/>
    </row>
    <row r="8916" spans="1:11" x14ac:dyDescent="0.2">
      <c r="A8916" s="140"/>
      <c r="B8916" s="325"/>
      <c r="J8916" s="4"/>
      <c r="K8916" s="173"/>
    </row>
    <row r="8917" spans="1:11" x14ac:dyDescent="0.2">
      <c r="A8917" s="140"/>
      <c r="B8917" s="325"/>
      <c r="J8917" s="4"/>
      <c r="K8917" s="173"/>
    </row>
    <row r="8918" spans="1:11" x14ac:dyDescent="0.2">
      <c r="A8918" s="140"/>
      <c r="B8918" s="325"/>
      <c r="J8918" s="4"/>
      <c r="K8918" s="173"/>
    </row>
    <row r="8919" spans="1:11" x14ac:dyDescent="0.2">
      <c r="A8919" s="140"/>
      <c r="B8919" s="325"/>
      <c r="J8919" s="4"/>
      <c r="K8919" s="173"/>
    </row>
    <row r="8920" spans="1:11" x14ac:dyDescent="0.2">
      <c r="A8920" s="140"/>
      <c r="B8920" s="325"/>
      <c r="J8920" s="4"/>
      <c r="K8920" s="173"/>
    </row>
    <row r="8921" spans="1:11" x14ac:dyDescent="0.2">
      <c r="A8921" s="140"/>
      <c r="B8921" s="325"/>
      <c r="J8921" s="4"/>
      <c r="K8921" s="173"/>
    </row>
    <row r="8922" spans="1:11" x14ac:dyDescent="0.2">
      <c r="A8922" s="140"/>
      <c r="B8922" s="325"/>
      <c r="J8922" s="4"/>
      <c r="K8922" s="173"/>
    </row>
    <row r="8923" spans="1:11" x14ac:dyDescent="0.2">
      <c r="A8923" s="140"/>
      <c r="B8923" s="325"/>
      <c r="J8923" s="4"/>
      <c r="K8923" s="173"/>
    </row>
    <row r="8924" spans="1:11" x14ac:dyDescent="0.2">
      <c r="A8924" s="140"/>
      <c r="B8924" s="325"/>
      <c r="J8924" s="4"/>
      <c r="K8924" s="173"/>
    </row>
    <row r="8925" spans="1:11" x14ac:dyDescent="0.2">
      <c r="A8925" s="140"/>
      <c r="B8925" s="325"/>
      <c r="J8925" s="4"/>
      <c r="K8925" s="173"/>
    </row>
    <row r="8926" spans="1:11" x14ac:dyDescent="0.2">
      <c r="A8926" s="140"/>
      <c r="B8926" s="325"/>
      <c r="J8926" s="4"/>
      <c r="K8926" s="173"/>
    </row>
    <row r="8927" spans="1:11" x14ac:dyDescent="0.2">
      <c r="A8927" s="140"/>
      <c r="B8927" s="325"/>
      <c r="J8927" s="4"/>
      <c r="K8927" s="173"/>
    </row>
    <row r="8928" spans="1:11" x14ac:dyDescent="0.2">
      <c r="A8928" s="140"/>
      <c r="B8928" s="325"/>
      <c r="J8928" s="4"/>
      <c r="K8928" s="173"/>
    </row>
    <row r="8929" spans="1:11" x14ac:dyDescent="0.2">
      <c r="A8929" s="140"/>
      <c r="B8929" s="325"/>
      <c r="J8929" s="4"/>
      <c r="K8929" s="173"/>
    </row>
    <row r="8930" spans="1:11" x14ac:dyDescent="0.2">
      <c r="A8930" s="140"/>
      <c r="B8930" s="325"/>
      <c r="J8930" s="4"/>
      <c r="K8930" s="173"/>
    </row>
    <row r="8931" spans="1:11" x14ac:dyDescent="0.2">
      <c r="A8931" s="140"/>
      <c r="B8931" s="325"/>
      <c r="J8931" s="4"/>
      <c r="K8931" s="173"/>
    </row>
    <row r="8932" spans="1:11" x14ac:dyDescent="0.2">
      <c r="A8932" s="140"/>
      <c r="B8932" s="325"/>
      <c r="J8932" s="4"/>
      <c r="K8932" s="173"/>
    </row>
    <row r="8933" spans="1:11" x14ac:dyDescent="0.2">
      <c r="A8933" s="140"/>
      <c r="B8933" s="325"/>
      <c r="J8933" s="4"/>
      <c r="K8933" s="173"/>
    </row>
    <row r="8934" spans="1:11" x14ac:dyDescent="0.2">
      <c r="A8934" s="140"/>
      <c r="B8934" s="325"/>
      <c r="J8934" s="4"/>
      <c r="K8934" s="173"/>
    </row>
    <row r="8935" spans="1:11" x14ac:dyDescent="0.2">
      <c r="A8935" s="140"/>
      <c r="B8935" s="325"/>
      <c r="J8935" s="4"/>
      <c r="K8935" s="173"/>
    </row>
    <row r="8936" spans="1:11" x14ac:dyDescent="0.2">
      <c r="A8936" s="140"/>
      <c r="B8936" s="325"/>
      <c r="J8936" s="4"/>
      <c r="K8936" s="173"/>
    </row>
    <row r="8937" spans="1:11" x14ac:dyDescent="0.2">
      <c r="A8937" s="140"/>
      <c r="B8937" s="325"/>
      <c r="J8937" s="4"/>
      <c r="K8937" s="173"/>
    </row>
    <row r="8938" spans="1:11" x14ac:dyDescent="0.2">
      <c r="A8938" s="140"/>
      <c r="B8938" s="325"/>
      <c r="J8938" s="4"/>
      <c r="K8938" s="173"/>
    </row>
    <row r="8939" spans="1:11" x14ac:dyDescent="0.2">
      <c r="A8939" s="140"/>
      <c r="B8939" s="325"/>
      <c r="J8939" s="4"/>
      <c r="K8939" s="173"/>
    </row>
    <row r="8940" spans="1:11" x14ac:dyDescent="0.2">
      <c r="A8940" s="140"/>
      <c r="B8940" s="325"/>
      <c r="J8940" s="4"/>
      <c r="K8940" s="173"/>
    </row>
    <row r="8941" spans="1:11" x14ac:dyDescent="0.2">
      <c r="A8941" s="140"/>
      <c r="B8941" s="325"/>
      <c r="J8941" s="4"/>
      <c r="K8941" s="173"/>
    </row>
    <row r="8942" spans="1:11" x14ac:dyDescent="0.2">
      <c r="A8942" s="140"/>
      <c r="B8942" s="325"/>
      <c r="J8942" s="4"/>
      <c r="K8942" s="173"/>
    </row>
    <row r="8943" spans="1:11" x14ac:dyDescent="0.2">
      <c r="A8943" s="140"/>
      <c r="B8943" s="325"/>
      <c r="J8943" s="4"/>
      <c r="K8943" s="173"/>
    </row>
    <row r="8944" spans="1:11" x14ac:dyDescent="0.2">
      <c r="A8944" s="140"/>
      <c r="B8944" s="325"/>
      <c r="J8944" s="4"/>
      <c r="K8944" s="173"/>
    </row>
    <row r="8945" spans="1:11" x14ac:dyDescent="0.2">
      <c r="A8945" s="140"/>
      <c r="B8945" s="325"/>
      <c r="J8945" s="4"/>
      <c r="K8945" s="173"/>
    </row>
    <row r="8946" spans="1:11" x14ac:dyDescent="0.2">
      <c r="A8946" s="140"/>
      <c r="B8946" s="325"/>
      <c r="J8946" s="4"/>
      <c r="K8946" s="173"/>
    </row>
    <row r="8947" spans="1:11" x14ac:dyDescent="0.2">
      <c r="A8947" s="140"/>
      <c r="B8947" s="325"/>
      <c r="J8947" s="4"/>
      <c r="K8947" s="173"/>
    </row>
    <row r="8948" spans="1:11" x14ac:dyDescent="0.2">
      <c r="A8948" s="140"/>
      <c r="B8948" s="325"/>
      <c r="J8948" s="4"/>
      <c r="K8948" s="173"/>
    </row>
    <row r="8949" spans="1:11" x14ac:dyDescent="0.2">
      <c r="A8949" s="140"/>
      <c r="B8949" s="325"/>
      <c r="J8949" s="4"/>
      <c r="K8949" s="173"/>
    </row>
    <row r="8950" spans="1:11" x14ac:dyDescent="0.2">
      <c r="A8950" s="140"/>
      <c r="B8950" s="325"/>
      <c r="J8950" s="4"/>
      <c r="K8950" s="173"/>
    </row>
    <row r="8951" spans="1:11" x14ac:dyDescent="0.2">
      <c r="A8951" s="140"/>
      <c r="B8951" s="325"/>
      <c r="J8951" s="4"/>
      <c r="K8951" s="173"/>
    </row>
    <row r="8952" spans="1:11" x14ac:dyDescent="0.2">
      <c r="A8952" s="140"/>
      <c r="B8952" s="325"/>
      <c r="J8952" s="4"/>
      <c r="K8952" s="173"/>
    </row>
    <row r="8953" spans="1:11" x14ac:dyDescent="0.2">
      <c r="A8953" s="140"/>
      <c r="B8953" s="325"/>
      <c r="J8953" s="4"/>
      <c r="K8953" s="173"/>
    </row>
    <row r="8954" spans="1:11" x14ac:dyDescent="0.2">
      <c r="A8954" s="140"/>
      <c r="B8954" s="325"/>
      <c r="J8954" s="4"/>
      <c r="K8954" s="173"/>
    </row>
    <row r="8955" spans="1:11" x14ac:dyDescent="0.2">
      <c r="A8955" s="140"/>
      <c r="B8955" s="325"/>
      <c r="J8955" s="4"/>
      <c r="K8955" s="173"/>
    </row>
    <row r="8956" spans="1:11" x14ac:dyDescent="0.2">
      <c r="A8956" s="140"/>
      <c r="B8956" s="325"/>
      <c r="J8956" s="4"/>
      <c r="K8956" s="173"/>
    </row>
    <row r="8957" spans="1:11" x14ac:dyDescent="0.2">
      <c r="A8957" s="140"/>
      <c r="B8957" s="325"/>
      <c r="J8957" s="4"/>
      <c r="K8957" s="173"/>
    </row>
    <row r="8958" spans="1:11" x14ac:dyDescent="0.2">
      <c r="A8958" s="140"/>
      <c r="B8958" s="325"/>
      <c r="J8958" s="4"/>
      <c r="K8958" s="173"/>
    </row>
    <row r="8959" spans="1:11" x14ac:dyDescent="0.2">
      <c r="A8959" s="140"/>
      <c r="B8959" s="325"/>
      <c r="J8959" s="4"/>
      <c r="K8959" s="173"/>
    </row>
    <row r="8960" spans="1:11" x14ac:dyDescent="0.2">
      <c r="A8960" s="140"/>
      <c r="B8960" s="325"/>
      <c r="J8960" s="4"/>
      <c r="K8960" s="173"/>
    </row>
    <row r="8961" spans="1:11" x14ac:dyDescent="0.2">
      <c r="A8961" s="140"/>
      <c r="B8961" s="325"/>
      <c r="J8961" s="4"/>
      <c r="K8961" s="173"/>
    </row>
    <row r="8962" spans="1:11" x14ac:dyDescent="0.2">
      <c r="A8962" s="140"/>
      <c r="B8962" s="325"/>
      <c r="J8962" s="4"/>
      <c r="K8962" s="173"/>
    </row>
    <row r="8963" spans="1:11" x14ac:dyDescent="0.2">
      <c r="A8963" s="140"/>
      <c r="B8963" s="325"/>
      <c r="J8963" s="4"/>
      <c r="K8963" s="173"/>
    </row>
    <row r="8964" spans="1:11" x14ac:dyDescent="0.2">
      <c r="A8964" s="140"/>
      <c r="B8964" s="325"/>
      <c r="J8964" s="4"/>
      <c r="K8964" s="173"/>
    </row>
    <row r="8965" spans="1:11" x14ac:dyDescent="0.2">
      <c r="A8965" s="140"/>
      <c r="B8965" s="325"/>
      <c r="J8965" s="4"/>
      <c r="K8965" s="173"/>
    </row>
    <row r="8966" spans="1:11" x14ac:dyDescent="0.2">
      <c r="A8966" s="140"/>
      <c r="B8966" s="325"/>
      <c r="J8966" s="4"/>
      <c r="K8966" s="173"/>
    </row>
    <row r="8967" spans="1:11" x14ac:dyDescent="0.2">
      <c r="A8967" s="140"/>
      <c r="B8967" s="325"/>
      <c r="J8967" s="4"/>
      <c r="K8967" s="173"/>
    </row>
    <row r="8968" spans="1:11" x14ac:dyDescent="0.2">
      <c r="A8968" s="140"/>
      <c r="B8968" s="325"/>
      <c r="J8968" s="4"/>
      <c r="K8968" s="173"/>
    </row>
    <row r="8969" spans="1:11" x14ac:dyDescent="0.2">
      <c r="A8969" s="140"/>
      <c r="B8969" s="325"/>
      <c r="J8969" s="4"/>
      <c r="K8969" s="173"/>
    </row>
    <row r="8970" spans="1:11" x14ac:dyDescent="0.2">
      <c r="A8970" s="140"/>
      <c r="B8970" s="325"/>
      <c r="J8970" s="4"/>
      <c r="K8970" s="173"/>
    </row>
    <row r="8971" spans="1:11" x14ac:dyDescent="0.2">
      <c r="A8971" s="140"/>
      <c r="B8971" s="325"/>
      <c r="J8971" s="4"/>
      <c r="K8971" s="173"/>
    </row>
    <row r="8972" spans="1:11" x14ac:dyDescent="0.2">
      <c r="A8972" s="140"/>
      <c r="B8972" s="325"/>
      <c r="J8972" s="4"/>
      <c r="K8972" s="173"/>
    </row>
    <row r="8973" spans="1:11" x14ac:dyDescent="0.2">
      <c r="A8973" s="140"/>
      <c r="B8973" s="325"/>
      <c r="J8973" s="4"/>
      <c r="K8973" s="173"/>
    </row>
    <row r="8974" spans="1:11" x14ac:dyDescent="0.2">
      <c r="A8974" s="140"/>
      <c r="B8974" s="325"/>
      <c r="J8974" s="4"/>
      <c r="K8974" s="173"/>
    </row>
    <row r="8975" spans="1:11" x14ac:dyDescent="0.2">
      <c r="A8975" s="140"/>
      <c r="B8975" s="325"/>
      <c r="J8975" s="4"/>
      <c r="K8975" s="173"/>
    </row>
    <row r="8976" spans="1:11" x14ac:dyDescent="0.2">
      <c r="A8976" s="140"/>
      <c r="B8976" s="325"/>
      <c r="J8976" s="4"/>
      <c r="K8976" s="173"/>
    </row>
    <row r="8977" spans="1:11" x14ac:dyDescent="0.2">
      <c r="A8977" s="140"/>
      <c r="B8977" s="325"/>
      <c r="J8977" s="4"/>
      <c r="K8977" s="173"/>
    </row>
    <row r="8978" spans="1:11" x14ac:dyDescent="0.2">
      <c r="A8978" s="140"/>
      <c r="B8978" s="325"/>
      <c r="J8978" s="4"/>
      <c r="K8978" s="173"/>
    </row>
    <row r="8979" spans="1:11" x14ac:dyDescent="0.2">
      <c r="A8979" s="140"/>
      <c r="B8979" s="325"/>
      <c r="J8979" s="4"/>
      <c r="K8979" s="173"/>
    </row>
    <row r="8980" spans="1:11" x14ac:dyDescent="0.2">
      <c r="A8980" s="140"/>
      <c r="B8980" s="325"/>
      <c r="J8980" s="4"/>
      <c r="K8980" s="173"/>
    </row>
    <row r="8981" spans="1:11" x14ac:dyDescent="0.2">
      <c r="A8981" s="140"/>
      <c r="B8981" s="325"/>
      <c r="J8981" s="4"/>
      <c r="K8981" s="173"/>
    </row>
    <row r="8982" spans="1:11" x14ac:dyDescent="0.2">
      <c r="A8982" s="140"/>
      <c r="B8982" s="325"/>
      <c r="J8982" s="4"/>
      <c r="K8982" s="173"/>
    </row>
    <row r="8983" spans="1:11" x14ac:dyDescent="0.2">
      <c r="A8983" s="140"/>
      <c r="B8983" s="325"/>
      <c r="J8983" s="4"/>
      <c r="K8983" s="173"/>
    </row>
    <row r="8984" spans="1:11" x14ac:dyDescent="0.2">
      <c r="A8984" s="140"/>
      <c r="B8984" s="325"/>
      <c r="J8984" s="4"/>
      <c r="K8984" s="173"/>
    </row>
    <row r="8985" spans="1:11" x14ac:dyDescent="0.2">
      <c r="A8985" s="140"/>
      <c r="B8985" s="325"/>
      <c r="J8985" s="4"/>
      <c r="K8985" s="173"/>
    </row>
    <row r="8986" spans="1:11" x14ac:dyDescent="0.2">
      <c r="A8986" s="140"/>
      <c r="B8986" s="325"/>
      <c r="J8986" s="4"/>
      <c r="K8986" s="173"/>
    </row>
    <row r="8987" spans="1:11" x14ac:dyDescent="0.2">
      <c r="A8987" s="140"/>
      <c r="B8987" s="325"/>
      <c r="J8987" s="4"/>
      <c r="K8987" s="173"/>
    </row>
    <row r="8988" spans="1:11" x14ac:dyDescent="0.2">
      <c r="A8988" s="140"/>
      <c r="B8988" s="325"/>
      <c r="J8988" s="4"/>
      <c r="K8988" s="173"/>
    </row>
    <row r="8989" spans="1:11" x14ac:dyDescent="0.2">
      <c r="A8989" s="140"/>
      <c r="B8989" s="325"/>
      <c r="J8989" s="4"/>
      <c r="K8989" s="173"/>
    </row>
    <row r="8990" spans="1:11" x14ac:dyDescent="0.2">
      <c r="A8990" s="140"/>
      <c r="B8990" s="325"/>
      <c r="J8990" s="4"/>
      <c r="K8990" s="173"/>
    </row>
    <row r="8991" spans="1:11" x14ac:dyDescent="0.2">
      <c r="A8991" s="140"/>
      <c r="B8991" s="325"/>
      <c r="J8991" s="4"/>
      <c r="K8991" s="173"/>
    </row>
    <row r="8992" spans="1:11" x14ac:dyDescent="0.2">
      <c r="A8992" s="140"/>
      <c r="B8992" s="325"/>
      <c r="J8992" s="4"/>
      <c r="K8992" s="173"/>
    </row>
    <row r="8993" spans="1:11" x14ac:dyDescent="0.2">
      <c r="A8993" s="140"/>
      <c r="B8993" s="325"/>
      <c r="J8993" s="4"/>
      <c r="K8993" s="173"/>
    </row>
    <row r="8994" spans="1:11" x14ac:dyDescent="0.2">
      <c r="A8994" s="140"/>
      <c r="B8994" s="325"/>
      <c r="J8994" s="4"/>
      <c r="K8994" s="173"/>
    </row>
    <row r="8995" spans="1:11" x14ac:dyDescent="0.2">
      <c r="A8995" s="140"/>
      <c r="B8995" s="325"/>
      <c r="J8995" s="4"/>
      <c r="K8995" s="173"/>
    </row>
    <row r="8996" spans="1:11" x14ac:dyDescent="0.2">
      <c r="A8996" s="140"/>
      <c r="B8996" s="325"/>
      <c r="J8996" s="4"/>
      <c r="K8996" s="173"/>
    </row>
    <row r="8997" spans="1:11" x14ac:dyDescent="0.2">
      <c r="A8997" s="140"/>
      <c r="B8997" s="325"/>
      <c r="J8997" s="4"/>
      <c r="K8997" s="173"/>
    </row>
    <row r="8998" spans="1:11" x14ac:dyDescent="0.2">
      <c r="A8998" s="140"/>
      <c r="B8998" s="325"/>
      <c r="J8998" s="4"/>
      <c r="K8998" s="173"/>
    </row>
    <row r="8999" spans="1:11" x14ac:dyDescent="0.2">
      <c r="A8999" s="140"/>
      <c r="B8999" s="325"/>
      <c r="J8999" s="4"/>
      <c r="K8999" s="173"/>
    </row>
    <row r="9000" spans="1:11" x14ac:dyDescent="0.2">
      <c r="A9000" s="140"/>
      <c r="B9000" s="325"/>
      <c r="J9000" s="4"/>
      <c r="K9000" s="173"/>
    </row>
    <row r="9001" spans="1:11" x14ac:dyDescent="0.2">
      <c r="A9001" s="140"/>
      <c r="B9001" s="325"/>
      <c r="J9001" s="4"/>
      <c r="K9001" s="173"/>
    </row>
    <row r="9002" spans="1:11" x14ac:dyDescent="0.2">
      <c r="A9002" s="140"/>
      <c r="B9002" s="325"/>
      <c r="J9002" s="4"/>
      <c r="K9002" s="173"/>
    </row>
    <row r="9003" spans="1:11" x14ac:dyDescent="0.2">
      <c r="A9003" s="140"/>
      <c r="B9003" s="325"/>
      <c r="J9003" s="4"/>
      <c r="K9003" s="173"/>
    </row>
    <row r="9004" spans="1:11" x14ac:dyDescent="0.2">
      <c r="A9004" s="140"/>
      <c r="B9004" s="325"/>
      <c r="J9004" s="4"/>
      <c r="K9004" s="173"/>
    </row>
    <row r="9005" spans="1:11" x14ac:dyDescent="0.2">
      <c r="A9005" s="140"/>
      <c r="B9005" s="325"/>
      <c r="J9005" s="4"/>
      <c r="K9005" s="173"/>
    </row>
    <row r="9006" spans="1:11" x14ac:dyDescent="0.2">
      <c r="A9006" s="140"/>
      <c r="B9006" s="325"/>
      <c r="J9006" s="4"/>
      <c r="K9006" s="173"/>
    </row>
    <row r="9007" spans="1:11" x14ac:dyDescent="0.2">
      <c r="A9007" s="140"/>
      <c r="B9007" s="325"/>
      <c r="J9007" s="4"/>
      <c r="K9007" s="173"/>
    </row>
    <row r="9008" spans="1:11" x14ac:dyDescent="0.2">
      <c r="A9008" s="140"/>
      <c r="B9008" s="325"/>
      <c r="J9008" s="4"/>
      <c r="K9008" s="173"/>
    </row>
    <row r="9009" spans="1:11" x14ac:dyDescent="0.2">
      <c r="A9009" s="140"/>
      <c r="B9009" s="325"/>
      <c r="J9009" s="4"/>
      <c r="K9009" s="173"/>
    </row>
    <row r="9010" spans="1:11" x14ac:dyDescent="0.2">
      <c r="A9010" s="140"/>
      <c r="B9010" s="325"/>
      <c r="J9010" s="4"/>
      <c r="K9010" s="173"/>
    </row>
    <row r="9011" spans="1:11" x14ac:dyDescent="0.2">
      <c r="A9011" s="140"/>
      <c r="B9011" s="325"/>
      <c r="J9011" s="4"/>
      <c r="K9011" s="173"/>
    </row>
    <row r="9012" spans="1:11" x14ac:dyDescent="0.2">
      <c r="A9012" s="140"/>
      <c r="B9012" s="325"/>
      <c r="J9012" s="4"/>
      <c r="K9012" s="173"/>
    </row>
    <row r="9013" spans="1:11" x14ac:dyDescent="0.2">
      <c r="A9013" s="140"/>
      <c r="B9013" s="325"/>
      <c r="J9013" s="4"/>
      <c r="K9013" s="173"/>
    </row>
    <row r="9014" spans="1:11" x14ac:dyDescent="0.2">
      <c r="A9014" s="140"/>
      <c r="B9014" s="325"/>
      <c r="J9014" s="4"/>
      <c r="K9014" s="173"/>
    </row>
    <row r="9015" spans="1:11" x14ac:dyDescent="0.2">
      <c r="A9015" s="140"/>
      <c r="B9015" s="325"/>
      <c r="J9015" s="4"/>
      <c r="K9015" s="173"/>
    </row>
    <row r="9016" spans="1:11" x14ac:dyDescent="0.2">
      <c r="A9016" s="140"/>
      <c r="B9016" s="325"/>
      <c r="J9016" s="4"/>
      <c r="K9016" s="173"/>
    </row>
    <row r="9017" spans="1:11" x14ac:dyDescent="0.2">
      <c r="A9017" s="140"/>
      <c r="B9017" s="325"/>
      <c r="J9017" s="4"/>
      <c r="K9017" s="173"/>
    </row>
    <row r="9018" spans="1:11" x14ac:dyDescent="0.2">
      <c r="A9018" s="140"/>
      <c r="B9018" s="325"/>
      <c r="J9018" s="4"/>
      <c r="K9018" s="173"/>
    </row>
    <row r="9019" spans="1:11" x14ac:dyDescent="0.2">
      <c r="A9019" s="140"/>
      <c r="B9019" s="325"/>
      <c r="J9019" s="4"/>
      <c r="K9019" s="173"/>
    </row>
    <row r="9020" spans="1:11" x14ac:dyDescent="0.2">
      <c r="A9020" s="140"/>
      <c r="B9020" s="325"/>
      <c r="J9020" s="4"/>
      <c r="K9020" s="173"/>
    </row>
    <row r="9021" spans="1:11" x14ac:dyDescent="0.2">
      <c r="A9021" s="140"/>
      <c r="B9021" s="325"/>
      <c r="J9021" s="4"/>
      <c r="K9021" s="173"/>
    </row>
    <row r="9022" spans="1:11" x14ac:dyDescent="0.2">
      <c r="A9022" s="140"/>
      <c r="B9022" s="325"/>
      <c r="J9022" s="4"/>
      <c r="K9022" s="173"/>
    </row>
    <row r="9023" spans="1:11" x14ac:dyDescent="0.2">
      <c r="A9023" s="140"/>
      <c r="B9023" s="325"/>
      <c r="J9023" s="4"/>
      <c r="K9023" s="173"/>
    </row>
    <row r="9024" spans="1:11" x14ac:dyDescent="0.2">
      <c r="A9024" s="140"/>
      <c r="B9024" s="325"/>
      <c r="J9024" s="4"/>
      <c r="K9024" s="173"/>
    </row>
    <row r="9025" spans="1:11" x14ac:dyDescent="0.2">
      <c r="A9025" s="140"/>
      <c r="B9025" s="325"/>
      <c r="J9025" s="4"/>
      <c r="K9025" s="173"/>
    </row>
    <row r="9026" spans="1:11" x14ac:dyDescent="0.2">
      <c r="A9026" s="140"/>
      <c r="B9026" s="325"/>
      <c r="J9026" s="4"/>
      <c r="K9026" s="173"/>
    </row>
    <row r="9027" spans="1:11" x14ac:dyDescent="0.2">
      <c r="A9027" s="140"/>
      <c r="B9027" s="325"/>
      <c r="J9027" s="4"/>
      <c r="K9027" s="173"/>
    </row>
    <row r="9028" spans="1:11" x14ac:dyDescent="0.2">
      <c r="A9028" s="140"/>
      <c r="B9028" s="325"/>
      <c r="J9028" s="4"/>
      <c r="K9028" s="173"/>
    </row>
    <row r="9029" spans="1:11" x14ac:dyDescent="0.2">
      <c r="A9029" s="140"/>
      <c r="B9029" s="325"/>
      <c r="J9029" s="4"/>
      <c r="K9029" s="173"/>
    </row>
    <row r="9030" spans="1:11" x14ac:dyDescent="0.2">
      <c r="A9030" s="140"/>
      <c r="B9030" s="325"/>
      <c r="J9030" s="4"/>
      <c r="K9030" s="173"/>
    </row>
    <row r="9031" spans="1:11" x14ac:dyDescent="0.2">
      <c r="A9031" s="140"/>
      <c r="B9031" s="325"/>
      <c r="J9031" s="4"/>
      <c r="K9031" s="173"/>
    </row>
    <row r="9032" spans="1:11" x14ac:dyDescent="0.2">
      <c r="A9032" s="140"/>
      <c r="B9032" s="325"/>
      <c r="J9032" s="4"/>
      <c r="K9032" s="173"/>
    </row>
    <row r="9033" spans="1:11" x14ac:dyDescent="0.2">
      <c r="A9033" s="140"/>
      <c r="B9033" s="325"/>
      <c r="J9033" s="4"/>
      <c r="K9033" s="173"/>
    </row>
    <row r="9034" spans="1:11" x14ac:dyDescent="0.2">
      <c r="A9034" s="140"/>
      <c r="B9034" s="325"/>
      <c r="J9034" s="4"/>
      <c r="K9034" s="173"/>
    </row>
    <row r="9035" spans="1:11" x14ac:dyDescent="0.2">
      <c r="A9035" s="140"/>
      <c r="B9035" s="325"/>
      <c r="J9035" s="4"/>
      <c r="K9035" s="173"/>
    </row>
    <row r="9036" spans="1:11" x14ac:dyDescent="0.2">
      <c r="A9036" s="140"/>
      <c r="B9036" s="325"/>
      <c r="J9036" s="4"/>
      <c r="K9036" s="173"/>
    </row>
    <row r="9037" spans="1:11" x14ac:dyDescent="0.2">
      <c r="A9037" s="140"/>
      <c r="B9037" s="325"/>
      <c r="J9037" s="4"/>
      <c r="K9037" s="173"/>
    </row>
    <row r="9038" spans="1:11" x14ac:dyDescent="0.2">
      <c r="A9038" s="140"/>
      <c r="B9038" s="325"/>
      <c r="J9038" s="4"/>
      <c r="K9038" s="173"/>
    </row>
    <row r="9039" spans="1:11" x14ac:dyDescent="0.2">
      <c r="A9039" s="140"/>
      <c r="B9039" s="325"/>
      <c r="J9039" s="4"/>
      <c r="K9039" s="173"/>
    </row>
    <row r="9040" spans="1:11" x14ac:dyDescent="0.2">
      <c r="A9040" s="140"/>
      <c r="B9040" s="325"/>
      <c r="J9040" s="4"/>
      <c r="K9040" s="173"/>
    </row>
    <row r="9041" spans="1:11" x14ac:dyDescent="0.2">
      <c r="A9041" s="140"/>
      <c r="B9041" s="325"/>
      <c r="J9041" s="4"/>
      <c r="K9041" s="173"/>
    </row>
    <row r="9042" spans="1:11" x14ac:dyDescent="0.2">
      <c r="A9042" s="140"/>
      <c r="B9042" s="325"/>
      <c r="J9042" s="4"/>
      <c r="K9042" s="173"/>
    </row>
    <row r="9043" spans="1:11" x14ac:dyDescent="0.2">
      <c r="A9043" s="140"/>
      <c r="B9043" s="325"/>
      <c r="J9043" s="4"/>
      <c r="K9043" s="173"/>
    </row>
    <row r="9044" spans="1:11" x14ac:dyDescent="0.2">
      <c r="A9044" s="140"/>
      <c r="B9044" s="325"/>
      <c r="J9044" s="4"/>
      <c r="K9044" s="173"/>
    </row>
    <row r="9045" spans="1:11" x14ac:dyDescent="0.2">
      <c r="A9045" s="140"/>
      <c r="B9045" s="325"/>
      <c r="J9045" s="4"/>
      <c r="K9045" s="173"/>
    </row>
    <row r="9046" spans="1:11" x14ac:dyDescent="0.2">
      <c r="A9046" s="140"/>
      <c r="B9046" s="325"/>
      <c r="J9046" s="4"/>
      <c r="K9046" s="173"/>
    </row>
    <row r="9047" spans="1:11" x14ac:dyDescent="0.2">
      <c r="A9047" s="140"/>
      <c r="B9047" s="325"/>
      <c r="J9047" s="4"/>
      <c r="K9047" s="173"/>
    </row>
    <row r="9048" spans="1:11" x14ac:dyDescent="0.2">
      <c r="A9048" s="140"/>
      <c r="B9048" s="325"/>
      <c r="J9048" s="4"/>
      <c r="K9048" s="173"/>
    </row>
    <row r="9049" spans="1:11" x14ac:dyDescent="0.2">
      <c r="A9049" s="140"/>
      <c r="B9049" s="325"/>
      <c r="J9049" s="4"/>
      <c r="K9049" s="173"/>
    </row>
    <row r="9050" spans="1:11" x14ac:dyDescent="0.2">
      <c r="A9050" s="140"/>
      <c r="B9050" s="325"/>
      <c r="J9050" s="4"/>
      <c r="K9050" s="173"/>
    </row>
    <row r="9051" spans="1:11" x14ac:dyDescent="0.2">
      <c r="A9051" s="140"/>
      <c r="B9051" s="325"/>
      <c r="J9051" s="4"/>
      <c r="K9051" s="173"/>
    </row>
    <row r="9052" spans="1:11" x14ac:dyDescent="0.2">
      <c r="A9052" s="140"/>
      <c r="B9052" s="325"/>
      <c r="J9052" s="4"/>
      <c r="K9052" s="173"/>
    </row>
    <row r="9053" spans="1:11" x14ac:dyDescent="0.2">
      <c r="A9053" s="140"/>
      <c r="B9053" s="325"/>
      <c r="J9053" s="4"/>
      <c r="K9053" s="173"/>
    </row>
    <row r="9054" spans="1:11" x14ac:dyDescent="0.2">
      <c r="A9054" s="140"/>
      <c r="B9054" s="325"/>
      <c r="J9054" s="4"/>
      <c r="K9054" s="173"/>
    </row>
    <row r="9055" spans="1:11" x14ac:dyDescent="0.2">
      <c r="A9055" s="140"/>
      <c r="B9055" s="325"/>
      <c r="J9055" s="4"/>
      <c r="K9055" s="173"/>
    </row>
    <row r="9056" spans="1:11" x14ac:dyDescent="0.2">
      <c r="A9056" s="140"/>
      <c r="B9056" s="325"/>
      <c r="J9056" s="4"/>
      <c r="K9056" s="173"/>
    </row>
    <row r="9057" spans="1:11" x14ac:dyDescent="0.2">
      <c r="A9057" s="140"/>
      <c r="B9057" s="325"/>
      <c r="J9057" s="4"/>
      <c r="K9057" s="173"/>
    </row>
    <row r="9058" spans="1:11" x14ac:dyDescent="0.2">
      <c r="A9058" s="140"/>
      <c r="B9058" s="325"/>
      <c r="J9058" s="4"/>
      <c r="K9058" s="173"/>
    </row>
    <row r="9059" spans="1:11" x14ac:dyDescent="0.2">
      <c r="A9059" s="140"/>
      <c r="B9059" s="325"/>
      <c r="J9059" s="4"/>
      <c r="K9059" s="173"/>
    </row>
    <row r="9060" spans="1:11" x14ac:dyDescent="0.2">
      <c r="A9060" s="140"/>
      <c r="B9060" s="325"/>
      <c r="J9060" s="4"/>
      <c r="K9060" s="173"/>
    </row>
    <row r="9061" spans="1:11" x14ac:dyDescent="0.2">
      <c r="A9061" s="140"/>
      <c r="B9061" s="325"/>
      <c r="J9061" s="4"/>
      <c r="K9061" s="173"/>
    </row>
    <row r="9062" spans="1:11" x14ac:dyDescent="0.2">
      <c r="A9062" s="140"/>
      <c r="B9062" s="325"/>
      <c r="J9062" s="4"/>
      <c r="K9062" s="173"/>
    </row>
    <row r="9063" spans="1:11" x14ac:dyDescent="0.2">
      <c r="A9063" s="140"/>
      <c r="B9063" s="325"/>
      <c r="J9063" s="4"/>
      <c r="K9063" s="173"/>
    </row>
    <row r="9064" spans="1:11" x14ac:dyDescent="0.2">
      <c r="A9064" s="140"/>
      <c r="B9064" s="325"/>
      <c r="J9064" s="4"/>
      <c r="K9064" s="173"/>
    </row>
    <row r="9065" spans="1:11" x14ac:dyDescent="0.2">
      <c r="A9065" s="140"/>
      <c r="B9065" s="325"/>
      <c r="J9065" s="4"/>
      <c r="K9065" s="173"/>
    </row>
    <row r="9066" spans="1:11" x14ac:dyDescent="0.2">
      <c r="A9066" s="140"/>
      <c r="B9066" s="325"/>
      <c r="J9066" s="4"/>
      <c r="K9066" s="173"/>
    </row>
    <row r="9067" spans="1:11" x14ac:dyDescent="0.2">
      <c r="A9067" s="140"/>
      <c r="B9067" s="325"/>
      <c r="J9067" s="4"/>
      <c r="K9067" s="173"/>
    </row>
    <row r="9068" spans="1:11" x14ac:dyDescent="0.2">
      <c r="A9068" s="140"/>
      <c r="B9068" s="325"/>
      <c r="J9068" s="4"/>
      <c r="K9068" s="173"/>
    </row>
    <row r="9069" spans="1:11" x14ac:dyDescent="0.2">
      <c r="A9069" s="140"/>
      <c r="B9069" s="325"/>
      <c r="J9069" s="4"/>
      <c r="K9069" s="173"/>
    </row>
    <row r="9070" spans="1:11" x14ac:dyDescent="0.2">
      <c r="A9070" s="140"/>
      <c r="B9070" s="325"/>
      <c r="J9070" s="4"/>
      <c r="K9070" s="173"/>
    </row>
    <row r="9071" spans="1:11" x14ac:dyDescent="0.2">
      <c r="A9071" s="140"/>
      <c r="B9071" s="325"/>
      <c r="J9071" s="4"/>
      <c r="K9071" s="173"/>
    </row>
    <row r="9072" spans="1:11" x14ac:dyDescent="0.2">
      <c r="A9072" s="140"/>
      <c r="B9072" s="325"/>
      <c r="J9072" s="4"/>
      <c r="K9072" s="173"/>
    </row>
    <row r="9073" spans="1:11" x14ac:dyDescent="0.2">
      <c r="A9073" s="140"/>
      <c r="B9073" s="325"/>
      <c r="J9073" s="4"/>
      <c r="K9073" s="173"/>
    </row>
    <row r="9074" spans="1:11" x14ac:dyDescent="0.2">
      <c r="A9074" s="140"/>
      <c r="B9074" s="325"/>
      <c r="J9074" s="4"/>
      <c r="K9074" s="173"/>
    </row>
    <row r="9075" spans="1:11" x14ac:dyDescent="0.2">
      <c r="A9075" s="140"/>
      <c r="B9075" s="325"/>
      <c r="J9075" s="4"/>
      <c r="K9075" s="173"/>
    </row>
    <row r="9076" spans="1:11" x14ac:dyDescent="0.2">
      <c r="A9076" s="140"/>
      <c r="B9076" s="325"/>
      <c r="J9076" s="4"/>
      <c r="K9076" s="173"/>
    </row>
    <row r="9077" spans="1:11" x14ac:dyDescent="0.2">
      <c r="A9077" s="140"/>
      <c r="B9077" s="325"/>
      <c r="J9077" s="4"/>
      <c r="K9077" s="173"/>
    </row>
    <row r="9078" spans="1:11" x14ac:dyDescent="0.2">
      <c r="A9078" s="140"/>
      <c r="B9078" s="325"/>
      <c r="J9078" s="4"/>
      <c r="K9078" s="173"/>
    </row>
    <row r="9079" spans="1:11" x14ac:dyDescent="0.2">
      <c r="A9079" s="140"/>
      <c r="B9079" s="325"/>
      <c r="J9079" s="4"/>
      <c r="K9079" s="173"/>
    </row>
    <row r="9080" spans="1:11" x14ac:dyDescent="0.2">
      <c r="A9080" s="140"/>
      <c r="B9080" s="325"/>
      <c r="J9080" s="4"/>
      <c r="K9080" s="173"/>
    </row>
    <row r="9081" spans="1:11" x14ac:dyDescent="0.2">
      <c r="A9081" s="140"/>
      <c r="B9081" s="325"/>
      <c r="J9081" s="4"/>
      <c r="K9081" s="173"/>
    </row>
    <row r="9082" spans="1:11" x14ac:dyDescent="0.2">
      <c r="A9082" s="140"/>
      <c r="B9082" s="325"/>
      <c r="J9082" s="4"/>
      <c r="K9082" s="173"/>
    </row>
    <row r="9083" spans="1:11" x14ac:dyDescent="0.2">
      <c r="A9083" s="140"/>
      <c r="B9083" s="325"/>
      <c r="J9083" s="4"/>
      <c r="K9083" s="173"/>
    </row>
    <row r="9084" spans="1:11" x14ac:dyDescent="0.2">
      <c r="A9084" s="140"/>
      <c r="B9084" s="325"/>
      <c r="J9084" s="4"/>
      <c r="K9084" s="173"/>
    </row>
    <row r="9085" spans="1:11" x14ac:dyDescent="0.2">
      <c r="A9085" s="140"/>
      <c r="B9085" s="325"/>
      <c r="J9085" s="4"/>
      <c r="K9085" s="173"/>
    </row>
    <row r="9086" spans="1:11" x14ac:dyDescent="0.2">
      <c r="A9086" s="140"/>
      <c r="B9086" s="325"/>
      <c r="J9086" s="4"/>
      <c r="K9086" s="173"/>
    </row>
    <row r="9087" spans="1:11" x14ac:dyDescent="0.2">
      <c r="A9087" s="140"/>
      <c r="B9087" s="325"/>
      <c r="J9087" s="4"/>
      <c r="K9087" s="173"/>
    </row>
    <row r="9088" spans="1:11" x14ac:dyDescent="0.2">
      <c r="A9088" s="140"/>
      <c r="B9088" s="325"/>
      <c r="J9088" s="4"/>
      <c r="K9088" s="173"/>
    </row>
    <row r="9089" spans="1:11" x14ac:dyDescent="0.2">
      <c r="A9089" s="140"/>
      <c r="B9089" s="325"/>
      <c r="J9089" s="4"/>
      <c r="K9089" s="173"/>
    </row>
    <row r="9090" spans="1:11" x14ac:dyDescent="0.2">
      <c r="A9090" s="140"/>
      <c r="B9090" s="325"/>
      <c r="J9090" s="4"/>
      <c r="K9090" s="173"/>
    </row>
    <row r="9091" spans="1:11" x14ac:dyDescent="0.2">
      <c r="A9091" s="140"/>
      <c r="B9091" s="325"/>
      <c r="J9091" s="4"/>
      <c r="K9091" s="173"/>
    </row>
    <row r="9092" spans="1:11" x14ac:dyDescent="0.2">
      <c r="A9092" s="140"/>
      <c r="B9092" s="325"/>
      <c r="J9092" s="4"/>
      <c r="K9092" s="173"/>
    </row>
    <row r="9093" spans="1:11" x14ac:dyDescent="0.2">
      <c r="A9093" s="140"/>
      <c r="B9093" s="325"/>
      <c r="J9093" s="4"/>
      <c r="K9093" s="173"/>
    </row>
    <row r="9094" spans="1:11" x14ac:dyDescent="0.2">
      <c r="A9094" s="140"/>
      <c r="B9094" s="325"/>
      <c r="J9094" s="4"/>
      <c r="K9094" s="173"/>
    </row>
    <row r="9095" spans="1:11" x14ac:dyDescent="0.2">
      <c r="A9095" s="140"/>
      <c r="B9095" s="325"/>
      <c r="J9095" s="4"/>
      <c r="K9095" s="173"/>
    </row>
    <row r="9096" spans="1:11" x14ac:dyDescent="0.2">
      <c r="A9096" s="140"/>
      <c r="B9096" s="325"/>
      <c r="J9096" s="4"/>
      <c r="K9096" s="173"/>
    </row>
    <row r="9097" spans="1:11" x14ac:dyDescent="0.2">
      <c r="A9097" s="140"/>
      <c r="B9097" s="325"/>
      <c r="J9097" s="4"/>
      <c r="K9097" s="173"/>
    </row>
    <row r="9098" spans="1:11" x14ac:dyDescent="0.2">
      <c r="A9098" s="140"/>
      <c r="B9098" s="325"/>
      <c r="J9098" s="4"/>
      <c r="K9098" s="173"/>
    </row>
    <row r="9099" spans="1:11" x14ac:dyDescent="0.2">
      <c r="A9099" s="140"/>
      <c r="B9099" s="325"/>
      <c r="J9099" s="4"/>
      <c r="K9099" s="173"/>
    </row>
    <row r="9100" spans="1:11" x14ac:dyDescent="0.2">
      <c r="A9100" s="140"/>
      <c r="B9100" s="325"/>
      <c r="J9100" s="4"/>
      <c r="K9100" s="173"/>
    </row>
    <row r="9101" spans="1:11" x14ac:dyDescent="0.2">
      <c r="A9101" s="140"/>
      <c r="B9101" s="325"/>
      <c r="J9101" s="4"/>
      <c r="K9101" s="173"/>
    </row>
    <row r="9102" spans="1:11" x14ac:dyDescent="0.2">
      <c r="A9102" s="140"/>
      <c r="B9102" s="325"/>
      <c r="J9102" s="4"/>
      <c r="K9102" s="173"/>
    </row>
    <row r="9103" spans="1:11" x14ac:dyDescent="0.2">
      <c r="A9103" s="140"/>
      <c r="B9103" s="325"/>
      <c r="J9103" s="4"/>
      <c r="K9103" s="173"/>
    </row>
    <row r="9104" spans="1:11" x14ac:dyDescent="0.2">
      <c r="A9104" s="140"/>
      <c r="B9104" s="325"/>
      <c r="J9104" s="4"/>
      <c r="K9104" s="173"/>
    </row>
    <row r="9105" spans="1:11" x14ac:dyDescent="0.2">
      <c r="A9105" s="140"/>
      <c r="B9105" s="325"/>
      <c r="J9105" s="4"/>
      <c r="K9105" s="173"/>
    </row>
    <row r="9106" spans="1:11" x14ac:dyDescent="0.2">
      <c r="A9106" s="140"/>
      <c r="B9106" s="325"/>
      <c r="J9106" s="4"/>
      <c r="K9106" s="173"/>
    </row>
    <row r="9107" spans="1:11" x14ac:dyDescent="0.2">
      <c r="A9107" s="140"/>
      <c r="B9107" s="325"/>
      <c r="J9107" s="4"/>
      <c r="K9107" s="173"/>
    </row>
    <row r="9108" spans="1:11" x14ac:dyDescent="0.2">
      <c r="A9108" s="140"/>
      <c r="B9108" s="325"/>
      <c r="J9108" s="4"/>
      <c r="K9108" s="173"/>
    </row>
    <row r="9109" spans="1:11" x14ac:dyDescent="0.2">
      <c r="A9109" s="140"/>
      <c r="B9109" s="325"/>
      <c r="J9109" s="4"/>
      <c r="K9109" s="173"/>
    </row>
    <row r="9110" spans="1:11" x14ac:dyDescent="0.2">
      <c r="A9110" s="140"/>
      <c r="B9110" s="325"/>
      <c r="J9110" s="4"/>
      <c r="K9110" s="173"/>
    </row>
    <row r="9111" spans="1:11" x14ac:dyDescent="0.2">
      <c r="A9111" s="140"/>
      <c r="B9111" s="325"/>
      <c r="J9111" s="4"/>
      <c r="K9111" s="173"/>
    </row>
    <row r="9112" spans="1:11" x14ac:dyDescent="0.2">
      <c r="A9112" s="140"/>
      <c r="B9112" s="325"/>
      <c r="J9112" s="4"/>
      <c r="K9112" s="173"/>
    </row>
    <row r="9113" spans="1:11" x14ac:dyDescent="0.2">
      <c r="A9113" s="140"/>
      <c r="B9113" s="325"/>
      <c r="J9113" s="4"/>
      <c r="K9113" s="173"/>
    </row>
    <row r="9114" spans="1:11" x14ac:dyDescent="0.2">
      <c r="A9114" s="140"/>
      <c r="B9114" s="325"/>
      <c r="J9114" s="4"/>
      <c r="K9114" s="173"/>
    </row>
    <row r="9115" spans="1:11" x14ac:dyDescent="0.2">
      <c r="A9115" s="140"/>
      <c r="B9115" s="325"/>
      <c r="J9115" s="4"/>
      <c r="K9115" s="173"/>
    </row>
    <row r="9116" spans="1:11" x14ac:dyDescent="0.2">
      <c r="A9116" s="140"/>
      <c r="B9116" s="325"/>
      <c r="J9116" s="4"/>
      <c r="K9116" s="173"/>
    </row>
    <row r="9117" spans="1:11" x14ac:dyDescent="0.2">
      <c r="A9117" s="140"/>
      <c r="B9117" s="325"/>
      <c r="J9117" s="4"/>
      <c r="K9117" s="173"/>
    </row>
    <row r="9118" spans="1:11" x14ac:dyDescent="0.2">
      <c r="A9118" s="140"/>
      <c r="B9118" s="325"/>
      <c r="J9118" s="4"/>
      <c r="K9118" s="173"/>
    </row>
    <row r="9119" spans="1:11" x14ac:dyDescent="0.2">
      <c r="A9119" s="140"/>
      <c r="B9119" s="325"/>
      <c r="J9119" s="4"/>
      <c r="K9119" s="173"/>
    </row>
    <row r="9120" spans="1:11" x14ac:dyDescent="0.2">
      <c r="A9120" s="140"/>
      <c r="B9120" s="325"/>
      <c r="J9120" s="4"/>
      <c r="K9120" s="173"/>
    </row>
    <row r="9121" spans="1:11" x14ac:dyDescent="0.2">
      <c r="A9121" s="140"/>
      <c r="B9121" s="325"/>
      <c r="J9121" s="4"/>
      <c r="K9121" s="173"/>
    </row>
    <row r="9122" spans="1:11" x14ac:dyDescent="0.2">
      <c r="A9122" s="140"/>
      <c r="B9122" s="325"/>
      <c r="J9122" s="4"/>
      <c r="K9122" s="173"/>
    </row>
    <row r="9123" spans="1:11" x14ac:dyDescent="0.2">
      <c r="A9123" s="140"/>
      <c r="B9123" s="325"/>
      <c r="J9123" s="4"/>
      <c r="K9123" s="173"/>
    </row>
    <row r="9124" spans="1:11" x14ac:dyDescent="0.2">
      <c r="A9124" s="140"/>
      <c r="B9124" s="325"/>
      <c r="J9124" s="4"/>
      <c r="K9124" s="173"/>
    </row>
    <row r="9125" spans="1:11" x14ac:dyDescent="0.2">
      <c r="A9125" s="140"/>
      <c r="B9125" s="325"/>
      <c r="J9125" s="4"/>
      <c r="K9125" s="173"/>
    </row>
    <row r="9126" spans="1:11" x14ac:dyDescent="0.2">
      <c r="A9126" s="140"/>
      <c r="B9126" s="325"/>
      <c r="J9126" s="4"/>
      <c r="K9126" s="173"/>
    </row>
    <row r="9127" spans="1:11" x14ac:dyDescent="0.2">
      <c r="A9127" s="140"/>
      <c r="B9127" s="325"/>
      <c r="J9127" s="4"/>
      <c r="K9127" s="173"/>
    </row>
    <row r="9128" spans="1:11" x14ac:dyDescent="0.2">
      <c r="A9128" s="140"/>
      <c r="B9128" s="325"/>
      <c r="J9128" s="4"/>
      <c r="K9128" s="173"/>
    </row>
    <row r="9129" spans="1:11" x14ac:dyDescent="0.2">
      <c r="A9129" s="140"/>
      <c r="B9129" s="325"/>
      <c r="J9129" s="4"/>
      <c r="K9129" s="173"/>
    </row>
    <row r="9130" spans="1:11" x14ac:dyDescent="0.2">
      <c r="A9130" s="140"/>
      <c r="B9130" s="325"/>
      <c r="J9130" s="4"/>
      <c r="K9130" s="173"/>
    </row>
    <row r="9131" spans="1:11" x14ac:dyDescent="0.2">
      <c r="A9131" s="140"/>
      <c r="B9131" s="325"/>
      <c r="J9131" s="4"/>
      <c r="K9131" s="173"/>
    </row>
    <row r="9132" spans="1:11" x14ac:dyDescent="0.2">
      <c r="A9132" s="140"/>
      <c r="B9132" s="325"/>
      <c r="J9132" s="4"/>
      <c r="K9132" s="173"/>
    </row>
    <row r="9133" spans="1:11" x14ac:dyDescent="0.2">
      <c r="A9133" s="140"/>
      <c r="B9133" s="325"/>
      <c r="J9133" s="4"/>
      <c r="K9133" s="173"/>
    </row>
    <row r="9134" spans="1:11" x14ac:dyDescent="0.2">
      <c r="A9134" s="140"/>
      <c r="B9134" s="325"/>
      <c r="J9134" s="4"/>
      <c r="K9134" s="173"/>
    </row>
    <row r="9135" spans="1:11" x14ac:dyDescent="0.2">
      <c r="A9135" s="140"/>
      <c r="B9135" s="325"/>
      <c r="J9135" s="4"/>
      <c r="K9135" s="173"/>
    </row>
    <row r="9136" spans="1:11" x14ac:dyDescent="0.2">
      <c r="A9136" s="140"/>
      <c r="B9136" s="325"/>
      <c r="J9136" s="4"/>
      <c r="K9136" s="173"/>
    </row>
    <row r="9137" spans="1:11" x14ac:dyDescent="0.2">
      <c r="A9137" s="140"/>
      <c r="B9137" s="325"/>
      <c r="J9137" s="4"/>
      <c r="K9137" s="173"/>
    </row>
    <row r="9138" spans="1:11" x14ac:dyDescent="0.2">
      <c r="A9138" s="140"/>
      <c r="B9138" s="325"/>
      <c r="J9138" s="4"/>
      <c r="K9138" s="173"/>
    </row>
    <row r="9139" spans="1:11" x14ac:dyDescent="0.2">
      <c r="A9139" s="140"/>
      <c r="B9139" s="325"/>
      <c r="J9139" s="4"/>
      <c r="K9139" s="173"/>
    </row>
    <row r="9140" spans="1:11" x14ac:dyDescent="0.2">
      <c r="A9140" s="140"/>
      <c r="B9140" s="325"/>
      <c r="J9140" s="4"/>
      <c r="K9140" s="173"/>
    </row>
    <row r="9141" spans="1:11" x14ac:dyDescent="0.2">
      <c r="A9141" s="140"/>
      <c r="B9141" s="325"/>
      <c r="J9141" s="4"/>
      <c r="K9141" s="173"/>
    </row>
    <row r="9142" spans="1:11" x14ac:dyDescent="0.2">
      <c r="A9142" s="140"/>
      <c r="B9142" s="325"/>
      <c r="J9142" s="4"/>
      <c r="K9142" s="173"/>
    </row>
    <row r="9143" spans="1:11" x14ac:dyDescent="0.2">
      <c r="A9143" s="140"/>
      <c r="B9143" s="325"/>
      <c r="J9143" s="4"/>
      <c r="K9143" s="173"/>
    </row>
    <row r="9144" spans="1:11" x14ac:dyDescent="0.2">
      <c r="A9144" s="140"/>
      <c r="B9144" s="325"/>
      <c r="J9144" s="4"/>
      <c r="K9144" s="173"/>
    </row>
    <row r="9145" spans="1:11" x14ac:dyDescent="0.2">
      <c r="A9145" s="140"/>
      <c r="B9145" s="325"/>
      <c r="J9145" s="4"/>
      <c r="K9145" s="173"/>
    </row>
    <row r="9146" spans="1:11" x14ac:dyDescent="0.2">
      <c r="A9146" s="140"/>
      <c r="B9146" s="325"/>
      <c r="J9146" s="4"/>
      <c r="K9146" s="173"/>
    </row>
    <row r="9147" spans="1:11" x14ac:dyDescent="0.2">
      <c r="A9147" s="140"/>
      <c r="B9147" s="325"/>
      <c r="J9147" s="4"/>
      <c r="K9147" s="173"/>
    </row>
    <row r="9148" spans="1:11" x14ac:dyDescent="0.2">
      <c r="A9148" s="140"/>
      <c r="B9148" s="325"/>
      <c r="J9148" s="4"/>
      <c r="K9148" s="173"/>
    </row>
    <row r="9149" spans="1:11" x14ac:dyDescent="0.2">
      <c r="A9149" s="140"/>
      <c r="B9149" s="325"/>
      <c r="J9149" s="4"/>
      <c r="K9149" s="173"/>
    </row>
    <row r="9150" spans="1:11" x14ac:dyDescent="0.2">
      <c r="A9150" s="140"/>
      <c r="B9150" s="325"/>
      <c r="J9150" s="4"/>
      <c r="K9150" s="173"/>
    </row>
    <row r="9151" spans="1:11" x14ac:dyDescent="0.2">
      <c r="A9151" s="140"/>
      <c r="B9151" s="325"/>
      <c r="J9151" s="4"/>
      <c r="K9151" s="173"/>
    </row>
    <row r="9152" spans="1:11" x14ac:dyDescent="0.2">
      <c r="A9152" s="140"/>
      <c r="B9152" s="325"/>
      <c r="J9152" s="4"/>
      <c r="K9152" s="173"/>
    </row>
    <row r="9153" spans="1:11" x14ac:dyDescent="0.2">
      <c r="A9153" s="140"/>
      <c r="B9153" s="325"/>
      <c r="J9153" s="4"/>
      <c r="K9153" s="173"/>
    </row>
    <row r="9154" spans="1:11" x14ac:dyDescent="0.2">
      <c r="A9154" s="140"/>
      <c r="B9154" s="325"/>
      <c r="J9154" s="4"/>
      <c r="K9154" s="173"/>
    </row>
    <row r="9155" spans="1:11" x14ac:dyDescent="0.2">
      <c r="A9155" s="140"/>
      <c r="B9155" s="325"/>
      <c r="J9155" s="4"/>
      <c r="K9155" s="173"/>
    </row>
    <row r="9156" spans="1:11" x14ac:dyDescent="0.2">
      <c r="A9156" s="140"/>
      <c r="B9156" s="325"/>
      <c r="J9156" s="4"/>
      <c r="K9156" s="173"/>
    </row>
    <row r="9157" spans="1:11" x14ac:dyDescent="0.2">
      <c r="A9157" s="140"/>
      <c r="B9157" s="325"/>
      <c r="J9157" s="4"/>
      <c r="K9157" s="173"/>
    </row>
    <row r="9158" spans="1:11" x14ac:dyDescent="0.2">
      <c r="A9158" s="140"/>
      <c r="B9158" s="325"/>
      <c r="J9158" s="4"/>
      <c r="K9158" s="173"/>
    </row>
    <row r="9159" spans="1:11" x14ac:dyDescent="0.2">
      <c r="A9159" s="140"/>
      <c r="B9159" s="325"/>
      <c r="J9159" s="4"/>
      <c r="K9159" s="173"/>
    </row>
    <row r="9160" spans="1:11" x14ac:dyDescent="0.2">
      <c r="A9160" s="140"/>
      <c r="B9160" s="325"/>
      <c r="J9160" s="4"/>
      <c r="K9160" s="173"/>
    </row>
    <row r="9161" spans="1:11" x14ac:dyDescent="0.2">
      <c r="A9161" s="140"/>
      <c r="B9161" s="325"/>
      <c r="J9161" s="4"/>
      <c r="K9161" s="173"/>
    </row>
    <row r="9162" spans="1:11" x14ac:dyDescent="0.2">
      <c r="A9162" s="140"/>
      <c r="B9162" s="325"/>
      <c r="J9162" s="4"/>
      <c r="K9162" s="173"/>
    </row>
    <row r="9163" spans="1:11" x14ac:dyDescent="0.2">
      <c r="A9163" s="140"/>
      <c r="B9163" s="325"/>
      <c r="J9163" s="4"/>
      <c r="K9163" s="173"/>
    </row>
    <row r="9164" spans="1:11" x14ac:dyDescent="0.2">
      <c r="A9164" s="140"/>
      <c r="B9164" s="325"/>
      <c r="J9164" s="4"/>
      <c r="K9164" s="173"/>
    </row>
    <row r="9165" spans="1:11" x14ac:dyDescent="0.2">
      <c r="A9165" s="140"/>
      <c r="B9165" s="325"/>
      <c r="J9165" s="4"/>
      <c r="K9165" s="173"/>
    </row>
    <row r="9166" spans="1:11" x14ac:dyDescent="0.2">
      <c r="A9166" s="140"/>
      <c r="B9166" s="325"/>
      <c r="J9166" s="4"/>
      <c r="K9166" s="173"/>
    </row>
    <row r="9167" spans="1:11" x14ac:dyDescent="0.2">
      <c r="A9167" s="140"/>
      <c r="B9167" s="325"/>
      <c r="J9167" s="4"/>
      <c r="K9167" s="173"/>
    </row>
    <row r="9168" spans="1:11" x14ac:dyDescent="0.2">
      <c r="A9168" s="140"/>
      <c r="B9168" s="325"/>
      <c r="J9168" s="4"/>
      <c r="K9168" s="173"/>
    </row>
    <row r="9169" spans="1:11" x14ac:dyDescent="0.2">
      <c r="A9169" s="140"/>
      <c r="B9169" s="325"/>
      <c r="J9169" s="4"/>
      <c r="K9169" s="173"/>
    </row>
    <row r="9170" spans="1:11" x14ac:dyDescent="0.2">
      <c r="A9170" s="140"/>
      <c r="B9170" s="325"/>
      <c r="J9170" s="4"/>
      <c r="K9170" s="173"/>
    </row>
    <row r="9171" spans="1:11" x14ac:dyDescent="0.2">
      <c r="A9171" s="140"/>
      <c r="B9171" s="325"/>
      <c r="J9171" s="4"/>
      <c r="K9171" s="173"/>
    </row>
    <row r="9172" spans="1:11" x14ac:dyDescent="0.2">
      <c r="A9172" s="140"/>
      <c r="B9172" s="325"/>
      <c r="J9172" s="4"/>
      <c r="K9172" s="173"/>
    </row>
    <row r="9173" spans="1:11" x14ac:dyDescent="0.2">
      <c r="A9173" s="140"/>
      <c r="B9173" s="325"/>
      <c r="J9173" s="4"/>
      <c r="K9173" s="173"/>
    </row>
    <row r="9174" spans="1:11" x14ac:dyDescent="0.2">
      <c r="A9174" s="140"/>
      <c r="B9174" s="325"/>
      <c r="J9174" s="4"/>
      <c r="K9174" s="173"/>
    </row>
    <row r="9175" spans="1:11" x14ac:dyDescent="0.2">
      <c r="A9175" s="140"/>
      <c r="B9175" s="325"/>
      <c r="J9175" s="4"/>
      <c r="K9175" s="173"/>
    </row>
    <row r="9176" spans="1:11" x14ac:dyDescent="0.2">
      <c r="A9176" s="140"/>
      <c r="B9176" s="325"/>
      <c r="J9176" s="4"/>
      <c r="K9176" s="173"/>
    </row>
    <row r="9177" spans="1:11" x14ac:dyDescent="0.2">
      <c r="A9177" s="140"/>
      <c r="B9177" s="325"/>
      <c r="J9177" s="4"/>
      <c r="K9177" s="173"/>
    </row>
    <row r="9178" spans="1:11" x14ac:dyDescent="0.2">
      <c r="A9178" s="140"/>
      <c r="B9178" s="325"/>
      <c r="J9178" s="4"/>
      <c r="K9178" s="173"/>
    </row>
    <row r="9179" spans="1:11" x14ac:dyDescent="0.2">
      <c r="A9179" s="140"/>
      <c r="B9179" s="325"/>
      <c r="J9179" s="4"/>
      <c r="K9179" s="173"/>
    </row>
    <row r="9180" spans="1:11" x14ac:dyDescent="0.2">
      <c r="A9180" s="140"/>
      <c r="B9180" s="325"/>
      <c r="J9180" s="4"/>
      <c r="K9180" s="173"/>
    </row>
    <row r="9181" spans="1:11" x14ac:dyDescent="0.2">
      <c r="A9181" s="140"/>
      <c r="B9181" s="325"/>
      <c r="J9181" s="4"/>
      <c r="K9181" s="173"/>
    </row>
    <row r="9182" spans="1:11" x14ac:dyDescent="0.2">
      <c r="A9182" s="140"/>
      <c r="B9182" s="325"/>
      <c r="J9182" s="4"/>
      <c r="K9182" s="173"/>
    </row>
    <row r="9183" spans="1:11" x14ac:dyDescent="0.2">
      <c r="A9183" s="140"/>
      <c r="B9183" s="325"/>
      <c r="J9183" s="4"/>
      <c r="K9183" s="173"/>
    </row>
    <row r="9184" spans="1:11" x14ac:dyDescent="0.2">
      <c r="A9184" s="140"/>
      <c r="B9184" s="325"/>
      <c r="J9184" s="4"/>
      <c r="K9184" s="173"/>
    </row>
    <row r="9185" spans="1:11" x14ac:dyDescent="0.2">
      <c r="A9185" s="140"/>
      <c r="B9185" s="325"/>
      <c r="J9185" s="4"/>
      <c r="K9185" s="173"/>
    </row>
    <row r="9186" spans="1:11" x14ac:dyDescent="0.2">
      <c r="A9186" s="140"/>
      <c r="B9186" s="325"/>
      <c r="J9186" s="4"/>
      <c r="K9186" s="173"/>
    </row>
    <row r="9187" spans="1:11" x14ac:dyDescent="0.2">
      <c r="A9187" s="140"/>
      <c r="B9187" s="325"/>
      <c r="J9187" s="4"/>
      <c r="K9187" s="173"/>
    </row>
    <row r="9188" spans="1:11" x14ac:dyDescent="0.2">
      <c r="A9188" s="140"/>
      <c r="B9188" s="325"/>
      <c r="J9188" s="4"/>
      <c r="K9188" s="173"/>
    </row>
    <row r="9189" spans="1:11" x14ac:dyDescent="0.2">
      <c r="A9189" s="140"/>
      <c r="B9189" s="325"/>
      <c r="J9189" s="4"/>
      <c r="K9189" s="173"/>
    </row>
    <row r="9190" spans="1:11" x14ac:dyDescent="0.2">
      <c r="A9190" s="140"/>
      <c r="B9190" s="325"/>
      <c r="J9190" s="4"/>
      <c r="K9190" s="173"/>
    </row>
    <row r="9191" spans="1:11" x14ac:dyDescent="0.2">
      <c r="A9191" s="140"/>
      <c r="B9191" s="325"/>
      <c r="J9191" s="4"/>
      <c r="K9191" s="173"/>
    </row>
    <row r="9192" spans="1:11" x14ac:dyDescent="0.2">
      <c r="A9192" s="140"/>
      <c r="B9192" s="325"/>
      <c r="J9192" s="4"/>
      <c r="K9192" s="173"/>
    </row>
    <row r="9193" spans="1:11" x14ac:dyDescent="0.2">
      <c r="A9193" s="140"/>
      <c r="B9193" s="325"/>
      <c r="J9193" s="4"/>
      <c r="K9193" s="173"/>
    </row>
    <row r="9194" spans="1:11" x14ac:dyDescent="0.2">
      <c r="A9194" s="140"/>
      <c r="B9194" s="325"/>
      <c r="J9194" s="4"/>
      <c r="K9194" s="173"/>
    </row>
    <row r="9195" spans="1:11" x14ac:dyDescent="0.2">
      <c r="A9195" s="140"/>
      <c r="B9195" s="325"/>
      <c r="J9195" s="4"/>
      <c r="K9195" s="173"/>
    </row>
    <row r="9196" spans="1:11" x14ac:dyDescent="0.2">
      <c r="A9196" s="140"/>
      <c r="B9196" s="325"/>
      <c r="J9196" s="4"/>
      <c r="K9196" s="173"/>
    </row>
    <row r="9197" spans="1:11" x14ac:dyDescent="0.2">
      <c r="A9197" s="140"/>
      <c r="B9197" s="325"/>
      <c r="J9197" s="4"/>
      <c r="K9197" s="173"/>
    </row>
    <row r="9198" spans="1:11" x14ac:dyDescent="0.2">
      <c r="A9198" s="140"/>
      <c r="B9198" s="325"/>
      <c r="J9198" s="4"/>
      <c r="K9198" s="173"/>
    </row>
    <row r="9199" spans="1:11" x14ac:dyDescent="0.2">
      <c r="A9199" s="140"/>
      <c r="B9199" s="325"/>
      <c r="J9199" s="4"/>
      <c r="K9199" s="173"/>
    </row>
    <row r="9200" spans="1:11" x14ac:dyDescent="0.2">
      <c r="A9200" s="140"/>
      <c r="B9200" s="325"/>
      <c r="J9200" s="4"/>
      <c r="K9200" s="173"/>
    </row>
    <row r="9201" spans="1:11" x14ac:dyDescent="0.2">
      <c r="A9201" s="140"/>
      <c r="B9201" s="325"/>
      <c r="J9201" s="4"/>
      <c r="K9201" s="173"/>
    </row>
    <row r="9202" spans="1:11" x14ac:dyDescent="0.2">
      <c r="A9202" s="140"/>
      <c r="B9202" s="325"/>
      <c r="J9202" s="4"/>
      <c r="K9202" s="173"/>
    </row>
    <row r="9203" spans="1:11" x14ac:dyDescent="0.2">
      <c r="A9203" s="140"/>
      <c r="B9203" s="325"/>
      <c r="J9203" s="4"/>
      <c r="K9203" s="173"/>
    </row>
    <row r="9204" spans="1:11" x14ac:dyDescent="0.2">
      <c r="A9204" s="140"/>
      <c r="B9204" s="325"/>
      <c r="J9204" s="4"/>
      <c r="K9204" s="173"/>
    </row>
    <row r="9205" spans="1:11" x14ac:dyDescent="0.2">
      <c r="A9205" s="140"/>
      <c r="B9205" s="325"/>
      <c r="J9205" s="4"/>
      <c r="K9205" s="173"/>
    </row>
    <row r="9206" spans="1:11" x14ac:dyDescent="0.2">
      <c r="A9206" s="140"/>
      <c r="B9206" s="325"/>
      <c r="J9206" s="4"/>
      <c r="K9206" s="173"/>
    </row>
    <row r="9207" spans="1:11" x14ac:dyDescent="0.2">
      <c r="A9207" s="140"/>
      <c r="B9207" s="325"/>
      <c r="J9207" s="4"/>
      <c r="K9207" s="173"/>
    </row>
    <row r="9208" spans="1:11" x14ac:dyDescent="0.2">
      <c r="A9208" s="140"/>
      <c r="B9208" s="325"/>
      <c r="J9208" s="4"/>
      <c r="K9208" s="173"/>
    </row>
    <row r="9209" spans="1:11" x14ac:dyDescent="0.2">
      <c r="A9209" s="140"/>
      <c r="B9209" s="325"/>
      <c r="J9209" s="4"/>
      <c r="K9209" s="173"/>
    </row>
    <row r="9210" spans="1:11" x14ac:dyDescent="0.2">
      <c r="A9210" s="140"/>
      <c r="B9210" s="325"/>
      <c r="J9210" s="4"/>
      <c r="K9210" s="173"/>
    </row>
    <row r="9211" spans="1:11" x14ac:dyDescent="0.2">
      <c r="A9211" s="140"/>
      <c r="B9211" s="325"/>
      <c r="J9211" s="4"/>
      <c r="K9211" s="173"/>
    </row>
    <row r="9212" spans="1:11" x14ac:dyDescent="0.2">
      <c r="A9212" s="140"/>
      <c r="B9212" s="325"/>
      <c r="J9212" s="4"/>
      <c r="K9212" s="173"/>
    </row>
    <row r="9213" spans="1:11" x14ac:dyDescent="0.2">
      <c r="A9213" s="140"/>
      <c r="B9213" s="325"/>
      <c r="J9213" s="4"/>
      <c r="K9213" s="173"/>
    </row>
    <row r="9214" spans="1:11" x14ac:dyDescent="0.2">
      <c r="A9214" s="140"/>
      <c r="B9214" s="325"/>
      <c r="J9214" s="4"/>
      <c r="K9214" s="173"/>
    </row>
    <row r="9215" spans="1:11" x14ac:dyDescent="0.2">
      <c r="A9215" s="140"/>
      <c r="B9215" s="325"/>
      <c r="J9215" s="4"/>
      <c r="K9215" s="173"/>
    </row>
    <row r="9216" spans="1:11" x14ac:dyDescent="0.2">
      <c r="A9216" s="140"/>
      <c r="B9216" s="325"/>
      <c r="J9216" s="4"/>
      <c r="K9216" s="173"/>
    </row>
    <row r="9217" spans="1:11" x14ac:dyDescent="0.2">
      <c r="A9217" s="140"/>
      <c r="B9217" s="325"/>
      <c r="J9217" s="4"/>
      <c r="K9217" s="173"/>
    </row>
    <row r="9218" spans="1:11" x14ac:dyDescent="0.2">
      <c r="A9218" s="140"/>
      <c r="B9218" s="325"/>
      <c r="J9218" s="4"/>
      <c r="K9218" s="173"/>
    </row>
    <row r="9219" spans="1:11" x14ac:dyDescent="0.2">
      <c r="A9219" s="140"/>
      <c r="B9219" s="325"/>
      <c r="J9219" s="4"/>
      <c r="K9219" s="173"/>
    </row>
    <row r="9220" spans="1:11" x14ac:dyDescent="0.2">
      <c r="A9220" s="140"/>
      <c r="B9220" s="325"/>
      <c r="J9220" s="4"/>
      <c r="K9220" s="173"/>
    </row>
    <row r="9221" spans="1:11" x14ac:dyDescent="0.2">
      <c r="A9221" s="140"/>
      <c r="B9221" s="325"/>
      <c r="J9221" s="4"/>
      <c r="K9221" s="173"/>
    </row>
    <row r="9222" spans="1:11" x14ac:dyDescent="0.2">
      <c r="A9222" s="140"/>
      <c r="B9222" s="325"/>
      <c r="J9222" s="4"/>
      <c r="K9222" s="173"/>
    </row>
    <row r="9223" spans="1:11" x14ac:dyDescent="0.2">
      <c r="A9223" s="140"/>
      <c r="B9223" s="325"/>
      <c r="J9223" s="4"/>
      <c r="K9223" s="173"/>
    </row>
    <row r="9224" spans="1:11" x14ac:dyDescent="0.2">
      <c r="A9224" s="140"/>
      <c r="B9224" s="325"/>
      <c r="J9224" s="4"/>
      <c r="K9224" s="173"/>
    </row>
    <row r="9225" spans="1:11" x14ac:dyDescent="0.2">
      <c r="A9225" s="140"/>
      <c r="B9225" s="325"/>
      <c r="J9225" s="4"/>
      <c r="K9225" s="173"/>
    </row>
    <row r="9226" spans="1:11" x14ac:dyDescent="0.2">
      <c r="A9226" s="140"/>
      <c r="B9226" s="325"/>
      <c r="J9226" s="4"/>
      <c r="K9226" s="173"/>
    </row>
    <row r="9227" spans="1:11" x14ac:dyDescent="0.2">
      <c r="A9227" s="140"/>
      <c r="B9227" s="325"/>
      <c r="J9227" s="4"/>
      <c r="K9227" s="173"/>
    </row>
    <row r="9228" spans="1:11" x14ac:dyDescent="0.2">
      <c r="A9228" s="140"/>
      <c r="B9228" s="325"/>
      <c r="J9228" s="4"/>
      <c r="K9228" s="173"/>
    </row>
    <row r="9229" spans="1:11" x14ac:dyDescent="0.2">
      <c r="A9229" s="140"/>
      <c r="B9229" s="325"/>
      <c r="J9229" s="4"/>
      <c r="K9229" s="173"/>
    </row>
    <row r="9230" spans="1:11" x14ac:dyDescent="0.2">
      <c r="A9230" s="140"/>
      <c r="B9230" s="325"/>
      <c r="J9230" s="4"/>
      <c r="K9230" s="173"/>
    </row>
    <row r="9231" spans="1:11" x14ac:dyDescent="0.2">
      <c r="A9231" s="140"/>
      <c r="B9231" s="325"/>
      <c r="J9231" s="4"/>
      <c r="K9231" s="173"/>
    </row>
    <row r="9232" spans="1:11" x14ac:dyDescent="0.2">
      <c r="A9232" s="140"/>
      <c r="B9232" s="325"/>
      <c r="J9232" s="4"/>
      <c r="K9232" s="173"/>
    </row>
    <row r="9233" spans="1:11" x14ac:dyDescent="0.2">
      <c r="A9233" s="140"/>
      <c r="B9233" s="325"/>
      <c r="J9233" s="4"/>
      <c r="K9233" s="173"/>
    </row>
    <row r="9234" spans="1:11" x14ac:dyDescent="0.2">
      <c r="A9234" s="140"/>
      <c r="B9234" s="325"/>
      <c r="J9234" s="4"/>
      <c r="K9234" s="173"/>
    </row>
    <row r="9235" spans="1:11" x14ac:dyDescent="0.2">
      <c r="A9235" s="140"/>
      <c r="B9235" s="325"/>
      <c r="J9235" s="4"/>
      <c r="K9235" s="173"/>
    </row>
    <row r="9236" spans="1:11" x14ac:dyDescent="0.2">
      <c r="A9236" s="140"/>
      <c r="B9236" s="325"/>
      <c r="J9236" s="4"/>
      <c r="K9236" s="173"/>
    </row>
    <row r="9237" spans="1:11" x14ac:dyDescent="0.2">
      <c r="A9237" s="140"/>
      <c r="B9237" s="325"/>
      <c r="J9237" s="4"/>
      <c r="K9237" s="173"/>
    </row>
    <row r="9238" spans="1:11" x14ac:dyDescent="0.2">
      <c r="A9238" s="140"/>
      <c r="B9238" s="325"/>
      <c r="J9238" s="4"/>
      <c r="K9238" s="173"/>
    </row>
    <row r="9239" spans="1:11" x14ac:dyDescent="0.2">
      <c r="A9239" s="140"/>
      <c r="B9239" s="325"/>
      <c r="J9239" s="4"/>
      <c r="K9239" s="173"/>
    </row>
    <row r="9240" spans="1:11" x14ac:dyDescent="0.2">
      <c r="A9240" s="140"/>
      <c r="B9240" s="325"/>
      <c r="J9240" s="4"/>
      <c r="K9240" s="173"/>
    </row>
    <row r="9241" spans="1:11" x14ac:dyDescent="0.2">
      <c r="A9241" s="140"/>
      <c r="B9241" s="325"/>
      <c r="J9241" s="4"/>
      <c r="K9241" s="173"/>
    </row>
    <row r="9242" spans="1:11" x14ac:dyDescent="0.2">
      <c r="A9242" s="140"/>
      <c r="B9242" s="325"/>
      <c r="J9242" s="4"/>
      <c r="K9242" s="173"/>
    </row>
    <row r="9243" spans="1:11" x14ac:dyDescent="0.2">
      <c r="A9243" s="140"/>
      <c r="B9243" s="325"/>
      <c r="J9243" s="4"/>
      <c r="K9243" s="173"/>
    </row>
    <row r="9244" spans="1:11" x14ac:dyDescent="0.2">
      <c r="A9244" s="140"/>
      <c r="B9244" s="325"/>
      <c r="J9244" s="4"/>
      <c r="K9244" s="173"/>
    </row>
    <row r="9245" spans="1:11" x14ac:dyDescent="0.2">
      <c r="A9245" s="140"/>
      <c r="B9245" s="325"/>
      <c r="J9245" s="4"/>
      <c r="K9245" s="173"/>
    </row>
    <row r="9246" spans="1:11" x14ac:dyDescent="0.2">
      <c r="A9246" s="140"/>
      <c r="B9246" s="325"/>
      <c r="J9246" s="4"/>
      <c r="K9246" s="173"/>
    </row>
    <row r="9247" spans="1:11" x14ac:dyDescent="0.2">
      <c r="A9247" s="140"/>
      <c r="B9247" s="325"/>
      <c r="J9247" s="4"/>
      <c r="K9247" s="173"/>
    </row>
    <row r="9248" spans="1:11" x14ac:dyDescent="0.2">
      <c r="A9248" s="140"/>
      <c r="B9248" s="325"/>
      <c r="J9248" s="4"/>
      <c r="K9248" s="173"/>
    </row>
    <row r="9249" spans="1:11" x14ac:dyDescent="0.2">
      <c r="A9249" s="140"/>
      <c r="B9249" s="325"/>
      <c r="J9249" s="4"/>
      <c r="K9249" s="173"/>
    </row>
    <row r="9250" spans="1:11" x14ac:dyDescent="0.2">
      <c r="A9250" s="140"/>
      <c r="B9250" s="325"/>
      <c r="J9250" s="4"/>
      <c r="K9250" s="173"/>
    </row>
    <row r="9251" spans="1:11" x14ac:dyDescent="0.2">
      <c r="A9251" s="140"/>
      <c r="B9251" s="325"/>
      <c r="J9251" s="4"/>
      <c r="K9251" s="173"/>
    </row>
    <row r="9252" spans="1:11" x14ac:dyDescent="0.2">
      <c r="A9252" s="140"/>
      <c r="B9252" s="325"/>
      <c r="J9252" s="4"/>
      <c r="K9252" s="173"/>
    </row>
    <row r="9253" spans="1:11" x14ac:dyDescent="0.2">
      <c r="A9253" s="140"/>
      <c r="B9253" s="325"/>
      <c r="J9253" s="4"/>
      <c r="K9253" s="173"/>
    </row>
    <row r="9254" spans="1:11" x14ac:dyDescent="0.2">
      <c r="A9254" s="140"/>
      <c r="B9254" s="325"/>
      <c r="J9254" s="4"/>
      <c r="K9254" s="173"/>
    </row>
    <row r="9255" spans="1:11" x14ac:dyDescent="0.2">
      <c r="A9255" s="140"/>
      <c r="B9255" s="325"/>
      <c r="J9255" s="4"/>
      <c r="K9255" s="173"/>
    </row>
    <row r="9256" spans="1:11" x14ac:dyDescent="0.2">
      <c r="A9256" s="140"/>
      <c r="B9256" s="325"/>
      <c r="J9256" s="4"/>
      <c r="K9256" s="173"/>
    </row>
    <row r="9257" spans="1:11" x14ac:dyDescent="0.2">
      <c r="A9257" s="140"/>
      <c r="B9257" s="325"/>
      <c r="J9257" s="4"/>
      <c r="K9257" s="173"/>
    </row>
    <row r="9258" spans="1:11" x14ac:dyDescent="0.2">
      <c r="A9258" s="140"/>
      <c r="B9258" s="325"/>
      <c r="J9258" s="4"/>
      <c r="K9258" s="173"/>
    </row>
    <row r="9259" spans="1:11" x14ac:dyDescent="0.2">
      <c r="A9259" s="140"/>
      <c r="B9259" s="325"/>
      <c r="J9259" s="4"/>
      <c r="K9259" s="173"/>
    </row>
    <row r="9260" spans="1:11" x14ac:dyDescent="0.2">
      <c r="A9260" s="140"/>
      <c r="B9260" s="325"/>
      <c r="J9260" s="4"/>
      <c r="K9260" s="173"/>
    </row>
    <row r="9261" spans="1:11" x14ac:dyDescent="0.2">
      <c r="A9261" s="140"/>
      <c r="B9261" s="325"/>
      <c r="J9261" s="4"/>
      <c r="K9261" s="173"/>
    </row>
    <row r="9262" spans="1:11" x14ac:dyDescent="0.2">
      <c r="A9262" s="140"/>
      <c r="B9262" s="325"/>
      <c r="J9262" s="4"/>
      <c r="K9262" s="173"/>
    </row>
    <row r="9263" spans="1:11" x14ac:dyDescent="0.2">
      <c r="A9263" s="140"/>
      <c r="B9263" s="325"/>
      <c r="J9263" s="4"/>
      <c r="K9263" s="173"/>
    </row>
    <row r="9264" spans="1:11" x14ac:dyDescent="0.2">
      <c r="A9264" s="140"/>
      <c r="B9264" s="325"/>
      <c r="J9264" s="4"/>
      <c r="K9264" s="173"/>
    </row>
    <row r="9265" spans="1:11" x14ac:dyDescent="0.2">
      <c r="A9265" s="140"/>
      <c r="B9265" s="325"/>
      <c r="J9265" s="4"/>
      <c r="K9265" s="173"/>
    </row>
    <row r="9266" spans="1:11" x14ac:dyDescent="0.2">
      <c r="A9266" s="140"/>
      <c r="B9266" s="325"/>
      <c r="J9266" s="4"/>
      <c r="K9266" s="173"/>
    </row>
    <row r="9267" spans="1:11" x14ac:dyDescent="0.2">
      <c r="A9267" s="140"/>
      <c r="B9267" s="325"/>
      <c r="J9267" s="4"/>
      <c r="K9267" s="173"/>
    </row>
    <row r="9268" spans="1:11" x14ac:dyDescent="0.2">
      <c r="A9268" s="140"/>
      <c r="B9268" s="325"/>
      <c r="J9268" s="4"/>
      <c r="K9268" s="173"/>
    </row>
    <row r="9269" spans="1:11" x14ac:dyDescent="0.2">
      <c r="A9269" s="140"/>
      <c r="B9269" s="325"/>
      <c r="J9269" s="4"/>
      <c r="K9269" s="173"/>
    </row>
    <row r="9270" spans="1:11" x14ac:dyDescent="0.2">
      <c r="A9270" s="140"/>
      <c r="B9270" s="325"/>
      <c r="J9270" s="4"/>
      <c r="K9270" s="173"/>
    </row>
    <row r="9271" spans="1:11" x14ac:dyDescent="0.2">
      <c r="A9271" s="140"/>
      <c r="B9271" s="325"/>
      <c r="J9271" s="4"/>
      <c r="K9271" s="173"/>
    </row>
    <row r="9272" spans="1:11" x14ac:dyDescent="0.2">
      <c r="A9272" s="140"/>
      <c r="B9272" s="325"/>
      <c r="J9272" s="4"/>
      <c r="K9272" s="173"/>
    </row>
    <row r="9273" spans="1:11" x14ac:dyDescent="0.2">
      <c r="A9273" s="140"/>
      <c r="B9273" s="325"/>
      <c r="J9273" s="4"/>
      <c r="K9273" s="173"/>
    </row>
    <row r="9274" spans="1:11" x14ac:dyDescent="0.2">
      <c r="A9274" s="140"/>
      <c r="B9274" s="325"/>
      <c r="J9274" s="4"/>
      <c r="K9274" s="173"/>
    </row>
    <row r="9275" spans="1:11" x14ac:dyDescent="0.2">
      <c r="A9275" s="140"/>
      <c r="B9275" s="325"/>
      <c r="J9275" s="4"/>
      <c r="K9275" s="173"/>
    </row>
    <row r="9276" spans="1:11" x14ac:dyDescent="0.2">
      <c r="A9276" s="140"/>
      <c r="B9276" s="325"/>
      <c r="J9276" s="4"/>
      <c r="K9276" s="173"/>
    </row>
    <row r="9277" spans="1:11" x14ac:dyDescent="0.2">
      <c r="A9277" s="140"/>
      <c r="B9277" s="325"/>
      <c r="J9277" s="4"/>
      <c r="K9277" s="173"/>
    </row>
    <row r="9278" spans="1:11" x14ac:dyDescent="0.2">
      <c r="A9278" s="140"/>
      <c r="B9278" s="325"/>
      <c r="J9278" s="4"/>
      <c r="K9278" s="173"/>
    </row>
    <row r="9279" spans="1:11" x14ac:dyDescent="0.2">
      <c r="A9279" s="140"/>
      <c r="B9279" s="325"/>
      <c r="J9279" s="4"/>
      <c r="K9279" s="173"/>
    </row>
    <row r="9280" spans="1:11" x14ac:dyDescent="0.2">
      <c r="A9280" s="140"/>
      <c r="B9280" s="325"/>
      <c r="J9280" s="4"/>
      <c r="K9280" s="173"/>
    </row>
    <row r="9281" spans="1:11" x14ac:dyDescent="0.2">
      <c r="A9281" s="140"/>
      <c r="B9281" s="325"/>
      <c r="J9281" s="4"/>
      <c r="K9281" s="173"/>
    </row>
    <row r="9282" spans="1:11" x14ac:dyDescent="0.2">
      <c r="A9282" s="140"/>
      <c r="B9282" s="325"/>
      <c r="J9282" s="4"/>
      <c r="K9282" s="173"/>
    </row>
    <row r="9283" spans="1:11" x14ac:dyDescent="0.2">
      <c r="A9283" s="140"/>
      <c r="B9283" s="325"/>
      <c r="J9283" s="4"/>
      <c r="K9283" s="173"/>
    </row>
    <row r="9284" spans="1:11" x14ac:dyDescent="0.2">
      <c r="A9284" s="140"/>
      <c r="B9284" s="325"/>
      <c r="J9284" s="4"/>
      <c r="K9284" s="173"/>
    </row>
    <row r="9285" spans="1:11" x14ac:dyDescent="0.2">
      <c r="A9285" s="140"/>
      <c r="B9285" s="325"/>
      <c r="J9285" s="4"/>
      <c r="K9285" s="173"/>
    </row>
    <row r="9286" spans="1:11" x14ac:dyDescent="0.2">
      <c r="A9286" s="140"/>
      <c r="B9286" s="325"/>
      <c r="J9286" s="4"/>
      <c r="K9286" s="173"/>
    </row>
    <row r="9287" spans="1:11" x14ac:dyDescent="0.2">
      <c r="A9287" s="140"/>
      <c r="B9287" s="325"/>
      <c r="J9287" s="4"/>
      <c r="K9287" s="173"/>
    </row>
    <row r="9288" spans="1:11" x14ac:dyDescent="0.2">
      <c r="A9288" s="140"/>
      <c r="B9288" s="325"/>
      <c r="J9288" s="4"/>
      <c r="K9288" s="173"/>
    </row>
    <row r="9289" spans="1:11" x14ac:dyDescent="0.2">
      <c r="A9289" s="140"/>
      <c r="B9289" s="325"/>
      <c r="J9289" s="4"/>
      <c r="K9289" s="173"/>
    </row>
    <row r="9290" spans="1:11" x14ac:dyDescent="0.2">
      <c r="A9290" s="140"/>
      <c r="B9290" s="325"/>
      <c r="J9290" s="4"/>
      <c r="K9290" s="173"/>
    </row>
    <row r="9291" spans="1:11" x14ac:dyDescent="0.2">
      <c r="A9291" s="140"/>
      <c r="B9291" s="325"/>
      <c r="J9291" s="4"/>
      <c r="K9291" s="173"/>
    </row>
    <row r="9292" spans="1:11" x14ac:dyDescent="0.2">
      <c r="A9292" s="140"/>
      <c r="B9292" s="325"/>
      <c r="J9292" s="4"/>
      <c r="K9292" s="173"/>
    </row>
    <row r="9293" spans="1:11" x14ac:dyDescent="0.2">
      <c r="A9293" s="140"/>
      <c r="B9293" s="325"/>
      <c r="J9293" s="4"/>
      <c r="K9293" s="173"/>
    </row>
    <row r="9294" spans="1:11" x14ac:dyDescent="0.2">
      <c r="A9294" s="140"/>
      <c r="B9294" s="325"/>
      <c r="J9294" s="4"/>
      <c r="K9294" s="173"/>
    </row>
    <row r="9295" spans="1:11" x14ac:dyDescent="0.2">
      <c r="A9295" s="140"/>
      <c r="B9295" s="325"/>
      <c r="J9295" s="4"/>
      <c r="K9295" s="173"/>
    </row>
    <row r="9296" spans="1:11" x14ac:dyDescent="0.2">
      <c r="A9296" s="140"/>
      <c r="B9296" s="325"/>
      <c r="J9296" s="4"/>
      <c r="K9296" s="173"/>
    </row>
    <row r="9297" spans="1:11" x14ac:dyDescent="0.2">
      <c r="A9297" s="140"/>
      <c r="B9297" s="325"/>
      <c r="J9297" s="4"/>
      <c r="K9297" s="173"/>
    </row>
    <row r="9298" spans="1:11" x14ac:dyDescent="0.2">
      <c r="A9298" s="140"/>
      <c r="B9298" s="325"/>
      <c r="J9298" s="4"/>
      <c r="K9298" s="173"/>
    </row>
    <row r="9299" spans="1:11" x14ac:dyDescent="0.2">
      <c r="A9299" s="140"/>
      <c r="B9299" s="325"/>
      <c r="J9299" s="4"/>
      <c r="K9299" s="173"/>
    </row>
    <row r="9300" spans="1:11" x14ac:dyDescent="0.2">
      <c r="A9300" s="140"/>
      <c r="B9300" s="325"/>
      <c r="J9300" s="4"/>
      <c r="K9300" s="173"/>
    </row>
    <row r="9301" spans="1:11" x14ac:dyDescent="0.2">
      <c r="A9301" s="140"/>
      <c r="B9301" s="325"/>
      <c r="J9301" s="4"/>
      <c r="K9301" s="173"/>
    </row>
    <row r="9302" spans="1:11" x14ac:dyDescent="0.2">
      <c r="A9302" s="140"/>
      <c r="B9302" s="325"/>
      <c r="J9302" s="4"/>
      <c r="K9302" s="173"/>
    </row>
    <row r="9303" spans="1:11" x14ac:dyDescent="0.2">
      <c r="A9303" s="140"/>
      <c r="B9303" s="325"/>
      <c r="J9303" s="4"/>
      <c r="K9303" s="173"/>
    </row>
    <row r="9304" spans="1:11" x14ac:dyDescent="0.2">
      <c r="A9304" s="140"/>
      <c r="B9304" s="325"/>
      <c r="J9304" s="4"/>
      <c r="K9304" s="173"/>
    </row>
    <row r="9305" spans="1:11" x14ac:dyDescent="0.2">
      <c r="A9305" s="140"/>
      <c r="B9305" s="325"/>
      <c r="J9305" s="4"/>
      <c r="K9305" s="173"/>
    </row>
    <row r="9306" spans="1:11" x14ac:dyDescent="0.2">
      <c r="A9306" s="140"/>
      <c r="B9306" s="325"/>
      <c r="J9306" s="4"/>
      <c r="K9306" s="173"/>
    </row>
    <row r="9307" spans="1:11" x14ac:dyDescent="0.2">
      <c r="A9307" s="140"/>
      <c r="B9307" s="325"/>
      <c r="J9307" s="4"/>
      <c r="K9307" s="173"/>
    </row>
    <row r="9308" spans="1:11" x14ac:dyDescent="0.2">
      <c r="A9308" s="140"/>
      <c r="B9308" s="325"/>
      <c r="J9308" s="4"/>
      <c r="K9308" s="173"/>
    </row>
    <row r="9309" spans="1:11" x14ac:dyDescent="0.2">
      <c r="A9309" s="140"/>
      <c r="B9309" s="325"/>
      <c r="J9309" s="4"/>
      <c r="K9309" s="173"/>
    </row>
    <row r="9310" spans="1:11" x14ac:dyDescent="0.2">
      <c r="A9310" s="140"/>
      <c r="B9310" s="325"/>
      <c r="J9310" s="4"/>
      <c r="K9310" s="173"/>
    </row>
    <row r="9311" spans="1:11" x14ac:dyDescent="0.2">
      <c r="A9311" s="140"/>
      <c r="B9311" s="325"/>
      <c r="J9311" s="4"/>
      <c r="K9311" s="173"/>
    </row>
    <row r="9312" spans="1:11" x14ac:dyDescent="0.2">
      <c r="A9312" s="140"/>
      <c r="B9312" s="325"/>
      <c r="J9312" s="4"/>
      <c r="K9312" s="173"/>
    </row>
    <row r="9313" spans="1:11" x14ac:dyDescent="0.2">
      <c r="A9313" s="140"/>
      <c r="B9313" s="325"/>
      <c r="J9313" s="4"/>
      <c r="K9313" s="173"/>
    </row>
    <row r="9314" spans="1:11" x14ac:dyDescent="0.2">
      <c r="A9314" s="140"/>
      <c r="B9314" s="325"/>
      <c r="J9314" s="4"/>
      <c r="K9314" s="173"/>
    </row>
    <row r="9315" spans="1:11" x14ac:dyDescent="0.2">
      <c r="A9315" s="140"/>
      <c r="B9315" s="325"/>
      <c r="J9315" s="4"/>
      <c r="K9315" s="173"/>
    </row>
    <row r="9316" spans="1:11" x14ac:dyDescent="0.2">
      <c r="A9316" s="140"/>
      <c r="B9316" s="325"/>
      <c r="J9316" s="4"/>
      <c r="K9316" s="173"/>
    </row>
    <row r="9317" spans="1:11" x14ac:dyDescent="0.2">
      <c r="A9317" s="140"/>
      <c r="B9317" s="325"/>
      <c r="J9317" s="4"/>
      <c r="K9317" s="173"/>
    </row>
    <row r="9318" spans="1:11" x14ac:dyDescent="0.2">
      <c r="A9318" s="140"/>
      <c r="B9318" s="325"/>
      <c r="J9318" s="4"/>
      <c r="K9318" s="173"/>
    </row>
    <row r="9319" spans="1:11" x14ac:dyDescent="0.2">
      <c r="A9319" s="140"/>
      <c r="B9319" s="325"/>
      <c r="J9319" s="4"/>
      <c r="K9319" s="173"/>
    </row>
    <row r="9320" spans="1:11" x14ac:dyDescent="0.2">
      <c r="A9320" s="140"/>
      <c r="B9320" s="325"/>
      <c r="J9320" s="4"/>
      <c r="K9320" s="173"/>
    </row>
    <row r="9321" spans="1:11" x14ac:dyDescent="0.2">
      <c r="A9321" s="140"/>
      <c r="B9321" s="325"/>
      <c r="J9321" s="4"/>
      <c r="K9321" s="173"/>
    </row>
    <row r="9322" spans="1:11" x14ac:dyDescent="0.2">
      <c r="A9322" s="140"/>
      <c r="B9322" s="325"/>
      <c r="J9322" s="4"/>
      <c r="K9322" s="173"/>
    </row>
    <row r="9323" spans="1:11" x14ac:dyDescent="0.2">
      <c r="A9323" s="140"/>
      <c r="B9323" s="325"/>
      <c r="J9323" s="4"/>
      <c r="K9323" s="173"/>
    </row>
    <row r="9324" spans="1:11" x14ac:dyDescent="0.2">
      <c r="A9324" s="140"/>
      <c r="B9324" s="325"/>
      <c r="J9324" s="4"/>
      <c r="K9324" s="173"/>
    </row>
    <row r="9325" spans="1:11" x14ac:dyDescent="0.2">
      <c r="A9325" s="140"/>
      <c r="B9325" s="325"/>
      <c r="J9325" s="4"/>
      <c r="K9325" s="173"/>
    </row>
    <row r="9326" spans="1:11" x14ac:dyDescent="0.2">
      <c r="A9326" s="140"/>
      <c r="B9326" s="325"/>
      <c r="J9326" s="4"/>
      <c r="K9326" s="173"/>
    </row>
    <row r="9327" spans="1:11" x14ac:dyDescent="0.2">
      <c r="A9327" s="140"/>
      <c r="B9327" s="325"/>
      <c r="J9327" s="4"/>
      <c r="K9327" s="173"/>
    </row>
    <row r="9328" spans="1:11" x14ac:dyDescent="0.2">
      <c r="A9328" s="140"/>
      <c r="B9328" s="325"/>
      <c r="J9328" s="4"/>
      <c r="K9328" s="173"/>
    </row>
    <row r="9329" spans="1:11" x14ac:dyDescent="0.2">
      <c r="A9329" s="140"/>
      <c r="B9329" s="325"/>
      <c r="J9329" s="4"/>
      <c r="K9329" s="173"/>
    </row>
    <row r="9330" spans="1:11" x14ac:dyDescent="0.2">
      <c r="A9330" s="140"/>
      <c r="B9330" s="325"/>
      <c r="J9330" s="4"/>
      <c r="K9330" s="173"/>
    </row>
    <row r="9331" spans="1:11" x14ac:dyDescent="0.2">
      <c r="A9331" s="140"/>
      <c r="B9331" s="325"/>
      <c r="J9331" s="4"/>
      <c r="K9331" s="173"/>
    </row>
    <row r="9332" spans="1:11" x14ac:dyDescent="0.2">
      <c r="A9332" s="140"/>
      <c r="B9332" s="325"/>
      <c r="J9332" s="4"/>
      <c r="K9332" s="173"/>
    </row>
    <row r="9333" spans="1:11" x14ac:dyDescent="0.2">
      <c r="A9333" s="140"/>
      <c r="B9333" s="325"/>
      <c r="J9333" s="4"/>
      <c r="K9333" s="173"/>
    </row>
    <row r="9334" spans="1:11" x14ac:dyDescent="0.2">
      <c r="A9334" s="140"/>
      <c r="B9334" s="325"/>
      <c r="J9334" s="4"/>
      <c r="K9334" s="173"/>
    </row>
    <row r="9335" spans="1:11" x14ac:dyDescent="0.2">
      <c r="A9335" s="140"/>
      <c r="B9335" s="325"/>
      <c r="J9335" s="4"/>
      <c r="K9335" s="173"/>
    </row>
    <row r="9336" spans="1:11" x14ac:dyDescent="0.2">
      <c r="A9336" s="140"/>
      <c r="B9336" s="325"/>
      <c r="J9336" s="4"/>
      <c r="K9336" s="173"/>
    </row>
    <row r="9337" spans="1:11" x14ac:dyDescent="0.2">
      <c r="A9337" s="140"/>
      <c r="B9337" s="325"/>
      <c r="J9337" s="4"/>
      <c r="K9337" s="173"/>
    </row>
    <row r="9338" spans="1:11" x14ac:dyDescent="0.2">
      <c r="A9338" s="140"/>
      <c r="B9338" s="325"/>
      <c r="J9338" s="4"/>
      <c r="K9338" s="173"/>
    </row>
    <row r="9339" spans="1:11" x14ac:dyDescent="0.2">
      <c r="A9339" s="140"/>
      <c r="B9339" s="325"/>
      <c r="J9339" s="4"/>
      <c r="K9339" s="173"/>
    </row>
    <row r="9340" spans="1:11" x14ac:dyDescent="0.2">
      <c r="A9340" s="140"/>
      <c r="B9340" s="325"/>
      <c r="J9340" s="4"/>
      <c r="K9340" s="173"/>
    </row>
    <row r="9341" spans="1:11" x14ac:dyDescent="0.2">
      <c r="A9341" s="140"/>
      <c r="B9341" s="325"/>
      <c r="J9341" s="4"/>
      <c r="K9341" s="173"/>
    </row>
    <row r="9342" spans="1:11" x14ac:dyDescent="0.2">
      <c r="A9342" s="140"/>
      <c r="B9342" s="325"/>
      <c r="J9342" s="4"/>
      <c r="K9342" s="173"/>
    </row>
    <row r="9343" spans="1:11" x14ac:dyDescent="0.2">
      <c r="A9343" s="140"/>
      <c r="B9343" s="325"/>
      <c r="J9343" s="4"/>
      <c r="K9343" s="173"/>
    </row>
    <row r="9344" spans="1:11" x14ac:dyDescent="0.2">
      <c r="A9344" s="140"/>
      <c r="B9344" s="325"/>
      <c r="J9344" s="4"/>
      <c r="K9344" s="173"/>
    </row>
    <row r="9345" spans="1:11" x14ac:dyDescent="0.2">
      <c r="A9345" s="140"/>
      <c r="B9345" s="325"/>
      <c r="J9345" s="4"/>
      <c r="K9345" s="173"/>
    </row>
    <row r="9346" spans="1:11" x14ac:dyDescent="0.2">
      <c r="A9346" s="140"/>
      <c r="B9346" s="325"/>
      <c r="J9346" s="4"/>
      <c r="K9346" s="173"/>
    </row>
    <row r="9347" spans="1:11" x14ac:dyDescent="0.2">
      <c r="A9347" s="140"/>
      <c r="B9347" s="325"/>
      <c r="J9347" s="4"/>
      <c r="K9347" s="173"/>
    </row>
    <row r="9348" spans="1:11" x14ac:dyDescent="0.2">
      <c r="A9348" s="140"/>
      <c r="B9348" s="325"/>
      <c r="J9348" s="4"/>
      <c r="K9348" s="173"/>
    </row>
    <row r="9349" spans="1:11" x14ac:dyDescent="0.2">
      <c r="A9349" s="140"/>
      <c r="B9349" s="325"/>
      <c r="J9349" s="4"/>
      <c r="K9349" s="173"/>
    </row>
    <row r="9350" spans="1:11" x14ac:dyDescent="0.2">
      <c r="A9350" s="140"/>
      <c r="B9350" s="325"/>
      <c r="J9350" s="4"/>
      <c r="K9350" s="173"/>
    </row>
    <row r="9351" spans="1:11" x14ac:dyDescent="0.2">
      <c r="A9351" s="140"/>
      <c r="B9351" s="325"/>
      <c r="J9351" s="4"/>
      <c r="K9351" s="173"/>
    </row>
    <row r="9352" spans="1:11" x14ac:dyDescent="0.2">
      <c r="A9352" s="140"/>
      <c r="B9352" s="325"/>
      <c r="J9352" s="4"/>
      <c r="K9352" s="173"/>
    </row>
    <row r="9353" spans="1:11" x14ac:dyDescent="0.2">
      <c r="A9353" s="140"/>
      <c r="B9353" s="325"/>
      <c r="J9353" s="4"/>
      <c r="K9353" s="173"/>
    </row>
    <row r="9354" spans="1:11" x14ac:dyDescent="0.2">
      <c r="A9354" s="140"/>
      <c r="B9354" s="325"/>
      <c r="J9354" s="4"/>
      <c r="K9354" s="173"/>
    </row>
    <row r="9355" spans="1:11" x14ac:dyDescent="0.2">
      <c r="A9355" s="140"/>
      <c r="B9355" s="325"/>
      <c r="J9355" s="4"/>
      <c r="K9355" s="173"/>
    </row>
    <row r="9356" spans="1:11" x14ac:dyDescent="0.2">
      <c r="A9356" s="140"/>
      <c r="B9356" s="325"/>
      <c r="J9356" s="4"/>
      <c r="K9356" s="173"/>
    </row>
    <row r="9357" spans="1:11" x14ac:dyDescent="0.2">
      <c r="A9357" s="140"/>
      <c r="B9357" s="325"/>
      <c r="J9357" s="4"/>
      <c r="K9357" s="173"/>
    </row>
    <row r="9358" spans="1:11" x14ac:dyDescent="0.2">
      <c r="A9358" s="140"/>
      <c r="B9358" s="325"/>
      <c r="J9358" s="4"/>
      <c r="K9358" s="173"/>
    </row>
    <row r="9359" spans="1:11" x14ac:dyDescent="0.2">
      <c r="A9359" s="140"/>
      <c r="B9359" s="325"/>
      <c r="J9359" s="4"/>
      <c r="K9359" s="173"/>
    </row>
    <row r="9360" spans="1:11" x14ac:dyDescent="0.2">
      <c r="A9360" s="140"/>
      <c r="B9360" s="325"/>
      <c r="J9360" s="4"/>
      <c r="K9360" s="173"/>
    </row>
    <row r="9361" spans="1:11" x14ac:dyDescent="0.2">
      <c r="A9361" s="140"/>
      <c r="B9361" s="325"/>
      <c r="J9361" s="4"/>
      <c r="K9361" s="173"/>
    </row>
    <row r="9362" spans="1:11" x14ac:dyDescent="0.2">
      <c r="A9362" s="140"/>
      <c r="B9362" s="325"/>
      <c r="J9362" s="4"/>
      <c r="K9362" s="173"/>
    </row>
    <row r="9363" spans="1:11" x14ac:dyDescent="0.2">
      <c r="A9363" s="140"/>
      <c r="B9363" s="325"/>
      <c r="J9363" s="4"/>
      <c r="K9363" s="173"/>
    </row>
    <row r="9364" spans="1:11" x14ac:dyDescent="0.2">
      <c r="A9364" s="140"/>
      <c r="B9364" s="325"/>
      <c r="J9364" s="4"/>
      <c r="K9364" s="173"/>
    </row>
    <row r="9365" spans="1:11" x14ac:dyDescent="0.2">
      <c r="A9365" s="140"/>
      <c r="B9365" s="325"/>
      <c r="J9365" s="4"/>
      <c r="K9365" s="173"/>
    </row>
    <row r="9366" spans="1:11" x14ac:dyDescent="0.2">
      <c r="A9366" s="140"/>
      <c r="B9366" s="325"/>
      <c r="J9366" s="4"/>
      <c r="K9366" s="173"/>
    </row>
    <row r="9367" spans="1:11" x14ac:dyDescent="0.2">
      <c r="A9367" s="140"/>
      <c r="B9367" s="325"/>
      <c r="J9367" s="4"/>
      <c r="K9367" s="173"/>
    </row>
    <row r="9368" spans="1:11" x14ac:dyDescent="0.2">
      <c r="A9368" s="140"/>
      <c r="B9368" s="325"/>
      <c r="J9368" s="4"/>
      <c r="K9368" s="173"/>
    </row>
    <row r="9369" spans="1:11" x14ac:dyDescent="0.2">
      <c r="A9369" s="140"/>
      <c r="B9369" s="325"/>
      <c r="J9369" s="4"/>
      <c r="K9369" s="173"/>
    </row>
    <row r="9370" spans="1:11" x14ac:dyDescent="0.2">
      <c r="A9370" s="140"/>
      <c r="B9370" s="325"/>
      <c r="J9370" s="4"/>
      <c r="K9370" s="173"/>
    </row>
    <row r="9371" spans="1:11" x14ac:dyDescent="0.2">
      <c r="A9371" s="140"/>
      <c r="B9371" s="325"/>
      <c r="J9371" s="4"/>
      <c r="K9371" s="173"/>
    </row>
    <row r="9372" spans="1:11" x14ac:dyDescent="0.2">
      <c r="A9372" s="140"/>
      <c r="B9372" s="325"/>
      <c r="J9372" s="4"/>
      <c r="K9372" s="173"/>
    </row>
    <row r="9373" spans="1:11" x14ac:dyDescent="0.2">
      <c r="A9373" s="140"/>
      <c r="B9373" s="325"/>
      <c r="J9373" s="4"/>
      <c r="K9373" s="173"/>
    </row>
    <row r="9374" spans="1:11" x14ac:dyDescent="0.2">
      <c r="A9374" s="140"/>
      <c r="B9374" s="325"/>
      <c r="J9374" s="4"/>
      <c r="K9374" s="173"/>
    </row>
    <row r="9375" spans="1:11" x14ac:dyDescent="0.2">
      <c r="A9375" s="140"/>
      <c r="B9375" s="325"/>
      <c r="J9375" s="4"/>
      <c r="K9375" s="173"/>
    </row>
    <row r="9376" spans="1:11" x14ac:dyDescent="0.2">
      <c r="A9376" s="140"/>
      <c r="B9376" s="325"/>
      <c r="J9376" s="4"/>
      <c r="K9376" s="173"/>
    </row>
    <row r="9377" spans="1:11" x14ac:dyDescent="0.2">
      <c r="A9377" s="140"/>
      <c r="B9377" s="325"/>
      <c r="J9377" s="4"/>
      <c r="K9377" s="173"/>
    </row>
    <row r="9378" spans="1:11" x14ac:dyDescent="0.2">
      <c r="A9378" s="140"/>
      <c r="B9378" s="325"/>
      <c r="J9378" s="4"/>
      <c r="K9378" s="173"/>
    </row>
    <row r="9379" spans="1:11" x14ac:dyDescent="0.2">
      <c r="A9379" s="140"/>
      <c r="B9379" s="325"/>
      <c r="J9379" s="4"/>
      <c r="K9379" s="173"/>
    </row>
    <row r="9380" spans="1:11" x14ac:dyDescent="0.2">
      <c r="A9380" s="140"/>
      <c r="B9380" s="325"/>
      <c r="J9380" s="4"/>
      <c r="K9380" s="173"/>
    </row>
    <row r="9381" spans="1:11" x14ac:dyDescent="0.2">
      <c r="A9381" s="140"/>
      <c r="B9381" s="325"/>
      <c r="J9381" s="4"/>
      <c r="K9381" s="173"/>
    </row>
    <row r="9382" spans="1:11" x14ac:dyDescent="0.2">
      <c r="A9382" s="140"/>
      <c r="B9382" s="325"/>
      <c r="J9382" s="4"/>
      <c r="K9382" s="173"/>
    </row>
    <row r="9383" spans="1:11" x14ac:dyDescent="0.2">
      <c r="A9383" s="140"/>
      <c r="B9383" s="325"/>
      <c r="J9383" s="4"/>
      <c r="K9383" s="173"/>
    </row>
    <row r="9384" spans="1:11" x14ac:dyDescent="0.2">
      <c r="A9384" s="140"/>
      <c r="B9384" s="325"/>
      <c r="J9384" s="4"/>
      <c r="K9384" s="173"/>
    </row>
    <row r="9385" spans="1:11" x14ac:dyDescent="0.2">
      <c r="A9385" s="140"/>
      <c r="B9385" s="325"/>
      <c r="J9385" s="4"/>
      <c r="K9385" s="173"/>
    </row>
    <row r="9386" spans="1:11" x14ac:dyDescent="0.2">
      <c r="A9386" s="140"/>
      <c r="B9386" s="325"/>
      <c r="J9386" s="4"/>
      <c r="K9386" s="173"/>
    </row>
    <row r="9387" spans="1:11" x14ac:dyDescent="0.2">
      <c r="A9387" s="140"/>
      <c r="B9387" s="325"/>
      <c r="J9387" s="4"/>
      <c r="K9387" s="173"/>
    </row>
    <row r="9388" spans="1:11" x14ac:dyDescent="0.2">
      <c r="A9388" s="140"/>
      <c r="B9388" s="325"/>
      <c r="J9388" s="4"/>
      <c r="K9388" s="173"/>
    </row>
    <row r="9389" spans="1:11" x14ac:dyDescent="0.2">
      <c r="A9389" s="140"/>
      <c r="B9389" s="325"/>
      <c r="J9389" s="4"/>
      <c r="K9389" s="173"/>
    </row>
    <row r="9390" spans="1:11" x14ac:dyDescent="0.2">
      <c r="A9390" s="140"/>
      <c r="B9390" s="325"/>
      <c r="J9390" s="4"/>
      <c r="K9390" s="173"/>
    </row>
    <row r="9391" spans="1:11" x14ac:dyDescent="0.2">
      <c r="A9391" s="140"/>
      <c r="B9391" s="325"/>
      <c r="J9391" s="4"/>
      <c r="K9391" s="173"/>
    </row>
    <row r="9392" spans="1:11" x14ac:dyDescent="0.2">
      <c r="A9392" s="140"/>
      <c r="B9392" s="325"/>
      <c r="J9392" s="4"/>
      <c r="K9392" s="173"/>
    </row>
    <row r="9393" spans="1:11" x14ac:dyDescent="0.2">
      <c r="A9393" s="140"/>
      <c r="B9393" s="325"/>
      <c r="J9393" s="4"/>
      <c r="K9393" s="173"/>
    </row>
    <row r="9394" spans="1:11" x14ac:dyDescent="0.2">
      <c r="A9394" s="140"/>
      <c r="B9394" s="325"/>
      <c r="J9394" s="4"/>
      <c r="K9394" s="173"/>
    </row>
    <row r="9395" spans="1:11" x14ac:dyDescent="0.2">
      <c r="A9395" s="140"/>
      <c r="B9395" s="325"/>
      <c r="J9395" s="4"/>
      <c r="K9395" s="173"/>
    </row>
    <row r="9396" spans="1:11" x14ac:dyDescent="0.2">
      <c r="A9396" s="140"/>
      <c r="B9396" s="325"/>
      <c r="J9396" s="4"/>
      <c r="K9396" s="173"/>
    </row>
    <row r="9397" spans="1:11" x14ac:dyDescent="0.2">
      <c r="A9397" s="140"/>
      <c r="B9397" s="325"/>
      <c r="J9397" s="4"/>
      <c r="K9397" s="173"/>
    </row>
    <row r="9398" spans="1:11" x14ac:dyDescent="0.2">
      <c r="A9398" s="140"/>
      <c r="B9398" s="325"/>
      <c r="J9398" s="4"/>
      <c r="K9398" s="173"/>
    </row>
    <row r="9399" spans="1:11" x14ac:dyDescent="0.2">
      <c r="A9399" s="140"/>
      <c r="B9399" s="325"/>
      <c r="J9399" s="4"/>
      <c r="K9399" s="173"/>
    </row>
    <row r="9400" spans="1:11" x14ac:dyDescent="0.2">
      <c r="A9400" s="140"/>
      <c r="B9400" s="325"/>
      <c r="J9400" s="4"/>
      <c r="K9400" s="173"/>
    </row>
    <row r="9401" spans="1:11" x14ac:dyDescent="0.2">
      <c r="A9401" s="140"/>
      <c r="B9401" s="325"/>
      <c r="J9401" s="4"/>
      <c r="K9401" s="173"/>
    </row>
    <row r="9402" spans="1:11" x14ac:dyDescent="0.2">
      <c r="A9402" s="140"/>
      <c r="B9402" s="325"/>
      <c r="J9402" s="4"/>
      <c r="K9402" s="173"/>
    </row>
    <row r="9403" spans="1:11" x14ac:dyDescent="0.2">
      <c r="A9403" s="140"/>
      <c r="B9403" s="325"/>
      <c r="J9403" s="4"/>
      <c r="K9403" s="173"/>
    </row>
    <row r="9404" spans="1:11" x14ac:dyDescent="0.2">
      <c r="A9404" s="140"/>
      <c r="B9404" s="325"/>
      <c r="J9404" s="4"/>
      <c r="K9404" s="173"/>
    </row>
    <row r="9405" spans="1:11" x14ac:dyDescent="0.2">
      <c r="A9405" s="140"/>
      <c r="B9405" s="325"/>
      <c r="J9405" s="4"/>
      <c r="K9405" s="173"/>
    </row>
    <row r="9406" spans="1:11" x14ac:dyDescent="0.2">
      <c r="A9406" s="140"/>
      <c r="B9406" s="325"/>
      <c r="J9406" s="4"/>
      <c r="K9406" s="173"/>
    </row>
    <row r="9407" spans="1:11" x14ac:dyDescent="0.2">
      <c r="A9407" s="140"/>
      <c r="B9407" s="325"/>
      <c r="J9407" s="4"/>
      <c r="K9407" s="173"/>
    </row>
    <row r="9408" spans="1:11" x14ac:dyDescent="0.2">
      <c r="A9408" s="140"/>
      <c r="B9408" s="325"/>
      <c r="J9408" s="4"/>
      <c r="K9408" s="173"/>
    </row>
    <row r="9409" spans="1:11" x14ac:dyDescent="0.2">
      <c r="A9409" s="140"/>
      <c r="B9409" s="325"/>
      <c r="J9409" s="4"/>
      <c r="K9409" s="173"/>
    </row>
    <row r="9410" spans="1:11" x14ac:dyDescent="0.2">
      <c r="A9410" s="140"/>
      <c r="B9410" s="325"/>
      <c r="J9410" s="4"/>
      <c r="K9410" s="173"/>
    </row>
    <row r="9411" spans="1:11" x14ac:dyDescent="0.2">
      <c r="A9411" s="140"/>
      <c r="B9411" s="325"/>
      <c r="J9411" s="4"/>
      <c r="K9411" s="173"/>
    </row>
    <row r="9412" spans="1:11" x14ac:dyDescent="0.2">
      <c r="A9412" s="140"/>
      <c r="B9412" s="325"/>
      <c r="J9412" s="4"/>
      <c r="K9412" s="173"/>
    </row>
    <row r="9413" spans="1:11" x14ac:dyDescent="0.2">
      <c r="A9413" s="140"/>
      <c r="B9413" s="325"/>
      <c r="J9413" s="4"/>
      <c r="K9413" s="173"/>
    </row>
    <row r="9414" spans="1:11" x14ac:dyDescent="0.2">
      <c r="A9414" s="140"/>
      <c r="B9414" s="325"/>
      <c r="J9414" s="4"/>
      <c r="K9414" s="173"/>
    </row>
    <row r="9415" spans="1:11" x14ac:dyDescent="0.2">
      <c r="A9415" s="140"/>
      <c r="B9415" s="325"/>
      <c r="J9415" s="4"/>
      <c r="K9415" s="173"/>
    </row>
    <row r="9416" spans="1:11" x14ac:dyDescent="0.2">
      <c r="A9416" s="140"/>
      <c r="B9416" s="325"/>
      <c r="J9416" s="4"/>
      <c r="K9416" s="173"/>
    </row>
    <row r="9417" spans="1:11" x14ac:dyDescent="0.2">
      <c r="A9417" s="140"/>
      <c r="B9417" s="325"/>
      <c r="J9417" s="4"/>
      <c r="K9417" s="173"/>
    </row>
    <row r="9418" spans="1:11" x14ac:dyDescent="0.2">
      <c r="A9418" s="140"/>
      <c r="B9418" s="325"/>
      <c r="J9418" s="4"/>
      <c r="K9418" s="173"/>
    </row>
    <row r="9419" spans="1:11" x14ac:dyDescent="0.2">
      <c r="A9419" s="140"/>
      <c r="B9419" s="325"/>
      <c r="J9419" s="4"/>
      <c r="K9419" s="173"/>
    </row>
    <row r="9420" spans="1:11" x14ac:dyDescent="0.2">
      <c r="A9420" s="140"/>
      <c r="B9420" s="325"/>
      <c r="J9420" s="4"/>
      <c r="K9420" s="173"/>
    </row>
    <row r="9421" spans="1:11" x14ac:dyDescent="0.2">
      <c r="A9421" s="140"/>
      <c r="B9421" s="325"/>
      <c r="J9421" s="4"/>
      <c r="K9421" s="173"/>
    </row>
    <row r="9422" spans="1:11" x14ac:dyDescent="0.2">
      <c r="A9422" s="140"/>
      <c r="B9422" s="325"/>
      <c r="J9422" s="4"/>
      <c r="K9422" s="173"/>
    </row>
    <row r="9423" spans="1:11" x14ac:dyDescent="0.2">
      <c r="A9423" s="140"/>
      <c r="B9423" s="325"/>
      <c r="J9423" s="4"/>
      <c r="K9423" s="173"/>
    </row>
    <row r="9424" spans="1:11" x14ac:dyDescent="0.2">
      <c r="A9424" s="140"/>
      <c r="B9424" s="325"/>
      <c r="J9424" s="4"/>
      <c r="K9424" s="173"/>
    </row>
    <row r="9425" spans="1:11" x14ac:dyDescent="0.2">
      <c r="A9425" s="140"/>
      <c r="B9425" s="325"/>
      <c r="J9425" s="4"/>
      <c r="K9425" s="173"/>
    </row>
    <row r="9426" spans="1:11" x14ac:dyDescent="0.2">
      <c r="A9426" s="140"/>
      <c r="B9426" s="325"/>
      <c r="J9426" s="4"/>
      <c r="K9426" s="173"/>
    </row>
    <row r="9427" spans="1:11" x14ac:dyDescent="0.2">
      <c r="A9427" s="140"/>
      <c r="B9427" s="325"/>
      <c r="J9427" s="4"/>
      <c r="K9427" s="173"/>
    </row>
    <row r="9428" spans="1:11" x14ac:dyDescent="0.2">
      <c r="A9428" s="140"/>
      <c r="B9428" s="325"/>
      <c r="J9428" s="4"/>
      <c r="K9428" s="173"/>
    </row>
    <row r="9429" spans="1:11" x14ac:dyDescent="0.2">
      <c r="A9429" s="140"/>
      <c r="B9429" s="325"/>
      <c r="J9429" s="4"/>
      <c r="K9429" s="173"/>
    </row>
    <row r="9430" spans="1:11" x14ac:dyDescent="0.2">
      <c r="A9430" s="140"/>
      <c r="B9430" s="325"/>
      <c r="J9430" s="4"/>
      <c r="K9430" s="173"/>
    </row>
    <row r="9431" spans="1:11" x14ac:dyDescent="0.2">
      <c r="A9431" s="140"/>
      <c r="B9431" s="325"/>
      <c r="J9431" s="4"/>
      <c r="K9431" s="173"/>
    </row>
    <row r="9432" spans="1:11" x14ac:dyDescent="0.2">
      <c r="A9432" s="140"/>
      <c r="B9432" s="325"/>
      <c r="J9432" s="4"/>
      <c r="K9432" s="173"/>
    </row>
    <row r="9433" spans="1:11" x14ac:dyDescent="0.2">
      <c r="A9433" s="140"/>
      <c r="B9433" s="325"/>
      <c r="J9433" s="4"/>
      <c r="K9433" s="173"/>
    </row>
    <row r="9434" spans="1:11" x14ac:dyDescent="0.2">
      <c r="A9434" s="140"/>
      <c r="B9434" s="325"/>
      <c r="J9434" s="4"/>
      <c r="K9434" s="173"/>
    </row>
    <row r="9435" spans="1:11" x14ac:dyDescent="0.2">
      <c r="A9435" s="140"/>
      <c r="B9435" s="325"/>
      <c r="J9435" s="4"/>
      <c r="K9435" s="173"/>
    </row>
    <row r="9436" spans="1:11" x14ac:dyDescent="0.2">
      <c r="A9436" s="140"/>
      <c r="B9436" s="325"/>
      <c r="J9436" s="4"/>
      <c r="K9436" s="173"/>
    </row>
    <row r="9437" spans="1:11" x14ac:dyDescent="0.2">
      <c r="A9437" s="140"/>
      <c r="B9437" s="325"/>
      <c r="J9437" s="4"/>
      <c r="K9437" s="173"/>
    </row>
    <row r="9438" spans="1:11" x14ac:dyDescent="0.2">
      <c r="A9438" s="140"/>
      <c r="B9438" s="325"/>
      <c r="J9438" s="4"/>
      <c r="K9438" s="173"/>
    </row>
    <row r="9439" spans="1:11" x14ac:dyDescent="0.2">
      <c r="A9439" s="140"/>
      <c r="B9439" s="325"/>
      <c r="J9439" s="4"/>
      <c r="K9439" s="173"/>
    </row>
    <row r="9440" spans="1:11" x14ac:dyDescent="0.2">
      <c r="A9440" s="140"/>
      <c r="B9440" s="325"/>
      <c r="J9440" s="4"/>
      <c r="K9440" s="173"/>
    </row>
    <row r="9441" spans="1:11" x14ac:dyDescent="0.2">
      <c r="A9441" s="140"/>
      <c r="B9441" s="325"/>
      <c r="J9441" s="4"/>
      <c r="K9441" s="173"/>
    </row>
    <row r="9442" spans="1:11" x14ac:dyDescent="0.2">
      <c r="A9442" s="140"/>
      <c r="B9442" s="325"/>
      <c r="J9442" s="4"/>
      <c r="K9442" s="173"/>
    </row>
    <row r="9443" spans="1:11" x14ac:dyDescent="0.2">
      <c r="A9443" s="140"/>
      <c r="B9443" s="325"/>
      <c r="J9443" s="4"/>
      <c r="K9443" s="173"/>
    </row>
    <row r="9444" spans="1:11" x14ac:dyDescent="0.2">
      <c r="A9444" s="140"/>
      <c r="B9444" s="325"/>
      <c r="J9444" s="4"/>
      <c r="K9444" s="173"/>
    </row>
    <row r="9445" spans="1:11" x14ac:dyDescent="0.2">
      <c r="A9445" s="140"/>
      <c r="B9445" s="325"/>
      <c r="J9445" s="4"/>
      <c r="K9445" s="173"/>
    </row>
    <row r="9446" spans="1:11" x14ac:dyDescent="0.2">
      <c r="A9446" s="140"/>
      <c r="B9446" s="325"/>
      <c r="J9446" s="4"/>
      <c r="K9446" s="173"/>
    </row>
    <row r="9447" spans="1:11" x14ac:dyDescent="0.2">
      <c r="A9447" s="140"/>
      <c r="B9447" s="325"/>
      <c r="J9447" s="4"/>
      <c r="K9447" s="173"/>
    </row>
    <row r="9448" spans="1:11" x14ac:dyDescent="0.2">
      <c r="A9448" s="140"/>
      <c r="B9448" s="325"/>
      <c r="J9448" s="4"/>
      <c r="K9448" s="173"/>
    </row>
    <row r="9449" spans="1:11" x14ac:dyDescent="0.2">
      <c r="A9449" s="140"/>
      <c r="B9449" s="325"/>
      <c r="J9449" s="4"/>
      <c r="K9449" s="173"/>
    </row>
    <row r="9450" spans="1:11" x14ac:dyDescent="0.2">
      <c r="A9450" s="140"/>
      <c r="B9450" s="325"/>
      <c r="J9450" s="4"/>
      <c r="K9450" s="173"/>
    </row>
    <row r="9451" spans="1:11" x14ac:dyDescent="0.2">
      <c r="A9451" s="140"/>
      <c r="B9451" s="325"/>
      <c r="J9451" s="4"/>
      <c r="K9451" s="173"/>
    </row>
    <row r="9452" spans="1:11" x14ac:dyDescent="0.2">
      <c r="A9452" s="140"/>
      <c r="B9452" s="325"/>
      <c r="J9452" s="4"/>
      <c r="K9452" s="173"/>
    </row>
    <row r="9453" spans="1:11" x14ac:dyDescent="0.2">
      <c r="A9453" s="140"/>
      <c r="B9453" s="325"/>
      <c r="J9453" s="4"/>
      <c r="K9453" s="173"/>
    </row>
    <row r="9454" spans="1:11" x14ac:dyDescent="0.2">
      <c r="A9454" s="140"/>
      <c r="B9454" s="325"/>
      <c r="J9454" s="4"/>
      <c r="K9454" s="173"/>
    </row>
    <row r="9455" spans="1:11" x14ac:dyDescent="0.2">
      <c r="A9455" s="140"/>
      <c r="B9455" s="325"/>
      <c r="J9455" s="4"/>
      <c r="K9455" s="173"/>
    </row>
    <row r="9456" spans="1:11" x14ac:dyDescent="0.2">
      <c r="A9456" s="140"/>
      <c r="B9456" s="325"/>
      <c r="J9456" s="4"/>
      <c r="K9456" s="173"/>
    </row>
    <row r="9457" spans="1:11" x14ac:dyDescent="0.2">
      <c r="A9457" s="140"/>
      <c r="B9457" s="325"/>
      <c r="J9457" s="4"/>
      <c r="K9457" s="173"/>
    </row>
    <row r="9458" spans="1:11" x14ac:dyDescent="0.2">
      <c r="A9458" s="140"/>
      <c r="B9458" s="325"/>
      <c r="J9458" s="4"/>
      <c r="K9458" s="173"/>
    </row>
    <row r="9459" spans="1:11" x14ac:dyDescent="0.2">
      <c r="A9459" s="140"/>
      <c r="B9459" s="325"/>
      <c r="J9459" s="4"/>
      <c r="K9459" s="173"/>
    </row>
    <row r="9460" spans="1:11" x14ac:dyDescent="0.2">
      <c r="A9460" s="140"/>
      <c r="B9460" s="325"/>
      <c r="J9460" s="4"/>
      <c r="K9460" s="173"/>
    </row>
    <row r="9461" spans="1:11" x14ac:dyDescent="0.2">
      <c r="A9461" s="140"/>
      <c r="B9461" s="325"/>
      <c r="J9461" s="4"/>
      <c r="K9461" s="173"/>
    </row>
    <row r="9462" spans="1:11" x14ac:dyDescent="0.2">
      <c r="A9462" s="140"/>
      <c r="B9462" s="325"/>
      <c r="J9462" s="4"/>
      <c r="K9462" s="173"/>
    </row>
    <row r="9463" spans="1:11" x14ac:dyDescent="0.2">
      <c r="A9463" s="140"/>
      <c r="B9463" s="325"/>
      <c r="J9463" s="4"/>
      <c r="K9463" s="173"/>
    </row>
    <row r="9464" spans="1:11" x14ac:dyDescent="0.2">
      <c r="A9464" s="140"/>
      <c r="B9464" s="325"/>
      <c r="J9464" s="4"/>
      <c r="K9464" s="173"/>
    </row>
    <row r="9465" spans="1:11" x14ac:dyDescent="0.2">
      <c r="A9465" s="140"/>
      <c r="B9465" s="325"/>
      <c r="J9465" s="4"/>
      <c r="K9465" s="173"/>
    </row>
    <row r="9466" spans="1:11" x14ac:dyDescent="0.2">
      <c r="A9466" s="140"/>
      <c r="B9466" s="325"/>
      <c r="J9466" s="4"/>
      <c r="K9466" s="173"/>
    </row>
    <row r="9467" spans="1:11" x14ac:dyDescent="0.2">
      <c r="A9467" s="140"/>
      <c r="B9467" s="325"/>
      <c r="J9467" s="4"/>
      <c r="K9467" s="173"/>
    </row>
    <row r="9468" spans="1:11" x14ac:dyDescent="0.2">
      <c r="A9468" s="140"/>
      <c r="B9468" s="325"/>
      <c r="J9468" s="4"/>
      <c r="K9468" s="173"/>
    </row>
    <row r="9469" spans="1:11" x14ac:dyDescent="0.2">
      <c r="A9469" s="140"/>
      <c r="B9469" s="325"/>
      <c r="J9469" s="4"/>
      <c r="K9469" s="173"/>
    </row>
    <row r="9470" spans="1:11" x14ac:dyDescent="0.2">
      <c r="A9470" s="140"/>
      <c r="B9470" s="325"/>
      <c r="J9470" s="4"/>
      <c r="K9470" s="173"/>
    </row>
    <row r="9471" spans="1:11" x14ac:dyDescent="0.2">
      <c r="A9471" s="140"/>
      <c r="B9471" s="325"/>
      <c r="J9471" s="4"/>
      <c r="K9471" s="173"/>
    </row>
    <row r="9472" spans="1:11" x14ac:dyDescent="0.2">
      <c r="A9472" s="140"/>
      <c r="B9472" s="325"/>
      <c r="J9472" s="4"/>
      <c r="K9472" s="173"/>
    </row>
    <row r="9473" spans="1:11" x14ac:dyDescent="0.2">
      <c r="A9473" s="140"/>
      <c r="B9473" s="325"/>
      <c r="J9473" s="4"/>
      <c r="K9473" s="173"/>
    </row>
    <row r="9474" spans="1:11" x14ac:dyDescent="0.2">
      <c r="A9474" s="140"/>
      <c r="B9474" s="325"/>
      <c r="J9474" s="4"/>
      <c r="K9474" s="173"/>
    </row>
    <row r="9475" spans="1:11" x14ac:dyDescent="0.2">
      <c r="A9475" s="140"/>
      <c r="B9475" s="325"/>
      <c r="J9475" s="4"/>
      <c r="K9475" s="173"/>
    </row>
    <row r="9476" spans="1:11" x14ac:dyDescent="0.2">
      <c r="A9476" s="140"/>
      <c r="B9476" s="325"/>
      <c r="J9476" s="4"/>
      <c r="K9476" s="173"/>
    </row>
    <row r="9477" spans="1:11" x14ac:dyDescent="0.2">
      <c r="A9477" s="140"/>
      <c r="B9477" s="325"/>
      <c r="J9477" s="4"/>
      <c r="K9477" s="173"/>
    </row>
    <row r="9478" spans="1:11" x14ac:dyDescent="0.2">
      <c r="A9478" s="140"/>
      <c r="B9478" s="325"/>
      <c r="J9478" s="4"/>
      <c r="K9478" s="173"/>
    </row>
    <row r="9479" spans="1:11" x14ac:dyDescent="0.2">
      <c r="A9479" s="140"/>
      <c r="B9479" s="325"/>
      <c r="J9479" s="4"/>
      <c r="K9479" s="173"/>
    </row>
    <row r="9480" spans="1:11" x14ac:dyDescent="0.2">
      <c r="A9480" s="140"/>
      <c r="B9480" s="325"/>
      <c r="J9480" s="4"/>
      <c r="K9480" s="173"/>
    </row>
    <row r="9481" spans="1:11" x14ac:dyDescent="0.2">
      <c r="A9481" s="140"/>
      <c r="B9481" s="325"/>
      <c r="J9481" s="4"/>
      <c r="K9481" s="173"/>
    </row>
    <row r="9482" spans="1:11" x14ac:dyDescent="0.2">
      <c r="A9482" s="140"/>
      <c r="B9482" s="325"/>
      <c r="J9482" s="4"/>
      <c r="K9482" s="173"/>
    </row>
    <row r="9483" spans="1:11" x14ac:dyDescent="0.2">
      <c r="A9483" s="140"/>
      <c r="B9483" s="325"/>
      <c r="J9483" s="4"/>
      <c r="K9483" s="173"/>
    </row>
    <row r="9484" spans="1:11" x14ac:dyDescent="0.2">
      <c r="A9484" s="140"/>
      <c r="B9484" s="325"/>
      <c r="J9484" s="4"/>
      <c r="K9484" s="173"/>
    </row>
    <row r="9485" spans="1:11" x14ac:dyDescent="0.2">
      <c r="A9485" s="140"/>
      <c r="B9485" s="325"/>
      <c r="J9485" s="4"/>
      <c r="K9485" s="173"/>
    </row>
    <row r="9486" spans="1:11" x14ac:dyDescent="0.2">
      <c r="A9486" s="140"/>
      <c r="B9486" s="325"/>
      <c r="J9486" s="4"/>
      <c r="K9486" s="173"/>
    </row>
    <row r="9487" spans="1:11" x14ac:dyDescent="0.2">
      <c r="A9487" s="140"/>
      <c r="B9487" s="325"/>
      <c r="J9487" s="4"/>
      <c r="K9487" s="173"/>
    </row>
    <row r="9488" spans="1:11" x14ac:dyDescent="0.2">
      <c r="A9488" s="140"/>
      <c r="B9488" s="325"/>
      <c r="J9488" s="4"/>
      <c r="K9488" s="173"/>
    </row>
    <row r="9489" spans="1:11" x14ac:dyDescent="0.2">
      <c r="A9489" s="140"/>
      <c r="B9489" s="325"/>
      <c r="J9489" s="4"/>
      <c r="K9489" s="173"/>
    </row>
    <row r="9490" spans="1:11" x14ac:dyDescent="0.2">
      <c r="A9490" s="140"/>
      <c r="B9490" s="325"/>
      <c r="J9490" s="4"/>
      <c r="K9490" s="173"/>
    </row>
    <row r="9491" spans="1:11" x14ac:dyDescent="0.2">
      <c r="A9491" s="140"/>
      <c r="B9491" s="325"/>
      <c r="J9491" s="4"/>
      <c r="K9491" s="173"/>
    </row>
    <row r="9492" spans="1:11" x14ac:dyDescent="0.2">
      <c r="A9492" s="140"/>
      <c r="B9492" s="325"/>
      <c r="J9492" s="4"/>
      <c r="K9492" s="173"/>
    </row>
    <row r="9493" spans="1:11" x14ac:dyDescent="0.2">
      <c r="A9493" s="140"/>
      <c r="B9493" s="325"/>
      <c r="J9493" s="4"/>
      <c r="K9493" s="173"/>
    </row>
    <row r="9494" spans="1:11" x14ac:dyDescent="0.2">
      <c r="A9494" s="140"/>
      <c r="B9494" s="325"/>
      <c r="J9494" s="4"/>
      <c r="K9494" s="173"/>
    </row>
    <row r="9495" spans="1:11" x14ac:dyDescent="0.2">
      <c r="A9495" s="140"/>
      <c r="B9495" s="325"/>
      <c r="J9495" s="4"/>
      <c r="K9495" s="173"/>
    </row>
    <row r="9496" spans="1:11" x14ac:dyDescent="0.2">
      <c r="A9496" s="140"/>
      <c r="B9496" s="325"/>
      <c r="J9496" s="4"/>
      <c r="K9496" s="173"/>
    </row>
    <row r="9497" spans="1:11" x14ac:dyDescent="0.2">
      <c r="A9497" s="140"/>
      <c r="B9497" s="325"/>
      <c r="J9497" s="4"/>
      <c r="K9497" s="173"/>
    </row>
    <row r="9498" spans="1:11" x14ac:dyDescent="0.2">
      <c r="A9498" s="140"/>
      <c r="B9498" s="325"/>
      <c r="J9498" s="4"/>
      <c r="K9498" s="173"/>
    </row>
    <row r="9499" spans="1:11" x14ac:dyDescent="0.2">
      <c r="A9499" s="140"/>
      <c r="B9499" s="325"/>
      <c r="J9499" s="4"/>
      <c r="K9499" s="173"/>
    </row>
    <row r="9500" spans="1:11" x14ac:dyDescent="0.2">
      <c r="A9500" s="140"/>
      <c r="B9500" s="325"/>
      <c r="J9500" s="4"/>
      <c r="K9500" s="173"/>
    </row>
    <row r="9501" spans="1:11" x14ac:dyDescent="0.2">
      <c r="A9501" s="140"/>
      <c r="B9501" s="325"/>
      <c r="J9501" s="4"/>
      <c r="K9501" s="173"/>
    </row>
    <row r="9502" spans="1:11" x14ac:dyDescent="0.2">
      <c r="A9502" s="140"/>
      <c r="B9502" s="325"/>
      <c r="J9502" s="4"/>
      <c r="K9502" s="173"/>
    </row>
    <row r="9503" spans="1:11" x14ac:dyDescent="0.2">
      <c r="A9503" s="140"/>
      <c r="B9503" s="325"/>
      <c r="J9503" s="4"/>
      <c r="K9503" s="173"/>
    </row>
    <row r="9504" spans="1:11" x14ac:dyDescent="0.2">
      <c r="A9504" s="140"/>
      <c r="B9504" s="325"/>
      <c r="J9504" s="4"/>
      <c r="K9504" s="173"/>
    </row>
    <row r="9505" spans="1:11" x14ac:dyDescent="0.2">
      <c r="A9505" s="140"/>
      <c r="B9505" s="325"/>
      <c r="J9505" s="4"/>
      <c r="K9505" s="173"/>
    </row>
    <row r="9506" spans="1:11" x14ac:dyDescent="0.2">
      <c r="A9506" s="140"/>
      <c r="B9506" s="325"/>
      <c r="J9506" s="4"/>
      <c r="K9506" s="173"/>
    </row>
    <row r="9507" spans="1:11" x14ac:dyDescent="0.2">
      <c r="A9507" s="140"/>
      <c r="B9507" s="325"/>
      <c r="J9507" s="4"/>
      <c r="K9507" s="173"/>
    </row>
    <row r="9508" spans="1:11" x14ac:dyDescent="0.2">
      <c r="A9508" s="140"/>
      <c r="B9508" s="325"/>
      <c r="J9508" s="4"/>
      <c r="K9508" s="173"/>
    </row>
    <row r="9509" spans="1:11" x14ac:dyDescent="0.2">
      <c r="A9509" s="140"/>
      <c r="B9509" s="325"/>
      <c r="J9509" s="4"/>
      <c r="K9509" s="173"/>
    </row>
    <row r="9510" spans="1:11" x14ac:dyDescent="0.2">
      <c r="A9510" s="140"/>
      <c r="B9510" s="325"/>
      <c r="J9510" s="4"/>
      <c r="K9510" s="173"/>
    </row>
    <row r="9511" spans="1:11" x14ac:dyDescent="0.2">
      <c r="A9511" s="140"/>
      <c r="B9511" s="325"/>
      <c r="J9511" s="4"/>
      <c r="K9511" s="173"/>
    </row>
    <row r="9512" spans="1:11" x14ac:dyDescent="0.2">
      <c r="A9512" s="140"/>
      <c r="B9512" s="325"/>
      <c r="J9512" s="4"/>
      <c r="K9512" s="173"/>
    </row>
    <row r="9513" spans="1:11" x14ac:dyDescent="0.2">
      <c r="A9513" s="140"/>
      <c r="B9513" s="325"/>
      <c r="J9513" s="4"/>
      <c r="K9513" s="173"/>
    </row>
    <row r="9514" spans="1:11" x14ac:dyDescent="0.2">
      <c r="A9514" s="140"/>
      <c r="B9514" s="325"/>
      <c r="J9514" s="4"/>
      <c r="K9514" s="173"/>
    </row>
    <row r="9515" spans="1:11" x14ac:dyDescent="0.2">
      <c r="A9515" s="140"/>
      <c r="B9515" s="325"/>
      <c r="J9515" s="4"/>
      <c r="K9515" s="173"/>
    </row>
    <row r="9516" spans="1:11" x14ac:dyDescent="0.2">
      <c r="A9516" s="140"/>
      <c r="B9516" s="325"/>
      <c r="J9516" s="4"/>
      <c r="K9516" s="173"/>
    </row>
    <row r="9517" spans="1:11" x14ac:dyDescent="0.2">
      <c r="A9517" s="140"/>
      <c r="B9517" s="325"/>
      <c r="J9517" s="4"/>
      <c r="K9517" s="173"/>
    </row>
    <row r="9518" spans="1:11" x14ac:dyDescent="0.2">
      <c r="J9518" s="4"/>
      <c r="K9518" s="4"/>
    </row>
    <row r="9519" spans="1:11" x14ac:dyDescent="0.2">
      <c r="J9519" s="4"/>
      <c r="K9519" s="4"/>
    </row>
    <row r="9520" spans="1:11" x14ac:dyDescent="0.2">
      <c r="J9520" s="4"/>
      <c r="K9520" s="4"/>
    </row>
    <row r="9521" spans="10:11" x14ac:dyDescent="0.2">
      <c r="J9521" s="4"/>
      <c r="K9521" s="4"/>
    </row>
    <row r="9522" spans="10:11" x14ac:dyDescent="0.2">
      <c r="J9522" s="4"/>
      <c r="K9522" s="4"/>
    </row>
    <row r="9523" spans="10:11" x14ac:dyDescent="0.2">
      <c r="J9523" s="4"/>
      <c r="K9523" s="4"/>
    </row>
    <row r="9524" spans="10:11" x14ac:dyDescent="0.2">
      <c r="J9524" s="4"/>
      <c r="K9524" s="4"/>
    </row>
    <row r="9525" spans="10:11" x14ac:dyDescent="0.2">
      <c r="J9525" s="4"/>
      <c r="K9525" s="4"/>
    </row>
    <row r="9526" spans="10:11" x14ac:dyDescent="0.2">
      <c r="J9526" s="4"/>
      <c r="K9526" s="4"/>
    </row>
    <row r="9527" spans="10:11" x14ac:dyDescent="0.2">
      <c r="J9527" s="4"/>
      <c r="K9527" s="4"/>
    </row>
    <row r="9528" spans="10:11" x14ac:dyDescent="0.2">
      <c r="J9528" s="4"/>
      <c r="K9528" s="4"/>
    </row>
    <row r="9529" spans="10:11" x14ac:dyDescent="0.2">
      <c r="J9529" s="4"/>
      <c r="K9529" s="4"/>
    </row>
    <row r="9530" spans="10:11" x14ac:dyDescent="0.2">
      <c r="J9530" s="4"/>
      <c r="K9530" s="4"/>
    </row>
    <row r="9531" spans="10:11" x14ac:dyDescent="0.2">
      <c r="J9531" s="4"/>
      <c r="K9531" s="4"/>
    </row>
    <row r="9532" spans="10:11" x14ac:dyDescent="0.2">
      <c r="J9532" s="4"/>
      <c r="K9532" s="4"/>
    </row>
    <row r="9533" spans="10:11" x14ac:dyDescent="0.2">
      <c r="J9533" s="4"/>
      <c r="K9533" s="4"/>
    </row>
    <row r="9534" spans="10:11" x14ac:dyDescent="0.2">
      <c r="J9534" s="4"/>
      <c r="K9534" s="4"/>
    </row>
    <row r="9535" spans="10:11" x14ac:dyDescent="0.2">
      <c r="J9535" s="4"/>
      <c r="K9535" s="4"/>
    </row>
    <row r="9536" spans="10:11" x14ac:dyDescent="0.2">
      <c r="J9536" s="4"/>
      <c r="K9536" s="4"/>
    </row>
    <row r="9537" spans="10:11" x14ac:dyDescent="0.2">
      <c r="J9537" s="4"/>
      <c r="K9537" s="4"/>
    </row>
    <row r="9538" spans="10:11" x14ac:dyDescent="0.2">
      <c r="J9538" s="4"/>
      <c r="K9538" s="4"/>
    </row>
    <row r="9539" spans="10:11" x14ac:dyDescent="0.2">
      <c r="J9539" s="4"/>
      <c r="K9539" s="4"/>
    </row>
    <row r="9540" spans="10:11" x14ac:dyDescent="0.2">
      <c r="J9540" s="4"/>
      <c r="K9540" s="4"/>
    </row>
    <row r="9541" spans="10:11" x14ac:dyDescent="0.2">
      <c r="J9541" s="4"/>
      <c r="K9541" s="4"/>
    </row>
    <row r="9542" spans="10:11" x14ac:dyDescent="0.2">
      <c r="J9542" s="4"/>
      <c r="K9542" s="4"/>
    </row>
    <row r="9543" spans="10:11" x14ac:dyDescent="0.2">
      <c r="J9543" s="4"/>
      <c r="K9543" s="4"/>
    </row>
    <row r="9544" spans="10:11" x14ac:dyDescent="0.2">
      <c r="J9544" s="4"/>
      <c r="K9544" s="4"/>
    </row>
    <row r="9545" spans="10:11" x14ac:dyDescent="0.2">
      <c r="J9545" s="4"/>
      <c r="K9545" s="4"/>
    </row>
    <row r="9546" spans="10:11" x14ac:dyDescent="0.2">
      <c r="J9546" s="4"/>
      <c r="K9546" s="4"/>
    </row>
    <row r="9547" spans="10:11" x14ac:dyDescent="0.2">
      <c r="J9547" s="4"/>
      <c r="K9547" s="4"/>
    </row>
    <row r="9548" spans="10:11" x14ac:dyDescent="0.2">
      <c r="J9548" s="4"/>
      <c r="K9548" s="4"/>
    </row>
    <row r="9549" spans="10:11" x14ac:dyDescent="0.2">
      <c r="J9549" s="4"/>
      <c r="K9549" s="4"/>
    </row>
    <row r="9550" spans="10:11" x14ac:dyDescent="0.2">
      <c r="J9550" s="4"/>
      <c r="K9550" s="4"/>
    </row>
    <row r="9551" spans="10:11" x14ac:dyDescent="0.2">
      <c r="J9551" s="4"/>
      <c r="K9551" s="4"/>
    </row>
    <row r="9552" spans="10:11" x14ac:dyDescent="0.2">
      <c r="J9552" s="4"/>
      <c r="K9552" s="4"/>
    </row>
    <row r="9553" spans="10:11" x14ac:dyDescent="0.2">
      <c r="J9553" s="4"/>
      <c r="K9553" s="4"/>
    </row>
    <row r="9554" spans="10:11" x14ac:dyDescent="0.2">
      <c r="J9554" s="4"/>
      <c r="K9554" s="4"/>
    </row>
    <row r="9555" spans="10:11" x14ac:dyDescent="0.2">
      <c r="J9555" s="4"/>
      <c r="K9555" s="4"/>
    </row>
    <row r="9556" spans="10:11" x14ac:dyDescent="0.2">
      <c r="J9556" s="4"/>
      <c r="K9556" s="4"/>
    </row>
    <row r="9557" spans="10:11" x14ac:dyDescent="0.2">
      <c r="J9557" s="4"/>
      <c r="K9557" s="4"/>
    </row>
    <row r="9558" spans="10:11" x14ac:dyDescent="0.2">
      <c r="J9558" s="4"/>
      <c r="K9558" s="4"/>
    </row>
    <row r="9559" spans="10:11" x14ac:dyDescent="0.2">
      <c r="J9559" s="4"/>
      <c r="K9559" s="4"/>
    </row>
    <row r="9560" spans="10:11" x14ac:dyDescent="0.2">
      <c r="J9560" s="4"/>
      <c r="K9560" s="4"/>
    </row>
    <row r="9561" spans="10:11" x14ac:dyDescent="0.2">
      <c r="J9561" s="4"/>
      <c r="K9561" s="4"/>
    </row>
    <row r="9562" spans="10:11" x14ac:dyDescent="0.2">
      <c r="J9562" s="4"/>
      <c r="K9562" s="4"/>
    </row>
    <row r="9563" spans="10:11" x14ac:dyDescent="0.2">
      <c r="J9563" s="4"/>
      <c r="K9563" s="4"/>
    </row>
    <row r="9564" spans="10:11" x14ac:dyDescent="0.2">
      <c r="J9564" s="4"/>
      <c r="K9564" s="4"/>
    </row>
    <row r="9565" spans="10:11" x14ac:dyDescent="0.2">
      <c r="J9565" s="4"/>
      <c r="K9565" s="4"/>
    </row>
    <row r="9566" spans="10:11" x14ac:dyDescent="0.2">
      <c r="J9566" s="4"/>
      <c r="K9566" s="4"/>
    </row>
    <row r="9567" spans="10:11" x14ac:dyDescent="0.2">
      <c r="J9567" s="4"/>
      <c r="K9567" s="4"/>
    </row>
    <row r="9568" spans="10:11" x14ac:dyDescent="0.2">
      <c r="J9568" s="4"/>
      <c r="K9568" s="4"/>
    </row>
    <row r="9569" spans="10:11" x14ac:dyDescent="0.2">
      <c r="J9569" s="4"/>
      <c r="K9569" s="4"/>
    </row>
    <row r="9570" spans="10:11" x14ac:dyDescent="0.2">
      <c r="J9570" s="4"/>
      <c r="K9570" s="4"/>
    </row>
    <row r="9571" spans="10:11" x14ac:dyDescent="0.2">
      <c r="J9571" s="4"/>
      <c r="K9571" s="4"/>
    </row>
    <row r="9572" spans="10:11" x14ac:dyDescent="0.2">
      <c r="J9572" s="4"/>
      <c r="K9572" s="4"/>
    </row>
    <row r="9573" spans="10:11" x14ac:dyDescent="0.2">
      <c r="J9573" s="4"/>
      <c r="K9573" s="4"/>
    </row>
    <row r="9574" spans="10:11" x14ac:dyDescent="0.2">
      <c r="J9574" s="4"/>
      <c r="K9574" s="4"/>
    </row>
    <row r="9575" spans="10:11" x14ac:dyDescent="0.2">
      <c r="J9575" s="4"/>
      <c r="K9575" s="4"/>
    </row>
    <row r="9576" spans="10:11" x14ac:dyDescent="0.2">
      <c r="J9576" s="4"/>
      <c r="K9576" s="4"/>
    </row>
    <row r="9577" spans="10:11" x14ac:dyDescent="0.2">
      <c r="J9577" s="4"/>
      <c r="K9577" s="4"/>
    </row>
    <row r="9578" spans="10:11" x14ac:dyDescent="0.2">
      <c r="J9578" s="4"/>
      <c r="K9578" s="4"/>
    </row>
    <row r="9579" spans="10:11" x14ac:dyDescent="0.2">
      <c r="J9579" s="4"/>
      <c r="K9579" s="4"/>
    </row>
    <row r="9580" spans="10:11" x14ac:dyDescent="0.2">
      <c r="J9580" s="4"/>
      <c r="K9580" s="4"/>
    </row>
    <row r="9581" spans="10:11" x14ac:dyDescent="0.2">
      <c r="J9581" s="4"/>
      <c r="K9581" s="4"/>
    </row>
    <row r="9582" spans="10:11" x14ac:dyDescent="0.2">
      <c r="J9582" s="4"/>
      <c r="K9582" s="4"/>
    </row>
    <row r="9583" spans="10:11" x14ac:dyDescent="0.2">
      <c r="J9583" s="4"/>
      <c r="K9583" s="4"/>
    </row>
    <row r="9584" spans="10:11" x14ac:dyDescent="0.2">
      <c r="J9584" s="4"/>
      <c r="K9584" s="4"/>
    </row>
    <row r="9585" spans="10:11" x14ac:dyDescent="0.2">
      <c r="J9585" s="4"/>
      <c r="K9585" s="4"/>
    </row>
    <row r="9586" spans="10:11" x14ac:dyDescent="0.2">
      <c r="J9586" s="4"/>
      <c r="K9586" s="4"/>
    </row>
    <row r="9587" spans="10:11" x14ac:dyDescent="0.2">
      <c r="J9587" s="4"/>
      <c r="K9587" s="4"/>
    </row>
    <row r="9588" spans="10:11" x14ac:dyDescent="0.2">
      <c r="J9588" s="4"/>
      <c r="K9588" s="4"/>
    </row>
    <row r="9589" spans="10:11" x14ac:dyDescent="0.2">
      <c r="J9589" s="4"/>
      <c r="K9589" s="4"/>
    </row>
    <row r="9590" spans="10:11" x14ac:dyDescent="0.2">
      <c r="J9590" s="4"/>
      <c r="K9590" s="4"/>
    </row>
    <row r="9591" spans="10:11" x14ac:dyDescent="0.2">
      <c r="J9591" s="4"/>
      <c r="K9591" s="4"/>
    </row>
    <row r="9592" spans="10:11" x14ac:dyDescent="0.2">
      <c r="J9592" s="4"/>
      <c r="K9592" s="4"/>
    </row>
    <row r="9593" spans="10:11" x14ac:dyDescent="0.2">
      <c r="J9593" s="4"/>
      <c r="K9593" s="4"/>
    </row>
    <row r="9594" spans="10:11" x14ac:dyDescent="0.2">
      <c r="J9594" s="4"/>
      <c r="K9594" s="4"/>
    </row>
    <row r="9595" spans="10:11" x14ac:dyDescent="0.2">
      <c r="J9595" s="4"/>
      <c r="K9595" s="4"/>
    </row>
    <row r="9596" spans="10:11" x14ac:dyDescent="0.2">
      <c r="J9596" s="4"/>
      <c r="K9596" s="4"/>
    </row>
    <row r="9597" spans="10:11" x14ac:dyDescent="0.2">
      <c r="J9597" s="4"/>
      <c r="K9597" s="4"/>
    </row>
    <row r="9598" spans="10:11" x14ac:dyDescent="0.2">
      <c r="J9598" s="4"/>
      <c r="K9598" s="4"/>
    </row>
    <row r="9599" spans="10:11" x14ac:dyDescent="0.2">
      <c r="J9599" s="4"/>
      <c r="K9599" s="4"/>
    </row>
    <row r="9600" spans="10:11" x14ac:dyDescent="0.2">
      <c r="J9600" s="4"/>
      <c r="K9600" s="4"/>
    </row>
    <row r="9601" spans="10:11" x14ac:dyDescent="0.2">
      <c r="J9601" s="4"/>
      <c r="K9601" s="4"/>
    </row>
    <row r="9602" spans="10:11" x14ac:dyDescent="0.2">
      <c r="J9602" s="4"/>
      <c r="K9602" s="4"/>
    </row>
    <row r="9603" spans="10:11" x14ac:dyDescent="0.2">
      <c r="J9603" s="4"/>
      <c r="K9603" s="4"/>
    </row>
    <row r="9604" spans="10:11" x14ac:dyDescent="0.2">
      <c r="J9604" s="4"/>
      <c r="K9604" s="4"/>
    </row>
    <row r="9605" spans="10:11" x14ac:dyDescent="0.2">
      <c r="J9605" s="4"/>
      <c r="K9605" s="4"/>
    </row>
    <row r="9606" spans="10:11" x14ac:dyDescent="0.2">
      <c r="J9606" s="4"/>
      <c r="K9606" s="4"/>
    </row>
    <row r="9607" spans="10:11" x14ac:dyDescent="0.2">
      <c r="J9607" s="4"/>
      <c r="K9607" s="4"/>
    </row>
    <row r="9608" spans="10:11" x14ac:dyDescent="0.2">
      <c r="J9608" s="4"/>
      <c r="K9608" s="4"/>
    </row>
    <row r="9609" spans="10:11" x14ac:dyDescent="0.2">
      <c r="J9609" s="4"/>
      <c r="K9609" s="4"/>
    </row>
    <row r="9610" spans="10:11" x14ac:dyDescent="0.2">
      <c r="J9610" s="4"/>
      <c r="K9610" s="4"/>
    </row>
    <row r="9611" spans="10:11" x14ac:dyDescent="0.2">
      <c r="J9611" s="4"/>
      <c r="K9611" s="4"/>
    </row>
    <row r="9612" spans="10:11" x14ac:dyDescent="0.2">
      <c r="J9612" s="4"/>
      <c r="K9612" s="4"/>
    </row>
    <row r="9613" spans="10:11" x14ac:dyDescent="0.2">
      <c r="J9613" s="4"/>
      <c r="K9613" s="4"/>
    </row>
    <row r="9614" spans="10:11" x14ac:dyDescent="0.2">
      <c r="J9614" s="4"/>
      <c r="K9614" s="4"/>
    </row>
    <row r="9615" spans="10:11" x14ac:dyDescent="0.2">
      <c r="J9615" s="4"/>
      <c r="K9615" s="4"/>
    </row>
    <row r="9616" spans="10:11" x14ac:dyDescent="0.2">
      <c r="J9616" s="4"/>
      <c r="K9616" s="4"/>
    </row>
    <row r="9617" spans="10:11" x14ac:dyDescent="0.2">
      <c r="J9617" s="4"/>
      <c r="K9617" s="4"/>
    </row>
    <row r="9618" spans="10:11" x14ac:dyDescent="0.2">
      <c r="J9618" s="4"/>
      <c r="K9618" s="4"/>
    </row>
    <row r="9619" spans="10:11" x14ac:dyDescent="0.2">
      <c r="J9619" s="4"/>
      <c r="K9619" s="4"/>
    </row>
    <row r="9620" spans="10:11" x14ac:dyDescent="0.2">
      <c r="J9620" s="4"/>
      <c r="K9620" s="4"/>
    </row>
    <row r="9621" spans="10:11" x14ac:dyDescent="0.2">
      <c r="J9621" s="4"/>
      <c r="K9621" s="4"/>
    </row>
    <row r="9622" spans="10:11" x14ac:dyDescent="0.2">
      <c r="J9622" s="4"/>
      <c r="K9622" s="4"/>
    </row>
    <row r="9623" spans="10:11" x14ac:dyDescent="0.2">
      <c r="J9623" s="4"/>
      <c r="K9623" s="4"/>
    </row>
    <row r="9624" spans="10:11" x14ac:dyDescent="0.2">
      <c r="J9624" s="4"/>
      <c r="K9624" s="4"/>
    </row>
    <row r="9625" spans="10:11" x14ac:dyDescent="0.2">
      <c r="J9625" s="4"/>
      <c r="K9625" s="4"/>
    </row>
    <row r="9626" spans="10:11" x14ac:dyDescent="0.2">
      <c r="J9626" s="4"/>
      <c r="K9626" s="4"/>
    </row>
    <row r="9627" spans="10:11" x14ac:dyDescent="0.2">
      <c r="J9627" s="4"/>
      <c r="K9627" s="4"/>
    </row>
    <row r="9628" spans="10:11" x14ac:dyDescent="0.2">
      <c r="J9628" s="4"/>
      <c r="K9628" s="4"/>
    </row>
    <row r="9629" spans="10:11" x14ac:dyDescent="0.2">
      <c r="J9629" s="4"/>
      <c r="K9629" s="4"/>
    </row>
    <row r="9630" spans="10:11" x14ac:dyDescent="0.2">
      <c r="J9630" s="4"/>
      <c r="K9630" s="4"/>
    </row>
    <row r="9631" spans="10:11" x14ac:dyDescent="0.2">
      <c r="J9631" s="4"/>
      <c r="K9631" s="4"/>
    </row>
    <row r="9632" spans="10:11" x14ac:dyDescent="0.2">
      <c r="J9632" s="4"/>
      <c r="K9632" s="4"/>
    </row>
    <row r="9633" spans="10:11" x14ac:dyDescent="0.2">
      <c r="J9633" s="4"/>
      <c r="K9633" s="4"/>
    </row>
    <row r="9634" spans="10:11" x14ac:dyDescent="0.2">
      <c r="J9634" s="4"/>
      <c r="K9634" s="4"/>
    </row>
    <row r="9635" spans="10:11" x14ac:dyDescent="0.2">
      <c r="J9635" s="4"/>
      <c r="K9635" s="4"/>
    </row>
    <row r="9636" spans="10:11" x14ac:dyDescent="0.2">
      <c r="J9636" s="4"/>
      <c r="K9636" s="4"/>
    </row>
    <row r="9637" spans="10:11" x14ac:dyDescent="0.2">
      <c r="J9637" s="4"/>
      <c r="K9637" s="4"/>
    </row>
    <row r="9638" spans="10:11" x14ac:dyDescent="0.2">
      <c r="J9638" s="4"/>
      <c r="K9638" s="4"/>
    </row>
    <row r="9639" spans="10:11" x14ac:dyDescent="0.2">
      <c r="J9639" s="4"/>
      <c r="K9639" s="4"/>
    </row>
    <row r="9640" spans="10:11" x14ac:dyDescent="0.2">
      <c r="J9640" s="4"/>
      <c r="K9640" s="4"/>
    </row>
    <row r="9641" spans="10:11" x14ac:dyDescent="0.2">
      <c r="J9641" s="4"/>
      <c r="K9641" s="4"/>
    </row>
    <row r="9642" spans="10:11" x14ac:dyDescent="0.2">
      <c r="J9642" s="4"/>
      <c r="K9642" s="4"/>
    </row>
    <row r="9643" spans="10:11" x14ac:dyDescent="0.2">
      <c r="J9643" s="4"/>
      <c r="K9643" s="4"/>
    </row>
    <row r="9644" spans="10:11" x14ac:dyDescent="0.2">
      <c r="J9644" s="4"/>
      <c r="K9644" s="4"/>
    </row>
    <row r="9645" spans="10:11" x14ac:dyDescent="0.2">
      <c r="J9645" s="4"/>
      <c r="K9645" s="4"/>
    </row>
    <row r="9646" spans="10:11" x14ac:dyDescent="0.2">
      <c r="J9646" s="4"/>
      <c r="K9646" s="4"/>
    </row>
    <row r="9647" spans="10:11" x14ac:dyDescent="0.2">
      <c r="J9647" s="4"/>
      <c r="K9647" s="4"/>
    </row>
    <row r="9648" spans="10:11" x14ac:dyDescent="0.2">
      <c r="J9648" s="4"/>
      <c r="K9648" s="4"/>
    </row>
    <row r="9649" spans="10:11" x14ac:dyDescent="0.2">
      <c r="J9649" s="4"/>
      <c r="K9649" s="4"/>
    </row>
    <row r="9650" spans="10:11" x14ac:dyDescent="0.2">
      <c r="J9650" s="4"/>
      <c r="K9650" s="4"/>
    </row>
    <row r="9651" spans="10:11" x14ac:dyDescent="0.2">
      <c r="J9651" s="4"/>
      <c r="K9651" s="4"/>
    </row>
    <row r="9652" spans="10:11" x14ac:dyDescent="0.2">
      <c r="J9652" s="4"/>
      <c r="K9652" s="4"/>
    </row>
    <row r="9653" spans="10:11" x14ac:dyDescent="0.2">
      <c r="J9653" s="4"/>
      <c r="K9653" s="4"/>
    </row>
    <row r="9654" spans="10:11" x14ac:dyDescent="0.2">
      <c r="J9654" s="4"/>
      <c r="K9654" s="4"/>
    </row>
    <row r="9655" spans="10:11" x14ac:dyDescent="0.2">
      <c r="J9655" s="4"/>
      <c r="K9655" s="4"/>
    </row>
    <row r="9656" spans="10:11" x14ac:dyDescent="0.2">
      <c r="J9656" s="4"/>
      <c r="K9656" s="4"/>
    </row>
    <row r="9657" spans="10:11" x14ac:dyDescent="0.2">
      <c r="J9657" s="4"/>
      <c r="K9657" s="4"/>
    </row>
    <row r="9658" spans="10:11" x14ac:dyDescent="0.2">
      <c r="J9658" s="4"/>
      <c r="K9658" s="4"/>
    </row>
    <row r="9659" spans="10:11" x14ac:dyDescent="0.2">
      <c r="J9659" s="4"/>
      <c r="K9659" s="4"/>
    </row>
    <row r="9660" spans="10:11" x14ac:dyDescent="0.2">
      <c r="J9660" s="4"/>
      <c r="K9660" s="4"/>
    </row>
    <row r="9661" spans="10:11" x14ac:dyDescent="0.2">
      <c r="J9661" s="4"/>
      <c r="K9661" s="4"/>
    </row>
    <row r="9662" spans="10:11" x14ac:dyDescent="0.2">
      <c r="J9662" s="4"/>
      <c r="K9662" s="4"/>
    </row>
    <row r="9663" spans="10:11" x14ac:dyDescent="0.2">
      <c r="J9663" s="4"/>
      <c r="K9663" s="4"/>
    </row>
    <row r="9664" spans="10:11" x14ac:dyDescent="0.2">
      <c r="J9664" s="4"/>
      <c r="K9664" s="4"/>
    </row>
    <row r="9665" spans="10:11" x14ac:dyDescent="0.2">
      <c r="J9665" s="4"/>
      <c r="K9665" s="4"/>
    </row>
    <row r="9666" spans="10:11" x14ac:dyDescent="0.2">
      <c r="J9666" s="4"/>
      <c r="K9666" s="4"/>
    </row>
    <row r="9667" spans="10:11" x14ac:dyDescent="0.2">
      <c r="J9667" s="4"/>
      <c r="K9667" s="4"/>
    </row>
    <row r="9668" spans="10:11" x14ac:dyDescent="0.2">
      <c r="J9668" s="4"/>
      <c r="K9668" s="4"/>
    </row>
    <row r="9669" spans="10:11" x14ac:dyDescent="0.2">
      <c r="J9669" s="4"/>
      <c r="K9669" s="4"/>
    </row>
    <row r="9670" spans="10:11" x14ac:dyDescent="0.2">
      <c r="J9670" s="4"/>
      <c r="K9670" s="4"/>
    </row>
    <row r="9671" spans="10:11" x14ac:dyDescent="0.2">
      <c r="J9671" s="4"/>
      <c r="K9671" s="4"/>
    </row>
    <row r="9672" spans="10:11" x14ac:dyDescent="0.2">
      <c r="J9672" s="4"/>
      <c r="K9672" s="4"/>
    </row>
    <row r="9673" spans="10:11" x14ac:dyDescent="0.2">
      <c r="J9673" s="4"/>
      <c r="K9673" s="4"/>
    </row>
    <row r="9674" spans="10:11" x14ac:dyDescent="0.2">
      <c r="J9674" s="4"/>
      <c r="K9674" s="4"/>
    </row>
    <row r="9675" spans="10:11" x14ac:dyDescent="0.2">
      <c r="J9675" s="4"/>
      <c r="K9675" s="4"/>
    </row>
    <row r="9676" spans="10:11" x14ac:dyDescent="0.2">
      <c r="J9676" s="4"/>
      <c r="K9676" s="4"/>
    </row>
    <row r="9677" spans="10:11" x14ac:dyDescent="0.2">
      <c r="J9677" s="4"/>
      <c r="K9677" s="4"/>
    </row>
    <row r="9678" spans="10:11" x14ac:dyDescent="0.2">
      <c r="J9678" s="4"/>
      <c r="K9678" s="4"/>
    </row>
    <row r="9679" spans="10:11" x14ac:dyDescent="0.2">
      <c r="J9679" s="4"/>
      <c r="K9679" s="4"/>
    </row>
    <row r="9680" spans="10:11" x14ac:dyDescent="0.2">
      <c r="J9680" s="4"/>
      <c r="K9680" s="4"/>
    </row>
    <row r="9681" spans="10:11" x14ac:dyDescent="0.2">
      <c r="J9681" s="4"/>
      <c r="K9681" s="4"/>
    </row>
    <row r="9682" spans="10:11" x14ac:dyDescent="0.2">
      <c r="J9682" s="4"/>
      <c r="K9682" s="4"/>
    </row>
    <row r="9683" spans="10:11" x14ac:dyDescent="0.2">
      <c r="J9683" s="4"/>
      <c r="K9683" s="4"/>
    </row>
    <row r="9684" spans="10:11" x14ac:dyDescent="0.2">
      <c r="J9684" s="4"/>
      <c r="K9684" s="4"/>
    </row>
    <row r="9685" spans="10:11" x14ac:dyDescent="0.2">
      <c r="J9685" s="4"/>
      <c r="K9685" s="4"/>
    </row>
    <row r="9686" spans="10:11" x14ac:dyDescent="0.2">
      <c r="J9686" s="4"/>
      <c r="K9686" s="4"/>
    </row>
    <row r="9687" spans="10:11" x14ac:dyDescent="0.2">
      <c r="J9687" s="4"/>
      <c r="K9687" s="4"/>
    </row>
    <row r="9688" spans="10:11" x14ac:dyDescent="0.2">
      <c r="J9688" s="4"/>
      <c r="K9688" s="4"/>
    </row>
    <row r="9689" spans="10:11" x14ac:dyDescent="0.2">
      <c r="J9689" s="4"/>
      <c r="K9689" s="4"/>
    </row>
    <row r="9690" spans="10:11" x14ac:dyDescent="0.2">
      <c r="J9690" s="4"/>
      <c r="K9690" s="4"/>
    </row>
    <row r="9691" spans="10:11" x14ac:dyDescent="0.2">
      <c r="J9691" s="4"/>
      <c r="K9691" s="4"/>
    </row>
    <row r="9692" spans="10:11" x14ac:dyDescent="0.2">
      <c r="J9692" s="4"/>
      <c r="K9692" s="4"/>
    </row>
    <row r="9693" spans="10:11" x14ac:dyDescent="0.2">
      <c r="J9693" s="4"/>
      <c r="K9693" s="4"/>
    </row>
    <row r="9694" spans="10:11" x14ac:dyDescent="0.2">
      <c r="J9694" s="4"/>
      <c r="K9694" s="4"/>
    </row>
    <row r="9695" spans="10:11" x14ac:dyDescent="0.2">
      <c r="J9695" s="4"/>
      <c r="K9695" s="4"/>
    </row>
    <row r="9696" spans="10:11" x14ac:dyDescent="0.2">
      <c r="J9696" s="4"/>
      <c r="K9696" s="4"/>
    </row>
    <row r="9697" spans="10:11" x14ac:dyDescent="0.2">
      <c r="J9697" s="4"/>
      <c r="K9697" s="4"/>
    </row>
    <row r="9698" spans="10:11" x14ac:dyDescent="0.2">
      <c r="J9698" s="4"/>
      <c r="K9698" s="4"/>
    </row>
    <row r="9699" spans="10:11" x14ac:dyDescent="0.2">
      <c r="J9699" s="4"/>
      <c r="K9699" s="4"/>
    </row>
    <row r="9700" spans="10:11" x14ac:dyDescent="0.2">
      <c r="J9700" s="4"/>
      <c r="K9700" s="4"/>
    </row>
    <row r="9701" spans="10:11" x14ac:dyDescent="0.2">
      <c r="J9701" s="4"/>
      <c r="K9701" s="4"/>
    </row>
    <row r="9702" spans="10:11" x14ac:dyDescent="0.2">
      <c r="J9702" s="4"/>
      <c r="K9702" s="4"/>
    </row>
    <row r="9703" spans="10:11" x14ac:dyDescent="0.2">
      <c r="J9703" s="4"/>
      <c r="K9703" s="4"/>
    </row>
    <row r="9704" spans="10:11" x14ac:dyDescent="0.2">
      <c r="J9704" s="4"/>
      <c r="K9704" s="4"/>
    </row>
    <row r="9705" spans="10:11" x14ac:dyDescent="0.2">
      <c r="J9705" s="4"/>
      <c r="K9705" s="4"/>
    </row>
    <row r="9706" spans="10:11" x14ac:dyDescent="0.2">
      <c r="J9706" s="4"/>
      <c r="K9706" s="4"/>
    </row>
    <row r="9707" spans="10:11" x14ac:dyDescent="0.2">
      <c r="J9707" s="4"/>
      <c r="K9707" s="4"/>
    </row>
    <row r="9708" spans="10:11" x14ac:dyDescent="0.2">
      <c r="J9708" s="4"/>
      <c r="K9708" s="4"/>
    </row>
    <row r="9709" spans="10:11" x14ac:dyDescent="0.2">
      <c r="J9709" s="4"/>
      <c r="K9709" s="4"/>
    </row>
    <row r="9710" spans="10:11" x14ac:dyDescent="0.2">
      <c r="J9710" s="4"/>
      <c r="K9710" s="4"/>
    </row>
    <row r="9711" spans="10:11" x14ac:dyDescent="0.2">
      <c r="J9711" s="4"/>
      <c r="K9711" s="4"/>
    </row>
    <row r="9712" spans="10:11" x14ac:dyDescent="0.2">
      <c r="J9712" s="4"/>
      <c r="K9712" s="4"/>
    </row>
    <row r="9713" spans="10:11" x14ac:dyDescent="0.2">
      <c r="J9713" s="4"/>
      <c r="K9713" s="4"/>
    </row>
    <row r="9714" spans="10:11" x14ac:dyDescent="0.2">
      <c r="J9714" s="4"/>
      <c r="K9714" s="4"/>
    </row>
    <row r="9715" spans="10:11" x14ac:dyDescent="0.2">
      <c r="J9715" s="4"/>
      <c r="K9715" s="4"/>
    </row>
    <row r="9716" spans="10:11" x14ac:dyDescent="0.2">
      <c r="J9716" s="4"/>
      <c r="K9716" s="4"/>
    </row>
    <row r="9717" spans="10:11" x14ac:dyDescent="0.2">
      <c r="J9717" s="4"/>
      <c r="K9717" s="4"/>
    </row>
    <row r="9718" spans="10:11" x14ac:dyDescent="0.2">
      <c r="J9718" s="4"/>
      <c r="K9718" s="4"/>
    </row>
    <row r="9719" spans="10:11" x14ac:dyDescent="0.2">
      <c r="J9719" s="4"/>
      <c r="K9719" s="4"/>
    </row>
    <row r="9720" spans="10:11" x14ac:dyDescent="0.2">
      <c r="J9720" s="4"/>
      <c r="K9720" s="4"/>
    </row>
    <row r="9721" spans="10:11" x14ac:dyDescent="0.2">
      <c r="J9721" s="4"/>
      <c r="K9721" s="4"/>
    </row>
    <row r="9722" spans="10:11" x14ac:dyDescent="0.2">
      <c r="J9722" s="4"/>
      <c r="K9722" s="4"/>
    </row>
    <row r="9723" spans="10:11" x14ac:dyDescent="0.2">
      <c r="J9723" s="4"/>
      <c r="K9723" s="4"/>
    </row>
    <row r="9724" spans="10:11" x14ac:dyDescent="0.2">
      <c r="J9724" s="4"/>
      <c r="K9724" s="4"/>
    </row>
    <row r="9725" spans="10:11" x14ac:dyDescent="0.2">
      <c r="J9725" s="4"/>
      <c r="K9725" s="4"/>
    </row>
    <row r="9726" spans="10:11" x14ac:dyDescent="0.2">
      <c r="J9726" s="4"/>
      <c r="K9726" s="4"/>
    </row>
    <row r="9727" spans="10:11" x14ac:dyDescent="0.2">
      <c r="J9727" s="4"/>
      <c r="K9727" s="4"/>
    </row>
    <row r="9728" spans="10:11" x14ac:dyDescent="0.2">
      <c r="J9728" s="4"/>
      <c r="K9728" s="4"/>
    </row>
    <row r="9729" spans="10:11" x14ac:dyDescent="0.2">
      <c r="J9729" s="4"/>
      <c r="K9729" s="4"/>
    </row>
    <row r="9730" spans="10:11" x14ac:dyDescent="0.2">
      <c r="J9730" s="4"/>
      <c r="K9730" s="4"/>
    </row>
    <row r="9731" spans="10:11" x14ac:dyDescent="0.2">
      <c r="J9731" s="4"/>
      <c r="K9731" s="4"/>
    </row>
    <row r="9732" spans="10:11" x14ac:dyDescent="0.2">
      <c r="J9732" s="4"/>
      <c r="K9732" s="4"/>
    </row>
    <row r="9733" spans="10:11" x14ac:dyDescent="0.2">
      <c r="J9733" s="4"/>
      <c r="K9733" s="4"/>
    </row>
    <row r="9734" spans="10:11" x14ac:dyDescent="0.2">
      <c r="J9734" s="4"/>
      <c r="K9734" s="4"/>
    </row>
    <row r="9735" spans="10:11" x14ac:dyDescent="0.2">
      <c r="J9735" s="4"/>
      <c r="K9735" s="4"/>
    </row>
    <row r="9736" spans="10:11" x14ac:dyDescent="0.2">
      <c r="J9736" s="4"/>
      <c r="K9736" s="4"/>
    </row>
    <row r="9737" spans="10:11" x14ac:dyDescent="0.2">
      <c r="J9737" s="4"/>
      <c r="K9737" s="4"/>
    </row>
    <row r="9738" spans="10:11" x14ac:dyDescent="0.2">
      <c r="J9738" s="4"/>
      <c r="K9738" s="4"/>
    </row>
    <row r="9739" spans="10:11" x14ac:dyDescent="0.2">
      <c r="J9739" s="4"/>
      <c r="K9739" s="4"/>
    </row>
    <row r="9740" spans="10:11" x14ac:dyDescent="0.2">
      <c r="J9740" s="4"/>
      <c r="K9740" s="4"/>
    </row>
    <row r="9741" spans="10:11" x14ac:dyDescent="0.2">
      <c r="J9741" s="4"/>
      <c r="K9741" s="4"/>
    </row>
    <row r="9742" spans="10:11" x14ac:dyDescent="0.2">
      <c r="J9742" s="4"/>
      <c r="K9742" s="4"/>
    </row>
    <row r="9743" spans="10:11" x14ac:dyDescent="0.2">
      <c r="J9743" s="4"/>
      <c r="K9743" s="4"/>
    </row>
    <row r="9744" spans="10:11" x14ac:dyDescent="0.2">
      <c r="J9744" s="4"/>
      <c r="K9744" s="4"/>
    </row>
    <row r="9745" spans="10:11" x14ac:dyDescent="0.2">
      <c r="J9745" s="4"/>
      <c r="K9745" s="4"/>
    </row>
    <row r="9746" spans="10:11" x14ac:dyDescent="0.2">
      <c r="J9746" s="4"/>
      <c r="K9746" s="4"/>
    </row>
    <row r="9747" spans="10:11" x14ac:dyDescent="0.2">
      <c r="J9747" s="4"/>
      <c r="K9747" s="4"/>
    </row>
    <row r="9748" spans="10:11" x14ac:dyDescent="0.2">
      <c r="J9748" s="4"/>
      <c r="K9748" s="4"/>
    </row>
    <row r="9749" spans="10:11" x14ac:dyDescent="0.2">
      <c r="J9749" s="4"/>
      <c r="K9749" s="4"/>
    </row>
    <row r="9750" spans="10:11" x14ac:dyDescent="0.2">
      <c r="J9750" s="4"/>
      <c r="K9750" s="4"/>
    </row>
    <row r="9751" spans="10:11" x14ac:dyDescent="0.2">
      <c r="J9751" s="4"/>
      <c r="K9751" s="4"/>
    </row>
    <row r="9752" spans="10:11" x14ac:dyDescent="0.2">
      <c r="J9752" s="4"/>
      <c r="K9752" s="4"/>
    </row>
    <row r="9753" spans="10:11" x14ac:dyDescent="0.2">
      <c r="J9753" s="4"/>
      <c r="K9753" s="4"/>
    </row>
    <row r="9754" spans="10:11" x14ac:dyDescent="0.2">
      <c r="J9754" s="4"/>
      <c r="K9754" s="4"/>
    </row>
    <row r="9755" spans="10:11" x14ac:dyDescent="0.2">
      <c r="J9755" s="4"/>
      <c r="K9755" s="4"/>
    </row>
    <row r="9756" spans="10:11" x14ac:dyDescent="0.2">
      <c r="J9756" s="4"/>
      <c r="K9756" s="4"/>
    </row>
    <row r="9757" spans="10:11" x14ac:dyDescent="0.2">
      <c r="J9757" s="4"/>
      <c r="K9757" s="4"/>
    </row>
    <row r="9758" spans="10:11" x14ac:dyDescent="0.2">
      <c r="J9758" s="4"/>
      <c r="K9758" s="4"/>
    </row>
    <row r="9759" spans="10:11" x14ac:dyDescent="0.2">
      <c r="J9759" s="4"/>
      <c r="K9759" s="4"/>
    </row>
    <row r="9760" spans="10:11" x14ac:dyDescent="0.2">
      <c r="J9760" s="4"/>
      <c r="K9760" s="4"/>
    </row>
    <row r="9761" spans="10:11" x14ac:dyDescent="0.2">
      <c r="J9761" s="4"/>
      <c r="K9761" s="4"/>
    </row>
    <row r="9762" spans="10:11" x14ac:dyDescent="0.2">
      <c r="J9762" s="4"/>
      <c r="K9762" s="4"/>
    </row>
    <row r="9763" spans="10:11" x14ac:dyDescent="0.2">
      <c r="J9763" s="4"/>
      <c r="K9763" s="4"/>
    </row>
    <row r="9764" spans="10:11" x14ac:dyDescent="0.2">
      <c r="J9764" s="4"/>
      <c r="K9764" s="4"/>
    </row>
    <row r="9765" spans="10:11" x14ac:dyDescent="0.2">
      <c r="J9765" s="4"/>
      <c r="K9765" s="4"/>
    </row>
    <row r="9766" spans="10:11" x14ac:dyDescent="0.2">
      <c r="J9766" s="4"/>
      <c r="K9766" s="4"/>
    </row>
    <row r="9767" spans="10:11" x14ac:dyDescent="0.2">
      <c r="J9767" s="4"/>
      <c r="K9767" s="4"/>
    </row>
    <row r="9768" spans="10:11" x14ac:dyDescent="0.2">
      <c r="J9768" s="4"/>
      <c r="K9768" s="4"/>
    </row>
    <row r="9769" spans="10:11" x14ac:dyDescent="0.2">
      <c r="J9769" s="4"/>
      <c r="K9769" s="4"/>
    </row>
    <row r="9770" spans="10:11" x14ac:dyDescent="0.2">
      <c r="J9770" s="4"/>
      <c r="K9770" s="4"/>
    </row>
    <row r="9771" spans="10:11" x14ac:dyDescent="0.2">
      <c r="J9771" s="4"/>
      <c r="K9771" s="4"/>
    </row>
    <row r="9772" spans="10:11" x14ac:dyDescent="0.2">
      <c r="J9772" s="4"/>
      <c r="K9772" s="4"/>
    </row>
    <row r="9773" spans="10:11" x14ac:dyDescent="0.2">
      <c r="J9773" s="4"/>
      <c r="K9773" s="4"/>
    </row>
    <row r="9774" spans="10:11" x14ac:dyDescent="0.2">
      <c r="J9774" s="4"/>
      <c r="K9774" s="4"/>
    </row>
    <row r="9775" spans="10:11" x14ac:dyDescent="0.2">
      <c r="J9775" s="4"/>
      <c r="K9775" s="4"/>
    </row>
    <row r="9776" spans="10:11" x14ac:dyDescent="0.2">
      <c r="J9776" s="4"/>
      <c r="K9776" s="4"/>
    </row>
    <row r="9777" spans="10:11" x14ac:dyDescent="0.2">
      <c r="J9777" s="4"/>
      <c r="K9777" s="4"/>
    </row>
    <row r="9778" spans="10:11" x14ac:dyDescent="0.2">
      <c r="J9778" s="4"/>
      <c r="K9778" s="4"/>
    </row>
    <row r="9779" spans="10:11" x14ac:dyDescent="0.2">
      <c r="J9779" s="4"/>
      <c r="K9779" s="4"/>
    </row>
    <row r="9780" spans="10:11" x14ac:dyDescent="0.2">
      <c r="J9780" s="4"/>
      <c r="K9780" s="4"/>
    </row>
    <row r="9781" spans="10:11" x14ac:dyDescent="0.2">
      <c r="J9781" s="4"/>
      <c r="K9781" s="4"/>
    </row>
    <row r="9782" spans="10:11" x14ac:dyDescent="0.2">
      <c r="J9782" s="4"/>
      <c r="K9782" s="4"/>
    </row>
    <row r="9783" spans="10:11" x14ac:dyDescent="0.2">
      <c r="J9783" s="4"/>
      <c r="K9783" s="4"/>
    </row>
    <row r="9784" spans="10:11" x14ac:dyDescent="0.2">
      <c r="J9784" s="4"/>
      <c r="K9784" s="4"/>
    </row>
    <row r="9785" spans="10:11" x14ac:dyDescent="0.2">
      <c r="J9785" s="4"/>
      <c r="K9785" s="4"/>
    </row>
    <row r="9786" spans="10:11" x14ac:dyDescent="0.2">
      <c r="J9786" s="4"/>
      <c r="K9786" s="4"/>
    </row>
    <row r="9787" spans="10:11" x14ac:dyDescent="0.2">
      <c r="J9787" s="4"/>
      <c r="K9787" s="4"/>
    </row>
    <row r="9788" spans="10:11" x14ac:dyDescent="0.2">
      <c r="J9788" s="4"/>
      <c r="K9788" s="4"/>
    </row>
    <row r="9789" spans="10:11" x14ac:dyDescent="0.2">
      <c r="J9789" s="4"/>
      <c r="K9789" s="4"/>
    </row>
    <row r="9790" spans="10:11" x14ac:dyDescent="0.2">
      <c r="J9790" s="4"/>
      <c r="K9790" s="4"/>
    </row>
    <row r="9791" spans="10:11" x14ac:dyDescent="0.2">
      <c r="J9791" s="4"/>
      <c r="K9791" s="4"/>
    </row>
    <row r="9792" spans="10:11" x14ac:dyDescent="0.2">
      <c r="J9792" s="4"/>
      <c r="K9792" s="4"/>
    </row>
    <row r="9793" spans="10:11" x14ac:dyDescent="0.2">
      <c r="J9793" s="4"/>
      <c r="K9793" s="4"/>
    </row>
    <row r="9794" spans="10:11" x14ac:dyDescent="0.2">
      <c r="J9794" s="4"/>
      <c r="K9794" s="4"/>
    </row>
    <row r="9795" spans="10:11" x14ac:dyDescent="0.2">
      <c r="J9795" s="4"/>
      <c r="K9795" s="4"/>
    </row>
    <row r="9796" spans="10:11" x14ac:dyDescent="0.2">
      <c r="J9796" s="4"/>
      <c r="K9796" s="4"/>
    </row>
    <row r="9797" spans="10:11" x14ac:dyDescent="0.2">
      <c r="J9797" s="4"/>
      <c r="K9797" s="4"/>
    </row>
    <row r="9798" spans="10:11" x14ac:dyDescent="0.2">
      <c r="J9798" s="4"/>
      <c r="K9798" s="4"/>
    </row>
    <row r="9799" spans="10:11" x14ac:dyDescent="0.2">
      <c r="J9799" s="4"/>
      <c r="K9799" s="4"/>
    </row>
    <row r="9800" spans="10:11" x14ac:dyDescent="0.2">
      <c r="J9800" s="4"/>
      <c r="K9800" s="4"/>
    </row>
    <row r="9801" spans="10:11" x14ac:dyDescent="0.2">
      <c r="J9801" s="4"/>
      <c r="K9801" s="4"/>
    </row>
    <row r="9802" spans="10:11" x14ac:dyDescent="0.2">
      <c r="J9802" s="4"/>
      <c r="K9802" s="4"/>
    </row>
    <row r="9803" spans="10:11" x14ac:dyDescent="0.2">
      <c r="J9803" s="4"/>
      <c r="K9803" s="4"/>
    </row>
    <row r="9804" spans="10:11" x14ac:dyDescent="0.2">
      <c r="J9804" s="4"/>
      <c r="K9804" s="4"/>
    </row>
    <row r="9805" spans="10:11" x14ac:dyDescent="0.2">
      <c r="J9805" s="4"/>
      <c r="K9805" s="4"/>
    </row>
    <row r="9806" spans="10:11" x14ac:dyDescent="0.2">
      <c r="J9806" s="4"/>
      <c r="K9806" s="4"/>
    </row>
    <row r="9807" spans="10:11" x14ac:dyDescent="0.2">
      <c r="J9807" s="4"/>
      <c r="K9807" s="4"/>
    </row>
    <row r="9808" spans="10:11" x14ac:dyDescent="0.2">
      <c r="J9808" s="4"/>
      <c r="K9808" s="4"/>
    </row>
    <row r="9809" spans="10:11" x14ac:dyDescent="0.2">
      <c r="J9809" s="4"/>
      <c r="K9809" s="4"/>
    </row>
    <row r="9810" spans="10:11" x14ac:dyDescent="0.2">
      <c r="J9810" s="4"/>
      <c r="K9810" s="4"/>
    </row>
    <row r="9811" spans="10:11" x14ac:dyDescent="0.2">
      <c r="J9811" s="4"/>
      <c r="K9811" s="4"/>
    </row>
    <row r="9812" spans="10:11" x14ac:dyDescent="0.2">
      <c r="J9812" s="4"/>
      <c r="K9812" s="4"/>
    </row>
    <row r="9813" spans="10:11" x14ac:dyDescent="0.2">
      <c r="J9813" s="4"/>
      <c r="K9813" s="4"/>
    </row>
    <row r="9814" spans="10:11" x14ac:dyDescent="0.2">
      <c r="J9814" s="4"/>
      <c r="K9814" s="4"/>
    </row>
    <row r="9815" spans="10:11" x14ac:dyDescent="0.2">
      <c r="J9815" s="4"/>
      <c r="K9815" s="4"/>
    </row>
    <row r="9816" spans="10:11" x14ac:dyDescent="0.2">
      <c r="J9816" s="4"/>
      <c r="K9816" s="4"/>
    </row>
    <row r="9817" spans="10:11" x14ac:dyDescent="0.2">
      <c r="J9817" s="4"/>
      <c r="K9817" s="4"/>
    </row>
    <row r="9818" spans="10:11" x14ac:dyDescent="0.2">
      <c r="J9818" s="4"/>
      <c r="K9818" s="4"/>
    </row>
    <row r="9819" spans="10:11" x14ac:dyDescent="0.2">
      <c r="J9819" s="4"/>
      <c r="K9819" s="4"/>
    </row>
    <row r="9820" spans="10:11" x14ac:dyDescent="0.2">
      <c r="J9820" s="4"/>
      <c r="K9820" s="4"/>
    </row>
    <row r="9821" spans="10:11" x14ac:dyDescent="0.2">
      <c r="J9821" s="4"/>
      <c r="K9821" s="4"/>
    </row>
    <row r="9822" spans="10:11" x14ac:dyDescent="0.2">
      <c r="J9822" s="4"/>
      <c r="K9822" s="4"/>
    </row>
    <row r="9823" spans="10:11" x14ac:dyDescent="0.2">
      <c r="J9823" s="4"/>
      <c r="K9823" s="4"/>
    </row>
    <row r="9824" spans="10:11" x14ac:dyDescent="0.2">
      <c r="J9824" s="4"/>
      <c r="K9824" s="4"/>
    </row>
    <row r="9825" spans="10:11" x14ac:dyDescent="0.2">
      <c r="J9825" s="4"/>
      <c r="K9825" s="4"/>
    </row>
    <row r="9826" spans="10:11" x14ac:dyDescent="0.2">
      <c r="J9826" s="4"/>
      <c r="K9826" s="4"/>
    </row>
    <row r="9827" spans="10:11" x14ac:dyDescent="0.2">
      <c r="J9827" s="4"/>
      <c r="K9827" s="4"/>
    </row>
    <row r="9828" spans="10:11" x14ac:dyDescent="0.2">
      <c r="J9828" s="4"/>
      <c r="K9828" s="4"/>
    </row>
    <row r="9829" spans="10:11" x14ac:dyDescent="0.2">
      <c r="J9829" s="4"/>
      <c r="K9829" s="4"/>
    </row>
    <row r="9830" spans="10:11" x14ac:dyDescent="0.2">
      <c r="J9830" s="4"/>
      <c r="K9830" s="4"/>
    </row>
    <row r="9831" spans="10:11" x14ac:dyDescent="0.2">
      <c r="J9831" s="4"/>
      <c r="K9831" s="4"/>
    </row>
    <row r="9832" spans="10:11" x14ac:dyDescent="0.2">
      <c r="J9832" s="4"/>
      <c r="K9832" s="4"/>
    </row>
    <row r="9833" spans="10:11" x14ac:dyDescent="0.2">
      <c r="J9833" s="4"/>
      <c r="K9833" s="4"/>
    </row>
    <row r="9834" spans="10:11" x14ac:dyDescent="0.2">
      <c r="J9834" s="4"/>
      <c r="K9834" s="4"/>
    </row>
    <row r="9835" spans="10:11" x14ac:dyDescent="0.2">
      <c r="J9835" s="4"/>
      <c r="K9835" s="4"/>
    </row>
    <row r="9836" spans="10:11" x14ac:dyDescent="0.2">
      <c r="J9836" s="4"/>
      <c r="K9836" s="4"/>
    </row>
    <row r="9837" spans="10:11" x14ac:dyDescent="0.2">
      <c r="J9837" s="4"/>
      <c r="K9837" s="4"/>
    </row>
    <row r="9838" spans="10:11" x14ac:dyDescent="0.2">
      <c r="J9838" s="4"/>
      <c r="K9838" s="4"/>
    </row>
    <row r="9839" spans="10:11" x14ac:dyDescent="0.2">
      <c r="J9839" s="4"/>
      <c r="K9839" s="4"/>
    </row>
    <row r="9840" spans="10:11" x14ac:dyDescent="0.2">
      <c r="J9840" s="4"/>
      <c r="K9840" s="4"/>
    </row>
    <row r="9841" spans="10:11" x14ac:dyDescent="0.2">
      <c r="J9841" s="4"/>
      <c r="K9841" s="4"/>
    </row>
    <row r="9842" spans="10:11" x14ac:dyDescent="0.2">
      <c r="J9842" s="4"/>
      <c r="K9842" s="4"/>
    </row>
    <row r="9843" spans="10:11" x14ac:dyDescent="0.2">
      <c r="J9843" s="4"/>
      <c r="K9843" s="4"/>
    </row>
    <row r="9844" spans="10:11" x14ac:dyDescent="0.2">
      <c r="J9844" s="4"/>
      <c r="K9844" s="4"/>
    </row>
    <row r="9845" spans="10:11" x14ac:dyDescent="0.2">
      <c r="J9845" s="4"/>
      <c r="K9845" s="4"/>
    </row>
    <row r="9846" spans="10:11" x14ac:dyDescent="0.2">
      <c r="J9846" s="4"/>
      <c r="K9846" s="4"/>
    </row>
    <row r="9847" spans="10:11" x14ac:dyDescent="0.2">
      <c r="J9847" s="4"/>
      <c r="K9847" s="4"/>
    </row>
    <row r="9848" spans="10:11" x14ac:dyDescent="0.2">
      <c r="J9848" s="4"/>
      <c r="K9848" s="4"/>
    </row>
    <row r="9849" spans="10:11" x14ac:dyDescent="0.2">
      <c r="J9849" s="4"/>
      <c r="K9849" s="4"/>
    </row>
    <row r="9850" spans="10:11" x14ac:dyDescent="0.2">
      <c r="J9850" s="4"/>
      <c r="K9850" s="4"/>
    </row>
    <row r="9851" spans="10:11" x14ac:dyDescent="0.2">
      <c r="J9851" s="4"/>
      <c r="K9851" s="4"/>
    </row>
    <row r="9852" spans="10:11" x14ac:dyDescent="0.2">
      <c r="J9852" s="4"/>
      <c r="K9852" s="4"/>
    </row>
    <row r="9853" spans="10:11" x14ac:dyDescent="0.2">
      <c r="J9853" s="4"/>
      <c r="K9853" s="4"/>
    </row>
    <row r="9854" spans="10:11" x14ac:dyDescent="0.2">
      <c r="J9854" s="4"/>
      <c r="K9854" s="4"/>
    </row>
    <row r="9855" spans="10:11" x14ac:dyDescent="0.2">
      <c r="J9855" s="4"/>
      <c r="K9855" s="4"/>
    </row>
    <row r="9856" spans="10:11" x14ac:dyDescent="0.2">
      <c r="J9856" s="4"/>
      <c r="K9856" s="4"/>
    </row>
    <row r="9857" spans="10:11" x14ac:dyDescent="0.2">
      <c r="J9857" s="4"/>
      <c r="K9857" s="4"/>
    </row>
    <row r="9858" spans="10:11" x14ac:dyDescent="0.2">
      <c r="J9858" s="4"/>
      <c r="K9858" s="4"/>
    </row>
    <row r="9859" spans="10:11" x14ac:dyDescent="0.2">
      <c r="J9859" s="4"/>
      <c r="K9859" s="4"/>
    </row>
    <row r="9860" spans="10:11" x14ac:dyDescent="0.2">
      <c r="J9860" s="4"/>
      <c r="K9860" s="4"/>
    </row>
    <row r="9861" spans="10:11" x14ac:dyDescent="0.2">
      <c r="J9861" s="4"/>
      <c r="K9861" s="4"/>
    </row>
    <row r="9862" spans="10:11" x14ac:dyDescent="0.2">
      <c r="J9862" s="4"/>
      <c r="K9862" s="4"/>
    </row>
    <row r="9863" spans="10:11" x14ac:dyDescent="0.2">
      <c r="J9863" s="4"/>
      <c r="K9863" s="4"/>
    </row>
    <row r="9864" spans="10:11" x14ac:dyDescent="0.2">
      <c r="J9864" s="4"/>
      <c r="K9864" s="4"/>
    </row>
    <row r="9865" spans="10:11" x14ac:dyDescent="0.2">
      <c r="J9865" s="4"/>
      <c r="K9865" s="4"/>
    </row>
    <row r="9866" spans="10:11" x14ac:dyDescent="0.2">
      <c r="J9866" s="4"/>
      <c r="K9866" s="4"/>
    </row>
    <row r="9867" spans="10:11" x14ac:dyDescent="0.2">
      <c r="J9867" s="4"/>
      <c r="K9867" s="4"/>
    </row>
    <row r="9868" spans="10:11" x14ac:dyDescent="0.2">
      <c r="J9868" s="4"/>
      <c r="K9868" s="4"/>
    </row>
    <row r="9869" spans="10:11" x14ac:dyDescent="0.2">
      <c r="J9869" s="4"/>
      <c r="K9869" s="4"/>
    </row>
    <row r="9870" spans="10:11" x14ac:dyDescent="0.2">
      <c r="J9870" s="4"/>
      <c r="K9870" s="4"/>
    </row>
    <row r="9871" spans="10:11" x14ac:dyDescent="0.2">
      <c r="J9871" s="4"/>
      <c r="K9871" s="4"/>
    </row>
    <row r="9872" spans="10:11" x14ac:dyDescent="0.2">
      <c r="J9872" s="4"/>
      <c r="K9872" s="4"/>
    </row>
    <row r="9873" spans="10:11" x14ac:dyDescent="0.2">
      <c r="J9873" s="4"/>
      <c r="K9873" s="4"/>
    </row>
    <row r="9874" spans="10:11" x14ac:dyDescent="0.2">
      <c r="J9874" s="4"/>
      <c r="K9874" s="4"/>
    </row>
    <row r="9875" spans="10:11" x14ac:dyDescent="0.2">
      <c r="J9875" s="4"/>
      <c r="K9875" s="4"/>
    </row>
    <row r="9876" spans="10:11" x14ac:dyDescent="0.2">
      <c r="J9876" s="4"/>
      <c r="K9876" s="4"/>
    </row>
    <row r="9877" spans="10:11" x14ac:dyDescent="0.2">
      <c r="J9877" s="4"/>
      <c r="K9877" s="4"/>
    </row>
    <row r="9878" spans="10:11" x14ac:dyDescent="0.2">
      <c r="J9878" s="4"/>
      <c r="K9878" s="4"/>
    </row>
    <row r="9879" spans="10:11" x14ac:dyDescent="0.2">
      <c r="J9879" s="4"/>
      <c r="K9879" s="4"/>
    </row>
    <row r="9880" spans="10:11" x14ac:dyDescent="0.2">
      <c r="J9880" s="4"/>
      <c r="K9880" s="4"/>
    </row>
    <row r="9881" spans="10:11" x14ac:dyDescent="0.2">
      <c r="J9881" s="4"/>
      <c r="K9881" s="4"/>
    </row>
    <row r="9882" spans="10:11" x14ac:dyDescent="0.2">
      <c r="J9882" s="4"/>
      <c r="K9882" s="4"/>
    </row>
    <row r="9883" spans="10:11" x14ac:dyDescent="0.2">
      <c r="J9883" s="4"/>
      <c r="K9883" s="4"/>
    </row>
    <row r="9884" spans="10:11" x14ac:dyDescent="0.2">
      <c r="J9884" s="4"/>
      <c r="K9884" s="4"/>
    </row>
    <row r="9885" spans="10:11" x14ac:dyDescent="0.2">
      <c r="J9885" s="4"/>
      <c r="K9885" s="4"/>
    </row>
    <row r="9886" spans="10:11" x14ac:dyDescent="0.2">
      <c r="J9886" s="4"/>
      <c r="K9886" s="4"/>
    </row>
    <row r="9887" spans="10:11" x14ac:dyDescent="0.2">
      <c r="J9887" s="4"/>
      <c r="K9887" s="4"/>
    </row>
    <row r="9888" spans="10:11" x14ac:dyDescent="0.2">
      <c r="J9888" s="4"/>
      <c r="K9888" s="4"/>
    </row>
    <row r="9889" spans="10:11" x14ac:dyDescent="0.2">
      <c r="J9889" s="4"/>
      <c r="K9889" s="4"/>
    </row>
    <row r="9890" spans="10:11" x14ac:dyDescent="0.2">
      <c r="J9890" s="4"/>
      <c r="K9890" s="4"/>
    </row>
    <row r="9891" spans="10:11" x14ac:dyDescent="0.2">
      <c r="J9891" s="4"/>
      <c r="K9891" s="4"/>
    </row>
    <row r="9892" spans="10:11" x14ac:dyDescent="0.2">
      <c r="J9892" s="4"/>
      <c r="K9892" s="4"/>
    </row>
    <row r="9893" spans="10:11" x14ac:dyDescent="0.2">
      <c r="J9893" s="4"/>
      <c r="K9893" s="4"/>
    </row>
    <row r="9894" spans="10:11" x14ac:dyDescent="0.2">
      <c r="J9894" s="4"/>
      <c r="K9894" s="4"/>
    </row>
    <row r="9895" spans="10:11" x14ac:dyDescent="0.2">
      <c r="J9895" s="4"/>
      <c r="K9895" s="4"/>
    </row>
    <row r="9896" spans="10:11" x14ac:dyDescent="0.2">
      <c r="J9896" s="4"/>
      <c r="K9896" s="4"/>
    </row>
    <row r="9897" spans="10:11" x14ac:dyDescent="0.2">
      <c r="J9897" s="4"/>
      <c r="K9897" s="4"/>
    </row>
    <row r="9898" spans="10:11" x14ac:dyDescent="0.2">
      <c r="J9898" s="4"/>
      <c r="K9898" s="4"/>
    </row>
    <row r="9899" spans="10:11" x14ac:dyDescent="0.2">
      <c r="J9899" s="4"/>
      <c r="K9899" s="4"/>
    </row>
    <row r="9900" spans="10:11" x14ac:dyDescent="0.2">
      <c r="J9900" s="4"/>
      <c r="K9900" s="4"/>
    </row>
    <row r="9901" spans="10:11" x14ac:dyDescent="0.2">
      <c r="J9901" s="4"/>
      <c r="K9901" s="4"/>
    </row>
    <row r="9902" spans="10:11" x14ac:dyDescent="0.2">
      <c r="J9902" s="4"/>
      <c r="K9902" s="4"/>
    </row>
    <row r="9903" spans="10:11" x14ac:dyDescent="0.2">
      <c r="J9903" s="4"/>
      <c r="K9903" s="4"/>
    </row>
    <row r="9904" spans="10:11" x14ac:dyDescent="0.2">
      <c r="J9904" s="4"/>
      <c r="K9904" s="4"/>
    </row>
    <row r="9905" spans="10:11" x14ac:dyDescent="0.2">
      <c r="J9905" s="4"/>
      <c r="K9905" s="4"/>
    </row>
    <row r="9906" spans="10:11" x14ac:dyDescent="0.2">
      <c r="J9906" s="4"/>
      <c r="K9906" s="4"/>
    </row>
    <row r="9907" spans="10:11" x14ac:dyDescent="0.2">
      <c r="J9907" s="4"/>
      <c r="K9907" s="4"/>
    </row>
    <row r="9908" spans="10:11" x14ac:dyDescent="0.2">
      <c r="J9908" s="4"/>
      <c r="K9908" s="4"/>
    </row>
    <row r="9909" spans="10:11" x14ac:dyDescent="0.2">
      <c r="J9909" s="4"/>
      <c r="K9909" s="4"/>
    </row>
    <row r="9910" spans="10:11" x14ac:dyDescent="0.2">
      <c r="J9910" s="4"/>
      <c r="K9910" s="4"/>
    </row>
    <row r="9911" spans="10:11" x14ac:dyDescent="0.2">
      <c r="J9911" s="4"/>
      <c r="K9911" s="4"/>
    </row>
    <row r="9912" spans="10:11" x14ac:dyDescent="0.2">
      <c r="J9912" s="4"/>
      <c r="K9912" s="4"/>
    </row>
    <row r="9913" spans="10:11" x14ac:dyDescent="0.2">
      <c r="J9913" s="4"/>
      <c r="K9913" s="4"/>
    </row>
    <row r="9914" spans="10:11" x14ac:dyDescent="0.2">
      <c r="J9914" s="4"/>
      <c r="K9914" s="4"/>
    </row>
    <row r="9915" spans="10:11" x14ac:dyDescent="0.2">
      <c r="J9915" s="4"/>
      <c r="K9915" s="4"/>
    </row>
    <row r="9916" spans="10:11" x14ac:dyDescent="0.2">
      <c r="J9916" s="4"/>
      <c r="K9916" s="4"/>
    </row>
    <row r="9917" spans="10:11" x14ac:dyDescent="0.2">
      <c r="J9917" s="4"/>
      <c r="K9917" s="4"/>
    </row>
    <row r="9918" spans="10:11" x14ac:dyDescent="0.2">
      <c r="J9918" s="4"/>
      <c r="K9918" s="4"/>
    </row>
    <row r="9919" spans="10:11" x14ac:dyDescent="0.2">
      <c r="J9919" s="4"/>
      <c r="K9919" s="4"/>
    </row>
    <row r="9920" spans="10:11" x14ac:dyDescent="0.2">
      <c r="J9920" s="4"/>
      <c r="K9920" s="4"/>
    </row>
    <row r="9921" spans="10:11" x14ac:dyDescent="0.2">
      <c r="J9921" s="4"/>
      <c r="K9921" s="4"/>
    </row>
    <row r="9922" spans="10:11" x14ac:dyDescent="0.2">
      <c r="J9922" s="4"/>
      <c r="K9922" s="4"/>
    </row>
    <row r="9923" spans="10:11" x14ac:dyDescent="0.2">
      <c r="J9923" s="4"/>
      <c r="K9923" s="4"/>
    </row>
    <row r="9924" spans="10:11" x14ac:dyDescent="0.2">
      <c r="J9924" s="4"/>
      <c r="K9924" s="4"/>
    </row>
    <row r="9925" spans="10:11" x14ac:dyDescent="0.2">
      <c r="J9925" s="4"/>
      <c r="K9925" s="4"/>
    </row>
    <row r="9926" spans="10:11" x14ac:dyDescent="0.2">
      <c r="J9926" s="4"/>
      <c r="K9926" s="4"/>
    </row>
    <row r="9927" spans="10:11" x14ac:dyDescent="0.2">
      <c r="J9927" s="4"/>
      <c r="K9927" s="4"/>
    </row>
    <row r="9928" spans="10:11" x14ac:dyDescent="0.2">
      <c r="J9928" s="4"/>
      <c r="K9928" s="4"/>
    </row>
    <row r="9929" spans="10:11" x14ac:dyDescent="0.2">
      <c r="J9929" s="4"/>
      <c r="K9929" s="4"/>
    </row>
    <row r="9930" spans="10:11" x14ac:dyDescent="0.2">
      <c r="J9930" s="4"/>
      <c r="K9930" s="4"/>
    </row>
    <row r="9931" spans="10:11" x14ac:dyDescent="0.2">
      <c r="J9931" s="4"/>
      <c r="K9931" s="4"/>
    </row>
    <row r="9932" spans="10:11" x14ac:dyDescent="0.2">
      <c r="J9932" s="4"/>
      <c r="K9932" s="4"/>
    </row>
    <row r="9933" spans="10:11" x14ac:dyDescent="0.2">
      <c r="J9933" s="4"/>
      <c r="K9933" s="4"/>
    </row>
    <row r="9934" spans="10:11" x14ac:dyDescent="0.2">
      <c r="J9934" s="4"/>
      <c r="K9934" s="4"/>
    </row>
    <row r="9935" spans="10:11" x14ac:dyDescent="0.2">
      <c r="J9935" s="4"/>
      <c r="K9935" s="4"/>
    </row>
    <row r="9936" spans="10:11" x14ac:dyDescent="0.2">
      <c r="J9936" s="4"/>
      <c r="K9936" s="4"/>
    </row>
    <row r="9937" spans="10:11" x14ac:dyDescent="0.2">
      <c r="J9937" s="4"/>
      <c r="K9937" s="4"/>
    </row>
    <row r="9938" spans="10:11" x14ac:dyDescent="0.2">
      <c r="J9938" s="4"/>
      <c r="K9938" s="4"/>
    </row>
    <row r="9939" spans="10:11" x14ac:dyDescent="0.2">
      <c r="J9939" s="4"/>
      <c r="K9939" s="4"/>
    </row>
    <row r="9940" spans="10:11" x14ac:dyDescent="0.2">
      <c r="J9940" s="4"/>
      <c r="K9940" s="4"/>
    </row>
    <row r="9941" spans="10:11" x14ac:dyDescent="0.2">
      <c r="J9941" s="4"/>
      <c r="K9941" s="4"/>
    </row>
    <row r="9942" spans="10:11" x14ac:dyDescent="0.2">
      <c r="J9942" s="4"/>
      <c r="K9942" s="4"/>
    </row>
    <row r="9943" spans="10:11" x14ac:dyDescent="0.2">
      <c r="J9943" s="4"/>
      <c r="K9943" s="4"/>
    </row>
    <row r="9944" spans="10:11" x14ac:dyDescent="0.2">
      <c r="J9944" s="4"/>
      <c r="K9944" s="4"/>
    </row>
    <row r="9945" spans="10:11" x14ac:dyDescent="0.2">
      <c r="J9945" s="4"/>
      <c r="K9945" s="4"/>
    </row>
    <row r="9946" spans="10:11" x14ac:dyDescent="0.2">
      <c r="J9946" s="4"/>
      <c r="K9946" s="4"/>
    </row>
    <row r="9947" spans="10:11" x14ac:dyDescent="0.2">
      <c r="J9947" s="4"/>
      <c r="K9947" s="4"/>
    </row>
    <row r="9948" spans="10:11" x14ac:dyDescent="0.2">
      <c r="J9948" s="4"/>
      <c r="K9948" s="4"/>
    </row>
    <row r="9949" spans="10:11" x14ac:dyDescent="0.2">
      <c r="J9949" s="4"/>
      <c r="K9949" s="4"/>
    </row>
    <row r="9950" spans="10:11" x14ac:dyDescent="0.2">
      <c r="J9950" s="4"/>
      <c r="K9950" s="4"/>
    </row>
    <row r="9951" spans="10:11" x14ac:dyDescent="0.2">
      <c r="J9951" s="4"/>
      <c r="K9951" s="4"/>
    </row>
    <row r="9952" spans="10:11" x14ac:dyDescent="0.2">
      <c r="J9952" s="4"/>
      <c r="K9952" s="4"/>
    </row>
    <row r="9953" spans="10:11" x14ac:dyDescent="0.2">
      <c r="J9953" s="4"/>
      <c r="K9953" s="4"/>
    </row>
    <row r="9954" spans="10:11" x14ac:dyDescent="0.2">
      <c r="J9954" s="4"/>
      <c r="K9954" s="4"/>
    </row>
    <row r="9955" spans="10:11" x14ac:dyDescent="0.2">
      <c r="J9955" s="4"/>
      <c r="K9955" s="4"/>
    </row>
    <row r="9956" spans="10:11" x14ac:dyDescent="0.2">
      <c r="J9956" s="4"/>
      <c r="K9956" s="4"/>
    </row>
    <row r="9957" spans="10:11" x14ac:dyDescent="0.2">
      <c r="J9957" s="4"/>
      <c r="K9957" s="4"/>
    </row>
    <row r="9958" spans="10:11" x14ac:dyDescent="0.2">
      <c r="J9958" s="4"/>
      <c r="K9958" s="4"/>
    </row>
    <row r="9959" spans="10:11" x14ac:dyDescent="0.2">
      <c r="J9959" s="4"/>
      <c r="K9959" s="4"/>
    </row>
    <row r="9960" spans="10:11" x14ac:dyDescent="0.2">
      <c r="J9960" s="4"/>
      <c r="K9960" s="4"/>
    </row>
    <row r="9961" spans="10:11" x14ac:dyDescent="0.2">
      <c r="J9961" s="4"/>
      <c r="K9961" s="4"/>
    </row>
    <row r="9962" spans="10:11" x14ac:dyDescent="0.2">
      <c r="J9962" s="4"/>
      <c r="K9962" s="4"/>
    </row>
    <row r="9963" spans="10:11" x14ac:dyDescent="0.2">
      <c r="J9963" s="4"/>
      <c r="K9963" s="4"/>
    </row>
    <row r="9964" spans="10:11" x14ac:dyDescent="0.2">
      <c r="J9964" s="4"/>
      <c r="K9964" s="4"/>
    </row>
    <row r="9965" spans="10:11" x14ac:dyDescent="0.2">
      <c r="J9965" s="4"/>
      <c r="K9965" s="4"/>
    </row>
    <row r="9966" spans="10:11" x14ac:dyDescent="0.2">
      <c r="J9966" s="4"/>
      <c r="K9966" s="4"/>
    </row>
    <row r="9967" spans="10:11" x14ac:dyDescent="0.2">
      <c r="J9967" s="4"/>
      <c r="K9967" s="4"/>
    </row>
    <row r="9968" spans="10:11" x14ac:dyDescent="0.2">
      <c r="J9968" s="4"/>
      <c r="K9968" s="4"/>
    </row>
    <row r="9969" spans="10:11" x14ac:dyDescent="0.2">
      <c r="J9969" s="4"/>
      <c r="K9969" s="4"/>
    </row>
    <row r="9970" spans="10:11" x14ac:dyDescent="0.2">
      <c r="J9970" s="4"/>
      <c r="K9970" s="4"/>
    </row>
    <row r="9971" spans="10:11" x14ac:dyDescent="0.2">
      <c r="J9971" s="4"/>
      <c r="K9971" s="4"/>
    </row>
    <row r="9972" spans="10:11" x14ac:dyDescent="0.2">
      <c r="J9972" s="4"/>
      <c r="K9972" s="4"/>
    </row>
    <row r="9973" spans="10:11" x14ac:dyDescent="0.2">
      <c r="J9973" s="4"/>
      <c r="K9973" s="4"/>
    </row>
    <row r="9974" spans="10:11" x14ac:dyDescent="0.2">
      <c r="J9974" s="4"/>
      <c r="K9974" s="4"/>
    </row>
    <row r="9975" spans="10:11" x14ac:dyDescent="0.2">
      <c r="J9975" s="4"/>
      <c r="K9975" s="4"/>
    </row>
    <row r="9976" spans="10:11" x14ac:dyDescent="0.2">
      <c r="J9976" s="4"/>
      <c r="K9976" s="4"/>
    </row>
    <row r="9977" spans="10:11" x14ac:dyDescent="0.2">
      <c r="J9977" s="4"/>
      <c r="K9977" s="4"/>
    </row>
    <row r="9978" spans="10:11" x14ac:dyDescent="0.2">
      <c r="J9978" s="4"/>
      <c r="K9978" s="4"/>
    </row>
    <row r="9979" spans="10:11" x14ac:dyDescent="0.2">
      <c r="J9979" s="4"/>
      <c r="K9979" s="4"/>
    </row>
    <row r="9980" spans="10:11" x14ac:dyDescent="0.2">
      <c r="J9980" s="4"/>
      <c r="K9980" s="4"/>
    </row>
    <row r="9981" spans="10:11" x14ac:dyDescent="0.2">
      <c r="J9981" s="4"/>
      <c r="K9981" s="4"/>
    </row>
    <row r="9982" spans="10:11" x14ac:dyDescent="0.2">
      <c r="J9982" s="4"/>
      <c r="K9982" s="4"/>
    </row>
    <row r="9983" spans="10:11" x14ac:dyDescent="0.2">
      <c r="J9983" s="4"/>
      <c r="K9983" s="4"/>
    </row>
    <row r="9984" spans="10:11" x14ac:dyDescent="0.2">
      <c r="J9984" s="4"/>
      <c r="K9984" s="4"/>
    </row>
    <row r="9985" spans="10:11" x14ac:dyDescent="0.2">
      <c r="J9985" s="4"/>
      <c r="K9985" s="4"/>
    </row>
    <row r="9986" spans="10:11" x14ac:dyDescent="0.2">
      <c r="J9986" s="4"/>
      <c r="K9986" s="4"/>
    </row>
    <row r="9987" spans="10:11" x14ac:dyDescent="0.2">
      <c r="J9987" s="4"/>
      <c r="K9987" s="4"/>
    </row>
    <row r="9988" spans="10:11" x14ac:dyDescent="0.2">
      <c r="J9988" s="4"/>
      <c r="K9988" s="4"/>
    </row>
    <row r="9989" spans="10:11" x14ac:dyDescent="0.2">
      <c r="J9989" s="4"/>
      <c r="K9989" s="4"/>
    </row>
    <row r="9990" spans="10:11" x14ac:dyDescent="0.2">
      <c r="J9990" s="4"/>
      <c r="K9990" s="4"/>
    </row>
    <row r="9991" spans="10:11" x14ac:dyDescent="0.2">
      <c r="J9991" s="4"/>
      <c r="K9991" s="4"/>
    </row>
    <row r="9992" spans="10:11" x14ac:dyDescent="0.2">
      <c r="J9992" s="4"/>
      <c r="K9992" s="4"/>
    </row>
    <row r="9993" spans="10:11" x14ac:dyDescent="0.2">
      <c r="J9993" s="4"/>
      <c r="K9993" s="4"/>
    </row>
    <row r="9994" spans="10:11" x14ac:dyDescent="0.2">
      <c r="J9994" s="4"/>
      <c r="K9994" s="4"/>
    </row>
    <row r="9995" spans="10:11" x14ac:dyDescent="0.2">
      <c r="J9995" s="4"/>
      <c r="K9995" s="4"/>
    </row>
    <row r="9996" spans="10:11" x14ac:dyDescent="0.2">
      <c r="J9996" s="4"/>
      <c r="K9996" s="4"/>
    </row>
    <row r="9997" spans="10:11" x14ac:dyDescent="0.2">
      <c r="J9997" s="4"/>
      <c r="K9997" s="4"/>
    </row>
    <row r="9998" spans="10:11" x14ac:dyDescent="0.2">
      <c r="J9998" s="4"/>
      <c r="K9998" s="4"/>
    </row>
    <row r="9999" spans="10:11" x14ac:dyDescent="0.2">
      <c r="J9999" s="4"/>
      <c r="K9999" s="4"/>
    </row>
    <row r="10000" spans="10:11" x14ac:dyDescent="0.2">
      <c r="J10000" s="4"/>
      <c r="K10000" s="4"/>
    </row>
    <row r="10001" spans="10:11" x14ac:dyDescent="0.2">
      <c r="J10001" s="4"/>
      <c r="K10001" s="4"/>
    </row>
    <row r="10002" spans="10:11" x14ac:dyDescent="0.2">
      <c r="J10002" s="4"/>
      <c r="K10002" s="4"/>
    </row>
    <row r="10003" spans="10:11" x14ac:dyDescent="0.2">
      <c r="J10003" s="4"/>
      <c r="K10003" s="4"/>
    </row>
    <row r="10004" spans="10:11" x14ac:dyDescent="0.2">
      <c r="J10004" s="4"/>
      <c r="K10004" s="4"/>
    </row>
    <row r="10005" spans="10:11" x14ac:dyDescent="0.2">
      <c r="J10005" s="4"/>
      <c r="K10005" s="4"/>
    </row>
    <row r="10006" spans="10:11" x14ac:dyDescent="0.2">
      <c r="J10006" s="4"/>
      <c r="K10006" s="4"/>
    </row>
    <row r="10007" spans="10:11" x14ac:dyDescent="0.2">
      <c r="J10007" s="4"/>
      <c r="K10007" s="4"/>
    </row>
    <row r="10008" spans="10:11" x14ac:dyDescent="0.2">
      <c r="J10008" s="4"/>
      <c r="K10008" s="4"/>
    </row>
    <row r="10009" spans="10:11" x14ac:dyDescent="0.2">
      <c r="J10009" s="4"/>
      <c r="K10009" s="4"/>
    </row>
    <row r="10010" spans="10:11" x14ac:dyDescent="0.2">
      <c r="J10010" s="4"/>
      <c r="K10010" s="4"/>
    </row>
    <row r="10011" spans="10:11" x14ac:dyDescent="0.2">
      <c r="J10011" s="4"/>
      <c r="K10011" s="4"/>
    </row>
    <row r="10012" spans="10:11" x14ac:dyDescent="0.2">
      <c r="J10012" s="4"/>
      <c r="K10012" s="4"/>
    </row>
    <row r="10013" spans="10:11" x14ac:dyDescent="0.2">
      <c r="J10013" s="4"/>
      <c r="K10013" s="4"/>
    </row>
    <row r="10014" spans="10:11" x14ac:dyDescent="0.2">
      <c r="J10014" s="4"/>
      <c r="K10014" s="4"/>
    </row>
    <row r="10015" spans="10:11" x14ac:dyDescent="0.2">
      <c r="J10015" s="4"/>
      <c r="K10015" s="4"/>
    </row>
    <row r="10016" spans="10:11" x14ac:dyDescent="0.2">
      <c r="J10016" s="4"/>
      <c r="K10016" s="4"/>
    </row>
    <row r="10017" spans="10:11" x14ac:dyDescent="0.2">
      <c r="J10017" s="4"/>
      <c r="K10017" s="4"/>
    </row>
    <row r="10018" spans="10:11" x14ac:dyDescent="0.2">
      <c r="J10018" s="4"/>
      <c r="K10018" s="4"/>
    </row>
    <row r="10019" spans="10:11" x14ac:dyDescent="0.2">
      <c r="J10019" s="4"/>
      <c r="K10019" s="4"/>
    </row>
    <row r="10020" spans="10:11" x14ac:dyDescent="0.2">
      <c r="J10020" s="4"/>
      <c r="K10020" s="4"/>
    </row>
    <row r="10021" spans="10:11" x14ac:dyDescent="0.2">
      <c r="J10021" s="4"/>
      <c r="K10021" s="4"/>
    </row>
    <row r="10022" spans="10:11" x14ac:dyDescent="0.2">
      <c r="J10022" s="4"/>
      <c r="K10022" s="4"/>
    </row>
    <row r="10023" spans="10:11" x14ac:dyDescent="0.2">
      <c r="J10023" s="4"/>
      <c r="K10023" s="4"/>
    </row>
    <row r="10024" spans="10:11" x14ac:dyDescent="0.2">
      <c r="J10024" s="4"/>
      <c r="K10024" s="4"/>
    </row>
    <row r="10025" spans="10:11" x14ac:dyDescent="0.2">
      <c r="J10025" s="4"/>
      <c r="K10025" s="4"/>
    </row>
    <row r="10026" spans="10:11" x14ac:dyDescent="0.2">
      <c r="J10026" s="4"/>
      <c r="K10026" s="4"/>
    </row>
    <row r="10027" spans="10:11" x14ac:dyDescent="0.2">
      <c r="J10027" s="4"/>
      <c r="K10027" s="4"/>
    </row>
    <row r="10028" spans="10:11" x14ac:dyDescent="0.2">
      <c r="J10028" s="4"/>
      <c r="K10028" s="4"/>
    </row>
    <row r="10029" spans="10:11" x14ac:dyDescent="0.2">
      <c r="J10029" s="4"/>
      <c r="K10029" s="4"/>
    </row>
    <row r="10030" spans="10:11" x14ac:dyDescent="0.2">
      <c r="J10030" s="4"/>
      <c r="K10030" s="4"/>
    </row>
    <row r="10031" spans="10:11" x14ac:dyDescent="0.2">
      <c r="J10031" s="4"/>
      <c r="K10031" s="4"/>
    </row>
    <row r="10032" spans="10:11" x14ac:dyDescent="0.2">
      <c r="J10032" s="4"/>
      <c r="K10032" s="4"/>
    </row>
    <row r="10033" spans="10:11" x14ac:dyDescent="0.2">
      <c r="J10033" s="4"/>
      <c r="K10033" s="4"/>
    </row>
    <row r="10034" spans="10:11" x14ac:dyDescent="0.2">
      <c r="J10034" s="4"/>
      <c r="K10034" s="4"/>
    </row>
    <row r="10035" spans="10:11" x14ac:dyDescent="0.2">
      <c r="J10035" s="4"/>
      <c r="K10035" s="4"/>
    </row>
    <row r="10036" spans="10:11" x14ac:dyDescent="0.2">
      <c r="J10036" s="4"/>
      <c r="K10036" s="4"/>
    </row>
    <row r="10037" spans="10:11" x14ac:dyDescent="0.2">
      <c r="J10037" s="4"/>
      <c r="K10037" s="4"/>
    </row>
    <row r="10038" spans="10:11" x14ac:dyDescent="0.2">
      <c r="J10038" s="4"/>
      <c r="K10038" s="4"/>
    </row>
    <row r="10039" spans="10:11" x14ac:dyDescent="0.2">
      <c r="J10039" s="4"/>
      <c r="K10039" s="4"/>
    </row>
    <row r="10040" spans="10:11" x14ac:dyDescent="0.2">
      <c r="J10040" s="4"/>
      <c r="K10040" s="4"/>
    </row>
    <row r="10041" spans="10:11" x14ac:dyDescent="0.2">
      <c r="J10041" s="4"/>
      <c r="K10041" s="4"/>
    </row>
    <row r="10042" spans="10:11" x14ac:dyDescent="0.2">
      <c r="J10042" s="4"/>
      <c r="K10042" s="4"/>
    </row>
    <row r="10043" spans="10:11" x14ac:dyDescent="0.2">
      <c r="J10043" s="4"/>
      <c r="K10043" s="4"/>
    </row>
    <row r="10044" spans="10:11" x14ac:dyDescent="0.2">
      <c r="J10044" s="4"/>
      <c r="K10044" s="4"/>
    </row>
    <row r="10045" spans="10:11" x14ac:dyDescent="0.2">
      <c r="J10045" s="4"/>
      <c r="K10045" s="4"/>
    </row>
    <row r="10046" spans="10:11" x14ac:dyDescent="0.2">
      <c r="J10046" s="4"/>
      <c r="K10046" s="4"/>
    </row>
    <row r="10047" spans="10:11" x14ac:dyDescent="0.2">
      <c r="J10047" s="4"/>
      <c r="K10047" s="4"/>
    </row>
    <row r="10048" spans="10:11" x14ac:dyDescent="0.2">
      <c r="J10048" s="4"/>
      <c r="K10048" s="4"/>
    </row>
    <row r="10049" spans="10:11" x14ac:dyDescent="0.2">
      <c r="J10049" s="4"/>
      <c r="K10049" s="4"/>
    </row>
    <row r="10050" spans="10:11" x14ac:dyDescent="0.2">
      <c r="J10050" s="4"/>
      <c r="K10050" s="4"/>
    </row>
    <row r="10051" spans="10:11" x14ac:dyDescent="0.2">
      <c r="J10051" s="4"/>
      <c r="K10051" s="4"/>
    </row>
    <row r="10052" spans="10:11" x14ac:dyDescent="0.2">
      <c r="J10052" s="4"/>
      <c r="K10052" s="4"/>
    </row>
    <row r="10053" spans="10:11" x14ac:dyDescent="0.2">
      <c r="J10053" s="4"/>
      <c r="K10053" s="4"/>
    </row>
    <row r="10054" spans="10:11" x14ac:dyDescent="0.2">
      <c r="J10054" s="4"/>
      <c r="K10054" s="4"/>
    </row>
    <row r="10055" spans="10:11" x14ac:dyDescent="0.2">
      <c r="J10055" s="4"/>
      <c r="K10055" s="4"/>
    </row>
    <row r="10056" spans="10:11" x14ac:dyDescent="0.2">
      <c r="J10056" s="4"/>
      <c r="K10056" s="4"/>
    </row>
    <row r="10057" spans="10:11" x14ac:dyDescent="0.2">
      <c r="J10057" s="4"/>
      <c r="K10057" s="4"/>
    </row>
    <row r="10058" spans="10:11" x14ac:dyDescent="0.2">
      <c r="J10058" s="4"/>
      <c r="K10058" s="4"/>
    </row>
    <row r="10059" spans="10:11" x14ac:dyDescent="0.2">
      <c r="J10059" s="4"/>
      <c r="K10059" s="4"/>
    </row>
    <row r="10060" spans="10:11" x14ac:dyDescent="0.2">
      <c r="J10060" s="4"/>
      <c r="K10060" s="4"/>
    </row>
    <row r="10061" spans="10:11" x14ac:dyDescent="0.2">
      <c r="J10061" s="4"/>
      <c r="K10061" s="4"/>
    </row>
    <row r="10062" spans="10:11" x14ac:dyDescent="0.2">
      <c r="J10062" s="4"/>
      <c r="K10062" s="4"/>
    </row>
    <row r="10063" spans="10:11" x14ac:dyDescent="0.2">
      <c r="J10063" s="4"/>
      <c r="K10063" s="4"/>
    </row>
    <row r="10064" spans="10:11" x14ac:dyDescent="0.2">
      <c r="J10064" s="4"/>
      <c r="K10064" s="4"/>
    </row>
    <row r="10065" spans="10:11" x14ac:dyDescent="0.2">
      <c r="J10065" s="4"/>
      <c r="K10065" s="4"/>
    </row>
    <row r="10066" spans="10:11" x14ac:dyDescent="0.2">
      <c r="J10066" s="4"/>
      <c r="K10066" s="4"/>
    </row>
    <row r="10067" spans="10:11" x14ac:dyDescent="0.2">
      <c r="J10067" s="4"/>
      <c r="K10067" s="4"/>
    </row>
    <row r="10068" spans="10:11" x14ac:dyDescent="0.2">
      <c r="J10068" s="4"/>
      <c r="K10068" s="4"/>
    </row>
    <row r="10069" spans="10:11" x14ac:dyDescent="0.2">
      <c r="J10069" s="4"/>
      <c r="K10069" s="4"/>
    </row>
    <row r="10070" spans="10:11" x14ac:dyDescent="0.2">
      <c r="J10070" s="4"/>
      <c r="K10070" s="4"/>
    </row>
    <row r="10071" spans="10:11" x14ac:dyDescent="0.2">
      <c r="J10071" s="4"/>
      <c r="K10071" s="4"/>
    </row>
    <row r="10072" spans="10:11" x14ac:dyDescent="0.2">
      <c r="J10072" s="4"/>
      <c r="K10072" s="4"/>
    </row>
    <row r="10073" spans="10:11" x14ac:dyDescent="0.2">
      <c r="J10073" s="4"/>
      <c r="K10073" s="4"/>
    </row>
    <row r="10074" spans="10:11" x14ac:dyDescent="0.2">
      <c r="J10074" s="4"/>
      <c r="K10074" s="4"/>
    </row>
    <row r="10075" spans="10:11" x14ac:dyDescent="0.2">
      <c r="J10075" s="4"/>
      <c r="K10075" s="4"/>
    </row>
    <row r="10076" spans="10:11" x14ac:dyDescent="0.2">
      <c r="J10076" s="4"/>
      <c r="K10076" s="4"/>
    </row>
    <row r="10077" spans="10:11" x14ac:dyDescent="0.2">
      <c r="J10077" s="4"/>
      <c r="K10077" s="4"/>
    </row>
    <row r="10078" spans="10:11" x14ac:dyDescent="0.2">
      <c r="J10078" s="4"/>
      <c r="K10078" s="4"/>
    </row>
    <row r="10079" spans="10:11" x14ac:dyDescent="0.2">
      <c r="J10079" s="4"/>
      <c r="K10079" s="4"/>
    </row>
    <row r="10080" spans="10:11" x14ac:dyDescent="0.2">
      <c r="J10080" s="4"/>
      <c r="K10080" s="4"/>
    </row>
    <row r="10081" spans="10:11" x14ac:dyDescent="0.2">
      <c r="J10081" s="4"/>
      <c r="K10081" s="4"/>
    </row>
    <row r="10082" spans="10:11" x14ac:dyDescent="0.2">
      <c r="J10082" s="4"/>
      <c r="K10082" s="4"/>
    </row>
    <row r="10083" spans="10:11" x14ac:dyDescent="0.2">
      <c r="J10083" s="4"/>
      <c r="K10083" s="4"/>
    </row>
    <row r="10084" spans="10:11" x14ac:dyDescent="0.2">
      <c r="J10084" s="4"/>
      <c r="K10084" s="4"/>
    </row>
    <row r="10085" spans="10:11" x14ac:dyDescent="0.2">
      <c r="J10085" s="4"/>
      <c r="K10085" s="4"/>
    </row>
    <row r="10086" spans="10:11" x14ac:dyDescent="0.2">
      <c r="J10086" s="4"/>
      <c r="K10086" s="4"/>
    </row>
    <row r="10087" spans="10:11" x14ac:dyDescent="0.2">
      <c r="J10087" s="4"/>
      <c r="K10087" s="4"/>
    </row>
    <row r="10088" spans="10:11" x14ac:dyDescent="0.2">
      <c r="J10088" s="4"/>
      <c r="K10088" s="4"/>
    </row>
    <row r="10089" spans="10:11" x14ac:dyDescent="0.2">
      <c r="J10089" s="4"/>
      <c r="K10089" s="4"/>
    </row>
    <row r="10090" spans="10:11" x14ac:dyDescent="0.2">
      <c r="J10090" s="4"/>
      <c r="K10090" s="4"/>
    </row>
    <row r="10091" spans="10:11" x14ac:dyDescent="0.2">
      <c r="J10091" s="4"/>
      <c r="K10091" s="4"/>
    </row>
    <row r="10092" spans="10:11" x14ac:dyDescent="0.2">
      <c r="J10092" s="4"/>
      <c r="K10092" s="4"/>
    </row>
    <row r="10093" spans="10:11" x14ac:dyDescent="0.2">
      <c r="J10093" s="4"/>
      <c r="K10093" s="4"/>
    </row>
    <row r="10094" spans="10:11" x14ac:dyDescent="0.2">
      <c r="J10094" s="4"/>
      <c r="K10094" s="4"/>
    </row>
    <row r="10095" spans="10:11" x14ac:dyDescent="0.2">
      <c r="J10095" s="4"/>
      <c r="K10095" s="4"/>
    </row>
    <row r="10096" spans="10:11" x14ac:dyDescent="0.2">
      <c r="J10096" s="4"/>
      <c r="K10096" s="4"/>
    </row>
    <row r="10097" spans="10:11" x14ac:dyDescent="0.2">
      <c r="J10097" s="4"/>
      <c r="K10097" s="4"/>
    </row>
    <row r="10098" spans="10:11" x14ac:dyDescent="0.2">
      <c r="J10098" s="4"/>
      <c r="K10098" s="4"/>
    </row>
    <row r="10099" spans="10:11" x14ac:dyDescent="0.2">
      <c r="J10099" s="4"/>
      <c r="K10099" s="4"/>
    </row>
    <row r="10100" spans="10:11" x14ac:dyDescent="0.2">
      <c r="J10100" s="4"/>
      <c r="K10100" s="4"/>
    </row>
    <row r="10101" spans="10:11" x14ac:dyDescent="0.2">
      <c r="J10101" s="4"/>
      <c r="K10101" s="4"/>
    </row>
    <row r="10102" spans="10:11" x14ac:dyDescent="0.2">
      <c r="J10102" s="4"/>
      <c r="K10102" s="4"/>
    </row>
    <row r="10103" spans="10:11" x14ac:dyDescent="0.2">
      <c r="J10103" s="4"/>
      <c r="K10103" s="4"/>
    </row>
    <row r="10104" spans="10:11" x14ac:dyDescent="0.2">
      <c r="J10104" s="4"/>
      <c r="K10104" s="4"/>
    </row>
    <row r="10105" spans="10:11" x14ac:dyDescent="0.2">
      <c r="J10105" s="4"/>
      <c r="K10105" s="4"/>
    </row>
    <row r="10106" spans="10:11" x14ac:dyDescent="0.2">
      <c r="J10106" s="4"/>
      <c r="K10106" s="4"/>
    </row>
    <row r="10107" spans="10:11" x14ac:dyDescent="0.2">
      <c r="J10107" s="4"/>
      <c r="K10107" s="4"/>
    </row>
    <row r="10108" spans="10:11" x14ac:dyDescent="0.2">
      <c r="J10108" s="4"/>
      <c r="K10108" s="4"/>
    </row>
    <row r="10109" spans="10:11" x14ac:dyDescent="0.2">
      <c r="J10109" s="4"/>
      <c r="K10109" s="4"/>
    </row>
    <row r="10110" spans="10:11" x14ac:dyDescent="0.2">
      <c r="J10110" s="4"/>
      <c r="K10110" s="4"/>
    </row>
    <row r="10111" spans="10:11" x14ac:dyDescent="0.2">
      <c r="J10111" s="4"/>
      <c r="K10111" s="4"/>
    </row>
    <row r="10112" spans="10:11" x14ac:dyDescent="0.2">
      <c r="J10112" s="4"/>
      <c r="K10112" s="4"/>
    </row>
    <row r="10113" spans="10:11" x14ac:dyDescent="0.2">
      <c r="J10113" s="4"/>
      <c r="K10113" s="4"/>
    </row>
    <row r="10114" spans="10:11" x14ac:dyDescent="0.2">
      <c r="J10114" s="4"/>
      <c r="K10114" s="4"/>
    </row>
    <row r="10115" spans="10:11" x14ac:dyDescent="0.2">
      <c r="J10115" s="4"/>
      <c r="K10115" s="4"/>
    </row>
    <row r="10116" spans="10:11" x14ac:dyDescent="0.2">
      <c r="J10116" s="4"/>
      <c r="K10116" s="4"/>
    </row>
    <row r="10117" spans="10:11" x14ac:dyDescent="0.2">
      <c r="J10117" s="4"/>
      <c r="K10117" s="4"/>
    </row>
    <row r="10118" spans="10:11" x14ac:dyDescent="0.2">
      <c r="J10118" s="4"/>
      <c r="K10118" s="4"/>
    </row>
    <row r="10119" spans="10:11" x14ac:dyDescent="0.2">
      <c r="J10119" s="4"/>
      <c r="K10119" s="4"/>
    </row>
    <row r="10120" spans="10:11" x14ac:dyDescent="0.2">
      <c r="J10120" s="4"/>
      <c r="K10120" s="4"/>
    </row>
    <row r="10121" spans="10:11" x14ac:dyDescent="0.2">
      <c r="J10121" s="4"/>
      <c r="K10121" s="4"/>
    </row>
    <row r="10122" spans="10:11" x14ac:dyDescent="0.2">
      <c r="J10122" s="4"/>
      <c r="K10122" s="4"/>
    </row>
    <row r="10123" spans="10:11" x14ac:dyDescent="0.2">
      <c r="J10123" s="4"/>
      <c r="K10123" s="4"/>
    </row>
    <row r="10124" spans="10:11" x14ac:dyDescent="0.2">
      <c r="J10124" s="4"/>
      <c r="K10124" s="4"/>
    </row>
    <row r="10125" spans="10:11" x14ac:dyDescent="0.2">
      <c r="J10125" s="4"/>
      <c r="K10125" s="4"/>
    </row>
    <row r="10126" spans="10:11" x14ac:dyDescent="0.2">
      <c r="J10126" s="4"/>
      <c r="K10126" s="4"/>
    </row>
    <row r="10127" spans="10:11" x14ac:dyDescent="0.2">
      <c r="J10127" s="4"/>
      <c r="K10127" s="4"/>
    </row>
    <row r="10128" spans="10:11" x14ac:dyDescent="0.2">
      <c r="J10128" s="4"/>
      <c r="K10128" s="4"/>
    </row>
    <row r="10129" spans="10:11" x14ac:dyDescent="0.2">
      <c r="J10129" s="4"/>
      <c r="K10129" s="4"/>
    </row>
    <row r="10130" spans="10:11" x14ac:dyDescent="0.2">
      <c r="J10130" s="4"/>
      <c r="K10130" s="4"/>
    </row>
    <row r="10131" spans="10:11" x14ac:dyDescent="0.2">
      <c r="J10131" s="4"/>
      <c r="K10131" s="4"/>
    </row>
    <row r="10132" spans="10:11" x14ac:dyDescent="0.2">
      <c r="J10132" s="4"/>
      <c r="K10132" s="4"/>
    </row>
    <row r="10133" spans="10:11" x14ac:dyDescent="0.2">
      <c r="J10133" s="4"/>
      <c r="K10133" s="4"/>
    </row>
    <row r="10134" spans="10:11" x14ac:dyDescent="0.2">
      <c r="J10134" s="4"/>
      <c r="K10134" s="4"/>
    </row>
    <row r="10135" spans="10:11" x14ac:dyDescent="0.2">
      <c r="J10135" s="4"/>
      <c r="K10135" s="4"/>
    </row>
    <row r="10136" spans="10:11" x14ac:dyDescent="0.2">
      <c r="J10136" s="4"/>
      <c r="K10136" s="4"/>
    </row>
    <row r="10137" spans="10:11" x14ac:dyDescent="0.2">
      <c r="J10137" s="4"/>
      <c r="K10137" s="4"/>
    </row>
    <row r="10138" spans="10:11" x14ac:dyDescent="0.2">
      <c r="J10138" s="4"/>
      <c r="K10138" s="4"/>
    </row>
    <row r="10139" spans="10:11" x14ac:dyDescent="0.2">
      <c r="J10139" s="4"/>
      <c r="K10139" s="4"/>
    </row>
    <row r="10140" spans="10:11" x14ac:dyDescent="0.2">
      <c r="J10140" s="4"/>
      <c r="K10140" s="4"/>
    </row>
    <row r="10141" spans="10:11" x14ac:dyDescent="0.2">
      <c r="J10141" s="4"/>
      <c r="K10141" s="4"/>
    </row>
    <row r="10142" spans="10:11" x14ac:dyDescent="0.2">
      <c r="J10142" s="4"/>
      <c r="K10142" s="4"/>
    </row>
    <row r="10143" spans="10:11" x14ac:dyDescent="0.2">
      <c r="J10143" s="4"/>
      <c r="K10143" s="4"/>
    </row>
    <row r="10144" spans="10:11" x14ac:dyDescent="0.2">
      <c r="J10144" s="4"/>
      <c r="K10144" s="4"/>
    </row>
    <row r="10145" spans="10:11" x14ac:dyDescent="0.2">
      <c r="J10145" s="4"/>
      <c r="K10145" s="4"/>
    </row>
    <row r="10146" spans="10:11" x14ac:dyDescent="0.2">
      <c r="J10146" s="4"/>
      <c r="K10146" s="4"/>
    </row>
    <row r="10147" spans="10:11" x14ac:dyDescent="0.2">
      <c r="J10147" s="4"/>
      <c r="K10147" s="4"/>
    </row>
    <row r="10148" spans="10:11" x14ac:dyDescent="0.2">
      <c r="J10148" s="4"/>
      <c r="K10148" s="4"/>
    </row>
    <row r="10149" spans="10:11" x14ac:dyDescent="0.2">
      <c r="J10149" s="4"/>
      <c r="K10149" s="4"/>
    </row>
    <row r="10150" spans="10:11" x14ac:dyDescent="0.2">
      <c r="J10150" s="4"/>
      <c r="K10150" s="4"/>
    </row>
    <row r="10151" spans="10:11" x14ac:dyDescent="0.2">
      <c r="J10151" s="4"/>
      <c r="K10151" s="4"/>
    </row>
    <row r="10152" spans="10:11" x14ac:dyDescent="0.2">
      <c r="J10152" s="4"/>
      <c r="K10152" s="4"/>
    </row>
    <row r="10153" spans="10:11" x14ac:dyDescent="0.2">
      <c r="J10153" s="4"/>
      <c r="K10153" s="4"/>
    </row>
    <row r="10154" spans="10:11" x14ac:dyDescent="0.2">
      <c r="J10154" s="4"/>
      <c r="K10154" s="4"/>
    </row>
    <row r="10155" spans="10:11" x14ac:dyDescent="0.2">
      <c r="J10155" s="4"/>
      <c r="K10155" s="4"/>
    </row>
    <row r="10156" spans="10:11" x14ac:dyDescent="0.2">
      <c r="J10156" s="4"/>
      <c r="K10156" s="4"/>
    </row>
    <row r="10157" spans="10:11" x14ac:dyDescent="0.2">
      <c r="J10157" s="4"/>
      <c r="K10157" s="4"/>
    </row>
    <row r="10158" spans="10:11" x14ac:dyDescent="0.2">
      <c r="J10158" s="4"/>
      <c r="K10158" s="4"/>
    </row>
    <row r="10159" spans="10:11" x14ac:dyDescent="0.2">
      <c r="J10159" s="4"/>
      <c r="K10159" s="4"/>
    </row>
    <row r="10160" spans="10:11" x14ac:dyDescent="0.2">
      <c r="J10160" s="4"/>
      <c r="K10160" s="4"/>
    </row>
    <row r="10161" spans="10:11" x14ac:dyDescent="0.2">
      <c r="J10161" s="4"/>
      <c r="K10161" s="4"/>
    </row>
    <row r="10162" spans="10:11" x14ac:dyDescent="0.2">
      <c r="J10162" s="4"/>
      <c r="K10162" s="4"/>
    </row>
    <row r="10163" spans="10:11" x14ac:dyDescent="0.2">
      <c r="J10163" s="4"/>
      <c r="K10163" s="4"/>
    </row>
    <row r="10164" spans="10:11" x14ac:dyDescent="0.2">
      <c r="J10164" s="4"/>
      <c r="K10164" s="4"/>
    </row>
    <row r="10165" spans="10:11" x14ac:dyDescent="0.2">
      <c r="J10165" s="4"/>
      <c r="K10165" s="4"/>
    </row>
    <row r="10166" spans="10:11" x14ac:dyDescent="0.2">
      <c r="J10166" s="4"/>
      <c r="K10166" s="4"/>
    </row>
    <row r="10167" spans="10:11" x14ac:dyDescent="0.2">
      <c r="J10167" s="4"/>
      <c r="K10167" s="4"/>
    </row>
    <row r="10168" spans="10:11" x14ac:dyDescent="0.2">
      <c r="J10168" s="4"/>
      <c r="K10168" s="4"/>
    </row>
    <row r="10169" spans="10:11" x14ac:dyDescent="0.2">
      <c r="J10169" s="4"/>
      <c r="K10169" s="4"/>
    </row>
    <row r="10170" spans="10:11" x14ac:dyDescent="0.2">
      <c r="J10170" s="4"/>
      <c r="K10170" s="4"/>
    </row>
    <row r="10171" spans="10:11" x14ac:dyDescent="0.2">
      <c r="J10171" s="4"/>
      <c r="K10171" s="4"/>
    </row>
    <row r="10172" spans="10:11" x14ac:dyDescent="0.2">
      <c r="J10172" s="4"/>
      <c r="K10172" s="4"/>
    </row>
    <row r="10173" spans="10:11" x14ac:dyDescent="0.2">
      <c r="J10173" s="4"/>
      <c r="K10173" s="4"/>
    </row>
    <row r="10174" spans="10:11" x14ac:dyDescent="0.2">
      <c r="J10174" s="4"/>
      <c r="K10174" s="4"/>
    </row>
    <row r="10175" spans="10:11" x14ac:dyDescent="0.2">
      <c r="J10175" s="4"/>
      <c r="K10175" s="4"/>
    </row>
    <row r="10176" spans="10:11" x14ac:dyDescent="0.2">
      <c r="J10176" s="4"/>
      <c r="K10176" s="4"/>
    </row>
    <row r="10177" spans="10:11" x14ac:dyDescent="0.2">
      <c r="J10177" s="4"/>
      <c r="K10177" s="4"/>
    </row>
    <row r="10178" spans="10:11" x14ac:dyDescent="0.2">
      <c r="J10178" s="4"/>
      <c r="K10178" s="4"/>
    </row>
    <row r="10179" spans="10:11" x14ac:dyDescent="0.2">
      <c r="J10179" s="4"/>
      <c r="K10179" s="4"/>
    </row>
    <row r="10180" spans="10:11" x14ac:dyDescent="0.2">
      <c r="J10180" s="4"/>
      <c r="K10180" s="4"/>
    </row>
    <row r="10181" spans="10:11" x14ac:dyDescent="0.2">
      <c r="J10181" s="4"/>
      <c r="K10181" s="4"/>
    </row>
    <row r="10182" spans="10:11" x14ac:dyDescent="0.2">
      <c r="J10182" s="4"/>
      <c r="K10182" s="4"/>
    </row>
    <row r="10183" spans="10:11" x14ac:dyDescent="0.2">
      <c r="J10183" s="4"/>
      <c r="K10183" s="4"/>
    </row>
    <row r="10184" spans="10:11" x14ac:dyDescent="0.2">
      <c r="J10184" s="4"/>
      <c r="K10184" s="4"/>
    </row>
    <row r="10185" spans="10:11" x14ac:dyDescent="0.2">
      <c r="J10185" s="4"/>
      <c r="K10185" s="4"/>
    </row>
    <row r="10186" spans="10:11" x14ac:dyDescent="0.2">
      <c r="J10186" s="4"/>
      <c r="K10186" s="4"/>
    </row>
    <row r="10187" spans="10:11" x14ac:dyDescent="0.2">
      <c r="J10187" s="4"/>
      <c r="K10187" s="4"/>
    </row>
    <row r="10188" spans="10:11" x14ac:dyDescent="0.2">
      <c r="J10188" s="4"/>
      <c r="K10188" s="4"/>
    </row>
    <row r="10189" spans="10:11" x14ac:dyDescent="0.2">
      <c r="J10189" s="4"/>
      <c r="K10189" s="4"/>
    </row>
    <row r="10190" spans="10:11" x14ac:dyDescent="0.2">
      <c r="J10190" s="4"/>
      <c r="K10190" s="4"/>
    </row>
    <row r="10191" spans="10:11" x14ac:dyDescent="0.2">
      <c r="J10191" s="4"/>
      <c r="K10191" s="4"/>
    </row>
    <row r="10192" spans="10:11" x14ac:dyDescent="0.2">
      <c r="J10192" s="4"/>
      <c r="K10192" s="4"/>
    </row>
    <row r="10193" spans="10:11" x14ac:dyDescent="0.2">
      <c r="J10193" s="4"/>
      <c r="K10193" s="4"/>
    </row>
    <row r="10194" spans="10:11" x14ac:dyDescent="0.2">
      <c r="J10194" s="4"/>
      <c r="K10194" s="4"/>
    </row>
    <row r="10195" spans="10:11" x14ac:dyDescent="0.2">
      <c r="J10195" s="4"/>
      <c r="K10195" s="4"/>
    </row>
    <row r="10196" spans="10:11" x14ac:dyDescent="0.2">
      <c r="J10196" s="4"/>
      <c r="K10196" s="4"/>
    </row>
    <row r="10197" spans="10:11" x14ac:dyDescent="0.2">
      <c r="J10197" s="4"/>
      <c r="K10197" s="4"/>
    </row>
    <row r="10198" spans="10:11" x14ac:dyDescent="0.2">
      <c r="J10198" s="4"/>
      <c r="K10198" s="4"/>
    </row>
    <row r="10199" spans="10:11" x14ac:dyDescent="0.2">
      <c r="J10199" s="4"/>
      <c r="K10199" s="4"/>
    </row>
    <row r="10200" spans="10:11" x14ac:dyDescent="0.2">
      <c r="J10200" s="4"/>
      <c r="K10200" s="4"/>
    </row>
    <row r="10201" spans="10:11" x14ac:dyDescent="0.2">
      <c r="J10201" s="4"/>
      <c r="K10201" s="4"/>
    </row>
    <row r="10202" spans="10:11" x14ac:dyDescent="0.2">
      <c r="J10202" s="4"/>
      <c r="K10202" s="4"/>
    </row>
    <row r="10203" spans="10:11" x14ac:dyDescent="0.2">
      <c r="J10203" s="4"/>
      <c r="K10203" s="4"/>
    </row>
    <row r="10204" spans="10:11" x14ac:dyDescent="0.2">
      <c r="J10204" s="4"/>
      <c r="K10204" s="4"/>
    </row>
    <row r="10205" spans="10:11" x14ac:dyDescent="0.2">
      <c r="J10205" s="4"/>
      <c r="K10205" s="4"/>
    </row>
    <row r="10206" spans="10:11" x14ac:dyDescent="0.2">
      <c r="J10206" s="4"/>
      <c r="K10206" s="4"/>
    </row>
    <row r="10207" spans="10:11" x14ac:dyDescent="0.2">
      <c r="J10207" s="4"/>
      <c r="K10207" s="4"/>
    </row>
    <row r="10208" spans="10:11" x14ac:dyDescent="0.2">
      <c r="J10208" s="4"/>
      <c r="K10208" s="4"/>
    </row>
    <row r="10209" spans="10:11" x14ac:dyDescent="0.2">
      <c r="J10209" s="4"/>
      <c r="K10209" s="4"/>
    </row>
    <row r="10210" spans="10:11" x14ac:dyDescent="0.2">
      <c r="J10210" s="4"/>
      <c r="K10210" s="4"/>
    </row>
    <row r="10211" spans="10:11" x14ac:dyDescent="0.2">
      <c r="J10211" s="4"/>
      <c r="K10211" s="4"/>
    </row>
    <row r="10212" spans="10:11" x14ac:dyDescent="0.2">
      <c r="J10212" s="4"/>
      <c r="K10212" s="4"/>
    </row>
    <row r="10213" spans="10:11" x14ac:dyDescent="0.2">
      <c r="J10213" s="4"/>
      <c r="K10213" s="4"/>
    </row>
    <row r="10214" spans="10:11" x14ac:dyDescent="0.2">
      <c r="J10214" s="4"/>
      <c r="K10214" s="4"/>
    </row>
    <row r="10215" spans="10:11" x14ac:dyDescent="0.2">
      <c r="J10215" s="4"/>
      <c r="K10215" s="4"/>
    </row>
    <row r="10216" spans="10:11" x14ac:dyDescent="0.2">
      <c r="J10216" s="4"/>
      <c r="K10216" s="4"/>
    </row>
    <row r="10217" spans="10:11" x14ac:dyDescent="0.2">
      <c r="J10217" s="4"/>
      <c r="K10217" s="4"/>
    </row>
    <row r="10218" spans="10:11" x14ac:dyDescent="0.2">
      <c r="J10218" s="4"/>
      <c r="K10218" s="4"/>
    </row>
    <row r="10219" spans="10:11" x14ac:dyDescent="0.2">
      <c r="J10219" s="4"/>
      <c r="K10219" s="4"/>
    </row>
    <row r="10220" spans="10:11" x14ac:dyDescent="0.2">
      <c r="J10220" s="4"/>
      <c r="K10220" s="4"/>
    </row>
    <row r="10221" spans="10:11" x14ac:dyDescent="0.2">
      <c r="J10221" s="4"/>
      <c r="K10221" s="4"/>
    </row>
    <row r="10222" spans="10:11" x14ac:dyDescent="0.2">
      <c r="J10222" s="4"/>
      <c r="K10222" s="4"/>
    </row>
    <row r="10223" spans="10:11" x14ac:dyDescent="0.2">
      <c r="J10223" s="4"/>
      <c r="K10223" s="4"/>
    </row>
    <row r="10224" spans="10:11" x14ac:dyDescent="0.2">
      <c r="J10224" s="4"/>
      <c r="K10224" s="4"/>
    </row>
    <row r="10225" spans="10:11" x14ac:dyDescent="0.2">
      <c r="J10225" s="4"/>
      <c r="K10225" s="4"/>
    </row>
    <row r="10226" spans="10:11" x14ac:dyDescent="0.2">
      <c r="J10226" s="4"/>
      <c r="K10226" s="4"/>
    </row>
    <row r="10227" spans="10:11" x14ac:dyDescent="0.2">
      <c r="J10227" s="4"/>
      <c r="K10227" s="4"/>
    </row>
    <row r="10228" spans="10:11" x14ac:dyDescent="0.2">
      <c r="J10228" s="4"/>
      <c r="K10228" s="4"/>
    </row>
    <row r="10229" spans="10:11" x14ac:dyDescent="0.2">
      <c r="J10229" s="4"/>
      <c r="K10229" s="4"/>
    </row>
    <row r="10230" spans="10:11" x14ac:dyDescent="0.2">
      <c r="J10230" s="4"/>
      <c r="K10230" s="4"/>
    </row>
    <row r="10231" spans="10:11" x14ac:dyDescent="0.2">
      <c r="J10231" s="4"/>
      <c r="K10231" s="4"/>
    </row>
    <row r="10232" spans="10:11" x14ac:dyDescent="0.2">
      <c r="J10232" s="4"/>
      <c r="K10232" s="4"/>
    </row>
    <row r="10233" spans="10:11" x14ac:dyDescent="0.2">
      <c r="J10233" s="4"/>
      <c r="K10233" s="4"/>
    </row>
    <row r="10234" spans="10:11" x14ac:dyDescent="0.2">
      <c r="J10234" s="4"/>
      <c r="K10234" s="4"/>
    </row>
    <row r="10235" spans="10:11" x14ac:dyDescent="0.2">
      <c r="J10235" s="4"/>
      <c r="K10235" s="4"/>
    </row>
    <row r="10236" spans="10:11" x14ac:dyDescent="0.2">
      <c r="J10236" s="4"/>
      <c r="K10236" s="4"/>
    </row>
    <row r="10237" spans="10:11" x14ac:dyDescent="0.2">
      <c r="J10237" s="4"/>
      <c r="K10237" s="4"/>
    </row>
    <row r="10238" spans="10:11" x14ac:dyDescent="0.2">
      <c r="J10238" s="4"/>
      <c r="K10238" s="4"/>
    </row>
    <row r="10239" spans="10:11" x14ac:dyDescent="0.2">
      <c r="J10239" s="4"/>
      <c r="K10239" s="4"/>
    </row>
    <row r="10240" spans="10:11" x14ac:dyDescent="0.2">
      <c r="J10240" s="4"/>
      <c r="K10240" s="4"/>
    </row>
    <row r="10241" spans="10:11" x14ac:dyDescent="0.2">
      <c r="J10241" s="4"/>
      <c r="K10241" s="4"/>
    </row>
    <row r="10242" spans="10:11" x14ac:dyDescent="0.2">
      <c r="J10242" s="4"/>
      <c r="K10242" s="4"/>
    </row>
    <row r="10243" spans="10:11" x14ac:dyDescent="0.2">
      <c r="J10243" s="4"/>
      <c r="K10243" s="4"/>
    </row>
    <row r="10244" spans="10:11" x14ac:dyDescent="0.2">
      <c r="J10244" s="4"/>
      <c r="K10244" s="4"/>
    </row>
    <row r="10245" spans="10:11" x14ac:dyDescent="0.2">
      <c r="J10245" s="4"/>
      <c r="K10245" s="4"/>
    </row>
    <row r="10246" spans="10:11" x14ac:dyDescent="0.2">
      <c r="J10246" s="4"/>
      <c r="K10246" s="4"/>
    </row>
    <row r="10247" spans="10:11" x14ac:dyDescent="0.2">
      <c r="J10247" s="4"/>
      <c r="K10247" s="4"/>
    </row>
    <row r="10248" spans="10:11" x14ac:dyDescent="0.2">
      <c r="J10248" s="4"/>
      <c r="K10248" s="4"/>
    </row>
    <row r="10249" spans="10:11" x14ac:dyDescent="0.2">
      <c r="J10249" s="4"/>
      <c r="K10249" s="4"/>
    </row>
    <row r="10250" spans="10:11" x14ac:dyDescent="0.2">
      <c r="J10250" s="4"/>
      <c r="K10250" s="4"/>
    </row>
    <row r="10251" spans="10:11" x14ac:dyDescent="0.2">
      <c r="J10251" s="4"/>
      <c r="K10251" s="4"/>
    </row>
    <row r="10252" spans="10:11" x14ac:dyDescent="0.2">
      <c r="J10252" s="4"/>
      <c r="K10252" s="4"/>
    </row>
    <row r="10253" spans="10:11" x14ac:dyDescent="0.2">
      <c r="J10253" s="4"/>
      <c r="K10253" s="4"/>
    </row>
    <row r="10254" spans="10:11" x14ac:dyDescent="0.2">
      <c r="J10254" s="4"/>
      <c r="K10254" s="4"/>
    </row>
    <row r="10255" spans="10:11" x14ac:dyDescent="0.2">
      <c r="J10255" s="4"/>
      <c r="K10255" s="4"/>
    </row>
    <row r="10256" spans="10:11" x14ac:dyDescent="0.2">
      <c r="J10256" s="4"/>
      <c r="K10256" s="4"/>
    </row>
    <row r="10257" spans="10:11" x14ac:dyDescent="0.2">
      <c r="J10257" s="4"/>
      <c r="K10257" s="4"/>
    </row>
    <row r="10258" spans="10:11" x14ac:dyDescent="0.2">
      <c r="J10258" s="4"/>
      <c r="K10258" s="4"/>
    </row>
    <row r="10259" spans="10:11" x14ac:dyDescent="0.2">
      <c r="J10259" s="4"/>
      <c r="K10259" s="4"/>
    </row>
    <row r="10260" spans="10:11" x14ac:dyDescent="0.2">
      <c r="J10260" s="4"/>
      <c r="K10260" s="4"/>
    </row>
    <row r="10261" spans="10:11" x14ac:dyDescent="0.2">
      <c r="J10261" s="4"/>
      <c r="K10261" s="4"/>
    </row>
    <row r="10262" spans="10:11" x14ac:dyDescent="0.2">
      <c r="J10262" s="4"/>
      <c r="K10262" s="4"/>
    </row>
    <row r="10263" spans="10:11" x14ac:dyDescent="0.2">
      <c r="J10263" s="4"/>
      <c r="K10263" s="4"/>
    </row>
    <row r="10264" spans="10:11" x14ac:dyDescent="0.2">
      <c r="J10264" s="4"/>
      <c r="K10264" s="4"/>
    </row>
    <row r="10265" spans="10:11" x14ac:dyDescent="0.2">
      <c r="J10265" s="4"/>
      <c r="K10265" s="4"/>
    </row>
    <row r="10266" spans="10:11" x14ac:dyDescent="0.2">
      <c r="J10266" s="4"/>
      <c r="K10266" s="4"/>
    </row>
    <row r="10267" spans="10:11" x14ac:dyDescent="0.2">
      <c r="J10267" s="4"/>
      <c r="K10267" s="4"/>
    </row>
    <row r="10268" spans="10:11" x14ac:dyDescent="0.2">
      <c r="J10268" s="4"/>
      <c r="K10268" s="4"/>
    </row>
    <row r="10269" spans="10:11" x14ac:dyDescent="0.2">
      <c r="J10269" s="4"/>
      <c r="K10269" s="4"/>
    </row>
    <row r="10270" spans="10:11" x14ac:dyDescent="0.2">
      <c r="J10270" s="4"/>
      <c r="K10270" s="4"/>
    </row>
    <row r="10271" spans="10:11" x14ac:dyDescent="0.2">
      <c r="J10271" s="4"/>
      <c r="K10271" s="4"/>
    </row>
    <row r="10272" spans="10:11" x14ac:dyDescent="0.2">
      <c r="J10272" s="4"/>
      <c r="K10272" s="4"/>
    </row>
    <row r="10273" spans="10:11" x14ac:dyDescent="0.2">
      <c r="J10273" s="4"/>
      <c r="K10273" s="4"/>
    </row>
    <row r="10274" spans="10:11" x14ac:dyDescent="0.2">
      <c r="J10274" s="4"/>
      <c r="K10274" s="4"/>
    </row>
    <row r="10275" spans="10:11" x14ac:dyDescent="0.2">
      <c r="J10275" s="4"/>
      <c r="K10275" s="4"/>
    </row>
    <row r="10276" spans="10:11" x14ac:dyDescent="0.2">
      <c r="J10276" s="4"/>
      <c r="K10276" s="4"/>
    </row>
    <row r="10277" spans="10:11" x14ac:dyDescent="0.2">
      <c r="J10277" s="4"/>
      <c r="K10277" s="4"/>
    </row>
    <row r="10278" spans="10:11" x14ac:dyDescent="0.2">
      <c r="J10278" s="4"/>
      <c r="K10278" s="4"/>
    </row>
    <row r="10279" spans="10:11" x14ac:dyDescent="0.2">
      <c r="J10279" s="4"/>
      <c r="K10279" s="4"/>
    </row>
    <row r="10280" spans="10:11" x14ac:dyDescent="0.2">
      <c r="J10280" s="4"/>
      <c r="K10280" s="4"/>
    </row>
    <row r="10281" spans="10:11" x14ac:dyDescent="0.2">
      <c r="J10281" s="4"/>
      <c r="K10281" s="4"/>
    </row>
    <row r="10282" spans="10:11" x14ac:dyDescent="0.2">
      <c r="J10282" s="4"/>
      <c r="K10282" s="4"/>
    </row>
    <row r="10283" spans="10:11" x14ac:dyDescent="0.2">
      <c r="J10283" s="4"/>
      <c r="K10283" s="4"/>
    </row>
    <row r="10284" spans="10:11" x14ac:dyDescent="0.2">
      <c r="J10284" s="4"/>
      <c r="K10284" s="4"/>
    </row>
    <row r="10285" spans="10:11" x14ac:dyDescent="0.2">
      <c r="J10285" s="4"/>
      <c r="K10285" s="4"/>
    </row>
    <row r="10286" spans="10:11" x14ac:dyDescent="0.2">
      <c r="J10286" s="4"/>
      <c r="K10286" s="4"/>
    </row>
    <row r="10287" spans="10:11" x14ac:dyDescent="0.2">
      <c r="J10287" s="4"/>
      <c r="K10287" s="4"/>
    </row>
    <row r="10288" spans="10:11" x14ac:dyDescent="0.2">
      <c r="J10288" s="4"/>
      <c r="K10288" s="4"/>
    </row>
    <row r="10289" spans="10:11" x14ac:dyDescent="0.2">
      <c r="J10289" s="4"/>
      <c r="K10289" s="4"/>
    </row>
    <row r="10290" spans="10:11" x14ac:dyDescent="0.2">
      <c r="J10290" s="4"/>
      <c r="K10290" s="4"/>
    </row>
    <row r="10291" spans="10:11" x14ac:dyDescent="0.2">
      <c r="J10291" s="4"/>
      <c r="K10291" s="4"/>
    </row>
    <row r="10292" spans="10:11" x14ac:dyDescent="0.2">
      <c r="J10292" s="4"/>
      <c r="K10292" s="4"/>
    </row>
    <row r="10293" spans="10:11" x14ac:dyDescent="0.2">
      <c r="J10293" s="4"/>
      <c r="K10293" s="4"/>
    </row>
    <row r="10294" spans="10:11" x14ac:dyDescent="0.2">
      <c r="J10294" s="4"/>
      <c r="K10294" s="4"/>
    </row>
    <row r="10295" spans="10:11" x14ac:dyDescent="0.2">
      <c r="J10295" s="4"/>
      <c r="K10295" s="4"/>
    </row>
    <row r="10296" spans="10:11" x14ac:dyDescent="0.2">
      <c r="J10296" s="4"/>
      <c r="K10296" s="4"/>
    </row>
    <row r="10297" spans="10:11" x14ac:dyDescent="0.2">
      <c r="J10297" s="4"/>
      <c r="K10297" s="4"/>
    </row>
    <row r="10298" spans="10:11" x14ac:dyDescent="0.2">
      <c r="J10298" s="4"/>
      <c r="K10298" s="4"/>
    </row>
    <row r="10299" spans="10:11" x14ac:dyDescent="0.2">
      <c r="J10299" s="4"/>
      <c r="K10299" s="4"/>
    </row>
    <row r="10300" spans="10:11" x14ac:dyDescent="0.2">
      <c r="J10300" s="4"/>
      <c r="K10300" s="4"/>
    </row>
    <row r="10301" spans="10:11" x14ac:dyDescent="0.2">
      <c r="J10301" s="4"/>
      <c r="K10301" s="4"/>
    </row>
    <row r="10302" spans="10:11" x14ac:dyDescent="0.2">
      <c r="J10302" s="4"/>
      <c r="K10302" s="4"/>
    </row>
    <row r="10303" spans="10:11" x14ac:dyDescent="0.2">
      <c r="J10303" s="4"/>
      <c r="K10303" s="4"/>
    </row>
    <row r="10304" spans="10:11" x14ac:dyDescent="0.2">
      <c r="J10304" s="4"/>
      <c r="K10304" s="4"/>
    </row>
    <row r="10305" spans="10:11" x14ac:dyDescent="0.2">
      <c r="J10305" s="4"/>
      <c r="K10305" s="4"/>
    </row>
    <row r="10306" spans="10:11" x14ac:dyDescent="0.2">
      <c r="J10306" s="4"/>
      <c r="K10306" s="4"/>
    </row>
    <row r="10307" spans="10:11" x14ac:dyDescent="0.2">
      <c r="J10307" s="4"/>
      <c r="K10307" s="4"/>
    </row>
    <row r="10308" spans="10:11" x14ac:dyDescent="0.2">
      <c r="J10308" s="4"/>
      <c r="K10308" s="4"/>
    </row>
    <row r="10309" spans="10:11" x14ac:dyDescent="0.2">
      <c r="J10309" s="4"/>
      <c r="K10309" s="4"/>
    </row>
    <row r="10310" spans="10:11" x14ac:dyDescent="0.2">
      <c r="J10310" s="4"/>
      <c r="K10310" s="4"/>
    </row>
    <row r="10311" spans="10:11" x14ac:dyDescent="0.2">
      <c r="J10311" s="4"/>
      <c r="K10311" s="4"/>
    </row>
    <row r="10312" spans="10:11" x14ac:dyDescent="0.2">
      <c r="J10312" s="4"/>
      <c r="K10312" s="4"/>
    </row>
    <row r="10313" spans="10:11" x14ac:dyDescent="0.2">
      <c r="J10313" s="4"/>
      <c r="K10313" s="4"/>
    </row>
    <row r="10314" spans="10:11" x14ac:dyDescent="0.2">
      <c r="J10314" s="4"/>
      <c r="K10314" s="4"/>
    </row>
    <row r="10315" spans="10:11" x14ac:dyDescent="0.2">
      <c r="J10315" s="4"/>
      <c r="K10315" s="4"/>
    </row>
    <row r="10316" spans="10:11" x14ac:dyDescent="0.2">
      <c r="J10316" s="4"/>
      <c r="K10316" s="4"/>
    </row>
    <row r="10317" spans="10:11" x14ac:dyDescent="0.2">
      <c r="J10317" s="4"/>
      <c r="K10317" s="4"/>
    </row>
    <row r="10318" spans="10:11" x14ac:dyDescent="0.2">
      <c r="J10318" s="4"/>
      <c r="K10318" s="4"/>
    </row>
    <row r="10319" spans="10:11" x14ac:dyDescent="0.2">
      <c r="J10319" s="4"/>
      <c r="K10319" s="4"/>
    </row>
    <row r="10320" spans="10:11" x14ac:dyDescent="0.2">
      <c r="J10320" s="4"/>
      <c r="K10320" s="4"/>
    </row>
    <row r="10321" spans="10:11" x14ac:dyDescent="0.2">
      <c r="J10321" s="4"/>
      <c r="K10321" s="4"/>
    </row>
    <row r="10322" spans="10:11" x14ac:dyDescent="0.2">
      <c r="J10322" s="4"/>
      <c r="K10322" s="4"/>
    </row>
    <row r="10323" spans="10:11" x14ac:dyDescent="0.2">
      <c r="J10323" s="4"/>
      <c r="K10323" s="4"/>
    </row>
    <row r="10324" spans="10:11" x14ac:dyDescent="0.2">
      <c r="J10324" s="4"/>
      <c r="K10324" s="4"/>
    </row>
    <row r="10325" spans="10:11" x14ac:dyDescent="0.2">
      <c r="J10325" s="4"/>
      <c r="K10325" s="4"/>
    </row>
    <row r="10326" spans="10:11" x14ac:dyDescent="0.2">
      <c r="J10326" s="4"/>
      <c r="K10326" s="4"/>
    </row>
    <row r="10327" spans="10:11" x14ac:dyDescent="0.2">
      <c r="J10327" s="4"/>
      <c r="K10327" s="4"/>
    </row>
    <row r="10328" spans="10:11" x14ac:dyDescent="0.2">
      <c r="J10328" s="4"/>
      <c r="K10328" s="4"/>
    </row>
    <row r="10329" spans="10:11" x14ac:dyDescent="0.2">
      <c r="J10329" s="4"/>
      <c r="K10329" s="4"/>
    </row>
    <row r="10330" spans="10:11" x14ac:dyDescent="0.2">
      <c r="J10330" s="4"/>
      <c r="K10330" s="4"/>
    </row>
    <row r="10331" spans="10:11" x14ac:dyDescent="0.2">
      <c r="J10331" s="4"/>
      <c r="K10331" s="4"/>
    </row>
    <row r="10332" spans="10:11" x14ac:dyDescent="0.2">
      <c r="J10332" s="4"/>
      <c r="K10332" s="4"/>
    </row>
    <row r="10333" spans="10:11" x14ac:dyDescent="0.2">
      <c r="J10333" s="4"/>
      <c r="K10333" s="4"/>
    </row>
    <row r="10334" spans="10:11" x14ac:dyDescent="0.2">
      <c r="J10334" s="4"/>
      <c r="K10334" s="4"/>
    </row>
    <row r="10335" spans="10:11" x14ac:dyDescent="0.2">
      <c r="J10335" s="4"/>
      <c r="K10335" s="4"/>
    </row>
    <row r="10336" spans="10:11" x14ac:dyDescent="0.2">
      <c r="J10336" s="4"/>
      <c r="K10336" s="4"/>
    </row>
    <row r="10337" spans="10:11" x14ac:dyDescent="0.2">
      <c r="J10337" s="4"/>
      <c r="K10337" s="4"/>
    </row>
    <row r="10338" spans="10:11" x14ac:dyDescent="0.2">
      <c r="J10338" s="4"/>
      <c r="K10338" s="4"/>
    </row>
    <row r="10339" spans="10:11" x14ac:dyDescent="0.2">
      <c r="J10339" s="4"/>
      <c r="K10339" s="4"/>
    </row>
    <row r="10340" spans="10:11" x14ac:dyDescent="0.2">
      <c r="J10340" s="4"/>
      <c r="K10340" s="4"/>
    </row>
    <row r="10341" spans="10:11" x14ac:dyDescent="0.2">
      <c r="J10341" s="4"/>
      <c r="K10341" s="4"/>
    </row>
    <row r="10342" spans="10:11" x14ac:dyDescent="0.2">
      <c r="J10342" s="4"/>
      <c r="K10342" s="4"/>
    </row>
    <row r="10343" spans="10:11" x14ac:dyDescent="0.2">
      <c r="J10343" s="4"/>
      <c r="K10343" s="4"/>
    </row>
    <row r="10344" spans="10:11" x14ac:dyDescent="0.2">
      <c r="J10344" s="4"/>
      <c r="K10344" s="4"/>
    </row>
    <row r="10345" spans="10:11" x14ac:dyDescent="0.2">
      <c r="J10345" s="4"/>
      <c r="K10345" s="4"/>
    </row>
    <row r="10346" spans="10:11" x14ac:dyDescent="0.2">
      <c r="J10346" s="4"/>
      <c r="K10346" s="4"/>
    </row>
    <row r="10347" spans="10:11" x14ac:dyDescent="0.2">
      <c r="J10347" s="4"/>
      <c r="K10347" s="4"/>
    </row>
    <row r="10348" spans="10:11" x14ac:dyDescent="0.2">
      <c r="J10348" s="4"/>
      <c r="K10348" s="4"/>
    </row>
    <row r="10349" spans="10:11" x14ac:dyDescent="0.2">
      <c r="J10349" s="4"/>
      <c r="K10349" s="4"/>
    </row>
    <row r="10350" spans="10:11" x14ac:dyDescent="0.2">
      <c r="J10350" s="4"/>
      <c r="K10350" s="4"/>
    </row>
    <row r="10351" spans="10:11" x14ac:dyDescent="0.2">
      <c r="J10351" s="4"/>
      <c r="K10351" s="4"/>
    </row>
    <row r="10352" spans="10:11" x14ac:dyDescent="0.2">
      <c r="J10352" s="4"/>
      <c r="K10352" s="4"/>
    </row>
    <row r="10353" spans="10:11" x14ac:dyDescent="0.2">
      <c r="J10353" s="4"/>
      <c r="K10353" s="4"/>
    </row>
    <row r="10354" spans="10:11" x14ac:dyDescent="0.2">
      <c r="J10354" s="4"/>
      <c r="K10354" s="4"/>
    </row>
    <row r="10355" spans="10:11" x14ac:dyDescent="0.2">
      <c r="J10355" s="4"/>
      <c r="K10355" s="4"/>
    </row>
    <row r="10356" spans="10:11" x14ac:dyDescent="0.2">
      <c r="J10356" s="4"/>
      <c r="K10356" s="4"/>
    </row>
    <row r="10357" spans="10:11" x14ac:dyDescent="0.2">
      <c r="J10357" s="4"/>
      <c r="K10357" s="4"/>
    </row>
    <row r="10358" spans="10:11" x14ac:dyDescent="0.2">
      <c r="J10358" s="4"/>
      <c r="K10358" s="4"/>
    </row>
    <row r="10359" spans="10:11" x14ac:dyDescent="0.2">
      <c r="J10359" s="4"/>
      <c r="K10359" s="4"/>
    </row>
    <row r="10360" spans="10:11" x14ac:dyDescent="0.2">
      <c r="J10360" s="4"/>
      <c r="K10360" s="4"/>
    </row>
    <row r="10361" spans="10:11" x14ac:dyDescent="0.2">
      <c r="J10361" s="4"/>
      <c r="K10361" s="4"/>
    </row>
    <row r="10362" spans="10:11" x14ac:dyDescent="0.2">
      <c r="J10362" s="4"/>
      <c r="K10362" s="4"/>
    </row>
    <row r="10363" spans="10:11" x14ac:dyDescent="0.2">
      <c r="J10363" s="4"/>
      <c r="K10363" s="4"/>
    </row>
    <row r="10364" spans="10:11" x14ac:dyDescent="0.2">
      <c r="J10364" s="4"/>
      <c r="K10364" s="4"/>
    </row>
    <row r="10365" spans="10:11" x14ac:dyDescent="0.2">
      <c r="J10365" s="4"/>
      <c r="K10365" s="4"/>
    </row>
    <row r="10366" spans="10:11" x14ac:dyDescent="0.2">
      <c r="J10366" s="4"/>
      <c r="K10366" s="4"/>
    </row>
    <row r="10367" spans="10:11" x14ac:dyDescent="0.2">
      <c r="J10367" s="4"/>
      <c r="K10367" s="4"/>
    </row>
    <row r="10368" spans="10:11" x14ac:dyDescent="0.2">
      <c r="J10368" s="4"/>
      <c r="K10368" s="4"/>
    </row>
    <row r="10369" spans="10:11" x14ac:dyDescent="0.2">
      <c r="J10369" s="4"/>
      <c r="K10369" s="4"/>
    </row>
    <row r="10370" spans="10:11" x14ac:dyDescent="0.2">
      <c r="J10370" s="4"/>
      <c r="K10370" s="4"/>
    </row>
    <row r="10371" spans="10:11" x14ac:dyDescent="0.2">
      <c r="J10371" s="4"/>
      <c r="K10371" s="4"/>
    </row>
    <row r="10372" spans="10:11" x14ac:dyDescent="0.2">
      <c r="J10372" s="4"/>
      <c r="K10372" s="4"/>
    </row>
    <row r="10373" spans="10:11" x14ac:dyDescent="0.2">
      <c r="J10373" s="4"/>
      <c r="K10373" s="4"/>
    </row>
    <row r="10374" spans="10:11" x14ac:dyDescent="0.2">
      <c r="J10374" s="4"/>
      <c r="K10374" s="4"/>
    </row>
    <row r="10375" spans="10:11" x14ac:dyDescent="0.2">
      <c r="J10375" s="4"/>
      <c r="K10375" s="4"/>
    </row>
    <row r="10376" spans="10:11" x14ac:dyDescent="0.2">
      <c r="J10376" s="4"/>
      <c r="K10376" s="4"/>
    </row>
    <row r="10377" spans="10:11" x14ac:dyDescent="0.2">
      <c r="J10377" s="4"/>
      <c r="K10377" s="4"/>
    </row>
    <row r="10378" spans="10:11" x14ac:dyDescent="0.2">
      <c r="J10378" s="4"/>
      <c r="K10378" s="4"/>
    </row>
    <row r="10379" spans="10:11" x14ac:dyDescent="0.2">
      <c r="J10379" s="4"/>
      <c r="K10379" s="4"/>
    </row>
    <row r="10380" spans="10:11" x14ac:dyDescent="0.2">
      <c r="J10380" s="4"/>
      <c r="K10380" s="4"/>
    </row>
    <row r="10381" spans="10:11" x14ac:dyDescent="0.2">
      <c r="J10381" s="4"/>
      <c r="K10381" s="4"/>
    </row>
    <row r="10382" spans="10:11" x14ac:dyDescent="0.2">
      <c r="J10382" s="4"/>
      <c r="K10382" s="4"/>
    </row>
    <row r="10383" spans="10:11" x14ac:dyDescent="0.2">
      <c r="J10383" s="4"/>
      <c r="K10383" s="4"/>
    </row>
    <row r="10384" spans="10:11" x14ac:dyDescent="0.2">
      <c r="J10384" s="4"/>
      <c r="K10384" s="4"/>
    </row>
    <row r="10385" spans="10:11" x14ac:dyDescent="0.2">
      <c r="J10385" s="4"/>
      <c r="K10385" s="4"/>
    </row>
    <row r="10386" spans="10:11" x14ac:dyDescent="0.2">
      <c r="J10386" s="4"/>
      <c r="K10386" s="4"/>
    </row>
    <row r="10387" spans="10:11" x14ac:dyDescent="0.2">
      <c r="J10387" s="4"/>
      <c r="K10387" s="4"/>
    </row>
    <row r="10388" spans="10:11" x14ac:dyDescent="0.2">
      <c r="J10388" s="4"/>
      <c r="K10388" s="4"/>
    </row>
    <row r="10389" spans="10:11" x14ac:dyDescent="0.2">
      <c r="J10389" s="4"/>
      <c r="K10389" s="4"/>
    </row>
    <row r="10390" spans="10:11" x14ac:dyDescent="0.2">
      <c r="J10390" s="4"/>
      <c r="K10390" s="4"/>
    </row>
    <row r="10391" spans="10:11" x14ac:dyDescent="0.2">
      <c r="J10391" s="4"/>
      <c r="K10391" s="4"/>
    </row>
    <row r="10392" spans="10:11" x14ac:dyDescent="0.2">
      <c r="J10392" s="4"/>
      <c r="K10392" s="4"/>
    </row>
    <row r="10393" spans="10:11" x14ac:dyDescent="0.2">
      <c r="J10393" s="4"/>
      <c r="K10393" s="4"/>
    </row>
    <row r="10394" spans="10:11" x14ac:dyDescent="0.2">
      <c r="J10394" s="4"/>
      <c r="K10394" s="4"/>
    </row>
    <row r="10395" spans="10:11" x14ac:dyDescent="0.2">
      <c r="J10395" s="4"/>
      <c r="K10395" s="4"/>
    </row>
    <row r="10396" spans="10:11" x14ac:dyDescent="0.2">
      <c r="J10396" s="4"/>
      <c r="K10396" s="4"/>
    </row>
    <row r="10397" spans="10:11" x14ac:dyDescent="0.2">
      <c r="J10397" s="4"/>
      <c r="K10397" s="4"/>
    </row>
    <row r="10398" spans="10:11" x14ac:dyDescent="0.2">
      <c r="J10398" s="4"/>
      <c r="K10398" s="4"/>
    </row>
    <row r="10399" spans="10:11" x14ac:dyDescent="0.2">
      <c r="J10399" s="4"/>
      <c r="K10399" s="4"/>
    </row>
    <row r="10400" spans="10:11" x14ac:dyDescent="0.2">
      <c r="J10400" s="4"/>
      <c r="K10400" s="4"/>
    </row>
    <row r="10401" spans="10:11" x14ac:dyDescent="0.2">
      <c r="J10401" s="4"/>
      <c r="K10401" s="4"/>
    </row>
    <row r="10402" spans="10:11" x14ac:dyDescent="0.2">
      <c r="J10402" s="4"/>
      <c r="K10402" s="4"/>
    </row>
    <row r="10403" spans="10:11" x14ac:dyDescent="0.2">
      <c r="J10403" s="4"/>
      <c r="K10403" s="4"/>
    </row>
    <row r="10404" spans="10:11" x14ac:dyDescent="0.2">
      <c r="J10404" s="4"/>
      <c r="K10404" s="4"/>
    </row>
    <row r="10405" spans="10:11" x14ac:dyDescent="0.2">
      <c r="J10405" s="4"/>
      <c r="K10405" s="4"/>
    </row>
    <row r="10406" spans="10:11" x14ac:dyDescent="0.2">
      <c r="J10406" s="4"/>
      <c r="K10406" s="4"/>
    </row>
    <row r="10407" spans="10:11" x14ac:dyDescent="0.2">
      <c r="J10407" s="4"/>
      <c r="K10407" s="4"/>
    </row>
    <row r="10408" spans="10:11" x14ac:dyDescent="0.2">
      <c r="J10408" s="4"/>
      <c r="K10408" s="4"/>
    </row>
    <row r="10409" spans="10:11" x14ac:dyDescent="0.2">
      <c r="J10409" s="4"/>
      <c r="K10409" s="4"/>
    </row>
    <row r="10410" spans="10:11" x14ac:dyDescent="0.2">
      <c r="J10410" s="4"/>
      <c r="K10410" s="4"/>
    </row>
    <row r="10411" spans="10:11" x14ac:dyDescent="0.2">
      <c r="J10411" s="4"/>
      <c r="K10411" s="4"/>
    </row>
    <row r="10412" spans="10:11" x14ac:dyDescent="0.2">
      <c r="J10412" s="4"/>
      <c r="K10412" s="4"/>
    </row>
    <row r="10413" spans="10:11" x14ac:dyDescent="0.2">
      <c r="J10413" s="4"/>
      <c r="K10413" s="4"/>
    </row>
    <row r="10414" spans="10:11" x14ac:dyDescent="0.2">
      <c r="J10414" s="4"/>
      <c r="K10414" s="4"/>
    </row>
    <row r="10415" spans="10:11" x14ac:dyDescent="0.2">
      <c r="J10415" s="4"/>
      <c r="K10415" s="4"/>
    </row>
    <row r="10416" spans="10:11" x14ac:dyDescent="0.2">
      <c r="J10416" s="4"/>
      <c r="K10416" s="4"/>
    </row>
    <row r="10417" spans="10:11" x14ac:dyDescent="0.2">
      <c r="J10417" s="4"/>
      <c r="K10417" s="4"/>
    </row>
    <row r="10418" spans="10:11" x14ac:dyDescent="0.2">
      <c r="J10418" s="4"/>
      <c r="K10418" s="4"/>
    </row>
    <row r="10419" spans="10:11" x14ac:dyDescent="0.2">
      <c r="J10419" s="4"/>
      <c r="K10419" s="4"/>
    </row>
    <row r="10420" spans="10:11" x14ac:dyDescent="0.2">
      <c r="J10420" s="4"/>
      <c r="K10420" s="4"/>
    </row>
    <row r="10421" spans="10:11" x14ac:dyDescent="0.2">
      <c r="J10421" s="4"/>
      <c r="K10421" s="4"/>
    </row>
    <row r="10422" spans="10:11" x14ac:dyDescent="0.2">
      <c r="J10422" s="4"/>
      <c r="K10422" s="4"/>
    </row>
    <row r="10423" spans="10:11" x14ac:dyDescent="0.2">
      <c r="J10423" s="4"/>
      <c r="K10423" s="4"/>
    </row>
    <row r="10424" spans="10:11" x14ac:dyDescent="0.2">
      <c r="J10424" s="4"/>
      <c r="K10424" s="4"/>
    </row>
    <row r="10425" spans="10:11" x14ac:dyDescent="0.2">
      <c r="J10425" s="4"/>
      <c r="K10425" s="4"/>
    </row>
    <row r="10426" spans="10:11" x14ac:dyDescent="0.2">
      <c r="J10426" s="4"/>
      <c r="K10426" s="4"/>
    </row>
    <row r="10427" spans="10:11" x14ac:dyDescent="0.2">
      <c r="J10427" s="4"/>
      <c r="K10427" s="4"/>
    </row>
    <row r="10428" spans="10:11" x14ac:dyDescent="0.2">
      <c r="J10428" s="4"/>
      <c r="K10428" s="4"/>
    </row>
    <row r="10429" spans="10:11" x14ac:dyDescent="0.2">
      <c r="J10429" s="4"/>
      <c r="K10429" s="4"/>
    </row>
    <row r="10430" spans="10:11" x14ac:dyDescent="0.2">
      <c r="J10430" s="4"/>
      <c r="K10430" s="4"/>
    </row>
    <row r="10431" spans="10:11" x14ac:dyDescent="0.2">
      <c r="J10431" s="4"/>
      <c r="K10431" s="4"/>
    </row>
    <row r="10432" spans="10:11" x14ac:dyDescent="0.2">
      <c r="J10432" s="4"/>
      <c r="K10432" s="4"/>
    </row>
    <row r="10433" spans="10:11" x14ac:dyDescent="0.2">
      <c r="J10433" s="4"/>
      <c r="K10433" s="4"/>
    </row>
    <row r="10434" spans="10:11" x14ac:dyDescent="0.2">
      <c r="J10434" s="4"/>
      <c r="K10434" s="4"/>
    </row>
    <row r="10435" spans="10:11" x14ac:dyDescent="0.2">
      <c r="J10435" s="4"/>
      <c r="K10435" s="4"/>
    </row>
    <row r="10436" spans="10:11" x14ac:dyDescent="0.2">
      <c r="J10436" s="4"/>
      <c r="K10436" s="4"/>
    </row>
    <row r="10437" spans="10:11" x14ac:dyDescent="0.2">
      <c r="J10437" s="4"/>
      <c r="K10437" s="4"/>
    </row>
    <row r="10438" spans="10:11" x14ac:dyDescent="0.2">
      <c r="J10438" s="4"/>
      <c r="K10438" s="4"/>
    </row>
    <row r="10439" spans="10:11" x14ac:dyDescent="0.2">
      <c r="J10439" s="4"/>
      <c r="K10439" s="4"/>
    </row>
    <row r="10440" spans="10:11" x14ac:dyDescent="0.2">
      <c r="J10440" s="4"/>
      <c r="K10440" s="4"/>
    </row>
    <row r="10441" spans="10:11" x14ac:dyDescent="0.2">
      <c r="J10441" s="4"/>
      <c r="K10441" s="4"/>
    </row>
    <row r="10442" spans="10:11" x14ac:dyDescent="0.2">
      <c r="J10442" s="4"/>
      <c r="K10442" s="4"/>
    </row>
    <row r="10443" spans="10:11" x14ac:dyDescent="0.2">
      <c r="J10443" s="4"/>
      <c r="K10443" s="4"/>
    </row>
    <row r="10444" spans="10:11" x14ac:dyDescent="0.2">
      <c r="J10444" s="4"/>
      <c r="K10444" s="4"/>
    </row>
    <row r="10445" spans="10:11" x14ac:dyDescent="0.2">
      <c r="J10445" s="4"/>
      <c r="K10445" s="4"/>
    </row>
    <row r="10446" spans="10:11" x14ac:dyDescent="0.2">
      <c r="J10446" s="4"/>
      <c r="K10446" s="4"/>
    </row>
    <row r="10447" spans="10:11" x14ac:dyDescent="0.2">
      <c r="J10447" s="4"/>
      <c r="K10447" s="4"/>
    </row>
    <row r="10448" spans="10:11" x14ac:dyDescent="0.2">
      <c r="J10448" s="4"/>
      <c r="K10448" s="4"/>
    </row>
    <row r="10449" spans="10:11" x14ac:dyDescent="0.2">
      <c r="J10449" s="4"/>
      <c r="K10449" s="4"/>
    </row>
    <row r="10450" spans="10:11" x14ac:dyDescent="0.2">
      <c r="J10450" s="4"/>
      <c r="K10450" s="4"/>
    </row>
    <row r="10451" spans="10:11" x14ac:dyDescent="0.2">
      <c r="J10451" s="4"/>
      <c r="K10451" s="4"/>
    </row>
    <row r="10452" spans="10:11" x14ac:dyDescent="0.2">
      <c r="J10452" s="4"/>
      <c r="K10452" s="4"/>
    </row>
    <row r="10453" spans="10:11" x14ac:dyDescent="0.2">
      <c r="J10453" s="4"/>
      <c r="K10453" s="4"/>
    </row>
    <row r="10454" spans="10:11" x14ac:dyDescent="0.2">
      <c r="J10454" s="4"/>
      <c r="K10454" s="4"/>
    </row>
    <row r="10455" spans="10:11" x14ac:dyDescent="0.2">
      <c r="J10455" s="4"/>
      <c r="K10455" s="4"/>
    </row>
    <row r="10456" spans="10:11" x14ac:dyDescent="0.2">
      <c r="J10456" s="4"/>
      <c r="K10456" s="4"/>
    </row>
    <row r="10457" spans="10:11" x14ac:dyDescent="0.2">
      <c r="J10457" s="4"/>
      <c r="K10457" s="4"/>
    </row>
    <row r="10458" spans="10:11" x14ac:dyDescent="0.2">
      <c r="J10458" s="4"/>
      <c r="K10458" s="4"/>
    </row>
    <row r="10459" spans="10:11" x14ac:dyDescent="0.2">
      <c r="J10459" s="4"/>
      <c r="K10459" s="4"/>
    </row>
    <row r="10460" spans="10:11" x14ac:dyDescent="0.2">
      <c r="J10460" s="4"/>
      <c r="K10460" s="4"/>
    </row>
    <row r="10461" spans="10:11" x14ac:dyDescent="0.2">
      <c r="J10461" s="4"/>
      <c r="K10461" s="4"/>
    </row>
    <row r="10462" spans="10:11" x14ac:dyDescent="0.2">
      <c r="J10462" s="4"/>
      <c r="K10462" s="4"/>
    </row>
    <row r="10463" spans="10:11" x14ac:dyDescent="0.2">
      <c r="J10463" s="4"/>
      <c r="K10463" s="4"/>
    </row>
    <row r="10464" spans="10:11" x14ac:dyDescent="0.2">
      <c r="J10464" s="4"/>
      <c r="K10464" s="4"/>
    </row>
    <row r="10465" spans="10:11" x14ac:dyDescent="0.2">
      <c r="J10465" s="4"/>
      <c r="K10465" s="4"/>
    </row>
    <row r="10466" spans="10:11" x14ac:dyDescent="0.2">
      <c r="J10466" s="4"/>
      <c r="K10466" s="4"/>
    </row>
    <row r="10467" spans="10:11" x14ac:dyDescent="0.2">
      <c r="J10467" s="4"/>
      <c r="K10467" s="4"/>
    </row>
    <row r="10468" spans="10:11" x14ac:dyDescent="0.2">
      <c r="J10468" s="4"/>
      <c r="K10468" s="4"/>
    </row>
    <row r="10469" spans="10:11" x14ac:dyDescent="0.2">
      <c r="J10469" s="4"/>
      <c r="K10469" s="4"/>
    </row>
    <row r="10470" spans="10:11" x14ac:dyDescent="0.2">
      <c r="J10470" s="4"/>
      <c r="K10470" s="4"/>
    </row>
    <row r="10471" spans="10:11" x14ac:dyDescent="0.2">
      <c r="J10471" s="4"/>
      <c r="K10471" s="4"/>
    </row>
    <row r="10472" spans="10:11" x14ac:dyDescent="0.2">
      <c r="J10472" s="4"/>
      <c r="K10472" s="4"/>
    </row>
    <row r="10473" spans="10:11" x14ac:dyDescent="0.2">
      <c r="J10473" s="4"/>
      <c r="K10473" s="4"/>
    </row>
    <row r="10474" spans="10:11" x14ac:dyDescent="0.2">
      <c r="J10474" s="4"/>
      <c r="K10474" s="4"/>
    </row>
    <row r="10475" spans="10:11" x14ac:dyDescent="0.2">
      <c r="J10475" s="4"/>
      <c r="K10475" s="4"/>
    </row>
    <row r="10476" spans="10:11" x14ac:dyDescent="0.2">
      <c r="J10476" s="4"/>
      <c r="K10476" s="4"/>
    </row>
    <row r="10477" spans="10:11" x14ac:dyDescent="0.2">
      <c r="J10477" s="4"/>
      <c r="K10477" s="4"/>
    </row>
    <row r="10478" spans="10:11" x14ac:dyDescent="0.2">
      <c r="J10478" s="4"/>
      <c r="K10478" s="4"/>
    </row>
    <row r="10479" spans="10:11" x14ac:dyDescent="0.2">
      <c r="J10479" s="4"/>
      <c r="K10479" s="4"/>
    </row>
    <row r="10480" spans="10:11" x14ac:dyDescent="0.2">
      <c r="J10480" s="4"/>
      <c r="K10480" s="4"/>
    </row>
    <row r="10481" spans="10:11" x14ac:dyDescent="0.2">
      <c r="J10481" s="4"/>
      <c r="K10481" s="4"/>
    </row>
    <row r="10482" spans="10:11" x14ac:dyDescent="0.2">
      <c r="J10482" s="4"/>
      <c r="K10482" s="4"/>
    </row>
    <row r="10483" spans="10:11" x14ac:dyDescent="0.2">
      <c r="J10483" s="4"/>
      <c r="K10483" s="4"/>
    </row>
    <row r="10484" spans="10:11" x14ac:dyDescent="0.2">
      <c r="J10484" s="4"/>
      <c r="K10484" s="4"/>
    </row>
    <row r="10485" spans="10:11" x14ac:dyDescent="0.2">
      <c r="J10485" s="4"/>
      <c r="K10485" s="4"/>
    </row>
    <row r="10486" spans="10:11" x14ac:dyDescent="0.2">
      <c r="J10486" s="4"/>
      <c r="K10486" s="4"/>
    </row>
    <row r="10487" spans="10:11" x14ac:dyDescent="0.2">
      <c r="J10487" s="4"/>
      <c r="K10487" s="4"/>
    </row>
    <row r="10488" spans="10:11" x14ac:dyDescent="0.2">
      <c r="J10488" s="4"/>
      <c r="K10488" s="4"/>
    </row>
    <row r="10489" spans="10:11" x14ac:dyDescent="0.2">
      <c r="J10489" s="4"/>
      <c r="K10489" s="4"/>
    </row>
    <row r="10490" spans="10:11" x14ac:dyDescent="0.2">
      <c r="J10490" s="4"/>
      <c r="K10490" s="4"/>
    </row>
    <row r="10491" spans="10:11" x14ac:dyDescent="0.2">
      <c r="J10491" s="4"/>
      <c r="K10491" s="4"/>
    </row>
    <row r="10492" spans="10:11" x14ac:dyDescent="0.2">
      <c r="J10492" s="4"/>
      <c r="K10492" s="4"/>
    </row>
    <row r="10493" spans="10:11" x14ac:dyDescent="0.2">
      <c r="J10493" s="4"/>
      <c r="K10493" s="4"/>
    </row>
    <row r="10494" spans="10:11" x14ac:dyDescent="0.2">
      <c r="J10494" s="4"/>
      <c r="K10494" s="4"/>
    </row>
    <row r="10495" spans="10:11" x14ac:dyDescent="0.2">
      <c r="J10495" s="4"/>
      <c r="K10495" s="4"/>
    </row>
    <row r="10496" spans="10:11" x14ac:dyDescent="0.2">
      <c r="J10496" s="4"/>
      <c r="K10496" s="4"/>
    </row>
    <row r="10497" spans="10:11" x14ac:dyDescent="0.2">
      <c r="J10497" s="4"/>
      <c r="K10497" s="4"/>
    </row>
    <row r="10498" spans="10:11" x14ac:dyDescent="0.2">
      <c r="J10498" s="4"/>
      <c r="K10498" s="4"/>
    </row>
    <row r="10499" spans="10:11" x14ac:dyDescent="0.2">
      <c r="J10499" s="4"/>
      <c r="K10499" s="4"/>
    </row>
    <row r="10500" spans="10:11" x14ac:dyDescent="0.2">
      <c r="J10500" s="4"/>
      <c r="K10500" s="4"/>
    </row>
    <row r="10501" spans="10:11" x14ac:dyDescent="0.2">
      <c r="J10501" s="4"/>
      <c r="K10501" s="4"/>
    </row>
    <row r="10502" spans="10:11" x14ac:dyDescent="0.2">
      <c r="J10502" s="4"/>
      <c r="K10502" s="4"/>
    </row>
    <row r="10503" spans="10:11" x14ac:dyDescent="0.2">
      <c r="J10503" s="4"/>
      <c r="K10503" s="4"/>
    </row>
    <row r="10504" spans="10:11" x14ac:dyDescent="0.2">
      <c r="J10504" s="4"/>
      <c r="K10504" s="4"/>
    </row>
    <row r="10505" spans="10:11" x14ac:dyDescent="0.2">
      <c r="J10505" s="4"/>
      <c r="K10505" s="4"/>
    </row>
    <row r="10506" spans="10:11" x14ac:dyDescent="0.2">
      <c r="J10506" s="4"/>
      <c r="K10506" s="4"/>
    </row>
    <row r="10507" spans="10:11" x14ac:dyDescent="0.2">
      <c r="J10507" s="4"/>
      <c r="K10507" s="4"/>
    </row>
    <row r="10508" spans="10:11" x14ac:dyDescent="0.2">
      <c r="J10508" s="4"/>
      <c r="K10508" s="4"/>
    </row>
    <row r="10509" spans="10:11" x14ac:dyDescent="0.2">
      <c r="J10509" s="4"/>
      <c r="K10509" s="4"/>
    </row>
    <row r="10510" spans="10:11" x14ac:dyDescent="0.2">
      <c r="J10510" s="4"/>
      <c r="K10510" s="4"/>
    </row>
    <row r="10511" spans="10:11" x14ac:dyDescent="0.2">
      <c r="J10511" s="4"/>
      <c r="K10511" s="4"/>
    </row>
    <row r="10512" spans="10:11" x14ac:dyDescent="0.2">
      <c r="J10512" s="4"/>
      <c r="K10512" s="4"/>
    </row>
    <row r="10513" spans="10:11" x14ac:dyDescent="0.2">
      <c r="J10513" s="4"/>
      <c r="K10513" s="4"/>
    </row>
    <row r="10514" spans="10:11" x14ac:dyDescent="0.2">
      <c r="J10514" s="4"/>
      <c r="K10514" s="4"/>
    </row>
    <row r="10515" spans="10:11" x14ac:dyDescent="0.2">
      <c r="J10515" s="4"/>
      <c r="K10515" s="4"/>
    </row>
    <row r="10516" spans="10:11" x14ac:dyDescent="0.2">
      <c r="J10516" s="4"/>
      <c r="K10516" s="4"/>
    </row>
    <row r="10517" spans="10:11" x14ac:dyDescent="0.2">
      <c r="J10517" s="4"/>
      <c r="K10517" s="4"/>
    </row>
    <row r="10518" spans="10:11" x14ac:dyDescent="0.2">
      <c r="J10518" s="4"/>
      <c r="K10518" s="4"/>
    </row>
    <row r="10519" spans="10:11" x14ac:dyDescent="0.2">
      <c r="J10519" s="4"/>
      <c r="K10519" s="4"/>
    </row>
    <row r="10520" spans="10:11" x14ac:dyDescent="0.2">
      <c r="J10520" s="4"/>
      <c r="K10520" s="4"/>
    </row>
    <row r="10521" spans="10:11" x14ac:dyDescent="0.2">
      <c r="J10521" s="4"/>
      <c r="K10521" s="4"/>
    </row>
    <row r="10522" spans="10:11" x14ac:dyDescent="0.2">
      <c r="J10522" s="4"/>
      <c r="K10522" s="4"/>
    </row>
    <row r="10523" spans="10:11" x14ac:dyDescent="0.2">
      <c r="J10523" s="4"/>
      <c r="K10523" s="4"/>
    </row>
    <row r="10524" spans="10:11" x14ac:dyDescent="0.2">
      <c r="J10524" s="4"/>
      <c r="K10524" s="4"/>
    </row>
    <row r="10525" spans="10:11" x14ac:dyDescent="0.2">
      <c r="J10525" s="4"/>
      <c r="K10525" s="4"/>
    </row>
    <row r="10526" spans="10:11" x14ac:dyDescent="0.2">
      <c r="J10526" s="4"/>
      <c r="K10526" s="4"/>
    </row>
    <row r="10527" spans="10:11" x14ac:dyDescent="0.2">
      <c r="J10527" s="4"/>
      <c r="K10527" s="4"/>
    </row>
    <row r="10528" spans="10:11" x14ac:dyDescent="0.2">
      <c r="J10528" s="4"/>
      <c r="K10528" s="4"/>
    </row>
    <row r="10529" spans="10:11" x14ac:dyDescent="0.2">
      <c r="J10529" s="4"/>
      <c r="K10529" s="4"/>
    </row>
    <row r="10530" spans="10:11" x14ac:dyDescent="0.2">
      <c r="J10530" s="4"/>
      <c r="K10530" s="4"/>
    </row>
    <row r="10531" spans="10:11" x14ac:dyDescent="0.2">
      <c r="J10531" s="4"/>
      <c r="K10531" s="4"/>
    </row>
    <row r="10532" spans="10:11" x14ac:dyDescent="0.2">
      <c r="J10532" s="4"/>
      <c r="K10532" s="4"/>
    </row>
    <row r="10533" spans="10:11" x14ac:dyDescent="0.2">
      <c r="J10533" s="4"/>
      <c r="K10533" s="4"/>
    </row>
    <row r="10534" spans="10:11" x14ac:dyDescent="0.2">
      <c r="J10534" s="4"/>
      <c r="K10534" s="4"/>
    </row>
    <row r="10535" spans="10:11" x14ac:dyDescent="0.2">
      <c r="J10535" s="4"/>
      <c r="K10535" s="4"/>
    </row>
    <row r="10536" spans="10:11" x14ac:dyDescent="0.2">
      <c r="J10536" s="4"/>
      <c r="K10536" s="4"/>
    </row>
    <row r="10537" spans="10:11" x14ac:dyDescent="0.2">
      <c r="J10537" s="4"/>
      <c r="K10537" s="4"/>
    </row>
    <row r="10538" spans="10:11" x14ac:dyDescent="0.2">
      <c r="J10538" s="4"/>
      <c r="K10538" s="4"/>
    </row>
    <row r="10539" spans="10:11" x14ac:dyDescent="0.2">
      <c r="J10539" s="4"/>
      <c r="K10539" s="4"/>
    </row>
    <row r="10540" spans="10:11" x14ac:dyDescent="0.2">
      <c r="J10540" s="4"/>
      <c r="K10540" s="4"/>
    </row>
    <row r="10541" spans="10:11" x14ac:dyDescent="0.2">
      <c r="J10541" s="4"/>
      <c r="K10541" s="4"/>
    </row>
    <row r="10542" spans="10:11" x14ac:dyDescent="0.2">
      <c r="J10542" s="4"/>
      <c r="K10542" s="4"/>
    </row>
    <row r="10543" spans="10:11" x14ac:dyDescent="0.2">
      <c r="J10543" s="4"/>
      <c r="K10543" s="4"/>
    </row>
    <row r="10544" spans="10:11" x14ac:dyDescent="0.2">
      <c r="J10544" s="4"/>
      <c r="K10544" s="4"/>
    </row>
    <row r="10545" spans="10:11" x14ac:dyDescent="0.2">
      <c r="J10545" s="4"/>
      <c r="K10545" s="4"/>
    </row>
    <row r="10546" spans="10:11" x14ac:dyDescent="0.2">
      <c r="J10546" s="4"/>
      <c r="K10546" s="4"/>
    </row>
    <row r="10547" spans="10:11" x14ac:dyDescent="0.2">
      <c r="J10547" s="4"/>
      <c r="K10547" s="4"/>
    </row>
    <row r="10548" spans="10:11" x14ac:dyDescent="0.2">
      <c r="J10548" s="4"/>
      <c r="K10548" s="4"/>
    </row>
    <row r="10549" spans="10:11" x14ac:dyDescent="0.2">
      <c r="J10549" s="4"/>
      <c r="K10549" s="4"/>
    </row>
    <row r="10550" spans="10:11" x14ac:dyDescent="0.2">
      <c r="J10550" s="4"/>
      <c r="K10550" s="4"/>
    </row>
    <row r="10551" spans="10:11" x14ac:dyDescent="0.2">
      <c r="J10551" s="4"/>
      <c r="K10551" s="4"/>
    </row>
    <row r="10552" spans="10:11" x14ac:dyDescent="0.2">
      <c r="J10552" s="4"/>
      <c r="K10552" s="4"/>
    </row>
    <row r="10553" spans="10:11" x14ac:dyDescent="0.2">
      <c r="J10553" s="4"/>
      <c r="K10553" s="4"/>
    </row>
    <row r="10554" spans="10:11" x14ac:dyDescent="0.2">
      <c r="J10554" s="4"/>
      <c r="K10554" s="4"/>
    </row>
    <row r="10555" spans="10:11" x14ac:dyDescent="0.2">
      <c r="J10555" s="4"/>
      <c r="K10555" s="4"/>
    </row>
    <row r="10556" spans="10:11" x14ac:dyDescent="0.2">
      <c r="J10556" s="4"/>
      <c r="K10556" s="4"/>
    </row>
    <row r="10557" spans="10:11" x14ac:dyDescent="0.2">
      <c r="J10557" s="4"/>
      <c r="K10557" s="4"/>
    </row>
    <row r="10558" spans="10:11" x14ac:dyDescent="0.2">
      <c r="J10558" s="4"/>
      <c r="K10558" s="4"/>
    </row>
    <row r="10559" spans="10:11" x14ac:dyDescent="0.2">
      <c r="J10559" s="4"/>
      <c r="K10559" s="4"/>
    </row>
    <row r="10560" spans="10:11" x14ac:dyDescent="0.2">
      <c r="J10560" s="4"/>
      <c r="K10560" s="4"/>
    </row>
    <row r="10561" spans="10:11" x14ac:dyDescent="0.2">
      <c r="J10561" s="4"/>
      <c r="K10561" s="4"/>
    </row>
    <row r="10562" spans="10:11" x14ac:dyDescent="0.2">
      <c r="J10562" s="4"/>
      <c r="K10562" s="4"/>
    </row>
    <row r="10563" spans="10:11" x14ac:dyDescent="0.2">
      <c r="J10563" s="4"/>
      <c r="K10563" s="4"/>
    </row>
    <row r="10564" spans="10:11" x14ac:dyDescent="0.2">
      <c r="J10564" s="4"/>
      <c r="K10564" s="4"/>
    </row>
    <row r="10565" spans="10:11" x14ac:dyDescent="0.2">
      <c r="J10565" s="4"/>
      <c r="K10565" s="4"/>
    </row>
    <row r="10566" spans="10:11" x14ac:dyDescent="0.2">
      <c r="J10566" s="4"/>
      <c r="K10566" s="4"/>
    </row>
    <row r="10567" spans="10:11" x14ac:dyDescent="0.2">
      <c r="J10567" s="4"/>
      <c r="K10567" s="4"/>
    </row>
    <row r="10568" spans="10:11" x14ac:dyDescent="0.2">
      <c r="J10568" s="4"/>
      <c r="K10568" s="4"/>
    </row>
    <row r="10569" spans="10:11" x14ac:dyDescent="0.2">
      <c r="J10569" s="4"/>
      <c r="K10569" s="4"/>
    </row>
    <row r="10570" spans="10:11" x14ac:dyDescent="0.2">
      <c r="J10570" s="4"/>
      <c r="K10570" s="4"/>
    </row>
    <row r="10571" spans="10:11" x14ac:dyDescent="0.2">
      <c r="J10571" s="4"/>
      <c r="K10571" s="4"/>
    </row>
    <row r="10572" spans="10:11" x14ac:dyDescent="0.2">
      <c r="J10572" s="4"/>
      <c r="K10572" s="4"/>
    </row>
    <row r="10573" spans="10:11" x14ac:dyDescent="0.2">
      <c r="J10573" s="4"/>
      <c r="K10573" s="4"/>
    </row>
    <row r="10574" spans="10:11" x14ac:dyDescent="0.2">
      <c r="J10574" s="4"/>
      <c r="K10574" s="4"/>
    </row>
    <row r="10575" spans="10:11" x14ac:dyDescent="0.2">
      <c r="J10575" s="4"/>
      <c r="K10575" s="4"/>
    </row>
    <row r="10576" spans="10:11" x14ac:dyDescent="0.2">
      <c r="J10576" s="4"/>
      <c r="K10576" s="4"/>
    </row>
    <row r="10577" spans="10:11" x14ac:dyDescent="0.2">
      <c r="J10577" s="4"/>
      <c r="K10577" s="4"/>
    </row>
    <row r="10578" spans="10:11" x14ac:dyDescent="0.2">
      <c r="J10578" s="4"/>
      <c r="K10578" s="4"/>
    </row>
    <row r="10579" spans="10:11" x14ac:dyDescent="0.2">
      <c r="J10579" s="4"/>
      <c r="K10579" s="4"/>
    </row>
    <row r="10580" spans="10:11" x14ac:dyDescent="0.2">
      <c r="J10580" s="4"/>
      <c r="K10580" s="4"/>
    </row>
    <row r="10581" spans="10:11" x14ac:dyDescent="0.2">
      <c r="J10581" s="4"/>
      <c r="K10581" s="4"/>
    </row>
    <row r="10582" spans="10:11" x14ac:dyDescent="0.2">
      <c r="J10582" s="4"/>
      <c r="K10582" s="4"/>
    </row>
    <row r="10583" spans="10:11" x14ac:dyDescent="0.2">
      <c r="J10583" s="4"/>
      <c r="K10583" s="4"/>
    </row>
    <row r="10584" spans="10:11" x14ac:dyDescent="0.2">
      <c r="J10584" s="4"/>
      <c r="K10584" s="4"/>
    </row>
    <row r="10585" spans="10:11" x14ac:dyDescent="0.2">
      <c r="J10585" s="4"/>
      <c r="K10585" s="4"/>
    </row>
    <row r="10586" spans="10:11" x14ac:dyDescent="0.2">
      <c r="J10586" s="4"/>
      <c r="K10586" s="4"/>
    </row>
    <row r="10587" spans="10:11" x14ac:dyDescent="0.2">
      <c r="J10587" s="4"/>
      <c r="K10587" s="4"/>
    </row>
    <row r="10588" spans="10:11" x14ac:dyDescent="0.2">
      <c r="J10588" s="4"/>
      <c r="K10588" s="4"/>
    </row>
    <row r="10589" spans="10:11" x14ac:dyDescent="0.2">
      <c r="J10589" s="4"/>
      <c r="K10589" s="4"/>
    </row>
    <row r="10590" spans="10:11" x14ac:dyDescent="0.2">
      <c r="J10590" s="4"/>
      <c r="K10590" s="4"/>
    </row>
    <row r="10591" spans="10:11" x14ac:dyDescent="0.2">
      <c r="J10591" s="4"/>
      <c r="K10591" s="4"/>
    </row>
    <row r="10592" spans="10:11" x14ac:dyDescent="0.2">
      <c r="J10592" s="4"/>
      <c r="K10592" s="4"/>
    </row>
    <row r="10593" spans="10:11" x14ac:dyDescent="0.2">
      <c r="J10593" s="4"/>
      <c r="K10593" s="4"/>
    </row>
    <row r="10594" spans="10:11" x14ac:dyDescent="0.2">
      <c r="J10594" s="4"/>
      <c r="K10594" s="4"/>
    </row>
    <row r="10595" spans="10:11" x14ac:dyDescent="0.2">
      <c r="J10595" s="4"/>
      <c r="K10595" s="4"/>
    </row>
    <row r="10596" spans="10:11" x14ac:dyDescent="0.2">
      <c r="J10596" s="4"/>
      <c r="K10596" s="4"/>
    </row>
    <row r="10597" spans="10:11" x14ac:dyDescent="0.2">
      <c r="J10597" s="4"/>
      <c r="K10597" s="4"/>
    </row>
    <row r="10598" spans="10:11" x14ac:dyDescent="0.2">
      <c r="J10598" s="4"/>
      <c r="K10598" s="4"/>
    </row>
    <row r="10599" spans="10:11" x14ac:dyDescent="0.2">
      <c r="J10599" s="4"/>
      <c r="K10599" s="4"/>
    </row>
    <row r="10600" spans="10:11" x14ac:dyDescent="0.2">
      <c r="J10600" s="4"/>
      <c r="K10600" s="4"/>
    </row>
    <row r="10601" spans="10:11" x14ac:dyDescent="0.2">
      <c r="J10601" s="4"/>
      <c r="K10601" s="4"/>
    </row>
    <row r="10602" spans="10:11" x14ac:dyDescent="0.2">
      <c r="J10602" s="4"/>
      <c r="K10602" s="4"/>
    </row>
    <row r="10603" spans="10:11" x14ac:dyDescent="0.2">
      <c r="J10603" s="4"/>
      <c r="K10603" s="4"/>
    </row>
    <row r="10604" spans="10:11" x14ac:dyDescent="0.2">
      <c r="J10604" s="4"/>
      <c r="K10604" s="4"/>
    </row>
    <row r="10605" spans="10:11" x14ac:dyDescent="0.2">
      <c r="J10605" s="4"/>
      <c r="K10605" s="4"/>
    </row>
    <row r="10606" spans="10:11" x14ac:dyDescent="0.2">
      <c r="J10606" s="4"/>
      <c r="K10606" s="4"/>
    </row>
    <row r="10607" spans="10:11" x14ac:dyDescent="0.2">
      <c r="J10607" s="4"/>
      <c r="K10607" s="4"/>
    </row>
    <row r="10608" spans="10:11" x14ac:dyDescent="0.2">
      <c r="J10608" s="4"/>
      <c r="K10608" s="4"/>
    </row>
    <row r="10609" spans="10:11" x14ac:dyDescent="0.2">
      <c r="J10609" s="4"/>
      <c r="K10609" s="4"/>
    </row>
    <row r="10610" spans="10:11" x14ac:dyDescent="0.2">
      <c r="J10610" s="4"/>
      <c r="K10610" s="4"/>
    </row>
    <row r="10611" spans="10:11" x14ac:dyDescent="0.2">
      <c r="J10611" s="4"/>
      <c r="K10611" s="4"/>
    </row>
    <row r="10612" spans="10:11" x14ac:dyDescent="0.2">
      <c r="J10612" s="4"/>
      <c r="K10612" s="4"/>
    </row>
    <row r="10613" spans="10:11" x14ac:dyDescent="0.2">
      <c r="J10613" s="4"/>
      <c r="K10613" s="4"/>
    </row>
    <row r="10614" spans="10:11" x14ac:dyDescent="0.2">
      <c r="J10614" s="4"/>
      <c r="K10614" s="4"/>
    </row>
    <row r="10615" spans="10:11" x14ac:dyDescent="0.2">
      <c r="J10615" s="4"/>
      <c r="K10615" s="4"/>
    </row>
    <row r="10616" spans="10:11" x14ac:dyDescent="0.2">
      <c r="J10616" s="4"/>
      <c r="K10616" s="4"/>
    </row>
    <row r="10617" spans="10:11" x14ac:dyDescent="0.2">
      <c r="J10617" s="4"/>
      <c r="K10617" s="4"/>
    </row>
    <row r="10618" spans="10:11" x14ac:dyDescent="0.2">
      <c r="J10618" s="4"/>
      <c r="K10618" s="4"/>
    </row>
    <row r="10619" spans="10:11" x14ac:dyDescent="0.2">
      <c r="J10619" s="4"/>
      <c r="K10619" s="4"/>
    </row>
    <row r="10620" spans="10:11" x14ac:dyDescent="0.2">
      <c r="J10620" s="4"/>
      <c r="K10620" s="4"/>
    </row>
    <row r="10621" spans="10:11" x14ac:dyDescent="0.2">
      <c r="J10621" s="4"/>
      <c r="K10621" s="4"/>
    </row>
    <row r="10622" spans="10:11" x14ac:dyDescent="0.2">
      <c r="J10622" s="4"/>
      <c r="K10622" s="4"/>
    </row>
    <row r="10623" spans="10:11" x14ac:dyDescent="0.2">
      <c r="J10623" s="4"/>
      <c r="K10623" s="4"/>
    </row>
    <row r="10624" spans="10:11" x14ac:dyDescent="0.2">
      <c r="J10624" s="4"/>
      <c r="K10624" s="4"/>
    </row>
    <row r="10625" spans="10:11" x14ac:dyDescent="0.2">
      <c r="J10625" s="4"/>
      <c r="K10625" s="4"/>
    </row>
    <row r="10626" spans="10:11" x14ac:dyDescent="0.2">
      <c r="J10626" s="4"/>
      <c r="K10626" s="4"/>
    </row>
    <row r="10627" spans="10:11" x14ac:dyDescent="0.2">
      <c r="J10627" s="4"/>
      <c r="K10627" s="4"/>
    </row>
    <row r="10628" spans="10:11" x14ac:dyDescent="0.2">
      <c r="J10628" s="4"/>
      <c r="K10628" s="4"/>
    </row>
    <row r="10629" spans="10:11" x14ac:dyDescent="0.2">
      <c r="J10629" s="4"/>
      <c r="K10629" s="4"/>
    </row>
    <row r="10630" spans="10:11" x14ac:dyDescent="0.2">
      <c r="J10630" s="4"/>
      <c r="K10630" s="4"/>
    </row>
    <row r="10631" spans="10:11" x14ac:dyDescent="0.2">
      <c r="J10631" s="4"/>
      <c r="K10631" s="4"/>
    </row>
    <row r="10632" spans="10:11" x14ac:dyDescent="0.2">
      <c r="J10632" s="4"/>
      <c r="K10632" s="4"/>
    </row>
    <row r="10633" spans="10:11" x14ac:dyDescent="0.2">
      <c r="J10633" s="4"/>
      <c r="K10633" s="4"/>
    </row>
    <row r="10634" spans="10:11" x14ac:dyDescent="0.2">
      <c r="J10634" s="4"/>
      <c r="K10634" s="4"/>
    </row>
    <row r="10635" spans="10:11" x14ac:dyDescent="0.2">
      <c r="J10635" s="4"/>
      <c r="K10635" s="4"/>
    </row>
    <row r="10636" spans="10:11" x14ac:dyDescent="0.2">
      <c r="J10636" s="4"/>
      <c r="K10636" s="4"/>
    </row>
    <row r="10637" spans="10:11" x14ac:dyDescent="0.2">
      <c r="J10637" s="4"/>
      <c r="K10637" s="4"/>
    </row>
    <row r="10638" spans="10:11" x14ac:dyDescent="0.2">
      <c r="J10638" s="4"/>
      <c r="K10638" s="4"/>
    </row>
    <row r="10639" spans="10:11" x14ac:dyDescent="0.2">
      <c r="J10639" s="4"/>
      <c r="K10639" s="4"/>
    </row>
    <row r="10640" spans="10:11" x14ac:dyDescent="0.2">
      <c r="J10640" s="4"/>
      <c r="K10640" s="4"/>
    </row>
    <row r="10641" spans="10:11" x14ac:dyDescent="0.2">
      <c r="J10641" s="4"/>
      <c r="K10641" s="4"/>
    </row>
    <row r="10642" spans="10:11" x14ac:dyDescent="0.2">
      <c r="J10642" s="4"/>
      <c r="K10642" s="4"/>
    </row>
    <row r="10643" spans="10:11" x14ac:dyDescent="0.2">
      <c r="J10643" s="4"/>
      <c r="K10643" s="4"/>
    </row>
    <row r="10644" spans="10:11" x14ac:dyDescent="0.2">
      <c r="J10644" s="4"/>
      <c r="K10644" s="4"/>
    </row>
    <row r="10645" spans="10:11" x14ac:dyDescent="0.2">
      <c r="J10645" s="4"/>
      <c r="K10645" s="4"/>
    </row>
    <row r="10646" spans="10:11" x14ac:dyDescent="0.2">
      <c r="J10646" s="4"/>
      <c r="K10646" s="4"/>
    </row>
    <row r="10647" spans="10:11" x14ac:dyDescent="0.2">
      <c r="J10647" s="4"/>
      <c r="K10647" s="4"/>
    </row>
    <row r="10648" spans="10:11" x14ac:dyDescent="0.2">
      <c r="J10648" s="4"/>
      <c r="K10648" s="4"/>
    </row>
    <row r="10649" spans="10:11" x14ac:dyDescent="0.2">
      <c r="J10649" s="4"/>
      <c r="K10649" s="4"/>
    </row>
    <row r="10650" spans="10:11" x14ac:dyDescent="0.2">
      <c r="J10650" s="4"/>
      <c r="K10650" s="4"/>
    </row>
    <row r="10651" spans="10:11" x14ac:dyDescent="0.2">
      <c r="J10651" s="4"/>
      <c r="K10651" s="4"/>
    </row>
    <row r="10652" spans="10:11" x14ac:dyDescent="0.2">
      <c r="J10652" s="4"/>
      <c r="K10652" s="4"/>
    </row>
    <row r="10653" spans="10:11" x14ac:dyDescent="0.2">
      <c r="J10653" s="4"/>
      <c r="K10653" s="4"/>
    </row>
    <row r="10654" spans="10:11" x14ac:dyDescent="0.2">
      <c r="J10654" s="4"/>
      <c r="K10654" s="4"/>
    </row>
    <row r="10655" spans="10:11" x14ac:dyDescent="0.2">
      <c r="J10655" s="4"/>
      <c r="K10655" s="4"/>
    </row>
    <row r="10656" spans="10:11" x14ac:dyDescent="0.2">
      <c r="J10656" s="4"/>
      <c r="K10656" s="4"/>
    </row>
    <row r="10657" spans="10:11" x14ac:dyDescent="0.2">
      <c r="J10657" s="4"/>
      <c r="K10657" s="4"/>
    </row>
    <row r="10658" spans="10:11" x14ac:dyDescent="0.2">
      <c r="J10658" s="4"/>
      <c r="K10658" s="4"/>
    </row>
    <row r="10659" spans="10:11" x14ac:dyDescent="0.2">
      <c r="J10659" s="4"/>
      <c r="K10659" s="4"/>
    </row>
    <row r="10660" spans="10:11" x14ac:dyDescent="0.2">
      <c r="J10660" s="4"/>
      <c r="K10660" s="4"/>
    </row>
    <row r="10661" spans="10:11" x14ac:dyDescent="0.2">
      <c r="J10661" s="4"/>
      <c r="K10661" s="4"/>
    </row>
    <row r="10662" spans="10:11" x14ac:dyDescent="0.2">
      <c r="J10662" s="4"/>
      <c r="K10662" s="4"/>
    </row>
    <row r="10663" spans="10:11" x14ac:dyDescent="0.2">
      <c r="J10663" s="4"/>
      <c r="K10663" s="4"/>
    </row>
    <row r="10664" spans="10:11" x14ac:dyDescent="0.2">
      <c r="J10664" s="4"/>
      <c r="K10664" s="4"/>
    </row>
    <row r="10665" spans="10:11" x14ac:dyDescent="0.2">
      <c r="J10665" s="4"/>
      <c r="K10665" s="4"/>
    </row>
    <row r="10666" spans="10:11" x14ac:dyDescent="0.2">
      <c r="J10666" s="4"/>
      <c r="K10666" s="4"/>
    </row>
    <row r="10667" spans="10:11" x14ac:dyDescent="0.2">
      <c r="J10667" s="4"/>
      <c r="K10667" s="4"/>
    </row>
    <row r="10668" spans="10:11" x14ac:dyDescent="0.2">
      <c r="J10668" s="4"/>
      <c r="K10668" s="4"/>
    </row>
    <row r="10669" spans="10:11" x14ac:dyDescent="0.2">
      <c r="J10669" s="4"/>
      <c r="K10669" s="4"/>
    </row>
    <row r="10670" spans="10:11" x14ac:dyDescent="0.2">
      <c r="J10670" s="4"/>
      <c r="K10670" s="4"/>
    </row>
    <row r="10671" spans="10:11" x14ac:dyDescent="0.2">
      <c r="J10671" s="4"/>
      <c r="K10671" s="4"/>
    </row>
    <row r="10672" spans="10:11" x14ac:dyDescent="0.2">
      <c r="J10672" s="4"/>
      <c r="K10672" s="4"/>
    </row>
    <row r="10673" spans="10:11" x14ac:dyDescent="0.2">
      <c r="J10673" s="4"/>
      <c r="K10673" s="4"/>
    </row>
    <row r="10674" spans="10:11" x14ac:dyDescent="0.2">
      <c r="J10674" s="4"/>
      <c r="K10674" s="4"/>
    </row>
    <row r="10675" spans="10:11" x14ac:dyDescent="0.2">
      <c r="J10675" s="4"/>
      <c r="K10675" s="4"/>
    </row>
    <row r="10676" spans="10:11" x14ac:dyDescent="0.2">
      <c r="J10676" s="4"/>
      <c r="K10676" s="4"/>
    </row>
    <row r="10677" spans="10:11" x14ac:dyDescent="0.2">
      <c r="J10677" s="4"/>
      <c r="K10677" s="4"/>
    </row>
    <row r="10678" spans="10:11" x14ac:dyDescent="0.2">
      <c r="J10678" s="4"/>
      <c r="K10678" s="4"/>
    </row>
    <row r="10679" spans="10:11" x14ac:dyDescent="0.2">
      <c r="J10679" s="4"/>
      <c r="K10679" s="4"/>
    </row>
    <row r="10680" spans="10:11" x14ac:dyDescent="0.2">
      <c r="J10680" s="4"/>
      <c r="K10680" s="4"/>
    </row>
    <row r="10681" spans="10:11" x14ac:dyDescent="0.2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K3068"/>
  <sheetViews>
    <sheetView zoomScale="75" workbookViewId="0">
      <selection activeCell="O41" sqref="O41"/>
    </sheetView>
  </sheetViews>
  <sheetFormatPr defaultRowHeight="12.75" x14ac:dyDescent="0.2"/>
  <cols>
    <col min="1" max="1" width="10.85546875" customWidth="1"/>
    <col min="2" max="2" width="9.5703125" bestFit="1" customWidth="1"/>
    <col min="4" max="4" width="10.140625" bestFit="1" customWidth="1"/>
    <col min="11" max="11" width="9.85546875" customWidth="1"/>
    <col min="33" max="33" width="5.42578125" bestFit="1" customWidth="1"/>
    <col min="34" max="34" width="4.28515625" bestFit="1" customWidth="1"/>
    <col min="35" max="35" width="5.85546875" customWidth="1"/>
    <col min="36" max="36" width="3.7109375" bestFit="1" customWidth="1"/>
    <col min="37" max="37" width="4.85546875" bestFit="1" customWidth="1"/>
    <col min="38" max="38" width="7.5703125" customWidth="1"/>
    <col min="39" max="39" width="10.140625" style="343" customWidth="1"/>
    <col min="40" max="40" width="2.5703125" customWidth="1"/>
    <col min="41" max="41" width="17.7109375" customWidth="1"/>
    <col min="42" max="42" width="3.28515625" customWidth="1"/>
    <col min="43" max="43" width="9.140625" style="345"/>
    <col min="44" max="44" width="1.85546875" bestFit="1" customWidth="1"/>
    <col min="45" max="45" width="21.28515625" customWidth="1"/>
    <col min="46" max="46" width="4" customWidth="1"/>
    <col min="47" max="47" width="7.42578125" style="343" customWidth="1"/>
    <col min="48" max="48" width="3.5703125" customWidth="1"/>
    <col min="49" max="49" width="14.7109375" customWidth="1"/>
    <col min="50" max="50" width="3.140625" customWidth="1"/>
    <col min="51" max="51" width="10.5703125" style="22" customWidth="1"/>
    <col min="52" max="52" width="3.5703125" customWidth="1"/>
    <col min="53" max="53" width="21.42578125" bestFit="1" customWidth="1"/>
    <col min="54" max="54" width="2.7109375" customWidth="1"/>
    <col min="55" max="55" width="9.28515625" style="343" customWidth="1"/>
    <col min="56" max="56" width="2.85546875" customWidth="1"/>
    <col min="57" max="57" width="21.42578125" customWidth="1"/>
    <col min="58" max="58" width="3" customWidth="1"/>
    <col min="59" max="59" width="5" customWidth="1"/>
    <col min="60" max="60" width="2" bestFit="1" customWidth="1"/>
    <col min="61" max="61" width="18.42578125" bestFit="1" customWidth="1"/>
  </cols>
  <sheetData>
    <row r="1" spans="1:63" x14ac:dyDescent="0.2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3" x14ac:dyDescent="0.2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60"/>
      <c r="AN2" s="22"/>
      <c r="AO2" s="318"/>
      <c r="AP2" s="318"/>
      <c r="AQ2" s="353"/>
      <c r="AR2" s="22"/>
      <c r="AS2" s="22"/>
      <c r="AT2" s="22"/>
      <c r="AU2" s="348"/>
      <c r="AV2" s="22"/>
      <c r="AW2" s="22"/>
      <c r="AX2" s="22"/>
      <c r="AZ2" s="22"/>
      <c r="BA2" s="22"/>
      <c r="BB2" s="22"/>
      <c r="BC2" s="348"/>
      <c r="BD2" s="22"/>
      <c r="BE2" s="22"/>
      <c r="BF2" s="22"/>
      <c r="BG2" s="22"/>
      <c r="BH2" s="22"/>
      <c r="BI2" s="22"/>
      <c r="BJ2" s="22"/>
      <c r="BK2" s="22"/>
    </row>
    <row r="3" spans="1:63" x14ac:dyDescent="0.2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60"/>
      <c r="AN3" s="318"/>
      <c r="AO3" s="352"/>
      <c r="AP3" s="318"/>
      <c r="AQ3" s="353"/>
      <c r="AR3" s="203"/>
      <c r="AS3" s="354"/>
      <c r="AT3" s="354"/>
      <c r="AU3" s="348"/>
      <c r="AV3" s="203"/>
      <c r="AW3" s="203"/>
      <c r="AX3" s="203"/>
      <c r="AY3" s="348"/>
      <c r="AZ3" s="203"/>
      <c r="BA3" s="203"/>
      <c r="BB3" s="203"/>
      <c r="BC3" s="348"/>
      <c r="BD3" s="203"/>
      <c r="BE3" s="203"/>
      <c r="BF3" s="203"/>
      <c r="BG3" s="348"/>
      <c r="BH3" s="203"/>
      <c r="BI3" s="203"/>
      <c r="BJ3" s="355"/>
      <c r="BK3" s="22"/>
    </row>
    <row r="4" spans="1:63" x14ac:dyDescent="0.2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60"/>
      <c r="AN4" s="319"/>
      <c r="AO4" s="186"/>
      <c r="AP4" s="319"/>
      <c r="AQ4" s="356"/>
      <c r="AR4" s="203"/>
      <c r="AS4" s="357"/>
      <c r="AT4" s="357"/>
      <c r="AU4" s="348"/>
      <c r="AV4" s="203"/>
      <c r="AW4" s="320"/>
      <c r="AX4" s="320"/>
      <c r="AY4" s="320"/>
      <c r="AZ4" s="203"/>
      <c r="BA4" s="320"/>
      <c r="BB4" s="320"/>
      <c r="BC4" s="348"/>
      <c r="BD4" s="203"/>
      <c r="BE4" s="320"/>
      <c r="BF4" s="320"/>
      <c r="BG4" s="22"/>
      <c r="BH4" s="203"/>
      <c r="BI4" s="203"/>
      <c r="BJ4" s="355"/>
      <c r="BK4" s="22"/>
    </row>
    <row r="5" spans="1:63" x14ac:dyDescent="0.2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60"/>
      <c r="AN5" s="319"/>
      <c r="AO5" s="186"/>
      <c r="AP5" s="319"/>
      <c r="AQ5" s="353"/>
      <c r="AR5" s="203"/>
      <c r="AS5" s="351"/>
      <c r="AT5" s="351"/>
      <c r="AU5" s="348"/>
      <c r="AV5" s="203"/>
      <c r="AW5" s="320"/>
      <c r="AX5" s="320"/>
      <c r="AY5" s="320"/>
      <c r="AZ5" s="203"/>
      <c r="BA5" s="320"/>
      <c r="BB5" s="320"/>
      <c r="BC5" s="348"/>
      <c r="BD5" s="203"/>
      <c r="BE5" s="320"/>
      <c r="BF5" s="320"/>
      <c r="BG5" s="22"/>
      <c r="BH5" s="203"/>
      <c r="BI5" s="203"/>
      <c r="BJ5" s="355"/>
      <c r="BK5" s="22"/>
    </row>
    <row r="6" spans="1:63" x14ac:dyDescent="0.2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60"/>
      <c r="AN6" s="319"/>
      <c r="AO6" s="186"/>
      <c r="AP6" s="319"/>
      <c r="AQ6" s="353"/>
      <c r="AR6" s="203"/>
      <c r="AS6" s="357"/>
      <c r="AT6" s="357"/>
      <c r="AU6" s="348"/>
      <c r="AV6" s="203"/>
      <c r="AW6" s="320"/>
      <c r="AX6" s="320"/>
      <c r="AY6" s="320"/>
      <c r="AZ6" s="203"/>
      <c r="BA6" s="320"/>
      <c r="BB6" s="320"/>
      <c r="BC6" s="348"/>
      <c r="BD6" s="203"/>
      <c r="BE6" s="320"/>
      <c r="BF6" s="320"/>
      <c r="BG6" s="22"/>
      <c r="BH6" s="22"/>
      <c r="BI6" s="22"/>
      <c r="BJ6" s="22"/>
      <c r="BK6" s="22"/>
    </row>
    <row r="7" spans="1:63" x14ac:dyDescent="0.2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 t="shared" ref="O7:O23" si="0">IF(AND($N7=1,$N14=1),AVERAGE(B7:B14),0)</f>
        <v>0</v>
      </c>
      <c r="P7" s="232">
        <f t="shared" ref="P7:P23" si="1">IF(AND($N7=1,$N14=1),AVERAGE(C7:C14),0)</f>
        <v>0</v>
      </c>
      <c r="Q7" s="232">
        <f t="shared" ref="Q7:Q23" si="2">IF(AND($N7=1,$N14=1),AVERAGE(D7:D14),0)</f>
        <v>0</v>
      </c>
      <c r="R7" s="232">
        <f t="shared" ref="R7:R23" si="3">IF(AND($N7=1,$N14=1),AVERAGE(E7:E14),0)</f>
        <v>0</v>
      </c>
      <c r="S7" s="232">
        <f t="shared" ref="S7:S23" si="4">IF(AND($N7=1,$N14=1),AVERAGE(F7:F14),0)</f>
        <v>0</v>
      </c>
      <c r="T7" s="232">
        <f t="shared" ref="T7:T23" si="5">IF(AND($N7=1,$N14=1),AVERAGE(G7:G14),0)</f>
        <v>0</v>
      </c>
      <c r="U7" s="232">
        <f t="shared" ref="U7:U23" si="6">IF(AND($N7=1,$N14=1),AVERAGE(H7:H14),0)</f>
        <v>0</v>
      </c>
      <c r="V7" s="232">
        <f t="shared" ref="V7:V23" si="7">IF(AND($N7=1,$N14=1),AVERAGE(I7:I14),0)</f>
        <v>0</v>
      </c>
      <c r="W7" s="232">
        <f t="shared" ref="W7:W23" si="8">IF(AND($N7=1,$N14=1),AVERAGE(J7:J14),0)</f>
        <v>0</v>
      </c>
      <c r="X7" s="232">
        <f t="shared" ref="X7:X23" si="9">IF(AND($N7=1,$N14=1),AVERAGE(K7:K14),0)</f>
        <v>0</v>
      </c>
      <c r="Y7" s="232">
        <f t="shared" ref="Y7:Y23" si="10">IF(AND($N7=1,$N14=1),AVERAGE(L7:L14),0)</f>
        <v>0</v>
      </c>
      <c r="Z7" s="185">
        <f t="shared" ref="Z7:Z23" si="11">IF(AND($N7=1,$N14=1),AVERAGE(M7:M14),0)</f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60"/>
      <c r="AN7" s="319"/>
      <c r="AO7" s="186"/>
      <c r="AP7" s="319"/>
      <c r="AQ7" s="353"/>
      <c r="AR7" s="203"/>
      <c r="AS7" s="357"/>
      <c r="AT7" s="357"/>
      <c r="AU7" s="348"/>
      <c r="AV7" s="22"/>
      <c r="AW7" s="22"/>
      <c r="AX7" s="22"/>
      <c r="AZ7" s="138"/>
      <c r="BA7" s="138"/>
      <c r="BB7" s="138"/>
      <c r="BC7" s="348"/>
      <c r="BD7" s="138"/>
      <c r="BE7" s="138"/>
      <c r="BF7" s="138"/>
      <c r="BG7" s="22"/>
      <c r="BH7" s="22"/>
      <c r="BI7" s="22"/>
      <c r="BJ7" s="355"/>
      <c r="BK7" s="22"/>
    </row>
    <row r="8" spans="1:63" x14ac:dyDescent="0.2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si="0"/>
        <v>0</v>
      </c>
      <c r="P8" s="232">
        <f t="shared" si="1"/>
        <v>0</v>
      </c>
      <c r="Q8" s="232">
        <f t="shared" si="2"/>
        <v>0</v>
      </c>
      <c r="R8" s="232">
        <f t="shared" si="3"/>
        <v>0</v>
      </c>
      <c r="S8" s="232">
        <f t="shared" si="4"/>
        <v>0</v>
      </c>
      <c r="T8" s="232">
        <f t="shared" si="5"/>
        <v>0</v>
      </c>
      <c r="U8" s="232">
        <f t="shared" si="6"/>
        <v>0</v>
      </c>
      <c r="V8" s="232">
        <f t="shared" si="7"/>
        <v>0</v>
      </c>
      <c r="W8" s="232">
        <f t="shared" si="8"/>
        <v>0</v>
      </c>
      <c r="X8" s="232">
        <f t="shared" si="9"/>
        <v>0</v>
      </c>
      <c r="Y8" s="232">
        <f t="shared" si="10"/>
        <v>0</v>
      </c>
      <c r="Z8" s="185">
        <f t="shared" si="11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60"/>
      <c r="AN8" s="22"/>
      <c r="AO8" s="318"/>
      <c r="AP8" s="318"/>
      <c r="AQ8" s="353"/>
      <c r="AR8" s="203"/>
      <c r="AS8" s="357"/>
      <c r="AT8" s="357"/>
      <c r="AU8" s="348"/>
      <c r="AV8" s="203"/>
      <c r="AW8" s="203"/>
      <c r="AX8" s="203"/>
      <c r="AY8" s="203"/>
      <c r="AZ8" s="138"/>
      <c r="BA8" s="22"/>
      <c r="BB8" s="22"/>
      <c r="BC8" s="348"/>
      <c r="BD8" s="203"/>
      <c r="BE8" s="203"/>
      <c r="BF8" s="203"/>
      <c r="BG8" s="22"/>
      <c r="BH8" s="22"/>
      <c r="BI8" s="22"/>
      <c r="BJ8" s="22"/>
      <c r="BK8" s="22"/>
    </row>
    <row r="9" spans="1:63" x14ac:dyDescent="0.2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0"/>
        <v>0</v>
      </c>
      <c r="P9" s="232">
        <f t="shared" si="1"/>
        <v>0</v>
      </c>
      <c r="Q9" s="232">
        <f t="shared" si="2"/>
        <v>0</v>
      </c>
      <c r="R9" s="232">
        <f t="shared" si="3"/>
        <v>0</v>
      </c>
      <c r="S9" s="232">
        <f t="shared" si="4"/>
        <v>0</v>
      </c>
      <c r="T9" s="232">
        <f t="shared" si="5"/>
        <v>0</v>
      </c>
      <c r="U9" s="232">
        <f t="shared" si="6"/>
        <v>0</v>
      </c>
      <c r="V9" s="232">
        <f t="shared" si="7"/>
        <v>0</v>
      </c>
      <c r="W9" s="232">
        <f t="shared" si="8"/>
        <v>0</v>
      </c>
      <c r="X9" s="232">
        <f t="shared" si="9"/>
        <v>0</v>
      </c>
      <c r="Y9" s="232">
        <f t="shared" si="10"/>
        <v>0</v>
      </c>
      <c r="Z9" s="185">
        <f t="shared" si="11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60"/>
      <c r="AN9" s="318"/>
      <c r="AO9" s="352"/>
      <c r="AP9" s="318"/>
      <c r="AQ9" s="358"/>
      <c r="AR9" s="203"/>
      <c r="AS9" s="357"/>
      <c r="AT9" s="357"/>
      <c r="AU9" s="348"/>
      <c r="AV9" s="203"/>
      <c r="AW9" s="320"/>
      <c r="AX9" s="320"/>
      <c r="AY9" s="320"/>
      <c r="AZ9" s="138"/>
      <c r="BA9" s="22"/>
      <c r="BB9" s="22"/>
      <c r="BC9" s="348"/>
      <c r="BD9" s="203"/>
      <c r="BE9" s="320"/>
      <c r="BF9" s="320"/>
      <c r="BG9" s="22"/>
      <c r="BH9" s="22"/>
      <c r="BI9" s="22"/>
      <c r="BJ9" s="22"/>
      <c r="BK9" s="22"/>
    </row>
    <row r="10" spans="1:63" x14ac:dyDescent="0.2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0"/>
        <v>0</v>
      </c>
      <c r="P10" s="232">
        <f t="shared" si="1"/>
        <v>0</v>
      </c>
      <c r="Q10" s="232">
        <f t="shared" si="2"/>
        <v>0</v>
      </c>
      <c r="R10" s="232">
        <f t="shared" si="3"/>
        <v>0</v>
      </c>
      <c r="S10" s="232">
        <f t="shared" si="4"/>
        <v>0</v>
      </c>
      <c r="T10" s="232">
        <f t="shared" si="5"/>
        <v>0</v>
      </c>
      <c r="U10" s="232">
        <f t="shared" si="6"/>
        <v>0</v>
      </c>
      <c r="V10" s="232">
        <f t="shared" si="7"/>
        <v>0</v>
      </c>
      <c r="W10" s="232">
        <f t="shared" si="8"/>
        <v>0</v>
      </c>
      <c r="X10" s="232">
        <f t="shared" si="9"/>
        <v>0</v>
      </c>
      <c r="Y10" s="232">
        <f t="shared" si="10"/>
        <v>0</v>
      </c>
      <c r="Z10" s="185">
        <f t="shared" si="11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60"/>
      <c r="AN10" s="319"/>
      <c r="AO10" s="186"/>
      <c r="AP10" s="318"/>
      <c r="AQ10" s="358"/>
      <c r="AR10" s="203"/>
      <c r="AS10" s="357"/>
      <c r="AT10" s="357"/>
      <c r="AU10" s="348"/>
      <c r="AV10" s="203"/>
      <c r="AW10" s="320"/>
      <c r="AX10" s="320"/>
      <c r="AY10" s="320"/>
      <c r="AZ10" s="203"/>
      <c r="BA10" s="203"/>
      <c r="BB10" s="203"/>
      <c r="BC10" s="348"/>
      <c r="BD10" s="203"/>
      <c r="BE10" s="320"/>
      <c r="BF10" s="320"/>
      <c r="BG10" s="22"/>
      <c r="BH10" s="22"/>
      <c r="BI10" s="186"/>
      <c r="BJ10" s="359"/>
      <c r="BK10" s="22"/>
    </row>
    <row r="11" spans="1:63" x14ac:dyDescent="0.2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0"/>
        <v>0</v>
      </c>
      <c r="P11" s="232">
        <f t="shared" si="1"/>
        <v>0</v>
      </c>
      <c r="Q11" s="232">
        <f t="shared" si="2"/>
        <v>0</v>
      </c>
      <c r="R11" s="232">
        <f t="shared" si="3"/>
        <v>0</v>
      </c>
      <c r="S11" s="232">
        <f t="shared" si="4"/>
        <v>0</v>
      </c>
      <c r="T11" s="232">
        <f t="shared" si="5"/>
        <v>0</v>
      </c>
      <c r="U11" s="232">
        <f t="shared" si="6"/>
        <v>0</v>
      </c>
      <c r="V11" s="232">
        <f t="shared" si="7"/>
        <v>0</v>
      </c>
      <c r="W11" s="232">
        <f t="shared" si="8"/>
        <v>0</v>
      </c>
      <c r="X11" s="232">
        <f t="shared" si="9"/>
        <v>0</v>
      </c>
      <c r="Y11" s="232">
        <f t="shared" si="10"/>
        <v>0</v>
      </c>
      <c r="Z11" s="185">
        <f t="shared" si="11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60"/>
      <c r="AN11" s="319"/>
      <c r="AO11" s="186"/>
      <c r="AP11" s="318"/>
      <c r="AQ11" s="358"/>
      <c r="AR11" s="203"/>
      <c r="AS11" s="357"/>
      <c r="AT11" s="357"/>
      <c r="AU11" s="348"/>
      <c r="AV11" s="203"/>
      <c r="AW11" s="320"/>
      <c r="AX11" s="320"/>
      <c r="AY11" s="320"/>
      <c r="AZ11" s="203"/>
      <c r="BA11" s="320"/>
      <c r="BB11" s="320"/>
      <c r="BC11" s="348"/>
      <c r="BD11" s="203"/>
      <c r="BE11" s="320"/>
      <c r="BF11" s="320"/>
      <c r="BG11" s="138"/>
      <c r="BH11" s="22"/>
      <c r="BI11" s="22"/>
      <c r="BJ11" s="22"/>
      <c r="BK11" s="22"/>
    </row>
    <row r="12" spans="1:63" x14ac:dyDescent="0.2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0"/>
        <v>0</v>
      </c>
      <c r="P12" s="232">
        <f t="shared" si="1"/>
        <v>0</v>
      </c>
      <c r="Q12" s="232">
        <f t="shared" si="2"/>
        <v>0</v>
      </c>
      <c r="R12" s="232">
        <f t="shared" si="3"/>
        <v>0</v>
      </c>
      <c r="S12" s="232">
        <f t="shared" si="4"/>
        <v>0</v>
      </c>
      <c r="T12" s="232">
        <f t="shared" si="5"/>
        <v>0</v>
      </c>
      <c r="U12" s="232">
        <f t="shared" si="6"/>
        <v>0</v>
      </c>
      <c r="V12" s="232">
        <f t="shared" si="7"/>
        <v>0</v>
      </c>
      <c r="W12" s="232">
        <f t="shared" si="8"/>
        <v>0</v>
      </c>
      <c r="X12" s="232">
        <f t="shared" si="9"/>
        <v>0</v>
      </c>
      <c r="Y12" s="232">
        <f t="shared" si="10"/>
        <v>0</v>
      </c>
      <c r="Z12" s="185">
        <f t="shared" si="11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60"/>
      <c r="AN12" s="319"/>
      <c r="AO12" s="186"/>
      <c r="AP12" s="22"/>
      <c r="AQ12" s="358"/>
      <c r="AR12" s="203"/>
      <c r="AS12" s="357"/>
      <c r="AT12" s="357"/>
      <c r="AU12" s="348"/>
      <c r="AV12" s="22"/>
      <c r="AW12" s="22"/>
      <c r="AX12" s="22"/>
      <c r="AZ12" s="203"/>
      <c r="BA12" s="320"/>
      <c r="BB12" s="320"/>
      <c r="BC12" s="348"/>
      <c r="BD12" s="320"/>
      <c r="BE12" s="320"/>
      <c r="BF12" s="320"/>
      <c r="BG12" s="138"/>
      <c r="BH12" s="22"/>
      <c r="BI12" s="22"/>
      <c r="BJ12" s="22"/>
      <c r="BK12" s="22"/>
    </row>
    <row r="13" spans="1:63" x14ac:dyDescent="0.2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0"/>
        <v>1.0200738350125944</v>
      </c>
      <c r="P13" s="232">
        <f t="shared" si="1"/>
        <v>1.0200738350125944</v>
      </c>
      <c r="Q13" s="232">
        <f t="shared" si="2"/>
        <v>1.0173448699421965</v>
      </c>
      <c r="R13" s="232">
        <f t="shared" si="3"/>
        <v>1.0049999999999999</v>
      </c>
      <c r="S13" s="232">
        <f t="shared" si="4"/>
        <v>0.95093749999999999</v>
      </c>
      <c r="T13" s="232">
        <f t="shared" si="5"/>
        <v>0.73499999999999999</v>
      </c>
      <c r="U13" s="232">
        <f t="shared" si="6"/>
        <v>0.68500000000000005</v>
      </c>
      <c r="V13" s="232">
        <f t="shared" si="7"/>
        <v>0.68500000000000005</v>
      </c>
      <c r="W13" s="232">
        <f t="shared" si="8"/>
        <v>0.70634386531365312</v>
      </c>
      <c r="X13" s="232">
        <f t="shared" si="9"/>
        <v>1.0049999999999999</v>
      </c>
      <c r="Y13" s="232">
        <f t="shared" si="10"/>
        <v>0.91756849315068489</v>
      </c>
      <c r="Z13" s="185">
        <f t="shared" si="11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60"/>
      <c r="AN13" s="319"/>
      <c r="AO13" s="186"/>
      <c r="AP13" s="318"/>
      <c r="AQ13" s="358"/>
      <c r="AR13" s="22"/>
      <c r="AS13" s="22"/>
      <c r="AT13" s="22"/>
      <c r="AU13" s="348"/>
      <c r="AV13" s="203"/>
      <c r="AW13" s="203"/>
      <c r="AX13" s="203"/>
      <c r="AY13" s="203"/>
      <c r="AZ13" s="203"/>
      <c r="BA13" s="320"/>
      <c r="BB13" s="320"/>
      <c r="BC13" s="348"/>
      <c r="BD13" s="203"/>
      <c r="BE13" s="203"/>
      <c r="BF13" s="203"/>
      <c r="BG13" s="138"/>
      <c r="BH13" s="22"/>
      <c r="BI13" s="22"/>
      <c r="BJ13" s="22"/>
      <c r="BK13" s="22"/>
    </row>
    <row r="14" spans="1:63" x14ac:dyDescent="0.2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0"/>
        <v>0.93882383501259448</v>
      </c>
      <c r="P14" s="232">
        <f t="shared" si="1"/>
        <v>0.93882383501259448</v>
      </c>
      <c r="Q14" s="232">
        <f t="shared" si="2"/>
        <v>0.97687861271676324</v>
      </c>
      <c r="R14" s="232">
        <f t="shared" si="3"/>
        <v>0.96249999999999991</v>
      </c>
      <c r="S14" s="232">
        <f t="shared" si="4"/>
        <v>0.97593750000000001</v>
      </c>
      <c r="T14" s="232">
        <f t="shared" si="5"/>
        <v>0.86750000000000005</v>
      </c>
      <c r="U14" s="232">
        <f t="shared" si="6"/>
        <v>0.84249999999999992</v>
      </c>
      <c r="V14" s="232">
        <f t="shared" si="7"/>
        <v>0.84249999999999992</v>
      </c>
      <c r="W14" s="232">
        <f t="shared" si="8"/>
        <v>0.82259386531365319</v>
      </c>
      <c r="X14" s="232">
        <f t="shared" si="9"/>
        <v>0.96249999999999991</v>
      </c>
      <c r="Y14" s="232">
        <f t="shared" si="10"/>
        <v>0.90506849315068505</v>
      </c>
      <c r="Z14" s="185">
        <f t="shared" si="11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60"/>
      <c r="AN14" s="22"/>
      <c r="AO14" s="22"/>
      <c r="AP14" s="319"/>
      <c r="AQ14" s="358"/>
      <c r="AR14" s="203"/>
      <c r="AS14" s="354"/>
      <c r="AT14" s="354"/>
      <c r="AU14" s="348"/>
      <c r="AV14" s="203"/>
      <c r="AW14" s="320"/>
      <c r="AX14" s="320"/>
      <c r="AY14" s="320"/>
      <c r="AZ14" s="22"/>
      <c r="BA14" s="22"/>
      <c r="BB14" s="22"/>
      <c r="BC14" s="348"/>
      <c r="BD14" s="203"/>
      <c r="BE14" s="320"/>
      <c r="BF14" s="320"/>
      <c r="BG14" s="22"/>
      <c r="BH14" s="22"/>
      <c r="BI14" s="22"/>
      <c r="BJ14" s="22"/>
      <c r="BK14" s="22"/>
    </row>
    <row r="15" spans="1:63" x14ac:dyDescent="0.2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0"/>
        <v>0.87026133501259451</v>
      </c>
      <c r="P15" s="232">
        <f t="shared" si="1"/>
        <v>0.87026133501259451</v>
      </c>
      <c r="Q15" s="232">
        <f t="shared" si="2"/>
        <v>0.92485549132947997</v>
      </c>
      <c r="R15" s="232">
        <f t="shared" si="3"/>
        <v>0.91999999999999993</v>
      </c>
      <c r="S15" s="232">
        <f t="shared" si="4"/>
        <v>0.99875000000000003</v>
      </c>
      <c r="T15" s="232">
        <f t="shared" si="5"/>
        <v>1</v>
      </c>
      <c r="U15" s="232">
        <f t="shared" si="6"/>
        <v>1</v>
      </c>
      <c r="V15" s="232">
        <f t="shared" si="7"/>
        <v>1</v>
      </c>
      <c r="W15" s="232">
        <f t="shared" si="8"/>
        <v>0.93492320110701099</v>
      </c>
      <c r="X15" s="232">
        <f t="shared" si="9"/>
        <v>0.91999999999999993</v>
      </c>
      <c r="Y15" s="232">
        <f t="shared" si="10"/>
        <v>0.84881849315068492</v>
      </c>
      <c r="Z15" s="185">
        <f t="shared" si="11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60"/>
      <c r="AN15" s="318"/>
      <c r="AO15" s="352"/>
      <c r="AP15" s="319"/>
      <c r="AQ15" s="358"/>
      <c r="AR15" s="203"/>
      <c r="AS15" s="357"/>
      <c r="AT15" s="357"/>
      <c r="AU15" s="348"/>
      <c r="AV15" s="203"/>
      <c r="AW15" s="320"/>
      <c r="AX15" s="320"/>
      <c r="AY15" s="320"/>
      <c r="AZ15" s="22"/>
      <c r="BA15" s="22"/>
      <c r="BB15" s="22"/>
      <c r="BC15" s="348"/>
      <c r="BD15" s="203"/>
      <c r="BE15" s="320"/>
      <c r="BF15" s="320"/>
      <c r="BG15" s="22"/>
      <c r="BH15" s="22"/>
      <c r="BI15" s="22"/>
      <c r="BJ15" s="22"/>
      <c r="BK15" s="22"/>
    </row>
    <row r="16" spans="1:63" x14ac:dyDescent="0.2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0"/>
        <v>0.82651133501259444</v>
      </c>
      <c r="P16" s="232">
        <f t="shared" si="1"/>
        <v>0.82651133501259444</v>
      </c>
      <c r="Q16" s="232">
        <f t="shared" si="2"/>
        <v>0.89595375722543369</v>
      </c>
      <c r="R16" s="232">
        <f t="shared" si="3"/>
        <v>0.90749999999999997</v>
      </c>
      <c r="S16" s="232">
        <f t="shared" si="4"/>
        <v>1.0174999999999998</v>
      </c>
      <c r="T16" s="232">
        <f t="shared" si="5"/>
        <v>1.1325000000000001</v>
      </c>
      <c r="U16" s="232">
        <f t="shared" si="6"/>
        <v>1.1574999999999998</v>
      </c>
      <c r="V16" s="232">
        <f t="shared" si="7"/>
        <v>1.1574999999999998</v>
      </c>
      <c r="W16" s="232">
        <f t="shared" si="8"/>
        <v>1.0585625000000001</v>
      </c>
      <c r="X16" s="232">
        <f t="shared" si="9"/>
        <v>0.90749999999999997</v>
      </c>
      <c r="Y16" s="232">
        <f t="shared" si="10"/>
        <v>0.83006849315068498</v>
      </c>
      <c r="Z16" s="185">
        <f t="shared" si="11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60"/>
      <c r="AN16" s="319"/>
      <c r="AO16" s="186"/>
      <c r="AP16" s="319"/>
      <c r="AQ16" s="358"/>
      <c r="AR16" s="203"/>
      <c r="AS16" s="351"/>
      <c r="AT16" s="351"/>
      <c r="AU16" s="348"/>
      <c r="AV16" s="203"/>
      <c r="AW16" s="320"/>
      <c r="AX16" s="320"/>
      <c r="AY16" s="320"/>
      <c r="AZ16" s="22"/>
      <c r="BA16" s="22"/>
      <c r="BB16" s="22"/>
      <c r="BC16" s="348"/>
      <c r="BD16" s="203"/>
      <c r="BE16" s="320"/>
      <c r="BF16" s="320"/>
      <c r="BG16" s="22"/>
      <c r="BH16" s="22"/>
      <c r="BI16" s="22"/>
      <c r="BJ16" s="22"/>
      <c r="BK16" s="22"/>
    </row>
    <row r="17" spans="1:63" x14ac:dyDescent="0.2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0"/>
        <v>0.85151133501259446</v>
      </c>
      <c r="P17" s="232">
        <f t="shared" si="1"/>
        <v>0.85151133501259446</v>
      </c>
      <c r="Q17" s="232">
        <f t="shared" si="2"/>
        <v>0.90751445086705207</v>
      </c>
      <c r="R17" s="232">
        <f t="shared" si="3"/>
        <v>0.9325</v>
      </c>
      <c r="S17" s="232">
        <f t="shared" si="4"/>
        <v>1.0362499999999999</v>
      </c>
      <c r="T17" s="232">
        <f t="shared" si="5"/>
        <v>1.2649999999999999</v>
      </c>
      <c r="U17" s="232">
        <f t="shared" si="6"/>
        <v>1.3149999999999999</v>
      </c>
      <c r="V17" s="232">
        <f t="shared" si="7"/>
        <v>1.3149999999999999</v>
      </c>
      <c r="W17" s="232">
        <f t="shared" si="8"/>
        <v>1.1710625000000001</v>
      </c>
      <c r="X17" s="232">
        <f t="shared" si="9"/>
        <v>0.9325</v>
      </c>
      <c r="Y17" s="232">
        <f t="shared" si="10"/>
        <v>0.84319349315068493</v>
      </c>
      <c r="Z17" s="185">
        <f t="shared" si="11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60"/>
      <c r="AN17" s="319"/>
      <c r="AO17" s="186"/>
      <c r="AP17" s="22"/>
      <c r="AQ17" s="358"/>
      <c r="AR17" s="203"/>
      <c r="AS17" s="357"/>
      <c r="AT17" s="357"/>
      <c r="AU17" s="348"/>
      <c r="AV17" s="22"/>
      <c r="AW17" s="22"/>
      <c r="AX17" s="22"/>
      <c r="AZ17" s="22"/>
      <c r="BA17" s="22"/>
      <c r="BB17" s="22"/>
      <c r="BC17" s="348"/>
      <c r="BD17" s="320"/>
      <c r="BE17" s="320"/>
      <c r="BF17" s="320"/>
      <c r="BG17" s="22"/>
      <c r="BH17" s="22"/>
      <c r="BI17" s="22"/>
      <c r="BJ17" s="22"/>
      <c r="BK17" s="22"/>
    </row>
    <row r="18" spans="1:63" x14ac:dyDescent="0.2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0"/>
        <v>0.90318010075566746</v>
      </c>
      <c r="P18" s="232">
        <f t="shared" si="1"/>
        <v>0.90318010075566746</v>
      </c>
      <c r="Q18" s="232">
        <f t="shared" si="2"/>
        <v>0.94797687861271696</v>
      </c>
      <c r="R18" s="232">
        <f t="shared" si="3"/>
        <v>0.96374999999999988</v>
      </c>
      <c r="S18" s="232">
        <f t="shared" si="4"/>
        <v>1.058125</v>
      </c>
      <c r="T18" s="232">
        <f t="shared" si="5"/>
        <v>1.3975</v>
      </c>
      <c r="U18" s="232">
        <f t="shared" si="6"/>
        <v>1.4724999999999997</v>
      </c>
      <c r="V18" s="232">
        <f t="shared" si="7"/>
        <v>1.4724999999999997</v>
      </c>
      <c r="W18" s="232">
        <f t="shared" si="8"/>
        <v>1.2693749999999997</v>
      </c>
      <c r="X18" s="232">
        <f t="shared" si="9"/>
        <v>0.96374999999999988</v>
      </c>
      <c r="Y18" s="232">
        <f t="shared" si="10"/>
        <v>0.92062500000000003</v>
      </c>
      <c r="Z18" s="185">
        <f t="shared" si="11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60"/>
      <c r="AN18" s="319"/>
      <c r="AO18" s="186"/>
      <c r="AP18" s="22"/>
      <c r="AQ18" s="358"/>
      <c r="AR18" s="203"/>
      <c r="AS18" s="357"/>
      <c r="AT18" s="357"/>
      <c r="AU18" s="348"/>
      <c r="AV18" s="203"/>
      <c r="AW18" s="203"/>
      <c r="AX18" s="203"/>
      <c r="AY18" s="203"/>
      <c r="AZ18" s="22"/>
      <c r="BA18" s="22"/>
      <c r="BB18" s="22"/>
      <c r="BC18" s="348"/>
      <c r="BD18" s="203"/>
      <c r="BE18" s="203"/>
      <c r="BF18" s="203"/>
      <c r="BG18" s="22"/>
      <c r="BH18" s="22"/>
      <c r="BI18" s="22"/>
      <c r="BJ18" s="22"/>
      <c r="BK18" s="22"/>
    </row>
    <row r="19" spans="1:63" x14ac:dyDescent="0.2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0"/>
        <v>0.95624999999999982</v>
      </c>
      <c r="P19" s="232">
        <f t="shared" si="1"/>
        <v>0.95624999999999982</v>
      </c>
      <c r="Q19" s="232">
        <f t="shared" si="2"/>
        <v>0.97109826589595394</v>
      </c>
      <c r="R19" s="232">
        <f t="shared" si="3"/>
        <v>0.98874999999999991</v>
      </c>
      <c r="S19" s="232">
        <f t="shared" si="4"/>
        <v>1.0756250000000001</v>
      </c>
      <c r="T19" s="232">
        <f t="shared" si="5"/>
        <v>1.5299999999999998</v>
      </c>
      <c r="U19" s="232">
        <f t="shared" si="6"/>
        <v>1.6299999999999994</v>
      </c>
      <c r="V19" s="232">
        <f t="shared" si="7"/>
        <v>1.6299999999999994</v>
      </c>
      <c r="W19" s="232">
        <f t="shared" si="8"/>
        <v>1.3431249999999999</v>
      </c>
      <c r="X19" s="232">
        <f t="shared" si="9"/>
        <v>0.98874999999999991</v>
      </c>
      <c r="Y19" s="232">
        <f t="shared" si="10"/>
        <v>1.016875</v>
      </c>
      <c r="Z19" s="185">
        <f t="shared" si="11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60"/>
      <c r="AN19" s="319"/>
      <c r="AO19" s="186"/>
      <c r="AP19" s="22"/>
      <c r="AQ19" s="358"/>
      <c r="AR19" s="203"/>
      <c r="AS19" s="357"/>
      <c r="AT19" s="357"/>
      <c r="AU19" s="348"/>
      <c r="AV19" s="203"/>
      <c r="AW19" s="320"/>
      <c r="AX19" s="320"/>
      <c r="AY19" s="320"/>
      <c r="AZ19" s="22"/>
      <c r="BA19" s="22"/>
      <c r="BB19" s="22"/>
      <c r="BC19" s="348"/>
      <c r="BD19" s="203"/>
      <c r="BE19" s="320"/>
      <c r="BF19" s="320"/>
      <c r="BG19" s="22"/>
      <c r="BH19" s="22"/>
      <c r="BI19" s="22"/>
      <c r="BJ19" s="22"/>
      <c r="BK19" s="22"/>
    </row>
    <row r="20" spans="1:63" x14ac:dyDescent="0.2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0"/>
        <v>0.96874999999999989</v>
      </c>
      <c r="P20" s="232">
        <f t="shared" si="1"/>
        <v>0.96874999999999989</v>
      </c>
      <c r="Q20" s="232">
        <f t="shared" si="2"/>
        <v>0.98265895953757232</v>
      </c>
      <c r="R20" s="232">
        <f t="shared" si="3"/>
        <v>0.995</v>
      </c>
      <c r="S20" s="232">
        <f t="shared" si="4"/>
        <v>1.0666026645768025</v>
      </c>
      <c r="T20" s="232">
        <f t="shared" si="5"/>
        <v>1.3975</v>
      </c>
      <c r="U20" s="232">
        <f t="shared" si="6"/>
        <v>1.4724999999999995</v>
      </c>
      <c r="V20" s="232">
        <f t="shared" si="7"/>
        <v>1.4724999999999995</v>
      </c>
      <c r="W20" s="232">
        <f t="shared" si="8"/>
        <v>1.3512499999999998</v>
      </c>
      <c r="X20" s="232">
        <f t="shared" si="9"/>
        <v>0.995</v>
      </c>
      <c r="Y20" s="232">
        <f t="shared" si="10"/>
        <v>1.08</v>
      </c>
      <c r="Z20" s="185">
        <f t="shared" si="11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60"/>
      <c r="AN20" s="22"/>
      <c r="AO20" s="22"/>
      <c r="AP20" s="22"/>
      <c r="AQ20" s="358"/>
      <c r="AR20" s="203"/>
      <c r="AS20" s="357"/>
      <c r="AT20" s="357"/>
      <c r="AU20" s="348"/>
      <c r="AV20" s="203"/>
      <c r="AW20" s="320"/>
      <c r="AX20" s="320"/>
      <c r="AY20" s="320"/>
      <c r="AZ20" s="22"/>
      <c r="BA20" s="22"/>
      <c r="BB20" s="22"/>
      <c r="BC20" s="348"/>
      <c r="BD20" s="203"/>
      <c r="BE20" s="320"/>
      <c r="BF20" s="320"/>
      <c r="BG20" s="22"/>
      <c r="BH20" s="22"/>
      <c r="BI20" s="22"/>
      <c r="BJ20" s="22"/>
      <c r="BK20" s="22"/>
    </row>
    <row r="21" spans="1:63" x14ac:dyDescent="0.2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0"/>
        <v>0.98</v>
      </c>
      <c r="P21" s="232">
        <f t="shared" si="1"/>
        <v>0.98</v>
      </c>
      <c r="Q21" s="232">
        <f t="shared" si="2"/>
        <v>0.98265895953757232</v>
      </c>
      <c r="R21" s="232">
        <f t="shared" si="3"/>
        <v>0.995</v>
      </c>
      <c r="S21" s="232">
        <f t="shared" si="4"/>
        <v>1.0491026645768027</v>
      </c>
      <c r="T21" s="232">
        <f t="shared" si="5"/>
        <v>1.2650000000000001</v>
      </c>
      <c r="U21" s="232">
        <f t="shared" si="6"/>
        <v>1.3149999999999995</v>
      </c>
      <c r="V21" s="232">
        <f t="shared" si="7"/>
        <v>1.3149999999999995</v>
      </c>
      <c r="W21" s="232">
        <f t="shared" si="8"/>
        <v>1.29375</v>
      </c>
      <c r="X21" s="232">
        <f t="shared" si="9"/>
        <v>0.995</v>
      </c>
      <c r="Y21" s="232">
        <f t="shared" si="10"/>
        <v>1.0825</v>
      </c>
      <c r="Z21" s="185">
        <f t="shared" si="11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60"/>
      <c r="AN21" s="318"/>
      <c r="AO21" s="352"/>
      <c r="AP21" s="22"/>
      <c r="AQ21" s="358"/>
      <c r="AR21" s="203"/>
      <c r="AS21" s="357"/>
      <c r="AT21" s="357"/>
      <c r="AU21" s="348"/>
      <c r="AV21" s="203"/>
      <c r="AW21" s="320"/>
      <c r="AX21" s="320"/>
      <c r="AY21" s="320"/>
      <c r="AZ21" s="22"/>
      <c r="BA21" s="22"/>
      <c r="BB21" s="22"/>
      <c r="BC21" s="348"/>
      <c r="BD21" s="203"/>
      <c r="BE21" s="320"/>
      <c r="BF21" s="320"/>
      <c r="BG21" s="22"/>
      <c r="BH21" s="22"/>
      <c r="BI21" s="22"/>
      <c r="BJ21" s="22"/>
      <c r="BK21" s="22"/>
    </row>
    <row r="22" spans="1:63" x14ac:dyDescent="0.2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0"/>
        <v>0</v>
      </c>
      <c r="P22" s="232">
        <f t="shared" si="1"/>
        <v>0</v>
      </c>
      <c r="Q22" s="232">
        <f t="shared" si="2"/>
        <v>0</v>
      </c>
      <c r="R22" s="232">
        <f t="shared" si="3"/>
        <v>0</v>
      </c>
      <c r="S22" s="232">
        <f t="shared" si="4"/>
        <v>0</v>
      </c>
      <c r="T22" s="232">
        <f t="shared" si="5"/>
        <v>0</v>
      </c>
      <c r="U22" s="232">
        <f t="shared" si="6"/>
        <v>0</v>
      </c>
      <c r="V22" s="232">
        <f t="shared" si="7"/>
        <v>0</v>
      </c>
      <c r="W22" s="232">
        <f t="shared" si="8"/>
        <v>0</v>
      </c>
      <c r="X22" s="232">
        <f t="shared" si="9"/>
        <v>0</v>
      </c>
      <c r="Y22" s="232">
        <f t="shared" si="10"/>
        <v>0</v>
      </c>
      <c r="Z22" s="185">
        <f t="shared" si="11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60"/>
      <c r="AN22" s="319"/>
      <c r="AO22" s="186"/>
      <c r="AP22" s="22"/>
      <c r="AQ22" s="358"/>
      <c r="AR22" s="203"/>
      <c r="AS22" s="357"/>
      <c r="AT22" s="357"/>
      <c r="AU22" s="348"/>
      <c r="AV22" s="22"/>
      <c r="AW22" s="22"/>
      <c r="AX22" s="22"/>
      <c r="AZ22" s="22"/>
      <c r="BA22" s="22"/>
      <c r="BB22" s="22"/>
      <c r="BC22" s="348"/>
      <c r="BD22" s="22"/>
      <c r="BE22" s="22"/>
      <c r="BF22" s="22"/>
      <c r="BG22" s="22"/>
      <c r="BH22" s="22"/>
      <c r="BI22" s="22"/>
      <c r="BJ22" s="22"/>
      <c r="BK22" s="22"/>
    </row>
    <row r="23" spans="1:63" x14ac:dyDescent="0.2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0"/>
        <v>0</v>
      </c>
      <c r="P23" s="232">
        <f t="shared" si="1"/>
        <v>0</v>
      </c>
      <c r="Q23" s="232">
        <f t="shared" si="2"/>
        <v>0</v>
      </c>
      <c r="R23" s="232">
        <f t="shared" si="3"/>
        <v>0</v>
      </c>
      <c r="S23" s="232">
        <f t="shared" si="4"/>
        <v>0</v>
      </c>
      <c r="T23" s="232">
        <f t="shared" si="5"/>
        <v>0</v>
      </c>
      <c r="U23" s="232">
        <f t="shared" si="6"/>
        <v>0</v>
      </c>
      <c r="V23" s="232">
        <f t="shared" si="7"/>
        <v>0</v>
      </c>
      <c r="W23" s="232">
        <f t="shared" si="8"/>
        <v>0</v>
      </c>
      <c r="X23" s="232">
        <f t="shared" si="9"/>
        <v>0</v>
      </c>
      <c r="Y23" s="232">
        <f t="shared" si="10"/>
        <v>0</v>
      </c>
      <c r="Z23" s="185">
        <f t="shared" si="11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60"/>
      <c r="AN23" s="319"/>
      <c r="AO23" s="186"/>
      <c r="AP23" s="22"/>
      <c r="AQ23" s="358"/>
      <c r="AR23" s="203"/>
      <c r="AS23" s="357"/>
      <c r="AT23" s="357"/>
      <c r="AU23" s="348"/>
      <c r="AV23" s="22"/>
      <c r="AW23" s="22"/>
      <c r="AX23" s="22"/>
      <c r="AZ23" s="22"/>
      <c r="BA23" s="22"/>
      <c r="BB23" s="22"/>
      <c r="BC23" s="348"/>
      <c r="BD23" s="22"/>
      <c r="BE23" s="22"/>
      <c r="BF23" s="22"/>
      <c r="BG23" s="22"/>
      <c r="BH23" s="22"/>
      <c r="BI23" s="22"/>
      <c r="BJ23" s="22"/>
      <c r="BK23" s="22"/>
    </row>
    <row r="24" spans="1:63" x14ac:dyDescent="0.2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60"/>
      <c r="AN24" s="319"/>
      <c r="AO24" s="186"/>
      <c r="AP24" s="22"/>
      <c r="AQ24" s="358"/>
      <c r="AR24" s="22"/>
      <c r="AS24" s="22"/>
      <c r="AT24" s="22"/>
      <c r="AU24" s="348"/>
      <c r="AV24" s="22"/>
      <c r="AW24" s="22"/>
      <c r="AX24" s="22"/>
      <c r="AZ24" s="22"/>
      <c r="BA24" s="22"/>
      <c r="BB24" s="22"/>
      <c r="BC24" s="348"/>
      <c r="BD24" s="22"/>
      <c r="BE24" s="22"/>
      <c r="BF24" s="22"/>
      <c r="BG24" s="22"/>
      <c r="BH24" s="22"/>
      <c r="BI24" s="22"/>
      <c r="BJ24" s="22"/>
      <c r="BK24" s="22"/>
    </row>
    <row r="25" spans="1:63" x14ac:dyDescent="0.2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60"/>
      <c r="AN25" s="319"/>
      <c r="AO25" s="186"/>
      <c r="AP25" s="22"/>
      <c r="AQ25" s="358"/>
      <c r="AR25" s="203"/>
      <c r="AS25" s="354"/>
      <c r="AT25" s="354"/>
      <c r="AU25" s="348"/>
      <c r="AV25" s="22"/>
      <c r="AW25" s="22"/>
      <c r="AX25" s="22"/>
      <c r="AZ25" s="22"/>
      <c r="BA25" s="22"/>
      <c r="BB25" s="22"/>
      <c r="BC25" s="348"/>
      <c r="BD25" s="22"/>
      <c r="BE25" s="22"/>
      <c r="BF25" s="22"/>
      <c r="BG25" s="22"/>
      <c r="BH25" s="22"/>
      <c r="BI25" s="22"/>
      <c r="BJ25" s="22"/>
      <c r="BK25" s="22"/>
    </row>
    <row r="26" spans="1:63" x14ac:dyDescent="0.2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60"/>
      <c r="AN26" s="22"/>
      <c r="AO26" s="22"/>
      <c r="AP26" s="22"/>
      <c r="AQ26" s="358"/>
      <c r="AR26" s="203"/>
      <c r="AS26" s="357"/>
      <c r="AT26" s="357"/>
      <c r="AU26" s="348"/>
      <c r="AV26" s="22"/>
      <c r="AW26" s="22"/>
      <c r="AX26" s="22"/>
      <c r="AZ26" s="22"/>
      <c r="BA26" s="22"/>
      <c r="BB26" s="22"/>
      <c r="BC26" s="348"/>
      <c r="BD26" s="22"/>
      <c r="BE26" s="22"/>
      <c r="BF26" s="22"/>
      <c r="BG26" s="22"/>
      <c r="BH26" s="22"/>
      <c r="BI26" s="22"/>
      <c r="BJ26" s="22"/>
      <c r="BK26" s="22"/>
    </row>
    <row r="27" spans="1:63" x14ac:dyDescent="0.2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60"/>
      <c r="AN27" s="22"/>
      <c r="AO27" s="22"/>
      <c r="AP27" s="22"/>
      <c r="AQ27" s="358"/>
      <c r="AR27" s="203"/>
      <c r="AS27" s="351"/>
      <c r="AT27" s="351"/>
      <c r="AU27" s="348"/>
      <c r="AV27" s="22"/>
      <c r="AW27" s="22"/>
      <c r="AX27" s="22"/>
      <c r="AZ27" s="22"/>
      <c r="BA27" s="22"/>
      <c r="BB27" s="22"/>
      <c r="BC27" s="348"/>
      <c r="BD27" s="22"/>
      <c r="BE27" s="22"/>
      <c r="BF27" s="22"/>
      <c r="BG27" s="22"/>
      <c r="BH27" s="22"/>
      <c r="BI27" s="22"/>
      <c r="BJ27" s="22"/>
      <c r="BK27" s="22"/>
    </row>
    <row r="28" spans="1:63" x14ac:dyDescent="0.2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60"/>
      <c r="AN28" s="22"/>
      <c r="AO28" s="22"/>
      <c r="AP28" s="22"/>
      <c r="AQ28" s="358"/>
      <c r="AR28" s="203"/>
      <c r="AS28" s="357"/>
      <c r="AT28" s="357"/>
      <c r="AU28" s="348"/>
      <c r="AV28" s="22"/>
      <c r="AW28" s="22"/>
      <c r="AX28" s="22"/>
      <c r="AZ28" s="22"/>
      <c r="BA28" s="22"/>
      <c r="BB28" s="22"/>
      <c r="BC28" s="348"/>
      <c r="BD28" s="22"/>
      <c r="BE28" s="22"/>
      <c r="BF28" s="22"/>
      <c r="BG28" s="22"/>
      <c r="BH28" s="22"/>
      <c r="BI28" s="22"/>
      <c r="BJ28" s="22"/>
      <c r="BK28" s="22"/>
    </row>
    <row r="29" spans="1:63" x14ac:dyDescent="0.2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60"/>
      <c r="AN29" s="22"/>
      <c r="AO29" s="22"/>
      <c r="AP29" s="22"/>
      <c r="AQ29" s="358"/>
      <c r="AR29" s="203"/>
      <c r="AS29" s="357"/>
      <c r="AT29" s="357"/>
      <c r="AU29" s="348"/>
      <c r="AV29" s="22"/>
      <c r="AW29" s="22"/>
      <c r="AX29" s="22"/>
      <c r="AZ29" s="22"/>
      <c r="BA29" s="22"/>
      <c r="BB29" s="22"/>
      <c r="BC29" s="348"/>
      <c r="BD29" s="22"/>
      <c r="BE29" s="22"/>
      <c r="BF29" s="22"/>
      <c r="BG29" s="22"/>
      <c r="BH29" s="22"/>
      <c r="BI29" s="22"/>
      <c r="BJ29" s="22"/>
      <c r="BK29" s="22"/>
    </row>
    <row r="30" spans="1:63" x14ac:dyDescent="0.2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60"/>
      <c r="AN30" s="22"/>
      <c r="AO30" s="22"/>
      <c r="AP30" s="22"/>
      <c r="AQ30" s="358"/>
      <c r="AR30" s="203"/>
      <c r="AS30" s="357"/>
      <c r="AT30" s="357"/>
      <c r="AU30" s="348"/>
      <c r="AV30" s="22"/>
      <c r="AW30" s="22"/>
      <c r="AX30" s="22"/>
      <c r="AZ30" s="22"/>
      <c r="BA30" s="22"/>
      <c r="BB30" s="22"/>
      <c r="BC30" s="348"/>
      <c r="BD30" s="22"/>
      <c r="BE30" s="22"/>
      <c r="BF30" s="22"/>
      <c r="BG30" s="22"/>
      <c r="BH30" s="22"/>
      <c r="BI30" s="22"/>
      <c r="BJ30" s="22"/>
      <c r="BK30" s="22"/>
    </row>
    <row r="31" spans="1:63" x14ac:dyDescent="0.2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60"/>
      <c r="AN31" s="22"/>
      <c r="AO31" s="22"/>
      <c r="AP31" s="22"/>
      <c r="AQ31" s="358"/>
      <c r="AR31" s="203"/>
      <c r="AS31" s="357"/>
      <c r="AT31" s="357"/>
      <c r="AU31" s="348"/>
      <c r="AV31" s="22"/>
      <c r="AW31" s="22"/>
      <c r="AX31" s="22"/>
      <c r="AZ31" s="22"/>
      <c r="BA31" s="22"/>
      <c r="BB31" s="22"/>
      <c r="BC31" s="348"/>
      <c r="BD31" s="22"/>
      <c r="BE31" s="22"/>
      <c r="BF31" s="22"/>
      <c r="BG31" s="22"/>
      <c r="BH31" s="22"/>
      <c r="BI31" s="22"/>
      <c r="BJ31" s="22"/>
      <c r="BK31" s="22"/>
    </row>
    <row r="32" spans="1:63" x14ac:dyDescent="0.2">
      <c r="A32" s="213" t="s">
        <v>1160</v>
      </c>
      <c r="B32" s="214">
        <f t="shared" ref="B32:M32" si="12">O32</f>
        <v>1.0200738350125944</v>
      </c>
      <c r="C32" s="214">
        <f t="shared" si="12"/>
        <v>1.0200738350125944</v>
      </c>
      <c r="D32" s="214">
        <f t="shared" si="12"/>
        <v>1.0173448699421965</v>
      </c>
      <c r="E32" s="214">
        <f t="shared" si="12"/>
        <v>1.0049999999999999</v>
      </c>
      <c r="F32" s="214">
        <f t="shared" si="12"/>
        <v>1.0756250000000001</v>
      </c>
      <c r="G32" s="214">
        <f t="shared" si="12"/>
        <v>1.5299999999999998</v>
      </c>
      <c r="H32" s="214">
        <f t="shared" si="12"/>
        <v>1.6299999999999994</v>
      </c>
      <c r="I32" s="214">
        <f t="shared" si="12"/>
        <v>1.6299999999999994</v>
      </c>
      <c r="J32" s="214">
        <f t="shared" si="12"/>
        <v>1.3512499999999998</v>
      </c>
      <c r="K32" s="214">
        <f t="shared" si="12"/>
        <v>1.0049999999999999</v>
      </c>
      <c r="L32" s="214">
        <f t="shared" si="12"/>
        <v>1.0825</v>
      </c>
      <c r="M32" s="214">
        <f t="shared" si="12"/>
        <v>1.02125</v>
      </c>
      <c r="N32" s="154"/>
      <c r="O32" s="233">
        <f t="shared" ref="O32:Z32" si="13">MAX(O7:O30)</f>
        <v>1.0200738350125944</v>
      </c>
      <c r="P32" s="234">
        <f t="shared" si="13"/>
        <v>1.0200738350125944</v>
      </c>
      <c r="Q32" s="234">
        <f t="shared" si="13"/>
        <v>1.0173448699421965</v>
      </c>
      <c r="R32" s="234">
        <f t="shared" si="13"/>
        <v>1.0049999999999999</v>
      </c>
      <c r="S32" s="234">
        <f t="shared" si="13"/>
        <v>1.0756250000000001</v>
      </c>
      <c r="T32" s="234">
        <f t="shared" si="13"/>
        <v>1.5299999999999998</v>
      </c>
      <c r="U32" s="234">
        <f t="shared" si="13"/>
        <v>1.6299999999999994</v>
      </c>
      <c r="V32" s="234">
        <f t="shared" si="13"/>
        <v>1.6299999999999994</v>
      </c>
      <c r="W32" s="234">
        <f t="shared" si="13"/>
        <v>1.3512499999999998</v>
      </c>
      <c r="X32" s="234">
        <f t="shared" si="13"/>
        <v>1.0049999999999999</v>
      </c>
      <c r="Y32" s="234">
        <f t="shared" si="13"/>
        <v>1.0825</v>
      </c>
      <c r="Z32" s="235">
        <f t="shared" si="13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60"/>
      <c r="AN32" s="22"/>
      <c r="AO32" s="22"/>
      <c r="AP32" s="22"/>
      <c r="AQ32" s="358"/>
      <c r="AR32" s="203"/>
      <c r="AS32" s="357"/>
      <c r="AT32" s="357"/>
      <c r="AU32" s="348"/>
      <c r="AV32" s="22"/>
      <c r="AW32" s="22"/>
      <c r="AX32" s="22"/>
      <c r="AZ32" s="22"/>
      <c r="BA32" s="22"/>
      <c r="BB32" s="22"/>
      <c r="BC32" s="348"/>
      <c r="BD32" s="22"/>
      <c r="BE32" s="22"/>
      <c r="BF32" s="22"/>
      <c r="BG32" s="22"/>
      <c r="BH32" s="22"/>
      <c r="BI32" s="22"/>
      <c r="BJ32" s="22"/>
      <c r="BK32" s="22"/>
    </row>
    <row r="33" spans="1:63" x14ac:dyDescent="0.2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60"/>
      <c r="AN33" s="22"/>
      <c r="AO33" s="22"/>
      <c r="AP33" s="22"/>
      <c r="AQ33" s="358"/>
      <c r="AR33" s="203"/>
      <c r="AS33" s="357"/>
      <c r="AT33" s="357"/>
      <c r="AU33" s="348"/>
      <c r="AV33" s="22"/>
      <c r="AW33" s="22"/>
      <c r="AX33" s="22"/>
      <c r="AZ33" s="22"/>
      <c r="BA33" s="22"/>
      <c r="BB33" s="22"/>
      <c r="BC33" s="348"/>
      <c r="BD33" s="22"/>
      <c r="BE33" s="22"/>
      <c r="BF33" s="22"/>
      <c r="BG33" s="22"/>
      <c r="BH33" s="22"/>
      <c r="BI33" s="22"/>
      <c r="BJ33" s="22"/>
      <c r="BK33" s="22"/>
    </row>
    <row r="34" spans="1:63" x14ac:dyDescent="0.2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60"/>
      <c r="AN34" s="22"/>
      <c r="AO34" s="22"/>
      <c r="AP34" s="22"/>
      <c r="AQ34" s="358"/>
      <c r="AR34" s="203"/>
      <c r="AS34" s="357"/>
      <c r="AT34" s="357"/>
      <c r="AU34" s="348"/>
      <c r="AV34" s="22"/>
      <c r="AW34" s="22"/>
      <c r="AX34" s="22"/>
      <c r="AZ34" s="22"/>
      <c r="BA34" s="22"/>
      <c r="BB34" s="22"/>
      <c r="BC34" s="348"/>
      <c r="BD34" s="22"/>
      <c r="BE34" s="22"/>
      <c r="BF34" s="22"/>
      <c r="BG34" s="22"/>
      <c r="BH34" s="22"/>
      <c r="BI34" s="22"/>
      <c r="BJ34" s="22"/>
      <c r="BK34" s="22"/>
    </row>
    <row r="35" spans="1:63" x14ac:dyDescent="0.2">
      <c r="B35" s="169" t="s">
        <v>1206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M35" s="348"/>
      <c r="AN35" s="22"/>
      <c r="AO35" s="22"/>
      <c r="AP35" s="22"/>
      <c r="AQ35" s="358"/>
      <c r="AR35" s="22"/>
      <c r="AS35" s="22"/>
      <c r="AT35" s="22"/>
      <c r="AU35" s="348"/>
      <c r="AV35" s="22"/>
      <c r="AW35" s="22"/>
      <c r="AX35" s="22"/>
      <c r="AZ35" s="22"/>
      <c r="BA35" s="22"/>
      <c r="BB35" s="22"/>
      <c r="BC35" s="348"/>
      <c r="BD35" s="22"/>
      <c r="BE35" s="22"/>
      <c r="BF35" s="22"/>
      <c r="BG35" s="22"/>
      <c r="BH35" s="22"/>
      <c r="BI35" s="22"/>
      <c r="BJ35" s="22"/>
      <c r="BK35" s="22"/>
    </row>
    <row r="36" spans="1:63" x14ac:dyDescent="0.2">
      <c r="A36" s="158" t="s">
        <v>1149</v>
      </c>
      <c r="B36" s="169" t="s">
        <v>1159</v>
      </c>
      <c r="C36" s="168" t="s">
        <v>1151</v>
      </c>
      <c r="D36" s="166" t="s">
        <v>1161</v>
      </c>
      <c r="E36" s="169" t="s">
        <v>1159</v>
      </c>
      <c r="F36" s="166" t="s">
        <v>1161</v>
      </c>
      <c r="G36" s="169" t="s">
        <v>1159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M36" s="348"/>
      <c r="AN36" s="22"/>
      <c r="AO36" s="22"/>
      <c r="AP36" s="22"/>
      <c r="AQ36" s="358"/>
      <c r="AR36" s="203"/>
      <c r="AS36" s="354"/>
      <c r="AT36" s="354"/>
      <c r="AU36" s="348"/>
      <c r="AV36" s="22"/>
      <c r="AW36" s="22"/>
      <c r="AX36" s="22"/>
      <c r="AZ36" s="22"/>
      <c r="BA36" s="22"/>
      <c r="BB36" s="22"/>
      <c r="BC36" s="348"/>
      <c r="BD36" s="22"/>
      <c r="BE36" s="22"/>
      <c r="BF36" s="22"/>
      <c r="BG36" s="22"/>
      <c r="BH36" s="22"/>
      <c r="BI36" s="22"/>
      <c r="BJ36" s="22"/>
      <c r="BK36" s="22"/>
    </row>
    <row r="37" spans="1:63" x14ac:dyDescent="0.2">
      <c r="A37" s="165">
        <f>Option3!A4</f>
        <v>37257</v>
      </c>
      <c r="B37" s="161">
        <f t="shared" ref="B37:B48" si="14">IF(A37="N/A"," ",N37*VLOOKUP(MONTH(A37),Curveadj,3))</f>
        <v>32.416667756580168</v>
      </c>
      <c r="C37" s="163">
        <f>IF(A37="N/A"," ",(IF(AND(Scaler3=1,MONTH(A37)&gt;=6,MONTH(A37)&lt;=8,OR($M$37="REGION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 t="shared" ref="D37:D100" si="15">IF(A37="N/A"," ",C37*B37)</f>
        <v>33.067394596783849</v>
      </c>
      <c r="E37" s="161">
        <f t="shared" ref="E37:E48" si="16">IF(A37="N/A"," ",O37*VLOOKUP(MONTH(A37),Curveadj,3))</f>
        <v>29.320001373291017</v>
      </c>
      <c r="F37" s="162">
        <f t="shared" ref="F37:F100" si="17">IF(A37="N/A"," ",E37*C37)</f>
        <v>29.908566243427504</v>
      </c>
      <c r="G37" s="161">
        <f t="shared" ref="G37:G48" si="18">IF(A37="N/A"," ",P37*VLOOKUP(MONTH(A37),Curveadj,3))</f>
        <v>19.820001373291017</v>
      </c>
      <c r="H37" s="162">
        <f t="shared" ref="H37:H100" si="19">IF(A37="N/A"," ",G37*C37)</f>
        <v>20.217864810807857</v>
      </c>
      <c r="I37" s="162">
        <f t="shared" ref="I37:I48" si="20">IF(A37="N/A"," ",Q37)</f>
        <v>18.25</v>
      </c>
      <c r="J37" s="162"/>
      <c r="K37" s="335"/>
      <c r="L37" s="335"/>
      <c r="M37" s="210" t="str">
        <f>PositionRegion</f>
        <v>REGION 4</v>
      </c>
      <c r="N37" s="194">
        <f t="shared" ref="N37:N100" si="21">IF(A37="N/A"," ",VLOOKUP(A37,PeakPowerCurves,(IF(_BMO3=2,3,IF(_BMO3=1,2,4))),FALSE))</f>
        <v>32.416667756580168</v>
      </c>
      <c r="O37" s="194">
        <f t="shared" ref="O37:O100" si="22">IF(A37="N/A"," ",VLOOKUP(A37,SatSunPeakPwr,(IF(_BMO3=2,3,IF(_BMO3=1,2,4))),FALSE))</f>
        <v>29.320001373291017</v>
      </c>
      <c r="P37" s="194">
        <f t="shared" ref="P37:P100" si="23">IF(A37="N/A"," ",VLOOKUP(A37,SatSunPeakPwr,(IF(_BMO3=2,7,IF(_BMO3=1,6,8))),FALSE))</f>
        <v>19.820001373291017</v>
      </c>
      <c r="Q37" s="195">
        <f t="shared" ref="Q37:Q100" si="24">IF(A37="N/A"," ",(VLOOKUP(A37,OPPowerPrices,(IF(_BMO3=2,7,IF(_BMO3=1,6,8))),FALSE)))</f>
        <v>18.25</v>
      </c>
      <c r="R37" s="336">
        <f t="shared" ref="R37:R100" ca="1" si="25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M37" s="348"/>
      <c r="AN37" s="22"/>
      <c r="AO37" s="22"/>
      <c r="AP37" s="22"/>
      <c r="AQ37" s="358"/>
      <c r="AR37" s="203"/>
      <c r="AS37" s="357"/>
      <c r="AT37" s="357"/>
      <c r="AU37" s="348"/>
      <c r="AV37" s="22"/>
      <c r="AW37" s="22"/>
      <c r="AX37" s="22"/>
      <c r="AZ37" s="22"/>
      <c r="BA37" s="22"/>
      <c r="BB37" s="22"/>
      <c r="BC37" s="348"/>
      <c r="BD37" s="22"/>
      <c r="BE37" s="22"/>
      <c r="BF37" s="22"/>
      <c r="BG37" s="22"/>
      <c r="BH37" s="22"/>
      <c r="BI37" s="22"/>
      <c r="BJ37" s="22"/>
      <c r="BK37" s="22"/>
    </row>
    <row r="38" spans="1:63" x14ac:dyDescent="0.2">
      <c r="A38" s="165">
        <f>Option3!A5</f>
        <v>37288</v>
      </c>
      <c r="B38" s="161">
        <f t="shared" si="14"/>
        <v>32.066665467761808</v>
      </c>
      <c r="C38" s="163">
        <f t="shared" ref="C38:C101" si="26">IF(A38="N/A"," ",(IF(AND(Scaler3=1,MONTH(A38)&gt;=6,MONTH(A38)&lt;=8,OR($M$37="REGION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si="15"/>
        <v>32.71036641976572</v>
      </c>
      <c r="E38" s="161">
        <f t="shared" si="16"/>
        <v>26.916001281738282</v>
      </c>
      <c r="F38" s="162">
        <f t="shared" si="17"/>
        <v>27.456308650666678</v>
      </c>
      <c r="G38" s="161">
        <f t="shared" si="18"/>
        <v>18.416501007080079</v>
      </c>
      <c r="H38" s="162">
        <f t="shared" si="19"/>
        <v>18.786190809805483</v>
      </c>
      <c r="I38" s="162">
        <f t="shared" si="20"/>
        <v>16.75</v>
      </c>
      <c r="J38" s="162"/>
      <c r="K38" s="335"/>
      <c r="L38" s="335"/>
      <c r="M38" s="258"/>
      <c r="N38" s="194">
        <f t="shared" si="21"/>
        <v>32.066665467761808</v>
      </c>
      <c r="O38" s="194">
        <f t="shared" si="22"/>
        <v>26.916001281738282</v>
      </c>
      <c r="P38" s="194">
        <f t="shared" si="23"/>
        <v>18.416501007080079</v>
      </c>
      <c r="Q38" s="195">
        <f t="shared" si="24"/>
        <v>16.75</v>
      </c>
      <c r="R38" s="336">
        <f t="shared" ca="1" si="25"/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M38" s="348"/>
      <c r="AN38" s="22"/>
      <c r="AO38" s="22"/>
      <c r="AP38" s="22"/>
      <c r="AQ38" s="358"/>
      <c r="AR38" s="203"/>
      <c r="AS38" s="351"/>
      <c r="AT38" s="351"/>
      <c r="AU38" s="348"/>
      <c r="AV38" s="22"/>
      <c r="AW38" s="22"/>
      <c r="AX38" s="22"/>
      <c r="AZ38" s="22"/>
      <c r="BA38" s="22"/>
      <c r="BB38" s="22"/>
      <c r="BC38" s="348"/>
      <c r="BD38" s="22"/>
      <c r="BE38" s="22"/>
      <c r="BF38" s="22"/>
      <c r="BG38" s="22"/>
      <c r="BH38" s="22"/>
      <c r="BI38" s="22"/>
      <c r="BJ38" s="22"/>
      <c r="BK38" s="22"/>
    </row>
    <row r="39" spans="1:63" x14ac:dyDescent="0.2">
      <c r="A39" s="165">
        <f>Option3!A6</f>
        <v>37316</v>
      </c>
      <c r="B39" s="161">
        <f t="shared" si="14"/>
        <v>31.019767051519349</v>
      </c>
      <c r="C39" s="163">
        <f t="shared" si="26"/>
        <v>1.0173448699421965</v>
      </c>
      <c r="D39" s="162">
        <f t="shared" si="15"/>
        <v>31.557800876665183</v>
      </c>
      <c r="E39" s="161">
        <f t="shared" si="16"/>
        <v>21.919999084472657</v>
      </c>
      <c r="F39" s="162">
        <f t="shared" si="17"/>
        <v>22.300198617725901</v>
      </c>
      <c r="G39" s="161">
        <f t="shared" si="18"/>
        <v>16.42000099182129</v>
      </c>
      <c r="H39" s="162">
        <f t="shared" si="19"/>
        <v>16.704803773475167</v>
      </c>
      <c r="I39" s="162">
        <f t="shared" si="20"/>
        <v>17.75</v>
      </c>
      <c r="J39" s="162"/>
      <c r="K39" s="335"/>
      <c r="L39" s="335"/>
      <c r="M39" s="258"/>
      <c r="N39" s="194">
        <f t="shared" si="21"/>
        <v>31.019767051519349</v>
      </c>
      <c r="O39" s="194">
        <f t="shared" si="22"/>
        <v>21.919999084472657</v>
      </c>
      <c r="P39" s="194">
        <f t="shared" si="23"/>
        <v>16.42000099182129</v>
      </c>
      <c r="Q39" s="195">
        <f t="shared" si="24"/>
        <v>17.75</v>
      </c>
      <c r="R39" s="336">
        <f t="shared" ca="1" si="25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M39" s="348"/>
      <c r="AN39" s="22"/>
      <c r="AO39" s="22"/>
      <c r="AP39" s="22"/>
      <c r="AQ39" s="358"/>
      <c r="AR39" s="203"/>
      <c r="AS39" s="357"/>
      <c r="AT39" s="357"/>
      <c r="AU39" s="348"/>
      <c r="AV39" s="22"/>
      <c r="AW39" s="22"/>
      <c r="AX39" s="22"/>
      <c r="AZ39" s="22"/>
      <c r="BA39" s="22"/>
      <c r="BB39" s="22"/>
      <c r="BC39" s="348"/>
      <c r="BD39" s="22"/>
      <c r="BE39" s="22"/>
      <c r="BF39" s="22"/>
      <c r="BG39" s="22"/>
      <c r="BH39" s="22"/>
      <c r="BI39" s="22"/>
      <c r="BJ39" s="22"/>
      <c r="BK39" s="22"/>
    </row>
    <row r="40" spans="1:63" x14ac:dyDescent="0.2">
      <c r="A40" s="165">
        <f>Option3!A7</f>
        <v>37347</v>
      </c>
      <c r="B40" s="161">
        <f t="shared" si="14"/>
        <v>31.469767814458802</v>
      </c>
      <c r="C40" s="163">
        <f t="shared" si="26"/>
        <v>1.0049999999999999</v>
      </c>
      <c r="D40" s="162">
        <f t="shared" si="15"/>
        <v>31.627116653531093</v>
      </c>
      <c r="E40" s="161">
        <f t="shared" si="16"/>
        <v>21.919999084472657</v>
      </c>
      <c r="F40" s="162">
        <f t="shared" si="17"/>
        <v>22.029599079895018</v>
      </c>
      <c r="G40" s="161">
        <f t="shared" si="18"/>
        <v>16.415001831054688</v>
      </c>
      <c r="H40" s="162">
        <f t="shared" si="19"/>
        <v>16.49707684020996</v>
      </c>
      <c r="I40" s="162">
        <f t="shared" si="20"/>
        <v>15.750000953674316</v>
      </c>
      <c r="J40" s="162"/>
      <c r="K40" s="335"/>
      <c r="L40" s="335"/>
      <c r="M40" s="258"/>
      <c r="N40" s="194">
        <f t="shared" si="21"/>
        <v>31.469767814458802</v>
      </c>
      <c r="O40" s="194">
        <f t="shared" si="22"/>
        <v>21.919999084472657</v>
      </c>
      <c r="P40" s="194">
        <f t="shared" si="23"/>
        <v>16.415001831054688</v>
      </c>
      <c r="Q40" s="195">
        <f t="shared" si="24"/>
        <v>15.750000953674316</v>
      </c>
      <c r="R40" s="336">
        <f t="shared" ca="1" si="25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M40" s="348"/>
      <c r="AN40" s="22"/>
      <c r="AO40" s="22"/>
      <c r="AP40" s="22"/>
      <c r="AQ40" s="358"/>
      <c r="AR40" s="203"/>
      <c r="AS40" s="357"/>
      <c r="AT40" s="357"/>
      <c r="AU40" s="348"/>
      <c r="AV40" s="22"/>
      <c r="AW40" s="22"/>
      <c r="AX40" s="22"/>
      <c r="AZ40" s="22"/>
      <c r="BA40" s="22"/>
      <c r="BB40" s="22"/>
      <c r="BC40" s="348"/>
      <c r="BD40" s="22"/>
      <c r="BE40" s="22"/>
      <c r="BF40" s="22"/>
      <c r="BG40" s="22"/>
      <c r="BH40" s="22"/>
      <c r="BI40" s="22"/>
      <c r="BJ40" s="22"/>
      <c r="BK40" s="22"/>
    </row>
    <row r="41" spans="1:63" x14ac:dyDescent="0.2">
      <c r="A41" s="165">
        <f>Option3!A8</f>
        <v>37377</v>
      </c>
      <c r="B41" s="161">
        <f t="shared" si="14"/>
        <v>34.625</v>
      </c>
      <c r="C41" s="163">
        <f t="shared" si="26"/>
        <v>1.0756250000000001</v>
      </c>
      <c r="D41" s="162">
        <f t="shared" si="15"/>
        <v>37.243515625000001</v>
      </c>
      <c r="E41" s="161">
        <f t="shared" si="16"/>
        <v>23.919999084472657</v>
      </c>
      <c r="F41" s="162">
        <f t="shared" si="17"/>
        <v>25.728949015235901</v>
      </c>
      <c r="G41" s="161">
        <f t="shared" si="18"/>
        <v>17.424998245239259</v>
      </c>
      <c r="H41" s="162">
        <f t="shared" si="19"/>
        <v>18.74276373753548</v>
      </c>
      <c r="I41" s="162">
        <f t="shared" si="20"/>
        <v>17.75</v>
      </c>
      <c r="J41" s="162"/>
      <c r="K41" s="335"/>
      <c r="L41" s="335"/>
      <c r="M41" s="258"/>
      <c r="N41" s="194">
        <f t="shared" si="21"/>
        <v>34.625</v>
      </c>
      <c r="O41" s="194">
        <f t="shared" si="22"/>
        <v>23.919999084472657</v>
      </c>
      <c r="P41" s="194">
        <f t="shared" si="23"/>
        <v>17.424998245239259</v>
      </c>
      <c r="Q41" s="195">
        <f t="shared" si="24"/>
        <v>17.75</v>
      </c>
      <c r="R41" s="336">
        <f t="shared" ca="1" si="25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M41" s="348"/>
      <c r="AN41" s="22"/>
      <c r="AO41" s="22"/>
      <c r="AP41" s="22"/>
      <c r="AQ41" s="358"/>
      <c r="AR41" s="203"/>
      <c r="AS41" s="357"/>
      <c r="AT41" s="357"/>
      <c r="AU41" s="348"/>
      <c r="AV41" s="22"/>
      <c r="AW41" s="22"/>
      <c r="AX41" s="22"/>
      <c r="AZ41" s="22"/>
      <c r="BA41" s="22"/>
      <c r="BB41" s="22"/>
      <c r="BC41" s="348"/>
      <c r="BD41" s="22"/>
      <c r="BE41" s="22"/>
      <c r="BF41" s="22"/>
      <c r="BG41" s="22"/>
      <c r="BH41" s="22"/>
      <c r="BI41" s="22"/>
      <c r="BJ41" s="22"/>
      <c r="BK41" s="22"/>
    </row>
    <row r="42" spans="1:63" x14ac:dyDescent="0.2">
      <c r="A42" s="165">
        <f>Option3!A9</f>
        <v>37408</v>
      </c>
      <c r="B42" s="161">
        <f t="shared" si="14"/>
        <v>44.75</v>
      </c>
      <c r="C42" s="163">
        <f t="shared" si="26"/>
        <v>1.5299999999999998</v>
      </c>
      <c r="D42" s="162">
        <f t="shared" si="15"/>
        <v>68.467499999999987</v>
      </c>
      <c r="E42" s="161">
        <f t="shared" si="16"/>
        <v>30.919999084472657</v>
      </c>
      <c r="F42" s="162">
        <f t="shared" si="17"/>
        <v>47.307598599243157</v>
      </c>
      <c r="G42" s="161">
        <f t="shared" si="18"/>
        <v>21.419999084472657</v>
      </c>
      <c r="H42" s="162">
        <f t="shared" si="19"/>
        <v>32.77259859924316</v>
      </c>
      <c r="I42" s="162">
        <f t="shared" si="20"/>
        <v>20.75</v>
      </c>
      <c r="J42" s="162"/>
      <c r="K42" s="335"/>
      <c r="L42" s="335"/>
      <c r="M42" s="258"/>
      <c r="N42" s="194">
        <f t="shared" si="21"/>
        <v>44.75</v>
      </c>
      <c r="O42" s="194">
        <f t="shared" si="22"/>
        <v>30.919999084472657</v>
      </c>
      <c r="P42" s="194">
        <f t="shared" si="23"/>
        <v>21.419999084472657</v>
      </c>
      <c r="Q42" s="195">
        <f t="shared" si="24"/>
        <v>20.75</v>
      </c>
      <c r="R42" s="336">
        <f t="shared" ca="1" si="25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M42" s="348"/>
      <c r="AN42" s="22"/>
      <c r="AO42" s="22"/>
      <c r="AP42" s="22"/>
      <c r="AQ42" s="358"/>
      <c r="AR42" s="203"/>
      <c r="AS42" s="357"/>
      <c r="AT42" s="357"/>
      <c r="AU42" s="348"/>
      <c r="AV42" s="22"/>
      <c r="AW42" s="22"/>
      <c r="AX42" s="22"/>
      <c r="AZ42" s="22"/>
      <c r="BA42" s="22"/>
      <c r="BB42" s="22"/>
      <c r="BC42" s="348"/>
      <c r="BD42" s="22"/>
      <c r="BE42" s="22"/>
      <c r="BF42" s="22"/>
      <c r="BG42" s="22"/>
      <c r="BH42" s="22"/>
      <c r="BI42" s="22"/>
      <c r="BJ42" s="22"/>
      <c r="BK42" s="22"/>
    </row>
    <row r="43" spans="1:63" x14ac:dyDescent="0.2">
      <c r="A43" s="165">
        <f>Option3!A10</f>
        <v>37438</v>
      </c>
      <c r="B43" s="161">
        <f t="shared" si="14"/>
        <v>62.25</v>
      </c>
      <c r="C43" s="163">
        <f t="shared" si="26"/>
        <v>1.6299999999999994</v>
      </c>
      <c r="D43" s="162">
        <f t="shared" si="15"/>
        <v>101.46749999999997</v>
      </c>
      <c r="E43" s="161">
        <f t="shared" si="16"/>
        <v>36.919999084472657</v>
      </c>
      <c r="F43" s="162">
        <f t="shared" si="17"/>
        <v>60.179598507690407</v>
      </c>
      <c r="G43" s="161">
        <f t="shared" si="18"/>
        <v>27.419999084472657</v>
      </c>
      <c r="H43" s="162">
        <f t="shared" si="19"/>
        <v>44.694598507690415</v>
      </c>
      <c r="I43" s="162">
        <f t="shared" si="20"/>
        <v>21.25</v>
      </c>
      <c r="J43" s="162"/>
      <c r="K43" s="335"/>
      <c r="L43" s="335"/>
      <c r="M43" s="258"/>
      <c r="N43" s="194">
        <f t="shared" si="21"/>
        <v>62.25</v>
      </c>
      <c r="O43" s="194">
        <f t="shared" si="22"/>
        <v>36.919999084472657</v>
      </c>
      <c r="P43" s="194">
        <f t="shared" si="23"/>
        <v>27.419999084472657</v>
      </c>
      <c r="Q43" s="195">
        <f t="shared" si="24"/>
        <v>21.25</v>
      </c>
      <c r="R43" s="336">
        <f t="shared" ca="1" si="25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M43" s="348"/>
      <c r="AN43" s="22"/>
      <c r="AO43" s="22"/>
      <c r="AP43" s="22"/>
      <c r="AQ43" s="358"/>
      <c r="AR43" s="203"/>
      <c r="AS43" s="357"/>
      <c r="AT43" s="357"/>
      <c r="AU43" s="348"/>
      <c r="AV43" s="22"/>
      <c r="AW43" s="22"/>
      <c r="AX43" s="22"/>
      <c r="AZ43" s="22"/>
      <c r="BA43" s="22"/>
      <c r="BB43" s="22"/>
      <c r="BC43" s="348"/>
      <c r="BD43" s="22"/>
      <c r="BE43" s="22"/>
      <c r="BF43" s="22"/>
      <c r="BG43" s="22"/>
      <c r="BH43" s="22"/>
      <c r="BI43" s="22"/>
      <c r="BJ43" s="22"/>
      <c r="BK43" s="22"/>
    </row>
    <row r="44" spans="1:63" x14ac:dyDescent="0.2">
      <c r="A44" s="165">
        <f>Option3!A11</f>
        <v>37469</v>
      </c>
      <c r="B44" s="161">
        <f t="shared" si="14"/>
        <v>62.25</v>
      </c>
      <c r="C44" s="163">
        <f t="shared" si="26"/>
        <v>1.6299999999999994</v>
      </c>
      <c r="D44" s="162">
        <f t="shared" si="15"/>
        <v>101.46749999999997</v>
      </c>
      <c r="E44" s="161">
        <f t="shared" si="16"/>
        <v>34.920002899169923</v>
      </c>
      <c r="F44" s="162">
        <f t="shared" si="17"/>
        <v>56.919604725646956</v>
      </c>
      <c r="G44" s="161">
        <f t="shared" si="18"/>
        <v>27.419999084472657</v>
      </c>
      <c r="H44" s="162">
        <f t="shared" si="19"/>
        <v>44.694598507690415</v>
      </c>
      <c r="I44" s="162">
        <f t="shared" si="20"/>
        <v>22.25</v>
      </c>
      <c r="J44" s="162"/>
      <c r="K44" s="335"/>
      <c r="L44" s="335"/>
      <c r="M44" s="258"/>
      <c r="N44" s="194">
        <f t="shared" si="21"/>
        <v>62.25</v>
      </c>
      <c r="O44" s="194">
        <f t="shared" si="22"/>
        <v>34.920002899169923</v>
      </c>
      <c r="P44" s="194">
        <f t="shared" si="23"/>
        <v>27.419999084472657</v>
      </c>
      <c r="Q44" s="195">
        <f t="shared" si="24"/>
        <v>22.25</v>
      </c>
      <c r="R44" s="336">
        <f t="shared" ca="1" si="25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M44" s="348"/>
      <c r="AN44" s="22"/>
      <c r="AO44" s="22"/>
      <c r="AP44" s="22"/>
      <c r="AQ44" s="358"/>
      <c r="AR44" s="203"/>
      <c r="AS44" s="357"/>
      <c r="AT44" s="357"/>
      <c r="AU44" s="348"/>
      <c r="AV44" s="22"/>
      <c r="AW44" s="22"/>
      <c r="AX44" s="22"/>
      <c r="AZ44" s="22"/>
      <c r="BA44" s="22"/>
      <c r="BB44" s="22"/>
      <c r="BC44" s="348"/>
      <c r="BD44" s="22"/>
      <c r="BE44" s="22"/>
      <c r="BF44" s="22"/>
      <c r="BG44" s="22"/>
      <c r="BH44" s="22"/>
      <c r="BI44" s="22"/>
      <c r="BJ44" s="22"/>
      <c r="BK44" s="22"/>
    </row>
    <row r="45" spans="1:63" x14ac:dyDescent="0.2">
      <c r="A45" s="165">
        <f>Option3!A12</f>
        <v>37500</v>
      </c>
      <c r="B45" s="161">
        <f t="shared" si="14"/>
        <v>29.25</v>
      </c>
      <c r="C45" s="163">
        <f t="shared" si="26"/>
        <v>1.3512499999999998</v>
      </c>
      <c r="D45" s="162">
        <f t="shared" si="15"/>
        <v>39.524062499999992</v>
      </c>
      <c r="E45" s="161">
        <f t="shared" si="16"/>
        <v>26.919999084472657</v>
      </c>
      <c r="F45" s="162">
        <f t="shared" si="17"/>
        <v>36.375648762893675</v>
      </c>
      <c r="G45" s="161">
        <f t="shared" si="18"/>
        <v>21.419999084472657</v>
      </c>
      <c r="H45" s="162">
        <f t="shared" si="19"/>
        <v>28.943773762893674</v>
      </c>
      <c r="I45" s="162">
        <f t="shared" si="20"/>
        <v>16.25</v>
      </c>
      <c r="J45" s="162"/>
      <c r="K45" s="335"/>
      <c r="L45" s="335"/>
      <c r="M45" s="258"/>
      <c r="N45" s="194">
        <f t="shared" si="21"/>
        <v>29.25</v>
      </c>
      <c r="O45" s="194">
        <f t="shared" si="22"/>
        <v>26.919999084472657</v>
      </c>
      <c r="P45" s="194">
        <f t="shared" si="23"/>
        <v>21.419999084472657</v>
      </c>
      <c r="Q45" s="195">
        <f t="shared" si="24"/>
        <v>16.25</v>
      </c>
      <c r="R45" s="336">
        <f t="shared" ca="1" si="25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M45" s="348"/>
      <c r="AN45" s="22"/>
      <c r="AO45" s="22"/>
      <c r="AP45" s="22"/>
      <c r="AQ45" s="358"/>
      <c r="AR45" s="203"/>
      <c r="AS45" s="357"/>
      <c r="AT45" s="357"/>
      <c r="AU45" s="348"/>
      <c r="AV45" s="22"/>
      <c r="AW45" s="22"/>
      <c r="AX45" s="22"/>
      <c r="AZ45" s="22"/>
      <c r="BA45" s="22"/>
      <c r="BB45" s="22"/>
      <c r="BC45" s="348"/>
      <c r="BD45" s="22"/>
      <c r="BE45" s="22"/>
      <c r="BF45" s="22"/>
      <c r="BG45" s="22"/>
      <c r="BH45" s="22"/>
      <c r="BI45" s="22"/>
      <c r="BJ45" s="22"/>
      <c r="BK45" s="22"/>
    </row>
    <row r="46" spans="1:63" x14ac:dyDescent="0.2">
      <c r="A46" s="165">
        <f>Option3!A13</f>
        <v>37530</v>
      </c>
      <c r="B46" s="161">
        <f t="shared" si="14"/>
        <v>29.556249290704727</v>
      </c>
      <c r="C46" s="163">
        <f t="shared" si="26"/>
        <v>1.0049999999999999</v>
      </c>
      <c r="D46" s="162">
        <f t="shared" si="15"/>
        <v>29.704030537158246</v>
      </c>
      <c r="E46" s="161">
        <f t="shared" si="16"/>
        <v>21.915999374389649</v>
      </c>
      <c r="F46" s="162">
        <f t="shared" si="17"/>
        <v>22.025579371261596</v>
      </c>
      <c r="G46" s="161">
        <f t="shared" si="18"/>
        <v>16.416501007080079</v>
      </c>
      <c r="H46" s="162">
        <f t="shared" si="19"/>
        <v>16.498583512115477</v>
      </c>
      <c r="I46" s="162">
        <f t="shared" si="20"/>
        <v>15.750002861022949</v>
      </c>
      <c r="J46" s="162"/>
      <c r="K46" s="335"/>
      <c r="L46" s="335"/>
      <c r="M46" s="258"/>
      <c r="N46" s="194">
        <f t="shared" si="21"/>
        <v>29.556249290704727</v>
      </c>
      <c r="O46" s="194">
        <f t="shared" si="22"/>
        <v>21.915999374389649</v>
      </c>
      <c r="P46" s="194">
        <f t="shared" si="23"/>
        <v>16.416501007080079</v>
      </c>
      <c r="Q46" s="195">
        <f t="shared" si="24"/>
        <v>15.750002861022949</v>
      </c>
      <c r="R46" s="336">
        <f t="shared" ca="1" si="25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M46" s="348"/>
      <c r="AN46" s="22"/>
      <c r="AO46" s="22"/>
      <c r="AP46" s="22"/>
      <c r="AQ46" s="358"/>
      <c r="AR46" s="22"/>
      <c r="AS46" s="22"/>
      <c r="AT46" s="22"/>
      <c r="AU46" s="348"/>
      <c r="AV46" s="22"/>
      <c r="AW46" s="22"/>
      <c r="AX46" s="22"/>
      <c r="AZ46" s="22"/>
      <c r="BA46" s="22"/>
      <c r="BB46" s="22"/>
      <c r="BC46" s="348"/>
      <c r="BD46" s="22"/>
      <c r="BE46" s="22"/>
      <c r="BF46" s="22"/>
      <c r="BG46" s="22"/>
      <c r="BH46" s="22"/>
      <c r="BI46" s="22"/>
      <c r="BJ46" s="22"/>
      <c r="BK46" s="22"/>
    </row>
    <row r="47" spans="1:63" x14ac:dyDescent="0.2">
      <c r="A47" s="165">
        <f>Option3!A14</f>
        <v>37561</v>
      </c>
      <c r="B47" s="161">
        <f t="shared" si="14"/>
        <v>29.756251960992813</v>
      </c>
      <c r="C47" s="163">
        <f t="shared" si="26"/>
        <v>1.0825</v>
      </c>
      <c r="D47" s="162">
        <f t="shared" si="15"/>
        <v>32.211142747774723</v>
      </c>
      <c r="E47" s="161">
        <f t="shared" si="16"/>
        <v>23.919999084472657</v>
      </c>
      <c r="F47" s="162">
        <f t="shared" si="17"/>
        <v>25.893399008941653</v>
      </c>
      <c r="G47" s="161">
        <f t="shared" si="18"/>
        <v>16.42000099182129</v>
      </c>
      <c r="H47" s="162">
        <f t="shared" si="19"/>
        <v>17.774651073646545</v>
      </c>
      <c r="I47" s="162">
        <f t="shared" si="20"/>
        <v>16.75</v>
      </c>
      <c r="J47" s="162"/>
      <c r="K47" s="335"/>
      <c r="L47" s="335"/>
      <c r="M47" s="258"/>
      <c r="N47" s="194">
        <f t="shared" si="21"/>
        <v>29.756251960992813</v>
      </c>
      <c r="O47" s="194">
        <f t="shared" si="22"/>
        <v>23.919999084472657</v>
      </c>
      <c r="P47" s="194">
        <f t="shared" si="23"/>
        <v>16.42000099182129</v>
      </c>
      <c r="Q47" s="195">
        <f t="shared" si="24"/>
        <v>16.75</v>
      </c>
      <c r="R47" s="336">
        <f t="shared" ca="1" si="25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U47" s="348"/>
    </row>
    <row r="48" spans="1:63" x14ac:dyDescent="0.2">
      <c r="A48" s="165">
        <f>Option3!A15</f>
        <v>37591</v>
      </c>
      <c r="B48" s="161">
        <f t="shared" si="14"/>
        <v>29.956248909235001</v>
      </c>
      <c r="C48" s="163">
        <f t="shared" si="26"/>
        <v>1.02125</v>
      </c>
      <c r="D48" s="162">
        <f t="shared" si="15"/>
        <v>30.592819198556246</v>
      </c>
      <c r="E48" s="161">
        <f t="shared" si="16"/>
        <v>28.919999084472657</v>
      </c>
      <c r="F48" s="162">
        <f t="shared" si="17"/>
        <v>29.5345490650177</v>
      </c>
      <c r="G48" s="161">
        <f t="shared" si="18"/>
        <v>23.419999084472657</v>
      </c>
      <c r="H48" s="162">
        <f t="shared" si="19"/>
        <v>23.9176740650177</v>
      </c>
      <c r="I48" s="162">
        <f t="shared" si="20"/>
        <v>19</v>
      </c>
      <c r="J48" s="162"/>
      <c r="K48" s="335"/>
      <c r="L48" s="335"/>
      <c r="M48" s="258"/>
      <c r="N48" s="194">
        <f t="shared" si="21"/>
        <v>29.956248909235001</v>
      </c>
      <c r="O48" s="194">
        <f t="shared" si="22"/>
        <v>28.919999084472657</v>
      </c>
      <c r="P48" s="194">
        <f t="shared" si="23"/>
        <v>23.419999084472657</v>
      </c>
      <c r="Q48" s="195">
        <f t="shared" si="24"/>
        <v>19</v>
      </c>
      <c r="R48" s="336">
        <f t="shared" ca="1" si="25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U48" s="348"/>
    </row>
    <row r="49" spans="1:47" x14ac:dyDescent="0.2">
      <c r="A49" s="165">
        <f>Option3!A16</f>
        <v>37622</v>
      </c>
      <c r="B49" s="161">
        <f t="shared" ref="B49:B112" si="27">IF(A49="N/A"," ",IF(ISERROR(N49),B37*Pwresc,N49)*VLOOKUP(MONTH(A49),Curveadj,3))</f>
        <v>33.285715375627788</v>
      </c>
      <c r="C49" s="163">
        <f t="shared" si="26"/>
        <v>1.0200738350125944</v>
      </c>
      <c r="D49" s="162">
        <f t="shared" si="15"/>
        <v>33.95388733435432</v>
      </c>
      <c r="E49" s="161">
        <f t="shared" ref="E49:E112" si="28">IF(A49="N/A"," ",IF(ISERROR(O49),E37*Pwresc,O49)*VLOOKUP(MONTH(A49),Curveadj,3))</f>
        <v>35.269996643066406</v>
      </c>
      <c r="F49" s="162">
        <f t="shared" si="17"/>
        <v>35.978000736574081</v>
      </c>
      <c r="G49" s="161">
        <f t="shared" ref="G49:G112" si="29">IF(A49="N/A"," ",IF(ISERROR(P49),G37*Pwresc,P49)*VLOOKUP(MONTH(A49),Curveadj,3))</f>
        <v>24.769996643066406</v>
      </c>
      <c r="H49" s="162">
        <f t="shared" si="19"/>
        <v>25.267225468941838</v>
      </c>
      <c r="I49" s="162">
        <f t="shared" ref="I49:I112" si="30">IF(A49="N/A"," ",IF(ISERROR(Q49),I37*Pwresc,Q49))</f>
        <v>20.889999389648438</v>
      </c>
      <c r="J49" s="162"/>
      <c r="K49" s="335"/>
      <c r="L49" s="335"/>
      <c r="M49" s="258"/>
      <c r="N49" s="194">
        <f t="shared" si="21"/>
        <v>33.285715375627788</v>
      </c>
      <c r="O49" s="194">
        <f t="shared" si="22"/>
        <v>35.269996643066406</v>
      </c>
      <c r="P49" s="194">
        <f t="shared" si="23"/>
        <v>24.769996643066406</v>
      </c>
      <c r="Q49" s="195">
        <f t="shared" si="24"/>
        <v>20.889999389648438</v>
      </c>
      <c r="R49" s="336">
        <f t="shared" ca="1" si="25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U49" s="348"/>
    </row>
    <row r="50" spans="1:47" x14ac:dyDescent="0.2">
      <c r="A50" s="165">
        <f>Option3!A17</f>
        <v>37653</v>
      </c>
      <c r="B50" s="161">
        <f t="shared" si="27"/>
        <v>32.685713086809429</v>
      </c>
      <c r="C50" s="163">
        <f t="shared" si="26"/>
        <v>1.0200738350125944</v>
      </c>
      <c r="D50" s="162">
        <f t="shared" si="15"/>
        <v>33.341840698583042</v>
      </c>
      <c r="E50" s="161">
        <f t="shared" si="28"/>
        <v>30.765998840332031</v>
      </c>
      <c r="F50" s="162">
        <f t="shared" si="17"/>
        <v>31.383590425050528</v>
      </c>
      <c r="G50" s="161">
        <f t="shared" si="29"/>
        <v>22.266498565673828</v>
      </c>
      <c r="H50" s="162">
        <f t="shared" si="19"/>
        <v>22.713472584189336</v>
      </c>
      <c r="I50" s="162">
        <f t="shared" si="30"/>
        <v>19.389999389648438</v>
      </c>
      <c r="J50" s="162"/>
      <c r="K50" s="335"/>
      <c r="L50" s="335"/>
      <c r="M50" s="258"/>
      <c r="N50" s="194">
        <f t="shared" si="21"/>
        <v>32.685713086809429</v>
      </c>
      <c r="O50" s="194">
        <f t="shared" si="22"/>
        <v>30.765998840332031</v>
      </c>
      <c r="P50" s="194">
        <f t="shared" si="23"/>
        <v>22.266498565673828</v>
      </c>
      <c r="Q50" s="195">
        <f t="shared" si="24"/>
        <v>19.389999389648438</v>
      </c>
      <c r="R50" s="336">
        <f t="shared" ca="1" si="25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U50" s="348"/>
    </row>
    <row r="51" spans="1:47" x14ac:dyDescent="0.2">
      <c r="A51" s="165">
        <f>Option3!A18</f>
        <v>37681</v>
      </c>
      <c r="B51" s="161">
        <f t="shared" si="27"/>
        <v>31.647677931674693</v>
      </c>
      <c r="C51" s="163">
        <f t="shared" si="26"/>
        <v>1.0173448699421965</v>
      </c>
      <c r="D51" s="162">
        <f t="shared" si="15"/>
        <v>32.196602789372115</v>
      </c>
      <c r="E51" s="161">
        <f t="shared" si="28"/>
        <v>25.019996643066406</v>
      </c>
      <c r="F51" s="162">
        <f t="shared" si="17"/>
        <v>25.453965230794587</v>
      </c>
      <c r="G51" s="161">
        <f t="shared" si="29"/>
        <v>19.519996643066406</v>
      </c>
      <c r="H51" s="162">
        <f t="shared" si="19"/>
        <v>19.858568446112507</v>
      </c>
      <c r="I51" s="162">
        <f t="shared" si="30"/>
        <v>20.389999389648438</v>
      </c>
      <c r="J51" s="162"/>
      <c r="K51" s="335"/>
      <c r="L51" s="335"/>
      <c r="M51" s="258"/>
      <c r="N51" s="194">
        <f t="shared" si="21"/>
        <v>31.647677931674693</v>
      </c>
      <c r="O51" s="194">
        <f t="shared" si="22"/>
        <v>25.019996643066406</v>
      </c>
      <c r="P51" s="194">
        <f t="shared" si="23"/>
        <v>19.519996643066406</v>
      </c>
      <c r="Q51" s="195">
        <f t="shared" si="24"/>
        <v>20.389999389648438</v>
      </c>
      <c r="R51" s="336">
        <f t="shared" ca="1" si="25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U51" s="348"/>
    </row>
    <row r="52" spans="1:47" x14ac:dyDescent="0.2">
      <c r="A52" s="165">
        <f>Option3!A19</f>
        <v>37712</v>
      </c>
      <c r="B52" s="161">
        <f t="shared" si="27"/>
        <v>31.847671065219615</v>
      </c>
      <c r="C52" s="163">
        <f t="shared" si="26"/>
        <v>1.0049999999999999</v>
      </c>
      <c r="D52" s="162">
        <f t="shared" si="15"/>
        <v>32.006909420545711</v>
      </c>
      <c r="E52" s="161">
        <f t="shared" si="28"/>
        <v>21.519996643066406</v>
      </c>
      <c r="F52" s="162">
        <f t="shared" si="17"/>
        <v>21.627596626281736</v>
      </c>
      <c r="G52" s="161">
        <f t="shared" si="29"/>
        <v>16.014999389648438</v>
      </c>
      <c r="H52" s="162">
        <f t="shared" si="19"/>
        <v>16.095074386596679</v>
      </c>
      <c r="I52" s="162">
        <f t="shared" si="30"/>
        <v>17.389999389648438</v>
      </c>
      <c r="J52" s="162"/>
      <c r="K52" s="335"/>
      <c r="L52" s="335"/>
      <c r="M52" s="258"/>
      <c r="N52" s="194">
        <f t="shared" si="21"/>
        <v>31.847671065219615</v>
      </c>
      <c r="O52" s="194">
        <f t="shared" si="22"/>
        <v>21.519996643066406</v>
      </c>
      <c r="P52" s="194">
        <f t="shared" si="23"/>
        <v>16.014999389648438</v>
      </c>
      <c r="Q52" s="195">
        <f t="shared" si="24"/>
        <v>17.389999389648438</v>
      </c>
      <c r="R52" s="336">
        <f t="shared" ca="1" si="25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U52" s="348"/>
    </row>
    <row r="53" spans="1:47" x14ac:dyDescent="0.2">
      <c r="A53" s="165">
        <f>Option3!A20</f>
        <v>37742</v>
      </c>
      <c r="B53" s="161">
        <f t="shared" si="27"/>
        <v>35.125</v>
      </c>
      <c r="C53" s="163">
        <f t="shared" si="26"/>
        <v>1.0756250000000001</v>
      </c>
      <c r="D53" s="162">
        <f t="shared" si="15"/>
        <v>37.781328125000002</v>
      </c>
      <c r="E53" s="161">
        <f t="shared" si="28"/>
        <v>21.839998245239258</v>
      </c>
      <c r="F53" s="162">
        <f t="shared" si="17"/>
        <v>23.491648112535479</v>
      </c>
      <c r="G53" s="161">
        <f t="shared" si="29"/>
        <v>15.345001220703125</v>
      </c>
      <c r="H53" s="162">
        <f t="shared" si="19"/>
        <v>16.505466938018799</v>
      </c>
      <c r="I53" s="162">
        <f t="shared" si="30"/>
        <v>17.930000305175781</v>
      </c>
      <c r="J53" s="162"/>
      <c r="K53" s="335"/>
      <c r="L53" s="335"/>
      <c r="M53" s="258"/>
      <c r="N53" s="194">
        <f t="shared" si="21"/>
        <v>35.125</v>
      </c>
      <c r="O53" s="194">
        <f t="shared" si="22"/>
        <v>21.839998245239258</v>
      </c>
      <c r="P53" s="194">
        <f t="shared" si="23"/>
        <v>15.345001220703125</v>
      </c>
      <c r="Q53" s="195">
        <f t="shared" si="24"/>
        <v>17.930000305175781</v>
      </c>
      <c r="R53" s="336">
        <f t="shared" ca="1" si="25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U53" s="348"/>
    </row>
    <row r="54" spans="1:47" x14ac:dyDescent="0.2">
      <c r="A54" s="165">
        <f>Option3!A21</f>
        <v>37773</v>
      </c>
      <c r="B54" s="161">
        <f t="shared" si="27"/>
        <v>43.5</v>
      </c>
      <c r="C54" s="163">
        <f t="shared" si="26"/>
        <v>1.5299999999999998</v>
      </c>
      <c r="D54" s="162">
        <f t="shared" si="15"/>
        <v>66.554999999999993</v>
      </c>
      <c r="E54" s="161">
        <f t="shared" si="28"/>
        <v>28.839998245239258</v>
      </c>
      <c r="F54" s="162">
        <f t="shared" si="17"/>
        <v>44.125197315216056</v>
      </c>
      <c r="G54" s="161">
        <f t="shared" si="29"/>
        <v>19.339998245239258</v>
      </c>
      <c r="H54" s="162">
        <f t="shared" si="19"/>
        <v>29.590197315216059</v>
      </c>
      <c r="I54" s="162">
        <f t="shared" si="30"/>
        <v>20.180000305175781</v>
      </c>
      <c r="J54" s="162"/>
      <c r="K54" s="335"/>
      <c r="L54" s="335"/>
      <c r="M54" s="258"/>
      <c r="N54" s="194">
        <f t="shared" si="21"/>
        <v>43.5</v>
      </c>
      <c r="O54" s="194">
        <f t="shared" si="22"/>
        <v>28.839998245239258</v>
      </c>
      <c r="P54" s="194">
        <f t="shared" si="23"/>
        <v>19.339998245239258</v>
      </c>
      <c r="Q54" s="195">
        <f t="shared" si="24"/>
        <v>20.180000305175781</v>
      </c>
      <c r="R54" s="336">
        <f t="shared" ca="1" si="25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U54" s="348"/>
    </row>
    <row r="55" spans="1:47" x14ac:dyDescent="0.2">
      <c r="A55" s="165">
        <f>Option3!A22</f>
        <v>37803</v>
      </c>
      <c r="B55" s="161">
        <f t="shared" si="27"/>
        <v>54.5</v>
      </c>
      <c r="C55" s="163">
        <f t="shared" si="26"/>
        <v>1.6299999999999994</v>
      </c>
      <c r="D55" s="162">
        <f t="shared" si="15"/>
        <v>88.834999999999965</v>
      </c>
      <c r="E55" s="161">
        <f t="shared" si="28"/>
        <v>34.840003967285156</v>
      </c>
      <c r="F55" s="162">
        <f t="shared" si="17"/>
        <v>56.789206466674784</v>
      </c>
      <c r="G55" s="161">
        <f t="shared" si="29"/>
        <v>25.339998245239258</v>
      </c>
      <c r="H55" s="162">
        <f t="shared" si="19"/>
        <v>41.304197139739976</v>
      </c>
      <c r="I55" s="162">
        <f t="shared" si="30"/>
        <v>20.680000305175781</v>
      </c>
      <c r="J55" s="162"/>
      <c r="K55" s="335"/>
      <c r="L55" s="335"/>
      <c r="M55" s="258"/>
      <c r="N55" s="194">
        <f t="shared" si="21"/>
        <v>54.5</v>
      </c>
      <c r="O55" s="194">
        <f t="shared" si="22"/>
        <v>34.840003967285156</v>
      </c>
      <c r="P55" s="194">
        <f t="shared" si="23"/>
        <v>25.339998245239258</v>
      </c>
      <c r="Q55" s="195">
        <f t="shared" si="24"/>
        <v>20.680000305175781</v>
      </c>
      <c r="R55" s="336">
        <f t="shared" ca="1" si="25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U55" s="348"/>
    </row>
    <row r="56" spans="1:47" x14ac:dyDescent="0.2">
      <c r="A56" s="165">
        <f>Option3!A23</f>
        <v>37834</v>
      </c>
      <c r="B56" s="161">
        <f t="shared" si="27"/>
        <v>54.5</v>
      </c>
      <c r="C56" s="163">
        <f t="shared" si="26"/>
        <v>1.6299999999999994</v>
      </c>
      <c r="D56" s="162">
        <f t="shared" si="15"/>
        <v>88.834999999999965</v>
      </c>
      <c r="E56" s="161">
        <f t="shared" si="28"/>
        <v>32.840007781982422</v>
      </c>
      <c r="F56" s="162">
        <f t="shared" si="17"/>
        <v>53.529212684631332</v>
      </c>
      <c r="G56" s="161">
        <f t="shared" si="29"/>
        <v>25.339998245239258</v>
      </c>
      <c r="H56" s="162">
        <f t="shared" si="19"/>
        <v>41.304197139739976</v>
      </c>
      <c r="I56" s="162">
        <f t="shared" si="30"/>
        <v>21.680000305175781</v>
      </c>
      <c r="J56" s="162"/>
      <c r="K56" s="335"/>
      <c r="L56" s="335"/>
      <c r="M56" s="258"/>
      <c r="N56" s="194">
        <f t="shared" si="21"/>
        <v>54.5</v>
      </c>
      <c r="O56" s="194">
        <f t="shared" si="22"/>
        <v>32.840007781982422</v>
      </c>
      <c r="P56" s="194">
        <f t="shared" si="23"/>
        <v>25.339998245239258</v>
      </c>
      <c r="Q56" s="195">
        <f t="shared" si="24"/>
        <v>21.680000305175781</v>
      </c>
      <c r="R56" s="336">
        <f t="shared" ca="1" si="25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U56" s="348"/>
    </row>
    <row r="57" spans="1:47" x14ac:dyDescent="0.2">
      <c r="A57" s="165">
        <f>Option3!A24</f>
        <v>37865</v>
      </c>
      <c r="B57" s="161">
        <f t="shared" si="27"/>
        <v>30</v>
      </c>
      <c r="C57" s="163">
        <f t="shared" si="26"/>
        <v>1.3512499999999998</v>
      </c>
      <c r="D57" s="162">
        <f t="shared" si="15"/>
        <v>40.537499999999994</v>
      </c>
      <c r="E57" s="161">
        <f t="shared" si="28"/>
        <v>24.839998245239258</v>
      </c>
      <c r="F57" s="162">
        <f t="shared" si="17"/>
        <v>33.56504762887954</v>
      </c>
      <c r="G57" s="161">
        <f t="shared" si="29"/>
        <v>19.339998245239258</v>
      </c>
      <c r="H57" s="162">
        <f t="shared" si="19"/>
        <v>26.133172628879542</v>
      </c>
      <c r="I57" s="162">
        <f t="shared" si="30"/>
        <v>15.680000305175781</v>
      </c>
      <c r="J57" s="162"/>
      <c r="K57" s="335"/>
      <c r="L57" s="335"/>
      <c r="M57" s="258"/>
      <c r="N57" s="194">
        <f t="shared" si="21"/>
        <v>30</v>
      </c>
      <c r="O57" s="194">
        <f t="shared" si="22"/>
        <v>24.839998245239258</v>
      </c>
      <c r="P57" s="194">
        <f t="shared" si="23"/>
        <v>19.339998245239258</v>
      </c>
      <c r="Q57" s="195">
        <f t="shared" si="24"/>
        <v>15.680000305175781</v>
      </c>
      <c r="R57" s="336">
        <f t="shared" ca="1" si="25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">
      <c r="A58" s="165">
        <f>Option3!A25</f>
        <v>37895</v>
      </c>
      <c r="B58" s="161">
        <f t="shared" si="27"/>
        <v>30.401564002037048</v>
      </c>
      <c r="C58" s="163">
        <f t="shared" si="26"/>
        <v>1.0049999999999999</v>
      </c>
      <c r="D58" s="162">
        <f t="shared" si="15"/>
        <v>30.553571822047232</v>
      </c>
      <c r="E58" s="161">
        <f t="shared" si="28"/>
        <v>19.83599853515625</v>
      </c>
      <c r="F58" s="162">
        <f t="shared" si="17"/>
        <v>19.935178527832029</v>
      </c>
      <c r="G58" s="161">
        <f t="shared" si="29"/>
        <v>14.336502075195313</v>
      </c>
      <c r="H58" s="162">
        <f t="shared" si="19"/>
        <v>14.408184585571288</v>
      </c>
      <c r="I58" s="162">
        <f t="shared" si="30"/>
        <v>15.180002212524414</v>
      </c>
      <c r="J58" s="162"/>
      <c r="K58" s="335"/>
      <c r="L58" s="335"/>
      <c r="M58" s="258"/>
      <c r="N58" s="194">
        <f t="shared" si="21"/>
        <v>30.401564002037048</v>
      </c>
      <c r="O58" s="194">
        <f t="shared" si="22"/>
        <v>19.83599853515625</v>
      </c>
      <c r="P58" s="194">
        <f t="shared" si="23"/>
        <v>14.336502075195313</v>
      </c>
      <c r="Q58" s="195">
        <f t="shared" si="24"/>
        <v>15.180002212524414</v>
      </c>
      <c r="R58" s="336">
        <f t="shared" ca="1" si="25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">
      <c r="A59" s="165">
        <f>Option3!A26</f>
        <v>37926</v>
      </c>
      <c r="B59" s="161">
        <f t="shared" si="27"/>
        <v>30.501562476158142</v>
      </c>
      <c r="C59" s="163">
        <f t="shared" si="26"/>
        <v>1.0825</v>
      </c>
      <c r="D59" s="162">
        <f t="shared" si="15"/>
        <v>33.017941380441187</v>
      </c>
      <c r="E59" s="161">
        <f t="shared" si="28"/>
        <v>21.839998245239258</v>
      </c>
      <c r="F59" s="162">
        <f t="shared" si="17"/>
        <v>23.641798100471497</v>
      </c>
      <c r="G59" s="161">
        <f t="shared" si="29"/>
        <v>14.340002059936523</v>
      </c>
      <c r="H59" s="162">
        <f t="shared" si="19"/>
        <v>15.523052229881287</v>
      </c>
      <c r="I59" s="162">
        <f t="shared" si="30"/>
        <v>16.180000305175781</v>
      </c>
      <c r="J59" s="162"/>
      <c r="K59" s="335"/>
      <c r="L59" s="335"/>
      <c r="M59" s="258"/>
      <c r="N59" s="194">
        <f t="shared" si="21"/>
        <v>30.501562476158142</v>
      </c>
      <c r="O59" s="194">
        <f t="shared" si="22"/>
        <v>21.839998245239258</v>
      </c>
      <c r="P59" s="194">
        <f t="shared" si="23"/>
        <v>14.340002059936523</v>
      </c>
      <c r="Q59" s="195">
        <f t="shared" si="24"/>
        <v>16.180000305175781</v>
      </c>
      <c r="R59" s="336">
        <f t="shared" ca="1" si="25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">
      <c r="A60" s="165">
        <f>Option3!A27</f>
        <v>37956</v>
      </c>
      <c r="B60" s="161">
        <f t="shared" si="27"/>
        <v>30.601560950279236</v>
      </c>
      <c r="C60" s="163">
        <f t="shared" si="26"/>
        <v>1.02125</v>
      </c>
      <c r="D60" s="162">
        <f t="shared" si="15"/>
        <v>31.251844120472668</v>
      </c>
      <c r="E60" s="161">
        <f t="shared" si="28"/>
        <v>26.839998245239258</v>
      </c>
      <c r="F60" s="162">
        <f t="shared" si="17"/>
        <v>27.410348207950591</v>
      </c>
      <c r="G60" s="161">
        <f t="shared" si="29"/>
        <v>21.339998245239258</v>
      </c>
      <c r="H60" s="162">
        <f t="shared" si="19"/>
        <v>21.793473207950591</v>
      </c>
      <c r="I60" s="162">
        <f t="shared" si="30"/>
        <v>18.430000305175781</v>
      </c>
      <c r="J60" s="162"/>
      <c r="K60" s="335"/>
      <c r="L60" s="335"/>
      <c r="M60" s="258"/>
      <c r="N60" s="194">
        <f t="shared" si="21"/>
        <v>30.601560950279236</v>
      </c>
      <c r="O60" s="194">
        <f t="shared" si="22"/>
        <v>26.839998245239258</v>
      </c>
      <c r="P60" s="194">
        <f t="shared" si="23"/>
        <v>21.339998245239258</v>
      </c>
      <c r="Q60" s="195">
        <f t="shared" si="24"/>
        <v>18.430000305175781</v>
      </c>
      <c r="R60" s="336">
        <f t="shared" ca="1" si="25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">
      <c r="A61" s="165">
        <f>Option3!A28</f>
        <v>37987</v>
      </c>
      <c r="B61" s="161">
        <f t="shared" si="27"/>
        <v>34.335714612688335</v>
      </c>
      <c r="C61" s="163">
        <f t="shared" si="26"/>
        <v>1.0200738350125944</v>
      </c>
      <c r="D61" s="162">
        <f t="shared" si="15"/>
        <v>35.024964082862965</v>
      </c>
      <c r="E61" s="161">
        <f t="shared" si="28"/>
        <v>35.5</v>
      </c>
      <c r="F61" s="162">
        <f t="shared" si="17"/>
        <v>36.2126211429471</v>
      </c>
      <c r="G61" s="161">
        <f t="shared" si="29"/>
        <v>25</v>
      </c>
      <c r="H61" s="162">
        <f t="shared" si="19"/>
        <v>25.50184587531486</v>
      </c>
      <c r="I61" s="162">
        <f t="shared" si="30"/>
        <v>20.75</v>
      </c>
      <c r="J61" s="162"/>
      <c r="K61" s="335"/>
      <c r="L61" s="335"/>
      <c r="M61" s="258"/>
      <c r="N61" s="194">
        <f t="shared" si="21"/>
        <v>34.335714612688335</v>
      </c>
      <c r="O61" s="194">
        <f t="shared" si="22"/>
        <v>35.5</v>
      </c>
      <c r="P61" s="194">
        <f t="shared" si="23"/>
        <v>25</v>
      </c>
      <c r="Q61" s="195">
        <f t="shared" si="24"/>
        <v>20.75</v>
      </c>
      <c r="R61" s="336">
        <f t="shared" ca="1" si="25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">
      <c r="A62" s="165">
        <f>Option3!A29</f>
        <v>38018</v>
      </c>
      <c r="B62" s="161">
        <f t="shared" si="27"/>
        <v>33.73570850917271</v>
      </c>
      <c r="C62" s="163">
        <f t="shared" si="26"/>
        <v>1.0200738350125944</v>
      </c>
      <c r="D62" s="162">
        <f t="shared" si="15"/>
        <v>34.412913555818818</v>
      </c>
      <c r="E62" s="161">
        <f t="shared" si="28"/>
        <v>31.246002197265625</v>
      </c>
      <c r="F62" s="162">
        <f t="shared" si="17"/>
        <v>31.873229290176699</v>
      </c>
      <c r="G62" s="161">
        <f t="shared" si="29"/>
        <v>22.746501922607422</v>
      </c>
      <c r="H62" s="162">
        <f t="shared" si="19"/>
        <v>23.203111449315504</v>
      </c>
      <c r="I62" s="162">
        <f t="shared" si="30"/>
        <v>20</v>
      </c>
      <c r="J62" s="162"/>
      <c r="K62" s="335"/>
      <c r="L62" s="335"/>
      <c r="M62" s="258"/>
      <c r="N62" s="194">
        <f t="shared" si="21"/>
        <v>33.73570850917271</v>
      </c>
      <c r="O62" s="194">
        <f t="shared" si="22"/>
        <v>31.246002197265625</v>
      </c>
      <c r="P62" s="194">
        <f t="shared" si="23"/>
        <v>22.746501922607422</v>
      </c>
      <c r="Q62" s="195">
        <f t="shared" si="24"/>
        <v>20</v>
      </c>
      <c r="R62" s="336">
        <f t="shared" ca="1" si="25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">
      <c r="A63" s="165">
        <f>Option3!A30</f>
        <v>38047</v>
      </c>
      <c r="B63" s="161">
        <f t="shared" si="27"/>
        <v>32.44767716873524</v>
      </c>
      <c r="C63" s="163">
        <f t="shared" si="26"/>
        <v>1.0173448699421965</v>
      </c>
      <c r="D63" s="162">
        <f t="shared" si="15"/>
        <v>33.01047790915333</v>
      </c>
      <c r="E63" s="161">
        <f t="shared" si="28"/>
        <v>25.5</v>
      </c>
      <c r="F63" s="162">
        <f t="shared" si="17"/>
        <v>25.942294183526013</v>
      </c>
      <c r="G63" s="161">
        <f t="shared" si="29"/>
        <v>20</v>
      </c>
      <c r="H63" s="162">
        <f t="shared" si="19"/>
        <v>20.346897398843929</v>
      </c>
      <c r="I63" s="162">
        <f t="shared" si="30"/>
        <v>21</v>
      </c>
      <c r="J63" s="162"/>
      <c r="K63" s="335"/>
      <c r="L63" s="335"/>
      <c r="M63" s="258"/>
      <c r="N63" s="194">
        <f t="shared" si="21"/>
        <v>32.44767716873524</v>
      </c>
      <c r="O63" s="194">
        <f t="shared" si="22"/>
        <v>25.5</v>
      </c>
      <c r="P63" s="194">
        <f t="shared" si="23"/>
        <v>20</v>
      </c>
      <c r="Q63" s="195">
        <f t="shared" si="24"/>
        <v>21</v>
      </c>
      <c r="R63" s="336">
        <f t="shared" ca="1" si="25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">
      <c r="A64" s="165">
        <f>Option3!A31</f>
        <v>38078</v>
      </c>
      <c r="B64" s="161">
        <f t="shared" si="27"/>
        <v>32.647677931674693</v>
      </c>
      <c r="C64" s="163">
        <f t="shared" si="26"/>
        <v>1.0049999999999999</v>
      </c>
      <c r="D64" s="162">
        <f t="shared" si="15"/>
        <v>32.81091632133306</v>
      </c>
      <c r="E64" s="161">
        <f t="shared" si="28"/>
        <v>22</v>
      </c>
      <c r="F64" s="162">
        <f t="shared" si="17"/>
        <v>22.11</v>
      </c>
      <c r="G64" s="161">
        <f t="shared" si="29"/>
        <v>16.495000839233398</v>
      </c>
      <c r="H64" s="162">
        <f t="shared" si="19"/>
        <v>16.577475843429564</v>
      </c>
      <c r="I64" s="162">
        <f t="shared" si="30"/>
        <v>18</v>
      </c>
      <c r="J64" s="162"/>
      <c r="K64" s="335"/>
      <c r="L64" s="335"/>
      <c r="M64" s="258"/>
      <c r="N64" s="194">
        <f t="shared" si="21"/>
        <v>32.647677931674693</v>
      </c>
      <c r="O64" s="194">
        <f t="shared" si="22"/>
        <v>22</v>
      </c>
      <c r="P64" s="194">
        <f t="shared" si="23"/>
        <v>16.495000839233398</v>
      </c>
      <c r="Q64" s="195">
        <f t="shared" si="24"/>
        <v>18</v>
      </c>
      <c r="R64" s="336">
        <f t="shared" ca="1" si="25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">
      <c r="A65" s="165">
        <f>Option3!A32</f>
        <v>38108</v>
      </c>
      <c r="B65" s="161">
        <f t="shared" si="27"/>
        <v>35.425003051757813</v>
      </c>
      <c r="C65" s="163">
        <f t="shared" si="26"/>
        <v>1.0756250000000001</v>
      </c>
      <c r="D65" s="162">
        <f t="shared" si="15"/>
        <v>38.104018907547001</v>
      </c>
      <c r="E65" s="161">
        <f t="shared" si="28"/>
        <v>22.290000915527344</v>
      </c>
      <c r="F65" s="162">
        <f t="shared" si="17"/>
        <v>23.975682234764101</v>
      </c>
      <c r="G65" s="161">
        <f t="shared" si="29"/>
        <v>15.795000076293945</v>
      </c>
      <c r="H65" s="162">
        <f t="shared" si="19"/>
        <v>16.989496957063675</v>
      </c>
      <c r="I65" s="162">
        <f t="shared" si="30"/>
        <v>18.540000915527344</v>
      </c>
      <c r="J65" s="162"/>
      <c r="K65" s="335"/>
      <c r="L65" s="335"/>
      <c r="M65" s="258"/>
      <c r="N65" s="194">
        <f t="shared" si="21"/>
        <v>35.425003051757813</v>
      </c>
      <c r="O65" s="194">
        <f t="shared" si="22"/>
        <v>22.290000915527344</v>
      </c>
      <c r="P65" s="194">
        <f t="shared" si="23"/>
        <v>15.795000076293945</v>
      </c>
      <c r="Q65" s="195">
        <f t="shared" si="24"/>
        <v>18.540000915527344</v>
      </c>
      <c r="R65" s="336">
        <f t="shared" ca="1" si="25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">
      <c r="A66" s="165">
        <f>Option3!A33</f>
        <v>38139</v>
      </c>
      <c r="B66" s="161">
        <f t="shared" si="27"/>
        <v>42.625003814697266</v>
      </c>
      <c r="C66" s="163">
        <f t="shared" si="26"/>
        <v>1.5299999999999998</v>
      </c>
      <c r="D66" s="162">
        <f t="shared" si="15"/>
        <v>65.216255836486809</v>
      </c>
      <c r="E66" s="161">
        <f t="shared" si="28"/>
        <v>29.290000915527344</v>
      </c>
      <c r="F66" s="162">
        <f t="shared" si="17"/>
        <v>44.813701400756827</v>
      </c>
      <c r="G66" s="161">
        <f t="shared" si="29"/>
        <v>19.790000915527344</v>
      </c>
      <c r="H66" s="162">
        <f t="shared" si="19"/>
        <v>30.278701400756834</v>
      </c>
      <c r="I66" s="162">
        <f t="shared" si="30"/>
        <v>21.540000915527344</v>
      </c>
      <c r="J66" s="162"/>
      <c r="K66" s="335"/>
      <c r="L66" s="335"/>
      <c r="M66" s="258"/>
      <c r="N66" s="194">
        <f t="shared" si="21"/>
        <v>42.625003814697266</v>
      </c>
      <c r="O66" s="194">
        <f t="shared" si="22"/>
        <v>29.290000915527344</v>
      </c>
      <c r="P66" s="194">
        <f t="shared" si="23"/>
        <v>19.790000915527344</v>
      </c>
      <c r="Q66" s="195">
        <f t="shared" si="24"/>
        <v>21.540000915527344</v>
      </c>
      <c r="R66" s="336">
        <f t="shared" ca="1" si="25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">
      <c r="A67" s="165">
        <f>Option3!A34</f>
        <v>38169</v>
      </c>
      <c r="B67" s="161">
        <f t="shared" si="27"/>
        <v>52.5</v>
      </c>
      <c r="C67" s="163">
        <f t="shared" si="26"/>
        <v>1.6299999999999994</v>
      </c>
      <c r="D67" s="162">
        <f t="shared" si="15"/>
        <v>85.574999999999974</v>
      </c>
      <c r="E67" s="161">
        <f t="shared" si="28"/>
        <v>35.290000915527344</v>
      </c>
      <c r="F67" s="162">
        <f t="shared" si="17"/>
        <v>57.522701492309551</v>
      </c>
      <c r="G67" s="161">
        <f t="shared" si="29"/>
        <v>25.790000915527344</v>
      </c>
      <c r="H67" s="162">
        <f t="shared" si="19"/>
        <v>42.037701492309559</v>
      </c>
      <c r="I67" s="162">
        <f t="shared" si="30"/>
        <v>22.040000915527344</v>
      </c>
      <c r="J67" s="162"/>
      <c r="K67" s="335"/>
      <c r="L67" s="335"/>
      <c r="M67" s="258"/>
      <c r="N67" s="194">
        <f t="shared" si="21"/>
        <v>52.5</v>
      </c>
      <c r="O67" s="194">
        <f t="shared" si="22"/>
        <v>35.290000915527344</v>
      </c>
      <c r="P67" s="194">
        <f t="shared" si="23"/>
        <v>25.790000915527344</v>
      </c>
      <c r="Q67" s="195">
        <f t="shared" si="24"/>
        <v>22.040000915527344</v>
      </c>
      <c r="R67" s="336">
        <f t="shared" ca="1" si="25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">
      <c r="A68" s="165">
        <f>Option3!A35</f>
        <v>38200</v>
      </c>
      <c r="B68" s="161">
        <f t="shared" si="27"/>
        <v>52.5</v>
      </c>
      <c r="C68" s="163">
        <f t="shared" si="26"/>
        <v>1.6299999999999994</v>
      </c>
      <c r="D68" s="162">
        <f t="shared" si="15"/>
        <v>85.574999999999974</v>
      </c>
      <c r="E68" s="161">
        <f t="shared" si="28"/>
        <v>33.290004730224609</v>
      </c>
      <c r="F68" s="162">
        <f t="shared" si="17"/>
        <v>54.262707710266092</v>
      </c>
      <c r="G68" s="161">
        <f t="shared" si="29"/>
        <v>25.790000915527344</v>
      </c>
      <c r="H68" s="162">
        <f t="shared" si="19"/>
        <v>42.037701492309559</v>
      </c>
      <c r="I68" s="162">
        <f t="shared" si="30"/>
        <v>23.040000915527344</v>
      </c>
      <c r="J68" s="162"/>
      <c r="K68" s="335"/>
      <c r="L68" s="335"/>
      <c r="M68" s="258"/>
      <c r="N68" s="194">
        <f t="shared" si="21"/>
        <v>52.5</v>
      </c>
      <c r="O68" s="194">
        <f t="shared" si="22"/>
        <v>33.290004730224609</v>
      </c>
      <c r="P68" s="194">
        <f t="shared" si="23"/>
        <v>25.790000915527344</v>
      </c>
      <c r="Q68" s="195">
        <f t="shared" si="24"/>
        <v>23.040000915527344</v>
      </c>
      <c r="R68" s="336">
        <f t="shared" ca="1" si="25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">
      <c r="A69" s="165">
        <f>Option3!A36</f>
        <v>38231</v>
      </c>
      <c r="B69" s="161">
        <f t="shared" si="27"/>
        <v>30.30000114440918</v>
      </c>
      <c r="C69" s="163">
        <f t="shared" si="26"/>
        <v>1.3512499999999998</v>
      </c>
      <c r="D69" s="162">
        <f t="shared" si="15"/>
        <v>40.942876546382898</v>
      </c>
      <c r="E69" s="161">
        <f t="shared" si="28"/>
        <v>25.290000915527344</v>
      </c>
      <c r="F69" s="162">
        <f t="shared" si="17"/>
        <v>34.17311373710632</v>
      </c>
      <c r="G69" s="161">
        <f t="shared" si="29"/>
        <v>19.790000915527344</v>
      </c>
      <c r="H69" s="162">
        <f t="shared" si="19"/>
        <v>26.741238737106322</v>
      </c>
      <c r="I69" s="162">
        <f t="shared" si="30"/>
        <v>17.040000915527344</v>
      </c>
      <c r="J69" s="162"/>
      <c r="K69" s="335"/>
      <c r="L69" s="335"/>
      <c r="M69" s="258"/>
      <c r="N69" s="194">
        <f t="shared" si="21"/>
        <v>30.30000114440918</v>
      </c>
      <c r="O69" s="194">
        <f t="shared" si="22"/>
        <v>25.290000915527344</v>
      </c>
      <c r="P69" s="194">
        <f t="shared" si="23"/>
        <v>19.790000915527344</v>
      </c>
      <c r="Q69" s="195">
        <f t="shared" si="24"/>
        <v>17.040000915527344</v>
      </c>
      <c r="R69" s="336">
        <f t="shared" ca="1" si="25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">
      <c r="A70" s="165">
        <f>Option3!A37</f>
        <v>38261</v>
      </c>
      <c r="B70" s="161">
        <f t="shared" si="27"/>
        <v>30.951563239097595</v>
      </c>
      <c r="C70" s="163">
        <f t="shared" si="26"/>
        <v>1.0049999999999999</v>
      </c>
      <c r="D70" s="162">
        <f t="shared" si="15"/>
        <v>31.10632105529308</v>
      </c>
      <c r="E70" s="161">
        <f t="shared" si="28"/>
        <v>20.286001205444336</v>
      </c>
      <c r="F70" s="162">
        <f t="shared" si="17"/>
        <v>20.387431211471554</v>
      </c>
      <c r="G70" s="161">
        <f t="shared" si="29"/>
        <v>14.786500930786133</v>
      </c>
      <c r="H70" s="162">
        <f t="shared" si="19"/>
        <v>14.860433435440061</v>
      </c>
      <c r="I70" s="162">
        <f t="shared" si="30"/>
        <v>16.540002822875977</v>
      </c>
      <c r="J70" s="162"/>
      <c r="K70" s="335"/>
      <c r="L70" s="335"/>
      <c r="M70" s="258"/>
      <c r="N70" s="194">
        <f t="shared" si="21"/>
        <v>30.951563239097595</v>
      </c>
      <c r="O70" s="194">
        <f t="shared" si="22"/>
        <v>20.286001205444336</v>
      </c>
      <c r="P70" s="194">
        <f t="shared" si="23"/>
        <v>14.786500930786133</v>
      </c>
      <c r="Q70" s="195">
        <f t="shared" si="24"/>
        <v>16.540002822875977</v>
      </c>
      <c r="R70" s="336">
        <f t="shared" ca="1" si="25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">
      <c r="A71" s="165">
        <f>Option3!A38</f>
        <v>38292</v>
      </c>
      <c r="B71" s="161">
        <f t="shared" si="27"/>
        <v>31.051561713218689</v>
      </c>
      <c r="C71" s="163">
        <f t="shared" si="26"/>
        <v>1.0825</v>
      </c>
      <c r="D71" s="162">
        <f t="shared" si="15"/>
        <v>33.613315554559229</v>
      </c>
      <c r="E71" s="161">
        <f t="shared" si="28"/>
        <v>22.290000915527344</v>
      </c>
      <c r="F71" s="162">
        <f t="shared" si="17"/>
        <v>24.128925991058349</v>
      </c>
      <c r="G71" s="161">
        <f t="shared" si="29"/>
        <v>14.790000915527344</v>
      </c>
      <c r="H71" s="162">
        <f t="shared" si="19"/>
        <v>16.01017599105835</v>
      </c>
      <c r="I71" s="162">
        <f t="shared" si="30"/>
        <v>17.540000915527344</v>
      </c>
      <c r="J71" s="162"/>
      <c r="K71" s="335"/>
      <c r="L71" s="335"/>
      <c r="M71" s="258"/>
      <c r="N71" s="194">
        <f t="shared" si="21"/>
        <v>31.051561713218689</v>
      </c>
      <c r="O71" s="194">
        <f t="shared" si="22"/>
        <v>22.290000915527344</v>
      </c>
      <c r="P71" s="194">
        <f t="shared" si="23"/>
        <v>14.790000915527344</v>
      </c>
      <c r="Q71" s="195">
        <f t="shared" si="24"/>
        <v>17.540000915527344</v>
      </c>
      <c r="R71" s="336">
        <f t="shared" ca="1" si="25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">
      <c r="A72" s="165">
        <f>Option3!A39</f>
        <v>38322</v>
      </c>
      <c r="B72" s="161">
        <f t="shared" si="27"/>
        <v>31.151560187339783</v>
      </c>
      <c r="C72" s="163">
        <f t="shared" si="26"/>
        <v>1.02125</v>
      </c>
      <c r="D72" s="162">
        <f t="shared" si="15"/>
        <v>31.813530841320752</v>
      </c>
      <c r="E72" s="161">
        <f t="shared" si="28"/>
        <v>27.290000915527344</v>
      </c>
      <c r="F72" s="162">
        <f t="shared" si="17"/>
        <v>27.869913434982301</v>
      </c>
      <c r="G72" s="161">
        <f t="shared" si="29"/>
        <v>21.790000915527344</v>
      </c>
      <c r="H72" s="162">
        <f t="shared" si="19"/>
        <v>22.253038434982301</v>
      </c>
      <c r="I72" s="162">
        <f t="shared" si="30"/>
        <v>19.790000915527344</v>
      </c>
      <c r="J72" s="162"/>
      <c r="K72" s="335"/>
      <c r="L72" s="335"/>
      <c r="M72" s="258"/>
      <c r="N72" s="194">
        <f t="shared" si="21"/>
        <v>31.151560187339783</v>
      </c>
      <c r="O72" s="194">
        <f t="shared" si="22"/>
        <v>27.290000915527344</v>
      </c>
      <c r="P72" s="194">
        <f t="shared" si="23"/>
        <v>21.790000915527344</v>
      </c>
      <c r="Q72" s="195">
        <f t="shared" si="24"/>
        <v>19.790000915527344</v>
      </c>
      <c r="R72" s="336">
        <f t="shared" ca="1" si="25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">
      <c r="A73" s="165">
        <f>Option3!A40</f>
        <v>38353</v>
      </c>
      <c r="B73" s="161">
        <f t="shared" si="27"/>
        <v>35.175714765276226</v>
      </c>
      <c r="C73" s="163">
        <f t="shared" si="26"/>
        <v>1.0200738350125944</v>
      </c>
      <c r="D73" s="162">
        <f t="shared" si="15"/>
        <v>35.881826259924459</v>
      </c>
      <c r="E73" s="161">
        <f t="shared" si="28"/>
        <v>35.75</v>
      </c>
      <c r="F73" s="162">
        <f t="shared" si="17"/>
        <v>36.467639601700249</v>
      </c>
      <c r="G73" s="161">
        <f t="shared" si="29"/>
        <v>25.25</v>
      </c>
      <c r="H73" s="162">
        <f t="shared" si="19"/>
        <v>25.756864334068009</v>
      </c>
      <c r="I73" s="162">
        <f t="shared" si="30"/>
        <v>22</v>
      </c>
      <c r="J73" s="162"/>
      <c r="K73" s="335"/>
      <c r="L73" s="335"/>
      <c r="M73" s="258"/>
      <c r="N73" s="194">
        <f t="shared" si="21"/>
        <v>35.175714765276226</v>
      </c>
      <c r="O73" s="194">
        <f t="shared" si="22"/>
        <v>35.75</v>
      </c>
      <c r="P73" s="194">
        <f t="shared" si="23"/>
        <v>25.25</v>
      </c>
      <c r="Q73" s="195">
        <f t="shared" si="24"/>
        <v>22</v>
      </c>
      <c r="R73" s="336">
        <f t="shared" ca="1" si="25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">
      <c r="A74" s="165">
        <f>Option3!A41</f>
        <v>38384</v>
      </c>
      <c r="B74" s="161">
        <f t="shared" si="27"/>
        <v>34.575712476457866</v>
      </c>
      <c r="C74" s="163">
        <f t="shared" si="26"/>
        <v>1.0200738350125944</v>
      </c>
      <c r="D74" s="162">
        <f t="shared" si="15"/>
        <v>35.26977962415318</v>
      </c>
      <c r="E74" s="161">
        <f t="shared" si="28"/>
        <v>31.246002197265625</v>
      </c>
      <c r="F74" s="162">
        <f t="shared" si="17"/>
        <v>31.873229290176699</v>
      </c>
      <c r="G74" s="161">
        <f t="shared" si="29"/>
        <v>22.746501922607422</v>
      </c>
      <c r="H74" s="162">
        <f t="shared" si="19"/>
        <v>23.203111449315504</v>
      </c>
      <c r="I74" s="162">
        <f t="shared" si="30"/>
        <v>20.5</v>
      </c>
      <c r="J74" s="162"/>
      <c r="K74" s="335"/>
      <c r="L74" s="335"/>
      <c r="M74" s="258"/>
      <c r="N74" s="194">
        <f t="shared" si="21"/>
        <v>34.575712476457866</v>
      </c>
      <c r="O74" s="194">
        <f t="shared" si="22"/>
        <v>31.246002197265625</v>
      </c>
      <c r="P74" s="194">
        <f t="shared" si="23"/>
        <v>22.746501922607422</v>
      </c>
      <c r="Q74" s="195">
        <f t="shared" si="24"/>
        <v>20.5</v>
      </c>
      <c r="R74" s="336">
        <f t="shared" ca="1" si="25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">
      <c r="A75" s="165">
        <f>Option3!A42</f>
        <v>38412</v>
      </c>
      <c r="B75" s="161">
        <f t="shared" si="27"/>
        <v>33.28767732132313</v>
      </c>
      <c r="C75" s="163">
        <f t="shared" si="26"/>
        <v>1.0173448699421965</v>
      </c>
      <c r="D75" s="162">
        <f t="shared" si="15"/>
        <v>33.865047755139287</v>
      </c>
      <c r="E75" s="161">
        <f t="shared" si="28"/>
        <v>25.5</v>
      </c>
      <c r="F75" s="162">
        <f t="shared" si="17"/>
        <v>25.942294183526013</v>
      </c>
      <c r="G75" s="161">
        <f t="shared" si="29"/>
        <v>20</v>
      </c>
      <c r="H75" s="162">
        <f t="shared" si="19"/>
        <v>20.346897398843929</v>
      </c>
      <c r="I75" s="162">
        <f t="shared" si="30"/>
        <v>21.5</v>
      </c>
      <c r="J75" s="162"/>
      <c r="K75" s="335"/>
      <c r="L75" s="335"/>
      <c r="M75" s="258"/>
      <c r="N75" s="194">
        <f t="shared" si="21"/>
        <v>33.28767732132313</v>
      </c>
      <c r="O75" s="194">
        <f t="shared" si="22"/>
        <v>25.5</v>
      </c>
      <c r="P75" s="194">
        <f t="shared" si="23"/>
        <v>20</v>
      </c>
      <c r="Q75" s="195">
        <f t="shared" si="24"/>
        <v>21.5</v>
      </c>
      <c r="R75" s="336">
        <f t="shared" ca="1" si="25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">
      <c r="A76" s="165">
        <f>Option3!A43</f>
        <v>38443</v>
      </c>
      <c r="B76" s="161">
        <f t="shared" si="27"/>
        <v>33.487678084262583</v>
      </c>
      <c r="C76" s="163">
        <f t="shared" si="26"/>
        <v>1.0049999999999999</v>
      </c>
      <c r="D76" s="162">
        <f t="shared" si="15"/>
        <v>33.655116474683894</v>
      </c>
      <c r="E76" s="161">
        <f t="shared" si="28"/>
        <v>22</v>
      </c>
      <c r="F76" s="162">
        <f t="shared" si="17"/>
        <v>22.11</v>
      </c>
      <c r="G76" s="161">
        <f t="shared" si="29"/>
        <v>16.495000839233398</v>
      </c>
      <c r="H76" s="162">
        <f t="shared" si="19"/>
        <v>16.577475843429564</v>
      </c>
      <c r="I76" s="162">
        <f t="shared" si="30"/>
        <v>18.5</v>
      </c>
      <c r="J76" s="162"/>
      <c r="K76" s="335"/>
      <c r="L76" s="335"/>
      <c r="M76" s="258"/>
      <c r="N76" s="194">
        <f t="shared" si="21"/>
        <v>33.487678084262583</v>
      </c>
      <c r="O76" s="194">
        <f t="shared" si="22"/>
        <v>22</v>
      </c>
      <c r="P76" s="194">
        <f t="shared" si="23"/>
        <v>16.495000839233398</v>
      </c>
      <c r="Q76" s="195">
        <f t="shared" si="24"/>
        <v>18.5</v>
      </c>
      <c r="R76" s="336">
        <f t="shared" ca="1" si="25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">
      <c r="A77" s="165">
        <f>Option3!A44</f>
        <v>38473</v>
      </c>
      <c r="B77" s="161">
        <f t="shared" si="27"/>
        <v>36.265003204345703</v>
      </c>
      <c r="C77" s="163">
        <f t="shared" si="26"/>
        <v>1.0756250000000001</v>
      </c>
      <c r="D77" s="162">
        <f t="shared" si="15"/>
        <v>39.007544071674346</v>
      </c>
      <c r="E77" s="161">
        <f t="shared" si="28"/>
        <v>22.290000915527344</v>
      </c>
      <c r="F77" s="162">
        <f t="shared" si="17"/>
        <v>23.975682234764101</v>
      </c>
      <c r="G77" s="161">
        <f t="shared" si="29"/>
        <v>15.795000076293945</v>
      </c>
      <c r="H77" s="162">
        <f t="shared" si="19"/>
        <v>16.989496957063675</v>
      </c>
      <c r="I77" s="162">
        <f t="shared" si="30"/>
        <v>19.040000915527344</v>
      </c>
      <c r="J77" s="162"/>
      <c r="K77" s="335"/>
      <c r="L77" s="335"/>
      <c r="M77" s="258"/>
      <c r="N77" s="194">
        <f t="shared" si="21"/>
        <v>36.265003204345703</v>
      </c>
      <c r="O77" s="194">
        <f t="shared" si="22"/>
        <v>22.290000915527344</v>
      </c>
      <c r="P77" s="194">
        <f t="shared" si="23"/>
        <v>15.795000076293945</v>
      </c>
      <c r="Q77" s="195">
        <f t="shared" si="24"/>
        <v>19.040000915527344</v>
      </c>
      <c r="R77" s="336">
        <f t="shared" ca="1" si="25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">
      <c r="A78" s="165">
        <f>Option3!A45</f>
        <v>38504</v>
      </c>
      <c r="B78" s="161">
        <f t="shared" si="27"/>
        <v>42.375003814697266</v>
      </c>
      <c r="C78" s="163">
        <f t="shared" si="26"/>
        <v>1.5299999999999998</v>
      </c>
      <c r="D78" s="162">
        <f t="shared" si="15"/>
        <v>64.833755836486802</v>
      </c>
      <c r="E78" s="161">
        <f t="shared" si="28"/>
        <v>29.290000915527344</v>
      </c>
      <c r="F78" s="162">
        <f t="shared" si="17"/>
        <v>44.813701400756827</v>
      </c>
      <c r="G78" s="161">
        <f t="shared" si="29"/>
        <v>19.790000915527344</v>
      </c>
      <c r="H78" s="162">
        <f t="shared" si="19"/>
        <v>30.278701400756834</v>
      </c>
      <c r="I78" s="162">
        <f t="shared" si="30"/>
        <v>22.040000915527344</v>
      </c>
      <c r="J78" s="162"/>
      <c r="K78" s="335"/>
      <c r="L78" s="335"/>
      <c r="M78" s="258"/>
      <c r="N78" s="194">
        <f t="shared" si="21"/>
        <v>42.375003814697266</v>
      </c>
      <c r="O78" s="194">
        <f t="shared" si="22"/>
        <v>29.290000915527344</v>
      </c>
      <c r="P78" s="194">
        <f t="shared" si="23"/>
        <v>19.790000915527344</v>
      </c>
      <c r="Q78" s="195">
        <f t="shared" si="24"/>
        <v>22.040000915527344</v>
      </c>
      <c r="R78" s="336">
        <f t="shared" ca="1" si="25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">
      <c r="A79" s="165">
        <f>Option3!A46</f>
        <v>38534</v>
      </c>
      <c r="B79" s="161">
        <f t="shared" si="27"/>
        <v>50.5</v>
      </c>
      <c r="C79" s="163">
        <f t="shared" si="26"/>
        <v>1.6299999999999994</v>
      </c>
      <c r="D79" s="162">
        <f t="shared" si="15"/>
        <v>82.314999999999969</v>
      </c>
      <c r="E79" s="161">
        <f t="shared" si="28"/>
        <v>35.290000915527344</v>
      </c>
      <c r="F79" s="162">
        <f t="shared" si="17"/>
        <v>57.522701492309551</v>
      </c>
      <c r="G79" s="161">
        <f t="shared" si="29"/>
        <v>25.790000915527344</v>
      </c>
      <c r="H79" s="162">
        <f t="shared" si="19"/>
        <v>42.037701492309559</v>
      </c>
      <c r="I79" s="162">
        <f t="shared" si="30"/>
        <v>22.540000915527344</v>
      </c>
      <c r="J79" s="162"/>
      <c r="K79" s="335"/>
      <c r="L79" s="335"/>
      <c r="M79" s="258"/>
      <c r="N79" s="194">
        <f t="shared" si="21"/>
        <v>50.5</v>
      </c>
      <c r="O79" s="194">
        <f t="shared" si="22"/>
        <v>35.290000915527344</v>
      </c>
      <c r="P79" s="194">
        <f t="shared" si="23"/>
        <v>25.790000915527344</v>
      </c>
      <c r="Q79" s="195">
        <f t="shared" si="24"/>
        <v>22.540000915527344</v>
      </c>
      <c r="R79" s="336">
        <f t="shared" ca="1" si="25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">
      <c r="A80" s="165">
        <f>Option3!A47</f>
        <v>38565</v>
      </c>
      <c r="B80" s="161">
        <f t="shared" si="27"/>
        <v>50.5</v>
      </c>
      <c r="C80" s="163">
        <f t="shared" si="26"/>
        <v>1.6299999999999994</v>
      </c>
      <c r="D80" s="162">
        <f t="shared" si="15"/>
        <v>82.314999999999969</v>
      </c>
      <c r="E80" s="161">
        <f t="shared" si="28"/>
        <v>33.290004730224609</v>
      </c>
      <c r="F80" s="162">
        <f t="shared" si="17"/>
        <v>54.262707710266092</v>
      </c>
      <c r="G80" s="161">
        <f t="shared" si="29"/>
        <v>25.790000915527344</v>
      </c>
      <c r="H80" s="162">
        <f t="shared" si="19"/>
        <v>42.037701492309559</v>
      </c>
      <c r="I80" s="162">
        <f t="shared" si="30"/>
        <v>23.540000915527344</v>
      </c>
      <c r="J80" s="162"/>
      <c r="K80" s="335"/>
      <c r="L80" s="335"/>
      <c r="M80" s="258"/>
      <c r="N80" s="194">
        <f t="shared" si="21"/>
        <v>50.5</v>
      </c>
      <c r="O80" s="194">
        <f t="shared" si="22"/>
        <v>33.290004730224609</v>
      </c>
      <c r="P80" s="194">
        <f t="shared" si="23"/>
        <v>25.790000915527344</v>
      </c>
      <c r="Q80" s="195">
        <f t="shared" si="24"/>
        <v>23.540000915527344</v>
      </c>
      <c r="R80" s="336">
        <f t="shared" ca="1" si="25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">
      <c r="A81" s="165">
        <f>Option3!A48</f>
        <v>38596</v>
      </c>
      <c r="B81" s="161">
        <f t="shared" si="27"/>
        <v>31.139999389648438</v>
      </c>
      <c r="C81" s="163">
        <f t="shared" si="26"/>
        <v>1.3512499999999998</v>
      </c>
      <c r="D81" s="162">
        <f t="shared" si="15"/>
        <v>42.077924175262446</v>
      </c>
      <c r="E81" s="161">
        <f t="shared" si="28"/>
        <v>25.290000915527344</v>
      </c>
      <c r="F81" s="162">
        <f t="shared" si="17"/>
        <v>34.17311373710632</v>
      </c>
      <c r="G81" s="161">
        <f t="shared" si="29"/>
        <v>19.790000915527344</v>
      </c>
      <c r="H81" s="162">
        <f t="shared" si="19"/>
        <v>26.741238737106322</v>
      </c>
      <c r="I81" s="162">
        <f t="shared" si="30"/>
        <v>17.540000915527344</v>
      </c>
      <c r="J81" s="162"/>
      <c r="K81" s="335"/>
      <c r="L81" s="335"/>
      <c r="M81" s="258"/>
      <c r="N81" s="194">
        <f t="shared" si="21"/>
        <v>31.139999389648438</v>
      </c>
      <c r="O81" s="194">
        <f t="shared" si="22"/>
        <v>25.290000915527344</v>
      </c>
      <c r="P81" s="194">
        <f t="shared" si="23"/>
        <v>19.790000915527344</v>
      </c>
      <c r="Q81" s="195">
        <f t="shared" si="24"/>
        <v>17.540000915527344</v>
      </c>
      <c r="R81" s="336">
        <f t="shared" ca="1" si="25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">
      <c r="A82" s="165">
        <f>Option3!A49</f>
        <v>38626</v>
      </c>
      <c r="B82" s="161">
        <f t="shared" si="27"/>
        <v>32.041561484336853</v>
      </c>
      <c r="C82" s="163">
        <f t="shared" si="26"/>
        <v>1.0049999999999999</v>
      </c>
      <c r="D82" s="162">
        <f t="shared" si="15"/>
        <v>32.201769291758531</v>
      </c>
      <c r="E82" s="161">
        <f t="shared" si="28"/>
        <v>20.286001205444336</v>
      </c>
      <c r="F82" s="162">
        <f t="shared" si="17"/>
        <v>20.387431211471554</v>
      </c>
      <c r="G82" s="161">
        <f t="shared" si="29"/>
        <v>14.786500930786133</v>
      </c>
      <c r="H82" s="162">
        <f t="shared" si="19"/>
        <v>14.860433435440061</v>
      </c>
      <c r="I82" s="162">
        <f t="shared" si="30"/>
        <v>17.040002822875977</v>
      </c>
      <c r="J82" s="162"/>
      <c r="K82" s="335"/>
      <c r="L82" s="335"/>
      <c r="M82" s="258"/>
      <c r="N82" s="194">
        <f t="shared" si="21"/>
        <v>32.041561484336853</v>
      </c>
      <c r="O82" s="194">
        <f t="shared" si="22"/>
        <v>20.286001205444336</v>
      </c>
      <c r="P82" s="194">
        <f t="shared" si="23"/>
        <v>14.786500930786133</v>
      </c>
      <c r="Q82" s="195">
        <f t="shared" si="24"/>
        <v>17.040002822875977</v>
      </c>
      <c r="R82" s="336">
        <f t="shared" ca="1" si="25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">
      <c r="A83" s="165">
        <f>Option3!A50</f>
        <v>38657</v>
      </c>
      <c r="B83" s="161">
        <f t="shared" si="27"/>
        <v>32.141563773155212</v>
      </c>
      <c r="C83" s="163">
        <f t="shared" si="26"/>
        <v>1.0825</v>
      </c>
      <c r="D83" s="162">
        <f t="shared" si="15"/>
        <v>34.793242784440515</v>
      </c>
      <c r="E83" s="161">
        <f t="shared" si="28"/>
        <v>22.290000915527344</v>
      </c>
      <c r="F83" s="162">
        <f t="shared" si="17"/>
        <v>24.128925991058349</v>
      </c>
      <c r="G83" s="161">
        <f t="shared" si="29"/>
        <v>14.790000915527344</v>
      </c>
      <c r="H83" s="162">
        <f t="shared" si="19"/>
        <v>16.01017599105835</v>
      </c>
      <c r="I83" s="162">
        <f t="shared" si="30"/>
        <v>18.040000915527344</v>
      </c>
      <c r="J83" s="162"/>
      <c r="K83" s="335"/>
      <c r="L83" s="335"/>
      <c r="M83" s="258"/>
      <c r="N83" s="194">
        <f t="shared" si="21"/>
        <v>32.141563773155212</v>
      </c>
      <c r="O83" s="194">
        <f t="shared" si="22"/>
        <v>22.290000915527344</v>
      </c>
      <c r="P83" s="194">
        <f t="shared" si="23"/>
        <v>14.790000915527344</v>
      </c>
      <c r="Q83" s="195">
        <f t="shared" si="24"/>
        <v>18.040000915527344</v>
      </c>
      <c r="R83" s="336">
        <f t="shared" ca="1" si="25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">
      <c r="A84" s="165">
        <f>Option3!A51</f>
        <v>38687</v>
      </c>
      <c r="B84" s="161">
        <f t="shared" si="27"/>
        <v>32.241562247276306</v>
      </c>
      <c r="C84" s="163">
        <f t="shared" si="26"/>
        <v>1.02125</v>
      </c>
      <c r="D84" s="162">
        <f t="shared" si="15"/>
        <v>32.92669544503093</v>
      </c>
      <c r="E84" s="161">
        <f t="shared" si="28"/>
        <v>27.290000915527344</v>
      </c>
      <c r="F84" s="162">
        <f t="shared" si="17"/>
        <v>27.869913434982301</v>
      </c>
      <c r="G84" s="161">
        <f t="shared" si="29"/>
        <v>21.790000915527344</v>
      </c>
      <c r="H84" s="162">
        <f t="shared" si="19"/>
        <v>22.253038434982301</v>
      </c>
      <c r="I84" s="162">
        <f t="shared" si="30"/>
        <v>20.290000915527344</v>
      </c>
      <c r="J84" s="162"/>
      <c r="K84" s="335"/>
      <c r="L84" s="335"/>
      <c r="M84" s="258"/>
      <c r="N84" s="194">
        <f t="shared" si="21"/>
        <v>32.241562247276306</v>
      </c>
      <c r="O84" s="194">
        <f t="shared" si="22"/>
        <v>27.290000915527344</v>
      </c>
      <c r="P84" s="194">
        <f t="shared" si="23"/>
        <v>21.790000915527344</v>
      </c>
      <c r="Q84" s="195">
        <f t="shared" si="24"/>
        <v>20.290000915527344</v>
      </c>
      <c r="R84" s="336">
        <f t="shared" ca="1" si="25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">
      <c r="A85" s="165">
        <f>Option3!A52</f>
        <v>38718</v>
      </c>
      <c r="B85" s="161">
        <f t="shared" si="27"/>
        <v>35.115717206682476</v>
      </c>
      <c r="C85" s="163">
        <f t="shared" si="26"/>
        <v>1.0200738350125944</v>
      </c>
      <c r="D85" s="162">
        <f t="shared" si="15"/>
        <v>35.820624320238345</v>
      </c>
      <c r="E85" s="161">
        <f t="shared" si="28"/>
        <v>35.75</v>
      </c>
      <c r="F85" s="162">
        <f t="shared" si="17"/>
        <v>36.467639601700249</v>
      </c>
      <c r="G85" s="161">
        <f t="shared" si="29"/>
        <v>25.25</v>
      </c>
      <c r="H85" s="162">
        <f t="shared" si="19"/>
        <v>25.756864334068009</v>
      </c>
      <c r="I85" s="162">
        <f t="shared" si="30"/>
        <v>22.5</v>
      </c>
      <c r="J85" s="162"/>
      <c r="K85" s="335"/>
      <c r="L85" s="335"/>
      <c r="M85" s="258"/>
      <c r="N85" s="194">
        <f t="shared" si="21"/>
        <v>35.115717206682476</v>
      </c>
      <c r="O85" s="194">
        <f t="shared" si="22"/>
        <v>35.75</v>
      </c>
      <c r="P85" s="194">
        <f t="shared" si="23"/>
        <v>25.25</v>
      </c>
      <c r="Q85" s="195">
        <f t="shared" si="24"/>
        <v>22.5</v>
      </c>
      <c r="R85" s="336">
        <f t="shared" ca="1" si="25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">
      <c r="A86" s="165">
        <f>Option3!A53</f>
        <v>38749</v>
      </c>
      <c r="B86" s="161">
        <f t="shared" si="27"/>
        <v>34.515714917864116</v>
      </c>
      <c r="C86" s="163">
        <f t="shared" si="26"/>
        <v>1.0200738350125944</v>
      </c>
      <c r="D86" s="162">
        <f t="shared" si="15"/>
        <v>35.208577684467066</v>
      </c>
      <c r="E86" s="161">
        <f t="shared" si="28"/>
        <v>31.246002197265625</v>
      </c>
      <c r="F86" s="162">
        <f t="shared" si="17"/>
        <v>31.873229290176699</v>
      </c>
      <c r="G86" s="161">
        <f t="shared" si="29"/>
        <v>22.746501922607422</v>
      </c>
      <c r="H86" s="162">
        <f t="shared" si="19"/>
        <v>23.203111449315504</v>
      </c>
      <c r="I86" s="162">
        <f t="shared" si="30"/>
        <v>21</v>
      </c>
      <c r="J86" s="162"/>
      <c r="K86" s="335"/>
      <c r="L86" s="335"/>
      <c r="M86" s="258"/>
      <c r="N86" s="194">
        <f t="shared" si="21"/>
        <v>34.515714917864116</v>
      </c>
      <c r="O86" s="194">
        <f t="shared" si="22"/>
        <v>31.246002197265625</v>
      </c>
      <c r="P86" s="194">
        <f t="shared" si="23"/>
        <v>22.746501922607422</v>
      </c>
      <c r="Q86" s="195">
        <f t="shared" si="24"/>
        <v>21</v>
      </c>
      <c r="R86" s="336">
        <f t="shared" ca="1" si="25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">
      <c r="A87" s="165">
        <f>Option3!A54</f>
        <v>38777</v>
      </c>
      <c r="B87" s="161">
        <f t="shared" si="27"/>
        <v>33.22767976272938</v>
      </c>
      <c r="C87" s="163">
        <f t="shared" si="26"/>
        <v>1.0173448699421965</v>
      </c>
      <c r="D87" s="162">
        <f t="shared" si="15"/>
        <v>33.804009546694878</v>
      </c>
      <c r="E87" s="161">
        <f t="shared" si="28"/>
        <v>25.5</v>
      </c>
      <c r="F87" s="162">
        <f t="shared" si="17"/>
        <v>25.942294183526013</v>
      </c>
      <c r="G87" s="161">
        <f t="shared" si="29"/>
        <v>20</v>
      </c>
      <c r="H87" s="162">
        <f t="shared" si="19"/>
        <v>20.346897398843929</v>
      </c>
      <c r="I87" s="162">
        <f t="shared" si="30"/>
        <v>22</v>
      </c>
      <c r="J87" s="162"/>
      <c r="K87" s="335"/>
      <c r="L87" s="335"/>
      <c r="M87" s="258"/>
      <c r="N87" s="194">
        <f t="shared" si="21"/>
        <v>33.22767976272938</v>
      </c>
      <c r="O87" s="194">
        <f t="shared" si="22"/>
        <v>25.5</v>
      </c>
      <c r="P87" s="194">
        <f t="shared" si="23"/>
        <v>20</v>
      </c>
      <c r="Q87" s="195">
        <f t="shared" si="24"/>
        <v>22</v>
      </c>
      <c r="R87" s="336">
        <f t="shared" ca="1" si="25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">
      <c r="A88" s="165">
        <f>Option3!A55</f>
        <v>38808</v>
      </c>
      <c r="B88" s="161">
        <f t="shared" si="27"/>
        <v>33.427680525668833</v>
      </c>
      <c r="C88" s="163">
        <f t="shared" si="26"/>
        <v>1.0049999999999999</v>
      </c>
      <c r="D88" s="162">
        <f t="shared" si="15"/>
        <v>33.594818928297173</v>
      </c>
      <c r="E88" s="161">
        <f t="shared" si="28"/>
        <v>22</v>
      </c>
      <c r="F88" s="162">
        <f t="shared" si="17"/>
        <v>22.11</v>
      </c>
      <c r="G88" s="161">
        <f t="shared" si="29"/>
        <v>16.495000839233398</v>
      </c>
      <c r="H88" s="162">
        <f t="shared" si="19"/>
        <v>16.577475843429564</v>
      </c>
      <c r="I88" s="162">
        <f t="shared" si="30"/>
        <v>19</v>
      </c>
      <c r="J88" s="162"/>
      <c r="K88" s="335"/>
      <c r="L88" s="335"/>
      <c r="M88" s="258"/>
      <c r="N88" s="194">
        <f t="shared" si="21"/>
        <v>33.427680525668833</v>
      </c>
      <c r="O88" s="194">
        <f t="shared" si="22"/>
        <v>22</v>
      </c>
      <c r="P88" s="194">
        <f t="shared" si="23"/>
        <v>16.495000839233398</v>
      </c>
      <c r="Q88" s="195">
        <f t="shared" si="24"/>
        <v>19</v>
      </c>
      <c r="R88" s="336">
        <f t="shared" ca="1" si="25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">
      <c r="A89" s="165">
        <f>Option3!A56</f>
        <v>38838</v>
      </c>
      <c r="B89" s="161">
        <f t="shared" si="27"/>
        <v>36.705001831054688</v>
      </c>
      <c r="C89" s="163">
        <f t="shared" si="26"/>
        <v>1.0756250000000001</v>
      </c>
      <c r="D89" s="162">
        <f t="shared" si="15"/>
        <v>39.480817594528197</v>
      </c>
      <c r="E89" s="161">
        <f t="shared" si="28"/>
        <v>22.290000915527344</v>
      </c>
      <c r="F89" s="162">
        <f t="shared" si="17"/>
        <v>23.975682234764101</v>
      </c>
      <c r="G89" s="161">
        <f t="shared" si="29"/>
        <v>15.795000076293945</v>
      </c>
      <c r="H89" s="162">
        <f t="shared" si="19"/>
        <v>16.989496957063675</v>
      </c>
      <c r="I89" s="162">
        <f t="shared" si="30"/>
        <v>19.540000915527344</v>
      </c>
      <c r="J89" s="162"/>
      <c r="K89" s="335"/>
      <c r="L89" s="335"/>
      <c r="M89" s="258"/>
      <c r="N89" s="194">
        <f t="shared" si="21"/>
        <v>36.705001831054688</v>
      </c>
      <c r="O89" s="194">
        <f t="shared" si="22"/>
        <v>22.290000915527344</v>
      </c>
      <c r="P89" s="194">
        <f t="shared" si="23"/>
        <v>15.795000076293945</v>
      </c>
      <c r="Q89" s="195">
        <f t="shared" si="24"/>
        <v>19.540000915527344</v>
      </c>
      <c r="R89" s="336">
        <f t="shared" ca="1" si="25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">
      <c r="A90" s="165">
        <f>Option3!A57</f>
        <v>38869</v>
      </c>
      <c r="B90" s="161">
        <f t="shared" si="27"/>
        <v>42.625003814697266</v>
      </c>
      <c r="C90" s="163">
        <f t="shared" si="26"/>
        <v>1.5299999999999998</v>
      </c>
      <c r="D90" s="162">
        <f t="shared" si="15"/>
        <v>65.216255836486809</v>
      </c>
      <c r="E90" s="161">
        <f t="shared" si="28"/>
        <v>29.290000915527344</v>
      </c>
      <c r="F90" s="162">
        <f t="shared" si="17"/>
        <v>44.813701400756827</v>
      </c>
      <c r="G90" s="161">
        <f t="shared" si="29"/>
        <v>19.790000915527344</v>
      </c>
      <c r="H90" s="162">
        <f t="shared" si="19"/>
        <v>30.278701400756834</v>
      </c>
      <c r="I90" s="162">
        <f t="shared" si="30"/>
        <v>22.540000915527344</v>
      </c>
      <c r="J90" s="162"/>
      <c r="K90" s="335"/>
      <c r="L90" s="335"/>
      <c r="M90" s="258"/>
      <c r="N90" s="194">
        <f t="shared" si="21"/>
        <v>42.625003814697266</v>
      </c>
      <c r="O90" s="194">
        <f t="shared" si="22"/>
        <v>29.290000915527344</v>
      </c>
      <c r="P90" s="194">
        <f t="shared" si="23"/>
        <v>19.790000915527344</v>
      </c>
      <c r="Q90" s="195">
        <f t="shared" si="24"/>
        <v>22.540000915527344</v>
      </c>
      <c r="R90" s="336">
        <f t="shared" ca="1" si="25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">
      <c r="A91" s="165">
        <f>Option3!A58</f>
        <v>38899</v>
      </c>
      <c r="B91" s="161">
        <f t="shared" si="27"/>
        <v>51.75</v>
      </c>
      <c r="C91" s="163">
        <f t="shared" si="26"/>
        <v>1.6299999999999994</v>
      </c>
      <c r="D91" s="162">
        <f t="shared" si="15"/>
        <v>84.352499999999978</v>
      </c>
      <c r="E91" s="161">
        <f t="shared" si="28"/>
        <v>35.290000915527344</v>
      </c>
      <c r="F91" s="162">
        <f t="shared" si="17"/>
        <v>57.522701492309551</v>
      </c>
      <c r="G91" s="161">
        <f t="shared" si="29"/>
        <v>25.790000915527344</v>
      </c>
      <c r="H91" s="162">
        <f t="shared" si="19"/>
        <v>42.037701492309559</v>
      </c>
      <c r="I91" s="162">
        <f t="shared" si="30"/>
        <v>23.040000915527344</v>
      </c>
      <c r="J91" s="162"/>
      <c r="K91" s="335"/>
      <c r="L91" s="335"/>
      <c r="M91" s="258"/>
      <c r="N91" s="194">
        <f t="shared" si="21"/>
        <v>51.75</v>
      </c>
      <c r="O91" s="194">
        <f t="shared" si="22"/>
        <v>35.290000915527344</v>
      </c>
      <c r="P91" s="194">
        <f t="shared" si="23"/>
        <v>25.790000915527344</v>
      </c>
      <c r="Q91" s="195">
        <f t="shared" si="24"/>
        <v>23.040000915527344</v>
      </c>
      <c r="R91" s="336">
        <f t="shared" ca="1" si="25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">
      <c r="A92" s="165">
        <f>Option3!A59</f>
        <v>38930</v>
      </c>
      <c r="B92" s="161">
        <f t="shared" si="27"/>
        <v>51.75</v>
      </c>
      <c r="C92" s="163">
        <f t="shared" si="26"/>
        <v>1.6299999999999994</v>
      </c>
      <c r="D92" s="162">
        <f t="shared" si="15"/>
        <v>84.352499999999978</v>
      </c>
      <c r="E92" s="161">
        <f t="shared" si="28"/>
        <v>33.290004730224609</v>
      </c>
      <c r="F92" s="162">
        <f t="shared" si="17"/>
        <v>54.262707710266092</v>
      </c>
      <c r="G92" s="161">
        <f t="shared" si="29"/>
        <v>25.790000915527344</v>
      </c>
      <c r="H92" s="162">
        <f t="shared" si="19"/>
        <v>42.037701492309559</v>
      </c>
      <c r="I92" s="162">
        <f t="shared" si="30"/>
        <v>24.040000915527344</v>
      </c>
      <c r="J92" s="162"/>
      <c r="K92" s="335"/>
      <c r="L92" s="335"/>
      <c r="M92" s="258"/>
      <c r="N92" s="194">
        <f t="shared" si="21"/>
        <v>51.75</v>
      </c>
      <c r="O92" s="194">
        <f t="shared" si="22"/>
        <v>33.290004730224609</v>
      </c>
      <c r="P92" s="194">
        <f t="shared" si="23"/>
        <v>25.790000915527344</v>
      </c>
      <c r="Q92" s="195">
        <f t="shared" si="24"/>
        <v>24.040000915527344</v>
      </c>
      <c r="R92" s="336">
        <f t="shared" ca="1" si="25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">
      <c r="A93" s="165">
        <f>Option3!A60</f>
        <v>38961</v>
      </c>
      <c r="B93" s="161">
        <f t="shared" si="27"/>
        <v>30.829999923706055</v>
      </c>
      <c r="C93" s="163">
        <f t="shared" si="26"/>
        <v>1.3512499999999998</v>
      </c>
      <c r="D93" s="162">
        <f t="shared" si="15"/>
        <v>41.659037396907799</v>
      </c>
      <c r="E93" s="161">
        <f t="shared" si="28"/>
        <v>25.290000915527344</v>
      </c>
      <c r="F93" s="162">
        <f t="shared" si="17"/>
        <v>34.17311373710632</v>
      </c>
      <c r="G93" s="161">
        <f t="shared" si="29"/>
        <v>19.790000915527344</v>
      </c>
      <c r="H93" s="162">
        <f t="shared" si="19"/>
        <v>26.741238737106322</v>
      </c>
      <c r="I93" s="162">
        <f t="shared" si="30"/>
        <v>18.040000915527344</v>
      </c>
      <c r="J93" s="162"/>
      <c r="K93" s="335"/>
      <c r="L93" s="335"/>
      <c r="M93" s="258"/>
      <c r="N93" s="194">
        <f t="shared" si="21"/>
        <v>30.829999923706055</v>
      </c>
      <c r="O93" s="194">
        <f t="shared" si="22"/>
        <v>25.290000915527344</v>
      </c>
      <c r="P93" s="194">
        <f t="shared" si="23"/>
        <v>19.790000915527344</v>
      </c>
      <c r="Q93" s="195">
        <f t="shared" si="24"/>
        <v>18.040000915527344</v>
      </c>
      <c r="R93" s="336">
        <f t="shared" ca="1" si="25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">
      <c r="A94" s="165">
        <f>Option3!A61</f>
        <v>38991</v>
      </c>
      <c r="B94" s="161">
        <f t="shared" si="27"/>
        <v>31.981563925743103</v>
      </c>
      <c r="C94" s="163">
        <f t="shared" si="26"/>
        <v>1.0049999999999999</v>
      </c>
      <c r="D94" s="162">
        <f t="shared" si="15"/>
        <v>32.141471745371817</v>
      </c>
      <c r="E94" s="161">
        <f t="shared" si="28"/>
        <v>20.286001205444336</v>
      </c>
      <c r="F94" s="162">
        <f t="shared" si="17"/>
        <v>20.387431211471554</v>
      </c>
      <c r="G94" s="161">
        <f t="shared" si="29"/>
        <v>14.786500930786133</v>
      </c>
      <c r="H94" s="162">
        <f t="shared" si="19"/>
        <v>14.860433435440061</v>
      </c>
      <c r="I94" s="162">
        <f t="shared" si="30"/>
        <v>17.540002822875977</v>
      </c>
      <c r="J94" s="162"/>
      <c r="K94" s="335"/>
      <c r="L94" s="335"/>
      <c r="M94" s="258"/>
      <c r="N94" s="194">
        <f t="shared" si="21"/>
        <v>31.981563925743103</v>
      </c>
      <c r="O94" s="194">
        <f t="shared" si="22"/>
        <v>20.286001205444336</v>
      </c>
      <c r="P94" s="194">
        <f t="shared" si="23"/>
        <v>14.786500930786133</v>
      </c>
      <c r="Q94" s="195">
        <f t="shared" si="24"/>
        <v>17.540002822875977</v>
      </c>
      <c r="R94" s="336">
        <f t="shared" ca="1" si="25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">
      <c r="A95" s="165">
        <f>Option3!A62</f>
        <v>39022</v>
      </c>
      <c r="B95" s="161">
        <f t="shared" si="27"/>
        <v>32.081562399864197</v>
      </c>
      <c r="C95" s="163">
        <f t="shared" si="26"/>
        <v>1.0825</v>
      </c>
      <c r="D95" s="162">
        <f t="shared" si="15"/>
        <v>34.728291297852991</v>
      </c>
      <c r="E95" s="161">
        <f t="shared" si="28"/>
        <v>22.290000915527344</v>
      </c>
      <c r="F95" s="162">
        <f t="shared" si="17"/>
        <v>24.128925991058349</v>
      </c>
      <c r="G95" s="161">
        <f t="shared" si="29"/>
        <v>14.790000915527344</v>
      </c>
      <c r="H95" s="162">
        <f t="shared" si="19"/>
        <v>16.01017599105835</v>
      </c>
      <c r="I95" s="162">
        <f t="shared" si="30"/>
        <v>18.540000915527344</v>
      </c>
      <c r="J95" s="162"/>
      <c r="K95" s="335"/>
      <c r="L95" s="335"/>
      <c r="M95" s="258"/>
      <c r="N95" s="194">
        <f t="shared" si="21"/>
        <v>32.081562399864197</v>
      </c>
      <c r="O95" s="194">
        <f t="shared" si="22"/>
        <v>22.290000915527344</v>
      </c>
      <c r="P95" s="194">
        <f t="shared" si="23"/>
        <v>14.790000915527344</v>
      </c>
      <c r="Q95" s="195">
        <f t="shared" si="24"/>
        <v>18.540000915527344</v>
      </c>
      <c r="R95" s="336">
        <f t="shared" ca="1" si="25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">
      <c r="A96" s="165">
        <f>Option3!A63</f>
        <v>39052</v>
      </c>
      <c r="B96" s="161">
        <f t="shared" si="27"/>
        <v>32.181560873985291</v>
      </c>
      <c r="C96" s="163">
        <f t="shared" si="26"/>
        <v>1.02125</v>
      </c>
      <c r="D96" s="162">
        <f t="shared" si="15"/>
        <v>32.865419042557477</v>
      </c>
      <c r="E96" s="161">
        <f t="shared" si="28"/>
        <v>27.290000915527344</v>
      </c>
      <c r="F96" s="162">
        <f t="shared" si="17"/>
        <v>27.869913434982301</v>
      </c>
      <c r="G96" s="161">
        <f t="shared" si="29"/>
        <v>21.790000915527344</v>
      </c>
      <c r="H96" s="162">
        <f t="shared" si="19"/>
        <v>22.253038434982301</v>
      </c>
      <c r="I96" s="162">
        <f t="shared" si="30"/>
        <v>20.790000915527344</v>
      </c>
      <c r="J96" s="162"/>
      <c r="K96" s="335"/>
      <c r="L96" s="335"/>
      <c r="M96" s="258"/>
      <c r="N96" s="194">
        <f t="shared" si="21"/>
        <v>32.181560873985291</v>
      </c>
      <c r="O96" s="194">
        <f t="shared" si="22"/>
        <v>27.290000915527344</v>
      </c>
      <c r="P96" s="194">
        <f t="shared" si="23"/>
        <v>21.790000915527344</v>
      </c>
      <c r="Q96" s="195">
        <f t="shared" si="24"/>
        <v>20.790000915527344</v>
      </c>
      <c r="R96" s="336">
        <f t="shared" ca="1" si="25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">
      <c r="A97" s="165" t="str">
        <f>Option3!A64</f>
        <v>N/A</v>
      </c>
      <c r="B97" s="161" t="str">
        <f t="shared" si="27"/>
        <v xml:space="preserve"> </v>
      </c>
      <c r="C97" s="163" t="str">
        <f t="shared" si="26"/>
        <v xml:space="preserve"> </v>
      </c>
      <c r="D97" s="162" t="str">
        <f t="shared" si="15"/>
        <v xml:space="preserve"> </v>
      </c>
      <c r="E97" s="161" t="str">
        <f t="shared" si="28"/>
        <v xml:space="preserve"> </v>
      </c>
      <c r="F97" s="162" t="str">
        <f t="shared" si="17"/>
        <v xml:space="preserve"> </v>
      </c>
      <c r="G97" s="161" t="str">
        <f t="shared" si="29"/>
        <v xml:space="preserve"> </v>
      </c>
      <c r="H97" s="162" t="str">
        <f t="shared" si="19"/>
        <v xml:space="preserve"> </v>
      </c>
      <c r="I97" s="162" t="str">
        <f t="shared" si="30"/>
        <v xml:space="preserve"> </v>
      </c>
      <c r="J97" s="162"/>
      <c r="K97" s="335"/>
      <c r="L97" s="335"/>
      <c r="M97" s="258"/>
      <c r="N97" s="194" t="str">
        <f t="shared" si="21"/>
        <v xml:space="preserve"> </v>
      </c>
      <c r="O97" s="194" t="str">
        <f t="shared" si="22"/>
        <v xml:space="preserve"> </v>
      </c>
      <c r="P97" s="194" t="str">
        <f t="shared" si="23"/>
        <v xml:space="preserve"> </v>
      </c>
      <c r="Q97" s="195" t="str">
        <f t="shared" si="24"/>
        <v xml:space="preserve"> </v>
      </c>
      <c r="R97" s="336" t="str">
        <f t="shared" si="25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">
      <c r="A98" s="165" t="str">
        <f>Option3!A65</f>
        <v>N/A</v>
      </c>
      <c r="B98" s="161" t="str">
        <f t="shared" si="27"/>
        <v xml:space="preserve"> </v>
      </c>
      <c r="C98" s="163" t="str">
        <f t="shared" si="26"/>
        <v xml:space="preserve"> </v>
      </c>
      <c r="D98" s="162" t="str">
        <f t="shared" si="15"/>
        <v xml:space="preserve"> </v>
      </c>
      <c r="E98" s="161" t="str">
        <f t="shared" si="28"/>
        <v xml:space="preserve"> </v>
      </c>
      <c r="F98" s="162" t="str">
        <f t="shared" si="17"/>
        <v xml:space="preserve"> </v>
      </c>
      <c r="G98" s="161" t="str">
        <f t="shared" si="29"/>
        <v xml:space="preserve"> </v>
      </c>
      <c r="H98" s="162" t="str">
        <f t="shared" si="19"/>
        <v xml:space="preserve"> </v>
      </c>
      <c r="I98" s="162" t="str">
        <f t="shared" si="30"/>
        <v xml:space="preserve"> </v>
      </c>
      <c r="J98" s="162"/>
      <c r="K98" s="335"/>
      <c r="L98" s="335"/>
      <c r="M98" s="258"/>
      <c r="N98" s="194" t="str">
        <f t="shared" si="21"/>
        <v xml:space="preserve"> </v>
      </c>
      <c r="O98" s="194" t="str">
        <f t="shared" si="22"/>
        <v xml:space="preserve"> </v>
      </c>
      <c r="P98" s="194" t="str">
        <f t="shared" si="23"/>
        <v xml:space="preserve"> </v>
      </c>
      <c r="Q98" s="195" t="str">
        <f t="shared" si="24"/>
        <v xml:space="preserve"> </v>
      </c>
      <c r="R98" s="336" t="str">
        <f t="shared" si="25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">
      <c r="A99" s="165" t="str">
        <f>Option3!A66</f>
        <v>N/A</v>
      </c>
      <c r="B99" s="161" t="str">
        <f t="shared" si="27"/>
        <v xml:space="preserve"> </v>
      </c>
      <c r="C99" s="163" t="str">
        <f t="shared" si="26"/>
        <v xml:space="preserve"> </v>
      </c>
      <c r="D99" s="162" t="str">
        <f t="shared" si="15"/>
        <v xml:space="preserve"> </v>
      </c>
      <c r="E99" s="161" t="str">
        <f t="shared" si="28"/>
        <v xml:space="preserve"> </v>
      </c>
      <c r="F99" s="162" t="str">
        <f t="shared" si="17"/>
        <v xml:space="preserve"> </v>
      </c>
      <c r="G99" s="161" t="str">
        <f t="shared" si="29"/>
        <v xml:space="preserve"> </v>
      </c>
      <c r="H99" s="162" t="str">
        <f t="shared" si="19"/>
        <v xml:space="preserve"> </v>
      </c>
      <c r="I99" s="162" t="str">
        <f t="shared" si="30"/>
        <v xml:space="preserve"> </v>
      </c>
      <c r="J99" s="162"/>
      <c r="K99" s="335"/>
      <c r="L99" s="335"/>
      <c r="M99" s="258"/>
      <c r="N99" s="194" t="str">
        <f t="shared" si="21"/>
        <v xml:space="preserve"> </v>
      </c>
      <c r="O99" s="194" t="str">
        <f t="shared" si="22"/>
        <v xml:space="preserve"> </v>
      </c>
      <c r="P99" s="194" t="str">
        <f t="shared" si="23"/>
        <v xml:space="preserve"> </v>
      </c>
      <c r="Q99" s="195" t="str">
        <f t="shared" si="24"/>
        <v xml:space="preserve"> </v>
      </c>
      <c r="R99" s="336" t="str">
        <f t="shared" si="25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">
      <c r="A100" s="165" t="str">
        <f>Option3!A67</f>
        <v>N/A</v>
      </c>
      <c r="B100" s="161" t="str">
        <f t="shared" si="27"/>
        <v xml:space="preserve"> </v>
      </c>
      <c r="C100" s="163" t="str">
        <f t="shared" si="26"/>
        <v xml:space="preserve"> </v>
      </c>
      <c r="D100" s="162" t="str">
        <f t="shared" si="15"/>
        <v xml:space="preserve"> </v>
      </c>
      <c r="E100" s="161" t="str">
        <f t="shared" si="28"/>
        <v xml:space="preserve"> </v>
      </c>
      <c r="F100" s="162" t="str">
        <f t="shared" si="17"/>
        <v xml:space="preserve"> </v>
      </c>
      <c r="G100" s="161" t="str">
        <f t="shared" si="29"/>
        <v xml:space="preserve"> </v>
      </c>
      <c r="H100" s="162" t="str">
        <f t="shared" si="19"/>
        <v xml:space="preserve"> </v>
      </c>
      <c r="I100" s="162" t="str">
        <f t="shared" si="30"/>
        <v xml:space="preserve"> </v>
      </c>
      <c r="J100" s="162"/>
      <c r="K100" s="335"/>
      <c r="L100" s="335"/>
      <c r="M100" s="258"/>
      <c r="N100" s="194" t="str">
        <f t="shared" si="21"/>
        <v xml:space="preserve"> </v>
      </c>
      <c r="O100" s="194" t="str">
        <f t="shared" si="22"/>
        <v xml:space="preserve"> </v>
      </c>
      <c r="P100" s="194" t="str">
        <f t="shared" si="23"/>
        <v xml:space="preserve"> </v>
      </c>
      <c r="Q100" s="195" t="str">
        <f t="shared" si="24"/>
        <v xml:space="preserve"> </v>
      </c>
      <c r="R100" s="336" t="str">
        <f t="shared" si="25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">
      <c r="A101" s="165" t="str">
        <f>Option3!A68</f>
        <v>N/A</v>
      </c>
      <c r="B101" s="161" t="str">
        <f t="shared" si="27"/>
        <v xml:space="preserve"> </v>
      </c>
      <c r="C101" s="163" t="str">
        <f t="shared" si="26"/>
        <v xml:space="preserve"> </v>
      </c>
      <c r="D101" s="162" t="str">
        <f t="shared" ref="D101:D164" si="31">IF(A101="N/A"," ",C101*B101)</f>
        <v xml:space="preserve"> </v>
      </c>
      <c r="E101" s="161" t="str">
        <f t="shared" si="28"/>
        <v xml:space="preserve"> </v>
      </c>
      <c r="F101" s="162" t="str">
        <f t="shared" ref="F101:F164" si="32">IF(A101="N/A"," ",E101*C101)</f>
        <v xml:space="preserve"> </v>
      </c>
      <c r="G101" s="161" t="str">
        <f t="shared" si="29"/>
        <v xml:space="preserve"> </v>
      </c>
      <c r="H101" s="162" t="str">
        <f t="shared" ref="H101:H164" si="33">IF(A101="N/A"," ",G101*C101)</f>
        <v xml:space="preserve"> </v>
      </c>
      <c r="I101" s="162" t="str">
        <f t="shared" si="30"/>
        <v xml:space="preserve"> </v>
      </c>
      <c r="J101" s="162"/>
      <c r="K101" s="335"/>
      <c r="L101" s="335"/>
      <c r="M101" s="258"/>
      <c r="N101" s="194" t="str">
        <f t="shared" ref="N101:N164" si="34">IF(A101="N/A"," ",VLOOKUP(A101,PeakPowerCurves,(IF(_BMO3=2,3,IF(_BMO3=1,2,4))),FALSE))</f>
        <v xml:space="preserve"> </v>
      </c>
      <c r="O101" s="194" t="str">
        <f t="shared" ref="O101:O164" si="35">IF(A101="N/A"," ",VLOOKUP(A101,SatSunPeakPwr,(IF(_BMO3=2,3,IF(_BMO3=1,2,4))),FALSE))</f>
        <v xml:space="preserve"> </v>
      </c>
      <c r="P101" s="194" t="str">
        <f t="shared" ref="P101:P164" si="36">IF(A101="N/A"," ",VLOOKUP(A101,SatSunPeakPwr,(IF(_BMO3=2,7,IF(_BMO3=1,6,8))),FALSE))</f>
        <v xml:space="preserve"> </v>
      </c>
      <c r="Q101" s="195" t="str">
        <f t="shared" ref="Q101:Q164" si="37">IF(A101="N/A"," ",(VLOOKUP(A101,OPPowerPrices,(IF(_BMO3=2,7,IF(_BMO3=1,6,8))),FALSE)))</f>
        <v xml:space="preserve"> </v>
      </c>
      <c r="R101" s="336" t="str">
        <f t="shared" ref="R101:R164" si="38">IF(A101="N/A"," ",(VLOOKUP($A101,IRTable,2)))</f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">
      <c r="A102" s="165" t="str">
        <f>Option3!A69</f>
        <v>N/A</v>
      </c>
      <c r="B102" s="161" t="str">
        <f t="shared" si="27"/>
        <v xml:space="preserve"> </v>
      </c>
      <c r="C102" s="163" t="str">
        <f t="shared" ref="C102:C165" si="39">IF(A102="N/A"," ",(IF(AND(Scaler3=1,MONTH(A102)&gt;=6,MONTH(A102)&lt;=8,OR($M$37="REGION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si="31"/>
        <v xml:space="preserve"> </v>
      </c>
      <c r="E102" s="161" t="str">
        <f t="shared" si="28"/>
        <v xml:space="preserve"> </v>
      </c>
      <c r="F102" s="162" t="str">
        <f t="shared" si="32"/>
        <v xml:space="preserve"> </v>
      </c>
      <c r="G102" s="161" t="str">
        <f t="shared" si="29"/>
        <v xml:space="preserve"> </v>
      </c>
      <c r="H102" s="162" t="str">
        <f t="shared" si="33"/>
        <v xml:space="preserve"> </v>
      </c>
      <c r="I102" s="162" t="str">
        <f t="shared" si="30"/>
        <v xml:space="preserve"> </v>
      </c>
      <c r="J102" s="162"/>
      <c r="K102" s="335"/>
      <c r="L102" s="335"/>
      <c r="M102" s="258"/>
      <c r="N102" s="194" t="str">
        <f t="shared" si="34"/>
        <v xml:space="preserve"> </v>
      </c>
      <c r="O102" s="194" t="str">
        <f t="shared" si="35"/>
        <v xml:space="preserve"> </v>
      </c>
      <c r="P102" s="194" t="str">
        <f t="shared" si="36"/>
        <v xml:space="preserve"> </v>
      </c>
      <c r="Q102" s="195" t="str">
        <f t="shared" si="37"/>
        <v xml:space="preserve"> </v>
      </c>
      <c r="R102" s="336" t="str">
        <f t="shared" si="38"/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">
      <c r="A103" s="165" t="str">
        <f>Option3!A70</f>
        <v>N/A</v>
      </c>
      <c r="B103" s="161" t="str">
        <f t="shared" si="27"/>
        <v xml:space="preserve"> </v>
      </c>
      <c r="C103" s="163" t="str">
        <f t="shared" si="39"/>
        <v xml:space="preserve"> </v>
      </c>
      <c r="D103" s="162" t="str">
        <f t="shared" si="31"/>
        <v xml:space="preserve"> </v>
      </c>
      <c r="E103" s="161" t="str">
        <f t="shared" si="28"/>
        <v xml:space="preserve"> </v>
      </c>
      <c r="F103" s="162" t="str">
        <f t="shared" si="32"/>
        <v xml:space="preserve"> </v>
      </c>
      <c r="G103" s="161" t="str">
        <f t="shared" si="29"/>
        <v xml:space="preserve"> </v>
      </c>
      <c r="H103" s="162" t="str">
        <f t="shared" si="33"/>
        <v xml:space="preserve"> </v>
      </c>
      <c r="I103" s="162" t="str">
        <f t="shared" si="30"/>
        <v xml:space="preserve"> </v>
      </c>
      <c r="J103" s="162"/>
      <c r="K103" s="335"/>
      <c r="L103" s="335"/>
      <c r="M103" s="258"/>
      <c r="N103" s="194" t="str">
        <f t="shared" si="34"/>
        <v xml:space="preserve"> </v>
      </c>
      <c r="O103" s="194" t="str">
        <f t="shared" si="35"/>
        <v xml:space="preserve"> </v>
      </c>
      <c r="P103" s="194" t="str">
        <f t="shared" si="36"/>
        <v xml:space="preserve"> </v>
      </c>
      <c r="Q103" s="195" t="str">
        <f t="shared" si="37"/>
        <v xml:space="preserve"> </v>
      </c>
      <c r="R103" s="336" t="str">
        <f t="shared" si="38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">
      <c r="A104" s="165" t="str">
        <f>Option3!A71</f>
        <v>N/A</v>
      </c>
      <c r="B104" s="161" t="str">
        <f t="shared" si="27"/>
        <v xml:space="preserve"> </v>
      </c>
      <c r="C104" s="163" t="str">
        <f t="shared" si="39"/>
        <v xml:space="preserve"> </v>
      </c>
      <c r="D104" s="162" t="str">
        <f t="shared" si="31"/>
        <v xml:space="preserve"> </v>
      </c>
      <c r="E104" s="161" t="str">
        <f t="shared" si="28"/>
        <v xml:space="preserve"> </v>
      </c>
      <c r="F104" s="162" t="str">
        <f t="shared" si="32"/>
        <v xml:space="preserve"> </v>
      </c>
      <c r="G104" s="161" t="str">
        <f t="shared" si="29"/>
        <v xml:space="preserve"> </v>
      </c>
      <c r="H104" s="162" t="str">
        <f t="shared" si="33"/>
        <v xml:space="preserve"> </v>
      </c>
      <c r="I104" s="162" t="str">
        <f t="shared" si="30"/>
        <v xml:space="preserve"> </v>
      </c>
      <c r="J104" s="162"/>
      <c r="K104" s="335"/>
      <c r="L104" s="335"/>
      <c r="M104" s="258"/>
      <c r="N104" s="194" t="str">
        <f t="shared" si="34"/>
        <v xml:space="preserve"> </v>
      </c>
      <c r="O104" s="194" t="str">
        <f t="shared" si="35"/>
        <v xml:space="preserve"> </v>
      </c>
      <c r="P104" s="194" t="str">
        <f t="shared" si="36"/>
        <v xml:space="preserve"> </v>
      </c>
      <c r="Q104" s="195" t="str">
        <f t="shared" si="37"/>
        <v xml:space="preserve"> </v>
      </c>
      <c r="R104" s="336" t="str">
        <f t="shared" si="38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">
      <c r="A105" s="165" t="str">
        <f>Option3!A72</f>
        <v>N/A</v>
      </c>
      <c r="B105" s="161" t="str">
        <f t="shared" si="27"/>
        <v xml:space="preserve"> </v>
      </c>
      <c r="C105" s="163" t="str">
        <f t="shared" si="39"/>
        <v xml:space="preserve"> </v>
      </c>
      <c r="D105" s="162" t="str">
        <f t="shared" si="31"/>
        <v xml:space="preserve"> </v>
      </c>
      <c r="E105" s="161" t="str">
        <f t="shared" si="28"/>
        <v xml:space="preserve"> </v>
      </c>
      <c r="F105" s="162" t="str">
        <f t="shared" si="32"/>
        <v xml:space="preserve"> </v>
      </c>
      <c r="G105" s="161" t="str">
        <f t="shared" si="29"/>
        <v xml:space="preserve"> </v>
      </c>
      <c r="H105" s="162" t="str">
        <f t="shared" si="33"/>
        <v xml:space="preserve"> </v>
      </c>
      <c r="I105" s="162" t="str">
        <f t="shared" si="30"/>
        <v xml:space="preserve"> </v>
      </c>
      <c r="J105" s="162"/>
      <c r="K105" s="335"/>
      <c r="L105" s="335"/>
      <c r="M105" s="258"/>
      <c r="N105" s="194" t="str">
        <f t="shared" si="34"/>
        <v xml:space="preserve"> </v>
      </c>
      <c r="O105" s="194" t="str">
        <f t="shared" si="35"/>
        <v xml:space="preserve"> </v>
      </c>
      <c r="P105" s="194" t="str">
        <f t="shared" si="36"/>
        <v xml:space="preserve"> </v>
      </c>
      <c r="Q105" s="195" t="str">
        <f t="shared" si="37"/>
        <v xml:space="preserve"> </v>
      </c>
      <c r="R105" s="336" t="str">
        <f t="shared" si="38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">
      <c r="A106" s="165" t="str">
        <f>Option3!A73</f>
        <v>N/A</v>
      </c>
      <c r="B106" s="161" t="str">
        <f t="shared" si="27"/>
        <v xml:space="preserve"> </v>
      </c>
      <c r="C106" s="163" t="str">
        <f t="shared" si="39"/>
        <v xml:space="preserve"> </v>
      </c>
      <c r="D106" s="162" t="str">
        <f t="shared" si="31"/>
        <v xml:space="preserve"> </v>
      </c>
      <c r="E106" s="161" t="str">
        <f t="shared" si="28"/>
        <v xml:space="preserve"> </v>
      </c>
      <c r="F106" s="162" t="str">
        <f t="shared" si="32"/>
        <v xml:space="preserve"> </v>
      </c>
      <c r="G106" s="161" t="str">
        <f t="shared" si="29"/>
        <v xml:space="preserve"> </v>
      </c>
      <c r="H106" s="162" t="str">
        <f t="shared" si="33"/>
        <v xml:space="preserve"> </v>
      </c>
      <c r="I106" s="162" t="str">
        <f t="shared" si="30"/>
        <v xml:space="preserve"> </v>
      </c>
      <c r="J106" s="162"/>
      <c r="K106" s="335"/>
      <c r="L106" s="335"/>
      <c r="M106" s="258"/>
      <c r="N106" s="194" t="str">
        <f t="shared" si="34"/>
        <v xml:space="preserve"> </v>
      </c>
      <c r="O106" s="194" t="str">
        <f t="shared" si="35"/>
        <v xml:space="preserve"> </v>
      </c>
      <c r="P106" s="194" t="str">
        <f t="shared" si="36"/>
        <v xml:space="preserve"> </v>
      </c>
      <c r="Q106" s="195" t="str">
        <f t="shared" si="37"/>
        <v xml:space="preserve"> </v>
      </c>
      <c r="R106" s="336" t="str">
        <f t="shared" si="38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">
      <c r="A107" s="165" t="str">
        <f>Option3!A74</f>
        <v>N/A</v>
      </c>
      <c r="B107" s="161" t="str">
        <f t="shared" si="27"/>
        <v xml:space="preserve"> </v>
      </c>
      <c r="C107" s="163" t="str">
        <f t="shared" si="39"/>
        <v xml:space="preserve"> </v>
      </c>
      <c r="D107" s="162" t="str">
        <f t="shared" si="31"/>
        <v xml:space="preserve"> </v>
      </c>
      <c r="E107" s="161" t="str">
        <f t="shared" si="28"/>
        <v xml:space="preserve"> </v>
      </c>
      <c r="F107" s="162" t="str">
        <f t="shared" si="32"/>
        <v xml:space="preserve"> </v>
      </c>
      <c r="G107" s="161" t="str">
        <f t="shared" si="29"/>
        <v xml:space="preserve"> </v>
      </c>
      <c r="H107" s="162" t="str">
        <f t="shared" si="33"/>
        <v xml:space="preserve"> </v>
      </c>
      <c r="I107" s="162" t="str">
        <f t="shared" si="30"/>
        <v xml:space="preserve"> </v>
      </c>
      <c r="J107" s="162"/>
      <c r="K107" s="335"/>
      <c r="L107" s="335"/>
      <c r="M107" s="258"/>
      <c r="N107" s="194" t="str">
        <f t="shared" si="34"/>
        <v xml:space="preserve"> </v>
      </c>
      <c r="O107" s="194" t="str">
        <f t="shared" si="35"/>
        <v xml:space="preserve"> </v>
      </c>
      <c r="P107" s="194" t="str">
        <f t="shared" si="36"/>
        <v xml:space="preserve"> </v>
      </c>
      <c r="Q107" s="195" t="str">
        <f t="shared" si="37"/>
        <v xml:space="preserve"> </v>
      </c>
      <c r="R107" s="336" t="str">
        <f t="shared" si="38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">
      <c r="A108" s="165" t="str">
        <f>Option3!A75</f>
        <v>N/A</v>
      </c>
      <c r="B108" s="161" t="str">
        <f t="shared" si="27"/>
        <v xml:space="preserve"> </v>
      </c>
      <c r="C108" s="163" t="str">
        <f t="shared" si="39"/>
        <v xml:space="preserve"> </v>
      </c>
      <c r="D108" s="162" t="str">
        <f t="shared" si="31"/>
        <v xml:space="preserve"> </v>
      </c>
      <c r="E108" s="161" t="str">
        <f t="shared" si="28"/>
        <v xml:space="preserve"> </v>
      </c>
      <c r="F108" s="162" t="str">
        <f t="shared" si="32"/>
        <v xml:space="preserve"> </v>
      </c>
      <c r="G108" s="161" t="str">
        <f t="shared" si="29"/>
        <v xml:space="preserve"> </v>
      </c>
      <c r="H108" s="162" t="str">
        <f t="shared" si="33"/>
        <v xml:space="preserve"> </v>
      </c>
      <c r="I108" s="162" t="str">
        <f t="shared" si="30"/>
        <v xml:space="preserve"> </v>
      </c>
      <c r="J108" s="162"/>
      <c r="K108" s="335"/>
      <c r="L108" s="335"/>
      <c r="M108" s="258"/>
      <c r="N108" s="194" t="str">
        <f t="shared" si="34"/>
        <v xml:space="preserve"> </v>
      </c>
      <c r="O108" s="194" t="str">
        <f t="shared" si="35"/>
        <v xml:space="preserve"> </v>
      </c>
      <c r="P108" s="194" t="str">
        <f t="shared" si="36"/>
        <v xml:space="preserve"> </v>
      </c>
      <c r="Q108" s="195" t="str">
        <f t="shared" si="37"/>
        <v xml:space="preserve"> </v>
      </c>
      <c r="R108" s="336" t="str">
        <f t="shared" si="38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">
      <c r="A109" s="165" t="str">
        <f>Option3!A76</f>
        <v>N/A</v>
      </c>
      <c r="B109" s="161" t="str">
        <f t="shared" si="27"/>
        <v xml:space="preserve"> </v>
      </c>
      <c r="C109" s="163" t="str">
        <f t="shared" si="39"/>
        <v xml:space="preserve"> </v>
      </c>
      <c r="D109" s="162" t="str">
        <f t="shared" si="31"/>
        <v xml:space="preserve"> </v>
      </c>
      <c r="E109" s="161" t="str">
        <f t="shared" si="28"/>
        <v xml:space="preserve"> </v>
      </c>
      <c r="F109" s="162" t="str">
        <f t="shared" si="32"/>
        <v xml:space="preserve"> </v>
      </c>
      <c r="G109" s="161" t="str">
        <f t="shared" si="29"/>
        <v xml:space="preserve"> </v>
      </c>
      <c r="H109" s="162" t="str">
        <f t="shared" si="33"/>
        <v xml:space="preserve"> </v>
      </c>
      <c r="I109" s="162" t="str">
        <f t="shared" si="30"/>
        <v xml:space="preserve"> </v>
      </c>
      <c r="J109" s="162"/>
      <c r="K109" s="335"/>
      <c r="L109" s="335"/>
      <c r="M109" s="258"/>
      <c r="N109" s="194" t="str">
        <f t="shared" si="34"/>
        <v xml:space="preserve"> </v>
      </c>
      <c r="O109" s="194" t="str">
        <f t="shared" si="35"/>
        <v xml:space="preserve"> </v>
      </c>
      <c r="P109" s="194" t="str">
        <f t="shared" si="36"/>
        <v xml:space="preserve"> </v>
      </c>
      <c r="Q109" s="195" t="str">
        <f t="shared" si="37"/>
        <v xml:space="preserve"> </v>
      </c>
      <c r="R109" s="336" t="str">
        <f t="shared" si="38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">
      <c r="A110" s="165" t="str">
        <f>Option3!A77</f>
        <v>N/A</v>
      </c>
      <c r="B110" s="161" t="str">
        <f t="shared" si="27"/>
        <v xml:space="preserve"> </v>
      </c>
      <c r="C110" s="163" t="str">
        <f t="shared" si="39"/>
        <v xml:space="preserve"> </v>
      </c>
      <c r="D110" s="162" t="str">
        <f t="shared" si="31"/>
        <v xml:space="preserve"> </v>
      </c>
      <c r="E110" s="161" t="str">
        <f t="shared" si="28"/>
        <v xml:space="preserve"> </v>
      </c>
      <c r="F110" s="162" t="str">
        <f t="shared" si="32"/>
        <v xml:space="preserve"> </v>
      </c>
      <c r="G110" s="161" t="str">
        <f t="shared" si="29"/>
        <v xml:space="preserve"> </v>
      </c>
      <c r="H110" s="162" t="str">
        <f t="shared" si="33"/>
        <v xml:space="preserve"> </v>
      </c>
      <c r="I110" s="162" t="str">
        <f t="shared" si="30"/>
        <v xml:space="preserve"> </v>
      </c>
      <c r="J110" s="162"/>
      <c r="K110" s="335"/>
      <c r="L110" s="335"/>
      <c r="M110" s="258"/>
      <c r="N110" s="194" t="str">
        <f t="shared" si="34"/>
        <v xml:space="preserve"> </v>
      </c>
      <c r="O110" s="194" t="str">
        <f t="shared" si="35"/>
        <v xml:space="preserve"> </v>
      </c>
      <c r="P110" s="194" t="str">
        <f t="shared" si="36"/>
        <v xml:space="preserve"> </v>
      </c>
      <c r="Q110" s="195" t="str">
        <f t="shared" si="37"/>
        <v xml:space="preserve"> </v>
      </c>
      <c r="R110" s="336" t="str">
        <f t="shared" si="38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">
      <c r="A111" s="165" t="str">
        <f>Option3!A78</f>
        <v>N/A</v>
      </c>
      <c r="B111" s="161" t="str">
        <f t="shared" si="27"/>
        <v xml:space="preserve"> </v>
      </c>
      <c r="C111" s="163" t="str">
        <f t="shared" si="39"/>
        <v xml:space="preserve"> </v>
      </c>
      <c r="D111" s="162" t="str">
        <f t="shared" si="31"/>
        <v xml:space="preserve"> </v>
      </c>
      <c r="E111" s="161" t="str">
        <f t="shared" si="28"/>
        <v xml:space="preserve"> </v>
      </c>
      <c r="F111" s="162" t="str">
        <f t="shared" si="32"/>
        <v xml:space="preserve"> </v>
      </c>
      <c r="G111" s="161" t="str">
        <f t="shared" si="29"/>
        <v xml:space="preserve"> </v>
      </c>
      <c r="H111" s="162" t="str">
        <f t="shared" si="33"/>
        <v xml:space="preserve"> </v>
      </c>
      <c r="I111" s="162" t="str">
        <f t="shared" si="30"/>
        <v xml:space="preserve"> </v>
      </c>
      <c r="J111" s="162"/>
      <c r="K111" s="335"/>
      <c r="L111" s="335"/>
      <c r="M111" s="258"/>
      <c r="N111" s="194" t="str">
        <f t="shared" si="34"/>
        <v xml:space="preserve"> </v>
      </c>
      <c r="O111" s="194" t="str">
        <f t="shared" si="35"/>
        <v xml:space="preserve"> </v>
      </c>
      <c r="P111" s="194" t="str">
        <f t="shared" si="36"/>
        <v xml:space="preserve"> </v>
      </c>
      <c r="Q111" s="195" t="str">
        <f t="shared" si="37"/>
        <v xml:space="preserve"> </v>
      </c>
      <c r="R111" s="336" t="str">
        <f t="shared" si="38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">
      <c r="A112" s="165" t="str">
        <f>Option3!A79</f>
        <v>N/A</v>
      </c>
      <c r="B112" s="161" t="str">
        <f t="shared" si="27"/>
        <v xml:space="preserve"> </v>
      </c>
      <c r="C112" s="163" t="str">
        <f t="shared" si="39"/>
        <v xml:space="preserve"> </v>
      </c>
      <c r="D112" s="162" t="str">
        <f t="shared" si="31"/>
        <v xml:space="preserve"> </v>
      </c>
      <c r="E112" s="161" t="str">
        <f t="shared" si="28"/>
        <v xml:space="preserve"> </v>
      </c>
      <c r="F112" s="162" t="str">
        <f t="shared" si="32"/>
        <v xml:space="preserve"> </v>
      </c>
      <c r="G112" s="161" t="str">
        <f t="shared" si="29"/>
        <v xml:space="preserve"> </v>
      </c>
      <c r="H112" s="162" t="str">
        <f t="shared" si="33"/>
        <v xml:space="preserve"> </v>
      </c>
      <c r="I112" s="162" t="str">
        <f t="shared" si="30"/>
        <v xml:space="preserve"> </v>
      </c>
      <c r="J112" s="162"/>
      <c r="K112" s="335"/>
      <c r="L112" s="335"/>
      <c r="M112" s="258"/>
      <c r="N112" s="194" t="str">
        <f t="shared" si="34"/>
        <v xml:space="preserve"> </v>
      </c>
      <c r="O112" s="194" t="str">
        <f t="shared" si="35"/>
        <v xml:space="preserve"> </v>
      </c>
      <c r="P112" s="194" t="str">
        <f t="shared" si="36"/>
        <v xml:space="preserve"> </v>
      </c>
      <c r="Q112" s="195" t="str">
        <f t="shared" si="37"/>
        <v xml:space="preserve"> </v>
      </c>
      <c r="R112" s="336" t="str">
        <f t="shared" si="38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">
      <c r="A113" s="165" t="str">
        <f>Option3!A80</f>
        <v>N/A</v>
      </c>
      <c r="B113" s="161" t="str">
        <f t="shared" ref="B113:B176" si="40">IF(A113="N/A"," ",IF(ISERROR(N113),B101*Pwresc,N113)*VLOOKUP(MONTH(A113),Curveadj,3))</f>
        <v xml:space="preserve"> </v>
      </c>
      <c r="C113" s="163" t="str">
        <f t="shared" si="39"/>
        <v xml:space="preserve"> </v>
      </c>
      <c r="D113" s="162" t="str">
        <f t="shared" si="31"/>
        <v xml:space="preserve"> </v>
      </c>
      <c r="E113" s="161" t="str">
        <f t="shared" ref="E113:E176" si="41">IF(A113="N/A"," ",IF(ISERROR(O113),E101*Pwresc,O113)*VLOOKUP(MONTH(A113),Curveadj,3))</f>
        <v xml:space="preserve"> </v>
      </c>
      <c r="F113" s="162" t="str">
        <f t="shared" si="32"/>
        <v xml:space="preserve"> </v>
      </c>
      <c r="G113" s="161" t="str">
        <f t="shared" ref="G113:G176" si="42">IF(A113="N/A"," ",IF(ISERROR(P113),G101*Pwresc,P113)*VLOOKUP(MONTH(A113),Curveadj,3))</f>
        <v xml:space="preserve"> </v>
      </c>
      <c r="H113" s="162" t="str">
        <f t="shared" si="33"/>
        <v xml:space="preserve"> </v>
      </c>
      <c r="I113" s="162" t="str">
        <f t="shared" ref="I113:I176" si="43">IF(A113="N/A"," ",IF(ISERROR(Q113),I101*Pwresc,Q113))</f>
        <v xml:space="preserve"> </v>
      </c>
      <c r="J113" s="162"/>
      <c r="K113" s="335"/>
      <c r="L113" s="335"/>
      <c r="M113" s="258"/>
      <c r="N113" s="194" t="str">
        <f t="shared" si="34"/>
        <v xml:space="preserve"> </v>
      </c>
      <c r="O113" s="194" t="str">
        <f t="shared" si="35"/>
        <v xml:space="preserve"> </v>
      </c>
      <c r="P113" s="194" t="str">
        <f t="shared" si="36"/>
        <v xml:space="preserve"> </v>
      </c>
      <c r="Q113" s="195" t="str">
        <f t="shared" si="37"/>
        <v xml:space="preserve"> </v>
      </c>
      <c r="R113" s="336" t="str">
        <f t="shared" si="38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">
      <c r="A114" s="165" t="str">
        <f>Option3!A81</f>
        <v>N/A</v>
      </c>
      <c r="B114" s="161" t="str">
        <f t="shared" si="40"/>
        <v xml:space="preserve"> </v>
      </c>
      <c r="C114" s="163" t="str">
        <f t="shared" si="39"/>
        <v xml:space="preserve"> </v>
      </c>
      <c r="D114" s="162" t="str">
        <f t="shared" si="31"/>
        <v xml:space="preserve"> </v>
      </c>
      <c r="E114" s="161" t="str">
        <f t="shared" si="41"/>
        <v xml:space="preserve"> </v>
      </c>
      <c r="F114" s="162" t="str">
        <f t="shared" si="32"/>
        <v xml:space="preserve"> </v>
      </c>
      <c r="G114" s="161" t="str">
        <f t="shared" si="42"/>
        <v xml:space="preserve"> </v>
      </c>
      <c r="H114" s="162" t="str">
        <f t="shared" si="33"/>
        <v xml:space="preserve"> </v>
      </c>
      <c r="I114" s="162" t="str">
        <f t="shared" si="43"/>
        <v xml:space="preserve"> </v>
      </c>
      <c r="J114" s="162"/>
      <c r="K114" s="335"/>
      <c r="L114" s="335"/>
      <c r="M114" s="258"/>
      <c r="N114" s="194" t="str">
        <f t="shared" si="34"/>
        <v xml:space="preserve"> </v>
      </c>
      <c r="O114" s="194" t="str">
        <f t="shared" si="35"/>
        <v xml:space="preserve"> </v>
      </c>
      <c r="P114" s="194" t="str">
        <f t="shared" si="36"/>
        <v xml:space="preserve"> </v>
      </c>
      <c r="Q114" s="195" t="str">
        <f t="shared" si="37"/>
        <v xml:space="preserve"> </v>
      </c>
      <c r="R114" s="336" t="str">
        <f t="shared" si="38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">
      <c r="A115" s="165" t="str">
        <f>Option3!A82</f>
        <v>N/A</v>
      </c>
      <c r="B115" s="161" t="str">
        <f t="shared" si="40"/>
        <v xml:space="preserve"> </v>
      </c>
      <c r="C115" s="163" t="str">
        <f t="shared" si="39"/>
        <v xml:space="preserve"> </v>
      </c>
      <c r="D115" s="162" t="str">
        <f t="shared" si="31"/>
        <v xml:space="preserve"> </v>
      </c>
      <c r="E115" s="161" t="str">
        <f t="shared" si="41"/>
        <v xml:space="preserve"> </v>
      </c>
      <c r="F115" s="162" t="str">
        <f t="shared" si="32"/>
        <v xml:space="preserve"> </v>
      </c>
      <c r="G115" s="161" t="str">
        <f t="shared" si="42"/>
        <v xml:space="preserve"> </v>
      </c>
      <c r="H115" s="162" t="str">
        <f t="shared" si="33"/>
        <v xml:space="preserve"> </v>
      </c>
      <c r="I115" s="162" t="str">
        <f t="shared" si="43"/>
        <v xml:space="preserve"> </v>
      </c>
      <c r="J115" s="162"/>
      <c r="K115" s="335"/>
      <c r="L115" s="335"/>
      <c r="M115" s="258"/>
      <c r="N115" s="194" t="str">
        <f t="shared" si="34"/>
        <v xml:space="preserve"> </v>
      </c>
      <c r="O115" s="194" t="str">
        <f t="shared" si="35"/>
        <v xml:space="preserve"> </v>
      </c>
      <c r="P115" s="194" t="str">
        <f t="shared" si="36"/>
        <v xml:space="preserve"> </v>
      </c>
      <c r="Q115" s="195" t="str">
        <f t="shared" si="37"/>
        <v xml:space="preserve"> </v>
      </c>
      <c r="R115" s="336" t="str">
        <f t="shared" si="38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">
      <c r="A116" s="165" t="str">
        <f>Option3!A83</f>
        <v>N/A</v>
      </c>
      <c r="B116" s="161" t="str">
        <f t="shared" si="40"/>
        <v xml:space="preserve"> </v>
      </c>
      <c r="C116" s="163" t="str">
        <f t="shared" si="39"/>
        <v xml:space="preserve"> </v>
      </c>
      <c r="D116" s="162" t="str">
        <f t="shared" si="31"/>
        <v xml:space="preserve"> </v>
      </c>
      <c r="E116" s="161" t="str">
        <f t="shared" si="41"/>
        <v xml:space="preserve"> </v>
      </c>
      <c r="F116" s="162" t="str">
        <f t="shared" si="32"/>
        <v xml:space="preserve"> </v>
      </c>
      <c r="G116" s="161" t="str">
        <f t="shared" si="42"/>
        <v xml:space="preserve"> </v>
      </c>
      <c r="H116" s="162" t="str">
        <f t="shared" si="33"/>
        <v xml:space="preserve"> </v>
      </c>
      <c r="I116" s="162" t="str">
        <f t="shared" si="43"/>
        <v xml:space="preserve"> </v>
      </c>
      <c r="J116" s="162"/>
      <c r="K116" s="335"/>
      <c r="L116" s="335"/>
      <c r="M116" s="258"/>
      <c r="N116" s="194" t="str">
        <f t="shared" si="34"/>
        <v xml:space="preserve"> </v>
      </c>
      <c r="O116" s="194" t="str">
        <f t="shared" si="35"/>
        <v xml:space="preserve"> </v>
      </c>
      <c r="P116" s="194" t="str">
        <f t="shared" si="36"/>
        <v xml:space="preserve"> </v>
      </c>
      <c r="Q116" s="195" t="str">
        <f t="shared" si="37"/>
        <v xml:space="preserve"> </v>
      </c>
      <c r="R116" s="336" t="str">
        <f t="shared" si="38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">
      <c r="A117" s="165" t="str">
        <f>Option3!A84</f>
        <v>N/A</v>
      </c>
      <c r="B117" s="161" t="str">
        <f t="shared" si="40"/>
        <v xml:space="preserve"> </v>
      </c>
      <c r="C117" s="163" t="str">
        <f t="shared" si="39"/>
        <v xml:space="preserve"> </v>
      </c>
      <c r="D117" s="162" t="str">
        <f t="shared" si="31"/>
        <v xml:space="preserve"> </v>
      </c>
      <c r="E117" s="161" t="str">
        <f t="shared" si="41"/>
        <v xml:space="preserve"> </v>
      </c>
      <c r="F117" s="162" t="str">
        <f t="shared" si="32"/>
        <v xml:space="preserve"> </v>
      </c>
      <c r="G117" s="161" t="str">
        <f t="shared" si="42"/>
        <v xml:space="preserve"> </v>
      </c>
      <c r="H117" s="162" t="str">
        <f t="shared" si="33"/>
        <v xml:space="preserve"> </v>
      </c>
      <c r="I117" s="162" t="str">
        <f t="shared" si="43"/>
        <v xml:space="preserve"> </v>
      </c>
      <c r="J117" s="162"/>
      <c r="K117" s="335"/>
      <c r="L117" s="335"/>
      <c r="M117" s="258"/>
      <c r="N117" s="194" t="str">
        <f t="shared" si="34"/>
        <v xml:space="preserve"> </v>
      </c>
      <c r="O117" s="194" t="str">
        <f t="shared" si="35"/>
        <v xml:space="preserve"> </v>
      </c>
      <c r="P117" s="194" t="str">
        <f t="shared" si="36"/>
        <v xml:space="preserve"> </v>
      </c>
      <c r="Q117" s="195" t="str">
        <f t="shared" si="37"/>
        <v xml:space="preserve"> </v>
      </c>
      <c r="R117" s="336" t="str">
        <f t="shared" si="38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">
      <c r="A118" s="165" t="str">
        <f>Option3!A85</f>
        <v>N/A</v>
      </c>
      <c r="B118" s="161" t="str">
        <f t="shared" si="40"/>
        <v xml:space="preserve"> </v>
      </c>
      <c r="C118" s="163" t="str">
        <f t="shared" si="39"/>
        <v xml:space="preserve"> </v>
      </c>
      <c r="D118" s="162" t="str">
        <f t="shared" si="31"/>
        <v xml:space="preserve"> </v>
      </c>
      <c r="E118" s="161" t="str">
        <f t="shared" si="41"/>
        <v xml:space="preserve"> </v>
      </c>
      <c r="F118" s="162" t="str">
        <f t="shared" si="32"/>
        <v xml:space="preserve"> </v>
      </c>
      <c r="G118" s="161" t="str">
        <f t="shared" si="42"/>
        <v xml:space="preserve"> </v>
      </c>
      <c r="H118" s="162" t="str">
        <f t="shared" si="33"/>
        <v xml:space="preserve"> </v>
      </c>
      <c r="I118" s="162" t="str">
        <f t="shared" si="43"/>
        <v xml:space="preserve"> </v>
      </c>
      <c r="J118" s="162"/>
      <c r="K118" s="335"/>
      <c r="L118" s="335"/>
      <c r="M118" s="258"/>
      <c r="N118" s="194" t="str">
        <f t="shared" si="34"/>
        <v xml:space="preserve"> </v>
      </c>
      <c r="O118" s="194" t="str">
        <f t="shared" si="35"/>
        <v xml:space="preserve"> </v>
      </c>
      <c r="P118" s="194" t="str">
        <f t="shared" si="36"/>
        <v xml:space="preserve"> </v>
      </c>
      <c r="Q118" s="195" t="str">
        <f t="shared" si="37"/>
        <v xml:space="preserve"> </v>
      </c>
      <c r="R118" s="336" t="str">
        <f t="shared" si="38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">
      <c r="A119" s="165" t="str">
        <f>Option3!A86</f>
        <v>N/A</v>
      </c>
      <c r="B119" s="161" t="str">
        <f t="shared" si="40"/>
        <v xml:space="preserve"> </v>
      </c>
      <c r="C119" s="163" t="str">
        <f t="shared" si="39"/>
        <v xml:space="preserve"> </v>
      </c>
      <c r="D119" s="162" t="str">
        <f t="shared" si="31"/>
        <v xml:space="preserve"> </v>
      </c>
      <c r="E119" s="161" t="str">
        <f t="shared" si="41"/>
        <v xml:space="preserve"> </v>
      </c>
      <c r="F119" s="162" t="str">
        <f t="shared" si="32"/>
        <v xml:space="preserve"> </v>
      </c>
      <c r="G119" s="161" t="str">
        <f t="shared" si="42"/>
        <v xml:space="preserve"> </v>
      </c>
      <c r="H119" s="162" t="str">
        <f t="shared" si="33"/>
        <v xml:space="preserve"> </v>
      </c>
      <c r="I119" s="162" t="str">
        <f t="shared" si="43"/>
        <v xml:space="preserve"> </v>
      </c>
      <c r="J119" s="162"/>
      <c r="K119" s="335"/>
      <c r="L119" s="335"/>
      <c r="M119" s="258"/>
      <c r="N119" s="194" t="str">
        <f t="shared" si="34"/>
        <v xml:space="preserve"> </v>
      </c>
      <c r="O119" s="194" t="str">
        <f t="shared" si="35"/>
        <v xml:space="preserve"> </v>
      </c>
      <c r="P119" s="194" t="str">
        <f t="shared" si="36"/>
        <v xml:space="preserve"> </v>
      </c>
      <c r="Q119" s="195" t="str">
        <f t="shared" si="37"/>
        <v xml:space="preserve"> </v>
      </c>
      <c r="R119" s="336" t="str">
        <f t="shared" si="38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">
      <c r="A120" s="165" t="str">
        <f>Option3!A87</f>
        <v>N/A</v>
      </c>
      <c r="B120" s="161" t="str">
        <f t="shared" si="40"/>
        <v xml:space="preserve"> </v>
      </c>
      <c r="C120" s="163" t="str">
        <f t="shared" si="39"/>
        <v xml:space="preserve"> </v>
      </c>
      <c r="D120" s="162" t="str">
        <f t="shared" si="31"/>
        <v xml:space="preserve"> </v>
      </c>
      <c r="E120" s="161" t="str">
        <f t="shared" si="41"/>
        <v xml:space="preserve"> </v>
      </c>
      <c r="F120" s="162" t="str">
        <f t="shared" si="32"/>
        <v xml:space="preserve"> </v>
      </c>
      <c r="G120" s="161" t="str">
        <f t="shared" si="42"/>
        <v xml:space="preserve"> </v>
      </c>
      <c r="H120" s="162" t="str">
        <f t="shared" si="33"/>
        <v xml:space="preserve"> </v>
      </c>
      <c r="I120" s="162" t="str">
        <f t="shared" si="43"/>
        <v xml:space="preserve"> </v>
      </c>
      <c r="J120" s="162"/>
      <c r="K120" s="335"/>
      <c r="L120" s="335"/>
      <c r="M120" s="258"/>
      <c r="N120" s="194" t="str">
        <f t="shared" si="34"/>
        <v xml:space="preserve"> </v>
      </c>
      <c r="O120" s="194" t="str">
        <f t="shared" si="35"/>
        <v xml:space="preserve"> </v>
      </c>
      <c r="P120" s="194" t="str">
        <f t="shared" si="36"/>
        <v xml:space="preserve"> </v>
      </c>
      <c r="Q120" s="195" t="str">
        <f t="shared" si="37"/>
        <v xml:space="preserve"> </v>
      </c>
      <c r="R120" s="336" t="str">
        <f t="shared" si="38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">
      <c r="A121" s="165" t="str">
        <f>Option3!A88</f>
        <v>N/A</v>
      </c>
      <c r="B121" s="161" t="str">
        <f t="shared" si="40"/>
        <v xml:space="preserve"> </v>
      </c>
      <c r="C121" s="163" t="str">
        <f t="shared" si="39"/>
        <v xml:space="preserve"> </v>
      </c>
      <c r="D121" s="162" t="str">
        <f t="shared" si="31"/>
        <v xml:space="preserve"> </v>
      </c>
      <c r="E121" s="161" t="str">
        <f t="shared" si="41"/>
        <v xml:space="preserve"> </v>
      </c>
      <c r="F121" s="162" t="str">
        <f t="shared" si="32"/>
        <v xml:space="preserve"> </v>
      </c>
      <c r="G121" s="161" t="str">
        <f t="shared" si="42"/>
        <v xml:space="preserve"> </v>
      </c>
      <c r="H121" s="162" t="str">
        <f t="shared" si="33"/>
        <v xml:space="preserve"> </v>
      </c>
      <c r="I121" s="162" t="str">
        <f t="shared" si="43"/>
        <v xml:space="preserve"> </v>
      </c>
      <c r="J121" s="162"/>
      <c r="K121" s="335"/>
      <c r="L121" s="335"/>
      <c r="M121" s="258"/>
      <c r="N121" s="194" t="str">
        <f t="shared" si="34"/>
        <v xml:space="preserve"> </v>
      </c>
      <c r="O121" s="194" t="str">
        <f t="shared" si="35"/>
        <v xml:space="preserve"> </v>
      </c>
      <c r="P121" s="194" t="str">
        <f t="shared" si="36"/>
        <v xml:space="preserve"> </v>
      </c>
      <c r="Q121" s="195" t="str">
        <f t="shared" si="37"/>
        <v xml:space="preserve"> </v>
      </c>
      <c r="R121" s="336" t="str">
        <f t="shared" si="38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">
      <c r="A122" s="165" t="str">
        <f>Option3!A89</f>
        <v>N/A</v>
      </c>
      <c r="B122" s="161" t="str">
        <f t="shared" si="40"/>
        <v xml:space="preserve"> </v>
      </c>
      <c r="C122" s="163" t="str">
        <f t="shared" si="39"/>
        <v xml:space="preserve"> </v>
      </c>
      <c r="D122" s="162" t="str">
        <f t="shared" si="31"/>
        <v xml:space="preserve"> </v>
      </c>
      <c r="E122" s="161" t="str">
        <f t="shared" si="41"/>
        <v xml:space="preserve"> </v>
      </c>
      <c r="F122" s="162" t="str">
        <f t="shared" si="32"/>
        <v xml:space="preserve"> </v>
      </c>
      <c r="G122" s="161" t="str">
        <f t="shared" si="42"/>
        <v xml:space="preserve"> </v>
      </c>
      <c r="H122" s="162" t="str">
        <f t="shared" si="33"/>
        <v xml:space="preserve"> </v>
      </c>
      <c r="I122" s="162" t="str">
        <f t="shared" si="43"/>
        <v xml:space="preserve"> </v>
      </c>
      <c r="J122" s="162"/>
      <c r="K122" s="335"/>
      <c r="L122" s="335"/>
      <c r="M122" s="258"/>
      <c r="N122" s="194" t="str">
        <f t="shared" si="34"/>
        <v xml:space="preserve"> </v>
      </c>
      <c r="O122" s="194" t="str">
        <f t="shared" si="35"/>
        <v xml:space="preserve"> </v>
      </c>
      <c r="P122" s="194" t="str">
        <f t="shared" si="36"/>
        <v xml:space="preserve"> </v>
      </c>
      <c r="Q122" s="195" t="str">
        <f t="shared" si="37"/>
        <v xml:space="preserve"> </v>
      </c>
      <c r="R122" s="336" t="str">
        <f t="shared" si="38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">
      <c r="A123" s="165" t="str">
        <f>Option3!A90</f>
        <v>N/A</v>
      </c>
      <c r="B123" s="161" t="str">
        <f t="shared" si="40"/>
        <v xml:space="preserve"> </v>
      </c>
      <c r="C123" s="163" t="str">
        <f t="shared" si="39"/>
        <v xml:space="preserve"> </v>
      </c>
      <c r="D123" s="162" t="str">
        <f t="shared" si="31"/>
        <v xml:space="preserve"> </v>
      </c>
      <c r="E123" s="161" t="str">
        <f t="shared" si="41"/>
        <v xml:space="preserve"> </v>
      </c>
      <c r="F123" s="162" t="str">
        <f t="shared" si="32"/>
        <v xml:space="preserve"> </v>
      </c>
      <c r="G123" s="161" t="str">
        <f t="shared" si="42"/>
        <v xml:space="preserve"> </v>
      </c>
      <c r="H123" s="162" t="str">
        <f t="shared" si="33"/>
        <v xml:space="preserve"> </v>
      </c>
      <c r="I123" s="162" t="str">
        <f t="shared" si="43"/>
        <v xml:space="preserve"> </v>
      </c>
      <c r="J123" s="162"/>
      <c r="K123" s="335"/>
      <c r="L123" s="335"/>
      <c r="M123" s="258"/>
      <c r="N123" s="194" t="str">
        <f t="shared" si="34"/>
        <v xml:space="preserve"> </v>
      </c>
      <c r="O123" s="194" t="str">
        <f t="shared" si="35"/>
        <v xml:space="preserve"> </v>
      </c>
      <c r="P123" s="194" t="str">
        <f t="shared" si="36"/>
        <v xml:space="preserve"> </v>
      </c>
      <c r="Q123" s="195" t="str">
        <f t="shared" si="37"/>
        <v xml:space="preserve"> </v>
      </c>
      <c r="R123" s="336" t="str">
        <f t="shared" si="38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">
      <c r="A124" s="165" t="str">
        <f>Option3!A91</f>
        <v>N/A</v>
      </c>
      <c r="B124" s="161" t="str">
        <f t="shared" si="40"/>
        <v xml:space="preserve"> </v>
      </c>
      <c r="C124" s="163" t="str">
        <f t="shared" si="39"/>
        <v xml:space="preserve"> </v>
      </c>
      <c r="D124" s="162" t="str">
        <f t="shared" si="31"/>
        <v xml:space="preserve"> </v>
      </c>
      <c r="E124" s="161" t="str">
        <f t="shared" si="41"/>
        <v xml:space="preserve"> </v>
      </c>
      <c r="F124" s="162" t="str">
        <f t="shared" si="32"/>
        <v xml:space="preserve"> </v>
      </c>
      <c r="G124" s="161" t="str">
        <f t="shared" si="42"/>
        <v xml:space="preserve"> </v>
      </c>
      <c r="H124" s="162" t="str">
        <f t="shared" si="33"/>
        <v xml:space="preserve"> </v>
      </c>
      <c r="I124" s="162" t="str">
        <f t="shared" si="43"/>
        <v xml:space="preserve"> </v>
      </c>
      <c r="J124" s="162"/>
      <c r="K124" s="335"/>
      <c r="L124" s="335"/>
      <c r="M124" s="258"/>
      <c r="N124" s="194" t="str">
        <f t="shared" si="34"/>
        <v xml:space="preserve"> </v>
      </c>
      <c r="O124" s="194" t="str">
        <f t="shared" si="35"/>
        <v xml:space="preserve"> </v>
      </c>
      <c r="P124" s="194" t="str">
        <f t="shared" si="36"/>
        <v xml:space="preserve"> </v>
      </c>
      <c r="Q124" s="195" t="str">
        <f t="shared" si="37"/>
        <v xml:space="preserve"> </v>
      </c>
      <c r="R124" s="336" t="str">
        <f t="shared" si="38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">
      <c r="A125" s="165" t="str">
        <f>Option3!A92</f>
        <v>N/A</v>
      </c>
      <c r="B125" s="161" t="str">
        <f t="shared" si="40"/>
        <v xml:space="preserve"> </v>
      </c>
      <c r="C125" s="163" t="str">
        <f t="shared" si="39"/>
        <v xml:space="preserve"> </v>
      </c>
      <c r="D125" s="162" t="str">
        <f t="shared" si="31"/>
        <v xml:space="preserve"> </v>
      </c>
      <c r="E125" s="161" t="str">
        <f t="shared" si="41"/>
        <v xml:space="preserve"> </v>
      </c>
      <c r="F125" s="162" t="str">
        <f t="shared" si="32"/>
        <v xml:space="preserve"> </v>
      </c>
      <c r="G125" s="161" t="str">
        <f t="shared" si="42"/>
        <v xml:space="preserve"> </v>
      </c>
      <c r="H125" s="162" t="str">
        <f t="shared" si="33"/>
        <v xml:space="preserve"> </v>
      </c>
      <c r="I125" s="162" t="str">
        <f t="shared" si="43"/>
        <v xml:space="preserve"> </v>
      </c>
      <c r="J125" s="162"/>
      <c r="K125" s="335"/>
      <c r="L125" s="335"/>
      <c r="M125" s="258"/>
      <c r="N125" s="194" t="str">
        <f t="shared" si="34"/>
        <v xml:space="preserve"> </v>
      </c>
      <c r="O125" s="194" t="str">
        <f t="shared" si="35"/>
        <v xml:space="preserve"> </v>
      </c>
      <c r="P125" s="194" t="str">
        <f t="shared" si="36"/>
        <v xml:space="preserve"> </v>
      </c>
      <c r="Q125" s="195" t="str">
        <f t="shared" si="37"/>
        <v xml:space="preserve"> </v>
      </c>
      <c r="R125" s="336" t="str">
        <f t="shared" si="38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">
      <c r="A126" s="165" t="str">
        <f>Option3!A93</f>
        <v>N/A</v>
      </c>
      <c r="B126" s="161" t="str">
        <f t="shared" si="40"/>
        <v xml:space="preserve"> </v>
      </c>
      <c r="C126" s="163" t="str">
        <f t="shared" si="39"/>
        <v xml:space="preserve"> </v>
      </c>
      <c r="D126" s="162" t="str">
        <f t="shared" si="31"/>
        <v xml:space="preserve"> </v>
      </c>
      <c r="E126" s="161" t="str">
        <f t="shared" si="41"/>
        <v xml:space="preserve"> </v>
      </c>
      <c r="F126" s="162" t="str">
        <f t="shared" si="32"/>
        <v xml:space="preserve"> </v>
      </c>
      <c r="G126" s="161" t="str">
        <f t="shared" si="42"/>
        <v xml:space="preserve"> </v>
      </c>
      <c r="H126" s="162" t="str">
        <f t="shared" si="33"/>
        <v xml:space="preserve"> </v>
      </c>
      <c r="I126" s="162" t="str">
        <f t="shared" si="43"/>
        <v xml:space="preserve"> </v>
      </c>
      <c r="J126" s="162"/>
      <c r="K126" s="335"/>
      <c r="L126" s="335"/>
      <c r="M126" s="258"/>
      <c r="N126" s="194" t="str">
        <f t="shared" si="34"/>
        <v xml:space="preserve"> </v>
      </c>
      <c r="O126" s="194" t="str">
        <f t="shared" si="35"/>
        <v xml:space="preserve"> </v>
      </c>
      <c r="P126" s="194" t="str">
        <f t="shared" si="36"/>
        <v xml:space="preserve"> </v>
      </c>
      <c r="Q126" s="195" t="str">
        <f t="shared" si="37"/>
        <v xml:space="preserve"> </v>
      </c>
      <c r="R126" s="336" t="str">
        <f t="shared" si="38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">
      <c r="A127" s="165" t="str">
        <f>Option3!A94</f>
        <v>N/A</v>
      </c>
      <c r="B127" s="161" t="str">
        <f t="shared" si="40"/>
        <v xml:space="preserve"> </v>
      </c>
      <c r="C127" s="163" t="str">
        <f t="shared" si="39"/>
        <v xml:space="preserve"> </v>
      </c>
      <c r="D127" s="162" t="str">
        <f t="shared" si="31"/>
        <v xml:space="preserve"> </v>
      </c>
      <c r="E127" s="161" t="str">
        <f t="shared" si="41"/>
        <v xml:space="preserve"> </v>
      </c>
      <c r="F127" s="162" t="str">
        <f t="shared" si="32"/>
        <v xml:space="preserve"> </v>
      </c>
      <c r="G127" s="161" t="str">
        <f t="shared" si="42"/>
        <v xml:space="preserve"> </v>
      </c>
      <c r="H127" s="162" t="str">
        <f t="shared" si="33"/>
        <v xml:space="preserve"> </v>
      </c>
      <c r="I127" s="162" t="str">
        <f t="shared" si="43"/>
        <v xml:space="preserve"> </v>
      </c>
      <c r="J127" s="162"/>
      <c r="K127" s="335"/>
      <c r="L127" s="335"/>
      <c r="M127" s="258"/>
      <c r="N127" s="194" t="str">
        <f t="shared" si="34"/>
        <v xml:space="preserve"> </v>
      </c>
      <c r="O127" s="194" t="str">
        <f t="shared" si="35"/>
        <v xml:space="preserve"> </v>
      </c>
      <c r="P127" s="194" t="str">
        <f t="shared" si="36"/>
        <v xml:space="preserve"> </v>
      </c>
      <c r="Q127" s="195" t="str">
        <f t="shared" si="37"/>
        <v xml:space="preserve"> </v>
      </c>
      <c r="R127" s="336" t="str">
        <f t="shared" si="38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">
      <c r="A128" s="165" t="str">
        <f>Option3!A95</f>
        <v>N/A</v>
      </c>
      <c r="B128" s="161" t="str">
        <f t="shared" si="40"/>
        <v xml:space="preserve"> </v>
      </c>
      <c r="C128" s="163" t="str">
        <f t="shared" si="39"/>
        <v xml:space="preserve"> </v>
      </c>
      <c r="D128" s="162" t="str">
        <f t="shared" si="31"/>
        <v xml:space="preserve"> </v>
      </c>
      <c r="E128" s="161" t="str">
        <f t="shared" si="41"/>
        <v xml:space="preserve"> </v>
      </c>
      <c r="F128" s="162" t="str">
        <f t="shared" si="32"/>
        <v xml:space="preserve"> </v>
      </c>
      <c r="G128" s="161" t="str">
        <f t="shared" si="42"/>
        <v xml:space="preserve"> </v>
      </c>
      <c r="H128" s="162" t="str">
        <f t="shared" si="33"/>
        <v xml:space="preserve"> </v>
      </c>
      <c r="I128" s="162" t="str">
        <f t="shared" si="43"/>
        <v xml:space="preserve"> </v>
      </c>
      <c r="J128" s="162"/>
      <c r="K128" s="335"/>
      <c r="L128" s="335"/>
      <c r="M128" s="258"/>
      <c r="N128" s="194" t="str">
        <f t="shared" si="34"/>
        <v xml:space="preserve"> </v>
      </c>
      <c r="O128" s="194" t="str">
        <f t="shared" si="35"/>
        <v xml:space="preserve"> </v>
      </c>
      <c r="P128" s="194" t="str">
        <f t="shared" si="36"/>
        <v xml:space="preserve"> </v>
      </c>
      <c r="Q128" s="195" t="str">
        <f t="shared" si="37"/>
        <v xml:space="preserve"> </v>
      </c>
      <c r="R128" s="336" t="str">
        <f t="shared" si="38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">
      <c r="A129" s="165" t="str">
        <f>Option3!A96</f>
        <v>N/A</v>
      </c>
      <c r="B129" s="161" t="str">
        <f t="shared" si="40"/>
        <v xml:space="preserve"> </v>
      </c>
      <c r="C129" s="163" t="str">
        <f t="shared" si="39"/>
        <v xml:space="preserve"> </v>
      </c>
      <c r="D129" s="162" t="str">
        <f t="shared" si="31"/>
        <v xml:space="preserve"> </v>
      </c>
      <c r="E129" s="161" t="str">
        <f t="shared" si="41"/>
        <v xml:space="preserve"> </v>
      </c>
      <c r="F129" s="162" t="str">
        <f t="shared" si="32"/>
        <v xml:space="preserve"> </v>
      </c>
      <c r="G129" s="161" t="str">
        <f t="shared" si="42"/>
        <v xml:space="preserve"> </v>
      </c>
      <c r="H129" s="162" t="str">
        <f t="shared" si="33"/>
        <v xml:space="preserve"> </v>
      </c>
      <c r="I129" s="162" t="str">
        <f t="shared" si="43"/>
        <v xml:space="preserve"> </v>
      </c>
      <c r="J129" s="162"/>
      <c r="K129" s="335"/>
      <c r="L129" s="335"/>
      <c r="M129" s="258"/>
      <c r="N129" s="194" t="str">
        <f t="shared" si="34"/>
        <v xml:space="preserve"> </v>
      </c>
      <c r="O129" s="194" t="str">
        <f t="shared" si="35"/>
        <v xml:space="preserve"> </v>
      </c>
      <c r="P129" s="194" t="str">
        <f t="shared" si="36"/>
        <v xml:space="preserve"> </v>
      </c>
      <c r="Q129" s="195" t="str">
        <f t="shared" si="37"/>
        <v xml:space="preserve"> </v>
      </c>
      <c r="R129" s="336" t="str">
        <f t="shared" si="38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">
      <c r="A130" s="165" t="str">
        <f>Option3!A97</f>
        <v>N/A</v>
      </c>
      <c r="B130" s="161" t="str">
        <f t="shared" si="40"/>
        <v xml:space="preserve"> </v>
      </c>
      <c r="C130" s="163" t="str">
        <f t="shared" si="39"/>
        <v xml:space="preserve"> </v>
      </c>
      <c r="D130" s="162" t="str">
        <f t="shared" si="31"/>
        <v xml:space="preserve"> </v>
      </c>
      <c r="E130" s="161" t="str">
        <f t="shared" si="41"/>
        <v xml:space="preserve"> </v>
      </c>
      <c r="F130" s="162" t="str">
        <f t="shared" si="32"/>
        <v xml:space="preserve"> </v>
      </c>
      <c r="G130" s="161" t="str">
        <f t="shared" si="42"/>
        <v xml:space="preserve"> </v>
      </c>
      <c r="H130" s="162" t="str">
        <f t="shared" si="33"/>
        <v xml:space="preserve"> </v>
      </c>
      <c r="I130" s="162" t="str">
        <f t="shared" si="43"/>
        <v xml:space="preserve"> </v>
      </c>
      <c r="J130" s="162"/>
      <c r="K130" s="335"/>
      <c r="L130" s="335"/>
      <c r="M130" s="258"/>
      <c r="N130" s="194" t="str">
        <f t="shared" si="34"/>
        <v xml:space="preserve"> </v>
      </c>
      <c r="O130" s="194" t="str">
        <f t="shared" si="35"/>
        <v xml:space="preserve"> </v>
      </c>
      <c r="P130" s="194" t="str">
        <f t="shared" si="36"/>
        <v xml:space="preserve"> </v>
      </c>
      <c r="Q130" s="195" t="str">
        <f t="shared" si="37"/>
        <v xml:space="preserve"> </v>
      </c>
      <c r="R130" s="336" t="str">
        <f t="shared" si="38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">
      <c r="A131" s="165" t="str">
        <f>Option3!A98</f>
        <v>N/A</v>
      </c>
      <c r="B131" s="161" t="str">
        <f t="shared" si="40"/>
        <v xml:space="preserve"> </v>
      </c>
      <c r="C131" s="163" t="str">
        <f t="shared" si="39"/>
        <v xml:space="preserve"> </v>
      </c>
      <c r="D131" s="162" t="str">
        <f t="shared" si="31"/>
        <v xml:space="preserve"> </v>
      </c>
      <c r="E131" s="161" t="str">
        <f t="shared" si="41"/>
        <v xml:space="preserve"> </v>
      </c>
      <c r="F131" s="162" t="str">
        <f t="shared" si="32"/>
        <v xml:space="preserve"> </v>
      </c>
      <c r="G131" s="161" t="str">
        <f t="shared" si="42"/>
        <v xml:space="preserve"> </v>
      </c>
      <c r="H131" s="162" t="str">
        <f t="shared" si="33"/>
        <v xml:space="preserve"> </v>
      </c>
      <c r="I131" s="162" t="str">
        <f t="shared" si="43"/>
        <v xml:space="preserve"> </v>
      </c>
      <c r="J131" s="162"/>
      <c r="K131" s="335"/>
      <c r="L131" s="335"/>
      <c r="M131" s="258"/>
      <c r="N131" s="194" t="str">
        <f t="shared" si="34"/>
        <v xml:space="preserve"> </v>
      </c>
      <c r="O131" s="194" t="str">
        <f t="shared" si="35"/>
        <v xml:space="preserve"> </v>
      </c>
      <c r="P131" s="194" t="str">
        <f t="shared" si="36"/>
        <v xml:space="preserve"> </v>
      </c>
      <c r="Q131" s="195" t="str">
        <f t="shared" si="37"/>
        <v xml:space="preserve"> </v>
      </c>
      <c r="R131" s="336" t="str">
        <f t="shared" si="38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">
      <c r="A132" s="165" t="str">
        <f>Option3!A99</f>
        <v>N/A</v>
      </c>
      <c r="B132" s="161" t="str">
        <f t="shared" si="40"/>
        <v xml:space="preserve"> </v>
      </c>
      <c r="C132" s="163" t="str">
        <f t="shared" si="39"/>
        <v xml:space="preserve"> </v>
      </c>
      <c r="D132" s="162" t="str">
        <f t="shared" si="31"/>
        <v xml:space="preserve"> </v>
      </c>
      <c r="E132" s="161" t="str">
        <f t="shared" si="41"/>
        <v xml:space="preserve"> </v>
      </c>
      <c r="F132" s="162" t="str">
        <f t="shared" si="32"/>
        <v xml:space="preserve"> </v>
      </c>
      <c r="G132" s="161" t="str">
        <f t="shared" si="42"/>
        <v xml:space="preserve"> </v>
      </c>
      <c r="H132" s="162" t="str">
        <f t="shared" si="33"/>
        <v xml:space="preserve"> </v>
      </c>
      <c r="I132" s="162" t="str">
        <f t="shared" si="43"/>
        <v xml:space="preserve"> </v>
      </c>
      <c r="J132" s="162"/>
      <c r="K132" s="335"/>
      <c r="L132" s="335"/>
      <c r="M132" s="258"/>
      <c r="N132" s="194" t="str">
        <f t="shared" si="34"/>
        <v xml:space="preserve"> </v>
      </c>
      <c r="O132" s="194" t="str">
        <f t="shared" si="35"/>
        <v xml:space="preserve"> </v>
      </c>
      <c r="P132" s="194" t="str">
        <f t="shared" si="36"/>
        <v xml:space="preserve"> </v>
      </c>
      <c r="Q132" s="195" t="str">
        <f t="shared" si="37"/>
        <v xml:space="preserve"> </v>
      </c>
      <c r="R132" s="336" t="str">
        <f t="shared" si="38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">
      <c r="A133" s="165" t="str">
        <f>Option3!A100</f>
        <v>N/A</v>
      </c>
      <c r="B133" s="161" t="str">
        <f t="shared" si="40"/>
        <v xml:space="preserve"> </v>
      </c>
      <c r="C133" s="163" t="str">
        <f t="shared" si="39"/>
        <v xml:space="preserve"> </v>
      </c>
      <c r="D133" s="162" t="str">
        <f t="shared" si="31"/>
        <v xml:space="preserve"> </v>
      </c>
      <c r="E133" s="161" t="str">
        <f t="shared" si="41"/>
        <v xml:space="preserve"> </v>
      </c>
      <c r="F133" s="162" t="str">
        <f t="shared" si="32"/>
        <v xml:space="preserve"> </v>
      </c>
      <c r="G133" s="161" t="str">
        <f t="shared" si="42"/>
        <v xml:space="preserve"> </v>
      </c>
      <c r="H133" s="162" t="str">
        <f t="shared" si="33"/>
        <v xml:space="preserve"> </v>
      </c>
      <c r="I133" s="162" t="str">
        <f t="shared" si="43"/>
        <v xml:space="preserve"> </v>
      </c>
      <c r="J133" s="162"/>
      <c r="K133" s="335"/>
      <c r="L133" s="335"/>
      <c r="M133" s="258"/>
      <c r="N133" s="194" t="str">
        <f t="shared" si="34"/>
        <v xml:space="preserve"> </v>
      </c>
      <c r="O133" s="194" t="str">
        <f t="shared" si="35"/>
        <v xml:space="preserve"> </v>
      </c>
      <c r="P133" s="194" t="str">
        <f t="shared" si="36"/>
        <v xml:space="preserve"> </v>
      </c>
      <c r="Q133" s="195" t="str">
        <f t="shared" si="37"/>
        <v xml:space="preserve"> </v>
      </c>
      <c r="R133" s="336" t="str">
        <f t="shared" si="38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">
      <c r="A134" s="165" t="str">
        <f>Option3!A101</f>
        <v>N/A</v>
      </c>
      <c r="B134" s="161" t="str">
        <f t="shared" si="40"/>
        <v xml:space="preserve"> </v>
      </c>
      <c r="C134" s="163" t="str">
        <f t="shared" si="39"/>
        <v xml:space="preserve"> </v>
      </c>
      <c r="D134" s="162" t="str">
        <f t="shared" si="31"/>
        <v xml:space="preserve"> </v>
      </c>
      <c r="E134" s="161" t="str">
        <f t="shared" si="41"/>
        <v xml:space="preserve"> </v>
      </c>
      <c r="F134" s="162" t="str">
        <f t="shared" si="32"/>
        <v xml:space="preserve"> </v>
      </c>
      <c r="G134" s="161" t="str">
        <f t="shared" si="42"/>
        <v xml:space="preserve"> </v>
      </c>
      <c r="H134" s="162" t="str">
        <f t="shared" si="33"/>
        <v xml:space="preserve"> </v>
      </c>
      <c r="I134" s="162" t="str">
        <f t="shared" si="43"/>
        <v xml:space="preserve"> </v>
      </c>
      <c r="J134" s="162"/>
      <c r="K134" s="335"/>
      <c r="L134" s="335"/>
      <c r="M134" s="258"/>
      <c r="N134" s="194" t="str">
        <f t="shared" si="34"/>
        <v xml:space="preserve"> </v>
      </c>
      <c r="O134" s="194" t="str">
        <f t="shared" si="35"/>
        <v xml:space="preserve"> </v>
      </c>
      <c r="P134" s="194" t="str">
        <f t="shared" si="36"/>
        <v xml:space="preserve"> </v>
      </c>
      <c r="Q134" s="195" t="str">
        <f t="shared" si="37"/>
        <v xml:space="preserve"> </v>
      </c>
      <c r="R134" s="336" t="str">
        <f t="shared" si="38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">
      <c r="A135" s="165" t="str">
        <f>Option3!A102</f>
        <v>N/A</v>
      </c>
      <c r="B135" s="161" t="str">
        <f t="shared" si="40"/>
        <v xml:space="preserve"> </v>
      </c>
      <c r="C135" s="163" t="str">
        <f t="shared" si="39"/>
        <v xml:space="preserve"> </v>
      </c>
      <c r="D135" s="162" t="str">
        <f t="shared" si="31"/>
        <v xml:space="preserve"> </v>
      </c>
      <c r="E135" s="161" t="str">
        <f t="shared" si="41"/>
        <v xml:space="preserve"> </v>
      </c>
      <c r="F135" s="162" t="str">
        <f t="shared" si="32"/>
        <v xml:space="preserve"> </v>
      </c>
      <c r="G135" s="161" t="str">
        <f t="shared" si="42"/>
        <v xml:space="preserve"> </v>
      </c>
      <c r="H135" s="162" t="str">
        <f t="shared" si="33"/>
        <v xml:space="preserve"> </v>
      </c>
      <c r="I135" s="162" t="str">
        <f t="shared" si="43"/>
        <v xml:space="preserve"> </v>
      </c>
      <c r="J135" s="162"/>
      <c r="K135" s="335"/>
      <c r="L135" s="335"/>
      <c r="M135" s="258"/>
      <c r="N135" s="194" t="str">
        <f t="shared" si="34"/>
        <v xml:space="preserve"> </v>
      </c>
      <c r="O135" s="194" t="str">
        <f t="shared" si="35"/>
        <v xml:space="preserve"> </v>
      </c>
      <c r="P135" s="194" t="str">
        <f t="shared" si="36"/>
        <v xml:space="preserve"> </v>
      </c>
      <c r="Q135" s="195" t="str">
        <f t="shared" si="37"/>
        <v xml:space="preserve"> </v>
      </c>
      <c r="R135" s="336" t="str">
        <f t="shared" si="38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">
      <c r="A136" s="165" t="str">
        <f>Option3!A103</f>
        <v>N/A</v>
      </c>
      <c r="B136" s="161" t="str">
        <f t="shared" si="40"/>
        <v xml:space="preserve"> </v>
      </c>
      <c r="C136" s="163" t="str">
        <f t="shared" si="39"/>
        <v xml:space="preserve"> </v>
      </c>
      <c r="D136" s="162" t="str">
        <f t="shared" si="31"/>
        <v xml:space="preserve"> </v>
      </c>
      <c r="E136" s="161" t="str">
        <f t="shared" si="41"/>
        <v xml:space="preserve"> </v>
      </c>
      <c r="F136" s="162" t="str">
        <f t="shared" si="32"/>
        <v xml:space="preserve"> </v>
      </c>
      <c r="G136" s="161" t="str">
        <f t="shared" si="42"/>
        <v xml:space="preserve"> </v>
      </c>
      <c r="H136" s="162" t="str">
        <f t="shared" si="33"/>
        <v xml:space="preserve"> </v>
      </c>
      <c r="I136" s="162" t="str">
        <f t="shared" si="43"/>
        <v xml:space="preserve"> </v>
      </c>
      <c r="J136" s="162"/>
      <c r="K136" s="335"/>
      <c r="L136" s="335"/>
      <c r="M136" s="258"/>
      <c r="N136" s="194" t="str">
        <f t="shared" si="34"/>
        <v xml:space="preserve"> </v>
      </c>
      <c r="O136" s="194" t="str">
        <f t="shared" si="35"/>
        <v xml:space="preserve"> </v>
      </c>
      <c r="P136" s="194" t="str">
        <f t="shared" si="36"/>
        <v xml:space="preserve"> </v>
      </c>
      <c r="Q136" s="195" t="str">
        <f t="shared" si="37"/>
        <v xml:space="preserve"> </v>
      </c>
      <c r="R136" s="336" t="str">
        <f t="shared" si="38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">
      <c r="A137" s="165" t="str">
        <f>Option3!A104</f>
        <v>N/A</v>
      </c>
      <c r="B137" s="161" t="str">
        <f t="shared" si="40"/>
        <v xml:space="preserve"> </v>
      </c>
      <c r="C137" s="163" t="str">
        <f t="shared" si="39"/>
        <v xml:space="preserve"> </v>
      </c>
      <c r="D137" s="162" t="str">
        <f t="shared" si="31"/>
        <v xml:space="preserve"> </v>
      </c>
      <c r="E137" s="161" t="str">
        <f t="shared" si="41"/>
        <v xml:space="preserve"> </v>
      </c>
      <c r="F137" s="162" t="str">
        <f t="shared" si="32"/>
        <v xml:space="preserve"> </v>
      </c>
      <c r="G137" s="161" t="str">
        <f t="shared" si="42"/>
        <v xml:space="preserve"> </v>
      </c>
      <c r="H137" s="162" t="str">
        <f t="shared" si="33"/>
        <v xml:space="preserve"> </v>
      </c>
      <c r="I137" s="162" t="str">
        <f t="shared" si="43"/>
        <v xml:space="preserve"> </v>
      </c>
      <c r="J137" s="162"/>
      <c r="K137" s="335"/>
      <c r="L137" s="335"/>
      <c r="M137" s="258"/>
      <c r="N137" s="194" t="str">
        <f t="shared" si="34"/>
        <v xml:space="preserve"> </v>
      </c>
      <c r="O137" s="194" t="str">
        <f t="shared" si="35"/>
        <v xml:space="preserve"> </v>
      </c>
      <c r="P137" s="194" t="str">
        <f t="shared" si="36"/>
        <v xml:space="preserve"> </v>
      </c>
      <c r="Q137" s="195" t="str">
        <f t="shared" si="37"/>
        <v xml:space="preserve"> </v>
      </c>
      <c r="R137" s="336" t="str">
        <f t="shared" si="38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">
      <c r="A138" s="165" t="str">
        <f>Option3!A105</f>
        <v>N/A</v>
      </c>
      <c r="B138" s="161" t="str">
        <f t="shared" si="40"/>
        <v xml:space="preserve"> </v>
      </c>
      <c r="C138" s="163" t="str">
        <f t="shared" si="39"/>
        <v xml:space="preserve"> </v>
      </c>
      <c r="D138" s="162" t="str">
        <f t="shared" si="31"/>
        <v xml:space="preserve"> </v>
      </c>
      <c r="E138" s="161" t="str">
        <f t="shared" si="41"/>
        <v xml:space="preserve"> </v>
      </c>
      <c r="F138" s="162" t="str">
        <f t="shared" si="32"/>
        <v xml:space="preserve"> </v>
      </c>
      <c r="G138" s="161" t="str">
        <f t="shared" si="42"/>
        <v xml:space="preserve"> </v>
      </c>
      <c r="H138" s="162" t="str">
        <f t="shared" si="33"/>
        <v xml:space="preserve"> </v>
      </c>
      <c r="I138" s="162" t="str">
        <f t="shared" si="43"/>
        <v xml:space="preserve"> </v>
      </c>
      <c r="J138" s="162"/>
      <c r="K138" s="335"/>
      <c r="L138" s="335"/>
      <c r="M138" s="258"/>
      <c r="N138" s="194" t="str">
        <f t="shared" si="34"/>
        <v xml:space="preserve"> </v>
      </c>
      <c r="O138" s="194" t="str">
        <f t="shared" si="35"/>
        <v xml:space="preserve"> </v>
      </c>
      <c r="P138" s="194" t="str">
        <f t="shared" si="36"/>
        <v xml:space="preserve"> </v>
      </c>
      <c r="Q138" s="195" t="str">
        <f t="shared" si="37"/>
        <v xml:space="preserve"> </v>
      </c>
      <c r="R138" s="336" t="str">
        <f t="shared" si="38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">
      <c r="A139" s="165" t="str">
        <f>Option3!A106</f>
        <v>N/A</v>
      </c>
      <c r="B139" s="161" t="str">
        <f t="shared" si="40"/>
        <v xml:space="preserve"> </v>
      </c>
      <c r="C139" s="163" t="str">
        <f t="shared" si="39"/>
        <v xml:space="preserve"> </v>
      </c>
      <c r="D139" s="162" t="str">
        <f t="shared" si="31"/>
        <v xml:space="preserve"> </v>
      </c>
      <c r="E139" s="161" t="str">
        <f t="shared" si="41"/>
        <v xml:space="preserve"> </v>
      </c>
      <c r="F139" s="162" t="str">
        <f t="shared" si="32"/>
        <v xml:space="preserve"> </v>
      </c>
      <c r="G139" s="161" t="str">
        <f t="shared" si="42"/>
        <v xml:space="preserve"> </v>
      </c>
      <c r="H139" s="162" t="str">
        <f t="shared" si="33"/>
        <v xml:space="preserve"> </v>
      </c>
      <c r="I139" s="162" t="str">
        <f t="shared" si="43"/>
        <v xml:space="preserve"> </v>
      </c>
      <c r="J139" s="162"/>
      <c r="K139" s="335"/>
      <c r="L139" s="335"/>
      <c r="M139" s="258"/>
      <c r="N139" s="194" t="str">
        <f t="shared" si="34"/>
        <v xml:space="preserve"> </v>
      </c>
      <c r="O139" s="194" t="str">
        <f t="shared" si="35"/>
        <v xml:space="preserve"> </v>
      </c>
      <c r="P139" s="194" t="str">
        <f t="shared" si="36"/>
        <v xml:space="preserve"> </v>
      </c>
      <c r="Q139" s="195" t="str">
        <f t="shared" si="37"/>
        <v xml:space="preserve"> </v>
      </c>
      <c r="R139" s="336" t="str">
        <f t="shared" si="38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">
      <c r="A140" s="165" t="str">
        <f>Option3!A107</f>
        <v>N/A</v>
      </c>
      <c r="B140" s="161" t="str">
        <f t="shared" si="40"/>
        <v xml:space="preserve"> </v>
      </c>
      <c r="C140" s="163" t="str">
        <f t="shared" si="39"/>
        <v xml:space="preserve"> </v>
      </c>
      <c r="D140" s="162" t="str">
        <f t="shared" si="31"/>
        <v xml:space="preserve"> </v>
      </c>
      <c r="E140" s="161" t="str">
        <f t="shared" si="41"/>
        <v xml:space="preserve"> </v>
      </c>
      <c r="F140" s="162" t="str">
        <f t="shared" si="32"/>
        <v xml:space="preserve"> </v>
      </c>
      <c r="G140" s="161" t="str">
        <f t="shared" si="42"/>
        <v xml:space="preserve"> </v>
      </c>
      <c r="H140" s="162" t="str">
        <f t="shared" si="33"/>
        <v xml:space="preserve"> </v>
      </c>
      <c r="I140" s="162" t="str">
        <f t="shared" si="43"/>
        <v xml:space="preserve"> </v>
      </c>
      <c r="J140" s="162"/>
      <c r="K140" s="335"/>
      <c r="L140" s="335"/>
      <c r="M140" s="258"/>
      <c r="N140" s="194" t="str">
        <f t="shared" si="34"/>
        <v xml:space="preserve"> </v>
      </c>
      <c r="O140" s="194" t="str">
        <f t="shared" si="35"/>
        <v xml:space="preserve"> </v>
      </c>
      <c r="P140" s="194" t="str">
        <f t="shared" si="36"/>
        <v xml:space="preserve"> </v>
      </c>
      <c r="Q140" s="195" t="str">
        <f t="shared" si="37"/>
        <v xml:space="preserve"> </v>
      </c>
      <c r="R140" s="336" t="str">
        <f t="shared" si="38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">
      <c r="A141" s="165" t="str">
        <f>Option3!A108</f>
        <v>N/A</v>
      </c>
      <c r="B141" s="161" t="str">
        <f t="shared" si="40"/>
        <v xml:space="preserve"> </v>
      </c>
      <c r="C141" s="163" t="str">
        <f t="shared" si="39"/>
        <v xml:space="preserve"> </v>
      </c>
      <c r="D141" s="162" t="str">
        <f t="shared" si="31"/>
        <v xml:space="preserve"> </v>
      </c>
      <c r="E141" s="161" t="str">
        <f t="shared" si="41"/>
        <v xml:space="preserve"> </v>
      </c>
      <c r="F141" s="162" t="str">
        <f t="shared" si="32"/>
        <v xml:space="preserve"> </v>
      </c>
      <c r="G141" s="161" t="str">
        <f t="shared" si="42"/>
        <v xml:space="preserve"> </v>
      </c>
      <c r="H141" s="162" t="str">
        <f t="shared" si="33"/>
        <v xml:space="preserve"> </v>
      </c>
      <c r="I141" s="162" t="str">
        <f t="shared" si="43"/>
        <v xml:space="preserve"> </v>
      </c>
      <c r="J141" s="162"/>
      <c r="K141" s="335"/>
      <c r="L141" s="335"/>
      <c r="M141" s="258"/>
      <c r="N141" s="194" t="str">
        <f t="shared" si="34"/>
        <v xml:space="preserve"> </v>
      </c>
      <c r="O141" s="194" t="str">
        <f t="shared" si="35"/>
        <v xml:space="preserve"> </v>
      </c>
      <c r="P141" s="194" t="str">
        <f t="shared" si="36"/>
        <v xml:space="preserve"> </v>
      </c>
      <c r="Q141" s="195" t="str">
        <f t="shared" si="37"/>
        <v xml:space="preserve"> </v>
      </c>
      <c r="R141" s="336" t="str">
        <f t="shared" si="38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">
      <c r="A142" s="165" t="str">
        <f>Option3!A109</f>
        <v>N/A</v>
      </c>
      <c r="B142" s="161" t="str">
        <f t="shared" si="40"/>
        <v xml:space="preserve"> </v>
      </c>
      <c r="C142" s="163" t="str">
        <f t="shared" si="39"/>
        <v xml:space="preserve"> </v>
      </c>
      <c r="D142" s="162" t="str">
        <f t="shared" si="31"/>
        <v xml:space="preserve"> </v>
      </c>
      <c r="E142" s="161" t="str">
        <f t="shared" si="41"/>
        <v xml:space="preserve"> </v>
      </c>
      <c r="F142" s="162" t="str">
        <f t="shared" si="32"/>
        <v xml:space="preserve"> </v>
      </c>
      <c r="G142" s="161" t="str">
        <f t="shared" si="42"/>
        <v xml:space="preserve"> </v>
      </c>
      <c r="H142" s="162" t="str">
        <f t="shared" si="33"/>
        <v xml:space="preserve"> </v>
      </c>
      <c r="I142" s="162" t="str">
        <f t="shared" si="43"/>
        <v xml:space="preserve"> </v>
      </c>
      <c r="J142" s="162"/>
      <c r="K142" s="335"/>
      <c r="L142" s="335"/>
      <c r="M142" s="258"/>
      <c r="N142" s="194" t="str">
        <f t="shared" si="34"/>
        <v xml:space="preserve"> </v>
      </c>
      <c r="O142" s="194" t="str">
        <f t="shared" si="35"/>
        <v xml:space="preserve"> </v>
      </c>
      <c r="P142" s="194" t="str">
        <f t="shared" si="36"/>
        <v xml:space="preserve"> </v>
      </c>
      <c r="Q142" s="195" t="str">
        <f t="shared" si="37"/>
        <v xml:space="preserve"> </v>
      </c>
      <c r="R142" s="336" t="str">
        <f t="shared" si="38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">
      <c r="A143" s="165" t="str">
        <f>Option3!A110</f>
        <v>N/A</v>
      </c>
      <c r="B143" s="161" t="str">
        <f t="shared" si="40"/>
        <v xml:space="preserve"> </v>
      </c>
      <c r="C143" s="163" t="str">
        <f t="shared" si="39"/>
        <v xml:space="preserve"> </v>
      </c>
      <c r="D143" s="162" t="str">
        <f t="shared" si="31"/>
        <v xml:space="preserve"> </v>
      </c>
      <c r="E143" s="161" t="str">
        <f t="shared" si="41"/>
        <v xml:space="preserve"> </v>
      </c>
      <c r="F143" s="162" t="str">
        <f t="shared" si="32"/>
        <v xml:space="preserve"> </v>
      </c>
      <c r="G143" s="161" t="str">
        <f t="shared" si="42"/>
        <v xml:space="preserve"> </v>
      </c>
      <c r="H143" s="162" t="str">
        <f t="shared" si="33"/>
        <v xml:space="preserve"> </v>
      </c>
      <c r="I143" s="162" t="str">
        <f t="shared" si="43"/>
        <v xml:space="preserve"> </v>
      </c>
      <c r="J143" s="162"/>
      <c r="K143" s="335"/>
      <c r="L143" s="335"/>
      <c r="M143" s="258"/>
      <c r="N143" s="194" t="str">
        <f t="shared" si="34"/>
        <v xml:space="preserve"> </v>
      </c>
      <c r="O143" s="194" t="str">
        <f t="shared" si="35"/>
        <v xml:space="preserve"> </v>
      </c>
      <c r="P143" s="194" t="str">
        <f t="shared" si="36"/>
        <v xml:space="preserve"> </v>
      </c>
      <c r="Q143" s="195" t="str">
        <f t="shared" si="37"/>
        <v xml:space="preserve"> </v>
      </c>
      <c r="R143" s="336" t="str">
        <f t="shared" si="38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">
      <c r="A144" s="165" t="str">
        <f>Option3!A111</f>
        <v>N/A</v>
      </c>
      <c r="B144" s="161" t="str">
        <f t="shared" si="40"/>
        <v xml:space="preserve"> </v>
      </c>
      <c r="C144" s="163" t="str">
        <f t="shared" si="39"/>
        <v xml:space="preserve"> </v>
      </c>
      <c r="D144" s="162" t="str">
        <f t="shared" si="31"/>
        <v xml:space="preserve"> </v>
      </c>
      <c r="E144" s="161" t="str">
        <f t="shared" si="41"/>
        <v xml:space="preserve"> </v>
      </c>
      <c r="F144" s="162" t="str">
        <f t="shared" si="32"/>
        <v xml:space="preserve"> </v>
      </c>
      <c r="G144" s="161" t="str">
        <f t="shared" si="42"/>
        <v xml:space="preserve"> </v>
      </c>
      <c r="H144" s="162" t="str">
        <f t="shared" si="33"/>
        <v xml:space="preserve"> </v>
      </c>
      <c r="I144" s="162" t="str">
        <f t="shared" si="43"/>
        <v xml:space="preserve"> </v>
      </c>
      <c r="J144" s="162"/>
      <c r="K144" s="335"/>
      <c r="L144" s="335"/>
      <c r="M144" s="258"/>
      <c r="N144" s="194" t="str">
        <f t="shared" si="34"/>
        <v xml:space="preserve"> </v>
      </c>
      <c r="O144" s="194" t="str">
        <f t="shared" si="35"/>
        <v xml:space="preserve"> </v>
      </c>
      <c r="P144" s="194" t="str">
        <f t="shared" si="36"/>
        <v xml:space="preserve"> </v>
      </c>
      <c r="Q144" s="195" t="str">
        <f t="shared" si="37"/>
        <v xml:space="preserve"> </v>
      </c>
      <c r="R144" s="336" t="str">
        <f t="shared" si="38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">
      <c r="A145" s="165" t="str">
        <f>Option3!A112</f>
        <v>N/A</v>
      </c>
      <c r="B145" s="161" t="str">
        <f t="shared" si="40"/>
        <v xml:space="preserve"> </v>
      </c>
      <c r="C145" s="163" t="str">
        <f t="shared" si="39"/>
        <v xml:space="preserve"> </v>
      </c>
      <c r="D145" s="162" t="str">
        <f t="shared" si="31"/>
        <v xml:space="preserve"> </v>
      </c>
      <c r="E145" s="161" t="str">
        <f t="shared" si="41"/>
        <v xml:space="preserve"> </v>
      </c>
      <c r="F145" s="162" t="str">
        <f t="shared" si="32"/>
        <v xml:space="preserve"> </v>
      </c>
      <c r="G145" s="161" t="str">
        <f t="shared" si="42"/>
        <v xml:space="preserve"> </v>
      </c>
      <c r="H145" s="162" t="str">
        <f t="shared" si="33"/>
        <v xml:space="preserve"> </v>
      </c>
      <c r="I145" s="162" t="str">
        <f t="shared" si="43"/>
        <v xml:space="preserve"> </v>
      </c>
      <c r="J145" s="162"/>
      <c r="K145" s="335"/>
      <c r="L145" s="335"/>
      <c r="M145" s="258"/>
      <c r="N145" s="194" t="str">
        <f t="shared" si="34"/>
        <v xml:space="preserve"> </v>
      </c>
      <c r="O145" s="194" t="str">
        <f t="shared" si="35"/>
        <v xml:space="preserve"> </v>
      </c>
      <c r="P145" s="194" t="str">
        <f t="shared" si="36"/>
        <v xml:space="preserve"> </v>
      </c>
      <c r="Q145" s="195" t="str">
        <f t="shared" si="37"/>
        <v xml:space="preserve"> </v>
      </c>
      <c r="R145" s="336" t="str">
        <f t="shared" si="38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">
      <c r="A146" s="165" t="str">
        <f>Option3!A113</f>
        <v>N/A</v>
      </c>
      <c r="B146" s="161" t="str">
        <f t="shared" si="40"/>
        <v xml:space="preserve"> </v>
      </c>
      <c r="C146" s="163" t="str">
        <f t="shared" si="39"/>
        <v xml:space="preserve"> </v>
      </c>
      <c r="D146" s="162" t="str">
        <f t="shared" si="31"/>
        <v xml:space="preserve"> </v>
      </c>
      <c r="E146" s="161" t="str">
        <f t="shared" si="41"/>
        <v xml:space="preserve"> </v>
      </c>
      <c r="F146" s="162" t="str">
        <f t="shared" si="32"/>
        <v xml:space="preserve"> </v>
      </c>
      <c r="G146" s="161" t="str">
        <f t="shared" si="42"/>
        <v xml:space="preserve"> </v>
      </c>
      <c r="H146" s="162" t="str">
        <f t="shared" si="33"/>
        <v xml:space="preserve"> </v>
      </c>
      <c r="I146" s="162" t="str">
        <f t="shared" si="43"/>
        <v xml:space="preserve"> </v>
      </c>
      <c r="J146" s="162"/>
      <c r="K146" s="335"/>
      <c r="L146" s="335"/>
      <c r="M146" s="258"/>
      <c r="N146" s="194" t="str">
        <f t="shared" si="34"/>
        <v xml:space="preserve"> </v>
      </c>
      <c r="O146" s="194" t="str">
        <f t="shared" si="35"/>
        <v xml:space="preserve"> </v>
      </c>
      <c r="P146" s="194" t="str">
        <f t="shared" si="36"/>
        <v xml:space="preserve"> </v>
      </c>
      <c r="Q146" s="195" t="str">
        <f t="shared" si="37"/>
        <v xml:space="preserve"> </v>
      </c>
      <c r="R146" s="336" t="str">
        <f t="shared" si="38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">
      <c r="A147" s="165" t="str">
        <f>Option3!A114</f>
        <v>N/A</v>
      </c>
      <c r="B147" s="161" t="str">
        <f t="shared" si="40"/>
        <v xml:space="preserve"> </v>
      </c>
      <c r="C147" s="163" t="str">
        <f t="shared" si="39"/>
        <v xml:space="preserve"> </v>
      </c>
      <c r="D147" s="162" t="str">
        <f t="shared" si="31"/>
        <v xml:space="preserve"> </v>
      </c>
      <c r="E147" s="161" t="str">
        <f t="shared" si="41"/>
        <v xml:space="preserve"> </v>
      </c>
      <c r="F147" s="162" t="str">
        <f t="shared" si="32"/>
        <v xml:space="preserve"> </v>
      </c>
      <c r="G147" s="161" t="str">
        <f t="shared" si="42"/>
        <v xml:space="preserve"> </v>
      </c>
      <c r="H147" s="162" t="str">
        <f t="shared" si="33"/>
        <v xml:space="preserve"> </v>
      </c>
      <c r="I147" s="162" t="str">
        <f t="shared" si="43"/>
        <v xml:space="preserve"> </v>
      </c>
      <c r="J147" s="162"/>
      <c r="K147" s="335"/>
      <c r="L147" s="335"/>
      <c r="M147" s="258"/>
      <c r="N147" s="194" t="str">
        <f t="shared" si="34"/>
        <v xml:space="preserve"> </v>
      </c>
      <c r="O147" s="194" t="str">
        <f t="shared" si="35"/>
        <v xml:space="preserve"> </v>
      </c>
      <c r="P147" s="194" t="str">
        <f t="shared" si="36"/>
        <v xml:space="preserve"> </v>
      </c>
      <c r="Q147" s="195" t="str">
        <f t="shared" si="37"/>
        <v xml:space="preserve"> </v>
      </c>
      <c r="R147" s="336" t="str">
        <f t="shared" si="38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">
      <c r="A148" s="165" t="str">
        <f>Option3!A115</f>
        <v>N/A</v>
      </c>
      <c r="B148" s="161" t="str">
        <f t="shared" si="40"/>
        <v xml:space="preserve"> </v>
      </c>
      <c r="C148" s="163" t="str">
        <f t="shared" si="39"/>
        <v xml:space="preserve"> </v>
      </c>
      <c r="D148" s="162" t="str">
        <f t="shared" si="31"/>
        <v xml:space="preserve"> </v>
      </c>
      <c r="E148" s="161" t="str">
        <f t="shared" si="41"/>
        <v xml:space="preserve"> </v>
      </c>
      <c r="F148" s="162" t="str">
        <f t="shared" si="32"/>
        <v xml:space="preserve"> </v>
      </c>
      <c r="G148" s="161" t="str">
        <f t="shared" si="42"/>
        <v xml:space="preserve"> </v>
      </c>
      <c r="H148" s="162" t="str">
        <f t="shared" si="33"/>
        <v xml:space="preserve"> </v>
      </c>
      <c r="I148" s="162" t="str">
        <f t="shared" si="43"/>
        <v xml:space="preserve"> </v>
      </c>
      <c r="J148" s="162"/>
      <c r="K148" s="335"/>
      <c r="L148" s="335"/>
      <c r="M148" s="258"/>
      <c r="N148" s="194" t="str">
        <f t="shared" si="34"/>
        <v xml:space="preserve"> </v>
      </c>
      <c r="O148" s="194" t="str">
        <f t="shared" si="35"/>
        <v xml:space="preserve"> </v>
      </c>
      <c r="P148" s="194" t="str">
        <f t="shared" si="36"/>
        <v xml:space="preserve"> </v>
      </c>
      <c r="Q148" s="195" t="str">
        <f t="shared" si="37"/>
        <v xml:space="preserve"> </v>
      </c>
      <c r="R148" s="336" t="str">
        <f t="shared" si="38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">
      <c r="A149" s="165" t="str">
        <f>Option3!A116</f>
        <v>N/A</v>
      </c>
      <c r="B149" s="161" t="str">
        <f t="shared" si="40"/>
        <v xml:space="preserve"> </v>
      </c>
      <c r="C149" s="163" t="str">
        <f t="shared" si="39"/>
        <v xml:space="preserve"> </v>
      </c>
      <c r="D149" s="162" t="str">
        <f t="shared" si="31"/>
        <v xml:space="preserve"> </v>
      </c>
      <c r="E149" s="161" t="str">
        <f t="shared" si="41"/>
        <v xml:space="preserve"> </v>
      </c>
      <c r="F149" s="162" t="str">
        <f t="shared" si="32"/>
        <v xml:space="preserve"> </v>
      </c>
      <c r="G149" s="161" t="str">
        <f t="shared" si="42"/>
        <v xml:space="preserve"> </v>
      </c>
      <c r="H149" s="162" t="str">
        <f t="shared" si="33"/>
        <v xml:space="preserve"> </v>
      </c>
      <c r="I149" s="162" t="str">
        <f t="shared" si="43"/>
        <v xml:space="preserve"> </v>
      </c>
      <c r="J149" s="162"/>
      <c r="K149" s="335"/>
      <c r="L149" s="335"/>
      <c r="M149" s="258"/>
      <c r="N149" s="194" t="str">
        <f t="shared" si="34"/>
        <v xml:space="preserve"> </v>
      </c>
      <c r="O149" s="194" t="str">
        <f t="shared" si="35"/>
        <v xml:space="preserve"> </v>
      </c>
      <c r="P149" s="194" t="str">
        <f t="shared" si="36"/>
        <v xml:space="preserve"> </v>
      </c>
      <c r="Q149" s="195" t="str">
        <f t="shared" si="37"/>
        <v xml:space="preserve"> </v>
      </c>
      <c r="R149" s="336" t="str">
        <f t="shared" si="38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">
      <c r="A150" s="165" t="str">
        <f>Option3!A117</f>
        <v>N/A</v>
      </c>
      <c r="B150" s="161" t="str">
        <f t="shared" si="40"/>
        <v xml:space="preserve"> </v>
      </c>
      <c r="C150" s="163" t="str">
        <f t="shared" si="39"/>
        <v xml:space="preserve"> </v>
      </c>
      <c r="D150" s="162" t="str">
        <f t="shared" si="31"/>
        <v xml:space="preserve"> </v>
      </c>
      <c r="E150" s="161" t="str">
        <f t="shared" si="41"/>
        <v xml:space="preserve"> </v>
      </c>
      <c r="F150" s="162" t="str">
        <f t="shared" si="32"/>
        <v xml:space="preserve"> </v>
      </c>
      <c r="G150" s="161" t="str">
        <f t="shared" si="42"/>
        <v xml:space="preserve"> </v>
      </c>
      <c r="H150" s="162" t="str">
        <f t="shared" si="33"/>
        <v xml:space="preserve"> </v>
      </c>
      <c r="I150" s="162" t="str">
        <f t="shared" si="43"/>
        <v xml:space="preserve"> </v>
      </c>
      <c r="J150" s="162"/>
      <c r="K150" s="335"/>
      <c r="L150" s="335"/>
      <c r="M150" s="258"/>
      <c r="N150" s="194" t="str">
        <f t="shared" si="34"/>
        <v xml:space="preserve"> </v>
      </c>
      <c r="O150" s="194" t="str">
        <f t="shared" si="35"/>
        <v xml:space="preserve"> </v>
      </c>
      <c r="P150" s="194" t="str">
        <f t="shared" si="36"/>
        <v xml:space="preserve"> </v>
      </c>
      <c r="Q150" s="195" t="str">
        <f t="shared" si="37"/>
        <v xml:space="preserve"> </v>
      </c>
      <c r="R150" s="336" t="str">
        <f t="shared" si="38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">
      <c r="A151" s="165" t="str">
        <f>Option3!A118</f>
        <v>N/A</v>
      </c>
      <c r="B151" s="161" t="str">
        <f t="shared" si="40"/>
        <v xml:space="preserve"> </v>
      </c>
      <c r="C151" s="163" t="str">
        <f t="shared" si="39"/>
        <v xml:space="preserve"> </v>
      </c>
      <c r="D151" s="162" t="str">
        <f t="shared" si="31"/>
        <v xml:space="preserve"> </v>
      </c>
      <c r="E151" s="161" t="str">
        <f t="shared" si="41"/>
        <v xml:space="preserve"> </v>
      </c>
      <c r="F151" s="162" t="str">
        <f t="shared" si="32"/>
        <v xml:space="preserve"> </v>
      </c>
      <c r="G151" s="161" t="str">
        <f t="shared" si="42"/>
        <v xml:space="preserve"> </v>
      </c>
      <c r="H151" s="162" t="str">
        <f t="shared" si="33"/>
        <v xml:space="preserve"> </v>
      </c>
      <c r="I151" s="162" t="str">
        <f t="shared" si="43"/>
        <v xml:space="preserve"> </v>
      </c>
      <c r="J151" s="162"/>
      <c r="K151" s="335"/>
      <c r="L151" s="335"/>
      <c r="M151" s="258"/>
      <c r="N151" s="194" t="str">
        <f t="shared" si="34"/>
        <v xml:space="preserve"> </v>
      </c>
      <c r="O151" s="194" t="str">
        <f t="shared" si="35"/>
        <v xml:space="preserve"> </v>
      </c>
      <c r="P151" s="194" t="str">
        <f t="shared" si="36"/>
        <v xml:space="preserve"> </v>
      </c>
      <c r="Q151" s="195" t="str">
        <f t="shared" si="37"/>
        <v xml:space="preserve"> </v>
      </c>
      <c r="R151" s="336" t="str">
        <f t="shared" si="38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">
      <c r="A152" s="165" t="str">
        <f>Option3!A119</f>
        <v>N/A</v>
      </c>
      <c r="B152" s="161" t="str">
        <f t="shared" si="40"/>
        <v xml:space="preserve"> </v>
      </c>
      <c r="C152" s="163" t="str">
        <f t="shared" si="39"/>
        <v xml:space="preserve"> </v>
      </c>
      <c r="D152" s="162" t="str">
        <f t="shared" si="31"/>
        <v xml:space="preserve"> </v>
      </c>
      <c r="E152" s="161" t="str">
        <f t="shared" si="41"/>
        <v xml:space="preserve"> </v>
      </c>
      <c r="F152" s="162" t="str">
        <f t="shared" si="32"/>
        <v xml:space="preserve"> </v>
      </c>
      <c r="G152" s="161" t="str">
        <f t="shared" si="42"/>
        <v xml:space="preserve"> </v>
      </c>
      <c r="H152" s="162" t="str">
        <f t="shared" si="33"/>
        <v xml:space="preserve"> </v>
      </c>
      <c r="I152" s="162" t="str">
        <f t="shared" si="43"/>
        <v xml:space="preserve"> </v>
      </c>
      <c r="J152" s="162"/>
      <c r="K152" s="335"/>
      <c r="L152" s="335"/>
      <c r="M152" s="258"/>
      <c r="N152" s="194" t="str">
        <f t="shared" si="34"/>
        <v xml:space="preserve"> </v>
      </c>
      <c r="O152" s="194" t="str">
        <f t="shared" si="35"/>
        <v xml:space="preserve"> </v>
      </c>
      <c r="P152" s="194" t="str">
        <f t="shared" si="36"/>
        <v xml:space="preserve"> </v>
      </c>
      <c r="Q152" s="195" t="str">
        <f t="shared" si="37"/>
        <v xml:space="preserve"> </v>
      </c>
      <c r="R152" s="336" t="str">
        <f t="shared" si="38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">
      <c r="A153" s="165" t="str">
        <f>Option3!A120</f>
        <v>N/A</v>
      </c>
      <c r="B153" s="161" t="str">
        <f t="shared" si="40"/>
        <v xml:space="preserve"> </v>
      </c>
      <c r="C153" s="163" t="str">
        <f t="shared" si="39"/>
        <v xml:space="preserve"> </v>
      </c>
      <c r="D153" s="162" t="str">
        <f t="shared" si="31"/>
        <v xml:space="preserve"> </v>
      </c>
      <c r="E153" s="161" t="str">
        <f t="shared" si="41"/>
        <v xml:space="preserve"> </v>
      </c>
      <c r="F153" s="162" t="str">
        <f t="shared" si="32"/>
        <v xml:space="preserve"> </v>
      </c>
      <c r="G153" s="161" t="str">
        <f t="shared" si="42"/>
        <v xml:space="preserve"> </v>
      </c>
      <c r="H153" s="162" t="str">
        <f t="shared" si="33"/>
        <v xml:space="preserve"> </v>
      </c>
      <c r="I153" s="162" t="str">
        <f t="shared" si="43"/>
        <v xml:space="preserve"> </v>
      </c>
      <c r="J153" s="162"/>
      <c r="K153" s="335"/>
      <c r="L153" s="335"/>
      <c r="M153" s="258"/>
      <c r="N153" s="194" t="str">
        <f t="shared" si="34"/>
        <v xml:space="preserve"> </v>
      </c>
      <c r="O153" s="194" t="str">
        <f t="shared" si="35"/>
        <v xml:space="preserve"> </v>
      </c>
      <c r="P153" s="194" t="str">
        <f t="shared" si="36"/>
        <v xml:space="preserve"> </v>
      </c>
      <c r="Q153" s="195" t="str">
        <f t="shared" si="37"/>
        <v xml:space="preserve"> </v>
      </c>
      <c r="R153" s="336" t="str">
        <f t="shared" si="38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">
      <c r="A154" s="165" t="str">
        <f>Option3!A121</f>
        <v>N/A</v>
      </c>
      <c r="B154" s="161" t="str">
        <f t="shared" si="40"/>
        <v xml:space="preserve"> </v>
      </c>
      <c r="C154" s="163" t="str">
        <f t="shared" si="39"/>
        <v xml:space="preserve"> </v>
      </c>
      <c r="D154" s="162" t="str">
        <f t="shared" si="31"/>
        <v xml:space="preserve"> </v>
      </c>
      <c r="E154" s="161" t="str">
        <f t="shared" si="41"/>
        <v xml:space="preserve"> </v>
      </c>
      <c r="F154" s="162" t="str">
        <f t="shared" si="32"/>
        <v xml:space="preserve"> </v>
      </c>
      <c r="G154" s="161" t="str">
        <f t="shared" si="42"/>
        <v xml:space="preserve"> </v>
      </c>
      <c r="H154" s="162" t="str">
        <f t="shared" si="33"/>
        <v xml:space="preserve"> </v>
      </c>
      <c r="I154" s="162" t="str">
        <f t="shared" si="43"/>
        <v xml:space="preserve"> </v>
      </c>
      <c r="J154" s="162"/>
      <c r="K154" s="335"/>
      <c r="L154" s="335"/>
      <c r="M154" s="258"/>
      <c r="N154" s="194" t="str">
        <f t="shared" si="34"/>
        <v xml:space="preserve"> </v>
      </c>
      <c r="O154" s="194" t="str">
        <f t="shared" si="35"/>
        <v xml:space="preserve"> </v>
      </c>
      <c r="P154" s="194" t="str">
        <f t="shared" si="36"/>
        <v xml:space="preserve"> </v>
      </c>
      <c r="Q154" s="195" t="str">
        <f t="shared" si="37"/>
        <v xml:space="preserve"> </v>
      </c>
      <c r="R154" s="336" t="str">
        <f t="shared" si="38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">
      <c r="A155" s="165" t="str">
        <f>Option3!A122</f>
        <v>N/A</v>
      </c>
      <c r="B155" s="161" t="str">
        <f t="shared" si="40"/>
        <v xml:space="preserve"> </v>
      </c>
      <c r="C155" s="163" t="str">
        <f t="shared" si="39"/>
        <v xml:space="preserve"> </v>
      </c>
      <c r="D155" s="162" t="str">
        <f t="shared" si="31"/>
        <v xml:space="preserve"> </v>
      </c>
      <c r="E155" s="161" t="str">
        <f t="shared" si="41"/>
        <v xml:space="preserve"> </v>
      </c>
      <c r="F155" s="162" t="str">
        <f t="shared" si="32"/>
        <v xml:space="preserve"> </v>
      </c>
      <c r="G155" s="161" t="str">
        <f t="shared" si="42"/>
        <v xml:space="preserve"> </v>
      </c>
      <c r="H155" s="162" t="str">
        <f t="shared" si="33"/>
        <v xml:space="preserve"> </v>
      </c>
      <c r="I155" s="162" t="str">
        <f t="shared" si="43"/>
        <v xml:space="preserve"> </v>
      </c>
      <c r="J155" s="162"/>
      <c r="K155" s="335"/>
      <c r="L155" s="335"/>
      <c r="M155" s="258"/>
      <c r="N155" s="194" t="str">
        <f t="shared" si="34"/>
        <v xml:space="preserve"> </v>
      </c>
      <c r="O155" s="194" t="str">
        <f t="shared" si="35"/>
        <v xml:space="preserve"> </v>
      </c>
      <c r="P155" s="194" t="str">
        <f t="shared" si="36"/>
        <v xml:space="preserve"> </v>
      </c>
      <c r="Q155" s="195" t="str">
        <f t="shared" si="37"/>
        <v xml:space="preserve"> </v>
      </c>
      <c r="R155" s="336" t="str">
        <f t="shared" si="38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">
      <c r="A156" s="165" t="str">
        <f>Option3!A123</f>
        <v>N/A</v>
      </c>
      <c r="B156" s="161" t="str">
        <f t="shared" si="40"/>
        <v xml:space="preserve"> </v>
      </c>
      <c r="C156" s="163" t="str">
        <f t="shared" si="39"/>
        <v xml:space="preserve"> </v>
      </c>
      <c r="D156" s="162" t="str">
        <f t="shared" si="31"/>
        <v xml:space="preserve"> </v>
      </c>
      <c r="E156" s="161" t="str">
        <f t="shared" si="41"/>
        <v xml:space="preserve"> </v>
      </c>
      <c r="F156" s="162" t="str">
        <f t="shared" si="32"/>
        <v xml:space="preserve"> </v>
      </c>
      <c r="G156" s="161" t="str">
        <f t="shared" si="42"/>
        <v xml:space="preserve"> </v>
      </c>
      <c r="H156" s="162" t="str">
        <f t="shared" si="33"/>
        <v xml:space="preserve"> </v>
      </c>
      <c r="I156" s="162" t="str">
        <f t="shared" si="43"/>
        <v xml:space="preserve"> </v>
      </c>
      <c r="J156" s="162"/>
      <c r="K156" s="335"/>
      <c r="L156" s="335"/>
      <c r="M156" s="258"/>
      <c r="N156" s="194" t="str">
        <f t="shared" si="34"/>
        <v xml:space="preserve"> </v>
      </c>
      <c r="O156" s="194" t="str">
        <f t="shared" si="35"/>
        <v xml:space="preserve"> </v>
      </c>
      <c r="P156" s="194" t="str">
        <f t="shared" si="36"/>
        <v xml:space="preserve"> </v>
      </c>
      <c r="Q156" s="195" t="str">
        <f t="shared" si="37"/>
        <v xml:space="preserve"> </v>
      </c>
      <c r="R156" s="336" t="str">
        <f t="shared" si="38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">
      <c r="A157" s="165" t="str">
        <f>Option3!A124</f>
        <v>N/A</v>
      </c>
      <c r="B157" s="161" t="str">
        <f t="shared" si="40"/>
        <v xml:space="preserve"> </v>
      </c>
      <c r="C157" s="163" t="str">
        <f t="shared" si="39"/>
        <v xml:space="preserve"> </v>
      </c>
      <c r="D157" s="162" t="str">
        <f t="shared" si="31"/>
        <v xml:space="preserve"> </v>
      </c>
      <c r="E157" s="161" t="str">
        <f t="shared" si="41"/>
        <v xml:space="preserve"> </v>
      </c>
      <c r="F157" s="162" t="str">
        <f t="shared" si="32"/>
        <v xml:space="preserve"> </v>
      </c>
      <c r="G157" s="161" t="str">
        <f t="shared" si="42"/>
        <v xml:space="preserve"> </v>
      </c>
      <c r="H157" s="162" t="str">
        <f t="shared" si="33"/>
        <v xml:space="preserve"> </v>
      </c>
      <c r="I157" s="162" t="str">
        <f t="shared" si="43"/>
        <v xml:space="preserve"> </v>
      </c>
      <c r="J157" s="162"/>
      <c r="K157" s="335"/>
      <c r="L157" s="335"/>
      <c r="M157" s="258"/>
      <c r="N157" s="194" t="str">
        <f t="shared" si="34"/>
        <v xml:space="preserve"> </v>
      </c>
      <c r="O157" s="194" t="str">
        <f t="shared" si="35"/>
        <v xml:space="preserve"> </v>
      </c>
      <c r="P157" s="194" t="str">
        <f t="shared" si="36"/>
        <v xml:space="preserve"> </v>
      </c>
      <c r="Q157" s="195" t="str">
        <f t="shared" si="37"/>
        <v xml:space="preserve"> </v>
      </c>
      <c r="R157" s="336" t="str">
        <f t="shared" si="38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">
      <c r="A158" s="165" t="str">
        <f>Option3!A125</f>
        <v>N/A</v>
      </c>
      <c r="B158" s="161" t="str">
        <f t="shared" si="40"/>
        <v xml:space="preserve"> </v>
      </c>
      <c r="C158" s="163" t="str">
        <f t="shared" si="39"/>
        <v xml:space="preserve"> </v>
      </c>
      <c r="D158" s="162" t="str">
        <f t="shared" si="31"/>
        <v xml:space="preserve"> </v>
      </c>
      <c r="E158" s="161" t="str">
        <f t="shared" si="41"/>
        <v xml:space="preserve"> </v>
      </c>
      <c r="F158" s="162" t="str">
        <f t="shared" si="32"/>
        <v xml:space="preserve"> </v>
      </c>
      <c r="G158" s="161" t="str">
        <f t="shared" si="42"/>
        <v xml:space="preserve"> </v>
      </c>
      <c r="H158" s="162" t="str">
        <f t="shared" si="33"/>
        <v xml:space="preserve"> </v>
      </c>
      <c r="I158" s="162" t="str">
        <f t="shared" si="43"/>
        <v xml:space="preserve"> </v>
      </c>
      <c r="J158" s="162"/>
      <c r="K158" s="335"/>
      <c r="L158" s="335"/>
      <c r="M158" s="258"/>
      <c r="N158" s="194" t="str">
        <f t="shared" si="34"/>
        <v xml:space="preserve"> </v>
      </c>
      <c r="O158" s="194" t="str">
        <f t="shared" si="35"/>
        <v xml:space="preserve"> </v>
      </c>
      <c r="P158" s="194" t="str">
        <f t="shared" si="36"/>
        <v xml:space="preserve"> </v>
      </c>
      <c r="Q158" s="195" t="str">
        <f t="shared" si="37"/>
        <v xml:space="preserve"> </v>
      </c>
      <c r="R158" s="336" t="str">
        <f t="shared" si="38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">
      <c r="A159" s="165" t="str">
        <f>Option3!A126</f>
        <v>N/A</v>
      </c>
      <c r="B159" s="161" t="str">
        <f t="shared" si="40"/>
        <v xml:space="preserve"> </v>
      </c>
      <c r="C159" s="163" t="str">
        <f t="shared" si="39"/>
        <v xml:space="preserve"> </v>
      </c>
      <c r="D159" s="162" t="str">
        <f t="shared" si="31"/>
        <v xml:space="preserve"> </v>
      </c>
      <c r="E159" s="161" t="str">
        <f t="shared" si="41"/>
        <v xml:space="preserve"> </v>
      </c>
      <c r="F159" s="162" t="str">
        <f t="shared" si="32"/>
        <v xml:space="preserve"> </v>
      </c>
      <c r="G159" s="161" t="str">
        <f t="shared" si="42"/>
        <v xml:space="preserve"> </v>
      </c>
      <c r="H159" s="162" t="str">
        <f t="shared" si="33"/>
        <v xml:space="preserve"> </v>
      </c>
      <c r="I159" s="162" t="str">
        <f t="shared" si="43"/>
        <v xml:space="preserve"> </v>
      </c>
      <c r="J159" s="162"/>
      <c r="K159" s="335"/>
      <c r="L159" s="335"/>
      <c r="M159" s="258"/>
      <c r="N159" s="194" t="str">
        <f t="shared" si="34"/>
        <v xml:space="preserve"> </v>
      </c>
      <c r="O159" s="194" t="str">
        <f t="shared" si="35"/>
        <v xml:space="preserve"> </v>
      </c>
      <c r="P159" s="194" t="str">
        <f t="shared" si="36"/>
        <v xml:space="preserve"> </v>
      </c>
      <c r="Q159" s="195" t="str">
        <f t="shared" si="37"/>
        <v xml:space="preserve"> </v>
      </c>
      <c r="R159" s="336" t="str">
        <f t="shared" si="38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">
      <c r="A160" s="165" t="str">
        <f>Option3!A127</f>
        <v>N/A</v>
      </c>
      <c r="B160" s="161" t="str">
        <f t="shared" si="40"/>
        <v xml:space="preserve"> </v>
      </c>
      <c r="C160" s="163" t="str">
        <f t="shared" si="39"/>
        <v xml:space="preserve"> </v>
      </c>
      <c r="D160" s="162" t="str">
        <f t="shared" si="31"/>
        <v xml:space="preserve"> </v>
      </c>
      <c r="E160" s="161" t="str">
        <f t="shared" si="41"/>
        <v xml:space="preserve"> </v>
      </c>
      <c r="F160" s="162" t="str">
        <f t="shared" si="32"/>
        <v xml:space="preserve"> </v>
      </c>
      <c r="G160" s="161" t="str">
        <f t="shared" si="42"/>
        <v xml:space="preserve"> </v>
      </c>
      <c r="H160" s="162" t="str">
        <f t="shared" si="33"/>
        <v xml:space="preserve"> </v>
      </c>
      <c r="I160" s="162" t="str">
        <f t="shared" si="43"/>
        <v xml:space="preserve"> </v>
      </c>
      <c r="J160" s="162"/>
      <c r="K160" s="335"/>
      <c r="L160" s="335"/>
      <c r="M160" s="258"/>
      <c r="N160" s="194" t="str">
        <f t="shared" si="34"/>
        <v xml:space="preserve"> </v>
      </c>
      <c r="O160" s="194" t="str">
        <f t="shared" si="35"/>
        <v xml:space="preserve"> </v>
      </c>
      <c r="P160" s="194" t="str">
        <f t="shared" si="36"/>
        <v xml:space="preserve"> </v>
      </c>
      <c r="Q160" s="195" t="str">
        <f t="shared" si="37"/>
        <v xml:space="preserve"> </v>
      </c>
      <c r="R160" s="336" t="str">
        <f t="shared" si="38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">
      <c r="A161" s="165" t="str">
        <f>Option3!A128</f>
        <v>N/A</v>
      </c>
      <c r="B161" s="161" t="str">
        <f t="shared" si="40"/>
        <v xml:space="preserve"> </v>
      </c>
      <c r="C161" s="163" t="str">
        <f t="shared" si="39"/>
        <v xml:space="preserve"> </v>
      </c>
      <c r="D161" s="162" t="str">
        <f t="shared" si="31"/>
        <v xml:space="preserve"> </v>
      </c>
      <c r="E161" s="161" t="str">
        <f t="shared" si="41"/>
        <v xml:space="preserve"> </v>
      </c>
      <c r="F161" s="162" t="str">
        <f t="shared" si="32"/>
        <v xml:space="preserve"> </v>
      </c>
      <c r="G161" s="161" t="str">
        <f t="shared" si="42"/>
        <v xml:space="preserve"> </v>
      </c>
      <c r="H161" s="162" t="str">
        <f t="shared" si="33"/>
        <v xml:space="preserve"> </v>
      </c>
      <c r="I161" s="162" t="str">
        <f t="shared" si="43"/>
        <v xml:space="preserve"> </v>
      </c>
      <c r="J161" s="162"/>
      <c r="K161" s="335"/>
      <c r="L161" s="335"/>
      <c r="M161" s="258"/>
      <c r="N161" s="194" t="str">
        <f t="shared" si="34"/>
        <v xml:space="preserve"> </v>
      </c>
      <c r="O161" s="194" t="str">
        <f t="shared" si="35"/>
        <v xml:space="preserve"> </v>
      </c>
      <c r="P161" s="194" t="str">
        <f t="shared" si="36"/>
        <v xml:space="preserve"> </v>
      </c>
      <c r="Q161" s="195" t="str">
        <f t="shared" si="37"/>
        <v xml:space="preserve"> </v>
      </c>
      <c r="R161" s="336" t="str">
        <f t="shared" si="38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">
      <c r="A162" s="165" t="str">
        <f>Option3!A129</f>
        <v>N/A</v>
      </c>
      <c r="B162" s="161" t="str">
        <f t="shared" si="40"/>
        <v xml:space="preserve"> </v>
      </c>
      <c r="C162" s="163" t="str">
        <f t="shared" si="39"/>
        <v xml:space="preserve"> </v>
      </c>
      <c r="D162" s="162" t="str">
        <f t="shared" si="31"/>
        <v xml:space="preserve"> </v>
      </c>
      <c r="E162" s="161" t="str">
        <f t="shared" si="41"/>
        <v xml:space="preserve"> </v>
      </c>
      <c r="F162" s="162" t="str">
        <f t="shared" si="32"/>
        <v xml:space="preserve"> </v>
      </c>
      <c r="G162" s="161" t="str">
        <f t="shared" si="42"/>
        <v xml:space="preserve"> </v>
      </c>
      <c r="H162" s="162" t="str">
        <f t="shared" si="33"/>
        <v xml:space="preserve"> </v>
      </c>
      <c r="I162" s="162" t="str">
        <f t="shared" si="43"/>
        <v xml:space="preserve"> </v>
      </c>
      <c r="J162" s="162"/>
      <c r="K162" s="335"/>
      <c r="L162" s="335"/>
      <c r="M162" s="258"/>
      <c r="N162" s="194" t="str">
        <f t="shared" si="34"/>
        <v xml:space="preserve"> </v>
      </c>
      <c r="O162" s="194" t="str">
        <f t="shared" si="35"/>
        <v xml:space="preserve"> </v>
      </c>
      <c r="P162" s="194" t="str">
        <f t="shared" si="36"/>
        <v xml:space="preserve"> </v>
      </c>
      <c r="Q162" s="195" t="str">
        <f t="shared" si="37"/>
        <v xml:space="preserve"> </v>
      </c>
      <c r="R162" s="336" t="str">
        <f t="shared" si="38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">
      <c r="A163" s="165" t="str">
        <f>Option3!A130</f>
        <v>N/A</v>
      </c>
      <c r="B163" s="161" t="str">
        <f t="shared" si="40"/>
        <v xml:space="preserve"> </v>
      </c>
      <c r="C163" s="163" t="str">
        <f t="shared" si="39"/>
        <v xml:space="preserve"> </v>
      </c>
      <c r="D163" s="162" t="str">
        <f t="shared" si="31"/>
        <v xml:space="preserve"> </v>
      </c>
      <c r="E163" s="161" t="str">
        <f t="shared" si="41"/>
        <v xml:space="preserve"> </v>
      </c>
      <c r="F163" s="162" t="str">
        <f t="shared" si="32"/>
        <v xml:space="preserve"> </v>
      </c>
      <c r="G163" s="161" t="str">
        <f t="shared" si="42"/>
        <v xml:space="preserve"> </v>
      </c>
      <c r="H163" s="162" t="str">
        <f t="shared" si="33"/>
        <v xml:space="preserve"> </v>
      </c>
      <c r="I163" s="162" t="str">
        <f t="shared" si="43"/>
        <v xml:space="preserve"> </v>
      </c>
      <c r="J163" s="162"/>
      <c r="K163" s="335"/>
      <c r="L163" s="335"/>
      <c r="M163" s="258"/>
      <c r="N163" s="194" t="str">
        <f t="shared" si="34"/>
        <v xml:space="preserve"> </v>
      </c>
      <c r="O163" s="194" t="str">
        <f t="shared" si="35"/>
        <v xml:space="preserve"> </v>
      </c>
      <c r="P163" s="194" t="str">
        <f t="shared" si="36"/>
        <v xml:space="preserve"> </v>
      </c>
      <c r="Q163" s="195" t="str">
        <f t="shared" si="37"/>
        <v xml:space="preserve"> </v>
      </c>
      <c r="R163" s="336" t="str">
        <f t="shared" si="38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">
      <c r="A164" s="165" t="str">
        <f>Option3!A131</f>
        <v>N/A</v>
      </c>
      <c r="B164" s="161" t="str">
        <f t="shared" si="40"/>
        <v xml:space="preserve"> </v>
      </c>
      <c r="C164" s="163" t="str">
        <f t="shared" si="39"/>
        <v xml:space="preserve"> </v>
      </c>
      <c r="D164" s="162" t="str">
        <f t="shared" si="31"/>
        <v xml:space="preserve"> </v>
      </c>
      <c r="E164" s="161" t="str">
        <f t="shared" si="41"/>
        <v xml:space="preserve"> </v>
      </c>
      <c r="F164" s="162" t="str">
        <f t="shared" si="32"/>
        <v xml:space="preserve"> </v>
      </c>
      <c r="G164" s="161" t="str">
        <f t="shared" si="42"/>
        <v xml:space="preserve"> </v>
      </c>
      <c r="H164" s="162" t="str">
        <f t="shared" si="33"/>
        <v xml:space="preserve"> </v>
      </c>
      <c r="I164" s="162" t="str">
        <f t="shared" si="43"/>
        <v xml:space="preserve"> </v>
      </c>
      <c r="J164" s="162"/>
      <c r="K164" s="335"/>
      <c r="L164" s="335"/>
      <c r="M164" s="258"/>
      <c r="N164" s="194" t="str">
        <f t="shared" si="34"/>
        <v xml:space="preserve"> </v>
      </c>
      <c r="O164" s="194" t="str">
        <f t="shared" si="35"/>
        <v xml:space="preserve"> </v>
      </c>
      <c r="P164" s="194" t="str">
        <f t="shared" si="36"/>
        <v xml:space="preserve"> </v>
      </c>
      <c r="Q164" s="195" t="str">
        <f t="shared" si="37"/>
        <v xml:space="preserve"> </v>
      </c>
      <c r="R164" s="336" t="str">
        <f t="shared" si="38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">
      <c r="A165" s="165" t="str">
        <f>Option3!A132</f>
        <v>N/A</v>
      </c>
      <c r="B165" s="161" t="str">
        <f t="shared" si="40"/>
        <v xml:space="preserve"> </v>
      </c>
      <c r="C165" s="163" t="str">
        <f t="shared" si="39"/>
        <v xml:space="preserve"> </v>
      </c>
      <c r="D165" s="162" t="str">
        <f t="shared" ref="D165:D228" si="44">IF(A165="N/A"," ",C165*B165)</f>
        <v xml:space="preserve"> </v>
      </c>
      <c r="E165" s="161" t="str">
        <f t="shared" si="41"/>
        <v xml:space="preserve"> </v>
      </c>
      <c r="F165" s="162" t="str">
        <f t="shared" ref="F165:F228" si="45">IF(A165="N/A"," ",E165*C165)</f>
        <v xml:space="preserve"> </v>
      </c>
      <c r="G165" s="161" t="str">
        <f t="shared" si="42"/>
        <v xml:space="preserve"> </v>
      </c>
      <c r="H165" s="162" t="str">
        <f t="shared" ref="H165:H228" si="46">IF(A165="N/A"," ",G165*C165)</f>
        <v xml:space="preserve"> </v>
      </c>
      <c r="I165" s="162" t="str">
        <f t="shared" si="43"/>
        <v xml:space="preserve"> </v>
      </c>
      <c r="J165" s="162"/>
      <c r="K165" s="335"/>
      <c r="L165" s="335"/>
      <c r="M165" s="258"/>
      <c r="N165" s="194" t="str">
        <f t="shared" ref="N165:N228" si="47">IF(A165="N/A"," ",VLOOKUP(A165,PeakPowerCurves,(IF(_BMO3=2,3,IF(_BMO3=1,2,4))),FALSE))</f>
        <v xml:space="preserve"> </v>
      </c>
      <c r="O165" s="194" t="str">
        <f t="shared" ref="O165:O228" si="48">IF(A165="N/A"," ",VLOOKUP(A165,SatSunPeakPwr,(IF(_BMO3=2,3,IF(_BMO3=1,2,4))),FALSE))</f>
        <v xml:space="preserve"> </v>
      </c>
      <c r="P165" s="194" t="str">
        <f t="shared" ref="P165:P228" si="49">IF(A165="N/A"," ",VLOOKUP(A165,SatSunPeakPwr,(IF(_BMO3=2,7,IF(_BMO3=1,6,8))),FALSE))</f>
        <v xml:space="preserve"> </v>
      </c>
      <c r="Q165" s="195" t="str">
        <f t="shared" ref="Q165:Q228" si="50">IF(A165="N/A"," ",(VLOOKUP(A165,OPPowerPrices,(IF(_BMO3=2,7,IF(_BMO3=1,6,8))),FALSE)))</f>
        <v xml:space="preserve"> </v>
      </c>
      <c r="R165" s="336" t="str">
        <f t="shared" ref="R165:R228" si="51">IF(A165="N/A"," ",(VLOOKUP($A165,IRTable,2)))</f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">
      <c r="A166" s="165" t="str">
        <f>Option3!A133</f>
        <v>N/A</v>
      </c>
      <c r="B166" s="161" t="str">
        <f t="shared" si="40"/>
        <v xml:space="preserve"> </v>
      </c>
      <c r="C166" s="163" t="str">
        <f t="shared" ref="C166:C229" si="52">IF(A166="N/A"," ",(IF(AND(Scaler3=1,MONTH(A166)&gt;=6,MONTH(A166)&lt;=8,OR($M$37="REGION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si="44"/>
        <v xml:space="preserve"> </v>
      </c>
      <c r="E166" s="161" t="str">
        <f t="shared" si="41"/>
        <v xml:space="preserve"> </v>
      </c>
      <c r="F166" s="162" t="str">
        <f t="shared" si="45"/>
        <v xml:space="preserve"> </v>
      </c>
      <c r="G166" s="161" t="str">
        <f t="shared" si="42"/>
        <v xml:space="preserve"> </v>
      </c>
      <c r="H166" s="162" t="str">
        <f t="shared" si="46"/>
        <v xml:space="preserve"> </v>
      </c>
      <c r="I166" s="162" t="str">
        <f t="shared" si="43"/>
        <v xml:space="preserve"> </v>
      </c>
      <c r="J166" s="162"/>
      <c r="K166" s="335"/>
      <c r="L166" s="335"/>
      <c r="M166" s="258"/>
      <c r="N166" s="194" t="str">
        <f t="shared" si="47"/>
        <v xml:space="preserve"> </v>
      </c>
      <c r="O166" s="194" t="str">
        <f t="shared" si="48"/>
        <v xml:space="preserve"> </v>
      </c>
      <c r="P166" s="194" t="str">
        <f t="shared" si="49"/>
        <v xml:space="preserve"> </v>
      </c>
      <c r="Q166" s="195" t="str">
        <f t="shared" si="50"/>
        <v xml:space="preserve"> </v>
      </c>
      <c r="R166" s="336" t="str">
        <f t="shared" si="51"/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">
      <c r="A167" s="165" t="str">
        <f>Option3!A134</f>
        <v>N/A</v>
      </c>
      <c r="B167" s="161" t="str">
        <f t="shared" si="40"/>
        <v xml:space="preserve"> </v>
      </c>
      <c r="C167" s="163" t="str">
        <f t="shared" si="52"/>
        <v xml:space="preserve"> </v>
      </c>
      <c r="D167" s="162" t="str">
        <f t="shared" si="44"/>
        <v xml:space="preserve"> </v>
      </c>
      <c r="E167" s="161" t="str">
        <f t="shared" si="41"/>
        <v xml:space="preserve"> </v>
      </c>
      <c r="F167" s="162" t="str">
        <f t="shared" si="45"/>
        <v xml:space="preserve"> </v>
      </c>
      <c r="G167" s="161" t="str">
        <f t="shared" si="42"/>
        <v xml:space="preserve"> </v>
      </c>
      <c r="H167" s="162" t="str">
        <f t="shared" si="46"/>
        <v xml:space="preserve"> </v>
      </c>
      <c r="I167" s="162" t="str">
        <f t="shared" si="43"/>
        <v xml:space="preserve"> </v>
      </c>
      <c r="J167" s="162"/>
      <c r="K167" s="335"/>
      <c r="L167" s="335"/>
      <c r="M167" s="258"/>
      <c r="N167" s="194" t="str">
        <f t="shared" si="47"/>
        <v xml:space="preserve"> </v>
      </c>
      <c r="O167" s="194" t="str">
        <f t="shared" si="48"/>
        <v xml:space="preserve"> </v>
      </c>
      <c r="P167" s="194" t="str">
        <f t="shared" si="49"/>
        <v xml:space="preserve"> </v>
      </c>
      <c r="Q167" s="195" t="str">
        <f t="shared" si="50"/>
        <v xml:space="preserve"> </v>
      </c>
      <c r="R167" s="336" t="str">
        <f t="shared" si="51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">
      <c r="A168" s="165" t="str">
        <f>Option3!A135</f>
        <v>N/A</v>
      </c>
      <c r="B168" s="161" t="str">
        <f t="shared" si="40"/>
        <v xml:space="preserve"> </v>
      </c>
      <c r="C168" s="163" t="str">
        <f t="shared" si="52"/>
        <v xml:space="preserve"> </v>
      </c>
      <c r="D168" s="162" t="str">
        <f t="shared" si="44"/>
        <v xml:space="preserve"> </v>
      </c>
      <c r="E168" s="161" t="str">
        <f t="shared" si="41"/>
        <v xml:space="preserve"> </v>
      </c>
      <c r="F168" s="162" t="str">
        <f t="shared" si="45"/>
        <v xml:space="preserve"> </v>
      </c>
      <c r="G168" s="161" t="str">
        <f t="shared" si="42"/>
        <v xml:space="preserve"> </v>
      </c>
      <c r="H168" s="162" t="str">
        <f t="shared" si="46"/>
        <v xml:space="preserve"> </v>
      </c>
      <c r="I168" s="162" t="str">
        <f t="shared" si="43"/>
        <v xml:space="preserve"> </v>
      </c>
      <c r="J168" s="162"/>
      <c r="K168" s="335"/>
      <c r="L168" s="335"/>
      <c r="M168" s="258"/>
      <c r="N168" s="194" t="str">
        <f t="shared" si="47"/>
        <v xml:space="preserve"> </v>
      </c>
      <c r="O168" s="194" t="str">
        <f t="shared" si="48"/>
        <v xml:space="preserve"> </v>
      </c>
      <c r="P168" s="194" t="str">
        <f t="shared" si="49"/>
        <v xml:space="preserve"> </v>
      </c>
      <c r="Q168" s="195" t="str">
        <f t="shared" si="50"/>
        <v xml:space="preserve"> </v>
      </c>
      <c r="R168" s="336" t="str">
        <f t="shared" si="51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">
      <c r="A169" s="165" t="str">
        <f>Option3!A136</f>
        <v>N/A</v>
      </c>
      <c r="B169" s="161" t="str">
        <f t="shared" si="40"/>
        <v xml:space="preserve"> </v>
      </c>
      <c r="C169" s="163" t="str">
        <f t="shared" si="52"/>
        <v xml:space="preserve"> </v>
      </c>
      <c r="D169" s="162" t="str">
        <f t="shared" si="44"/>
        <v xml:space="preserve"> </v>
      </c>
      <c r="E169" s="161" t="str">
        <f t="shared" si="41"/>
        <v xml:space="preserve"> </v>
      </c>
      <c r="F169" s="162" t="str">
        <f t="shared" si="45"/>
        <v xml:space="preserve"> </v>
      </c>
      <c r="G169" s="161" t="str">
        <f t="shared" si="42"/>
        <v xml:space="preserve"> </v>
      </c>
      <c r="H169" s="162" t="str">
        <f t="shared" si="46"/>
        <v xml:space="preserve"> </v>
      </c>
      <c r="I169" s="162" t="str">
        <f t="shared" si="43"/>
        <v xml:space="preserve"> </v>
      </c>
      <c r="J169" s="162"/>
      <c r="K169" s="335"/>
      <c r="L169" s="335"/>
      <c r="M169" s="258"/>
      <c r="N169" s="194" t="str">
        <f t="shared" si="47"/>
        <v xml:space="preserve"> </v>
      </c>
      <c r="O169" s="194" t="str">
        <f t="shared" si="48"/>
        <v xml:space="preserve"> </v>
      </c>
      <c r="P169" s="194" t="str">
        <f t="shared" si="49"/>
        <v xml:space="preserve"> </v>
      </c>
      <c r="Q169" s="195" t="str">
        <f t="shared" si="50"/>
        <v xml:space="preserve"> </v>
      </c>
      <c r="R169" s="336" t="str">
        <f t="shared" si="51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">
      <c r="A170" s="165" t="str">
        <f>Option3!A137</f>
        <v>N/A</v>
      </c>
      <c r="B170" s="161" t="str">
        <f t="shared" si="40"/>
        <v xml:space="preserve"> </v>
      </c>
      <c r="C170" s="163" t="str">
        <f t="shared" si="52"/>
        <v xml:space="preserve"> </v>
      </c>
      <c r="D170" s="162" t="str">
        <f t="shared" si="44"/>
        <v xml:space="preserve"> </v>
      </c>
      <c r="E170" s="161" t="str">
        <f t="shared" si="41"/>
        <v xml:space="preserve"> </v>
      </c>
      <c r="F170" s="162" t="str">
        <f t="shared" si="45"/>
        <v xml:space="preserve"> </v>
      </c>
      <c r="G170" s="161" t="str">
        <f t="shared" si="42"/>
        <v xml:space="preserve"> </v>
      </c>
      <c r="H170" s="162" t="str">
        <f t="shared" si="46"/>
        <v xml:space="preserve"> </v>
      </c>
      <c r="I170" s="162" t="str">
        <f t="shared" si="43"/>
        <v xml:space="preserve"> </v>
      </c>
      <c r="J170" s="162"/>
      <c r="K170" s="335"/>
      <c r="L170" s="335"/>
      <c r="M170" s="258"/>
      <c r="N170" s="194" t="str">
        <f t="shared" si="47"/>
        <v xml:space="preserve"> </v>
      </c>
      <c r="O170" s="194" t="str">
        <f t="shared" si="48"/>
        <v xml:space="preserve"> </v>
      </c>
      <c r="P170" s="194" t="str">
        <f t="shared" si="49"/>
        <v xml:space="preserve"> </v>
      </c>
      <c r="Q170" s="195" t="str">
        <f t="shared" si="50"/>
        <v xml:space="preserve"> </v>
      </c>
      <c r="R170" s="336" t="str">
        <f t="shared" si="51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">
      <c r="A171" s="165" t="str">
        <f>Option3!A138</f>
        <v>N/A</v>
      </c>
      <c r="B171" s="161" t="str">
        <f t="shared" si="40"/>
        <v xml:space="preserve"> </v>
      </c>
      <c r="C171" s="163" t="str">
        <f t="shared" si="52"/>
        <v xml:space="preserve"> </v>
      </c>
      <c r="D171" s="162" t="str">
        <f t="shared" si="44"/>
        <v xml:space="preserve"> </v>
      </c>
      <c r="E171" s="161" t="str">
        <f t="shared" si="41"/>
        <v xml:space="preserve"> </v>
      </c>
      <c r="F171" s="162" t="str">
        <f t="shared" si="45"/>
        <v xml:space="preserve"> </v>
      </c>
      <c r="G171" s="161" t="str">
        <f t="shared" si="42"/>
        <v xml:space="preserve"> </v>
      </c>
      <c r="H171" s="162" t="str">
        <f t="shared" si="46"/>
        <v xml:space="preserve"> </v>
      </c>
      <c r="I171" s="162" t="str">
        <f t="shared" si="43"/>
        <v xml:space="preserve"> </v>
      </c>
      <c r="J171" s="162"/>
      <c r="K171" s="335"/>
      <c r="L171" s="335"/>
      <c r="M171" s="258"/>
      <c r="N171" s="194" t="str">
        <f t="shared" si="47"/>
        <v xml:space="preserve"> </v>
      </c>
      <c r="O171" s="194" t="str">
        <f t="shared" si="48"/>
        <v xml:space="preserve"> </v>
      </c>
      <c r="P171" s="194" t="str">
        <f t="shared" si="49"/>
        <v xml:space="preserve"> </v>
      </c>
      <c r="Q171" s="195" t="str">
        <f t="shared" si="50"/>
        <v xml:space="preserve"> </v>
      </c>
      <c r="R171" s="336" t="str">
        <f t="shared" si="51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">
      <c r="A172" s="165" t="str">
        <f>Option3!A139</f>
        <v>N/A</v>
      </c>
      <c r="B172" s="161" t="str">
        <f t="shared" si="40"/>
        <v xml:space="preserve"> </v>
      </c>
      <c r="C172" s="163" t="str">
        <f t="shared" si="52"/>
        <v xml:space="preserve"> </v>
      </c>
      <c r="D172" s="162" t="str">
        <f t="shared" si="44"/>
        <v xml:space="preserve"> </v>
      </c>
      <c r="E172" s="161" t="str">
        <f t="shared" si="41"/>
        <v xml:space="preserve"> </v>
      </c>
      <c r="F172" s="162" t="str">
        <f t="shared" si="45"/>
        <v xml:space="preserve"> </v>
      </c>
      <c r="G172" s="161" t="str">
        <f t="shared" si="42"/>
        <v xml:space="preserve"> </v>
      </c>
      <c r="H172" s="162" t="str">
        <f t="shared" si="46"/>
        <v xml:space="preserve"> </v>
      </c>
      <c r="I172" s="162" t="str">
        <f t="shared" si="43"/>
        <v xml:space="preserve"> </v>
      </c>
      <c r="J172" s="162"/>
      <c r="K172" s="335"/>
      <c r="L172" s="335"/>
      <c r="M172" s="258"/>
      <c r="N172" s="194" t="str">
        <f t="shared" si="47"/>
        <v xml:space="preserve"> </v>
      </c>
      <c r="O172" s="194" t="str">
        <f t="shared" si="48"/>
        <v xml:space="preserve"> </v>
      </c>
      <c r="P172" s="194" t="str">
        <f t="shared" si="49"/>
        <v xml:space="preserve"> </v>
      </c>
      <c r="Q172" s="195" t="str">
        <f t="shared" si="50"/>
        <v xml:space="preserve"> </v>
      </c>
      <c r="R172" s="336" t="str">
        <f t="shared" si="51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">
      <c r="A173" s="165" t="str">
        <f>Option3!A140</f>
        <v>N/A</v>
      </c>
      <c r="B173" s="161" t="str">
        <f t="shared" si="40"/>
        <v xml:space="preserve"> </v>
      </c>
      <c r="C173" s="163" t="str">
        <f t="shared" si="52"/>
        <v xml:space="preserve"> </v>
      </c>
      <c r="D173" s="162" t="str">
        <f t="shared" si="44"/>
        <v xml:space="preserve"> </v>
      </c>
      <c r="E173" s="161" t="str">
        <f t="shared" si="41"/>
        <v xml:space="preserve"> </v>
      </c>
      <c r="F173" s="162" t="str">
        <f t="shared" si="45"/>
        <v xml:space="preserve"> </v>
      </c>
      <c r="G173" s="161" t="str">
        <f t="shared" si="42"/>
        <v xml:space="preserve"> </v>
      </c>
      <c r="H173" s="162" t="str">
        <f t="shared" si="46"/>
        <v xml:space="preserve"> </v>
      </c>
      <c r="I173" s="162" t="str">
        <f t="shared" si="43"/>
        <v xml:space="preserve"> </v>
      </c>
      <c r="J173" s="162"/>
      <c r="K173" s="335"/>
      <c r="L173" s="335"/>
      <c r="M173" s="258"/>
      <c r="N173" s="194" t="str">
        <f t="shared" si="47"/>
        <v xml:space="preserve"> </v>
      </c>
      <c r="O173" s="194" t="str">
        <f t="shared" si="48"/>
        <v xml:space="preserve"> </v>
      </c>
      <c r="P173" s="194" t="str">
        <f t="shared" si="49"/>
        <v xml:space="preserve"> </v>
      </c>
      <c r="Q173" s="195" t="str">
        <f t="shared" si="50"/>
        <v xml:space="preserve"> </v>
      </c>
      <c r="R173" s="336" t="str">
        <f t="shared" si="51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">
      <c r="A174" s="165" t="str">
        <f>Option3!A141</f>
        <v>N/A</v>
      </c>
      <c r="B174" s="161" t="str">
        <f t="shared" si="40"/>
        <v xml:space="preserve"> </v>
      </c>
      <c r="C174" s="163" t="str">
        <f t="shared" si="52"/>
        <v xml:space="preserve"> </v>
      </c>
      <c r="D174" s="162" t="str">
        <f t="shared" si="44"/>
        <v xml:space="preserve"> </v>
      </c>
      <c r="E174" s="161" t="str">
        <f t="shared" si="41"/>
        <v xml:space="preserve"> </v>
      </c>
      <c r="F174" s="162" t="str">
        <f t="shared" si="45"/>
        <v xml:space="preserve"> </v>
      </c>
      <c r="G174" s="161" t="str">
        <f t="shared" si="42"/>
        <v xml:space="preserve"> </v>
      </c>
      <c r="H174" s="162" t="str">
        <f t="shared" si="46"/>
        <v xml:space="preserve"> </v>
      </c>
      <c r="I174" s="162" t="str">
        <f t="shared" si="43"/>
        <v xml:space="preserve"> </v>
      </c>
      <c r="J174" s="162"/>
      <c r="K174" s="335"/>
      <c r="L174" s="335"/>
      <c r="M174" s="258"/>
      <c r="N174" s="194" t="str">
        <f t="shared" si="47"/>
        <v xml:space="preserve"> </v>
      </c>
      <c r="O174" s="194" t="str">
        <f t="shared" si="48"/>
        <v xml:space="preserve"> </v>
      </c>
      <c r="P174" s="194" t="str">
        <f t="shared" si="49"/>
        <v xml:space="preserve"> </v>
      </c>
      <c r="Q174" s="195" t="str">
        <f t="shared" si="50"/>
        <v xml:space="preserve"> </v>
      </c>
      <c r="R174" s="336" t="str">
        <f t="shared" si="51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">
      <c r="A175" s="165" t="str">
        <f>Option3!A142</f>
        <v>N/A</v>
      </c>
      <c r="B175" s="161" t="str">
        <f t="shared" si="40"/>
        <v xml:space="preserve"> </v>
      </c>
      <c r="C175" s="163" t="str">
        <f t="shared" si="52"/>
        <v xml:space="preserve"> </v>
      </c>
      <c r="D175" s="162" t="str">
        <f t="shared" si="44"/>
        <v xml:space="preserve"> </v>
      </c>
      <c r="E175" s="161" t="str">
        <f t="shared" si="41"/>
        <v xml:space="preserve"> </v>
      </c>
      <c r="F175" s="162" t="str">
        <f t="shared" si="45"/>
        <v xml:space="preserve"> </v>
      </c>
      <c r="G175" s="161" t="str">
        <f t="shared" si="42"/>
        <v xml:space="preserve"> </v>
      </c>
      <c r="H175" s="162" t="str">
        <f t="shared" si="46"/>
        <v xml:space="preserve"> </v>
      </c>
      <c r="I175" s="162" t="str">
        <f t="shared" si="43"/>
        <v xml:space="preserve"> </v>
      </c>
      <c r="J175" s="162"/>
      <c r="K175" s="335"/>
      <c r="L175" s="335"/>
      <c r="M175" s="258"/>
      <c r="N175" s="194" t="str">
        <f t="shared" si="47"/>
        <v xml:space="preserve"> </v>
      </c>
      <c r="O175" s="194" t="str">
        <f t="shared" si="48"/>
        <v xml:space="preserve"> </v>
      </c>
      <c r="P175" s="194" t="str">
        <f t="shared" si="49"/>
        <v xml:space="preserve"> </v>
      </c>
      <c r="Q175" s="195" t="str">
        <f t="shared" si="50"/>
        <v xml:space="preserve"> </v>
      </c>
      <c r="R175" s="336" t="str">
        <f t="shared" si="51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">
      <c r="A176" s="165" t="str">
        <f>Option3!A143</f>
        <v>N/A</v>
      </c>
      <c r="B176" s="161" t="str">
        <f t="shared" si="40"/>
        <v xml:space="preserve"> </v>
      </c>
      <c r="C176" s="163" t="str">
        <f t="shared" si="52"/>
        <v xml:space="preserve"> </v>
      </c>
      <c r="D176" s="162" t="str">
        <f t="shared" si="44"/>
        <v xml:space="preserve"> </v>
      </c>
      <c r="E176" s="161" t="str">
        <f t="shared" si="41"/>
        <v xml:space="preserve"> </v>
      </c>
      <c r="F176" s="162" t="str">
        <f t="shared" si="45"/>
        <v xml:space="preserve"> </v>
      </c>
      <c r="G176" s="161" t="str">
        <f t="shared" si="42"/>
        <v xml:space="preserve"> </v>
      </c>
      <c r="H176" s="162" t="str">
        <f t="shared" si="46"/>
        <v xml:space="preserve"> </v>
      </c>
      <c r="I176" s="162" t="str">
        <f t="shared" si="43"/>
        <v xml:space="preserve"> </v>
      </c>
      <c r="J176" s="162"/>
      <c r="K176" s="335"/>
      <c r="L176" s="335"/>
      <c r="M176" s="258"/>
      <c r="N176" s="194" t="str">
        <f t="shared" si="47"/>
        <v xml:space="preserve"> </v>
      </c>
      <c r="O176" s="194" t="str">
        <f t="shared" si="48"/>
        <v xml:space="preserve"> </v>
      </c>
      <c r="P176" s="194" t="str">
        <f t="shared" si="49"/>
        <v xml:space="preserve"> </v>
      </c>
      <c r="Q176" s="195" t="str">
        <f t="shared" si="50"/>
        <v xml:space="preserve"> </v>
      </c>
      <c r="R176" s="336" t="str">
        <f t="shared" si="51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">
      <c r="A177" s="165" t="str">
        <f>Option3!A144</f>
        <v>N/A</v>
      </c>
      <c r="B177" s="161" t="str">
        <f t="shared" ref="B177:B240" si="53">IF(A177="N/A"," ",IF(ISERROR(N177),B165*Pwresc,N177)*VLOOKUP(MONTH(A177),Curveadj,3))</f>
        <v xml:space="preserve"> </v>
      </c>
      <c r="C177" s="163" t="str">
        <f t="shared" si="52"/>
        <v xml:space="preserve"> </v>
      </c>
      <c r="D177" s="162" t="str">
        <f t="shared" si="44"/>
        <v xml:space="preserve"> </v>
      </c>
      <c r="E177" s="161" t="str">
        <f t="shared" ref="E177:E240" si="54">IF(A177="N/A"," ",IF(ISERROR(O177),E165*Pwresc,O177)*VLOOKUP(MONTH(A177),Curveadj,3))</f>
        <v xml:space="preserve"> </v>
      </c>
      <c r="F177" s="162" t="str">
        <f t="shared" si="45"/>
        <v xml:space="preserve"> </v>
      </c>
      <c r="G177" s="161" t="str">
        <f t="shared" ref="G177:G240" si="55">IF(A177="N/A"," ",IF(ISERROR(P177),G165*Pwresc,P177)*VLOOKUP(MONTH(A177),Curveadj,3))</f>
        <v xml:space="preserve"> </v>
      </c>
      <c r="H177" s="162" t="str">
        <f t="shared" si="46"/>
        <v xml:space="preserve"> </v>
      </c>
      <c r="I177" s="162" t="str">
        <f t="shared" ref="I177:I240" si="56">IF(A177="N/A"," ",IF(ISERROR(Q177),I165*Pwresc,Q177))</f>
        <v xml:space="preserve"> </v>
      </c>
      <c r="J177" s="162"/>
      <c r="K177" s="335"/>
      <c r="L177" s="335"/>
      <c r="M177" s="258"/>
      <c r="N177" s="194" t="str">
        <f t="shared" si="47"/>
        <v xml:space="preserve"> </v>
      </c>
      <c r="O177" s="194" t="str">
        <f t="shared" si="48"/>
        <v xml:space="preserve"> </v>
      </c>
      <c r="P177" s="194" t="str">
        <f t="shared" si="49"/>
        <v xml:space="preserve"> </v>
      </c>
      <c r="Q177" s="195" t="str">
        <f t="shared" si="50"/>
        <v xml:space="preserve"> </v>
      </c>
      <c r="R177" s="336" t="str">
        <f t="shared" si="51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">
      <c r="A178" s="165" t="str">
        <f>Option3!A145</f>
        <v>N/A</v>
      </c>
      <c r="B178" s="161" t="str">
        <f t="shared" si="53"/>
        <v xml:space="preserve"> </v>
      </c>
      <c r="C178" s="163" t="str">
        <f t="shared" si="52"/>
        <v xml:space="preserve"> </v>
      </c>
      <c r="D178" s="162" t="str">
        <f t="shared" si="44"/>
        <v xml:space="preserve"> </v>
      </c>
      <c r="E178" s="161" t="str">
        <f t="shared" si="54"/>
        <v xml:space="preserve"> </v>
      </c>
      <c r="F178" s="162" t="str">
        <f t="shared" si="45"/>
        <v xml:space="preserve"> </v>
      </c>
      <c r="G178" s="161" t="str">
        <f t="shared" si="55"/>
        <v xml:space="preserve"> </v>
      </c>
      <c r="H178" s="162" t="str">
        <f t="shared" si="46"/>
        <v xml:space="preserve"> </v>
      </c>
      <c r="I178" s="162" t="str">
        <f t="shared" si="56"/>
        <v xml:space="preserve"> </v>
      </c>
      <c r="J178" s="162"/>
      <c r="K178" s="335"/>
      <c r="L178" s="335"/>
      <c r="M178" s="258"/>
      <c r="N178" s="194" t="str">
        <f t="shared" si="47"/>
        <v xml:space="preserve"> </v>
      </c>
      <c r="O178" s="194" t="str">
        <f t="shared" si="48"/>
        <v xml:space="preserve"> </v>
      </c>
      <c r="P178" s="194" t="str">
        <f t="shared" si="49"/>
        <v xml:space="preserve"> </v>
      </c>
      <c r="Q178" s="195" t="str">
        <f t="shared" si="50"/>
        <v xml:space="preserve"> </v>
      </c>
      <c r="R178" s="336" t="str">
        <f t="shared" si="51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">
      <c r="A179" s="165" t="str">
        <f>Option3!A146</f>
        <v>N/A</v>
      </c>
      <c r="B179" s="161" t="str">
        <f t="shared" si="53"/>
        <v xml:space="preserve"> </v>
      </c>
      <c r="C179" s="163" t="str">
        <f t="shared" si="52"/>
        <v xml:space="preserve"> </v>
      </c>
      <c r="D179" s="162" t="str">
        <f t="shared" si="44"/>
        <v xml:space="preserve"> </v>
      </c>
      <c r="E179" s="161" t="str">
        <f t="shared" si="54"/>
        <v xml:space="preserve"> </v>
      </c>
      <c r="F179" s="162" t="str">
        <f t="shared" si="45"/>
        <v xml:space="preserve"> </v>
      </c>
      <c r="G179" s="161" t="str">
        <f t="shared" si="55"/>
        <v xml:space="preserve"> </v>
      </c>
      <c r="H179" s="162" t="str">
        <f t="shared" si="46"/>
        <v xml:space="preserve"> </v>
      </c>
      <c r="I179" s="162" t="str">
        <f t="shared" si="56"/>
        <v xml:space="preserve"> </v>
      </c>
      <c r="J179" s="162"/>
      <c r="K179" s="335"/>
      <c r="L179" s="335"/>
      <c r="M179" s="258"/>
      <c r="N179" s="194" t="str">
        <f t="shared" si="47"/>
        <v xml:space="preserve"> </v>
      </c>
      <c r="O179" s="194" t="str">
        <f t="shared" si="48"/>
        <v xml:space="preserve"> </v>
      </c>
      <c r="P179" s="194" t="str">
        <f t="shared" si="49"/>
        <v xml:space="preserve"> </v>
      </c>
      <c r="Q179" s="195" t="str">
        <f t="shared" si="50"/>
        <v xml:space="preserve"> </v>
      </c>
      <c r="R179" s="336" t="str">
        <f t="shared" si="51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">
      <c r="A180" s="165" t="str">
        <f>Option3!A147</f>
        <v>N/A</v>
      </c>
      <c r="B180" s="161" t="str">
        <f t="shared" si="53"/>
        <v xml:space="preserve"> </v>
      </c>
      <c r="C180" s="163" t="str">
        <f t="shared" si="52"/>
        <v xml:space="preserve"> </v>
      </c>
      <c r="D180" s="162" t="str">
        <f t="shared" si="44"/>
        <v xml:space="preserve"> </v>
      </c>
      <c r="E180" s="161" t="str">
        <f t="shared" si="54"/>
        <v xml:space="preserve"> </v>
      </c>
      <c r="F180" s="162" t="str">
        <f t="shared" si="45"/>
        <v xml:space="preserve"> </v>
      </c>
      <c r="G180" s="161" t="str">
        <f t="shared" si="55"/>
        <v xml:space="preserve"> </v>
      </c>
      <c r="H180" s="162" t="str">
        <f t="shared" si="46"/>
        <v xml:space="preserve"> </v>
      </c>
      <c r="I180" s="162" t="str">
        <f t="shared" si="56"/>
        <v xml:space="preserve"> </v>
      </c>
      <c r="J180" s="162"/>
      <c r="K180" s="335"/>
      <c r="L180" s="335"/>
      <c r="M180" s="258"/>
      <c r="N180" s="194" t="str">
        <f t="shared" si="47"/>
        <v xml:space="preserve"> </v>
      </c>
      <c r="O180" s="194" t="str">
        <f t="shared" si="48"/>
        <v xml:space="preserve"> </v>
      </c>
      <c r="P180" s="194" t="str">
        <f t="shared" si="49"/>
        <v xml:space="preserve"> </v>
      </c>
      <c r="Q180" s="195" t="str">
        <f t="shared" si="50"/>
        <v xml:space="preserve"> </v>
      </c>
      <c r="R180" s="336" t="str">
        <f t="shared" si="51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">
      <c r="A181" s="165" t="str">
        <f>Option3!A148</f>
        <v>N/A</v>
      </c>
      <c r="B181" s="161" t="str">
        <f t="shared" si="53"/>
        <v xml:space="preserve"> </v>
      </c>
      <c r="C181" s="163" t="str">
        <f t="shared" si="52"/>
        <v xml:space="preserve"> </v>
      </c>
      <c r="D181" s="162" t="str">
        <f t="shared" si="44"/>
        <v xml:space="preserve"> </v>
      </c>
      <c r="E181" s="161" t="str">
        <f t="shared" si="54"/>
        <v xml:space="preserve"> </v>
      </c>
      <c r="F181" s="162" t="str">
        <f t="shared" si="45"/>
        <v xml:space="preserve"> </v>
      </c>
      <c r="G181" s="161" t="str">
        <f t="shared" si="55"/>
        <v xml:space="preserve"> </v>
      </c>
      <c r="H181" s="162" t="str">
        <f t="shared" si="46"/>
        <v xml:space="preserve"> </v>
      </c>
      <c r="I181" s="162" t="str">
        <f t="shared" si="56"/>
        <v xml:space="preserve"> </v>
      </c>
      <c r="J181" s="162"/>
      <c r="K181" s="335"/>
      <c r="L181" s="335"/>
      <c r="M181" s="258"/>
      <c r="N181" s="194" t="str">
        <f t="shared" si="47"/>
        <v xml:space="preserve"> </v>
      </c>
      <c r="O181" s="194" t="str">
        <f t="shared" si="48"/>
        <v xml:space="preserve"> </v>
      </c>
      <c r="P181" s="194" t="str">
        <f t="shared" si="49"/>
        <v xml:space="preserve"> </v>
      </c>
      <c r="Q181" s="195" t="str">
        <f t="shared" si="50"/>
        <v xml:space="preserve"> </v>
      </c>
      <c r="R181" s="336" t="str">
        <f t="shared" si="51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">
      <c r="A182" s="165" t="str">
        <f>Option3!A149</f>
        <v>N/A</v>
      </c>
      <c r="B182" s="161" t="str">
        <f t="shared" si="53"/>
        <v xml:space="preserve"> </v>
      </c>
      <c r="C182" s="163" t="str">
        <f t="shared" si="52"/>
        <v xml:space="preserve"> </v>
      </c>
      <c r="D182" s="162" t="str">
        <f t="shared" si="44"/>
        <v xml:space="preserve"> </v>
      </c>
      <c r="E182" s="161" t="str">
        <f t="shared" si="54"/>
        <v xml:space="preserve"> </v>
      </c>
      <c r="F182" s="162" t="str">
        <f t="shared" si="45"/>
        <v xml:space="preserve"> </v>
      </c>
      <c r="G182" s="161" t="str">
        <f t="shared" si="55"/>
        <v xml:space="preserve"> </v>
      </c>
      <c r="H182" s="162" t="str">
        <f t="shared" si="46"/>
        <v xml:space="preserve"> </v>
      </c>
      <c r="I182" s="162" t="str">
        <f t="shared" si="56"/>
        <v xml:space="preserve"> </v>
      </c>
      <c r="J182" s="162"/>
      <c r="K182" s="335"/>
      <c r="L182" s="335"/>
      <c r="M182" s="258"/>
      <c r="N182" s="194" t="str">
        <f t="shared" si="47"/>
        <v xml:space="preserve"> </v>
      </c>
      <c r="O182" s="194" t="str">
        <f t="shared" si="48"/>
        <v xml:space="preserve"> </v>
      </c>
      <c r="P182" s="194" t="str">
        <f t="shared" si="49"/>
        <v xml:space="preserve"> </v>
      </c>
      <c r="Q182" s="195" t="str">
        <f t="shared" si="50"/>
        <v xml:space="preserve"> </v>
      </c>
      <c r="R182" s="336" t="str">
        <f t="shared" si="51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">
      <c r="A183" s="165" t="str">
        <f>Option3!A150</f>
        <v>N/A</v>
      </c>
      <c r="B183" s="161" t="str">
        <f t="shared" si="53"/>
        <v xml:space="preserve"> </v>
      </c>
      <c r="C183" s="163" t="str">
        <f t="shared" si="52"/>
        <v xml:space="preserve"> </v>
      </c>
      <c r="D183" s="162" t="str">
        <f t="shared" si="44"/>
        <v xml:space="preserve"> </v>
      </c>
      <c r="E183" s="161" t="str">
        <f t="shared" si="54"/>
        <v xml:space="preserve"> </v>
      </c>
      <c r="F183" s="162" t="str">
        <f t="shared" si="45"/>
        <v xml:space="preserve"> </v>
      </c>
      <c r="G183" s="161" t="str">
        <f t="shared" si="55"/>
        <v xml:space="preserve"> </v>
      </c>
      <c r="H183" s="162" t="str">
        <f t="shared" si="46"/>
        <v xml:space="preserve"> </v>
      </c>
      <c r="I183" s="162" t="str">
        <f t="shared" si="56"/>
        <v xml:space="preserve"> </v>
      </c>
      <c r="J183" s="162"/>
      <c r="K183" s="335"/>
      <c r="L183" s="335"/>
      <c r="M183" s="258"/>
      <c r="N183" s="194" t="str">
        <f t="shared" si="47"/>
        <v xml:space="preserve"> </v>
      </c>
      <c r="O183" s="194" t="str">
        <f t="shared" si="48"/>
        <v xml:space="preserve"> </v>
      </c>
      <c r="P183" s="194" t="str">
        <f t="shared" si="49"/>
        <v xml:space="preserve"> </v>
      </c>
      <c r="Q183" s="195" t="str">
        <f t="shared" si="50"/>
        <v xml:space="preserve"> </v>
      </c>
      <c r="R183" s="336" t="str">
        <f t="shared" si="51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">
      <c r="A184" s="165" t="str">
        <f>Option3!A151</f>
        <v>N/A</v>
      </c>
      <c r="B184" s="161" t="str">
        <f t="shared" si="53"/>
        <v xml:space="preserve"> </v>
      </c>
      <c r="C184" s="163" t="str">
        <f t="shared" si="52"/>
        <v xml:space="preserve"> </v>
      </c>
      <c r="D184" s="162" t="str">
        <f t="shared" si="44"/>
        <v xml:space="preserve"> </v>
      </c>
      <c r="E184" s="161" t="str">
        <f t="shared" si="54"/>
        <v xml:space="preserve"> </v>
      </c>
      <c r="F184" s="162" t="str">
        <f t="shared" si="45"/>
        <v xml:space="preserve"> </v>
      </c>
      <c r="G184" s="161" t="str">
        <f t="shared" si="55"/>
        <v xml:space="preserve"> </v>
      </c>
      <c r="H184" s="162" t="str">
        <f t="shared" si="46"/>
        <v xml:space="preserve"> </v>
      </c>
      <c r="I184" s="162" t="str">
        <f t="shared" si="56"/>
        <v xml:space="preserve"> </v>
      </c>
      <c r="J184" s="162"/>
      <c r="K184" s="335"/>
      <c r="L184" s="335"/>
      <c r="M184" s="258"/>
      <c r="N184" s="194" t="str">
        <f t="shared" si="47"/>
        <v xml:space="preserve"> </v>
      </c>
      <c r="O184" s="194" t="str">
        <f t="shared" si="48"/>
        <v xml:space="preserve"> </v>
      </c>
      <c r="P184" s="194" t="str">
        <f t="shared" si="49"/>
        <v xml:space="preserve"> </v>
      </c>
      <c r="Q184" s="195" t="str">
        <f t="shared" si="50"/>
        <v xml:space="preserve"> </v>
      </c>
      <c r="R184" s="336" t="str">
        <f t="shared" si="51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">
      <c r="A185" s="165" t="str">
        <f>Option3!A152</f>
        <v>N/A</v>
      </c>
      <c r="B185" s="161" t="str">
        <f t="shared" si="53"/>
        <v xml:space="preserve"> </v>
      </c>
      <c r="C185" s="163" t="str">
        <f t="shared" si="52"/>
        <v xml:space="preserve"> </v>
      </c>
      <c r="D185" s="162" t="str">
        <f t="shared" si="44"/>
        <v xml:space="preserve"> </v>
      </c>
      <c r="E185" s="161" t="str">
        <f t="shared" si="54"/>
        <v xml:space="preserve"> </v>
      </c>
      <c r="F185" s="162" t="str">
        <f t="shared" si="45"/>
        <v xml:space="preserve"> </v>
      </c>
      <c r="G185" s="161" t="str">
        <f t="shared" si="55"/>
        <v xml:space="preserve"> </v>
      </c>
      <c r="H185" s="162" t="str">
        <f t="shared" si="46"/>
        <v xml:space="preserve"> </v>
      </c>
      <c r="I185" s="162" t="str">
        <f t="shared" si="56"/>
        <v xml:space="preserve"> </v>
      </c>
      <c r="J185" s="162"/>
      <c r="K185" s="335"/>
      <c r="L185" s="335"/>
      <c r="M185" s="258"/>
      <c r="N185" s="194" t="str">
        <f t="shared" si="47"/>
        <v xml:space="preserve"> </v>
      </c>
      <c r="O185" s="194" t="str">
        <f t="shared" si="48"/>
        <v xml:space="preserve"> </v>
      </c>
      <c r="P185" s="194" t="str">
        <f t="shared" si="49"/>
        <v xml:space="preserve"> </v>
      </c>
      <c r="Q185" s="195" t="str">
        <f t="shared" si="50"/>
        <v xml:space="preserve"> </v>
      </c>
      <c r="R185" s="336" t="str">
        <f t="shared" si="51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">
      <c r="A186" s="165" t="str">
        <f>Option3!A153</f>
        <v>N/A</v>
      </c>
      <c r="B186" s="161" t="str">
        <f t="shared" si="53"/>
        <v xml:space="preserve"> </v>
      </c>
      <c r="C186" s="163" t="str">
        <f t="shared" si="52"/>
        <v xml:space="preserve"> </v>
      </c>
      <c r="D186" s="162" t="str">
        <f t="shared" si="44"/>
        <v xml:space="preserve"> </v>
      </c>
      <c r="E186" s="161" t="str">
        <f t="shared" si="54"/>
        <v xml:space="preserve"> </v>
      </c>
      <c r="F186" s="162" t="str">
        <f t="shared" si="45"/>
        <v xml:space="preserve"> </v>
      </c>
      <c r="G186" s="161" t="str">
        <f t="shared" si="55"/>
        <v xml:space="preserve"> </v>
      </c>
      <c r="H186" s="162" t="str">
        <f t="shared" si="46"/>
        <v xml:space="preserve"> </v>
      </c>
      <c r="I186" s="162" t="str">
        <f t="shared" si="56"/>
        <v xml:space="preserve"> </v>
      </c>
      <c r="J186" s="162"/>
      <c r="K186" s="335"/>
      <c r="L186" s="335"/>
      <c r="M186" s="258"/>
      <c r="N186" s="194" t="str">
        <f t="shared" si="47"/>
        <v xml:space="preserve"> </v>
      </c>
      <c r="O186" s="194" t="str">
        <f t="shared" si="48"/>
        <v xml:space="preserve"> </v>
      </c>
      <c r="P186" s="194" t="str">
        <f t="shared" si="49"/>
        <v xml:space="preserve"> </v>
      </c>
      <c r="Q186" s="195" t="str">
        <f t="shared" si="50"/>
        <v xml:space="preserve"> </v>
      </c>
      <c r="R186" s="336" t="str">
        <f t="shared" si="51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">
      <c r="A187" s="165" t="str">
        <f>Option3!A154</f>
        <v>N/A</v>
      </c>
      <c r="B187" s="161" t="str">
        <f t="shared" si="53"/>
        <v xml:space="preserve"> </v>
      </c>
      <c r="C187" s="163" t="str">
        <f t="shared" si="52"/>
        <v xml:space="preserve"> </v>
      </c>
      <c r="D187" s="162" t="str">
        <f t="shared" si="44"/>
        <v xml:space="preserve"> </v>
      </c>
      <c r="E187" s="161" t="str">
        <f t="shared" si="54"/>
        <v xml:space="preserve"> </v>
      </c>
      <c r="F187" s="162" t="str">
        <f t="shared" si="45"/>
        <v xml:space="preserve"> </v>
      </c>
      <c r="G187" s="161" t="str">
        <f t="shared" si="55"/>
        <v xml:space="preserve"> </v>
      </c>
      <c r="H187" s="162" t="str">
        <f t="shared" si="46"/>
        <v xml:space="preserve"> </v>
      </c>
      <c r="I187" s="162" t="str">
        <f t="shared" si="56"/>
        <v xml:space="preserve"> </v>
      </c>
      <c r="J187" s="162"/>
      <c r="K187" s="335"/>
      <c r="L187" s="335"/>
      <c r="M187" s="258"/>
      <c r="N187" s="194" t="str">
        <f t="shared" si="47"/>
        <v xml:space="preserve"> </v>
      </c>
      <c r="O187" s="194" t="str">
        <f t="shared" si="48"/>
        <v xml:space="preserve"> </v>
      </c>
      <c r="P187" s="194" t="str">
        <f t="shared" si="49"/>
        <v xml:space="preserve"> </v>
      </c>
      <c r="Q187" s="195" t="str">
        <f t="shared" si="50"/>
        <v xml:space="preserve"> </v>
      </c>
      <c r="R187" s="336" t="str">
        <f t="shared" si="51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">
      <c r="A188" s="165" t="str">
        <f>Option3!A155</f>
        <v>N/A</v>
      </c>
      <c r="B188" s="161" t="str">
        <f t="shared" si="53"/>
        <v xml:space="preserve"> </v>
      </c>
      <c r="C188" s="163" t="str">
        <f t="shared" si="52"/>
        <v xml:space="preserve"> </v>
      </c>
      <c r="D188" s="162" t="str">
        <f t="shared" si="44"/>
        <v xml:space="preserve"> </v>
      </c>
      <c r="E188" s="161" t="str">
        <f t="shared" si="54"/>
        <v xml:space="preserve"> </v>
      </c>
      <c r="F188" s="162" t="str">
        <f t="shared" si="45"/>
        <v xml:space="preserve"> </v>
      </c>
      <c r="G188" s="161" t="str">
        <f t="shared" si="55"/>
        <v xml:space="preserve"> </v>
      </c>
      <c r="H188" s="162" t="str">
        <f t="shared" si="46"/>
        <v xml:space="preserve"> </v>
      </c>
      <c r="I188" s="162" t="str">
        <f t="shared" si="56"/>
        <v xml:space="preserve"> </v>
      </c>
      <c r="J188" s="162"/>
      <c r="K188" s="335"/>
      <c r="L188" s="335"/>
      <c r="M188" s="258"/>
      <c r="N188" s="194" t="str">
        <f t="shared" si="47"/>
        <v xml:space="preserve"> </v>
      </c>
      <c r="O188" s="194" t="str">
        <f t="shared" si="48"/>
        <v xml:space="preserve"> </v>
      </c>
      <c r="P188" s="194" t="str">
        <f t="shared" si="49"/>
        <v xml:space="preserve"> </v>
      </c>
      <c r="Q188" s="195" t="str">
        <f t="shared" si="50"/>
        <v xml:space="preserve"> </v>
      </c>
      <c r="R188" s="336" t="str">
        <f t="shared" si="51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">
      <c r="A189" s="165" t="str">
        <f>Option3!A156</f>
        <v>N/A</v>
      </c>
      <c r="B189" s="161" t="str">
        <f t="shared" si="53"/>
        <v xml:space="preserve"> </v>
      </c>
      <c r="C189" s="163" t="str">
        <f t="shared" si="52"/>
        <v xml:space="preserve"> </v>
      </c>
      <c r="D189" s="162" t="str">
        <f t="shared" si="44"/>
        <v xml:space="preserve"> </v>
      </c>
      <c r="E189" s="161" t="str">
        <f t="shared" si="54"/>
        <v xml:space="preserve"> </v>
      </c>
      <c r="F189" s="162" t="str">
        <f t="shared" si="45"/>
        <v xml:space="preserve"> </v>
      </c>
      <c r="G189" s="161" t="str">
        <f t="shared" si="55"/>
        <v xml:space="preserve"> </v>
      </c>
      <c r="H189" s="162" t="str">
        <f t="shared" si="46"/>
        <v xml:space="preserve"> </v>
      </c>
      <c r="I189" s="162" t="str">
        <f t="shared" si="56"/>
        <v xml:space="preserve"> </v>
      </c>
      <c r="J189" s="162"/>
      <c r="K189" s="335"/>
      <c r="L189" s="335"/>
      <c r="M189" s="258"/>
      <c r="N189" s="194" t="str">
        <f t="shared" si="47"/>
        <v xml:space="preserve"> </v>
      </c>
      <c r="O189" s="194" t="str">
        <f t="shared" si="48"/>
        <v xml:space="preserve"> </v>
      </c>
      <c r="P189" s="194" t="str">
        <f t="shared" si="49"/>
        <v xml:space="preserve"> </v>
      </c>
      <c r="Q189" s="195" t="str">
        <f t="shared" si="50"/>
        <v xml:space="preserve"> </v>
      </c>
      <c r="R189" s="336" t="str">
        <f t="shared" si="51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">
      <c r="A190" s="165" t="str">
        <f>Option3!A157</f>
        <v>N/A</v>
      </c>
      <c r="B190" s="161" t="str">
        <f t="shared" si="53"/>
        <v xml:space="preserve"> </v>
      </c>
      <c r="C190" s="163" t="str">
        <f t="shared" si="52"/>
        <v xml:space="preserve"> </v>
      </c>
      <c r="D190" s="162" t="str">
        <f t="shared" si="44"/>
        <v xml:space="preserve"> </v>
      </c>
      <c r="E190" s="161" t="str">
        <f t="shared" si="54"/>
        <v xml:space="preserve"> </v>
      </c>
      <c r="F190" s="162" t="str">
        <f t="shared" si="45"/>
        <v xml:space="preserve"> </v>
      </c>
      <c r="G190" s="161" t="str">
        <f t="shared" si="55"/>
        <v xml:space="preserve"> </v>
      </c>
      <c r="H190" s="162" t="str">
        <f t="shared" si="46"/>
        <v xml:space="preserve"> </v>
      </c>
      <c r="I190" s="162" t="str">
        <f t="shared" si="56"/>
        <v xml:space="preserve"> </v>
      </c>
      <c r="J190" s="162"/>
      <c r="K190" s="335"/>
      <c r="L190" s="335"/>
      <c r="M190" s="258"/>
      <c r="N190" s="194" t="str">
        <f t="shared" si="47"/>
        <v xml:space="preserve"> </v>
      </c>
      <c r="O190" s="194" t="str">
        <f t="shared" si="48"/>
        <v xml:space="preserve"> </v>
      </c>
      <c r="P190" s="194" t="str">
        <f t="shared" si="49"/>
        <v xml:space="preserve"> </v>
      </c>
      <c r="Q190" s="195" t="str">
        <f t="shared" si="50"/>
        <v xml:space="preserve"> </v>
      </c>
      <c r="R190" s="336" t="str">
        <f t="shared" si="51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">
      <c r="A191" s="165" t="str">
        <f>Option3!A158</f>
        <v>N/A</v>
      </c>
      <c r="B191" s="161" t="str">
        <f t="shared" si="53"/>
        <v xml:space="preserve"> </v>
      </c>
      <c r="C191" s="163" t="str">
        <f t="shared" si="52"/>
        <v xml:space="preserve"> </v>
      </c>
      <c r="D191" s="162" t="str">
        <f t="shared" si="44"/>
        <v xml:space="preserve"> </v>
      </c>
      <c r="E191" s="161" t="str">
        <f t="shared" si="54"/>
        <v xml:space="preserve"> </v>
      </c>
      <c r="F191" s="162" t="str">
        <f t="shared" si="45"/>
        <v xml:space="preserve"> </v>
      </c>
      <c r="G191" s="161" t="str">
        <f t="shared" si="55"/>
        <v xml:space="preserve"> </v>
      </c>
      <c r="H191" s="162" t="str">
        <f t="shared" si="46"/>
        <v xml:space="preserve"> </v>
      </c>
      <c r="I191" s="162" t="str">
        <f t="shared" si="56"/>
        <v xml:space="preserve"> </v>
      </c>
      <c r="J191" s="162"/>
      <c r="K191" s="335"/>
      <c r="L191" s="335"/>
      <c r="M191" s="258"/>
      <c r="N191" s="194" t="str">
        <f t="shared" si="47"/>
        <v xml:space="preserve"> </v>
      </c>
      <c r="O191" s="194" t="str">
        <f t="shared" si="48"/>
        <v xml:space="preserve"> </v>
      </c>
      <c r="P191" s="194" t="str">
        <f t="shared" si="49"/>
        <v xml:space="preserve"> </v>
      </c>
      <c r="Q191" s="195" t="str">
        <f t="shared" si="50"/>
        <v xml:space="preserve"> </v>
      </c>
      <c r="R191" s="336" t="str">
        <f t="shared" si="51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">
      <c r="A192" s="165" t="str">
        <f>Option3!A159</f>
        <v>N/A</v>
      </c>
      <c r="B192" s="161" t="str">
        <f t="shared" si="53"/>
        <v xml:space="preserve"> </v>
      </c>
      <c r="C192" s="163" t="str">
        <f t="shared" si="52"/>
        <v xml:space="preserve"> </v>
      </c>
      <c r="D192" s="162" t="str">
        <f t="shared" si="44"/>
        <v xml:space="preserve"> </v>
      </c>
      <c r="E192" s="161" t="str">
        <f t="shared" si="54"/>
        <v xml:space="preserve"> </v>
      </c>
      <c r="F192" s="162" t="str">
        <f t="shared" si="45"/>
        <v xml:space="preserve"> </v>
      </c>
      <c r="G192" s="161" t="str">
        <f t="shared" si="55"/>
        <v xml:space="preserve"> </v>
      </c>
      <c r="H192" s="162" t="str">
        <f t="shared" si="46"/>
        <v xml:space="preserve"> </v>
      </c>
      <c r="I192" s="162" t="str">
        <f t="shared" si="56"/>
        <v xml:space="preserve"> </v>
      </c>
      <c r="J192" s="162"/>
      <c r="K192" s="335"/>
      <c r="L192" s="335"/>
      <c r="M192" s="258"/>
      <c r="N192" s="194" t="str">
        <f t="shared" si="47"/>
        <v xml:space="preserve"> </v>
      </c>
      <c r="O192" s="194" t="str">
        <f t="shared" si="48"/>
        <v xml:space="preserve"> </v>
      </c>
      <c r="P192" s="194" t="str">
        <f t="shared" si="49"/>
        <v xml:space="preserve"> </v>
      </c>
      <c r="Q192" s="195" t="str">
        <f t="shared" si="50"/>
        <v xml:space="preserve"> </v>
      </c>
      <c r="R192" s="336" t="str">
        <f t="shared" si="51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">
      <c r="A193" s="165" t="str">
        <f>Option3!A160</f>
        <v>N/A</v>
      </c>
      <c r="B193" s="161" t="str">
        <f t="shared" si="53"/>
        <v xml:space="preserve"> </v>
      </c>
      <c r="C193" s="163" t="str">
        <f t="shared" si="52"/>
        <v xml:space="preserve"> </v>
      </c>
      <c r="D193" s="162" t="str">
        <f t="shared" si="44"/>
        <v xml:space="preserve"> </v>
      </c>
      <c r="E193" s="161" t="str">
        <f t="shared" si="54"/>
        <v xml:space="preserve"> </v>
      </c>
      <c r="F193" s="162" t="str">
        <f t="shared" si="45"/>
        <v xml:space="preserve"> </v>
      </c>
      <c r="G193" s="161" t="str">
        <f t="shared" si="55"/>
        <v xml:space="preserve"> </v>
      </c>
      <c r="H193" s="162" t="str">
        <f t="shared" si="46"/>
        <v xml:space="preserve"> </v>
      </c>
      <c r="I193" s="162" t="str">
        <f t="shared" si="56"/>
        <v xml:space="preserve"> </v>
      </c>
      <c r="J193" s="162"/>
      <c r="K193" s="335"/>
      <c r="L193" s="335"/>
      <c r="M193" s="258"/>
      <c r="N193" s="194" t="str">
        <f t="shared" si="47"/>
        <v xml:space="preserve"> </v>
      </c>
      <c r="O193" s="194" t="str">
        <f t="shared" si="48"/>
        <v xml:space="preserve"> </v>
      </c>
      <c r="P193" s="194" t="str">
        <f t="shared" si="49"/>
        <v xml:space="preserve"> </v>
      </c>
      <c r="Q193" s="195" t="str">
        <f t="shared" si="50"/>
        <v xml:space="preserve"> </v>
      </c>
      <c r="R193" s="336" t="str">
        <f t="shared" si="51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">
      <c r="A194" s="165" t="str">
        <f>Option3!A161</f>
        <v>N/A</v>
      </c>
      <c r="B194" s="161" t="str">
        <f t="shared" si="53"/>
        <v xml:space="preserve"> </v>
      </c>
      <c r="C194" s="163" t="str">
        <f t="shared" si="52"/>
        <v xml:space="preserve"> </v>
      </c>
      <c r="D194" s="162" t="str">
        <f t="shared" si="44"/>
        <v xml:space="preserve"> </v>
      </c>
      <c r="E194" s="161" t="str">
        <f t="shared" si="54"/>
        <v xml:space="preserve"> </v>
      </c>
      <c r="F194" s="162" t="str">
        <f t="shared" si="45"/>
        <v xml:space="preserve"> </v>
      </c>
      <c r="G194" s="161" t="str">
        <f t="shared" si="55"/>
        <v xml:space="preserve"> </v>
      </c>
      <c r="H194" s="162" t="str">
        <f t="shared" si="46"/>
        <v xml:space="preserve"> </v>
      </c>
      <c r="I194" s="162" t="str">
        <f t="shared" si="56"/>
        <v xml:space="preserve"> </v>
      </c>
      <c r="J194" s="162"/>
      <c r="K194" s="335"/>
      <c r="L194" s="335"/>
      <c r="M194" s="258"/>
      <c r="N194" s="194" t="str">
        <f t="shared" si="47"/>
        <v xml:space="preserve"> </v>
      </c>
      <c r="O194" s="194" t="str">
        <f t="shared" si="48"/>
        <v xml:space="preserve"> </v>
      </c>
      <c r="P194" s="194" t="str">
        <f t="shared" si="49"/>
        <v xml:space="preserve"> </v>
      </c>
      <c r="Q194" s="195" t="str">
        <f t="shared" si="50"/>
        <v xml:space="preserve"> </v>
      </c>
      <c r="R194" s="336" t="str">
        <f t="shared" si="51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">
      <c r="A195" s="165" t="str">
        <f>Option3!A162</f>
        <v>N/A</v>
      </c>
      <c r="B195" s="161" t="str">
        <f t="shared" si="53"/>
        <v xml:space="preserve"> </v>
      </c>
      <c r="C195" s="163" t="str">
        <f t="shared" si="52"/>
        <v xml:space="preserve"> </v>
      </c>
      <c r="D195" s="162" t="str">
        <f t="shared" si="44"/>
        <v xml:space="preserve"> </v>
      </c>
      <c r="E195" s="161" t="str">
        <f t="shared" si="54"/>
        <v xml:space="preserve"> </v>
      </c>
      <c r="F195" s="162" t="str">
        <f t="shared" si="45"/>
        <v xml:space="preserve"> </v>
      </c>
      <c r="G195" s="161" t="str">
        <f t="shared" si="55"/>
        <v xml:space="preserve"> </v>
      </c>
      <c r="H195" s="162" t="str">
        <f t="shared" si="46"/>
        <v xml:space="preserve"> </v>
      </c>
      <c r="I195" s="162" t="str">
        <f t="shared" si="56"/>
        <v xml:space="preserve"> </v>
      </c>
      <c r="J195" s="162"/>
      <c r="K195" s="335"/>
      <c r="L195" s="335"/>
      <c r="M195" s="258"/>
      <c r="N195" s="194" t="str">
        <f t="shared" si="47"/>
        <v xml:space="preserve"> </v>
      </c>
      <c r="O195" s="194" t="str">
        <f t="shared" si="48"/>
        <v xml:space="preserve"> </v>
      </c>
      <c r="P195" s="194" t="str">
        <f t="shared" si="49"/>
        <v xml:space="preserve"> </v>
      </c>
      <c r="Q195" s="195" t="str">
        <f t="shared" si="50"/>
        <v xml:space="preserve"> </v>
      </c>
      <c r="R195" s="336" t="str">
        <f t="shared" si="51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">
      <c r="A196" s="165" t="str">
        <f>Option3!A163</f>
        <v>N/A</v>
      </c>
      <c r="B196" s="161" t="str">
        <f t="shared" si="53"/>
        <v xml:space="preserve"> </v>
      </c>
      <c r="C196" s="163" t="str">
        <f t="shared" si="52"/>
        <v xml:space="preserve"> </v>
      </c>
      <c r="D196" s="162" t="str">
        <f t="shared" si="44"/>
        <v xml:space="preserve"> </v>
      </c>
      <c r="E196" s="161" t="str">
        <f t="shared" si="54"/>
        <v xml:space="preserve"> </v>
      </c>
      <c r="F196" s="162" t="str">
        <f t="shared" si="45"/>
        <v xml:space="preserve"> </v>
      </c>
      <c r="G196" s="161" t="str">
        <f t="shared" si="55"/>
        <v xml:space="preserve"> </v>
      </c>
      <c r="H196" s="162" t="str">
        <f t="shared" si="46"/>
        <v xml:space="preserve"> </v>
      </c>
      <c r="I196" s="162" t="str">
        <f t="shared" si="56"/>
        <v xml:space="preserve"> </v>
      </c>
      <c r="J196" s="162"/>
      <c r="K196" s="335"/>
      <c r="L196" s="335"/>
      <c r="M196" s="258"/>
      <c r="N196" s="194" t="str">
        <f t="shared" si="47"/>
        <v xml:space="preserve"> </v>
      </c>
      <c r="O196" s="194" t="str">
        <f t="shared" si="48"/>
        <v xml:space="preserve"> </v>
      </c>
      <c r="P196" s="194" t="str">
        <f t="shared" si="49"/>
        <v xml:space="preserve"> </v>
      </c>
      <c r="Q196" s="195" t="str">
        <f t="shared" si="50"/>
        <v xml:space="preserve"> </v>
      </c>
      <c r="R196" s="336" t="str">
        <f t="shared" si="51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">
      <c r="A197" s="165" t="str">
        <f>Option3!A164</f>
        <v>N/A</v>
      </c>
      <c r="B197" s="161" t="str">
        <f t="shared" si="53"/>
        <v xml:space="preserve"> </v>
      </c>
      <c r="C197" s="163" t="str">
        <f t="shared" si="52"/>
        <v xml:space="preserve"> </v>
      </c>
      <c r="D197" s="162" t="str">
        <f t="shared" si="44"/>
        <v xml:space="preserve"> </v>
      </c>
      <c r="E197" s="161" t="str">
        <f t="shared" si="54"/>
        <v xml:space="preserve"> </v>
      </c>
      <c r="F197" s="162" t="str">
        <f t="shared" si="45"/>
        <v xml:space="preserve"> </v>
      </c>
      <c r="G197" s="161" t="str">
        <f t="shared" si="55"/>
        <v xml:space="preserve"> </v>
      </c>
      <c r="H197" s="162" t="str">
        <f t="shared" si="46"/>
        <v xml:space="preserve"> </v>
      </c>
      <c r="I197" s="162" t="str">
        <f t="shared" si="56"/>
        <v xml:space="preserve"> </v>
      </c>
      <c r="J197" s="162"/>
      <c r="K197" s="335"/>
      <c r="L197" s="335"/>
      <c r="M197" s="258"/>
      <c r="N197" s="194" t="str">
        <f t="shared" si="47"/>
        <v xml:space="preserve"> </v>
      </c>
      <c r="O197" s="194" t="str">
        <f t="shared" si="48"/>
        <v xml:space="preserve"> </v>
      </c>
      <c r="P197" s="194" t="str">
        <f t="shared" si="49"/>
        <v xml:space="preserve"> </v>
      </c>
      <c r="Q197" s="195" t="str">
        <f t="shared" si="50"/>
        <v xml:space="preserve"> </v>
      </c>
      <c r="R197" s="336" t="str">
        <f t="shared" si="51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">
      <c r="A198" s="165" t="str">
        <f>Option3!A165</f>
        <v>N/A</v>
      </c>
      <c r="B198" s="161" t="str">
        <f t="shared" si="53"/>
        <v xml:space="preserve"> </v>
      </c>
      <c r="C198" s="163" t="str">
        <f t="shared" si="52"/>
        <v xml:space="preserve"> </v>
      </c>
      <c r="D198" s="162" t="str">
        <f t="shared" si="44"/>
        <v xml:space="preserve"> </v>
      </c>
      <c r="E198" s="161" t="str">
        <f t="shared" si="54"/>
        <v xml:space="preserve"> </v>
      </c>
      <c r="F198" s="162" t="str">
        <f t="shared" si="45"/>
        <v xml:space="preserve"> </v>
      </c>
      <c r="G198" s="161" t="str">
        <f t="shared" si="55"/>
        <v xml:space="preserve"> </v>
      </c>
      <c r="H198" s="162" t="str">
        <f t="shared" si="46"/>
        <v xml:space="preserve"> </v>
      </c>
      <c r="I198" s="162" t="str">
        <f t="shared" si="56"/>
        <v xml:space="preserve"> </v>
      </c>
      <c r="J198" s="162"/>
      <c r="K198" s="335"/>
      <c r="L198" s="335"/>
      <c r="M198" s="258"/>
      <c r="N198" s="194" t="str">
        <f t="shared" si="47"/>
        <v xml:space="preserve"> </v>
      </c>
      <c r="O198" s="194" t="str">
        <f t="shared" si="48"/>
        <v xml:space="preserve"> </v>
      </c>
      <c r="P198" s="194" t="str">
        <f t="shared" si="49"/>
        <v xml:space="preserve"> </v>
      </c>
      <c r="Q198" s="195" t="str">
        <f t="shared" si="50"/>
        <v xml:space="preserve"> </v>
      </c>
      <c r="R198" s="336" t="str">
        <f t="shared" si="51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">
      <c r="A199" s="165" t="str">
        <f>Option3!A166</f>
        <v>N/A</v>
      </c>
      <c r="B199" s="161" t="str">
        <f t="shared" si="53"/>
        <v xml:space="preserve"> </v>
      </c>
      <c r="C199" s="163" t="str">
        <f t="shared" si="52"/>
        <v xml:space="preserve"> </v>
      </c>
      <c r="D199" s="162" t="str">
        <f t="shared" si="44"/>
        <v xml:space="preserve"> </v>
      </c>
      <c r="E199" s="161" t="str">
        <f t="shared" si="54"/>
        <v xml:space="preserve"> </v>
      </c>
      <c r="F199" s="162" t="str">
        <f t="shared" si="45"/>
        <v xml:space="preserve"> </v>
      </c>
      <c r="G199" s="161" t="str">
        <f t="shared" si="55"/>
        <v xml:space="preserve"> </v>
      </c>
      <c r="H199" s="162" t="str">
        <f t="shared" si="46"/>
        <v xml:space="preserve"> </v>
      </c>
      <c r="I199" s="162" t="str">
        <f t="shared" si="56"/>
        <v xml:space="preserve"> </v>
      </c>
      <c r="J199" s="162"/>
      <c r="K199" s="335"/>
      <c r="L199" s="335"/>
      <c r="M199" s="258"/>
      <c r="N199" s="194" t="str">
        <f t="shared" si="47"/>
        <v xml:space="preserve"> </v>
      </c>
      <c r="O199" s="194" t="str">
        <f t="shared" si="48"/>
        <v xml:space="preserve"> </v>
      </c>
      <c r="P199" s="194" t="str">
        <f t="shared" si="49"/>
        <v xml:space="preserve"> </v>
      </c>
      <c r="Q199" s="195" t="str">
        <f t="shared" si="50"/>
        <v xml:space="preserve"> </v>
      </c>
      <c r="R199" s="336" t="str">
        <f t="shared" si="51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">
      <c r="A200" s="165" t="str">
        <f>Option3!A167</f>
        <v>N/A</v>
      </c>
      <c r="B200" s="161" t="str">
        <f t="shared" si="53"/>
        <v xml:space="preserve"> </v>
      </c>
      <c r="C200" s="163" t="str">
        <f t="shared" si="52"/>
        <v xml:space="preserve"> </v>
      </c>
      <c r="D200" s="162" t="str">
        <f t="shared" si="44"/>
        <v xml:space="preserve"> </v>
      </c>
      <c r="E200" s="161" t="str">
        <f t="shared" si="54"/>
        <v xml:space="preserve"> </v>
      </c>
      <c r="F200" s="162" t="str">
        <f t="shared" si="45"/>
        <v xml:space="preserve"> </v>
      </c>
      <c r="G200" s="161" t="str">
        <f t="shared" si="55"/>
        <v xml:space="preserve"> </v>
      </c>
      <c r="H200" s="162" t="str">
        <f t="shared" si="46"/>
        <v xml:space="preserve"> </v>
      </c>
      <c r="I200" s="162" t="str">
        <f t="shared" si="56"/>
        <v xml:space="preserve"> </v>
      </c>
      <c r="J200" s="162"/>
      <c r="K200" s="335"/>
      <c r="L200" s="335"/>
      <c r="M200" s="258"/>
      <c r="N200" s="194" t="str">
        <f t="shared" si="47"/>
        <v xml:space="preserve"> </v>
      </c>
      <c r="O200" s="194" t="str">
        <f t="shared" si="48"/>
        <v xml:space="preserve"> </v>
      </c>
      <c r="P200" s="194" t="str">
        <f t="shared" si="49"/>
        <v xml:space="preserve"> </v>
      </c>
      <c r="Q200" s="195" t="str">
        <f t="shared" si="50"/>
        <v xml:space="preserve"> </v>
      </c>
      <c r="R200" s="336" t="str">
        <f t="shared" si="51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">
      <c r="A201" s="165" t="str">
        <f>Option3!A168</f>
        <v>N/A</v>
      </c>
      <c r="B201" s="161" t="str">
        <f t="shared" si="53"/>
        <v xml:space="preserve"> </v>
      </c>
      <c r="C201" s="163" t="str">
        <f t="shared" si="52"/>
        <v xml:space="preserve"> </v>
      </c>
      <c r="D201" s="162" t="str">
        <f t="shared" si="44"/>
        <v xml:space="preserve"> </v>
      </c>
      <c r="E201" s="161" t="str">
        <f t="shared" si="54"/>
        <v xml:space="preserve"> </v>
      </c>
      <c r="F201" s="162" t="str">
        <f t="shared" si="45"/>
        <v xml:space="preserve"> </v>
      </c>
      <c r="G201" s="161" t="str">
        <f t="shared" si="55"/>
        <v xml:space="preserve"> </v>
      </c>
      <c r="H201" s="162" t="str">
        <f t="shared" si="46"/>
        <v xml:space="preserve"> </v>
      </c>
      <c r="I201" s="162" t="str">
        <f t="shared" si="56"/>
        <v xml:space="preserve"> </v>
      </c>
      <c r="J201" s="162"/>
      <c r="K201" s="335"/>
      <c r="L201" s="335"/>
      <c r="M201" s="258"/>
      <c r="N201" s="194" t="str">
        <f t="shared" si="47"/>
        <v xml:space="preserve"> </v>
      </c>
      <c r="O201" s="194" t="str">
        <f t="shared" si="48"/>
        <v xml:space="preserve"> </v>
      </c>
      <c r="P201" s="194" t="str">
        <f t="shared" si="49"/>
        <v xml:space="preserve"> </v>
      </c>
      <c r="Q201" s="195" t="str">
        <f t="shared" si="50"/>
        <v xml:space="preserve"> </v>
      </c>
      <c r="R201" s="336" t="str">
        <f t="shared" si="51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">
      <c r="A202" s="165" t="str">
        <f>Option3!A169</f>
        <v>N/A</v>
      </c>
      <c r="B202" s="161" t="str">
        <f t="shared" si="53"/>
        <v xml:space="preserve"> </v>
      </c>
      <c r="C202" s="163" t="str">
        <f t="shared" si="52"/>
        <v xml:space="preserve"> </v>
      </c>
      <c r="D202" s="162" t="str">
        <f t="shared" si="44"/>
        <v xml:space="preserve"> </v>
      </c>
      <c r="E202" s="161" t="str">
        <f t="shared" si="54"/>
        <v xml:space="preserve"> </v>
      </c>
      <c r="F202" s="162" t="str">
        <f t="shared" si="45"/>
        <v xml:space="preserve"> </v>
      </c>
      <c r="G202" s="161" t="str">
        <f t="shared" si="55"/>
        <v xml:space="preserve"> </v>
      </c>
      <c r="H202" s="162" t="str">
        <f t="shared" si="46"/>
        <v xml:space="preserve"> </v>
      </c>
      <c r="I202" s="162" t="str">
        <f t="shared" si="56"/>
        <v xml:space="preserve"> </v>
      </c>
      <c r="J202" s="162"/>
      <c r="K202" s="335"/>
      <c r="L202" s="335"/>
      <c r="M202" s="258"/>
      <c r="N202" s="194" t="str">
        <f t="shared" si="47"/>
        <v xml:space="preserve"> </v>
      </c>
      <c r="O202" s="194" t="str">
        <f t="shared" si="48"/>
        <v xml:space="preserve"> </v>
      </c>
      <c r="P202" s="194" t="str">
        <f t="shared" si="49"/>
        <v xml:space="preserve"> </v>
      </c>
      <c r="Q202" s="195" t="str">
        <f t="shared" si="50"/>
        <v xml:space="preserve"> </v>
      </c>
      <c r="R202" s="336" t="str">
        <f t="shared" si="51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">
      <c r="A203" s="165" t="str">
        <f>Option3!A170</f>
        <v>N/A</v>
      </c>
      <c r="B203" s="161" t="str">
        <f t="shared" si="53"/>
        <v xml:space="preserve"> </v>
      </c>
      <c r="C203" s="163" t="str">
        <f t="shared" si="52"/>
        <v xml:space="preserve"> </v>
      </c>
      <c r="D203" s="162" t="str">
        <f t="shared" si="44"/>
        <v xml:space="preserve"> </v>
      </c>
      <c r="E203" s="161" t="str">
        <f t="shared" si="54"/>
        <v xml:space="preserve"> </v>
      </c>
      <c r="F203" s="162" t="str">
        <f t="shared" si="45"/>
        <v xml:space="preserve"> </v>
      </c>
      <c r="G203" s="161" t="str">
        <f t="shared" si="55"/>
        <v xml:space="preserve"> </v>
      </c>
      <c r="H203" s="162" t="str">
        <f t="shared" si="46"/>
        <v xml:space="preserve"> </v>
      </c>
      <c r="I203" s="162" t="str">
        <f t="shared" si="56"/>
        <v xml:space="preserve"> </v>
      </c>
      <c r="J203" s="162"/>
      <c r="K203" s="335"/>
      <c r="L203" s="335"/>
      <c r="M203" s="258"/>
      <c r="N203" s="194" t="str">
        <f t="shared" si="47"/>
        <v xml:space="preserve"> </v>
      </c>
      <c r="O203" s="194" t="str">
        <f t="shared" si="48"/>
        <v xml:space="preserve"> </v>
      </c>
      <c r="P203" s="194" t="str">
        <f t="shared" si="49"/>
        <v xml:space="preserve"> </v>
      </c>
      <c r="Q203" s="195" t="str">
        <f t="shared" si="50"/>
        <v xml:space="preserve"> </v>
      </c>
      <c r="R203" s="336" t="str">
        <f t="shared" si="51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">
      <c r="A204" s="165" t="str">
        <f>Option3!A171</f>
        <v>N/A</v>
      </c>
      <c r="B204" s="161" t="str">
        <f t="shared" si="53"/>
        <v xml:space="preserve"> </v>
      </c>
      <c r="C204" s="163" t="str">
        <f t="shared" si="52"/>
        <v xml:space="preserve"> </v>
      </c>
      <c r="D204" s="162" t="str">
        <f t="shared" si="44"/>
        <v xml:space="preserve"> </v>
      </c>
      <c r="E204" s="161" t="str">
        <f t="shared" si="54"/>
        <v xml:space="preserve"> </v>
      </c>
      <c r="F204" s="162" t="str">
        <f t="shared" si="45"/>
        <v xml:space="preserve"> </v>
      </c>
      <c r="G204" s="161" t="str">
        <f t="shared" si="55"/>
        <v xml:space="preserve"> </v>
      </c>
      <c r="H204" s="162" t="str">
        <f t="shared" si="46"/>
        <v xml:space="preserve"> </v>
      </c>
      <c r="I204" s="162" t="str">
        <f t="shared" si="56"/>
        <v xml:space="preserve"> </v>
      </c>
      <c r="J204" s="162"/>
      <c r="K204" s="335"/>
      <c r="L204" s="335"/>
      <c r="M204" s="258"/>
      <c r="N204" s="194" t="str">
        <f t="shared" si="47"/>
        <v xml:space="preserve"> </v>
      </c>
      <c r="O204" s="194" t="str">
        <f t="shared" si="48"/>
        <v xml:space="preserve"> </v>
      </c>
      <c r="P204" s="194" t="str">
        <f t="shared" si="49"/>
        <v xml:space="preserve"> </v>
      </c>
      <c r="Q204" s="195" t="str">
        <f t="shared" si="50"/>
        <v xml:space="preserve"> </v>
      </c>
      <c r="R204" s="336" t="str">
        <f t="shared" si="51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">
      <c r="A205" s="165" t="str">
        <f>Option3!A172</f>
        <v>N/A</v>
      </c>
      <c r="B205" s="161" t="str">
        <f t="shared" si="53"/>
        <v xml:space="preserve"> </v>
      </c>
      <c r="C205" s="163" t="str">
        <f t="shared" si="52"/>
        <v xml:space="preserve"> </v>
      </c>
      <c r="D205" s="162" t="str">
        <f t="shared" si="44"/>
        <v xml:space="preserve"> </v>
      </c>
      <c r="E205" s="161" t="str">
        <f t="shared" si="54"/>
        <v xml:space="preserve"> </v>
      </c>
      <c r="F205" s="162" t="str">
        <f t="shared" si="45"/>
        <v xml:space="preserve"> </v>
      </c>
      <c r="G205" s="161" t="str">
        <f t="shared" si="55"/>
        <v xml:space="preserve"> </v>
      </c>
      <c r="H205" s="162" t="str">
        <f t="shared" si="46"/>
        <v xml:space="preserve"> </v>
      </c>
      <c r="I205" s="162" t="str">
        <f t="shared" si="56"/>
        <v xml:space="preserve"> </v>
      </c>
      <c r="J205" s="162"/>
      <c r="K205" s="335"/>
      <c r="L205" s="335"/>
      <c r="M205" s="258"/>
      <c r="N205" s="194" t="str">
        <f t="shared" si="47"/>
        <v xml:space="preserve"> </v>
      </c>
      <c r="O205" s="194" t="str">
        <f t="shared" si="48"/>
        <v xml:space="preserve"> </v>
      </c>
      <c r="P205" s="194" t="str">
        <f t="shared" si="49"/>
        <v xml:space="preserve"> </v>
      </c>
      <c r="Q205" s="195" t="str">
        <f t="shared" si="50"/>
        <v xml:space="preserve"> </v>
      </c>
      <c r="R205" s="336" t="str">
        <f t="shared" si="51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">
      <c r="A206" s="165" t="str">
        <f>Option3!A173</f>
        <v>N/A</v>
      </c>
      <c r="B206" s="161" t="str">
        <f t="shared" si="53"/>
        <v xml:space="preserve"> </v>
      </c>
      <c r="C206" s="163" t="str">
        <f t="shared" si="52"/>
        <v xml:space="preserve"> </v>
      </c>
      <c r="D206" s="162" t="str">
        <f t="shared" si="44"/>
        <v xml:space="preserve"> </v>
      </c>
      <c r="E206" s="161" t="str">
        <f t="shared" si="54"/>
        <v xml:space="preserve"> </v>
      </c>
      <c r="F206" s="162" t="str">
        <f t="shared" si="45"/>
        <v xml:space="preserve"> </v>
      </c>
      <c r="G206" s="161" t="str">
        <f t="shared" si="55"/>
        <v xml:space="preserve"> </v>
      </c>
      <c r="H206" s="162" t="str">
        <f t="shared" si="46"/>
        <v xml:space="preserve"> </v>
      </c>
      <c r="I206" s="162" t="str">
        <f t="shared" si="56"/>
        <v xml:space="preserve"> </v>
      </c>
      <c r="J206" s="162"/>
      <c r="K206" s="335"/>
      <c r="L206" s="335"/>
      <c r="M206" s="258"/>
      <c r="N206" s="194" t="str">
        <f t="shared" si="47"/>
        <v xml:space="preserve"> </v>
      </c>
      <c r="O206" s="194" t="str">
        <f t="shared" si="48"/>
        <v xml:space="preserve"> </v>
      </c>
      <c r="P206" s="194" t="str">
        <f t="shared" si="49"/>
        <v xml:space="preserve"> </v>
      </c>
      <c r="Q206" s="195" t="str">
        <f t="shared" si="50"/>
        <v xml:space="preserve"> </v>
      </c>
      <c r="R206" s="336" t="str">
        <f t="shared" si="51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">
      <c r="A207" s="165" t="str">
        <f>Option3!A174</f>
        <v>N/A</v>
      </c>
      <c r="B207" s="161" t="str">
        <f t="shared" si="53"/>
        <v xml:space="preserve"> </v>
      </c>
      <c r="C207" s="163" t="str">
        <f t="shared" si="52"/>
        <v xml:space="preserve"> </v>
      </c>
      <c r="D207" s="162" t="str">
        <f t="shared" si="44"/>
        <v xml:space="preserve"> </v>
      </c>
      <c r="E207" s="161" t="str">
        <f t="shared" si="54"/>
        <v xml:space="preserve"> </v>
      </c>
      <c r="F207" s="162" t="str">
        <f t="shared" si="45"/>
        <v xml:space="preserve"> </v>
      </c>
      <c r="G207" s="161" t="str">
        <f t="shared" si="55"/>
        <v xml:space="preserve"> </v>
      </c>
      <c r="H207" s="162" t="str">
        <f t="shared" si="46"/>
        <v xml:space="preserve"> </v>
      </c>
      <c r="I207" s="162" t="str">
        <f t="shared" si="56"/>
        <v xml:space="preserve"> </v>
      </c>
      <c r="J207" s="162"/>
      <c r="K207" s="335"/>
      <c r="L207" s="335"/>
      <c r="M207" s="258"/>
      <c r="N207" s="194" t="str">
        <f t="shared" si="47"/>
        <v xml:space="preserve"> </v>
      </c>
      <c r="O207" s="194" t="str">
        <f t="shared" si="48"/>
        <v xml:space="preserve"> </v>
      </c>
      <c r="P207" s="194" t="str">
        <f t="shared" si="49"/>
        <v xml:space="preserve"> </v>
      </c>
      <c r="Q207" s="195" t="str">
        <f t="shared" si="50"/>
        <v xml:space="preserve"> </v>
      </c>
      <c r="R207" s="336" t="str">
        <f t="shared" si="51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">
      <c r="A208" s="165" t="str">
        <f>Option3!A175</f>
        <v>N/A</v>
      </c>
      <c r="B208" s="161" t="str">
        <f t="shared" si="53"/>
        <v xml:space="preserve"> </v>
      </c>
      <c r="C208" s="163" t="str">
        <f t="shared" si="52"/>
        <v xml:space="preserve"> </v>
      </c>
      <c r="D208" s="162" t="str">
        <f t="shared" si="44"/>
        <v xml:space="preserve"> </v>
      </c>
      <c r="E208" s="161" t="str">
        <f t="shared" si="54"/>
        <v xml:space="preserve"> </v>
      </c>
      <c r="F208" s="162" t="str">
        <f t="shared" si="45"/>
        <v xml:space="preserve"> </v>
      </c>
      <c r="G208" s="161" t="str">
        <f t="shared" si="55"/>
        <v xml:space="preserve"> </v>
      </c>
      <c r="H208" s="162" t="str">
        <f t="shared" si="46"/>
        <v xml:space="preserve"> </v>
      </c>
      <c r="I208" s="162" t="str">
        <f t="shared" si="56"/>
        <v xml:space="preserve"> </v>
      </c>
      <c r="J208" s="162"/>
      <c r="K208" s="335"/>
      <c r="L208" s="335"/>
      <c r="M208" s="258"/>
      <c r="N208" s="194" t="str">
        <f t="shared" si="47"/>
        <v xml:space="preserve"> </v>
      </c>
      <c r="O208" s="194" t="str">
        <f t="shared" si="48"/>
        <v xml:space="preserve"> </v>
      </c>
      <c r="P208" s="194" t="str">
        <f t="shared" si="49"/>
        <v xml:space="preserve"> </v>
      </c>
      <c r="Q208" s="195" t="str">
        <f t="shared" si="50"/>
        <v xml:space="preserve"> </v>
      </c>
      <c r="R208" s="336" t="str">
        <f t="shared" si="51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">
      <c r="A209" s="165" t="str">
        <f>Option3!A176</f>
        <v>N/A</v>
      </c>
      <c r="B209" s="161" t="str">
        <f t="shared" si="53"/>
        <v xml:space="preserve"> </v>
      </c>
      <c r="C209" s="163" t="str">
        <f t="shared" si="52"/>
        <v xml:space="preserve"> </v>
      </c>
      <c r="D209" s="162" t="str">
        <f t="shared" si="44"/>
        <v xml:space="preserve"> </v>
      </c>
      <c r="E209" s="161" t="str">
        <f t="shared" si="54"/>
        <v xml:space="preserve"> </v>
      </c>
      <c r="F209" s="162" t="str">
        <f t="shared" si="45"/>
        <v xml:space="preserve"> </v>
      </c>
      <c r="G209" s="161" t="str">
        <f t="shared" si="55"/>
        <v xml:space="preserve"> </v>
      </c>
      <c r="H209" s="162" t="str">
        <f t="shared" si="46"/>
        <v xml:space="preserve"> </v>
      </c>
      <c r="I209" s="162" t="str">
        <f t="shared" si="56"/>
        <v xml:space="preserve"> </v>
      </c>
      <c r="J209" s="162"/>
      <c r="K209" s="335"/>
      <c r="L209" s="335"/>
      <c r="M209" s="258"/>
      <c r="N209" s="194" t="str">
        <f t="shared" si="47"/>
        <v xml:space="preserve"> </v>
      </c>
      <c r="O209" s="194" t="str">
        <f t="shared" si="48"/>
        <v xml:space="preserve"> </v>
      </c>
      <c r="P209" s="194" t="str">
        <f t="shared" si="49"/>
        <v xml:space="preserve"> </v>
      </c>
      <c r="Q209" s="195" t="str">
        <f t="shared" si="50"/>
        <v xml:space="preserve"> </v>
      </c>
      <c r="R209" s="336" t="str">
        <f t="shared" si="51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">
      <c r="A210" s="165" t="str">
        <f>Option3!A177</f>
        <v>N/A</v>
      </c>
      <c r="B210" s="161" t="str">
        <f t="shared" si="53"/>
        <v xml:space="preserve"> </v>
      </c>
      <c r="C210" s="163" t="str">
        <f t="shared" si="52"/>
        <v xml:space="preserve"> </v>
      </c>
      <c r="D210" s="162" t="str">
        <f t="shared" si="44"/>
        <v xml:space="preserve"> </v>
      </c>
      <c r="E210" s="161" t="str">
        <f t="shared" si="54"/>
        <v xml:space="preserve"> </v>
      </c>
      <c r="F210" s="162" t="str">
        <f t="shared" si="45"/>
        <v xml:space="preserve"> </v>
      </c>
      <c r="G210" s="161" t="str">
        <f t="shared" si="55"/>
        <v xml:space="preserve"> </v>
      </c>
      <c r="H210" s="162" t="str">
        <f t="shared" si="46"/>
        <v xml:space="preserve"> </v>
      </c>
      <c r="I210" s="162" t="str">
        <f t="shared" si="56"/>
        <v xml:space="preserve"> </v>
      </c>
      <c r="J210" s="162"/>
      <c r="K210" s="335"/>
      <c r="L210" s="335"/>
      <c r="M210" s="258"/>
      <c r="N210" s="194" t="str">
        <f t="shared" si="47"/>
        <v xml:space="preserve"> </v>
      </c>
      <c r="O210" s="194" t="str">
        <f t="shared" si="48"/>
        <v xml:space="preserve"> </v>
      </c>
      <c r="P210" s="194" t="str">
        <f t="shared" si="49"/>
        <v xml:space="preserve"> </v>
      </c>
      <c r="Q210" s="195" t="str">
        <f t="shared" si="50"/>
        <v xml:space="preserve"> </v>
      </c>
      <c r="R210" s="336" t="str">
        <f t="shared" si="51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">
      <c r="A211" s="165" t="str">
        <f>Option3!A178</f>
        <v>N/A</v>
      </c>
      <c r="B211" s="161" t="str">
        <f t="shared" si="53"/>
        <v xml:space="preserve"> </v>
      </c>
      <c r="C211" s="163" t="str">
        <f t="shared" si="52"/>
        <v xml:space="preserve"> </v>
      </c>
      <c r="D211" s="162" t="str">
        <f t="shared" si="44"/>
        <v xml:space="preserve"> </v>
      </c>
      <c r="E211" s="161" t="str">
        <f t="shared" si="54"/>
        <v xml:space="preserve"> </v>
      </c>
      <c r="F211" s="162" t="str">
        <f t="shared" si="45"/>
        <v xml:space="preserve"> </v>
      </c>
      <c r="G211" s="161" t="str">
        <f t="shared" si="55"/>
        <v xml:space="preserve"> </v>
      </c>
      <c r="H211" s="162" t="str">
        <f t="shared" si="46"/>
        <v xml:space="preserve"> </v>
      </c>
      <c r="I211" s="162" t="str">
        <f t="shared" si="56"/>
        <v xml:space="preserve"> </v>
      </c>
      <c r="J211" s="162"/>
      <c r="K211" s="335"/>
      <c r="L211" s="335"/>
      <c r="M211" s="258"/>
      <c r="N211" s="194" t="str">
        <f t="shared" si="47"/>
        <v xml:space="preserve"> </v>
      </c>
      <c r="O211" s="194" t="str">
        <f t="shared" si="48"/>
        <v xml:space="preserve"> </v>
      </c>
      <c r="P211" s="194" t="str">
        <f t="shared" si="49"/>
        <v xml:space="preserve"> </v>
      </c>
      <c r="Q211" s="195" t="str">
        <f t="shared" si="50"/>
        <v xml:space="preserve"> </v>
      </c>
      <c r="R211" s="336" t="str">
        <f t="shared" si="51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">
      <c r="A212" s="165" t="str">
        <f>Option3!A179</f>
        <v>N/A</v>
      </c>
      <c r="B212" s="161" t="str">
        <f t="shared" si="53"/>
        <v xml:space="preserve"> </v>
      </c>
      <c r="C212" s="163" t="str">
        <f t="shared" si="52"/>
        <v xml:space="preserve"> </v>
      </c>
      <c r="D212" s="162" t="str">
        <f t="shared" si="44"/>
        <v xml:space="preserve"> </v>
      </c>
      <c r="E212" s="161" t="str">
        <f t="shared" si="54"/>
        <v xml:space="preserve"> </v>
      </c>
      <c r="F212" s="162" t="str">
        <f t="shared" si="45"/>
        <v xml:space="preserve"> </v>
      </c>
      <c r="G212" s="161" t="str">
        <f t="shared" si="55"/>
        <v xml:space="preserve"> </v>
      </c>
      <c r="H212" s="162" t="str">
        <f t="shared" si="46"/>
        <v xml:space="preserve"> </v>
      </c>
      <c r="I212" s="162" t="str">
        <f t="shared" si="56"/>
        <v xml:space="preserve"> </v>
      </c>
      <c r="J212" s="162"/>
      <c r="K212" s="335"/>
      <c r="L212" s="335"/>
      <c r="M212" s="258"/>
      <c r="N212" s="194" t="str">
        <f t="shared" si="47"/>
        <v xml:space="preserve"> </v>
      </c>
      <c r="O212" s="194" t="str">
        <f t="shared" si="48"/>
        <v xml:space="preserve"> </v>
      </c>
      <c r="P212" s="194" t="str">
        <f t="shared" si="49"/>
        <v xml:space="preserve"> </v>
      </c>
      <c r="Q212" s="195" t="str">
        <f t="shared" si="50"/>
        <v xml:space="preserve"> </v>
      </c>
      <c r="R212" s="336" t="str">
        <f t="shared" si="51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">
      <c r="A213" s="165" t="str">
        <f>Option3!A180</f>
        <v>N/A</v>
      </c>
      <c r="B213" s="161" t="str">
        <f t="shared" si="53"/>
        <v xml:space="preserve"> </v>
      </c>
      <c r="C213" s="163" t="str">
        <f t="shared" si="52"/>
        <v xml:space="preserve"> </v>
      </c>
      <c r="D213" s="162" t="str">
        <f t="shared" si="44"/>
        <v xml:space="preserve"> </v>
      </c>
      <c r="E213" s="161" t="str">
        <f t="shared" si="54"/>
        <v xml:space="preserve"> </v>
      </c>
      <c r="F213" s="162" t="str">
        <f t="shared" si="45"/>
        <v xml:space="preserve"> </v>
      </c>
      <c r="G213" s="161" t="str">
        <f t="shared" si="55"/>
        <v xml:space="preserve"> </v>
      </c>
      <c r="H213" s="162" t="str">
        <f t="shared" si="46"/>
        <v xml:space="preserve"> </v>
      </c>
      <c r="I213" s="162" t="str">
        <f t="shared" si="56"/>
        <v xml:space="preserve"> </v>
      </c>
      <c r="J213" s="162"/>
      <c r="K213" s="335"/>
      <c r="L213" s="335"/>
      <c r="M213" s="258"/>
      <c r="N213" s="194" t="str">
        <f t="shared" si="47"/>
        <v xml:space="preserve"> </v>
      </c>
      <c r="O213" s="194" t="str">
        <f t="shared" si="48"/>
        <v xml:space="preserve"> </v>
      </c>
      <c r="P213" s="194" t="str">
        <f t="shared" si="49"/>
        <v xml:space="preserve"> </v>
      </c>
      <c r="Q213" s="195" t="str">
        <f t="shared" si="50"/>
        <v xml:space="preserve"> </v>
      </c>
      <c r="R213" s="336" t="str">
        <f t="shared" si="51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">
      <c r="A214" s="165" t="str">
        <f>Option3!A181</f>
        <v>N/A</v>
      </c>
      <c r="B214" s="161" t="str">
        <f t="shared" si="53"/>
        <v xml:space="preserve"> </v>
      </c>
      <c r="C214" s="163" t="str">
        <f t="shared" si="52"/>
        <v xml:space="preserve"> </v>
      </c>
      <c r="D214" s="162" t="str">
        <f t="shared" si="44"/>
        <v xml:space="preserve"> </v>
      </c>
      <c r="E214" s="161" t="str">
        <f t="shared" si="54"/>
        <v xml:space="preserve"> </v>
      </c>
      <c r="F214" s="162" t="str">
        <f t="shared" si="45"/>
        <v xml:space="preserve"> </v>
      </c>
      <c r="G214" s="161" t="str">
        <f t="shared" si="55"/>
        <v xml:space="preserve"> </v>
      </c>
      <c r="H214" s="162" t="str">
        <f t="shared" si="46"/>
        <v xml:space="preserve"> </v>
      </c>
      <c r="I214" s="162" t="str">
        <f t="shared" si="56"/>
        <v xml:space="preserve"> </v>
      </c>
      <c r="J214" s="162"/>
      <c r="K214" s="335"/>
      <c r="L214" s="335"/>
      <c r="M214" s="258"/>
      <c r="N214" s="194" t="str">
        <f t="shared" si="47"/>
        <v xml:space="preserve"> </v>
      </c>
      <c r="O214" s="194" t="str">
        <f t="shared" si="48"/>
        <v xml:space="preserve"> </v>
      </c>
      <c r="P214" s="194" t="str">
        <f t="shared" si="49"/>
        <v xml:space="preserve"> </v>
      </c>
      <c r="Q214" s="195" t="str">
        <f t="shared" si="50"/>
        <v xml:space="preserve"> </v>
      </c>
      <c r="R214" s="336" t="str">
        <f t="shared" si="51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">
      <c r="A215" s="165" t="str">
        <f>Option3!A182</f>
        <v>N/A</v>
      </c>
      <c r="B215" s="161" t="str">
        <f t="shared" si="53"/>
        <v xml:space="preserve"> </v>
      </c>
      <c r="C215" s="163" t="str">
        <f t="shared" si="52"/>
        <v xml:space="preserve"> </v>
      </c>
      <c r="D215" s="162" t="str">
        <f t="shared" si="44"/>
        <v xml:space="preserve"> </v>
      </c>
      <c r="E215" s="161" t="str">
        <f t="shared" si="54"/>
        <v xml:space="preserve"> </v>
      </c>
      <c r="F215" s="162" t="str">
        <f t="shared" si="45"/>
        <v xml:space="preserve"> </v>
      </c>
      <c r="G215" s="161" t="str">
        <f t="shared" si="55"/>
        <v xml:space="preserve"> </v>
      </c>
      <c r="H215" s="162" t="str">
        <f t="shared" si="46"/>
        <v xml:space="preserve"> </v>
      </c>
      <c r="I215" s="162" t="str">
        <f t="shared" si="56"/>
        <v xml:space="preserve"> </v>
      </c>
      <c r="J215" s="162"/>
      <c r="K215" s="335"/>
      <c r="L215" s="335"/>
      <c r="M215" s="258"/>
      <c r="N215" s="194" t="str">
        <f t="shared" si="47"/>
        <v xml:space="preserve"> </v>
      </c>
      <c r="O215" s="194" t="str">
        <f t="shared" si="48"/>
        <v xml:space="preserve"> </v>
      </c>
      <c r="P215" s="194" t="str">
        <f t="shared" si="49"/>
        <v xml:space="preserve"> </v>
      </c>
      <c r="Q215" s="195" t="str">
        <f t="shared" si="50"/>
        <v xml:space="preserve"> </v>
      </c>
      <c r="R215" s="336" t="str">
        <f t="shared" si="51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">
      <c r="A216" s="165" t="str">
        <f>Option3!A183</f>
        <v>N/A</v>
      </c>
      <c r="B216" s="161" t="str">
        <f t="shared" si="53"/>
        <v xml:space="preserve"> </v>
      </c>
      <c r="C216" s="163" t="str">
        <f t="shared" si="52"/>
        <v xml:space="preserve"> </v>
      </c>
      <c r="D216" s="162" t="str">
        <f t="shared" si="44"/>
        <v xml:space="preserve"> </v>
      </c>
      <c r="E216" s="161" t="str">
        <f t="shared" si="54"/>
        <v xml:space="preserve"> </v>
      </c>
      <c r="F216" s="162" t="str">
        <f t="shared" si="45"/>
        <v xml:space="preserve"> </v>
      </c>
      <c r="G216" s="161" t="str">
        <f t="shared" si="55"/>
        <v xml:space="preserve"> </v>
      </c>
      <c r="H216" s="162" t="str">
        <f t="shared" si="46"/>
        <v xml:space="preserve"> </v>
      </c>
      <c r="I216" s="162" t="str">
        <f t="shared" si="56"/>
        <v xml:space="preserve"> </v>
      </c>
      <c r="J216" s="162"/>
      <c r="K216" s="335"/>
      <c r="L216" s="335"/>
      <c r="M216" s="258"/>
      <c r="N216" s="194" t="str">
        <f t="shared" si="47"/>
        <v xml:space="preserve"> </v>
      </c>
      <c r="O216" s="194" t="str">
        <f t="shared" si="48"/>
        <v xml:space="preserve"> </v>
      </c>
      <c r="P216" s="194" t="str">
        <f t="shared" si="49"/>
        <v xml:space="preserve"> </v>
      </c>
      <c r="Q216" s="195" t="str">
        <f t="shared" si="50"/>
        <v xml:space="preserve"> </v>
      </c>
      <c r="R216" s="336" t="str">
        <f t="shared" si="51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">
      <c r="A217" s="165" t="str">
        <f>Option3!A184</f>
        <v>N/A</v>
      </c>
      <c r="B217" s="161" t="str">
        <f t="shared" si="53"/>
        <v xml:space="preserve"> </v>
      </c>
      <c r="C217" s="163" t="str">
        <f t="shared" si="52"/>
        <v xml:space="preserve"> </v>
      </c>
      <c r="D217" s="162" t="str">
        <f t="shared" si="44"/>
        <v xml:space="preserve"> </v>
      </c>
      <c r="E217" s="161" t="str">
        <f t="shared" si="54"/>
        <v xml:space="preserve"> </v>
      </c>
      <c r="F217" s="162" t="str">
        <f t="shared" si="45"/>
        <v xml:space="preserve"> </v>
      </c>
      <c r="G217" s="161" t="str">
        <f t="shared" si="55"/>
        <v xml:space="preserve"> </v>
      </c>
      <c r="H217" s="162" t="str">
        <f t="shared" si="46"/>
        <v xml:space="preserve"> </v>
      </c>
      <c r="I217" s="162" t="str">
        <f t="shared" si="56"/>
        <v xml:space="preserve"> </v>
      </c>
      <c r="J217" s="162"/>
      <c r="K217" s="335"/>
      <c r="L217" s="335"/>
      <c r="M217" s="258"/>
      <c r="N217" s="194" t="str">
        <f t="shared" si="47"/>
        <v xml:space="preserve"> </v>
      </c>
      <c r="O217" s="194" t="str">
        <f t="shared" si="48"/>
        <v xml:space="preserve"> </v>
      </c>
      <c r="P217" s="194" t="str">
        <f t="shared" si="49"/>
        <v xml:space="preserve"> </v>
      </c>
      <c r="Q217" s="195" t="str">
        <f t="shared" si="50"/>
        <v xml:space="preserve"> </v>
      </c>
      <c r="R217" s="336" t="str">
        <f t="shared" si="51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">
      <c r="A218" s="165" t="str">
        <f>Option3!A185</f>
        <v>N/A</v>
      </c>
      <c r="B218" s="161" t="str">
        <f t="shared" si="53"/>
        <v xml:space="preserve"> </v>
      </c>
      <c r="C218" s="163" t="str">
        <f t="shared" si="52"/>
        <v xml:space="preserve"> </v>
      </c>
      <c r="D218" s="162" t="str">
        <f t="shared" si="44"/>
        <v xml:space="preserve"> </v>
      </c>
      <c r="E218" s="161" t="str">
        <f t="shared" si="54"/>
        <v xml:space="preserve"> </v>
      </c>
      <c r="F218" s="162" t="str">
        <f t="shared" si="45"/>
        <v xml:space="preserve"> </v>
      </c>
      <c r="G218" s="161" t="str">
        <f t="shared" si="55"/>
        <v xml:space="preserve"> </v>
      </c>
      <c r="H218" s="162" t="str">
        <f t="shared" si="46"/>
        <v xml:space="preserve"> </v>
      </c>
      <c r="I218" s="162" t="str">
        <f t="shared" si="56"/>
        <v xml:space="preserve"> </v>
      </c>
      <c r="J218" s="162"/>
      <c r="K218" s="335"/>
      <c r="L218" s="335"/>
      <c r="M218" s="258"/>
      <c r="N218" s="194" t="str">
        <f t="shared" si="47"/>
        <v xml:space="preserve"> </v>
      </c>
      <c r="O218" s="194" t="str">
        <f t="shared" si="48"/>
        <v xml:space="preserve"> </v>
      </c>
      <c r="P218" s="194" t="str">
        <f t="shared" si="49"/>
        <v xml:space="preserve"> </v>
      </c>
      <c r="Q218" s="195" t="str">
        <f t="shared" si="50"/>
        <v xml:space="preserve"> </v>
      </c>
      <c r="R218" s="336" t="str">
        <f t="shared" si="51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">
      <c r="A219" s="165" t="str">
        <f>Option3!A186</f>
        <v>N/A</v>
      </c>
      <c r="B219" s="161" t="str">
        <f t="shared" si="53"/>
        <v xml:space="preserve"> </v>
      </c>
      <c r="C219" s="163" t="str">
        <f t="shared" si="52"/>
        <v xml:space="preserve"> </v>
      </c>
      <c r="D219" s="162" t="str">
        <f t="shared" si="44"/>
        <v xml:space="preserve"> </v>
      </c>
      <c r="E219" s="161" t="str">
        <f t="shared" si="54"/>
        <v xml:space="preserve"> </v>
      </c>
      <c r="F219" s="162" t="str">
        <f t="shared" si="45"/>
        <v xml:space="preserve"> </v>
      </c>
      <c r="G219" s="161" t="str">
        <f t="shared" si="55"/>
        <v xml:space="preserve"> </v>
      </c>
      <c r="H219" s="162" t="str">
        <f t="shared" si="46"/>
        <v xml:space="preserve"> </v>
      </c>
      <c r="I219" s="162" t="str">
        <f t="shared" si="56"/>
        <v xml:space="preserve"> </v>
      </c>
      <c r="J219" s="162"/>
      <c r="K219" s="335"/>
      <c r="L219" s="335"/>
      <c r="M219" s="258"/>
      <c r="N219" s="194" t="str">
        <f t="shared" si="47"/>
        <v xml:space="preserve"> </v>
      </c>
      <c r="O219" s="194" t="str">
        <f t="shared" si="48"/>
        <v xml:space="preserve"> </v>
      </c>
      <c r="P219" s="194" t="str">
        <f t="shared" si="49"/>
        <v xml:space="preserve"> </v>
      </c>
      <c r="Q219" s="195" t="str">
        <f t="shared" si="50"/>
        <v xml:space="preserve"> </v>
      </c>
      <c r="R219" s="336" t="str">
        <f t="shared" si="51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">
      <c r="A220" s="165" t="str">
        <f>Option3!A187</f>
        <v>N/A</v>
      </c>
      <c r="B220" s="161" t="str">
        <f t="shared" si="53"/>
        <v xml:space="preserve"> </v>
      </c>
      <c r="C220" s="163" t="str">
        <f t="shared" si="52"/>
        <v xml:space="preserve"> </v>
      </c>
      <c r="D220" s="162" t="str">
        <f t="shared" si="44"/>
        <v xml:space="preserve"> </v>
      </c>
      <c r="E220" s="161" t="str">
        <f t="shared" si="54"/>
        <v xml:space="preserve"> </v>
      </c>
      <c r="F220" s="162" t="str">
        <f t="shared" si="45"/>
        <v xml:space="preserve"> </v>
      </c>
      <c r="G220" s="161" t="str">
        <f t="shared" si="55"/>
        <v xml:space="preserve"> </v>
      </c>
      <c r="H220" s="162" t="str">
        <f t="shared" si="46"/>
        <v xml:space="preserve"> </v>
      </c>
      <c r="I220" s="162" t="str">
        <f t="shared" si="56"/>
        <v xml:space="preserve"> </v>
      </c>
      <c r="J220" s="162"/>
      <c r="K220" s="335"/>
      <c r="L220" s="335"/>
      <c r="M220" s="258"/>
      <c r="N220" s="194" t="str">
        <f t="shared" si="47"/>
        <v xml:space="preserve"> </v>
      </c>
      <c r="O220" s="194" t="str">
        <f t="shared" si="48"/>
        <v xml:space="preserve"> </v>
      </c>
      <c r="P220" s="194" t="str">
        <f t="shared" si="49"/>
        <v xml:space="preserve"> </v>
      </c>
      <c r="Q220" s="195" t="str">
        <f t="shared" si="50"/>
        <v xml:space="preserve"> </v>
      </c>
      <c r="R220" s="336" t="str">
        <f t="shared" si="51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">
      <c r="A221" s="165" t="str">
        <f>Option3!A188</f>
        <v>N/A</v>
      </c>
      <c r="B221" s="161" t="str">
        <f t="shared" si="53"/>
        <v xml:space="preserve"> </v>
      </c>
      <c r="C221" s="163" t="str">
        <f t="shared" si="52"/>
        <v xml:space="preserve"> </v>
      </c>
      <c r="D221" s="162" t="str">
        <f t="shared" si="44"/>
        <v xml:space="preserve"> </v>
      </c>
      <c r="E221" s="161" t="str">
        <f t="shared" si="54"/>
        <v xml:space="preserve"> </v>
      </c>
      <c r="F221" s="162" t="str">
        <f t="shared" si="45"/>
        <v xml:space="preserve"> </v>
      </c>
      <c r="G221" s="161" t="str">
        <f t="shared" si="55"/>
        <v xml:space="preserve"> </v>
      </c>
      <c r="H221" s="162" t="str">
        <f t="shared" si="46"/>
        <v xml:space="preserve"> </v>
      </c>
      <c r="I221" s="162" t="str">
        <f t="shared" si="56"/>
        <v xml:space="preserve"> </v>
      </c>
      <c r="J221" s="162"/>
      <c r="K221" s="335"/>
      <c r="L221" s="335"/>
      <c r="M221" s="258"/>
      <c r="N221" s="194" t="str">
        <f t="shared" si="47"/>
        <v xml:space="preserve"> </v>
      </c>
      <c r="O221" s="194" t="str">
        <f t="shared" si="48"/>
        <v xml:space="preserve"> </v>
      </c>
      <c r="P221" s="194" t="str">
        <f t="shared" si="49"/>
        <v xml:space="preserve"> </v>
      </c>
      <c r="Q221" s="195" t="str">
        <f t="shared" si="50"/>
        <v xml:space="preserve"> </v>
      </c>
      <c r="R221" s="336" t="str">
        <f t="shared" si="51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">
      <c r="A222" s="165" t="str">
        <f>Option3!A189</f>
        <v>N/A</v>
      </c>
      <c r="B222" s="161" t="str">
        <f t="shared" si="53"/>
        <v xml:space="preserve"> </v>
      </c>
      <c r="C222" s="163" t="str">
        <f t="shared" si="52"/>
        <v xml:space="preserve"> </v>
      </c>
      <c r="D222" s="162" t="str">
        <f t="shared" si="44"/>
        <v xml:space="preserve"> </v>
      </c>
      <c r="E222" s="161" t="str">
        <f t="shared" si="54"/>
        <v xml:space="preserve"> </v>
      </c>
      <c r="F222" s="162" t="str">
        <f t="shared" si="45"/>
        <v xml:space="preserve"> </v>
      </c>
      <c r="G222" s="161" t="str">
        <f t="shared" si="55"/>
        <v xml:space="preserve"> </v>
      </c>
      <c r="H222" s="162" t="str">
        <f t="shared" si="46"/>
        <v xml:space="preserve"> </v>
      </c>
      <c r="I222" s="162" t="str">
        <f t="shared" si="56"/>
        <v xml:space="preserve"> </v>
      </c>
      <c r="J222" s="162"/>
      <c r="K222" s="335"/>
      <c r="L222" s="335"/>
      <c r="M222" s="258"/>
      <c r="N222" s="194" t="str">
        <f t="shared" si="47"/>
        <v xml:space="preserve"> </v>
      </c>
      <c r="O222" s="194" t="str">
        <f t="shared" si="48"/>
        <v xml:space="preserve"> </v>
      </c>
      <c r="P222" s="194" t="str">
        <f t="shared" si="49"/>
        <v xml:space="preserve"> </v>
      </c>
      <c r="Q222" s="195" t="str">
        <f t="shared" si="50"/>
        <v xml:space="preserve"> </v>
      </c>
      <c r="R222" s="336" t="str">
        <f t="shared" si="51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">
      <c r="A223" s="165" t="str">
        <f>Option3!A190</f>
        <v>N/A</v>
      </c>
      <c r="B223" s="161" t="str">
        <f t="shared" si="53"/>
        <v xml:space="preserve"> </v>
      </c>
      <c r="C223" s="163" t="str">
        <f t="shared" si="52"/>
        <v xml:space="preserve"> </v>
      </c>
      <c r="D223" s="162" t="str">
        <f t="shared" si="44"/>
        <v xml:space="preserve"> </v>
      </c>
      <c r="E223" s="161" t="str">
        <f t="shared" si="54"/>
        <v xml:space="preserve"> </v>
      </c>
      <c r="F223" s="162" t="str">
        <f t="shared" si="45"/>
        <v xml:space="preserve"> </v>
      </c>
      <c r="G223" s="161" t="str">
        <f t="shared" si="55"/>
        <v xml:space="preserve"> </v>
      </c>
      <c r="H223" s="162" t="str">
        <f t="shared" si="46"/>
        <v xml:space="preserve"> </v>
      </c>
      <c r="I223" s="162" t="str">
        <f t="shared" si="56"/>
        <v xml:space="preserve"> </v>
      </c>
      <c r="J223" s="162"/>
      <c r="K223" s="335"/>
      <c r="L223" s="335"/>
      <c r="M223" s="258"/>
      <c r="N223" s="194" t="str">
        <f t="shared" si="47"/>
        <v xml:space="preserve"> </v>
      </c>
      <c r="O223" s="194" t="str">
        <f t="shared" si="48"/>
        <v xml:space="preserve"> </v>
      </c>
      <c r="P223" s="194" t="str">
        <f t="shared" si="49"/>
        <v xml:space="preserve"> </v>
      </c>
      <c r="Q223" s="195" t="str">
        <f t="shared" si="50"/>
        <v xml:space="preserve"> </v>
      </c>
      <c r="R223" s="336" t="str">
        <f t="shared" si="51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">
      <c r="A224" s="165" t="str">
        <f>Option3!A191</f>
        <v>N/A</v>
      </c>
      <c r="B224" s="161" t="str">
        <f t="shared" si="53"/>
        <v xml:space="preserve"> </v>
      </c>
      <c r="C224" s="163" t="str">
        <f t="shared" si="52"/>
        <v xml:space="preserve"> </v>
      </c>
      <c r="D224" s="162" t="str">
        <f t="shared" si="44"/>
        <v xml:space="preserve"> </v>
      </c>
      <c r="E224" s="161" t="str">
        <f t="shared" si="54"/>
        <v xml:space="preserve"> </v>
      </c>
      <c r="F224" s="162" t="str">
        <f t="shared" si="45"/>
        <v xml:space="preserve"> </v>
      </c>
      <c r="G224" s="161" t="str">
        <f t="shared" si="55"/>
        <v xml:space="preserve"> </v>
      </c>
      <c r="H224" s="162" t="str">
        <f t="shared" si="46"/>
        <v xml:space="preserve"> </v>
      </c>
      <c r="I224" s="162" t="str">
        <f t="shared" si="56"/>
        <v xml:space="preserve"> </v>
      </c>
      <c r="J224" s="162"/>
      <c r="K224" s="335"/>
      <c r="L224" s="335"/>
      <c r="M224" s="258"/>
      <c r="N224" s="194" t="str">
        <f t="shared" si="47"/>
        <v xml:space="preserve"> </v>
      </c>
      <c r="O224" s="194" t="str">
        <f t="shared" si="48"/>
        <v xml:space="preserve"> </v>
      </c>
      <c r="P224" s="194" t="str">
        <f t="shared" si="49"/>
        <v xml:space="preserve"> </v>
      </c>
      <c r="Q224" s="195" t="str">
        <f t="shared" si="50"/>
        <v xml:space="preserve"> </v>
      </c>
      <c r="R224" s="336" t="str">
        <f t="shared" si="51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">
      <c r="A225" s="165" t="str">
        <f>Option3!A192</f>
        <v>N/A</v>
      </c>
      <c r="B225" s="161" t="str">
        <f t="shared" si="53"/>
        <v xml:space="preserve"> </v>
      </c>
      <c r="C225" s="163" t="str">
        <f t="shared" si="52"/>
        <v xml:space="preserve"> </v>
      </c>
      <c r="D225" s="162" t="str">
        <f t="shared" si="44"/>
        <v xml:space="preserve"> </v>
      </c>
      <c r="E225" s="161" t="str">
        <f t="shared" si="54"/>
        <v xml:space="preserve"> </v>
      </c>
      <c r="F225" s="162" t="str">
        <f t="shared" si="45"/>
        <v xml:space="preserve"> </v>
      </c>
      <c r="G225" s="161" t="str">
        <f t="shared" si="55"/>
        <v xml:space="preserve"> </v>
      </c>
      <c r="H225" s="162" t="str">
        <f t="shared" si="46"/>
        <v xml:space="preserve"> </v>
      </c>
      <c r="I225" s="162" t="str">
        <f t="shared" si="56"/>
        <v xml:space="preserve"> </v>
      </c>
      <c r="J225" s="162"/>
      <c r="K225" s="335"/>
      <c r="L225" s="335"/>
      <c r="M225" s="258"/>
      <c r="N225" s="194" t="str">
        <f t="shared" si="47"/>
        <v xml:space="preserve"> </v>
      </c>
      <c r="O225" s="194" t="str">
        <f t="shared" si="48"/>
        <v xml:space="preserve"> </v>
      </c>
      <c r="P225" s="194" t="str">
        <f t="shared" si="49"/>
        <v xml:space="preserve"> </v>
      </c>
      <c r="Q225" s="195" t="str">
        <f t="shared" si="50"/>
        <v xml:space="preserve"> </v>
      </c>
      <c r="R225" s="336" t="str">
        <f t="shared" si="51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">
      <c r="A226" s="165" t="str">
        <f>Option3!A193</f>
        <v>N/A</v>
      </c>
      <c r="B226" s="161" t="str">
        <f t="shared" si="53"/>
        <v xml:space="preserve"> </v>
      </c>
      <c r="C226" s="163" t="str">
        <f t="shared" si="52"/>
        <v xml:space="preserve"> </v>
      </c>
      <c r="D226" s="162" t="str">
        <f t="shared" si="44"/>
        <v xml:space="preserve"> </v>
      </c>
      <c r="E226" s="161" t="str">
        <f t="shared" si="54"/>
        <v xml:space="preserve"> </v>
      </c>
      <c r="F226" s="162" t="str">
        <f t="shared" si="45"/>
        <v xml:space="preserve"> </v>
      </c>
      <c r="G226" s="161" t="str">
        <f t="shared" si="55"/>
        <v xml:space="preserve"> </v>
      </c>
      <c r="H226" s="162" t="str">
        <f t="shared" si="46"/>
        <v xml:space="preserve"> </v>
      </c>
      <c r="I226" s="162" t="str">
        <f t="shared" si="56"/>
        <v xml:space="preserve"> </v>
      </c>
      <c r="J226" s="162"/>
      <c r="K226" s="335"/>
      <c r="L226" s="335"/>
      <c r="M226" s="258"/>
      <c r="N226" s="194" t="str">
        <f t="shared" si="47"/>
        <v xml:space="preserve"> </v>
      </c>
      <c r="O226" s="194" t="str">
        <f t="shared" si="48"/>
        <v xml:space="preserve"> </v>
      </c>
      <c r="P226" s="194" t="str">
        <f t="shared" si="49"/>
        <v xml:space="preserve"> </v>
      </c>
      <c r="Q226" s="195" t="str">
        <f t="shared" si="50"/>
        <v xml:space="preserve"> </v>
      </c>
      <c r="R226" s="336" t="str">
        <f t="shared" si="51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">
      <c r="A227" s="165" t="str">
        <f>Option3!A194</f>
        <v>N/A</v>
      </c>
      <c r="B227" s="161" t="str">
        <f t="shared" si="53"/>
        <v xml:space="preserve"> </v>
      </c>
      <c r="C227" s="163" t="str">
        <f t="shared" si="52"/>
        <v xml:space="preserve"> </v>
      </c>
      <c r="D227" s="162" t="str">
        <f t="shared" si="44"/>
        <v xml:space="preserve"> </v>
      </c>
      <c r="E227" s="161" t="str">
        <f t="shared" si="54"/>
        <v xml:space="preserve"> </v>
      </c>
      <c r="F227" s="162" t="str">
        <f t="shared" si="45"/>
        <v xml:space="preserve"> </v>
      </c>
      <c r="G227" s="161" t="str">
        <f t="shared" si="55"/>
        <v xml:space="preserve"> </v>
      </c>
      <c r="H227" s="162" t="str">
        <f t="shared" si="46"/>
        <v xml:space="preserve"> </v>
      </c>
      <c r="I227" s="162" t="str">
        <f t="shared" si="56"/>
        <v xml:space="preserve"> </v>
      </c>
      <c r="J227" s="162"/>
      <c r="K227" s="335"/>
      <c r="L227" s="335"/>
      <c r="M227" s="258"/>
      <c r="N227" s="194" t="str">
        <f t="shared" si="47"/>
        <v xml:space="preserve"> </v>
      </c>
      <c r="O227" s="194" t="str">
        <f t="shared" si="48"/>
        <v xml:space="preserve"> </v>
      </c>
      <c r="P227" s="194" t="str">
        <f t="shared" si="49"/>
        <v xml:space="preserve"> </v>
      </c>
      <c r="Q227" s="195" t="str">
        <f t="shared" si="50"/>
        <v xml:space="preserve"> </v>
      </c>
      <c r="R227" s="336" t="str">
        <f t="shared" si="51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">
      <c r="A228" s="165" t="str">
        <f>Option3!A195</f>
        <v>N/A</v>
      </c>
      <c r="B228" s="161" t="str">
        <f t="shared" si="53"/>
        <v xml:space="preserve"> </v>
      </c>
      <c r="C228" s="163" t="str">
        <f t="shared" si="52"/>
        <v xml:space="preserve"> </v>
      </c>
      <c r="D228" s="162" t="str">
        <f t="shared" si="44"/>
        <v xml:space="preserve"> </v>
      </c>
      <c r="E228" s="161" t="str">
        <f t="shared" si="54"/>
        <v xml:space="preserve"> </v>
      </c>
      <c r="F228" s="162" t="str">
        <f t="shared" si="45"/>
        <v xml:space="preserve"> </v>
      </c>
      <c r="G228" s="161" t="str">
        <f t="shared" si="55"/>
        <v xml:space="preserve"> </v>
      </c>
      <c r="H228" s="162" t="str">
        <f t="shared" si="46"/>
        <v xml:space="preserve"> </v>
      </c>
      <c r="I228" s="162" t="str">
        <f t="shared" si="56"/>
        <v xml:space="preserve"> </v>
      </c>
      <c r="J228" s="162"/>
      <c r="K228" s="335"/>
      <c r="L228" s="335"/>
      <c r="M228" s="258"/>
      <c r="N228" s="194" t="str">
        <f t="shared" si="47"/>
        <v xml:space="preserve"> </v>
      </c>
      <c r="O228" s="194" t="str">
        <f t="shared" si="48"/>
        <v xml:space="preserve"> </v>
      </c>
      <c r="P228" s="194" t="str">
        <f t="shared" si="49"/>
        <v xml:space="preserve"> </v>
      </c>
      <c r="Q228" s="195" t="str">
        <f t="shared" si="50"/>
        <v xml:space="preserve"> </v>
      </c>
      <c r="R228" s="336" t="str">
        <f t="shared" si="51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">
      <c r="A229" s="165" t="str">
        <f>Option3!A196</f>
        <v>N/A</v>
      </c>
      <c r="B229" s="161" t="str">
        <f t="shared" si="53"/>
        <v xml:space="preserve"> </v>
      </c>
      <c r="C229" s="163" t="str">
        <f t="shared" si="52"/>
        <v xml:space="preserve"> </v>
      </c>
      <c r="D229" s="162" t="str">
        <f t="shared" ref="D229:D288" si="57">IF(A229="N/A"," ",C229*B229)</f>
        <v xml:space="preserve"> </v>
      </c>
      <c r="E229" s="161" t="str">
        <f t="shared" si="54"/>
        <v xml:space="preserve"> </v>
      </c>
      <c r="F229" s="162" t="str">
        <f t="shared" ref="F229:F288" si="58">IF(A229="N/A"," ",E229*C229)</f>
        <v xml:space="preserve"> </v>
      </c>
      <c r="G229" s="161" t="str">
        <f t="shared" si="55"/>
        <v xml:space="preserve"> </v>
      </c>
      <c r="H229" s="162" t="str">
        <f t="shared" ref="H229:H288" si="59">IF(A229="N/A"," ",G229*C229)</f>
        <v xml:space="preserve"> </v>
      </c>
      <c r="I229" s="162" t="str">
        <f t="shared" si="56"/>
        <v xml:space="preserve"> </v>
      </c>
      <c r="J229" s="162"/>
      <c r="K229" s="335"/>
      <c r="L229" s="335"/>
      <c r="M229" s="258"/>
      <c r="N229" s="194" t="str">
        <f t="shared" ref="N229:N288" si="60">IF(A229="N/A"," ",VLOOKUP(A229,PeakPowerCurves,(IF(_BMO3=2,3,IF(_BMO3=1,2,4))),FALSE))</f>
        <v xml:space="preserve"> </v>
      </c>
      <c r="O229" s="194" t="str">
        <f t="shared" ref="O229:O288" si="61">IF(A229="N/A"," ",VLOOKUP(A229,SatSunPeakPwr,(IF(_BMO3=2,3,IF(_BMO3=1,2,4))),FALSE))</f>
        <v xml:space="preserve"> </v>
      </c>
      <c r="P229" s="194" t="str">
        <f t="shared" ref="P229:P288" si="62">IF(A229="N/A"," ",VLOOKUP(A229,SatSunPeakPwr,(IF(_BMO3=2,7,IF(_BMO3=1,6,8))),FALSE))</f>
        <v xml:space="preserve"> </v>
      </c>
      <c r="Q229" s="195" t="str">
        <f t="shared" ref="Q229:Q288" si="63">IF(A229="N/A"," ",(VLOOKUP(A229,OPPowerPrices,(IF(_BMO3=2,7,IF(_BMO3=1,6,8))),FALSE)))</f>
        <v xml:space="preserve"> </v>
      </c>
      <c r="R229" s="336" t="str">
        <f t="shared" ref="R229:R288" si="64">IF(A229="N/A"," ",(VLOOKUP($A229,IRTable,2)))</f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">
      <c r="A230" s="165" t="str">
        <f>Option3!A197</f>
        <v>N/A</v>
      </c>
      <c r="B230" s="161" t="str">
        <f t="shared" si="53"/>
        <v xml:space="preserve"> </v>
      </c>
      <c r="C230" s="163" t="str">
        <f t="shared" ref="C230:C288" si="65">IF(A230="N/A"," ",(IF(AND(Scaler3=1,MONTH(A230)&gt;=6,MONTH(A230)&lt;=8,OR($M$37="REGION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si="57"/>
        <v xml:space="preserve"> </v>
      </c>
      <c r="E230" s="161" t="str">
        <f t="shared" si="54"/>
        <v xml:space="preserve"> </v>
      </c>
      <c r="F230" s="162" t="str">
        <f t="shared" si="58"/>
        <v xml:space="preserve"> </v>
      </c>
      <c r="G230" s="161" t="str">
        <f t="shared" si="55"/>
        <v xml:space="preserve"> </v>
      </c>
      <c r="H230" s="162" t="str">
        <f t="shared" si="59"/>
        <v xml:space="preserve"> </v>
      </c>
      <c r="I230" s="162" t="str">
        <f t="shared" si="56"/>
        <v xml:space="preserve"> </v>
      </c>
      <c r="J230" s="162"/>
      <c r="K230" s="335"/>
      <c r="L230" s="335"/>
      <c r="M230" s="258"/>
      <c r="N230" s="194" t="str">
        <f t="shared" si="60"/>
        <v xml:space="preserve"> </v>
      </c>
      <c r="O230" s="194" t="str">
        <f t="shared" si="61"/>
        <v xml:space="preserve"> </v>
      </c>
      <c r="P230" s="194" t="str">
        <f t="shared" si="62"/>
        <v xml:space="preserve"> </v>
      </c>
      <c r="Q230" s="195" t="str">
        <f t="shared" si="63"/>
        <v xml:space="preserve"> </v>
      </c>
      <c r="R230" s="336" t="str">
        <f t="shared" si="64"/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">
      <c r="A231" s="165" t="str">
        <f>Option3!A198</f>
        <v>N/A</v>
      </c>
      <c r="B231" s="161" t="str">
        <f t="shared" si="53"/>
        <v xml:space="preserve"> </v>
      </c>
      <c r="C231" s="163" t="str">
        <f t="shared" si="65"/>
        <v xml:space="preserve"> </v>
      </c>
      <c r="D231" s="162" t="str">
        <f t="shared" si="57"/>
        <v xml:space="preserve"> </v>
      </c>
      <c r="E231" s="161" t="str">
        <f t="shared" si="54"/>
        <v xml:space="preserve"> </v>
      </c>
      <c r="F231" s="162" t="str">
        <f t="shared" si="58"/>
        <v xml:space="preserve"> </v>
      </c>
      <c r="G231" s="161" t="str">
        <f t="shared" si="55"/>
        <v xml:space="preserve"> </v>
      </c>
      <c r="H231" s="162" t="str">
        <f t="shared" si="59"/>
        <v xml:space="preserve"> </v>
      </c>
      <c r="I231" s="162" t="str">
        <f t="shared" si="56"/>
        <v xml:space="preserve"> </v>
      </c>
      <c r="J231" s="162"/>
      <c r="K231" s="335"/>
      <c r="L231" s="335"/>
      <c r="M231" s="258"/>
      <c r="N231" s="194" t="str">
        <f t="shared" si="60"/>
        <v xml:space="preserve"> </v>
      </c>
      <c r="O231" s="194" t="str">
        <f t="shared" si="61"/>
        <v xml:space="preserve"> </v>
      </c>
      <c r="P231" s="194" t="str">
        <f t="shared" si="62"/>
        <v xml:space="preserve"> </v>
      </c>
      <c r="Q231" s="195" t="str">
        <f t="shared" si="63"/>
        <v xml:space="preserve"> </v>
      </c>
      <c r="R231" s="336" t="str">
        <f t="shared" si="64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">
      <c r="A232" s="165" t="str">
        <f>Option3!A199</f>
        <v>N/A</v>
      </c>
      <c r="B232" s="161" t="str">
        <f t="shared" si="53"/>
        <v xml:space="preserve"> </v>
      </c>
      <c r="C232" s="163" t="str">
        <f t="shared" si="65"/>
        <v xml:space="preserve"> </v>
      </c>
      <c r="D232" s="162" t="str">
        <f t="shared" si="57"/>
        <v xml:space="preserve"> </v>
      </c>
      <c r="E232" s="161" t="str">
        <f t="shared" si="54"/>
        <v xml:space="preserve"> </v>
      </c>
      <c r="F232" s="162" t="str">
        <f t="shared" si="58"/>
        <v xml:space="preserve"> </v>
      </c>
      <c r="G232" s="161" t="str">
        <f t="shared" si="55"/>
        <v xml:space="preserve"> </v>
      </c>
      <c r="H232" s="162" t="str">
        <f t="shared" si="59"/>
        <v xml:space="preserve"> </v>
      </c>
      <c r="I232" s="162" t="str">
        <f t="shared" si="56"/>
        <v xml:space="preserve"> </v>
      </c>
      <c r="J232" s="162"/>
      <c r="K232" s="335"/>
      <c r="L232" s="335"/>
      <c r="M232" s="258"/>
      <c r="N232" s="194" t="str">
        <f t="shared" si="60"/>
        <v xml:space="preserve"> </v>
      </c>
      <c r="O232" s="194" t="str">
        <f t="shared" si="61"/>
        <v xml:space="preserve"> </v>
      </c>
      <c r="P232" s="194" t="str">
        <f t="shared" si="62"/>
        <v xml:space="preserve"> </v>
      </c>
      <c r="Q232" s="195" t="str">
        <f t="shared" si="63"/>
        <v xml:space="preserve"> </v>
      </c>
      <c r="R232" s="336" t="str">
        <f t="shared" si="64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">
      <c r="A233" s="165" t="str">
        <f>Option3!A200</f>
        <v>N/A</v>
      </c>
      <c r="B233" s="161" t="str">
        <f t="shared" si="53"/>
        <v xml:space="preserve"> </v>
      </c>
      <c r="C233" s="163" t="str">
        <f t="shared" si="65"/>
        <v xml:space="preserve"> </v>
      </c>
      <c r="D233" s="162" t="str">
        <f t="shared" si="57"/>
        <v xml:space="preserve"> </v>
      </c>
      <c r="E233" s="161" t="str">
        <f t="shared" si="54"/>
        <v xml:space="preserve"> </v>
      </c>
      <c r="F233" s="162" t="str">
        <f t="shared" si="58"/>
        <v xml:space="preserve"> </v>
      </c>
      <c r="G233" s="161" t="str">
        <f t="shared" si="55"/>
        <v xml:space="preserve"> </v>
      </c>
      <c r="H233" s="162" t="str">
        <f t="shared" si="59"/>
        <v xml:space="preserve"> </v>
      </c>
      <c r="I233" s="162" t="str">
        <f t="shared" si="56"/>
        <v xml:space="preserve"> </v>
      </c>
      <c r="J233" s="162"/>
      <c r="K233" s="335"/>
      <c r="L233" s="335"/>
      <c r="M233" s="258"/>
      <c r="N233" s="194" t="str">
        <f t="shared" si="60"/>
        <v xml:space="preserve"> </v>
      </c>
      <c r="O233" s="194" t="str">
        <f t="shared" si="61"/>
        <v xml:space="preserve"> </v>
      </c>
      <c r="P233" s="194" t="str">
        <f t="shared" si="62"/>
        <v xml:space="preserve"> </v>
      </c>
      <c r="Q233" s="195" t="str">
        <f t="shared" si="63"/>
        <v xml:space="preserve"> </v>
      </c>
      <c r="R233" s="336" t="str">
        <f t="shared" si="64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">
      <c r="A234" s="165" t="str">
        <f>Option3!A201</f>
        <v>N/A</v>
      </c>
      <c r="B234" s="161" t="str">
        <f t="shared" si="53"/>
        <v xml:space="preserve"> </v>
      </c>
      <c r="C234" s="163" t="str">
        <f t="shared" si="65"/>
        <v xml:space="preserve"> </v>
      </c>
      <c r="D234" s="162" t="str">
        <f t="shared" si="57"/>
        <v xml:space="preserve"> </v>
      </c>
      <c r="E234" s="161" t="str">
        <f t="shared" si="54"/>
        <v xml:space="preserve"> </v>
      </c>
      <c r="F234" s="162" t="str">
        <f t="shared" si="58"/>
        <v xml:space="preserve"> </v>
      </c>
      <c r="G234" s="161" t="str">
        <f t="shared" si="55"/>
        <v xml:space="preserve"> </v>
      </c>
      <c r="H234" s="162" t="str">
        <f t="shared" si="59"/>
        <v xml:space="preserve"> </v>
      </c>
      <c r="I234" s="162" t="str">
        <f t="shared" si="56"/>
        <v xml:space="preserve"> </v>
      </c>
      <c r="J234" s="162"/>
      <c r="K234" s="335"/>
      <c r="L234" s="335"/>
      <c r="M234" s="258"/>
      <c r="N234" s="194" t="str">
        <f t="shared" si="60"/>
        <v xml:space="preserve"> </v>
      </c>
      <c r="O234" s="194" t="str">
        <f t="shared" si="61"/>
        <v xml:space="preserve"> </v>
      </c>
      <c r="P234" s="194" t="str">
        <f t="shared" si="62"/>
        <v xml:space="preserve"> </v>
      </c>
      <c r="Q234" s="195" t="str">
        <f t="shared" si="63"/>
        <v xml:space="preserve"> </v>
      </c>
      <c r="R234" s="336" t="str">
        <f t="shared" si="64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">
      <c r="A235" s="165" t="str">
        <f>Option3!A202</f>
        <v>N/A</v>
      </c>
      <c r="B235" s="161" t="str">
        <f t="shared" si="53"/>
        <v xml:space="preserve"> </v>
      </c>
      <c r="C235" s="163" t="str">
        <f t="shared" si="65"/>
        <v xml:space="preserve"> </v>
      </c>
      <c r="D235" s="162" t="str">
        <f t="shared" si="57"/>
        <v xml:space="preserve"> </v>
      </c>
      <c r="E235" s="161" t="str">
        <f t="shared" si="54"/>
        <v xml:space="preserve"> </v>
      </c>
      <c r="F235" s="162" t="str">
        <f t="shared" si="58"/>
        <v xml:space="preserve"> </v>
      </c>
      <c r="G235" s="161" t="str">
        <f t="shared" si="55"/>
        <v xml:space="preserve"> </v>
      </c>
      <c r="H235" s="162" t="str">
        <f t="shared" si="59"/>
        <v xml:space="preserve"> </v>
      </c>
      <c r="I235" s="162" t="str">
        <f t="shared" si="56"/>
        <v xml:space="preserve"> </v>
      </c>
      <c r="J235" s="162"/>
      <c r="K235" s="335"/>
      <c r="L235" s="335"/>
      <c r="M235" s="258"/>
      <c r="N235" s="194" t="str">
        <f t="shared" si="60"/>
        <v xml:space="preserve"> </v>
      </c>
      <c r="O235" s="194" t="str">
        <f t="shared" si="61"/>
        <v xml:space="preserve"> </v>
      </c>
      <c r="P235" s="194" t="str">
        <f t="shared" si="62"/>
        <v xml:space="preserve"> </v>
      </c>
      <c r="Q235" s="195" t="str">
        <f t="shared" si="63"/>
        <v xml:space="preserve"> </v>
      </c>
      <c r="R235" s="336" t="str">
        <f t="shared" si="64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">
      <c r="A236" s="165" t="str">
        <f>Option3!A203</f>
        <v>N/A</v>
      </c>
      <c r="B236" s="161" t="str">
        <f t="shared" si="53"/>
        <v xml:space="preserve"> </v>
      </c>
      <c r="C236" s="163" t="str">
        <f t="shared" si="65"/>
        <v xml:space="preserve"> </v>
      </c>
      <c r="D236" s="162" t="str">
        <f t="shared" si="57"/>
        <v xml:space="preserve"> </v>
      </c>
      <c r="E236" s="161" t="str">
        <f t="shared" si="54"/>
        <v xml:space="preserve"> </v>
      </c>
      <c r="F236" s="162" t="str">
        <f t="shared" si="58"/>
        <v xml:space="preserve"> </v>
      </c>
      <c r="G236" s="161" t="str">
        <f t="shared" si="55"/>
        <v xml:space="preserve"> </v>
      </c>
      <c r="H236" s="162" t="str">
        <f t="shared" si="59"/>
        <v xml:space="preserve"> </v>
      </c>
      <c r="I236" s="162" t="str">
        <f t="shared" si="56"/>
        <v xml:space="preserve"> </v>
      </c>
      <c r="J236" s="162"/>
      <c r="K236" s="335"/>
      <c r="L236" s="335"/>
      <c r="M236" s="258"/>
      <c r="N236" s="194" t="str">
        <f t="shared" si="60"/>
        <v xml:space="preserve"> </v>
      </c>
      <c r="O236" s="194" t="str">
        <f t="shared" si="61"/>
        <v xml:space="preserve"> </v>
      </c>
      <c r="P236" s="194" t="str">
        <f t="shared" si="62"/>
        <v xml:space="preserve"> </v>
      </c>
      <c r="Q236" s="195" t="str">
        <f t="shared" si="63"/>
        <v xml:space="preserve"> </v>
      </c>
      <c r="R236" s="336" t="str">
        <f t="shared" si="64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">
      <c r="A237" s="165" t="str">
        <f>Option3!A204</f>
        <v>N/A</v>
      </c>
      <c r="B237" s="161" t="str">
        <f t="shared" si="53"/>
        <v xml:space="preserve"> </v>
      </c>
      <c r="C237" s="163" t="str">
        <f t="shared" si="65"/>
        <v xml:space="preserve"> </v>
      </c>
      <c r="D237" s="162" t="str">
        <f t="shared" si="57"/>
        <v xml:space="preserve"> </v>
      </c>
      <c r="E237" s="161" t="str">
        <f t="shared" si="54"/>
        <v xml:space="preserve"> </v>
      </c>
      <c r="F237" s="162" t="str">
        <f t="shared" si="58"/>
        <v xml:space="preserve"> </v>
      </c>
      <c r="G237" s="161" t="str">
        <f t="shared" si="55"/>
        <v xml:space="preserve"> </v>
      </c>
      <c r="H237" s="162" t="str">
        <f t="shared" si="59"/>
        <v xml:space="preserve"> </v>
      </c>
      <c r="I237" s="162" t="str">
        <f t="shared" si="56"/>
        <v xml:space="preserve"> </v>
      </c>
      <c r="J237" s="162"/>
      <c r="K237" s="335"/>
      <c r="L237" s="335"/>
      <c r="M237" s="258"/>
      <c r="N237" s="194" t="str">
        <f t="shared" si="60"/>
        <v xml:space="preserve"> </v>
      </c>
      <c r="O237" s="194" t="str">
        <f t="shared" si="61"/>
        <v xml:space="preserve"> </v>
      </c>
      <c r="P237" s="194" t="str">
        <f t="shared" si="62"/>
        <v xml:space="preserve"> </v>
      </c>
      <c r="Q237" s="195" t="str">
        <f t="shared" si="63"/>
        <v xml:space="preserve"> </v>
      </c>
      <c r="R237" s="336" t="str">
        <f t="shared" si="64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">
      <c r="A238" s="165" t="str">
        <f>Option3!A205</f>
        <v>N/A</v>
      </c>
      <c r="B238" s="161" t="str">
        <f t="shared" si="53"/>
        <v xml:space="preserve"> </v>
      </c>
      <c r="C238" s="163" t="str">
        <f t="shared" si="65"/>
        <v xml:space="preserve"> </v>
      </c>
      <c r="D238" s="162" t="str">
        <f t="shared" si="57"/>
        <v xml:space="preserve"> </v>
      </c>
      <c r="E238" s="161" t="str">
        <f t="shared" si="54"/>
        <v xml:space="preserve"> </v>
      </c>
      <c r="F238" s="162" t="str">
        <f t="shared" si="58"/>
        <v xml:space="preserve"> </v>
      </c>
      <c r="G238" s="161" t="str">
        <f t="shared" si="55"/>
        <v xml:space="preserve"> </v>
      </c>
      <c r="H238" s="162" t="str">
        <f t="shared" si="59"/>
        <v xml:space="preserve"> </v>
      </c>
      <c r="I238" s="162" t="str">
        <f t="shared" si="56"/>
        <v xml:space="preserve"> </v>
      </c>
      <c r="J238" s="162"/>
      <c r="K238" s="335"/>
      <c r="L238" s="335"/>
      <c r="M238" s="258"/>
      <c r="N238" s="194" t="str">
        <f t="shared" si="60"/>
        <v xml:space="preserve"> </v>
      </c>
      <c r="O238" s="194" t="str">
        <f t="shared" si="61"/>
        <v xml:space="preserve"> </v>
      </c>
      <c r="P238" s="194" t="str">
        <f t="shared" si="62"/>
        <v xml:space="preserve"> </v>
      </c>
      <c r="Q238" s="195" t="str">
        <f t="shared" si="63"/>
        <v xml:space="preserve"> </v>
      </c>
      <c r="R238" s="336" t="str">
        <f t="shared" si="64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">
      <c r="A239" s="165" t="str">
        <f>Option3!A206</f>
        <v>N/A</v>
      </c>
      <c r="B239" s="161" t="str">
        <f t="shared" si="53"/>
        <v xml:space="preserve"> </v>
      </c>
      <c r="C239" s="163" t="str">
        <f t="shared" si="65"/>
        <v xml:space="preserve"> </v>
      </c>
      <c r="D239" s="162" t="str">
        <f t="shared" si="57"/>
        <v xml:space="preserve"> </v>
      </c>
      <c r="E239" s="161" t="str">
        <f t="shared" si="54"/>
        <v xml:space="preserve"> </v>
      </c>
      <c r="F239" s="162" t="str">
        <f t="shared" si="58"/>
        <v xml:space="preserve"> </v>
      </c>
      <c r="G239" s="161" t="str">
        <f t="shared" si="55"/>
        <v xml:space="preserve"> </v>
      </c>
      <c r="H239" s="162" t="str">
        <f t="shared" si="59"/>
        <v xml:space="preserve"> </v>
      </c>
      <c r="I239" s="162" t="str">
        <f t="shared" si="56"/>
        <v xml:space="preserve"> </v>
      </c>
      <c r="J239" s="162"/>
      <c r="K239" s="335"/>
      <c r="L239" s="335"/>
      <c r="M239" s="258"/>
      <c r="N239" s="194" t="str">
        <f t="shared" si="60"/>
        <v xml:space="preserve"> </v>
      </c>
      <c r="O239" s="194" t="str">
        <f t="shared" si="61"/>
        <v xml:space="preserve"> </v>
      </c>
      <c r="P239" s="194" t="str">
        <f t="shared" si="62"/>
        <v xml:space="preserve"> </v>
      </c>
      <c r="Q239" s="195" t="str">
        <f t="shared" si="63"/>
        <v xml:space="preserve"> </v>
      </c>
      <c r="R239" s="336" t="str">
        <f t="shared" si="64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">
      <c r="A240" s="165" t="str">
        <f>Option3!A207</f>
        <v>N/A</v>
      </c>
      <c r="B240" s="161" t="str">
        <f t="shared" si="53"/>
        <v xml:space="preserve"> </v>
      </c>
      <c r="C240" s="163" t="str">
        <f t="shared" si="65"/>
        <v xml:space="preserve"> </v>
      </c>
      <c r="D240" s="162" t="str">
        <f t="shared" si="57"/>
        <v xml:space="preserve"> </v>
      </c>
      <c r="E240" s="161" t="str">
        <f t="shared" si="54"/>
        <v xml:space="preserve"> </v>
      </c>
      <c r="F240" s="162" t="str">
        <f t="shared" si="58"/>
        <v xml:space="preserve"> </v>
      </c>
      <c r="G240" s="161" t="str">
        <f t="shared" si="55"/>
        <v xml:space="preserve"> </v>
      </c>
      <c r="H240" s="162" t="str">
        <f t="shared" si="59"/>
        <v xml:space="preserve"> </v>
      </c>
      <c r="I240" s="162" t="str">
        <f t="shared" si="56"/>
        <v xml:space="preserve"> </v>
      </c>
      <c r="J240" s="162"/>
      <c r="K240" s="335"/>
      <c r="L240" s="335"/>
      <c r="M240" s="258"/>
      <c r="N240" s="194" t="str">
        <f t="shared" si="60"/>
        <v xml:space="preserve"> </v>
      </c>
      <c r="O240" s="194" t="str">
        <f t="shared" si="61"/>
        <v xml:space="preserve"> </v>
      </c>
      <c r="P240" s="194" t="str">
        <f t="shared" si="62"/>
        <v xml:space="preserve"> </v>
      </c>
      <c r="Q240" s="195" t="str">
        <f t="shared" si="63"/>
        <v xml:space="preserve"> </v>
      </c>
      <c r="R240" s="336" t="str">
        <f t="shared" si="64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">
      <c r="A241" s="165" t="str">
        <f>Option3!A208</f>
        <v>N/A</v>
      </c>
      <c r="B241" s="161" t="str">
        <f t="shared" ref="B241:B288" si="66">IF(A241="N/A"," ",IF(ISERROR(N241),B229*Pwresc,N241)*VLOOKUP(MONTH(A241),Curveadj,3))</f>
        <v xml:space="preserve"> </v>
      </c>
      <c r="C241" s="163" t="str">
        <f t="shared" si="65"/>
        <v xml:space="preserve"> </v>
      </c>
      <c r="D241" s="162" t="str">
        <f t="shared" si="57"/>
        <v xml:space="preserve"> </v>
      </c>
      <c r="E241" s="161" t="str">
        <f t="shared" ref="E241:E288" si="67">IF(A241="N/A"," ",IF(ISERROR(O241),E229*Pwresc,O241)*VLOOKUP(MONTH(A241),Curveadj,3))</f>
        <v xml:space="preserve"> </v>
      </c>
      <c r="F241" s="162" t="str">
        <f t="shared" si="58"/>
        <v xml:space="preserve"> </v>
      </c>
      <c r="G241" s="161" t="str">
        <f t="shared" ref="G241:G288" si="68">IF(A241="N/A"," ",IF(ISERROR(P241),G229*Pwresc,P241)*VLOOKUP(MONTH(A241),Curveadj,3))</f>
        <v xml:space="preserve"> </v>
      </c>
      <c r="H241" s="162" t="str">
        <f t="shared" si="59"/>
        <v xml:space="preserve"> </v>
      </c>
      <c r="I241" s="162" t="str">
        <f t="shared" ref="I241:I288" si="69">IF(A241="N/A"," ",IF(ISERROR(Q241),I229*Pwresc,Q241))</f>
        <v xml:space="preserve"> </v>
      </c>
      <c r="J241" s="162"/>
      <c r="K241" s="335"/>
      <c r="L241" s="335"/>
      <c r="M241" s="258"/>
      <c r="N241" s="194" t="str">
        <f t="shared" si="60"/>
        <v xml:space="preserve"> </v>
      </c>
      <c r="O241" s="194" t="str">
        <f t="shared" si="61"/>
        <v xml:space="preserve"> </v>
      </c>
      <c r="P241" s="194" t="str">
        <f t="shared" si="62"/>
        <v xml:space="preserve"> </v>
      </c>
      <c r="Q241" s="195" t="str">
        <f t="shared" si="63"/>
        <v xml:space="preserve"> </v>
      </c>
      <c r="R241" s="336" t="str">
        <f t="shared" si="64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">
      <c r="A242" s="165" t="str">
        <f>Option3!A209</f>
        <v>N/A</v>
      </c>
      <c r="B242" s="161" t="str">
        <f t="shared" si="66"/>
        <v xml:space="preserve"> </v>
      </c>
      <c r="C242" s="163" t="str">
        <f t="shared" si="65"/>
        <v xml:space="preserve"> </v>
      </c>
      <c r="D242" s="162" t="str">
        <f t="shared" si="57"/>
        <v xml:space="preserve"> </v>
      </c>
      <c r="E242" s="161" t="str">
        <f t="shared" si="67"/>
        <v xml:space="preserve"> </v>
      </c>
      <c r="F242" s="162" t="str">
        <f t="shared" si="58"/>
        <v xml:space="preserve"> </v>
      </c>
      <c r="G242" s="161" t="str">
        <f t="shared" si="68"/>
        <v xml:space="preserve"> </v>
      </c>
      <c r="H242" s="162" t="str">
        <f t="shared" si="59"/>
        <v xml:space="preserve"> </v>
      </c>
      <c r="I242" s="162" t="str">
        <f t="shared" si="69"/>
        <v xml:space="preserve"> </v>
      </c>
      <c r="J242" s="162"/>
      <c r="K242" s="335"/>
      <c r="L242" s="335"/>
      <c r="M242" s="258"/>
      <c r="N242" s="194" t="str">
        <f t="shared" si="60"/>
        <v xml:space="preserve"> </v>
      </c>
      <c r="O242" s="194" t="str">
        <f t="shared" si="61"/>
        <v xml:space="preserve"> </v>
      </c>
      <c r="P242" s="194" t="str">
        <f t="shared" si="62"/>
        <v xml:space="preserve"> </v>
      </c>
      <c r="Q242" s="195" t="str">
        <f t="shared" si="63"/>
        <v xml:space="preserve"> </v>
      </c>
      <c r="R242" s="336" t="str">
        <f t="shared" si="64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">
      <c r="A243" s="165" t="str">
        <f>Option3!A210</f>
        <v>N/A</v>
      </c>
      <c r="B243" s="161" t="str">
        <f t="shared" si="66"/>
        <v xml:space="preserve"> </v>
      </c>
      <c r="C243" s="163" t="str">
        <f t="shared" si="65"/>
        <v xml:space="preserve"> </v>
      </c>
      <c r="D243" s="162" t="str">
        <f t="shared" si="57"/>
        <v xml:space="preserve"> </v>
      </c>
      <c r="E243" s="161" t="str">
        <f t="shared" si="67"/>
        <v xml:space="preserve"> </v>
      </c>
      <c r="F243" s="162" t="str">
        <f t="shared" si="58"/>
        <v xml:space="preserve"> </v>
      </c>
      <c r="G243" s="161" t="str">
        <f t="shared" si="68"/>
        <v xml:space="preserve"> </v>
      </c>
      <c r="H243" s="162" t="str">
        <f t="shared" si="59"/>
        <v xml:space="preserve"> </v>
      </c>
      <c r="I243" s="162" t="str">
        <f t="shared" si="69"/>
        <v xml:space="preserve"> </v>
      </c>
      <c r="J243" s="162"/>
      <c r="K243" s="335"/>
      <c r="L243" s="335"/>
      <c r="M243" s="258"/>
      <c r="N243" s="194" t="str">
        <f t="shared" si="60"/>
        <v xml:space="preserve"> </v>
      </c>
      <c r="O243" s="194" t="str">
        <f t="shared" si="61"/>
        <v xml:space="preserve"> </v>
      </c>
      <c r="P243" s="194" t="str">
        <f t="shared" si="62"/>
        <v xml:space="preserve"> </v>
      </c>
      <c r="Q243" s="195" t="str">
        <f t="shared" si="63"/>
        <v xml:space="preserve"> </v>
      </c>
      <c r="R243" s="336" t="str">
        <f t="shared" si="64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">
      <c r="A244" s="165" t="str">
        <f>Option3!A211</f>
        <v>N/A</v>
      </c>
      <c r="B244" s="161" t="str">
        <f t="shared" si="66"/>
        <v xml:space="preserve"> </v>
      </c>
      <c r="C244" s="163" t="str">
        <f t="shared" si="65"/>
        <v xml:space="preserve"> </v>
      </c>
      <c r="D244" s="162" t="str">
        <f t="shared" si="57"/>
        <v xml:space="preserve"> </v>
      </c>
      <c r="E244" s="161" t="str">
        <f t="shared" si="67"/>
        <v xml:space="preserve"> </v>
      </c>
      <c r="F244" s="162" t="str">
        <f t="shared" si="58"/>
        <v xml:space="preserve"> </v>
      </c>
      <c r="G244" s="161" t="str">
        <f t="shared" si="68"/>
        <v xml:space="preserve"> </v>
      </c>
      <c r="H244" s="162" t="str">
        <f t="shared" si="59"/>
        <v xml:space="preserve"> </v>
      </c>
      <c r="I244" s="162" t="str">
        <f t="shared" si="69"/>
        <v xml:space="preserve"> </v>
      </c>
      <c r="J244" s="162"/>
      <c r="K244" s="335"/>
      <c r="L244" s="335"/>
      <c r="M244" s="258"/>
      <c r="N244" s="194" t="str">
        <f t="shared" si="60"/>
        <v xml:space="preserve"> </v>
      </c>
      <c r="O244" s="194" t="str">
        <f t="shared" si="61"/>
        <v xml:space="preserve"> </v>
      </c>
      <c r="P244" s="194" t="str">
        <f t="shared" si="62"/>
        <v xml:space="preserve"> </v>
      </c>
      <c r="Q244" s="195" t="str">
        <f t="shared" si="63"/>
        <v xml:space="preserve"> </v>
      </c>
      <c r="R244" s="336" t="str">
        <f t="shared" si="64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">
      <c r="A245" s="165" t="str">
        <f>Option3!A212</f>
        <v>N/A</v>
      </c>
      <c r="B245" s="161" t="str">
        <f t="shared" si="66"/>
        <v xml:space="preserve"> </v>
      </c>
      <c r="C245" s="163" t="str">
        <f t="shared" si="65"/>
        <v xml:space="preserve"> </v>
      </c>
      <c r="D245" s="162" t="str">
        <f t="shared" si="57"/>
        <v xml:space="preserve"> </v>
      </c>
      <c r="E245" s="161" t="str">
        <f t="shared" si="67"/>
        <v xml:space="preserve"> </v>
      </c>
      <c r="F245" s="162" t="str">
        <f t="shared" si="58"/>
        <v xml:space="preserve"> </v>
      </c>
      <c r="G245" s="161" t="str">
        <f t="shared" si="68"/>
        <v xml:space="preserve"> </v>
      </c>
      <c r="H245" s="162" t="str">
        <f t="shared" si="59"/>
        <v xml:space="preserve"> </v>
      </c>
      <c r="I245" s="162" t="str">
        <f t="shared" si="69"/>
        <v xml:space="preserve"> </v>
      </c>
      <c r="J245" s="162"/>
      <c r="K245" s="335"/>
      <c r="L245" s="335"/>
      <c r="M245" s="258"/>
      <c r="N245" s="194" t="str">
        <f t="shared" si="60"/>
        <v xml:space="preserve"> </v>
      </c>
      <c r="O245" s="194" t="str">
        <f t="shared" si="61"/>
        <v xml:space="preserve"> </v>
      </c>
      <c r="P245" s="194" t="str">
        <f t="shared" si="62"/>
        <v xml:space="preserve"> </v>
      </c>
      <c r="Q245" s="195" t="str">
        <f t="shared" si="63"/>
        <v xml:space="preserve"> </v>
      </c>
      <c r="R245" s="336" t="str">
        <f t="shared" si="64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">
      <c r="A246" s="165" t="str">
        <f>Option3!A213</f>
        <v>N/A</v>
      </c>
      <c r="B246" s="161" t="str">
        <f t="shared" si="66"/>
        <v xml:space="preserve"> </v>
      </c>
      <c r="C246" s="163" t="str">
        <f t="shared" si="65"/>
        <v xml:space="preserve"> </v>
      </c>
      <c r="D246" s="162" t="str">
        <f t="shared" si="57"/>
        <v xml:space="preserve"> </v>
      </c>
      <c r="E246" s="161" t="str">
        <f t="shared" si="67"/>
        <v xml:space="preserve"> </v>
      </c>
      <c r="F246" s="162" t="str">
        <f t="shared" si="58"/>
        <v xml:space="preserve"> </v>
      </c>
      <c r="G246" s="161" t="str">
        <f t="shared" si="68"/>
        <v xml:space="preserve"> </v>
      </c>
      <c r="H246" s="162" t="str">
        <f t="shared" si="59"/>
        <v xml:space="preserve"> </v>
      </c>
      <c r="I246" s="162" t="str">
        <f t="shared" si="69"/>
        <v xml:space="preserve"> </v>
      </c>
      <c r="J246" s="162"/>
      <c r="K246" s="335"/>
      <c r="L246" s="335"/>
      <c r="M246" s="258"/>
      <c r="N246" s="194" t="str">
        <f t="shared" si="60"/>
        <v xml:space="preserve"> </v>
      </c>
      <c r="O246" s="194" t="str">
        <f t="shared" si="61"/>
        <v xml:space="preserve"> </v>
      </c>
      <c r="P246" s="194" t="str">
        <f t="shared" si="62"/>
        <v xml:space="preserve"> </v>
      </c>
      <c r="Q246" s="195" t="str">
        <f t="shared" si="63"/>
        <v xml:space="preserve"> </v>
      </c>
      <c r="R246" s="336" t="str">
        <f t="shared" si="64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">
      <c r="A247" s="165" t="str">
        <f>Option3!A214</f>
        <v>N/A</v>
      </c>
      <c r="B247" s="161" t="str">
        <f t="shared" si="66"/>
        <v xml:space="preserve"> </v>
      </c>
      <c r="C247" s="163" t="str">
        <f t="shared" si="65"/>
        <v xml:space="preserve"> </v>
      </c>
      <c r="D247" s="162" t="str">
        <f t="shared" si="57"/>
        <v xml:space="preserve"> </v>
      </c>
      <c r="E247" s="161" t="str">
        <f t="shared" si="67"/>
        <v xml:space="preserve"> </v>
      </c>
      <c r="F247" s="162" t="str">
        <f t="shared" si="58"/>
        <v xml:space="preserve"> </v>
      </c>
      <c r="G247" s="161" t="str">
        <f t="shared" si="68"/>
        <v xml:space="preserve"> </v>
      </c>
      <c r="H247" s="162" t="str">
        <f t="shared" si="59"/>
        <v xml:space="preserve"> </v>
      </c>
      <c r="I247" s="162" t="str">
        <f t="shared" si="69"/>
        <v xml:space="preserve"> </v>
      </c>
      <c r="J247" s="162"/>
      <c r="K247" s="335"/>
      <c r="L247" s="335"/>
      <c r="M247" s="258"/>
      <c r="N247" s="194" t="str">
        <f t="shared" si="60"/>
        <v xml:space="preserve"> </v>
      </c>
      <c r="O247" s="194" t="str">
        <f t="shared" si="61"/>
        <v xml:space="preserve"> </v>
      </c>
      <c r="P247" s="194" t="str">
        <f t="shared" si="62"/>
        <v xml:space="preserve"> </v>
      </c>
      <c r="Q247" s="195" t="str">
        <f t="shared" si="63"/>
        <v xml:space="preserve"> </v>
      </c>
      <c r="R247" s="336" t="str">
        <f t="shared" si="64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">
      <c r="A248" s="165" t="str">
        <f>Option3!A215</f>
        <v>N/A</v>
      </c>
      <c r="B248" s="161" t="str">
        <f t="shared" si="66"/>
        <v xml:space="preserve"> </v>
      </c>
      <c r="C248" s="163" t="str">
        <f t="shared" si="65"/>
        <v xml:space="preserve"> </v>
      </c>
      <c r="D248" s="162" t="str">
        <f t="shared" si="57"/>
        <v xml:space="preserve"> </v>
      </c>
      <c r="E248" s="161" t="str">
        <f t="shared" si="67"/>
        <v xml:space="preserve"> </v>
      </c>
      <c r="F248" s="162" t="str">
        <f t="shared" si="58"/>
        <v xml:space="preserve"> </v>
      </c>
      <c r="G248" s="161" t="str">
        <f t="shared" si="68"/>
        <v xml:space="preserve"> </v>
      </c>
      <c r="H248" s="162" t="str">
        <f t="shared" si="59"/>
        <v xml:space="preserve"> </v>
      </c>
      <c r="I248" s="162" t="str">
        <f t="shared" si="69"/>
        <v xml:space="preserve"> </v>
      </c>
      <c r="J248" s="162"/>
      <c r="K248" s="335"/>
      <c r="L248" s="335"/>
      <c r="M248" s="258"/>
      <c r="N248" s="194" t="str">
        <f t="shared" si="60"/>
        <v xml:space="preserve"> </v>
      </c>
      <c r="O248" s="194" t="str">
        <f t="shared" si="61"/>
        <v xml:space="preserve"> </v>
      </c>
      <c r="P248" s="194" t="str">
        <f t="shared" si="62"/>
        <v xml:space="preserve"> </v>
      </c>
      <c r="Q248" s="195" t="str">
        <f t="shared" si="63"/>
        <v xml:space="preserve"> </v>
      </c>
      <c r="R248" s="336" t="str">
        <f t="shared" si="64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">
      <c r="A249" s="165" t="str">
        <f>Option3!A216</f>
        <v>N/A</v>
      </c>
      <c r="B249" s="161" t="str">
        <f t="shared" si="66"/>
        <v xml:space="preserve"> </v>
      </c>
      <c r="C249" s="163" t="str">
        <f t="shared" si="65"/>
        <v xml:space="preserve"> </v>
      </c>
      <c r="D249" s="162" t="str">
        <f t="shared" si="57"/>
        <v xml:space="preserve"> </v>
      </c>
      <c r="E249" s="161" t="str">
        <f t="shared" si="67"/>
        <v xml:space="preserve"> </v>
      </c>
      <c r="F249" s="162" t="str">
        <f t="shared" si="58"/>
        <v xml:space="preserve"> </v>
      </c>
      <c r="G249" s="161" t="str">
        <f t="shared" si="68"/>
        <v xml:space="preserve"> </v>
      </c>
      <c r="H249" s="162" t="str">
        <f t="shared" si="59"/>
        <v xml:space="preserve"> </v>
      </c>
      <c r="I249" s="162" t="str">
        <f t="shared" si="69"/>
        <v xml:space="preserve"> </v>
      </c>
      <c r="J249" s="162"/>
      <c r="K249" s="335"/>
      <c r="L249" s="335"/>
      <c r="M249" s="258"/>
      <c r="N249" s="194" t="str">
        <f t="shared" si="60"/>
        <v xml:space="preserve"> </v>
      </c>
      <c r="O249" s="194" t="str">
        <f t="shared" si="61"/>
        <v xml:space="preserve"> </v>
      </c>
      <c r="P249" s="194" t="str">
        <f t="shared" si="62"/>
        <v xml:space="preserve"> </v>
      </c>
      <c r="Q249" s="195" t="str">
        <f t="shared" si="63"/>
        <v xml:space="preserve"> </v>
      </c>
      <c r="R249" s="336" t="str">
        <f t="shared" si="64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">
      <c r="A250" s="165" t="str">
        <f>Option3!A217</f>
        <v>N/A</v>
      </c>
      <c r="B250" s="161" t="str">
        <f t="shared" si="66"/>
        <v xml:space="preserve"> </v>
      </c>
      <c r="C250" s="163" t="str">
        <f t="shared" si="65"/>
        <v xml:space="preserve"> </v>
      </c>
      <c r="D250" s="162" t="str">
        <f t="shared" si="57"/>
        <v xml:space="preserve"> </v>
      </c>
      <c r="E250" s="161" t="str">
        <f t="shared" si="67"/>
        <v xml:space="preserve"> </v>
      </c>
      <c r="F250" s="162" t="str">
        <f t="shared" si="58"/>
        <v xml:space="preserve"> </v>
      </c>
      <c r="G250" s="161" t="str">
        <f t="shared" si="68"/>
        <v xml:space="preserve"> </v>
      </c>
      <c r="H250" s="162" t="str">
        <f t="shared" si="59"/>
        <v xml:space="preserve"> </v>
      </c>
      <c r="I250" s="162" t="str">
        <f t="shared" si="69"/>
        <v xml:space="preserve"> </v>
      </c>
      <c r="J250" s="162"/>
      <c r="K250" s="335"/>
      <c r="L250" s="335"/>
      <c r="M250" s="258"/>
      <c r="N250" s="194" t="str">
        <f t="shared" si="60"/>
        <v xml:space="preserve"> </v>
      </c>
      <c r="O250" s="194" t="str">
        <f t="shared" si="61"/>
        <v xml:space="preserve"> </v>
      </c>
      <c r="P250" s="194" t="str">
        <f t="shared" si="62"/>
        <v xml:space="preserve"> </v>
      </c>
      <c r="Q250" s="195" t="str">
        <f t="shared" si="63"/>
        <v xml:space="preserve"> </v>
      </c>
      <c r="R250" s="336" t="str">
        <f t="shared" si="64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">
      <c r="A251" s="165" t="str">
        <f>Option3!A218</f>
        <v>N/A</v>
      </c>
      <c r="B251" s="161" t="str">
        <f t="shared" si="66"/>
        <v xml:space="preserve"> </v>
      </c>
      <c r="C251" s="163" t="str">
        <f t="shared" si="65"/>
        <v xml:space="preserve"> </v>
      </c>
      <c r="D251" s="162" t="str">
        <f t="shared" si="57"/>
        <v xml:space="preserve"> </v>
      </c>
      <c r="E251" s="161" t="str">
        <f t="shared" si="67"/>
        <v xml:space="preserve"> </v>
      </c>
      <c r="F251" s="162" t="str">
        <f t="shared" si="58"/>
        <v xml:space="preserve"> </v>
      </c>
      <c r="G251" s="161" t="str">
        <f t="shared" si="68"/>
        <v xml:space="preserve"> </v>
      </c>
      <c r="H251" s="162" t="str">
        <f t="shared" si="59"/>
        <v xml:space="preserve"> </v>
      </c>
      <c r="I251" s="162" t="str">
        <f t="shared" si="69"/>
        <v xml:space="preserve"> </v>
      </c>
      <c r="J251" s="162"/>
      <c r="K251" s="335"/>
      <c r="L251" s="335"/>
      <c r="M251" s="258"/>
      <c r="N251" s="194" t="str">
        <f t="shared" si="60"/>
        <v xml:space="preserve"> </v>
      </c>
      <c r="O251" s="194" t="str">
        <f t="shared" si="61"/>
        <v xml:space="preserve"> </v>
      </c>
      <c r="P251" s="194" t="str">
        <f t="shared" si="62"/>
        <v xml:space="preserve"> </v>
      </c>
      <c r="Q251" s="195" t="str">
        <f t="shared" si="63"/>
        <v xml:space="preserve"> </v>
      </c>
      <c r="R251" s="336" t="str">
        <f t="shared" si="64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">
      <c r="A252" s="165" t="str">
        <f>Option3!A219</f>
        <v>N/A</v>
      </c>
      <c r="B252" s="161" t="str">
        <f t="shared" si="66"/>
        <v xml:space="preserve"> </v>
      </c>
      <c r="C252" s="163" t="str">
        <f t="shared" si="65"/>
        <v xml:space="preserve"> </v>
      </c>
      <c r="D252" s="162" t="str">
        <f t="shared" si="57"/>
        <v xml:space="preserve"> </v>
      </c>
      <c r="E252" s="161" t="str">
        <f t="shared" si="67"/>
        <v xml:space="preserve"> </v>
      </c>
      <c r="F252" s="162" t="str">
        <f t="shared" si="58"/>
        <v xml:space="preserve"> </v>
      </c>
      <c r="G252" s="161" t="str">
        <f t="shared" si="68"/>
        <v xml:space="preserve"> </v>
      </c>
      <c r="H252" s="162" t="str">
        <f t="shared" si="59"/>
        <v xml:space="preserve"> </v>
      </c>
      <c r="I252" s="162" t="str">
        <f t="shared" si="69"/>
        <v xml:space="preserve"> </v>
      </c>
      <c r="J252" s="162"/>
      <c r="K252" s="335"/>
      <c r="L252" s="335"/>
      <c r="M252" s="258"/>
      <c r="N252" s="194" t="str">
        <f t="shared" si="60"/>
        <v xml:space="preserve"> </v>
      </c>
      <c r="O252" s="194" t="str">
        <f t="shared" si="61"/>
        <v xml:space="preserve"> </v>
      </c>
      <c r="P252" s="194" t="str">
        <f t="shared" si="62"/>
        <v xml:space="preserve"> </v>
      </c>
      <c r="Q252" s="195" t="str">
        <f t="shared" si="63"/>
        <v xml:space="preserve"> </v>
      </c>
      <c r="R252" s="336" t="str">
        <f t="shared" si="64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">
      <c r="A253" s="165" t="str">
        <f>Option3!A220</f>
        <v>N/A</v>
      </c>
      <c r="B253" s="161" t="str">
        <f t="shared" si="66"/>
        <v xml:space="preserve"> </v>
      </c>
      <c r="C253" s="163" t="str">
        <f t="shared" si="65"/>
        <v xml:space="preserve"> </v>
      </c>
      <c r="D253" s="162" t="str">
        <f t="shared" si="57"/>
        <v xml:space="preserve"> </v>
      </c>
      <c r="E253" s="161" t="str">
        <f t="shared" si="67"/>
        <v xml:space="preserve"> </v>
      </c>
      <c r="F253" s="162" t="str">
        <f t="shared" si="58"/>
        <v xml:space="preserve"> </v>
      </c>
      <c r="G253" s="161" t="str">
        <f t="shared" si="68"/>
        <v xml:space="preserve"> </v>
      </c>
      <c r="H253" s="162" t="str">
        <f t="shared" si="59"/>
        <v xml:space="preserve"> </v>
      </c>
      <c r="I253" s="162" t="str">
        <f t="shared" si="69"/>
        <v xml:space="preserve"> </v>
      </c>
      <c r="J253" s="162"/>
      <c r="K253" s="335"/>
      <c r="L253" s="335"/>
      <c r="M253" s="258"/>
      <c r="N253" s="194" t="str">
        <f t="shared" si="60"/>
        <v xml:space="preserve"> </v>
      </c>
      <c r="O253" s="194" t="str">
        <f t="shared" si="61"/>
        <v xml:space="preserve"> </v>
      </c>
      <c r="P253" s="194" t="str">
        <f t="shared" si="62"/>
        <v xml:space="preserve"> </v>
      </c>
      <c r="Q253" s="195" t="str">
        <f t="shared" si="63"/>
        <v xml:space="preserve"> </v>
      </c>
      <c r="R253" s="336" t="str">
        <f t="shared" si="64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">
      <c r="A254" s="165" t="str">
        <f>Option3!A221</f>
        <v>N/A</v>
      </c>
      <c r="B254" s="161" t="str">
        <f t="shared" si="66"/>
        <v xml:space="preserve"> </v>
      </c>
      <c r="C254" s="163" t="str">
        <f t="shared" si="65"/>
        <v xml:space="preserve"> </v>
      </c>
      <c r="D254" s="162" t="str">
        <f t="shared" si="57"/>
        <v xml:space="preserve"> </v>
      </c>
      <c r="E254" s="161" t="str">
        <f t="shared" si="67"/>
        <v xml:space="preserve"> </v>
      </c>
      <c r="F254" s="162" t="str">
        <f t="shared" si="58"/>
        <v xml:space="preserve"> </v>
      </c>
      <c r="G254" s="161" t="str">
        <f t="shared" si="68"/>
        <v xml:space="preserve"> </v>
      </c>
      <c r="H254" s="162" t="str">
        <f t="shared" si="59"/>
        <v xml:space="preserve"> </v>
      </c>
      <c r="I254" s="162" t="str">
        <f t="shared" si="69"/>
        <v xml:space="preserve"> </v>
      </c>
      <c r="J254" s="162"/>
      <c r="K254" s="335"/>
      <c r="L254" s="335"/>
      <c r="M254" s="258"/>
      <c r="N254" s="194" t="str">
        <f t="shared" si="60"/>
        <v xml:space="preserve"> </v>
      </c>
      <c r="O254" s="194" t="str">
        <f t="shared" si="61"/>
        <v xml:space="preserve"> </v>
      </c>
      <c r="P254" s="194" t="str">
        <f t="shared" si="62"/>
        <v xml:space="preserve"> </v>
      </c>
      <c r="Q254" s="195" t="str">
        <f t="shared" si="63"/>
        <v xml:space="preserve"> </v>
      </c>
      <c r="R254" s="336" t="str">
        <f t="shared" si="64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">
      <c r="A255" s="165" t="str">
        <f>Option3!A222</f>
        <v>N/A</v>
      </c>
      <c r="B255" s="161" t="str">
        <f t="shared" si="66"/>
        <v xml:space="preserve"> </v>
      </c>
      <c r="C255" s="163" t="str">
        <f t="shared" si="65"/>
        <v xml:space="preserve"> </v>
      </c>
      <c r="D255" s="162" t="str">
        <f t="shared" si="57"/>
        <v xml:space="preserve"> </v>
      </c>
      <c r="E255" s="161" t="str">
        <f t="shared" si="67"/>
        <v xml:space="preserve"> </v>
      </c>
      <c r="F255" s="162" t="str">
        <f t="shared" si="58"/>
        <v xml:space="preserve"> </v>
      </c>
      <c r="G255" s="161" t="str">
        <f t="shared" si="68"/>
        <v xml:space="preserve"> </v>
      </c>
      <c r="H255" s="162" t="str">
        <f t="shared" si="59"/>
        <v xml:space="preserve"> </v>
      </c>
      <c r="I255" s="162" t="str">
        <f t="shared" si="69"/>
        <v xml:space="preserve"> </v>
      </c>
      <c r="J255" s="162"/>
      <c r="K255" s="335"/>
      <c r="L255" s="335"/>
      <c r="M255" s="258"/>
      <c r="N255" s="194" t="str">
        <f t="shared" si="60"/>
        <v xml:space="preserve"> </v>
      </c>
      <c r="O255" s="194" t="str">
        <f t="shared" si="61"/>
        <v xml:space="preserve"> </v>
      </c>
      <c r="P255" s="194" t="str">
        <f t="shared" si="62"/>
        <v xml:space="preserve"> </v>
      </c>
      <c r="Q255" s="195" t="str">
        <f t="shared" si="63"/>
        <v xml:space="preserve"> </v>
      </c>
      <c r="R255" s="336" t="str">
        <f t="shared" si="64"/>
        <v xml:space="preserve"> </v>
      </c>
      <c r="AF255" s="165">
        <f t="shared" ref="AF255:AF286" si="70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">
      <c r="A256" s="165" t="str">
        <f>Option3!A223</f>
        <v>N/A</v>
      </c>
      <c r="B256" s="161" t="str">
        <f t="shared" si="66"/>
        <v xml:space="preserve"> </v>
      </c>
      <c r="C256" s="163" t="str">
        <f t="shared" si="65"/>
        <v xml:space="preserve"> </v>
      </c>
      <c r="D256" s="162" t="str">
        <f t="shared" si="57"/>
        <v xml:space="preserve"> </v>
      </c>
      <c r="E256" s="161" t="str">
        <f t="shared" si="67"/>
        <v xml:space="preserve"> </v>
      </c>
      <c r="F256" s="162" t="str">
        <f t="shared" si="58"/>
        <v xml:space="preserve"> </v>
      </c>
      <c r="G256" s="161" t="str">
        <f t="shared" si="68"/>
        <v xml:space="preserve"> </v>
      </c>
      <c r="H256" s="162" t="str">
        <f t="shared" si="59"/>
        <v xml:space="preserve"> </v>
      </c>
      <c r="I256" s="162" t="str">
        <f t="shared" si="69"/>
        <v xml:space="preserve"> </v>
      </c>
      <c r="J256" s="162"/>
      <c r="K256" s="335"/>
      <c r="L256" s="335"/>
      <c r="M256" s="258"/>
      <c r="N256" s="194" t="str">
        <f t="shared" si="60"/>
        <v xml:space="preserve"> </v>
      </c>
      <c r="O256" s="194" t="str">
        <f t="shared" si="61"/>
        <v xml:space="preserve"> </v>
      </c>
      <c r="P256" s="194" t="str">
        <f t="shared" si="62"/>
        <v xml:space="preserve"> </v>
      </c>
      <c r="Q256" s="195" t="str">
        <f t="shared" si="63"/>
        <v xml:space="preserve"> </v>
      </c>
      <c r="R256" s="336" t="str">
        <f t="shared" si="64"/>
        <v xml:space="preserve"> </v>
      </c>
      <c r="AF256" s="165">
        <f t="shared" si="70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">
      <c r="A257" s="165" t="str">
        <f>Option3!A224</f>
        <v>N/A</v>
      </c>
      <c r="B257" s="161" t="str">
        <f t="shared" si="66"/>
        <v xml:space="preserve"> </v>
      </c>
      <c r="C257" s="163" t="str">
        <f t="shared" si="65"/>
        <v xml:space="preserve"> </v>
      </c>
      <c r="D257" s="162" t="str">
        <f t="shared" si="57"/>
        <v xml:space="preserve"> </v>
      </c>
      <c r="E257" s="161" t="str">
        <f t="shared" si="67"/>
        <v xml:space="preserve"> </v>
      </c>
      <c r="F257" s="162" t="str">
        <f t="shared" si="58"/>
        <v xml:space="preserve"> </v>
      </c>
      <c r="G257" s="161" t="str">
        <f t="shared" si="68"/>
        <v xml:space="preserve"> </v>
      </c>
      <c r="H257" s="162" t="str">
        <f t="shared" si="59"/>
        <v xml:space="preserve"> </v>
      </c>
      <c r="I257" s="162" t="str">
        <f t="shared" si="69"/>
        <v xml:space="preserve"> </v>
      </c>
      <c r="J257" s="162"/>
      <c r="K257" s="335"/>
      <c r="L257" s="335"/>
      <c r="M257" s="258"/>
      <c r="N257" s="194" t="str">
        <f t="shared" si="60"/>
        <v xml:space="preserve"> </v>
      </c>
      <c r="O257" s="194" t="str">
        <f t="shared" si="61"/>
        <v xml:space="preserve"> </v>
      </c>
      <c r="P257" s="194" t="str">
        <f t="shared" si="62"/>
        <v xml:space="preserve"> </v>
      </c>
      <c r="Q257" s="195" t="str">
        <f t="shared" si="63"/>
        <v xml:space="preserve"> </v>
      </c>
      <c r="R257" s="336" t="str">
        <f t="shared" si="64"/>
        <v xml:space="preserve"> </v>
      </c>
      <c r="AF257" s="165">
        <f t="shared" si="70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">
      <c r="A258" s="165" t="str">
        <f>Option3!A225</f>
        <v>N/A</v>
      </c>
      <c r="B258" s="161" t="str">
        <f t="shared" si="66"/>
        <v xml:space="preserve"> </v>
      </c>
      <c r="C258" s="163" t="str">
        <f t="shared" si="65"/>
        <v xml:space="preserve"> </v>
      </c>
      <c r="D258" s="162" t="str">
        <f t="shared" si="57"/>
        <v xml:space="preserve"> </v>
      </c>
      <c r="E258" s="161" t="str">
        <f t="shared" si="67"/>
        <v xml:space="preserve"> </v>
      </c>
      <c r="F258" s="162" t="str">
        <f t="shared" si="58"/>
        <v xml:space="preserve"> </v>
      </c>
      <c r="G258" s="161" t="str">
        <f t="shared" si="68"/>
        <v xml:space="preserve"> </v>
      </c>
      <c r="H258" s="162" t="str">
        <f t="shared" si="59"/>
        <v xml:space="preserve"> </v>
      </c>
      <c r="I258" s="162" t="str">
        <f t="shared" si="69"/>
        <v xml:space="preserve"> </v>
      </c>
      <c r="J258" s="162"/>
      <c r="K258" s="335"/>
      <c r="L258" s="335"/>
      <c r="M258" s="258"/>
      <c r="N258" s="194" t="str">
        <f t="shared" si="60"/>
        <v xml:space="preserve"> </v>
      </c>
      <c r="O258" s="194" t="str">
        <f t="shared" si="61"/>
        <v xml:space="preserve"> </v>
      </c>
      <c r="P258" s="194" t="str">
        <f t="shared" si="62"/>
        <v xml:space="preserve"> </v>
      </c>
      <c r="Q258" s="195" t="str">
        <f t="shared" si="63"/>
        <v xml:space="preserve"> </v>
      </c>
      <c r="R258" s="336" t="str">
        <f t="shared" si="64"/>
        <v xml:space="preserve"> </v>
      </c>
      <c r="AF258" s="165">
        <f t="shared" si="70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">
      <c r="A259" s="165" t="str">
        <f>Option3!A226</f>
        <v>N/A</v>
      </c>
      <c r="B259" s="161" t="str">
        <f t="shared" si="66"/>
        <v xml:space="preserve"> </v>
      </c>
      <c r="C259" s="163" t="str">
        <f t="shared" si="65"/>
        <v xml:space="preserve"> </v>
      </c>
      <c r="D259" s="162" t="str">
        <f t="shared" si="57"/>
        <v xml:space="preserve"> </v>
      </c>
      <c r="E259" s="161" t="str">
        <f t="shared" si="67"/>
        <v xml:space="preserve"> </v>
      </c>
      <c r="F259" s="162" t="str">
        <f t="shared" si="58"/>
        <v xml:space="preserve"> </v>
      </c>
      <c r="G259" s="161" t="str">
        <f t="shared" si="68"/>
        <v xml:space="preserve"> </v>
      </c>
      <c r="H259" s="162" t="str">
        <f t="shared" si="59"/>
        <v xml:space="preserve"> </v>
      </c>
      <c r="I259" s="162" t="str">
        <f t="shared" si="69"/>
        <v xml:space="preserve"> </v>
      </c>
      <c r="J259" s="162"/>
      <c r="K259" s="335"/>
      <c r="L259" s="335"/>
      <c r="M259" s="258"/>
      <c r="N259" s="194" t="str">
        <f t="shared" si="60"/>
        <v xml:space="preserve"> </v>
      </c>
      <c r="O259" s="194" t="str">
        <f t="shared" si="61"/>
        <v xml:space="preserve"> </v>
      </c>
      <c r="P259" s="194" t="str">
        <f t="shared" si="62"/>
        <v xml:space="preserve"> </v>
      </c>
      <c r="Q259" s="195" t="str">
        <f t="shared" si="63"/>
        <v xml:space="preserve"> </v>
      </c>
      <c r="R259" s="336" t="str">
        <f t="shared" si="64"/>
        <v xml:space="preserve"> </v>
      </c>
      <c r="AF259" s="165">
        <f t="shared" si="70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">
      <c r="A260" s="165" t="str">
        <f>Option3!A227</f>
        <v>N/A</v>
      </c>
      <c r="B260" s="161" t="str">
        <f t="shared" si="66"/>
        <v xml:space="preserve"> </v>
      </c>
      <c r="C260" s="163" t="str">
        <f t="shared" si="65"/>
        <v xml:space="preserve"> </v>
      </c>
      <c r="D260" s="162" t="str">
        <f t="shared" si="57"/>
        <v xml:space="preserve"> </v>
      </c>
      <c r="E260" s="161" t="str">
        <f t="shared" si="67"/>
        <v xml:space="preserve"> </v>
      </c>
      <c r="F260" s="162" t="str">
        <f t="shared" si="58"/>
        <v xml:space="preserve"> </v>
      </c>
      <c r="G260" s="161" t="str">
        <f t="shared" si="68"/>
        <v xml:space="preserve"> </v>
      </c>
      <c r="H260" s="162" t="str">
        <f t="shared" si="59"/>
        <v xml:space="preserve"> </v>
      </c>
      <c r="I260" s="162" t="str">
        <f t="shared" si="69"/>
        <v xml:space="preserve"> </v>
      </c>
      <c r="J260" s="162"/>
      <c r="K260" s="335"/>
      <c r="L260" s="335"/>
      <c r="M260" s="258"/>
      <c r="N260" s="194" t="str">
        <f t="shared" si="60"/>
        <v xml:space="preserve"> </v>
      </c>
      <c r="O260" s="194" t="str">
        <f t="shared" si="61"/>
        <v xml:space="preserve"> </v>
      </c>
      <c r="P260" s="194" t="str">
        <f t="shared" si="62"/>
        <v xml:space="preserve"> </v>
      </c>
      <c r="Q260" s="195" t="str">
        <f t="shared" si="63"/>
        <v xml:space="preserve"> </v>
      </c>
      <c r="R260" s="336" t="str">
        <f t="shared" si="64"/>
        <v xml:space="preserve"> </v>
      </c>
      <c r="AF260" s="165">
        <f t="shared" si="70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">
      <c r="A261" s="165" t="str">
        <f>Option3!A228</f>
        <v>N/A</v>
      </c>
      <c r="B261" s="161" t="str">
        <f t="shared" si="66"/>
        <v xml:space="preserve"> </v>
      </c>
      <c r="C261" s="163" t="str">
        <f t="shared" si="65"/>
        <v xml:space="preserve"> </v>
      </c>
      <c r="D261" s="162" t="str">
        <f t="shared" si="57"/>
        <v xml:space="preserve"> </v>
      </c>
      <c r="E261" s="161" t="str">
        <f t="shared" si="67"/>
        <v xml:space="preserve"> </v>
      </c>
      <c r="F261" s="162" t="str">
        <f t="shared" si="58"/>
        <v xml:space="preserve"> </v>
      </c>
      <c r="G261" s="161" t="str">
        <f t="shared" si="68"/>
        <v xml:space="preserve"> </v>
      </c>
      <c r="H261" s="162" t="str">
        <f t="shared" si="59"/>
        <v xml:space="preserve"> </v>
      </c>
      <c r="I261" s="162" t="str">
        <f t="shared" si="69"/>
        <v xml:space="preserve"> </v>
      </c>
      <c r="J261" s="162"/>
      <c r="K261" s="335"/>
      <c r="L261" s="335"/>
      <c r="M261" s="258"/>
      <c r="N261" s="194" t="str">
        <f t="shared" si="60"/>
        <v xml:space="preserve"> </v>
      </c>
      <c r="O261" s="194" t="str">
        <f t="shared" si="61"/>
        <v xml:space="preserve"> </v>
      </c>
      <c r="P261" s="194" t="str">
        <f t="shared" si="62"/>
        <v xml:space="preserve"> </v>
      </c>
      <c r="Q261" s="195" t="str">
        <f t="shared" si="63"/>
        <v xml:space="preserve"> </v>
      </c>
      <c r="R261" s="336" t="str">
        <f t="shared" si="64"/>
        <v xml:space="preserve"> </v>
      </c>
      <c r="AF261" s="165">
        <f t="shared" si="70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">
      <c r="A262" s="165" t="str">
        <f>Option3!A229</f>
        <v>N/A</v>
      </c>
      <c r="B262" s="161" t="str">
        <f t="shared" si="66"/>
        <v xml:space="preserve"> </v>
      </c>
      <c r="C262" s="163" t="str">
        <f t="shared" si="65"/>
        <v xml:space="preserve"> </v>
      </c>
      <c r="D262" s="162" t="str">
        <f t="shared" si="57"/>
        <v xml:space="preserve"> </v>
      </c>
      <c r="E262" s="161" t="str">
        <f t="shared" si="67"/>
        <v xml:space="preserve"> </v>
      </c>
      <c r="F262" s="162" t="str">
        <f t="shared" si="58"/>
        <v xml:space="preserve"> </v>
      </c>
      <c r="G262" s="161" t="str">
        <f t="shared" si="68"/>
        <v xml:space="preserve"> </v>
      </c>
      <c r="H262" s="162" t="str">
        <f t="shared" si="59"/>
        <v xml:space="preserve"> </v>
      </c>
      <c r="I262" s="162" t="str">
        <f t="shared" si="69"/>
        <v xml:space="preserve"> </v>
      </c>
      <c r="J262" s="162"/>
      <c r="K262" s="335"/>
      <c r="L262" s="335"/>
      <c r="M262" s="258"/>
      <c r="N262" s="194" t="str">
        <f t="shared" si="60"/>
        <v xml:space="preserve"> </v>
      </c>
      <c r="O262" s="194" t="str">
        <f t="shared" si="61"/>
        <v xml:space="preserve"> </v>
      </c>
      <c r="P262" s="194" t="str">
        <f t="shared" si="62"/>
        <v xml:space="preserve"> </v>
      </c>
      <c r="Q262" s="195" t="str">
        <f t="shared" si="63"/>
        <v xml:space="preserve"> </v>
      </c>
      <c r="R262" s="336" t="str">
        <f t="shared" si="64"/>
        <v xml:space="preserve"> </v>
      </c>
      <c r="AF262" s="165">
        <f t="shared" si="70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">
      <c r="A263" s="165" t="str">
        <f>Option3!A230</f>
        <v>N/A</v>
      </c>
      <c r="B263" s="161" t="str">
        <f t="shared" si="66"/>
        <v xml:space="preserve"> </v>
      </c>
      <c r="C263" s="163" t="str">
        <f t="shared" si="65"/>
        <v xml:space="preserve"> </v>
      </c>
      <c r="D263" s="162" t="str">
        <f t="shared" si="57"/>
        <v xml:space="preserve"> </v>
      </c>
      <c r="E263" s="161" t="str">
        <f t="shared" si="67"/>
        <v xml:space="preserve"> </v>
      </c>
      <c r="F263" s="162" t="str">
        <f t="shared" si="58"/>
        <v xml:space="preserve"> </v>
      </c>
      <c r="G263" s="161" t="str">
        <f t="shared" si="68"/>
        <v xml:space="preserve"> </v>
      </c>
      <c r="H263" s="162" t="str">
        <f t="shared" si="59"/>
        <v xml:space="preserve"> </v>
      </c>
      <c r="I263" s="162" t="str">
        <f t="shared" si="69"/>
        <v xml:space="preserve"> </v>
      </c>
      <c r="J263" s="162"/>
      <c r="K263" s="335"/>
      <c r="L263" s="335"/>
      <c r="M263" s="258"/>
      <c r="N263" s="194" t="str">
        <f t="shared" si="60"/>
        <v xml:space="preserve"> </v>
      </c>
      <c r="O263" s="194" t="str">
        <f t="shared" si="61"/>
        <v xml:space="preserve"> </v>
      </c>
      <c r="P263" s="194" t="str">
        <f t="shared" si="62"/>
        <v xml:space="preserve"> </v>
      </c>
      <c r="Q263" s="195" t="str">
        <f t="shared" si="63"/>
        <v xml:space="preserve"> </v>
      </c>
      <c r="R263" s="336" t="str">
        <f t="shared" si="64"/>
        <v xml:space="preserve"> </v>
      </c>
      <c r="AF263" s="165">
        <f t="shared" si="70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">
      <c r="A264" s="165" t="str">
        <f>Option3!A231</f>
        <v>N/A</v>
      </c>
      <c r="B264" s="161" t="str">
        <f t="shared" si="66"/>
        <v xml:space="preserve"> </v>
      </c>
      <c r="C264" s="163" t="str">
        <f t="shared" si="65"/>
        <v xml:space="preserve"> </v>
      </c>
      <c r="D264" s="162" t="str">
        <f t="shared" si="57"/>
        <v xml:space="preserve"> </v>
      </c>
      <c r="E264" s="161" t="str">
        <f t="shared" si="67"/>
        <v xml:space="preserve"> </v>
      </c>
      <c r="F264" s="162" t="str">
        <f t="shared" si="58"/>
        <v xml:space="preserve"> </v>
      </c>
      <c r="G264" s="161" t="str">
        <f t="shared" si="68"/>
        <v xml:space="preserve"> </v>
      </c>
      <c r="H264" s="162" t="str">
        <f t="shared" si="59"/>
        <v xml:space="preserve"> </v>
      </c>
      <c r="I264" s="162" t="str">
        <f t="shared" si="69"/>
        <v xml:space="preserve"> </v>
      </c>
      <c r="J264" s="162"/>
      <c r="K264" s="335"/>
      <c r="L264" s="335"/>
      <c r="M264" s="258"/>
      <c r="N264" s="194" t="str">
        <f t="shared" si="60"/>
        <v xml:space="preserve"> </v>
      </c>
      <c r="O264" s="194" t="str">
        <f t="shared" si="61"/>
        <v xml:space="preserve"> </v>
      </c>
      <c r="P264" s="194" t="str">
        <f t="shared" si="62"/>
        <v xml:space="preserve"> </v>
      </c>
      <c r="Q264" s="195" t="str">
        <f t="shared" si="63"/>
        <v xml:space="preserve"> </v>
      </c>
      <c r="R264" s="336" t="str">
        <f t="shared" si="64"/>
        <v xml:space="preserve"> </v>
      </c>
      <c r="AF264" s="165">
        <f t="shared" si="70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">
      <c r="A265" s="165" t="str">
        <f>Option3!A232</f>
        <v>N/A</v>
      </c>
      <c r="B265" s="161" t="str">
        <f t="shared" si="66"/>
        <v xml:space="preserve"> </v>
      </c>
      <c r="C265" s="163" t="str">
        <f t="shared" si="65"/>
        <v xml:space="preserve"> </v>
      </c>
      <c r="D265" s="162" t="str">
        <f t="shared" si="57"/>
        <v xml:space="preserve"> </v>
      </c>
      <c r="E265" s="161" t="str">
        <f t="shared" si="67"/>
        <v xml:space="preserve"> </v>
      </c>
      <c r="F265" s="162" t="str">
        <f t="shared" si="58"/>
        <v xml:space="preserve"> </v>
      </c>
      <c r="G265" s="161" t="str">
        <f t="shared" si="68"/>
        <v xml:space="preserve"> </v>
      </c>
      <c r="H265" s="162" t="str">
        <f t="shared" si="59"/>
        <v xml:space="preserve"> </v>
      </c>
      <c r="I265" s="162" t="str">
        <f t="shared" si="69"/>
        <v xml:space="preserve"> </v>
      </c>
      <c r="J265" s="162"/>
      <c r="K265" s="335"/>
      <c r="L265" s="335"/>
      <c r="M265" s="258"/>
      <c r="N265" s="194" t="str">
        <f t="shared" si="60"/>
        <v xml:space="preserve"> </v>
      </c>
      <c r="O265" s="194" t="str">
        <f t="shared" si="61"/>
        <v xml:space="preserve"> </v>
      </c>
      <c r="P265" s="194" t="str">
        <f t="shared" si="62"/>
        <v xml:space="preserve"> </v>
      </c>
      <c r="Q265" s="195" t="str">
        <f t="shared" si="63"/>
        <v xml:space="preserve"> </v>
      </c>
      <c r="R265" s="336" t="str">
        <f t="shared" si="64"/>
        <v xml:space="preserve"> </v>
      </c>
      <c r="AF265" s="165">
        <f t="shared" si="70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">
      <c r="A266" s="165" t="str">
        <f>Option3!A233</f>
        <v>N/A</v>
      </c>
      <c r="B266" s="161" t="str">
        <f t="shared" si="66"/>
        <v xml:space="preserve"> </v>
      </c>
      <c r="C266" s="163" t="str">
        <f t="shared" si="65"/>
        <v xml:space="preserve"> </v>
      </c>
      <c r="D266" s="162" t="str">
        <f t="shared" si="57"/>
        <v xml:space="preserve"> </v>
      </c>
      <c r="E266" s="161" t="str">
        <f t="shared" si="67"/>
        <v xml:space="preserve"> </v>
      </c>
      <c r="F266" s="162" t="str">
        <f t="shared" si="58"/>
        <v xml:space="preserve"> </v>
      </c>
      <c r="G266" s="161" t="str">
        <f t="shared" si="68"/>
        <v xml:space="preserve"> </v>
      </c>
      <c r="H266" s="162" t="str">
        <f t="shared" si="59"/>
        <v xml:space="preserve"> </v>
      </c>
      <c r="I266" s="162" t="str">
        <f t="shared" si="69"/>
        <v xml:space="preserve"> </v>
      </c>
      <c r="J266" s="162"/>
      <c r="K266" s="335"/>
      <c r="L266" s="335"/>
      <c r="M266" s="258"/>
      <c r="N266" s="194" t="str">
        <f t="shared" si="60"/>
        <v xml:space="preserve"> </v>
      </c>
      <c r="O266" s="194" t="str">
        <f t="shared" si="61"/>
        <v xml:space="preserve"> </v>
      </c>
      <c r="P266" s="194" t="str">
        <f t="shared" si="62"/>
        <v xml:space="preserve"> </v>
      </c>
      <c r="Q266" s="195" t="str">
        <f t="shared" si="63"/>
        <v xml:space="preserve"> </v>
      </c>
      <c r="R266" s="336" t="str">
        <f t="shared" si="64"/>
        <v xml:space="preserve"> </v>
      </c>
      <c r="AF266" s="165">
        <f t="shared" si="70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">
      <c r="A267" s="165" t="str">
        <f>Option3!A234</f>
        <v>N/A</v>
      </c>
      <c r="B267" s="161" t="str">
        <f t="shared" si="66"/>
        <v xml:space="preserve"> </v>
      </c>
      <c r="C267" s="163" t="str">
        <f t="shared" si="65"/>
        <v xml:space="preserve"> </v>
      </c>
      <c r="D267" s="162" t="str">
        <f t="shared" si="57"/>
        <v xml:space="preserve"> </v>
      </c>
      <c r="E267" s="161" t="str">
        <f t="shared" si="67"/>
        <v xml:space="preserve"> </v>
      </c>
      <c r="F267" s="162" t="str">
        <f t="shared" si="58"/>
        <v xml:space="preserve"> </v>
      </c>
      <c r="G267" s="161" t="str">
        <f t="shared" si="68"/>
        <v xml:space="preserve"> </v>
      </c>
      <c r="H267" s="162" t="str">
        <f t="shared" si="59"/>
        <v xml:space="preserve"> </v>
      </c>
      <c r="I267" s="162" t="str">
        <f t="shared" si="69"/>
        <v xml:space="preserve"> </v>
      </c>
      <c r="J267" s="162"/>
      <c r="K267" s="335"/>
      <c r="L267" s="335"/>
      <c r="M267" s="258"/>
      <c r="N267" s="194" t="str">
        <f t="shared" si="60"/>
        <v xml:space="preserve"> </v>
      </c>
      <c r="O267" s="194" t="str">
        <f t="shared" si="61"/>
        <v xml:space="preserve"> </v>
      </c>
      <c r="P267" s="194" t="str">
        <f t="shared" si="62"/>
        <v xml:space="preserve"> </v>
      </c>
      <c r="Q267" s="195" t="str">
        <f t="shared" si="63"/>
        <v xml:space="preserve"> </v>
      </c>
      <c r="R267" s="336" t="str">
        <f t="shared" si="64"/>
        <v xml:space="preserve"> </v>
      </c>
      <c r="AF267" s="165">
        <f t="shared" si="70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">
      <c r="A268" s="165" t="str">
        <f>Option3!A235</f>
        <v>N/A</v>
      </c>
      <c r="B268" s="161" t="str">
        <f t="shared" si="66"/>
        <v xml:space="preserve"> </v>
      </c>
      <c r="C268" s="163" t="str">
        <f t="shared" si="65"/>
        <v xml:space="preserve"> </v>
      </c>
      <c r="D268" s="162" t="str">
        <f t="shared" si="57"/>
        <v xml:space="preserve"> </v>
      </c>
      <c r="E268" s="161" t="str">
        <f t="shared" si="67"/>
        <v xml:space="preserve"> </v>
      </c>
      <c r="F268" s="162" t="str">
        <f t="shared" si="58"/>
        <v xml:space="preserve"> </v>
      </c>
      <c r="G268" s="161" t="str">
        <f t="shared" si="68"/>
        <v xml:space="preserve"> </v>
      </c>
      <c r="H268" s="162" t="str">
        <f t="shared" si="59"/>
        <v xml:space="preserve"> </v>
      </c>
      <c r="I268" s="162" t="str">
        <f t="shared" si="69"/>
        <v xml:space="preserve"> </v>
      </c>
      <c r="J268" s="162"/>
      <c r="K268" s="335"/>
      <c r="L268" s="335"/>
      <c r="M268" s="258"/>
      <c r="N268" s="194" t="str">
        <f t="shared" si="60"/>
        <v xml:space="preserve"> </v>
      </c>
      <c r="O268" s="194" t="str">
        <f t="shared" si="61"/>
        <v xml:space="preserve"> </v>
      </c>
      <c r="P268" s="194" t="str">
        <f t="shared" si="62"/>
        <v xml:space="preserve"> </v>
      </c>
      <c r="Q268" s="195" t="str">
        <f t="shared" si="63"/>
        <v xml:space="preserve"> </v>
      </c>
      <c r="R268" s="336" t="str">
        <f t="shared" si="64"/>
        <v xml:space="preserve"> </v>
      </c>
      <c r="AF268" s="165">
        <f t="shared" si="70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">
      <c r="A269" s="165" t="str">
        <f>Option3!A236</f>
        <v>N/A</v>
      </c>
      <c r="B269" s="161" t="str">
        <f t="shared" si="66"/>
        <v xml:space="preserve"> </v>
      </c>
      <c r="C269" s="163" t="str">
        <f t="shared" si="65"/>
        <v xml:space="preserve"> </v>
      </c>
      <c r="D269" s="162" t="str">
        <f t="shared" si="57"/>
        <v xml:space="preserve"> </v>
      </c>
      <c r="E269" s="161" t="str">
        <f t="shared" si="67"/>
        <v xml:space="preserve"> </v>
      </c>
      <c r="F269" s="162" t="str">
        <f t="shared" si="58"/>
        <v xml:space="preserve"> </v>
      </c>
      <c r="G269" s="161" t="str">
        <f t="shared" si="68"/>
        <v xml:space="preserve"> </v>
      </c>
      <c r="H269" s="162" t="str">
        <f t="shared" si="59"/>
        <v xml:space="preserve"> </v>
      </c>
      <c r="I269" s="162" t="str">
        <f t="shared" si="69"/>
        <v xml:space="preserve"> </v>
      </c>
      <c r="J269" s="162"/>
      <c r="K269" s="335"/>
      <c r="L269" s="335"/>
      <c r="M269" s="258"/>
      <c r="N269" s="194" t="str">
        <f t="shared" si="60"/>
        <v xml:space="preserve"> </v>
      </c>
      <c r="O269" s="194" t="str">
        <f t="shared" si="61"/>
        <v xml:space="preserve"> </v>
      </c>
      <c r="P269" s="194" t="str">
        <f t="shared" si="62"/>
        <v xml:space="preserve"> </v>
      </c>
      <c r="Q269" s="195" t="str">
        <f t="shared" si="63"/>
        <v xml:space="preserve"> </v>
      </c>
      <c r="R269" s="336" t="str">
        <f t="shared" si="64"/>
        <v xml:space="preserve"> </v>
      </c>
      <c r="AF269" s="165">
        <f t="shared" si="70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">
      <c r="A270" s="165" t="str">
        <f>Option3!A237</f>
        <v>N/A</v>
      </c>
      <c r="B270" s="161" t="str">
        <f t="shared" si="66"/>
        <v xml:space="preserve"> </v>
      </c>
      <c r="C270" s="163" t="str">
        <f t="shared" si="65"/>
        <v xml:space="preserve"> </v>
      </c>
      <c r="D270" s="162" t="str">
        <f t="shared" si="57"/>
        <v xml:space="preserve"> </v>
      </c>
      <c r="E270" s="161" t="str">
        <f t="shared" si="67"/>
        <v xml:space="preserve"> </v>
      </c>
      <c r="F270" s="162" t="str">
        <f t="shared" si="58"/>
        <v xml:space="preserve"> </v>
      </c>
      <c r="G270" s="161" t="str">
        <f t="shared" si="68"/>
        <v xml:space="preserve"> </v>
      </c>
      <c r="H270" s="162" t="str">
        <f t="shared" si="59"/>
        <v xml:space="preserve"> </v>
      </c>
      <c r="I270" s="162" t="str">
        <f t="shared" si="69"/>
        <v xml:space="preserve"> </v>
      </c>
      <c r="J270" s="162"/>
      <c r="K270" s="335"/>
      <c r="L270" s="335"/>
      <c r="M270" s="258"/>
      <c r="N270" s="194" t="str">
        <f t="shared" si="60"/>
        <v xml:space="preserve"> </v>
      </c>
      <c r="O270" s="194" t="str">
        <f t="shared" si="61"/>
        <v xml:space="preserve"> </v>
      </c>
      <c r="P270" s="194" t="str">
        <f t="shared" si="62"/>
        <v xml:space="preserve"> </v>
      </c>
      <c r="Q270" s="195" t="str">
        <f t="shared" si="63"/>
        <v xml:space="preserve"> </v>
      </c>
      <c r="R270" s="336" t="str">
        <f t="shared" si="64"/>
        <v xml:space="preserve"> </v>
      </c>
      <c r="AF270" s="165">
        <f t="shared" si="70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">
      <c r="A271" s="165" t="str">
        <f>Option3!A238</f>
        <v>N/A</v>
      </c>
      <c r="B271" s="161" t="str">
        <f t="shared" si="66"/>
        <v xml:space="preserve"> </v>
      </c>
      <c r="C271" s="163" t="str">
        <f t="shared" si="65"/>
        <v xml:space="preserve"> </v>
      </c>
      <c r="D271" s="162" t="str">
        <f t="shared" si="57"/>
        <v xml:space="preserve"> </v>
      </c>
      <c r="E271" s="161" t="str">
        <f t="shared" si="67"/>
        <v xml:space="preserve"> </v>
      </c>
      <c r="F271" s="162" t="str">
        <f t="shared" si="58"/>
        <v xml:space="preserve"> </v>
      </c>
      <c r="G271" s="161" t="str">
        <f t="shared" si="68"/>
        <v xml:space="preserve"> </v>
      </c>
      <c r="H271" s="162" t="str">
        <f t="shared" si="59"/>
        <v xml:space="preserve"> </v>
      </c>
      <c r="I271" s="162" t="str">
        <f t="shared" si="69"/>
        <v xml:space="preserve"> </v>
      </c>
      <c r="J271" s="162"/>
      <c r="K271" s="335"/>
      <c r="L271" s="335"/>
      <c r="M271" s="258"/>
      <c r="N271" s="194" t="str">
        <f t="shared" si="60"/>
        <v xml:space="preserve"> </v>
      </c>
      <c r="O271" s="194" t="str">
        <f t="shared" si="61"/>
        <v xml:space="preserve"> </v>
      </c>
      <c r="P271" s="194" t="str">
        <f t="shared" si="62"/>
        <v xml:space="preserve"> </v>
      </c>
      <c r="Q271" s="195" t="str">
        <f t="shared" si="63"/>
        <v xml:space="preserve"> </v>
      </c>
      <c r="R271" s="336" t="str">
        <f t="shared" si="64"/>
        <v xml:space="preserve"> </v>
      </c>
      <c r="AF271" s="165">
        <f t="shared" si="70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">
      <c r="A272" s="165" t="str">
        <f>Option3!A239</f>
        <v>N/A</v>
      </c>
      <c r="B272" s="161" t="str">
        <f t="shared" si="66"/>
        <v xml:space="preserve"> </v>
      </c>
      <c r="C272" s="163" t="str">
        <f t="shared" si="65"/>
        <v xml:space="preserve"> </v>
      </c>
      <c r="D272" s="162" t="str">
        <f t="shared" si="57"/>
        <v xml:space="preserve"> </v>
      </c>
      <c r="E272" s="161" t="str">
        <f t="shared" si="67"/>
        <v xml:space="preserve"> </v>
      </c>
      <c r="F272" s="162" t="str">
        <f t="shared" si="58"/>
        <v xml:space="preserve"> </v>
      </c>
      <c r="G272" s="161" t="str">
        <f t="shared" si="68"/>
        <v xml:space="preserve"> </v>
      </c>
      <c r="H272" s="162" t="str">
        <f t="shared" si="59"/>
        <v xml:space="preserve"> </v>
      </c>
      <c r="I272" s="162" t="str">
        <f t="shared" si="69"/>
        <v xml:space="preserve"> </v>
      </c>
      <c r="J272" s="162"/>
      <c r="K272" s="335"/>
      <c r="L272" s="335"/>
      <c r="M272" s="258"/>
      <c r="N272" s="194" t="str">
        <f t="shared" si="60"/>
        <v xml:space="preserve"> </v>
      </c>
      <c r="O272" s="194" t="str">
        <f t="shared" si="61"/>
        <v xml:space="preserve"> </v>
      </c>
      <c r="P272" s="194" t="str">
        <f t="shared" si="62"/>
        <v xml:space="preserve"> </v>
      </c>
      <c r="Q272" s="195" t="str">
        <f t="shared" si="63"/>
        <v xml:space="preserve"> </v>
      </c>
      <c r="R272" s="336" t="str">
        <f t="shared" si="64"/>
        <v xml:space="preserve"> </v>
      </c>
      <c r="AF272" s="165">
        <f t="shared" si="70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">
      <c r="A273" s="165" t="str">
        <f>Option3!A240</f>
        <v>N/A</v>
      </c>
      <c r="B273" s="161" t="str">
        <f t="shared" si="66"/>
        <v xml:space="preserve"> </v>
      </c>
      <c r="C273" s="163" t="str">
        <f t="shared" si="65"/>
        <v xml:space="preserve"> </v>
      </c>
      <c r="D273" s="162" t="str">
        <f t="shared" si="57"/>
        <v xml:space="preserve"> </v>
      </c>
      <c r="E273" s="161" t="str">
        <f t="shared" si="67"/>
        <v xml:space="preserve"> </v>
      </c>
      <c r="F273" s="162" t="str">
        <f t="shared" si="58"/>
        <v xml:space="preserve"> </v>
      </c>
      <c r="G273" s="161" t="str">
        <f t="shared" si="68"/>
        <v xml:space="preserve"> </v>
      </c>
      <c r="H273" s="162" t="str">
        <f t="shared" si="59"/>
        <v xml:space="preserve"> </v>
      </c>
      <c r="I273" s="162" t="str">
        <f t="shared" si="69"/>
        <v xml:space="preserve"> </v>
      </c>
      <c r="J273" s="162"/>
      <c r="K273" s="335"/>
      <c r="L273" s="335"/>
      <c r="M273" s="258"/>
      <c r="N273" s="194" t="str">
        <f t="shared" si="60"/>
        <v xml:space="preserve"> </v>
      </c>
      <c r="O273" s="194" t="str">
        <f t="shared" si="61"/>
        <v xml:space="preserve"> </v>
      </c>
      <c r="P273" s="194" t="str">
        <f t="shared" si="62"/>
        <v xml:space="preserve"> </v>
      </c>
      <c r="Q273" s="195" t="str">
        <f t="shared" si="63"/>
        <v xml:space="preserve"> </v>
      </c>
      <c r="R273" s="336" t="str">
        <f t="shared" si="64"/>
        <v xml:space="preserve"> </v>
      </c>
      <c r="AF273" s="165">
        <f t="shared" si="70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">
      <c r="A274" s="165" t="str">
        <f>Option3!A241</f>
        <v>N/A</v>
      </c>
      <c r="B274" s="161" t="str">
        <f t="shared" si="66"/>
        <v xml:space="preserve"> </v>
      </c>
      <c r="C274" s="163" t="str">
        <f t="shared" si="65"/>
        <v xml:space="preserve"> </v>
      </c>
      <c r="D274" s="162" t="str">
        <f t="shared" si="57"/>
        <v xml:space="preserve"> </v>
      </c>
      <c r="E274" s="161" t="str">
        <f t="shared" si="67"/>
        <v xml:space="preserve"> </v>
      </c>
      <c r="F274" s="162" t="str">
        <f t="shared" si="58"/>
        <v xml:space="preserve"> </v>
      </c>
      <c r="G274" s="161" t="str">
        <f t="shared" si="68"/>
        <v xml:space="preserve"> </v>
      </c>
      <c r="H274" s="162" t="str">
        <f t="shared" si="59"/>
        <v xml:space="preserve"> </v>
      </c>
      <c r="I274" s="162" t="str">
        <f t="shared" si="69"/>
        <v xml:space="preserve"> </v>
      </c>
      <c r="J274" s="162"/>
      <c r="K274" s="335"/>
      <c r="L274" s="335"/>
      <c r="M274" s="258"/>
      <c r="N274" s="194" t="str">
        <f t="shared" si="60"/>
        <v xml:space="preserve"> </v>
      </c>
      <c r="O274" s="194" t="str">
        <f t="shared" si="61"/>
        <v xml:space="preserve"> </v>
      </c>
      <c r="P274" s="194" t="str">
        <f t="shared" si="62"/>
        <v xml:space="preserve"> </v>
      </c>
      <c r="Q274" s="195" t="str">
        <f t="shared" si="63"/>
        <v xml:space="preserve"> </v>
      </c>
      <c r="R274" s="336" t="str">
        <f t="shared" si="64"/>
        <v xml:space="preserve"> </v>
      </c>
      <c r="AF274" s="165">
        <f t="shared" si="70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">
      <c r="A275" s="165" t="str">
        <f>Option3!A242</f>
        <v>N/A</v>
      </c>
      <c r="B275" s="161" t="str">
        <f t="shared" si="66"/>
        <v xml:space="preserve"> </v>
      </c>
      <c r="C275" s="163" t="str">
        <f t="shared" si="65"/>
        <v xml:space="preserve"> </v>
      </c>
      <c r="D275" s="162" t="str">
        <f t="shared" si="57"/>
        <v xml:space="preserve"> </v>
      </c>
      <c r="E275" s="161" t="str">
        <f t="shared" si="67"/>
        <v xml:space="preserve"> </v>
      </c>
      <c r="F275" s="162" t="str">
        <f t="shared" si="58"/>
        <v xml:space="preserve"> </v>
      </c>
      <c r="G275" s="161" t="str">
        <f t="shared" si="68"/>
        <v xml:space="preserve"> </v>
      </c>
      <c r="H275" s="162" t="str">
        <f t="shared" si="59"/>
        <v xml:space="preserve"> </v>
      </c>
      <c r="I275" s="162" t="str">
        <f t="shared" si="69"/>
        <v xml:space="preserve"> </v>
      </c>
      <c r="J275" s="162"/>
      <c r="K275" s="335"/>
      <c r="L275" s="335"/>
      <c r="M275" s="258"/>
      <c r="N275" s="194" t="str">
        <f t="shared" si="60"/>
        <v xml:space="preserve"> </v>
      </c>
      <c r="O275" s="194" t="str">
        <f t="shared" si="61"/>
        <v xml:space="preserve"> </v>
      </c>
      <c r="P275" s="194" t="str">
        <f t="shared" si="62"/>
        <v xml:space="preserve"> </v>
      </c>
      <c r="Q275" s="195" t="str">
        <f t="shared" si="63"/>
        <v xml:space="preserve"> </v>
      </c>
      <c r="R275" s="336" t="str">
        <f t="shared" si="64"/>
        <v xml:space="preserve"> </v>
      </c>
      <c r="AF275" s="165">
        <f t="shared" si="70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">
      <c r="A276" s="165" t="str">
        <f>Option3!A243</f>
        <v>N/A</v>
      </c>
      <c r="B276" s="161" t="str">
        <f t="shared" si="66"/>
        <v xml:space="preserve"> </v>
      </c>
      <c r="C276" s="163" t="str">
        <f t="shared" si="65"/>
        <v xml:space="preserve"> </v>
      </c>
      <c r="D276" s="162" t="str">
        <f t="shared" si="57"/>
        <v xml:space="preserve"> </v>
      </c>
      <c r="E276" s="161" t="str">
        <f t="shared" si="67"/>
        <v xml:space="preserve"> </v>
      </c>
      <c r="F276" s="162" t="str">
        <f t="shared" si="58"/>
        <v xml:space="preserve"> </v>
      </c>
      <c r="G276" s="161" t="str">
        <f t="shared" si="68"/>
        <v xml:space="preserve"> </v>
      </c>
      <c r="H276" s="162" t="str">
        <f t="shared" si="59"/>
        <v xml:space="preserve"> </v>
      </c>
      <c r="I276" s="162" t="str">
        <f t="shared" si="69"/>
        <v xml:space="preserve"> </v>
      </c>
      <c r="J276" s="162"/>
      <c r="K276" s="335"/>
      <c r="L276" s="335"/>
      <c r="M276" s="258"/>
      <c r="N276" s="194" t="str">
        <f t="shared" si="60"/>
        <v xml:space="preserve"> </v>
      </c>
      <c r="O276" s="194" t="str">
        <f t="shared" si="61"/>
        <v xml:space="preserve"> </v>
      </c>
      <c r="P276" s="194" t="str">
        <f t="shared" si="62"/>
        <v xml:space="preserve"> </v>
      </c>
      <c r="Q276" s="195" t="str">
        <f t="shared" si="63"/>
        <v xml:space="preserve"> </v>
      </c>
      <c r="R276" s="336" t="str">
        <f t="shared" si="64"/>
        <v xml:space="preserve"> </v>
      </c>
      <c r="AF276" s="165">
        <f t="shared" si="70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">
      <c r="A277" s="165" t="str">
        <f>Option3!A244</f>
        <v>N/A</v>
      </c>
      <c r="B277" s="161" t="str">
        <f t="shared" si="66"/>
        <v xml:space="preserve"> </v>
      </c>
      <c r="C277" s="163" t="str">
        <f t="shared" si="65"/>
        <v xml:space="preserve"> </v>
      </c>
      <c r="D277" s="162" t="str">
        <f t="shared" si="57"/>
        <v xml:space="preserve"> </v>
      </c>
      <c r="E277" s="161" t="str">
        <f t="shared" si="67"/>
        <v xml:space="preserve"> </v>
      </c>
      <c r="F277" s="162" t="str">
        <f t="shared" si="58"/>
        <v xml:space="preserve"> </v>
      </c>
      <c r="G277" s="161" t="str">
        <f t="shared" si="68"/>
        <v xml:space="preserve"> </v>
      </c>
      <c r="H277" s="162" t="str">
        <f t="shared" si="59"/>
        <v xml:space="preserve"> </v>
      </c>
      <c r="I277" s="162" t="str">
        <f t="shared" si="69"/>
        <v xml:space="preserve"> </v>
      </c>
      <c r="J277" s="162"/>
      <c r="K277" s="335"/>
      <c r="L277" s="335"/>
      <c r="M277" s="258"/>
      <c r="N277" s="194" t="str">
        <f t="shared" si="60"/>
        <v xml:space="preserve"> </v>
      </c>
      <c r="O277" s="194" t="str">
        <f t="shared" si="61"/>
        <v xml:space="preserve"> </v>
      </c>
      <c r="P277" s="194" t="str">
        <f t="shared" si="62"/>
        <v xml:space="preserve"> </v>
      </c>
      <c r="Q277" s="195" t="str">
        <f t="shared" si="63"/>
        <v xml:space="preserve"> </v>
      </c>
      <c r="R277" s="336" t="str">
        <f t="shared" si="64"/>
        <v xml:space="preserve"> </v>
      </c>
      <c r="AF277" s="165">
        <f t="shared" si="70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">
      <c r="A278" s="165" t="str">
        <f>Option3!A245</f>
        <v>N/A</v>
      </c>
      <c r="B278" s="161" t="str">
        <f t="shared" si="66"/>
        <v xml:space="preserve"> </v>
      </c>
      <c r="C278" s="163" t="str">
        <f t="shared" si="65"/>
        <v xml:space="preserve"> </v>
      </c>
      <c r="D278" s="162" t="str">
        <f t="shared" si="57"/>
        <v xml:space="preserve"> </v>
      </c>
      <c r="E278" s="161" t="str">
        <f t="shared" si="67"/>
        <v xml:space="preserve"> </v>
      </c>
      <c r="F278" s="162" t="str">
        <f t="shared" si="58"/>
        <v xml:space="preserve"> </v>
      </c>
      <c r="G278" s="161" t="str">
        <f t="shared" si="68"/>
        <v xml:space="preserve"> </v>
      </c>
      <c r="H278" s="162" t="str">
        <f t="shared" si="59"/>
        <v xml:space="preserve"> </v>
      </c>
      <c r="I278" s="162" t="str">
        <f t="shared" si="69"/>
        <v xml:space="preserve"> </v>
      </c>
      <c r="J278" s="162"/>
      <c r="K278" s="335"/>
      <c r="L278" s="335"/>
      <c r="M278" s="258"/>
      <c r="N278" s="194" t="str">
        <f t="shared" si="60"/>
        <v xml:space="preserve"> </v>
      </c>
      <c r="O278" s="194" t="str">
        <f t="shared" si="61"/>
        <v xml:space="preserve"> </v>
      </c>
      <c r="P278" s="194" t="str">
        <f t="shared" si="62"/>
        <v xml:space="preserve"> </v>
      </c>
      <c r="Q278" s="195" t="str">
        <f t="shared" si="63"/>
        <v xml:space="preserve"> </v>
      </c>
      <c r="R278" s="336" t="str">
        <f t="shared" si="64"/>
        <v xml:space="preserve"> </v>
      </c>
      <c r="AF278" s="165">
        <f t="shared" si="70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">
      <c r="A279" s="165" t="str">
        <f>Option3!A246</f>
        <v>N/A</v>
      </c>
      <c r="B279" s="161" t="str">
        <f t="shared" si="66"/>
        <v xml:space="preserve"> </v>
      </c>
      <c r="C279" s="163" t="str">
        <f t="shared" si="65"/>
        <v xml:space="preserve"> </v>
      </c>
      <c r="D279" s="162" t="str">
        <f t="shared" si="57"/>
        <v xml:space="preserve"> </v>
      </c>
      <c r="E279" s="161" t="str">
        <f t="shared" si="67"/>
        <v xml:space="preserve"> </v>
      </c>
      <c r="F279" s="162" t="str">
        <f t="shared" si="58"/>
        <v xml:space="preserve"> </v>
      </c>
      <c r="G279" s="161" t="str">
        <f t="shared" si="68"/>
        <v xml:space="preserve"> </v>
      </c>
      <c r="H279" s="162" t="str">
        <f t="shared" si="59"/>
        <v xml:space="preserve"> </v>
      </c>
      <c r="I279" s="162" t="str">
        <f t="shared" si="69"/>
        <v xml:space="preserve"> </v>
      </c>
      <c r="J279" s="162"/>
      <c r="K279" s="335"/>
      <c r="L279" s="335"/>
      <c r="M279" s="258"/>
      <c r="N279" s="194" t="str">
        <f t="shared" si="60"/>
        <v xml:space="preserve"> </v>
      </c>
      <c r="O279" s="194" t="str">
        <f t="shared" si="61"/>
        <v xml:space="preserve"> </v>
      </c>
      <c r="P279" s="194" t="str">
        <f t="shared" si="62"/>
        <v xml:space="preserve"> </v>
      </c>
      <c r="Q279" s="195" t="str">
        <f t="shared" si="63"/>
        <v xml:space="preserve"> </v>
      </c>
      <c r="R279" s="336" t="str">
        <f t="shared" si="64"/>
        <v xml:space="preserve"> </v>
      </c>
      <c r="AF279" s="165">
        <f t="shared" si="70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">
      <c r="A280" s="165" t="str">
        <f>Option3!A247</f>
        <v>N/A</v>
      </c>
      <c r="B280" s="161" t="str">
        <f t="shared" si="66"/>
        <v xml:space="preserve"> </v>
      </c>
      <c r="C280" s="163" t="str">
        <f t="shared" si="65"/>
        <v xml:space="preserve"> </v>
      </c>
      <c r="D280" s="162" t="str">
        <f t="shared" si="57"/>
        <v xml:space="preserve"> </v>
      </c>
      <c r="E280" s="161" t="str">
        <f t="shared" si="67"/>
        <v xml:space="preserve"> </v>
      </c>
      <c r="F280" s="162" t="str">
        <f t="shared" si="58"/>
        <v xml:space="preserve"> </v>
      </c>
      <c r="G280" s="161" t="str">
        <f t="shared" si="68"/>
        <v xml:space="preserve"> </v>
      </c>
      <c r="H280" s="162" t="str">
        <f t="shared" si="59"/>
        <v xml:space="preserve"> </v>
      </c>
      <c r="I280" s="162" t="str">
        <f t="shared" si="69"/>
        <v xml:space="preserve"> </v>
      </c>
      <c r="J280" s="162"/>
      <c r="K280" s="335"/>
      <c r="L280" s="335"/>
      <c r="M280" s="258"/>
      <c r="N280" s="194" t="str">
        <f t="shared" si="60"/>
        <v xml:space="preserve"> </v>
      </c>
      <c r="O280" s="194" t="str">
        <f t="shared" si="61"/>
        <v xml:space="preserve"> </v>
      </c>
      <c r="P280" s="194" t="str">
        <f t="shared" si="62"/>
        <v xml:space="preserve"> </v>
      </c>
      <c r="Q280" s="195" t="str">
        <f t="shared" si="63"/>
        <v xml:space="preserve"> </v>
      </c>
      <c r="R280" s="336" t="str">
        <f t="shared" si="64"/>
        <v xml:space="preserve"> </v>
      </c>
      <c r="AF280" s="165">
        <f t="shared" si="70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">
      <c r="A281" s="165" t="str">
        <f>Option3!A248</f>
        <v>N/A</v>
      </c>
      <c r="B281" s="161" t="str">
        <f t="shared" si="66"/>
        <v xml:space="preserve"> </v>
      </c>
      <c r="C281" s="163" t="str">
        <f t="shared" si="65"/>
        <v xml:space="preserve"> </v>
      </c>
      <c r="D281" s="162" t="str">
        <f t="shared" si="57"/>
        <v xml:space="preserve"> </v>
      </c>
      <c r="E281" s="161" t="str">
        <f t="shared" si="67"/>
        <v xml:space="preserve"> </v>
      </c>
      <c r="F281" s="162" t="str">
        <f t="shared" si="58"/>
        <v xml:space="preserve"> </v>
      </c>
      <c r="G281" s="161" t="str">
        <f t="shared" si="68"/>
        <v xml:space="preserve"> </v>
      </c>
      <c r="H281" s="162" t="str">
        <f t="shared" si="59"/>
        <v xml:space="preserve"> </v>
      </c>
      <c r="I281" s="162" t="str">
        <f t="shared" si="69"/>
        <v xml:space="preserve"> </v>
      </c>
      <c r="J281" s="162"/>
      <c r="K281" s="335"/>
      <c r="L281" s="335"/>
      <c r="M281" s="258"/>
      <c r="N281" s="194" t="str">
        <f t="shared" si="60"/>
        <v xml:space="preserve"> </v>
      </c>
      <c r="O281" s="194" t="str">
        <f t="shared" si="61"/>
        <v xml:space="preserve"> </v>
      </c>
      <c r="P281" s="194" t="str">
        <f t="shared" si="62"/>
        <v xml:space="preserve"> </v>
      </c>
      <c r="Q281" s="195" t="str">
        <f t="shared" si="63"/>
        <v xml:space="preserve"> </v>
      </c>
      <c r="R281" s="336" t="str">
        <f t="shared" si="64"/>
        <v xml:space="preserve"> </v>
      </c>
      <c r="AF281" s="165">
        <f t="shared" si="70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">
      <c r="A282" s="165" t="str">
        <f>Option3!A249</f>
        <v>N/A</v>
      </c>
      <c r="B282" s="161" t="str">
        <f t="shared" si="66"/>
        <v xml:space="preserve"> </v>
      </c>
      <c r="C282" s="163" t="str">
        <f t="shared" si="65"/>
        <v xml:space="preserve"> </v>
      </c>
      <c r="D282" s="162" t="str">
        <f t="shared" si="57"/>
        <v xml:space="preserve"> </v>
      </c>
      <c r="E282" s="161" t="str">
        <f t="shared" si="67"/>
        <v xml:space="preserve"> </v>
      </c>
      <c r="F282" s="162" t="str">
        <f t="shared" si="58"/>
        <v xml:space="preserve"> </v>
      </c>
      <c r="G282" s="161" t="str">
        <f t="shared" si="68"/>
        <v xml:space="preserve"> </v>
      </c>
      <c r="H282" s="162" t="str">
        <f t="shared" si="59"/>
        <v xml:space="preserve"> </v>
      </c>
      <c r="I282" s="162" t="str">
        <f t="shared" si="69"/>
        <v xml:space="preserve"> </v>
      </c>
      <c r="J282" s="162"/>
      <c r="K282" s="335"/>
      <c r="L282" s="335"/>
      <c r="M282" s="258"/>
      <c r="N282" s="194" t="str">
        <f t="shared" si="60"/>
        <v xml:space="preserve"> </v>
      </c>
      <c r="O282" s="194" t="str">
        <f t="shared" si="61"/>
        <v xml:space="preserve"> </v>
      </c>
      <c r="P282" s="194" t="str">
        <f t="shared" si="62"/>
        <v xml:space="preserve"> </v>
      </c>
      <c r="Q282" s="195" t="str">
        <f t="shared" si="63"/>
        <v xml:space="preserve"> </v>
      </c>
      <c r="R282" s="336" t="str">
        <f t="shared" si="64"/>
        <v xml:space="preserve"> </v>
      </c>
      <c r="AF282" s="165">
        <f t="shared" si="70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">
      <c r="A283" s="165" t="str">
        <f>Option3!A250</f>
        <v>N/A</v>
      </c>
      <c r="B283" s="161" t="str">
        <f t="shared" si="66"/>
        <v xml:space="preserve"> </v>
      </c>
      <c r="C283" s="163" t="str">
        <f t="shared" si="65"/>
        <v xml:space="preserve"> </v>
      </c>
      <c r="D283" s="162" t="str">
        <f t="shared" si="57"/>
        <v xml:space="preserve"> </v>
      </c>
      <c r="E283" s="161" t="str">
        <f t="shared" si="67"/>
        <v xml:space="preserve"> </v>
      </c>
      <c r="F283" s="162" t="str">
        <f t="shared" si="58"/>
        <v xml:space="preserve"> </v>
      </c>
      <c r="G283" s="161" t="str">
        <f t="shared" si="68"/>
        <v xml:space="preserve"> </v>
      </c>
      <c r="H283" s="162" t="str">
        <f t="shared" si="59"/>
        <v xml:space="preserve"> </v>
      </c>
      <c r="I283" s="162" t="str">
        <f t="shared" si="69"/>
        <v xml:space="preserve"> </v>
      </c>
      <c r="J283" s="162"/>
      <c r="K283" s="335"/>
      <c r="L283" s="335"/>
      <c r="M283" s="258"/>
      <c r="N283" s="194" t="str">
        <f t="shared" si="60"/>
        <v xml:space="preserve"> </v>
      </c>
      <c r="O283" s="194" t="str">
        <f t="shared" si="61"/>
        <v xml:space="preserve"> </v>
      </c>
      <c r="P283" s="194" t="str">
        <f t="shared" si="62"/>
        <v xml:space="preserve"> </v>
      </c>
      <c r="Q283" s="195" t="str">
        <f t="shared" si="63"/>
        <v xml:space="preserve"> </v>
      </c>
      <c r="R283" s="336" t="str">
        <f t="shared" si="64"/>
        <v xml:space="preserve"> </v>
      </c>
      <c r="AF283" s="165">
        <f t="shared" si="70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">
      <c r="A284" s="165" t="str">
        <f>Option3!A251</f>
        <v>N/A</v>
      </c>
      <c r="B284" s="161" t="str">
        <f t="shared" si="66"/>
        <v xml:space="preserve"> </v>
      </c>
      <c r="C284" s="163" t="str">
        <f t="shared" si="65"/>
        <v xml:space="preserve"> </v>
      </c>
      <c r="D284" s="162" t="str">
        <f t="shared" si="57"/>
        <v xml:space="preserve"> </v>
      </c>
      <c r="E284" s="161" t="str">
        <f t="shared" si="67"/>
        <v xml:space="preserve"> </v>
      </c>
      <c r="F284" s="162" t="str">
        <f t="shared" si="58"/>
        <v xml:space="preserve"> </v>
      </c>
      <c r="G284" s="161" t="str">
        <f t="shared" si="68"/>
        <v xml:space="preserve"> </v>
      </c>
      <c r="H284" s="162" t="str">
        <f t="shared" si="59"/>
        <v xml:space="preserve"> </v>
      </c>
      <c r="I284" s="162" t="str">
        <f t="shared" si="69"/>
        <v xml:space="preserve"> </v>
      </c>
      <c r="J284" s="162"/>
      <c r="K284" s="335"/>
      <c r="L284" s="335"/>
      <c r="M284" s="258"/>
      <c r="N284" s="194" t="str">
        <f t="shared" si="60"/>
        <v xml:space="preserve"> </v>
      </c>
      <c r="O284" s="194" t="str">
        <f t="shared" si="61"/>
        <v xml:space="preserve"> </v>
      </c>
      <c r="P284" s="194" t="str">
        <f t="shared" si="62"/>
        <v xml:space="preserve"> </v>
      </c>
      <c r="Q284" s="195" t="str">
        <f t="shared" si="63"/>
        <v xml:space="preserve"> </v>
      </c>
      <c r="R284" s="336" t="str">
        <f t="shared" si="64"/>
        <v xml:space="preserve"> </v>
      </c>
      <c r="AF284" s="165">
        <f t="shared" si="70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">
      <c r="A285" s="165" t="str">
        <f>Option3!A252</f>
        <v>N/A</v>
      </c>
      <c r="B285" s="161" t="str">
        <f t="shared" si="66"/>
        <v xml:space="preserve"> </v>
      </c>
      <c r="C285" s="163" t="str">
        <f t="shared" si="65"/>
        <v xml:space="preserve"> </v>
      </c>
      <c r="D285" s="162" t="str">
        <f t="shared" si="57"/>
        <v xml:space="preserve"> </v>
      </c>
      <c r="E285" s="161" t="str">
        <f t="shared" si="67"/>
        <v xml:space="preserve"> </v>
      </c>
      <c r="F285" s="162" t="str">
        <f t="shared" si="58"/>
        <v xml:space="preserve"> </v>
      </c>
      <c r="G285" s="161" t="str">
        <f t="shared" si="68"/>
        <v xml:space="preserve"> </v>
      </c>
      <c r="H285" s="162" t="str">
        <f t="shared" si="59"/>
        <v xml:space="preserve"> </v>
      </c>
      <c r="I285" s="162" t="str">
        <f t="shared" si="69"/>
        <v xml:space="preserve"> </v>
      </c>
      <c r="J285" s="162"/>
      <c r="K285" s="335"/>
      <c r="L285" s="335"/>
      <c r="M285" s="258"/>
      <c r="N285" s="194" t="str">
        <f t="shared" si="60"/>
        <v xml:space="preserve"> </v>
      </c>
      <c r="O285" s="194" t="str">
        <f t="shared" si="61"/>
        <v xml:space="preserve"> </v>
      </c>
      <c r="P285" s="194" t="str">
        <f t="shared" si="62"/>
        <v xml:space="preserve"> </v>
      </c>
      <c r="Q285" s="195" t="str">
        <f t="shared" si="63"/>
        <v xml:space="preserve"> </v>
      </c>
      <c r="R285" s="336" t="str">
        <f t="shared" si="64"/>
        <v xml:space="preserve"> </v>
      </c>
      <c r="AF285" s="165">
        <f t="shared" si="70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">
      <c r="A286" s="165" t="str">
        <f>Option3!A253</f>
        <v>N/A</v>
      </c>
      <c r="B286" s="161" t="str">
        <f t="shared" si="66"/>
        <v xml:space="preserve"> </v>
      </c>
      <c r="C286" s="163" t="str">
        <f t="shared" si="65"/>
        <v xml:space="preserve"> </v>
      </c>
      <c r="D286" s="162" t="str">
        <f t="shared" si="57"/>
        <v xml:space="preserve"> </v>
      </c>
      <c r="E286" s="161" t="str">
        <f t="shared" si="67"/>
        <v xml:space="preserve"> </v>
      </c>
      <c r="F286" s="162" t="str">
        <f t="shared" si="58"/>
        <v xml:space="preserve"> </v>
      </c>
      <c r="G286" s="161" t="str">
        <f t="shared" si="68"/>
        <v xml:space="preserve"> </v>
      </c>
      <c r="H286" s="162" t="str">
        <f t="shared" si="59"/>
        <v xml:space="preserve"> </v>
      </c>
      <c r="I286" s="162" t="str">
        <f t="shared" si="69"/>
        <v xml:space="preserve"> </v>
      </c>
      <c r="J286" s="162"/>
      <c r="K286" s="335"/>
      <c r="L286" s="335"/>
      <c r="M286" s="258"/>
      <c r="N286" s="194" t="str">
        <f t="shared" si="60"/>
        <v xml:space="preserve"> </v>
      </c>
      <c r="O286" s="194" t="str">
        <f t="shared" si="61"/>
        <v xml:space="preserve"> </v>
      </c>
      <c r="P286" s="194" t="str">
        <f t="shared" si="62"/>
        <v xml:space="preserve"> </v>
      </c>
      <c r="Q286" s="195" t="str">
        <f t="shared" si="63"/>
        <v xml:space="preserve"> </v>
      </c>
      <c r="R286" s="336" t="str">
        <f t="shared" si="64"/>
        <v xml:space="preserve"> </v>
      </c>
      <c r="AF286" s="165">
        <f t="shared" si="70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">
      <c r="A287" s="165" t="str">
        <f>Option3!A254</f>
        <v>N/A</v>
      </c>
      <c r="B287" s="161" t="str">
        <f t="shared" si="66"/>
        <v xml:space="preserve"> </v>
      </c>
      <c r="C287" s="163" t="str">
        <f t="shared" si="65"/>
        <v xml:space="preserve"> </v>
      </c>
      <c r="D287" s="162" t="str">
        <f t="shared" si="57"/>
        <v xml:space="preserve"> </v>
      </c>
      <c r="E287" s="161" t="str">
        <f t="shared" si="67"/>
        <v xml:space="preserve"> </v>
      </c>
      <c r="F287" s="162" t="str">
        <f t="shared" si="58"/>
        <v xml:space="preserve"> </v>
      </c>
      <c r="G287" s="161" t="str">
        <f t="shared" si="68"/>
        <v xml:space="preserve"> </v>
      </c>
      <c r="H287" s="162" t="str">
        <f t="shared" si="59"/>
        <v xml:space="preserve"> </v>
      </c>
      <c r="I287" s="162" t="str">
        <f t="shared" si="69"/>
        <v xml:space="preserve"> </v>
      </c>
      <c r="J287" s="162"/>
      <c r="K287" s="335"/>
      <c r="L287" s="335"/>
      <c r="M287" s="258"/>
      <c r="N287" s="194" t="str">
        <f t="shared" si="60"/>
        <v xml:space="preserve"> </v>
      </c>
      <c r="O287" s="194" t="str">
        <f t="shared" si="61"/>
        <v xml:space="preserve"> </v>
      </c>
      <c r="P287" s="194" t="str">
        <f t="shared" si="62"/>
        <v xml:space="preserve"> </v>
      </c>
      <c r="Q287" s="195" t="str">
        <f t="shared" si="63"/>
        <v xml:space="preserve"> </v>
      </c>
      <c r="R287" s="336" t="str">
        <f t="shared" si="64"/>
        <v xml:space="preserve"> </v>
      </c>
      <c r="AF287" s="165">
        <f t="shared" ref="AF287:AF318" si="71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">
      <c r="A288" s="165" t="str">
        <f>Option3!A255</f>
        <v>N/A</v>
      </c>
      <c r="B288" s="161" t="str">
        <f t="shared" si="66"/>
        <v xml:space="preserve"> </v>
      </c>
      <c r="C288" s="163" t="str">
        <f t="shared" si="65"/>
        <v xml:space="preserve"> </v>
      </c>
      <c r="D288" s="162" t="str">
        <f t="shared" si="57"/>
        <v xml:space="preserve"> </v>
      </c>
      <c r="E288" s="161" t="str">
        <f t="shared" si="67"/>
        <v xml:space="preserve"> </v>
      </c>
      <c r="F288" s="162" t="str">
        <f t="shared" si="58"/>
        <v xml:space="preserve"> </v>
      </c>
      <c r="G288" s="161" t="str">
        <f t="shared" si="68"/>
        <v xml:space="preserve"> </v>
      </c>
      <c r="H288" s="162" t="str">
        <f t="shared" si="59"/>
        <v xml:space="preserve"> </v>
      </c>
      <c r="I288" s="162" t="str">
        <f t="shared" si="69"/>
        <v xml:space="preserve"> </v>
      </c>
      <c r="J288" s="162"/>
      <c r="K288" s="335"/>
      <c r="L288" s="335"/>
      <c r="M288" s="258"/>
      <c r="N288" s="194" t="str">
        <f t="shared" si="60"/>
        <v xml:space="preserve"> </v>
      </c>
      <c r="O288" s="194" t="str">
        <f t="shared" si="61"/>
        <v xml:space="preserve"> </v>
      </c>
      <c r="P288" s="194" t="str">
        <f t="shared" si="62"/>
        <v xml:space="preserve"> </v>
      </c>
      <c r="Q288" s="195" t="str">
        <f t="shared" si="63"/>
        <v xml:space="preserve"> </v>
      </c>
      <c r="R288" s="336" t="str">
        <f t="shared" si="64"/>
        <v xml:space="preserve"> </v>
      </c>
      <c r="AF288" s="165">
        <f t="shared" si="71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39" x14ac:dyDescent="0.2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337"/>
      <c r="L289" s="337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71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L289" s="154"/>
      <c r="AM289" s="344"/>
    </row>
    <row r="290" spans="1:39" x14ac:dyDescent="0.2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337"/>
      <c r="L290" s="337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71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L290" s="154"/>
      <c r="AM290" s="344"/>
    </row>
    <row r="291" spans="1:39" x14ac:dyDescent="0.2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337"/>
      <c r="L291" s="337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71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L291" s="154"/>
      <c r="AM291" s="344"/>
    </row>
    <row r="292" spans="1:39" x14ac:dyDescent="0.2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337"/>
      <c r="L292" s="337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71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L292" s="154"/>
      <c r="AM292" s="344"/>
    </row>
    <row r="293" spans="1:39" x14ac:dyDescent="0.2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337"/>
      <c r="L293" s="337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71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L293" s="154"/>
      <c r="AM293" s="344"/>
    </row>
    <row r="294" spans="1:39" x14ac:dyDescent="0.2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337"/>
      <c r="L294" s="337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71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L294" s="154"/>
      <c r="AM294" s="344"/>
    </row>
    <row r="295" spans="1:39" x14ac:dyDescent="0.2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337"/>
      <c r="L295" s="337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71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L295" s="154"/>
      <c r="AM295" s="344"/>
    </row>
    <row r="296" spans="1:39" x14ac:dyDescent="0.2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337"/>
      <c r="L296" s="337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71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L296" s="154"/>
      <c r="AM296" s="344"/>
    </row>
    <row r="297" spans="1:39" x14ac:dyDescent="0.2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337"/>
      <c r="L297" s="337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71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L297" s="154"/>
      <c r="AM297" s="344"/>
    </row>
    <row r="298" spans="1:39" x14ac:dyDescent="0.2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337"/>
      <c r="L298" s="337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71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L298" s="154"/>
      <c r="AM298" s="344"/>
    </row>
    <row r="299" spans="1:39" x14ac:dyDescent="0.2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337"/>
      <c r="L299" s="337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71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L299" s="154"/>
      <c r="AM299" s="344"/>
    </row>
    <row r="300" spans="1:39" x14ac:dyDescent="0.2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337"/>
      <c r="L300" s="337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71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L300" s="154"/>
      <c r="AM300" s="344"/>
    </row>
    <row r="301" spans="1:39" x14ac:dyDescent="0.2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337"/>
      <c r="L301" s="337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71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L301" s="154"/>
      <c r="AM301" s="344"/>
    </row>
    <row r="302" spans="1:39" x14ac:dyDescent="0.2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337"/>
      <c r="L302" s="337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71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L302" s="154"/>
      <c r="AM302" s="344"/>
    </row>
    <row r="303" spans="1:39" x14ac:dyDescent="0.2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337"/>
      <c r="L303" s="337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71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L303" s="154"/>
      <c r="AM303" s="344"/>
    </row>
    <row r="304" spans="1:39" x14ac:dyDescent="0.2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337"/>
      <c r="L304" s="337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71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L304" s="154"/>
      <c r="AM304" s="344"/>
    </row>
    <row r="305" spans="1:39" x14ac:dyDescent="0.2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337"/>
      <c r="L305" s="337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71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L305" s="154"/>
      <c r="AM305" s="344"/>
    </row>
    <row r="306" spans="1:39" x14ac:dyDescent="0.2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337"/>
      <c r="L306" s="337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71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L306" s="154"/>
      <c r="AM306" s="344"/>
    </row>
    <row r="307" spans="1:39" x14ac:dyDescent="0.2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337"/>
      <c r="L307" s="337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71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L307" s="154"/>
      <c r="AM307" s="344"/>
    </row>
    <row r="308" spans="1:39" x14ac:dyDescent="0.2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337"/>
      <c r="L308" s="337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71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L308" s="154"/>
      <c r="AM308" s="344"/>
    </row>
    <row r="309" spans="1:39" x14ac:dyDescent="0.2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337"/>
      <c r="L309" s="337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71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L309" s="154"/>
      <c r="AM309" s="344"/>
    </row>
    <row r="310" spans="1:39" x14ac:dyDescent="0.2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337"/>
      <c r="L310" s="337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71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L310" s="154"/>
      <c r="AM310" s="344"/>
    </row>
    <row r="311" spans="1:39" x14ac:dyDescent="0.2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337"/>
      <c r="L311" s="337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71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L311" s="154"/>
      <c r="AM311" s="344"/>
    </row>
    <row r="312" spans="1:39" x14ac:dyDescent="0.2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337"/>
      <c r="L312" s="337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71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L312" s="154"/>
      <c r="AM312" s="344"/>
    </row>
    <row r="313" spans="1:39" x14ac:dyDescent="0.2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337"/>
      <c r="L313" s="337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71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L313" s="154"/>
      <c r="AM313" s="344"/>
    </row>
    <row r="314" spans="1:39" x14ac:dyDescent="0.2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337"/>
      <c r="L314" s="337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71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L314" s="154"/>
      <c r="AM314" s="344"/>
    </row>
    <row r="315" spans="1:39" x14ac:dyDescent="0.2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337"/>
      <c r="L315" s="337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71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L315" s="154"/>
      <c r="AM315" s="344"/>
    </row>
    <row r="316" spans="1:39" x14ac:dyDescent="0.2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337"/>
      <c r="L316" s="337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71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L316" s="154"/>
      <c r="AM316" s="344"/>
    </row>
    <row r="317" spans="1:39" x14ac:dyDescent="0.2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337"/>
      <c r="L317" s="337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71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L317" s="154"/>
      <c r="AM317" s="344"/>
    </row>
    <row r="318" spans="1:39" x14ac:dyDescent="0.2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337"/>
      <c r="L318" s="337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71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L318" s="154"/>
      <c r="AM318" s="344"/>
    </row>
    <row r="319" spans="1:39" x14ac:dyDescent="0.2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337"/>
      <c r="L319" s="337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72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L319" s="154"/>
      <c r="AM319" s="344"/>
    </row>
    <row r="320" spans="1:39" x14ac:dyDescent="0.2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337"/>
      <c r="L320" s="337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72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L320" s="154"/>
      <c r="AM320" s="344"/>
    </row>
    <row r="321" spans="1:39" x14ac:dyDescent="0.2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337"/>
      <c r="L321" s="337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72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L321" s="154"/>
      <c r="AM321" s="344"/>
    </row>
    <row r="322" spans="1:39" x14ac:dyDescent="0.2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337"/>
      <c r="L322" s="337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72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L322" s="154"/>
      <c r="AM322" s="344"/>
    </row>
    <row r="323" spans="1:39" x14ac:dyDescent="0.2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337"/>
      <c r="L323" s="337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72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L323" s="154"/>
      <c r="AM323" s="344"/>
    </row>
    <row r="324" spans="1:39" x14ac:dyDescent="0.2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337"/>
      <c r="L324" s="337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72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L324" s="154"/>
      <c r="AM324" s="344"/>
    </row>
    <row r="325" spans="1:39" x14ac:dyDescent="0.2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337"/>
      <c r="L325" s="337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72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L325" s="154"/>
      <c r="AM325" s="344"/>
    </row>
    <row r="326" spans="1:39" x14ac:dyDescent="0.2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337"/>
      <c r="L326" s="337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72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L326" s="154"/>
      <c r="AM326" s="344"/>
    </row>
    <row r="327" spans="1:39" x14ac:dyDescent="0.2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337"/>
      <c r="L327" s="337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72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L327" s="154"/>
      <c r="AM327" s="344"/>
    </row>
    <row r="328" spans="1:39" x14ac:dyDescent="0.2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337"/>
      <c r="L328" s="337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72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L328" s="154"/>
      <c r="AM328" s="344"/>
    </row>
    <row r="329" spans="1:39" x14ac:dyDescent="0.2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337"/>
      <c r="L329" s="337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72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L329" s="154"/>
      <c r="AM329" s="344"/>
    </row>
    <row r="330" spans="1:39" x14ac:dyDescent="0.2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337"/>
      <c r="L330" s="337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72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L330" s="154"/>
      <c r="AM330" s="344"/>
    </row>
    <row r="331" spans="1:39" x14ac:dyDescent="0.2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337"/>
      <c r="L331" s="337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72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L331" s="154"/>
      <c r="AM331" s="344"/>
    </row>
    <row r="332" spans="1:39" x14ac:dyDescent="0.2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337"/>
      <c r="L332" s="337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72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L332" s="154"/>
      <c r="AM332" s="344"/>
    </row>
    <row r="333" spans="1:39" x14ac:dyDescent="0.2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337"/>
      <c r="L333" s="337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72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L333" s="154"/>
      <c r="AM333" s="344"/>
    </row>
    <row r="334" spans="1:39" x14ac:dyDescent="0.2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337"/>
      <c r="L334" s="337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72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L334" s="154"/>
      <c r="AM334" s="344"/>
    </row>
    <row r="335" spans="1:39" x14ac:dyDescent="0.2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337"/>
      <c r="L335" s="337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72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L335" s="154"/>
      <c r="AM335" s="344"/>
    </row>
    <row r="336" spans="1:39" x14ac:dyDescent="0.2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337"/>
      <c r="L336" s="337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72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L336" s="154"/>
      <c r="AM336" s="344"/>
    </row>
    <row r="337" spans="1:39" x14ac:dyDescent="0.2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337"/>
      <c r="L337" s="337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72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L337" s="154"/>
      <c r="AM337" s="344"/>
    </row>
    <row r="338" spans="1:39" x14ac:dyDescent="0.2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337"/>
      <c r="L338" s="337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72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L338" s="154"/>
      <c r="AM338" s="344"/>
    </row>
    <row r="339" spans="1:39" x14ac:dyDescent="0.2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337"/>
      <c r="L339" s="337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72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L339" s="154"/>
      <c r="AM339" s="344"/>
    </row>
    <row r="340" spans="1:39" x14ac:dyDescent="0.2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337"/>
      <c r="L340" s="337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72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L340" s="154"/>
      <c r="AM340" s="344"/>
    </row>
    <row r="341" spans="1:39" x14ac:dyDescent="0.2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337"/>
      <c r="L341" s="337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72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L341" s="154"/>
      <c r="AM341" s="344"/>
    </row>
    <row r="342" spans="1:39" x14ac:dyDescent="0.2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337"/>
      <c r="L342" s="337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72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L342" s="154"/>
      <c r="AM342" s="344"/>
    </row>
    <row r="343" spans="1:39" x14ac:dyDescent="0.2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337"/>
      <c r="L343" s="337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72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L343" s="154"/>
      <c r="AM343" s="344"/>
    </row>
    <row r="344" spans="1:39" x14ac:dyDescent="0.2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337"/>
      <c r="L344" s="337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72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L344" s="154"/>
      <c r="AM344" s="344"/>
    </row>
    <row r="345" spans="1:39" x14ac:dyDescent="0.2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337"/>
      <c r="L345" s="337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72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L345" s="154"/>
      <c r="AM345" s="344"/>
    </row>
    <row r="346" spans="1:39" x14ac:dyDescent="0.2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337"/>
      <c r="L346" s="337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72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L346" s="154"/>
      <c r="AM346" s="344"/>
    </row>
    <row r="347" spans="1:39" x14ac:dyDescent="0.2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337"/>
      <c r="L347" s="337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72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L347" s="154"/>
      <c r="AM347" s="344"/>
    </row>
    <row r="348" spans="1:39" x14ac:dyDescent="0.2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337"/>
      <c r="L348" s="337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72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L348" s="154"/>
      <c r="AM348" s="344"/>
    </row>
    <row r="349" spans="1:39" x14ac:dyDescent="0.2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337"/>
      <c r="L349" s="337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72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L349" s="154"/>
      <c r="AM349" s="344"/>
    </row>
    <row r="350" spans="1:39" x14ac:dyDescent="0.2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337"/>
      <c r="L350" s="337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72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L350" s="154"/>
      <c r="AM350" s="344"/>
    </row>
    <row r="351" spans="1:39" x14ac:dyDescent="0.2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337"/>
      <c r="L351" s="337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73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L351" s="154"/>
      <c r="AM351" s="344"/>
    </row>
    <row r="352" spans="1:39" x14ac:dyDescent="0.2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337"/>
      <c r="L352" s="337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73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L352" s="154"/>
      <c r="AM352" s="344"/>
    </row>
    <row r="353" spans="1:39" x14ac:dyDescent="0.2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337"/>
      <c r="L353" s="337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73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L353" s="154"/>
      <c r="AM353" s="344"/>
    </row>
    <row r="354" spans="1:39" x14ac:dyDescent="0.2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337"/>
      <c r="L354" s="337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73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L354" s="154"/>
      <c r="AM354" s="344"/>
    </row>
    <row r="355" spans="1:39" x14ac:dyDescent="0.2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337"/>
      <c r="L355" s="337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73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L355" s="154"/>
      <c r="AM355" s="344"/>
    </row>
    <row r="356" spans="1:39" x14ac:dyDescent="0.2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337"/>
      <c r="L356" s="337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73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L356" s="154"/>
      <c r="AM356" s="344"/>
    </row>
    <row r="357" spans="1:39" x14ac:dyDescent="0.2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337"/>
      <c r="L357" s="337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73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L357" s="154"/>
      <c r="AM357" s="344"/>
    </row>
    <row r="358" spans="1:39" x14ac:dyDescent="0.2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337"/>
      <c r="L358" s="337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73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L358" s="154"/>
      <c r="AM358" s="344"/>
    </row>
    <row r="359" spans="1:39" x14ac:dyDescent="0.2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337"/>
      <c r="L359" s="337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73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L359" s="154"/>
      <c r="AM359" s="344"/>
    </row>
    <row r="360" spans="1:39" x14ac:dyDescent="0.2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337"/>
      <c r="L360" s="337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73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L360" s="154"/>
      <c r="AM360" s="344"/>
    </row>
    <row r="361" spans="1:39" x14ac:dyDescent="0.2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337"/>
      <c r="L361" s="337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73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L361" s="154"/>
      <c r="AM361" s="344"/>
    </row>
    <row r="362" spans="1:39" x14ac:dyDescent="0.2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337"/>
      <c r="L362" s="337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73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L362" s="154"/>
      <c r="AM362" s="344"/>
    </row>
    <row r="363" spans="1:39" x14ac:dyDescent="0.2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337"/>
      <c r="L363" s="337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73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L363" s="154"/>
      <c r="AM363" s="344"/>
    </row>
    <row r="364" spans="1:39" x14ac:dyDescent="0.2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337"/>
      <c r="L364" s="337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73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L364" s="154"/>
      <c r="AM364" s="344"/>
    </row>
    <row r="365" spans="1:39" x14ac:dyDescent="0.2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337"/>
      <c r="L365" s="337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73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L365" s="154"/>
      <c r="AM365" s="344"/>
    </row>
    <row r="366" spans="1:39" x14ac:dyDescent="0.2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337"/>
      <c r="L366" s="337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73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L366" s="154"/>
      <c r="AM366" s="344"/>
    </row>
    <row r="367" spans="1:39" x14ac:dyDescent="0.2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337"/>
      <c r="L367" s="337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73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L367" s="154"/>
      <c r="AM367" s="344"/>
    </row>
    <row r="368" spans="1:39" x14ac:dyDescent="0.2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337"/>
      <c r="L368" s="337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73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L368" s="154"/>
      <c r="AM368" s="344"/>
    </row>
    <row r="369" spans="1:39" x14ac:dyDescent="0.2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337"/>
      <c r="L369" s="337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73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L369" s="154"/>
      <c r="AM369" s="344"/>
    </row>
    <row r="370" spans="1:39" x14ac:dyDescent="0.2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337"/>
      <c r="L370" s="337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73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L370" s="154"/>
      <c r="AM370" s="344"/>
    </row>
    <row r="371" spans="1:39" x14ac:dyDescent="0.2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337"/>
      <c r="L371" s="337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73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L371" s="154"/>
      <c r="AM371" s="344"/>
    </row>
    <row r="372" spans="1:39" x14ac:dyDescent="0.2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337"/>
      <c r="L372" s="337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73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L372" s="154"/>
      <c r="AM372" s="344"/>
    </row>
    <row r="373" spans="1:39" x14ac:dyDescent="0.2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337"/>
      <c r="L373" s="337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73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L373" s="154"/>
      <c r="AM373" s="344"/>
    </row>
    <row r="374" spans="1:39" x14ac:dyDescent="0.2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337"/>
      <c r="L374" s="337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73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L374" s="154"/>
      <c r="AM374" s="344"/>
    </row>
    <row r="375" spans="1:39" x14ac:dyDescent="0.2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337"/>
      <c r="L375" s="337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73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L375" s="154"/>
      <c r="AM375" s="344"/>
    </row>
    <row r="376" spans="1:39" x14ac:dyDescent="0.2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337"/>
      <c r="L376" s="337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73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L376" s="154"/>
      <c r="AM376" s="344"/>
    </row>
    <row r="377" spans="1:39" x14ac:dyDescent="0.2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337"/>
      <c r="L377" s="337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73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L377" s="154"/>
      <c r="AM377" s="344"/>
    </row>
    <row r="378" spans="1:39" x14ac:dyDescent="0.2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337"/>
      <c r="L378" s="337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73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L378" s="154"/>
      <c r="AM378" s="344"/>
    </row>
    <row r="379" spans="1:39" x14ac:dyDescent="0.2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337"/>
      <c r="L379" s="337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73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L379" s="154"/>
      <c r="AM379" s="344"/>
    </row>
    <row r="380" spans="1:39" x14ac:dyDescent="0.2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337"/>
      <c r="L380" s="337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73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L380" s="154"/>
      <c r="AM380" s="344"/>
    </row>
    <row r="381" spans="1:39" x14ac:dyDescent="0.2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337"/>
      <c r="L381" s="337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73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L381" s="154"/>
      <c r="AM381" s="344"/>
    </row>
    <row r="382" spans="1:39" x14ac:dyDescent="0.2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337"/>
      <c r="L382" s="337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73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L382" s="154"/>
      <c r="AM382" s="344"/>
    </row>
    <row r="383" spans="1:39" x14ac:dyDescent="0.2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337"/>
      <c r="L383" s="337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74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L383" s="154"/>
      <c r="AM383" s="344"/>
    </row>
    <row r="384" spans="1:39" x14ac:dyDescent="0.2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337"/>
      <c r="L384" s="337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74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L384" s="154"/>
      <c r="AM384" s="344"/>
    </row>
    <row r="385" spans="1:39" x14ac:dyDescent="0.2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337"/>
      <c r="L385" s="337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74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L385" s="154"/>
      <c r="AM385" s="344"/>
    </row>
    <row r="386" spans="1:39" x14ac:dyDescent="0.2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337"/>
      <c r="L386" s="337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74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L386" s="154"/>
      <c r="AM386" s="344"/>
    </row>
    <row r="387" spans="1:39" x14ac:dyDescent="0.2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337"/>
      <c r="L387" s="337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74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L387" s="154"/>
      <c r="AM387" s="344"/>
    </row>
    <row r="388" spans="1:39" x14ac:dyDescent="0.2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337"/>
      <c r="L388" s="337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74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L388" s="154"/>
      <c r="AM388" s="344"/>
    </row>
    <row r="389" spans="1:39" x14ac:dyDescent="0.2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337"/>
      <c r="L389" s="337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74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L389" s="154"/>
      <c r="AM389" s="344"/>
    </row>
    <row r="390" spans="1:39" x14ac:dyDescent="0.2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337"/>
      <c r="L390" s="337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74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L390" s="154"/>
      <c r="AM390" s="344"/>
    </row>
    <row r="391" spans="1:39" x14ac:dyDescent="0.2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337"/>
      <c r="L391" s="337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74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L391" s="154"/>
      <c r="AM391" s="344"/>
    </row>
    <row r="392" spans="1:39" x14ac:dyDescent="0.2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337"/>
      <c r="L392" s="337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74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L392" s="154"/>
      <c r="AM392" s="344"/>
    </row>
    <row r="393" spans="1:39" x14ac:dyDescent="0.2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337"/>
      <c r="L393" s="337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74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L393" s="154"/>
      <c r="AM393" s="344"/>
    </row>
    <row r="394" spans="1:39" x14ac:dyDescent="0.2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337"/>
      <c r="L394" s="337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74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L394" s="154"/>
      <c r="AM394" s="344"/>
    </row>
    <row r="395" spans="1:39" x14ac:dyDescent="0.2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337"/>
      <c r="L395" s="337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74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L395" s="154"/>
      <c r="AM395" s="344"/>
    </row>
    <row r="396" spans="1:39" x14ac:dyDescent="0.2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337"/>
      <c r="L396" s="337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74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L396" s="154"/>
      <c r="AM396" s="344"/>
    </row>
    <row r="397" spans="1:39" x14ac:dyDescent="0.2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337"/>
      <c r="L397" s="337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74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L397" s="154"/>
      <c r="AM397" s="344"/>
    </row>
    <row r="398" spans="1:39" x14ac:dyDescent="0.2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337"/>
      <c r="L398" s="337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74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L398" s="154"/>
      <c r="AM398" s="344"/>
    </row>
    <row r="399" spans="1:39" x14ac:dyDescent="0.2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337"/>
      <c r="L399" s="337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74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L399" s="154"/>
      <c r="AM399" s="344"/>
    </row>
    <row r="400" spans="1:39" x14ac:dyDescent="0.2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337"/>
      <c r="L400" s="337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74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L400" s="154"/>
      <c r="AM400" s="344"/>
    </row>
    <row r="401" spans="1:39" x14ac:dyDescent="0.2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337"/>
      <c r="L401" s="337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74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L401" s="154"/>
      <c r="AM401" s="344"/>
    </row>
    <row r="402" spans="1:39" x14ac:dyDescent="0.2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337"/>
      <c r="L402" s="337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74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L402" s="154"/>
      <c r="AM402" s="344"/>
    </row>
    <row r="403" spans="1:39" x14ac:dyDescent="0.2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337"/>
      <c r="L403" s="337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74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L403" s="154"/>
      <c r="AM403" s="344"/>
    </row>
    <row r="404" spans="1:39" x14ac:dyDescent="0.2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337"/>
      <c r="L404" s="337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74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L404" s="154"/>
      <c r="AM404" s="344"/>
    </row>
    <row r="405" spans="1:39" x14ac:dyDescent="0.2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337"/>
      <c r="L405" s="337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74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L405" s="154"/>
      <c r="AM405" s="344"/>
    </row>
    <row r="406" spans="1:39" x14ac:dyDescent="0.2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337"/>
      <c r="L406" s="337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74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L406" s="154"/>
      <c r="AM406" s="344"/>
    </row>
    <row r="407" spans="1:39" x14ac:dyDescent="0.2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337"/>
      <c r="L407" s="337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74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L407" s="154"/>
      <c r="AM407" s="344"/>
    </row>
    <row r="408" spans="1:39" x14ac:dyDescent="0.2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337"/>
      <c r="L408" s="337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74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L408" s="154"/>
      <c r="AM408" s="344"/>
    </row>
    <row r="409" spans="1:39" x14ac:dyDescent="0.2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337"/>
      <c r="L409" s="337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74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L409" s="154"/>
      <c r="AM409" s="344"/>
    </row>
    <row r="410" spans="1:39" x14ac:dyDescent="0.2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337"/>
      <c r="L410" s="337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74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L410" s="154"/>
      <c r="AM410" s="344"/>
    </row>
    <row r="411" spans="1:39" x14ac:dyDescent="0.2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337"/>
      <c r="L411" s="337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74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L411" s="154"/>
      <c r="AM411" s="344"/>
    </row>
    <row r="412" spans="1:39" x14ac:dyDescent="0.2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337"/>
      <c r="L412" s="337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74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L412" s="154"/>
      <c r="AM412" s="344"/>
    </row>
    <row r="413" spans="1:39" x14ac:dyDescent="0.2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337"/>
      <c r="L413" s="337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74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L413" s="154"/>
      <c r="AM413" s="344"/>
    </row>
    <row r="414" spans="1:39" x14ac:dyDescent="0.2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337"/>
      <c r="L414" s="337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74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L414" s="154"/>
      <c r="AM414" s="344"/>
    </row>
    <row r="415" spans="1:39" x14ac:dyDescent="0.2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337"/>
      <c r="L415" s="337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75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L415" s="154"/>
      <c r="AM415" s="344"/>
    </row>
    <row r="416" spans="1:39" x14ac:dyDescent="0.2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337"/>
      <c r="L416" s="337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75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L416" s="154"/>
      <c r="AM416" s="344"/>
    </row>
    <row r="417" spans="1:39" x14ac:dyDescent="0.2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337"/>
      <c r="L417" s="337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75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L417" s="154"/>
      <c r="AM417" s="344"/>
    </row>
    <row r="418" spans="1:39" x14ac:dyDescent="0.2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337"/>
      <c r="L418" s="337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75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L418" s="154"/>
      <c r="AM418" s="344"/>
    </row>
    <row r="419" spans="1:39" x14ac:dyDescent="0.2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337"/>
      <c r="L419" s="337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75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L419" s="154"/>
      <c r="AM419" s="344"/>
    </row>
    <row r="420" spans="1:39" x14ac:dyDescent="0.2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337"/>
      <c r="L420" s="337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75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L420" s="154"/>
      <c r="AM420" s="344"/>
    </row>
    <row r="421" spans="1:39" x14ac:dyDescent="0.2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75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L421" s="154"/>
      <c r="AM421" s="344"/>
    </row>
    <row r="422" spans="1:39" x14ac:dyDescent="0.2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75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L422" s="154"/>
      <c r="AM422" s="344"/>
    </row>
    <row r="423" spans="1:39" x14ac:dyDescent="0.2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75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L423" s="154"/>
      <c r="AM423" s="344"/>
    </row>
    <row r="424" spans="1:39" x14ac:dyDescent="0.2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75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L424" s="154"/>
      <c r="AM424" s="344"/>
    </row>
    <row r="425" spans="1:39" x14ac:dyDescent="0.2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75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L425" s="154"/>
      <c r="AM425" s="344"/>
    </row>
    <row r="426" spans="1:39" x14ac:dyDescent="0.2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75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L426" s="154"/>
      <c r="AM426" s="344"/>
    </row>
    <row r="427" spans="1:39" x14ac:dyDescent="0.2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75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L427" s="154"/>
      <c r="AM427" s="344"/>
    </row>
    <row r="428" spans="1:39" x14ac:dyDescent="0.2">
      <c r="A428" s="141"/>
      <c r="AF428" s="165">
        <f t="shared" si="75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L428" s="154"/>
      <c r="AM428" s="344"/>
    </row>
    <row r="429" spans="1:39" x14ac:dyDescent="0.2">
      <c r="A429" s="141"/>
      <c r="AF429" s="165">
        <f t="shared" si="75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L429" s="154"/>
      <c r="AM429" s="344"/>
    </row>
    <row r="430" spans="1:39" x14ac:dyDescent="0.2">
      <c r="A430" s="141"/>
      <c r="AF430" s="165">
        <f t="shared" si="75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L430" s="154"/>
      <c r="AM430" s="344"/>
    </row>
    <row r="431" spans="1:39" x14ac:dyDescent="0.2">
      <c r="A431" s="141"/>
      <c r="AF431" s="165">
        <f t="shared" si="75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L431" s="154"/>
      <c r="AM431" s="344"/>
    </row>
    <row r="432" spans="1:39" x14ac:dyDescent="0.2">
      <c r="A432" s="140"/>
      <c r="AF432" s="165">
        <f t="shared" si="75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L432" s="154"/>
      <c r="AM432" s="344"/>
    </row>
    <row r="433" spans="1:39" x14ac:dyDescent="0.2">
      <c r="A433" s="140"/>
      <c r="AF433" s="165">
        <f t="shared" si="75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L433" s="154"/>
      <c r="AM433" s="344"/>
    </row>
    <row r="434" spans="1:39" x14ac:dyDescent="0.2">
      <c r="A434" s="140"/>
      <c r="AF434" s="165">
        <f t="shared" si="75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L434" s="154"/>
      <c r="AM434" s="344"/>
    </row>
    <row r="435" spans="1:39" x14ac:dyDescent="0.2">
      <c r="A435" s="140"/>
      <c r="AF435" s="165">
        <f t="shared" si="75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L435" s="154"/>
      <c r="AM435" s="344"/>
    </row>
    <row r="436" spans="1:39" x14ac:dyDescent="0.2">
      <c r="A436" s="140"/>
      <c r="AF436" s="165">
        <f t="shared" si="75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L436" s="154"/>
      <c r="AM436" s="344"/>
    </row>
    <row r="437" spans="1:39" x14ac:dyDescent="0.2">
      <c r="A437" s="140"/>
      <c r="AF437" s="165">
        <f t="shared" si="75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L437" s="154"/>
      <c r="AM437" s="344"/>
    </row>
    <row r="438" spans="1:39" x14ac:dyDescent="0.2">
      <c r="A438" s="140"/>
      <c r="AF438" s="165">
        <f t="shared" si="75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L438" s="154"/>
      <c r="AM438" s="344"/>
    </row>
    <row r="439" spans="1:39" x14ac:dyDescent="0.2">
      <c r="A439" s="140"/>
      <c r="AF439" s="165">
        <f t="shared" si="75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L439" s="154"/>
      <c r="AM439" s="344"/>
    </row>
    <row r="440" spans="1:39" x14ac:dyDescent="0.2">
      <c r="A440" s="140"/>
      <c r="AF440" s="165">
        <f t="shared" si="75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L440" s="154"/>
      <c r="AM440" s="344"/>
    </row>
    <row r="441" spans="1:39" x14ac:dyDescent="0.2">
      <c r="A441" s="140"/>
      <c r="AF441" s="165">
        <f t="shared" si="75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L441" s="154"/>
      <c r="AM441" s="344"/>
    </row>
    <row r="442" spans="1:39" x14ac:dyDescent="0.2">
      <c r="A442" s="140"/>
      <c r="AF442" s="165">
        <f t="shared" si="75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L442" s="154"/>
      <c r="AM442" s="344"/>
    </row>
    <row r="443" spans="1:39" x14ac:dyDescent="0.2">
      <c r="A443" s="140"/>
      <c r="AF443" s="165">
        <f t="shared" si="75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L443" s="154"/>
      <c r="AM443" s="344"/>
    </row>
    <row r="444" spans="1:39" x14ac:dyDescent="0.2">
      <c r="A444" s="140"/>
      <c r="AF444" s="165">
        <f t="shared" si="75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L444" s="154"/>
      <c r="AM444" s="344"/>
    </row>
    <row r="445" spans="1:39" x14ac:dyDescent="0.2">
      <c r="A445" s="140"/>
      <c r="AF445" s="165">
        <f t="shared" si="75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L445" s="154"/>
      <c r="AM445" s="344"/>
    </row>
    <row r="446" spans="1:39" x14ac:dyDescent="0.2">
      <c r="A446" s="140"/>
      <c r="AF446" s="165">
        <f t="shared" si="75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L446" s="154"/>
      <c r="AM446" s="344"/>
    </row>
    <row r="447" spans="1:39" x14ac:dyDescent="0.2">
      <c r="A447" s="140"/>
    </row>
    <row r="448" spans="1:39" x14ac:dyDescent="0.2">
      <c r="A448" s="140"/>
    </row>
    <row r="449" spans="1:1" x14ac:dyDescent="0.2">
      <c r="A449" s="140"/>
    </row>
    <row r="450" spans="1:1" x14ac:dyDescent="0.2">
      <c r="A450" s="140"/>
    </row>
    <row r="451" spans="1:1" x14ac:dyDescent="0.2">
      <c r="A451" s="140"/>
    </row>
    <row r="452" spans="1:1" x14ac:dyDescent="0.2">
      <c r="A452" s="140"/>
    </row>
    <row r="453" spans="1:1" x14ac:dyDescent="0.2">
      <c r="A453" s="140"/>
    </row>
    <row r="454" spans="1:1" x14ac:dyDescent="0.2">
      <c r="A454" s="140"/>
    </row>
    <row r="455" spans="1:1" x14ac:dyDescent="0.2">
      <c r="A455" s="140"/>
    </row>
    <row r="456" spans="1:1" x14ac:dyDescent="0.2">
      <c r="A456" s="140"/>
    </row>
    <row r="457" spans="1:1" x14ac:dyDescent="0.2">
      <c r="A457" s="140"/>
    </row>
    <row r="458" spans="1:1" x14ac:dyDescent="0.2">
      <c r="A458" s="140"/>
    </row>
    <row r="459" spans="1:1" x14ac:dyDescent="0.2">
      <c r="A459" s="140"/>
    </row>
    <row r="460" spans="1:1" x14ac:dyDescent="0.2">
      <c r="A460" s="140"/>
    </row>
    <row r="461" spans="1:1" x14ac:dyDescent="0.2">
      <c r="A461" s="140"/>
    </row>
    <row r="462" spans="1:1" x14ac:dyDescent="0.2">
      <c r="A462" s="140"/>
    </row>
    <row r="463" spans="1:1" x14ac:dyDescent="0.2">
      <c r="A463" s="140"/>
    </row>
    <row r="464" spans="1:1" x14ac:dyDescent="0.2">
      <c r="A464" s="140"/>
    </row>
    <row r="465" spans="1:1" x14ac:dyDescent="0.2">
      <c r="A465" s="140"/>
    </row>
    <row r="466" spans="1:1" x14ac:dyDescent="0.2">
      <c r="A466" s="140"/>
    </row>
    <row r="467" spans="1:1" x14ac:dyDescent="0.2">
      <c r="A467" s="140"/>
    </row>
    <row r="468" spans="1:1" x14ac:dyDescent="0.2">
      <c r="A468" s="140"/>
    </row>
    <row r="469" spans="1:1" x14ac:dyDescent="0.2">
      <c r="A469" s="140"/>
    </row>
    <row r="470" spans="1:1" x14ac:dyDescent="0.2">
      <c r="A470" s="140"/>
    </row>
    <row r="471" spans="1:1" x14ac:dyDescent="0.2">
      <c r="A471" s="140"/>
    </row>
    <row r="472" spans="1:1" x14ac:dyDescent="0.2">
      <c r="A472" s="140"/>
    </row>
    <row r="473" spans="1:1" x14ac:dyDescent="0.2">
      <c r="A473" s="140"/>
    </row>
    <row r="474" spans="1:1" x14ac:dyDescent="0.2">
      <c r="A474" s="140"/>
    </row>
    <row r="475" spans="1:1" x14ac:dyDescent="0.2">
      <c r="A475" s="140"/>
    </row>
    <row r="476" spans="1:1" x14ac:dyDescent="0.2">
      <c r="A476" s="140"/>
    </row>
    <row r="477" spans="1:1" x14ac:dyDescent="0.2">
      <c r="A477" s="140"/>
    </row>
    <row r="478" spans="1:1" x14ac:dyDescent="0.2">
      <c r="A478" s="140"/>
    </row>
    <row r="479" spans="1:1" x14ac:dyDescent="0.2">
      <c r="A479" s="140"/>
    </row>
    <row r="480" spans="1:1" x14ac:dyDescent="0.2">
      <c r="A480" s="140"/>
    </row>
    <row r="481" spans="1:1" x14ac:dyDescent="0.2">
      <c r="A481" s="140"/>
    </row>
    <row r="482" spans="1:1" x14ac:dyDescent="0.2">
      <c r="A482" s="140"/>
    </row>
    <row r="483" spans="1:1" x14ac:dyDescent="0.2">
      <c r="A483" s="140"/>
    </row>
    <row r="484" spans="1:1" x14ac:dyDescent="0.2">
      <c r="A484" s="140"/>
    </row>
    <row r="485" spans="1:1" x14ac:dyDescent="0.2">
      <c r="A485" s="140"/>
    </row>
    <row r="486" spans="1:1" x14ac:dyDescent="0.2">
      <c r="A486" s="140"/>
    </row>
    <row r="487" spans="1:1" x14ac:dyDescent="0.2">
      <c r="A487" s="140"/>
    </row>
    <row r="488" spans="1:1" x14ac:dyDescent="0.2">
      <c r="A488" s="140"/>
    </row>
    <row r="489" spans="1:1" x14ac:dyDescent="0.2">
      <c r="A489" s="140"/>
    </row>
    <row r="490" spans="1:1" x14ac:dyDescent="0.2">
      <c r="A490" s="140"/>
    </row>
    <row r="491" spans="1:1" x14ac:dyDescent="0.2">
      <c r="A491" s="140"/>
    </row>
    <row r="492" spans="1:1" x14ac:dyDescent="0.2">
      <c r="A492" s="140"/>
    </row>
    <row r="493" spans="1:1" x14ac:dyDescent="0.2">
      <c r="A493" s="140"/>
    </row>
    <row r="494" spans="1:1" x14ac:dyDescent="0.2">
      <c r="A494" s="140"/>
    </row>
    <row r="495" spans="1:1" x14ac:dyDescent="0.2">
      <c r="A495" s="140"/>
    </row>
    <row r="496" spans="1:1" x14ac:dyDescent="0.2">
      <c r="A496" s="140"/>
    </row>
    <row r="497" spans="1:1" x14ac:dyDescent="0.2">
      <c r="A497" s="140"/>
    </row>
    <row r="498" spans="1:1" x14ac:dyDescent="0.2">
      <c r="A498" s="140"/>
    </row>
    <row r="499" spans="1:1" x14ac:dyDescent="0.2">
      <c r="A499" s="140"/>
    </row>
    <row r="500" spans="1:1" x14ac:dyDescent="0.2">
      <c r="A500" s="140"/>
    </row>
    <row r="501" spans="1:1" x14ac:dyDescent="0.2">
      <c r="A501" s="140"/>
    </row>
    <row r="502" spans="1:1" x14ac:dyDescent="0.2">
      <c r="A502" s="140"/>
    </row>
    <row r="503" spans="1:1" x14ac:dyDescent="0.2">
      <c r="A503" s="140"/>
    </row>
    <row r="504" spans="1:1" x14ac:dyDescent="0.2">
      <c r="A504" s="140"/>
    </row>
    <row r="505" spans="1:1" x14ac:dyDescent="0.2">
      <c r="A505" s="140"/>
    </row>
    <row r="506" spans="1:1" x14ac:dyDescent="0.2">
      <c r="A506" s="140"/>
    </row>
    <row r="507" spans="1:1" x14ac:dyDescent="0.2">
      <c r="A507" s="140"/>
    </row>
    <row r="508" spans="1:1" x14ac:dyDescent="0.2">
      <c r="A508" s="140"/>
    </row>
    <row r="509" spans="1:1" x14ac:dyDescent="0.2">
      <c r="A509" s="140"/>
    </row>
    <row r="510" spans="1:1" x14ac:dyDescent="0.2">
      <c r="A510" s="140"/>
    </row>
    <row r="511" spans="1:1" x14ac:dyDescent="0.2">
      <c r="A511" s="140"/>
    </row>
    <row r="512" spans="1:1" x14ac:dyDescent="0.2">
      <c r="A512" s="140"/>
    </row>
    <row r="513" spans="1:1" x14ac:dyDescent="0.2">
      <c r="A513" s="140"/>
    </row>
    <row r="514" spans="1:1" x14ac:dyDescent="0.2">
      <c r="A514" s="140"/>
    </row>
    <row r="515" spans="1:1" x14ac:dyDescent="0.2">
      <c r="A515" s="140"/>
    </row>
    <row r="516" spans="1:1" x14ac:dyDescent="0.2">
      <c r="A516" s="140"/>
    </row>
    <row r="517" spans="1:1" x14ac:dyDescent="0.2">
      <c r="A517" s="140"/>
    </row>
    <row r="518" spans="1:1" x14ac:dyDescent="0.2">
      <c r="A518" s="140"/>
    </row>
    <row r="519" spans="1:1" x14ac:dyDescent="0.2">
      <c r="A519" s="140"/>
    </row>
    <row r="520" spans="1:1" x14ac:dyDescent="0.2">
      <c r="A520" s="140"/>
    </row>
    <row r="521" spans="1:1" x14ac:dyDescent="0.2">
      <c r="A521" s="140"/>
    </row>
    <row r="522" spans="1:1" x14ac:dyDescent="0.2">
      <c r="A522" s="140"/>
    </row>
    <row r="523" spans="1:1" x14ac:dyDescent="0.2">
      <c r="A523" s="140"/>
    </row>
    <row r="524" spans="1:1" x14ac:dyDescent="0.2">
      <c r="A524" s="140"/>
    </row>
    <row r="525" spans="1:1" x14ac:dyDescent="0.2">
      <c r="A525" s="140"/>
    </row>
    <row r="526" spans="1:1" x14ac:dyDescent="0.2">
      <c r="A526" s="140"/>
    </row>
    <row r="527" spans="1:1" x14ac:dyDescent="0.2">
      <c r="A527" s="140"/>
    </row>
    <row r="528" spans="1:1" x14ac:dyDescent="0.2">
      <c r="A528" s="140"/>
    </row>
    <row r="529" spans="1:1" x14ac:dyDescent="0.2">
      <c r="A529" s="140"/>
    </row>
    <row r="530" spans="1:1" x14ac:dyDescent="0.2">
      <c r="A530" s="140"/>
    </row>
    <row r="531" spans="1:1" x14ac:dyDescent="0.2">
      <c r="A531" s="140"/>
    </row>
    <row r="532" spans="1:1" x14ac:dyDescent="0.2">
      <c r="A532" s="140"/>
    </row>
    <row r="533" spans="1:1" x14ac:dyDescent="0.2">
      <c r="A533" s="140"/>
    </row>
    <row r="534" spans="1:1" x14ac:dyDescent="0.2">
      <c r="A534" s="140"/>
    </row>
    <row r="535" spans="1:1" x14ac:dyDescent="0.2">
      <c r="A535" s="140"/>
    </row>
    <row r="536" spans="1:1" x14ac:dyDescent="0.2">
      <c r="A536" s="140"/>
    </row>
    <row r="537" spans="1:1" x14ac:dyDescent="0.2">
      <c r="A537" s="140"/>
    </row>
    <row r="538" spans="1:1" x14ac:dyDescent="0.2">
      <c r="A538" s="140"/>
    </row>
    <row r="539" spans="1:1" x14ac:dyDescent="0.2">
      <c r="A539" s="140"/>
    </row>
    <row r="540" spans="1:1" x14ac:dyDescent="0.2">
      <c r="A540" s="140"/>
    </row>
    <row r="541" spans="1:1" x14ac:dyDescent="0.2">
      <c r="A541" s="140"/>
    </row>
    <row r="542" spans="1:1" x14ac:dyDescent="0.2">
      <c r="A542" s="140"/>
    </row>
    <row r="543" spans="1:1" x14ac:dyDescent="0.2">
      <c r="A543" s="140"/>
    </row>
    <row r="544" spans="1:1" x14ac:dyDescent="0.2">
      <c r="A544" s="140"/>
    </row>
    <row r="545" spans="1:1" x14ac:dyDescent="0.2">
      <c r="A545" s="140"/>
    </row>
    <row r="546" spans="1:1" x14ac:dyDescent="0.2">
      <c r="A546" s="140"/>
    </row>
    <row r="547" spans="1:1" x14ac:dyDescent="0.2">
      <c r="A547" s="140"/>
    </row>
    <row r="548" spans="1:1" x14ac:dyDescent="0.2">
      <c r="A548" s="140"/>
    </row>
    <row r="549" spans="1:1" x14ac:dyDescent="0.2">
      <c r="A549" s="140"/>
    </row>
    <row r="550" spans="1:1" x14ac:dyDescent="0.2">
      <c r="A550" s="140"/>
    </row>
    <row r="551" spans="1:1" x14ac:dyDescent="0.2">
      <c r="A551" s="140"/>
    </row>
    <row r="552" spans="1:1" x14ac:dyDescent="0.2">
      <c r="A552" s="140"/>
    </row>
    <row r="553" spans="1:1" x14ac:dyDescent="0.2">
      <c r="A553" s="140"/>
    </row>
    <row r="554" spans="1:1" x14ac:dyDescent="0.2">
      <c r="A554" s="140"/>
    </row>
    <row r="555" spans="1:1" x14ac:dyDescent="0.2">
      <c r="A555" s="140"/>
    </row>
    <row r="556" spans="1:1" x14ac:dyDescent="0.2">
      <c r="A556" s="140"/>
    </row>
    <row r="557" spans="1:1" x14ac:dyDescent="0.2">
      <c r="A557" s="140"/>
    </row>
    <row r="558" spans="1:1" x14ac:dyDescent="0.2">
      <c r="A558" s="140"/>
    </row>
    <row r="559" spans="1:1" x14ac:dyDescent="0.2">
      <c r="A559" s="140"/>
    </row>
    <row r="560" spans="1:1" x14ac:dyDescent="0.2">
      <c r="A560" s="140"/>
    </row>
    <row r="561" spans="1:1" x14ac:dyDescent="0.2">
      <c r="A561" s="140"/>
    </row>
    <row r="562" spans="1:1" x14ac:dyDescent="0.2">
      <c r="A562" s="140"/>
    </row>
    <row r="563" spans="1:1" x14ac:dyDescent="0.2">
      <c r="A563" s="140"/>
    </row>
    <row r="564" spans="1:1" x14ac:dyDescent="0.2">
      <c r="A564" s="140"/>
    </row>
    <row r="565" spans="1:1" x14ac:dyDescent="0.2">
      <c r="A565" s="140"/>
    </row>
    <row r="566" spans="1:1" x14ac:dyDescent="0.2">
      <c r="A566" s="140"/>
    </row>
    <row r="567" spans="1:1" x14ac:dyDescent="0.2">
      <c r="A567" s="140"/>
    </row>
    <row r="568" spans="1:1" x14ac:dyDescent="0.2">
      <c r="A568" s="140"/>
    </row>
    <row r="569" spans="1:1" x14ac:dyDescent="0.2">
      <c r="A569" s="140"/>
    </row>
    <row r="570" spans="1:1" x14ac:dyDescent="0.2">
      <c r="A570" s="140"/>
    </row>
    <row r="571" spans="1:1" x14ac:dyDescent="0.2">
      <c r="A571" s="140"/>
    </row>
    <row r="572" spans="1:1" x14ac:dyDescent="0.2">
      <c r="A572" s="140"/>
    </row>
    <row r="573" spans="1:1" x14ac:dyDescent="0.2">
      <c r="A573" s="140"/>
    </row>
    <row r="574" spans="1:1" x14ac:dyDescent="0.2">
      <c r="A574" s="140"/>
    </row>
    <row r="575" spans="1:1" x14ac:dyDescent="0.2">
      <c r="A575" s="140"/>
    </row>
    <row r="576" spans="1:1" x14ac:dyDescent="0.2">
      <c r="A576" s="140"/>
    </row>
    <row r="577" spans="1:1" x14ac:dyDescent="0.2">
      <c r="A577" s="140"/>
    </row>
    <row r="578" spans="1:1" x14ac:dyDescent="0.2">
      <c r="A578" s="140"/>
    </row>
    <row r="579" spans="1:1" x14ac:dyDescent="0.2">
      <c r="A579" s="140"/>
    </row>
    <row r="580" spans="1:1" x14ac:dyDescent="0.2">
      <c r="A580" s="140"/>
    </row>
    <row r="581" spans="1:1" x14ac:dyDescent="0.2">
      <c r="A581" s="140"/>
    </row>
    <row r="582" spans="1:1" x14ac:dyDescent="0.2">
      <c r="A582" s="140"/>
    </row>
    <row r="583" spans="1:1" x14ac:dyDescent="0.2">
      <c r="A583" s="140"/>
    </row>
    <row r="584" spans="1:1" x14ac:dyDescent="0.2">
      <c r="A584" s="140"/>
    </row>
    <row r="585" spans="1:1" x14ac:dyDescent="0.2">
      <c r="A585" s="140"/>
    </row>
    <row r="586" spans="1:1" x14ac:dyDescent="0.2">
      <c r="A586" s="140"/>
    </row>
    <row r="587" spans="1:1" x14ac:dyDescent="0.2">
      <c r="A587" s="140"/>
    </row>
    <row r="588" spans="1:1" x14ac:dyDescent="0.2">
      <c r="A588" s="140"/>
    </row>
    <row r="589" spans="1:1" x14ac:dyDescent="0.2">
      <c r="A589" s="140"/>
    </row>
    <row r="590" spans="1:1" x14ac:dyDescent="0.2">
      <c r="A590" s="140"/>
    </row>
    <row r="591" spans="1:1" x14ac:dyDescent="0.2">
      <c r="A591" s="140"/>
    </row>
    <row r="592" spans="1:1" x14ac:dyDescent="0.2">
      <c r="A592" s="140"/>
    </row>
    <row r="593" spans="1:1" x14ac:dyDescent="0.2">
      <c r="A593" s="140"/>
    </row>
    <row r="594" spans="1:1" x14ac:dyDescent="0.2">
      <c r="A594" s="140"/>
    </row>
    <row r="595" spans="1:1" x14ac:dyDescent="0.2">
      <c r="A595" s="140"/>
    </row>
    <row r="596" spans="1:1" x14ac:dyDescent="0.2">
      <c r="A596" s="140"/>
    </row>
    <row r="597" spans="1:1" x14ac:dyDescent="0.2">
      <c r="A597" s="140"/>
    </row>
    <row r="598" spans="1:1" x14ac:dyDescent="0.2">
      <c r="A598" s="140"/>
    </row>
    <row r="599" spans="1:1" x14ac:dyDescent="0.2">
      <c r="A599" s="140"/>
    </row>
    <row r="600" spans="1:1" x14ac:dyDescent="0.2">
      <c r="A600" s="140"/>
    </row>
    <row r="601" spans="1:1" x14ac:dyDescent="0.2">
      <c r="A601" s="140"/>
    </row>
    <row r="602" spans="1:1" x14ac:dyDescent="0.2">
      <c r="A602" s="140"/>
    </row>
    <row r="603" spans="1:1" x14ac:dyDescent="0.2">
      <c r="A603" s="140"/>
    </row>
    <row r="604" spans="1:1" x14ac:dyDescent="0.2">
      <c r="A604" s="140"/>
    </row>
    <row r="605" spans="1:1" x14ac:dyDescent="0.2">
      <c r="A605" s="140"/>
    </row>
    <row r="606" spans="1:1" x14ac:dyDescent="0.2">
      <c r="A606" s="140"/>
    </row>
    <row r="607" spans="1:1" x14ac:dyDescent="0.2">
      <c r="A607" s="140"/>
    </row>
    <row r="608" spans="1:1" x14ac:dyDescent="0.2">
      <c r="A608" s="140"/>
    </row>
    <row r="609" spans="1:1" x14ac:dyDescent="0.2">
      <c r="A609" s="140"/>
    </row>
    <row r="610" spans="1:1" x14ac:dyDescent="0.2">
      <c r="A610" s="140"/>
    </row>
    <row r="611" spans="1:1" x14ac:dyDescent="0.2">
      <c r="A611" s="140"/>
    </row>
    <row r="612" spans="1:1" x14ac:dyDescent="0.2">
      <c r="A612" s="140"/>
    </row>
    <row r="613" spans="1:1" x14ac:dyDescent="0.2">
      <c r="A613" s="140"/>
    </row>
    <row r="614" spans="1:1" x14ac:dyDescent="0.2">
      <c r="A614" s="140"/>
    </row>
    <row r="615" spans="1:1" x14ac:dyDescent="0.2">
      <c r="A615" s="140"/>
    </row>
    <row r="616" spans="1:1" x14ac:dyDescent="0.2">
      <c r="A616" s="140"/>
    </row>
    <row r="617" spans="1:1" x14ac:dyDescent="0.2">
      <c r="A617" s="140"/>
    </row>
    <row r="618" spans="1:1" x14ac:dyDescent="0.2">
      <c r="A618" s="140"/>
    </row>
    <row r="619" spans="1:1" x14ac:dyDescent="0.2">
      <c r="A619" s="140"/>
    </row>
    <row r="620" spans="1:1" x14ac:dyDescent="0.2">
      <c r="A620" s="140"/>
    </row>
    <row r="621" spans="1:1" x14ac:dyDescent="0.2">
      <c r="A621" s="140"/>
    </row>
    <row r="622" spans="1:1" x14ac:dyDescent="0.2">
      <c r="A622" s="140"/>
    </row>
    <row r="623" spans="1:1" x14ac:dyDescent="0.2">
      <c r="A623" s="140"/>
    </row>
    <row r="624" spans="1:1" x14ac:dyDescent="0.2">
      <c r="A624" s="140"/>
    </row>
    <row r="625" spans="1:1" x14ac:dyDescent="0.2">
      <c r="A625" s="140"/>
    </row>
    <row r="626" spans="1:1" x14ac:dyDescent="0.2">
      <c r="A626" s="140"/>
    </row>
    <row r="627" spans="1:1" x14ac:dyDescent="0.2">
      <c r="A627" s="140"/>
    </row>
    <row r="628" spans="1:1" x14ac:dyDescent="0.2">
      <c r="A628" s="140"/>
    </row>
    <row r="629" spans="1:1" x14ac:dyDescent="0.2">
      <c r="A629" s="140"/>
    </row>
    <row r="630" spans="1:1" x14ac:dyDescent="0.2">
      <c r="A630" s="140"/>
    </row>
    <row r="631" spans="1:1" x14ac:dyDescent="0.2">
      <c r="A631" s="140"/>
    </row>
    <row r="632" spans="1:1" x14ac:dyDescent="0.2">
      <c r="A632" s="140"/>
    </row>
    <row r="633" spans="1:1" x14ac:dyDescent="0.2">
      <c r="A633" s="140"/>
    </row>
    <row r="634" spans="1:1" x14ac:dyDescent="0.2">
      <c r="A634" s="140"/>
    </row>
    <row r="635" spans="1:1" x14ac:dyDescent="0.2">
      <c r="A635" s="140"/>
    </row>
    <row r="636" spans="1:1" x14ac:dyDescent="0.2">
      <c r="A636" s="140"/>
    </row>
    <row r="637" spans="1:1" x14ac:dyDescent="0.2">
      <c r="A637" s="140"/>
    </row>
    <row r="638" spans="1:1" x14ac:dyDescent="0.2">
      <c r="A638" s="140"/>
    </row>
    <row r="639" spans="1:1" x14ac:dyDescent="0.2">
      <c r="A639" s="140"/>
    </row>
    <row r="640" spans="1:1" x14ac:dyDescent="0.2">
      <c r="A640" s="140"/>
    </row>
    <row r="641" spans="1:1" x14ac:dyDescent="0.2">
      <c r="A641" s="140"/>
    </row>
    <row r="642" spans="1:1" x14ac:dyDescent="0.2">
      <c r="A642" s="140"/>
    </row>
    <row r="643" spans="1:1" x14ac:dyDescent="0.2">
      <c r="A643" s="140"/>
    </row>
    <row r="644" spans="1:1" x14ac:dyDescent="0.2">
      <c r="A644" s="140"/>
    </row>
    <row r="645" spans="1:1" x14ac:dyDescent="0.2">
      <c r="A645" s="140"/>
    </row>
    <row r="646" spans="1:1" x14ac:dyDescent="0.2">
      <c r="A646" s="140"/>
    </row>
    <row r="647" spans="1:1" x14ac:dyDescent="0.2">
      <c r="A647" s="140"/>
    </row>
    <row r="648" spans="1:1" x14ac:dyDescent="0.2">
      <c r="A648" s="140"/>
    </row>
    <row r="649" spans="1:1" x14ac:dyDescent="0.2">
      <c r="A649" s="140"/>
    </row>
    <row r="650" spans="1:1" x14ac:dyDescent="0.2">
      <c r="A650" s="140"/>
    </row>
    <row r="651" spans="1:1" x14ac:dyDescent="0.2">
      <c r="A651" s="140"/>
    </row>
    <row r="652" spans="1:1" x14ac:dyDescent="0.2">
      <c r="A652" s="140"/>
    </row>
    <row r="653" spans="1:1" x14ac:dyDescent="0.2">
      <c r="A653" s="140"/>
    </row>
    <row r="654" spans="1:1" x14ac:dyDescent="0.2">
      <c r="A654" s="140"/>
    </row>
    <row r="655" spans="1:1" x14ac:dyDescent="0.2">
      <c r="A655" s="140"/>
    </row>
    <row r="656" spans="1:1" x14ac:dyDescent="0.2">
      <c r="A656" s="140"/>
    </row>
    <row r="657" spans="1:1" x14ac:dyDescent="0.2">
      <c r="A657" s="140"/>
    </row>
    <row r="658" spans="1:1" x14ac:dyDescent="0.2">
      <c r="A658" s="140"/>
    </row>
    <row r="659" spans="1:1" x14ac:dyDescent="0.2">
      <c r="A659" s="140"/>
    </row>
    <row r="660" spans="1:1" x14ac:dyDescent="0.2">
      <c r="A660" s="140"/>
    </row>
    <row r="661" spans="1:1" x14ac:dyDescent="0.2">
      <c r="A661" s="140"/>
    </row>
    <row r="662" spans="1:1" x14ac:dyDescent="0.2">
      <c r="A662" s="140"/>
    </row>
    <row r="663" spans="1:1" x14ac:dyDescent="0.2">
      <c r="A663" s="140"/>
    </row>
    <row r="664" spans="1:1" x14ac:dyDescent="0.2">
      <c r="A664" s="140"/>
    </row>
    <row r="665" spans="1:1" x14ac:dyDescent="0.2">
      <c r="A665" s="140"/>
    </row>
    <row r="666" spans="1:1" x14ac:dyDescent="0.2">
      <c r="A666" s="140"/>
    </row>
    <row r="667" spans="1:1" x14ac:dyDescent="0.2">
      <c r="A667" s="140"/>
    </row>
    <row r="668" spans="1:1" x14ac:dyDescent="0.2">
      <c r="A668" s="140"/>
    </row>
    <row r="669" spans="1:1" x14ac:dyDescent="0.2">
      <c r="A669" s="140"/>
    </row>
    <row r="670" spans="1:1" x14ac:dyDescent="0.2">
      <c r="A670" s="140"/>
    </row>
    <row r="671" spans="1:1" x14ac:dyDescent="0.2">
      <c r="A671" s="140"/>
    </row>
    <row r="672" spans="1:1" x14ac:dyDescent="0.2">
      <c r="A672" s="140"/>
    </row>
    <row r="673" spans="1:1" x14ac:dyDescent="0.2">
      <c r="A673" s="140"/>
    </row>
    <row r="674" spans="1:1" x14ac:dyDescent="0.2">
      <c r="A674" s="140"/>
    </row>
    <row r="675" spans="1:1" x14ac:dyDescent="0.2">
      <c r="A675" s="140"/>
    </row>
    <row r="676" spans="1:1" x14ac:dyDescent="0.2">
      <c r="A676" s="140"/>
    </row>
    <row r="677" spans="1:1" x14ac:dyDescent="0.2">
      <c r="A677" s="140"/>
    </row>
    <row r="678" spans="1:1" x14ac:dyDescent="0.2">
      <c r="A678" s="140"/>
    </row>
    <row r="679" spans="1:1" x14ac:dyDescent="0.2">
      <c r="A679" s="140"/>
    </row>
    <row r="680" spans="1:1" x14ac:dyDescent="0.2">
      <c r="A680" s="140"/>
    </row>
    <row r="681" spans="1:1" x14ac:dyDescent="0.2">
      <c r="A681" s="140"/>
    </row>
    <row r="682" spans="1:1" x14ac:dyDescent="0.2">
      <c r="A682" s="140"/>
    </row>
    <row r="683" spans="1:1" x14ac:dyDescent="0.2">
      <c r="A683" s="140"/>
    </row>
    <row r="684" spans="1:1" x14ac:dyDescent="0.2">
      <c r="A684" s="140"/>
    </row>
    <row r="685" spans="1:1" x14ac:dyDescent="0.2">
      <c r="A685" s="140"/>
    </row>
    <row r="686" spans="1:1" x14ac:dyDescent="0.2">
      <c r="A686" s="140"/>
    </row>
    <row r="687" spans="1:1" x14ac:dyDescent="0.2">
      <c r="A687" s="140"/>
    </row>
    <row r="688" spans="1:1" x14ac:dyDescent="0.2">
      <c r="A688" s="140"/>
    </row>
    <row r="689" spans="1:1" x14ac:dyDescent="0.2">
      <c r="A689" s="140"/>
    </row>
    <row r="690" spans="1:1" x14ac:dyDescent="0.2">
      <c r="A690" s="140"/>
    </row>
    <row r="691" spans="1:1" x14ac:dyDescent="0.2">
      <c r="A691" s="140"/>
    </row>
    <row r="692" spans="1:1" x14ac:dyDescent="0.2">
      <c r="A692" s="140"/>
    </row>
    <row r="693" spans="1:1" x14ac:dyDescent="0.2">
      <c r="A693" s="140"/>
    </row>
    <row r="694" spans="1:1" x14ac:dyDescent="0.2">
      <c r="A694" s="140"/>
    </row>
    <row r="695" spans="1:1" x14ac:dyDescent="0.2">
      <c r="A695" s="140"/>
    </row>
    <row r="696" spans="1:1" x14ac:dyDescent="0.2">
      <c r="A696" s="140"/>
    </row>
    <row r="697" spans="1:1" x14ac:dyDescent="0.2">
      <c r="A697" s="140"/>
    </row>
    <row r="698" spans="1:1" x14ac:dyDescent="0.2">
      <c r="A698" s="140"/>
    </row>
    <row r="699" spans="1:1" x14ac:dyDescent="0.2">
      <c r="A699" s="140"/>
    </row>
    <row r="700" spans="1:1" x14ac:dyDescent="0.2">
      <c r="A700" s="140"/>
    </row>
    <row r="701" spans="1:1" x14ac:dyDescent="0.2">
      <c r="A701" s="140"/>
    </row>
    <row r="702" spans="1:1" x14ac:dyDescent="0.2">
      <c r="A702" s="140"/>
    </row>
    <row r="703" spans="1:1" x14ac:dyDescent="0.2">
      <c r="A703" s="140"/>
    </row>
    <row r="704" spans="1:1" x14ac:dyDescent="0.2">
      <c r="A704" s="140"/>
    </row>
    <row r="705" spans="1:1" x14ac:dyDescent="0.2">
      <c r="A705" s="140"/>
    </row>
    <row r="706" spans="1:1" x14ac:dyDescent="0.2">
      <c r="A706" s="140"/>
    </row>
    <row r="707" spans="1:1" x14ac:dyDescent="0.2">
      <c r="A707" s="140"/>
    </row>
    <row r="708" spans="1:1" x14ac:dyDescent="0.2">
      <c r="A708" s="140"/>
    </row>
    <row r="709" spans="1:1" x14ac:dyDescent="0.2">
      <c r="A709" s="140"/>
    </row>
    <row r="710" spans="1:1" x14ac:dyDescent="0.2">
      <c r="A710" s="140"/>
    </row>
    <row r="711" spans="1:1" x14ac:dyDescent="0.2">
      <c r="A711" s="140"/>
    </row>
    <row r="712" spans="1:1" x14ac:dyDescent="0.2">
      <c r="A712" s="140"/>
    </row>
    <row r="713" spans="1:1" x14ac:dyDescent="0.2">
      <c r="A713" s="140"/>
    </row>
    <row r="714" spans="1:1" x14ac:dyDescent="0.2">
      <c r="A714" s="140"/>
    </row>
    <row r="715" spans="1:1" x14ac:dyDescent="0.2">
      <c r="A715" s="140"/>
    </row>
    <row r="716" spans="1:1" x14ac:dyDescent="0.2">
      <c r="A716" s="140"/>
    </row>
    <row r="717" spans="1:1" x14ac:dyDescent="0.2">
      <c r="A717" s="140"/>
    </row>
    <row r="718" spans="1:1" x14ac:dyDescent="0.2">
      <c r="A718" s="140"/>
    </row>
    <row r="719" spans="1:1" x14ac:dyDescent="0.2">
      <c r="A719" s="140"/>
    </row>
    <row r="720" spans="1:1" x14ac:dyDescent="0.2">
      <c r="A720" s="140"/>
    </row>
    <row r="721" spans="1:1" x14ac:dyDescent="0.2">
      <c r="A721" s="140"/>
    </row>
    <row r="722" spans="1:1" x14ac:dyDescent="0.2">
      <c r="A722" s="140"/>
    </row>
    <row r="723" spans="1:1" x14ac:dyDescent="0.2">
      <c r="A723" s="140"/>
    </row>
    <row r="724" spans="1:1" x14ac:dyDescent="0.2">
      <c r="A724" s="140"/>
    </row>
    <row r="725" spans="1:1" x14ac:dyDescent="0.2">
      <c r="A725" s="140"/>
    </row>
    <row r="726" spans="1:1" x14ac:dyDescent="0.2">
      <c r="A726" s="140"/>
    </row>
    <row r="727" spans="1:1" x14ac:dyDescent="0.2">
      <c r="A727" s="140"/>
    </row>
    <row r="728" spans="1:1" x14ac:dyDescent="0.2">
      <c r="A728" s="140"/>
    </row>
    <row r="729" spans="1:1" x14ac:dyDescent="0.2">
      <c r="A729" s="140"/>
    </row>
    <row r="730" spans="1:1" x14ac:dyDescent="0.2">
      <c r="A730" s="140"/>
    </row>
    <row r="731" spans="1:1" x14ac:dyDescent="0.2">
      <c r="A731" s="140"/>
    </row>
    <row r="732" spans="1:1" x14ac:dyDescent="0.2">
      <c r="A732" s="140"/>
    </row>
    <row r="733" spans="1:1" x14ac:dyDescent="0.2">
      <c r="A733" s="140"/>
    </row>
    <row r="734" spans="1:1" x14ac:dyDescent="0.2">
      <c r="A734" s="140"/>
    </row>
    <row r="735" spans="1:1" x14ac:dyDescent="0.2">
      <c r="A735" s="140"/>
    </row>
    <row r="736" spans="1:1" x14ac:dyDescent="0.2">
      <c r="A736" s="140"/>
    </row>
    <row r="737" spans="1:1" x14ac:dyDescent="0.2">
      <c r="A737" s="140"/>
    </row>
    <row r="738" spans="1:1" x14ac:dyDescent="0.2">
      <c r="A738" s="140"/>
    </row>
    <row r="739" spans="1:1" x14ac:dyDescent="0.2">
      <c r="A739" s="140"/>
    </row>
    <row r="740" spans="1:1" x14ac:dyDescent="0.2">
      <c r="A740" s="140"/>
    </row>
    <row r="741" spans="1:1" x14ac:dyDescent="0.2">
      <c r="A741" s="140"/>
    </row>
    <row r="742" spans="1:1" x14ac:dyDescent="0.2">
      <c r="A742" s="140"/>
    </row>
    <row r="743" spans="1:1" x14ac:dyDescent="0.2">
      <c r="A743" s="140"/>
    </row>
    <row r="744" spans="1:1" x14ac:dyDescent="0.2">
      <c r="A744" s="140"/>
    </row>
    <row r="745" spans="1:1" x14ac:dyDescent="0.2">
      <c r="A745" s="140"/>
    </row>
    <row r="746" spans="1:1" x14ac:dyDescent="0.2">
      <c r="A746" s="140"/>
    </row>
    <row r="747" spans="1:1" x14ac:dyDescent="0.2">
      <c r="A747" s="140"/>
    </row>
    <row r="748" spans="1:1" x14ac:dyDescent="0.2">
      <c r="A748" s="140"/>
    </row>
    <row r="749" spans="1:1" x14ac:dyDescent="0.2">
      <c r="A749" s="140"/>
    </row>
    <row r="750" spans="1:1" x14ac:dyDescent="0.2">
      <c r="A750" s="140"/>
    </row>
    <row r="751" spans="1:1" x14ac:dyDescent="0.2">
      <c r="A751" s="140"/>
    </row>
    <row r="752" spans="1:1" x14ac:dyDescent="0.2">
      <c r="A752" s="140"/>
    </row>
    <row r="753" spans="1:1" x14ac:dyDescent="0.2">
      <c r="A753" s="140"/>
    </row>
    <row r="754" spans="1:1" x14ac:dyDescent="0.2">
      <c r="A754" s="140"/>
    </row>
    <row r="755" spans="1:1" x14ac:dyDescent="0.2">
      <c r="A755" s="140"/>
    </row>
    <row r="756" spans="1:1" x14ac:dyDescent="0.2">
      <c r="A756" s="140"/>
    </row>
    <row r="757" spans="1:1" x14ac:dyDescent="0.2">
      <c r="A757" s="140"/>
    </row>
    <row r="758" spans="1:1" x14ac:dyDescent="0.2">
      <c r="A758" s="140"/>
    </row>
    <row r="759" spans="1:1" x14ac:dyDescent="0.2">
      <c r="A759" s="140"/>
    </row>
    <row r="760" spans="1:1" x14ac:dyDescent="0.2">
      <c r="A760" s="140"/>
    </row>
    <row r="761" spans="1:1" x14ac:dyDescent="0.2">
      <c r="A761" s="140"/>
    </row>
    <row r="762" spans="1:1" x14ac:dyDescent="0.2">
      <c r="A762" s="140"/>
    </row>
    <row r="763" spans="1:1" x14ac:dyDescent="0.2">
      <c r="A763" s="140"/>
    </row>
    <row r="764" spans="1:1" x14ac:dyDescent="0.2">
      <c r="A764" s="140"/>
    </row>
    <row r="765" spans="1:1" x14ac:dyDescent="0.2">
      <c r="A765" s="140"/>
    </row>
    <row r="766" spans="1:1" x14ac:dyDescent="0.2">
      <c r="A766" s="140"/>
    </row>
    <row r="767" spans="1:1" x14ac:dyDescent="0.2">
      <c r="A767" s="140"/>
    </row>
    <row r="768" spans="1:1" x14ac:dyDescent="0.2">
      <c r="A768" s="140"/>
    </row>
    <row r="769" spans="1:1" x14ac:dyDescent="0.2">
      <c r="A769" s="140"/>
    </row>
    <row r="770" spans="1:1" x14ac:dyDescent="0.2">
      <c r="A770" s="140"/>
    </row>
    <row r="771" spans="1:1" x14ac:dyDescent="0.2">
      <c r="A771" s="140"/>
    </row>
    <row r="772" spans="1:1" x14ac:dyDescent="0.2">
      <c r="A772" s="140"/>
    </row>
    <row r="773" spans="1:1" x14ac:dyDescent="0.2">
      <c r="A773" s="140"/>
    </row>
    <row r="774" spans="1:1" x14ac:dyDescent="0.2">
      <c r="A774" s="140"/>
    </row>
    <row r="775" spans="1:1" x14ac:dyDescent="0.2">
      <c r="A775" s="140"/>
    </row>
    <row r="776" spans="1:1" x14ac:dyDescent="0.2">
      <c r="A776" s="140"/>
    </row>
    <row r="777" spans="1:1" x14ac:dyDescent="0.2">
      <c r="A777" s="140"/>
    </row>
    <row r="778" spans="1:1" x14ac:dyDescent="0.2">
      <c r="A778" s="140"/>
    </row>
    <row r="779" spans="1:1" x14ac:dyDescent="0.2">
      <c r="A779" s="140"/>
    </row>
    <row r="780" spans="1:1" x14ac:dyDescent="0.2">
      <c r="A780" s="140"/>
    </row>
    <row r="781" spans="1:1" x14ac:dyDescent="0.2">
      <c r="A781" s="140"/>
    </row>
    <row r="782" spans="1:1" x14ac:dyDescent="0.2">
      <c r="A782" s="140"/>
    </row>
    <row r="783" spans="1:1" x14ac:dyDescent="0.2">
      <c r="A783" s="140"/>
    </row>
    <row r="784" spans="1:1" x14ac:dyDescent="0.2">
      <c r="A784" s="140"/>
    </row>
    <row r="785" spans="1:1" x14ac:dyDescent="0.2">
      <c r="A785" s="140"/>
    </row>
    <row r="786" spans="1:1" x14ac:dyDescent="0.2">
      <c r="A786" s="140"/>
    </row>
    <row r="787" spans="1:1" x14ac:dyDescent="0.2">
      <c r="A787" s="140"/>
    </row>
    <row r="788" spans="1:1" x14ac:dyDescent="0.2">
      <c r="A788" s="140"/>
    </row>
    <row r="789" spans="1:1" x14ac:dyDescent="0.2">
      <c r="A789" s="140"/>
    </row>
    <row r="790" spans="1:1" x14ac:dyDescent="0.2">
      <c r="A790" s="140"/>
    </row>
    <row r="791" spans="1:1" x14ac:dyDescent="0.2">
      <c r="A791" s="140"/>
    </row>
    <row r="792" spans="1:1" x14ac:dyDescent="0.2">
      <c r="A792" s="140"/>
    </row>
    <row r="793" spans="1:1" x14ac:dyDescent="0.2">
      <c r="A793" s="140"/>
    </row>
    <row r="794" spans="1:1" x14ac:dyDescent="0.2">
      <c r="A794" s="140"/>
    </row>
    <row r="795" spans="1:1" x14ac:dyDescent="0.2">
      <c r="A795" s="140"/>
    </row>
    <row r="796" spans="1:1" x14ac:dyDescent="0.2">
      <c r="A796" s="140"/>
    </row>
    <row r="797" spans="1:1" x14ac:dyDescent="0.2">
      <c r="A797" s="140"/>
    </row>
    <row r="798" spans="1:1" x14ac:dyDescent="0.2">
      <c r="A798" s="140"/>
    </row>
    <row r="799" spans="1:1" x14ac:dyDescent="0.2">
      <c r="A799" s="140"/>
    </row>
    <row r="800" spans="1:1" x14ac:dyDescent="0.2">
      <c r="A800" s="140"/>
    </row>
    <row r="801" spans="1:1" x14ac:dyDescent="0.2">
      <c r="A801" s="140"/>
    </row>
    <row r="802" spans="1:1" x14ac:dyDescent="0.2">
      <c r="A802" s="140"/>
    </row>
    <row r="803" spans="1:1" x14ac:dyDescent="0.2">
      <c r="A803" s="140"/>
    </row>
    <row r="804" spans="1:1" x14ac:dyDescent="0.2">
      <c r="A804" s="140"/>
    </row>
    <row r="805" spans="1:1" x14ac:dyDescent="0.2">
      <c r="A805" s="140"/>
    </row>
    <row r="806" spans="1:1" x14ac:dyDescent="0.2">
      <c r="A806" s="140"/>
    </row>
    <row r="807" spans="1:1" x14ac:dyDescent="0.2">
      <c r="A807" s="140"/>
    </row>
    <row r="808" spans="1:1" x14ac:dyDescent="0.2">
      <c r="A808" s="140"/>
    </row>
    <row r="809" spans="1:1" x14ac:dyDescent="0.2">
      <c r="A809" s="140"/>
    </row>
    <row r="810" spans="1:1" x14ac:dyDescent="0.2">
      <c r="A810" s="140"/>
    </row>
    <row r="811" spans="1:1" x14ac:dyDescent="0.2">
      <c r="A811" s="140"/>
    </row>
    <row r="812" spans="1:1" x14ac:dyDescent="0.2">
      <c r="A812" s="140"/>
    </row>
    <row r="813" spans="1:1" x14ac:dyDescent="0.2">
      <c r="A813" s="140"/>
    </row>
    <row r="814" spans="1:1" x14ac:dyDescent="0.2">
      <c r="A814" s="140"/>
    </row>
    <row r="815" spans="1:1" x14ac:dyDescent="0.2">
      <c r="A815" s="140"/>
    </row>
    <row r="816" spans="1:1" x14ac:dyDescent="0.2">
      <c r="A816" s="140"/>
    </row>
    <row r="817" spans="1:1" x14ac:dyDescent="0.2">
      <c r="A817" s="140"/>
    </row>
    <row r="818" spans="1:1" x14ac:dyDescent="0.2">
      <c r="A818" s="140"/>
    </row>
    <row r="819" spans="1:1" x14ac:dyDescent="0.2">
      <c r="A819" s="140"/>
    </row>
    <row r="820" spans="1:1" x14ac:dyDescent="0.2">
      <c r="A820" s="140"/>
    </row>
    <row r="821" spans="1:1" x14ac:dyDescent="0.2">
      <c r="A821" s="140"/>
    </row>
    <row r="822" spans="1:1" x14ac:dyDescent="0.2">
      <c r="A822" s="140"/>
    </row>
    <row r="823" spans="1:1" x14ac:dyDescent="0.2">
      <c r="A823" s="140"/>
    </row>
    <row r="824" spans="1:1" x14ac:dyDescent="0.2">
      <c r="A824" s="140"/>
    </row>
    <row r="825" spans="1:1" x14ac:dyDescent="0.2">
      <c r="A825" s="140"/>
    </row>
    <row r="826" spans="1:1" x14ac:dyDescent="0.2">
      <c r="A826" s="140"/>
    </row>
    <row r="827" spans="1:1" x14ac:dyDescent="0.2">
      <c r="A827" s="140"/>
    </row>
    <row r="828" spans="1:1" x14ac:dyDescent="0.2">
      <c r="A828" s="140"/>
    </row>
    <row r="829" spans="1:1" x14ac:dyDescent="0.2">
      <c r="A829" s="140"/>
    </row>
    <row r="830" spans="1:1" x14ac:dyDescent="0.2">
      <c r="A830" s="140"/>
    </row>
    <row r="831" spans="1:1" x14ac:dyDescent="0.2">
      <c r="A831" s="140"/>
    </row>
    <row r="832" spans="1:1" x14ac:dyDescent="0.2">
      <c r="A832" s="140"/>
    </row>
    <row r="833" spans="1:1" x14ac:dyDescent="0.2">
      <c r="A833" s="140"/>
    </row>
    <row r="834" spans="1:1" x14ac:dyDescent="0.2">
      <c r="A834" s="140"/>
    </row>
    <row r="835" spans="1:1" x14ac:dyDescent="0.2">
      <c r="A835" s="140"/>
    </row>
    <row r="836" spans="1:1" x14ac:dyDescent="0.2">
      <c r="A836" s="140"/>
    </row>
    <row r="837" spans="1:1" x14ac:dyDescent="0.2">
      <c r="A837" s="140"/>
    </row>
    <row r="838" spans="1:1" x14ac:dyDescent="0.2">
      <c r="A838" s="140"/>
    </row>
    <row r="839" spans="1:1" x14ac:dyDescent="0.2">
      <c r="A839" s="140"/>
    </row>
    <row r="840" spans="1:1" x14ac:dyDescent="0.2">
      <c r="A840" s="140"/>
    </row>
    <row r="841" spans="1:1" x14ac:dyDescent="0.2">
      <c r="A841" s="140"/>
    </row>
    <row r="842" spans="1:1" x14ac:dyDescent="0.2">
      <c r="A842" s="140"/>
    </row>
    <row r="843" spans="1:1" x14ac:dyDescent="0.2">
      <c r="A843" s="140"/>
    </row>
    <row r="844" spans="1:1" x14ac:dyDescent="0.2">
      <c r="A844" s="140"/>
    </row>
    <row r="845" spans="1:1" x14ac:dyDescent="0.2">
      <c r="A845" s="140"/>
    </row>
    <row r="846" spans="1:1" x14ac:dyDescent="0.2">
      <c r="A846" s="140"/>
    </row>
    <row r="847" spans="1:1" x14ac:dyDescent="0.2">
      <c r="A847" s="140"/>
    </row>
    <row r="848" spans="1:1" x14ac:dyDescent="0.2">
      <c r="A848" s="140"/>
    </row>
    <row r="849" spans="1:1" x14ac:dyDescent="0.2">
      <c r="A849" s="140"/>
    </row>
    <row r="850" spans="1:1" x14ac:dyDescent="0.2">
      <c r="A850" s="140"/>
    </row>
    <row r="851" spans="1:1" x14ac:dyDescent="0.2">
      <c r="A851" s="140"/>
    </row>
    <row r="852" spans="1:1" x14ac:dyDescent="0.2">
      <c r="A852" s="140"/>
    </row>
    <row r="853" spans="1:1" x14ac:dyDescent="0.2">
      <c r="A853" s="140"/>
    </row>
    <row r="854" spans="1:1" x14ac:dyDescent="0.2">
      <c r="A854" s="140"/>
    </row>
    <row r="855" spans="1:1" x14ac:dyDescent="0.2">
      <c r="A855" s="140"/>
    </row>
    <row r="856" spans="1:1" x14ac:dyDescent="0.2">
      <c r="A856" s="140"/>
    </row>
    <row r="857" spans="1:1" x14ac:dyDescent="0.2">
      <c r="A857" s="140"/>
    </row>
    <row r="858" spans="1:1" x14ac:dyDescent="0.2">
      <c r="A858" s="140"/>
    </row>
    <row r="859" spans="1:1" x14ac:dyDescent="0.2">
      <c r="A859" s="140"/>
    </row>
    <row r="860" spans="1:1" x14ac:dyDescent="0.2">
      <c r="A860" s="140"/>
    </row>
    <row r="861" spans="1:1" x14ac:dyDescent="0.2">
      <c r="A861" s="140"/>
    </row>
    <row r="862" spans="1:1" x14ac:dyDescent="0.2">
      <c r="A862" s="140"/>
    </row>
    <row r="863" spans="1:1" x14ac:dyDescent="0.2">
      <c r="A863" s="140"/>
    </row>
    <row r="864" spans="1:1" x14ac:dyDescent="0.2">
      <c r="A864" s="140"/>
    </row>
    <row r="865" spans="1:1" x14ac:dyDescent="0.2">
      <c r="A865" s="140"/>
    </row>
    <row r="866" spans="1:1" x14ac:dyDescent="0.2">
      <c r="A866" s="140"/>
    </row>
    <row r="867" spans="1:1" x14ac:dyDescent="0.2">
      <c r="A867" s="140"/>
    </row>
    <row r="868" spans="1:1" x14ac:dyDescent="0.2">
      <c r="A868" s="140"/>
    </row>
    <row r="869" spans="1:1" x14ac:dyDescent="0.2">
      <c r="A869" s="140"/>
    </row>
    <row r="870" spans="1:1" x14ac:dyDescent="0.2">
      <c r="A870" s="140"/>
    </row>
    <row r="871" spans="1:1" x14ac:dyDescent="0.2">
      <c r="A871" s="140"/>
    </row>
    <row r="872" spans="1:1" x14ac:dyDescent="0.2">
      <c r="A872" s="140"/>
    </row>
    <row r="873" spans="1:1" x14ac:dyDescent="0.2">
      <c r="A873" s="140"/>
    </row>
    <row r="874" spans="1:1" x14ac:dyDescent="0.2">
      <c r="A874" s="140"/>
    </row>
    <row r="875" spans="1:1" x14ac:dyDescent="0.2">
      <c r="A875" s="140"/>
    </row>
    <row r="876" spans="1:1" x14ac:dyDescent="0.2">
      <c r="A876" s="140"/>
    </row>
    <row r="877" spans="1:1" x14ac:dyDescent="0.2">
      <c r="A877" s="140"/>
    </row>
    <row r="878" spans="1:1" x14ac:dyDescent="0.2">
      <c r="A878" s="140"/>
    </row>
    <row r="879" spans="1:1" x14ac:dyDescent="0.2">
      <c r="A879" s="140"/>
    </row>
    <row r="880" spans="1:1" x14ac:dyDescent="0.2">
      <c r="A880" s="140"/>
    </row>
    <row r="881" spans="1:1" x14ac:dyDescent="0.2">
      <c r="A881" s="140"/>
    </row>
    <row r="882" spans="1:1" x14ac:dyDescent="0.2">
      <c r="A882" s="140"/>
    </row>
    <row r="883" spans="1:1" x14ac:dyDescent="0.2">
      <c r="A883" s="140"/>
    </row>
    <row r="884" spans="1:1" x14ac:dyDescent="0.2">
      <c r="A884" s="140"/>
    </row>
    <row r="885" spans="1:1" x14ac:dyDescent="0.2">
      <c r="A885" s="140"/>
    </row>
    <row r="886" spans="1:1" x14ac:dyDescent="0.2">
      <c r="A886" s="140"/>
    </row>
    <row r="887" spans="1:1" x14ac:dyDescent="0.2">
      <c r="A887" s="140"/>
    </row>
    <row r="888" spans="1:1" x14ac:dyDescent="0.2">
      <c r="A888" s="140"/>
    </row>
    <row r="889" spans="1:1" x14ac:dyDescent="0.2">
      <c r="A889" s="140"/>
    </row>
    <row r="890" spans="1:1" x14ac:dyDescent="0.2">
      <c r="A890" s="140"/>
    </row>
    <row r="891" spans="1:1" x14ac:dyDescent="0.2">
      <c r="A891" s="140"/>
    </row>
    <row r="892" spans="1:1" x14ac:dyDescent="0.2">
      <c r="A892" s="140"/>
    </row>
    <row r="893" spans="1:1" x14ac:dyDescent="0.2">
      <c r="A893" s="140"/>
    </row>
    <row r="894" spans="1:1" x14ac:dyDescent="0.2">
      <c r="A894" s="140"/>
    </row>
    <row r="895" spans="1:1" x14ac:dyDescent="0.2">
      <c r="A895" s="140"/>
    </row>
    <row r="896" spans="1:1" x14ac:dyDescent="0.2">
      <c r="A896" s="140"/>
    </row>
    <row r="897" spans="1:1" x14ac:dyDescent="0.2">
      <c r="A897" s="140"/>
    </row>
    <row r="898" spans="1:1" x14ac:dyDescent="0.2">
      <c r="A898" s="140"/>
    </row>
    <row r="899" spans="1:1" x14ac:dyDescent="0.2">
      <c r="A899" s="140"/>
    </row>
    <row r="900" spans="1:1" x14ac:dyDescent="0.2">
      <c r="A900" s="140"/>
    </row>
    <row r="901" spans="1:1" x14ac:dyDescent="0.2">
      <c r="A901" s="140"/>
    </row>
    <row r="902" spans="1:1" x14ac:dyDescent="0.2">
      <c r="A902" s="140"/>
    </row>
    <row r="903" spans="1:1" x14ac:dyDescent="0.2">
      <c r="A903" s="140"/>
    </row>
    <row r="904" spans="1:1" x14ac:dyDescent="0.2">
      <c r="A904" s="140"/>
    </row>
    <row r="905" spans="1:1" x14ac:dyDescent="0.2">
      <c r="A905" s="140"/>
    </row>
    <row r="906" spans="1:1" x14ac:dyDescent="0.2">
      <c r="A906" s="140"/>
    </row>
    <row r="907" spans="1:1" x14ac:dyDescent="0.2">
      <c r="A907" s="140"/>
    </row>
    <row r="908" spans="1:1" x14ac:dyDescent="0.2">
      <c r="A908" s="140"/>
    </row>
    <row r="909" spans="1:1" x14ac:dyDescent="0.2">
      <c r="A909" s="140"/>
    </row>
    <row r="910" spans="1:1" x14ac:dyDescent="0.2">
      <c r="A910" s="140"/>
    </row>
    <row r="911" spans="1:1" x14ac:dyDescent="0.2">
      <c r="A911" s="140"/>
    </row>
    <row r="912" spans="1:1" x14ac:dyDescent="0.2">
      <c r="A912" s="140"/>
    </row>
    <row r="913" spans="1:1" x14ac:dyDescent="0.2">
      <c r="A913" s="140"/>
    </row>
    <row r="914" spans="1:1" x14ac:dyDescent="0.2">
      <c r="A914" s="140"/>
    </row>
    <row r="915" spans="1:1" x14ac:dyDescent="0.2">
      <c r="A915" s="140"/>
    </row>
    <row r="916" spans="1:1" x14ac:dyDescent="0.2">
      <c r="A916" s="140"/>
    </row>
    <row r="917" spans="1:1" x14ac:dyDescent="0.2">
      <c r="A917" s="140"/>
    </row>
    <row r="918" spans="1:1" x14ac:dyDescent="0.2">
      <c r="A918" s="140"/>
    </row>
    <row r="919" spans="1:1" x14ac:dyDescent="0.2">
      <c r="A919" s="140"/>
    </row>
    <row r="920" spans="1:1" x14ac:dyDescent="0.2">
      <c r="A920" s="140"/>
    </row>
    <row r="921" spans="1:1" x14ac:dyDescent="0.2">
      <c r="A921" s="140"/>
    </row>
    <row r="922" spans="1:1" x14ac:dyDescent="0.2">
      <c r="A922" s="140"/>
    </row>
    <row r="923" spans="1:1" x14ac:dyDescent="0.2">
      <c r="A923" s="140"/>
    </row>
    <row r="924" spans="1:1" x14ac:dyDescent="0.2">
      <c r="A924" s="140"/>
    </row>
    <row r="925" spans="1:1" x14ac:dyDescent="0.2">
      <c r="A925" s="140"/>
    </row>
    <row r="926" spans="1:1" x14ac:dyDescent="0.2">
      <c r="A926" s="140"/>
    </row>
    <row r="927" spans="1:1" x14ac:dyDescent="0.2">
      <c r="A927" s="140"/>
    </row>
    <row r="928" spans="1:1" x14ac:dyDescent="0.2">
      <c r="A928" s="140"/>
    </row>
    <row r="929" spans="1:1" x14ac:dyDescent="0.2">
      <c r="A929" s="140"/>
    </row>
    <row r="930" spans="1:1" x14ac:dyDescent="0.2">
      <c r="A930" s="140"/>
    </row>
    <row r="931" spans="1:1" x14ac:dyDescent="0.2">
      <c r="A931" s="140"/>
    </row>
    <row r="932" spans="1:1" x14ac:dyDescent="0.2">
      <c r="A932" s="140"/>
    </row>
    <row r="933" spans="1:1" x14ac:dyDescent="0.2">
      <c r="A933" s="140"/>
    </row>
    <row r="934" spans="1:1" x14ac:dyDescent="0.2">
      <c r="A934" s="140"/>
    </row>
    <row r="935" spans="1:1" x14ac:dyDescent="0.2">
      <c r="A935" s="140"/>
    </row>
    <row r="936" spans="1:1" x14ac:dyDescent="0.2">
      <c r="A936" s="140"/>
    </row>
    <row r="937" spans="1:1" x14ac:dyDescent="0.2">
      <c r="A937" s="140"/>
    </row>
    <row r="938" spans="1:1" x14ac:dyDescent="0.2">
      <c r="A938" s="140"/>
    </row>
    <row r="939" spans="1:1" x14ac:dyDescent="0.2">
      <c r="A939" s="140"/>
    </row>
    <row r="940" spans="1:1" x14ac:dyDescent="0.2">
      <c r="A940" s="140"/>
    </row>
    <row r="941" spans="1:1" x14ac:dyDescent="0.2">
      <c r="A941" s="140"/>
    </row>
    <row r="942" spans="1:1" x14ac:dyDescent="0.2">
      <c r="A942" s="140"/>
    </row>
    <row r="943" spans="1:1" x14ac:dyDescent="0.2">
      <c r="A943" s="140"/>
    </row>
    <row r="944" spans="1:1" x14ac:dyDescent="0.2">
      <c r="A944" s="140"/>
    </row>
    <row r="945" spans="1:1" x14ac:dyDescent="0.2">
      <c r="A945" s="140"/>
    </row>
    <row r="946" spans="1:1" x14ac:dyDescent="0.2">
      <c r="A946" s="140"/>
    </row>
    <row r="947" spans="1:1" x14ac:dyDescent="0.2">
      <c r="A947" s="140"/>
    </row>
    <row r="948" spans="1:1" x14ac:dyDescent="0.2">
      <c r="A948" s="140"/>
    </row>
    <row r="949" spans="1:1" x14ac:dyDescent="0.2">
      <c r="A949" s="140"/>
    </row>
    <row r="950" spans="1:1" x14ac:dyDescent="0.2">
      <c r="A950" s="140"/>
    </row>
    <row r="951" spans="1:1" x14ac:dyDescent="0.2">
      <c r="A951" s="140"/>
    </row>
    <row r="952" spans="1:1" x14ac:dyDescent="0.2">
      <c r="A952" s="140"/>
    </row>
    <row r="953" spans="1:1" x14ac:dyDescent="0.2">
      <c r="A953" s="140"/>
    </row>
    <row r="954" spans="1:1" x14ac:dyDescent="0.2">
      <c r="A954" s="140"/>
    </row>
    <row r="955" spans="1:1" x14ac:dyDescent="0.2">
      <c r="A955" s="140"/>
    </row>
    <row r="956" spans="1:1" x14ac:dyDescent="0.2">
      <c r="A956" s="140"/>
    </row>
    <row r="957" spans="1:1" x14ac:dyDescent="0.2">
      <c r="A957" s="140"/>
    </row>
    <row r="958" spans="1:1" x14ac:dyDescent="0.2">
      <c r="A958" s="140"/>
    </row>
    <row r="959" spans="1:1" x14ac:dyDescent="0.2">
      <c r="A959" s="140"/>
    </row>
    <row r="960" spans="1:1" x14ac:dyDescent="0.2">
      <c r="A960" s="140"/>
    </row>
    <row r="961" spans="1:1" x14ac:dyDescent="0.2">
      <c r="A961" s="140"/>
    </row>
    <row r="962" spans="1:1" x14ac:dyDescent="0.2">
      <c r="A962" s="140"/>
    </row>
    <row r="963" spans="1:1" x14ac:dyDescent="0.2">
      <c r="A963" s="140"/>
    </row>
    <row r="964" spans="1:1" x14ac:dyDescent="0.2">
      <c r="A964" s="140"/>
    </row>
    <row r="965" spans="1:1" x14ac:dyDescent="0.2">
      <c r="A965" s="140"/>
    </row>
    <row r="966" spans="1:1" x14ac:dyDescent="0.2">
      <c r="A966" s="140"/>
    </row>
    <row r="967" spans="1:1" x14ac:dyDescent="0.2">
      <c r="A967" s="140"/>
    </row>
    <row r="968" spans="1:1" x14ac:dyDescent="0.2">
      <c r="A968" s="140"/>
    </row>
    <row r="969" spans="1:1" x14ac:dyDescent="0.2">
      <c r="A969" s="140"/>
    </row>
    <row r="970" spans="1:1" x14ac:dyDescent="0.2">
      <c r="A970" s="140"/>
    </row>
    <row r="971" spans="1:1" x14ac:dyDescent="0.2">
      <c r="A971" s="140"/>
    </row>
    <row r="972" spans="1:1" x14ac:dyDescent="0.2">
      <c r="A972" s="140"/>
    </row>
    <row r="973" spans="1:1" x14ac:dyDescent="0.2">
      <c r="A973" s="140"/>
    </row>
    <row r="974" spans="1:1" x14ac:dyDescent="0.2">
      <c r="A974" s="140"/>
    </row>
    <row r="975" spans="1:1" x14ac:dyDescent="0.2">
      <c r="A975" s="140"/>
    </row>
    <row r="976" spans="1:1" x14ac:dyDescent="0.2">
      <c r="A976" s="140"/>
    </row>
    <row r="977" spans="1:1" x14ac:dyDescent="0.2">
      <c r="A977" s="140"/>
    </row>
    <row r="978" spans="1:1" x14ac:dyDescent="0.2">
      <c r="A978" s="140"/>
    </row>
    <row r="979" spans="1:1" x14ac:dyDescent="0.2">
      <c r="A979" s="140"/>
    </row>
    <row r="980" spans="1:1" x14ac:dyDescent="0.2">
      <c r="A980" s="140"/>
    </row>
    <row r="981" spans="1:1" x14ac:dyDescent="0.2">
      <c r="A981" s="140"/>
    </row>
    <row r="982" spans="1:1" x14ac:dyDescent="0.2">
      <c r="A982" s="140"/>
    </row>
    <row r="983" spans="1:1" x14ac:dyDescent="0.2">
      <c r="A983" s="140"/>
    </row>
    <row r="984" spans="1:1" x14ac:dyDescent="0.2">
      <c r="A984" s="140"/>
    </row>
    <row r="985" spans="1:1" x14ac:dyDescent="0.2">
      <c r="A985" s="140"/>
    </row>
    <row r="986" spans="1:1" x14ac:dyDescent="0.2">
      <c r="A986" s="140"/>
    </row>
    <row r="987" spans="1:1" x14ac:dyDescent="0.2">
      <c r="A987" s="140"/>
    </row>
    <row r="988" spans="1:1" x14ac:dyDescent="0.2">
      <c r="A988" s="140"/>
    </row>
    <row r="989" spans="1:1" x14ac:dyDescent="0.2">
      <c r="A989" s="140"/>
    </row>
    <row r="990" spans="1:1" x14ac:dyDescent="0.2">
      <c r="A990" s="140"/>
    </row>
    <row r="991" spans="1:1" x14ac:dyDescent="0.2">
      <c r="A991" s="140"/>
    </row>
    <row r="992" spans="1:1" x14ac:dyDescent="0.2">
      <c r="A992" s="140"/>
    </row>
    <row r="993" spans="1:1" x14ac:dyDescent="0.2">
      <c r="A993" s="140"/>
    </row>
    <row r="994" spans="1:1" x14ac:dyDescent="0.2">
      <c r="A994" s="140"/>
    </row>
    <row r="995" spans="1:1" x14ac:dyDescent="0.2">
      <c r="A995" s="140"/>
    </row>
    <row r="996" spans="1:1" x14ac:dyDescent="0.2">
      <c r="A996" s="140"/>
    </row>
    <row r="997" spans="1:1" x14ac:dyDescent="0.2">
      <c r="A997" s="140"/>
    </row>
    <row r="998" spans="1:1" x14ac:dyDescent="0.2">
      <c r="A998" s="140"/>
    </row>
    <row r="999" spans="1:1" x14ac:dyDescent="0.2">
      <c r="A999" s="140"/>
    </row>
    <row r="1000" spans="1:1" x14ac:dyDescent="0.2">
      <c r="A1000" s="140"/>
    </row>
    <row r="1001" spans="1:1" x14ac:dyDescent="0.2">
      <c r="A1001" s="140"/>
    </row>
    <row r="1002" spans="1:1" x14ac:dyDescent="0.2">
      <c r="A1002" s="140"/>
    </row>
    <row r="1003" spans="1:1" x14ac:dyDescent="0.2">
      <c r="A1003" s="140"/>
    </row>
    <row r="1004" spans="1:1" x14ac:dyDescent="0.2">
      <c r="A1004" s="140"/>
    </row>
    <row r="1005" spans="1:1" x14ac:dyDescent="0.2">
      <c r="A1005" s="140"/>
    </row>
    <row r="1006" spans="1:1" x14ac:dyDescent="0.2">
      <c r="A1006" s="140"/>
    </row>
    <row r="1007" spans="1:1" x14ac:dyDescent="0.2">
      <c r="A1007" s="140"/>
    </row>
    <row r="1008" spans="1:1" x14ac:dyDescent="0.2">
      <c r="A1008" s="140"/>
    </row>
    <row r="1009" spans="1:1" x14ac:dyDescent="0.2">
      <c r="A1009" s="140"/>
    </row>
    <row r="1010" spans="1:1" x14ac:dyDescent="0.2">
      <c r="A1010" s="140"/>
    </row>
    <row r="1011" spans="1:1" x14ac:dyDescent="0.2">
      <c r="A1011" s="140"/>
    </row>
    <row r="1012" spans="1:1" x14ac:dyDescent="0.2">
      <c r="A1012" s="140"/>
    </row>
    <row r="1013" spans="1:1" x14ac:dyDescent="0.2">
      <c r="A1013" s="140"/>
    </row>
    <row r="1014" spans="1:1" x14ac:dyDescent="0.2">
      <c r="A1014" s="140"/>
    </row>
    <row r="1015" spans="1:1" x14ac:dyDescent="0.2">
      <c r="A1015" s="140"/>
    </row>
    <row r="1016" spans="1:1" x14ac:dyDescent="0.2">
      <c r="A1016" s="140"/>
    </row>
    <row r="1017" spans="1:1" x14ac:dyDescent="0.2">
      <c r="A1017" s="140"/>
    </row>
    <row r="1018" spans="1:1" x14ac:dyDescent="0.2">
      <c r="A1018" s="140"/>
    </row>
    <row r="1019" spans="1:1" x14ac:dyDescent="0.2">
      <c r="A1019" s="140"/>
    </row>
    <row r="1020" spans="1:1" x14ac:dyDescent="0.2">
      <c r="A1020" s="140"/>
    </row>
    <row r="1021" spans="1:1" x14ac:dyDescent="0.2">
      <c r="A1021" s="140"/>
    </row>
    <row r="1022" spans="1:1" x14ac:dyDescent="0.2">
      <c r="A1022" s="140"/>
    </row>
    <row r="1023" spans="1:1" x14ac:dyDescent="0.2">
      <c r="A1023" s="140"/>
    </row>
    <row r="1024" spans="1:1" x14ac:dyDescent="0.2">
      <c r="A1024" s="140"/>
    </row>
    <row r="1025" spans="1:1" x14ac:dyDescent="0.2">
      <c r="A1025" s="140"/>
    </row>
    <row r="1026" spans="1:1" x14ac:dyDescent="0.2">
      <c r="A1026" s="140"/>
    </row>
    <row r="1027" spans="1:1" x14ac:dyDescent="0.2">
      <c r="A1027" s="140"/>
    </row>
    <row r="1028" spans="1:1" x14ac:dyDescent="0.2">
      <c r="A1028" s="140"/>
    </row>
    <row r="1029" spans="1:1" x14ac:dyDescent="0.2">
      <c r="A1029" s="140"/>
    </row>
    <row r="1030" spans="1:1" x14ac:dyDescent="0.2">
      <c r="A1030" s="140"/>
    </row>
    <row r="1031" spans="1:1" x14ac:dyDescent="0.2">
      <c r="A1031" s="140"/>
    </row>
    <row r="1032" spans="1:1" x14ac:dyDescent="0.2">
      <c r="A1032" s="140"/>
    </row>
    <row r="1033" spans="1:1" x14ac:dyDescent="0.2">
      <c r="A1033" s="140"/>
    </row>
    <row r="1034" spans="1:1" x14ac:dyDescent="0.2">
      <c r="A1034" s="140"/>
    </row>
    <row r="1035" spans="1:1" x14ac:dyDescent="0.2">
      <c r="A1035" s="140"/>
    </row>
    <row r="1036" spans="1:1" x14ac:dyDescent="0.2">
      <c r="A1036" s="140"/>
    </row>
    <row r="1037" spans="1:1" x14ac:dyDescent="0.2">
      <c r="A1037" s="140"/>
    </row>
    <row r="1038" spans="1:1" x14ac:dyDescent="0.2">
      <c r="A1038" s="140"/>
    </row>
    <row r="1039" spans="1:1" x14ac:dyDescent="0.2">
      <c r="A1039" s="140"/>
    </row>
    <row r="1040" spans="1:1" x14ac:dyDescent="0.2">
      <c r="A1040" s="140"/>
    </row>
    <row r="1041" spans="1:1" x14ac:dyDescent="0.2">
      <c r="A1041" s="140"/>
    </row>
    <row r="1042" spans="1:1" x14ac:dyDescent="0.2">
      <c r="A1042" s="140"/>
    </row>
    <row r="1043" spans="1:1" x14ac:dyDescent="0.2">
      <c r="A1043" s="140"/>
    </row>
    <row r="1044" spans="1:1" x14ac:dyDescent="0.2">
      <c r="A1044" s="140"/>
    </row>
    <row r="1045" spans="1:1" x14ac:dyDescent="0.2">
      <c r="A1045" s="140"/>
    </row>
    <row r="1046" spans="1:1" x14ac:dyDescent="0.2">
      <c r="A1046" s="140"/>
    </row>
    <row r="1047" spans="1:1" x14ac:dyDescent="0.2">
      <c r="A1047" s="140"/>
    </row>
    <row r="1048" spans="1:1" x14ac:dyDescent="0.2">
      <c r="A1048" s="140"/>
    </row>
    <row r="1049" spans="1:1" x14ac:dyDescent="0.2">
      <c r="A1049" s="140"/>
    </row>
    <row r="1050" spans="1:1" x14ac:dyDescent="0.2">
      <c r="A1050" s="140"/>
    </row>
    <row r="1051" spans="1:1" x14ac:dyDescent="0.2">
      <c r="A1051" s="140"/>
    </row>
    <row r="1052" spans="1:1" x14ac:dyDescent="0.2">
      <c r="A1052" s="140"/>
    </row>
    <row r="1053" spans="1:1" x14ac:dyDescent="0.2">
      <c r="A1053" s="140"/>
    </row>
    <row r="1054" spans="1:1" x14ac:dyDescent="0.2">
      <c r="A1054" s="140"/>
    </row>
    <row r="1055" spans="1:1" x14ac:dyDescent="0.2">
      <c r="A1055" s="140"/>
    </row>
    <row r="1056" spans="1:1" x14ac:dyDescent="0.2">
      <c r="A1056" s="140"/>
    </row>
    <row r="1057" spans="1:1" x14ac:dyDescent="0.2">
      <c r="A1057" s="140"/>
    </row>
    <row r="1058" spans="1:1" x14ac:dyDescent="0.2">
      <c r="A1058" s="140"/>
    </row>
    <row r="1059" spans="1:1" x14ac:dyDescent="0.2">
      <c r="A1059" s="140"/>
    </row>
    <row r="1060" spans="1:1" x14ac:dyDescent="0.2">
      <c r="A1060" s="140"/>
    </row>
    <row r="1061" spans="1:1" x14ac:dyDescent="0.2">
      <c r="A1061" s="140"/>
    </row>
    <row r="1062" spans="1:1" x14ac:dyDescent="0.2">
      <c r="A1062" s="140"/>
    </row>
    <row r="1063" spans="1:1" x14ac:dyDescent="0.2">
      <c r="A1063" s="140"/>
    </row>
    <row r="1064" spans="1:1" x14ac:dyDescent="0.2">
      <c r="A1064" s="140"/>
    </row>
    <row r="1065" spans="1:1" x14ac:dyDescent="0.2">
      <c r="A1065" s="140"/>
    </row>
    <row r="1066" spans="1:1" x14ac:dyDescent="0.2">
      <c r="A1066" s="140"/>
    </row>
    <row r="1067" spans="1:1" x14ac:dyDescent="0.2">
      <c r="A1067" s="140"/>
    </row>
    <row r="1068" spans="1:1" x14ac:dyDescent="0.2">
      <c r="A1068" s="140"/>
    </row>
    <row r="1069" spans="1:1" x14ac:dyDescent="0.2">
      <c r="A1069" s="140"/>
    </row>
    <row r="1070" spans="1:1" x14ac:dyDescent="0.2">
      <c r="A1070" s="140"/>
    </row>
    <row r="1071" spans="1:1" x14ac:dyDescent="0.2">
      <c r="A1071" s="140"/>
    </row>
    <row r="1072" spans="1:1" x14ac:dyDescent="0.2">
      <c r="A1072" s="140"/>
    </row>
    <row r="1073" spans="1:1" x14ac:dyDescent="0.2">
      <c r="A1073" s="140"/>
    </row>
    <row r="1074" spans="1:1" x14ac:dyDescent="0.2">
      <c r="A1074" s="140"/>
    </row>
    <row r="1075" spans="1:1" x14ac:dyDescent="0.2">
      <c r="A1075" s="140"/>
    </row>
    <row r="1076" spans="1:1" x14ac:dyDescent="0.2">
      <c r="A1076" s="140"/>
    </row>
    <row r="1077" spans="1:1" x14ac:dyDescent="0.2">
      <c r="A1077" s="140"/>
    </row>
    <row r="1078" spans="1:1" x14ac:dyDescent="0.2">
      <c r="A1078" s="140"/>
    </row>
    <row r="1079" spans="1:1" x14ac:dyDescent="0.2">
      <c r="A1079" s="140"/>
    </row>
    <row r="1080" spans="1:1" x14ac:dyDescent="0.2">
      <c r="A1080" s="140"/>
    </row>
    <row r="1081" spans="1:1" x14ac:dyDescent="0.2">
      <c r="A1081" s="140"/>
    </row>
    <row r="1082" spans="1:1" x14ac:dyDescent="0.2">
      <c r="A1082" s="140"/>
    </row>
    <row r="1083" spans="1:1" x14ac:dyDescent="0.2">
      <c r="A1083" s="140"/>
    </row>
    <row r="1084" spans="1:1" x14ac:dyDescent="0.2">
      <c r="A1084" s="140"/>
    </row>
    <row r="1085" spans="1:1" x14ac:dyDescent="0.2">
      <c r="A1085" s="140"/>
    </row>
    <row r="1086" spans="1:1" x14ac:dyDescent="0.2">
      <c r="A1086" s="140"/>
    </row>
    <row r="1087" spans="1:1" x14ac:dyDescent="0.2">
      <c r="A1087" s="140"/>
    </row>
    <row r="1088" spans="1:1" x14ac:dyDescent="0.2">
      <c r="A1088" s="140"/>
    </row>
    <row r="1089" spans="1:1" x14ac:dyDescent="0.2">
      <c r="A1089" s="140"/>
    </row>
    <row r="1090" spans="1:1" x14ac:dyDescent="0.2">
      <c r="A1090" s="140"/>
    </row>
    <row r="1091" spans="1:1" x14ac:dyDescent="0.2">
      <c r="A1091" s="140"/>
    </row>
    <row r="1092" spans="1:1" x14ac:dyDescent="0.2">
      <c r="A1092" s="140"/>
    </row>
    <row r="1093" spans="1:1" x14ac:dyDescent="0.2">
      <c r="A1093" s="140"/>
    </row>
    <row r="1094" spans="1:1" x14ac:dyDescent="0.2">
      <c r="A1094" s="140"/>
    </row>
    <row r="1095" spans="1:1" x14ac:dyDescent="0.2">
      <c r="A1095" s="140"/>
    </row>
    <row r="1096" spans="1:1" x14ac:dyDescent="0.2">
      <c r="A1096" s="140"/>
    </row>
    <row r="1097" spans="1:1" x14ac:dyDescent="0.2">
      <c r="A1097" s="140"/>
    </row>
    <row r="1098" spans="1:1" x14ac:dyDescent="0.2">
      <c r="A1098" s="140"/>
    </row>
    <row r="1099" spans="1:1" x14ac:dyDescent="0.2">
      <c r="A1099" s="140"/>
    </row>
    <row r="1100" spans="1:1" x14ac:dyDescent="0.2">
      <c r="A1100" s="140"/>
    </row>
    <row r="1101" spans="1:1" x14ac:dyDescent="0.2">
      <c r="A1101" s="140"/>
    </row>
    <row r="1102" spans="1:1" x14ac:dyDescent="0.2">
      <c r="A1102" s="140"/>
    </row>
    <row r="1103" spans="1:1" x14ac:dyDescent="0.2">
      <c r="A1103" s="140"/>
    </row>
    <row r="1104" spans="1:1" x14ac:dyDescent="0.2">
      <c r="A1104" s="140"/>
    </row>
    <row r="1105" spans="1:1" x14ac:dyDescent="0.2">
      <c r="A1105" s="140"/>
    </row>
    <row r="1106" spans="1:1" x14ac:dyDescent="0.2">
      <c r="A1106" s="140"/>
    </row>
    <row r="1107" spans="1:1" x14ac:dyDescent="0.2">
      <c r="A1107" s="140"/>
    </row>
    <row r="1108" spans="1:1" x14ac:dyDescent="0.2">
      <c r="A1108" s="140"/>
    </row>
    <row r="1109" spans="1:1" x14ac:dyDescent="0.2">
      <c r="A1109" s="140"/>
    </row>
    <row r="1110" spans="1:1" x14ac:dyDescent="0.2">
      <c r="A1110" s="140"/>
    </row>
    <row r="1111" spans="1:1" x14ac:dyDescent="0.2">
      <c r="A1111" s="140"/>
    </row>
    <row r="1112" spans="1:1" x14ac:dyDescent="0.2">
      <c r="A1112" s="140"/>
    </row>
    <row r="1113" spans="1:1" x14ac:dyDescent="0.2">
      <c r="A1113" s="140"/>
    </row>
    <row r="1114" spans="1:1" x14ac:dyDescent="0.2">
      <c r="A1114" s="140"/>
    </row>
    <row r="1115" spans="1:1" x14ac:dyDescent="0.2">
      <c r="A1115" s="140"/>
    </row>
    <row r="1116" spans="1:1" x14ac:dyDescent="0.2">
      <c r="A1116" s="140"/>
    </row>
    <row r="1117" spans="1:1" x14ac:dyDescent="0.2">
      <c r="A1117" s="140"/>
    </row>
    <row r="1118" spans="1:1" x14ac:dyDescent="0.2">
      <c r="A1118" s="140"/>
    </row>
    <row r="1119" spans="1:1" x14ac:dyDescent="0.2">
      <c r="A1119" s="140"/>
    </row>
    <row r="1120" spans="1:1" x14ac:dyDescent="0.2">
      <c r="A1120" s="140"/>
    </row>
    <row r="1121" spans="1:1" x14ac:dyDescent="0.2">
      <c r="A1121" s="140"/>
    </row>
    <row r="1122" spans="1:1" x14ac:dyDescent="0.2">
      <c r="A1122" s="140"/>
    </row>
    <row r="1123" spans="1:1" x14ac:dyDescent="0.2">
      <c r="A1123" s="140"/>
    </row>
    <row r="1124" spans="1:1" x14ac:dyDescent="0.2">
      <c r="A1124" s="140"/>
    </row>
    <row r="1125" spans="1:1" x14ac:dyDescent="0.2">
      <c r="A1125" s="140"/>
    </row>
    <row r="1126" spans="1:1" x14ac:dyDescent="0.2">
      <c r="A1126" s="140"/>
    </row>
    <row r="1127" spans="1:1" x14ac:dyDescent="0.2">
      <c r="A1127" s="140"/>
    </row>
    <row r="1128" spans="1:1" x14ac:dyDescent="0.2">
      <c r="A1128" s="140"/>
    </row>
    <row r="1129" spans="1:1" x14ac:dyDescent="0.2">
      <c r="A1129" s="140"/>
    </row>
    <row r="1130" spans="1:1" x14ac:dyDescent="0.2">
      <c r="A1130" s="140"/>
    </row>
    <row r="1131" spans="1:1" x14ac:dyDescent="0.2">
      <c r="A1131" s="140"/>
    </row>
    <row r="1132" spans="1:1" x14ac:dyDescent="0.2">
      <c r="A1132" s="140"/>
    </row>
    <row r="1133" spans="1:1" x14ac:dyDescent="0.2">
      <c r="A1133" s="140"/>
    </row>
    <row r="1134" spans="1:1" x14ac:dyDescent="0.2">
      <c r="A1134" s="140"/>
    </row>
    <row r="1135" spans="1:1" x14ac:dyDescent="0.2">
      <c r="A1135" s="140"/>
    </row>
    <row r="1136" spans="1:1" x14ac:dyDescent="0.2">
      <c r="A1136" s="140"/>
    </row>
    <row r="1137" spans="1:1" x14ac:dyDescent="0.2">
      <c r="A1137" s="140"/>
    </row>
    <row r="1138" spans="1:1" x14ac:dyDescent="0.2">
      <c r="A1138" s="140"/>
    </row>
    <row r="1139" spans="1:1" x14ac:dyDescent="0.2">
      <c r="A1139" s="140"/>
    </row>
    <row r="1140" spans="1:1" x14ac:dyDescent="0.2">
      <c r="A1140" s="140"/>
    </row>
    <row r="1141" spans="1:1" x14ac:dyDescent="0.2">
      <c r="A1141" s="140"/>
    </row>
    <row r="1142" spans="1:1" x14ac:dyDescent="0.2">
      <c r="A1142" s="140"/>
    </row>
    <row r="1143" spans="1:1" x14ac:dyDescent="0.2">
      <c r="A1143" s="140"/>
    </row>
    <row r="1144" spans="1:1" x14ac:dyDescent="0.2">
      <c r="A1144" s="140"/>
    </row>
    <row r="1145" spans="1:1" x14ac:dyDescent="0.2">
      <c r="A1145" s="140"/>
    </row>
    <row r="1146" spans="1:1" x14ac:dyDescent="0.2">
      <c r="A1146" s="140"/>
    </row>
    <row r="1147" spans="1:1" x14ac:dyDescent="0.2">
      <c r="A1147" s="140"/>
    </row>
    <row r="1148" spans="1:1" x14ac:dyDescent="0.2">
      <c r="A1148" s="140"/>
    </row>
    <row r="1149" spans="1:1" x14ac:dyDescent="0.2">
      <c r="A1149" s="140"/>
    </row>
    <row r="1150" spans="1:1" x14ac:dyDescent="0.2">
      <c r="A1150" s="140"/>
    </row>
    <row r="1151" spans="1:1" x14ac:dyDescent="0.2">
      <c r="A1151" s="140"/>
    </row>
    <row r="1152" spans="1:1" x14ac:dyDescent="0.2">
      <c r="A1152" s="140"/>
    </row>
    <row r="1153" spans="1:1" x14ac:dyDescent="0.2">
      <c r="A1153" s="140"/>
    </row>
    <row r="1154" spans="1:1" x14ac:dyDescent="0.2">
      <c r="A1154" s="140"/>
    </row>
    <row r="1155" spans="1:1" x14ac:dyDescent="0.2">
      <c r="A1155" s="140"/>
    </row>
    <row r="1156" spans="1:1" x14ac:dyDescent="0.2">
      <c r="A1156" s="140"/>
    </row>
    <row r="1157" spans="1:1" x14ac:dyDescent="0.2">
      <c r="A1157" s="140"/>
    </row>
    <row r="1158" spans="1:1" x14ac:dyDescent="0.2">
      <c r="A1158" s="140"/>
    </row>
    <row r="1159" spans="1:1" x14ac:dyDescent="0.2">
      <c r="A1159" s="140"/>
    </row>
    <row r="1160" spans="1:1" x14ac:dyDescent="0.2">
      <c r="A1160" s="140"/>
    </row>
    <row r="1161" spans="1:1" x14ac:dyDescent="0.2">
      <c r="A1161" s="140"/>
    </row>
    <row r="1162" spans="1:1" x14ac:dyDescent="0.2">
      <c r="A1162" s="140"/>
    </row>
    <row r="1163" spans="1:1" x14ac:dyDescent="0.2">
      <c r="A1163" s="140"/>
    </row>
    <row r="1164" spans="1:1" x14ac:dyDescent="0.2">
      <c r="A1164" s="140"/>
    </row>
    <row r="1165" spans="1:1" x14ac:dyDescent="0.2">
      <c r="A1165" s="140"/>
    </row>
    <row r="1166" spans="1:1" x14ac:dyDescent="0.2">
      <c r="A1166" s="140"/>
    </row>
    <row r="1167" spans="1:1" x14ac:dyDescent="0.2">
      <c r="A1167" s="140"/>
    </row>
    <row r="1168" spans="1:1" x14ac:dyDescent="0.2">
      <c r="A1168" s="140"/>
    </row>
    <row r="1169" spans="1:1" x14ac:dyDescent="0.2">
      <c r="A1169" s="140"/>
    </row>
    <row r="1170" spans="1:1" x14ac:dyDescent="0.2">
      <c r="A1170" s="140"/>
    </row>
    <row r="1171" spans="1:1" x14ac:dyDescent="0.2">
      <c r="A1171" s="140"/>
    </row>
    <row r="1172" spans="1:1" x14ac:dyDescent="0.2">
      <c r="A1172" s="140"/>
    </row>
    <row r="1173" spans="1:1" x14ac:dyDescent="0.2">
      <c r="A1173" s="140"/>
    </row>
    <row r="1174" spans="1:1" x14ac:dyDescent="0.2">
      <c r="A1174" s="140"/>
    </row>
    <row r="1175" spans="1:1" x14ac:dyDescent="0.2">
      <c r="A1175" s="140"/>
    </row>
    <row r="1176" spans="1:1" x14ac:dyDescent="0.2">
      <c r="A1176" s="140"/>
    </row>
    <row r="1177" spans="1:1" x14ac:dyDescent="0.2">
      <c r="A1177" s="140"/>
    </row>
    <row r="1178" spans="1:1" x14ac:dyDescent="0.2">
      <c r="A1178" s="140"/>
    </row>
    <row r="1179" spans="1:1" x14ac:dyDescent="0.2">
      <c r="A1179" s="140"/>
    </row>
    <row r="1180" spans="1:1" x14ac:dyDescent="0.2">
      <c r="A1180" s="140"/>
    </row>
    <row r="1181" spans="1:1" x14ac:dyDescent="0.2">
      <c r="A1181" s="140"/>
    </row>
    <row r="1182" spans="1:1" x14ac:dyDescent="0.2">
      <c r="A1182" s="140"/>
    </row>
    <row r="1183" spans="1:1" x14ac:dyDescent="0.2">
      <c r="A1183" s="140"/>
    </row>
    <row r="1184" spans="1:1" x14ac:dyDescent="0.2">
      <c r="A1184" s="140"/>
    </row>
    <row r="1185" spans="1:1" x14ac:dyDescent="0.2">
      <c r="A1185" s="140"/>
    </row>
    <row r="1186" spans="1:1" x14ac:dyDescent="0.2">
      <c r="A1186" s="140"/>
    </row>
    <row r="1187" spans="1:1" x14ac:dyDescent="0.2">
      <c r="A1187" s="140"/>
    </row>
    <row r="1188" spans="1:1" x14ac:dyDescent="0.2">
      <c r="A1188" s="140"/>
    </row>
    <row r="1189" spans="1:1" x14ac:dyDescent="0.2">
      <c r="A1189" s="140"/>
    </row>
    <row r="1190" spans="1:1" x14ac:dyDescent="0.2">
      <c r="A1190" s="140"/>
    </row>
    <row r="1191" spans="1:1" x14ac:dyDescent="0.2">
      <c r="A1191" s="140"/>
    </row>
    <row r="1192" spans="1:1" x14ac:dyDescent="0.2">
      <c r="A1192" s="140"/>
    </row>
    <row r="1193" spans="1:1" x14ac:dyDescent="0.2">
      <c r="A1193" s="140"/>
    </row>
    <row r="1194" spans="1:1" x14ac:dyDescent="0.2">
      <c r="A1194" s="140"/>
    </row>
    <row r="1195" spans="1:1" x14ac:dyDescent="0.2">
      <c r="A1195" s="140"/>
    </row>
    <row r="1196" spans="1:1" x14ac:dyDescent="0.2">
      <c r="A1196" s="140"/>
    </row>
    <row r="1197" spans="1:1" x14ac:dyDescent="0.2">
      <c r="A1197" s="140"/>
    </row>
    <row r="1198" spans="1:1" x14ac:dyDescent="0.2">
      <c r="A1198" s="140"/>
    </row>
    <row r="1199" spans="1:1" x14ac:dyDescent="0.2">
      <c r="A1199" s="140"/>
    </row>
    <row r="1200" spans="1:1" x14ac:dyDescent="0.2">
      <c r="A1200" s="140"/>
    </row>
    <row r="1201" spans="1:1" x14ac:dyDescent="0.2">
      <c r="A1201" s="140"/>
    </row>
    <row r="1202" spans="1:1" x14ac:dyDescent="0.2">
      <c r="A1202" s="140"/>
    </row>
    <row r="1203" spans="1:1" x14ac:dyDescent="0.2">
      <c r="A1203" s="140"/>
    </row>
    <row r="1204" spans="1:1" x14ac:dyDescent="0.2">
      <c r="A1204" s="140"/>
    </row>
    <row r="1205" spans="1:1" x14ac:dyDescent="0.2">
      <c r="A1205" s="140"/>
    </row>
    <row r="1206" spans="1:1" x14ac:dyDescent="0.2">
      <c r="A1206" s="140"/>
    </row>
    <row r="1207" spans="1:1" x14ac:dyDescent="0.2">
      <c r="A1207" s="140"/>
    </row>
    <row r="1208" spans="1:1" x14ac:dyDescent="0.2">
      <c r="A1208" s="140"/>
    </row>
    <row r="1209" spans="1:1" x14ac:dyDescent="0.2">
      <c r="A1209" s="140"/>
    </row>
    <row r="1210" spans="1:1" x14ac:dyDescent="0.2">
      <c r="A1210" s="140"/>
    </row>
    <row r="1211" spans="1:1" x14ac:dyDescent="0.2">
      <c r="A1211" s="140"/>
    </row>
    <row r="1212" spans="1:1" x14ac:dyDescent="0.2">
      <c r="A1212" s="140"/>
    </row>
    <row r="1213" spans="1:1" x14ac:dyDescent="0.2">
      <c r="A1213" s="140"/>
    </row>
    <row r="1214" spans="1:1" x14ac:dyDescent="0.2">
      <c r="A1214" s="140"/>
    </row>
    <row r="1215" spans="1:1" x14ac:dyDescent="0.2">
      <c r="A1215" s="140"/>
    </row>
    <row r="1216" spans="1:1" x14ac:dyDescent="0.2">
      <c r="A1216" s="140"/>
    </row>
    <row r="1217" spans="1:1" x14ac:dyDescent="0.2">
      <c r="A1217" s="140"/>
    </row>
    <row r="1218" spans="1:1" x14ac:dyDescent="0.2">
      <c r="A1218" s="140"/>
    </row>
    <row r="1219" spans="1:1" x14ac:dyDescent="0.2">
      <c r="A1219" s="140"/>
    </row>
    <row r="1220" spans="1:1" x14ac:dyDescent="0.2">
      <c r="A1220" s="140"/>
    </row>
    <row r="1221" spans="1:1" x14ac:dyDescent="0.2">
      <c r="A1221" s="140"/>
    </row>
    <row r="1222" spans="1:1" x14ac:dyDescent="0.2">
      <c r="A1222" s="140"/>
    </row>
    <row r="1223" spans="1:1" x14ac:dyDescent="0.2">
      <c r="A1223" s="140"/>
    </row>
    <row r="1224" spans="1:1" x14ac:dyDescent="0.2">
      <c r="A1224" s="140"/>
    </row>
    <row r="1225" spans="1:1" x14ac:dyDescent="0.2">
      <c r="A1225" s="140"/>
    </row>
    <row r="1226" spans="1:1" x14ac:dyDescent="0.2">
      <c r="A1226" s="140"/>
    </row>
    <row r="1227" spans="1:1" x14ac:dyDescent="0.2">
      <c r="A1227" s="140"/>
    </row>
    <row r="1228" spans="1:1" x14ac:dyDescent="0.2">
      <c r="A1228" s="140"/>
    </row>
    <row r="1229" spans="1:1" x14ac:dyDescent="0.2">
      <c r="A1229" s="140"/>
    </row>
    <row r="1230" spans="1:1" x14ac:dyDescent="0.2">
      <c r="A1230" s="140"/>
    </row>
    <row r="1231" spans="1:1" x14ac:dyDescent="0.2">
      <c r="A1231" s="140"/>
    </row>
    <row r="1232" spans="1:1" x14ac:dyDescent="0.2">
      <c r="A1232" s="140"/>
    </row>
    <row r="1233" spans="1:1" x14ac:dyDescent="0.2">
      <c r="A1233" s="140"/>
    </row>
    <row r="1234" spans="1:1" x14ac:dyDescent="0.2">
      <c r="A1234" s="140"/>
    </row>
    <row r="1235" spans="1:1" x14ac:dyDescent="0.2">
      <c r="A1235" s="140"/>
    </row>
    <row r="1236" spans="1:1" x14ac:dyDescent="0.2">
      <c r="A1236" s="140"/>
    </row>
    <row r="1237" spans="1:1" x14ac:dyDescent="0.2">
      <c r="A1237" s="140"/>
    </row>
    <row r="1238" spans="1:1" x14ac:dyDescent="0.2">
      <c r="A1238" s="140"/>
    </row>
    <row r="1239" spans="1:1" x14ac:dyDescent="0.2">
      <c r="A1239" s="140"/>
    </row>
    <row r="1240" spans="1:1" x14ac:dyDescent="0.2">
      <c r="A1240" s="140"/>
    </row>
    <row r="1241" spans="1:1" x14ac:dyDescent="0.2">
      <c r="A1241" s="140"/>
    </row>
    <row r="1242" spans="1:1" x14ac:dyDescent="0.2">
      <c r="A1242" s="140"/>
    </row>
    <row r="1243" spans="1:1" x14ac:dyDescent="0.2">
      <c r="A1243" s="140"/>
    </row>
    <row r="1244" spans="1:1" x14ac:dyDescent="0.2">
      <c r="A1244" s="140"/>
    </row>
    <row r="1245" spans="1:1" x14ac:dyDescent="0.2">
      <c r="A1245" s="140"/>
    </row>
    <row r="1246" spans="1:1" x14ac:dyDescent="0.2">
      <c r="A1246" s="140"/>
    </row>
    <row r="1247" spans="1:1" x14ac:dyDescent="0.2">
      <c r="A1247" s="140"/>
    </row>
    <row r="1248" spans="1:1" x14ac:dyDescent="0.2">
      <c r="A1248" s="140"/>
    </row>
    <row r="1249" spans="1:1" x14ac:dyDescent="0.2">
      <c r="A1249" s="140"/>
    </row>
    <row r="1250" spans="1:1" x14ac:dyDescent="0.2">
      <c r="A1250" s="140"/>
    </row>
    <row r="1251" spans="1:1" x14ac:dyDescent="0.2">
      <c r="A1251" s="140"/>
    </row>
    <row r="1252" spans="1:1" x14ac:dyDescent="0.2">
      <c r="A1252" s="140"/>
    </row>
    <row r="1253" spans="1:1" x14ac:dyDescent="0.2">
      <c r="A1253" s="140"/>
    </row>
    <row r="1254" spans="1:1" x14ac:dyDescent="0.2">
      <c r="A1254" s="140"/>
    </row>
    <row r="1255" spans="1:1" x14ac:dyDescent="0.2">
      <c r="A1255" s="140"/>
    </row>
    <row r="1256" spans="1:1" x14ac:dyDescent="0.2">
      <c r="A1256" s="140"/>
    </row>
    <row r="1257" spans="1:1" x14ac:dyDescent="0.2">
      <c r="A1257" s="140"/>
    </row>
    <row r="1258" spans="1:1" x14ac:dyDescent="0.2">
      <c r="A1258" s="140"/>
    </row>
    <row r="1259" spans="1:1" x14ac:dyDescent="0.2">
      <c r="A1259" s="140"/>
    </row>
    <row r="1260" spans="1:1" x14ac:dyDescent="0.2">
      <c r="A1260" s="140"/>
    </row>
    <row r="1261" spans="1:1" x14ac:dyDescent="0.2">
      <c r="A1261" s="140"/>
    </row>
    <row r="1262" spans="1:1" x14ac:dyDescent="0.2">
      <c r="A1262" s="140"/>
    </row>
    <row r="1263" spans="1:1" x14ac:dyDescent="0.2">
      <c r="A1263" s="140"/>
    </row>
    <row r="1264" spans="1:1" x14ac:dyDescent="0.2">
      <c r="A1264" s="140"/>
    </row>
    <row r="1265" spans="1:1" x14ac:dyDescent="0.2">
      <c r="A1265" s="140"/>
    </row>
    <row r="1266" spans="1:1" x14ac:dyDescent="0.2">
      <c r="A1266" s="140"/>
    </row>
    <row r="1267" spans="1:1" x14ac:dyDescent="0.2">
      <c r="A1267" s="140"/>
    </row>
    <row r="1268" spans="1:1" x14ac:dyDescent="0.2">
      <c r="A1268" s="140"/>
    </row>
    <row r="1269" spans="1:1" x14ac:dyDescent="0.2">
      <c r="A1269" s="140"/>
    </row>
    <row r="1270" spans="1:1" x14ac:dyDescent="0.2">
      <c r="A1270" s="140"/>
    </row>
    <row r="1271" spans="1:1" x14ac:dyDescent="0.2">
      <c r="A1271" s="140"/>
    </row>
    <row r="1272" spans="1:1" x14ac:dyDescent="0.2">
      <c r="A1272" s="140"/>
    </row>
    <row r="1273" spans="1:1" x14ac:dyDescent="0.2">
      <c r="A1273" s="140"/>
    </row>
    <row r="1274" spans="1:1" x14ac:dyDescent="0.2">
      <c r="A1274" s="140"/>
    </row>
    <row r="1275" spans="1:1" x14ac:dyDescent="0.2">
      <c r="A1275" s="140"/>
    </row>
    <row r="1276" spans="1:1" x14ac:dyDescent="0.2">
      <c r="A1276" s="140"/>
    </row>
    <row r="1277" spans="1:1" x14ac:dyDescent="0.2">
      <c r="A1277" s="140"/>
    </row>
    <row r="1278" spans="1:1" x14ac:dyDescent="0.2">
      <c r="A1278" s="140"/>
    </row>
    <row r="1279" spans="1:1" x14ac:dyDescent="0.2">
      <c r="A1279" s="140"/>
    </row>
    <row r="1280" spans="1:1" x14ac:dyDescent="0.2">
      <c r="A1280" s="140"/>
    </row>
    <row r="1281" spans="1:1" x14ac:dyDescent="0.2">
      <c r="A1281" s="140"/>
    </row>
    <row r="1282" spans="1:1" x14ac:dyDescent="0.2">
      <c r="A1282" s="140"/>
    </row>
    <row r="1283" spans="1:1" x14ac:dyDescent="0.2">
      <c r="A1283" s="140"/>
    </row>
    <row r="1284" spans="1:1" x14ac:dyDescent="0.2">
      <c r="A1284" s="140"/>
    </row>
    <row r="1285" spans="1:1" x14ac:dyDescent="0.2">
      <c r="A1285" s="140"/>
    </row>
    <row r="1286" spans="1:1" x14ac:dyDescent="0.2">
      <c r="A1286" s="140"/>
    </row>
    <row r="1287" spans="1:1" x14ac:dyDescent="0.2">
      <c r="A1287" s="140"/>
    </row>
    <row r="1288" spans="1:1" x14ac:dyDescent="0.2">
      <c r="A1288" s="140"/>
    </row>
    <row r="1289" spans="1:1" x14ac:dyDescent="0.2">
      <c r="A1289" s="140"/>
    </row>
    <row r="1290" spans="1:1" x14ac:dyDescent="0.2">
      <c r="A1290" s="140"/>
    </row>
    <row r="1291" spans="1:1" x14ac:dyDescent="0.2">
      <c r="A1291" s="140"/>
    </row>
    <row r="1292" spans="1:1" x14ac:dyDescent="0.2">
      <c r="A1292" s="140"/>
    </row>
    <row r="1293" spans="1:1" x14ac:dyDescent="0.2">
      <c r="A1293" s="140"/>
    </row>
    <row r="1294" spans="1:1" x14ac:dyDescent="0.2">
      <c r="A1294" s="140"/>
    </row>
    <row r="1295" spans="1:1" x14ac:dyDescent="0.2">
      <c r="A1295" s="140"/>
    </row>
    <row r="1296" spans="1:1" x14ac:dyDescent="0.2">
      <c r="A1296" s="140"/>
    </row>
    <row r="1297" spans="1:1" x14ac:dyDescent="0.2">
      <c r="A1297" s="140"/>
    </row>
    <row r="1298" spans="1:1" x14ac:dyDescent="0.2">
      <c r="A1298" s="140"/>
    </row>
    <row r="1299" spans="1:1" x14ac:dyDescent="0.2">
      <c r="A1299" s="140"/>
    </row>
    <row r="1300" spans="1:1" x14ac:dyDescent="0.2">
      <c r="A1300" s="140"/>
    </row>
    <row r="1301" spans="1:1" x14ac:dyDescent="0.2">
      <c r="A1301" s="140"/>
    </row>
    <row r="1302" spans="1:1" x14ac:dyDescent="0.2">
      <c r="A1302" s="140"/>
    </row>
    <row r="1303" spans="1:1" x14ac:dyDescent="0.2">
      <c r="A1303" s="140"/>
    </row>
    <row r="1304" spans="1:1" x14ac:dyDescent="0.2">
      <c r="A1304" s="140"/>
    </row>
    <row r="1305" spans="1:1" x14ac:dyDescent="0.2">
      <c r="A1305" s="140"/>
    </row>
    <row r="1306" spans="1:1" x14ac:dyDescent="0.2">
      <c r="A1306" s="140"/>
    </row>
    <row r="1307" spans="1:1" x14ac:dyDescent="0.2">
      <c r="A1307" s="140"/>
    </row>
    <row r="1308" spans="1:1" x14ac:dyDescent="0.2">
      <c r="A1308" s="140"/>
    </row>
    <row r="1309" spans="1:1" x14ac:dyDescent="0.2">
      <c r="A1309" s="140"/>
    </row>
    <row r="1310" spans="1:1" x14ac:dyDescent="0.2">
      <c r="A1310" s="140"/>
    </row>
    <row r="1311" spans="1:1" x14ac:dyDescent="0.2">
      <c r="A1311" s="140"/>
    </row>
    <row r="1312" spans="1:1" x14ac:dyDescent="0.2">
      <c r="A1312" s="140"/>
    </row>
    <row r="1313" spans="1:1" x14ac:dyDescent="0.2">
      <c r="A1313" s="140"/>
    </row>
    <row r="1314" spans="1:1" x14ac:dyDescent="0.2">
      <c r="A1314" s="140"/>
    </row>
    <row r="1315" spans="1:1" x14ac:dyDescent="0.2">
      <c r="A1315" s="140"/>
    </row>
    <row r="1316" spans="1:1" x14ac:dyDescent="0.2">
      <c r="A1316" s="140"/>
    </row>
    <row r="1317" spans="1:1" x14ac:dyDescent="0.2">
      <c r="A1317" s="140"/>
    </row>
    <row r="1318" spans="1:1" x14ac:dyDescent="0.2">
      <c r="A1318" s="140"/>
    </row>
    <row r="1319" spans="1:1" x14ac:dyDescent="0.2">
      <c r="A1319" s="140"/>
    </row>
    <row r="1320" spans="1:1" x14ac:dyDescent="0.2">
      <c r="A1320" s="140"/>
    </row>
    <row r="1321" spans="1:1" x14ac:dyDescent="0.2">
      <c r="A1321" s="140"/>
    </row>
    <row r="1322" spans="1:1" x14ac:dyDescent="0.2">
      <c r="A1322" s="140"/>
    </row>
    <row r="1323" spans="1:1" x14ac:dyDescent="0.2">
      <c r="A1323" s="140"/>
    </row>
    <row r="1324" spans="1:1" x14ac:dyDescent="0.2">
      <c r="A1324" s="140"/>
    </row>
    <row r="1325" spans="1:1" x14ac:dyDescent="0.2">
      <c r="A1325" s="140"/>
    </row>
    <row r="1326" spans="1:1" x14ac:dyDescent="0.2">
      <c r="A1326" s="140"/>
    </row>
    <row r="1327" spans="1:1" x14ac:dyDescent="0.2">
      <c r="A1327" s="140"/>
    </row>
    <row r="1328" spans="1:1" x14ac:dyDescent="0.2">
      <c r="A1328" s="140"/>
    </row>
    <row r="1329" spans="1:1" x14ac:dyDescent="0.2">
      <c r="A1329" s="140"/>
    </row>
    <row r="1330" spans="1:1" x14ac:dyDescent="0.2">
      <c r="A1330" s="140"/>
    </row>
    <row r="1331" spans="1:1" x14ac:dyDescent="0.2">
      <c r="A1331" s="140"/>
    </row>
    <row r="1332" spans="1:1" x14ac:dyDescent="0.2">
      <c r="A1332" s="140"/>
    </row>
    <row r="1333" spans="1:1" x14ac:dyDescent="0.2">
      <c r="A1333" s="140"/>
    </row>
    <row r="1334" spans="1:1" x14ac:dyDescent="0.2">
      <c r="A1334" s="140"/>
    </row>
    <row r="1335" spans="1:1" x14ac:dyDescent="0.2">
      <c r="A1335" s="140"/>
    </row>
    <row r="1336" spans="1:1" x14ac:dyDescent="0.2">
      <c r="A1336" s="140"/>
    </row>
    <row r="1337" spans="1:1" x14ac:dyDescent="0.2">
      <c r="A1337" s="140"/>
    </row>
    <row r="1338" spans="1:1" x14ac:dyDescent="0.2">
      <c r="A1338" s="140"/>
    </row>
    <row r="1339" spans="1:1" x14ac:dyDescent="0.2">
      <c r="A1339" s="140"/>
    </row>
    <row r="1340" spans="1:1" x14ac:dyDescent="0.2">
      <c r="A1340" s="140"/>
    </row>
    <row r="1341" spans="1:1" x14ac:dyDescent="0.2">
      <c r="A1341" s="140"/>
    </row>
    <row r="1342" spans="1:1" x14ac:dyDescent="0.2">
      <c r="A1342" s="140"/>
    </row>
    <row r="1343" spans="1:1" x14ac:dyDescent="0.2">
      <c r="A1343" s="140"/>
    </row>
    <row r="1344" spans="1:1" x14ac:dyDescent="0.2">
      <c r="A1344" s="140"/>
    </row>
    <row r="1345" spans="1:1" x14ac:dyDescent="0.2">
      <c r="A1345" s="140"/>
    </row>
    <row r="1346" spans="1:1" x14ac:dyDescent="0.2">
      <c r="A1346" s="140"/>
    </row>
    <row r="1347" spans="1:1" x14ac:dyDescent="0.2">
      <c r="A1347" s="140"/>
    </row>
    <row r="1348" spans="1:1" x14ac:dyDescent="0.2">
      <c r="A1348" s="140"/>
    </row>
    <row r="1349" spans="1:1" x14ac:dyDescent="0.2">
      <c r="A1349" s="140"/>
    </row>
    <row r="1350" spans="1:1" x14ac:dyDescent="0.2">
      <c r="A1350" s="140"/>
    </row>
    <row r="1351" spans="1:1" x14ac:dyDescent="0.2">
      <c r="A1351" s="140"/>
    </row>
    <row r="1352" spans="1:1" x14ac:dyDescent="0.2">
      <c r="A1352" s="140"/>
    </row>
    <row r="1353" spans="1:1" x14ac:dyDescent="0.2">
      <c r="A1353" s="140"/>
    </row>
    <row r="1354" spans="1:1" x14ac:dyDescent="0.2">
      <c r="A1354" s="140"/>
    </row>
    <row r="1355" spans="1:1" x14ac:dyDescent="0.2">
      <c r="A1355" s="140"/>
    </row>
    <row r="1356" spans="1:1" x14ac:dyDescent="0.2">
      <c r="A1356" s="140"/>
    </row>
    <row r="1357" spans="1:1" x14ac:dyDescent="0.2">
      <c r="A1357" s="140"/>
    </row>
    <row r="1358" spans="1:1" x14ac:dyDescent="0.2">
      <c r="A1358" s="140"/>
    </row>
    <row r="1359" spans="1:1" x14ac:dyDescent="0.2">
      <c r="A1359" s="140"/>
    </row>
    <row r="1360" spans="1:1" x14ac:dyDescent="0.2">
      <c r="A1360" s="140"/>
    </row>
    <row r="1361" spans="1:1" x14ac:dyDescent="0.2">
      <c r="A1361" s="140"/>
    </row>
    <row r="1362" spans="1:1" x14ac:dyDescent="0.2">
      <c r="A1362" s="140"/>
    </row>
    <row r="1363" spans="1:1" x14ac:dyDescent="0.2">
      <c r="A1363" s="140"/>
    </row>
    <row r="1364" spans="1:1" x14ac:dyDescent="0.2">
      <c r="A1364" s="140"/>
    </row>
    <row r="1365" spans="1:1" x14ac:dyDescent="0.2">
      <c r="A1365" s="140"/>
    </row>
    <row r="1366" spans="1:1" x14ac:dyDescent="0.2">
      <c r="A1366" s="140"/>
    </row>
    <row r="1367" spans="1:1" x14ac:dyDescent="0.2">
      <c r="A1367" s="140"/>
    </row>
    <row r="1368" spans="1:1" x14ac:dyDescent="0.2">
      <c r="A1368" s="140"/>
    </row>
    <row r="1369" spans="1:1" x14ac:dyDescent="0.2">
      <c r="A1369" s="140"/>
    </row>
    <row r="1370" spans="1:1" x14ac:dyDescent="0.2">
      <c r="A1370" s="140"/>
    </row>
    <row r="1371" spans="1:1" x14ac:dyDescent="0.2">
      <c r="A1371" s="140"/>
    </row>
    <row r="1372" spans="1:1" x14ac:dyDescent="0.2">
      <c r="A1372" s="140"/>
    </row>
    <row r="1373" spans="1:1" x14ac:dyDescent="0.2">
      <c r="A1373" s="140"/>
    </row>
    <row r="1374" spans="1:1" x14ac:dyDescent="0.2">
      <c r="A1374" s="140"/>
    </row>
    <row r="1375" spans="1:1" x14ac:dyDescent="0.2">
      <c r="A1375" s="140"/>
    </row>
    <row r="1376" spans="1:1" x14ac:dyDescent="0.2">
      <c r="A1376" s="140"/>
    </row>
    <row r="1377" spans="1:1" x14ac:dyDescent="0.2">
      <c r="A1377" s="140"/>
    </row>
    <row r="1378" spans="1:1" x14ac:dyDescent="0.2">
      <c r="A1378" s="140"/>
    </row>
    <row r="1379" spans="1:1" x14ac:dyDescent="0.2">
      <c r="A1379" s="140"/>
    </row>
    <row r="1380" spans="1:1" x14ac:dyDescent="0.2">
      <c r="A1380" s="140"/>
    </row>
    <row r="1381" spans="1:1" x14ac:dyDescent="0.2">
      <c r="A1381" s="140"/>
    </row>
    <row r="1382" spans="1:1" x14ac:dyDescent="0.2">
      <c r="A1382" s="140"/>
    </row>
    <row r="1383" spans="1:1" x14ac:dyDescent="0.2">
      <c r="A1383" s="140"/>
    </row>
    <row r="1384" spans="1:1" x14ac:dyDescent="0.2">
      <c r="A1384" s="140"/>
    </row>
    <row r="1385" spans="1:1" x14ac:dyDescent="0.2">
      <c r="A1385" s="140"/>
    </row>
    <row r="1386" spans="1:1" x14ac:dyDescent="0.2">
      <c r="A1386" s="140"/>
    </row>
    <row r="1387" spans="1:1" x14ac:dyDescent="0.2">
      <c r="A1387" s="140"/>
    </row>
    <row r="1388" spans="1:1" x14ac:dyDescent="0.2">
      <c r="A1388" s="140"/>
    </row>
    <row r="1389" spans="1:1" x14ac:dyDescent="0.2">
      <c r="A1389" s="140"/>
    </row>
    <row r="1390" spans="1:1" x14ac:dyDescent="0.2">
      <c r="A1390" s="140"/>
    </row>
    <row r="1391" spans="1:1" x14ac:dyDescent="0.2">
      <c r="A1391" s="140"/>
    </row>
    <row r="1392" spans="1:1" x14ac:dyDescent="0.2">
      <c r="A1392" s="140"/>
    </row>
    <row r="1393" spans="1:1" x14ac:dyDescent="0.2">
      <c r="A1393" s="140"/>
    </row>
    <row r="1394" spans="1:1" x14ac:dyDescent="0.2">
      <c r="A1394" s="140"/>
    </row>
    <row r="1395" spans="1:1" x14ac:dyDescent="0.2">
      <c r="A1395" s="140"/>
    </row>
    <row r="1396" spans="1:1" x14ac:dyDescent="0.2">
      <c r="A1396" s="140"/>
    </row>
    <row r="1397" spans="1:1" x14ac:dyDescent="0.2">
      <c r="A1397" s="140"/>
    </row>
    <row r="1398" spans="1:1" x14ac:dyDescent="0.2">
      <c r="A1398" s="140"/>
    </row>
    <row r="1399" spans="1:1" x14ac:dyDescent="0.2">
      <c r="A1399" s="140"/>
    </row>
    <row r="1400" spans="1:1" x14ac:dyDescent="0.2">
      <c r="A1400" s="140"/>
    </row>
    <row r="1401" spans="1:1" x14ac:dyDescent="0.2">
      <c r="A1401" s="140"/>
    </row>
    <row r="1402" spans="1:1" x14ac:dyDescent="0.2">
      <c r="A1402" s="140"/>
    </row>
    <row r="1403" spans="1:1" x14ac:dyDescent="0.2">
      <c r="A1403" s="140"/>
    </row>
    <row r="1404" spans="1:1" x14ac:dyDescent="0.2">
      <c r="A1404" s="140"/>
    </row>
    <row r="1405" spans="1:1" x14ac:dyDescent="0.2">
      <c r="A1405" s="140"/>
    </row>
    <row r="1406" spans="1:1" x14ac:dyDescent="0.2">
      <c r="A1406" s="140"/>
    </row>
    <row r="1407" spans="1:1" x14ac:dyDescent="0.2">
      <c r="A1407" s="140"/>
    </row>
    <row r="1408" spans="1:1" x14ac:dyDescent="0.2">
      <c r="A1408" s="140"/>
    </row>
    <row r="1409" spans="1:1" x14ac:dyDescent="0.2">
      <c r="A1409" s="140"/>
    </row>
    <row r="1410" spans="1:1" x14ac:dyDescent="0.2">
      <c r="A1410" s="140"/>
    </row>
    <row r="1411" spans="1:1" x14ac:dyDescent="0.2">
      <c r="A1411" s="140"/>
    </row>
    <row r="1412" spans="1:1" x14ac:dyDescent="0.2">
      <c r="A1412" s="140"/>
    </row>
    <row r="1413" spans="1:1" x14ac:dyDescent="0.2">
      <c r="A1413" s="140"/>
    </row>
    <row r="1414" spans="1:1" x14ac:dyDescent="0.2">
      <c r="A1414" s="140"/>
    </row>
    <row r="1415" spans="1:1" x14ac:dyDescent="0.2">
      <c r="A1415" s="140"/>
    </row>
    <row r="1416" spans="1:1" x14ac:dyDescent="0.2">
      <c r="A1416" s="140"/>
    </row>
    <row r="1417" spans="1:1" x14ac:dyDescent="0.2">
      <c r="A1417" s="140"/>
    </row>
    <row r="1418" spans="1:1" x14ac:dyDescent="0.2">
      <c r="A1418" s="140"/>
    </row>
    <row r="1419" spans="1:1" x14ac:dyDescent="0.2">
      <c r="A1419" s="140"/>
    </row>
    <row r="1420" spans="1:1" x14ac:dyDescent="0.2">
      <c r="A1420" s="140"/>
    </row>
    <row r="1421" spans="1:1" x14ac:dyDescent="0.2">
      <c r="A1421" s="140"/>
    </row>
    <row r="1422" spans="1:1" x14ac:dyDescent="0.2">
      <c r="A1422" s="140"/>
    </row>
    <row r="1423" spans="1:1" x14ac:dyDescent="0.2">
      <c r="A1423" s="140"/>
    </row>
    <row r="1424" spans="1:1" x14ac:dyDescent="0.2">
      <c r="A1424" s="140"/>
    </row>
    <row r="1425" spans="1:1" x14ac:dyDescent="0.2">
      <c r="A1425" s="140"/>
    </row>
    <row r="1426" spans="1:1" x14ac:dyDescent="0.2">
      <c r="A1426" s="140"/>
    </row>
    <row r="1427" spans="1:1" x14ac:dyDescent="0.2">
      <c r="A1427" s="140"/>
    </row>
    <row r="1428" spans="1:1" x14ac:dyDescent="0.2">
      <c r="A1428" s="140"/>
    </row>
    <row r="1429" spans="1:1" x14ac:dyDescent="0.2">
      <c r="A1429" s="140"/>
    </row>
    <row r="1430" spans="1:1" x14ac:dyDescent="0.2">
      <c r="A1430" s="140"/>
    </row>
    <row r="1431" spans="1:1" x14ac:dyDescent="0.2">
      <c r="A1431" s="140"/>
    </row>
    <row r="1432" spans="1:1" x14ac:dyDescent="0.2">
      <c r="A1432" s="140"/>
    </row>
    <row r="1433" spans="1:1" x14ac:dyDescent="0.2">
      <c r="A1433" s="140"/>
    </row>
    <row r="1434" spans="1:1" x14ac:dyDescent="0.2">
      <c r="A1434" s="140"/>
    </row>
    <row r="1435" spans="1:1" x14ac:dyDescent="0.2">
      <c r="A1435" s="140"/>
    </row>
    <row r="1436" spans="1:1" x14ac:dyDescent="0.2">
      <c r="A1436" s="140"/>
    </row>
    <row r="1437" spans="1:1" x14ac:dyDescent="0.2">
      <c r="A1437" s="140"/>
    </row>
    <row r="1438" spans="1:1" x14ac:dyDescent="0.2">
      <c r="A1438" s="140"/>
    </row>
    <row r="1439" spans="1:1" x14ac:dyDescent="0.2">
      <c r="A1439" s="140"/>
    </row>
    <row r="1440" spans="1:1" x14ac:dyDescent="0.2">
      <c r="A1440" s="140"/>
    </row>
    <row r="1441" spans="1:1" x14ac:dyDescent="0.2">
      <c r="A1441" s="140"/>
    </row>
    <row r="1442" spans="1:1" x14ac:dyDescent="0.2">
      <c r="A1442" s="140"/>
    </row>
    <row r="1443" spans="1:1" x14ac:dyDescent="0.2">
      <c r="A1443" s="140"/>
    </row>
    <row r="1444" spans="1:1" x14ac:dyDescent="0.2">
      <c r="A1444" s="140"/>
    </row>
    <row r="1445" spans="1:1" x14ac:dyDescent="0.2">
      <c r="A1445" s="140"/>
    </row>
    <row r="1446" spans="1:1" x14ac:dyDescent="0.2">
      <c r="A1446" s="140"/>
    </row>
    <row r="1447" spans="1:1" x14ac:dyDescent="0.2">
      <c r="A1447" s="140"/>
    </row>
    <row r="1448" spans="1:1" x14ac:dyDescent="0.2">
      <c r="A1448" s="140"/>
    </row>
    <row r="1449" spans="1:1" x14ac:dyDescent="0.2">
      <c r="A1449" s="140"/>
    </row>
    <row r="1450" spans="1:1" x14ac:dyDescent="0.2">
      <c r="A1450" s="140"/>
    </row>
    <row r="1451" spans="1:1" x14ac:dyDescent="0.2">
      <c r="A1451" s="140"/>
    </row>
    <row r="1452" spans="1:1" x14ac:dyDescent="0.2">
      <c r="A1452" s="140"/>
    </row>
    <row r="1453" spans="1:1" x14ac:dyDescent="0.2">
      <c r="A1453" s="140"/>
    </row>
    <row r="1454" spans="1:1" x14ac:dyDescent="0.2">
      <c r="A1454" s="140"/>
    </row>
    <row r="1455" spans="1:1" x14ac:dyDescent="0.2">
      <c r="A1455" s="140"/>
    </row>
    <row r="1456" spans="1:1" x14ac:dyDescent="0.2">
      <c r="A1456" s="140"/>
    </row>
    <row r="1457" spans="1:1" x14ac:dyDescent="0.2">
      <c r="A1457" s="140"/>
    </row>
    <row r="1458" spans="1:1" x14ac:dyDescent="0.2">
      <c r="A1458" s="140"/>
    </row>
    <row r="1459" spans="1:1" x14ac:dyDescent="0.2">
      <c r="A1459" s="140"/>
    </row>
    <row r="1460" spans="1:1" x14ac:dyDescent="0.2">
      <c r="A1460" s="140"/>
    </row>
    <row r="1461" spans="1:1" x14ac:dyDescent="0.2">
      <c r="A1461" s="140"/>
    </row>
    <row r="1462" spans="1:1" x14ac:dyDescent="0.2">
      <c r="A1462" s="140"/>
    </row>
    <row r="1463" spans="1:1" x14ac:dyDescent="0.2">
      <c r="A1463" s="140"/>
    </row>
    <row r="1464" spans="1:1" x14ac:dyDescent="0.2">
      <c r="A1464" s="140"/>
    </row>
    <row r="1465" spans="1:1" x14ac:dyDescent="0.2">
      <c r="A1465" s="140"/>
    </row>
    <row r="1466" spans="1:1" x14ac:dyDescent="0.2">
      <c r="A1466" s="140"/>
    </row>
    <row r="1467" spans="1:1" x14ac:dyDescent="0.2">
      <c r="A1467" s="140"/>
    </row>
    <row r="1468" spans="1:1" x14ac:dyDescent="0.2">
      <c r="A1468" s="140"/>
    </row>
    <row r="1469" spans="1:1" x14ac:dyDescent="0.2">
      <c r="A1469" s="140"/>
    </row>
    <row r="1470" spans="1:1" x14ac:dyDescent="0.2">
      <c r="A1470" s="140"/>
    </row>
    <row r="1471" spans="1:1" x14ac:dyDescent="0.2">
      <c r="A1471" s="140"/>
    </row>
    <row r="1472" spans="1:1" x14ac:dyDescent="0.2">
      <c r="A1472" s="140"/>
    </row>
    <row r="1473" spans="1:1" x14ac:dyDescent="0.2">
      <c r="A1473" s="140"/>
    </row>
    <row r="1474" spans="1:1" x14ac:dyDescent="0.2">
      <c r="A1474" s="140"/>
    </row>
    <row r="1475" spans="1:1" x14ac:dyDescent="0.2">
      <c r="A1475" s="140"/>
    </row>
    <row r="1476" spans="1:1" x14ac:dyDescent="0.2">
      <c r="A1476" s="140"/>
    </row>
    <row r="1477" spans="1:1" x14ac:dyDescent="0.2">
      <c r="A1477" s="140"/>
    </row>
    <row r="1478" spans="1:1" x14ac:dyDescent="0.2">
      <c r="A1478" s="140"/>
    </row>
    <row r="1479" spans="1:1" x14ac:dyDescent="0.2">
      <c r="A1479" s="140"/>
    </row>
    <row r="1480" spans="1:1" x14ac:dyDescent="0.2">
      <c r="A1480" s="140"/>
    </row>
    <row r="1481" spans="1:1" x14ac:dyDescent="0.2">
      <c r="A1481" s="140"/>
    </row>
    <row r="1482" spans="1:1" x14ac:dyDescent="0.2">
      <c r="A1482" s="140"/>
    </row>
    <row r="1483" spans="1:1" x14ac:dyDescent="0.2">
      <c r="A1483" s="140"/>
    </row>
    <row r="1484" spans="1:1" x14ac:dyDescent="0.2">
      <c r="A1484" s="140"/>
    </row>
    <row r="1485" spans="1:1" x14ac:dyDescent="0.2">
      <c r="A1485" s="140"/>
    </row>
    <row r="1486" spans="1:1" x14ac:dyDescent="0.2">
      <c r="A1486" s="140"/>
    </row>
    <row r="1487" spans="1:1" x14ac:dyDescent="0.2">
      <c r="A1487" s="140"/>
    </row>
    <row r="1488" spans="1:1" x14ac:dyDescent="0.2">
      <c r="A1488" s="140"/>
    </row>
    <row r="1489" spans="1:1" x14ac:dyDescent="0.2">
      <c r="A1489" s="140"/>
    </row>
    <row r="1490" spans="1:1" x14ac:dyDescent="0.2">
      <c r="A1490" s="140"/>
    </row>
    <row r="1491" spans="1:1" x14ac:dyDescent="0.2">
      <c r="A1491" s="140"/>
    </row>
    <row r="1492" spans="1:1" x14ac:dyDescent="0.2">
      <c r="A1492" s="140"/>
    </row>
    <row r="1493" spans="1:1" x14ac:dyDescent="0.2">
      <c r="A1493" s="140"/>
    </row>
    <row r="1494" spans="1:1" x14ac:dyDescent="0.2">
      <c r="A1494" s="140"/>
    </row>
    <row r="1495" spans="1:1" x14ac:dyDescent="0.2">
      <c r="A1495" s="140"/>
    </row>
    <row r="1496" spans="1:1" x14ac:dyDescent="0.2">
      <c r="A1496" s="140"/>
    </row>
    <row r="1497" spans="1:1" x14ac:dyDescent="0.2">
      <c r="A1497" s="140"/>
    </row>
    <row r="1498" spans="1:1" x14ac:dyDescent="0.2">
      <c r="A1498" s="140"/>
    </row>
    <row r="1499" spans="1:1" x14ac:dyDescent="0.2">
      <c r="A1499" s="140"/>
    </row>
    <row r="1500" spans="1:1" x14ac:dyDescent="0.2">
      <c r="A1500" s="140"/>
    </row>
    <row r="1501" spans="1:1" x14ac:dyDescent="0.2">
      <c r="A1501" s="140"/>
    </row>
    <row r="1502" spans="1:1" x14ac:dyDescent="0.2">
      <c r="A1502" s="140"/>
    </row>
    <row r="1503" spans="1:1" x14ac:dyDescent="0.2">
      <c r="A1503" s="140"/>
    </row>
    <row r="1504" spans="1:1" x14ac:dyDescent="0.2">
      <c r="A1504" s="140"/>
    </row>
    <row r="1505" spans="1:1" x14ac:dyDescent="0.2">
      <c r="A1505" s="140"/>
    </row>
    <row r="1506" spans="1:1" x14ac:dyDescent="0.2">
      <c r="A1506" s="140"/>
    </row>
    <row r="1507" spans="1:1" x14ac:dyDescent="0.2">
      <c r="A1507" s="140"/>
    </row>
    <row r="1508" spans="1:1" x14ac:dyDescent="0.2">
      <c r="A1508" s="140"/>
    </row>
    <row r="1509" spans="1:1" x14ac:dyDescent="0.2">
      <c r="A1509" s="140"/>
    </row>
    <row r="1510" spans="1:1" x14ac:dyDescent="0.2">
      <c r="A1510" s="140"/>
    </row>
    <row r="1511" spans="1:1" x14ac:dyDescent="0.2">
      <c r="A1511" s="140"/>
    </row>
    <row r="1512" spans="1:1" x14ac:dyDescent="0.2">
      <c r="A1512" s="140"/>
    </row>
    <row r="1513" spans="1:1" x14ac:dyDescent="0.2">
      <c r="A1513" s="140"/>
    </row>
    <row r="1514" spans="1:1" x14ac:dyDescent="0.2">
      <c r="A1514" s="140"/>
    </row>
    <row r="1515" spans="1:1" x14ac:dyDescent="0.2">
      <c r="A1515" s="140"/>
    </row>
    <row r="1516" spans="1:1" x14ac:dyDescent="0.2">
      <c r="A1516" s="140"/>
    </row>
    <row r="1517" spans="1:1" x14ac:dyDescent="0.2">
      <c r="A1517" s="140"/>
    </row>
    <row r="1518" spans="1:1" x14ac:dyDescent="0.2">
      <c r="A1518" s="140"/>
    </row>
    <row r="1519" spans="1:1" x14ac:dyDescent="0.2">
      <c r="A1519" s="140"/>
    </row>
    <row r="1520" spans="1:1" x14ac:dyDescent="0.2">
      <c r="A1520" s="140"/>
    </row>
    <row r="1521" spans="1:1" x14ac:dyDescent="0.2">
      <c r="A1521" s="140"/>
    </row>
    <row r="1522" spans="1:1" x14ac:dyDescent="0.2">
      <c r="A1522" s="140"/>
    </row>
    <row r="1523" spans="1:1" x14ac:dyDescent="0.2">
      <c r="A1523" s="140"/>
    </row>
    <row r="1524" spans="1:1" x14ac:dyDescent="0.2">
      <c r="A1524" s="140"/>
    </row>
    <row r="1525" spans="1:1" x14ac:dyDescent="0.2">
      <c r="A1525" s="140"/>
    </row>
    <row r="1526" spans="1:1" x14ac:dyDescent="0.2">
      <c r="A1526" s="140"/>
    </row>
    <row r="1527" spans="1:1" x14ac:dyDescent="0.2">
      <c r="A1527" s="140"/>
    </row>
    <row r="1528" spans="1:1" x14ac:dyDescent="0.2">
      <c r="A1528" s="140"/>
    </row>
    <row r="1529" spans="1:1" x14ac:dyDescent="0.2">
      <c r="A1529" s="140"/>
    </row>
    <row r="1530" spans="1:1" x14ac:dyDescent="0.2">
      <c r="A1530" s="140"/>
    </row>
    <row r="1531" spans="1:1" x14ac:dyDescent="0.2">
      <c r="A1531" s="140"/>
    </row>
    <row r="1532" spans="1:1" x14ac:dyDescent="0.2">
      <c r="A1532" s="140"/>
    </row>
    <row r="1533" spans="1:1" x14ac:dyDescent="0.2">
      <c r="A1533" s="140"/>
    </row>
    <row r="1534" spans="1:1" x14ac:dyDescent="0.2">
      <c r="A1534" s="140"/>
    </row>
    <row r="1535" spans="1:1" x14ac:dyDescent="0.2">
      <c r="A1535" s="140"/>
    </row>
    <row r="1536" spans="1:1" x14ac:dyDescent="0.2">
      <c r="A1536" s="140"/>
    </row>
    <row r="1537" spans="1:1" x14ac:dyDescent="0.2">
      <c r="A1537" s="140"/>
    </row>
    <row r="1538" spans="1:1" x14ac:dyDescent="0.2">
      <c r="A1538" s="140"/>
    </row>
    <row r="1539" spans="1:1" x14ac:dyDescent="0.2">
      <c r="A1539" s="140"/>
    </row>
    <row r="1540" spans="1:1" x14ac:dyDescent="0.2">
      <c r="A1540" s="140"/>
    </row>
    <row r="1541" spans="1:1" x14ac:dyDescent="0.2">
      <c r="A1541" s="140"/>
    </row>
    <row r="1542" spans="1:1" x14ac:dyDescent="0.2">
      <c r="A1542" s="140"/>
    </row>
    <row r="1543" spans="1:1" x14ac:dyDescent="0.2">
      <c r="A1543" s="140"/>
    </row>
    <row r="1544" spans="1:1" x14ac:dyDescent="0.2">
      <c r="A1544" s="140"/>
    </row>
    <row r="1545" spans="1:1" x14ac:dyDescent="0.2">
      <c r="A1545" s="140"/>
    </row>
    <row r="1546" spans="1:1" x14ac:dyDescent="0.2">
      <c r="A1546" s="140"/>
    </row>
    <row r="1547" spans="1:1" x14ac:dyDescent="0.2">
      <c r="A1547" s="140"/>
    </row>
    <row r="1548" spans="1:1" x14ac:dyDescent="0.2">
      <c r="A1548" s="140"/>
    </row>
    <row r="1549" spans="1:1" x14ac:dyDescent="0.2">
      <c r="A1549" s="140"/>
    </row>
    <row r="1550" spans="1:1" x14ac:dyDescent="0.2">
      <c r="A1550" s="140"/>
    </row>
    <row r="1551" spans="1:1" x14ac:dyDescent="0.2">
      <c r="A1551" s="140"/>
    </row>
    <row r="1552" spans="1:1" x14ac:dyDescent="0.2">
      <c r="A1552" s="140"/>
    </row>
    <row r="1553" spans="1:1" x14ac:dyDescent="0.2">
      <c r="A1553" s="140"/>
    </row>
    <row r="1554" spans="1:1" x14ac:dyDescent="0.2">
      <c r="A1554" s="140"/>
    </row>
    <row r="1555" spans="1:1" x14ac:dyDescent="0.2">
      <c r="A1555" s="140"/>
    </row>
    <row r="1556" spans="1:1" x14ac:dyDescent="0.2">
      <c r="A1556" s="140"/>
    </row>
    <row r="1557" spans="1:1" x14ac:dyDescent="0.2">
      <c r="A1557" s="140"/>
    </row>
    <row r="1558" spans="1:1" x14ac:dyDescent="0.2">
      <c r="A1558" s="140"/>
    </row>
    <row r="1559" spans="1:1" x14ac:dyDescent="0.2">
      <c r="A1559" s="140"/>
    </row>
    <row r="1560" spans="1:1" x14ac:dyDescent="0.2">
      <c r="A1560" s="140"/>
    </row>
    <row r="1561" spans="1:1" x14ac:dyDescent="0.2">
      <c r="A1561" s="140"/>
    </row>
    <row r="1562" spans="1:1" x14ac:dyDescent="0.2">
      <c r="A1562" s="140"/>
    </row>
    <row r="1563" spans="1:1" x14ac:dyDescent="0.2">
      <c r="A1563" s="140"/>
    </row>
    <row r="1564" spans="1:1" x14ac:dyDescent="0.2">
      <c r="A1564" s="140"/>
    </row>
    <row r="1565" spans="1:1" x14ac:dyDescent="0.2">
      <c r="A1565" s="140"/>
    </row>
    <row r="1566" spans="1:1" x14ac:dyDescent="0.2">
      <c r="A1566" s="140"/>
    </row>
    <row r="1567" spans="1:1" x14ac:dyDescent="0.2">
      <c r="A1567" s="140"/>
    </row>
    <row r="1568" spans="1:1" x14ac:dyDescent="0.2">
      <c r="A1568" s="140"/>
    </row>
    <row r="1569" spans="1:1" x14ac:dyDescent="0.2">
      <c r="A1569" s="140"/>
    </row>
    <row r="1570" spans="1:1" x14ac:dyDescent="0.2">
      <c r="A1570" s="140"/>
    </row>
    <row r="1571" spans="1:1" x14ac:dyDescent="0.2">
      <c r="A1571" s="140"/>
    </row>
    <row r="1572" spans="1:1" x14ac:dyDescent="0.2">
      <c r="A1572" s="140"/>
    </row>
    <row r="1573" spans="1:1" x14ac:dyDescent="0.2">
      <c r="A1573" s="140"/>
    </row>
    <row r="1574" spans="1:1" x14ac:dyDescent="0.2">
      <c r="A1574" s="140"/>
    </row>
    <row r="1575" spans="1:1" x14ac:dyDescent="0.2">
      <c r="A1575" s="140"/>
    </row>
    <row r="1576" spans="1:1" x14ac:dyDescent="0.2">
      <c r="A1576" s="140"/>
    </row>
    <row r="1577" spans="1:1" x14ac:dyDescent="0.2">
      <c r="A1577" s="140"/>
    </row>
    <row r="1578" spans="1:1" x14ac:dyDescent="0.2">
      <c r="A1578" s="140"/>
    </row>
    <row r="1579" spans="1:1" x14ac:dyDescent="0.2">
      <c r="A1579" s="140"/>
    </row>
    <row r="1580" spans="1:1" x14ac:dyDescent="0.2">
      <c r="A1580" s="140"/>
    </row>
    <row r="1581" spans="1:1" x14ac:dyDescent="0.2">
      <c r="A1581" s="140"/>
    </row>
    <row r="1582" spans="1:1" x14ac:dyDescent="0.2">
      <c r="A1582" s="140"/>
    </row>
    <row r="1583" spans="1:1" x14ac:dyDescent="0.2">
      <c r="A1583" s="140"/>
    </row>
    <row r="1584" spans="1:1" x14ac:dyDescent="0.2">
      <c r="A1584" s="140"/>
    </row>
    <row r="1585" spans="1:1" x14ac:dyDescent="0.2">
      <c r="A1585" s="140"/>
    </row>
    <row r="1586" spans="1:1" x14ac:dyDescent="0.2">
      <c r="A1586" s="140"/>
    </row>
    <row r="1587" spans="1:1" x14ac:dyDescent="0.2">
      <c r="A1587" s="140"/>
    </row>
    <row r="1588" spans="1:1" x14ac:dyDescent="0.2">
      <c r="A1588" s="140"/>
    </row>
    <row r="1589" spans="1:1" x14ac:dyDescent="0.2">
      <c r="A1589" s="140"/>
    </row>
    <row r="1590" spans="1:1" x14ac:dyDescent="0.2">
      <c r="A1590" s="140"/>
    </row>
    <row r="1591" spans="1:1" x14ac:dyDescent="0.2">
      <c r="A1591" s="140"/>
    </row>
    <row r="1592" spans="1:1" x14ac:dyDescent="0.2">
      <c r="A1592" s="140"/>
    </row>
    <row r="1593" spans="1:1" x14ac:dyDescent="0.2">
      <c r="A1593" s="140"/>
    </row>
    <row r="1594" spans="1:1" x14ac:dyDescent="0.2">
      <c r="A1594" s="140"/>
    </row>
    <row r="1595" spans="1:1" x14ac:dyDescent="0.2">
      <c r="A1595" s="140"/>
    </row>
    <row r="1596" spans="1:1" x14ac:dyDescent="0.2">
      <c r="A1596" s="140"/>
    </row>
    <row r="1597" spans="1:1" x14ac:dyDescent="0.2">
      <c r="A1597" s="140"/>
    </row>
    <row r="1598" spans="1:1" x14ac:dyDescent="0.2">
      <c r="A1598" s="140"/>
    </row>
    <row r="1599" spans="1:1" x14ac:dyDescent="0.2">
      <c r="A1599" s="140"/>
    </row>
    <row r="1600" spans="1:1" x14ac:dyDescent="0.2">
      <c r="A1600" s="140"/>
    </row>
    <row r="1601" spans="1:1" x14ac:dyDescent="0.2">
      <c r="A1601" s="140"/>
    </row>
    <row r="1602" spans="1:1" x14ac:dyDescent="0.2">
      <c r="A1602" s="140"/>
    </row>
    <row r="1603" spans="1:1" x14ac:dyDescent="0.2">
      <c r="A1603" s="140"/>
    </row>
    <row r="1604" spans="1:1" x14ac:dyDescent="0.2">
      <c r="A1604" s="140"/>
    </row>
    <row r="1605" spans="1:1" x14ac:dyDescent="0.2">
      <c r="A1605" s="140"/>
    </row>
    <row r="1606" spans="1:1" x14ac:dyDescent="0.2">
      <c r="A1606" s="140"/>
    </row>
    <row r="1607" spans="1:1" x14ac:dyDescent="0.2">
      <c r="A1607" s="140"/>
    </row>
    <row r="1608" spans="1:1" x14ac:dyDescent="0.2">
      <c r="A1608" s="140"/>
    </row>
    <row r="1609" spans="1:1" x14ac:dyDescent="0.2">
      <c r="A1609" s="140"/>
    </row>
    <row r="1610" spans="1:1" x14ac:dyDescent="0.2">
      <c r="A1610" s="140"/>
    </row>
    <row r="1611" spans="1:1" x14ac:dyDescent="0.2">
      <c r="A1611" s="140"/>
    </row>
    <row r="1612" spans="1:1" x14ac:dyDescent="0.2">
      <c r="A1612" s="140"/>
    </row>
    <row r="1613" spans="1:1" x14ac:dyDescent="0.2">
      <c r="A1613" s="140"/>
    </row>
    <row r="1614" spans="1:1" x14ac:dyDescent="0.2">
      <c r="A1614" s="140"/>
    </row>
    <row r="1615" spans="1:1" x14ac:dyDescent="0.2">
      <c r="A1615" s="140"/>
    </row>
    <row r="1616" spans="1:1" x14ac:dyDescent="0.2">
      <c r="A1616" s="140"/>
    </row>
    <row r="1617" spans="1:1" x14ac:dyDescent="0.2">
      <c r="A1617" s="140"/>
    </row>
    <row r="1618" spans="1:1" x14ac:dyDescent="0.2">
      <c r="A1618" s="140"/>
    </row>
    <row r="1619" spans="1:1" x14ac:dyDescent="0.2">
      <c r="A1619" s="140"/>
    </row>
    <row r="1620" spans="1:1" x14ac:dyDescent="0.2">
      <c r="A1620" s="140"/>
    </row>
    <row r="1621" spans="1:1" x14ac:dyDescent="0.2">
      <c r="A1621" s="140"/>
    </row>
    <row r="1622" spans="1:1" x14ac:dyDescent="0.2">
      <c r="A1622" s="140"/>
    </row>
    <row r="1623" spans="1:1" x14ac:dyDescent="0.2">
      <c r="A1623" s="140"/>
    </row>
    <row r="1624" spans="1:1" x14ac:dyDescent="0.2">
      <c r="A1624" s="140"/>
    </row>
    <row r="1625" spans="1:1" x14ac:dyDescent="0.2">
      <c r="A1625" s="140"/>
    </row>
    <row r="1626" spans="1:1" x14ac:dyDescent="0.2">
      <c r="A1626" s="140"/>
    </row>
    <row r="1627" spans="1:1" x14ac:dyDescent="0.2">
      <c r="A1627" s="140"/>
    </row>
    <row r="1628" spans="1:1" x14ac:dyDescent="0.2">
      <c r="A1628" s="140"/>
    </row>
    <row r="1629" spans="1:1" x14ac:dyDescent="0.2">
      <c r="A1629" s="140"/>
    </row>
    <row r="1630" spans="1:1" x14ac:dyDescent="0.2">
      <c r="A1630" s="140"/>
    </row>
    <row r="1631" spans="1:1" x14ac:dyDescent="0.2">
      <c r="A1631" s="140"/>
    </row>
    <row r="1632" spans="1:1" x14ac:dyDescent="0.2">
      <c r="A1632" s="140"/>
    </row>
    <row r="1633" spans="1:1" x14ac:dyDescent="0.2">
      <c r="A1633" s="140"/>
    </row>
    <row r="1634" spans="1:1" x14ac:dyDescent="0.2">
      <c r="A1634" s="140"/>
    </row>
    <row r="1635" spans="1:1" x14ac:dyDescent="0.2">
      <c r="A1635" s="140"/>
    </row>
    <row r="1636" spans="1:1" x14ac:dyDescent="0.2">
      <c r="A1636" s="140"/>
    </row>
    <row r="1637" spans="1:1" x14ac:dyDescent="0.2">
      <c r="A1637" s="140"/>
    </row>
    <row r="1638" spans="1:1" x14ac:dyDescent="0.2">
      <c r="A1638" s="140"/>
    </row>
    <row r="1639" spans="1:1" x14ac:dyDescent="0.2">
      <c r="A1639" s="140"/>
    </row>
    <row r="1640" spans="1:1" x14ac:dyDescent="0.2">
      <c r="A1640" s="140"/>
    </row>
    <row r="1641" spans="1:1" x14ac:dyDescent="0.2">
      <c r="A1641" s="140"/>
    </row>
    <row r="1642" spans="1:1" x14ac:dyDescent="0.2">
      <c r="A1642" s="140"/>
    </row>
    <row r="1643" spans="1:1" x14ac:dyDescent="0.2">
      <c r="A1643" s="140"/>
    </row>
    <row r="1644" spans="1:1" x14ac:dyDescent="0.2">
      <c r="A1644" s="140"/>
    </row>
    <row r="1645" spans="1:1" x14ac:dyDescent="0.2">
      <c r="A1645" s="140"/>
    </row>
    <row r="1646" spans="1:1" x14ac:dyDescent="0.2">
      <c r="A1646" s="140"/>
    </row>
    <row r="1647" spans="1:1" x14ac:dyDescent="0.2">
      <c r="A1647" s="140"/>
    </row>
    <row r="1648" spans="1:1" x14ac:dyDescent="0.2">
      <c r="A1648" s="140"/>
    </row>
    <row r="1649" spans="1:1" x14ac:dyDescent="0.2">
      <c r="A1649" s="140"/>
    </row>
    <row r="1650" spans="1:1" x14ac:dyDescent="0.2">
      <c r="A1650" s="140"/>
    </row>
    <row r="1651" spans="1:1" x14ac:dyDescent="0.2">
      <c r="A1651" s="140"/>
    </row>
    <row r="1652" spans="1:1" x14ac:dyDescent="0.2">
      <c r="A1652" s="140"/>
    </row>
    <row r="1653" spans="1:1" x14ac:dyDescent="0.2">
      <c r="A1653" s="140"/>
    </row>
    <row r="1654" spans="1:1" x14ac:dyDescent="0.2">
      <c r="A1654" s="140"/>
    </row>
    <row r="1655" spans="1:1" x14ac:dyDescent="0.2">
      <c r="A1655" s="140"/>
    </row>
    <row r="1656" spans="1:1" x14ac:dyDescent="0.2">
      <c r="A1656" s="140"/>
    </row>
    <row r="1657" spans="1:1" x14ac:dyDescent="0.2">
      <c r="A1657" s="140"/>
    </row>
    <row r="1658" spans="1:1" x14ac:dyDescent="0.2">
      <c r="A1658" s="140"/>
    </row>
    <row r="1659" spans="1:1" x14ac:dyDescent="0.2">
      <c r="A1659" s="140"/>
    </row>
    <row r="1660" spans="1:1" x14ac:dyDescent="0.2">
      <c r="A1660" s="140"/>
    </row>
    <row r="1661" spans="1:1" x14ac:dyDescent="0.2">
      <c r="A1661" s="140"/>
    </row>
    <row r="1662" spans="1:1" x14ac:dyDescent="0.2">
      <c r="A1662" s="140"/>
    </row>
    <row r="1663" spans="1:1" x14ac:dyDescent="0.2">
      <c r="A1663" s="140"/>
    </row>
    <row r="1664" spans="1:1" x14ac:dyDescent="0.2">
      <c r="A1664" s="140"/>
    </row>
    <row r="1665" spans="1:1" x14ac:dyDescent="0.2">
      <c r="A1665" s="140"/>
    </row>
    <row r="1666" spans="1:1" x14ac:dyDescent="0.2">
      <c r="A1666" s="140"/>
    </row>
    <row r="1667" spans="1:1" x14ac:dyDescent="0.2">
      <c r="A1667" s="140"/>
    </row>
    <row r="1668" spans="1:1" x14ac:dyDescent="0.2">
      <c r="A1668" s="140"/>
    </row>
    <row r="1669" spans="1:1" x14ac:dyDescent="0.2">
      <c r="A1669" s="140"/>
    </row>
    <row r="1670" spans="1:1" x14ac:dyDescent="0.2">
      <c r="A1670" s="140"/>
    </row>
    <row r="1671" spans="1:1" x14ac:dyDescent="0.2">
      <c r="A1671" s="140"/>
    </row>
    <row r="1672" spans="1:1" x14ac:dyDescent="0.2">
      <c r="A1672" s="140"/>
    </row>
    <row r="1673" spans="1:1" x14ac:dyDescent="0.2">
      <c r="A1673" s="140"/>
    </row>
    <row r="1674" spans="1:1" x14ac:dyDescent="0.2">
      <c r="A1674" s="140"/>
    </row>
    <row r="1675" spans="1:1" x14ac:dyDescent="0.2">
      <c r="A1675" s="140"/>
    </row>
    <row r="1676" spans="1:1" x14ac:dyDescent="0.2">
      <c r="A1676" s="140"/>
    </row>
    <row r="1677" spans="1:1" x14ac:dyDescent="0.2">
      <c r="A1677" s="140"/>
    </row>
    <row r="1678" spans="1:1" x14ac:dyDescent="0.2">
      <c r="A1678" s="140"/>
    </row>
    <row r="1679" spans="1:1" x14ac:dyDescent="0.2">
      <c r="A1679" s="140"/>
    </row>
    <row r="1680" spans="1:1" x14ac:dyDescent="0.2">
      <c r="A1680" s="140"/>
    </row>
    <row r="1681" spans="1:1" x14ac:dyDescent="0.2">
      <c r="A1681" s="140"/>
    </row>
    <row r="1682" spans="1:1" x14ac:dyDescent="0.2">
      <c r="A1682" s="140"/>
    </row>
    <row r="1683" spans="1:1" x14ac:dyDescent="0.2">
      <c r="A1683" s="140"/>
    </row>
    <row r="1684" spans="1:1" x14ac:dyDescent="0.2">
      <c r="A1684" s="140"/>
    </row>
    <row r="1685" spans="1:1" x14ac:dyDescent="0.2">
      <c r="A1685" s="140"/>
    </row>
    <row r="1686" spans="1:1" x14ac:dyDescent="0.2">
      <c r="A1686" s="140"/>
    </row>
    <row r="1687" spans="1:1" x14ac:dyDescent="0.2">
      <c r="A1687" s="140"/>
    </row>
    <row r="1688" spans="1:1" x14ac:dyDescent="0.2">
      <c r="A1688" s="140"/>
    </row>
    <row r="1689" spans="1:1" x14ac:dyDescent="0.2">
      <c r="A1689" s="140"/>
    </row>
    <row r="1690" spans="1:1" x14ac:dyDescent="0.2">
      <c r="A1690" s="140"/>
    </row>
    <row r="1691" spans="1:1" x14ac:dyDescent="0.2">
      <c r="A1691" s="140"/>
    </row>
    <row r="1692" spans="1:1" x14ac:dyDescent="0.2">
      <c r="A1692" s="140"/>
    </row>
    <row r="1693" spans="1:1" x14ac:dyDescent="0.2">
      <c r="A1693" s="140"/>
    </row>
    <row r="1694" spans="1:1" x14ac:dyDescent="0.2">
      <c r="A1694" s="140"/>
    </row>
    <row r="1695" spans="1:1" x14ac:dyDescent="0.2">
      <c r="A1695" s="140"/>
    </row>
    <row r="1696" spans="1:1" x14ac:dyDescent="0.2">
      <c r="A1696" s="140"/>
    </row>
    <row r="1697" spans="1:1" x14ac:dyDescent="0.2">
      <c r="A1697" s="140"/>
    </row>
    <row r="1698" spans="1:1" x14ac:dyDescent="0.2">
      <c r="A1698" s="140"/>
    </row>
    <row r="1699" spans="1:1" x14ac:dyDescent="0.2">
      <c r="A1699" s="140"/>
    </row>
    <row r="1700" spans="1:1" x14ac:dyDescent="0.2">
      <c r="A1700" s="140"/>
    </row>
    <row r="1701" spans="1:1" x14ac:dyDescent="0.2">
      <c r="A1701" s="140"/>
    </row>
    <row r="1702" spans="1:1" x14ac:dyDescent="0.2">
      <c r="A1702" s="140"/>
    </row>
    <row r="1703" spans="1:1" x14ac:dyDescent="0.2">
      <c r="A1703" s="140"/>
    </row>
    <row r="1704" spans="1:1" x14ac:dyDescent="0.2">
      <c r="A1704" s="140"/>
    </row>
    <row r="1705" spans="1:1" x14ac:dyDescent="0.2">
      <c r="A1705" s="140"/>
    </row>
    <row r="1706" spans="1:1" x14ac:dyDescent="0.2">
      <c r="A1706" s="140"/>
    </row>
    <row r="1707" spans="1:1" x14ac:dyDescent="0.2">
      <c r="A1707" s="140"/>
    </row>
    <row r="1708" spans="1:1" x14ac:dyDescent="0.2">
      <c r="A1708" s="140"/>
    </row>
    <row r="1709" spans="1:1" x14ac:dyDescent="0.2">
      <c r="A1709" s="140"/>
    </row>
    <row r="1710" spans="1:1" x14ac:dyDescent="0.2">
      <c r="A1710" s="140"/>
    </row>
    <row r="1711" spans="1:1" x14ac:dyDescent="0.2">
      <c r="A1711" s="140"/>
    </row>
    <row r="1712" spans="1:1" x14ac:dyDescent="0.2">
      <c r="A1712" s="140"/>
    </row>
    <row r="1713" spans="1:1" x14ac:dyDescent="0.2">
      <c r="A1713" s="140"/>
    </row>
    <row r="1714" spans="1:1" x14ac:dyDescent="0.2">
      <c r="A1714" s="140"/>
    </row>
    <row r="1715" spans="1:1" x14ac:dyDescent="0.2">
      <c r="A1715" s="140"/>
    </row>
    <row r="1716" spans="1:1" x14ac:dyDescent="0.2">
      <c r="A1716" s="140"/>
    </row>
    <row r="1717" spans="1:1" x14ac:dyDescent="0.2">
      <c r="A1717" s="140"/>
    </row>
    <row r="1718" spans="1:1" x14ac:dyDescent="0.2">
      <c r="A1718" s="140"/>
    </row>
    <row r="1719" spans="1:1" x14ac:dyDescent="0.2">
      <c r="A1719" s="140"/>
    </row>
    <row r="1720" spans="1:1" x14ac:dyDescent="0.2">
      <c r="A1720" s="140"/>
    </row>
    <row r="1721" spans="1:1" x14ac:dyDescent="0.2">
      <c r="A1721" s="140"/>
    </row>
    <row r="1722" spans="1:1" x14ac:dyDescent="0.2">
      <c r="A1722" s="140"/>
    </row>
    <row r="1723" spans="1:1" x14ac:dyDescent="0.2">
      <c r="A1723" s="140"/>
    </row>
    <row r="1724" spans="1:1" x14ac:dyDescent="0.2">
      <c r="A1724" s="140"/>
    </row>
    <row r="1725" spans="1:1" x14ac:dyDescent="0.2">
      <c r="A1725" s="140"/>
    </row>
    <row r="1726" spans="1:1" x14ac:dyDescent="0.2">
      <c r="A1726" s="140"/>
    </row>
    <row r="1727" spans="1:1" x14ac:dyDescent="0.2">
      <c r="A1727" s="140"/>
    </row>
    <row r="1728" spans="1:1" x14ac:dyDescent="0.2">
      <c r="A1728" s="140"/>
    </row>
    <row r="1729" spans="1:1" x14ac:dyDescent="0.2">
      <c r="A1729" s="140"/>
    </row>
    <row r="1730" spans="1:1" x14ac:dyDescent="0.2">
      <c r="A1730" s="140"/>
    </row>
    <row r="1731" spans="1:1" x14ac:dyDescent="0.2">
      <c r="A1731" s="140"/>
    </row>
    <row r="1732" spans="1:1" x14ac:dyDescent="0.2">
      <c r="A1732" s="140"/>
    </row>
    <row r="1733" spans="1:1" x14ac:dyDescent="0.2">
      <c r="A1733" s="140"/>
    </row>
    <row r="1734" spans="1:1" x14ac:dyDescent="0.2">
      <c r="A1734" s="140"/>
    </row>
    <row r="1735" spans="1:1" x14ac:dyDescent="0.2">
      <c r="A1735" s="140"/>
    </row>
    <row r="1736" spans="1:1" x14ac:dyDescent="0.2">
      <c r="A1736" s="140"/>
    </row>
    <row r="1737" spans="1:1" x14ac:dyDescent="0.2">
      <c r="A1737" s="140"/>
    </row>
    <row r="1738" spans="1:1" x14ac:dyDescent="0.2">
      <c r="A1738" s="140"/>
    </row>
    <row r="1739" spans="1:1" x14ac:dyDescent="0.2">
      <c r="A1739" s="140"/>
    </row>
    <row r="1740" spans="1:1" x14ac:dyDescent="0.2">
      <c r="A1740" s="140"/>
    </row>
    <row r="1741" spans="1:1" x14ac:dyDescent="0.2">
      <c r="A1741" s="140"/>
    </row>
    <row r="1742" spans="1:1" x14ac:dyDescent="0.2">
      <c r="A1742" s="140"/>
    </row>
    <row r="1743" spans="1:1" x14ac:dyDescent="0.2">
      <c r="A1743" s="140"/>
    </row>
    <row r="1744" spans="1:1" x14ac:dyDescent="0.2">
      <c r="A1744" s="140"/>
    </row>
    <row r="1745" spans="1:1" x14ac:dyDescent="0.2">
      <c r="A1745" s="140"/>
    </row>
    <row r="1746" spans="1:1" x14ac:dyDescent="0.2">
      <c r="A1746" s="140"/>
    </row>
    <row r="1747" spans="1:1" x14ac:dyDescent="0.2">
      <c r="A1747" s="140"/>
    </row>
    <row r="1748" spans="1:1" x14ac:dyDescent="0.2">
      <c r="A1748" s="140"/>
    </row>
    <row r="1749" spans="1:1" x14ac:dyDescent="0.2">
      <c r="A1749" s="140"/>
    </row>
    <row r="1750" spans="1:1" x14ac:dyDescent="0.2">
      <c r="A1750" s="140"/>
    </row>
    <row r="1751" spans="1:1" x14ac:dyDescent="0.2">
      <c r="A1751" s="140"/>
    </row>
    <row r="1752" spans="1:1" x14ac:dyDescent="0.2">
      <c r="A1752" s="140"/>
    </row>
    <row r="1753" spans="1:1" x14ac:dyDescent="0.2">
      <c r="A1753" s="140"/>
    </row>
    <row r="1754" spans="1:1" x14ac:dyDescent="0.2">
      <c r="A1754" s="140"/>
    </row>
    <row r="1755" spans="1:1" x14ac:dyDescent="0.2">
      <c r="A1755" s="140"/>
    </row>
    <row r="1756" spans="1:1" x14ac:dyDescent="0.2">
      <c r="A1756" s="140"/>
    </row>
    <row r="1757" spans="1:1" x14ac:dyDescent="0.2">
      <c r="A1757" s="140"/>
    </row>
    <row r="1758" spans="1:1" x14ac:dyDescent="0.2">
      <c r="A1758" s="140"/>
    </row>
    <row r="1759" spans="1:1" x14ac:dyDescent="0.2">
      <c r="A1759" s="140"/>
    </row>
    <row r="1760" spans="1:1" x14ac:dyDescent="0.2">
      <c r="A1760" s="140"/>
    </row>
    <row r="1761" spans="1:1" x14ac:dyDescent="0.2">
      <c r="A1761" s="140"/>
    </row>
    <row r="1762" spans="1:1" x14ac:dyDescent="0.2">
      <c r="A1762" s="140"/>
    </row>
    <row r="1763" spans="1:1" x14ac:dyDescent="0.2">
      <c r="A1763" s="140"/>
    </row>
    <row r="1764" spans="1:1" x14ac:dyDescent="0.2">
      <c r="A1764" s="140"/>
    </row>
    <row r="1765" spans="1:1" x14ac:dyDescent="0.2">
      <c r="A1765" s="140"/>
    </row>
    <row r="1766" spans="1:1" x14ac:dyDescent="0.2">
      <c r="A1766" s="140"/>
    </row>
    <row r="1767" spans="1:1" x14ac:dyDescent="0.2">
      <c r="A1767" s="140"/>
    </row>
    <row r="1768" spans="1:1" x14ac:dyDescent="0.2">
      <c r="A1768" s="140"/>
    </row>
    <row r="1769" spans="1:1" x14ac:dyDescent="0.2">
      <c r="A1769" s="140"/>
    </row>
    <row r="1770" spans="1:1" x14ac:dyDescent="0.2">
      <c r="A1770" s="140"/>
    </row>
    <row r="1771" spans="1:1" x14ac:dyDescent="0.2">
      <c r="A1771" s="140"/>
    </row>
    <row r="1772" spans="1:1" x14ac:dyDescent="0.2">
      <c r="A1772" s="140"/>
    </row>
    <row r="1773" spans="1:1" x14ac:dyDescent="0.2">
      <c r="A1773" s="140"/>
    </row>
    <row r="1774" spans="1:1" x14ac:dyDescent="0.2">
      <c r="A1774" s="140"/>
    </row>
    <row r="1775" spans="1:1" x14ac:dyDescent="0.2">
      <c r="A1775" s="140"/>
    </row>
    <row r="1776" spans="1:1" x14ac:dyDescent="0.2">
      <c r="A1776" s="140"/>
    </row>
    <row r="1777" spans="1:1" x14ac:dyDescent="0.2">
      <c r="A1777" s="140"/>
    </row>
    <row r="1778" spans="1:1" x14ac:dyDescent="0.2">
      <c r="A1778" s="140"/>
    </row>
    <row r="1779" spans="1:1" x14ac:dyDescent="0.2">
      <c r="A1779" s="140"/>
    </row>
    <row r="1780" spans="1:1" x14ac:dyDescent="0.2">
      <c r="A1780" s="140"/>
    </row>
    <row r="1781" spans="1:1" x14ac:dyDescent="0.2">
      <c r="A1781" s="140"/>
    </row>
    <row r="1782" spans="1:1" x14ac:dyDescent="0.2">
      <c r="A1782" s="140"/>
    </row>
    <row r="1783" spans="1:1" x14ac:dyDescent="0.2">
      <c r="A1783" s="140"/>
    </row>
    <row r="1784" spans="1:1" x14ac:dyDescent="0.2">
      <c r="A1784" s="140"/>
    </row>
    <row r="1785" spans="1:1" x14ac:dyDescent="0.2">
      <c r="A1785" s="140"/>
    </row>
    <row r="1786" spans="1:1" x14ac:dyDescent="0.2">
      <c r="A1786" s="140"/>
    </row>
    <row r="1787" spans="1:1" x14ac:dyDescent="0.2">
      <c r="A1787" s="140"/>
    </row>
    <row r="1788" spans="1:1" x14ac:dyDescent="0.2">
      <c r="A1788" s="140"/>
    </row>
    <row r="1789" spans="1:1" x14ac:dyDescent="0.2">
      <c r="A1789" s="140"/>
    </row>
    <row r="1790" spans="1:1" x14ac:dyDescent="0.2">
      <c r="A1790" s="140"/>
    </row>
    <row r="1791" spans="1:1" x14ac:dyDescent="0.2">
      <c r="A1791" s="140"/>
    </row>
    <row r="1792" spans="1:1" x14ac:dyDescent="0.2">
      <c r="A1792" s="140"/>
    </row>
    <row r="1793" spans="1:1" x14ac:dyDescent="0.2">
      <c r="A1793" s="140"/>
    </row>
    <row r="1794" spans="1:1" x14ac:dyDescent="0.2">
      <c r="A1794" s="140"/>
    </row>
    <row r="1795" spans="1:1" x14ac:dyDescent="0.2">
      <c r="A1795" s="140"/>
    </row>
    <row r="1796" spans="1:1" x14ac:dyDescent="0.2">
      <c r="A1796" s="140"/>
    </row>
    <row r="1797" spans="1:1" x14ac:dyDescent="0.2">
      <c r="A1797" s="140"/>
    </row>
    <row r="1798" spans="1:1" x14ac:dyDescent="0.2">
      <c r="A1798" s="140"/>
    </row>
    <row r="1799" spans="1:1" x14ac:dyDescent="0.2">
      <c r="A1799" s="140"/>
    </row>
    <row r="1800" spans="1:1" x14ac:dyDescent="0.2">
      <c r="A1800" s="140"/>
    </row>
    <row r="1801" spans="1:1" x14ac:dyDescent="0.2">
      <c r="A1801" s="140"/>
    </row>
    <row r="1802" spans="1:1" x14ac:dyDescent="0.2">
      <c r="A1802" s="140"/>
    </row>
    <row r="1803" spans="1:1" x14ac:dyDescent="0.2">
      <c r="A1803" s="140"/>
    </row>
    <row r="1804" spans="1:1" x14ac:dyDescent="0.2">
      <c r="A1804" s="140"/>
    </row>
    <row r="1805" spans="1:1" x14ac:dyDescent="0.2">
      <c r="A1805" s="140"/>
    </row>
    <row r="1806" spans="1:1" x14ac:dyDescent="0.2">
      <c r="A1806" s="140"/>
    </row>
    <row r="1807" spans="1:1" x14ac:dyDescent="0.2">
      <c r="A1807" s="140"/>
    </row>
    <row r="1808" spans="1:1" x14ac:dyDescent="0.2">
      <c r="A1808" s="140"/>
    </row>
    <row r="1809" spans="1:1" x14ac:dyDescent="0.2">
      <c r="A1809" s="140"/>
    </row>
    <row r="1810" spans="1:1" x14ac:dyDescent="0.2">
      <c r="A1810" s="140"/>
    </row>
    <row r="1811" spans="1:1" x14ac:dyDescent="0.2">
      <c r="A1811" s="140"/>
    </row>
    <row r="1812" spans="1:1" x14ac:dyDescent="0.2">
      <c r="A1812" s="140"/>
    </row>
    <row r="1813" spans="1:1" x14ac:dyDescent="0.2">
      <c r="A1813" s="140"/>
    </row>
    <row r="1814" spans="1:1" x14ac:dyDescent="0.2">
      <c r="A1814" s="140"/>
    </row>
    <row r="1815" spans="1:1" x14ac:dyDescent="0.2">
      <c r="A1815" s="140"/>
    </row>
    <row r="1816" spans="1:1" x14ac:dyDescent="0.2">
      <c r="A1816" s="140"/>
    </row>
    <row r="1817" spans="1:1" x14ac:dyDescent="0.2">
      <c r="A1817" s="140"/>
    </row>
    <row r="1818" spans="1:1" x14ac:dyDescent="0.2">
      <c r="A1818" s="140"/>
    </row>
    <row r="1819" spans="1:1" x14ac:dyDescent="0.2">
      <c r="A1819" s="140"/>
    </row>
    <row r="1820" spans="1:1" x14ac:dyDescent="0.2">
      <c r="A1820" s="140"/>
    </row>
    <row r="1821" spans="1:1" x14ac:dyDescent="0.2">
      <c r="A1821" s="140"/>
    </row>
    <row r="1822" spans="1:1" x14ac:dyDescent="0.2">
      <c r="A1822" s="140"/>
    </row>
    <row r="1823" spans="1:1" x14ac:dyDescent="0.2">
      <c r="A1823" s="140"/>
    </row>
    <row r="1824" spans="1:1" x14ac:dyDescent="0.2">
      <c r="A1824" s="140"/>
    </row>
    <row r="1825" spans="1:1" x14ac:dyDescent="0.2">
      <c r="A1825" s="140"/>
    </row>
    <row r="1826" spans="1:1" x14ac:dyDescent="0.2">
      <c r="A1826" s="140"/>
    </row>
    <row r="1827" spans="1:1" x14ac:dyDescent="0.2">
      <c r="A1827" s="140"/>
    </row>
    <row r="1828" spans="1:1" x14ac:dyDescent="0.2">
      <c r="A1828" s="140"/>
    </row>
    <row r="1829" spans="1:1" x14ac:dyDescent="0.2">
      <c r="A1829" s="140"/>
    </row>
    <row r="1830" spans="1:1" x14ac:dyDescent="0.2">
      <c r="A1830" s="140"/>
    </row>
    <row r="1831" spans="1:1" x14ac:dyDescent="0.2">
      <c r="A1831" s="140"/>
    </row>
    <row r="1832" spans="1:1" x14ac:dyDescent="0.2">
      <c r="A1832" s="140"/>
    </row>
    <row r="1833" spans="1:1" x14ac:dyDescent="0.2">
      <c r="A1833" s="140"/>
    </row>
    <row r="1834" spans="1:1" x14ac:dyDescent="0.2">
      <c r="A1834" s="140"/>
    </row>
    <row r="1835" spans="1:1" x14ac:dyDescent="0.2">
      <c r="A1835" s="140"/>
    </row>
    <row r="1836" spans="1:1" x14ac:dyDescent="0.2">
      <c r="A1836" s="140"/>
    </row>
    <row r="1837" spans="1:1" x14ac:dyDescent="0.2">
      <c r="A1837" s="140"/>
    </row>
    <row r="1838" spans="1:1" x14ac:dyDescent="0.2">
      <c r="A1838" s="140"/>
    </row>
    <row r="1839" spans="1:1" x14ac:dyDescent="0.2">
      <c r="A1839" s="140"/>
    </row>
    <row r="1840" spans="1:1" x14ac:dyDescent="0.2">
      <c r="A1840" s="140"/>
    </row>
    <row r="1841" spans="1:1" x14ac:dyDescent="0.2">
      <c r="A1841" s="140"/>
    </row>
    <row r="1842" spans="1:1" x14ac:dyDescent="0.2">
      <c r="A1842" s="140"/>
    </row>
    <row r="1843" spans="1:1" x14ac:dyDescent="0.2">
      <c r="A1843" s="140"/>
    </row>
    <row r="1844" spans="1:1" x14ac:dyDescent="0.2">
      <c r="A1844" s="140"/>
    </row>
    <row r="1845" spans="1:1" x14ac:dyDescent="0.2">
      <c r="A1845" s="140"/>
    </row>
    <row r="1846" spans="1:1" x14ac:dyDescent="0.2">
      <c r="A1846" s="140"/>
    </row>
    <row r="1847" spans="1:1" x14ac:dyDescent="0.2">
      <c r="A1847" s="140"/>
    </row>
    <row r="1848" spans="1:1" x14ac:dyDescent="0.2">
      <c r="A1848" s="140"/>
    </row>
    <row r="1849" spans="1:1" x14ac:dyDescent="0.2">
      <c r="A1849" s="140"/>
    </row>
    <row r="1850" spans="1:1" x14ac:dyDescent="0.2">
      <c r="A1850" s="140"/>
    </row>
    <row r="1851" spans="1:1" x14ac:dyDescent="0.2">
      <c r="A1851" s="140"/>
    </row>
    <row r="1852" spans="1:1" x14ac:dyDescent="0.2">
      <c r="A1852" s="140"/>
    </row>
    <row r="1853" spans="1:1" x14ac:dyDescent="0.2">
      <c r="A1853" s="140"/>
    </row>
    <row r="1854" spans="1:1" x14ac:dyDescent="0.2">
      <c r="A1854" s="140"/>
    </row>
    <row r="1855" spans="1:1" x14ac:dyDescent="0.2">
      <c r="A1855" s="140"/>
    </row>
    <row r="1856" spans="1:1" x14ac:dyDescent="0.2">
      <c r="A1856" s="140"/>
    </row>
    <row r="1857" spans="1:1" x14ac:dyDescent="0.2">
      <c r="A1857" s="140"/>
    </row>
    <row r="1858" spans="1:1" x14ac:dyDescent="0.2">
      <c r="A1858" s="140"/>
    </row>
    <row r="1859" spans="1:1" x14ac:dyDescent="0.2">
      <c r="A1859" s="140"/>
    </row>
    <row r="1860" spans="1:1" x14ac:dyDescent="0.2">
      <c r="A1860" s="140"/>
    </row>
    <row r="1861" spans="1:1" x14ac:dyDescent="0.2">
      <c r="A1861" s="140"/>
    </row>
    <row r="1862" spans="1:1" x14ac:dyDescent="0.2">
      <c r="A1862" s="140"/>
    </row>
    <row r="1863" spans="1:1" x14ac:dyDescent="0.2">
      <c r="A1863" s="140"/>
    </row>
    <row r="1864" spans="1:1" x14ac:dyDescent="0.2">
      <c r="A1864" s="140"/>
    </row>
    <row r="1865" spans="1:1" x14ac:dyDescent="0.2">
      <c r="A1865" s="140"/>
    </row>
    <row r="1866" spans="1:1" x14ac:dyDescent="0.2">
      <c r="A1866" s="140"/>
    </row>
    <row r="1867" spans="1:1" x14ac:dyDescent="0.2">
      <c r="A1867" s="140"/>
    </row>
    <row r="1868" spans="1:1" x14ac:dyDescent="0.2">
      <c r="A1868" s="140"/>
    </row>
    <row r="1869" spans="1:1" x14ac:dyDescent="0.2">
      <c r="A1869" s="140"/>
    </row>
    <row r="1870" spans="1:1" x14ac:dyDescent="0.2">
      <c r="A1870" s="140"/>
    </row>
    <row r="1871" spans="1:1" x14ac:dyDescent="0.2">
      <c r="A1871" s="140"/>
    </row>
    <row r="1872" spans="1:1" x14ac:dyDescent="0.2">
      <c r="A1872" s="140"/>
    </row>
    <row r="1873" spans="1:1" x14ac:dyDescent="0.2">
      <c r="A1873" s="140"/>
    </row>
    <row r="1874" spans="1:1" x14ac:dyDescent="0.2">
      <c r="A1874" s="140"/>
    </row>
    <row r="1875" spans="1:1" x14ac:dyDescent="0.2">
      <c r="A1875" s="140"/>
    </row>
    <row r="1876" spans="1:1" x14ac:dyDescent="0.2">
      <c r="A1876" s="140"/>
    </row>
    <row r="1877" spans="1:1" x14ac:dyDescent="0.2">
      <c r="A1877" s="140"/>
    </row>
    <row r="1878" spans="1:1" x14ac:dyDescent="0.2">
      <c r="A1878" s="140"/>
    </row>
    <row r="1879" spans="1:1" x14ac:dyDescent="0.2">
      <c r="A1879" s="140"/>
    </row>
    <row r="1880" spans="1:1" x14ac:dyDescent="0.2">
      <c r="A1880" s="140"/>
    </row>
    <row r="1881" spans="1:1" x14ac:dyDescent="0.2">
      <c r="A1881" s="140"/>
    </row>
    <row r="1882" spans="1:1" x14ac:dyDescent="0.2">
      <c r="A1882" s="140"/>
    </row>
    <row r="1883" spans="1:1" x14ac:dyDescent="0.2">
      <c r="A1883" s="140"/>
    </row>
    <row r="1884" spans="1:1" x14ac:dyDescent="0.2">
      <c r="A1884" s="140"/>
    </row>
    <row r="1885" spans="1:1" x14ac:dyDescent="0.2">
      <c r="A1885" s="140"/>
    </row>
    <row r="1886" spans="1:1" x14ac:dyDescent="0.2">
      <c r="A1886" s="140"/>
    </row>
    <row r="1887" spans="1:1" x14ac:dyDescent="0.2">
      <c r="A1887" s="140"/>
    </row>
    <row r="1888" spans="1:1" x14ac:dyDescent="0.2">
      <c r="A1888" s="140"/>
    </row>
    <row r="1889" spans="1:1" x14ac:dyDescent="0.2">
      <c r="A1889" s="140"/>
    </row>
    <row r="1890" spans="1:1" x14ac:dyDescent="0.2">
      <c r="A1890" s="140"/>
    </row>
    <row r="1891" spans="1:1" x14ac:dyDescent="0.2">
      <c r="A1891" s="140"/>
    </row>
    <row r="1892" spans="1:1" x14ac:dyDescent="0.2">
      <c r="A1892" s="140"/>
    </row>
    <row r="1893" spans="1:1" x14ac:dyDescent="0.2">
      <c r="A1893" s="140"/>
    </row>
    <row r="1894" spans="1:1" x14ac:dyDescent="0.2">
      <c r="A1894" s="140"/>
    </row>
    <row r="1895" spans="1:1" x14ac:dyDescent="0.2">
      <c r="A1895" s="140"/>
    </row>
    <row r="1896" spans="1:1" x14ac:dyDescent="0.2">
      <c r="A1896" s="140"/>
    </row>
    <row r="1897" spans="1:1" x14ac:dyDescent="0.2">
      <c r="A1897" s="140"/>
    </row>
    <row r="1898" spans="1:1" x14ac:dyDescent="0.2">
      <c r="A1898" s="140"/>
    </row>
    <row r="1899" spans="1:1" x14ac:dyDescent="0.2">
      <c r="A1899" s="140"/>
    </row>
    <row r="1900" spans="1:1" x14ac:dyDescent="0.2">
      <c r="A1900" s="140"/>
    </row>
    <row r="1901" spans="1:1" x14ac:dyDescent="0.2">
      <c r="A1901" s="140"/>
    </row>
    <row r="1902" spans="1:1" x14ac:dyDescent="0.2">
      <c r="A1902" s="140"/>
    </row>
    <row r="1903" spans="1:1" x14ac:dyDescent="0.2">
      <c r="A1903" s="140"/>
    </row>
    <row r="1904" spans="1:1" x14ac:dyDescent="0.2">
      <c r="A1904" s="140"/>
    </row>
    <row r="1905" spans="1:1" x14ac:dyDescent="0.2">
      <c r="A1905" s="140"/>
    </row>
    <row r="1906" spans="1:1" x14ac:dyDescent="0.2">
      <c r="A1906" s="140"/>
    </row>
    <row r="1907" spans="1:1" x14ac:dyDescent="0.2">
      <c r="A1907" s="140"/>
    </row>
    <row r="1908" spans="1:1" x14ac:dyDescent="0.2">
      <c r="A1908" s="140"/>
    </row>
    <row r="1909" spans="1:1" x14ac:dyDescent="0.2">
      <c r="A1909" s="140"/>
    </row>
    <row r="1910" spans="1:1" x14ac:dyDescent="0.2">
      <c r="A1910" s="140"/>
    </row>
    <row r="1911" spans="1:1" x14ac:dyDescent="0.2">
      <c r="A1911" s="140"/>
    </row>
    <row r="1912" spans="1:1" x14ac:dyDescent="0.2">
      <c r="A1912" s="140"/>
    </row>
    <row r="1913" spans="1:1" x14ac:dyDescent="0.2">
      <c r="A1913" s="140"/>
    </row>
    <row r="1914" spans="1:1" x14ac:dyDescent="0.2">
      <c r="A1914" s="140"/>
    </row>
    <row r="1915" spans="1:1" x14ac:dyDescent="0.2">
      <c r="A1915" s="140"/>
    </row>
    <row r="1916" spans="1:1" x14ac:dyDescent="0.2">
      <c r="A1916" s="140"/>
    </row>
    <row r="1917" spans="1:1" x14ac:dyDescent="0.2">
      <c r="A1917" s="140"/>
    </row>
    <row r="1918" spans="1:1" x14ac:dyDescent="0.2">
      <c r="A1918" s="140"/>
    </row>
    <row r="1919" spans="1:1" x14ac:dyDescent="0.2">
      <c r="A1919" s="140"/>
    </row>
    <row r="1920" spans="1:1" x14ac:dyDescent="0.2">
      <c r="A1920" s="140"/>
    </row>
    <row r="1921" spans="1:1" x14ac:dyDescent="0.2">
      <c r="A1921" s="140"/>
    </row>
    <row r="1922" spans="1:1" x14ac:dyDescent="0.2">
      <c r="A1922" s="140"/>
    </row>
    <row r="1923" spans="1:1" x14ac:dyDescent="0.2">
      <c r="A1923" s="140"/>
    </row>
    <row r="1924" spans="1:1" x14ac:dyDescent="0.2">
      <c r="A1924" s="140"/>
    </row>
    <row r="1925" spans="1:1" x14ac:dyDescent="0.2">
      <c r="A1925" s="140"/>
    </row>
    <row r="1926" spans="1:1" x14ac:dyDescent="0.2">
      <c r="A1926" s="140"/>
    </row>
    <row r="1927" spans="1:1" x14ac:dyDescent="0.2">
      <c r="A1927" s="140"/>
    </row>
    <row r="1928" spans="1:1" x14ac:dyDescent="0.2">
      <c r="A1928" s="140"/>
    </row>
    <row r="1929" spans="1:1" x14ac:dyDescent="0.2">
      <c r="A1929" s="140"/>
    </row>
    <row r="1930" spans="1:1" x14ac:dyDescent="0.2">
      <c r="A1930" s="140"/>
    </row>
    <row r="1931" spans="1:1" x14ac:dyDescent="0.2">
      <c r="A1931" s="140"/>
    </row>
    <row r="1932" spans="1:1" x14ac:dyDescent="0.2">
      <c r="A1932" s="140"/>
    </row>
    <row r="1933" spans="1:1" x14ac:dyDescent="0.2">
      <c r="A1933" s="140"/>
    </row>
    <row r="1934" spans="1:1" x14ac:dyDescent="0.2">
      <c r="A1934" s="140"/>
    </row>
    <row r="1935" spans="1:1" x14ac:dyDescent="0.2">
      <c r="A1935" s="140"/>
    </row>
    <row r="1936" spans="1:1" x14ac:dyDescent="0.2">
      <c r="A1936" s="140"/>
    </row>
    <row r="1937" spans="1:1" x14ac:dyDescent="0.2">
      <c r="A1937" s="140"/>
    </row>
    <row r="1938" spans="1:1" x14ac:dyDescent="0.2">
      <c r="A1938" s="140"/>
    </row>
    <row r="1939" spans="1:1" x14ac:dyDescent="0.2">
      <c r="A1939" s="140"/>
    </row>
    <row r="1940" spans="1:1" x14ac:dyDescent="0.2">
      <c r="A1940" s="140"/>
    </row>
    <row r="1941" spans="1:1" x14ac:dyDescent="0.2">
      <c r="A1941" s="140"/>
    </row>
    <row r="1942" spans="1:1" x14ac:dyDescent="0.2">
      <c r="A1942" s="140"/>
    </row>
    <row r="1943" spans="1:1" x14ac:dyDescent="0.2">
      <c r="A1943" s="140"/>
    </row>
    <row r="1944" spans="1:1" x14ac:dyDescent="0.2">
      <c r="A1944" s="140"/>
    </row>
    <row r="1945" spans="1:1" x14ac:dyDescent="0.2">
      <c r="A1945" s="140"/>
    </row>
    <row r="1946" spans="1:1" x14ac:dyDescent="0.2">
      <c r="A1946" s="140"/>
    </row>
    <row r="1947" spans="1:1" x14ac:dyDescent="0.2">
      <c r="A1947" s="140"/>
    </row>
    <row r="1948" spans="1:1" x14ac:dyDescent="0.2">
      <c r="A1948" s="140"/>
    </row>
    <row r="1949" spans="1:1" x14ac:dyDescent="0.2">
      <c r="A1949" s="140"/>
    </row>
    <row r="1950" spans="1:1" x14ac:dyDescent="0.2">
      <c r="A1950" s="140"/>
    </row>
    <row r="1951" spans="1:1" x14ac:dyDescent="0.2">
      <c r="A1951" s="140"/>
    </row>
    <row r="1952" spans="1:1" x14ac:dyDescent="0.2">
      <c r="A1952" s="140"/>
    </row>
    <row r="1953" spans="1:1" x14ac:dyDescent="0.2">
      <c r="A1953" s="140"/>
    </row>
    <row r="1954" spans="1:1" x14ac:dyDescent="0.2">
      <c r="A1954" s="140"/>
    </row>
    <row r="1955" spans="1:1" x14ac:dyDescent="0.2">
      <c r="A1955" s="140"/>
    </row>
    <row r="1956" spans="1:1" x14ac:dyDescent="0.2">
      <c r="A1956" s="140"/>
    </row>
    <row r="1957" spans="1:1" x14ac:dyDescent="0.2">
      <c r="A1957" s="140"/>
    </row>
    <row r="1958" spans="1:1" x14ac:dyDescent="0.2">
      <c r="A1958" s="140"/>
    </row>
    <row r="1959" spans="1:1" x14ac:dyDescent="0.2">
      <c r="A1959" s="140"/>
    </row>
    <row r="1960" spans="1:1" x14ac:dyDescent="0.2">
      <c r="A1960" s="140"/>
    </row>
    <row r="1961" spans="1:1" x14ac:dyDescent="0.2">
      <c r="A1961" s="140"/>
    </row>
    <row r="1962" spans="1:1" x14ac:dyDescent="0.2">
      <c r="A1962" s="140"/>
    </row>
    <row r="1963" spans="1:1" x14ac:dyDescent="0.2">
      <c r="A1963" s="140"/>
    </row>
    <row r="1964" spans="1:1" x14ac:dyDescent="0.2">
      <c r="A1964" s="140"/>
    </row>
    <row r="1965" spans="1:1" x14ac:dyDescent="0.2">
      <c r="A1965" s="140"/>
    </row>
    <row r="1966" spans="1:1" x14ac:dyDescent="0.2">
      <c r="A1966" s="140"/>
    </row>
    <row r="1967" spans="1:1" x14ac:dyDescent="0.2">
      <c r="A1967" s="140"/>
    </row>
    <row r="1968" spans="1:1" x14ac:dyDescent="0.2">
      <c r="A1968" s="140"/>
    </row>
    <row r="1969" spans="1:1" x14ac:dyDescent="0.2">
      <c r="A1969" s="140"/>
    </row>
    <row r="1970" spans="1:1" x14ac:dyDescent="0.2">
      <c r="A1970" s="140"/>
    </row>
    <row r="1971" spans="1:1" x14ac:dyDescent="0.2">
      <c r="A1971" s="140"/>
    </row>
    <row r="1972" spans="1:1" x14ac:dyDescent="0.2">
      <c r="A1972" s="140"/>
    </row>
    <row r="1973" spans="1:1" x14ac:dyDescent="0.2">
      <c r="A1973" s="140"/>
    </row>
    <row r="1974" spans="1:1" x14ac:dyDescent="0.2">
      <c r="A1974" s="140"/>
    </row>
    <row r="1975" spans="1:1" x14ac:dyDescent="0.2">
      <c r="A1975" s="140"/>
    </row>
    <row r="1976" spans="1:1" x14ac:dyDescent="0.2">
      <c r="A1976" s="140"/>
    </row>
    <row r="1977" spans="1:1" x14ac:dyDescent="0.2">
      <c r="A1977" s="140"/>
    </row>
    <row r="1978" spans="1:1" x14ac:dyDescent="0.2">
      <c r="A1978" s="140"/>
    </row>
    <row r="1979" spans="1:1" x14ac:dyDescent="0.2">
      <c r="A1979" s="140"/>
    </row>
    <row r="1980" spans="1:1" x14ac:dyDescent="0.2">
      <c r="A1980" s="140"/>
    </row>
    <row r="1981" spans="1:1" x14ac:dyDescent="0.2">
      <c r="A1981" s="140"/>
    </row>
    <row r="1982" spans="1:1" x14ac:dyDescent="0.2">
      <c r="A1982" s="140"/>
    </row>
    <row r="1983" spans="1:1" x14ac:dyDescent="0.2">
      <c r="A1983" s="140"/>
    </row>
    <row r="1984" spans="1:1" x14ac:dyDescent="0.2">
      <c r="A1984" s="140"/>
    </row>
    <row r="1985" spans="1:1" x14ac:dyDescent="0.2">
      <c r="A1985" s="140"/>
    </row>
    <row r="1986" spans="1:1" x14ac:dyDescent="0.2">
      <c r="A1986" s="140"/>
    </row>
    <row r="1987" spans="1:1" x14ac:dyDescent="0.2">
      <c r="A1987" s="140"/>
    </row>
    <row r="1988" spans="1:1" x14ac:dyDescent="0.2">
      <c r="A1988" s="140"/>
    </row>
    <row r="1989" spans="1:1" x14ac:dyDescent="0.2">
      <c r="A1989" s="140"/>
    </row>
    <row r="1990" spans="1:1" x14ac:dyDescent="0.2">
      <c r="A1990" s="140"/>
    </row>
    <row r="1991" spans="1:1" x14ac:dyDescent="0.2">
      <c r="A1991" s="140"/>
    </row>
    <row r="1992" spans="1:1" x14ac:dyDescent="0.2">
      <c r="A1992" s="140"/>
    </row>
    <row r="1993" spans="1:1" x14ac:dyDescent="0.2">
      <c r="A1993" s="140"/>
    </row>
    <row r="1994" spans="1:1" x14ac:dyDescent="0.2">
      <c r="A1994" s="140"/>
    </row>
    <row r="1995" spans="1:1" x14ac:dyDescent="0.2">
      <c r="A1995" s="140"/>
    </row>
    <row r="1996" spans="1:1" x14ac:dyDescent="0.2">
      <c r="A1996" s="140"/>
    </row>
    <row r="1997" spans="1:1" x14ac:dyDescent="0.2">
      <c r="A1997" s="140"/>
    </row>
    <row r="1998" spans="1:1" x14ac:dyDescent="0.2">
      <c r="A1998" s="140"/>
    </row>
    <row r="1999" spans="1:1" x14ac:dyDescent="0.2">
      <c r="A1999" s="140"/>
    </row>
    <row r="2000" spans="1:1" x14ac:dyDescent="0.2">
      <c r="A2000" s="140"/>
    </row>
    <row r="2001" spans="1:1" x14ac:dyDescent="0.2">
      <c r="A2001" s="140"/>
    </row>
    <row r="2002" spans="1:1" x14ac:dyDescent="0.2">
      <c r="A2002" s="140"/>
    </row>
    <row r="2003" spans="1:1" x14ac:dyDescent="0.2">
      <c r="A2003" s="140"/>
    </row>
    <row r="2004" spans="1:1" x14ac:dyDescent="0.2">
      <c r="A2004" s="140"/>
    </row>
    <row r="2005" spans="1:1" x14ac:dyDescent="0.2">
      <c r="A2005" s="140"/>
    </row>
    <row r="2006" spans="1:1" x14ac:dyDescent="0.2">
      <c r="A2006" s="140"/>
    </row>
    <row r="2007" spans="1:1" x14ac:dyDescent="0.2">
      <c r="A2007" s="140"/>
    </row>
    <row r="2008" spans="1:1" x14ac:dyDescent="0.2">
      <c r="A2008" s="140"/>
    </row>
    <row r="2009" spans="1:1" x14ac:dyDescent="0.2">
      <c r="A2009" s="140"/>
    </row>
    <row r="2010" spans="1:1" x14ac:dyDescent="0.2">
      <c r="A2010" s="140"/>
    </row>
    <row r="2011" spans="1:1" x14ac:dyDescent="0.2">
      <c r="A2011" s="140"/>
    </row>
    <row r="2012" spans="1:1" x14ac:dyDescent="0.2">
      <c r="A2012" s="140"/>
    </row>
    <row r="2013" spans="1:1" x14ac:dyDescent="0.2">
      <c r="A2013" s="140"/>
    </row>
    <row r="2014" spans="1:1" x14ac:dyDescent="0.2">
      <c r="A2014" s="140"/>
    </row>
    <row r="2015" spans="1:1" x14ac:dyDescent="0.2">
      <c r="A2015" s="140"/>
    </row>
    <row r="2016" spans="1:1" x14ac:dyDescent="0.2">
      <c r="A2016" s="140"/>
    </row>
    <row r="2017" spans="1:1" x14ac:dyDescent="0.2">
      <c r="A2017" s="140"/>
    </row>
    <row r="2018" spans="1:1" x14ac:dyDescent="0.2">
      <c r="A2018" s="140"/>
    </row>
    <row r="2019" spans="1:1" x14ac:dyDescent="0.2">
      <c r="A2019" s="140"/>
    </row>
    <row r="2020" spans="1:1" x14ac:dyDescent="0.2">
      <c r="A2020" s="140"/>
    </row>
    <row r="2021" spans="1:1" x14ac:dyDescent="0.2">
      <c r="A2021" s="140"/>
    </row>
    <row r="2022" spans="1:1" x14ac:dyDescent="0.2">
      <c r="A2022" s="140"/>
    </row>
    <row r="2023" spans="1:1" x14ac:dyDescent="0.2">
      <c r="A2023" s="140"/>
    </row>
    <row r="2024" spans="1:1" x14ac:dyDescent="0.2">
      <c r="A2024" s="140"/>
    </row>
    <row r="2025" spans="1:1" x14ac:dyDescent="0.2">
      <c r="A2025" s="140"/>
    </row>
    <row r="2026" spans="1:1" x14ac:dyDescent="0.2">
      <c r="A2026" s="140"/>
    </row>
    <row r="2027" spans="1:1" x14ac:dyDescent="0.2">
      <c r="A2027" s="140"/>
    </row>
    <row r="2028" spans="1:1" x14ac:dyDescent="0.2">
      <c r="A2028" s="140"/>
    </row>
    <row r="2029" spans="1:1" x14ac:dyDescent="0.2">
      <c r="A2029" s="140"/>
    </row>
    <row r="2030" spans="1:1" x14ac:dyDescent="0.2">
      <c r="A2030" s="140"/>
    </row>
    <row r="2031" spans="1:1" x14ac:dyDescent="0.2">
      <c r="A2031" s="140"/>
    </row>
    <row r="2032" spans="1:1" x14ac:dyDescent="0.2">
      <c r="A2032" s="140"/>
    </row>
    <row r="2033" spans="1:1" x14ac:dyDescent="0.2">
      <c r="A2033" s="140"/>
    </row>
    <row r="2034" spans="1:1" x14ac:dyDescent="0.2">
      <c r="A2034" s="140"/>
    </row>
    <row r="2035" spans="1:1" x14ac:dyDescent="0.2">
      <c r="A2035" s="140"/>
    </row>
    <row r="2036" spans="1:1" x14ac:dyDescent="0.2">
      <c r="A2036" s="140"/>
    </row>
    <row r="2037" spans="1:1" x14ac:dyDescent="0.2">
      <c r="A2037" s="140"/>
    </row>
    <row r="2038" spans="1:1" x14ac:dyDescent="0.2">
      <c r="A2038" s="140"/>
    </row>
    <row r="2039" spans="1:1" x14ac:dyDescent="0.2">
      <c r="A2039" s="140"/>
    </row>
    <row r="2040" spans="1:1" x14ac:dyDescent="0.2">
      <c r="A2040" s="140"/>
    </row>
    <row r="2041" spans="1:1" x14ac:dyDescent="0.2">
      <c r="A2041" s="140"/>
    </row>
    <row r="2042" spans="1:1" x14ac:dyDescent="0.2">
      <c r="A2042" s="140"/>
    </row>
    <row r="2043" spans="1:1" x14ac:dyDescent="0.2">
      <c r="A2043" s="140"/>
    </row>
    <row r="2044" spans="1:1" x14ac:dyDescent="0.2">
      <c r="A2044" s="140"/>
    </row>
    <row r="2045" spans="1:1" x14ac:dyDescent="0.2">
      <c r="A2045" s="140"/>
    </row>
    <row r="2046" spans="1:1" x14ac:dyDescent="0.2">
      <c r="A2046" s="140"/>
    </row>
    <row r="2047" spans="1:1" x14ac:dyDescent="0.2">
      <c r="A2047" s="140"/>
    </row>
    <row r="2048" spans="1:1" x14ac:dyDescent="0.2">
      <c r="A2048" s="140"/>
    </row>
    <row r="2049" spans="1:1" x14ac:dyDescent="0.2">
      <c r="A2049" s="140"/>
    </row>
    <row r="2050" spans="1:1" x14ac:dyDescent="0.2">
      <c r="A2050" s="140"/>
    </row>
    <row r="2051" spans="1:1" x14ac:dyDescent="0.2">
      <c r="A2051" s="140"/>
    </row>
    <row r="2052" spans="1:1" x14ac:dyDescent="0.2">
      <c r="A2052" s="140"/>
    </row>
    <row r="2053" spans="1:1" x14ac:dyDescent="0.2">
      <c r="A2053" s="140"/>
    </row>
    <row r="2054" spans="1:1" x14ac:dyDescent="0.2">
      <c r="A2054" s="140"/>
    </row>
    <row r="2055" spans="1:1" x14ac:dyDescent="0.2">
      <c r="A2055" s="140"/>
    </row>
    <row r="2056" spans="1:1" x14ac:dyDescent="0.2">
      <c r="A2056" s="140"/>
    </row>
    <row r="2057" spans="1:1" x14ac:dyDescent="0.2">
      <c r="A2057" s="140"/>
    </row>
    <row r="2058" spans="1:1" x14ac:dyDescent="0.2">
      <c r="A2058" s="140"/>
    </row>
    <row r="2059" spans="1:1" x14ac:dyDescent="0.2">
      <c r="A2059" s="140"/>
    </row>
    <row r="2060" spans="1:1" x14ac:dyDescent="0.2">
      <c r="A2060" s="140"/>
    </row>
    <row r="2061" spans="1:1" x14ac:dyDescent="0.2">
      <c r="A2061" s="140"/>
    </row>
    <row r="2062" spans="1:1" x14ac:dyDescent="0.2">
      <c r="A2062" s="140"/>
    </row>
    <row r="2063" spans="1:1" x14ac:dyDescent="0.2">
      <c r="A2063" s="140"/>
    </row>
    <row r="2064" spans="1:1" x14ac:dyDescent="0.2">
      <c r="A2064" s="140"/>
    </row>
    <row r="2065" spans="1:1" x14ac:dyDescent="0.2">
      <c r="A2065" s="140"/>
    </row>
    <row r="2066" spans="1:1" x14ac:dyDescent="0.2">
      <c r="A2066" s="140"/>
    </row>
    <row r="2067" spans="1:1" x14ac:dyDescent="0.2">
      <c r="A2067" s="140"/>
    </row>
    <row r="2068" spans="1:1" x14ac:dyDescent="0.2">
      <c r="A2068" s="140"/>
    </row>
    <row r="2069" spans="1:1" x14ac:dyDescent="0.2">
      <c r="A2069" s="140"/>
    </row>
    <row r="2070" spans="1:1" x14ac:dyDescent="0.2">
      <c r="A2070" s="140"/>
    </row>
    <row r="2071" spans="1:1" x14ac:dyDescent="0.2">
      <c r="A2071" s="140"/>
    </row>
    <row r="2072" spans="1:1" x14ac:dyDescent="0.2">
      <c r="A2072" s="140"/>
    </row>
    <row r="2073" spans="1:1" x14ac:dyDescent="0.2">
      <c r="A2073" s="140"/>
    </row>
    <row r="2074" spans="1:1" x14ac:dyDescent="0.2">
      <c r="A2074" s="140"/>
    </row>
    <row r="2075" spans="1:1" x14ac:dyDescent="0.2">
      <c r="A2075" s="140"/>
    </row>
    <row r="2076" spans="1:1" x14ac:dyDescent="0.2">
      <c r="A2076" s="140"/>
    </row>
    <row r="2077" spans="1:1" x14ac:dyDescent="0.2">
      <c r="A2077" s="140"/>
    </row>
    <row r="2078" spans="1:1" x14ac:dyDescent="0.2">
      <c r="A2078" s="140"/>
    </row>
    <row r="2079" spans="1:1" x14ac:dyDescent="0.2">
      <c r="A2079" s="140"/>
    </row>
    <row r="2080" spans="1:1" x14ac:dyDescent="0.2">
      <c r="A2080" s="140"/>
    </row>
    <row r="2081" spans="1:1" x14ac:dyDescent="0.2">
      <c r="A2081" s="140"/>
    </row>
    <row r="2082" spans="1:1" x14ac:dyDescent="0.2">
      <c r="A2082" s="140"/>
    </row>
    <row r="2083" spans="1:1" x14ac:dyDescent="0.2">
      <c r="A2083" s="140"/>
    </row>
    <row r="2084" spans="1:1" x14ac:dyDescent="0.2">
      <c r="A2084" s="140"/>
    </row>
    <row r="2085" spans="1:1" x14ac:dyDescent="0.2">
      <c r="A2085" s="140"/>
    </row>
    <row r="2086" spans="1:1" x14ac:dyDescent="0.2">
      <c r="A2086" s="140"/>
    </row>
    <row r="2087" spans="1:1" x14ac:dyDescent="0.2">
      <c r="A2087" s="140"/>
    </row>
    <row r="2088" spans="1:1" x14ac:dyDescent="0.2">
      <c r="A2088" s="140"/>
    </row>
    <row r="2089" spans="1:1" x14ac:dyDescent="0.2">
      <c r="A2089" s="140"/>
    </row>
    <row r="2090" spans="1:1" x14ac:dyDescent="0.2">
      <c r="A2090" s="140"/>
    </row>
    <row r="2091" spans="1:1" x14ac:dyDescent="0.2">
      <c r="A2091" s="140"/>
    </row>
    <row r="2092" spans="1:1" x14ac:dyDescent="0.2">
      <c r="A2092" s="140"/>
    </row>
    <row r="2093" spans="1:1" x14ac:dyDescent="0.2">
      <c r="A2093" s="140"/>
    </row>
    <row r="2094" spans="1:1" x14ac:dyDescent="0.2">
      <c r="A2094" s="140"/>
    </row>
    <row r="2095" spans="1:1" x14ac:dyDescent="0.2">
      <c r="A2095" s="140"/>
    </row>
    <row r="2096" spans="1:1" x14ac:dyDescent="0.2">
      <c r="A2096" s="140"/>
    </row>
    <row r="2097" spans="1:1" x14ac:dyDescent="0.2">
      <c r="A2097" s="140"/>
    </row>
    <row r="2098" spans="1:1" x14ac:dyDescent="0.2">
      <c r="A2098" s="140"/>
    </row>
    <row r="2099" spans="1:1" x14ac:dyDescent="0.2">
      <c r="A2099" s="140"/>
    </row>
    <row r="2100" spans="1:1" x14ac:dyDescent="0.2">
      <c r="A2100" s="140"/>
    </row>
    <row r="2101" spans="1:1" x14ac:dyDescent="0.2">
      <c r="A2101" s="140"/>
    </row>
    <row r="2102" spans="1:1" x14ac:dyDescent="0.2">
      <c r="A2102" s="140"/>
    </row>
    <row r="2103" spans="1:1" x14ac:dyDescent="0.2">
      <c r="A2103" s="140"/>
    </row>
    <row r="2104" spans="1:1" x14ac:dyDescent="0.2">
      <c r="A2104" s="140"/>
    </row>
    <row r="2105" spans="1:1" x14ac:dyDescent="0.2">
      <c r="A2105" s="140"/>
    </row>
    <row r="2106" spans="1:1" x14ac:dyDescent="0.2">
      <c r="A2106" s="140"/>
    </row>
    <row r="2107" spans="1:1" x14ac:dyDescent="0.2">
      <c r="A2107" s="140"/>
    </row>
    <row r="2108" spans="1:1" x14ac:dyDescent="0.2">
      <c r="A2108" s="140"/>
    </row>
    <row r="2109" spans="1:1" x14ac:dyDescent="0.2">
      <c r="A2109" s="140"/>
    </row>
    <row r="2110" spans="1:1" x14ac:dyDescent="0.2">
      <c r="A2110" s="140"/>
    </row>
    <row r="2111" spans="1:1" x14ac:dyDescent="0.2">
      <c r="A2111" s="140"/>
    </row>
    <row r="2112" spans="1:1" x14ac:dyDescent="0.2">
      <c r="A2112" s="140"/>
    </row>
    <row r="2113" spans="1:1" x14ac:dyDescent="0.2">
      <c r="A2113" s="140"/>
    </row>
    <row r="2114" spans="1:1" x14ac:dyDescent="0.2">
      <c r="A2114" s="140"/>
    </row>
    <row r="2115" spans="1:1" x14ac:dyDescent="0.2">
      <c r="A2115" s="140"/>
    </row>
    <row r="2116" spans="1:1" x14ac:dyDescent="0.2">
      <c r="A2116" s="140"/>
    </row>
    <row r="2117" spans="1:1" x14ac:dyDescent="0.2">
      <c r="A2117" s="140"/>
    </row>
    <row r="2118" spans="1:1" x14ac:dyDescent="0.2">
      <c r="A2118" s="140"/>
    </row>
    <row r="2119" spans="1:1" x14ac:dyDescent="0.2">
      <c r="A2119" s="140"/>
    </row>
    <row r="2120" spans="1:1" x14ac:dyDescent="0.2">
      <c r="A2120" s="140"/>
    </row>
    <row r="2121" spans="1:1" x14ac:dyDescent="0.2">
      <c r="A2121" s="140"/>
    </row>
    <row r="2122" spans="1:1" x14ac:dyDescent="0.2">
      <c r="A2122" s="140"/>
    </row>
    <row r="2123" spans="1:1" x14ac:dyDescent="0.2">
      <c r="A2123" s="140"/>
    </row>
    <row r="2124" spans="1:1" x14ac:dyDescent="0.2">
      <c r="A2124" s="140"/>
    </row>
    <row r="2125" spans="1:1" x14ac:dyDescent="0.2">
      <c r="A2125" s="140"/>
    </row>
    <row r="2126" spans="1:1" x14ac:dyDescent="0.2">
      <c r="A2126" s="140"/>
    </row>
    <row r="2127" spans="1:1" x14ac:dyDescent="0.2">
      <c r="A2127" s="140"/>
    </row>
    <row r="2128" spans="1:1" x14ac:dyDescent="0.2">
      <c r="A2128" s="140"/>
    </row>
    <row r="2129" spans="1:1" x14ac:dyDescent="0.2">
      <c r="A2129" s="140"/>
    </row>
    <row r="2130" spans="1:1" x14ac:dyDescent="0.2">
      <c r="A2130" s="140"/>
    </row>
    <row r="2131" spans="1:1" x14ac:dyDescent="0.2">
      <c r="A2131" s="140"/>
    </row>
    <row r="2132" spans="1:1" x14ac:dyDescent="0.2">
      <c r="A2132" s="140"/>
    </row>
    <row r="2133" spans="1:1" x14ac:dyDescent="0.2">
      <c r="A2133" s="140"/>
    </row>
    <row r="2134" spans="1:1" x14ac:dyDescent="0.2">
      <c r="A2134" s="140"/>
    </row>
    <row r="2135" spans="1:1" x14ac:dyDescent="0.2">
      <c r="A2135" s="140"/>
    </row>
    <row r="2136" spans="1:1" x14ac:dyDescent="0.2">
      <c r="A2136" s="140"/>
    </row>
    <row r="2137" spans="1:1" x14ac:dyDescent="0.2">
      <c r="A2137" s="140"/>
    </row>
    <row r="2138" spans="1:1" x14ac:dyDescent="0.2">
      <c r="A2138" s="140"/>
    </row>
    <row r="2139" spans="1:1" x14ac:dyDescent="0.2">
      <c r="A2139" s="140"/>
    </row>
    <row r="2140" spans="1:1" x14ac:dyDescent="0.2">
      <c r="A2140" s="140"/>
    </row>
    <row r="2141" spans="1:1" x14ac:dyDescent="0.2">
      <c r="A2141" s="140"/>
    </row>
    <row r="2142" spans="1:1" x14ac:dyDescent="0.2">
      <c r="A2142" s="140"/>
    </row>
    <row r="2143" spans="1:1" x14ac:dyDescent="0.2">
      <c r="A2143" s="140"/>
    </row>
    <row r="2144" spans="1:1" x14ac:dyDescent="0.2">
      <c r="A2144" s="140"/>
    </row>
    <row r="2145" spans="1:1" x14ac:dyDescent="0.2">
      <c r="A2145" s="140"/>
    </row>
    <row r="2146" spans="1:1" x14ac:dyDescent="0.2">
      <c r="A2146" s="140"/>
    </row>
    <row r="2147" spans="1:1" x14ac:dyDescent="0.2">
      <c r="A2147" s="140"/>
    </row>
    <row r="2148" spans="1:1" x14ac:dyDescent="0.2">
      <c r="A2148" s="140"/>
    </row>
    <row r="2149" spans="1:1" x14ac:dyDescent="0.2">
      <c r="A2149" s="140"/>
    </row>
    <row r="2150" spans="1:1" x14ac:dyDescent="0.2">
      <c r="A2150" s="140"/>
    </row>
    <row r="2151" spans="1:1" x14ac:dyDescent="0.2">
      <c r="A2151" s="140"/>
    </row>
    <row r="2152" spans="1:1" x14ac:dyDescent="0.2">
      <c r="A2152" s="140"/>
    </row>
    <row r="2153" spans="1:1" x14ac:dyDescent="0.2">
      <c r="A2153" s="140"/>
    </row>
    <row r="2154" spans="1:1" x14ac:dyDescent="0.2">
      <c r="A2154" s="140"/>
    </row>
    <row r="2155" spans="1:1" x14ac:dyDescent="0.2">
      <c r="A2155" s="140"/>
    </row>
    <row r="2156" spans="1:1" x14ac:dyDescent="0.2">
      <c r="A2156" s="140"/>
    </row>
    <row r="2157" spans="1:1" x14ac:dyDescent="0.2">
      <c r="A2157" s="140"/>
    </row>
    <row r="2158" spans="1:1" x14ac:dyDescent="0.2">
      <c r="A2158" s="140"/>
    </row>
    <row r="2159" spans="1:1" x14ac:dyDescent="0.2">
      <c r="A2159" s="140"/>
    </row>
    <row r="2160" spans="1:1" x14ac:dyDescent="0.2">
      <c r="A2160" s="140"/>
    </row>
    <row r="2161" spans="1:1" x14ac:dyDescent="0.2">
      <c r="A2161" s="140"/>
    </row>
    <row r="2162" spans="1:1" x14ac:dyDescent="0.2">
      <c r="A2162" s="140"/>
    </row>
    <row r="2163" spans="1:1" x14ac:dyDescent="0.2">
      <c r="A2163" s="140"/>
    </row>
    <row r="2164" spans="1:1" x14ac:dyDescent="0.2">
      <c r="A2164" s="140"/>
    </row>
    <row r="2165" spans="1:1" x14ac:dyDescent="0.2">
      <c r="A2165" s="140"/>
    </row>
    <row r="2166" spans="1:1" x14ac:dyDescent="0.2">
      <c r="A2166" s="140"/>
    </row>
    <row r="2167" spans="1:1" x14ac:dyDescent="0.2">
      <c r="A2167" s="140"/>
    </row>
    <row r="2168" spans="1:1" x14ac:dyDescent="0.2">
      <c r="A2168" s="140"/>
    </row>
    <row r="2169" spans="1:1" x14ac:dyDescent="0.2">
      <c r="A2169" s="140"/>
    </row>
    <row r="2170" spans="1:1" x14ac:dyDescent="0.2">
      <c r="A2170" s="140"/>
    </row>
    <row r="2171" spans="1:1" x14ac:dyDescent="0.2">
      <c r="A2171" s="140"/>
    </row>
    <row r="2172" spans="1:1" x14ac:dyDescent="0.2">
      <c r="A2172" s="140"/>
    </row>
    <row r="2173" spans="1:1" x14ac:dyDescent="0.2">
      <c r="A2173" s="140"/>
    </row>
    <row r="2174" spans="1:1" x14ac:dyDescent="0.2">
      <c r="A2174" s="140"/>
    </row>
    <row r="2175" spans="1:1" x14ac:dyDescent="0.2">
      <c r="A2175" s="140"/>
    </row>
    <row r="2176" spans="1:1" x14ac:dyDescent="0.2">
      <c r="A2176" s="140"/>
    </row>
    <row r="2177" spans="1:1" x14ac:dyDescent="0.2">
      <c r="A2177" s="140"/>
    </row>
    <row r="2178" spans="1:1" x14ac:dyDescent="0.2">
      <c r="A2178" s="140"/>
    </row>
    <row r="2179" spans="1:1" x14ac:dyDescent="0.2">
      <c r="A2179" s="140"/>
    </row>
    <row r="2180" spans="1:1" x14ac:dyDescent="0.2">
      <c r="A2180" s="140"/>
    </row>
    <row r="2181" spans="1:1" x14ac:dyDescent="0.2">
      <c r="A2181" s="140"/>
    </row>
    <row r="2182" spans="1:1" x14ac:dyDescent="0.2">
      <c r="A2182" s="140"/>
    </row>
    <row r="2183" spans="1:1" x14ac:dyDescent="0.2">
      <c r="A2183" s="140"/>
    </row>
    <row r="2184" spans="1:1" x14ac:dyDescent="0.2">
      <c r="A2184" s="140"/>
    </row>
    <row r="2185" spans="1:1" x14ac:dyDescent="0.2">
      <c r="A2185" s="140"/>
    </row>
    <row r="2186" spans="1:1" x14ac:dyDescent="0.2">
      <c r="A2186" s="140"/>
    </row>
    <row r="2187" spans="1:1" x14ac:dyDescent="0.2">
      <c r="A2187" s="140"/>
    </row>
    <row r="2188" spans="1:1" x14ac:dyDescent="0.2">
      <c r="A2188" s="140"/>
    </row>
    <row r="2189" spans="1:1" x14ac:dyDescent="0.2">
      <c r="A2189" s="140"/>
    </row>
    <row r="2190" spans="1:1" x14ac:dyDescent="0.2">
      <c r="A2190" s="140"/>
    </row>
    <row r="2191" spans="1:1" x14ac:dyDescent="0.2">
      <c r="A2191" s="140"/>
    </row>
    <row r="2192" spans="1:1" x14ac:dyDescent="0.2">
      <c r="A2192" s="140"/>
    </row>
    <row r="2193" spans="1:1" x14ac:dyDescent="0.2">
      <c r="A2193" s="140"/>
    </row>
    <row r="2194" spans="1:1" x14ac:dyDescent="0.2">
      <c r="A2194" s="140"/>
    </row>
    <row r="2195" spans="1:1" x14ac:dyDescent="0.2">
      <c r="A2195" s="140"/>
    </row>
    <row r="2196" spans="1:1" x14ac:dyDescent="0.2">
      <c r="A2196" s="140"/>
    </row>
    <row r="2197" spans="1:1" x14ac:dyDescent="0.2">
      <c r="A2197" s="140"/>
    </row>
    <row r="2198" spans="1:1" x14ac:dyDescent="0.2">
      <c r="A2198" s="140"/>
    </row>
    <row r="2199" spans="1:1" x14ac:dyDescent="0.2">
      <c r="A2199" s="140"/>
    </row>
    <row r="2200" spans="1:1" x14ac:dyDescent="0.2">
      <c r="A2200" s="140"/>
    </row>
    <row r="2201" spans="1:1" x14ac:dyDescent="0.2">
      <c r="A2201" s="140"/>
    </row>
    <row r="2202" spans="1:1" x14ac:dyDescent="0.2">
      <c r="A2202" s="140"/>
    </row>
    <row r="2203" spans="1:1" x14ac:dyDescent="0.2">
      <c r="A2203" s="140"/>
    </row>
    <row r="2204" spans="1:1" x14ac:dyDescent="0.2">
      <c r="A2204" s="140"/>
    </row>
    <row r="2205" spans="1:1" x14ac:dyDescent="0.2">
      <c r="A2205" s="140"/>
    </row>
    <row r="2206" spans="1:1" x14ac:dyDescent="0.2">
      <c r="A2206" s="140"/>
    </row>
    <row r="2207" spans="1:1" x14ac:dyDescent="0.2">
      <c r="A2207" s="140"/>
    </row>
    <row r="2208" spans="1:1" x14ac:dyDescent="0.2">
      <c r="A2208" s="140"/>
    </row>
    <row r="2209" spans="1:1" x14ac:dyDescent="0.2">
      <c r="A2209" s="140"/>
    </row>
    <row r="2210" spans="1:1" x14ac:dyDescent="0.2">
      <c r="A2210" s="140"/>
    </row>
    <row r="2211" spans="1:1" x14ac:dyDescent="0.2">
      <c r="A2211" s="140"/>
    </row>
    <row r="2212" spans="1:1" x14ac:dyDescent="0.2">
      <c r="A2212" s="140"/>
    </row>
    <row r="2213" spans="1:1" x14ac:dyDescent="0.2">
      <c r="A2213" s="140"/>
    </row>
    <row r="2214" spans="1:1" x14ac:dyDescent="0.2">
      <c r="A2214" s="140"/>
    </row>
    <row r="2215" spans="1:1" x14ac:dyDescent="0.2">
      <c r="A2215" s="140"/>
    </row>
    <row r="2216" spans="1:1" x14ac:dyDescent="0.2">
      <c r="A2216" s="140"/>
    </row>
    <row r="2217" spans="1:1" x14ac:dyDescent="0.2">
      <c r="A2217" s="140"/>
    </row>
    <row r="2218" spans="1:1" x14ac:dyDescent="0.2">
      <c r="A2218" s="140"/>
    </row>
    <row r="2219" spans="1:1" x14ac:dyDescent="0.2">
      <c r="A2219" s="140"/>
    </row>
    <row r="2220" spans="1:1" x14ac:dyDescent="0.2">
      <c r="A2220" s="140"/>
    </row>
    <row r="2221" spans="1:1" x14ac:dyDescent="0.2">
      <c r="A2221" s="140"/>
    </row>
    <row r="2222" spans="1:1" x14ac:dyDescent="0.2">
      <c r="A2222" s="140"/>
    </row>
    <row r="2223" spans="1:1" x14ac:dyDescent="0.2">
      <c r="A2223" s="140"/>
    </row>
    <row r="2224" spans="1:1" x14ac:dyDescent="0.2">
      <c r="A2224" s="140"/>
    </row>
    <row r="2225" spans="1:1" x14ac:dyDescent="0.2">
      <c r="A2225" s="140"/>
    </row>
    <row r="2226" spans="1:1" x14ac:dyDescent="0.2">
      <c r="A2226" s="140"/>
    </row>
    <row r="2227" spans="1:1" x14ac:dyDescent="0.2">
      <c r="A2227" s="140"/>
    </row>
    <row r="2228" spans="1:1" x14ac:dyDescent="0.2">
      <c r="A2228" s="140"/>
    </row>
    <row r="2229" spans="1:1" x14ac:dyDescent="0.2">
      <c r="A2229" s="140"/>
    </row>
    <row r="2230" spans="1:1" x14ac:dyDescent="0.2">
      <c r="A2230" s="140"/>
    </row>
    <row r="2231" spans="1:1" x14ac:dyDescent="0.2">
      <c r="A2231" s="140"/>
    </row>
    <row r="2232" spans="1:1" x14ac:dyDescent="0.2">
      <c r="A2232" s="140"/>
    </row>
    <row r="2233" spans="1:1" x14ac:dyDescent="0.2">
      <c r="A2233" s="140"/>
    </row>
    <row r="2234" spans="1:1" x14ac:dyDescent="0.2">
      <c r="A2234" s="140"/>
    </row>
    <row r="2235" spans="1:1" x14ac:dyDescent="0.2">
      <c r="A2235" s="140"/>
    </row>
    <row r="2236" spans="1:1" x14ac:dyDescent="0.2">
      <c r="A2236" s="140"/>
    </row>
    <row r="2237" spans="1:1" x14ac:dyDescent="0.2">
      <c r="A2237" s="140"/>
    </row>
    <row r="2238" spans="1:1" x14ac:dyDescent="0.2">
      <c r="A2238" s="140"/>
    </row>
    <row r="2239" spans="1:1" x14ac:dyDescent="0.2">
      <c r="A2239" s="140"/>
    </row>
    <row r="2240" spans="1:1" x14ac:dyDescent="0.2">
      <c r="A2240" s="140"/>
    </row>
    <row r="2241" spans="1:1" x14ac:dyDescent="0.2">
      <c r="A2241" s="140"/>
    </row>
    <row r="2242" spans="1:1" x14ac:dyDescent="0.2">
      <c r="A2242" s="140"/>
    </row>
    <row r="2243" spans="1:1" x14ac:dyDescent="0.2">
      <c r="A2243" s="140"/>
    </row>
    <row r="2244" spans="1:1" x14ac:dyDescent="0.2">
      <c r="A2244" s="140"/>
    </row>
    <row r="2245" spans="1:1" x14ac:dyDescent="0.2">
      <c r="A2245" s="140"/>
    </row>
    <row r="2246" spans="1:1" x14ac:dyDescent="0.2">
      <c r="A2246" s="140"/>
    </row>
    <row r="2247" spans="1:1" x14ac:dyDescent="0.2">
      <c r="A2247" s="140"/>
    </row>
    <row r="2248" spans="1:1" x14ac:dyDescent="0.2">
      <c r="A2248" s="140"/>
    </row>
    <row r="2249" spans="1:1" x14ac:dyDescent="0.2">
      <c r="A2249" s="140"/>
    </row>
    <row r="2250" spans="1:1" x14ac:dyDescent="0.2">
      <c r="A2250" s="140"/>
    </row>
    <row r="2251" spans="1:1" x14ac:dyDescent="0.2">
      <c r="A2251" s="140"/>
    </row>
    <row r="2252" spans="1:1" x14ac:dyDescent="0.2">
      <c r="A2252" s="140"/>
    </row>
    <row r="2253" spans="1:1" x14ac:dyDescent="0.2">
      <c r="A2253" s="140"/>
    </row>
    <row r="2254" spans="1:1" x14ac:dyDescent="0.2">
      <c r="A2254" s="140"/>
    </row>
    <row r="2255" spans="1:1" x14ac:dyDescent="0.2">
      <c r="A2255" s="140"/>
    </row>
    <row r="2256" spans="1:1" x14ac:dyDescent="0.2">
      <c r="A2256" s="140"/>
    </row>
    <row r="2257" spans="1:1" x14ac:dyDescent="0.2">
      <c r="A2257" s="140"/>
    </row>
    <row r="2258" spans="1:1" x14ac:dyDescent="0.2">
      <c r="A2258" s="140"/>
    </row>
    <row r="2259" spans="1:1" x14ac:dyDescent="0.2">
      <c r="A2259" s="140"/>
    </row>
    <row r="2260" spans="1:1" x14ac:dyDescent="0.2">
      <c r="A2260" s="140"/>
    </row>
    <row r="2261" spans="1:1" x14ac:dyDescent="0.2">
      <c r="A2261" s="140"/>
    </row>
    <row r="2262" spans="1:1" x14ac:dyDescent="0.2">
      <c r="A2262" s="140"/>
    </row>
    <row r="2263" spans="1:1" x14ac:dyDescent="0.2">
      <c r="A2263" s="140"/>
    </row>
    <row r="2264" spans="1:1" x14ac:dyDescent="0.2">
      <c r="A2264" s="140"/>
    </row>
    <row r="2265" spans="1:1" x14ac:dyDescent="0.2">
      <c r="A2265" s="140"/>
    </row>
    <row r="2266" spans="1:1" x14ac:dyDescent="0.2">
      <c r="A2266" s="140"/>
    </row>
    <row r="2267" spans="1:1" x14ac:dyDescent="0.2">
      <c r="A2267" s="140"/>
    </row>
    <row r="2268" spans="1:1" x14ac:dyDescent="0.2">
      <c r="A2268" s="140"/>
    </row>
    <row r="2269" spans="1:1" x14ac:dyDescent="0.2">
      <c r="A2269" s="140"/>
    </row>
    <row r="2270" spans="1:1" x14ac:dyDescent="0.2">
      <c r="A2270" s="140"/>
    </row>
    <row r="2271" spans="1:1" x14ac:dyDescent="0.2">
      <c r="A2271" s="140"/>
    </row>
    <row r="2272" spans="1:1" x14ac:dyDescent="0.2">
      <c r="A2272" s="140"/>
    </row>
    <row r="2273" spans="1:1" x14ac:dyDescent="0.2">
      <c r="A2273" s="140"/>
    </row>
    <row r="2274" spans="1:1" x14ac:dyDescent="0.2">
      <c r="A2274" s="140"/>
    </row>
    <row r="2275" spans="1:1" x14ac:dyDescent="0.2">
      <c r="A2275" s="140"/>
    </row>
    <row r="2276" spans="1:1" x14ac:dyDescent="0.2">
      <c r="A2276" s="140"/>
    </row>
    <row r="2277" spans="1:1" x14ac:dyDescent="0.2">
      <c r="A2277" s="140"/>
    </row>
    <row r="2278" spans="1:1" x14ac:dyDescent="0.2">
      <c r="A2278" s="140"/>
    </row>
    <row r="2279" spans="1:1" x14ac:dyDescent="0.2">
      <c r="A2279" s="140"/>
    </row>
    <row r="2280" spans="1:1" x14ac:dyDescent="0.2">
      <c r="A2280" s="140"/>
    </row>
    <row r="2281" spans="1:1" x14ac:dyDescent="0.2">
      <c r="A2281" s="140"/>
    </row>
    <row r="2282" spans="1:1" x14ac:dyDescent="0.2">
      <c r="A2282" s="140"/>
    </row>
    <row r="2283" spans="1:1" x14ac:dyDescent="0.2">
      <c r="A2283" s="140"/>
    </row>
    <row r="2284" spans="1:1" x14ac:dyDescent="0.2">
      <c r="A2284" s="140"/>
    </row>
    <row r="2285" spans="1:1" x14ac:dyDescent="0.2">
      <c r="A2285" s="140"/>
    </row>
    <row r="2286" spans="1:1" x14ac:dyDescent="0.2">
      <c r="A2286" s="140"/>
    </row>
    <row r="2287" spans="1:1" x14ac:dyDescent="0.2">
      <c r="A2287" s="140"/>
    </row>
    <row r="2288" spans="1:1" x14ac:dyDescent="0.2">
      <c r="A2288" s="140"/>
    </row>
    <row r="2289" spans="1:1" x14ac:dyDescent="0.2">
      <c r="A2289" s="140"/>
    </row>
    <row r="2290" spans="1:1" x14ac:dyDescent="0.2">
      <c r="A2290" s="140"/>
    </row>
    <row r="2291" spans="1:1" x14ac:dyDescent="0.2">
      <c r="A2291" s="140"/>
    </row>
    <row r="2292" spans="1:1" x14ac:dyDescent="0.2">
      <c r="A2292" s="140"/>
    </row>
    <row r="2293" spans="1:1" x14ac:dyDescent="0.2">
      <c r="A2293" s="140"/>
    </row>
    <row r="2294" spans="1:1" x14ac:dyDescent="0.2">
      <c r="A2294" s="140"/>
    </row>
    <row r="2295" spans="1:1" x14ac:dyDescent="0.2">
      <c r="A2295" s="140"/>
    </row>
    <row r="2296" spans="1:1" x14ac:dyDescent="0.2">
      <c r="A2296" s="140"/>
    </row>
    <row r="2297" spans="1:1" x14ac:dyDescent="0.2">
      <c r="A2297" s="140"/>
    </row>
    <row r="2298" spans="1:1" x14ac:dyDescent="0.2">
      <c r="A2298" s="140"/>
    </row>
    <row r="2299" spans="1:1" x14ac:dyDescent="0.2">
      <c r="A2299" s="140"/>
    </row>
    <row r="2300" spans="1:1" x14ac:dyDescent="0.2">
      <c r="A2300" s="140"/>
    </row>
    <row r="2301" spans="1:1" x14ac:dyDescent="0.2">
      <c r="A2301" s="140"/>
    </row>
    <row r="2302" spans="1:1" x14ac:dyDescent="0.2">
      <c r="A2302" s="140"/>
    </row>
    <row r="2303" spans="1:1" x14ac:dyDescent="0.2">
      <c r="A2303" s="140"/>
    </row>
    <row r="2304" spans="1:1" x14ac:dyDescent="0.2">
      <c r="A2304" s="140"/>
    </row>
    <row r="2305" spans="1:1" x14ac:dyDescent="0.2">
      <c r="A2305" s="140"/>
    </row>
    <row r="2306" spans="1:1" x14ac:dyDescent="0.2">
      <c r="A2306" s="140"/>
    </row>
    <row r="2307" spans="1:1" x14ac:dyDescent="0.2">
      <c r="A2307" s="140"/>
    </row>
    <row r="2308" spans="1:1" x14ac:dyDescent="0.2">
      <c r="A2308" s="140"/>
    </row>
    <row r="2309" spans="1:1" x14ac:dyDescent="0.2">
      <c r="A2309" s="140"/>
    </row>
    <row r="2310" spans="1:1" x14ac:dyDescent="0.2">
      <c r="A2310" s="140"/>
    </row>
    <row r="2311" spans="1:1" x14ac:dyDescent="0.2">
      <c r="A2311" s="140"/>
    </row>
    <row r="2312" spans="1:1" x14ac:dyDescent="0.2">
      <c r="A2312" s="140"/>
    </row>
    <row r="2313" spans="1:1" x14ac:dyDescent="0.2">
      <c r="A2313" s="140"/>
    </row>
    <row r="2314" spans="1:1" x14ac:dyDescent="0.2">
      <c r="A2314" s="140"/>
    </row>
    <row r="2315" spans="1:1" x14ac:dyDescent="0.2">
      <c r="A2315" s="140"/>
    </row>
    <row r="2316" spans="1:1" x14ac:dyDescent="0.2">
      <c r="A2316" s="140"/>
    </row>
    <row r="2317" spans="1:1" x14ac:dyDescent="0.2">
      <c r="A2317" s="140"/>
    </row>
    <row r="2318" spans="1:1" x14ac:dyDescent="0.2">
      <c r="A2318" s="140"/>
    </row>
    <row r="2319" spans="1:1" x14ac:dyDescent="0.2">
      <c r="A2319" s="140"/>
    </row>
    <row r="2320" spans="1:1" x14ac:dyDescent="0.2">
      <c r="A2320" s="140"/>
    </row>
    <row r="2321" spans="1:1" x14ac:dyDescent="0.2">
      <c r="A2321" s="140"/>
    </row>
    <row r="2322" spans="1:1" x14ac:dyDescent="0.2">
      <c r="A2322" s="140"/>
    </row>
    <row r="2323" spans="1:1" x14ac:dyDescent="0.2">
      <c r="A2323" s="140"/>
    </row>
    <row r="2324" spans="1:1" x14ac:dyDescent="0.2">
      <c r="A2324" s="140"/>
    </row>
    <row r="2325" spans="1:1" x14ac:dyDescent="0.2">
      <c r="A2325" s="140"/>
    </row>
    <row r="2326" spans="1:1" x14ac:dyDescent="0.2">
      <c r="A2326" s="140"/>
    </row>
    <row r="2327" spans="1:1" x14ac:dyDescent="0.2">
      <c r="A2327" s="140"/>
    </row>
    <row r="2328" spans="1:1" x14ac:dyDescent="0.2">
      <c r="A2328" s="140"/>
    </row>
    <row r="2329" spans="1:1" x14ac:dyDescent="0.2">
      <c r="A2329" s="140"/>
    </row>
    <row r="2330" spans="1:1" x14ac:dyDescent="0.2">
      <c r="A2330" s="140"/>
    </row>
    <row r="2331" spans="1:1" x14ac:dyDescent="0.2">
      <c r="A2331" s="140"/>
    </row>
    <row r="2332" spans="1:1" x14ac:dyDescent="0.2">
      <c r="A2332" s="140"/>
    </row>
    <row r="2333" spans="1:1" x14ac:dyDescent="0.2">
      <c r="A2333" s="140"/>
    </row>
    <row r="2334" spans="1:1" x14ac:dyDescent="0.2">
      <c r="A2334" s="140"/>
    </row>
    <row r="2335" spans="1:1" x14ac:dyDescent="0.2">
      <c r="A2335" s="140"/>
    </row>
    <row r="2336" spans="1:1" x14ac:dyDescent="0.2">
      <c r="A2336" s="140"/>
    </row>
    <row r="2337" spans="1:1" x14ac:dyDescent="0.2">
      <c r="A2337" s="140"/>
    </row>
    <row r="2338" spans="1:1" x14ac:dyDescent="0.2">
      <c r="A2338" s="140"/>
    </row>
    <row r="2339" spans="1:1" x14ac:dyDescent="0.2">
      <c r="A2339" s="140"/>
    </row>
    <row r="2340" spans="1:1" x14ac:dyDescent="0.2">
      <c r="A2340" s="140"/>
    </row>
    <row r="2341" spans="1:1" x14ac:dyDescent="0.2">
      <c r="A2341" s="140"/>
    </row>
    <row r="2342" spans="1:1" x14ac:dyDescent="0.2">
      <c r="A2342" s="140"/>
    </row>
    <row r="2343" spans="1:1" x14ac:dyDescent="0.2">
      <c r="A2343" s="140"/>
    </row>
    <row r="2344" spans="1:1" x14ac:dyDescent="0.2">
      <c r="A2344" s="140"/>
    </row>
    <row r="2345" spans="1:1" x14ac:dyDescent="0.2">
      <c r="A2345" s="140"/>
    </row>
    <row r="2346" spans="1:1" x14ac:dyDescent="0.2">
      <c r="A2346" s="140"/>
    </row>
    <row r="2347" spans="1:1" x14ac:dyDescent="0.2">
      <c r="A2347" s="140"/>
    </row>
    <row r="2348" spans="1:1" x14ac:dyDescent="0.2">
      <c r="A2348" s="140"/>
    </row>
    <row r="2349" spans="1:1" x14ac:dyDescent="0.2">
      <c r="A2349" s="140"/>
    </row>
    <row r="2350" spans="1:1" x14ac:dyDescent="0.2">
      <c r="A2350" s="140"/>
    </row>
    <row r="2351" spans="1:1" x14ac:dyDescent="0.2">
      <c r="A2351" s="140"/>
    </row>
    <row r="2352" spans="1:1" x14ac:dyDescent="0.2">
      <c r="A2352" s="140"/>
    </row>
    <row r="2353" spans="1:1" x14ac:dyDescent="0.2">
      <c r="A2353" s="140"/>
    </row>
    <row r="2354" spans="1:1" x14ac:dyDescent="0.2">
      <c r="A2354" s="140"/>
    </row>
    <row r="2355" spans="1:1" x14ac:dyDescent="0.2">
      <c r="A2355" s="140"/>
    </row>
    <row r="2356" spans="1:1" x14ac:dyDescent="0.2">
      <c r="A2356" s="140"/>
    </row>
    <row r="2357" spans="1:1" x14ac:dyDescent="0.2">
      <c r="A2357" s="140"/>
    </row>
    <row r="2358" spans="1:1" x14ac:dyDescent="0.2">
      <c r="A2358" s="140"/>
    </row>
    <row r="2359" spans="1:1" x14ac:dyDescent="0.2">
      <c r="A2359" s="140"/>
    </row>
    <row r="2360" spans="1:1" x14ac:dyDescent="0.2">
      <c r="A2360" s="140"/>
    </row>
    <row r="2361" spans="1:1" x14ac:dyDescent="0.2">
      <c r="A2361" s="140"/>
    </row>
    <row r="2362" spans="1:1" x14ac:dyDescent="0.2">
      <c r="A2362" s="140"/>
    </row>
    <row r="2363" spans="1:1" x14ac:dyDescent="0.2">
      <c r="A2363" s="140"/>
    </row>
    <row r="2364" spans="1:1" x14ac:dyDescent="0.2">
      <c r="A2364" s="140"/>
    </row>
    <row r="2365" spans="1:1" x14ac:dyDescent="0.2">
      <c r="A2365" s="140"/>
    </row>
    <row r="2366" spans="1:1" x14ac:dyDescent="0.2">
      <c r="A2366" s="140"/>
    </row>
    <row r="2367" spans="1:1" x14ac:dyDescent="0.2">
      <c r="A2367" s="140"/>
    </row>
    <row r="2368" spans="1:1" x14ac:dyDescent="0.2">
      <c r="A2368" s="140"/>
    </row>
    <row r="2369" spans="1:1" x14ac:dyDescent="0.2">
      <c r="A2369" s="140"/>
    </row>
    <row r="2370" spans="1:1" x14ac:dyDescent="0.2">
      <c r="A2370" s="140"/>
    </row>
    <row r="2371" spans="1:1" x14ac:dyDescent="0.2">
      <c r="A2371" s="140"/>
    </row>
    <row r="2372" spans="1:1" x14ac:dyDescent="0.2">
      <c r="A2372" s="140"/>
    </row>
    <row r="2373" spans="1:1" x14ac:dyDescent="0.2">
      <c r="A2373" s="140"/>
    </row>
    <row r="2374" spans="1:1" x14ac:dyDescent="0.2">
      <c r="A2374" s="140"/>
    </row>
    <row r="2375" spans="1:1" x14ac:dyDescent="0.2">
      <c r="A2375" s="140"/>
    </row>
    <row r="2376" spans="1:1" x14ac:dyDescent="0.2">
      <c r="A2376" s="140"/>
    </row>
    <row r="2377" spans="1:1" x14ac:dyDescent="0.2">
      <c r="A2377" s="140"/>
    </row>
    <row r="2378" spans="1:1" x14ac:dyDescent="0.2">
      <c r="A2378" s="140"/>
    </row>
    <row r="2379" spans="1:1" x14ac:dyDescent="0.2">
      <c r="A2379" s="140"/>
    </row>
    <row r="2380" spans="1:1" x14ac:dyDescent="0.2">
      <c r="A2380" s="140"/>
    </row>
    <row r="2381" spans="1:1" x14ac:dyDescent="0.2">
      <c r="A2381" s="140"/>
    </row>
    <row r="2382" spans="1:1" x14ac:dyDescent="0.2">
      <c r="A2382" s="140"/>
    </row>
    <row r="2383" spans="1:1" x14ac:dyDescent="0.2">
      <c r="A2383" s="140"/>
    </row>
    <row r="2384" spans="1:1" x14ac:dyDescent="0.2">
      <c r="A2384" s="140"/>
    </row>
    <row r="2385" spans="1:1" x14ac:dyDescent="0.2">
      <c r="A2385" s="140"/>
    </row>
    <row r="2386" spans="1:1" x14ac:dyDescent="0.2">
      <c r="A2386" s="140"/>
    </row>
    <row r="2387" spans="1:1" x14ac:dyDescent="0.2">
      <c r="A2387" s="140"/>
    </row>
    <row r="2388" spans="1:1" x14ac:dyDescent="0.2">
      <c r="A2388" s="140"/>
    </row>
    <row r="2389" spans="1:1" x14ac:dyDescent="0.2">
      <c r="A2389" s="140"/>
    </row>
    <row r="2390" spans="1:1" x14ac:dyDescent="0.2">
      <c r="A2390" s="140"/>
    </row>
    <row r="2391" spans="1:1" x14ac:dyDescent="0.2">
      <c r="A2391" s="140"/>
    </row>
    <row r="2392" spans="1:1" x14ac:dyDescent="0.2">
      <c r="A2392" s="140"/>
    </row>
    <row r="2393" spans="1:1" x14ac:dyDescent="0.2">
      <c r="A2393" s="140"/>
    </row>
    <row r="2394" spans="1:1" x14ac:dyDescent="0.2">
      <c r="A2394" s="140"/>
    </row>
    <row r="2395" spans="1:1" x14ac:dyDescent="0.2">
      <c r="A2395" s="140"/>
    </row>
    <row r="2396" spans="1:1" x14ac:dyDescent="0.2">
      <c r="A2396" s="140"/>
    </row>
    <row r="2397" spans="1:1" x14ac:dyDescent="0.2">
      <c r="A2397" s="140"/>
    </row>
    <row r="2398" spans="1:1" x14ac:dyDescent="0.2">
      <c r="A2398" s="140"/>
    </row>
    <row r="2399" spans="1:1" x14ac:dyDescent="0.2">
      <c r="A2399" s="140"/>
    </row>
    <row r="2400" spans="1:1" x14ac:dyDescent="0.2">
      <c r="A2400" s="140"/>
    </row>
    <row r="2401" spans="1:1" x14ac:dyDescent="0.2">
      <c r="A2401" s="140"/>
    </row>
    <row r="2402" spans="1:1" x14ac:dyDescent="0.2">
      <c r="A2402" s="140"/>
    </row>
    <row r="2403" spans="1:1" x14ac:dyDescent="0.2">
      <c r="A2403" s="140"/>
    </row>
    <row r="2404" spans="1:1" x14ac:dyDescent="0.2">
      <c r="A2404" s="140"/>
    </row>
    <row r="2405" spans="1:1" x14ac:dyDescent="0.2">
      <c r="A2405" s="140"/>
    </row>
    <row r="2406" spans="1:1" x14ac:dyDescent="0.2">
      <c r="A2406" s="140"/>
    </row>
    <row r="2407" spans="1:1" x14ac:dyDescent="0.2">
      <c r="A2407" s="140"/>
    </row>
    <row r="2408" spans="1:1" x14ac:dyDescent="0.2">
      <c r="A2408" s="140"/>
    </row>
    <row r="2409" spans="1:1" x14ac:dyDescent="0.2">
      <c r="A2409" s="140"/>
    </row>
    <row r="2410" spans="1:1" x14ac:dyDescent="0.2">
      <c r="A2410" s="140"/>
    </row>
    <row r="2411" spans="1:1" x14ac:dyDescent="0.2">
      <c r="A2411" s="140"/>
    </row>
    <row r="2412" spans="1:1" x14ac:dyDescent="0.2">
      <c r="A2412" s="140"/>
    </row>
    <row r="2413" spans="1:1" x14ac:dyDescent="0.2">
      <c r="A2413" s="140"/>
    </row>
    <row r="2414" spans="1:1" x14ac:dyDescent="0.2">
      <c r="A2414" s="140"/>
    </row>
    <row r="2415" spans="1:1" x14ac:dyDescent="0.2">
      <c r="A2415" s="140"/>
    </row>
    <row r="2416" spans="1:1" x14ac:dyDescent="0.2">
      <c r="A2416" s="140"/>
    </row>
    <row r="2417" spans="1:1" x14ac:dyDescent="0.2">
      <c r="A2417" s="140"/>
    </row>
    <row r="2418" spans="1:1" x14ac:dyDescent="0.2">
      <c r="A2418" s="140"/>
    </row>
    <row r="2419" spans="1:1" x14ac:dyDescent="0.2">
      <c r="A2419" s="140"/>
    </row>
    <row r="2420" spans="1:1" x14ac:dyDescent="0.2">
      <c r="A2420" s="140"/>
    </row>
    <row r="2421" spans="1:1" x14ac:dyDescent="0.2">
      <c r="A2421" s="140"/>
    </row>
    <row r="2422" spans="1:1" x14ac:dyDescent="0.2">
      <c r="A2422" s="140"/>
    </row>
    <row r="2423" spans="1:1" x14ac:dyDescent="0.2">
      <c r="A2423" s="140"/>
    </row>
    <row r="2424" spans="1:1" x14ac:dyDescent="0.2">
      <c r="A2424" s="140"/>
    </row>
    <row r="2425" spans="1:1" x14ac:dyDescent="0.2">
      <c r="A2425" s="140"/>
    </row>
    <row r="2426" spans="1:1" x14ac:dyDescent="0.2">
      <c r="A2426" s="140"/>
    </row>
    <row r="2427" spans="1:1" x14ac:dyDescent="0.2">
      <c r="A2427" s="140"/>
    </row>
    <row r="2428" spans="1:1" x14ac:dyDescent="0.2">
      <c r="A2428" s="140"/>
    </row>
    <row r="2429" spans="1:1" x14ac:dyDescent="0.2">
      <c r="A2429" s="140"/>
    </row>
    <row r="2430" spans="1:1" x14ac:dyDescent="0.2">
      <c r="A2430" s="140"/>
    </row>
    <row r="2431" spans="1:1" x14ac:dyDescent="0.2">
      <c r="A2431" s="140"/>
    </row>
    <row r="2432" spans="1:1" x14ac:dyDescent="0.2">
      <c r="A2432" s="140"/>
    </row>
    <row r="2433" spans="1:1" x14ac:dyDescent="0.2">
      <c r="A2433" s="140"/>
    </row>
    <row r="2434" spans="1:1" x14ac:dyDescent="0.2">
      <c r="A2434" s="140"/>
    </row>
    <row r="2435" spans="1:1" x14ac:dyDescent="0.2">
      <c r="A2435" s="140"/>
    </row>
    <row r="2436" spans="1:1" x14ac:dyDescent="0.2">
      <c r="A2436" s="140"/>
    </row>
    <row r="2437" spans="1:1" x14ac:dyDescent="0.2">
      <c r="A2437" s="140"/>
    </row>
    <row r="2438" spans="1:1" x14ac:dyDescent="0.2">
      <c r="A2438" s="140"/>
    </row>
    <row r="2439" spans="1:1" x14ac:dyDescent="0.2">
      <c r="A2439" s="140"/>
    </row>
    <row r="2440" spans="1:1" x14ac:dyDescent="0.2">
      <c r="A2440" s="140"/>
    </row>
    <row r="2441" spans="1:1" x14ac:dyDescent="0.2">
      <c r="A2441" s="140"/>
    </row>
    <row r="2442" spans="1:1" x14ac:dyDescent="0.2">
      <c r="A2442" s="140"/>
    </row>
    <row r="2443" spans="1:1" x14ac:dyDescent="0.2">
      <c r="A2443" s="140"/>
    </row>
    <row r="2444" spans="1:1" x14ac:dyDescent="0.2">
      <c r="A2444" s="140"/>
    </row>
    <row r="2445" spans="1:1" x14ac:dyDescent="0.2">
      <c r="A2445" s="140"/>
    </row>
    <row r="2446" spans="1:1" x14ac:dyDescent="0.2">
      <c r="A2446" s="140"/>
    </row>
    <row r="2447" spans="1:1" x14ac:dyDescent="0.2">
      <c r="A2447" s="140"/>
    </row>
    <row r="2448" spans="1:1" x14ac:dyDescent="0.2">
      <c r="A2448" s="140"/>
    </row>
    <row r="2449" spans="1:1" x14ac:dyDescent="0.2">
      <c r="A2449" s="140"/>
    </row>
    <row r="2450" spans="1:1" x14ac:dyDescent="0.2">
      <c r="A2450" s="140"/>
    </row>
    <row r="2451" spans="1:1" x14ac:dyDescent="0.2">
      <c r="A2451" s="140"/>
    </row>
    <row r="2452" spans="1:1" x14ac:dyDescent="0.2">
      <c r="A2452" s="140"/>
    </row>
    <row r="2453" spans="1:1" x14ac:dyDescent="0.2">
      <c r="A2453" s="140"/>
    </row>
    <row r="2454" spans="1:1" x14ac:dyDescent="0.2">
      <c r="A2454" s="140"/>
    </row>
    <row r="2455" spans="1:1" x14ac:dyDescent="0.2">
      <c r="A2455" s="140"/>
    </row>
    <row r="2456" spans="1:1" x14ac:dyDescent="0.2">
      <c r="A2456" s="140"/>
    </row>
    <row r="2457" spans="1:1" x14ac:dyDescent="0.2">
      <c r="A2457" s="140"/>
    </row>
    <row r="2458" spans="1:1" x14ac:dyDescent="0.2">
      <c r="A2458" s="140"/>
    </row>
    <row r="2459" spans="1:1" x14ac:dyDescent="0.2">
      <c r="A2459" s="140"/>
    </row>
    <row r="2460" spans="1:1" x14ac:dyDescent="0.2">
      <c r="A2460" s="140"/>
    </row>
    <row r="2461" spans="1:1" x14ac:dyDescent="0.2">
      <c r="A2461" s="140"/>
    </row>
    <row r="2462" spans="1:1" x14ac:dyDescent="0.2">
      <c r="A2462" s="140"/>
    </row>
    <row r="2463" spans="1:1" x14ac:dyDescent="0.2">
      <c r="A2463" s="140"/>
    </row>
    <row r="2464" spans="1:1" x14ac:dyDescent="0.2">
      <c r="A2464" s="140"/>
    </row>
    <row r="2465" spans="1:1" x14ac:dyDescent="0.2">
      <c r="A2465" s="140"/>
    </row>
    <row r="2466" spans="1:1" x14ac:dyDescent="0.2">
      <c r="A2466" s="140"/>
    </row>
    <row r="2467" spans="1:1" x14ac:dyDescent="0.2">
      <c r="A2467" s="140"/>
    </row>
    <row r="2468" spans="1:1" x14ac:dyDescent="0.2">
      <c r="A2468" s="140"/>
    </row>
    <row r="2469" spans="1:1" x14ac:dyDescent="0.2">
      <c r="A2469" s="140"/>
    </row>
    <row r="2470" spans="1:1" x14ac:dyDescent="0.2">
      <c r="A2470" s="140"/>
    </row>
    <row r="2471" spans="1:1" x14ac:dyDescent="0.2">
      <c r="A2471" s="140"/>
    </row>
    <row r="2472" spans="1:1" x14ac:dyDescent="0.2">
      <c r="A2472" s="140"/>
    </row>
    <row r="2473" spans="1:1" x14ac:dyDescent="0.2">
      <c r="A2473" s="140"/>
    </row>
    <row r="2474" spans="1:1" x14ac:dyDescent="0.2">
      <c r="A2474" s="140"/>
    </row>
    <row r="2475" spans="1:1" x14ac:dyDescent="0.2">
      <c r="A2475" s="140"/>
    </row>
    <row r="2476" spans="1:1" x14ac:dyDescent="0.2">
      <c r="A2476" s="140"/>
    </row>
    <row r="2477" spans="1:1" x14ac:dyDescent="0.2">
      <c r="A2477" s="140"/>
    </row>
    <row r="2478" spans="1:1" x14ac:dyDescent="0.2">
      <c r="A2478" s="140"/>
    </row>
    <row r="2479" spans="1:1" x14ac:dyDescent="0.2">
      <c r="A2479" s="140"/>
    </row>
    <row r="2480" spans="1:1" x14ac:dyDescent="0.2">
      <c r="A2480" s="140"/>
    </row>
    <row r="2481" spans="1:1" x14ac:dyDescent="0.2">
      <c r="A2481" s="140"/>
    </row>
    <row r="2482" spans="1:1" x14ac:dyDescent="0.2">
      <c r="A2482" s="140"/>
    </row>
    <row r="2483" spans="1:1" x14ac:dyDescent="0.2">
      <c r="A2483" s="140"/>
    </row>
    <row r="2484" spans="1:1" x14ac:dyDescent="0.2">
      <c r="A2484" s="140"/>
    </row>
    <row r="2485" spans="1:1" x14ac:dyDescent="0.2">
      <c r="A2485" s="140"/>
    </row>
    <row r="2486" spans="1:1" x14ac:dyDescent="0.2">
      <c r="A2486" s="140"/>
    </row>
    <row r="2487" spans="1:1" x14ac:dyDescent="0.2">
      <c r="A2487" s="140"/>
    </row>
    <row r="2488" spans="1:1" x14ac:dyDescent="0.2">
      <c r="A2488" s="140"/>
    </row>
    <row r="2489" spans="1:1" x14ac:dyDescent="0.2">
      <c r="A2489" s="140"/>
    </row>
    <row r="2490" spans="1:1" x14ac:dyDescent="0.2">
      <c r="A2490" s="140"/>
    </row>
    <row r="2491" spans="1:1" x14ac:dyDescent="0.2">
      <c r="A2491" s="140"/>
    </row>
    <row r="2492" spans="1:1" x14ac:dyDescent="0.2">
      <c r="A2492" s="140"/>
    </row>
    <row r="2493" spans="1:1" x14ac:dyDescent="0.2">
      <c r="A2493" s="140"/>
    </row>
    <row r="2494" spans="1:1" x14ac:dyDescent="0.2">
      <c r="A2494" s="140"/>
    </row>
    <row r="2495" spans="1:1" x14ac:dyDescent="0.2">
      <c r="A2495" s="140"/>
    </row>
    <row r="2496" spans="1:1" x14ac:dyDescent="0.2">
      <c r="A2496" s="140"/>
    </row>
    <row r="2497" spans="1:1" x14ac:dyDescent="0.2">
      <c r="A2497" s="140"/>
    </row>
    <row r="2498" spans="1:1" x14ac:dyDescent="0.2">
      <c r="A2498" s="140"/>
    </row>
    <row r="2499" spans="1:1" x14ac:dyDescent="0.2">
      <c r="A2499" s="140"/>
    </row>
    <row r="2500" spans="1:1" x14ac:dyDescent="0.2">
      <c r="A2500" s="140"/>
    </row>
    <row r="2501" spans="1:1" x14ac:dyDescent="0.2">
      <c r="A2501" s="140"/>
    </row>
    <row r="2502" spans="1:1" x14ac:dyDescent="0.2">
      <c r="A2502" s="140"/>
    </row>
    <row r="2503" spans="1:1" x14ac:dyDescent="0.2">
      <c r="A2503" s="140"/>
    </row>
    <row r="2504" spans="1:1" x14ac:dyDescent="0.2">
      <c r="A2504" s="140"/>
    </row>
    <row r="2505" spans="1:1" x14ac:dyDescent="0.2">
      <c r="A2505" s="140"/>
    </row>
    <row r="2506" spans="1:1" x14ac:dyDescent="0.2">
      <c r="A2506" s="140"/>
    </row>
    <row r="2507" spans="1:1" x14ac:dyDescent="0.2">
      <c r="A2507" s="140"/>
    </row>
    <row r="2508" spans="1:1" x14ac:dyDescent="0.2">
      <c r="A2508" s="140"/>
    </row>
    <row r="2509" spans="1:1" x14ac:dyDescent="0.2">
      <c r="A2509" s="140"/>
    </row>
    <row r="2510" spans="1:1" x14ac:dyDescent="0.2">
      <c r="A2510" s="140"/>
    </row>
    <row r="2511" spans="1:1" x14ac:dyDescent="0.2">
      <c r="A2511" s="140"/>
    </row>
    <row r="2512" spans="1:1" x14ac:dyDescent="0.2">
      <c r="A2512" s="140"/>
    </row>
    <row r="2513" spans="1:1" x14ac:dyDescent="0.2">
      <c r="A2513" s="140"/>
    </row>
    <row r="2514" spans="1:1" x14ac:dyDescent="0.2">
      <c r="A2514" s="140"/>
    </row>
    <row r="2515" spans="1:1" x14ac:dyDescent="0.2">
      <c r="A2515" s="140"/>
    </row>
    <row r="2516" spans="1:1" x14ac:dyDescent="0.2">
      <c r="A2516" s="140"/>
    </row>
    <row r="2517" spans="1:1" x14ac:dyDescent="0.2">
      <c r="A2517" s="140"/>
    </row>
    <row r="2518" spans="1:1" x14ac:dyDescent="0.2">
      <c r="A2518" s="140"/>
    </row>
    <row r="2519" spans="1:1" x14ac:dyDescent="0.2">
      <c r="A2519" s="140"/>
    </row>
    <row r="2520" spans="1:1" x14ac:dyDescent="0.2">
      <c r="A2520" s="140"/>
    </row>
    <row r="2521" spans="1:1" x14ac:dyDescent="0.2">
      <c r="A2521" s="140"/>
    </row>
    <row r="2522" spans="1:1" x14ac:dyDescent="0.2">
      <c r="A2522" s="140"/>
    </row>
    <row r="2523" spans="1:1" x14ac:dyDescent="0.2">
      <c r="A2523" s="140"/>
    </row>
    <row r="2524" spans="1:1" x14ac:dyDescent="0.2">
      <c r="A2524" s="140"/>
    </row>
    <row r="2525" spans="1:1" x14ac:dyDescent="0.2">
      <c r="A2525" s="140"/>
    </row>
    <row r="2526" spans="1:1" x14ac:dyDescent="0.2">
      <c r="A2526" s="140"/>
    </row>
    <row r="2527" spans="1:1" x14ac:dyDescent="0.2">
      <c r="A2527" s="140"/>
    </row>
    <row r="2528" spans="1:1" x14ac:dyDescent="0.2">
      <c r="A2528" s="140"/>
    </row>
    <row r="2529" spans="1:1" x14ac:dyDescent="0.2">
      <c r="A2529" s="140"/>
    </row>
    <row r="2530" spans="1:1" x14ac:dyDescent="0.2">
      <c r="A2530" s="140"/>
    </row>
    <row r="2531" spans="1:1" x14ac:dyDescent="0.2">
      <c r="A2531" s="140"/>
    </row>
    <row r="2532" spans="1:1" x14ac:dyDescent="0.2">
      <c r="A2532" s="140"/>
    </row>
    <row r="2533" spans="1:1" x14ac:dyDescent="0.2">
      <c r="A2533" s="140"/>
    </row>
    <row r="2534" spans="1:1" x14ac:dyDescent="0.2">
      <c r="A2534" s="140"/>
    </row>
    <row r="2535" spans="1:1" x14ac:dyDescent="0.2">
      <c r="A2535" s="140"/>
    </row>
    <row r="2536" spans="1:1" x14ac:dyDescent="0.2">
      <c r="A2536" s="140"/>
    </row>
    <row r="2537" spans="1:1" x14ac:dyDescent="0.2">
      <c r="A2537" s="140"/>
    </row>
    <row r="2538" spans="1:1" x14ac:dyDescent="0.2">
      <c r="A2538" s="140"/>
    </row>
    <row r="2539" spans="1:1" x14ac:dyDescent="0.2">
      <c r="A2539" s="140"/>
    </row>
    <row r="2540" spans="1:1" x14ac:dyDescent="0.2">
      <c r="A2540" s="140"/>
    </row>
    <row r="2541" spans="1:1" x14ac:dyDescent="0.2">
      <c r="A2541" s="140"/>
    </row>
    <row r="2542" spans="1:1" x14ac:dyDescent="0.2">
      <c r="A2542" s="140"/>
    </row>
    <row r="2543" spans="1:1" x14ac:dyDescent="0.2">
      <c r="A2543" s="140"/>
    </row>
    <row r="2544" spans="1:1" x14ac:dyDescent="0.2">
      <c r="A2544" s="140"/>
    </row>
    <row r="2545" spans="1:1" x14ac:dyDescent="0.2">
      <c r="A2545" s="140"/>
    </row>
    <row r="2546" spans="1:1" x14ac:dyDescent="0.2">
      <c r="A2546" s="140"/>
    </row>
    <row r="2547" spans="1:1" x14ac:dyDescent="0.2">
      <c r="A2547" s="140"/>
    </row>
    <row r="2548" spans="1:1" x14ac:dyDescent="0.2">
      <c r="A2548" s="140"/>
    </row>
    <row r="2549" spans="1:1" x14ac:dyDescent="0.2">
      <c r="A2549" s="140"/>
    </row>
    <row r="2550" spans="1:1" x14ac:dyDescent="0.2">
      <c r="A2550" s="140"/>
    </row>
    <row r="2551" spans="1:1" x14ac:dyDescent="0.2">
      <c r="A2551" s="140"/>
    </row>
    <row r="2552" spans="1:1" x14ac:dyDescent="0.2">
      <c r="A2552" s="140"/>
    </row>
    <row r="2553" spans="1:1" x14ac:dyDescent="0.2">
      <c r="A2553" s="140"/>
    </row>
    <row r="2554" spans="1:1" x14ac:dyDescent="0.2">
      <c r="A2554" s="140"/>
    </row>
    <row r="2555" spans="1:1" x14ac:dyDescent="0.2">
      <c r="A2555" s="140"/>
    </row>
    <row r="2556" spans="1:1" x14ac:dyDescent="0.2">
      <c r="A2556" s="140"/>
    </row>
    <row r="2557" spans="1:1" x14ac:dyDescent="0.2">
      <c r="A2557" s="140"/>
    </row>
    <row r="2558" spans="1:1" x14ac:dyDescent="0.2">
      <c r="A2558" s="140"/>
    </row>
    <row r="2559" spans="1:1" x14ac:dyDescent="0.2">
      <c r="A2559" s="140"/>
    </row>
    <row r="2560" spans="1:1" x14ac:dyDescent="0.2">
      <c r="A2560" s="140"/>
    </row>
    <row r="2561" spans="1:1" x14ac:dyDescent="0.2">
      <c r="A2561" s="140"/>
    </row>
    <row r="2562" spans="1:1" x14ac:dyDescent="0.2">
      <c r="A2562" s="140"/>
    </row>
    <row r="2563" spans="1:1" x14ac:dyDescent="0.2">
      <c r="A2563" s="140"/>
    </row>
    <row r="2564" spans="1:1" x14ac:dyDescent="0.2">
      <c r="A2564" s="140"/>
    </row>
    <row r="2565" spans="1:1" x14ac:dyDescent="0.2">
      <c r="A2565" s="140"/>
    </row>
    <row r="2566" spans="1:1" x14ac:dyDescent="0.2">
      <c r="A2566" s="140"/>
    </row>
    <row r="2567" spans="1:1" x14ac:dyDescent="0.2">
      <c r="A2567" s="140"/>
    </row>
    <row r="2568" spans="1:1" x14ac:dyDescent="0.2">
      <c r="A2568" s="140"/>
    </row>
    <row r="2569" spans="1:1" x14ac:dyDescent="0.2">
      <c r="A2569" s="140"/>
    </row>
    <row r="2570" spans="1:1" x14ac:dyDescent="0.2">
      <c r="A2570" s="140"/>
    </row>
    <row r="2571" spans="1:1" x14ac:dyDescent="0.2">
      <c r="A2571" s="140"/>
    </row>
    <row r="2572" spans="1:1" x14ac:dyDescent="0.2">
      <c r="A2572" s="140"/>
    </row>
    <row r="2573" spans="1:1" x14ac:dyDescent="0.2">
      <c r="A2573" s="140"/>
    </row>
    <row r="2574" spans="1:1" x14ac:dyDescent="0.2">
      <c r="A2574" s="140"/>
    </row>
    <row r="2575" spans="1:1" x14ac:dyDescent="0.2">
      <c r="A2575" s="140"/>
    </row>
    <row r="2576" spans="1:1" x14ac:dyDescent="0.2">
      <c r="A2576" s="140"/>
    </row>
    <row r="2577" spans="1:1" x14ac:dyDescent="0.2">
      <c r="A2577" s="140"/>
    </row>
    <row r="2578" spans="1:1" x14ac:dyDescent="0.2">
      <c r="A2578" s="140"/>
    </row>
    <row r="2579" spans="1:1" x14ac:dyDescent="0.2">
      <c r="A2579" s="140"/>
    </row>
    <row r="2580" spans="1:1" x14ac:dyDescent="0.2">
      <c r="A2580" s="140"/>
    </row>
    <row r="2581" spans="1:1" x14ac:dyDescent="0.2">
      <c r="A2581" s="140"/>
    </row>
    <row r="2582" spans="1:1" x14ac:dyDescent="0.2">
      <c r="A2582" s="140"/>
    </row>
    <row r="2583" spans="1:1" x14ac:dyDescent="0.2">
      <c r="A2583" s="140"/>
    </row>
    <row r="2584" spans="1:1" x14ac:dyDescent="0.2">
      <c r="A2584" s="140"/>
    </row>
    <row r="2585" spans="1:1" x14ac:dyDescent="0.2">
      <c r="A2585" s="140"/>
    </row>
    <row r="2586" spans="1:1" x14ac:dyDescent="0.2">
      <c r="A2586" s="140"/>
    </row>
    <row r="2587" spans="1:1" x14ac:dyDescent="0.2">
      <c r="A2587" s="140"/>
    </row>
    <row r="2588" spans="1:1" x14ac:dyDescent="0.2">
      <c r="A2588" s="140"/>
    </row>
    <row r="2589" spans="1:1" x14ac:dyDescent="0.2">
      <c r="A2589" s="140"/>
    </row>
    <row r="2590" spans="1:1" x14ac:dyDescent="0.2">
      <c r="A2590" s="140"/>
    </row>
    <row r="2591" spans="1:1" x14ac:dyDescent="0.2">
      <c r="A2591" s="140"/>
    </row>
    <row r="2592" spans="1:1" x14ac:dyDescent="0.2">
      <c r="A2592" s="140"/>
    </row>
    <row r="2593" spans="1:1" x14ac:dyDescent="0.2">
      <c r="A2593" s="140"/>
    </row>
    <row r="2594" spans="1:1" x14ac:dyDescent="0.2">
      <c r="A2594" s="140"/>
    </row>
    <row r="2595" spans="1:1" x14ac:dyDescent="0.2">
      <c r="A2595" s="140"/>
    </row>
    <row r="2596" spans="1:1" x14ac:dyDescent="0.2">
      <c r="A2596" s="140"/>
    </row>
    <row r="2597" spans="1:1" x14ac:dyDescent="0.2">
      <c r="A2597" s="140"/>
    </row>
    <row r="2598" spans="1:1" x14ac:dyDescent="0.2">
      <c r="A2598" s="140"/>
    </row>
    <row r="2599" spans="1:1" x14ac:dyDescent="0.2">
      <c r="A2599" s="140"/>
    </row>
    <row r="2600" spans="1:1" x14ac:dyDescent="0.2">
      <c r="A2600" s="140"/>
    </row>
    <row r="2601" spans="1:1" x14ac:dyDescent="0.2">
      <c r="A2601" s="140"/>
    </row>
    <row r="2602" spans="1:1" x14ac:dyDescent="0.2">
      <c r="A2602" s="140"/>
    </row>
    <row r="2603" spans="1:1" x14ac:dyDescent="0.2">
      <c r="A2603" s="140"/>
    </row>
    <row r="2604" spans="1:1" x14ac:dyDescent="0.2">
      <c r="A2604" s="140"/>
    </row>
    <row r="2605" spans="1:1" x14ac:dyDescent="0.2">
      <c r="A2605" s="140"/>
    </row>
    <row r="2606" spans="1:1" x14ac:dyDescent="0.2">
      <c r="A2606" s="140"/>
    </row>
    <row r="2607" spans="1:1" x14ac:dyDescent="0.2">
      <c r="A2607" s="140"/>
    </row>
    <row r="2608" spans="1:1" x14ac:dyDescent="0.2">
      <c r="A2608" s="140"/>
    </row>
    <row r="2609" spans="1:1" x14ac:dyDescent="0.2">
      <c r="A2609" s="140"/>
    </row>
    <row r="2610" spans="1:1" x14ac:dyDescent="0.2">
      <c r="A2610" s="140"/>
    </row>
    <row r="2611" spans="1:1" x14ac:dyDescent="0.2">
      <c r="A2611" s="140"/>
    </row>
    <row r="2612" spans="1:1" x14ac:dyDescent="0.2">
      <c r="A2612" s="140"/>
    </row>
    <row r="2613" spans="1:1" x14ac:dyDescent="0.2">
      <c r="A2613" s="140"/>
    </row>
    <row r="2614" spans="1:1" x14ac:dyDescent="0.2">
      <c r="A2614" s="140"/>
    </row>
    <row r="2615" spans="1:1" x14ac:dyDescent="0.2">
      <c r="A2615" s="140"/>
    </row>
    <row r="2616" spans="1:1" x14ac:dyDescent="0.2">
      <c r="A2616" s="140"/>
    </row>
    <row r="2617" spans="1:1" x14ac:dyDescent="0.2">
      <c r="A2617" s="140"/>
    </row>
    <row r="2618" spans="1:1" x14ac:dyDescent="0.2">
      <c r="A2618" s="140"/>
    </row>
    <row r="2619" spans="1:1" x14ac:dyDescent="0.2">
      <c r="A2619" s="140"/>
    </row>
    <row r="2620" spans="1:1" x14ac:dyDescent="0.2">
      <c r="A2620" s="140"/>
    </row>
    <row r="2621" spans="1:1" x14ac:dyDescent="0.2">
      <c r="A2621" s="140"/>
    </row>
    <row r="2622" spans="1:1" x14ac:dyDescent="0.2">
      <c r="A2622" s="140"/>
    </row>
    <row r="2623" spans="1:1" x14ac:dyDescent="0.2">
      <c r="A2623" s="140"/>
    </row>
    <row r="2624" spans="1:1" x14ac:dyDescent="0.2">
      <c r="A2624" s="140"/>
    </row>
    <row r="2625" spans="1:1" x14ac:dyDescent="0.2">
      <c r="A2625" s="140"/>
    </row>
    <row r="2626" spans="1:1" x14ac:dyDescent="0.2">
      <c r="A2626" s="140"/>
    </row>
    <row r="2627" spans="1:1" x14ac:dyDescent="0.2">
      <c r="A2627" s="140"/>
    </row>
    <row r="2628" spans="1:1" x14ac:dyDescent="0.2">
      <c r="A2628" s="140"/>
    </row>
    <row r="2629" spans="1:1" x14ac:dyDescent="0.2">
      <c r="A2629" s="140"/>
    </row>
    <row r="2630" spans="1:1" x14ac:dyDescent="0.2">
      <c r="A2630" s="140"/>
    </row>
    <row r="2631" spans="1:1" x14ac:dyDescent="0.2">
      <c r="A2631" s="140"/>
    </row>
    <row r="2632" spans="1:1" x14ac:dyDescent="0.2">
      <c r="A2632" s="140"/>
    </row>
    <row r="2633" spans="1:1" x14ac:dyDescent="0.2">
      <c r="A2633" s="140"/>
    </row>
    <row r="2634" spans="1:1" x14ac:dyDescent="0.2">
      <c r="A2634" s="140"/>
    </row>
    <row r="2635" spans="1:1" x14ac:dyDescent="0.2">
      <c r="A2635" s="140"/>
    </row>
    <row r="2636" spans="1:1" x14ac:dyDescent="0.2">
      <c r="A2636" s="140"/>
    </row>
    <row r="2637" spans="1:1" x14ac:dyDescent="0.2">
      <c r="A2637" s="140"/>
    </row>
    <row r="2638" spans="1:1" x14ac:dyDescent="0.2">
      <c r="A2638" s="140"/>
    </row>
    <row r="2639" spans="1:1" x14ac:dyDescent="0.2">
      <c r="A2639" s="140"/>
    </row>
    <row r="2640" spans="1:1" x14ac:dyDescent="0.2">
      <c r="A2640" s="140"/>
    </row>
    <row r="2641" spans="1:1" x14ac:dyDescent="0.2">
      <c r="A2641" s="140"/>
    </row>
    <row r="2642" spans="1:1" x14ac:dyDescent="0.2">
      <c r="A2642" s="140"/>
    </row>
    <row r="2643" spans="1:1" x14ac:dyDescent="0.2">
      <c r="A2643" s="140"/>
    </row>
    <row r="2644" spans="1:1" x14ac:dyDescent="0.2">
      <c r="A2644" s="140"/>
    </row>
    <row r="2645" spans="1:1" x14ac:dyDescent="0.2">
      <c r="A2645" s="140"/>
    </row>
    <row r="2646" spans="1:1" x14ac:dyDescent="0.2">
      <c r="A2646" s="140"/>
    </row>
    <row r="2647" spans="1:1" x14ac:dyDescent="0.2">
      <c r="A2647" s="140"/>
    </row>
    <row r="2648" spans="1:1" x14ac:dyDescent="0.2">
      <c r="A2648" s="140"/>
    </row>
    <row r="2649" spans="1:1" x14ac:dyDescent="0.2">
      <c r="A2649" s="140"/>
    </row>
    <row r="2650" spans="1:1" x14ac:dyDescent="0.2">
      <c r="A2650" s="140"/>
    </row>
    <row r="2651" spans="1:1" x14ac:dyDescent="0.2">
      <c r="A2651" s="140"/>
    </row>
    <row r="2652" spans="1:1" x14ac:dyDescent="0.2">
      <c r="A2652" s="140"/>
    </row>
    <row r="2653" spans="1:1" x14ac:dyDescent="0.2">
      <c r="A2653" s="140"/>
    </row>
    <row r="2654" spans="1:1" x14ac:dyDescent="0.2">
      <c r="A2654" s="140"/>
    </row>
    <row r="2655" spans="1:1" x14ac:dyDescent="0.2">
      <c r="A2655" s="140"/>
    </row>
    <row r="2656" spans="1:1" x14ac:dyDescent="0.2">
      <c r="A2656" s="140"/>
    </row>
    <row r="2657" spans="1:1" x14ac:dyDescent="0.2">
      <c r="A2657" s="140"/>
    </row>
    <row r="2658" spans="1:1" x14ac:dyDescent="0.2">
      <c r="A2658" s="140"/>
    </row>
    <row r="2659" spans="1:1" x14ac:dyDescent="0.2">
      <c r="A2659" s="140"/>
    </row>
    <row r="2660" spans="1:1" x14ac:dyDescent="0.2">
      <c r="A2660" s="140"/>
    </row>
    <row r="2661" spans="1:1" x14ac:dyDescent="0.2">
      <c r="A2661" s="140"/>
    </row>
    <row r="2662" spans="1:1" x14ac:dyDescent="0.2">
      <c r="A2662" s="140"/>
    </row>
    <row r="2663" spans="1:1" x14ac:dyDescent="0.2">
      <c r="A2663" s="140"/>
    </row>
    <row r="2664" spans="1:1" x14ac:dyDescent="0.2">
      <c r="A2664" s="140"/>
    </row>
    <row r="2665" spans="1:1" x14ac:dyDescent="0.2">
      <c r="A2665" s="140"/>
    </row>
    <row r="2666" spans="1:1" x14ac:dyDescent="0.2">
      <c r="A2666" s="140"/>
    </row>
    <row r="2667" spans="1:1" x14ac:dyDescent="0.2">
      <c r="A2667" s="140"/>
    </row>
    <row r="2668" spans="1:1" x14ac:dyDescent="0.2">
      <c r="A2668" s="140"/>
    </row>
    <row r="2669" spans="1:1" x14ac:dyDescent="0.2">
      <c r="A2669" s="140"/>
    </row>
    <row r="2670" spans="1:1" x14ac:dyDescent="0.2">
      <c r="A2670" s="140"/>
    </row>
    <row r="2671" spans="1:1" x14ac:dyDescent="0.2">
      <c r="A2671" s="140"/>
    </row>
    <row r="2672" spans="1:1" x14ac:dyDescent="0.2">
      <c r="A2672" s="140"/>
    </row>
    <row r="2673" spans="1:1" x14ac:dyDescent="0.2">
      <c r="A2673" s="140"/>
    </row>
    <row r="2674" spans="1:1" x14ac:dyDescent="0.2">
      <c r="A2674" s="140"/>
    </row>
    <row r="2675" spans="1:1" x14ac:dyDescent="0.2">
      <c r="A2675" s="140"/>
    </row>
    <row r="2676" spans="1:1" x14ac:dyDescent="0.2">
      <c r="A2676" s="140"/>
    </row>
    <row r="2677" spans="1:1" x14ac:dyDescent="0.2">
      <c r="A2677" s="140"/>
    </row>
    <row r="2678" spans="1:1" x14ac:dyDescent="0.2">
      <c r="A2678" s="140"/>
    </row>
    <row r="2679" spans="1:1" x14ac:dyDescent="0.2">
      <c r="A2679" s="140"/>
    </row>
    <row r="2680" spans="1:1" x14ac:dyDescent="0.2">
      <c r="A2680" s="140"/>
    </row>
    <row r="2681" spans="1:1" x14ac:dyDescent="0.2">
      <c r="A2681" s="140"/>
    </row>
    <row r="2682" spans="1:1" x14ac:dyDescent="0.2">
      <c r="A2682" s="140"/>
    </row>
    <row r="2683" spans="1:1" x14ac:dyDescent="0.2">
      <c r="A2683" s="140"/>
    </row>
    <row r="2684" spans="1:1" x14ac:dyDescent="0.2">
      <c r="A2684" s="140"/>
    </row>
    <row r="2685" spans="1:1" x14ac:dyDescent="0.2">
      <c r="A2685" s="140"/>
    </row>
    <row r="2686" spans="1:1" x14ac:dyDescent="0.2">
      <c r="A2686" s="140"/>
    </row>
    <row r="2687" spans="1:1" x14ac:dyDescent="0.2">
      <c r="A2687" s="140"/>
    </row>
    <row r="2688" spans="1:1" x14ac:dyDescent="0.2">
      <c r="A2688" s="140"/>
    </row>
    <row r="2689" spans="1:1" x14ac:dyDescent="0.2">
      <c r="A2689" s="140"/>
    </row>
    <row r="2690" spans="1:1" x14ac:dyDescent="0.2">
      <c r="A2690" s="140"/>
    </row>
    <row r="2691" spans="1:1" x14ac:dyDescent="0.2">
      <c r="A2691" s="140"/>
    </row>
    <row r="2692" spans="1:1" x14ac:dyDescent="0.2">
      <c r="A2692" s="140"/>
    </row>
    <row r="2693" spans="1:1" x14ac:dyDescent="0.2">
      <c r="A2693" s="140"/>
    </row>
    <row r="2694" spans="1:1" x14ac:dyDescent="0.2">
      <c r="A2694" s="140"/>
    </row>
    <row r="2695" spans="1:1" x14ac:dyDescent="0.2">
      <c r="A2695" s="140"/>
    </row>
    <row r="2696" spans="1:1" x14ac:dyDescent="0.2">
      <c r="A2696" s="140"/>
    </row>
    <row r="2697" spans="1:1" x14ac:dyDescent="0.2">
      <c r="A2697" s="140"/>
    </row>
    <row r="2698" spans="1:1" x14ac:dyDescent="0.2">
      <c r="A2698" s="140"/>
    </row>
    <row r="2699" spans="1:1" x14ac:dyDescent="0.2">
      <c r="A2699" s="140"/>
    </row>
    <row r="2700" spans="1:1" x14ac:dyDescent="0.2">
      <c r="A2700" s="140"/>
    </row>
    <row r="2701" spans="1:1" x14ac:dyDescent="0.2">
      <c r="A2701" s="140"/>
    </row>
    <row r="2702" spans="1:1" x14ac:dyDescent="0.2">
      <c r="A2702" s="140"/>
    </row>
    <row r="2703" spans="1:1" x14ac:dyDescent="0.2">
      <c r="A2703" s="140"/>
    </row>
    <row r="2704" spans="1:1" x14ac:dyDescent="0.2">
      <c r="A2704" s="140"/>
    </row>
    <row r="2705" spans="1:1" x14ac:dyDescent="0.2">
      <c r="A2705" s="140"/>
    </row>
    <row r="2706" spans="1:1" x14ac:dyDescent="0.2">
      <c r="A2706" s="140"/>
    </row>
    <row r="2707" spans="1:1" x14ac:dyDescent="0.2">
      <c r="A2707" s="140"/>
    </row>
    <row r="2708" spans="1:1" x14ac:dyDescent="0.2">
      <c r="A2708" s="140"/>
    </row>
    <row r="2709" spans="1:1" x14ac:dyDescent="0.2">
      <c r="A2709" s="140"/>
    </row>
    <row r="2710" spans="1:1" x14ac:dyDescent="0.2">
      <c r="A2710" s="140"/>
    </row>
    <row r="2711" spans="1:1" x14ac:dyDescent="0.2">
      <c r="A2711" s="140"/>
    </row>
    <row r="2712" spans="1:1" x14ac:dyDescent="0.2">
      <c r="A2712" s="140"/>
    </row>
    <row r="2713" spans="1:1" x14ac:dyDescent="0.2">
      <c r="A2713" s="140"/>
    </row>
    <row r="2714" spans="1:1" x14ac:dyDescent="0.2">
      <c r="A2714" s="140"/>
    </row>
    <row r="2715" spans="1:1" x14ac:dyDescent="0.2">
      <c r="A2715" s="140"/>
    </row>
    <row r="2716" spans="1:1" x14ac:dyDescent="0.2">
      <c r="A2716" s="140"/>
    </row>
    <row r="2717" spans="1:1" x14ac:dyDescent="0.2">
      <c r="A2717" s="140"/>
    </row>
    <row r="2718" spans="1:1" x14ac:dyDescent="0.2">
      <c r="A2718" s="140"/>
    </row>
    <row r="2719" spans="1:1" x14ac:dyDescent="0.2">
      <c r="A2719" s="140"/>
    </row>
    <row r="2720" spans="1:1" x14ac:dyDescent="0.2">
      <c r="A2720" s="140"/>
    </row>
    <row r="2721" spans="1:1" x14ac:dyDescent="0.2">
      <c r="A2721" s="140"/>
    </row>
    <row r="2722" spans="1:1" x14ac:dyDescent="0.2">
      <c r="A2722" s="140"/>
    </row>
    <row r="2723" spans="1:1" x14ac:dyDescent="0.2">
      <c r="A2723" s="140"/>
    </row>
    <row r="2724" spans="1:1" x14ac:dyDescent="0.2">
      <c r="A2724" s="140"/>
    </row>
    <row r="2725" spans="1:1" x14ac:dyDescent="0.2">
      <c r="A2725" s="140"/>
    </row>
    <row r="2726" spans="1:1" x14ac:dyDescent="0.2">
      <c r="A2726" s="140"/>
    </row>
    <row r="2727" spans="1:1" x14ac:dyDescent="0.2">
      <c r="A2727" s="140"/>
    </row>
    <row r="2728" spans="1:1" x14ac:dyDescent="0.2">
      <c r="A2728" s="140"/>
    </row>
    <row r="2729" spans="1:1" x14ac:dyDescent="0.2">
      <c r="A2729" s="140"/>
    </row>
    <row r="2730" spans="1:1" x14ac:dyDescent="0.2">
      <c r="A2730" s="140"/>
    </row>
    <row r="2731" spans="1:1" x14ac:dyDescent="0.2">
      <c r="A2731" s="140"/>
    </row>
    <row r="2732" spans="1:1" x14ac:dyDescent="0.2">
      <c r="A2732" s="140"/>
    </row>
    <row r="2733" spans="1:1" x14ac:dyDescent="0.2">
      <c r="A2733" s="140"/>
    </row>
    <row r="2734" spans="1:1" x14ac:dyDescent="0.2">
      <c r="A2734" s="140"/>
    </row>
    <row r="2735" spans="1:1" x14ac:dyDescent="0.2">
      <c r="A2735" s="140"/>
    </row>
    <row r="2736" spans="1:1" x14ac:dyDescent="0.2">
      <c r="A2736" s="140"/>
    </row>
    <row r="2737" spans="1:1" x14ac:dyDescent="0.2">
      <c r="A2737" s="140"/>
    </row>
    <row r="2738" spans="1:1" x14ac:dyDescent="0.2">
      <c r="A2738" s="140"/>
    </row>
    <row r="2739" spans="1:1" x14ac:dyDescent="0.2">
      <c r="A2739" s="140"/>
    </row>
    <row r="2740" spans="1:1" x14ac:dyDescent="0.2">
      <c r="A2740" s="140"/>
    </row>
    <row r="2741" spans="1:1" x14ac:dyDescent="0.2">
      <c r="A2741" s="140"/>
    </row>
    <row r="2742" spans="1:1" x14ac:dyDescent="0.2">
      <c r="A2742" s="140"/>
    </row>
    <row r="2743" spans="1:1" x14ac:dyDescent="0.2">
      <c r="A2743" s="140"/>
    </row>
    <row r="2744" spans="1:1" x14ac:dyDescent="0.2">
      <c r="A2744" s="140"/>
    </row>
    <row r="2745" spans="1:1" x14ac:dyDescent="0.2">
      <c r="A2745" s="140"/>
    </row>
    <row r="2746" spans="1:1" x14ac:dyDescent="0.2">
      <c r="A2746" s="140"/>
    </row>
    <row r="2747" spans="1:1" x14ac:dyDescent="0.2">
      <c r="A2747" s="140"/>
    </row>
    <row r="2748" spans="1:1" x14ac:dyDescent="0.2">
      <c r="A2748" s="140"/>
    </row>
    <row r="2749" spans="1:1" x14ac:dyDescent="0.2">
      <c r="A2749" s="140"/>
    </row>
    <row r="2750" spans="1:1" x14ac:dyDescent="0.2">
      <c r="A2750" s="140"/>
    </row>
    <row r="2751" spans="1:1" x14ac:dyDescent="0.2">
      <c r="A2751" s="140"/>
    </row>
    <row r="2752" spans="1:1" x14ac:dyDescent="0.2">
      <c r="A2752" s="140"/>
    </row>
    <row r="2753" spans="1:1" x14ac:dyDescent="0.2">
      <c r="A2753" s="140"/>
    </row>
    <row r="2754" spans="1:1" x14ac:dyDescent="0.2">
      <c r="A2754" s="140"/>
    </row>
    <row r="2755" spans="1:1" x14ac:dyDescent="0.2">
      <c r="A2755" s="140"/>
    </row>
    <row r="2756" spans="1:1" x14ac:dyDescent="0.2">
      <c r="A2756" s="140"/>
    </row>
    <row r="2757" spans="1:1" x14ac:dyDescent="0.2">
      <c r="A2757" s="140"/>
    </row>
    <row r="2758" spans="1:1" x14ac:dyDescent="0.2">
      <c r="A2758" s="140"/>
    </row>
    <row r="2759" spans="1:1" x14ac:dyDescent="0.2">
      <c r="A2759" s="140"/>
    </row>
    <row r="2760" spans="1:1" x14ac:dyDescent="0.2">
      <c r="A2760" s="140"/>
    </row>
    <row r="2761" spans="1:1" x14ac:dyDescent="0.2">
      <c r="A2761" s="140"/>
    </row>
    <row r="2762" spans="1:1" x14ac:dyDescent="0.2">
      <c r="A2762" s="140"/>
    </row>
    <row r="2763" spans="1:1" x14ac:dyDescent="0.2">
      <c r="A2763" s="140"/>
    </row>
    <row r="2764" spans="1:1" x14ac:dyDescent="0.2">
      <c r="A2764" s="140"/>
    </row>
    <row r="2765" spans="1:1" x14ac:dyDescent="0.2">
      <c r="A2765" s="140"/>
    </row>
    <row r="2766" spans="1:1" x14ac:dyDescent="0.2">
      <c r="A2766" s="140"/>
    </row>
    <row r="2767" spans="1:1" x14ac:dyDescent="0.2">
      <c r="A2767" s="140"/>
    </row>
    <row r="2768" spans="1:1" x14ac:dyDescent="0.2">
      <c r="A2768" s="140"/>
    </row>
    <row r="2769" spans="1:1" x14ac:dyDescent="0.2">
      <c r="A2769" s="140"/>
    </row>
    <row r="2770" spans="1:1" x14ac:dyDescent="0.2">
      <c r="A2770" s="140"/>
    </row>
    <row r="2771" spans="1:1" x14ac:dyDescent="0.2">
      <c r="A2771" s="140"/>
    </row>
    <row r="2772" spans="1:1" x14ac:dyDescent="0.2">
      <c r="A2772" s="140"/>
    </row>
    <row r="2773" spans="1:1" x14ac:dyDescent="0.2">
      <c r="A2773" s="140"/>
    </row>
    <row r="2774" spans="1:1" x14ac:dyDescent="0.2">
      <c r="A2774" s="140"/>
    </row>
    <row r="2775" spans="1:1" x14ac:dyDescent="0.2">
      <c r="A2775" s="140"/>
    </row>
    <row r="2776" spans="1:1" x14ac:dyDescent="0.2">
      <c r="A2776" s="140"/>
    </row>
    <row r="2777" spans="1:1" x14ac:dyDescent="0.2">
      <c r="A2777" s="140"/>
    </row>
    <row r="2778" spans="1:1" x14ac:dyDescent="0.2">
      <c r="A2778" s="140"/>
    </row>
    <row r="2779" spans="1:1" x14ac:dyDescent="0.2">
      <c r="A2779" s="140"/>
    </row>
    <row r="2780" spans="1:1" x14ac:dyDescent="0.2">
      <c r="A2780" s="140"/>
    </row>
    <row r="2781" spans="1:1" x14ac:dyDescent="0.2">
      <c r="A2781" s="140"/>
    </row>
    <row r="2782" spans="1:1" x14ac:dyDescent="0.2">
      <c r="A2782" s="140"/>
    </row>
    <row r="2783" spans="1:1" x14ac:dyDescent="0.2">
      <c r="A2783" s="140"/>
    </row>
    <row r="2784" spans="1:1" x14ac:dyDescent="0.2">
      <c r="A2784" s="140"/>
    </row>
    <row r="2785" spans="1:1" x14ac:dyDescent="0.2">
      <c r="A2785" s="140"/>
    </row>
    <row r="2786" spans="1:1" x14ac:dyDescent="0.2">
      <c r="A2786" s="140"/>
    </row>
    <row r="2787" spans="1:1" x14ac:dyDescent="0.2">
      <c r="A2787" s="140"/>
    </row>
    <row r="2788" spans="1:1" x14ac:dyDescent="0.2">
      <c r="A2788" s="140"/>
    </row>
    <row r="2789" spans="1:1" x14ac:dyDescent="0.2">
      <c r="A2789" s="140"/>
    </row>
    <row r="2790" spans="1:1" x14ac:dyDescent="0.2">
      <c r="A2790" s="140"/>
    </row>
    <row r="2791" spans="1:1" x14ac:dyDescent="0.2">
      <c r="A2791" s="140"/>
    </row>
    <row r="2792" spans="1:1" x14ac:dyDescent="0.2">
      <c r="A2792" s="140"/>
    </row>
    <row r="2793" spans="1:1" x14ac:dyDescent="0.2">
      <c r="A2793" s="140"/>
    </row>
    <row r="2794" spans="1:1" x14ac:dyDescent="0.2">
      <c r="A2794" s="140"/>
    </row>
    <row r="2795" spans="1:1" x14ac:dyDescent="0.2">
      <c r="A2795" s="140"/>
    </row>
    <row r="2796" spans="1:1" x14ac:dyDescent="0.2">
      <c r="A2796" s="140"/>
    </row>
    <row r="2797" spans="1:1" x14ac:dyDescent="0.2">
      <c r="A2797" s="140"/>
    </row>
    <row r="2798" spans="1:1" x14ac:dyDescent="0.2">
      <c r="A2798" s="140"/>
    </row>
    <row r="2799" spans="1:1" x14ac:dyDescent="0.2">
      <c r="A2799" s="140"/>
    </row>
    <row r="2800" spans="1:1" x14ac:dyDescent="0.2">
      <c r="A2800" s="140"/>
    </row>
    <row r="2801" spans="1:1" x14ac:dyDescent="0.2">
      <c r="A2801" s="140"/>
    </row>
    <row r="2802" spans="1:1" x14ac:dyDescent="0.2">
      <c r="A2802" s="140"/>
    </row>
    <row r="2803" spans="1:1" x14ac:dyDescent="0.2">
      <c r="A2803" s="140"/>
    </row>
    <row r="2804" spans="1:1" x14ac:dyDescent="0.2">
      <c r="A2804" s="140"/>
    </row>
    <row r="2805" spans="1:1" x14ac:dyDescent="0.2">
      <c r="A2805" s="140"/>
    </row>
    <row r="2806" spans="1:1" x14ac:dyDescent="0.2">
      <c r="A2806" s="140"/>
    </row>
    <row r="2807" spans="1:1" x14ac:dyDescent="0.2">
      <c r="A2807" s="140"/>
    </row>
    <row r="2808" spans="1:1" x14ac:dyDescent="0.2">
      <c r="A2808" s="140"/>
    </row>
    <row r="2809" spans="1:1" x14ac:dyDescent="0.2">
      <c r="A2809" s="140"/>
    </row>
    <row r="2810" spans="1:1" x14ac:dyDescent="0.2">
      <c r="A2810" s="140"/>
    </row>
    <row r="2811" spans="1:1" x14ac:dyDescent="0.2">
      <c r="A2811" s="140"/>
    </row>
    <row r="2812" spans="1:1" x14ac:dyDescent="0.2">
      <c r="A2812" s="140"/>
    </row>
    <row r="2813" spans="1:1" x14ac:dyDescent="0.2">
      <c r="A2813" s="140"/>
    </row>
    <row r="2814" spans="1:1" x14ac:dyDescent="0.2">
      <c r="A2814" s="140"/>
    </row>
    <row r="2815" spans="1:1" x14ac:dyDescent="0.2">
      <c r="A2815" s="140"/>
    </row>
    <row r="2816" spans="1:1" x14ac:dyDescent="0.2">
      <c r="A2816" s="140"/>
    </row>
    <row r="2817" spans="1:1" x14ac:dyDescent="0.2">
      <c r="A2817" s="140"/>
    </row>
    <row r="2818" spans="1:1" x14ac:dyDescent="0.2">
      <c r="A2818" s="140"/>
    </row>
    <row r="2819" spans="1:1" x14ac:dyDescent="0.2">
      <c r="A2819" s="140"/>
    </row>
    <row r="2820" spans="1:1" x14ac:dyDescent="0.2">
      <c r="A2820" s="140"/>
    </row>
    <row r="2821" spans="1:1" x14ac:dyDescent="0.2">
      <c r="A2821" s="140"/>
    </row>
    <row r="2822" spans="1:1" x14ac:dyDescent="0.2">
      <c r="A2822" s="140"/>
    </row>
    <row r="2823" spans="1:1" x14ac:dyDescent="0.2">
      <c r="A2823" s="140"/>
    </row>
    <row r="2824" spans="1:1" x14ac:dyDescent="0.2">
      <c r="A2824" s="140"/>
    </row>
    <row r="2825" spans="1:1" x14ac:dyDescent="0.2">
      <c r="A2825" s="140"/>
    </row>
    <row r="2826" spans="1:1" x14ac:dyDescent="0.2">
      <c r="A2826" s="140"/>
    </row>
    <row r="2827" spans="1:1" x14ac:dyDescent="0.2">
      <c r="A2827" s="140"/>
    </row>
    <row r="2828" spans="1:1" x14ac:dyDescent="0.2">
      <c r="A2828" s="140"/>
    </row>
    <row r="2829" spans="1:1" x14ac:dyDescent="0.2">
      <c r="A2829" s="140"/>
    </row>
    <row r="2830" spans="1:1" x14ac:dyDescent="0.2">
      <c r="A2830" s="140"/>
    </row>
    <row r="2831" spans="1:1" x14ac:dyDescent="0.2">
      <c r="A2831" s="140"/>
    </row>
    <row r="2832" spans="1:1" x14ac:dyDescent="0.2">
      <c r="A2832" s="140"/>
    </row>
    <row r="2833" spans="1:1" x14ac:dyDescent="0.2">
      <c r="A2833" s="140"/>
    </row>
    <row r="2834" spans="1:1" x14ac:dyDescent="0.2">
      <c r="A2834" s="140"/>
    </row>
    <row r="2835" spans="1:1" x14ac:dyDescent="0.2">
      <c r="A2835" s="140"/>
    </row>
    <row r="2836" spans="1:1" x14ac:dyDescent="0.2">
      <c r="A2836" s="140"/>
    </row>
    <row r="2837" spans="1:1" x14ac:dyDescent="0.2">
      <c r="A2837" s="140"/>
    </row>
    <row r="2838" spans="1:1" x14ac:dyDescent="0.2">
      <c r="A2838" s="140"/>
    </row>
    <row r="2839" spans="1:1" x14ac:dyDescent="0.2">
      <c r="A2839" s="140"/>
    </row>
    <row r="2840" spans="1:1" x14ac:dyDescent="0.2">
      <c r="A2840" s="140"/>
    </row>
    <row r="2841" spans="1:1" x14ac:dyDescent="0.2">
      <c r="A2841" s="140"/>
    </row>
    <row r="2842" spans="1:1" x14ac:dyDescent="0.2">
      <c r="A2842" s="140"/>
    </row>
    <row r="2843" spans="1:1" x14ac:dyDescent="0.2">
      <c r="A2843" s="140"/>
    </row>
    <row r="2844" spans="1:1" x14ac:dyDescent="0.2">
      <c r="A2844" s="140"/>
    </row>
    <row r="2845" spans="1:1" x14ac:dyDescent="0.2">
      <c r="A2845" s="140"/>
    </row>
    <row r="2846" spans="1:1" x14ac:dyDescent="0.2">
      <c r="A2846" s="140"/>
    </row>
    <row r="2847" spans="1:1" x14ac:dyDescent="0.2">
      <c r="A2847" s="140"/>
    </row>
    <row r="2848" spans="1:1" x14ac:dyDescent="0.2">
      <c r="A2848" s="140"/>
    </row>
    <row r="2849" spans="1:1" x14ac:dyDescent="0.2">
      <c r="A2849" s="140"/>
    </row>
    <row r="2850" spans="1:1" x14ac:dyDescent="0.2">
      <c r="A2850" s="140"/>
    </row>
    <row r="2851" spans="1:1" x14ac:dyDescent="0.2">
      <c r="A2851" s="140"/>
    </row>
    <row r="2852" spans="1:1" x14ac:dyDescent="0.2">
      <c r="A2852" s="140"/>
    </row>
    <row r="2853" spans="1:1" x14ac:dyDescent="0.2">
      <c r="A2853" s="140"/>
    </row>
    <row r="2854" spans="1:1" x14ac:dyDescent="0.2">
      <c r="A2854" s="140"/>
    </row>
    <row r="2855" spans="1:1" x14ac:dyDescent="0.2">
      <c r="A2855" s="140"/>
    </row>
    <row r="2856" spans="1:1" x14ac:dyDescent="0.2">
      <c r="A2856" s="140"/>
    </row>
    <row r="2857" spans="1:1" x14ac:dyDescent="0.2">
      <c r="A2857" s="140"/>
    </row>
    <row r="2858" spans="1:1" x14ac:dyDescent="0.2">
      <c r="A2858" s="140"/>
    </row>
    <row r="2859" spans="1:1" x14ac:dyDescent="0.2">
      <c r="A2859" s="140"/>
    </row>
    <row r="2860" spans="1:1" x14ac:dyDescent="0.2">
      <c r="A2860" s="140"/>
    </row>
    <row r="2861" spans="1:1" x14ac:dyDescent="0.2">
      <c r="A2861" s="140"/>
    </row>
    <row r="2862" spans="1:1" x14ac:dyDescent="0.2">
      <c r="A2862" s="140"/>
    </row>
    <row r="2863" spans="1:1" x14ac:dyDescent="0.2">
      <c r="A2863" s="140"/>
    </row>
    <row r="2864" spans="1:1" x14ac:dyDescent="0.2">
      <c r="A2864" s="140"/>
    </row>
    <row r="2865" spans="1:1" x14ac:dyDescent="0.2">
      <c r="A2865" s="140"/>
    </row>
    <row r="2866" spans="1:1" x14ac:dyDescent="0.2">
      <c r="A2866" s="140"/>
    </row>
    <row r="2867" spans="1:1" x14ac:dyDescent="0.2">
      <c r="A2867" s="140"/>
    </row>
    <row r="2868" spans="1:1" x14ac:dyDescent="0.2">
      <c r="A2868" s="140"/>
    </row>
    <row r="2869" spans="1:1" x14ac:dyDescent="0.2">
      <c r="A2869" s="140"/>
    </row>
    <row r="2870" spans="1:1" x14ac:dyDescent="0.2">
      <c r="A2870" s="140"/>
    </row>
    <row r="2871" spans="1:1" x14ac:dyDescent="0.2">
      <c r="A2871" s="140"/>
    </row>
    <row r="2872" spans="1:1" x14ac:dyDescent="0.2">
      <c r="A2872" s="140"/>
    </row>
    <row r="2873" spans="1:1" x14ac:dyDescent="0.2">
      <c r="A2873" s="140"/>
    </row>
    <row r="2874" spans="1:1" x14ac:dyDescent="0.2">
      <c r="A2874" s="140"/>
    </row>
    <row r="2875" spans="1:1" x14ac:dyDescent="0.2">
      <c r="A2875" s="140"/>
    </row>
    <row r="2876" spans="1:1" x14ac:dyDescent="0.2">
      <c r="A2876" s="140"/>
    </row>
    <row r="2877" spans="1:1" x14ac:dyDescent="0.2">
      <c r="A2877" s="140"/>
    </row>
    <row r="2878" spans="1:1" x14ac:dyDescent="0.2">
      <c r="A2878" s="140"/>
    </row>
    <row r="2879" spans="1:1" x14ac:dyDescent="0.2">
      <c r="A2879" s="140"/>
    </row>
    <row r="2880" spans="1:1" x14ac:dyDescent="0.2">
      <c r="A2880" s="140"/>
    </row>
    <row r="2881" spans="1:1" x14ac:dyDescent="0.2">
      <c r="A2881" s="140"/>
    </row>
    <row r="2882" spans="1:1" x14ac:dyDescent="0.2">
      <c r="A2882" s="140"/>
    </row>
    <row r="2883" spans="1:1" x14ac:dyDescent="0.2">
      <c r="A2883" s="140"/>
    </row>
    <row r="2884" spans="1:1" x14ac:dyDescent="0.2">
      <c r="A2884" s="140"/>
    </row>
    <row r="2885" spans="1:1" x14ac:dyDescent="0.2">
      <c r="A2885" s="140"/>
    </row>
    <row r="2886" spans="1:1" x14ac:dyDescent="0.2">
      <c r="A2886" s="140"/>
    </row>
    <row r="2887" spans="1:1" x14ac:dyDescent="0.2">
      <c r="A2887" s="140"/>
    </row>
    <row r="2888" spans="1:1" x14ac:dyDescent="0.2">
      <c r="A2888" s="140"/>
    </row>
    <row r="2889" spans="1:1" x14ac:dyDescent="0.2">
      <c r="A2889" s="140"/>
    </row>
    <row r="2890" spans="1:1" x14ac:dyDescent="0.2">
      <c r="A2890" s="140"/>
    </row>
    <row r="2891" spans="1:1" x14ac:dyDescent="0.2">
      <c r="A2891" s="140"/>
    </row>
    <row r="2892" spans="1:1" x14ac:dyDescent="0.2">
      <c r="A2892" s="140"/>
    </row>
    <row r="2893" spans="1:1" x14ac:dyDescent="0.2">
      <c r="A2893" s="140"/>
    </row>
    <row r="2894" spans="1:1" x14ac:dyDescent="0.2">
      <c r="A2894" s="140"/>
    </row>
    <row r="2895" spans="1:1" x14ac:dyDescent="0.2">
      <c r="A2895" s="140"/>
    </row>
    <row r="2896" spans="1:1" x14ac:dyDescent="0.2">
      <c r="A2896" s="140"/>
    </row>
    <row r="2897" spans="1:1" x14ac:dyDescent="0.2">
      <c r="A2897" s="140"/>
    </row>
    <row r="2898" spans="1:1" x14ac:dyDescent="0.2">
      <c r="A2898" s="140"/>
    </row>
    <row r="2899" spans="1:1" x14ac:dyDescent="0.2">
      <c r="A2899" s="140"/>
    </row>
    <row r="2900" spans="1:1" x14ac:dyDescent="0.2">
      <c r="A2900" s="140"/>
    </row>
    <row r="2901" spans="1:1" x14ac:dyDescent="0.2">
      <c r="A2901" s="140"/>
    </row>
    <row r="2902" spans="1:1" x14ac:dyDescent="0.2">
      <c r="A2902" s="140"/>
    </row>
    <row r="2903" spans="1:1" x14ac:dyDescent="0.2">
      <c r="A2903" s="140"/>
    </row>
    <row r="2904" spans="1:1" x14ac:dyDescent="0.2">
      <c r="A2904" s="140"/>
    </row>
    <row r="2905" spans="1:1" x14ac:dyDescent="0.2">
      <c r="A2905" s="140"/>
    </row>
    <row r="2906" spans="1:1" x14ac:dyDescent="0.2">
      <c r="A2906" s="140"/>
    </row>
    <row r="2907" spans="1:1" x14ac:dyDescent="0.2">
      <c r="A2907" s="140"/>
    </row>
    <row r="2908" spans="1:1" x14ac:dyDescent="0.2">
      <c r="A2908" s="140"/>
    </row>
    <row r="2909" spans="1:1" x14ac:dyDescent="0.2">
      <c r="A2909" s="140"/>
    </row>
    <row r="2910" spans="1:1" x14ac:dyDescent="0.2">
      <c r="A2910" s="140"/>
    </row>
    <row r="2911" spans="1:1" x14ac:dyDescent="0.2">
      <c r="A2911" s="140"/>
    </row>
    <row r="2912" spans="1:1" x14ac:dyDescent="0.2">
      <c r="A2912" s="140"/>
    </row>
    <row r="2913" spans="1:1" x14ac:dyDescent="0.2">
      <c r="A2913" s="140"/>
    </row>
    <row r="2914" spans="1:1" x14ac:dyDescent="0.2">
      <c r="A2914" s="140"/>
    </row>
    <row r="2915" spans="1:1" x14ac:dyDescent="0.2">
      <c r="A2915" s="140"/>
    </row>
    <row r="2916" spans="1:1" x14ac:dyDescent="0.2">
      <c r="A2916" s="140"/>
    </row>
    <row r="2917" spans="1:1" x14ac:dyDescent="0.2">
      <c r="A2917" s="140"/>
    </row>
    <row r="2918" spans="1:1" x14ac:dyDescent="0.2">
      <c r="A2918" s="140"/>
    </row>
    <row r="2919" spans="1:1" x14ac:dyDescent="0.2">
      <c r="A2919" s="140"/>
    </row>
    <row r="2920" spans="1:1" x14ac:dyDescent="0.2">
      <c r="A2920" s="140"/>
    </row>
    <row r="2921" spans="1:1" x14ac:dyDescent="0.2">
      <c r="A2921" s="140"/>
    </row>
    <row r="2922" spans="1:1" x14ac:dyDescent="0.2">
      <c r="A2922" s="140"/>
    </row>
    <row r="2923" spans="1:1" x14ac:dyDescent="0.2">
      <c r="A2923" s="140"/>
    </row>
    <row r="2924" spans="1:1" x14ac:dyDescent="0.2">
      <c r="A2924" s="140"/>
    </row>
    <row r="2925" spans="1:1" x14ac:dyDescent="0.2">
      <c r="A2925" s="140"/>
    </row>
    <row r="2926" spans="1:1" x14ac:dyDescent="0.2">
      <c r="A2926" s="140"/>
    </row>
    <row r="2927" spans="1:1" x14ac:dyDescent="0.2">
      <c r="A2927" s="140"/>
    </row>
    <row r="2928" spans="1:1" x14ac:dyDescent="0.2">
      <c r="A2928" s="140"/>
    </row>
    <row r="2929" spans="1:1" x14ac:dyDescent="0.2">
      <c r="A2929" s="140"/>
    </row>
    <row r="2930" spans="1:1" x14ac:dyDescent="0.2">
      <c r="A2930" s="140"/>
    </row>
    <row r="2931" spans="1:1" x14ac:dyDescent="0.2">
      <c r="A2931" s="140"/>
    </row>
    <row r="2932" spans="1:1" x14ac:dyDescent="0.2">
      <c r="A2932" s="140"/>
    </row>
    <row r="2933" spans="1:1" x14ac:dyDescent="0.2">
      <c r="A2933" s="140"/>
    </row>
    <row r="2934" spans="1:1" x14ac:dyDescent="0.2">
      <c r="A2934" s="140"/>
    </row>
    <row r="2935" spans="1:1" x14ac:dyDescent="0.2">
      <c r="A2935" s="140"/>
    </row>
    <row r="2936" spans="1:1" x14ac:dyDescent="0.2">
      <c r="A2936" s="140"/>
    </row>
    <row r="2937" spans="1:1" x14ac:dyDescent="0.2">
      <c r="A2937" s="140"/>
    </row>
    <row r="2938" spans="1:1" x14ac:dyDescent="0.2">
      <c r="A2938" s="140"/>
    </row>
    <row r="2939" spans="1:1" x14ac:dyDescent="0.2">
      <c r="A2939" s="140"/>
    </row>
    <row r="2940" spans="1:1" x14ac:dyDescent="0.2">
      <c r="A2940" s="140"/>
    </row>
    <row r="2941" spans="1:1" x14ac:dyDescent="0.2">
      <c r="A2941" s="140"/>
    </row>
    <row r="2942" spans="1:1" x14ac:dyDescent="0.2">
      <c r="A2942" s="140"/>
    </row>
    <row r="2943" spans="1:1" x14ac:dyDescent="0.2">
      <c r="A2943" s="140"/>
    </row>
    <row r="2944" spans="1:1" x14ac:dyDescent="0.2">
      <c r="A2944" s="140"/>
    </row>
    <row r="2945" spans="1:1" x14ac:dyDescent="0.2">
      <c r="A2945" s="140"/>
    </row>
    <row r="2946" spans="1:1" x14ac:dyDescent="0.2">
      <c r="A2946" s="140"/>
    </row>
    <row r="2947" spans="1:1" x14ac:dyDescent="0.2">
      <c r="A2947" s="140"/>
    </row>
    <row r="2948" spans="1:1" x14ac:dyDescent="0.2">
      <c r="A2948" s="140"/>
    </row>
    <row r="2949" spans="1:1" x14ac:dyDescent="0.2">
      <c r="A2949" s="140"/>
    </row>
    <row r="2950" spans="1:1" x14ac:dyDescent="0.2">
      <c r="A2950" s="140"/>
    </row>
    <row r="2951" spans="1:1" x14ac:dyDescent="0.2">
      <c r="A2951" s="140"/>
    </row>
    <row r="2952" spans="1:1" x14ac:dyDescent="0.2">
      <c r="A2952" s="140"/>
    </row>
    <row r="2953" spans="1:1" x14ac:dyDescent="0.2">
      <c r="A2953" s="140"/>
    </row>
    <row r="2954" spans="1:1" x14ac:dyDescent="0.2">
      <c r="A2954" s="140"/>
    </row>
    <row r="2955" spans="1:1" x14ac:dyDescent="0.2">
      <c r="A2955" s="140"/>
    </row>
    <row r="2956" spans="1:1" x14ac:dyDescent="0.2">
      <c r="A2956" s="140"/>
    </row>
    <row r="2957" spans="1:1" x14ac:dyDescent="0.2">
      <c r="A2957" s="140"/>
    </row>
    <row r="2958" spans="1:1" x14ac:dyDescent="0.2">
      <c r="A2958" s="140"/>
    </row>
    <row r="2959" spans="1:1" x14ac:dyDescent="0.2">
      <c r="A2959" s="140"/>
    </row>
    <row r="2960" spans="1:1" x14ac:dyDescent="0.2">
      <c r="A2960" s="140"/>
    </row>
    <row r="2961" spans="1:1" x14ac:dyDescent="0.2">
      <c r="A2961" s="140"/>
    </row>
    <row r="2962" spans="1:1" x14ac:dyDescent="0.2">
      <c r="A2962" s="140"/>
    </row>
    <row r="2963" spans="1:1" x14ac:dyDescent="0.2">
      <c r="A2963" s="140"/>
    </row>
    <row r="2964" spans="1:1" x14ac:dyDescent="0.2">
      <c r="A2964" s="140"/>
    </row>
    <row r="2965" spans="1:1" x14ac:dyDescent="0.2">
      <c r="A2965" s="140"/>
    </row>
    <row r="2966" spans="1:1" x14ac:dyDescent="0.2">
      <c r="A2966" s="140"/>
    </row>
    <row r="2967" spans="1:1" x14ac:dyDescent="0.2">
      <c r="A2967" s="140"/>
    </row>
    <row r="2968" spans="1:1" x14ac:dyDescent="0.2">
      <c r="A2968" s="140"/>
    </row>
    <row r="2969" spans="1:1" x14ac:dyDescent="0.2">
      <c r="A2969" s="140"/>
    </row>
    <row r="2970" spans="1:1" x14ac:dyDescent="0.2">
      <c r="A2970" s="140"/>
    </row>
    <row r="2971" spans="1:1" x14ac:dyDescent="0.2">
      <c r="A2971" s="140"/>
    </row>
    <row r="2972" spans="1:1" x14ac:dyDescent="0.2">
      <c r="A2972" s="140"/>
    </row>
    <row r="2973" spans="1:1" x14ac:dyDescent="0.2">
      <c r="A2973" s="140"/>
    </row>
    <row r="2974" spans="1:1" x14ac:dyDescent="0.2">
      <c r="A2974" s="140"/>
    </row>
    <row r="2975" spans="1:1" x14ac:dyDescent="0.2">
      <c r="A2975" s="140"/>
    </row>
    <row r="2976" spans="1:1" x14ac:dyDescent="0.2">
      <c r="A2976" s="140"/>
    </row>
    <row r="2977" spans="1:1" x14ac:dyDescent="0.2">
      <c r="A2977" s="140"/>
    </row>
    <row r="2978" spans="1:1" x14ac:dyDescent="0.2">
      <c r="A2978" s="140"/>
    </row>
    <row r="2979" spans="1:1" x14ac:dyDescent="0.2">
      <c r="A2979" s="140"/>
    </row>
    <row r="2980" spans="1:1" x14ac:dyDescent="0.2">
      <c r="A2980" s="140"/>
    </row>
    <row r="2981" spans="1:1" x14ac:dyDescent="0.2">
      <c r="A2981" s="140"/>
    </row>
    <row r="2982" spans="1:1" x14ac:dyDescent="0.2">
      <c r="A2982" s="140"/>
    </row>
    <row r="2983" spans="1:1" x14ac:dyDescent="0.2">
      <c r="A2983" s="140"/>
    </row>
    <row r="2984" spans="1:1" x14ac:dyDescent="0.2">
      <c r="A2984" s="140"/>
    </row>
    <row r="2985" spans="1:1" x14ac:dyDescent="0.2">
      <c r="A2985" s="140"/>
    </row>
    <row r="2986" spans="1:1" x14ac:dyDescent="0.2">
      <c r="A2986" s="140"/>
    </row>
    <row r="2987" spans="1:1" x14ac:dyDescent="0.2">
      <c r="A2987" s="140"/>
    </row>
    <row r="2988" spans="1:1" x14ac:dyDescent="0.2">
      <c r="A2988" s="140"/>
    </row>
    <row r="2989" spans="1:1" x14ac:dyDescent="0.2">
      <c r="A2989" s="140"/>
    </row>
    <row r="2990" spans="1:1" x14ac:dyDescent="0.2">
      <c r="A2990" s="140"/>
    </row>
    <row r="2991" spans="1:1" x14ac:dyDescent="0.2">
      <c r="A2991" s="140"/>
    </row>
    <row r="2992" spans="1:1" x14ac:dyDescent="0.2">
      <c r="A2992" s="140"/>
    </row>
    <row r="2993" spans="1:1" x14ac:dyDescent="0.2">
      <c r="A2993" s="140"/>
    </row>
    <row r="2994" spans="1:1" x14ac:dyDescent="0.2">
      <c r="A2994" s="140"/>
    </row>
    <row r="2995" spans="1:1" x14ac:dyDescent="0.2">
      <c r="A2995" s="140"/>
    </row>
    <row r="2996" spans="1:1" x14ac:dyDescent="0.2">
      <c r="A2996" s="140"/>
    </row>
    <row r="2997" spans="1:1" x14ac:dyDescent="0.2">
      <c r="A2997" s="140"/>
    </row>
    <row r="2998" spans="1:1" x14ac:dyDescent="0.2">
      <c r="A2998" s="140"/>
    </row>
    <row r="2999" spans="1:1" x14ac:dyDescent="0.2">
      <c r="A2999" s="140"/>
    </row>
    <row r="3000" spans="1:1" x14ac:dyDescent="0.2">
      <c r="A3000" s="140"/>
    </row>
    <row r="3001" spans="1:1" x14ac:dyDescent="0.2">
      <c r="A3001" s="140"/>
    </row>
    <row r="3002" spans="1:1" x14ac:dyDescent="0.2">
      <c r="A3002" s="140"/>
    </row>
    <row r="3003" spans="1:1" x14ac:dyDescent="0.2">
      <c r="A3003" s="140"/>
    </row>
    <row r="3004" spans="1:1" x14ac:dyDescent="0.2">
      <c r="A3004" s="140"/>
    </row>
    <row r="3005" spans="1:1" x14ac:dyDescent="0.2">
      <c r="A3005" s="140"/>
    </row>
    <row r="3006" spans="1:1" x14ac:dyDescent="0.2">
      <c r="A3006" s="140"/>
    </row>
    <row r="3007" spans="1:1" x14ac:dyDescent="0.2">
      <c r="A3007" s="140"/>
    </row>
    <row r="3008" spans="1:1" x14ac:dyDescent="0.2">
      <c r="A3008" s="140"/>
    </row>
    <row r="3009" spans="1:1" x14ac:dyDescent="0.2">
      <c r="A3009" s="140"/>
    </row>
    <row r="3010" spans="1:1" x14ac:dyDescent="0.2">
      <c r="A3010" s="140"/>
    </row>
    <row r="3011" spans="1:1" x14ac:dyDescent="0.2">
      <c r="A3011" s="140"/>
    </row>
    <row r="3012" spans="1:1" x14ac:dyDescent="0.2">
      <c r="A3012" s="140"/>
    </row>
    <row r="3013" spans="1:1" x14ac:dyDescent="0.2">
      <c r="A3013" s="140"/>
    </row>
    <row r="3014" spans="1:1" x14ac:dyDescent="0.2">
      <c r="A3014" s="140"/>
    </row>
    <row r="3015" spans="1:1" x14ac:dyDescent="0.2">
      <c r="A3015" s="140"/>
    </row>
    <row r="3016" spans="1:1" x14ac:dyDescent="0.2">
      <c r="A3016" s="140"/>
    </row>
    <row r="3017" spans="1:1" x14ac:dyDescent="0.2">
      <c r="A3017" s="140"/>
    </row>
    <row r="3018" spans="1:1" x14ac:dyDescent="0.2">
      <c r="A3018" s="140"/>
    </row>
    <row r="3019" spans="1:1" x14ac:dyDescent="0.2">
      <c r="A3019" s="140"/>
    </row>
    <row r="3020" spans="1:1" x14ac:dyDescent="0.2">
      <c r="A3020" s="140"/>
    </row>
    <row r="3021" spans="1:1" x14ac:dyDescent="0.2">
      <c r="A3021" s="140"/>
    </row>
    <row r="3022" spans="1:1" x14ac:dyDescent="0.2">
      <c r="A3022" s="140"/>
    </row>
    <row r="3023" spans="1:1" x14ac:dyDescent="0.2">
      <c r="A3023" s="140"/>
    </row>
    <row r="3024" spans="1:1" x14ac:dyDescent="0.2">
      <c r="A3024" s="140"/>
    </row>
    <row r="3025" spans="1:1" x14ac:dyDescent="0.2">
      <c r="A3025" s="140"/>
    </row>
    <row r="3026" spans="1:1" x14ac:dyDescent="0.2">
      <c r="A3026" s="140"/>
    </row>
    <row r="3027" spans="1:1" x14ac:dyDescent="0.2">
      <c r="A3027" s="140"/>
    </row>
    <row r="3028" spans="1:1" x14ac:dyDescent="0.2">
      <c r="A3028" s="140"/>
    </row>
    <row r="3029" spans="1:1" x14ac:dyDescent="0.2">
      <c r="A3029" s="140"/>
    </row>
    <row r="3030" spans="1:1" x14ac:dyDescent="0.2">
      <c r="A3030" s="140"/>
    </row>
    <row r="3031" spans="1:1" x14ac:dyDescent="0.2">
      <c r="A3031" s="140"/>
    </row>
    <row r="3032" spans="1:1" x14ac:dyDescent="0.2">
      <c r="A3032" s="140"/>
    </row>
    <row r="3033" spans="1:1" x14ac:dyDescent="0.2">
      <c r="A3033" s="140"/>
    </row>
    <row r="3034" spans="1:1" x14ac:dyDescent="0.2">
      <c r="A3034" s="140"/>
    </row>
    <row r="3035" spans="1:1" x14ac:dyDescent="0.2">
      <c r="A3035" s="140"/>
    </row>
    <row r="3036" spans="1:1" x14ac:dyDescent="0.2">
      <c r="A3036" s="140"/>
    </row>
    <row r="3037" spans="1:1" x14ac:dyDescent="0.2">
      <c r="A3037" s="140"/>
    </row>
    <row r="3038" spans="1:1" x14ac:dyDescent="0.2">
      <c r="A3038" s="140"/>
    </row>
    <row r="3039" spans="1:1" x14ac:dyDescent="0.2">
      <c r="A3039" s="140"/>
    </row>
    <row r="3040" spans="1:1" x14ac:dyDescent="0.2">
      <c r="A3040" s="140"/>
    </row>
    <row r="3041" spans="1:1" x14ac:dyDescent="0.2">
      <c r="A3041" s="140"/>
    </row>
    <row r="3042" spans="1:1" x14ac:dyDescent="0.2">
      <c r="A3042" s="140"/>
    </row>
    <row r="3043" spans="1:1" x14ac:dyDescent="0.2">
      <c r="A3043" s="140"/>
    </row>
    <row r="3044" spans="1:1" x14ac:dyDescent="0.2">
      <c r="A3044" s="140"/>
    </row>
    <row r="3045" spans="1:1" x14ac:dyDescent="0.2">
      <c r="A3045" s="140"/>
    </row>
    <row r="3046" spans="1:1" x14ac:dyDescent="0.2">
      <c r="A3046" s="140"/>
    </row>
    <row r="3047" spans="1:1" x14ac:dyDescent="0.2">
      <c r="A3047" s="140"/>
    </row>
    <row r="3048" spans="1:1" x14ac:dyDescent="0.2">
      <c r="A3048" s="140"/>
    </row>
    <row r="3049" spans="1:1" x14ac:dyDescent="0.2">
      <c r="A3049" s="140"/>
    </row>
    <row r="3050" spans="1:1" x14ac:dyDescent="0.2">
      <c r="A3050" s="140"/>
    </row>
    <row r="3051" spans="1:1" x14ac:dyDescent="0.2">
      <c r="A3051" s="140"/>
    </row>
    <row r="3052" spans="1:1" x14ac:dyDescent="0.2">
      <c r="A3052" s="140"/>
    </row>
    <row r="3053" spans="1:1" x14ac:dyDescent="0.2">
      <c r="A3053" s="140"/>
    </row>
    <row r="3054" spans="1:1" x14ac:dyDescent="0.2">
      <c r="A3054" s="140"/>
    </row>
    <row r="3055" spans="1:1" x14ac:dyDescent="0.2">
      <c r="A3055" s="140"/>
    </row>
    <row r="3056" spans="1:1" x14ac:dyDescent="0.2">
      <c r="A3056" s="140"/>
    </row>
    <row r="3057" spans="1:1" x14ac:dyDescent="0.2">
      <c r="A3057" s="140"/>
    </row>
    <row r="3058" spans="1:1" x14ac:dyDescent="0.2">
      <c r="A3058" s="140"/>
    </row>
    <row r="3059" spans="1:1" x14ac:dyDescent="0.2">
      <c r="A3059" s="140"/>
    </row>
    <row r="3060" spans="1:1" x14ac:dyDescent="0.2">
      <c r="A3060" s="140"/>
    </row>
    <row r="3061" spans="1:1" x14ac:dyDescent="0.2">
      <c r="A3061" s="140"/>
    </row>
    <row r="3062" spans="1:1" x14ac:dyDescent="0.2">
      <c r="A3062" s="140"/>
    </row>
    <row r="3063" spans="1:1" x14ac:dyDescent="0.2">
      <c r="A3063" s="140"/>
    </row>
    <row r="3064" spans="1:1" x14ac:dyDescent="0.2">
      <c r="A3064" s="140"/>
    </row>
    <row r="3065" spans="1:1" x14ac:dyDescent="0.2">
      <c r="A3065" s="140"/>
    </row>
    <row r="3066" spans="1:1" x14ac:dyDescent="0.2">
      <c r="A3066" s="140"/>
    </row>
    <row r="3067" spans="1:1" x14ac:dyDescent="0.2">
      <c r="A3067" s="140"/>
    </row>
    <row r="3068" spans="1:1" x14ac:dyDescent="0.2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0681"/>
  <sheetViews>
    <sheetView zoomScale="75" workbookViewId="0">
      <pane xSplit="1" ySplit="3" topLeftCell="Z4" activePane="bottomRight" state="frozen"/>
      <selection pane="topRight" activeCell="B1" sqref="B1"/>
      <selection pane="bottomLeft" activeCell="A4" sqref="A4"/>
      <selection pane="bottomRight" activeCell="AH4" sqref="AH4"/>
    </sheetView>
  </sheetViews>
  <sheetFormatPr defaultRowHeight="12.75" x14ac:dyDescent="0.2"/>
  <cols>
    <col min="1" max="1" width="7.140625" bestFit="1" customWidth="1"/>
    <col min="2" max="2" width="5" style="225" bestFit="1" customWidth="1"/>
    <col min="3" max="3" width="10" bestFit="1" customWidth="1"/>
    <col min="4" max="4" width="12.42578125" bestFit="1" customWidth="1"/>
    <col min="5" max="5" width="9.5703125" customWidth="1"/>
    <col min="6" max="6" width="10" customWidth="1"/>
    <col min="7" max="7" width="12.42578125" bestFit="1" customWidth="1"/>
    <col min="8" max="8" width="9.5703125" customWidth="1"/>
    <col min="9" max="9" width="10" customWidth="1"/>
    <col min="10" max="10" width="12.42578125" bestFit="1" customWidth="1"/>
    <col min="11" max="11" width="9.5703125" customWidth="1"/>
    <col min="12" max="12" width="11.140625" bestFit="1" customWidth="1"/>
    <col min="13" max="13" width="12.42578125" bestFit="1" customWidth="1"/>
    <col min="14" max="14" width="9.5703125" customWidth="1"/>
    <col min="15" max="15" width="10" bestFit="1" customWidth="1"/>
    <col min="16" max="16" width="12.42578125" bestFit="1" customWidth="1"/>
    <col min="17" max="17" width="9.28515625" customWidth="1"/>
    <col min="18" max="18" width="10" bestFit="1" customWidth="1"/>
    <col min="19" max="19" width="12.42578125" bestFit="1" customWidth="1"/>
    <col min="20" max="20" width="9.5703125" customWidth="1"/>
    <col min="21" max="21" width="8.28515625" style="4" customWidth="1"/>
    <col min="22" max="22" width="12" style="4" customWidth="1"/>
    <col min="23" max="24" width="12.42578125" style="4" customWidth="1"/>
    <col min="25" max="25" width="11.140625" style="4" customWidth="1"/>
    <col min="26" max="27" width="12.42578125" style="4" customWidth="1"/>
    <col min="28" max="28" width="11.140625" style="4" customWidth="1"/>
    <col min="29" max="29" width="12.42578125" customWidth="1"/>
    <col min="30" max="31" width="12.28515625" customWidth="1"/>
    <col min="33" max="33" width="9.28515625" customWidth="1"/>
    <col min="35" max="35" width="8.7109375" bestFit="1" customWidth="1"/>
    <col min="36" max="36" width="8" bestFit="1" customWidth="1"/>
    <col min="39" max="39" width="9.140625" style="225"/>
    <col min="69" max="69" width="6.28515625" customWidth="1"/>
    <col min="70" max="70" width="5.5703125" customWidth="1"/>
    <col min="71" max="71" width="7.42578125" customWidth="1"/>
  </cols>
  <sheetData>
    <row r="1" spans="1:71" x14ac:dyDescent="0.2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">
      <c r="A4" s="253">
        <f>Inputs!R4</f>
        <v>37257</v>
      </c>
      <c r="B4" s="324">
        <f t="shared" ref="B4:B67" si="0">IF(A4="N/A"," ",YEAR(A4))</f>
        <v>2002</v>
      </c>
      <c r="C4" s="172">
        <f>IF($A4="N/A"," ",IF(Dayrun4=10,0,IF(Scaler4=1,(VLOOKUP(A4,ScaledPrice4,4)),(VLOOKUP(A4,ScaledPrice4,2)))))</f>
        <v>32.416667756580168</v>
      </c>
      <c r="D4" s="172">
        <f>IF(A4="N/A"," ",IF(Dayrun4&gt;=7,0,IF(Scaler4=2,VLOOKUP(A4,ScaledPrice4,2),(VLOOKUP(A4,ScaledPrice4,2))*(2-(VLOOKUP(A4,ScaledPrice4,3))))))</f>
        <v>32.416667756580168</v>
      </c>
      <c r="E4" s="172">
        <f>IF($A4="N/A"," ",IF(AND(Dayrun4&gt;=4,Dayrun4&lt;=9),0,VLOOKUP($A4,ScaledPrice4,9)))</f>
        <v>18.25</v>
      </c>
      <c r="F4" s="172">
        <f>IF(A4="N/A"," ",IF(OR(Dayrun4=2,Dayrun4=3,Dayrun4=5,Dayrun4=6,Dayrun4=8,Dayrun4=9),VLOOKUP(A4,ScaledPrice4,IF(Scaler4=1,6,5)),0))</f>
        <v>0</v>
      </c>
      <c r="G4" s="172">
        <f>IF(A4="N/A"," ",IF(OR(Dayrun4=2,Dayrun4=3,Dayrun4=5,Dayrun4=6),IF(Scaler4=2,F4,(VLOOKUP(A4,ScaledPrice4,5))*(2-(VLOOKUP(A4,ScaledPrice4,3)))),0))</f>
        <v>0</v>
      </c>
      <c r="H4" s="172">
        <f>IF($A4="N/A"," ",IF(OR(Dayrun4=2,Dayrun4=3,Dayrun4=10),VLOOKUP($A4,ScaledPrice4,9),0))</f>
        <v>0</v>
      </c>
      <c r="I4" s="172">
        <f>IF(A4="N/A"," ",IF(OR(Dayrun4=3,Dayrun4=6,Dayrun4=9),(VLOOKUP(A4,ScaledPrice4,IF(Scaler4=2,7,8))),0))</f>
        <v>0</v>
      </c>
      <c r="J4" s="172">
        <f>IF(A4="N/A"," ",IF(OR(Dayrun4=3,Dayrun4=6),IF(Scaler4=2,I4,(VLOOKUP(A4,ScaledPrice4,7))*(2-(VLOOKUP(A4,ScaledPrice4,3)))),0))</f>
        <v>0</v>
      </c>
      <c r="K4" s="172">
        <f>IF($A4="N/A"," ",IF(OR(Dayrun4=3,Dayrun4=10),VLOOKUP($A4,ScaledPrice4,9),0))</f>
        <v>0</v>
      </c>
      <c r="L4" s="250">
        <f ca="1">IF($A4="N/A"," ",IF(Pricetype4=2,MAX(C4,0),IF(OR(Pricetype4=1,Pricetype4=4),IF(C4=0,0,(_xll.EURO(C4,Strikeprice4,0,0,($AH4+IF(Smile=TRUE,VLOOKUP(MAX(-5,Strikeprice4-C4),Volsmile,2),0)),($A4-DateToday)+15,IF(Pricetype4=1,1,0),0))),C4)))</f>
        <v>0.11317415997817104</v>
      </c>
      <c r="M4" s="250">
        <f ca="1">IF($A4="N/A"," ",IF(Pricetype4=2,MAX(D4,0),IF(OR(Pricetype4=1,Pricetype4=4),IF(D4=0,0,(_xll.EURO(D4,Strikeprice4,0,0,($AH4+IF(Smile=TRUE,VLOOKUP(MAX(-5,Strikeprice4-D4),Volsmile,2),0)),($A4-DateToday)+15,IF(Pricetype4=1,1,0),0))),D4)))</f>
        <v>0.11317415997817104</v>
      </c>
      <c r="N4" s="250">
        <f ca="1">IF($A4="N/A"," ",IF(Pricetype4=2,MAX(E4,0),IF(OR(Pricetype4=1,Pricetype4=4),IF(E4=0,0,(_xll.EURO(E4,Strikeprice4,0,0,($AK4+IF(Smile=TRUE,VLOOKUP(MAX(-5,Strikeprice4-E4),Volsmile,2),0)),($A4-DateToday)+15,IF(Pricetype4=1,1,0),0))),E4)))</f>
        <v>0.1056460285831079</v>
      </c>
      <c r="O4" s="250">
        <f>IF($A4="N/A"," ",IF(Pricetype4=2,MAX(F4,0),IF(OR(Pricetype4=1,Pricetype4=4),IF(F4=0,0,(_xll.EURO(F4,Strikeprice4,0,0,($AK4+IF(Smile=TRUE,VLOOKUP(MAX(-5,Strikeprice4-F4),Volsmile,2),0)),($A4-DateToday)+15,IF(Pricetype4=1,1,0),0))),F4)))</f>
        <v>0</v>
      </c>
      <c r="P4" s="250">
        <f>IF($A4="N/A"," ",IF(Pricetype4=2,MAX(G4,0),IF(OR(Pricetype4=1,Pricetype4=4),IF(G4=0,0,(_xll.EURO(G4,Strikeprice4,0,0,($AK4+IF(Smile=TRUE,VLOOKUP(MAX(-5,Strikeprice4-G4),Volsmile,2),0)),($A4-DateToday)+15,IF(Pricetype4=1,1,0),0))),G4)))</f>
        <v>0</v>
      </c>
      <c r="Q4" s="250">
        <f>IF($A4="N/A"," ",IF(Pricetype4=2,MAX(H4,0),IF(OR(Pricetype4=1,Pricetype4=4),IF(H4=0,0,(_xll.EURO(H4,Strikeprice4,0,0,($AK4+IF(Smile=TRUE,VLOOKUP(MAX(-5,Strikeprice4-H4),Volsmile,2),0)),($A4-DateToday)+15,IF(Pricetype4=1,1,0),0))),H4)))</f>
        <v>0</v>
      </c>
      <c r="R4" s="250">
        <f>IF($A4="N/A"," ",IF(Pricetype4=2,MAX(I4,0),IF(OR(Pricetype4=1,Pricetype4=4),IF(I4=0,0,(_xll.EURO(I4,Strikeprice4,0,0,($AK4+IF(Smile=TRUE,VLOOKUP(MAX(-5,Strikeprice4-I4),Volsmile,2),0)),($A4-DateToday)+15,IF(Pricetype4=1,1,0),0))),I4)))</f>
        <v>0</v>
      </c>
      <c r="S4" s="250">
        <f>IF($A4="N/A"," ",IF(Pricetype4=2,MAX(J4,0),IF(OR(Pricetype4=1,Pricetype4=4),IF(J4=0,0,(_xll.EURO(J4,Strikeprice4,0,0,($AK4+IF(Smile=TRUE,VLOOKUP(MAX(-5,Strikeprice4-J4),Volsmile,2),0)),($A4-DateToday)+15,IF(Pricetype4=1,1,0),0))),J4)))</f>
        <v>0</v>
      </c>
      <c r="T4" s="250">
        <f>IF($A4="N/A"," ",IF(Pricetype4=2,MAX(K4,0),IF(OR(Pricetype4=1,Pricetype4=4),IF(K4=0,0,(_xll.EURO(K4,Strikeprice4,0,0,($AK4+IF(Smile=TRUE,VLOOKUP(MAX(-5,Strikeprice4-K4),Volsmile,2),0)),($A4-DateToday)+15,IF(Pricetype4=1,1,0),0))),K4)))</f>
        <v>0</v>
      </c>
      <c r="U4" s="177">
        <f t="shared" ref="U4:U67" ca="1" si="1">IF($A4="N/A"," ",Volume4*$AM4)</f>
        <v>292.1078765131366</v>
      </c>
      <c r="V4" s="178">
        <f ca="1">IF($A4="N/A"," ",$U4*(8*($BQ4))*L4)</f>
        <v>5818.3951843391533</v>
      </c>
      <c r="W4" s="178">
        <f ca="1">IF($A4="N/A"," ",$U4*(8*($BQ4))*M4)</f>
        <v>5818.3951843391533</v>
      </c>
      <c r="X4" s="178">
        <f ca="1">IF($A4="N/A"," ",$U4*(8*($BQ4))*N4)</f>
        <v>5431.3665245765696</v>
      </c>
      <c r="Y4" s="178">
        <f ca="1">IF($A4="N/A"," ",$U4*(8*($BR4))*O4)</f>
        <v>0</v>
      </c>
      <c r="Z4" s="178">
        <f ca="1">IF($A4="N/A"," ",$U4*(8*($BR4))*P4)</f>
        <v>0</v>
      </c>
      <c r="AA4" s="178">
        <f ca="1">IF($A4="N/A"," ",$U4*(8*($BR4))*Q4)</f>
        <v>0</v>
      </c>
      <c r="AB4" s="178">
        <f ca="1">IF($A4="N/A"," ",$U4*(8*($BS4))*R4)</f>
        <v>0</v>
      </c>
      <c r="AC4" s="178">
        <f ca="1">IF($A4="N/A"," ",$U4*(8*($BS4))*S4)</f>
        <v>0</v>
      </c>
      <c r="AD4" s="178">
        <f ca="1">IF($A4="N/A"," ",$U4*(8*($BS4))*T4)</f>
        <v>0</v>
      </c>
      <c r="AE4" s="178">
        <f ca="1">IF($A4="N/A"," ",SUM(V4:AD4))</f>
        <v>17068.156893254876</v>
      </c>
      <c r="AF4" s="224">
        <f>IF($A4="N/A"," ",(VLOOKUP($A4,PowerVolTable,(IF(VolBMO4=2,7,IF(VolBMO4=1,6,8))),FALSE)))</f>
        <v>0.42</v>
      </c>
      <c r="AG4" s="224">
        <f>IF($A4="N/A"," ",(VLOOKUP($A4,IntraPowerVol,(IF(VolBMO4=2,3,IF(VolBMO4=1,2,4))),FALSE)*VLOOKUP(MONTH($A4),Volscale,2)))</f>
        <v>0.9</v>
      </c>
      <c r="AH4" s="224">
        <f>IF($A4="N/A"," ",IF(VolType4=1,AG4,AF4))</f>
        <v>0.9</v>
      </c>
      <c r="AI4" s="224">
        <f t="shared" ref="AI4:AI67" si="2">IF($A4="N/A"," ",(VLOOKUP($A4,OffPwrVolTable,(IF(VolBMO4=2,7,IF(VolBMO4=1,6,8))),FALSE)))</f>
        <v>0.21</v>
      </c>
      <c r="AJ4" s="224">
        <f t="shared" ref="AJ4:AJ67" si="3">IF($A4="N/A"," ",(VLOOKUP($A4,OffPwrVolTable,(IF(VolBMO4=2,3,IF(VolBMO4=1,2,4))),FALSE)*VLOOKUP(MONTH($A4),Volscale,2)))</f>
        <v>0.54</v>
      </c>
      <c r="AK4" s="224">
        <f>IF($A4="N/A"," ",IF(VolType4=1,AJ4,AI4))</f>
        <v>0.54</v>
      </c>
      <c r="AL4" s="224">
        <f ca="1">IF($A4="N/A"," ",IF(PV=1,0,'Pricing Inputs4'!R37))</f>
        <v>4.8067603071989304E-2</v>
      </c>
      <c r="AM4" s="312">
        <f t="shared" ref="AM4:AM67" ca="1" si="4">IF($A4="N/A"," ",(1+AL4/2)^(-2*((EOMONTH(A4,0)+20)-DateToday)/365.25))</f>
        <v>0.97369292171045529</v>
      </c>
      <c r="BQ4">
        <f t="shared" ref="BQ4:BQ67" si="5">IF($A4="N/A"," ",(VLOOKUP($A4,NumberofDaysTable,2)))</f>
        <v>22</v>
      </c>
      <c r="BR4">
        <f t="shared" ref="BR4:BR67" si="6">IF($A4="N/A"," ",(VLOOKUP($A4,NumberofDaysTable,3)))</f>
        <v>4</v>
      </c>
      <c r="BS4">
        <f t="shared" ref="BS4:BS67" si="7">IF($A4="N/A"," ",(VLOOKUP($A4,NumberofDaysTable,4)))</f>
        <v>5</v>
      </c>
    </row>
    <row r="5" spans="1:71" x14ac:dyDescent="0.2">
      <c r="A5" s="253">
        <f>IF(A4="N/A","N/A",IF(EDATE(A4,1)&gt;Inputs!$R$5,"N/A",EDATE(A4,1)))</f>
        <v>37288</v>
      </c>
      <c r="B5" s="324">
        <f t="shared" si="0"/>
        <v>2002</v>
      </c>
      <c r="C5" s="172">
        <f t="shared" ref="C5:C68" si="8">IF($A5="N/A"," ",IF(Dayrun4=10,0,IF(Scaler4=1,(VLOOKUP(A5,ScaledPrice4,4)),(VLOOKUP(A5,ScaledPrice4,2)))))</f>
        <v>32.066665467761808</v>
      </c>
      <c r="D5" s="172">
        <f t="shared" ref="D5:D68" si="9">IF(A5="N/A"," ",IF(Dayrun4&gt;=7,0,IF(Scaler4=2,VLOOKUP(A5,ScaledPrice4,2),(VLOOKUP(A5,ScaledPrice4,2))*(2-(VLOOKUP(A5,ScaledPrice4,3))))))</f>
        <v>32.066665467761808</v>
      </c>
      <c r="E5" s="172">
        <f t="shared" ref="E5:E68" si="10">IF($A5="N/A"," ",IF(AND(Dayrun4&gt;=4,Dayrun4&lt;=9),0,VLOOKUP($A5,ScaledPrice4,9)))</f>
        <v>16.75</v>
      </c>
      <c r="F5" s="172">
        <f t="shared" ref="F5:F68" si="11">IF(A5="N/A"," ",IF(OR(Dayrun4=2,Dayrun4=3,Dayrun4=5,Dayrun4=6,Dayrun4=8,Dayrun4=9),VLOOKUP(A5,ScaledPrice4,IF(Scaler4=1,6,5)),0))</f>
        <v>0</v>
      </c>
      <c r="G5" s="172">
        <f t="shared" ref="G5:G68" si="12">IF(A5="N/A"," ",IF(OR(Dayrun4=2,Dayrun4=3,Dayrun4=5,Dayrun4=6),IF(Scaler4=2,F5,(VLOOKUP(A5,ScaledPrice4,5))*(2-(VLOOKUP(A5,ScaledPrice4,3)))),0))</f>
        <v>0</v>
      </c>
      <c r="H5" s="172">
        <f t="shared" ref="H5:H68" si="13">IF($A5="N/A"," ",IF(OR(Dayrun4=2,Dayrun4=3,Dayrun4=10),VLOOKUP($A5,ScaledPrice4,9),0))</f>
        <v>0</v>
      </c>
      <c r="I5" s="172">
        <f t="shared" ref="I5:I68" si="14">IF(A5="N/A"," ",IF(OR(Dayrun4=3,Dayrun4=6,Dayrun4=9),(VLOOKUP(A5,ScaledPrice4,IF(Scaler4=2,7,8))),0))</f>
        <v>0</v>
      </c>
      <c r="J5" s="172">
        <f t="shared" ref="J5:J68" si="15">IF(A5="N/A"," ",IF(OR(Dayrun4=3,Dayrun4=6),IF(Scaler4=2,I5,(VLOOKUP(A5,ScaledPrice4,7))*(2-(VLOOKUP(A5,ScaledPrice4,3)))),0))</f>
        <v>0</v>
      </c>
      <c r="K5" s="172">
        <f t="shared" ref="K5:K68" si="16">IF($A5="N/A"," ",IF(OR(Dayrun4=3,Dayrun4=10),VLOOKUP($A5,ScaledPrice4,9),0))</f>
        <v>0</v>
      </c>
      <c r="L5" s="250">
        <f ca="1">IF($A5="N/A"," ",IF(Pricetype4=2,MAX(C5,0),IF(OR(Pricetype4=1,Pricetype4=4),IF(C5=0,0,(_xll.EURO(C5,Strikeprice4,0,0,($AH5+IF(Smile=TRUE,VLOOKUP(MAX(-5,Strikeprice4-C5),Volsmile,2),0)),($A5-DateToday)+15,IF(Pricetype4=1,1,0),0))),C5)))</f>
        <v>0.18757052589822942</v>
      </c>
      <c r="M5" s="250">
        <f ca="1">IF($A5="N/A"," ",IF(Pricetype4=2,MAX(D5,0),IF(OR(Pricetype4=1,Pricetype4=4),IF(D5=0,0,(_xll.EURO(D5,Strikeprice4,0,0,($AH5+IF(Smile=TRUE,VLOOKUP(MAX(-5,Strikeprice4-D5),Volsmile,2),0)),($A5-DateToday)+15,IF(Pricetype4=1,1,0),0))),D5)))</f>
        <v>0.18757052589822942</v>
      </c>
      <c r="N5" s="250">
        <f ca="1">IF($A5="N/A"," ",IF(Pricetype4=2,MAX(E5,0),IF(OR(Pricetype4=1,Pricetype4=4),IF(E5=0,0,(_xll.EURO(E5,Strikeprice4,0,0,($AK5+IF(Smile=TRUE,VLOOKUP(MAX(-5,Strikeprice4-E5),Volsmile,2),0)),($A5-DateToday)+15,IF(Pricetype4=1,1,0),0))),E5)))</f>
        <v>0.23898240333702581</v>
      </c>
      <c r="O5" s="250">
        <f>IF($A5="N/A"," ",IF(Pricetype4=2,MAX(F5,0),IF(OR(Pricetype4=1,Pricetype4=4),IF(F5=0,0,(_xll.EURO(F5,Strikeprice4,0,0,($AK5+IF(Smile=TRUE,VLOOKUP(MAX(-5,Strikeprice4-F5),Volsmile,2),0)),($A5-DateToday)+15,IF(Pricetype4=1,1,0),0))),F5)))</f>
        <v>0</v>
      </c>
      <c r="P5" s="250">
        <f>IF($A5="N/A"," ",IF(Pricetype4=2,MAX(G5,0),IF(OR(Pricetype4=1,Pricetype4=4),IF(G5=0,0,(_xll.EURO(G5,Strikeprice4,0,0,($AK5+IF(Smile=TRUE,VLOOKUP(MAX(-5,Strikeprice4-G5),Volsmile,2),0)),($A5-DateToday)+15,IF(Pricetype4=1,1,0),0))),G5)))</f>
        <v>0</v>
      </c>
      <c r="Q5" s="250">
        <f>IF($A5="N/A"," ",IF(Pricetype4=2,MAX(H5,0),IF(OR(Pricetype4=1,Pricetype4=4),IF(H5=0,0,(_xll.EURO(H5,Strikeprice4,0,0,($AK5+IF(Smile=TRUE,VLOOKUP(MAX(-5,Strikeprice4-H5),Volsmile,2),0)),($A5-DateToday)+15,IF(Pricetype4=1,1,0),0))),H5)))</f>
        <v>0</v>
      </c>
      <c r="R5" s="250">
        <f>IF($A5="N/A"," ",IF(Pricetype4=2,MAX(I5,0),IF(OR(Pricetype4=1,Pricetype4=4),IF(I5=0,0,(_xll.EURO(I5,Strikeprice4,0,0,($AK5+IF(Smile=TRUE,VLOOKUP(MAX(-5,Strikeprice4-I5),Volsmile,2),0)),($A5-DateToday)+15,IF(Pricetype4=1,1,0),0))),I5)))</f>
        <v>0</v>
      </c>
      <c r="S5" s="250">
        <f>IF($A5="N/A"," ",IF(Pricetype4=2,MAX(J5,0),IF(OR(Pricetype4=1,Pricetype4=4),IF(J5=0,0,(_xll.EURO(J5,Strikeprice4,0,0,($AK5+IF(Smile=TRUE,VLOOKUP(MAX(-5,Strikeprice4-J5),Volsmile,2),0)),($A5-DateToday)+15,IF(Pricetype4=1,1,0),0))),J5)))</f>
        <v>0</v>
      </c>
      <c r="T5" s="250">
        <f>IF($A5="N/A"," ",IF(Pricetype4=2,MAX(K5,0),IF(OR(Pricetype4=1,Pricetype4=4),IF(K5=0,0,(_xll.EURO(K5,Strikeprice4,0,0,($AK5+IF(Smile=TRUE,VLOOKUP(MAX(-5,Strikeprice4-K5),Volsmile,2),0)),($A5-DateToday)+15,IF(Pricetype4=1,1,0),0))),K5)))</f>
        <v>0</v>
      </c>
      <c r="U5" s="177">
        <f t="shared" ca="1" si="1"/>
        <v>291.08525692849577</v>
      </c>
      <c r="V5" s="178">
        <f t="shared" ref="V5:V68" ca="1" si="17">IF($A5="N/A"," ",$U5*(8*($BQ5))*L5)</f>
        <v>8735.8423557278693</v>
      </c>
      <c r="W5" s="178">
        <f t="shared" ref="W5:W68" ca="1" si="18">IF($A5="N/A"," ",$U5*(8*($BQ5))*M5)</f>
        <v>8735.8423557278693</v>
      </c>
      <c r="X5" s="178">
        <f t="shared" ref="X5:X68" ca="1" si="19">IF($A5="N/A"," ",$U5*(8*($BQ5))*N5)</f>
        <v>11130.280684279609</v>
      </c>
      <c r="Y5" s="178">
        <f t="shared" ref="Y5:Y68" ca="1" si="20">IF($A5="N/A"," ",$U5*(8*($BR5))*O5)</f>
        <v>0</v>
      </c>
      <c r="Z5" s="178">
        <f t="shared" ref="Z5:Z68" ca="1" si="21">IF($A5="N/A"," ",$U5*(8*($BR5))*P5)</f>
        <v>0</v>
      </c>
      <c r="AA5" s="178">
        <f t="shared" ref="AA5:AA68" ca="1" si="22">IF($A5="N/A"," ",$U5*(8*($BR5))*Q5)</f>
        <v>0</v>
      </c>
      <c r="AB5" s="178">
        <f t="shared" ref="AB5:AB68" ca="1" si="23">IF($A5="N/A"," ",$U5*(8*($BS5))*R5)</f>
        <v>0</v>
      </c>
      <c r="AC5" s="178">
        <f t="shared" ref="AC5:AC68" ca="1" si="24">IF($A5="N/A"," ",$U5*(8*($BS5))*S5)</f>
        <v>0</v>
      </c>
      <c r="AD5" s="178">
        <f t="shared" ref="AD5:AD68" ca="1" si="25">IF($A5="N/A"," ",$U5*(8*($BS5))*T5)</f>
        <v>0</v>
      </c>
      <c r="AE5" s="178">
        <f t="shared" ref="AE5:AE68" ca="1" si="26">IF($A5="N/A"," ",SUM(V5:AD5))</f>
        <v>28601.965395735348</v>
      </c>
      <c r="AF5" s="224">
        <f t="shared" ref="AF5:AF68" si="27">IF(A5="N/A"," ",(VLOOKUP(A5,PowerVolTable,(IF(VolBMO4=2,7,IF(VolBMO4=1,6,8))),FALSE)))</f>
        <v>0.42</v>
      </c>
      <c r="AG5" s="224">
        <f t="shared" ref="AG5:AG68" si="28">IF(A5="N/A"," ",(VLOOKUP(A5,IntraPowerVol,(IF(VolBMO4=2,3,IF(VolBMO4=1,2,4))),FALSE)*VLOOKUP(MONTH($A5),Volscale,2)))</f>
        <v>0.9</v>
      </c>
      <c r="AH5" s="224">
        <f t="shared" ref="AH5:AH68" si="29">IF($A5="N/A"," ",IF(VolType4=1,AG5,AF5))</f>
        <v>0.9</v>
      </c>
      <c r="AI5" s="224">
        <f t="shared" si="2"/>
        <v>0.21</v>
      </c>
      <c r="AJ5" s="224">
        <f t="shared" si="3"/>
        <v>0.54</v>
      </c>
      <c r="AK5" s="224">
        <f t="shared" ref="AK5:AK68" si="30">IF($A5="N/A"," ",IF(VolType4=1,AJ5,AI5))</f>
        <v>0.54</v>
      </c>
      <c r="AL5" s="224">
        <f ca="1">IF($A5="N/A"," ",IF(PV=1,0,'Pricing Inputs4'!R38))</f>
        <v>4.78520271221132E-2</v>
      </c>
      <c r="AM5" s="313">
        <f t="shared" ca="1" si="4"/>
        <v>0.97028418976165265</v>
      </c>
      <c r="BQ5">
        <f t="shared" si="5"/>
        <v>20</v>
      </c>
      <c r="BR5">
        <f t="shared" si="6"/>
        <v>4</v>
      </c>
      <c r="BS5">
        <f t="shared" si="7"/>
        <v>4</v>
      </c>
    </row>
    <row r="6" spans="1:71" x14ac:dyDescent="0.2">
      <c r="A6" s="253">
        <f>IF(A5="N/A","N/A",IF(EDATE(A5,1)&gt;Inputs!$R$5,"N/A",EDATE(A5,1)))</f>
        <v>37316</v>
      </c>
      <c r="B6" s="324">
        <f t="shared" si="0"/>
        <v>2002</v>
      </c>
      <c r="C6" s="172">
        <f t="shared" si="8"/>
        <v>31.019767051519349</v>
      </c>
      <c r="D6" s="172">
        <f t="shared" si="9"/>
        <v>31.019767051519349</v>
      </c>
      <c r="E6" s="172">
        <f t="shared" si="10"/>
        <v>17.75</v>
      </c>
      <c r="F6" s="172">
        <f t="shared" si="11"/>
        <v>0</v>
      </c>
      <c r="G6" s="172">
        <f t="shared" si="12"/>
        <v>0</v>
      </c>
      <c r="H6" s="172">
        <f t="shared" si="13"/>
        <v>0</v>
      </c>
      <c r="I6" s="172">
        <f t="shared" si="14"/>
        <v>0</v>
      </c>
      <c r="J6" s="172">
        <f t="shared" si="15"/>
        <v>0</v>
      </c>
      <c r="K6" s="172">
        <f t="shared" si="16"/>
        <v>0</v>
      </c>
      <c r="L6" s="250">
        <f ca="1">IF($A6="N/A"," ",IF(Pricetype4=2,MAX(C6,0),IF(OR(Pricetype4=1,Pricetype4=4),IF(C6=0,0,(_xll.EURO(C6,Strikeprice4,0,0,($AH6+IF(Smile=TRUE,VLOOKUP(MAX(-5,Strikeprice4-C6),Volsmile,2),0)),($A6-DateToday)+15,IF(Pricetype4=1,1,0),0))),C6)))</f>
        <v>0.2045270165192169</v>
      </c>
      <c r="M6" s="250">
        <f ca="1">IF($A6="N/A"," ",IF(Pricetype4=2,MAX(D6,0),IF(OR(Pricetype4=1,Pricetype4=4),IF(D6=0,0,(_xll.EURO(D6,Strikeprice4,0,0,($AH6+IF(Smile=TRUE,VLOOKUP(MAX(-5,Strikeprice4-D6),Volsmile,2),0)),($A6-DateToday)+15,IF(Pricetype4=1,1,0),0))),D6)))</f>
        <v>0.2045270165192169</v>
      </c>
      <c r="N6" s="250">
        <f ca="1">IF($A6="N/A"," ",IF(Pricetype4=2,MAX(E6,0),IF(OR(Pricetype4=1,Pricetype4=4),IF(E6=0,0,(_xll.EURO(E6,Strikeprice4,0,0,($AK6+IF(Smile=TRUE,VLOOKUP(MAX(-5,Strikeprice4-E6),Volsmile,2),0)),($A6-DateToday)+15,IF(Pricetype4=1,1,0),0))),E6)))</f>
        <v>0.176747564947208</v>
      </c>
      <c r="O6" s="250">
        <f>IF($A6="N/A"," ",IF(Pricetype4=2,MAX(F6,0),IF(OR(Pricetype4=1,Pricetype4=4),IF(F6=0,0,(_xll.EURO(F6,Strikeprice4,0,0,($AK6+IF(Smile=TRUE,VLOOKUP(MAX(-5,Strikeprice4-F6),Volsmile,2),0)),($A6-DateToday)+15,IF(Pricetype4=1,1,0),0))),F6)))</f>
        <v>0</v>
      </c>
      <c r="P6" s="250">
        <f>IF($A6="N/A"," ",IF(Pricetype4=2,MAX(G6,0),IF(OR(Pricetype4=1,Pricetype4=4),IF(G6=0,0,(_xll.EURO(G6,Strikeprice4,0,0,($AK6+IF(Smile=TRUE,VLOOKUP(MAX(-5,Strikeprice4-G6),Volsmile,2),0)),($A6-DateToday)+15,IF(Pricetype4=1,1,0),0))),G6)))</f>
        <v>0</v>
      </c>
      <c r="Q6" s="250">
        <f>IF($A6="N/A"," ",IF(Pricetype4=2,MAX(H6,0),IF(OR(Pricetype4=1,Pricetype4=4),IF(H6=0,0,(_xll.EURO(H6,Strikeprice4,0,0,($AK6+IF(Smile=TRUE,VLOOKUP(MAX(-5,Strikeprice4-H6),Volsmile,2),0)),($A6-DateToday)+15,IF(Pricetype4=1,1,0),0))),H6)))</f>
        <v>0</v>
      </c>
      <c r="R6" s="250">
        <f>IF($A6="N/A"," ",IF(Pricetype4=2,MAX(I6,0),IF(OR(Pricetype4=1,Pricetype4=4),IF(I6=0,0,(_xll.EURO(I6,Strikeprice4,0,0,($AK6+IF(Smile=TRUE,VLOOKUP(MAX(-5,Strikeprice4-I6),Volsmile,2),0)),($A6-DateToday)+15,IF(Pricetype4=1,1,0),0))),I6)))</f>
        <v>0</v>
      </c>
      <c r="S6" s="250">
        <f>IF($A6="N/A"," ",IF(Pricetype4=2,MAX(J6,0),IF(OR(Pricetype4=1,Pricetype4=4),IF(J6=0,0,(_xll.EURO(J6,Strikeprice4,0,0,($AK6+IF(Smile=TRUE,VLOOKUP(MAX(-5,Strikeprice4-J6),Volsmile,2),0)),($A6-DateToday)+15,IF(Pricetype4=1,1,0),0))),J6)))</f>
        <v>0</v>
      </c>
      <c r="T6" s="250">
        <f>IF($A6="N/A"," ",IF(Pricetype4=2,MAX(K6,0),IF(OR(Pricetype4=1,Pricetype4=4),IF(K6=0,0,(_xll.EURO(K6,Strikeprice4,0,0,($AK6+IF(Smile=TRUE,VLOOKUP(MAX(-5,Strikeprice4-K6),Volsmile,2),0)),($A6-DateToday)+15,IF(Pricetype4=1,1,0),0))),K6)))</f>
        <v>0</v>
      </c>
      <c r="U6" s="177">
        <f t="shared" ca="1" si="1"/>
        <v>289.9620172786943</v>
      </c>
      <c r="V6" s="178">
        <f t="shared" ca="1" si="17"/>
        <v>9963.2511380480337</v>
      </c>
      <c r="W6" s="178">
        <f t="shared" ca="1" si="18"/>
        <v>9963.2511380480337</v>
      </c>
      <c r="X6" s="178">
        <f t="shared" ca="1" si="19"/>
        <v>8610.0135208398315</v>
      </c>
      <c r="Y6" s="178">
        <f t="shared" ca="1" si="20"/>
        <v>0</v>
      </c>
      <c r="Z6" s="178">
        <f t="shared" ca="1" si="21"/>
        <v>0</v>
      </c>
      <c r="AA6" s="178">
        <f t="shared" ca="1" si="22"/>
        <v>0</v>
      </c>
      <c r="AB6" s="178">
        <f t="shared" ca="1" si="23"/>
        <v>0</v>
      </c>
      <c r="AC6" s="178">
        <f t="shared" ca="1" si="24"/>
        <v>0</v>
      </c>
      <c r="AD6" s="178">
        <f t="shared" ca="1" si="25"/>
        <v>0</v>
      </c>
      <c r="AE6" s="178">
        <f t="shared" ca="1" si="26"/>
        <v>28536.515796935899</v>
      </c>
      <c r="AF6" s="224">
        <f t="shared" si="27"/>
        <v>0.42</v>
      </c>
      <c r="AG6" s="224">
        <f t="shared" si="28"/>
        <v>0.84</v>
      </c>
      <c r="AH6" s="224">
        <f t="shared" si="29"/>
        <v>0.84</v>
      </c>
      <c r="AI6" s="224">
        <f t="shared" si="2"/>
        <v>0.21</v>
      </c>
      <c r="AJ6" s="224">
        <f t="shared" si="3"/>
        <v>0.504</v>
      </c>
      <c r="AK6" s="224">
        <f t="shared" si="30"/>
        <v>0.504</v>
      </c>
      <c r="AL6" s="224">
        <f ca="1">IF($A6="N/A"," ",IF(PV=1,0,'Pricing Inputs4'!R39))</f>
        <v>4.7643405249926406E-2</v>
      </c>
      <c r="AM6" s="313">
        <f t="shared" ca="1" si="4"/>
        <v>0.96654005759564776</v>
      </c>
      <c r="BQ6">
        <f t="shared" si="5"/>
        <v>21</v>
      </c>
      <c r="BR6">
        <f t="shared" si="6"/>
        <v>5</v>
      </c>
      <c r="BS6">
        <f t="shared" si="7"/>
        <v>5</v>
      </c>
    </row>
    <row r="7" spans="1:71" x14ac:dyDescent="0.2">
      <c r="A7" s="253">
        <f>IF(A6="N/A","N/A",IF(EDATE(A6,1)&gt;Inputs!$R$5,"N/A",EDATE(A6,1)))</f>
        <v>37347</v>
      </c>
      <c r="B7" s="324">
        <f t="shared" si="0"/>
        <v>2002</v>
      </c>
      <c r="C7" s="172">
        <f t="shared" si="8"/>
        <v>31.469767814458802</v>
      </c>
      <c r="D7" s="172">
        <f t="shared" si="9"/>
        <v>31.469767814458802</v>
      </c>
      <c r="E7" s="172">
        <f t="shared" si="10"/>
        <v>15.750000953674316</v>
      </c>
      <c r="F7" s="172">
        <f t="shared" si="11"/>
        <v>0</v>
      </c>
      <c r="G7" s="172">
        <f t="shared" si="12"/>
        <v>0</v>
      </c>
      <c r="H7" s="172">
        <f t="shared" si="13"/>
        <v>0</v>
      </c>
      <c r="I7" s="172">
        <f t="shared" si="14"/>
        <v>0</v>
      </c>
      <c r="J7" s="172">
        <f t="shared" si="15"/>
        <v>0</v>
      </c>
      <c r="K7" s="172">
        <f t="shared" si="16"/>
        <v>0</v>
      </c>
      <c r="L7" s="250">
        <f ca="1">IF($A7="N/A"," ",IF(Pricetype4=2,MAX(C7,0),IF(OR(Pricetype4=1,Pricetype4=4),IF(C7=0,0,(_xll.EURO(C7,Strikeprice4,0,0,($AH7+IF(Smile=TRUE,VLOOKUP(MAX(-5,Strikeprice4-C7),Volsmile,2),0)),($A7-DateToday)+15,IF(Pricetype4=1,1,0),0))),C7)))</f>
        <v>0.2675679451009545</v>
      </c>
      <c r="M7" s="250">
        <f ca="1">IF($A7="N/A"," ",IF(Pricetype4=2,MAX(D7,0),IF(OR(Pricetype4=1,Pricetype4=4),IF(D7=0,0,(_xll.EURO(D7,Strikeprice4,0,0,($AH7+IF(Smile=TRUE,VLOOKUP(MAX(-5,Strikeprice4-D7),Volsmile,2),0)),($A7-DateToday)+15,IF(Pricetype4=1,1,0),0))),D7)))</f>
        <v>0.2675679451009545</v>
      </c>
      <c r="N7" s="250">
        <f ca="1">IF($A7="N/A"," ",IF(Pricetype4=2,MAX(E7,0),IF(OR(Pricetype4=1,Pricetype4=4),IF(E7=0,0,(_xll.EURO(E7,Strikeprice4,0,0,($AK7+IF(Smile=TRUE,VLOOKUP(MAX(-5,Strikeprice4-E7),Volsmile,2),0)),($A7-DateToday)+15,IF(Pricetype4=1,1,0),0))),E7)))</f>
        <v>0.38409345672667805</v>
      </c>
      <c r="O7" s="250">
        <f>IF($A7="N/A"," ",IF(Pricetype4=2,MAX(F7,0),IF(OR(Pricetype4=1,Pricetype4=4),IF(F7=0,0,(_xll.EURO(F7,Strikeprice4,0,0,($AK7+IF(Smile=TRUE,VLOOKUP(MAX(-5,Strikeprice4-F7),Volsmile,2),0)),($A7-DateToday)+15,IF(Pricetype4=1,1,0),0))),F7)))</f>
        <v>0</v>
      </c>
      <c r="P7" s="250">
        <f>IF($A7="N/A"," ",IF(Pricetype4=2,MAX(G7,0),IF(OR(Pricetype4=1,Pricetype4=4),IF(G7=0,0,(_xll.EURO(G7,Strikeprice4,0,0,($AK7+IF(Smile=TRUE,VLOOKUP(MAX(-5,Strikeprice4-G7),Volsmile,2),0)),($A7-DateToday)+15,IF(Pricetype4=1,1,0),0))),G7)))</f>
        <v>0</v>
      </c>
      <c r="Q7" s="250">
        <f>IF($A7="N/A"," ",IF(Pricetype4=2,MAX(H7,0),IF(OR(Pricetype4=1,Pricetype4=4),IF(H7=0,0,(_xll.EURO(H7,Strikeprice4,0,0,($AK7+IF(Smile=TRUE,VLOOKUP(MAX(-5,Strikeprice4-H7),Volsmile,2),0)),($A7-DateToday)+15,IF(Pricetype4=1,1,0),0))),H7)))</f>
        <v>0</v>
      </c>
      <c r="R7" s="250">
        <f>IF($A7="N/A"," ",IF(Pricetype4=2,MAX(I7,0),IF(OR(Pricetype4=1,Pricetype4=4),IF(I7=0,0,(_xll.EURO(I7,Strikeprice4,0,0,($AK7+IF(Smile=TRUE,VLOOKUP(MAX(-5,Strikeprice4-I7),Volsmile,2),0)),($A7-DateToday)+15,IF(Pricetype4=1,1,0),0))),I7)))</f>
        <v>0</v>
      </c>
      <c r="S7" s="250">
        <f>IF($A7="N/A"," ",IF(Pricetype4=2,MAX(J7,0),IF(OR(Pricetype4=1,Pricetype4=4),IF(J7=0,0,(_xll.EURO(J7,Strikeprice4,0,0,($AK7+IF(Smile=TRUE,VLOOKUP(MAX(-5,Strikeprice4-J7),Volsmile,2),0)),($A7-DateToday)+15,IF(Pricetype4=1,1,0),0))),J7)))</f>
        <v>0</v>
      </c>
      <c r="T7" s="250">
        <f>IF($A7="N/A"," ",IF(Pricetype4=2,MAX(K7,0),IF(OR(Pricetype4=1,Pricetype4=4),IF(K7=0,0,(_xll.EURO(K7,Strikeprice4,0,0,($AK7+IF(Smile=TRUE,VLOOKUP(MAX(-5,Strikeprice4-K7),Volsmile,2),0)),($A7-DateToday)+15,IF(Pricetype4=1,1,0),0))),K7)))</f>
        <v>0</v>
      </c>
      <c r="U7" s="177">
        <f t="shared" ca="1" si="1"/>
        <v>288.86211282145229</v>
      </c>
      <c r="V7" s="178">
        <f t="shared" ca="1" si="17"/>
        <v>13603.082582347468</v>
      </c>
      <c r="W7" s="178">
        <f t="shared" ca="1" si="18"/>
        <v>13603.082582347468</v>
      </c>
      <c r="X7" s="178">
        <f t="shared" ca="1" si="19"/>
        <v>19527.208347849537</v>
      </c>
      <c r="Y7" s="178">
        <f t="shared" ca="1" si="20"/>
        <v>0</v>
      </c>
      <c r="Z7" s="178">
        <f t="shared" ca="1" si="21"/>
        <v>0</v>
      </c>
      <c r="AA7" s="178">
        <f t="shared" ca="1" si="22"/>
        <v>0</v>
      </c>
      <c r="AB7" s="178">
        <f t="shared" ca="1" si="23"/>
        <v>0</v>
      </c>
      <c r="AC7" s="178">
        <f t="shared" ca="1" si="24"/>
        <v>0</v>
      </c>
      <c r="AD7" s="178">
        <f t="shared" ca="1" si="25"/>
        <v>0</v>
      </c>
      <c r="AE7" s="178">
        <f t="shared" ca="1" si="26"/>
        <v>46733.373512544473</v>
      </c>
      <c r="AF7" s="224">
        <f t="shared" si="27"/>
        <v>0.42</v>
      </c>
      <c r="AG7" s="224">
        <f t="shared" si="28"/>
        <v>0.84</v>
      </c>
      <c r="AH7" s="224">
        <f t="shared" si="29"/>
        <v>0.84</v>
      </c>
      <c r="AI7" s="224">
        <f t="shared" si="2"/>
        <v>0.21</v>
      </c>
      <c r="AJ7" s="224">
        <f t="shared" si="3"/>
        <v>0.504</v>
      </c>
      <c r="AK7" s="224">
        <f t="shared" si="30"/>
        <v>0.504</v>
      </c>
      <c r="AL7" s="224">
        <f ca="1">IF($A7="N/A"," ",IF(PV=1,0,'Pricing Inputs4'!R40))</f>
        <v>4.7558377671638806E-2</v>
      </c>
      <c r="AM7" s="313">
        <f t="shared" ca="1" si="4"/>
        <v>0.96287370940484096</v>
      </c>
      <c r="BQ7">
        <f t="shared" si="5"/>
        <v>22</v>
      </c>
      <c r="BR7">
        <f t="shared" si="6"/>
        <v>4</v>
      </c>
      <c r="BS7">
        <f t="shared" si="7"/>
        <v>4</v>
      </c>
    </row>
    <row r="8" spans="1:71" x14ac:dyDescent="0.2">
      <c r="A8" s="253">
        <f>IF(A7="N/A","N/A",IF(EDATE(A7,1)&gt;Inputs!$R$5,"N/A",EDATE(A7,1)))</f>
        <v>37377</v>
      </c>
      <c r="B8" s="324">
        <f t="shared" si="0"/>
        <v>2002</v>
      </c>
      <c r="C8" s="172">
        <f t="shared" si="8"/>
        <v>34.625</v>
      </c>
      <c r="D8" s="172">
        <f t="shared" si="9"/>
        <v>34.625</v>
      </c>
      <c r="E8" s="172">
        <f t="shared" si="10"/>
        <v>17.75</v>
      </c>
      <c r="F8" s="172">
        <f t="shared" si="11"/>
        <v>0</v>
      </c>
      <c r="G8" s="172">
        <f t="shared" si="12"/>
        <v>0</v>
      </c>
      <c r="H8" s="172">
        <f t="shared" si="13"/>
        <v>0</v>
      </c>
      <c r="I8" s="172">
        <f t="shared" si="14"/>
        <v>0</v>
      </c>
      <c r="J8" s="172">
        <f t="shared" si="15"/>
        <v>0</v>
      </c>
      <c r="K8" s="172">
        <f t="shared" si="16"/>
        <v>0</v>
      </c>
      <c r="L8" s="250">
        <f ca="1">IF($A8="N/A"," ",IF(Pricetype4=2,MAX(C8,0),IF(OR(Pricetype4=1,Pricetype4=4),IF(C8=0,0,(_xll.EURO(C8,Strikeprice4,0,0,($AH8+IF(Smile=TRUE,VLOOKUP(MAX(-5,Strikeprice4-C8),Volsmile,2),0)),($A8-DateToday)+15,IF(Pricetype4=1,1,0),0))),C8)))</f>
        <v>0.26677825667518296</v>
      </c>
      <c r="M8" s="250">
        <f ca="1">IF($A8="N/A"," ",IF(Pricetype4=2,MAX(D8,0),IF(OR(Pricetype4=1,Pricetype4=4),IF(D8=0,0,(_xll.EURO(D8,Strikeprice4,0,0,($AH8+IF(Smile=TRUE,VLOOKUP(MAX(-5,Strikeprice4-D8),Volsmile,2),0)),($A8-DateToday)+15,IF(Pricetype4=1,1,0),0))),D8)))</f>
        <v>0.26677825667518296</v>
      </c>
      <c r="N8" s="250">
        <f ca="1">IF($A8="N/A"," ",IF(Pricetype4=2,MAX(E8,0),IF(OR(Pricetype4=1,Pricetype4=4),IF(E8=0,0,(_xll.EURO(E8,Strikeprice4,0,0,($AK8+IF(Smile=TRUE,VLOOKUP(MAX(-5,Strikeprice4-E8),Volsmile,2),0)),($A8-DateToday)+15,IF(Pricetype4=1,1,0),0))),E8)))</f>
        <v>0.28067663975110779</v>
      </c>
      <c r="O8" s="250">
        <f>IF($A8="N/A"," ",IF(Pricetype4=2,MAX(F8,0),IF(OR(Pricetype4=1,Pricetype4=4),IF(F8=0,0,(_xll.EURO(F8,Strikeprice4,0,0,($AK8+IF(Smile=TRUE,VLOOKUP(MAX(-5,Strikeprice4-F8),Volsmile,2),0)),($A8-DateToday)+15,IF(Pricetype4=1,1,0),0))),F8)))</f>
        <v>0</v>
      </c>
      <c r="P8" s="250">
        <f>IF($A8="N/A"," ",IF(Pricetype4=2,MAX(G8,0),IF(OR(Pricetype4=1,Pricetype4=4),IF(G8=0,0,(_xll.EURO(G8,Strikeprice4,0,0,($AK8+IF(Smile=TRUE,VLOOKUP(MAX(-5,Strikeprice4-G8),Volsmile,2),0)),($A8-DateToday)+15,IF(Pricetype4=1,1,0),0))),G8)))</f>
        <v>0</v>
      </c>
      <c r="Q8" s="250">
        <f>IF($A8="N/A"," ",IF(Pricetype4=2,MAX(H8,0),IF(OR(Pricetype4=1,Pricetype4=4),IF(H8=0,0,(_xll.EURO(H8,Strikeprice4,0,0,($AK8+IF(Smile=TRUE,VLOOKUP(MAX(-5,Strikeprice4-H8),Volsmile,2),0)),($A8-DateToday)+15,IF(Pricetype4=1,1,0),0))),H8)))</f>
        <v>0</v>
      </c>
      <c r="R8" s="250">
        <f>IF($A8="N/A"," ",IF(Pricetype4=2,MAX(I8,0),IF(OR(Pricetype4=1,Pricetype4=4),IF(I8=0,0,(_xll.EURO(I8,Strikeprice4,0,0,($AK8+IF(Smile=TRUE,VLOOKUP(MAX(-5,Strikeprice4-I8),Volsmile,2),0)),($A8-DateToday)+15,IF(Pricetype4=1,1,0),0))),I8)))</f>
        <v>0</v>
      </c>
      <c r="S8" s="250">
        <f>IF($A8="N/A"," ",IF(Pricetype4=2,MAX(J8,0),IF(OR(Pricetype4=1,Pricetype4=4),IF(J8=0,0,(_xll.EURO(J8,Strikeprice4,0,0,($AK8+IF(Smile=TRUE,VLOOKUP(MAX(-5,Strikeprice4-J8),Volsmile,2),0)),($A8-DateToday)+15,IF(Pricetype4=1,1,0),0))),J8)))</f>
        <v>0</v>
      </c>
      <c r="T8" s="250">
        <f>IF($A8="N/A"," ",IF(Pricetype4=2,MAX(K8,0),IF(OR(Pricetype4=1,Pricetype4=4),IF(K8=0,0,(_xll.EURO(K8,Strikeprice4,0,0,($AK8+IF(Smile=TRUE,VLOOKUP(MAX(-5,Strikeprice4-K8),Volsmile,2),0)),($A8-DateToday)+15,IF(Pricetype4=1,1,0),0))),K8)))</f>
        <v>0</v>
      </c>
      <c r="U8" s="177">
        <f t="shared" ca="1" si="1"/>
        <v>287.68814351278735</v>
      </c>
      <c r="V8" s="178">
        <f t="shared" ca="1" si="17"/>
        <v>13507.813685073181</v>
      </c>
      <c r="W8" s="178">
        <f t="shared" ca="1" si="18"/>
        <v>13507.813685073181</v>
      </c>
      <c r="X8" s="178">
        <f t="shared" ca="1" si="19"/>
        <v>14211.532089463037</v>
      </c>
      <c r="Y8" s="178">
        <f t="shared" ca="1" si="20"/>
        <v>0</v>
      </c>
      <c r="Z8" s="178">
        <f t="shared" ca="1" si="21"/>
        <v>0</v>
      </c>
      <c r="AA8" s="178">
        <f t="shared" ca="1" si="22"/>
        <v>0</v>
      </c>
      <c r="AB8" s="178">
        <f t="shared" ca="1" si="23"/>
        <v>0</v>
      </c>
      <c r="AC8" s="178">
        <f t="shared" ca="1" si="24"/>
        <v>0</v>
      </c>
      <c r="AD8" s="178">
        <f t="shared" ca="1" si="25"/>
        <v>0</v>
      </c>
      <c r="AE8" s="178">
        <f t="shared" ca="1" si="26"/>
        <v>41227.1594596094</v>
      </c>
      <c r="AF8" s="224">
        <f t="shared" si="27"/>
        <v>0.42</v>
      </c>
      <c r="AG8" s="224">
        <f t="shared" si="28"/>
        <v>0.84</v>
      </c>
      <c r="AH8" s="224">
        <f t="shared" si="29"/>
        <v>0.84</v>
      </c>
      <c r="AI8" s="224">
        <f t="shared" si="2"/>
        <v>0.21</v>
      </c>
      <c r="AJ8" s="224">
        <f t="shared" si="3"/>
        <v>0.504</v>
      </c>
      <c r="AK8" s="224">
        <f t="shared" si="30"/>
        <v>0.504</v>
      </c>
      <c r="AL8" s="224">
        <f ca="1">IF($A8="N/A"," ",IF(PV=1,0,'Pricing Inputs4'!R41))</f>
        <v>4.7654109341451097E-2</v>
      </c>
      <c r="AM8" s="313">
        <f t="shared" ca="1" si="4"/>
        <v>0.95896047837595777</v>
      </c>
      <c r="BQ8">
        <f t="shared" si="5"/>
        <v>22</v>
      </c>
      <c r="BR8">
        <f t="shared" si="6"/>
        <v>4</v>
      </c>
      <c r="BS8">
        <f t="shared" si="7"/>
        <v>5</v>
      </c>
    </row>
    <row r="9" spans="1:71" x14ac:dyDescent="0.2">
      <c r="A9" s="253">
        <f>IF(A8="N/A","N/A",IF(EDATE(A8,1)&gt;Inputs!$R$5,"N/A",EDATE(A8,1)))</f>
        <v>37408</v>
      </c>
      <c r="B9" s="324">
        <f t="shared" si="0"/>
        <v>2002</v>
      </c>
      <c r="C9" s="172">
        <f t="shared" si="8"/>
        <v>44.75</v>
      </c>
      <c r="D9" s="172">
        <f t="shared" si="9"/>
        <v>44.75</v>
      </c>
      <c r="E9" s="172">
        <f t="shared" si="10"/>
        <v>20.75</v>
      </c>
      <c r="F9" s="172">
        <f t="shared" si="11"/>
        <v>0</v>
      </c>
      <c r="G9" s="172">
        <f t="shared" si="12"/>
        <v>0</v>
      </c>
      <c r="H9" s="172">
        <f t="shared" si="13"/>
        <v>0</v>
      </c>
      <c r="I9" s="172">
        <f t="shared" si="14"/>
        <v>0</v>
      </c>
      <c r="J9" s="172">
        <f t="shared" si="15"/>
        <v>0</v>
      </c>
      <c r="K9" s="172">
        <f t="shared" si="16"/>
        <v>0</v>
      </c>
      <c r="L9" s="250">
        <f ca="1">IF($A9="N/A"," ",IF(Pricetype4=2,MAX(C9,0),IF(OR(Pricetype4=1,Pricetype4=4),IF(C9=0,0,(_xll.EURO(C9,Strikeprice4,0,0,($AH9+IF(Smile=TRUE,VLOOKUP(MAX(-5,Strikeprice4-C9),Volsmile,2),0)),($A9-DateToday)+15,IF(Pricetype4=1,1,0),0))),C9)))</f>
        <v>0.25288172989741065</v>
      </c>
      <c r="M9" s="250">
        <f ca="1">IF($A9="N/A"," ",IF(Pricetype4=2,MAX(D9,0),IF(OR(Pricetype4=1,Pricetype4=4),IF(D9=0,0,(_xll.EURO(D9,Strikeprice4,0,0,($AH9+IF(Smile=TRUE,VLOOKUP(MAX(-5,Strikeprice4-D9),Volsmile,2),0)),($A9-DateToday)+15,IF(Pricetype4=1,1,0),0))),D9)))</f>
        <v>0.25288172989741065</v>
      </c>
      <c r="N9" s="250">
        <f ca="1">IF($A9="N/A"," ",IF(Pricetype4=2,MAX(E9,0),IF(OR(Pricetype4=1,Pricetype4=4),IF(E9=0,0,(_xll.EURO(E9,Strikeprice4,0,0,($AK9+IF(Smile=TRUE,VLOOKUP(MAX(-5,Strikeprice4-E9),Volsmile,2),0)),($A9-DateToday)+15,IF(Pricetype4=1,1,0),0))),E9)))</f>
        <v>0.23812719450976094</v>
      </c>
      <c r="O9" s="250">
        <f>IF($A9="N/A"," ",IF(Pricetype4=2,MAX(F9,0),IF(OR(Pricetype4=1,Pricetype4=4),IF(F9=0,0,(_xll.EURO(F9,Strikeprice4,0,0,($AK9+IF(Smile=TRUE,VLOOKUP(MAX(-5,Strikeprice4-F9),Volsmile,2),0)),($A9-DateToday)+15,IF(Pricetype4=1,1,0),0))),F9)))</f>
        <v>0</v>
      </c>
      <c r="P9" s="250">
        <f>IF($A9="N/A"," ",IF(Pricetype4=2,MAX(G9,0),IF(OR(Pricetype4=1,Pricetype4=4),IF(G9=0,0,(_xll.EURO(G9,Strikeprice4,0,0,($AK9+IF(Smile=TRUE,VLOOKUP(MAX(-5,Strikeprice4-G9),Volsmile,2),0)),($A9-DateToday)+15,IF(Pricetype4=1,1,0),0))),G9)))</f>
        <v>0</v>
      </c>
      <c r="Q9" s="250">
        <f>IF($A9="N/A"," ",IF(Pricetype4=2,MAX(H9,0),IF(OR(Pricetype4=1,Pricetype4=4),IF(H9=0,0,(_xll.EURO(H9,Strikeprice4,0,0,($AK9+IF(Smile=TRUE,VLOOKUP(MAX(-5,Strikeprice4-H9),Volsmile,2),0)),($A9-DateToday)+15,IF(Pricetype4=1,1,0),0))),H9)))</f>
        <v>0</v>
      </c>
      <c r="R9" s="250">
        <f>IF($A9="N/A"," ",IF(Pricetype4=2,MAX(I9,0),IF(OR(Pricetype4=1,Pricetype4=4),IF(I9=0,0,(_xll.EURO(I9,Strikeprice4,0,0,($AK9+IF(Smile=TRUE,VLOOKUP(MAX(-5,Strikeprice4-I9),Volsmile,2),0)),($A9-DateToday)+15,IF(Pricetype4=1,1,0),0))),I9)))</f>
        <v>0</v>
      </c>
      <c r="S9" s="250">
        <f>IF($A9="N/A"," ",IF(Pricetype4=2,MAX(J9,0),IF(OR(Pricetype4=1,Pricetype4=4),IF(J9=0,0,(_xll.EURO(J9,Strikeprice4,0,0,($AK9+IF(Smile=TRUE,VLOOKUP(MAX(-5,Strikeprice4-J9),Volsmile,2),0)),($A9-DateToday)+15,IF(Pricetype4=1,1,0),0))),J9)))</f>
        <v>0</v>
      </c>
      <c r="T9" s="250">
        <f>IF($A9="N/A"," ",IF(Pricetype4=2,MAX(K9,0),IF(OR(Pricetype4=1,Pricetype4=4),IF(K9=0,0,(_xll.EURO(K9,Strikeprice4,0,0,($AK9+IF(Smile=TRUE,VLOOKUP(MAX(-5,Strikeprice4-K9),Volsmile,2),0)),($A9-DateToday)+15,IF(Pricetype4=1,1,0),0))),K9)))</f>
        <v>0</v>
      </c>
      <c r="U9" s="177">
        <f t="shared" ca="1" si="1"/>
        <v>286.5539377810955</v>
      </c>
      <c r="V9" s="178">
        <f t="shared" ca="1" si="17"/>
        <v>11594.280879199745</v>
      </c>
      <c r="W9" s="178">
        <f t="shared" ca="1" si="18"/>
        <v>11594.280879199745</v>
      </c>
      <c r="X9" s="178">
        <f t="shared" ca="1" si="19"/>
        <v>10917.805644725899</v>
      </c>
      <c r="Y9" s="178">
        <f t="shared" ca="1" si="20"/>
        <v>0</v>
      </c>
      <c r="Z9" s="178">
        <f t="shared" ca="1" si="21"/>
        <v>0</v>
      </c>
      <c r="AA9" s="178">
        <f t="shared" ca="1" si="22"/>
        <v>0</v>
      </c>
      <c r="AB9" s="178">
        <f t="shared" ca="1" si="23"/>
        <v>0</v>
      </c>
      <c r="AC9" s="178">
        <f t="shared" ca="1" si="24"/>
        <v>0</v>
      </c>
      <c r="AD9" s="178">
        <f t="shared" ca="1" si="25"/>
        <v>0</v>
      </c>
      <c r="AE9" s="178">
        <f t="shared" ca="1" si="26"/>
        <v>34106.36740312539</v>
      </c>
      <c r="AF9" s="224">
        <f t="shared" si="27"/>
        <v>0.42</v>
      </c>
      <c r="AG9" s="224">
        <f t="shared" si="28"/>
        <v>0.9</v>
      </c>
      <c r="AH9" s="224">
        <f t="shared" si="29"/>
        <v>0.9</v>
      </c>
      <c r="AI9" s="224">
        <f t="shared" si="2"/>
        <v>0.21</v>
      </c>
      <c r="AJ9" s="224">
        <f t="shared" si="3"/>
        <v>0.54</v>
      </c>
      <c r="AK9" s="224">
        <f t="shared" si="30"/>
        <v>0.54</v>
      </c>
      <c r="AL9" s="224">
        <f ca="1">IF($A9="N/A"," ",IF(PV=1,0,'Pricing Inputs4'!R42))</f>
        <v>4.7740576658753302E-2</v>
      </c>
      <c r="AM9" s="313">
        <f t="shared" ca="1" si="4"/>
        <v>0.95517979260365171</v>
      </c>
      <c r="BQ9">
        <f t="shared" si="5"/>
        <v>20</v>
      </c>
      <c r="BR9">
        <f t="shared" si="6"/>
        <v>5</v>
      </c>
      <c r="BS9">
        <f t="shared" si="7"/>
        <v>5</v>
      </c>
    </row>
    <row r="10" spans="1:71" x14ac:dyDescent="0.2">
      <c r="A10" s="253">
        <f>IF(A9="N/A","N/A",IF(EDATE(A9,1)&gt;Inputs!$R$5,"N/A",EDATE(A9,1)))</f>
        <v>37438</v>
      </c>
      <c r="B10" s="324">
        <f t="shared" si="0"/>
        <v>2002</v>
      </c>
      <c r="C10" s="172">
        <f t="shared" si="8"/>
        <v>62.25</v>
      </c>
      <c r="D10" s="172">
        <f t="shared" si="9"/>
        <v>62.25</v>
      </c>
      <c r="E10" s="172">
        <f t="shared" si="10"/>
        <v>21.25</v>
      </c>
      <c r="F10" s="172">
        <f t="shared" si="11"/>
        <v>0</v>
      </c>
      <c r="G10" s="172">
        <f t="shared" si="12"/>
        <v>0</v>
      </c>
      <c r="H10" s="172">
        <f t="shared" si="13"/>
        <v>0</v>
      </c>
      <c r="I10" s="172">
        <f t="shared" si="14"/>
        <v>0</v>
      </c>
      <c r="J10" s="172">
        <f t="shared" si="15"/>
        <v>0</v>
      </c>
      <c r="K10" s="172">
        <f t="shared" si="16"/>
        <v>0</v>
      </c>
      <c r="L10" s="250">
        <f ca="1">IF($A10="N/A"," ",IF(Pricetype4=2,MAX(C10,0),IF(OR(Pricetype4=1,Pricetype4=4),IF(C10=0,0,(_xll.EURO(C10,Strikeprice4,0,0,($AH10+IF(Smile=TRUE,VLOOKUP(MAX(-5,Strikeprice4-C10),Volsmile,2),0)),($A10-DateToday)+15,IF(Pricetype4=1,1,0),0))),C10)))</f>
        <v>0.40679718455076985</v>
      </c>
      <c r="M10" s="250">
        <f ca="1">IF($A10="N/A"," ",IF(Pricetype4=2,MAX(D10,0),IF(OR(Pricetype4=1,Pricetype4=4),IF(D10=0,0,(_xll.EURO(D10,Strikeprice4,0,0,($AH10+IF(Smile=TRUE,VLOOKUP(MAX(-5,Strikeprice4-D10),Volsmile,2),0)),($A10-DateToday)+15,IF(Pricetype4=1,1,0),0))),D10)))</f>
        <v>0.40679718455076985</v>
      </c>
      <c r="N10" s="250">
        <f ca="1">IF($A10="N/A"," ",IF(Pricetype4=2,MAX(E10,0),IF(OR(Pricetype4=1,Pricetype4=4),IF(E10=0,0,(_xll.EURO(E10,Strikeprice4,0,0,($AK10+IF(Smile=TRUE,VLOOKUP(MAX(-5,Strikeprice4-E10),Volsmile,2),0)),($A10-DateToday)+15,IF(Pricetype4=1,1,0),0))),E10)))</f>
        <v>0.51619654675865623</v>
      </c>
      <c r="O10" s="250">
        <f>IF($A10="N/A"," ",IF(Pricetype4=2,MAX(F10,0),IF(OR(Pricetype4=1,Pricetype4=4),IF(F10=0,0,(_xll.EURO(F10,Strikeprice4,0,0,($AK10+IF(Smile=TRUE,VLOOKUP(MAX(-5,Strikeprice4-F10),Volsmile,2),0)),($A10-DateToday)+15,IF(Pricetype4=1,1,0),0))),F10)))</f>
        <v>0</v>
      </c>
      <c r="P10" s="250">
        <f>IF($A10="N/A"," ",IF(Pricetype4=2,MAX(G10,0),IF(OR(Pricetype4=1,Pricetype4=4),IF(G10=0,0,(_xll.EURO(G10,Strikeprice4,0,0,($AK10+IF(Smile=TRUE,VLOOKUP(MAX(-5,Strikeprice4-G10),Volsmile,2),0)),($A10-DateToday)+15,IF(Pricetype4=1,1,0),0))),G10)))</f>
        <v>0</v>
      </c>
      <c r="Q10" s="250">
        <f>IF($A10="N/A"," ",IF(Pricetype4=2,MAX(H10,0),IF(OR(Pricetype4=1,Pricetype4=4),IF(H10=0,0,(_xll.EURO(H10,Strikeprice4,0,0,($AK10+IF(Smile=TRUE,VLOOKUP(MAX(-5,Strikeprice4-H10),Volsmile,2),0)),($A10-DateToday)+15,IF(Pricetype4=1,1,0),0))),H10)))</f>
        <v>0</v>
      </c>
      <c r="R10" s="250">
        <f>IF($A10="N/A"," ",IF(Pricetype4=2,MAX(I10,0),IF(OR(Pricetype4=1,Pricetype4=4),IF(I10=0,0,(_xll.EURO(I10,Strikeprice4,0,0,($AK10+IF(Smile=TRUE,VLOOKUP(MAX(-5,Strikeprice4-I10),Volsmile,2),0)),($A10-DateToday)+15,IF(Pricetype4=1,1,0),0))),I10)))</f>
        <v>0</v>
      </c>
      <c r="S10" s="250">
        <f>IF($A10="N/A"," ",IF(Pricetype4=2,MAX(J10,0),IF(OR(Pricetype4=1,Pricetype4=4),IF(J10=0,0,(_xll.EURO(J10,Strikeprice4,0,0,($AK10+IF(Smile=TRUE,VLOOKUP(MAX(-5,Strikeprice4-J10),Volsmile,2),0)),($A10-DateToday)+15,IF(Pricetype4=1,1,0),0))),J10)))</f>
        <v>0</v>
      </c>
      <c r="T10" s="250">
        <f>IF($A10="N/A"," ",IF(Pricetype4=2,MAX(K10,0),IF(OR(Pricetype4=1,Pricetype4=4),IF(K10=0,0,(_xll.EURO(K10,Strikeprice4,0,0,($AK10+IF(Smile=TRUE,VLOOKUP(MAX(-5,Strikeprice4-K10),Volsmile,2),0)),($A10-DateToday)+15,IF(Pricetype4=1,1,0),0))),K10)))</f>
        <v>0</v>
      </c>
      <c r="U10" s="177">
        <f t="shared" ca="1" si="1"/>
        <v>285.3773733076967</v>
      </c>
      <c r="V10" s="178">
        <f t="shared" ca="1" si="17"/>
        <v>20431.965311307446</v>
      </c>
      <c r="W10" s="178">
        <f t="shared" ca="1" si="18"/>
        <v>20431.965311307446</v>
      </c>
      <c r="X10" s="178">
        <f t="shared" ca="1" si="19"/>
        <v>25926.703373910055</v>
      </c>
      <c r="Y10" s="178">
        <f t="shared" ca="1" si="20"/>
        <v>0</v>
      </c>
      <c r="Z10" s="178">
        <f t="shared" ca="1" si="21"/>
        <v>0</v>
      </c>
      <c r="AA10" s="178">
        <f t="shared" ca="1" si="22"/>
        <v>0</v>
      </c>
      <c r="AB10" s="178">
        <f t="shared" ca="1" si="23"/>
        <v>0</v>
      </c>
      <c r="AC10" s="178">
        <f t="shared" ca="1" si="24"/>
        <v>0</v>
      </c>
      <c r="AD10" s="178">
        <f t="shared" ca="1" si="25"/>
        <v>0</v>
      </c>
      <c r="AE10" s="178">
        <f t="shared" ca="1" si="26"/>
        <v>66790.63399652495</v>
      </c>
      <c r="AF10" s="224">
        <f t="shared" si="27"/>
        <v>0.54</v>
      </c>
      <c r="AG10" s="224">
        <f t="shared" si="28"/>
        <v>1.08</v>
      </c>
      <c r="AH10" s="224">
        <f t="shared" si="29"/>
        <v>1.08</v>
      </c>
      <c r="AI10" s="224">
        <f t="shared" si="2"/>
        <v>0.27</v>
      </c>
      <c r="AJ10" s="224">
        <f t="shared" si="3"/>
        <v>0.64800000000000002</v>
      </c>
      <c r="AK10" s="224">
        <f t="shared" si="30"/>
        <v>0.64800000000000002</v>
      </c>
      <c r="AL10" s="224">
        <f ca="1">IF($A10="N/A"," ",IF(PV=1,0,'Pricing Inputs4'!R43))</f>
        <v>4.78472107107E-2</v>
      </c>
      <c r="AM10" s="313">
        <f t="shared" ca="1" si="4"/>
        <v>0.9512579110256556</v>
      </c>
      <c r="BQ10">
        <f t="shared" si="5"/>
        <v>22</v>
      </c>
      <c r="BR10">
        <f t="shared" si="6"/>
        <v>4</v>
      </c>
      <c r="BS10">
        <f t="shared" si="7"/>
        <v>5</v>
      </c>
    </row>
    <row r="11" spans="1:71" x14ac:dyDescent="0.2">
      <c r="A11" s="253">
        <f>IF(A10="N/A","N/A",IF(EDATE(A10,1)&gt;Inputs!$R$5,"N/A",EDATE(A10,1)))</f>
        <v>37469</v>
      </c>
      <c r="B11" s="324">
        <f t="shared" si="0"/>
        <v>2002</v>
      </c>
      <c r="C11" s="172">
        <f t="shared" si="8"/>
        <v>62.25</v>
      </c>
      <c r="D11" s="172">
        <f t="shared" si="9"/>
        <v>62.25</v>
      </c>
      <c r="E11" s="172">
        <f t="shared" si="10"/>
        <v>22.25</v>
      </c>
      <c r="F11" s="172">
        <f t="shared" si="11"/>
        <v>0</v>
      </c>
      <c r="G11" s="172">
        <f t="shared" si="12"/>
        <v>0</v>
      </c>
      <c r="H11" s="172">
        <f t="shared" si="13"/>
        <v>0</v>
      </c>
      <c r="I11" s="172">
        <f t="shared" si="14"/>
        <v>0</v>
      </c>
      <c r="J11" s="172">
        <f t="shared" si="15"/>
        <v>0</v>
      </c>
      <c r="K11" s="172">
        <f t="shared" si="16"/>
        <v>0</v>
      </c>
      <c r="L11" s="250">
        <f ca="1">IF($A11="N/A"," ",IF(Pricetype4=2,MAX(C11,0),IF(OR(Pricetype4=1,Pricetype4=4),IF(C11=0,0,(_xll.EURO(C11,Strikeprice4,0,0,($AH11+IF(Smile=TRUE,VLOOKUP(MAX(-5,Strikeprice4-C11),Volsmile,2),0)),($A11-DateToday)+15,IF(Pricetype4=1,1,0),0))),C11)))</f>
        <v>0.50104606503884341</v>
      </c>
      <c r="M11" s="250">
        <f ca="1">IF($A11="N/A"," ",IF(Pricetype4=2,MAX(D11,0),IF(OR(Pricetype4=1,Pricetype4=4),IF(D11=0,0,(_xll.EURO(D11,Strikeprice4,0,0,($AH11+IF(Smile=TRUE,VLOOKUP(MAX(-5,Strikeprice4-D11),Volsmile,2),0)),($A11-DateToday)+15,IF(Pricetype4=1,1,0),0))),D11)))</f>
        <v>0.50104606503884341</v>
      </c>
      <c r="N11" s="250">
        <f ca="1">IF($A11="N/A"," ",IF(Pricetype4=2,MAX(E11,0),IF(OR(Pricetype4=1,Pricetype4=4),IF(E11=0,0,(_xll.EURO(E11,Strikeprice4,0,0,($AK11+IF(Smile=TRUE,VLOOKUP(MAX(-5,Strikeprice4-E11),Volsmile,2),0)),($A11-DateToday)+15,IF(Pricetype4=1,1,0),0))),E11)))</f>
        <v>0.52698947466886881</v>
      </c>
      <c r="O11" s="250">
        <f>IF($A11="N/A"," ",IF(Pricetype4=2,MAX(F11,0),IF(OR(Pricetype4=1,Pricetype4=4),IF(F11=0,0,(_xll.EURO(F11,Strikeprice4,0,0,($AK11+IF(Smile=TRUE,VLOOKUP(MAX(-5,Strikeprice4-F11),Volsmile,2),0)),($A11-DateToday)+15,IF(Pricetype4=1,1,0),0))),F11)))</f>
        <v>0</v>
      </c>
      <c r="P11" s="250">
        <f>IF($A11="N/A"," ",IF(Pricetype4=2,MAX(G11,0),IF(OR(Pricetype4=1,Pricetype4=4),IF(G11=0,0,(_xll.EURO(G11,Strikeprice4,0,0,($AK11+IF(Smile=TRUE,VLOOKUP(MAX(-5,Strikeprice4-G11),Volsmile,2),0)),($A11-DateToday)+15,IF(Pricetype4=1,1,0),0))),G11)))</f>
        <v>0</v>
      </c>
      <c r="Q11" s="250">
        <f>IF($A11="N/A"," ",IF(Pricetype4=2,MAX(H11,0),IF(OR(Pricetype4=1,Pricetype4=4),IF(H11=0,0,(_xll.EURO(H11,Strikeprice4,0,0,($AK11+IF(Smile=TRUE,VLOOKUP(MAX(-5,Strikeprice4-H11),Volsmile,2),0)),($A11-DateToday)+15,IF(Pricetype4=1,1,0),0))),H11)))</f>
        <v>0</v>
      </c>
      <c r="R11" s="250">
        <f>IF($A11="N/A"," ",IF(Pricetype4=2,MAX(I11,0),IF(OR(Pricetype4=1,Pricetype4=4),IF(I11=0,0,(_xll.EURO(I11,Strikeprice4,0,0,($AK11+IF(Smile=TRUE,VLOOKUP(MAX(-5,Strikeprice4-I11),Volsmile,2),0)),($A11-DateToday)+15,IF(Pricetype4=1,1,0),0))),I11)))</f>
        <v>0</v>
      </c>
      <c r="S11" s="250">
        <f>IF($A11="N/A"," ",IF(Pricetype4=2,MAX(J11,0),IF(OR(Pricetype4=1,Pricetype4=4),IF(J11=0,0,(_xll.EURO(J11,Strikeprice4,0,0,($AK11+IF(Smile=TRUE,VLOOKUP(MAX(-5,Strikeprice4-J11),Volsmile,2),0)),($A11-DateToday)+15,IF(Pricetype4=1,1,0),0))),J11)))</f>
        <v>0</v>
      </c>
      <c r="T11" s="250">
        <f>IF($A11="N/A"," ",IF(Pricetype4=2,MAX(K11,0),IF(OR(Pricetype4=1,Pricetype4=4),IF(K11=0,0,(_xll.EURO(K11,Strikeprice4,0,0,($AK11+IF(Smile=TRUE,VLOOKUP(MAX(-5,Strikeprice4-K11),Volsmile,2),0)),($A11-DateToday)+15,IF(Pricetype4=1,1,0),0))),K11)))</f>
        <v>0</v>
      </c>
      <c r="U11" s="177">
        <f t="shared" ca="1" si="1"/>
        <v>284.19848721241419</v>
      </c>
      <c r="V11" s="178">
        <f t="shared" ca="1" si="17"/>
        <v>25061.789932567906</v>
      </c>
      <c r="W11" s="178">
        <f t="shared" ca="1" si="18"/>
        <v>25061.789932567906</v>
      </c>
      <c r="X11" s="178">
        <f t="shared" ca="1" si="19"/>
        <v>26359.451620085303</v>
      </c>
      <c r="Y11" s="178">
        <f t="shared" ca="1" si="20"/>
        <v>0</v>
      </c>
      <c r="Z11" s="178">
        <f t="shared" ca="1" si="21"/>
        <v>0</v>
      </c>
      <c r="AA11" s="178">
        <f t="shared" ca="1" si="22"/>
        <v>0</v>
      </c>
      <c r="AB11" s="178">
        <f t="shared" ca="1" si="23"/>
        <v>0</v>
      </c>
      <c r="AC11" s="178">
        <f t="shared" ca="1" si="24"/>
        <v>0</v>
      </c>
      <c r="AD11" s="178">
        <f t="shared" ca="1" si="25"/>
        <v>0</v>
      </c>
      <c r="AE11" s="178">
        <f t="shared" ca="1" si="26"/>
        <v>76483.031485221116</v>
      </c>
      <c r="AF11" s="224">
        <f t="shared" si="27"/>
        <v>0.54</v>
      </c>
      <c r="AG11" s="224">
        <f t="shared" si="28"/>
        <v>1.08</v>
      </c>
      <c r="AH11" s="224">
        <f t="shared" si="29"/>
        <v>1.08</v>
      </c>
      <c r="AI11" s="224">
        <f t="shared" si="2"/>
        <v>0.27</v>
      </c>
      <c r="AJ11" s="224">
        <f t="shared" si="3"/>
        <v>0.64800000000000002</v>
      </c>
      <c r="AK11" s="224">
        <f t="shared" si="30"/>
        <v>0.64800000000000002</v>
      </c>
      <c r="AL11" s="224">
        <f ca="1">IF($A11="N/A"," ",IF(PV=1,0,'Pricing Inputs4'!R44))</f>
        <v>4.7960566846282096E-2</v>
      </c>
      <c r="AM11" s="313">
        <f t="shared" ca="1" si="4"/>
        <v>0.94732829070804725</v>
      </c>
      <c r="BQ11">
        <f t="shared" si="5"/>
        <v>22</v>
      </c>
      <c r="BR11">
        <f t="shared" si="6"/>
        <v>5</v>
      </c>
      <c r="BS11">
        <f t="shared" si="7"/>
        <v>4</v>
      </c>
    </row>
    <row r="12" spans="1:71" x14ac:dyDescent="0.2">
      <c r="A12" s="253">
        <f>IF(A11="N/A","N/A",IF(EDATE(A11,1)&gt;Inputs!$R$5,"N/A",EDATE(A11,1)))</f>
        <v>37500</v>
      </c>
      <c r="B12" s="324">
        <f t="shared" si="0"/>
        <v>2002</v>
      </c>
      <c r="C12" s="172">
        <f t="shared" si="8"/>
        <v>29.25</v>
      </c>
      <c r="D12" s="172">
        <f t="shared" si="9"/>
        <v>29.25</v>
      </c>
      <c r="E12" s="172">
        <f t="shared" si="10"/>
        <v>16.25</v>
      </c>
      <c r="F12" s="172">
        <f t="shared" si="11"/>
        <v>0</v>
      </c>
      <c r="G12" s="172">
        <f t="shared" si="12"/>
        <v>0</v>
      </c>
      <c r="H12" s="172">
        <f t="shared" si="13"/>
        <v>0</v>
      </c>
      <c r="I12" s="172">
        <f t="shared" si="14"/>
        <v>0</v>
      </c>
      <c r="J12" s="172">
        <f t="shared" si="15"/>
        <v>0</v>
      </c>
      <c r="K12" s="172">
        <f t="shared" si="16"/>
        <v>0</v>
      </c>
      <c r="L12" s="250">
        <f ca="1">IF($A12="N/A"," ",IF(Pricetype4=2,MAX(C12,0),IF(OR(Pricetype4=1,Pricetype4=4),IF(C12=0,0,(_xll.EURO(C12,Strikeprice4,0,0,($AH12+IF(Smile=TRUE,VLOOKUP(MAX(-5,Strikeprice4-C12),Volsmile,2),0)),($A12-DateToday)+15,IF(Pricetype4=1,1,0),0))),C12)))</f>
        <v>0.20057578239530227</v>
      </c>
      <c r="M12" s="250">
        <f ca="1">IF($A12="N/A"," ",IF(Pricetype4=2,MAX(D12,0),IF(OR(Pricetype4=1,Pricetype4=4),IF(D12=0,0,(_xll.EURO(D12,Strikeprice4,0,0,($AH12+IF(Smile=TRUE,VLOOKUP(MAX(-5,Strikeprice4-D12),Volsmile,2),0)),($A12-DateToday)+15,IF(Pricetype4=1,1,0),0))),D12)))</f>
        <v>0.20057578239530227</v>
      </c>
      <c r="N12" s="250">
        <f ca="1">IF($A12="N/A"," ",IF(Pricetype4=2,MAX(E12,0),IF(OR(Pricetype4=1,Pricetype4=4),IF(E12=0,0,(_xll.EURO(E12,Strikeprice4,0,0,($AK12+IF(Smile=TRUE,VLOOKUP(MAX(-5,Strikeprice4-E12),Volsmile,2),0)),($A12-DateToday)+15,IF(Pricetype4=1,1,0),0))),E12)))</f>
        <v>0.2346181699423795</v>
      </c>
      <c r="O12" s="250">
        <f>IF($A12="N/A"," ",IF(Pricetype4=2,MAX(F12,0),IF(OR(Pricetype4=1,Pricetype4=4),IF(F12=0,0,(_xll.EURO(F12,Strikeprice4,0,0,($AK12+IF(Smile=TRUE,VLOOKUP(MAX(-5,Strikeprice4-F12),Volsmile,2),0)),($A12-DateToday)+15,IF(Pricetype4=1,1,0),0))),F12)))</f>
        <v>0</v>
      </c>
      <c r="P12" s="250">
        <f>IF($A12="N/A"," ",IF(Pricetype4=2,MAX(G12,0),IF(OR(Pricetype4=1,Pricetype4=4),IF(G12=0,0,(_xll.EURO(G12,Strikeprice4,0,0,($AK12+IF(Smile=TRUE,VLOOKUP(MAX(-5,Strikeprice4-G12),Volsmile,2),0)),($A12-DateToday)+15,IF(Pricetype4=1,1,0),0))),G12)))</f>
        <v>0</v>
      </c>
      <c r="Q12" s="250">
        <f>IF($A12="N/A"," ",IF(Pricetype4=2,MAX(H12,0),IF(OR(Pricetype4=1,Pricetype4=4),IF(H12=0,0,(_xll.EURO(H12,Strikeprice4,0,0,($AK12+IF(Smile=TRUE,VLOOKUP(MAX(-5,Strikeprice4-H12),Volsmile,2),0)),($A12-DateToday)+15,IF(Pricetype4=1,1,0),0))),H12)))</f>
        <v>0</v>
      </c>
      <c r="R12" s="250">
        <f>IF($A12="N/A"," ",IF(Pricetype4=2,MAX(I12,0),IF(OR(Pricetype4=1,Pricetype4=4),IF(I12=0,0,(_xll.EURO(I12,Strikeprice4,0,0,($AK12+IF(Smile=TRUE,VLOOKUP(MAX(-5,Strikeprice4-I12),Volsmile,2),0)),($A12-DateToday)+15,IF(Pricetype4=1,1,0),0))),I12)))</f>
        <v>0</v>
      </c>
      <c r="S12" s="250">
        <f>IF($A12="N/A"," ",IF(Pricetype4=2,MAX(J12,0),IF(OR(Pricetype4=1,Pricetype4=4),IF(J12=0,0,(_xll.EURO(J12,Strikeprice4,0,0,($AK12+IF(Smile=TRUE,VLOOKUP(MAX(-5,Strikeprice4-J12),Volsmile,2),0)),($A12-DateToday)+15,IF(Pricetype4=1,1,0),0))),J12)))</f>
        <v>0</v>
      </c>
      <c r="T12" s="250">
        <f>IF($A12="N/A"," ",IF(Pricetype4=2,MAX(K12,0),IF(OR(Pricetype4=1,Pricetype4=4),IF(K12=0,0,(_xll.EURO(K12,Strikeprice4,0,0,($AK12+IF(Smile=TRUE,VLOOKUP(MAX(-5,Strikeprice4-K12),Volsmile,2),0)),($A12-DateToday)+15,IF(Pricetype4=1,1,0),0))),K12)))</f>
        <v>0</v>
      </c>
      <c r="U12" s="177">
        <f t="shared" ca="1" si="1"/>
        <v>283.05468903077792</v>
      </c>
      <c r="V12" s="178">
        <f t="shared" ca="1" si="17"/>
        <v>9083.8265140811618</v>
      </c>
      <c r="W12" s="178">
        <f t="shared" ca="1" si="18"/>
        <v>9083.8265140811618</v>
      </c>
      <c r="X12" s="178">
        <f t="shared" ca="1" si="19"/>
        <v>10625.56370144167</v>
      </c>
      <c r="Y12" s="178">
        <f t="shared" ca="1" si="20"/>
        <v>0</v>
      </c>
      <c r="Z12" s="178">
        <f t="shared" ca="1" si="21"/>
        <v>0</v>
      </c>
      <c r="AA12" s="178">
        <f t="shared" ca="1" si="22"/>
        <v>0</v>
      </c>
      <c r="AB12" s="178">
        <f t="shared" ca="1" si="23"/>
        <v>0</v>
      </c>
      <c r="AC12" s="178">
        <f t="shared" ca="1" si="24"/>
        <v>0</v>
      </c>
      <c r="AD12" s="178">
        <f t="shared" ca="1" si="25"/>
        <v>0</v>
      </c>
      <c r="AE12" s="178">
        <f t="shared" ca="1" si="26"/>
        <v>28793.216729603992</v>
      </c>
      <c r="AF12" s="224">
        <f t="shared" si="27"/>
        <v>0.36</v>
      </c>
      <c r="AG12" s="224">
        <f t="shared" si="28"/>
        <v>0.6</v>
      </c>
      <c r="AH12" s="224">
        <f t="shared" si="29"/>
        <v>0.6</v>
      </c>
      <c r="AI12" s="224">
        <f t="shared" si="2"/>
        <v>0.18</v>
      </c>
      <c r="AJ12" s="224">
        <f t="shared" si="3"/>
        <v>0.36</v>
      </c>
      <c r="AK12" s="224">
        <f t="shared" si="30"/>
        <v>0.36</v>
      </c>
      <c r="AL12" s="224">
        <f ca="1">IF($A12="N/A"," ",IF(PV=1,0,'Pricing Inputs4'!R45))</f>
        <v>4.8077701524229098E-2</v>
      </c>
      <c r="AM12" s="313">
        <f t="shared" ca="1" si="4"/>
        <v>0.94351563010259309</v>
      </c>
      <c r="BQ12">
        <f t="shared" si="5"/>
        <v>20</v>
      </c>
      <c r="BR12">
        <f t="shared" si="6"/>
        <v>4</v>
      </c>
      <c r="BS12">
        <f t="shared" si="7"/>
        <v>6</v>
      </c>
    </row>
    <row r="13" spans="1:71" x14ac:dyDescent="0.2">
      <c r="A13" s="253">
        <f>IF(A12="N/A","N/A",IF(EDATE(A12,1)&gt;Inputs!$R$5,"N/A",EDATE(A12,1)))</f>
        <v>37530</v>
      </c>
      <c r="B13" s="324">
        <f t="shared" si="0"/>
        <v>2002</v>
      </c>
      <c r="C13" s="172">
        <f t="shared" si="8"/>
        <v>29.556249290704727</v>
      </c>
      <c r="D13" s="172">
        <f t="shared" si="9"/>
        <v>29.556249290704727</v>
      </c>
      <c r="E13" s="172">
        <f t="shared" si="10"/>
        <v>15.750002861022949</v>
      </c>
      <c r="F13" s="172">
        <f t="shared" si="11"/>
        <v>0</v>
      </c>
      <c r="G13" s="172">
        <f t="shared" si="12"/>
        <v>0</v>
      </c>
      <c r="H13" s="172">
        <f t="shared" si="13"/>
        <v>0</v>
      </c>
      <c r="I13" s="172">
        <f t="shared" si="14"/>
        <v>0</v>
      </c>
      <c r="J13" s="172">
        <f t="shared" si="15"/>
        <v>0</v>
      </c>
      <c r="K13" s="172">
        <f t="shared" si="16"/>
        <v>0</v>
      </c>
      <c r="L13" s="250">
        <f ca="1">IF($A13="N/A"," ",IF(Pricetype4=2,MAX(C13,0),IF(OR(Pricetype4=1,Pricetype4=4),IF(C13=0,0,(_xll.EURO(C13,Strikeprice4,0,0,($AH13+IF(Smile=TRUE,VLOOKUP(MAX(-5,Strikeprice4-C13),Volsmile,2),0)),($A13-DateToday)+15,IF(Pricetype4=1,1,0),0))),C13)))</f>
        <v>0.230565352938644</v>
      </c>
      <c r="M13" s="250">
        <f ca="1">IF($A13="N/A"," ",IF(Pricetype4=2,MAX(D13,0),IF(OR(Pricetype4=1,Pricetype4=4),IF(D13=0,0,(_xll.EURO(D13,Strikeprice4,0,0,($AH13+IF(Smile=TRUE,VLOOKUP(MAX(-5,Strikeprice4-D13),Volsmile,2),0)),($A13-DateToday)+15,IF(Pricetype4=1,1,0),0))),D13)))</f>
        <v>0.230565352938644</v>
      </c>
      <c r="N13" s="250">
        <f ca="1">IF($A13="N/A"," ",IF(Pricetype4=2,MAX(E13,0),IF(OR(Pricetype4=1,Pricetype4=4),IF(E13=0,0,(_xll.EURO(E13,Strikeprice4,0,0,($AK13+IF(Smile=TRUE,VLOOKUP(MAX(-5,Strikeprice4-E13),Volsmile,2),0)),($A13-DateToday)+15,IF(Pricetype4=1,1,0),0))),E13)))</f>
        <v>0.30762145951402853</v>
      </c>
      <c r="O13" s="250">
        <f>IF($A13="N/A"," ",IF(Pricetype4=2,MAX(F13,0),IF(OR(Pricetype4=1,Pricetype4=4),IF(F13=0,0,(_xll.EURO(F13,Strikeprice4,0,0,($AK13+IF(Smile=TRUE,VLOOKUP(MAX(-5,Strikeprice4-F13),Volsmile,2),0)),($A13-DateToday)+15,IF(Pricetype4=1,1,0),0))),F13)))</f>
        <v>0</v>
      </c>
      <c r="P13" s="250">
        <f>IF($A13="N/A"," ",IF(Pricetype4=2,MAX(G13,0),IF(OR(Pricetype4=1,Pricetype4=4),IF(G13=0,0,(_xll.EURO(G13,Strikeprice4,0,0,($AK13+IF(Smile=TRUE,VLOOKUP(MAX(-5,Strikeprice4-G13),Volsmile,2),0)),($A13-DateToday)+15,IF(Pricetype4=1,1,0),0))),G13)))</f>
        <v>0</v>
      </c>
      <c r="Q13" s="250">
        <f>IF($A13="N/A"," ",IF(Pricetype4=2,MAX(H13,0),IF(OR(Pricetype4=1,Pricetype4=4),IF(H13=0,0,(_xll.EURO(H13,Strikeprice4,0,0,($AK13+IF(Smile=TRUE,VLOOKUP(MAX(-5,Strikeprice4-H13),Volsmile,2),0)),($A13-DateToday)+15,IF(Pricetype4=1,1,0),0))),H13)))</f>
        <v>0</v>
      </c>
      <c r="R13" s="250">
        <f>IF($A13="N/A"," ",IF(Pricetype4=2,MAX(I13,0),IF(OR(Pricetype4=1,Pricetype4=4),IF(I13=0,0,(_xll.EURO(I13,Strikeprice4,0,0,($AK13+IF(Smile=TRUE,VLOOKUP(MAX(-5,Strikeprice4-I13),Volsmile,2),0)),($A13-DateToday)+15,IF(Pricetype4=1,1,0),0))),I13)))</f>
        <v>0</v>
      </c>
      <c r="S13" s="250">
        <f>IF($A13="N/A"," ",IF(Pricetype4=2,MAX(J13,0),IF(OR(Pricetype4=1,Pricetype4=4),IF(J13=0,0,(_xll.EURO(J13,Strikeprice4,0,0,($AK13+IF(Smile=TRUE,VLOOKUP(MAX(-5,Strikeprice4-J13),Volsmile,2),0)),($A13-DateToday)+15,IF(Pricetype4=1,1,0),0))),J13)))</f>
        <v>0</v>
      </c>
      <c r="T13" s="250">
        <f>IF($A13="N/A"," ",IF(Pricetype4=2,MAX(K13,0),IF(OR(Pricetype4=1,Pricetype4=4),IF(K13=0,0,(_xll.EURO(K13,Strikeprice4,0,0,($AK13+IF(Smile=TRUE,VLOOKUP(MAX(-5,Strikeprice4-K13),Volsmile,2),0)),($A13-DateToday)+15,IF(Pricetype4=1,1,0),0))),K13)))</f>
        <v>0</v>
      </c>
      <c r="U13" s="177">
        <f t="shared" ca="1" si="1"/>
        <v>281.86212454200728</v>
      </c>
      <c r="V13" s="178">
        <f t="shared" ca="1" si="17"/>
        <v>11957.725801411763</v>
      </c>
      <c r="W13" s="178">
        <f t="shared" ca="1" si="18"/>
        <v>11957.725801411763</v>
      </c>
      <c r="X13" s="178">
        <f t="shared" ca="1" si="19"/>
        <v>15954.058216534037</v>
      </c>
      <c r="Y13" s="178">
        <f t="shared" ca="1" si="20"/>
        <v>0</v>
      </c>
      <c r="Z13" s="178">
        <f t="shared" ca="1" si="21"/>
        <v>0</v>
      </c>
      <c r="AA13" s="178">
        <f t="shared" ca="1" si="22"/>
        <v>0</v>
      </c>
      <c r="AB13" s="178">
        <f t="shared" ca="1" si="23"/>
        <v>0</v>
      </c>
      <c r="AC13" s="178">
        <f t="shared" ca="1" si="24"/>
        <v>0</v>
      </c>
      <c r="AD13" s="178">
        <f t="shared" ca="1" si="25"/>
        <v>0</v>
      </c>
      <c r="AE13" s="178">
        <f t="shared" ca="1" si="26"/>
        <v>39869.509819357561</v>
      </c>
      <c r="AF13" s="224">
        <f t="shared" si="27"/>
        <v>0.36</v>
      </c>
      <c r="AG13" s="224">
        <f t="shared" si="28"/>
        <v>0.6</v>
      </c>
      <c r="AH13" s="224">
        <f t="shared" si="29"/>
        <v>0.6</v>
      </c>
      <c r="AI13" s="224">
        <f t="shared" si="2"/>
        <v>0.18</v>
      </c>
      <c r="AJ13" s="224">
        <f t="shared" si="3"/>
        <v>0.36</v>
      </c>
      <c r="AK13" s="224">
        <f t="shared" si="30"/>
        <v>0.36</v>
      </c>
      <c r="AL13" s="224">
        <f ca="1">IF($A13="N/A"," ",IF(PV=1,0,'Pricing Inputs4'!R46))</f>
        <v>4.8226263979634698E-2</v>
      </c>
      <c r="AM13" s="313">
        <f t="shared" ca="1" si="4"/>
        <v>0.93954041514002418</v>
      </c>
      <c r="BQ13">
        <f t="shared" si="5"/>
        <v>23</v>
      </c>
      <c r="BR13">
        <f t="shared" si="6"/>
        <v>4</v>
      </c>
      <c r="BS13">
        <f t="shared" si="7"/>
        <v>4</v>
      </c>
    </row>
    <row r="14" spans="1:71" x14ac:dyDescent="0.2">
      <c r="A14" s="253">
        <f>IF(A13="N/A","N/A",IF(EDATE(A13,1)&gt;Inputs!$R$5,"N/A",EDATE(A13,1)))</f>
        <v>37561</v>
      </c>
      <c r="B14" s="324">
        <f t="shared" si="0"/>
        <v>2002</v>
      </c>
      <c r="C14" s="172">
        <f t="shared" si="8"/>
        <v>29.756251960992813</v>
      </c>
      <c r="D14" s="172">
        <f t="shared" si="9"/>
        <v>29.756251960992813</v>
      </c>
      <c r="E14" s="172">
        <f t="shared" si="10"/>
        <v>16.75</v>
      </c>
      <c r="F14" s="172">
        <f t="shared" si="11"/>
        <v>0</v>
      </c>
      <c r="G14" s="172">
        <f t="shared" si="12"/>
        <v>0</v>
      </c>
      <c r="H14" s="172">
        <f t="shared" si="13"/>
        <v>0</v>
      </c>
      <c r="I14" s="172">
        <f t="shared" si="14"/>
        <v>0</v>
      </c>
      <c r="J14" s="172">
        <f t="shared" si="15"/>
        <v>0</v>
      </c>
      <c r="K14" s="172">
        <f t="shared" si="16"/>
        <v>0</v>
      </c>
      <c r="L14" s="250">
        <f ca="1">IF($A14="N/A"," ",IF(Pricetype4=2,MAX(C14,0),IF(OR(Pricetype4=1,Pricetype4=4),IF(C14=0,0,(_xll.EURO(C14,Strikeprice4,0,0,($AH14+IF(Smile=TRUE,VLOOKUP(MAX(-5,Strikeprice4-C14),Volsmile,2),0)),($A14-DateToday)+15,IF(Pricetype4=1,1,0),0))),C14)))</f>
        <v>0.26538929111774312</v>
      </c>
      <c r="M14" s="250">
        <f ca="1">IF($A14="N/A"," ",IF(Pricetype4=2,MAX(D14,0),IF(OR(Pricetype4=1,Pricetype4=4),IF(D14=0,0,(_xll.EURO(D14,Strikeprice4,0,0,($AH14+IF(Smile=TRUE,VLOOKUP(MAX(-5,Strikeprice4-D14),Volsmile,2),0)),($A14-DateToday)+15,IF(Pricetype4=1,1,0),0))),D14)))</f>
        <v>0.26538929111774312</v>
      </c>
      <c r="N14" s="250">
        <f ca="1">IF($A14="N/A"," ",IF(Pricetype4=2,MAX(E14,0),IF(OR(Pricetype4=1,Pricetype4=4),IF(E14=0,0,(_xll.EURO(E14,Strikeprice4,0,0,($AK14+IF(Smile=TRUE,VLOOKUP(MAX(-5,Strikeprice4-E14),Volsmile,2),0)),($A14-DateToday)+15,IF(Pricetype4=1,1,0),0))),E14)))</f>
        <v>0.26040916779218382</v>
      </c>
      <c r="O14" s="250">
        <f>IF($A14="N/A"," ",IF(Pricetype4=2,MAX(F14,0),IF(OR(Pricetype4=1,Pricetype4=4),IF(F14=0,0,(_xll.EURO(F14,Strikeprice4,0,0,($AK14+IF(Smile=TRUE,VLOOKUP(MAX(-5,Strikeprice4-F14),Volsmile,2),0)),($A14-DateToday)+15,IF(Pricetype4=1,1,0),0))),F14)))</f>
        <v>0</v>
      </c>
      <c r="P14" s="250">
        <f>IF($A14="N/A"," ",IF(Pricetype4=2,MAX(G14,0),IF(OR(Pricetype4=1,Pricetype4=4),IF(G14=0,0,(_xll.EURO(G14,Strikeprice4,0,0,($AK14+IF(Smile=TRUE,VLOOKUP(MAX(-5,Strikeprice4-G14),Volsmile,2),0)),($A14-DateToday)+15,IF(Pricetype4=1,1,0),0))),G14)))</f>
        <v>0</v>
      </c>
      <c r="Q14" s="250">
        <f>IF($A14="N/A"," ",IF(Pricetype4=2,MAX(H14,0),IF(OR(Pricetype4=1,Pricetype4=4),IF(H14=0,0,(_xll.EURO(H14,Strikeprice4,0,0,($AK14+IF(Smile=TRUE,VLOOKUP(MAX(-5,Strikeprice4-H14),Volsmile,2),0)),($A14-DateToday)+15,IF(Pricetype4=1,1,0),0))),H14)))</f>
        <v>0</v>
      </c>
      <c r="R14" s="250">
        <f>IF($A14="N/A"," ",IF(Pricetype4=2,MAX(I14,0),IF(OR(Pricetype4=1,Pricetype4=4),IF(I14=0,0,(_xll.EURO(I14,Strikeprice4,0,0,($AK14+IF(Smile=TRUE,VLOOKUP(MAX(-5,Strikeprice4-I14),Volsmile,2),0)),($A14-DateToday)+15,IF(Pricetype4=1,1,0),0))),I14)))</f>
        <v>0</v>
      </c>
      <c r="S14" s="250">
        <f>IF($A14="N/A"," ",IF(Pricetype4=2,MAX(J14,0),IF(OR(Pricetype4=1,Pricetype4=4),IF(J14=0,0,(_xll.EURO(J14,Strikeprice4,0,0,($AK14+IF(Smile=TRUE,VLOOKUP(MAX(-5,Strikeprice4-J14),Volsmile,2),0)),($A14-DateToday)+15,IF(Pricetype4=1,1,0),0))),J14)))</f>
        <v>0</v>
      </c>
      <c r="T14" s="250">
        <f>IF($A14="N/A"," ",IF(Pricetype4=2,MAX(K14,0),IF(OR(Pricetype4=1,Pricetype4=4),IF(K14=0,0,(_xll.EURO(K14,Strikeprice4,0,0,($AK14+IF(Smile=TRUE,VLOOKUP(MAX(-5,Strikeprice4-K14),Volsmile,2),0)),($A14-DateToday)+15,IF(Pricetype4=1,1,0),0))),K14)))</f>
        <v>0</v>
      </c>
      <c r="U14" s="177">
        <f t="shared" ca="1" si="1"/>
        <v>280.68055238453451</v>
      </c>
      <c r="V14" s="178">
        <f t="shared" ca="1" si="17"/>
        <v>11918.338052458908</v>
      </c>
      <c r="W14" s="178">
        <f t="shared" ca="1" si="18"/>
        <v>11918.338052458908</v>
      </c>
      <c r="X14" s="178">
        <f t="shared" ca="1" si="19"/>
        <v>11694.686249905135</v>
      </c>
      <c r="Y14" s="178">
        <f t="shared" ca="1" si="20"/>
        <v>0</v>
      </c>
      <c r="Z14" s="178">
        <f t="shared" ca="1" si="21"/>
        <v>0</v>
      </c>
      <c r="AA14" s="178">
        <f t="shared" ca="1" si="22"/>
        <v>0</v>
      </c>
      <c r="AB14" s="178">
        <f t="shared" ca="1" si="23"/>
        <v>0</v>
      </c>
      <c r="AC14" s="178">
        <f t="shared" ca="1" si="24"/>
        <v>0</v>
      </c>
      <c r="AD14" s="178">
        <f t="shared" ca="1" si="25"/>
        <v>0</v>
      </c>
      <c r="AE14" s="178">
        <f t="shared" ca="1" si="26"/>
        <v>35531.362354822952</v>
      </c>
      <c r="AF14" s="224">
        <f t="shared" si="27"/>
        <v>0.36</v>
      </c>
      <c r="AG14" s="224">
        <f t="shared" si="28"/>
        <v>0.6</v>
      </c>
      <c r="AH14" s="224">
        <f t="shared" si="29"/>
        <v>0.6</v>
      </c>
      <c r="AI14" s="224">
        <f t="shared" si="2"/>
        <v>0.18</v>
      </c>
      <c r="AJ14" s="224">
        <f t="shared" si="3"/>
        <v>0.36</v>
      </c>
      <c r="AK14" s="224">
        <f t="shared" si="30"/>
        <v>0.36</v>
      </c>
      <c r="AL14" s="224">
        <f ca="1">IF($A14="N/A"," ",IF(PV=1,0,'Pricing Inputs4'!R47))</f>
        <v>4.8437415867423401E-2</v>
      </c>
      <c r="AM14" s="313">
        <f t="shared" ca="1" si="4"/>
        <v>0.9356018412817817</v>
      </c>
      <c r="BQ14">
        <f t="shared" si="5"/>
        <v>20</v>
      </c>
      <c r="BR14">
        <f t="shared" si="6"/>
        <v>5</v>
      </c>
      <c r="BS14">
        <f t="shared" si="7"/>
        <v>5</v>
      </c>
    </row>
    <row r="15" spans="1:71" x14ac:dyDescent="0.2">
      <c r="A15" s="253">
        <f>IF(A14="N/A","N/A",IF(EDATE(A14,1)&gt;Inputs!$R$5,"N/A",EDATE(A14,1)))</f>
        <v>37591</v>
      </c>
      <c r="B15" s="324">
        <f t="shared" si="0"/>
        <v>2002</v>
      </c>
      <c r="C15" s="172">
        <f t="shared" si="8"/>
        <v>29.956248909235001</v>
      </c>
      <c r="D15" s="172">
        <f t="shared" si="9"/>
        <v>29.956248909235001</v>
      </c>
      <c r="E15" s="172">
        <f t="shared" si="10"/>
        <v>19</v>
      </c>
      <c r="F15" s="172">
        <f t="shared" si="11"/>
        <v>0</v>
      </c>
      <c r="G15" s="172">
        <f t="shared" si="12"/>
        <v>0</v>
      </c>
      <c r="H15" s="172">
        <f t="shared" si="13"/>
        <v>0</v>
      </c>
      <c r="I15" s="172">
        <f t="shared" si="14"/>
        <v>0</v>
      </c>
      <c r="J15" s="172">
        <f t="shared" si="15"/>
        <v>0</v>
      </c>
      <c r="K15" s="172">
        <f t="shared" si="16"/>
        <v>0</v>
      </c>
      <c r="L15" s="250">
        <f ca="1">IF($A15="N/A"," ",IF(Pricetype4=2,MAX(C15,0),IF(OR(Pricetype4=1,Pricetype4=4),IF(C15=0,0,(_xll.EURO(C15,Strikeprice4,0,0,($AH15+IF(Smile=TRUE,VLOOKUP(MAX(-5,Strikeprice4-C15),Volsmile,2),0)),($A15-DateToday)+15,IF(Pricetype4=1,1,0),0))),C15)))</f>
        <v>0.29988074806896814</v>
      </c>
      <c r="M15" s="250">
        <f ca="1">IF($A15="N/A"," ",IF(Pricetype4=2,MAX(D15,0),IF(OR(Pricetype4=1,Pricetype4=4),IF(D15=0,0,(_xll.EURO(D15,Strikeprice4,0,0,($AH15+IF(Smile=TRUE,VLOOKUP(MAX(-5,Strikeprice4-D15),Volsmile,2),0)),($A15-DateToday)+15,IF(Pricetype4=1,1,0),0))),D15)))</f>
        <v>0.29988074806896814</v>
      </c>
      <c r="N15" s="250">
        <f ca="1">IF($A15="N/A"," ",IF(Pricetype4=2,MAX(E15,0),IF(OR(Pricetype4=1,Pricetype4=4),IF(E15=0,0,(_xll.EURO(E15,Strikeprice4,0,0,($AK15+IF(Smile=TRUE,VLOOKUP(MAX(-5,Strikeprice4-E15),Volsmile,2),0)),($A15-DateToday)+15,IF(Pricetype4=1,1,0),0))),E15)))</f>
        <v>0.16138287782318284</v>
      </c>
      <c r="O15" s="250">
        <f>IF($A15="N/A"," ",IF(Pricetype4=2,MAX(F15,0),IF(OR(Pricetype4=1,Pricetype4=4),IF(F15=0,0,(_xll.EURO(F15,Strikeprice4,0,0,($AK15+IF(Smile=TRUE,VLOOKUP(MAX(-5,Strikeprice4-F15),Volsmile,2),0)),($A15-DateToday)+15,IF(Pricetype4=1,1,0),0))),F15)))</f>
        <v>0</v>
      </c>
      <c r="P15" s="250">
        <f>IF($A15="N/A"," ",IF(Pricetype4=2,MAX(G15,0),IF(OR(Pricetype4=1,Pricetype4=4),IF(G15=0,0,(_xll.EURO(G15,Strikeprice4,0,0,($AK15+IF(Smile=TRUE,VLOOKUP(MAX(-5,Strikeprice4-G15),Volsmile,2),0)),($A15-DateToday)+15,IF(Pricetype4=1,1,0),0))),G15)))</f>
        <v>0</v>
      </c>
      <c r="Q15" s="250">
        <f>IF($A15="N/A"," ",IF(Pricetype4=2,MAX(H15,0),IF(OR(Pricetype4=1,Pricetype4=4),IF(H15=0,0,(_xll.EURO(H15,Strikeprice4,0,0,($AK15+IF(Smile=TRUE,VLOOKUP(MAX(-5,Strikeprice4-H15),Volsmile,2),0)),($A15-DateToday)+15,IF(Pricetype4=1,1,0),0))),H15)))</f>
        <v>0</v>
      </c>
      <c r="R15" s="250">
        <f>IF($A15="N/A"," ",IF(Pricetype4=2,MAX(I15,0),IF(OR(Pricetype4=1,Pricetype4=4),IF(I15=0,0,(_xll.EURO(I15,Strikeprice4,0,0,($AK15+IF(Smile=TRUE,VLOOKUP(MAX(-5,Strikeprice4-I15),Volsmile,2),0)),($A15-DateToday)+15,IF(Pricetype4=1,1,0),0))),I15)))</f>
        <v>0</v>
      </c>
      <c r="S15" s="250">
        <f>IF($A15="N/A"," ",IF(Pricetype4=2,MAX(J15,0),IF(OR(Pricetype4=1,Pricetype4=4),IF(J15=0,0,(_xll.EURO(J15,Strikeprice4,0,0,($AK15+IF(Smile=TRUE,VLOOKUP(MAX(-5,Strikeprice4-J15),Volsmile,2),0)),($A15-DateToday)+15,IF(Pricetype4=1,1,0),0))),J15)))</f>
        <v>0</v>
      </c>
      <c r="T15" s="250">
        <f>IF($A15="N/A"," ",IF(Pricetype4=2,MAX(K15,0),IF(OR(Pricetype4=1,Pricetype4=4),IF(K15=0,0,(_xll.EURO(K15,Strikeprice4,0,0,($AK15+IF(Smile=TRUE,VLOOKUP(MAX(-5,Strikeprice4-K15),Volsmile,2),0)),($A15-DateToday)+15,IF(Pricetype4=1,1,0),0))),K15)))</f>
        <v>0</v>
      </c>
      <c r="U15" s="177">
        <f t="shared" ca="1" si="1"/>
        <v>279.45769754233555</v>
      </c>
      <c r="V15" s="178">
        <f t="shared" ca="1" si="17"/>
        <v>14079.069209961339</v>
      </c>
      <c r="W15" s="178">
        <f t="shared" ca="1" si="18"/>
        <v>14079.069209961339</v>
      </c>
      <c r="X15" s="178">
        <f t="shared" ca="1" si="19"/>
        <v>7576.7474931494171</v>
      </c>
      <c r="Y15" s="178">
        <f t="shared" ca="1" si="20"/>
        <v>0</v>
      </c>
      <c r="Z15" s="178">
        <f t="shared" ca="1" si="21"/>
        <v>0</v>
      </c>
      <c r="AA15" s="178">
        <f t="shared" ca="1" si="22"/>
        <v>0</v>
      </c>
      <c r="AB15" s="178">
        <f t="shared" ca="1" si="23"/>
        <v>0</v>
      </c>
      <c r="AC15" s="178">
        <f t="shared" ca="1" si="24"/>
        <v>0</v>
      </c>
      <c r="AD15" s="178">
        <f t="shared" ca="1" si="25"/>
        <v>0</v>
      </c>
      <c r="AE15" s="178">
        <f t="shared" ca="1" si="26"/>
        <v>35734.885913072096</v>
      </c>
      <c r="AF15" s="224">
        <f t="shared" si="27"/>
        <v>0.36</v>
      </c>
      <c r="AG15" s="224">
        <f t="shared" si="28"/>
        <v>0.6</v>
      </c>
      <c r="AH15" s="224">
        <f t="shared" si="29"/>
        <v>0.6</v>
      </c>
      <c r="AI15" s="224">
        <f t="shared" si="2"/>
        <v>0.18</v>
      </c>
      <c r="AJ15" s="224">
        <f t="shared" si="3"/>
        <v>0.36</v>
      </c>
      <c r="AK15" s="224">
        <f t="shared" si="30"/>
        <v>0.36</v>
      </c>
      <c r="AL15" s="224">
        <f ca="1">IF($A15="N/A"," ",IF(PV=1,0,'Pricing Inputs4'!R48))</f>
        <v>4.8648567770110097E-2</v>
      </c>
      <c r="AM15" s="313">
        <f t="shared" ca="1" si="4"/>
        <v>0.9315256584744519</v>
      </c>
      <c r="BQ15">
        <f t="shared" si="5"/>
        <v>21</v>
      </c>
      <c r="BR15">
        <f t="shared" si="6"/>
        <v>4</v>
      </c>
      <c r="BS15">
        <f t="shared" si="7"/>
        <v>6</v>
      </c>
    </row>
    <row r="16" spans="1:71" x14ac:dyDescent="0.2">
      <c r="A16" s="253">
        <f>IF(A15="N/A","N/A",IF(EDATE(A15,1)&gt;Inputs!$R$5,"N/A",EDATE(A15,1)))</f>
        <v>37622</v>
      </c>
      <c r="B16" s="324">
        <f t="shared" si="0"/>
        <v>2003</v>
      </c>
      <c r="C16" s="172">
        <f t="shared" si="8"/>
        <v>33.285715375627788</v>
      </c>
      <c r="D16" s="172">
        <f t="shared" si="9"/>
        <v>33.285715375627788</v>
      </c>
      <c r="E16" s="172">
        <f t="shared" si="10"/>
        <v>20.889999389648438</v>
      </c>
      <c r="F16" s="172">
        <f t="shared" si="11"/>
        <v>0</v>
      </c>
      <c r="G16" s="172">
        <f t="shared" si="12"/>
        <v>0</v>
      </c>
      <c r="H16" s="172">
        <f t="shared" si="13"/>
        <v>0</v>
      </c>
      <c r="I16" s="172">
        <f t="shared" si="14"/>
        <v>0</v>
      </c>
      <c r="J16" s="172">
        <f t="shared" si="15"/>
        <v>0</v>
      </c>
      <c r="K16" s="172">
        <f t="shared" si="16"/>
        <v>0</v>
      </c>
      <c r="L16" s="250">
        <f ca="1">IF($A16="N/A"," ",IF(Pricetype4=2,MAX(C16,0),IF(OR(Pricetype4=1,Pricetype4=4),IF(C16=0,0,(_xll.EURO(C16,Strikeprice4,0,0,($AH16+IF(Smile=TRUE,VLOOKUP(MAX(-5,Strikeprice4-C16),Volsmile,2),0)),($A16-DateToday)+15,IF(Pricetype4=1,1,0),0))),C16)))</f>
        <v>0.14762837828127695</v>
      </c>
      <c r="M16" s="250">
        <f ca="1">IF($A16="N/A"," ",IF(Pricetype4=2,MAX(D16,0),IF(OR(Pricetype4=1,Pricetype4=4),IF(D16=0,0,(_xll.EURO(D16,Strikeprice4,0,0,($AH16+IF(Smile=TRUE,VLOOKUP(MAX(-5,Strikeprice4-D16),Volsmile,2),0)),($A16-DateToday)+15,IF(Pricetype4=1,1,0),0))),D16)))</f>
        <v>0.14762837828127695</v>
      </c>
      <c r="N16" s="250">
        <f ca="1">IF($A16="N/A"," ",IF(Pricetype4=2,MAX(E16,0),IF(OR(Pricetype4=1,Pricetype4=4),IF(E16=0,0,(_xll.EURO(E16,Strikeprice4,0,0,($AK16+IF(Smile=TRUE,VLOOKUP(MAX(-5,Strikeprice4-E16),Volsmile,2),0)),($A16-DateToday)+15,IF(Pricetype4=1,1,0),0))),E16)))</f>
        <v>6.5230210176267456E-2</v>
      </c>
      <c r="O16" s="250">
        <f>IF($A16="N/A"," ",IF(Pricetype4=2,MAX(F16,0),IF(OR(Pricetype4=1,Pricetype4=4),IF(F16=0,0,(_xll.EURO(F16,Strikeprice4,0,0,($AK16+IF(Smile=TRUE,VLOOKUP(MAX(-5,Strikeprice4-F16),Volsmile,2),0)),($A16-DateToday)+15,IF(Pricetype4=1,1,0),0))),F16)))</f>
        <v>0</v>
      </c>
      <c r="P16" s="250">
        <f>IF($A16="N/A"," ",IF(Pricetype4=2,MAX(G16,0),IF(OR(Pricetype4=1,Pricetype4=4),IF(G16=0,0,(_xll.EURO(G16,Strikeprice4,0,0,($AK16+IF(Smile=TRUE,VLOOKUP(MAX(-5,Strikeprice4-G16),Volsmile,2),0)),($A16-DateToday)+15,IF(Pricetype4=1,1,0),0))),G16)))</f>
        <v>0</v>
      </c>
      <c r="Q16" s="250">
        <f>IF($A16="N/A"," ",IF(Pricetype4=2,MAX(H16,0),IF(OR(Pricetype4=1,Pricetype4=4),IF(H16=0,0,(_xll.EURO(H16,Strikeprice4,0,0,($AK16+IF(Smile=TRUE,VLOOKUP(MAX(-5,Strikeprice4-H16),Volsmile,2),0)),($A16-DateToday)+15,IF(Pricetype4=1,1,0),0))),H16)))</f>
        <v>0</v>
      </c>
      <c r="R16" s="250">
        <f>IF($A16="N/A"," ",IF(Pricetype4=2,MAX(I16,0),IF(OR(Pricetype4=1,Pricetype4=4),IF(I16=0,0,(_xll.EURO(I16,Strikeprice4,0,0,($AK16+IF(Smile=TRUE,VLOOKUP(MAX(-5,Strikeprice4-I16),Volsmile,2),0)),($A16-DateToday)+15,IF(Pricetype4=1,1,0),0))),I16)))</f>
        <v>0</v>
      </c>
      <c r="S16" s="250">
        <f>IF($A16="N/A"," ",IF(Pricetype4=2,MAX(J16,0),IF(OR(Pricetype4=1,Pricetype4=4),IF(J16=0,0,(_xll.EURO(J16,Strikeprice4,0,0,($AK16+IF(Smile=TRUE,VLOOKUP(MAX(-5,Strikeprice4-J16),Volsmile,2),0)),($A16-DateToday)+15,IF(Pricetype4=1,1,0),0))),J16)))</f>
        <v>0</v>
      </c>
      <c r="T16" s="250">
        <f>IF($A16="N/A"," ",IF(Pricetype4=2,MAX(K16,0),IF(OR(Pricetype4=1,Pricetype4=4),IF(K16=0,0,(_xll.EURO(K16,Strikeprice4,0,0,($AK16+IF(Smile=TRUE,VLOOKUP(MAX(-5,Strikeprice4-K16),Volsmile,2),0)),($A16-DateToday)+15,IF(Pricetype4=1,1,0),0))),K16)))</f>
        <v>0</v>
      </c>
      <c r="U16" s="177">
        <f t="shared" ca="1" si="1"/>
        <v>278.2245739550022</v>
      </c>
      <c r="V16" s="178">
        <f t="shared" ca="1" si="17"/>
        <v>7228.9963065718075</v>
      </c>
      <c r="W16" s="178">
        <f t="shared" ca="1" si="18"/>
        <v>7228.9963065718075</v>
      </c>
      <c r="X16" s="178">
        <f t="shared" ca="1" si="19"/>
        <v>3194.1619486105578</v>
      </c>
      <c r="Y16" s="178">
        <f t="shared" ca="1" si="20"/>
        <v>0</v>
      </c>
      <c r="Z16" s="178">
        <f t="shared" ca="1" si="21"/>
        <v>0</v>
      </c>
      <c r="AA16" s="178">
        <f t="shared" ca="1" si="22"/>
        <v>0</v>
      </c>
      <c r="AB16" s="178">
        <f t="shared" ca="1" si="23"/>
        <v>0</v>
      </c>
      <c r="AC16" s="178">
        <f t="shared" ca="1" si="24"/>
        <v>0</v>
      </c>
      <c r="AD16" s="178">
        <f t="shared" ca="1" si="25"/>
        <v>0</v>
      </c>
      <c r="AE16" s="178">
        <f t="shared" ca="1" si="26"/>
        <v>17652.154561754174</v>
      </c>
      <c r="AF16" s="224">
        <f t="shared" si="27"/>
        <v>0.36</v>
      </c>
      <c r="AG16" s="224">
        <f t="shared" si="28"/>
        <v>0.54</v>
      </c>
      <c r="AH16" s="224">
        <f t="shared" si="29"/>
        <v>0.54</v>
      </c>
      <c r="AI16" s="224">
        <f t="shared" si="2"/>
        <v>0.18</v>
      </c>
      <c r="AJ16" s="224">
        <f t="shared" si="3"/>
        <v>0.32400000000000001</v>
      </c>
      <c r="AK16" s="224">
        <f t="shared" si="30"/>
        <v>0.32400000000000001</v>
      </c>
      <c r="AL16" s="224">
        <f ca="1">IF($A16="N/A"," ",IF(PV=1,0,'Pricing Inputs4'!R49))</f>
        <v>4.88735677351122E-2</v>
      </c>
      <c r="AM16" s="313">
        <f t="shared" ca="1" si="4"/>
        <v>0.92741524651667395</v>
      </c>
      <c r="BQ16">
        <f t="shared" si="5"/>
        <v>22</v>
      </c>
      <c r="BR16">
        <f t="shared" si="6"/>
        <v>4</v>
      </c>
      <c r="BS16">
        <f t="shared" si="7"/>
        <v>5</v>
      </c>
    </row>
    <row r="17" spans="1:71" x14ac:dyDescent="0.2">
      <c r="A17" s="253">
        <f>IF(A16="N/A","N/A",IF(EDATE(A16,1)&gt;Inputs!$R$5,"N/A",EDATE(A16,1)))</f>
        <v>37653</v>
      </c>
      <c r="B17" s="324">
        <f t="shared" si="0"/>
        <v>2003</v>
      </c>
      <c r="C17" s="172">
        <f t="shared" si="8"/>
        <v>32.685713086809429</v>
      </c>
      <c r="D17" s="172">
        <f t="shared" si="9"/>
        <v>32.685713086809429</v>
      </c>
      <c r="E17" s="172">
        <f t="shared" si="10"/>
        <v>19.389999389648438</v>
      </c>
      <c r="F17" s="172">
        <f t="shared" si="11"/>
        <v>0</v>
      </c>
      <c r="G17" s="172">
        <f t="shared" si="12"/>
        <v>0</v>
      </c>
      <c r="H17" s="172">
        <f t="shared" si="13"/>
        <v>0</v>
      </c>
      <c r="I17" s="172">
        <f t="shared" si="14"/>
        <v>0</v>
      </c>
      <c r="J17" s="172">
        <f t="shared" si="15"/>
        <v>0</v>
      </c>
      <c r="K17" s="172">
        <f t="shared" si="16"/>
        <v>0</v>
      </c>
      <c r="L17" s="250">
        <f ca="1">IF($A17="N/A"," ",IF(Pricetype4=2,MAX(C17,0),IF(OR(Pricetype4=1,Pricetype4=4),IF(C17=0,0,(_xll.EURO(C17,Strikeprice4,0,0,($AH17+IF(Smile=TRUE,VLOOKUP(MAX(-5,Strikeprice4-C17),Volsmile,2),0)),($A17-DateToday)+15,IF(Pricetype4=1,1,0),0))),C17)))</f>
        <v>0.18285897127694839</v>
      </c>
      <c r="M17" s="250">
        <f ca="1">IF($A17="N/A"," ",IF(Pricetype4=2,MAX(D17,0),IF(OR(Pricetype4=1,Pricetype4=4),IF(D17=0,0,(_xll.EURO(D17,Strikeprice4,0,0,($AH17+IF(Smile=TRUE,VLOOKUP(MAX(-5,Strikeprice4-D17),Volsmile,2),0)),($A17-DateToday)+15,IF(Pricetype4=1,1,0),0))),D17)))</f>
        <v>0.18285897127694839</v>
      </c>
      <c r="N17" s="250">
        <f ca="1">IF($A17="N/A"," ",IF(Pricetype4=2,MAX(E17,0),IF(OR(Pricetype4=1,Pricetype4=4),IF(E17=0,0,(_xll.EURO(E17,Strikeprice4,0,0,($AK17+IF(Smile=TRUE,VLOOKUP(MAX(-5,Strikeprice4-E17),Volsmile,2),0)),($A17-DateToday)+15,IF(Pricetype4=1,1,0),0))),E17)))</f>
        <v>0.11643767866051791</v>
      </c>
      <c r="O17" s="250">
        <f>IF($A17="N/A"," ",IF(Pricetype4=2,MAX(F17,0),IF(OR(Pricetype4=1,Pricetype4=4),IF(F17=0,0,(_xll.EURO(F17,Strikeprice4,0,0,($AK17+IF(Smile=TRUE,VLOOKUP(MAX(-5,Strikeprice4-F17),Volsmile,2),0)),($A17-DateToday)+15,IF(Pricetype4=1,1,0),0))),F17)))</f>
        <v>0</v>
      </c>
      <c r="P17" s="250">
        <f>IF($A17="N/A"," ",IF(Pricetype4=2,MAX(G17,0),IF(OR(Pricetype4=1,Pricetype4=4),IF(G17=0,0,(_xll.EURO(G17,Strikeprice4,0,0,($AK17+IF(Smile=TRUE,VLOOKUP(MAX(-5,Strikeprice4-G17),Volsmile,2),0)),($A17-DateToday)+15,IF(Pricetype4=1,1,0),0))),G17)))</f>
        <v>0</v>
      </c>
      <c r="Q17" s="250">
        <f>IF($A17="N/A"," ",IF(Pricetype4=2,MAX(H17,0),IF(OR(Pricetype4=1,Pricetype4=4),IF(H17=0,0,(_xll.EURO(H17,Strikeprice4,0,0,($AK17+IF(Smile=TRUE,VLOOKUP(MAX(-5,Strikeprice4-H17),Volsmile,2),0)),($A17-DateToday)+15,IF(Pricetype4=1,1,0),0))),H17)))</f>
        <v>0</v>
      </c>
      <c r="R17" s="250">
        <f>IF($A17="N/A"," ",IF(Pricetype4=2,MAX(I17,0),IF(OR(Pricetype4=1,Pricetype4=4),IF(I17=0,0,(_xll.EURO(I17,Strikeprice4,0,0,($AK17+IF(Smile=TRUE,VLOOKUP(MAX(-5,Strikeprice4-I17),Volsmile,2),0)),($A17-DateToday)+15,IF(Pricetype4=1,1,0),0))),I17)))</f>
        <v>0</v>
      </c>
      <c r="S17" s="250">
        <f>IF($A17="N/A"," ",IF(Pricetype4=2,MAX(J17,0),IF(OR(Pricetype4=1,Pricetype4=4),IF(J17=0,0,(_xll.EURO(J17,Strikeprice4,0,0,($AK17+IF(Smile=TRUE,VLOOKUP(MAX(-5,Strikeprice4-J17),Volsmile,2),0)),($A17-DateToday)+15,IF(Pricetype4=1,1,0),0))),J17)))</f>
        <v>0</v>
      </c>
      <c r="T17" s="250">
        <f>IF($A17="N/A"," ",IF(Pricetype4=2,MAX(K17,0),IF(OR(Pricetype4=1,Pricetype4=4),IF(K17=0,0,(_xll.EURO(K17,Strikeprice4,0,0,($AK17+IF(Smile=TRUE,VLOOKUP(MAX(-5,Strikeprice4-K17),Volsmile,2),0)),($A17-DateToday)+15,IF(Pricetype4=1,1,0),0))),K17)))</f>
        <v>0</v>
      </c>
      <c r="U17" s="177">
        <f t="shared" ca="1" si="1"/>
        <v>277.08055114845325</v>
      </c>
      <c r="V17" s="178">
        <f t="shared" ca="1" si="17"/>
        <v>8106.6663270169665</v>
      </c>
      <c r="W17" s="178">
        <f t="shared" ca="1" si="18"/>
        <v>8106.6663270169665</v>
      </c>
      <c r="X17" s="178">
        <f t="shared" ca="1" si="19"/>
        <v>5162.0185884324474</v>
      </c>
      <c r="Y17" s="178">
        <f t="shared" ca="1" si="20"/>
        <v>0</v>
      </c>
      <c r="Z17" s="178">
        <f t="shared" ca="1" si="21"/>
        <v>0</v>
      </c>
      <c r="AA17" s="178">
        <f t="shared" ca="1" si="22"/>
        <v>0</v>
      </c>
      <c r="AB17" s="178">
        <f t="shared" ca="1" si="23"/>
        <v>0</v>
      </c>
      <c r="AC17" s="178">
        <f t="shared" ca="1" si="24"/>
        <v>0</v>
      </c>
      <c r="AD17" s="178">
        <f t="shared" ca="1" si="25"/>
        <v>0</v>
      </c>
      <c r="AE17" s="178">
        <f t="shared" ca="1" si="26"/>
        <v>21375.351242466379</v>
      </c>
      <c r="AF17" s="224">
        <f t="shared" si="27"/>
        <v>0.36</v>
      </c>
      <c r="AG17" s="224">
        <f t="shared" si="28"/>
        <v>0.54</v>
      </c>
      <c r="AH17" s="224">
        <f t="shared" si="29"/>
        <v>0.54</v>
      </c>
      <c r="AI17" s="224">
        <f t="shared" si="2"/>
        <v>0.18</v>
      </c>
      <c r="AJ17" s="224">
        <f t="shared" si="3"/>
        <v>0.32400000000000001</v>
      </c>
      <c r="AK17" s="224">
        <f t="shared" si="30"/>
        <v>0.32400000000000001</v>
      </c>
      <c r="AL17" s="224">
        <f ca="1">IF($A17="N/A"," ",IF(PV=1,0,'Pricing Inputs4'!R50))</f>
        <v>4.9135602351775304E-2</v>
      </c>
      <c r="AM17" s="313">
        <f t="shared" ca="1" si="4"/>
        <v>0.9236018371615109</v>
      </c>
      <c r="BQ17">
        <f t="shared" si="5"/>
        <v>20</v>
      </c>
      <c r="BR17">
        <f t="shared" si="6"/>
        <v>4</v>
      </c>
      <c r="BS17">
        <f t="shared" si="7"/>
        <v>4</v>
      </c>
    </row>
    <row r="18" spans="1:71" x14ac:dyDescent="0.2">
      <c r="A18" s="253">
        <f>IF(A17="N/A","N/A",IF(EDATE(A17,1)&gt;Inputs!$R$5,"N/A",EDATE(A17,1)))</f>
        <v>37681</v>
      </c>
      <c r="B18" s="324">
        <f t="shared" si="0"/>
        <v>2003</v>
      </c>
      <c r="C18" s="172">
        <f t="shared" si="8"/>
        <v>31.647677931674693</v>
      </c>
      <c r="D18" s="172">
        <f t="shared" si="9"/>
        <v>31.647677931674693</v>
      </c>
      <c r="E18" s="172">
        <f t="shared" si="10"/>
        <v>20.389999389648438</v>
      </c>
      <c r="F18" s="172">
        <f t="shared" si="11"/>
        <v>0</v>
      </c>
      <c r="G18" s="172">
        <f t="shared" si="12"/>
        <v>0</v>
      </c>
      <c r="H18" s="172">
        <f t="shared" si="13"/>
        <v>0</v>
      </c>
      <c r="I18" s="172">
        <f t="shared" si="14"/>
        <v>0</v>
      </c>
      <c r="J18" s="172">
        <f t="shared" si="15"/>
        <v>0</v>
      </c>
      <c r="K18" s="172">
        <f t="shared" si="16"/>
        <v>0</v>
      </c>
      <c r="L18" s="250">
        <f ca="1">IF($A18="N/A"," ",IF(Pricetype4=2,MAX(C18,0),IF(OR(Pricetype4=1,Pricetype4=4),IF(C18=0,0,(_xll.EURO(C18,Strikeprice4,0,0,($AH18+IF(Smile=TRUE,VLOOKUP(MAX(-5,Strikeprice4-C18),Volsmile,2),0)),($A18-DateToday)+15,IF(Pricetype4=1,1,0),0))),C18)))</f>
        <v>0.22886716055249634</v>
      </c>
      <c r="M18" s="250">
        <f ca="1">IF($A18="N/A"," ",IF(Pricetype4=2,MAX(D18,0),IF(OR(Pricetype4=1,Pricetype4=4),IF(D18=0,0,(_xll.EURO(D18,Strikeprice4,0,0,($AH18+IF(Smile=TRUE,VLOOKUP(MAX(-5,Strikeprice4-D18),Volsmile,2),0)),($A18-DateToday)+15,IF(Pricetype4=1,1,0),0))),D18)))</f>
        <v>0.22886716055249634</v>
      </c>
      <c r="N18" s="250">
        <f ca="1">IF($A18="N/A"," ",IF(Pricetype4=2,MAX(E18,0),IF(OR(Pricetype4=1,Pricetype4=4),IF(E18=0,0,(_xll.EURO(E18,Strikeprice4,0,0,($AK18+IF(Smile=TRUE,VLOOKUP(MAX(-5,Strikeprice4-E18),Volsmile,2),0)),($A18-DateToday)+15,IF(Pricetype4=1,1,0),0))),E18)))</f>
        <v>0.10004543177013681</v>
      </c>
      <c r="O18" s="250">
        <f>IF($A18="N/A"," ",IF(Pricetype4=2,MAX(F18,0),IF(OR(Pricetype4=1,Pricetype4=4),IF(F18=0,0,(_xll.EURO(F18,Strikeprice4,0,0,($AK18+IF(Smile=TRUE,VLOOKUP(MAX(-5,Strikeprice4-F18),Volsmile,2),0)),($A18-DateToday)+15,IF(Pricetype4=1,1,0),0))),F18)))</f>
        <v>0</v>
      </c>
      <c r="P18" s="250">
        <f>IF($A18="N/A"," ",IF(Pricetype4=2,MAX(G18,0),IF(OR(Pricetype4=1,Pricetype4=4),IF(G18=0,0,(_xll.EURO(G18,Strikeprice4,0,0,($AK18+IF(Smile=TRUE,VLOOKUP(MAX(-5,Strikeprice4-G18),Volsmile,2),0)),($A18-DateToday)+15,IF(Pricetype4=1,1,0),0))),G18)))</f>
        <v>0</v>
      </c>
      <c r="Q18" s="250">
        <f>IF($A18="N/A"," ",IF(Pricetype4=2,MAX(H18,0),IF(OR(Pricetype4=1,Pricetype4=4),IF(H18=0,0,(_xll.EURO(H18,Strikeprice4,0,0,($AK18+IF(Smile=TRUE,VLOOKUP(MAX(-5,Strikeprice4-H18),Volsmile,2),0)),($A18-DateToday)+15,IF(Pricetype4=1,1,0),0))),H18)))</f>
        <v>0</v>
      </c>
      <c r="R18" s="250">
        <f>IF($A18="N/A"," ",IF(Pricetype4=2,MAX(I18,0),IF(OR(Pricetype4=1,Pricetype4=4),IF(I18=0,0,(_xll.EURO(I18,Strikeprice4,0,0,($AK18+IF(Smile=TRUE,VLOOKUP(MAX(-5,Strikeprice4-I18),Volsmile,2),0)),($A18-DateToday)+15,IF(Pricetype4=1,1,0),0))),I18)))</f>
        <v>0</v>
      </c>
      <c r="S18" s="250">
        <f>IF($A18="N/A"," ",IF(Pricetype4=2,MAX(J18,0),IF(OR(Pricetype4=1,Pricetype4=4),IF(J18=0,0,(_xll.EURO(J18,Strikeprice4,0,0,($AK18+IF(Smile=TRUE,VLOOKUP(MAX(-5,Strikeprice4-J18),Volsmile,2),0)),($A18-DateToday)+15,IF(Pricetype4=1,1,0),0))),J18)))</f>
        <v>0</v>
      </c>
      <c r="T18" s="250">
        <f>IF($A18="N/A"," ",IF(Pricetype4=2,MAX(K18,0),IF(OR(Pricetype4=1,Pricetype4=4),IF(K18=0,0,(_xll.EURO(K18,Strikeprice4,0,0,($AK18+IF(Smile=TRUE,VLOOKUP(MAX(-5,Strikeprice4-K18),Volsmile,2),0)),($A18-DateToday)+15,IF(Pricetype4=1,1,0),0))),K18)))</f>
        <v>0</v>
      </c>
      <c r="U18" s="177">
        <f t="shared" ca="1" si="1"/>
        <v>275.82377459059973</v>
      </c>
      <c r="V18" s="178">
        <f t="shared" ca="1" si="17"/>
        <v>10605.336689374953</v>
      </c>
      <c r="W18" s="178">
        <f t="shared" ca="1" si="18"/>
        <v>10605.336689374953</v>
      </c>
      <c r="X18" s="178">
        <f t="shared" ca="1" si="19"/>
        <v>4635.9446483927541</v>
      </c>
      <c r="Y18" s="178">
        <f t="shared" ca="1" si="20"/>
        <v>0</v>
      </c>
      <c r="Z18" s="178">
        <f t="shared" ca="1" si="21"/>
        <v>0</v>
      </c>
      <c r="AA18" s="178">
        <f t="shared" ca="1" si="22"/>
        <v>0</v>
      </c>
      <c r="AB18" s="178">
        <f t="shared" ca="1" si="23"/>
        <v>0</v>
      </c>
      <c r="AC18" s="178">
        <f t="shared" ca="1" si="24"/>
        <v>0</v>
      </c>
      <c r="AD18" s="178">
        <f t="shared" ca="1" si="25"/>
        <v>0</v>
      </c>
      <c r="AE18" s="178">
        <f t="shared" ca="1" si="26"/>
        <v>25846.61802714266</v>
      </c>
      <c r="AF18" s="224">
        <f t="shared" si="27"/>
        <v>0.36</v>
      </c>
      <c r="AG18" s="224">
        <f t="shared" si="28"/>
        <v>0.54</v>
      </c>
      <c r="AH18" s="224">
        <f t="shared" si="29"/>
        <v>0.54</v>
      </c>
      <c r="AI18" s="224">
        <f t="shared" si="2"/>
        <v>0.18</v>
      </c>
      <c r="AJ18" s="224">
        <f t="shared" si="3"/>
        <v>0.32400000000000001</v>
      </c>
      <c r="AK18" s="224">
        <f t="shared" si="30"/>
        <v>0.32400000000000001</v>
      </c>
      <c r="AL18" s="224">
        <f ca="1">IF($A18="N/A"," ",IF(PV=1,0,'Pricing Inputs4'!R51))</f>
        <v>4.9389184260705897E-2</v>
      </c>
      <c r="AM18" s="313">
        <f t="shared" ca="1" si="4"/>
        <v>0.91941258196866571</v>
      </c>
      <c r="BQ18">
        <f t="shared" si="5"/>
        <v>21</v>
      </c>
      <c r="BR18">
        <f t="shared" si="6"/>
        <v>5</v>
      </c>
      <c r="BS18">
        <f t="shared" si="7"/>
        <v>5</v>
      </c>
    </row>
    <row r="19" spans="1:71" x14ac:dyDescent="0.2">
      <c r="A19" s="253">
        <f>IF(A18="N/A","N/A",IF(EDATE(A18,1)&gt;Inputs!$R$5,"N/A",EDATE(A18,1)))</f>
        <v>37712</v>
      </c>
      <c r="B19" s="324">
        <f t="shared" si="0"/>
        <v>2003</v>
      </c>
      <c r="C19" s="172">
        <f t="shared" si="8"/>
        <v>31.847671065219615</v>
      </c>
      <c r="D19" s="172">
        <f t="shared" si="9"/>
        <v>31.847671065219615</v>
      </c>
      <c r="E19" s="172">
        <f t="shared" si="10"/>
        <v>17.389999389648438</v>
      </c>
      <c r="F19" s="172">
        <f t="shared" si="11"/>
        <v>0</v>
      </c>
      <c r="G19" s="172">
        <f t="shared" si="12"/>
        <v>0</v>
      </c>
      <c r="H19" s="172">
        <f t="shared" si="13"/>
        <v>0</v>
      </c>
      <c r="I19" s="172">
        <f t="shared" si="14"/>
        <v>0</v>
      </c>
      <c r="J19" s="172">
        <f t="shared" si="15"/>
        <v>0</v>
      </c>
      <c r="K19" s="172">
        <f t="shared" si="16"/>
        <v>0</v>
      </c>
      <c r="L19" s="250">
        <f ca="1">IF($A19="N/A"," ",IF(Pricetype4=2,MAX(C19,0),IF(OR(Pricetype4=1,Pricetype4=4),IF(C19=0,0,(_xll.EURO(C19,Strikeprice4,0,0,($AH19+IF(Smile=TRUE,VLOOKUP(MAX(-5,Strikeprice4-C19),Volsmile,2),0)),($A19-DateToday)+15,IF(Pricetype4=1,1,0),0))),C19)))</f>
        <v>0.25447780145639742</v>
      </c>
      <c r="M19" s="250">
        <f ca="1">IF($A19="N/A"," ",IF(Pricetype4=2,MAX(D19,0),IF(OR(Pricetype4=1,Pricetype4=4),IF(D19=0,0,(_xll.EURO(D19,Strikeprice4,0,0,($AH19+IF(Smile=TRUE,VLOOKUP(MAX(-5,Strikeprice4-D19),Volsmile,2),0)),($A19-DateToday)+15,IF(Pricetype4=1,1,0),0))),D19)))</f>
        <v>0.25447780145639742</v>
      </c>
      <c r="N19" s="250">
        <f ca="1">IF($A19="N/A"," ",IF(Pricetype4=2,MAX(E19,0),IF(OR(Pricetype4=1,Pricetype4=4),IF(E19=0,0,(_xll.EURO(E19,Strikeprice4,0,0,($AK19+IF(Smile=TRUE,VLOOKUP(MAX(-5,Strikeprice4-E19),Volsmile,2),0)),($A19-DateToday)+15,IF(Pricetype4=1,1,0),0))),E19)))</f>
        <v>0.24761830038589716</v>
      </c>
      <c r="O19" s="250">
        <f>IF($A19="N/A"," ",IF(Pricetype4=2,MAX(F19,0),IF(OR(Pricetype4=1,Pricetype4=4),IF(F19=0,0,(_xll.EURO(F19,Strikeprice4,0,0,($AK19+IF(Smile=TRUE,VLOOKUP(MAX(-5,Strikeprice4-F19),Volsmile,2),0)),($A19-DateToday)+15,IF(Pricetype4=1,1,0),0))),F19)))</f>
        <v>0</v>
      </c>
      <c r="P19" s="250">
        <f>IF($A19="N/A"," ",IF(Pricetype4=2,MAX(G19,0),IF(OR(Pricetype4=1,Pricetype4=4),IF(G19=0,0,(_xll.EURO(G19,Strikeprice4,0,0,($AK19+IF(Smile=TRUE,VLOOKUP(MAX(-5,Strikeprice4-G19),Volsmile,2),0)),($A19-DateToday)+15,IF(Pricetype4=1,1,0),0))),G19)))</f>
        <v>0</v>
      </c>
      <c r="Q19" s="250">
        <f>IF($A19="N/A"," ",IF(Pricetype4=2,MAX(H19,0),IF(OR(Pricetype4=1,Pricetype4=4),IF(H19=0,0,(_xll.EURO(H19,Strikeprice4,0,0,($AK19+IF(Smile=TRUE,VLOOKUP(MAX(-5,Strikeprice4-H19),Volsmile,2),0)),($A19-DateToday)+15,IF(Pricetype4=1,1,0),0))),H19)))</f>
        <v>0</v>
      </c>
      <c r="R19" s="250">
        <f>IF($A19="N/A"," ",IF(Pricetype4=2,MAX(I19,0),IF(OR(Pricetype4=1,Pricetype4=4),IF(I19=0,0,(_xll.EURO(I19,Strikeprice4,0,0,($AK19+IF(Smile=TRUE,VLOOKUP(MAX(-5,Strikeprice4-I19),Volsmile,2),0)),($A19-DateToday)+15,IF(Pricetype4=1,1,0),0))),I19)))</f>
        <v>0</v>
      </c>
      <c r="S19" s="250">
        <f>IF($A19="N/A"," ",IF(Pricetype4=2,MAX(J19,0),IF(OR(Pricetype4=1,Pricetype4=4),IF(J19=0,0,(_xll.EURO(J19,Strikeprice4,0,0,($AK19+IF(Smile=TRUE,VLOOKUP(MAX(-5,Strikeprice4-J19),Volsmile,2),0)),($A19-DateToday)+15,IF(Pricetype4=1,1,0),0))),J19)))</f>
        <v>0</v>
      </c>
      <c r="T19" s="250">
        <f>IF($A19="N/A"," ",IF(Pricetype4=2,MAX(K19,0),IF(OR(Pricetype4=1,Pricetype4=4),IF(K19=0,0,(_xll.EURO(K19,Strikeprice4,0,0,($AK19+IF(Smile=TRUE,VLOOKUP(MAX(-5,Strikeprice4-K19),Volsmile,2),0)),($A19-DateToday)+15,IF(Pricetype4=1,1,0),0))),K19)))</f>
        <v>0</v>
      </c>
      <c r="U19" s="177">
        <f t="shared" ca="1" si="1"/>
        <v>274.58176458300289</v>
      </c>
      <c r="V19" s="178">
        <f t="shared" ca="1" si="17"/>
        <v>12297.993623713719</v>
      </c>
      <c r="W19" s="178">
        <f t="shared" ca="1" si="18"/>
        <v>12297.993623713719</v>
      </c>
      <c r="X19" s="178">
        <f t="shared" ca="1" si="19"/>
        <v>11966.498695888653</v>
      </c>
      <c r="Y19" s="178">
        <f t="shared" ca="1" si="20"/>
        <v>0</v>
      </c>
      <c r="Z19" s="178">
        <f t="shared" ca="1" si="21"/>
        <v>0</v>
      </c>
      <c r="AA19" s="178">
        <f t="shared" ca="1" si="22"/>
        <v>0</v>
      </c>
      <c r="AB19" s="178">
        <f t="shared" ca="1" si="23"/>
        <v>0</v>
      </c>
      <c r="AC19" s="178">
        <f t="shared" ca="1" si="24"/>
        <v>0</v>
      </c>
      <c r="AD19" s="178">
        <f t="shared" ca="1" si="25"/>
        <v>0</v>
      </c>
      <c r="AE19" s="178">
        <f t="shared" ca="1" si="26"/>
        <v>36562.485943316089</v>
      </c>
      <c r="AF19" s="224">
        <f t="shared" si="27"/>
        <v>0.36</v>
      </c>
      <c r="AG19" s="224">
        <f t="shared" si="28"/>
        <v>0.54</v>
      </c>
      <c r="AH19" s="224">
        <f t="shared" si="29"/>
        <v>0.54</v>
      </c>
      <c r="AI19" s="224">
        <f t="shared" si="2"/>
        <v>0.18</v>
      </c>
      <c r="AJ19" s="224">
        <f t="shared" si="3"/>
        <v>0.32400000000000001</v>
      </c>
      <c r="AK19" s="224">
        <f t="shared" si="30"/>
        <v>0.32400000000000001</v>
      </c>
      <c r="AL19" s="224">
        <f ca="1">IF($A19="N/A"," ",IF(PV=1,0,'Pricing Inputs4'!R52))</f>
        <v>4.9676439054888298E-2</v>
      </c>
      <c r="AM19" s="313">
        <f t="shared" ca="1" si="4"/>
        <v>0.91527254861000962</v>
      </c>
      <c r="BQ19">
        <f t="shared" si="5"/>
        <v>22</v>
      </c>
      <c r="BR19">
        <f t="shared" si="6"/>
        <v>4</v>
      </c>
      <c r="BS19">
        <f t="shared" si="7"/>
        <v>4</v>
      </c>
    </row>
    <row r="20" spans="1:71" x14ac:dyDescent="0.2">
      <c r="A20" s="253">
        <f>IF(A19="N/A","N/A",IF(EDATE(A19,1)&gt;Inputs!$R$5,"N/A",EDATE(A19,1)))</f>
        <v>37742</v>
      </c>
      <c r="B20" s="324">
        <f t="shared" si="0"/>
        <v>2003</v>
      </c>
      <c r="C20" s="172">
        <f t="shared" si="8"/>
        <v>35.125</v>
      </c>
      <c r="D20" s="172">
        <f t="shared" si="9"/>
        <v>35.125</v>
      </c>
      <c r="E20" s="172">
        <f t="shared" si="10"/>
        <v>17.930000305175781</v>
      </c>
      <c r="F20" s="172">
        <f t="shared" si="11"/>
        <v>0</v>
      </c>
      <c r="G20" s="172">
        <f t="shared" si="12"/>
        <v>0</v>
      </c>
      <c r="H20" s="172">
        <f t="shared" si="13"/>
        <v>0</v>
      </c>
      <c r="I20" s="172">
        <f t="shared" si="14"/>
        <v>0</v>
      </c>
      <c r="J20" s="172">
        <f t="shared" si="15"/>
        <v>0</v>
      </c>
      <c r="K20" s="172">
        <f t="shared" si="16"/>
        <v>0</v>
      </c>
      <c r="L20" s="250">
        <f ca="1">IF($A20="N/A"," ",IF(Pricetype4=2,MAX(C20,0),IF(OR(Pricetype4=1,Pricetype4=4),IF(C20=0,0,(_xll.EURO(C20,Strikeprice4,0,0,($AH20+IF(Smile=TRUE,VLOOKUP(MAX(-5,Strikeprice4-C20),Volsmile,2),0)),($A20-DateToday)+15,IF(Pricetype4=1,1,0),0))),C20)))</f>
        <v>0.21528541895690934</v>
      </c>
      <c r="M20" s="250">
        <f ca="1">IF($A20="N/A"," ",IF(Pricetype4=2,MAX(D20,0),IF(OR(Pricetype4=1,Pricetype4=4),IF(D20=0,0,(_xll.EURO(D20,Strikeprice4,0,0,($AH20+IF(Smile=TRUE,VLOOKUP(MAX(-5,Strikeprice4-D20),Volsmile,2),0)),($A20-DateToday)+15,IF(Pricetype4=1,1,0),0))),D20)))</f>
        <v>0.21528541895690934</v>
      </c>
      <c r="N20" s="250">
        <f ca="1">IF($A20="N/A"," ",IF(Pricetype4=2,MAX(E20,0),IF(OR(Pricetype4=1,Pricetype4=4),IF(E20=0,0,(_xll.EURO(E20,Strikeprice4,0,0,($AK20+IF(Smile=TRUE,VLOOKUP(MAX(-5,Strikeprice4-E20),Volsmile,2),0)),($A20-DateToday)+15,IF(Pricetype4=1,1,0),0))),E20)))</f>
        <v>0.23589684431781222</v>
      </c>
      <c r="O20" s="250">
        <f>IF($A20="N/A"," ",IF(Pricetype4=2,MAX(F20,0),IF(OR(Pricetype4=1,Pricetype4=4),IF(F20=0,0,(_xll.EURO(F20,Strikeprice4,0,0,($AK20+IF(Smile=TRUE,VLOOKUP(MAX(-5,Strikeprice4-F20),Volsmile,2),0)),($A20-DateToday)+15,IF(Pricetype4=1,1,0),0))),F20)))</f>
        <v>0</v>
      </c>
      <c r="P20" s="250">
        <f>IF($A20="N/A"," ",IF(Pricetype4=2,MAX(G20,0),IF(OR(Pricetype4=1,Pricetype4=4),IF(G20=0,0,(_xll.EURO(G20,Strikeprice4,0,0,($AK20+IF(Smile=TRUE,VLOOKUP(MAX(-5,Strikeprice4-G20),Volsmile,2),0)),($A20-DateToday)+15,IF(Pricetype4=1,1,0),0))),G20)))</f>
        <v>0</v>
      </c>
      <c r="Q20" s="250">
        <f>IF($A20="N/A"," ",IF(Pricetype4=2,MAX(H20,0),IF(OR(Pricetype4=1,Pricetype4=4),IF(H20=0,0,(_xll.EURO(H20,Strikeprice4,0,0,($AK20+IF(Smile=TRUE,VLOOKUP(MAX(-5,Strikeprice4-H20),Volsmile,2),0)),($A20-DateToday)+15,IF(Pricetype4=1,1,0),0))),H20)))</f>
        <v>0</v>
      </c>
      <c r="R20" s="250">
        <f>IF($A20="N/A"," ",IF(Pricetype4=2,MAX(I20,0),IF(OR(Pricetype4=1,Pricetype4=4),IF(I20=0,0,(_xll.EURO(I20,Strikeprice4,0,0,($AK20+IF(Smile=TRUE,VLOOKUP(MAX(-5,Strikeprice4-I20),Volsmile,2),0)),($A20-DateToday)+15,IF(Pricetype4=1,1,0),0))),I20)))</f>
        <v>0</v>
      </c>
      <c r="S20" s="250">
        <f>IF($A20="N/A"," ",IF(Pricetype4=2,MAX(J20,0),IF(OR(Pricetype4=1,Pricetype4=4),IF(J20=0,0,(_xll.EURO(J20,Strikeprice4,0,0,($AK20+IF(Smile=TRUE,VLOOKUP(MAX(-5,Strikeprice4-J20),Volsmile,2),0)),($A20-DateToday)+15,IF(Pricetype4=1,1,0),0))),J20)))</f>
        <v>0</v>
      </c>
      <c r="T20" s="250">
        <f>IF($A20="N/A"," ",IF(Pricetype4=2,MAX(K20,0),IF(OR(Pricetype4=1,Pricetype4=4),IF(K20=0,0,(_xll.EURO(K20,Strikeprice4,0,0,($AK20+IF(Smile=TRUE,VLOOKUP(MAX(-5,Strikeprice4-K20),Volsmile,2),0)),($A20-DateToday)+15,IF(Pricetype4=1,1,0),0))),K20)))</f>
        <v>0</v>
      </c>
      <c r="U20" s="177">
        <f t="shared" ca="1" si="1"/>
        <v>273.28042770015605</v>
      </c>
      <c r="V20" s="178">
        <f t="shared" ca="1" si="17"/>
        <v>9883.9929501854458</v>
      </c>
      <c r="W20" s="178">
        <f t="shared" ca="1" si="18"/>
        <v>9883.9929501854458</v>
      </c>
      <c r="X20" s="178">
        <f t="shared" ca="1" si="19"/>
        <v>10830.286405392526</v>
      </c>
      <c r="Y20" s="178">
        <f t="shared" ca="1" si="20"/>
        <v>0</v>
      </c>
      <c r="Z20" s="178">
        <f t="shared" ca="1" si="21"/>
        <v>0</v>
      </c>
      <c r="AA20" s="178">
        <f t="shared" ca="1" si="22"/>
        <v>0</v>
      </c>
      <c r="AB20" s="178">
        <f t="shared" ca="1" si="23"/>
        <v>0</v>
      </c>
      <c r="AC20" s="178">
        <f t="shared" ca="1" si="24"/>
        <v>0</v>
      </c>
      <c r="AD20" s="178">
        <f t="shared" ca="1" si="25"/>
        <v>0</v>
      </c>
      <c r="AE20" s="178">
        <f t="shared" ca="1" si="26"/>
        <v>30598.272305763418</v>
      </c>
      <c r="AF20" s="224">
        <f t="shared" si="27"/>
        <v>0.42</v>
      </c>
      <c r="AG20" s="224">
        <f t="shared" si="28"/>
        <v>0.54</v>
      </c>
      <c r="AH20" s="224">
        <f t="shared" si="29"/>
        <v>0.54</v>
      </c>
      <c r="AI20" s="224">
        <f t="shared" si="2"/>
        <v>0.21</v>
      </c>
      <c r="AJ20" s="224">
        <f t="shared" si="3"/>
        <v>0.32400000000000001</v>
      </c>
      <c r="AK20" s="224">
        <f t="shared" si="30"/>
        <v>0.32400000000000001</v>
      </c>
      <c r="AL20" s="224">
        <f ca="1">IF($A20="N/A"," ",IF(PV=1,0,'Pricing Inputs4'!R53))</f>
        <v>4.9994318326325199E-2</v>
      </c>
      <c r="AM20" s="313">
        <f t="shared" ca="1" si="4"/>
        <v>0.91093475900052012</v>
      </c>
      <c r="BQ20">
        <f t="shared" si="5"/>
        <v>21</v>
      </c>
      <c r="BR20">
        <f t="shared" si="6"/>
        <v>5</v>
      </c>
      <c r="BS20">
        <f t="shared" si="7"/>
        <v>5</v>
      </c>
    </row>
    <row r="21" spans="1:71" x14ac:dyDescent="0.2">
      <c r="A21" s="253">
        <f>IF(A20="N/A","N/A",IF(EDATE(A20,1)&gt;Inputs!$R$5,"N/A",EDATE(A20,1)))</f>
        <v>37773</v>
      </c>
      <c r="B21" s="324">
        <f t="shared" si="0"/>
        <v>2003</v>
      </c>
      <c r="C21" s="172">
        <f t="shared" si="8"/>
        <v>43.5</v>
      </c>
      <c r="D21" s="172">
        <f t="shared" si="9"/>
        <v>43.5</v>
      </c>
      <c r="E21" s="172">
        <f t="shared" si="10"/>
        <v>20.180000305175781</v>
      </c>
      <c r="F21" s="172">
        <f t="shared" si="11"/>
        <v>0</v>
      </c>
      <c r="G21" s="172">
        <f t="shared" si="12"/>
        <v>0</v>
      </c>
      <c r="H21" s="172">
        <f t="shared" si="13"/>
        <v>0</v>
      </c>
      <c r="I21" s="172">
        <f t="shared" si="14"/>
        <v>0</v>
      </c>
      <c r="J21" s="172">
        <f t="shared" si="15"/>
        <v>0</v>
      </c>
      <c r="K21" s="172">
        <f t="shared" si="16"/>
        <v>0</v>
      </c>
      <c r="L21" s="250">
        <f ca="1">IF($A21="N/A"," ",IF(Pricetype4=2,MAX(C21,0),IF(OR(Pricetype4=1,Pricetype4=4),IF(C21=0,0,(_xll.EURO(C21,Strikeprice4,0,0,($AH21+IF(Smile=TRUE,VLOOKUP(MAX(-5,Strikeprice4-C21),Volsmile,2),0)),($A21-DateToday)+15,IF(Pricetype4=1,1,0),0))),C21)))</f>
        <v>0.382811397526853</v>
      </c>
      <c r="M21" s="250">
        <f ca="1">IF($A21="N/A"," ",IF(Pricetype4=2,MAX(D21,0),IF(OR(Pricetype4=1,Pricetype4=4),IF(D21=0,0,(_xll.EURO(D21,Strikeprice4,0,0,($AH21+IF(Smile=TRUE,VLOOKUP(MAX(-5,Strikeprice4-D21),Volsmile,2),0)),($A21-DateToday)+15,IF(Pricetype4=1,1,0),0))),D21)))</f>
        <v>0.382811397526853</v>
      </c>
      <c r="N21" s="250">
        <f ca="1">IF($A21="N/A"," ",IF(Pricetype4=2,MAX(E21,0),IF(OR(Pricetype4=1,Pricetype4=4),IF(E21=0,0,(_xll.EURO(E21,Strikeprice4,0,0,($AK21+IF(Smile=TRUE,VLOOKUP(MAX(-5,Strikeprice4-E21),Volsmile,2),0)),($A21-DateToday)+15,IF(Pricetype4=1,1,0),0))),E21)))</f>
        <v>0.34678990070249993</v>
      </c>
      <c r="O21" s="250">
        <f>IF($A21="N/A"," ",IF(Pricetype4=2,MAX(F21,0),IF(OR(Pricetype4=1,Pricetype4=4),IF(F21=0,0,(_xll.EURO(F21,Strikeprice4,0,0,($AK21+IF(Smile=TRUE,VLOOKUP(MAX(-5,Strikeprice4-F21),Volsmile,2),0)),($A21-DateToday)+15,IF(Pricetype4=1,1,0),0))),F21)))</f>
        <v>0</v>
      </c>
      <c r="P21" s="250">
        <f>IF($A21="N/A"," ",IF(Pricetype4=2,MAX(G21,0),IF(OR(Pricetype4=1,Pricetype4=4),IF(G21=0,0,(_xll.EURO(G21,Strikeprice4,0,0,($AK21+IF(Smile=TRUE,VLOOKUP(MAX(-5,Strikeprice4-G21),Volsmile,2),0)),($A21-DateToday)+15,IF(Pricetype4=1,1,0),0))),G21)))</f>
        <v>0</v>
      </c>
      <c r="Q21" s="250">
        <f>IF($A21="N/A"," ",IF(Pricetype4=2,MAX(H21,0),IF(OR(Pricetype4=1,Pricetype4=4),IF(H21=0,0,(_xll.EURO(H21,Strikeprice4,0,0,($AK21+IF(Smile=TRUE,VLOOKUP(MAX(-5,Strikeprice4-H21),Volsmile,2),0)),($A21-DateToday)+15,IF(Pricetype4=1,1,0),0))),H21)))</f>
        <v>0</v>
      </c>
      <c r="R21" s="250">
        <f>IF($A21="N/A"," ",IF(Pricetype4=2,MAX(I21,0),IF(OR(Pricetype4=1,Pricetype4=4),IF(I21=0,0,(_xll.EURO(I21,Strikeprice4,0,0,($AK21+IF(Smile=TRUE,VLOOKUP(MAX(-5,Strikeprice4-I21),Volsmile,2),0)),($A21-DateToday)+15,IF(Pricetype4=1,1,0),0))),I21)))</f>
        <v>0</v>
      </c>
      <c r="S21" s="250">
        <f>IF($A21="N/A"," ",IF(Pricetype4=2,MAX(J21,0),IF(OR(Pricetype4=1,Pricetype4=4),IF(J21=0,0,(_xll.EURO(J21,Strikeprice4,0,0,($AK21+IF(Smile=TRUE,VLOOKUP(MAX(-5,Strikeprice4-J21),Volsmile,2),0)),($A21-DateToday)+15,IF(Pricetype4=1,1,0),0))),J21)))</f>
        <v>0</v>
      </c>
      <c r="T21" s="250">
        <f>IF($A21="N/A"," ",IF(Pricetype4=2,MAX(K21,0),IF(OR(Pricetype4=1,Pricetype4=4),IF(K21=0,0,(_xll.EURO(K21,Strikeprice4,0,0,($AK21+IF(Smile=TRUE,VLOOKUP(MAX(-5,Strikeprice4-K21),Volsmile,2),0)),($A21-DateToday)+15,IF(Pricetype4=1,1,0),0))),K21)))</f>
        <v>0</v>
      </c>
      <c r="U21" s="177">
        <f t="shared" ca="1" si="1"/>
        <v>272.02405813907296</v>
      </c>
      <c r="V21" s="178">
        <f t="shared" ca="1" si="17"/>
        <v>17494.496856000264</v>
      </c>
      <c r="W21" s="178">
        <f t="shared" ca="1" si="18"/>
        <v>17494.496856000264</v>
      </c>
      <c r="X21" s="178">
        <f t="shared" ca="1" si="19"/>
        <v>15848.31294660435</v>
      </c>
      <c r="Y21" s="178">
        <f t="shared" ca="1" si="20"/>
        <v>0</v>
      </c>
      <c r="Z21" s="178">
        <f t="shared" ca="1" si="21"/>
        <v>0</v>
      </c>
      <c r="AA21" s="178">
        <f t="shared" ca="1" si="22"/>
        <v>0</v>
      </c>
      <c r="AB21" s="178">
        <f t="shared" ca="1" si="23"/>
        <v>0</v>
      </c>
      <c r="AC21" s="178">
        <f t="shared" ca="1" si="24"/>
        <v>0</v>
      </c>
      <c r="AD21" s="178">
        <f t="shared" ca="1" si="25"/>
        <v>0</v>
      </c>
      <c r="AE21" s="178">
        <f t="shared" ca="1" si="26"/>
        <v>50837.306658604881</v>
      </c>
      <c r="AF21" s="224">
        <f t="shared" si="27"/>
        <v>0.42</v>
      </c>
      <c r="AG21" s="224">
        <f t="shared" si="28"/>
        <v>0.66</v>
      </c>
      <c r="AH21" s="224">
        <f t="shared" si="29"/>
        <v>0.66</v>
      </c>
      <c r="AI21" s="224">
        <f t="shared" si="2"/>
        <v>0.21</v>
      </c>
      <c r="AJ21" s="224">
        <f t="shared" si="3"/>
        <v>0.39600000000000002</v>
      </c>
      <c r="AK21" s="224">
        <f t="shared" si="30"/>
        <v>0.39600000000000002</v>
      </c>
      <c r="AL21" s="224">
        <f ca="1">IF($A21="N/A"," ",IF(PV=1,0,'Pricing Inputs4'!R54))</f>
        <v>5.0281435116621899E-2</v>
      </c>
      <c r="AM21" s="313">
        <f t="shared" ca="1" si="4"/>
        <v>0.90674686046357655</v>
      </c>
      <c r="BQ21">
        <f t="shared" si="5"/>
        <v>21</v>
      </c>
      <c r="BR21">
        <f t="shared" si="6"/>
        <v>4</v>
      </c>
      <c r="BS21">
        <f t="shared" si="7"/>
        <v>5</v>
      </c>
    </row>
    <row r="22" spans="1:71" x14ac:dyDescent="0.2">
      <c r="A22" s="253">
        <f>IF(A21="N/A","N/A",IF(EDATE(A21,1)&gt;Inputs!$R$5,"N/A",EDATE(A21,1)))</f>
        <v>37803</v>
      </c>
      <c r="B22" s="324">
        <f t="shared" si="0"/>
        <v>2003</v>
      </c>
      <c r="C22" s="172">
        <f t="shared" si="8"/>
        <v>54.5</v>
      </c>
      <c r="D22" s="172">
        <f t="shared" si="9"/>
        <v>54.5</v>
      </c>
      <c r="E22" s="172">
        <f t="shared" si="10"/>
        <v>20.680000305175781</v>
      </c>
      <c r="F22" s="172">
        <f t="shared" si="11"/>
        <v>0</v>
      </c>
      <c r="G22" s="172">
        <f t="shared" si="12"/>
        <v>0</v>
      </c>
      <c r="H22" s="172">
        <f t="shared" si="13"/>
        <v>0</v>
      </c>
      <c r="I22" s="172">
        <f t="shared" si="14"/>
        <v>0</v>
      </c>
      <c r="J22" s="172">
        <f t="shared" si="15"/>
        <v>0</v>
      </c>
      <c r="K22" s="172">
        <f t="shared" si="16"/>
        <v>0</v>
      </c>
      <c r="L22" s="250">
        <f ca="1">IF($A22="N/A"," ",IF(Pricetype4=2,MAX(C22,0),IF(OR(Pricetype4=1,Pricetype4=4),IF(C22=0,0,(_xll.EURO(C22,Strikeprice4,0,0,($AH22+IF(Smile=TRUE,VLOOKUP(MAX(-5,Strikeprice4-C22),Volsmile,2),0)),($A22-DateToday)+15,IF(Pricetype4=1,1,0),0))),C22)))</f>
        <v>0.81156288100025087</v>
      </c>
      <c r="M22" s="250">
        <f ca="1">IF($A22="N/A"," ",IF(Pricetype4=2,MAX(D22,0),IF(OR(Pricetype4=1,Pricetype4=4),IF(D22=0,0,(_xll.EURO(D22,Strikeprice4,0,0,($AH22+IF(Smile=TRUE,VLOOKUP(MAX(-5,Strikeprice4-D22),Volsmile,2),0)),($A22-DateToday)+15,IF(Pricetype4=1,1,0),0))),D22)))</f>
        <v>0.81156288100025087</v>
      </c>
      <c r="N22" s="250">
        <f ca="1">IF($A22="N/A"," ",IF(Pricetype4=2,MAX(E22,0),IF(OR(Pricetype4=1,Pricetype4=4),IF(E22=0,0,(_xll.EURO(E22,Strikeprice4,0,0,($AK22+IF(Smile=TRUE,VLOOKUP(MAX(-5,Strikeprice4-E22),Volsmile,2),0)),($A22-DateToday)+15,IF(Pricetype4=1,1,0),0))),E22)))</f>
        <v>0.7676166121597281</v>
      </c>
      <c r="O22" s="250">
        <f>IF($A22="N/A"," ",IF(Pricetype4=2,MAX(F22,0),IF(OR(Pricetype4=1,Pricetype4=4),IF(F22=0,0,(_xll.EURO(F22,Strikeprice4,0,0,($AK22+IF(Smile=TRUE,VLOOKUP(MAX(-5,Strikeprice4-F22),Volsmile,2),0)),($A22-DateToday)+15,IF(Pricetype4=1,1,0),0))),F22)))</f>
        <v>0</v>
      </c>
      <c r="P22" s="250">
        <f>IF($A22="N/A"," ",IF(Pricetype4=2,MAX(G22,0),IF(OR(Pricetype4=1,Pricetype4=4),IF(G22=0,0,(_xll.EURO(G22,Strikeprice4,0,0,($AK22+IF(Smile=TRUE,VLOOKUP(MAX(-5,Strikeprice4-G22),Volsmile,2),0)),($A22-DateToday)+15,IF(Pricetype4=1,1,0),0))),G22)))</f>
        <v>0</v>
      </c>
      <c r="Q22" s="250">
        <f>IF($A22="N/A"," ",IF(Pricetype4=2,MAX(H22,0),IF(OR(Pricetype4=1,Pricetype4=4),IF(H22=0,0,(_xll.EURO(H22,Strikeprice4,0,0,($AK22+IF(Smile=TRUE,VLOOKUP(MAX(-5,Strikeprice4-H22),Volsmile,2),0)),($A22-DateToday)+15,IF(Pricetype4=1,1,0),0))),H22)))</f>
        <v>0</v>
      </c>
      <c r="R22" s="250">
        <f>IF($A22="N/A"," ",IF(Pricetype4=2,MAX(I22,0),IF(OR(Pricetype4=1,Pricetype4=4),IF(I22=0,0,(_xll.EURO(I22,Strikeprice4,0,0,($AK22+IF(Smile=TRUE,VLOOKUP(MAX(-5,Strikeprice4-I22),Volsmile,2),0)),($A22-DateToday)+15,IF(Pricetype4=1,1,0),0))),I22)))</f>
        <v>0</v>
      </c>
      <c r="S22" s="250">
        <f>IF($A22="N/A"," ",IF(Pricetype4=2,MAX(J22,0),IF(OR(Pricetype4=1,Pricetype4=4),IF(J22=0,0,(_xll.EURO(J22,Strikeprice4,0,0,($AK22+IF(Smile=TRUE,VLOOKUP(MAX(-5,Strikeprice4-J22),Volsmile,2),0)),($A22-DateToday)+15,IF(Pricetype4=1,1,0),0))),J22)))</f>
        <v>0</v>
      </c>
      <c r="T22" s="250">
        <f>IF($A22="N/A"," ",IF(Pricetype4=2,MAX(K22,0),IF(OR(Pricetype4=1,Pricetype4=4),IF(K22=0,0,(_xll.EURO(K22,Strikeprice4,0,0,($AK22+IF(Smile=TRUE,VLOOKUP(MAX(-5,Strikeprice4-K22),Volsmile,2),0)),($A22-DateToday)+15,IF(Pricetype4=1,1,0),0))),K22)))</f>
        <v>0</v>
      </c>
      <c r="U22" s="177">
        <f t="shared" ca="1" si="1"/>
        <v>270.71433412448698</v>
      </c>
      <c r="V22" s="178">
        <f t="shared" ca="1" si="17"/>
        <v>38667.50006770344</v>
      </c>
      <c r="W22" s="178">
        <f t="shared" ca="1" si="18"/>
        <v>38667.50006770344</v>
      </c>
      <c r="X22" s="178">
        <f t="shared" ca="1" si="19"/>
        <v>36573.648324173904</v>
      </c>
      <c r="Y22" s="178">
        <f t="shared" ca="1" si="20"/>
        <v>0</v>
      </c>
      <c r="Z22" s="178">
        <f t="shared" ca="1" si="21"/>
        <v>0</v>
      </c>
      <c r="AA22" s="178">
        <f t="shared" ca="1" si="22"/>
        <v>0</v>
      </c>
      <c r="AB22" s="178">
        <f t="shared" ca="1" si="23"/>
        <v>0</v>
      </c>
      <c r="AC22" s="178">
        <f t="shared" ca="1" si="24"/>
        <v>0</v>
      </c>
      <c r="AD22" s="178">
        <f t="shared" ca="1" si="25"/>
        <v>0</v>
      </c>
      <c r="AE22" s="178">
        <f t="shared" ca="1" si="26"/>
        <v>113908.64845958079</v>
      </c>
      <c r="AF22" s="224">
        <f t="shared" si="27"/>
        <v>0.46799999999999997</v>
      </c>
      <c r="AG22" s="224">
        <f t="shared" si="28"/>
        <v>0.84</v>
      </c>
      <c r="AH22" s="224">
        <f t="shared" si="29"/>
        <v>0.84</v>
      </c>
      <c r="AI22" s="224">
        <f t="shared" si="2"/>
        <v>0.23399999999999999</v>
      </c>
      <c r="AJ22" s="224">
        <f t="shared" si="3"/>
        <v>0.504</v>
      </c>
      <c r="AK22" s="224">
        <f t="shared" si="30"/>
        <v>0.504</v>
      </c>
      <c r="AL22" s="224">
        <f ca="1">IF($A22="N/A"," ",IF(PV=1,0,'Pricing Inputs4'!R55))</f>
        <v>5.0586374239718297E-2</v>
      </c>
      <c r="AM22" s="313">
        <f t="shared" ca="1" si="4"/>
        <v>0.90238111374829</v>
      </c>
      <c r="BQ22">
        <f t="shared" si="5"/>
        <v>22</v>
      </c>
      <c r="BR22">
        <f t="shared" si="6"/>
        <v>4</v>
      </c>
      <c r="BS22">
        <f t="shared" si="7"/>
        <v>5</v>
      </c>
    </row>
    <row r="23" spans="1:71" x14ac:dyDescent="0.2">
      <c r="A23" s="253">
        <f>IF(A22="N/A","N/A",IF(EDATE(A22,1)&gt;Inputs!$R$5,"N/A",EDATE(A22,1)))</f>
        <v>37834</v>
      </c>
      <c r="B23" s="324">
        <f t="shared" si="0"/>
        <v>2003</v>
      </c>
      <c r="C23" s="172">
        <f t="shared" si="8"/>
        <v>54.5</v>
      </c>
      <c r="D23" s="172">
        <f t="shared" si="9"/>
        <v>54.5</v>
      </c>
      <c r="E23" s="172">
        <f t="shared" si="10"/>
        <v>21.680000305175781</v>
      </c>
      <c r="F23" s="172">
        <f t="shared" si="11"/>
        <v>0</v>
      </c>
      <c r="G23" s="172">
        <f t="shared" si="12"/>
        <v>0</v>
      </c>
      <c r="H23" s="172">
        <f t="shared" si="13"/>
        <v>0</v>
      </c>
      <c r="I23" s="172">
        <f t="shared" si="14"/>
        <v>0</v>
      </c>
      <c r="J23" s="172">
        <f t="shared" si="15"/>
        <v>0</v>
      </c>
      <c r="K23" s="172">
        <f t="shared" si="16"/>
        <v>0</v>
      </c>
      <c r="L23" s="250">
        <f ca="1">IF($A23="N/A"," ",IF(Pricetype4=2,MAX(C23,0),IF(OR(Pricetype4=1,Pricetype4=4),IF(C23=0,0,(_xll.EURO(C23,Strikeprice4,0,0,($AH23+IF(Smile=TRUE,VLOOKUP(MAX(-5,Strikeprice4-C23),Volsmile,2),0)),($A23-DateToday)+15,IF(Pricetype4=1,1,0),0))),C23)))</f>
        <v>0.88264416138682278</v>
      </c>
      <c r="M23" s="250">
        <f ca="1">IF($A23="N/A"," ",IF(Pricetype4=2,MAX(D23,0),IF(OR(Pricetype4=1,Pricetype4=4),IF(D23=0,0,(_xll.EURO(D23,Strikeprice4,0,0,($AH23+IF(Smile=TRUE,VLOOKUP(MAX(-5,Strikeprice4-D23),Volsmile,2),0)),($A23-DateToday)+15,IF(Pricetype4=1,1,0),0))),D23)))</f>
        <v>0.88264416138682278</v>
      </c>
      <c r="N23" s="250">
        <f ca="1">IF($A23="N/A"," ",IF(Pricetype4=2,MAX(E23,0),IF(OR(Pricetype4=1,Pricetype4=4),IF(E23=0,0,(_xll.EURO(E23,Strikeprice4,0,0,($AK23+IF(Smile=TRUE,VLOOKUP(MAX(-5,Strikeprice4-E23),Volsmile,2),0)),($A23-DateToday)+15,IF(Pricetype4=1,1,0),0))),E23)))</f>
        <v>0.73546714626200971</v>
      </c>
      <c r="O23" s="250">
        <f>IF($A23="N/A"," ",IF(Pricetype4=2,MAX(F23,0),IF(OR(Pricetype4=1,Pricetype4=4),IF(F23=0,0,(_xll.EURO(F23,Strikeprice4,0,0,($AK23+IF(Smile=TRUE,VLOOKUP(MAX(-5,Strikeprice4-F23),Volsmile,2),0)),($A23-DateToday)+15,IF(Pricetype4=1,1,0),0))),F23)))</f>
        <v>0</v>
      </c>
      <c r="P23" s="250">
        <f>IF($A23="N/A"," ",IF(Pricetype4=2,MAX(G23,0),IF(OR(Pricetype4=1,Pricetype4=4),IF(G23=0,0,(_xll.EURO(G23,Strikeprice4,0,0,($AK23+IF(Smile=TRUE,VLOOKUP(MAX(-5,Strikeprice4-G23),Volsmile,2),0)),($A23-DateToday)+15,IF(Pricetype4=1,1,0),0))),G23)))</f>
        <v>0</v>
      </c>
      <c r="Q23" s="250">
        <f>IF($A23="N/A"," ",IF(Pricetype4=2,MAX(H23,0),IF(OR(Pricetype4=1,Pricetype4=4),IF(H23=0,0,(_xll.EURO(H23,Strikeprice4,0,0,($AK23+IF(Smile=TRUE,VLOOKUP(MAX(-5,Strikeprice4-H23),Volsmile,2),0)),($A23-DateToday)+15,IF(Pricetype4=1,1,0),0))),H23)))</f>
        <v>0</v>
      </c>
      <c r="R23" s="250">
        <f>IF($A23="N/A"," ",IF(Pricetype4=2,MAX(I23,0),IF(OR(Pricetype4=1,Pricetype4=4),IF(I23=0,0,(_xll.EURO(I23,Strikeprice4,0,0,($AK23+IF(Smile=TRUE,VLOOKUP(MAX(-5,Strikeprice4-I23),Volsmile,2),0)),($A23-DateToday)+15,IF(Pricetype4=1,1,0),0))),I23)))</f>
        <v>0</v>
      </c>
      <c r="S23" s="250">
        <f>IF($A23="N/A"," ",IF(Pricetype4=2,MAX(J23,0),IF(OR(Pricetype4=1,Pricetype4=4),IF(J23=0,0,(_xll.EURO(J23,Strikeprice4,0,0,($AK23+IF(Smile=TRUE,VLOOKUP(MAX(-5,Strikeprice4-J23),Volsmile,2),0)),($A23-DateToday)+15,IF(Pricetype4=1,1,0),0))),J23)))</f>
        <v>0</v>
      </c>
      <c r="T23" s="250">
        <f>IF($A23="N/A"," ",IF(Pricetype4=2,MAX(K23,0),IF(OR(Pricetype4=1,Pricetype4=4),IF(K23=0,0,(_xll.EURO(K23,Strikeprice4,0,0,($AK23+IF(Smile=TRUE,VLOOKUP(MAX(-5,Strikeprice4-K23),Volsmile,2),0)),($A23-DateToday)+15,IF(Pricetype4=1,1,0),0))),K23)))</f>
        <v>0</v>
      </c>
      <c r="U23" s="177">
        <f t="shared" ca="1" si="1"/>
        <v>269.41358681874357</v>
      </c>
      <c r="V23" s="178">
        <f t="shared" ca="1" si="17"/>
        <v>39949.783339846108</v>
      </c>
      <c r="W23" s="178">
        <f t="shared" ca="1" si="18"/>
        <v>39949.783339846108</v>
      </c>
      <c r="X23" s="178">
        <f t="shared" ca="1" si="19"/>
        <v>33288.333432781314</v>
      </c>
      <c r="Y23" s="178">
        <f t="shared" ca="1" si="20"/>
        <v>0</v>
      </c>
      <c r="Z23" s="178">
        <f t="shared" ca="1" si="21"/>
        <v>0</v>
      </c>
      <c r="AA23" s="178">
        <f t="shared" ca="1" si="22"/>
        <v>0</v>
      </c>
      <c r="AB23" s="178">
        <f t="shared" ca="1" si="23"/>
        <v>0</v>
      </c>
      <c r="AC23" s="178">
        <f t="shared" ca="1" si="24"/>
        <v>0</v>
      </c>
      <c r="AD23" s="178">
        <f t="shared" ca="1" si="25"/>
        <v>0</v>
      </c>
      <c r="AE23" s="178">
        <f t="shared" ca="1" si="26"/>
        <v>113187.90011247352</v>
      </c>
      <c r="AF23" s="224">
        <f t="shared" si="27"/>
        <v>0.46799999999999997</v>
      </c>
      <c r="AG23" s="224">
        <f t="shared" si="28"/>
        <v>0.84</v>
      </c>
      <c r="AH23" s="224">
        <f t="shared" si="29"/>
        <v>0.84</v>
      </c>
      <c r="AI23" s="224">
        <f t="shared" si="2"/>
        <v>0.23399999999999999</v>
      </c>
      <c r="AJ23" s="224">
        <f t="shared" si="3"/>
        <v>0.504</v>
      </c>
      <c r="AK23" s="224">
        <f t="shared" si="30"/>
        <v>0.504</v>
      </c>
      <c r="AL23" s="224">
        <f ca="1">IF($A23="N/A"," ",IF(PV=1,0,'Pricing Inputs4'!R56))</f>
        <v>5.0862428782425098E-2</v>
      </c>
      <c r="AM23" s="313">
        <f t="shared" ca="1" si="4"/>
        <v>0.89804528939581196</v>
      </c>
      <c r="BQ23">
        <f t="shared" si="5"/>
        <v>21</v>
      </c>
      <c r="BR23">
        <f t="shared" si="6"/>
        <v>5</v>
      </c>
      <c r="BS23">
        <f t="shared" si="7"/>
        <v>5</v>
      </c>
    </row>
    <row r="24" spans="1:71" x14ac:dyDescent="0.2">
      <c r="A24" s="253">
        <f>IF(A23="N/A","N/A",IF(EDATE(A23,1)&gt;Inputs!$R$5,"N/A",EDATE(A23,1)))</f>
        <v>37865</v>
      </c>
      <c r="B24" s="324">
        <f t="shared" si="0"/>
        <v>2003</v>
      </c>
      <c r="C24" s="172">
        <f t="shared" si="8"/>
        <v>30</v>
      </c>
      <c r="D24" s="172">
        <f t="shared" si="9"/>
        <v>30</v>
      </c>
      <c r="E24" s="172">
        <f t="shared" si="10"/>
        <v>15.680000305175781</v>
      </c>
      <c r="F24" s="172">
        <f t="shared" si="11"/>
        <v>0</v>
      </c>
      <c r="G24" s="172">
        <f t="shared" si="12"/>
        <v>0</v>
      </c>
      <c r="H24" s="172">
        <f t="shared" si="13"/>
        <v>0</v>
      </c>
      <c r="I24" s="172">
        <f t="shared" si="14"/>
        <v>0</v>
      </c>
      <c r="J24" s="172">
        <f t="shared" si="15"/>
        <v>0</v>
      </c>
      <c r="K24" s="172">
        <f t="shared" si="16"/>
        <v>0</v>
      </c>
      <c r="L24" s="250">
        <f ca="1">IF($A24="N/A"," ",IF(Pricetype4=2,MAX(C24,0),IF(OR(Pricetype4=1,Pricetype4=4),IF(C24=0,0,(_xll.EURO(C24,Strikeprice4,0,0,($AH24+IF(Smile=TRUE,VLOOKUP(MAX(-5,Strikeprice4-C24),Volsmile,2),0)),($A24-DateToday)+15,IF(Pricetype4=1,1,0),0))),C24)))</f>
        <v>0.14911353705975761</v>
      </c>
      <c r="M24" s="250">
        <f ca="1">IF($A24="N/A"," ",IF(Pricetype4=2,MAX(D24,0),IF(OR(Pricetype4=1,Pricetype4=4),IF(D24=0,0,(_xll.EURO(D24,Strikeprice4,0,0,($AH24+IF(Smile=TRUE,VLOOKUP(MAX(-5,Strikeprice4-D24),Volsmile,2),0)),($A24-DateToday)+15,IF(Pricetype4=1,1,0),0))),D24)))</f>
        <v>0.14911353705975761</v>
      </c>
      <c r="N24" s="250">
        <f ca="1">IF($A24="N/A"," ",IF(Pricetype4=2,MAX(E24,0),IF(OR(Pricetype4=1,Pricetype4=4),IF(E24=0,0,(_xll.EURO(E24,Strikeprice4,0,0,($AK24+IF(Smile=TRUE,VLOOKUP(MAX(-5,Strikeprice4-E24),Volsmile,2),0)),($A24-DateToday)+15,IF(Pricetype4=1,1,0),0))),E24)))</f>
        <v>0.24361483416760632</v>
      </c>
      <c r="O24" s="250">
        <f>IF($A24="N/A"," ",IF(Pricetype4=2,MAX(F24,0),IF(OR(Pricetype4=1,Pricetype4=4),IF(F24=0,0,(_xll.EURO(F24,Strikeprice4,0,0,($AK24+IF(Smile=TRUE,VLOOKUP(MAX(-5,Strikeprice4-F24),Volsmile,2),0)),($A24-DateToday)+15,IF(Pricetype4=1,1,0),0))),F24)))</f>
        <v>0</v>
      </c>
      <c r="P24" s="250">
        <f>IF($A24="N/A"," ",IF(Pricetype4=2,MAX(G24,0),IF(OR(Pricetype4=1,Pricetype4=4),IF(G24=0,0,(_xll.EURO(G24,Strikeprice4,0,0,($AK24+IF(Smile=TRUE,VLOOKUP(MAX(-5,Strikeprice4-G24),Volsmile,2),0)),($A24-DateToday)+15,IF(Pricetype4=1,1,0),0))),G24)))</f>
        <v>0</v>
      </c>
      <c r="Q24" s="250">
        <f>IF($A24="N/A"," ",IF(Pricetype4=2,MAX(H24,0),IF(OR(Pricetype4=1,Pricetype4=4),IF(H24=0,0,(_xll.EURO(H24,Strikeprice4,0,0,($AK24+IF(Smile=TRUE,VLOOKUP(MAX(-5,Strikeprice4-H24),Volsmile,2),0)),($A24-DateToday)+15,IF(Pricetype4=1,1,0),0))),H24)))</f>
        <v>0</v>
      </c>
      <c r="R24" s="250">
        <f>IF($A24="N/A"," ",IF(Pricetype4=2,MAX(I24,0),IF(OR(Pricetype4=1,Pricetype4=4),IF(I24=0,0,(_xll.EURO(I24,Strikeprice4,0,0,($AK24+IF(Smile=TRUE,VLOOKUP(MAX(-5,Strikeprice4-I24),Volsmile,2),0)),($A24-DateToday)+15,IF(Pricetype4=1,1,0),0))),I24)))</f>
        <v>0</v>
      </c>
      <c r="S24" s="250">
        <f>IF($A24="N/A"," ",IF(Pricetype4=2,MAX(J24,0),IF(OR(Pricetype4=1,Pricetype4=4),IF(J24=0,0,(_xll.EURO(J24,Strikeprice4,0,0,($AK24+IF(Smile=TRUE,VLOOKUP(MAX(-5,Strikeprice4-J24),Volsmile,2),0)),($A24-DateToday)+15,IF(Pricetype4=1,1,0),0))),J24)))</f>
        <v>0</v>
      </c>
      <c r="T24" s="250">
        <f>IF($A24="N/A"," ",IF(Pricetype4=2,MAX(K24,0),IF(OR(Pricetype4=1,Pricetype4=4),IF(K24=0,0,(_xll.EURO(K24,Strikeprice4,0,0,($AK24+IF(Smile=TRUE,VLOOKUP(MAX(-5,Strikeprice4-K24),Volsmile,2),0)),($A24-DateToday)+15,IF(Pricetype4=1,1,0),0))),K24)))</f>
        <v>0</v>
      </c>
      <c r="U24" s="177">
        <f t="shared" ca="1" si="1"/>
        <v>268.13857784171142</v>
      </c>
      <c r="V24" s="178">
        <f t="shared" ca="1" si="17"/>
        <v>6717.1594163773234</v>
      </c>
      <c r="W24" s="178">
        <f t="shared" ca="1" si="18"/>
        <v>6717.1594163773234</v>
      </c>
      <c r="X24" s="178">
        <f t="shared" ca="1" si="19"/>
        <v>10974.185909374182</v>
      </c>
      <c r="Y24" s="178">
        <f t="shared" ca="1" si="20"/>
        <v>0</v>
      </c>
      <c r="Z24" s="178">
        <f t="shared" ca="1" si="21"/>
        <v>0</v>
      </c>
      <c r="AA24" s="178">
        <f t="shared" ca="1" si="22"/>
        <v>0</v>
      </c>
      <c r="AB24" s="178">
        <f t="shared" ca="1" si="23"/>
        <v>0</v>
      </c>
      <c r="AC24" s="178">
        <f t="shared" ca="1" si="24"/>
        <v>0</v>
      </c>
      <c r="AD24" s="178">
        <f t="shared" ca="1" si="25"/>
        <v>0</v>
      </c>
      <c r="AE24" s="178">
        <f t="shared" ca="1" si="26"/>
        <v>24408.504742128829</v>
      </c>
      <c r="AF24" s="224">
        <f t="shared" si="27"/>
        <v>0.3</v>
      </c>
      <c r="AG24" s="224">
        <f t="shared" si="28"/>
        <v>0.42</v>
      </c>
      <c r="AH24" s="224">
        <f t="shared" si="29"/>
        <v>0.42</v>
      </c>
      <c r="AI24" s="224">
        <f t="shared" si="2"/>
        <v>0.15</v>
      </c>
      <c r="AJ24" s="224">
        <f t="shared" si="3"/>
        <v>0.252</v>
      </c>
      <c r="AK24" s="224">
        <f t="shared" si="30"/>
        <v>0.252</v>
      </c>
      <c r="AL24" s="224">
        <f ca="1">IF($A24="N/A"," ",IF(PV=1,0,'Pricing Inputs4'!R57))</f>
        <v>5.1147685169941504E-2</v>
      </c>
      <c r="AM24" s="313">
        <f t="shared" ca="1" si="4"/>
        <v>0.89379525947237137</v>
      </c>
      <c r="BQ24">
        <f t="shared" si="5"/>
        <v>21</v>
      </c>
      <c r="BR24">
        <f t="shared" si="6"/>
        <v>4</v>
      </c>
      <c r="BS24">
        <f t="shared" si="7"/>
        <v>5</v>
      </c>
    </row>
    <row r="25" spans="1:71" x14ac:dyDescent="0.2">
      <c r="A25" s="253">
        <f>IF(A24="N/A","N/A",IF(EDATE(A24,1)&gt;Inputs!$R$5,"N/A",EDATE(A24,1)))</f>
        <v>37895</v>
      </c>
      <c r="B25" s="324">
        <f t="shared" si="0"/>
        <v>2003</v>
      </c>
      <c r="C25" s="172">
        <f t="shared" si="8"/>
        <v>30.401564002037048</v>
      </c>
      <c r="D25" s="172">
        <f t="shared" si="9"/>
        <v>30.401564002037048</v>
      </c>
      <c r="E25" s="172">
        <f t="shared" si="10"/>
        <v>15.180002212524414</v>
      </c>
      <c r="F25" s="172">
        <f t="shared" si="11"/>
        <v>0</v>
      </c>
      <c r="G25" s="172">
        <f t="shared" si="12"/>
        <v>0</v>
      </c>
      <c r="H25" s="172">
        <f t="shared" si="13"/>
        <v>0</v>
      </c>
      <c r="I25" s="172">
        <f t="shared" si="14"/>
        <v>0</v>
      </c>
      <c r="J25" s="172">
        <f t="shared" si="15"/>
        <v>0</v>
      </c>
      <c r="K25" s="172">
        <f t="shared" si="16"/>
        <v>0</v>
      </c>
      <c r="L25" s="250">
        <f ca="1">IF($A25="N/A"," ",IF(Pricetype4=2,MAX(C25,0),IF(OR(Pricetype4=1,Pricetype4=4),IF(C25=0,0,(_xll.EURO(C25,Strikeprice4,0,0,($AH25+IF(Smile=TRUE,VLOOKUP(MAX(-5,Strikeprice4-C25),Volsmile,2),0)),($A25-DateToday)+15,IF(Pricetype4=1,1,0),0))),C25)))</f>
        <v>0.15755795343028134</v>
      </c>
      <c r="M25" s="250">
        <f ca="1">IF($A25="N/A"," ",IF(Pricetype4=2,MAX(D25,0),IF(OR(Pricetype4=1,Pricetype4=4),IF(D25=0,0,(_xll.EURO(D25,Strikeprice4,0,0,($AH25+IF(Smile=TRUE,VLOOKUP(MAX(-5,Strikeprice4-D25),Volsmile,2),0)),($A25-DateToday)+15,IF(Pricetype4=1,1,0),0))),D25)))</f>
        <v>0.15755795343028134</v>
      </c>
      <c r="N25" s="250">
        <f ca="1">IF($A25="N/A"," ",IF(Pricetype4=2,MAX(E25,0),IF(OR(Pricetype4=1,Pricetype4=4),IF(E25=0,0,(_xll.EURO(E25,Strikeprice4,0,0,($AK25+IF(Smile=TRUE,VLOOKUP(MAX(-5,Strikeprice4-E25),Volsmile,2),0)),($A25-DateToday)+15,IF(Pricetype4=1,1,0),0))),E25)))</f>
        <v>0.30490300143968252</v>
      </c>
      <c r="O25" s="250">
        <f>IF($A25="N/A"," ",IF(Pricetype4=2,MAX(F25,0),IF(OR(Pricetype4=1,Pricetype4=4),IF(F25=0,0,(_xll.EURO(F25,Strikeprice4,0,0,($AK25+IF(Smile=TRUE,VLOOKUP(MAX(-5,Strikeprice4-F25),Volsmile,2),0)),($A25-DateToday)+15,IF(Pricetype4=1,1,0),0))),F25)))</f>
        <v>0</v>
      </c>
      <c r="P25" s="250">
        <f>IF($A25="N/A"," ",IF(Pricetype4=2,MAX(G25,0),IF(OR(Pricetype4=1,Pricetype4=4),IF(G25=0,0,(_xll.EURO(G25,Strikeprice4,0,0,($AK25+IF(Smile=TRUE,VLOOKUP(MAX(-5,Strikeprice4-G25),Volsmile,2),0)),($A25-DateToday)+15,IF(Pricetype4=1,1,0),0))),G25)))</f>
        <v>0</v>
      </c>
      <c r="Q25" s="250">
        <f>IF($A25="N/A"," ",IF(Pricetype4=2,MAX(H25,0),IF(OR(Pricetype4=1,Pricetype4=4),IF(H25=0,0,(_xll.EURO(H25,Strikeprice4,0,0,($AK25+IF(Smile=TRUE,VLOOKUP(MAX(-5,Strikeprice4-H25),Volsmile,2),0)),($A25-DateToday)+15,IF(Pricetype4=1,1,0),0))),H25)))</f>
        <v>0</v>
      </c>
      <c r="R25" s="250">
        <f>IF($A25="N/A"," ",IF(Pricetype4=2,MAX(I25,0),IF(OR(Pricetype4=1,Pricetype4=4),IF(I25=0,0,(_xll.EURO(I25,Strikeprice4,0,0,($AK25+IF(Smile=TRUE,VLOOKUP(MAX(-5,Strikeprice4-I25),Volsmile,2),0)),($A25-DateToday)+15,IF(Pricetype4=1,1,0),0))),I25)))</f>
        <v>0</v>
      </c>
      <c r="S25" s="250">
        <f>IF($A25="N/A"," ",IF(Pricetype4=2,MAX(J25,0),IF(OR(Pricetype4=1,Pricetype4=4),IF(J25=0,0,(_xll.EURO(J25,Strikeprice4,0,0,($AK25+IF(Smile=TRUE,VLOOKUP(MAX(-5,Strikeprice4-J25),Volsmile,2),0)),($A25-DateToday)+15,IF(Pricetype4=1,1,0),0))),J25)))</f>
        <v>0</v>
      </c>
      <c r="T25" s="250">
        <f>IF($A25="N/A"," ",IF(Pricetype4=2,MAX(K25,0),IF(OR(Pricetype4=1,Pricetype4=4),IF(K25=0,0,(_xll.EURO(K25,Strikeprice4,0,0,($AK25+IF(Smile=TRUE,VLOOKUP(MAX(-5,Strikeprice4-K25),Volsmile,2),0)),($A25-DateToday)+15,IF(Pricetype4=1,1,0),0))),K25)))</f>
        <v>0</v>
      </c>
      <c r="U25" s="177">
        <f t="shared" ca="1" si="1"/>
        <v>266.82812099139551</v>
      </c>
      <c r="V25" s="178">
        <f t="shared" ca="1" si="17"/>
        <v>7735.524249633525</v>
      </c>
      <c r="W25" s="178">
        <f t="shared" ca="1" si="18"/>
        <v>7735.524249633525</v>
      </c>
      <c r="X25" s="178">
        <f t="shared" ca="1" si="19"/>
        <v>14969.631872416852</v>
      </c>
      <c r="Y25" s="178">
        <f t="shared" ca="1" si="20"/>
        <v>0</v>
      </c>
      <c r="Z25" s="178">
        <f t="shared" ca="1" si="21"/>
        <v>0</v>
      </c>
      <c r="AA25" s="178">
        <f t="shared" ca="1" si="22"/>
        <v>0</v>
      </c>
      <c r="AB25" s="178">
        <f t="shared" ca="1" si="23"/>
        <v>0</v>
      </c>
      <c r="AC25" s="178">
        <f t="shared" ca="1" si="24"/>
        <v>0</v>
      </c>
      <c r="AD25" s="178">
        <f t="shared" ca="1" si="25"/>
        <v>0</v>
      </c>
      <c r="AE25" s="178">
        <f t="shared" ca="1" si="26"/>
        <v>30440.680371683902</v>
      </c>
      <c r="AF25" s="224">
        <f t="shared" si="27"/>
        <v>0.3</v>
      </c>
      <c r="AG25" s="224">
        <f t="shared" si="28"/>
        <v>0.42</v>
      </c>
      <c r="AH25" s="224">
        <f t="shared" si="29"/>
        <v>0.42</v>
      </c>
      <c r="AI25" s="224">
        <f t="shared" si="2"/>
        <v>0.15</v>
      </c>
      <c r="AJ25" s="224">
        <f t="shared" si="3"/>
        <v>0.252</v>
      </c>
      <c r="AK25" s="224">
        <f t="shared" si="30"/>
        <v>0.252</v>
      </c>
      <c r="AL25" s="224">
        <f ca="1">IF($A25="N/A"," ",IF(PV=1,0,'Pricing Inputs4'!R58))</f>
        <v>5.1419969304786803E-2</v>
      </c>
      <c r="AM25" s="313">
        <f t="shared" ca="1" si="4"/>
        <v>0.88942706997131837</v>
      </c>
      <c r="BQ25">
        <f t="shared" si="5"/>
        <v>23</v>
      </c>
      <c r="BR25">
        <f t="shared" si="6"/>
        <v>4</v>
      </c>
      <c r="BS25">
        <f t="shared" si="7"/>
        <v>4</v>
      </c>
    </row>
    <row r="26" spans="1:71" x14ac:dyDescent="0.2">
      <c r="A26" s="253">
        <f>IF(A25="N/A","N/A",IF(EDATE(A25,1)&gt;Inputs!$R$5,"N/A",EDATE(A25,1)))</f>
        <v>37926</v>
      </c>
      <c r="B26" s="324">
        <f t="shared" si="0"/>
        <v>2003</v>
      </c>
      <c r="C26" s="172">
        <f t="shared" si="8"/>
        <v>30.501562476158142</v>
      </c>
      <c r="D26" s="172">
        <f t="shared" si="9"/>
        <v>30.501562476158142</v>
      </c>
      <c r="E26" s="172">
        <f t="shared" si="10"/>
        <v>16.180000305175781</v>
      </c>
      <c r="F26" s="172">
        <f t="shared" si="11"/>
        <v>0</v>
      </c>
      <c r="G26" s="172">
        <f t="shared" si="12"/>
        <v>0</v>
      </c>
      <c r="H26" s="172">
        <f t="shared" si="13"/>
        <v>0</v>
      </c>
      <c r="I26" s="172">
        <f t="shared" si="14"/>
        <v>0</v>
      </c>
      <c r="J26" s="172">
        <f t="shared" si="15"/>
        <v>0</v>
      </c>
      <c r="K26" s="172">
        <f t="shared" si="16"/>
        <v>0</v>
      </c>
      <c r="L26" s="250">
        <f ca="1">IF($A26="N/A"," ",IF(Pricetype4=2,MAX(C26,0),IF(OR(Pricetype4=1,Pricetype4=4),IF(C26=0,0,(_xll.EURO(C26,Strikeprice4,0,0,($AH26+IF(Smile=TRUE,VLOOKUP(MAX(-5,Strikeprice4-C26),Volsmile,2),0)),($A26-DateToday)+15,IF(Pricetype4=1,1,0),0))),C26)))</f>
        <v>0.17222609568784175</v>
      </c>
      <c r="M26" s="250">
        <f ca="1">IF($A26="N/A"," ",IF(Pricetype4=2,MAX(D26,0),IF(OR(Pricetype4=1,Pricetype4=4),IF(D26=0,0,(_xll.EURO(D26,Strikeprice4,0,0,($AH26+IF(Smile=TRUE,VLOOKUP(MAX(-5,Strikeprice4-D26),Volsmile,2),0)),($A26-DateToday)+15,IF(Pricetype4=1,1,0),0))),D26)))</f>
        <v>0.17222609568784175</v>
      </c>
      <c r="N26" s="250">
        <f ca="1">IF($A26="N/A"," ",IF(Pricetype4=2,MAX(E26,0),IF(OR(Pricetype4=1,Pricetype4=4),IF(E26=0,0,(_xll.EURO(E26,Strikeprice4,0,0,($AK26+IF(Smile=TRUE,VLOOKUP(MAX(-5,Strikeprice4-E26),Volsmile,2),0)),($A26-DateToday)+15,IF(Pricetype4=1,1,0),0))),E26)))</f>
        <v>0.23774643425699171</v>
      </c>
      <c r="O26" s="250">
        <f>IF($A26="N/A"," ",IF(Pricetype4=2,MAX(F26,0),IF(OR(Pricetype4=1,Pricetype4=4),IF(F26=0,0,(_xll.EURO(F26,Strikeprice4,0,0,($AK26+IF(Smile=TRUE,VLOOKUP(MAX(-5,Strikeprice4-F26),Volsmile,2),0)),($A26-DateToday)+15,IF(Pricetype4=1,1,0),0))),F26)))</f>
        <v>0</v>
      </c>
      <c r="P26" s="250">
        <f>IF($A26="N/A"," ",IF(Pricetype4=2,MAX(G26,0),IF(OR(Pricetype4=1,Pricetype4=4),IF(G26=0,0,(_xll.EURO(G26,Strikeprice4,0,0,($AK26+IF(Smile=TRUE,VLOOKUP(MAX(-5,Strikeprice4-G26),Volsmile,2),0)),($A26-DateToday)+15,IF(Pricetype4=1,1,0),0))),G26)))</f>
        <v>0</v>
      </c>
      <c r="Q26" s="250">
        <f>IF($A26="N/A"," ",IF(Pricetype4=2,MAX(H26,0),IF(OR(Pricetype4=1,Pricetype4=4),IF(H26=0,0,(_xll.EURO(H26,Strikeprice4,0,0,($AK26+IF(Smile=TRUE,VLOOKUP(MAX(-5,Strikeprice4-H26),Volsmile,2),0)),($A26-DateToday)+15,IF(Pricetype4=1,1,0),0))),H26)))</f>
        <v>0</v>
      </c>
      <c r="R26" s="250">
        <f>IF($A26="N/A"," ",IF(Pricetype4=2,MAX(I26,0),IF(OR(Pricetype4=1,Pricetype4=4),IF(I26=0,0,(_xll.EURO(I26,Strikeprice4,0,0,($AK26+IF(Smile=TRUE,VLOOKUP(MAX(-5,Strikeprice4-I26),Volsmile,2),0)),($A26-DateToday)+15,IF(Pricetype4=1,1,0),0))),I26)))</f>
        <v>0</v>
      </c>
      <c r="S26" s="250">
        <f>IF($A26="N/A"," ",IF(Pricetype4=2,MAX(J26,0),IF(OR(Pricetype4=1,Pricetype4=4),IF(J26=0,0,(_xll.EURO(J26,Strikeprice4,0,0,($AK26+IF(Smile=TRUE,VLOOKUP(MAX(-5,Strikeprice4-J26),Volsmile,2),0)),($A26-DateToday)+15,IF(Pricetype4=1,1,0),0))),J26)))</f>
        <v>0</v>
      </c>
      <c r="T26" s="250">
        <f>IF($A26="N/A"," ",IF(Pricetype4=2,MAX(K26,0),IF(OR(Pricetype4=1,Pricetype4=4),IF(K26=0,0,(_xll.EURO(K26,Strikeprice4,0,0,($AK26+IF(Smile=TRUE,VLOOKUP(MAX(-5,Strikeprice4-K26),Volsmile,2),0)),($A26-DateToday)+15,IF(Pricetype4=1,1,0),0))),K26)))</f>
        <v>0</v>
      </c>
      <c r="U26" s="177">
        <f t="shared" ca="1" si="1"/>
        <v>265.54695642911463</v>
      </c>
      <c r="V26" s="178">
        <f t="shared" ca="1" si="17"/>
        <v>6951.5855601915273</v>
      </c>
      <c r="W26" s="178">
        <f t="shared" ca="1" si="18"/>
        <v>6951.5855601915273</v>
      </c>
      <c r="X26" s="178">
        <f t="shared" ca="1" si="19"/>
        <v>9596.1919868604491</v>
      </c>
      <c r="Y26" s="178">
        <f t="shared" ca="1" si="20"/>
        <v>0</v>
      </c>
      <c r="Z26" s="178">
        <f t="shared" ca="1" si="21"/>
        <v>0</v>
      </c>
      <c r="AA26" s="178">
        <f t="shared" ca="1" si="22"/>
        <v>0</v>
      </c>
      <c r="AB26" s="178">
        <f t="shared" ca="1" si="23"/>
        <v>0</v>
      </c>
      <c r="AC26" s="178">
        <f t="shared" ca="1" si="24"/>
        <v>0</v>
      </c>
      <c r="AD26" s="178">
        <f t="shared" ca="1" si="25"/>
        <v>0</v>
      </c>
      <c r="AE26" s="178">
        <f t="shared" ca="1" si="26"/>
        <v>23499.363107243502</v>
      </c>
      <c r="AF26" s="224">
        <f t="shared" si="27"/>
        <v>0.3</v>
      </c>
      <c r="AG26" s="224">
        <f t="shared" si="28"/>
        <v>0.42</v>
      </c>
      <c r="AH26" s="224">
        <f t="shared" si="29"/>
        <v>0.42</v>
      </c>
      <c r="AI26" s="224">
        <f t="shared" si="2"/>
        <v>0.15</v>
      </c>
      <c r="AJ26" s="224">
        <f t="shared" si="3"/>
        <v>0.252</v>
      </c>
      <c r="AK26" s="224">
        <f t="shared" si="30"/>
        <v>0.252</v>
      </c>
      <c r="AL26" s="224">
        <f ca="1">IF($A26="N/A"," ",IF(PV=1,0,'Pricing Inputs4'!R59))</f>
        <v>5.1695924530872801E-2</v>
      </c>
      <c r="AM26" s="313">
        <f t="shared" ca="1" si="4"/>
        <v>0.88515652143038204</v>
      </c>
      <c r="BQ26">
        <f t="shared" si="5"/>
        <v>19</v>
      </c>
      <c r="BR26">
        <f t="shared" si="6"/>
        <v>5</v>
      </c>
      <c r="BS26">
        <f t="shared" si="7"/>
        <v>6</v>
      </c>
    </row>
    <row r="27" spans="1:71" x14ac:dyDescent="0.2">
      <c r="A27" s="253">
        <f>IF(A26="N/A","N/A",IF(EDATE(A26,1)&gt;Inputs!$R$5,"N/A",EDATE(A26,1)))</f>
        <v>37956</v>
      </c>
      <c r="B27" s="324">
        <f t="shared" si="0"/>
        <v>2003</v>
      </c>
      <c r="C27" s="172">
        <f t="shared" si="8"/>
        <v>30.601560950279236</v>
      </c>
      <c r="D27" s="172">
        <f t="shared" si="9"/>
        <v>30.601560950279236</v>
      </c>
      <c r="E27" s="172">
        <f t="shared" si="10"/>
        <v>18.430000305175781</v>
      </c>
      <c r="F27" s="172">
        <f t="shared" si="11"/>
        <v>0</v>
      </c>
      <c r="G27" s="172">
        <f t="shared" si="12"/>
        <v>0</v>
      </c>
      <c r="H27" s="172">
        <f t="shared" si="13"/>
        <v>0</v>
      </c>
      <c r="I27" s="172">
        <f t="shared" si="14"/>
        <v>0</v>
      </c>
      <c r="J27" s="172">
        <f t="shared" si="15"/>
        <v>0</v>
      </c>
      <c r="K27" s="172">
        <f t="shared" si="16"/>
        <v>0</v>
      </c>
      <c r="L27" s="250">
        <f ca="1">IF($A27="N/A"," ",IF(Pricetype4=2,MAX(C27,0),IF(OR(Pricetype4=1,Pricetype4=4),IF(C27=0,0,(_xll.EURO(C27,Strikeprice4,0,0,($AH27+IF(Smile=TRUE,VLOOKUP(MAX(-5,Strikeprice4-C27),Volsmile,2),0)),($A27-DateToday)+15,IF(Pricetype4=1,1,0),0))),C27)))</f>
        <v>0.18672450432329724</v>
      </c>
      <c r="M27" s="250">
        <f ca="1">IF($A27="N/A"," ",IF(Pricetype4=2,MAX(D27,0),IF(OR(Pricetype4=1,Pricetype4=4),IF(D27=0,0,(_xll.EURO(D27,Strikeprice4,0,0,($AH27+IF(Smile=TRUE,VLOOKUP(MAX(-5,Strikeprice4-D27),Volsmile,2),0)),($A27-DateToday)+15,IF(Pricetype4=1,1,0),0))),D27)))</f>
        <v>0.18672450432329724</v>
      </c>
      <c r="N27" s="250">
        <f ca="1">IF($A27="N/A"," ",IF(Pricetype4=2,MAX(E27,0),IF(OR(Pricetype4=1,Pricetype4=4),IF(E27=0,0,(_xll.EURO(E27,Strikeprice4,0,0,($AK27+IF(Smile=TRUE,VLOOKUP(MAX(-5,Strikeprice4-E27),Volsmile,2),0)),($A27-DateToday)+15,IF(Pricetype4=1,1,0),0))),E27)))</f>
        <v>0.12889780151012786</v>
      </c>
      <c r="O27" s="250">
        <f>IF($A27="N/A"," ",IF(Pricetype4=2,MAX(F27,0),IF(OR(Pricetype4=1,Pricetype4=4),IF(F27=0,0,(_xll.EURO(F27,Strikeprice4,0,0,($AK27+IF(Smile=TRUE,VLOOKUP(MAX(-5,Strikeprice4-F27),Volsmile,2),0)),($A27-DateToday)+15,IF(Pricetype4=1,1,0),0))),F27)))</f>
        <v>0</v>
      </c>
      <c r="P27" s="250">
        <f>IF($A27="N/A"," ",IF(Pricetype4=2,MAX(G27,0),IF(OR(Pricetype4=1,Pricetype4=4),IF(G27=0,0,(_xll.EURO(G27,Strikeprice4,0,0,($AK27+IF(Smile=TRUE,VLOOKUP(MAX(-5,Strikeprice4-G27),Volsmile,2),0)),($A27-DateToday)+15,IF(Pricetype4=1,1,0),0))),G27)))</f>
        <v>0</v>
      </c>
      <c r="Q27" s="250">
        <f>IF($A27="N/A"," ",IF(Pricetype4=2,MAX(H27,0),IF(OR(Pricetype4=1,Pricetype4=4),IF(H27=0,0,(_xll.EURO(H27,Strikeprice4,0,0,($AK27+IF(Smile=TRUE,VLOOKUP(MAX(-5,Strikeprice4-H27),Volsmile,2),0)),($A27-DateToday)+15,IF(Pricetype4=1,1,0),0))),H27)))</f>
        <v>0</v>
      </c>
      <c r="R27" s="250">
        <f>IF($A27="N/A"," ",IF(Pricetype4=2,MAX(I27,0),IF(OR(Pricetype4=1,Pricetype4=4),IF(I27=0,0,(_xll.EURO(I27,Strikeprice4,0,0,($AK27+IF(Smile=TRUE,VLOOKUP(MAX(-5,Strikeprice4-I27),Volsmile,2),0)),($A27-DateToday)+15,IF(Pricetype4=1,1,0),0))),I27)))</f>
        <v>0</v>
      </c>
      <c r="S27" s="250">
        <f>IF($A27="N/A"," ",IF(Pricetype4=2,MAX(J27,0),IF(OR(Pricetype4=1,Pricetype4=4),IF(J27=0,0,(_xll.EURO(J27,Strikeprice4,0,0,($AK27+IF(Smile=TRUE,VLOOKUP(MAX(-5,Strikeprice4-J27),Volsmile,2),0)),($A27-DateToday)+15,IF(Pricetype4=1,1,0),0))),J27)))</f>
        <v>0</v>
      </c>
      <c r="T27" s="250">
        <f>IF($A27="N/A"," ",IF(Pricetype4=2,MAX(K27,0),IF(OR(Pricetype4=1,Pricetype4=4),IF(K27=0,0,(_xll.EURO(K27,Strikeprice4,0,0,($AK27+IF(Smile=TRUE,VLOOKUP(MAX(-5,Strikeprice4-K27),Volsmile,2),0)),($A27-DateToday)+15,IF(Pricetype4=1,1,0),0))),K27)))</f>
        <v>0</v>
      </c>
      <c r="U27" s="177">
        <f t="shared" ca="1" si="1"/>
        <v>264.22316938068417</v>
      </c>
      <c r="V27" s="178">
        <f t="shared" ca="1" si="17"/>
        <v>8683.301498667639</v>
      </c>
      <c r="W27" s="178">
        <f t="shared" ca="1" si="18"/>
        <v>8683.301498667639</v>
      </c>
      <c r="X27" s="178">
        <f t="shared" ca="1" si="19"/>
        <v>5994.1702728526652</v>
      </c>
      <c r="Y27" s="178">
        <f t="shared" ca="1" si="20"/>
        <v>0</v>
      </c>
      <c r="Z27" s="178">
        <f t="shared" ca="1" si="21"/>
        <v>0</v>
      </c>
      <c r="AA27" s="178">
        <f t="shared" ca="1" si="22"/>
        <v>0</v>
      </c>
      <c r="AB27" s="178">
        <f t="shared" ca="1" si="23"/>
        <v>0</v>
      </c>
      <c r="AC27" s="178">
        <f t="shared" ca="1" si="24"/>
        <v>0</v>
      </c>
      <c r="AD27" s="178">
        <f t="shared" ca="1" si="25"/>
        <v>0</v>
      </c>
      <c r="AE27" s="178">
        <f t="shared" ca="1" si="26"/>
        <v>23360.773270187943</v>
      </c>
      <c r="AF27" s="224">
        <f t="shared" si="27"/>
        <v>0.3</v>
      </c>
      <c r="AG27" s="224">
        <f t="shared" si="28"/>
        <v>0.42</v>
      </c>
      <c r="AH27" s="224">
        <f t="shared" si="29"/>
        <v>0.42</v>
      </c>
      <c r="AI27" s="224">
        <f t="shared" si="2"/>
        <v>0.15</v>
      </c>
      <c r="AJ27" s="224">
        <f t="shared" si="3"/>
        <v>0.252</v>
      </c>
      <c r="AK27" s="224">
        <f t="shared" si="30"/>
        <v>0.252</v>
      </c>
      <c r="AL27" s="224">
        <f ca="1">IF($A27="N/A"," ",IF(PV=1,0,'Pricing Inputs4'!R60))</f>
        <v>5.1971879782363804E-2</v>
      </c>
      <c r="AM27" s="313">
        <f t="shared" ca="1" si="4"/>
        <v>0.88074389793561381</v>
      </c>
      <c r="BQ27">
        <f t="shared" si="5"/>
        <v>22</v>
      </c>
      <c r="BR27">
        <f t="shared" si="6"/>
        <v>4</v>
      </c>
      <c r="BS27">
        <f t="shared" si="7"/>
        <v>5</v>
      </c>
    </row>
    <row r="28" spans="1:71" x14ac:dyDescent="0.2">
      <c r="A28" s="253">
        <f>IF(A27="N/A","N/A",IF(EDATE(A27,1)&gt;Inputs!$R$5,"N/A",EDATE(A27,1)))</f>
        <v>37987</v>
      </c>
      <c r="B28" s="324">
        <f t="shared" si="0"/>
        <v>2004</v>
      </c>
      <c r="C28" s="172">
        <f t="shared" si="8"/>
        <v>34.335714612688335</v>
      </c>
      <c r="D28" s="172">
        <f t="shared" si="9"/>
        <v>34.335714612688335</v>
      </c>
      <c r="E28" s="172">
        <f t="shared" si="10"/>
        <v>20.75</v>
      </c>
      <c r="F28" s="172">
        <f t="shared" si="11"/>
        <v>0</v>
      </c>
      <c r="G28" s="172">
        <f t="shared" si="12"/>
        <v>0</v>
      </c>
      <c r="H28" s="172">
        <f t="shared" si="13"/>
        <v>0</v>
      </c>
      <c r="I28" s="172">
        <f t="shared" si="14"/>
        <v>0</v>
      </c>
      <c r="J28" s="172">
        <f t="shared" si="15"/>
        <v>0</v>
      </c>
      <c r="K28" s="172">
        <f t="shared" si="16"/>
        <v>0</v>
      </c>
      <c r="L28" s="250">
        <f ca="1">IF($A28="N/A"," ",IF(Pricetype4=2,MAX(C28,0),IF(OR(Pricetype4=1,Pricetype4=4),IF(C28=0,0,(_xll.EURO(C28,Strikeprice4,0,0,($AH28+IF(Smile=TRUE,VLOOKUP(MAX(-5,Strikeprice4-C28),Volsmile,2),0)),($A28-DateToday)+15,IF(Pricetype4=1,1,0),0))),C28)))</f>
        <v>0.13955219917097267</v>
      </c>
      <c r="M28" s="250">
        <f ca="1">IF($A28="N/A"," ",IF(Pricetype4=2,MAX(D28,0),IF(OR(Pricetype4=1,Pricetype4=4),IF(D28=0,0,(_xll.EURO(D28,Strikeprice4,0,0,($AH28+IF(Smile=TRUE,VLOOKUP(MAX(-5,Strikeprice4-D28),Volsmile,2),0)),($A28-DateToday)+15,IF(Pricetype4=1,1,0),0))),D28)))</f>
        <v>0.13955219917097267</v>
      </c>
      <c r="N28" s="250">
        <f ca="1">IF($A28="N/A"," ",IF(Pricetype4=2,MAX(E28,0),IF(OR(Pricetype4=1,Pricetype4=4),IF(E28=0,0,(_xll.EURO(E28,Strikeprice4,0,0,($AK28+IF(Smile=TRUE,VLOOKUP(MAX(-5,Strikeprice4-E28),Volsmile,2),0)),($A28-DateToday)+15,IF(Pricetype4=1,1,0),0))),E28)))</f>
        <v>7.1433792917327377E-2</v>
      </c>
      <c r="O28" s="250">
        <f>IF($A28="N/A"," ",IF(Pricetype4=2,MAX(F28,0),IF(OR(Pricetype4=1,Pricetype4=4),IF(F28=0,0,(_xll.EURO(F28,Strikeprice4,0,0,($AK28+IF(Smile=TRUE,VLOOKUP(MAX(-5,Strikeprice4-F28),Volsmile,2),0)),($A28-DateToday)+15,IF(Pricetype4=1,1,0),0))),F28)))</f>
        <v>0</v>
      </c>
      <c r="P28" s="250">
        <f>IF($A28="N/A"," ",IF(Pricetype4=2,MAX(G28,0),IF(OR(Pricetype4=1,Pricetype4=4),IF(G28=0,0,(_xll.EURO(G28,Strikeprice4,0,0,($AK28+IF(Smile=TRUE,VLOOKUP(MAX(-5,Strikeprice4-G28),Volsmile,2),0)),($A28-DateToday)+15,IF(Pricetype4=1,1,0),0))),G28)))</f>
        <v>0</v>
      </c>
      <c r="Q28" s="250">
        <f>IF($A28="N/A"," ",IF(Pricetype4=2,MAX(H28,0),IF(OR(Pricetype4=1,Pricetype4=4),IF(H28=0,0,(_xll.EURO(H28,Strikeprice4,0,0,($AK28+IF(Smile=TRUE,VLOOKUP(MAX(-5,Strikeprice4-H28),Volsmile,2),0)),($A28-DateToday)+15,IF(Pricetype4=1,1,0),0))),H28)))</f>
        <v>0</v>
      </c>
      <c r="R28" s="250">
        <f>IF($A28="N/A"," ",IF(Pricetype4=2,MAX(I28,0),IF(OR(Pricetype4=1,Pricetype4=4),IF(I28=0,0,(_xll.EURO(I28,Strikeprice4,0,0,($AK28+IF(Smile=TRUE,VLOOKUP(MAX(-5,Strikeprice4-I28),Volsmile,2),0)),($A28-DateToday)+15,IF(Pricetype4=1,1,0),0))),I28)))</f>
        <v>0</v>
      </c>
      <c r="S28" s="250">
        <f>IF($A28="N/A"," ",IF(Pricetype4=2,MAX(J28,0),IF(OR(Pricetype4=1,Pricetype4=4),IF(J28=0,0,(_xll.EURO(J28,Strikeprice4,0,0,($AK28+IF(Smile=TRUE,VLOOKUP(MAX(-5,Strikeprice4-J28),Volsmile,2),0)),($A28-DateToday)+15,IF(Pricetype4=1,1,0),0))),J28)))</f>
        <v>0</v>
      </c>
      <c r="T28" s="250">
        <f>IF($A28="N/A"," ",IF(Pricetype4=2,MAX(K28,0),IF(OR(Pricetype4=1,Pricetype4=4),IF(K28=0,0,(_xll.EURO(K28,Strikeprice4,0,0,($AK28+IF(Smile=TRUE,VLOOKUP(MAX(-5,Strikeprice4-K28),Volsmile,2),0)),($A28-DateToday)+15,IF(Pricetype4=1,1,0),0))),K28)))</f>
        <v>0</v>
      </c>
      <c r="U28" s="177">
        <f t="shared" ca="1" si="1"/>
        <v>262.90647497027987</v>
      </c>
      <c r="V28" s="178">
        <f t="shared" ca="1" si="17"/>
        <v>6163.7816954096606</v>
      </c>
      <c r="W28" s="178">
        <f t="shared" ca="1" si="18"/>
        <v>6163.7816954096606</v>
      </c>
      <c r="X28" s="178">
        <f t="shared" ca="1" si="19"/>
        <v>3155.1083238614497</v>
      </c>
      <c r="Y28" s="178">
        <f t="shared" ca="1" si="20"/>
        <v>0</v>
      </c>
      <c r="Z28" s="178">
        <f t="shared" ca="1" si="21"/>
        <v>0</v>
      </c>
      <c r="AA28" s="178">
        <f t="shared" ca="1" si="22"/>
        <v>0</v>
      </c>
      <c r="AB28" s="178">
        <f t="shared" ca="1" si="23"/>
        <v>0</v>
      </c>
      <c r="AC28" s="178">
        <f t="shared" ca="1" si="24"/>
        <v>0</v>
      </c>
      <c r="AD28" s="178">
        <f t="shared" ca="1" si="25"/>
        <v>0</v>
      </c>
      <c r="AE28" s="178">
        <f t="shared" ca="1" si="26"/>
        <v>15482.671714680771</v>
      </c>
      <c r="AF28" s="224">
        <f t="shared" si="27"/>
        <v>0.24</v>
      </c>
      <c r="AG28" s="224">
        <f t="shared" si="28"/>
        <v>0.42</v>
      </c>
      <c r="AH28" s="224">
        <f t="shared" si="29"/>
        <v>0.42</v>
      </c>
      <c r="AI28" s="224">
        <f t="shared" si="2"/>
        <v>0.12</v>
      </c>
      <c r="AJ28" s="224">
        <f t="shared" si="3"/>
        <v>0.252</v>
      </c>
      <c r="AK28" s="224">
        <f t="shared" si="30"/>
        <v>0.252</v>
      </c>
      <c r="AL28" s="224">
        <f ca="1">IF($A28="N/A"," ",IF(PV=1,0,'Pricing Inputs4'!R61))</f>
        <v>5.2228817660849601E-2</v>
      </c>
      <c r="AM28" s="313">
        <f t="shared" ca="1" si="4"/>
        <v>0.87635491656759967</v>
      </c>
      <c r="BQ28">
        <f t="shared" si="5"/>
        <v>21</v>
      </c>
      <c r="BR28">
        <f t="shared" si="6"/>
        <v>5</v>
      </c>
      <c r="BS28">
        <f t="shared" si="7"/>
        <v>5</v>
      </c>
    </row>
    <row r="29" spans="1:71" x14ac:dyDescent="0.2">
      <c r="A29" s="253">
        <f>IF(A28="N/A","N/A",IF(EDATE(A28,1)&gt;Inputs!$R$5,"N/A",EDATE(A28,1)))</f>
        <v>38018</v>
      </c>
      <c r="B29" s="324">
        <f t="shared" si="0"/>
        <v>2004</v>
      </c>
      <c r="C29" s="172">
        <f t="shared" si="8"/>
        <v>33.73570850917271</v>
      </c>
      <c r="D29" s="172">
        <f t="shared" si="9"/>
        <v>33.73570850917271</v>
      </c>
      <c r="E29" s="172">
        <f t="shared" si="10"/>
        <v>20</v>
      </c>
      <c r="F29" s="172">
        <f t="shared" si="11"/>
        <v>0</v>
      </c>
      <c r="G29" s="172">
        <f t="shared" si="12"/>
        <v>0</v>
      </c>
      <c r="H29" s="172">
        <f t="shared" si="13"/>
        <v>0</v>
      </c>
      <c r="I29" s="172">
        <f t="shared" si="14"/>
        <v>0</v>
      </c>
      <c r="J29" s="172">
        <f t="shared" si="15"/>
        <v>0</v>
      </c>
      <c r="K29" s="172">
        <f t="shared" si="16"/>
        <v>0</v>
      </c>
      <c r="L29" s="250">
        <f ca="1">IF($A29="N/A"," ",IF(Pricetype4=2,MAX(C29,0),IF(OR(Pricetype4=1,Pricetype4=4),IF(C29=0,0,(_xll.EURO(C29,Strikeprice4,0,0,($AH29+IF(Smile=TRUE,VLOOKUP(MAX(-5,Strikeprice4-C29),Volsmile,2),0)),($A29-DateToday)+15,IF(Pricetype4=1,1,0),0))),C29)))</f>
        <v>0.16283027113597337</v>
      </c>
      <c r="M29" s="250">
        <f ca="1">IF($A29="N/A"," ",IF(Pricetype4=2,MAX(D29,0),IF(OR(Pricetype4=1,Pricetype4=4),IF(D29=0,0,(_xll.EURO(D29,Strikeprice4,0,0,($AH29+IF(Smile=TRUE,VLOOKUP(MAX(-5,Strikeprice4-D29),Volsmile,2),0)),($A29-DateToday)+15,IF(Pricetype4=1,1,0),0))),D29)))</f>
        <v>0.16283027113597337</v>
      </c>
      <c r="N29" s="250">
        <f ca="1">IF($A29="N/A"," ",IF(Pricetype4=2,MAX(E29,0),IF(OR(Pricetype4=1,Pricetype4=4),IF(E29=0,0,(_xll.EURO(E29,Strikeprice4,0,0,($AK29+IF(Smile=TRUE,VLOOKUP(MAX(-5,Strikeprice4-E29),Volsmile,2),0)),($A29-DateToday)+15,IF(Pricetype4=1,1,0),0))),E29)))</f>
        <v>9.6912196748422441E-2</v>
      </c>
      <c r="O29" s="250">
        <f>IF($A29="N/A"," ",IF(Pricetype4=2,MAX(F29,0),IF(OR(Pricetype4=1,Pricetype4=4),IF(F29=0,0,(_xll.EURO(F29,Strikeprice4,0,0,($AK29+IF(Smile=TRUE,VLOOKUP(MAX(-5,Strikeprice4-F29),Volsmile,2),0)),($A29-DateToday)+15,IF(Pricetype4=1,1,0),0))),F29)))</f>
        <v>0</v>
      </c>
      <c r="P29" s="250">
        <f>IF($A29="N/A"," ",IF(Pricetype4=2,MAX(G29,0),IF(OR(Pricetype4=1,Pricetype4=4),IF(G29=0,0,(_xll.EURO(G29,Strikeprice4,0,0,($AK29+IF(Smile=TRUE,VLOOKUP(MAX(-5,Strikeprice4-G29),Volsmile,2),0)),($A29-DateToday)+15,IF(Pricetype4=1,1,0),0))),G29)))</f>
        <v>0</v>
      </c>
      <c r="Q29" s="250">
        <f>IF($A29="N/A"," ",IF(Pricetype4=2,MAX(H29,0),IF(OR(Pricetype4=1,Pricetype4=4),IF(H29=0,0,(_xll.EURO(H29,Strikeprice4,0,0,($AK29+IF(Smile=TRUE,VLOOKUP(MAX(-5,Strikeprice4-H29),Volsmile,2),0)),($A29-DateToday)+15,IF(Pricetype4=1,1,0),0))),H29)))</f>
        <v>0</v>
      </c>
      <c r="R29" s="250">
        <f>IF($A29="N/A"," ",IF(Pricetype4=2,MAX(I29,0),IF(OR(Pricetype4=1,Pricetype4=4),IF(I29=0,0,(_xll.EURO(I29,Strikeprice4,0,0,($AK29+IF(Smile=TRUE,VLOOKUP(MAX(-5,Strikeprice4-I29),Volsmile,2),0)),($A29-DateToday)+15,IF(Pricetype4=1,1,0),0))),I29)))</f>
        <v>0</v>
      </c>
      <c r="S29" s="250">
        <f>IF($A29="N/A"," ",IF(Pricetype4=2,MAX(J29,0),IF(OR(Pricetype4=1,Pricetype4=4),IF(J29=0,0,(_xll.EURO(J29,Strikeprice4,0,0,($AK29+IF(Smile=TRUE,VLOOKUP(MAX(-5,Strikeprice4-J29),Volsmile,2),0)),($A29-DateToday)+15,IF(Pricetype4=1,1,0),0))),J29)))</f>
        <v>0</v>
      </c>
      <c r="T29" s="250">
        <f>IF($A29="N/A"," ",IF(Pricetype4=2,MAX(K29,0),IF(OR(Pricetype4=1,Pricetype4=4),IF(K29=0,0,(_xll.EURO(K29,Strikeprice4,0,0,($AK29+IF(Smile=TRUE,VLOOKUP(MAX(-5,Strikeprice4-K29),Volsmile,2),0)),($A29-DateToday)+15,IF(Pricetype4=1,1,0),0))),K29)))</f>
        <v>0</v>
      </c>
      <c r="U29" s="177">
        <f t="shared" ca="1" si="1"/>
        <v>261.66223859197635</v>
      </c>
      <c r="V29" s="178">
        <f t="shared" ca="1" si="17"/>
        <v>6817.045320956362</v>
      </c>
      <c r="W29" s="178">
        <f t="shared" ca="1" si="18"/>
        <v>6817.045320956362</v>
      </c>
      <c r="X29" s="178">
        <f t="shared" ca="1" si="19"/>
        <v>4057.3219756893227</v>
      </c>
      <c r="Y29" s="178">
        <f t="shared" ca="1" si="20"/>
        <v>0</v>
      </c>
      <c r="Z29" s="178">
        <f t="shared" ca="1" si="21"/>
        <v>0</v>
      </c>
      <c r="AA29" s="178">
        <f t="shared" ca="1" si="22"/>
        <v>0</v>
      </c>
      <c r="AB29" s="178">
        <f t="shared" ca="1" si="23"/>
        <v>0</v>
      </c>
      <c r="AC29" s="178">
        <f t="shared" ca="1" si="24"/>
        <v>0</v>
      </c>
      <c r="AD29" s="178">
        <f t="shared" ca="1" si="25"/>
        <v>0</v>
      </c>
      <c r="AE29" s="178">
        <f t="shared" ca="1" si="26"/>
        <v>17691.412617602047</v>
      </c>
      <c r="AF29" s="224">
        <f t="shared" si="27"/>
        <v>0.24</v>
      </c>
      <c r="AG29" s="224">
        <f t="shared" si="28"/>
        <v>0.42</v>
      </c>
      <c r="AH29" s="224">
        <f t="shared" si="29"/>
        <v>0.42</v>
      </c>
      <c r="AI29" s="224">
        <f t="shared" si="2"/>
        <v>0.12</v>
      </c>
      <c r="AJ29" s="224">
        <f t="shared" si="3"/>
        <v>0.252</v>
      </c>
      <c r="AK29" s="224">
        <f t="shared" si="30"/>
        <v>0.252</v>
      </c>
      <c r="AL29" s="224">
        <f ca="1">IF($A29="N/A"," ",IF(PV=1,0,'Pricing Inputs4'!R62))</f>
        <v>5.24816322594042E-2</v>
      </c>
      <c r="AM29" s="313">
        <f t="shared" ca="1" si="4"/>
        <v>0.87220746197325449</v>
      </c>
      <c r="BQ29">
        <f t="shared" si="5"/>
        <v>20</v>
      </c>
      <c r="BR29">
        <f t="shared" si="6"/>
        <v>4</v>
      </c>
      <c r="BS29">
        <f t="shared" si="7"/>
        <v>5</v>
      </c>
    </row>
    <row r="30" spans="1:71" x14ac:dyDescent="0.2">
      <c r="A30" s="253">
        <f>IF(A29="N/A","N/A",IF(EDATE(A29,1)&gt;Inputs!$R$5,"N/A",EDATE(A29,1)))</f>
        <v>38047</v>
      </c>
      <c r="B30" s="324">
        <f t="shared" si="0"/>
        <v>2004</v>
      </c>
      <c r="C30" s="172">
        <f t="shared" si="8"/>
        <v>32.44767716873524</v>
      </c>
      <c r="D30" s="172">
        <f t="shared" si="9"/>
        <v>32.44767716873524</v>
      </c>
      <c r="E30" s="172">
        <f t="shared" si="10"/>
        <v>21</v>
      </c>
      <c r="F30" s="172">
        <f t="shared" si="11"/>
        <v>0</v>
      </c>
      <c r="G30" s="172">
        <f t="shared" si="12"/>
        <v>0</v>
      </c>
      <c r="H30" s="172">
        <f t="shared" si="13"/>
        <v>0</v>
      </c>
      <c r="I30" s="172">
        <f t="shared" si="14"/>
        <v>0</v>
      </c>
      <c r="J30" s="172">
        <f t="shared" si="15"/>
        <v>0</v>
      </c>
      <c r="K30" s="172">
        <f t="shared" si="16"/>
        <v>0</v>
      </c>
      <c r="L30" s="250">
        <f ca="1">IF($A30="N/A"," ",IF(Pricetype4=2,MAX(C30,0),IF(OR(Pricetype4=1,Pricetype4=4),IF(C30=0,0,(_xll.EURO(C30,Strikeprice4,0,0,($AH30+IF(Smile=TRUE,VLOOKUP(MAX(-5,Strikeprice4-C30),Volsmile,2),0)),($A30-DateToday)+15,IF(Pricetype4=1,1,0),0))),C30)))</f>
        <v>0.20018560748602798</v>
      </c>
      <c r="M30" s="250">
        <f ca="1">IF($A30="N/A"," ",IF(Pricetype4=2,MAX(D30,0),IF(OR(Pricetype4=1,Pricetype4=4),IF(D30=0,0,(_xll.EURO(D30,Strikeprice4,0,0,($AH30+IF(Smile=TRUE,VLOOKUP(MAX(-5,Strikeprice4-D30),Volsmile,2),0)),($A30-DateToday)+15,IF(Pricetype4=1,1,0),0))),D30)))</f>
        <v>0.20018560748602798</v>
      </c>
      <c r="N30" s="250">
        <f ca="1">IF($A30="N/A"," ",IF(Pricetype4=2,MAX(E30,0),IF(OR(Pricetype4=1,Pricetype4=4),IF(E30=0,0,(_xll.EURO(E30,Strikeprice4,0,0,($AK30+IF(Smile=TRUE,VLOOKUP(MAX(-5,Strikeprice4-E30),Volsmile,2),0)),($A30-DateToday)+15,IF(Pricetype4=1,1,0),0))),E30)))</f>
        <v>7.9879962053498121E-2</v>
      </c>
      <c r="O30" s="250">
        <f>IF($A30="N/A"," ",IF(Pricetype4=2,MAX(F30,0),IF(OR(Pricetype4=1,Pricetype4=4),IF(F30=0,0,(_xll.EURO(F30,Strikeprice4,0,0,($AK30+IF(Smile=TRUE,VLOOKUP(MAX(-5,Strikeprice4-F30),Volsmile,2),0)),($A30-DateToday)+15,IF(Pricetype4=1,1,0),0))),F30)))</f>
        <v>0</v>
      </c>
      <c r="P30" s="250">
        <f>IF($A30="N/A"," ",IF(Pricetype4=2,MAX(G30,0),IF(OR(Pricetype4=1,Pricetype4=4),IF(G30=0,0,(_xll.EURO(G30,Strikeprice4,0,0,($AK30+IF(Smile=TRUE,VLOOKUP(MAX(-5,Strikeprice4-G30),Volsmile,2),0)),($A30-DateToday)+15,IF(Pricetype4=1,1,0),0))),G30)))</f>
        <v>0</v>
      </c>
      <c r="Q30" s="250">
        <f>IF($A30="N/A"," ",IF(Pricetype4=2,MAX(H30,0),IF(OR(Pricetype4=1,Pricetype4=4),IF(H30=0,0,(_xll.EURO(H30,Strikeprice4,0,0,($AK30+IF(Smile=TRUE,VLOOKUP(MAX(-5,Strikeprice4-H30),Volsmile,2),0)),($A30-DateToday)+15,IF(Pricetype4=1,1,0),0))),H30)))</f>
        <v>0</v>
      </c>
      <c r="R30" s="250">
        <f>IF($A30="N/A"," ",IF(Pricetype4=2,MAX(I30,0),IF(OR(Pricetype4=1,Pricetype4=4),IF(I30=0,0,(_xll.EURO(I30,Strikeprice4,0,0,($AK30+IF(Smile=TRUE,VLOOKUP(MAX(-5,Strikeprice4-I30),Volsmile,2),0)),($A30-DateToday)+15,IF(Pricetype4=1,1,0),0))),I30)))</f>
        <v>0</v>
      </c>
      <c r="S30" s="250">
        <f>IF($A30="N/A"," ",IF(Pricetype4=2,MAX(J30,0),IF(OR(Pricetype4=1,Pricetype4=4),IF(J30=0,0,(_xll.EURO(J30,Strikeprice4,0,0,($AK30+IF(Smile=TRUE,VLOOKUP(MAX(-5,Strikeprice4-J30),Volsmile,2),0)),($A30-DateToday)+15,IF(Pricetype4=1,1,0),0))),J30)))</f>
        <v>0</v>
      </c>
      <c r="T30" s="250">
        <f>IF($A30="N/A"," ",IF(Pricetype4=2,MAX(K30,0),IF(OR(Pricetype4=1,Pricetype4=4),IF(K30=0,0,(_xll.EURO(K30,Strikeprice4,0,0,($AK30+IF(Smile=TRUE,VLOOKUP(MAX(-5,Strikeprice4-K30),Volsmile,2),0)),($A30-DateToday)+15,IF(Pricetype4=1,1,0),0))),K30)))</f>
        <v>0</v>
      </c>
      <c r="U30" s="177">
        <f t="shared" ca="1" si="1"/>
        <v>260.34514773056924</v>
      </c>
      <c r="V30" s="178">
        <f t="shared" ca="1" si="17"/>
        <v>9589.592686025002</v>
      </c>
      <c r="W30" s="178">
        <f t="shared" ca="1" si="18"/>
        <v>9589.592686025002</v>
      </c>
      <c r="X30" s="178">
        <f t="shared" ca="1" si="19"/>
        <v>3826.5303359615632</v>
      </c>
      <c r="Y30" s="178">
        <f t="shared" ca="1" si="20"/>
        <v>0</v>
      </c>
      <c r="Z30" s="178">
        <f t="shared" ca="1" si="21"/>
        <v>0</v>
      </c>
      <c r="AA30" s="178">
        <f t="shared" ca="1" si="22"/>
        <v>0</v>
      </c>
      <c r="AB30" s="178">
        <f t="shared" ca="1" si="23"/>
        <v>0</v>
      </c>
      <c r="AC30" s="178">
        <f t="shared" ca="1" si="24"/>
        <v>0</v>
      </c>
      <c r="AD30" s="178">
        <f t="shared" ca="1" si="25"/>
        <v>0</v>
      </c>
      <c r="AE30" s="178">
        <f t="shared" ca="1" si="26"/>
        <v>23005.715708011568</v>
      </c>
      <c r="AF30" s="224">
        <f t="shared" si="27"/>
        <v>0.24</v>
      </c>
      <c r="AG30" s="224">
        <f t="shared" si="28"/>
        <v>0.42</v>
      </c>
      <c r="AH30" s="224">
        <f t="shared" si="29"/>
        <v>0.42</v>
      </c>
      <c r="AI30" s="224">
        <f t="shared" si="2"/>
        <v>0.12</v>
      </c>
      <c r="AJ30" s="224">
        <f t="shared" si="3"/>
        <v>0.252</v>
      </c>
      <c r="AK30" s="224">
        <f t="shared" si="30"/>
        <v>0.252</v>
      </c>
      <c r="AL30" s="224">
        <f ca="1">IF($A30="N/A"," ",IF(PV=1,0,'Pricing Inputs4'!R63))</f>
        <v>5.2726291568622803E-2</v>
      </c>
      <c r="AM30" s="313">
        <f t="shared" ca="1" si="4"/>
        <v>0.8678171591018975</v>
      </c>
      <c r="BQ30">
        <f t="shared" si="5"/>
        <v>23</v>
      </c>
      <c r="BR30">
        <f t="shared" si="6"/>
        <v>4</v>
      </c>
      <c r="BS30">
        <f t="shared" si="7"/>
        <v>4</v>
      </c>
    </row>
    <row r="31" spans="1:71" x14ac:dyDescent="0.2">
      <c r="A31" s="253">
        <f>IF(A30="N/A","N/A",IF(EDATE(A30,1)&gt;Inputs!$R$5,"N/A",EDATE(A30,1)))</f>
        <v>38078</v>
      </c>
      <c r="B31" s="324">
        <f t="shared" si="0"/>
        <v>2004</v>
      </c>
      <c r="C31" s="172">
        <f t="shared" si="8"/>
        <v>32.647677931674693</v>
      </c>
      <c r="D31" s="172">
        <f t="shared" si="9"/>
        <v>32.647677931674693</v>
      </c>
      <c r="E31" s="172">
        <f t="shared" si="10"/>
        <v>18</v>
      </c>
      <c r="F31" s="172">
        <f t="shared" si="11"/>
        <v>0</v>
      </c>
      <c r="G31" s="172">
        <f t="shared" si="12"/>
        <v>0</v>
      </c>
      <c r="H31" s="172">
        <f t="shared" si="13"/>
        <v>0</v>
      </c>
      <c r="I31" s="172">
        <f t="shared" si="14"/>
        <v>0</v>
      </c>
      <c r="J31" s="172">
        <f t="shared" si="15"/>
        <v>0</v>
      </c>
      <c r="K31" s="172">
        <f t="shared" si="16"/>
        <v>0</v>
      </c>
      <c r="L31" s="250">
        <f ca="1">IF($A31="N/A"," ",IF(Pricetype4=2,MAX(C31,0),IF(OR(Pricetype4=1,Pricetype4=4),IF(C31=0,0,(_xll.EURO(C31,Strikeprice4,0,0,($AH31+IF(Smile=TRUE,VLOOKUP(MAX(-5,Strikeprice4-C31),Volsmile,2),0)),($A31-DateToday)+15,IF(Pricetype4=1,1,0),0))),C31)))</f>
        <v>0.21314872785481542</v>
      </c>
      <c r="M31" s="250">
        <f ca="1">IF($A31="N/A"," ",IF(Pricetype4=2,MAX(D31,0),IF(OR(Pricetype4=1,Pricetype4=4),IF(D31=0,0,(_xll.EURO(D31,Strikeprice4,0,0,($AH31+IF(Smile=TRUE,VLOOKUP(MAX(-5,Strikeprice4-D31),Volsmile,2),0)),($A31-DateToday)+15,IF(Pricetype4=1,1,0),0))),D31)))</f>
        <v>0.21314872785481542</v>
      </c>
      <c r="N31" s="250">
        <f ca="1">IF($A31="N/A"," ",IF(Pricetype4=2,MAX(E31,0),IF(OR(Pricetype4=1,Pricetype4=4),IF(E31=0,0,(_xll.EURO(E31,Strikeprice4,0,0,($AK31+IF(Smile=TRUE,VLOOKUP(MAX(-5,Strikeprice4-E31),Volsmile,2),0)),($A31-DateToday)+15,IF(Pricetype4=1,1,0),0))),E31)))</f>
        <v>0.1941056737084963</v>
      </c>
      <c r="O31" s="250">
        <f>IF($A31="N/A"," ",IF(Pricetype4=2,MAX(F31,0),IF(OR(Pricetype4=1,Pricetype4=4),IF(F31=0,0,(_xll.EURO(F31,Strikeprice4,0,0,($AK31+IF(Smile=TRUE,VLOOKUP(MAX(-5,Strikeprice4-F31),Volsmile,2),0)),($A31-DateToday)+15,IF(Pricetype4=1,1,0),0))),F31)))</f>
        <v>0</v>
      </c>
      <c r="P31" s="250">
        <f>IF($A31="N/A"," ",IF(Pricetype4=2,MAX(G31,0),IF(OR(Pricetype4=1,Pricetype4=4),IF(G31=0,0,(_xll.EURO(G31,Strikeprice4,0,0,($AK31+IF(Smile=TRUE,VLOOKUP(MAX(-5,Strikeprice4-G31),Volsmile,2),0)),($A31-DateToday)+15,IF(Pricetype4=1,1,0),0))),G31)))</f>
        <v>0</v>
      </c>
      <c r="Q31" s="250">
        <f>IF($A31="N/A"," ",IF(Pricetype4=2,MAX(H31,0),IF(OR(Pricetype4=1,Pricetype4=4),IF(H31=0,0,(_xll.EURO(H31,Strikeprice4,0,0,($AK31+IF(Smile=TRUE,VLOOKUP(MAX(-5,Strikeprice4-H31),Volsmile,2),0)),($A31-DateToday)+15,IF(Pricetype4=1,1,0),0))),H31)))</f>
        <v>0</v>
      </c>
      <c r="R31" s="250">
        <f>IF($A31="N/A"," ",IF(Pricetype4=2,MAX(I31,0),IF(OR(Pricetype4=1,Pricetype4=4),IF(I31=0,0,(_xll.EURO(I31,Strikeprice4,0,0,($AK31+IF(Smile=TRUE,VLOOKUP(MAX(-5,Strikeprice4-I31),Volsmile,2),0)),($A31-DateToday)+15,IF(Pricetype4=1,1,0),0))),I31)))</f>
        <v>0</v>
      </c>
      <c r="S31" s="250">
        <f>IF($A31="N/A"," ",IF(Pricetype4=2,MAX(J31,0),IF(OR(Pricetype4=1,Pricetype4=4),IF(J31=0,0,(_xll.EURO(J31,Strikeprice4,0,0,($AK31+IF(Smile=TRUE,VLOOKUP(MAX(-5,Strikeprice4-J31),Volsmile,2),0)),($A31-DateToday)+15,IF(Pricetype4=1,1,0),0))),J31)))</f>
        <v>0</v>
      </c>
      <c r="T31" s="250">
        <f>IF($A31="N/A"," ",IF(Pricetype4=2,MAX(K31,0),IF(OR(Pricetype4=1,Pricetype4=4),IF(K31=0,0,(_xll.EURO(K31,Strikeprice4,0,0,($AK31+IF(Smile=TRUE,VLOOKUP(MAX(-5,Strikeprice4-K31),Volsmile,2),0)),($A31-DateToday)+15,IF(Pricetype4=1,1,0),0))),K31)))</f>
        <v>0</v>
      </c>
      <c r="U31" s="177">
        <f t="shared" ca="1" si="1"/>
        <v>259.05635420983862</v>
      </c>
      <c r="V31" s="178">
        <f t="shared" ca="1" si="17"/>
        <v>9718.2856922859064</v>
      </c>
      <c r="W31" s="178">
        <f t="shared" ca="1" si="18"/>
        <v>9718.2856922859064</v>
      </c>
      <c r="X31" s="178">
        <f t="shared" ca="1" si="19"/>
        <v>8850.0382365766927</v>
      </c>
      <c r="Y31" s="178">
        <f t="shared" ca="1" si="20"/>
        <v>0</v>
      </c>
      <c r="Z31" s="178">
        <f t="shared" ca="1" si="21"/>
        <v>0</v>
      </c>
      <c r="AA31" s="178">
        <f t="shared" ca="1" si="22"/>
        <v>0</v>
      </c>
      <c r="AB31" s="178">
        <f t="shared" ca="1" si="23"/>
        <v>0</v>
      </c>
      <c r="AC31" s="178">
        <f t="shared" ca="1" si="24"/>
        <v>0</v>
      </c>
      <c r="AD31" s="178">
        <f t="shared" ca="1" si="25"/>
        <v>0</v>
      </c>
      <c r="AE31" s="178">
        <f t="shared" ca="1" si="26"/>
        <v>28286.609621148506</v>
      </c>
      <c r="AF31" s="224">
        <f t="shared" si="27"/>
        <v>0.24</v>
      </c>
      <c r="AG31" s="224">
        <f t="shared" si="28"/>
        <v>0.42</v>
      </c>
      <c r="AH31" s="224">
        <f t="shared" si="29"/>
        <v>0.42</v>
      </c>
      <c r="AI31" s="224">
        <f t="shared" si="2"/>
        <v>0.12</v>
      </c>
      <c r="AJ31" s="224">
        <f t="shared" si="3"/>
        <v>0.252</v>
      </c>
      <c r="AK31" s="224">
        <f t="shared" si="30"/>
        <v>0.252</v>
      </c>
      <c r="AL31" s="224">
        <f ca="1">IF($A31="N/A"," ",IF(PV=1,0,'Pricing Inputs4'!R64))</f>
        <v>5.2977940542066303E-2</v>
      </c>
      <c r="AM31" s="313">
        <f t="shared" ca="1" si="4"/>
        <v>0.86352118069946204</v>
      </c>
      <c r="BQ31">
        <f t="shared" si="5"/>
        <v>22</v>
      </c>
      <c r="BR31">
        <f t="shared" si="6"/>
        <v>4</v>
      </c>
      <c r="BS31">
        <f t="shared" si="7"/>
        <v>4</v>
      </c>
    </row>
    <row r="32" spans="1:71" x14ac:dyDescent="0.2">
      <c r="A32" s="253">
        <f>IF(A31="N/A","N/A",IF(EDATE(A31,1)&gt;Inputs!$R$5,"N/A",EDATE(A31,1)))</f>
        <v>38108</v>
      </c>
      <c r="B32" s="324">
        <f t="shared" si="0"/>
        <v>2004</v>
      </c>
      <c r="C32" s="172">
        <f t="shared" si="8"/>
        <v>35.425003051757813</v>
      </c>
      <c r="D32" s="172">
        <f t="shared" si="9"/>
        <v>35.425003051757813</v>
      </c>
      <c r="E32" s="172">
        <f t="shared" si="10"/>
        <v>18.540000915527344</v>
      </c>
      <c r="F32" s="172">
        <f t="shared" si="11"/>
        <v>0</v>
      </c>
      <c r="G32" s="172">
        <f t="shared" si="12"/>
        <v>0</v>
      </c>
      <c r="H32" s="172">
        <f t="shared" si="13"/>
        <v>0</v>
      </c>
      <c r="I32" s="172">
        <f t="shared" si="14"/>
        <v>0</v>
      </c>
      <c r="J32" s="172">
        <f t="shared" si="15"/>
        <v>0</v>
      </c>
      <c r="K32" s="172">
        <f t="shared" si="16"/>
        <v>0</v>
      </c>
      <c r="L32" s="250">
        <f ca="1">IF($A32="N/A"," ",IF(Pricetype4=2,MAX(C32,0),IF(OR(Pricetype4=1,Pricetype4=4),IF(C32=0,0,(_xll.EURO(C32,Strikeprice4,0,0,($AH32+IF(Smile=TRUE,VLOOKUP(MAX(-5,Strikeprice4-C32),Volsmile,2),0)),($A32-DateToday)+15,IF(Pricetype4=1,1,0),0))),C32)))</f>
        <v>0.57864476752866745</v>
      </c>
      <c r="M32" s="250">
        <f ca="1">IF($A32="N/A"," ",IF(Pricetype4=2,MAX(D32,0),IF(OR(Pricetype4=1,Pricetype4=4),IF(D32=0,0,(_xll.EURO(D32,Strikeprice4,0,0,($AH32+IF(Smile=TRUE,VLOOKUP(MAX(-5,Strikeprice4-D32),Volsmile,2),0)),($A32-DateToday)+15,IF(Pricetype4=1,1,0),0))),D32)))</f>
        <v>0.57864476752866745</v>
      </c>
      <c r="N32" s="250">
        <f ca="1">IF($A32="N/A"," ",IF(Pricetype4=2,MAX(E32,0),IF(OR(Pricetype4=1,Pricetype4=4),IF(E32=0,0,(_xll.EURO(E32,Strikeprice4,0,0,($AK32+IF(Smile=TRUE,VLOOKUP(MAX(-5,Strikeprice4-E32),Volsmile,2),0)),($A32-DateToday)+15,IF(Pricetype4=1,1,0),0))),E32)))</f>
        <v>0.45649990431432919</v>
      </c>
      <c r="O32" s="250">
        <f>IF($A32="N/A"," ",IF(Pricetype4=2,MAX(F32,0),IF(OR(Pricetype4=1,Pricetype4=4),IF(F32=0,0,(_xll.EURO(F32,Strikeprice4,0,0,($AK32+IF(Smile=TRUE,VLOOKUP(MAX(-5,Strikeprice4-F32),Volsmile,2),0)),($A32-DateToday)+15,IF(Pricetype4=1,1,0),0))),F32)))</f>
        <v>0</v>
      </c>
      <c r="P32" s="250">
        <f>IF($A32="N/A"," ",IF(Pricetype4=2,MAX(G32,0),IF(OR(Pricetype4=1,Pricetype4=4),IF(G32=0,0,(_xll.EURO(G32,Strikeprice4,0,0,($AK32+IF(Smile=TRUE,VLOOKUP(MAX(-5,Strikeprice4-G32),Volsmile,2),0)),($A32-DateToday)+15,IF(Pricetype4=1,1,0),0))),G32)))</f>
        <v>0</v>
      </c>
      <c r="Q32" s="250">
        <f>IF($A32="N/A"," ",IF(Pricetype4=2,MAX(H32,0),IF(OR(Pricetype4=1,Pricetype4=4),IF(H32=0,0,(_xll.EURO(H32,Strikeprice4,0,0,($AK32+IF(Smile=TRUE,VLOOKUP(MAX(-5,Strikeprice4-H32),Volsmile,2),0)),($A32-DateToday)+15,IF(Pricetype4=1,1,0),0))),H32)))</f>
        <v>0</v>
      </c>
      <c r="R32" s="250">
        <f>IF($A32="N/A"," ",IF(Pricetype4=2,MAX(I32,0),IF(OR(Pricetype4=1,Pricetype4=4),IF(I32=0,0,(_xll.EURO(I32,Strikeprice4,0,0,($AK32+IF(Smile=TRUE,VLOOKUP(MAX(-5,Strikeprice4-I32),Volsmile,2),0)),($A32-DateToday)+15,IF(Pricetype4=1,1,0),0))),I32)))</f>
        <v>0</v>
      </c>
      <c r="S32" s="250">
        <f>IF($A32="N/A"," ",IF(Pricetype4=2,MAX(J32,0),IF(OR(Pricetype4=1,Pricetype4=4),IF(J32=0,0,(_xll.EURO(J32,Strikeprice4,0,0,($AK32+IF(Smile=TRUE,VLOOKUP(MAX(-5,Strikeprice4-J32),Volsmile,2),0)),($A32-DateToday)+15,IF(Pricetype4=1,1,0),0))),J32)))</f>
        <v>0</v>
      </c>
      <c r="T32" s="250">
        <f>IF($A32="N/A"," ",IF(Pricetype4=2,MAX(K32,0),IF(OR(Pricetype4=1,Pricetype4=4),IF(K32=0,0,(_xll.EURO(K32,Strikeprice4,0,0,($AK32+IF(Smile=TRUE,VLOOKUP(MAX(-5,Strikeprice4-K32),Volsmile,2),0)),($A32-DateToday)+15,IF(Pricetype4=1,1,0),0))),K32)))</f>
        <v>0</v>
      </c>
      <c r="U32" s="177">
        <f t="shared" ca="1" si="1"/>
        <v>257.72741276281732</v>
      </c>
      <c r="V32" s="178">
        <f t="shared" ca="1" si="17"/>
        <v>23861.219015024853</v>
      </c>
      <c r="W32" s="178">
        <f t="shared" ca="1" si="18"/>
        <v>23861.219015024853</v>
      </c>
      <c r="X32" s="178">
        <f t="shared" ca="1" si="19"/>
        <v>18824.406282464915</v>
      </c>
      <c r="Y32" s="178">
        <f t="shared" ca="1" si="20"/>
        <v>0</v>
      </c>
      <c r="Z32" s="178">
        <f t="shared" ca="1" si="21"/>
        <v>0</v>
      </c>
      <c r="AA32" s="178">
        <f t="shared" ca="1" si="22"/>
        <v>0</v>
      </c>
      <c r="AB32" s="178">
        <f t="shared" ca="1" si="23"/>
        <v>0</v>
      </c>
      <c r="AC32" s="178">
        <f t="shared" ca="1" si="24"/>
        <v>0</v>
      </c>
      <c r="AD32" s="178">
        <f t="shared" ca="1" si="25"/>
        <v>0</v>
      </c>
      <c r="AE32" s="178">
        <f t="shared" ca="1" si="26"/>
        <v>66546.844312514615</v>
      </c>
      <c r="AF32" s="224">
        <f t="shared" si="27"/>
        <v>0.24</v>
      </c>
      <c r="AG32" s="224">
        <f t="shared" si="28"/>
        <v>0.54</v>
      </c>
      <c r="AH32" s="224">
        <f t="shared" si="29"/>
        <v>0.54</v>
      </c>
      <c r="AI32" s="224">
        <f t="shared" si="2"/>
        <v>0.12</v>
      </c>
      <c r="AJ32" s="224">
        <f t="shared" si="3"/>
        <v>0.32400000000000001</v>
      </c>
      <c r="AK32" s="224">
        <f t="shared" si="30"/>
        <v>0.32400000000000001</v>
      </c>
      <c r="AL32" s="224">
        <f ca="1">IF($A32="N/A"," ",IF(PV=1,0,'Pricing Inputs4'!R65))</f>
        <v>5.32283461583338E-2</v>
      </c>
      <c r="AM32" s="313">
        <f t="shared" ca="1" si="4"/>
        <v>0.85909137587605777</v>
      </c>
      <c r="BQ32">
        <f t="shared" si="5"/>
        <v>20</v>
      </c>
      <c r="BR32">
        <f t="shared" si="6"/>
        <v>5</v>
      </c>
      <c r="BS32">
        <f t="shared" si="7"/>
        <v>6</v>
      </c>
    </row>
    <row r="33" spans="1:71" x14ac:dyDescent="0.2">
      <c r="A33" s="253">
        <f>IF(A32="N/A","N/A",IF(EDATE(A32,1)&gt;Inputs!$R$5,"N/A",EDATE(A32,1)))</f>
        <v>38139</v>
      </c>
      <c r="B33" s="324">
        <f t="shared" si="0"/>
        <v>2004</v>
      </c>
      <c r="C33" s="172">
        <f t="shared" si="8"/>
        <v>42.625003814697266</v>
      </c>
      <c r="D33" s="172">
        <f t="shared" si="9"/>
        <v>42.625003814697266</v>
      </c>
      <c r="E33" s="172">
        <f t="shared" si="10"/>
        <v>21.540000915527344</v>
      </c>
      <c r="F33" s="172">
        <f t="shared" si="11"/>
        <v>0</v>
      </c>
      <c r="G33" s="172">
        <f t="shared" si="12"/>
        <v>0</v>
      </c>
      <c r="H33" s="172">
        <f t="shared" si="13"/>
        <v>0</v>
      </c>
      <c r="I33" s="172">
        <f t="shared" si="14"/>
        <v>0</v>
      </c>
      <c r="J33" s="172">
        <f t="shared" si="15"/>
        <v>0</v>
      </c>
      <c r="K33" s="172">
        <f t="shared" si="16"/>
        <v>0</v>
      </c>
      <c r="L33" s="250">
        <f ca="1">IF($A33="N/A"," ",IF(Pricetype4=2,MAX(C33,0),IF(OR(Pricetype4=1,Pricetype4=4),IF(C33=0,0,(_xll.EURO(C33,Strikeprice4,0,0,($AH33+IF(Smile=TRUE,VLOOKUP(MAX(-5,Strikeprice4-C33),Volsmile,2),0)),($A33-DateToday)+15,IF(Pricetype4=1,1,0),0))),C33)))</f>
        <v>0.42473432840123204</v>
      </c>
      <c r="M33" s="250">
        <f ca="1">IF($A33="N/A"," ",IF(Pricetype4=2,MAX(D33,0),IF(OR(Pricetype4=1,Pricetype4=4),IF(D33=0,0,(_xll.EURO(D33,Strikeprice4,0,0,($AH33+IF(Smile=TRUE,VLOOKUP(MAX(-5,Strikeprice4-D33),Volsmile,2),0)),($A33-DateToday)+15,IF(Pricetype4=1,1,0),0))),D33)))</f>
        <v>0.42473432840123204</v>
      </c>
      <c r="N33" s="250">
        <f ca="1">IF($A33="N/A"," ",IF(Pricetype4=2,MAX(E33,0),IF(OR(Pricetype4=1,Pricetype4=4),IF(E33=0,0,(_xll.EURO(E33,Strikeprice4,0,0,($AK33+IF(Smile=TRUE,VLOOKUP(MAX(-5,Strikeprice4-E33),Volsmile,2),0)),($A33-DateToday)+15,IF(Pricetype4=1,1,0),0))),E33)))</f>
        <v>0.29100521375153332</v>
      </c>
      <c r="O33" s="250">
        <f>IF($A33="N/A"," ",IF(Pricetype4=2,MAX(F33,0),IF(OR(Pricetype4=1,Pricetype4=4),IF(F33=0,0,(_xll.EURO(F33,Strikeprice4,0,0,($AK33+IF(Smile=TRUE,VLOOKUP(MAX(-5,Strikeprice4-F33),Volsmile,2),0)),($A33-DateToday)+15,IF(Pricetype4=1,1,0),0))),F33)))</f>
        <v>0</v>
      </c>
      <c r="P33" s="250">
        <f>IF($A33="N/A"," ",IF(Pricetype4=2,MAX(G33,0),IF(OR(Pricetype4=1,Pricetype4=4),IF(G33=0,0,(_xll.EURO(G33,Strikeprice4,0,0,($AK33+IF(Smile=TRUE,VLOOKUP(MAX(-5,Strikeprice4-G33),Volsmile,2),0)),($A33-DateToday)+15,IF(Pricetype4=1,1,0),0))),G33)))</f>
        <v>0</v>
      </c>
      <c r="Q33" s="250">
        <f>IF($A33="N/A"," ",IF(Pricetype4=2,MAX(H33,0),IF(OR(Pricetype4=1,Pricetype4=4),IF(H33=0,0,(_xll.EURO(H33,Strikeprice4,0,0,($AK33+IF(Smile=TRUE,VLOOKUP(MAX(-5,Strikeprice4-H33),Volsmile,2),0)),($A33-DateToday)+15,IF(Pricetype4=1,1,0),0))),H33)))</f>
        <v>0</v>
      </c>
      <c r="R33" s="250">
        <f>IF($A33="N/A"," ",IF(Pricetype4=2,MAX(I33,0),IF(OR(Pricetype4=1,Pricetype4=4),IF(I33=0,0,(_xll.EURO(I33,Strikeprice4,0,0,($AK33+IF(Smile=TRUE,VLOOKUP(MAX(-5,Strikeprice4-I33),Volsmile,2),0)),($A33-DateToday)+15,IF(Pricetype4=1,1,0),0))),I33)))</f>
        <v>0</v>
      </c>
      <c r="S33" s="250">
        <f>IF($A33="N/A"," ",IF(Pricetype4=2,MAX(J33,0),IF(OR(Pricetype4=1,Pricetype4=4),IF(J33=0,0,(_xll.EURO(J33,Strikeprice4,0,0,($AK33+IF(Smile=TRUE,VLOOKUP(MAX(-5,Strikeprice4-J33),Volsmile,2),0)),($A33-DateToday)+15,IF(Pricetype4=1,1,0),0))),J33)))</f>
        <v>0</v>
      </c>
      <c r="T33" s="250">
        <f>IF($A33="N/A"," ",IF(Pricetype4=2,MAX(K33,0),IF(OR(Pricetype4=1,Pricetype4=4),IF(K33=0,0,(_xll.EURO(K33,Strikeprice4,0,0,($AK33+IF(Smile=TRUE,VLOOKUP(MAX(-5,Strikeprice4-K33),Volsmile,2),0)),($A33-DateToday)+15,IF(Pricetype4=1,1,0),0))),K33)))</f>
        <v>0</v>
      </c>
      <c r="U33" s="177">
        <f t="shared" ca="1" si="1"/>
        <v>256.44374196611062</v>
      </c>
      <c r="V33" s="178">
        <f t="shared" ca="1" si="17"/>
        <v>19170.001050934774</v>
      </c>
      <c r="W33" s="178">
        <f t="shared" ca="1" si="18"/>
        <v>19170.001050934774</v>
      </c>
      <c r="X33" s="178">
        <f t="shared" ca="1" si="19"/>
        <v>13134.258006512029</v>
      </c>
      <c r="Y33" s="178">
        <f t="shared" ca="1" si="20"/>
        <v>0</v>
      </c>
      <c r="Z33" s="178">
        <f t="shared" ca="1" si="21"/>
        <v>0</v>
      </c>
      <c r="AA33" s="178">
        <f t="shared" ca="1" si="22"/>
        <v>0</v>
      </c>
      <c r="AB33" s="178">
        <f t="shared" ca="1" si="23"/>
        <v>0</v>
      </c>
      <c r="AC33" s="178">
        <f t="shared" ca="1" si="24"/>
        <v>0</v>
      </c>
      <c r="AD33" s="178">
        <f t="shared" ca="1" si="25"/>
        <v>0</v>
      </c>
      <c r="AE33" s="178">
        <f t="shared" ca="1" si="26"/>
        <v>51474.260108381575</v>
      </c>
      <c r="AF33" s="224">
        <f t="shared" si="27"/>
        <v>0.24</v>
      </c>
      <c r="AG33" s="224">
        <f t="shared" si="28"/>
        <v>0.54</v>
      </c>
      <c r="AH33" s="224">
        <f t="shared" si="29"/>
        <v>0.54</v>
      </c>
      <c r="AI33" s="224">
        <f t="shared" si="2"/>
        <v>0.12</v>
      </c>
      <c r="AJ33" s="224">
        <f t="shared" si="3"/>
        <v>0.32400000000000001</v>
      </c>
      <c r="AK33" s="224">
        <f t="shared" si="30"/>
        <v>0.32400000000000001</v>
      </c>
      <c r="AL33" s="224">
        <f ca="1">IF($A33="N/A"," ",IF(PV=1,0,'Pricing Inputs4'!R66))</f>
        <v>5.3462596592474203E-2</v>
      </c>
      <c r="AM33" s="313">
        <f t="shared" ca="1" si="4"/>
        <v>0.85481247322036868</v>
      </c>
      <c r="BQ33">
        <f t="shared" si="5"/>
        <v>22</v>
      </c>
      <c r="BR33">
        <f t="shared" si="6"/>
        <v>4</v>
      </c>
      <c r="BS33">
        <f t="shared" si="7"/>
        <v>4</v>
      </c>
    </row>
    <row r="34" spans="1:71" x14ac:dyDescent="0.2">
      <c r="A34" s="253">
        <f>IF(A33="N/A","N/A",IF(EDATE(A33,1)&gt;Inputs!$R$5,"N/A",EDATE(A33,1)))</f>
        <v>38169</v>
      </c>
      <c r="B34" s="324">
        <f t="shared" si="0"/>
        <v>2004</v>
      </c>
      <c r="C34" s="172">
        <f t="shared" si="8"/>
        <v>52.5</v>
      </c>
      <c r="D34" s="172">
        <f t="shared" si="9"/>
        <v>52.5</v>
      </c>
      <c r="E34" s="172">
        <f t="shared" si="10"/>
        <v>22.040000915527344</v>
      </c>
      <c r="F34" s="172">
        <f t="shared" si="11"/>
        <v>0</v>
      </c>
      <c r="G34" s="172">
        <f t="shared" si="12"/>
        <v>0</v>
      </c>
      <c r="H34" s="172">
        <f t="shared" si="13"/>
        <v>0</v>
      </c>
      <c r="I34" s="172">
        <f t="shared" si="14"/>
        <v>0</v>
      </c>
      <c r="J34" s="172">
        <f t="shared" si="15"/>
        <v>0</v>
      </c>
      <c r="K34" s="172">
        <f t="shared" si="16"/>
        <v>0</v>
      </c>
      <c r="L34" s="250">
        <f ca="1">IF($A34="N/A"," ",IF(Pricetype4=2,MAX(C34,0),IF(OR(Pricetype4=1,Pricetype4=4),IF(C34=0,0,(_xll.EURO(C34,Strikeprice4,0,0,($AH34+IF(Smile=TRUE,VLOOKUP(MAX(-5,Strikeprice4-C34),Volsmile,2),0)),($A34-DateToday)+15,IF(Pricetype4=1,1,0),0))),C34)))</f>
        <v>1.0428705110856904</v>
      </c>
      <c r="M34" s="250">
        <f ca="1">IF($A34="N/A"," ",IF(Pricetype4=2,MAX(D34,0),IF(OR(Pricetype4=1,Pricetype4=4),IF(D34=0,0,(_xll.EURO(D34,Strikeprice4,0,0,($AH34+IF(Smile=TRUE,VLOOKUP(MAX(-5,Strikeprice4-D34),Volsmile,2),0)),($A34-DateToday)+15,IF(Pricetype4=1,1,0),0))),D34)))</f>
        <v>1.0428705110856904</v>
      </c>
      <c r="N34" s="250">
        <f ca="1">IF($A34="N/A"," ",IF(Pricetype4=2,MAX(E34,0),IF(OR(Pricetype4=1,Pricetype4=4),IF(E34=0,0,(_xll.EURO(E34,Strikeprice4,0,0,($AK34+IF(Smile=TRUE,VLOOKUP(MAX(-5,Strikeprice4-E34),Volsmile,2),0)),($A34-DateToday)+15,IF(Pricetype4=1,1,0),0))),E34)))</f>
        <v>0.77918596716040867</v>
      </c>
      <c r="O34" s="250">
        <f>IF($A34="N/A"," ",IF(Pricetype4=2,MAX(F34,0),IF(OR(Pricetype4=1,Pricetype4=4),IF(F34=0,0,(_xll.EURO(F34,Strikeprice4,0,0,($AK34+IF(Smile=TRUE,VLOOKUP(MAX(-5,Strikeprice4-F34),Volsmile,2),0)),($A34-DateToday)+15,IF(Pricetype4=1,1,0),0))),F34)))</f>
        <v>0</v>
      </c>
      <c r="P34" s="250">
        <f>IF($A34="N/A"," ",IF(Pricetype4=2,MAX(G34,0),IF(OR(Pricetype4=1,Pricetype4=4),IF(G34=0,0,(_xll.EURO(G34,Strikeprice4,0,0,($AK34+IF(Smile=TRUE,VLOOKUP(MAX(-5,Strikeprice4-G34),Volsmile,2),0)),($A34-DateToday)+15,IF(Pricetype4=1,1,0),0))),G34)))</f>
        <v>0</v>
      </c>
      <c r="Q34" s="250">
        <f>IF($A34="N/A"," ",IF(Pricetype4=2,MAX(H34,0),IF(OR(Pricetype4=1,Pricetype4=4),IF(H34=0,0,(_xll.EURO(H34,Strikeprice4,0,0,($AK34+IF(Smile=TRUE,VLOOKUP(MAX(-5,Strikeprice4-H34),Volsmile,2),0)),($A34-DateToday)+15,IF(Pricetype4=1,1,0),0))),H34)))</f>
        <v>0</v>
      </c>
      <c r="R34" s="250">
        <f>IF($A34="N/A"," ",IF(Pricetype4=2,MAX(I34,0),IF(OR(Pricetype4=1,Pricetype4=4),IF(I34=0,0,(_xll.EURO(I34,Strikeprice4,0,0,($AK34+IF(Smile=TRUE,VLOOKUP(MAX(-5,Strikeprice4-I34),Volsmile,2),0)),($A34-DateToday)+15,IF(Pricetype4=1,1,0),0))),I34)))</f>
        <v>0</v>
      </c>
      <c r="S34" s="250">
        <f>IF($A34="N/A"," ",IF(Pricetype4=2,MAX(J34,0),IF(OR(Pricetype4=1,Pricetype4=4),IF(J34=0,0,(_xll.EURO(J34,Strikeprice4,0,0,($AK34+IF(Smile=TRUE,VLOOKUP(MAX(-5,Strikeprice4-J34),Volsmile,2),0)),($A34-DateToday)+15,IF(Pricetype4=1,1,0),0))),J34)))</f>
        <v>0</v>
      </c>
      <c r="T34" s="250">
        <f>IF($A34="N/A"," ",IF(Pricetype4=2,MAX(K34,0),IF(OR(Pricetype4=1,Pricetype4=4),IF(K34=0,0,(_xll.EURO(K34,Strikeprice4,0,0,($AK34+IF(Smile=TRUE,VLOOKUP(MAX(-5,Strikeprice4-K34),Volsmile,2),0)),($A34-DateToday)+15,IF(Pricetype4=1,1,0),0))),K34)))</f>
        <v>0</v>
      </c>
      <c r="U34" s="177">
        <f t="shared" ca="1" si="1"/>
        <v>255.12267988294565</v>
      </c>
      <c r="V34" s="178">
        <f t="shared" ca="1" si="17"/>
        <v>44698.066485925192</v>
      </c>
      <c r="W34" s="178">
        <f t="shared" ca="1" si="18"/>
        <v>44698.066485925192</v>
      </c>
      <c r="X34" s="178">
        <f t="shared" ca="1" si="19"/>
        <v>33396.386027616922</v>
      </c>
      <c r="Y34" s="178">
        <f t="shared" ca="1" si="20"/>
        <v>0</v>
      </c>
      <c r="Z34" s="178">
        <f t="shared" ca="1" si="21"/>
        <v>0</v>
      </c>
      <c r="AA34" s="178">
        <f t="shared" ca="1" si="22"/>
        <v>0</v>
      </c>
      <c r="AB34" s="178">
        <f t="shared" ca="1" si="23"/>
        <v>0</v>
      </c>
      <c r="AC34" s="178">
        <f t="shared" ca="1" si="24"/>
        <v>0</v>
      </c>
      <c r="AD34" s="178">
        <f t="shared" ca="1" si="25"/>
        <v>0</v>
      </c>
      <c r="AE34" s="178">
        <f t="shared" ca="1" si="26"/>
        <v>122792.51899946731</v>
      </c>
      <c r="AF34" s="224">
        <f t="shared" si="27"/>
        <v>0.36</v>
      </c>
      <c r="AG34" s="224">
        <f t="shared" si="28"/>
        <v>0.72</v>
      </c>
      <c r="AH34" s="224">
        <f t="shared" si="29"/>
        <v>0.72</v>
      </c>
      <c r="AI34" s="224">
        <f t="shared" si="2"/>
        <v>0.18</v>
      </c>
      <c r="AJ34" s="224">
        <f t="shared" si="3"/>
        <v>0.432</v>
      </c>
      <c r="AK34" s="224">
        <f t="shared" si="30"/>
        <v>0.432</v>
      </c>
      <c r="AL34" s="224">
        <f ca="1">IF($A34="N/A"," ",IF(PV=1,0,'Pricing Inputs4'!R67))</f>
        <v>5.3693197820164199E-2</v>
      </c>
      <c r="AM34" s="313">
        <f t="shared" ca="1" si="4"/>
        <v>0.85040893294315212</v>
      </c>
      <c r="BQ34">
        <f t="shared" si="5"/>
        <v>21</v>
      </c>
      <c r="BR34">
        <f t="shared" si="6"/>
        <v>5</v>
      </c>
      <c r="BS34">
        <f t="shared" si="7"/>
        <v>5</v>
      </c>
    </row>
    <row r="35" spans="1:71" x14ac:dyDescent="0.2">
      <c r="A35" s="253">
        <f>IF(A34="N/A","N/A",IF(EDATE(A34,1)&gt;Inputs!$R$5,"N/A",EDATE(A34,1)))</f>
        <v>38200</v>
      </c>
      <c r="B35" s="324">
        <f t="shared" si="0"/>
        <v>2004</v>
      </c>
      <c r="C35" s="172">
        <f t="shared" si="8"/>
        <v>52.5</v>
      </c>
      <c r="D35" s="172">
        <f t="shared" si="9"/>
        <v>52.5</v>
      </c>
      <c r="E35" s="172">
        <f t="shared" si="10"/>
        <v>23.040000915527344</v>
      </c>
      <c r="F35" s="172">
        <f t="shared" si="11"/>
        <v>0</v>
      </c>
      <c r="G35" s="172">
        <f t="shared" si="12"/>
        <v>0</v>
      </c>
      <c r="H35" s="172">
        <f t="shared" si="13"/>
        <v>0</v>
      </c>
      <c r="I35" s="172">
        <f t="shared" si="14"/>
        <v>0</v>
      </c>
      <c r="J35" s="172">
        <f t="shared" si="15"/>
        <v>0</v>
      </c>
      <c r="K35" s="172">
        <f t="shared" si="16"/>
        <v>0</v>
      </c>
      <c r="L35" s="250">
        <f ca="1">IF($A35="N/A"," ",IF(Pricetype4=2,MAX(C35,0),IF(OR(Pricetype4=1,Pricetype4=4),IF(C35=0,0,(_xll.EURO(C35,Strikeprice4,0,0,($AH35+IF(Smile=TRUE,VLOOKUP(MAX(-5,Strikeprice4-C35),Volsmile,2),0)),($A35-DateToday)+15,IF(Pricetype4=1,1,0),0))),C35)))</f>
        <v>1.097730440351099</v>
      </c>
      <c r="M35" s="250">
        <f ca="1">IF($A35="N/A"," ",IF(Pricetype4=2,MAX(D35,0),IF(OR(Pricetype4=1,Pricetype4=4),IF(D35=0,0,(_xll.EURO(D35,Strikeprice4,0,0,($AH35+IF(Smile=TRUE,VLOOKUP(MAX(-5,Strikeprice4-D35),Volsmile,2),0)),($A35-DateToday)+15,IF(Pricetype4=1,1,0),0))),D35)))</f>
        <v>1.097730440351099</v>
      </c>
      <c r="N35" s="250">
        <f ca="1">IF($A35="N/A"," ",IF(Pricetype4=2,MAX(E35,0),IF(OR(Pricetype4=1,Pricetype4=4),IF(E35=0,0,(_xll.EURO(E35,Strikeprice4,0,0,($AK35+IF(Smile=TRUE,VLOOKUP(MAX(-5,Strikeprice4-E35),Volsmile,2),0)),($A35-DateToday)+15,IF(Pricetype4=1,1,0),0))),E35)))</f>
        <v>0.73973489597115316</v>
      </c>
      <c r="O35" s="250">
        <f>IF($A35="N/A"," ",IF(Pricetype4=2,MAX(F35,0),IF(OR(Pricetype4=1,Pricetype4=4),IF(F35=0,0,(_xll.EURO(F35,Strikeprice4,0,0,($AK35+IF(Smile=TRUE,VLOOKUP(MAX(-5,Strikeprice4-F35),Volsmile,2),0)),($A35-DateToday)+15,IF(Pricetype4=1,1,0),0))),F35)))</f>
        <v>0</v>
      </c>
      <c r="P35" s="250">
        <f>IF($A35="N/A"," ",IF(Pricetype4=2,MAX(G35,0),IF(OR(Pricetype4=1,Pricetype4=4),IF(G35=0,0,(_xll.EURO(G35,Strikeprice4,0,0,($AK35+IF(Smile=TRUE,VLOOKUP(MAX(-5,Strikeprice4-G35),Volsmile,2),0)),($A35-DateToday)+15,IF(Pricetype4=1,1,0),0))),G35)))</f>
        <v>0</v>
      </c>
      <c r="Q35" s="250">
        <f>IF($A35="N/A"," ",IF(Pricetype4=2,MAX(H35,0),IF(OR(Pricetype4=1,Pricetype4=4),IF(H35=0,0,(_xll.EURO(H35,Strikeprice4,0,0,($AK35+IF(Smile=TRUE,VLOOKUP(MAX(-5,Strikeprice4-H35),Volsmile,2),0)),($A35-DateToday)+15,IF(Pricetype4=1,1,0),0))),H35)))</f>
        <v>0</v>
      </c>
      <c r="R35" s="250">
        <f>IF($A35="N/A"," ",IF(Pricetype4=2,MAX(I35,0),IF(OR(Pricetype4=1,Pricetype4=4),IF(I35=0,0,(_xll.EURO(I35,Strikeprice4,0,0,($AK35+IF(Smile=TRUE,VLOOKUP(MAX(-5,Strikeprice4-I35),Volsmile,2),0)),($A35-DateToday)+15,IF(Pricetype4=1,1,0),0))),I35)))</f>
        <v>0</v>
      </c>
      <c r="S35" s="250">
        <f>IF($A35="N/A"," ",IF(Pricetype4=2,MAX(J35,0),IF(OR(Pricetype4=1,Pricetype4=4),IF(J35=0,0,(_xll.EURO(J35,Strikeprice4,0,0,($AK35+IF(Smile=TRUE,VLOOKUP(MAX(-5,Strikeprice4-J35),Volsmile,2),0)),($A35-DateToday)+15,IF(Pricetype4=1,1,0),0))),J35)))</f>
        <v>0</v>
      </c>
      <c r="T35" s="250">
        <f>IF($A35="N/A"," ",IF(Pricetype4=2,MAX(K35,0),IF(OR(Pricetype4=1,Pricetype4=4),IF(K35=0,0,(_xll.EURO(K35,Strikeprice4,0,0,($AK35+IF(Smile=TRUE,VLOOKUP(MAX(-5,Strikeprice4-K35),Volsmile,2),0)),($A35-DateToday)+15,IF(Pricetype4=1,1,0),0))),K35)))</f>
        <v>0</v>
      </c>
      <c r="U35" s="177">
        <f t="shared" ca="1" si="1"/>
        <v>253.82042639175245</v>
      </c>
      <c r="V35" s="178">
        <f t="shared" ca="1" si="17"/>
        <v>49038.247884229495</v>
      </c>
      <c r="W35" s="178">
        <f t="shared" ca="1" si="18"/>
        <v>49038.247884229495</v>
      </c>
      <c r="X35" s="178">
        <f t="shared" ca="1" si="19"/>
        <v>33045.729501357186</v>
      </c>
      <c r="Y35" s="178">
        <f t="shared" ca="1" si="20"/>
        <v>0</v>
      </c>
      <c r="Z35" s="178">
        <f t="shared" ca="1" si="21"/>
        <v>0</v>
      </c>
      <c r="AA35" s="178">
        <f t="shared" ca="1" si="22"/>
        <v>0</v>
      </c>
      <c r="AB35" s="178">
        <f t="shared" ca="1" si="23"/>
        <v>0</v>
      </c>
      <c r="AC35" s="178">
        <f t="shared" ca="1" si="24"/>
        <v>0</v>
      </c>
      <c r="AD35" s="178">
        <f t="shared" ca="1" si="25"/>
        <v>0</v>
      </c>
      <c r="AE35" s="178">
        <f t="shared" ca="1" si="26"/>
        <v>131122.22526981618</v>
      </c>
      <c r="AF35" s="224">
        <f t="shared" si="27"/>
        <v>0.36</v>
      </c>
      <c r="AG35" s="224">
        <f t="shared" si="28"/>
        <v>0.72</v>
      </c>
      <c r="AH35" s="224">
        <f t="shared" si="29"/>
        <v>0.72</v>
      </c>
      <c r="AI35" s="224">
        <f t="shared" si="2"/>
        <v>0.18</v>
      </c>
      <c r="AJ35" s="224">
        <f t="shared" si="3"/>
        <v>0.432</v>
      </c>
      <c r="AK35" s="224">
        <f t="shared" si="30"/>
        <v>0.432</v>
      </c>
      <c r="AL35" s="224">
        <f ca="1">IF($A35="N/A"," ",IF(PV=1,0,'Pricing Inputs4'!R68))</f>
        <v>5.3895917032485301E-2</v>
      </c>
      <c r="AM35" s="313">
        <f t="shared" ca="1" si="4"/>
        <v>0.84606808797250821</v>
      </c>
      <c r="BQ35">
        <f t="shared" si="5"/>
        <v>22</v>
      </c>
      <c r="BR35">
        <f t="shared" si="6"/>
        <v>4</v>
      </c>
      <c r="BS35">
        <f t="shared" si="7"/>
        <v>5</v>
      </c>
    </row>
    <row r="36" spans="1:71" x14ac:dyDescent="0.2">
      <c r="A36" s="253">
        <f>IF(A35="N/A","N/A",IF(EDATE(A35,1)&gt;Inputs!$R$5,"N/A",EDATE(A35,1)))</f>
        <v>38231</v>
      </c>
      <c r="B36" s="324">
        <f t="shared" si="0"/>
        <v>2004</v>
      </c>
      <c r="C36" s="172">
        <f t="shared" si="8"/>
        <v>30.30000114440918</v>
      </c>
      <c r="D36" s="172">
        <f t="shared" si="9"/>
        <v>30.30000114440918</v>
      </c>
      <c r="E36" s="172">
        <f t="shared" si="10"/>
        <v>17.040000915527344</v>
      </c>
      <c r="F36" s="172">
        <f t="shared" si="11"/>
        <v>0</v>
      </c>
      <c r="G36" s="172">
        <f t="shared" si="12"/>
        <v>0</v>
      </c>
      <c r="H36" s="172">
        <f t="shared" si="13"/>
        <v>0</v>
      </c>
      <c r="I36" s="172">
        <f t="shared" si="14"/>
        <v>0</v>
      </c>
      <c r="J36" s="172">
        <f t="shared" si="15"/>
        <v>0</v>
      </c>
      <c r="K36" s="172">
        <f t="shared" si="16"/>
        <v>0</v>
      </c>
      <c r="L36" s="250">
        <f ca="1">IF($A36="N/A"," ",IF(Pricetype4=2,MAX(C36,0),IF(OR(Pricetype4=1,Pricetype4=4),IF(C36=0,0,(_xll.EURO(C36,Strikeprice4,0,0,($AH36+IF(Smile=TRUE,VLOOKUP(MAX(-5,Strikeprice4-C36),Volsmile,2),0)),($A36-DateToday)+15,IF(Pricetype4=1,1,0),0))),C36)))</f>
        <v>0.62592217162342334</v>
      </c>
      <c r="M36" s="250">
        <f ca="1">IF($A36="N/A"," ",IF(Pricetype4=2,MAX(D36,0),IF(OR(Pricetype4=1,Pricetype4=4),IF(D36=0,0,(_xll.EURO(D36,Strikeprice4,0,0,($AH36+IF(Smile=TRUE,VLOOKUP(MAX(-5,Strikeprice4-D36),Volsmile,2),0)),($A36-DateToday)+15,IF(Pricetype4=1,1,0),0))),D36)))</f>
        <v>0.62592217162342334</v>
      </c>
      <c r="N36" s="250">
        <f ca="1">IF($A36="N/A"," ",IF(Pricetype4=2,MAX(E36,0),IF(OR(Pricetype4=1,Pricetype4=4),IF(E36=0,0,(_xll.EURO(E36,Strikeprice4,0,0,($AK36+IF(Smile=TRUE,VLOOKUP(MAX(-5,Strikeprice4-E36),Volsmile,2),0)),($A36-DateToday)+15,IF(Pricetype4=1,1,0),0))),E36)))</f>
        <v>0.49726647647957689</v>
      </c>
      <c r="O36" s="250">
        <f>IF($A36="N/A"," ",IF(Pricetype4=2,MAX(F36,0),IF(OR(Pricetype4=1,Pricetype4=4),IF(F36=0,0,(_xll.EURO(F36,Strikeprice4,0,0,($AK36+IF(Smile=TRUE,VLOOKUP(MAX(-5,Strikeprice4-F36),Volsmile,2),0)),($A36-DateToday)+15,IF(Pricetype4=1,1,0),0))),F36)))</f>
        <v>0</v>
      </c>
      <c r="P36" s="250">
        <f>IF($A36="N/A"," ",IF(Pricetype4=2,MAX(G36,0),IF(OR(Pricetype4=1,Pricetype4=4),IF(G36=0,0,(_xll.EURO(G36,Strikeprice4,0,0,($AK36+IF(Smile=TRUE,VLOOKUP(MAX(-5,Strikeprice4-G36),Volsmile,2),0)),($A36-DateToday)+15,IF(Pricetype4=1,1,0),0))),G36)))</f>
        <v>0</v>
      </c>
      <c r="Q36" s="250">
        <f>IF($A36="N/A"," ",IF(Pricetype4=2,MAX(H36,0),IF(OR(Pricetype4=1,Pricetype4=4),IF(H36=0,0,(_xll.EURO(H36,Strikeprice4,0,0,($AK36+IF(Smile=TRUE,VLOOKUP(MAX(-5,Strikeprice4-H36),Volsmile,2),0)),($A36-DateToday)+15,IF(Pricetype4=1,1,0),0))),H36)))</f>
        <v>0</v>
      </c>
      <c r="R36" s="250">
        <f>IF($A36="N/A"," ",IF(Pricetype4=2,MAX(I36,0),IF(OR(Pricetype4=1,Pricetype4=4),IF(I36=0,0,(_xll.EURO(I36,Strikeprice4,0,0,($AK36+IF(Smile=TRUE,VLOOKUP(MAX(-5,Strikeprice4-I36),Volsmile,2),0)),($A36-DateToday)+15,IF(Pricetype4=1,1,0),0))),I36)))</f>
        <v>0</v>
      </c>
      <c r="S36" s="250">
        <f>IF($A36="N/A"," ",IF(Pricetype4=2,MAX(J36,0),IF(OR(Pricetype4=1,Pricetype4=4),IF(J36=0,0,(_xll.EURO(J36,Strikeprice4,0,0,($AK36+IF(Smile=TRUE,VLOOKUP(MAX(-5,Strikeprice4-J36),Volsmile,2),0)),($A36-DateToday)+15,IF(Pricetype4=1,1,0),0))),J36)))</f>
        <v>0</v>
      </c>
      <c r="T36" s="250">
        <f>IF($A36="N/A"," ",IF(Pricetype4=2,MAX(K36,0),IF(OR(Pricetype4=1,Pricetype4=4),IF(K36=0,0,(_xll.EURO(K36,Strikeprice4,0,0,($AK36+IF(Smile=TRUE,VLOOKUP(MAX(-5,Strikeprice4-K36),Volsmile,2),0)),($A36-DateToday)+15,IF(Pricetype4=1,1,0),0))),K36)))</f>
        <v>0</v>
      </c>
      <c r="U36" s="177">
        <f t="shared" ca="1" si="1"/>
        <v>252.5479221440913</v>
      </c>
      <c r="V36" s="178">
        <f t="shared" ca="1" si="17"/>
        <v>26556.65776972536</v>
      </c>
      <c r="W36" s="178">
        <f t="shared" ca="1" si="18"/>
        <v>26556.65776972536</v>
      </c>
      <c r="X36" s="178">
        <f t="shared" ca="1" si="19"/>
        <v>21098.047384987571</v>
      </c>
      <c r="Y36" s="178">
        <f t="shared" ca="1" si="20"/>
        <v>0</v>
      </c>
      <c r="Z36" s="178">
        <f t="shared" ca="1" si="21"/>
        <v>0</v>
      </c>
      <c r="AA36" s="178">
        <f t="shared" ca="1" si="22"/>
        <v>0</v>
      </c>
      <c r="AB36" s="178">
        <f t="shared" ca="1" si="23"/>
        <v>0</v>
      </c>
      <c r="AC36" s="178">
        <f t="shared" ca="1" si="24"/>
        <v>0</v>
      </c>
      <c r="AD36" s="178">
        <f t="shared" ca="1" si="25"/>
        <v>0</v>
      </c>
      <c r="AE36" s="178">
        <f t="shared" ca="1" si="26"/>
        <v>74211.36292443829</v>
      </c>
      <c r="AF36" s="224">
        <f t="shared" si="27"/>
        <v>0.24</v>
      </c>
      <c r="AG36" s="224">
        <f t="shared" si="28"/>
        <v>0.48</v>
      </c>
      <c r="AH36" s="224">
        <f t="shared" si="29"/>
        <v>0.48</v>
      </c>
      <c r="AI36" s="224">
        <f t="shared" si="2"/>
        <v>0.12</v>
      </c>
      <c r="AJ36" s="224">
        <f t="shared" si="3"/>
        <v>0.28799999999999998</v>
      </c>
      <c r="AK36" s="224">
        <f t="shared" si="30"/>
        <v>0.28799999999999998</v>
      </c>
      <c r="AL36" s="224">
        <f ca="1">IF($A36="N/A"," ",IF(PV=1,0,'Pricing Inputs4'!R69))</f>
        <v>5.4105393566271406E-2</v>
      </c>
      <c r="AM36" s="313">
        <f t="shared" ca="1" si="4"/>
        <v>0.84182640714697099</v>
      </c>
      <c r="BQ36">
        <f t="shared" si="5"/>
        <v>21</v>
      </c>
      <c r="BR36">
        <f t="shared" si="6"/>
        <v>4</v>
      </c>
      <c r="BS36">
        <f t="shared" si="7"/>
        <v>5</v>
      </c>
    </row>
    <row r="37" spans="1:71" x14ac:dyDescent="0.2">
      <c r="A37" s="253">
        <f>IF(A36="N/A","N/A",IF(EDATE(A36,1)&gt;Inputs!$R$5,"N/A",EDATE(A36,1)))</f>
        <v>38261</v>
      </c>
      <c r="B37" s="324">
        <f t="shared" si="0"/>
        <v>2004</v>
      </c>
      <c r="C37" s="172">
        <f t="shared" si="8"/>
        <v>30.951563239097595</v>
      </c>
      <c r="D37" s="172">
        <f t="shared" si="9"/>
        <v>30.951563239097595</v>
      </c>
      <c r="E37" s="172">
        <f t="shared" si="10"/>
        <v>16.540002822875977</v>
      </c>
      <c r="F37" s="172">
        <f t="shared" si="11"/>
        <v>0</v>
      </c>
      <c r="G37" s="172">
        <f t="shared" si="12"/>
        <v>0</v>
      </c>
      <c r="H37" s="172">
        <f t="shared" si="13"/>
        <v>0</v>
      </c>
      <c r="I37" s="172">
        <f t="shared" si="14"/>
        <v>0</v>
      </c>
      <c r="J37" s="172">
        <f t="shared" si="15"/>
        <v>0</v>
      </c>
      <c r="K37" s="172">
        <f t="shared" si="16"/>
        <v>0</v>
      </c>
      <c r="L37" s="250">
        <f ca="1">IF($A37="N/A"," ",IF(Pricetype4=2,MAX(C37,0),IF(OR(Pricetype4=1,Pricetype4=4),IF(C37=0,0,(_xll.EURO(C37,Strikeprice4,0,0,($AH37+IF(Smile=TRUE,VLOOKUP(MAX(-5,Strikeprice4-C37),Volsmile,2),0)),($A37-DateToday)+15,IF(Pricetype4=1,1,0),0))),C37)))</f>
        <v>0.62898897633343109</v>
      </c>
      <c r="M37" s="250">
        <f ca="1">IF($A37="N/A"," ",IF(Pricetype4=2,MAX(D37,0),IF(OR(Pricetype4=1,Pricetype4=4),IF(D37=0,0,(_xll.EURO(D37,Strikeprice4,0,0,($AH37+IF(Smile=TRUE,VLOOKUP(MAX(-5,Strikeprice4-D37),Volsmile,2),0)),($A37-DateToday)+15,IF(Pricetype4=1,1,0),0))),D37)))</f>
        <v>0.62898897633343109</v>
      </c>
      <c r="N37" s="250">
        <f ca="1">IF($A37="N/A"," ",IF(Pricetype4=2,MAX(E37,0),IF(OR(Pricetype4=1,Pricetype4=4),IF(E37=0,0,(_xll.EURO(E37,Strikeprice4,0,0,($AK37+IF(Smile=TRUE,VLOOKUP(MAX(-5,Strikeprice4-E37),Volsmile,2),0)),($A37-DateToday)+15,IF(Pricetype4=1,1,0),0))),E37)))</f>
        <v>0.56854999064479794</v>
      </c>
      <c r="O37" s="250">
        <f>IF($A37="N/A"," ",IF(Pricetype4=2,MAX(F37,0),IF(OR(Pricetype4=1,Pricetype4=4),IF(F37=0,0,(_xll.EURO(F37,Strikeprice4,0,0,($AK37+IF(Smile=TRUE,VLOOKUP(MAX(-5,Strikeprice4-F37),Volsmile,2),0)),($A37-DateToday)+15,IF(Pricetype4=1,1,0),0))),F37)))</f>
        <v>0</v>
      </c>
      <c r="P37" s="250">
        <f>IF($A37="N/A"," ",IF(Pricetype4=2,MAX(G37,0),IF(OR(Pricetype4=1,Pricetype4=4),IF(G37=0,0,(_xll.EURO(G37,Strikeprice4,0,0,($AK37+IF(Smile=TRUE,VLOOKUP(MAX(-5,Strikeprice4-G37),Volsmile,2),0)),($A37-DateToday)+15,IF(Pricetype4=1,1,0),0))),G37)))</f>
        <v>0</v>
      </c>
      <c r="Q37" s="250">
        <f>IF($A37="N/A"," ",IF(Pricetype4=2,MAX(H37,0),IF(OR(Pricetype4=1,Pricetype4=4),IF(H37=0,0,(_xll.EURO(H37,Strikeprice4,0,0,($AK37+IF(Smile=TRUE,VLOOKUP(MAX(-5,Strikeprice4-H37),Volsmile,2),0)),($A37-DateToday)+15,IF(Pricetype4=1,1,0),0))),H37)))</f>
        <v>0</v>
      </c>
      <c r="R37" s="250">
        <f>IF($A37="N/A"," ",IF(Pricetype4=2,MAX(I37,0),IF(OR(Pricetype4=1,Pricetype4=4),IF(I37=0,0,(_xll.EURO(I37,Strikeprice4,0,0,($AK37+IF(Smile=TRUE,VLOOKUP(MAX(-5,Strikeprice4-I37),Volsmile,2),0)),($A37-DateToday)+15,IF(Pricetype4=1,1,0),0))),I37)))</f>
        <v>0</v>
      </c>
      <c r="S37" s="250">
        <f>IF($A37="N/A"," ",IF(Pricetype4=2,MAX(J37,0),IF(OR(Pricetype4=1,Pricetype4=4),IF(J37=0,0,(_xll.EURO(J37,Strikeprice4,0,0,($AK37+IF(Smile=TRUE,VLOOKUP(MAX(-5,Strikeprice4-J37),Volsmile,2),0)),($A37-DateToday)+15,IF(Pricetype4=1,1,0),0))),J37)))</f>
        <v>0</v>
      </c>
      <c r="T37" s="250">
        <f>IF($A37="N/A"," ",IF(Pricetype4=2,MAX(K37,0),IF(OR(Pricetype4=1,Pricetype4=4),IF(K37=0,0,(_xll.EURO(K37,Strikeprice4,0,0,($AK37+IF(Smile=TRUE,VLOOKUP(MAX(-5,Strikeprice4-K37),Volsmile,2),0)),($A37-DateToday)+15,IF(Pricetype4=1,1,0),0))),K37)))</f>
        <v>0</v>
      </c>
      <c r="U37" s="177">
        <f t="shared" ca="1" si="1"/>
        <v>251.24741024247544</v>
      </c>
      <c r="V37" s="178">
        <f t="shared" ca="1" si="17"/>
        <v>26549.351030973161</v>
      </c>
      <c r="W37" s="178">
        <f t="shared" ca="1" si="18"/>
        <v>26549.351030973161</v>
      </c>
      <c r="X37" s="178">
        <f t="shared" ca="1" si="19"/>
        <v>23998.247740805371</v>
      </c>
      <c r="Y37" s="178">
        <f t="shared" ca="1" si="20"/>
        <v>0</v>
      </c>
      <c r="Z37" s="178">
        <f t="shared" ca="1" si="21"/>
        <v>0</v>
      </c>
      <c r="AA37" s="178">
        <f t="shared" ca="1" si="22"/>
        <v>0</v>
      </c>
      <c r="AB37" s="178">
        <f t="shared" ca="1" si="23"/>
        <v>0</v>
      </c>
      <c r="AC37" s="178">
        <f t="shared" ca="1" si="24"/>
        <v>0</v>
      </c>
      <c r="AD37" s="178">
        <f t="shared" ca="1" si="25"/>
        <v>0</v>
      </c>
      <c r="AE37" s="178">
        <f t="shared" ca="1" si="26"/>
        <v>77096.949802751697</v>
      </c>
      <c r="AF37" s="224">
        <f t="shared" si="27"/>
        <v>0.24</v>
      </c>
      <c r="AG37" s="224">
        <f t="shared" si="28"/>
        <v>0.48</v>
      </c>
      <c r="AH37" s="224">
        <f t="shared" si="29"/>
        <v>0.48</v>
      </c>
      <c r="AI37" s="224">
        <f t="shared" si="2"/>
        <v>0.12</v>
      </c>
      <c r="AJ37" s="224">
        <f t="shared" si="3"/>
        <v>0.28799999999999998</v>
      </c>
      <c r="AK37" s="224">
        <f t="shared" si="30"/>
        <v>0.28799999999999998</v>
      </c>
      <c r="AL37" s="224">
        <f ca="1">IF($A37="N/A"," ",IF(PV=1,0,'Pricing Inputs4'!R70))</f>
        <v>5.4301432501983694E-2</v>
      </c>
      <c r="AM37" s="313">
        <f t="shared" ca="1" si="4"/>
        <v>0.83749136747491815</v>
      </c>
      <c r="BQ37">
        <f t="shared" si="5"/>
        <v>21</v>
      </c>
      <c r="BR37">
        <f t="shared" si="6"/>
        <v>5</v>
      </c>
      <c r="BS37">
        <f t="shared" si="7"/>
        <v>5</v>
      </c>
    </row>
    <row r="38" spans="1:71" x14ac:dyDescent="0.2">
      <c r="A38" s="253">
        <f>IF(A37="N/A","N/A",IF(EDATE(A37,1)&gt;Inputs!$R$5,"N/A",EDATE(A37,1)))</f>
        <v>38292</v>
      </c>
      <c r="B38" s="324">
        <f t="shared" si="0"/>
        <v>2004</v>
      </c>
      <c r="C38" s="172">
        <f t="shared" si="8"/>
        <v>31.051561713218689</v>
      </c>
      <c r="D38" s="172">
        <f t="shared" si="9"/>
        <v>31.051561713218689</v>
      </c>
      <c r="E38" s="172">
        <f t="shared" si="10"/>
        <v>17.540000915527344</v>
      </c>
      <c r="F38" s="172">
        <f t="shared" si="11"/>
        <v>0</v>
      </c>
      <c r="G38" s="172">
        <f t="shared" si="12"/>
        <v>0</v>
      </c>
      <c r="H38" s="172">
        <f t="shared" si="13"/>
        <v>0</v>
      </c>
      <c r="I38" s="172">
        <f t="shared" si="14"/>
        <v>0</v>
      </c>
      <c r="J38" s="172">
        <f t="shared" si="15"/>
        <v>0</v>
      </c>
      <c r="K38" s="172">
        <f t="shared" si="16"/>
        <v>0</v>
      </c>
      <c r="L38" s="250">
        <f ca="1">IF($A38="N/A"," ",IF(Pricetype4=2,MAX(C38,0),IF(OR(Pricetype4=1,Pricetype4=4),IF(C38=0,0,(_xll.EURO(C38,Strikeprice4,0,0,($AH38+IF(Smile=TRUE,VLOOKUP(MAX(-5,Strikeprice4-C38),Volsmile,2),0)),($A38-DateToday)+15,IF(Pricetype4=1,1,0),0))),C38)))</f>
        <v>0.65564879414483968</v>
      </c>
      <c r="M38" s="250">
        <f ca="1">IF($A38="N/A"," ",IF(Pricetype4=2,MAX(D38,0),IF(OR(Pricetype4=1,Pricetype4=4),IF(D38=0,0,(_xll.EURO(D38,Strikeprice4,0,0,($AH38+IF(Smile=TRUE,VLOOKUP(MAX(-5,Strikeprice4-D38),Volsmile,2),0)),($A38-DateToday)+15,IF(Pricetype4=1,1,0),0))),D38)))</f>
        <v>0.65564879414483968</v>
      </c>
      <c r="N38" s="250">
        <f ca="1">IF($A38="N/A"," ",IF(Pricetype4=2,MAX(E38,0),IF(OR(Pricetype4=1,Pricetype4=4),IF(E38=0,0,(_xll.EURO(E38,Strikeprice4,0,0,($AK38+IF(Smile=TRUE,VLOOKUP(MAX(-5,Strikeprice4-E38),Volsmile,2),0)),($A38-DateToday)+15,IF(Pricetype4=1,1,0),0))),E38)))</f>
        <v>0.48920945769036983</v>
      </c>
      <c r="O38" s="250">
        <f>IF($A38="N/A"," ",IF(Pricetype4=2,MAX(F38,0),IF(OR(Pricetype4=1,Pricetype4=4),IF(F38=0,0,(_xll.EURO(F38,Strikeprice4,0,0,($AK38+IF(Smile=TRUE,VLOOKUP(MAX(-5,Strikeprice4-F38),Volsmile,2),0)),($A38-DateToday)+15,IF(Pricetype4=1,1,0),0))),F38)))</f>
        <v>0</v>
      </c>
      <c r="P38" s="250">
        <f>IF($A38="N/A"," ",IF(Pricetype4=2,MAX(G38,0),IF(OR(Pricetype4=1,Pricetype4=4),IF(G38=0,0,(_xll.EURO(G38,Strikeprice4,0,0,($AK38+IF(Smile=TRUE,VLOOKUP(MAX(-5,Strikeprice4-G38),Volsmile,2),0)),($A38-DateToday)+15,IF(Pricetype4=1,1,0),0))),G38)))</f>
        <v>0</v>
      </c>
      <c r="Q38" s="250">
        <f>IF($A38="N/A"," ",IF(Pricetype4=2,MAX(H38,0),IF(OR(Pricetype4=1,Pricetype4=4),IF(H38=0,0,(_xll.EURO(H38,Strikeprice4,0,0,($AK38+IF(Smile=TRUE,VLOOKUP(MAX(-5,Strikeprice4-H38),Volsmile,2),0)),($A38-DateToday)+15,IF(Pricetype4=1,1,0),0))),H38)))</f>
        <v>0</v>
      </c>
      <c r="R38" s="250">
        <f>IF($A38="N/A"," ",IF(Pricetype4=2,MAX(I38,0),IF(OR(Pricetype4=1,Pricetype4=4),IF(I38=0,0,(_xll.EURO(I38,Strikeprice4,0,0,($AK38+IF(Smile=TRUE,VLOOKUP(MAX(-5,Strikeprice4-I38),Volsmile,2),0)),($A38-DateToday)+15,IF(Pricetype4=1,1,0),0))),I38)))</f>
        <v>0</v>
      </c>
      <c r="S38" s="250">
        <f>IF($A38="N/A"," ",IF(Pricetype4=2,MAX(J38,0),IF(OR(Pricetype4=1,Pricetype4=4),IF(J38=0,0,(_xll.EURO(J38,Strikeprice4,0,0,($AK38+IF(Smile=TRUE,VLOOKUP(MAX(-5,Strikeprice4-J38),Volsmile,2),0)),($A38-DateToday)+15,IF(Pricetype4=1,1,0),0))),J38)))</f>
        <v>0</v>
      </c>
      <c r="T38" s="250">
        <f>IF($A38="N/A"," ",IF(Pricetype4=2,MAX(K38,0),IF(OR(Pricetype4=1,Pricetype4=4),IF(K38=0,0,(_xll.EURO(K38,Strikeprice4,0,0,($AK38+IF(Smile=TRUE,VLOOKUP(MAX(-5,Strikeprice4-K38),Volsmile,2),0)),($A38-DateToday)+15,IF(Pricetype4=1,1,0),0))),K38)))</f>
        <v>0</v>
      </c>
      <c r="U38" s="177">
        <f t="shared" ca="1" si="1"/>
        <v>249.98297238705976</v>
      </c>
      <c r="V38" s="178">
        <f t="shared" ca="1" si="17"/>
        <v>27535.373779589507</v>
      </c>
      <c r="W38" s="178">
        <f t="shared" ca="1" si="18"/>
        <v>27535.373779589507</v>
      </c>
      <c r="X38" s="178">
        <f t="shared" ca="1" si="19"/>
        <v>20545.397771354434</v>
      </c>
      <c r="Y38" s="178">
        <f t="shared" ca="1" si="20"/>
        <v>0</v>
      </c>
      <c r="Z38" s="178">
        <f t="shared" ca="1" si="21"/>
        <v>0</v>
      </c>
      <c r="AA38" s="178">
        <f t="shared" ca="1" si="22"/>
        <v>0</v>
      </c>
      <c r="AB38" s="178">
        <f t="shared" ca="1" si="23"/>
        <v>0</v>
      </c>
      <c r="AC38" s="178">
        <f t="shared" ca="1" si="24"/>
        <v>0</v>
      </c>
      <c r="AD38" s="178">
        <f t="shared" ca="1" si="25"/>
        <v>0</v>
      </c>
      <c r="AE38" s="178">
        <f t="shared" ca="1" si="26"/>
        <v>75616.145330533443</v>
      </c>
      <c r="AF38" s="224">
        <f t="shared" si="27"/>
        <v>0.24</v>
      </c>
      <c r="AG38" s="224">
        <f t="shared" si="28"/>
        <v>0.48</v>
      </c>
      <c r="AH38" s="224">
        <f t="shared" si="29"/>
        <v>0.48</v>
      </c>
      <c r="AI38" s="224">
        <f t="shared" si="2"/>
        <v>0.12</v>
      </c>
      <c r="AJ38" s="224">
        <f t="shared" si="3"/>
        <v>0.28799999999999998</v>
      </c>
      <c r="AK38" s="224">
        <f t="shared" si="30"/>
        <v>0.28799999999999998</v>
      </c>
      <c r="AL38" s="224">
        <f ca="1">IF($A38="N/A"," ",IF(PV=1,0,'Pricing Inputs4'!R71))</f>
        <v>5.4496668768145205E-2</v>
      </c>
      <c r="AM38" s="313">
        <f t="shared" ca="1" si="4"/>
        <v>0.83327657462353255</v>
      </c>
      <c r="BQ38">
        <f t="shared" si="5"/>
        <v>21</v>
      </c>
      <c r="BR38">
        <f t="shared" si="6"/>
        <v>4</v>
      </c>
      <c r="BS38">
        <f t="shared" si="7"/>
        <v>5</v>
      </c>
    </row>
    <row r="39" spans="1:71" x14ac:dyDescent="0.2">
      <c r="A39" s="253">
        <f>IF(A38="N/A","N/A",IF(EDATE(A38,1)&gt;Inputs!$R$5,"N/A",EDATE(A38,1)))</f>
        <v>38322</v>
      </c>
      <c r="B39" s="324">
        <f t="shared" si="0"/>
        <v>2004</v>
      </c>
      <c r="C39" s="172">
        <f t="shared" si="8"/>
        <v>31.151560187339783</v>
      </c>
      <c r="D39" s="172">
        <f t="shared" si="9"/>
        <v>31.151560187339783</v>
      </c>
      <c r="E39" s="172">
        <f t="shared" si="10"/>
        <v>19.790000915527344</v>
      </c>
      <c r="F39" s="172">
        <f t="shared" si="11"/>
        <v>0</v>
      </c>
      <c r="G39" s="172">
        <f t="shared" si="12"/>
        <v>0</v>
      </c>
      <c r="H39" s="172">
        <f t="shared" si="13"/>
        <v>0</v>
      </c>
      <c r="I39" s="172">
        <f t="shared" si="14"/>
        <v>0</v>
      </c>
      <c r="J39" s="172">
        <f t="shared" si="15"/>
        <v>0</v>
      </c>
      <c r="K39" s="172">
        <f t="shared" si="16"/>
        <v>0</v>
      </c>
      <c r="L39" s="250">
        <f ca="1">IF($A39="N/A"," ",IF(Pricetype4=2,MAX(C39,0),IF(OR(Pricetype4=1,Pricetype4=4),IF(C39=0,0,(_xll.EURO(C39,Strikeprice4,0,0,($AH39+IF(Smile=TRUE,VLOOKUP(MAX(-5,Strikeprice4-C39),Volsmile,2),0)),($A39-DateToday)+15,IF(Pricetype4=1,1,0),0))),C39)))</f>
        <v>0.68134580240645315</v>
      </c>
      <c r="M39" s="250">
        <f ca="1">IF($A39="N/A"," ",IF(Pricetype4=2,MAX(D39,0),IF(OR(Pricetype4=1,Pricetype4=4),IF(D39=0,0,(_xll.EURO(D39,Strikeprice4,0,0,($AH39+IF(Smile=TRUE,VLOOKUP(MAX(-5,Strikeprice4-D39),Volsmile,2),0)),($A39-DateToday)+15,IF(Pricetype4=1,1,0),0))),D39)))</f>
        <v>0.68134580240645315</v>
      </c>
      <c r="N39" s="250">
        <f ca="1">IF($A39="N/A"," ",IF(Pricetype4=2,MAX(E39,0),IF(OR(Pricetype4=1,Pricetype4=4),IF(E39=0,0,(_xll.EURO(E39,Strikeprice4,0,0,($AK39+IF(Smile=TRUE,VLOOKUP(MAX(-5,Strikeprice4-E39),Volsmile,2),0)),($A39-DateToday)+15,IF(Pricetype4=1,1,0),0))),E39)))</f>
        <v>0.33895772926626577</v>
      </c>
      <c r="O39" s="250">
        <f>IF($A39="N/A"," ",IF(Pricetype4=2,MAX(F39,0),IF(OR(Pricetype4=1,Pricetype4=4),IF(F39=0,0,(_xll.EURO(F39,Strikeprice4,0,0,($AK39+IF(Smile=TRUE,VLOOKUP(MAX(-5,Strikeprice4-F39),Volsmile,2),0)),($A39-DateToday)+15,IF(Pricetype4=1,1,0),0))),F39)))</f>
        <v>0</v>
      </c>
      <c r="P39" s="250">
        <f>IF($A39="N/A"," ",IF(Pricetype4=2,MAX(G39,0),IF(OR(Pricetype4=1,Pricetype4=4),IF(G39=0,0,(_xll.EURO(G39,Strikeprice4,0,0,($AK39+IF(Smile=TRUE,VLOOKUP(MAX(-5,Strikeprice4-G39),Volsmile,2),0)),($A39-DateToday)+15,IF(Pricetype4=1,1,0),0))),G39)))</f>
        <v>0</v>
      </c>
      <c r="Q39" s="250">
        <f>IF($A39="N/A"," ",IF(Pricetype4=2,MAX(H39,0),IF(OR(Pricetype4=1,Pricetype4=4),IF(H39=0,0,(_xll.EURO(H39,Strikeprice4,0,0,($AK39+IF(Smile=TRUE,VLOOKUP(MAX(-5,Strikeprice4-H39),Volsmile,2),0)),($A39-DateToday)+15,IF(Pricetype4=1,1,0),0))),H39)))</f>
        <v>0</v>
      </c>
      <c r="R39" s="250">
        <f>IF($A39="N/A"," ",IF(Pricetype4=2,MAX(I39,0),IF(OR(Pricetype4=1,Pricetype4=4),IF(I39=0,0,(_xll.EURO(I39,Strikeprice4,0,0,($AK39+IF(Smile=TRUE,VLOOKUP(MAX(-5,Strikeprice4-I39),Volsmile,2),0)),($A39-DateToday)+15,IF(Pricetype4=1,1,0),0))),I39)))</f>
        <v>0</v>
      </c>
      <c r="S39" s="250">
        <f>IF($A39="N/A"," ",IF(Pricetype4=2,MAX(J39,0),IF(OR(Pricetype4=1,Pricetype4=4),IF(J39=0,0,(_xll.EURO(J39,Strikeprice4,0,0,($AK39+IF(Smile=TRUE,VLOOKUP(MAX(-5,Strikeprice4-J39),Volsmile,2),0)),($A39-DateToday)+15,IF(Pricetype4=1,1,0),0))),J39)))</f>
        <v>0</v>
      </c>
      <c r="T39" s="250">
        <f>IF($A39="N/A"," ",IF(Pricetype4=2,MAX(K39,0),IF(OR(Pricetype4=1,Pricetype4=4),IF(K39=0,0,(_xll.EURO(K39,Strikeprice4,0,0,($AK39+IF(Smile=TRUE,VLOOKUP(MAX(-5,Strikeprice4-K39),Volsmile,2),0)),($A39-DateToday)+15,IF(Pricetype4=1,1,0),0))),K39)))</f>
        <v>0</v>
      </c>
      <c r="U39" s="177">
        <f t="shared" ca="1" si="1"/>
        <v>248.68040826975093</v>
      </c>
      <c r="V39" s="178">
        <f t="shared" ca="1" si="17"/>
        <v>31176.472826018478</v>
      </c>
      <c r="W39" s="178">
        <f t="shared" ca="1" si="18"/>
        <v>31176.472826018478</v>
      </c>
      <c r="X39" s="178">
        <f t="shared" ca="1" si="19"/>
        <v>15509.754956022573</v>
      </c>
      <c r="Y39" s="178">
        <f t="shared" ca="1" si="20"/>
        <v>0</v>
      </c>
      <c r="Z39" s="178">
        <f t="shared" ca="1" si="21"/>
        <v>0</v>
      </c>
      <c r="AA39" s="178">
        <f t="shared" ca="1" si="22"/>
        <v>0</v>
      </c>
      <c r="AB39" s="178">
        <f t="shared" ca="1" si="23"/>
        <v>0</v>
      </c>
      <c r="AC39" s="178">
        <f t="shared" ca="1" si="24"/>
        <v>0</v>
      </c>
      <c r="AD39" s="178">
        <f t="shared" ca="1" si="25"/>
        <v>0</v>
      </c>
      <c r="AE39" s="178">
        <f t="shared" ca="1" si="26"/>
        <v>77862.700608059531</v>
      </c>
      <c r="AF39" s="224">
        <f t="shared" si="27"/>
        <v>0.24</v>
      </c>
      <c r="AG39" s="224">
        <f t="shared" si="28"/>
        <v>0.48</v>
      </c>
      <c r="AH39" s="224">
        <f t="shared" si="29"/>
        <v>0.48</v>
      </c>
      <c r="AI39" s="224">
        <f t="shared" si="2"/>
        <v>0.12</v>
      </c>
      <c r="AJ39" s="224">
        <f t="shared" si="3"/>
        <v>0.28799999999999998</v>
      </c>
      <c r="AK39" s="224">
        <f t="shared" si="30"/>
        <v>0.28799999999999998</v>
      </c>
      <c r="AL39" s="224">
        <f ca="1">IF($A39="N/A"," ",IF(PV=1,0,'Pricing Inputs4'!R72))</f>
        <v>5.4691905047006301E-2</v>
      </c>
      <c r="AM39" s="313">
        <f t="shared" ca="1" si="4"/>
        <v>0.8289346942325031</v>
      </c>
      <c r="BQ39">
        <f t="shared" si="5"/>
        <v>23</v>
      </c>
      <c r="BR39">
        <f t="shared" si="6"/>
        <v>3</v>
      </c>
      <c r="BS39">
        <f t="shared" si="7"/>
        <v>5</v>
      </c>
    </row>
    <row r="40" spans="1:71" x14ac:dyDescent="0.2">
      <c r="A40" s="253">
        <f>IF(A39="N/A","N/A",IF(EDATE(A39,1)&gt;Inputs!$R$5,"N/A",EDATE(A39,1)))</f>
        <v>38353</v>
      </c>
      <c r="B40" s="324">
        <f t="shared" si="0"/>
        <v>2005</v>
      </c>
      <c r="C40" s="172">
        <f t="shared" si="8"/>
        <v>35.175714765276226</v>
      </c>
      <c r="D40" s="172">
        <f t="shared" si="9"/>
        <v>35.175714765276226</v>
      </c>
      <c r="E40" s="172">
        <f t="shared" si="10"/>
        <v>22</v>
      </c>
      <c r="F40" s="172">
        <f t="shared" si="11"/>
        <v>0</v>
      </c>
      <c r="G40" s="172">
        <f t="shared" si="12"/>
        <v>0</v>
      </c>
      <c r="H40" s="172">
        <f t="shared" si="13"/>
        <v>0</v>
      </c>
      <c r="I40" s="172">
        <f t="shared" si="14"/>
        <v>0</v>
      </c>
      <c r="J40" s="172">
        <f t="shared" si="15"/>
        <v>0</v>
      </c>
      <c r="K40" s="172">
        <f t="shared" si="16"/>
        <v>0</v>
      </c>
      <c r="L40" s="250">
        <f ca="1">IF($A40="N/A"," ",IF(Pricetype4=2,MAX(C40,0),IF(OR(Pricetype4=1,Pricetype4=4),IF(C40=0,0,(_xll.EURO(C40,Strikeprice4,0,0,($AH40+IF(Smile=TRUE,VLOOKUP(MAX(-5,Strikeprice4-C40),Volsmile,2),0)),($A40-DateToday)+15,IF(Pricetype4=1,1,0),0))),C40)))</f>
        <v>0.31574878220574054</v>
      </c>
      <c r="M40" s="250">
        <f ca="1">IF($A40="N/A"," ",IF(Pricetype4=2,MAX(D40,0),IF(OR(Pricetype4=1,Pricetype4=4),IF(D40=0,0,(_xll.EURO(D40,Strikeprice4,0,0,($AH40+IF(Smile=TRUE,VLOOKUP(MAX(-5,Strikeprice4-D40),Volsmile,2),0)),($A40-DateToday)+15,IF(Pricetype4=1,1,0),0))),D40)))</f>
        <v>0.31574878220574054</v>
      </c>
      <c r="N40" s="250">
        <f ca="1">IF($A40="N/A"," ",IF(Pricetype4=2,MAX(E40,0),IF(OR(Pricetype4=1,Pricetype4=4),IF(E40=0,0,(_xll.EURO(E40,Strikeprice4,0,0,($AK40+IF(Smile=TRUE,VLOOKUP(MAX(-5,Strikeprice4-E40),Volsmile,2),0)),($A40-DateToday)+15,IF(Pricetype4=1,1,0),0))),E40)))</f>
        <v>0.13069677851027894</v>
      </c>
      <c r="O40" s="250">
        <f>IF($A40="N/A"," ",IF(Pricetype4=2,MAX(F40,0),IF(OR(Pricetype4=1,Pricetype4=4),IF(F40=0,0,(_xll.EURO(F40,Strikeprice4,0,0,($AK40+IF(Smile=TRUE,VLOOKUP(MAX(-5,Strikeprice4-F40),Volsmile,2),0)),($A40-DateToday)+15,IF(Pricetype4=1,1,0),0))),F40)))</f>
        <v>0</v>
      </c>
      <c r="P40" s="250">
        <f>IF($A40="N/A"," ",IF(Pricetype4=2,MAX(G40,0),IF(OR(Pricetype4=1,Pricetype4=4),IF(G40=0,0,(_xll.EURO(G40,Strikeprice4,0,0,($AK40+IF(Smile=TRUE,VLOOKUP(MAX(-5,Strikeprice4-G40),Volsmile,2),0)),($A40-DateToday)+15,IF(Pricetype4=1,1,0),0))),G40)))</f>
        <v>0</v>
      </c>
      <c r="Q40" s="250">
        <f>IF($A40="N/A"," ",IF(Pricetype4=2,MAX(H40,0),IF(OR(Pricetype4=1,Pricetype4=4),IF(H40=0,0,(_xll.EURO(H40,Strikeprice4,0,0,($AK40+IF(Smile=TRUE,VLOOKUP(MAX(-5,Strikeprice4-H40),Volsmile,2),0)),($A40-DateToday)+15,IF(Pricetype4=1,1,0),0))),H40)))</f>
        <v>0</v>
      </c>
      <c r="R40" s="250">
        <f>IF($A40="N/A"," ",IF(Pricetype4=2,MAX(I40,0),IF(OR(Pricetype4=1,Pricetype4=4),IF(I40=0,0,(_xll.EURO(I40,Strikeprice4,0,0,($AK40+IF(Smile=TRUE,VLOOKUP(MAX(-5,Strikeprice4-I40),Volsmile,2),0)),($A40-DateToday)+15,IF(Pricetype4=1,1,0),0))),I40)))</f>
        <v>0</v>
      </c>
      <c r="S40" s="250">
        <f>IF($A40="N/A"," ",IF(Pricetype4=2,MAX(J40,0),IF(OR(Pricetype4=1,Pricetype4=4),IF(J40=0,0,(_xll.EURO(J40,Strikeprice4,0,0,($AK40+IF(Smile=TRUE,VLOOKUP(MAX(-5,Strikeprice4-J40),Volsmile,2),0)),($A40-DateToday)+15,IF(Pricetype4=1,1,0),0))),J40)))</f>
        <v>0</v>
      </c>
      <c r="T40" s="250">
        <f>IF($A40="N/A"," ",IF(Pricetype4=2,MAX(K40,0),IF(OR(Pricetype4=1,Pricetype4=4),IF(K40=0,0,(_xll.EURO(K40,Strikeprice4,0,0,($AK40+IF(Smile=TRUE,VLOOKUP(MAX(-5,Strikeprice4-K40),Volsmile,2),0)),($A40-DateToday)+15,IF(Pricetype4=1,1,0),0))),K40)))</f>
        <v>0</v>
      </c>
      <c r="U40" s="177">
        <f t="shared" ca="1" si="1"/>
        <v>247.38775441418076</v>
      </c>
      <c r="V40" s="178">
        <f t="shared" ca="1" si="17"/>
        <v>13122.880207733586</v>
      </c>
      <c r="W40" s="178">
        <f t="shared" ca="1" si="18"/>
        <v>13122.880207733586</v>
      </c>
      <c r="X40" s="178">
        <f t="shared" ca="1" si="19"/>
        <v>5431.9074675306783</v>
      </c>
      <c r="Y40" s="178">
        <f t="shared" ca="1" si="20"/>
        <v>0</v>
      </c>
      <c r="Z40" s="178">
        <f t="shared" ca="1" si="21"/>
        <v>0</v>
      </c>
      <c r="AA40" s="178">
        <f t="shared" ca="1" si="22"/>
        <v>0</v>
      </c>
      <c r="AB40" s="178">
        <f t="shared" ca="1" si="23"/>
        <v>0</v>
      </c>
      <c r="AC40" s="178">
        <f t="shared" ca="1" si="24"/>
        <v>0</v>
      </c>
      <c r="AD40" s="178">
        <f t="shared" ca="1" si="25"/>
        <v>0</v>
      </c>
      <c r="AE40" s="178">
        <f t="shared" ca="1" si="26"/>
        <v>31677.667882997848</v>
      </c>
      <c r="AF40" s="224">
        <f t="shared" si="27"/>
        <v>0.24</v>
      </c>
      <c r="AG40" s="224">
        <f t="shared" si="28"/>
        <v>0.42</v>
      </c>
      <c r="AH40" s="224">
        <f t="shared" si="29"/>
        <v>0.42</v>
      </c>
      <c r="AI40" s="224">
        <f t="shared" si="2"/>
        <v>0.12</v>
      </c>
      <c r="AJ40" s="224">
        <f t="shared" si="3"/>
        <v>0.252</v>
      </c>
      <c r="AK40" s="224">
        <f t="shared" si="30"/>
        <v>0.252</v>
      </c>
      <c r="AL40" s="224">
        <f ca="1">IF($A40="N/A"," ",IF(PV=1,0,'Pricing Inputs4'!R73))</f>
        <v>5.4874212965744497E-2</v>
      </c>
      <c r="AM40" s="313">
        <f t="shared" ca="1" si="4"/>
        <v>0.82462584804726924</v>
      </c>
      <c r="BQ40">
        <f t="shared" si="5"/>
        <v>21</v>
      </c>
      <c r="BR40">
        <f t="shared" si="6"/>
        <v>4</v>
      </c>
      <c r="BS40">
        <f t="shared" si="7"/>
        <v>6</v>
      </c>
    </row>
    <row r="41" spans="1:71" x14ac:dyDescent="0.2">
      <c r="A41" s="253">
        <f>IF(A40="N/A","N/A",IF(EDATE(A40,1)&gt;Inputs!$R$5,"N/A",EDATE(A40,1)))</f>
        <v>38384</v>
      </c>
      <c r="B41" s="324">
        <f t="shared" si="0"/>
        <v>2005</v>
      </c>
      <c r="C41" s="172">
        <f t="shared" si="8"/>
        <v>34.575712476457866</v>
      </c>
      <c r="D41" s="172">
        <f t="shared" si="9"/>
        <v>34.575712476457866</v>
      </c>
      <c r="E41" s="172">
        <f t="shared" si="10"/>
        <v>20.5</v>
      </c>
      <c r="F41" s="172">
        <f t="shared" si="11"/>
        <v>0</v>
      </c>
      <c r="G41" s="172">
        <f t="shared" si="12"/>
        <v>0</v>
      </c>
      <c r="H41" s="172">
        <f t="shared" si="13"/>
        <v>0</v>
      </c>
      <c r="I41" s="172">
        <f t="shared" si="14"/>
        <v>0</v>
      </c>
      <c r="J41" s="172">
        <f t="shared" si="15"/>
        <v>0</v>
      </c>
      <c r="K41" s="172">
        <f t="shared" si="16"/>
        <v>0</v>
      </c>
      <c r="L41" s="250">
        <f ca="1">IF($A41="N/A"," ",IF(Pricetype4=2,MAX(C41,0),IF(OR(Pricetype4=1,Pricetype4=4),IF(C41=0,0,(_xll.EURO(C41,Strikeprice4,0,0,($AH41+IF(Smile=TRUE,VLOOKUP(MAX(-5,Strikeprice4-C41),Volsmile,2),0)),($A41-DateToday)+15,IF(Pricetype4=1,1,0),0))),C41)))</f>
        <v>0.3486184612835338</v>
      </c>
      <c r="M41" s="250">
        <f ca="1">IF($A41="N/A"," ",IF(Pricetype4=2,MAX(D41,0),IF(OR(Pricetype4=1,Pricetype4=4),IF(D41=0,0,(_xll.EURO(D41,Strikeprice4,0,0,($AH41+IF(Smile=TRUE,VLOOKUP(MAX(-5,Strikeprice4-D41),Volsmile,2),0)),($A41-DateToday)+15,IF(Pricetype4=1,1,0),0))),D41)))</f>
        <v>0.3486184612835338</v>
      </c>
      <c r="N41" s="250">
        <f ca="1">IF($A41="N/A"," ",IF(Pricetype4=2,MAX(E41,0),IF(OR(Pricetype4=1,Pricetype4=4),IF(E41=0,0,(_xll.EURO(E41,Strikeprice4,0,0,($AK41+IF(Smile=TRUE,VLOOKUP(MAX(-5,Strikeprice4-E41),Volsmile,2),0)),($A41-DateToday)+15,IF(Pricetype4=1,1,0),0))),E41)))</f>
        <v>0.19010665700883767</v>
      </c>
      <c r="O41" s="250">
        <f>IF($A41="N/A"," ",IF(Pricetype4=2,MAX(F41,0),IF(OR(Pricetype4=1,Pricetype4=4),IF(F41=0,0,(_xll.EURO(F41,Strikeprice4,0,0,($AK41+IF(Smile=TRUE,VLOOKUP(MAX(-5,Strikeprice4-F41),Volsmile,2),0)),($A41-DateToday)+15,IF(Pricetype4=1,1,0),0))),F41)))</f>
        <v>0</v>
      </c>
      <c r="P41" s="250">
        <f>IF($A41="N/A"," ",IF(Pricetype4=2,MAX(G41,0),IF(OR(Pricetype4=1,Pricetype4=4),IF(G41=0,0,(_xll.EURO(G41,Strikeprice4,0,0,($AK41+IF(Smile=TRUE,VLOOKUP(MAX(-5,Strikeprice4-G41),Volsmile,2),0)),($A41-DateToday)+15,IF(Pricetype4=1,1,0),0))),G41)))</f>
        <v>0</v>
      </c>
      <c r="Q41" s="250">
        <f>IF($A41="N/A"," ",IF(Pricetype4=2,MAX(H41,0),IF(OR(Pricetype4=1,Pricetype4=4),IF(H41=0,0,(_xll.EURO(H41,Strikeprice4,0,0,($AK41+IF(Smile=TRUE,VLOOKUP(MAX(-5,Strikeprice4-H41),Volsmile,2),0)),($A41-DateToday)+15,IF(Pricetype4=1,1,0),0))),H41)))</f>
        <v>0</v>
      </c>
      <c r="R41" s="250">
        <f>IF($A41="N/A"," ",IF(Pricetype4=2,MAX(I41,0),IF(OR(Pricetype4=1,Pricetype4=4),IF(I41=0,0,(_xll.EURO(I41,Strikeprice4,0,0,($AK41+IF(Smile=TRUE,VLOOKUP(MAX(-5,Strikeprice4-I41),Volsmile,2),0)),($A41-DateToday)+15,IF(Pricetype4=1,1,0),0))),I41)))</f>
        <v>0</v>
      </c>
      <c r="S41" s="250">
        <f>IF($A41="N/A"," ",IF(Pricetype4=2,MAX(J41,0),IF(OR(Pricetype4=1,Pricetype4=4),IF(J41=0,0,(_xll.EURO(J41,Strikeprice4,0,0,($AK41+IF(Smile=TRUE,VLOOKUP(MAX(-5,Strikeprice4-J41),Volsmile,2),0)),($A41-DateToday)+15,IF(Pricetype4=1,1,0),0))),J41)))</f>
        <v>0</v>
      </c>
      <c r="T41" s="250">
        <f>IF($A41="N/A"," ",IF(Pricetype4=2,MAX(K41,0),IF(OR(Pricetype4=1,Pricetype4=4),IF(K41=0,0,(_xll.EURO(K41,Strikeprice4,0,0,($AK41+IF(Smile=TRUE,VLOOKUP(MAX(-5,Strikeprice4-K41),Volsmile,2),0)),($A41-DateToday)+15,IF(Pricetype4=1,1,0),0))),K41)))</f>
        <v>0</v>
      </c>
      <c r="U41" s="177">
        <f t="shared" ca="1" si="1"/>
        <v>246.20449064697485</v>
      </c>
      <c r="V41" s="178">
        <f t="shared" ca="1" si="17"/>
        <v>13733.02891047113</v>
      </c>
      <c r="W41" s="178">
        <f t="shared" ca="1" si="18"/>
        <v>13733.02891047113</v>
      </c>
      <c r="X41" s="178">
        <f t="shared" ca="1" si="19"/>
        <v>7488.8180251936046</v>
      </c>
      <c r="Y41" s="178">
        <f t="shared" ca="1" si="20"/>
        <v>0</v>
      </c>
      <c r="Z41" s="178">
        <f t="shared" ca="1" si="21"/>
        <v>0</v>
      </c>
      <c r="AA41" s="178">
        <f t="shared" ca="1" si="22"/>
        <v>0</v>
      </c>
      <c r="AB41" s="178">
        <f t="shared" ca="1" si="23"/>
        <v>0</v>
      </c>
      <c r="AC41" s="178">
        <f t="shared" ca="1" si="24"/>
        <v>0</v>
      </c>
      <c r="AD41" s="178">
        <f t="shared" ca="1" si="25"/>
        <v>0</v>
      </c>
      <c r="AE41" s="178">
        <f t="shared" ca="1" si="26"/>
        <v>34954.875846135867</v>
      </c>
      <c r="AF41" s="224">
        <f t="shared" si="27"/>
        <v>0.24</v>
      </c>
      <c r="AG41" s="224">
        <f t="shared" si="28"/>
        <v>0.42</v>
      </c>
      <c r="AH41" s="224">
        <f t="shared" si="29"/>
        <v>0.42</v>
      </c>
      <c r="AI41" s="224">
        <f t="shared" si="2"/>
        <v>0.12</v>
      </c>
      <c r="AJ41" s="224">
        <f t="shared" si="3"/>
        <v>0.252</v>
      </c>
      <c r="AK41" s="224">
        <f t="shared" si="30"/>
        <v>0.252</v>
      </c>
      <c r="AL41" s="224">
        <f ca="1">IF($A41="N/A"," ",IF(PV=1,0,'Pricing Inputs4'!R74))</f>
        <v>5.50562193525828E-2</v>
      </c>
      <c r="AM41" s="313">
        <f t="shared" ca="1" si="4"/>
        <v>0.82068163548991613</v>
      </c>
      <c r="BQ41">
        <f t="shared" si="5"/>
        <v>20</v>
      </c>
      <c r="BR41">
        <f t="shared" si="6"/>
        <v>4</v>
      </c>
      <c r="BS41">
        <f t="shared" si="7"/>
        <v>4</v>
      </c>
    </row>
    <row r="42" spans="1:71" x14ac:dyDescent="0.2">
      <c r="A42" s="253">
        <f>IF(A41="N/A","N/A",IF(EDATE(A41,1)&gt;Inputs!$R$5,"N/A",EDATE(A41,1)))</f>
        <v>38412</v>
      </c>
      <c r="B42" s="324">
        <f t="shared" si="0"/>
        <v>2005</v>
      </c>
      <c r="C42" s="172">
        <f t="shared" si="8"/>
        <v>33.28767732132313</v>
      </c>
      <c r="D42" s="172">
        <f t="shared" si="9"/>
        <v>33.28767732132313</v>
      </c>
      <c r="E42" s="172">
        <f t="shared" si="10"/>
        <v>21.5</v>
      </c>
      <c r="F42" s="172">
        <f t="shared" si="11"/>
        <v>0</v>
      </c>
      <c r="G42" s="172">
        <f t="shared" si="12"/>
        <v>0</v>
      </c>
      <c r="H42" s="172">
        <f t="shared" si="13"/>
        <v>0</v>
      </c>
      <c r="I42" s="172">
        <f t="shared" si="14"/>
        <v>0</v>
      </c>
      <c r="J42" s="172">
        <f t="shared" si="15"/>
        <v>0</v>
      </c>
      <c r="K42" s="172">
        <f t="shared" si="16"/>
        <v>0</v>
      </c>
      <c r="L42" s="250">
        <f ca="1">IF($A42="N/A"," ",IF(Pricetype4=2,MAX(C42,0),IF(OR(Pricetype4=1,Pricetype4=4),IF(C42=0,0,(_xll.EURO(C42,Strikeprice4,0,0,($AH42+IF(Smile=TRUE,VLOOKUP(MAX(-5,Strikeprice4-C42),Volsmile,2),0)),($A42-DateToday)+15,IF(Pricetype4=1,1,0),0))),C42)))</f>
        <v>0.40065347150003783</v>
      </c>
      <c r="M42" s="250">
        <f ca="1">IF($A42="N/A"," ",IF(Pricetype4=2,MAX(D42,0),IF(OR(Pricetype4=1,Pricetype4=4),IF(D42=0,0,(_xll.EURO(D42,Strikeprice4,0,0,($AH42+IF(Smile=TRUE,VLOOKUP(MAX(-5,Strikeprice4-D42),Volsmile,2),0)),($A42-DateToday)+15,IF(Pricetype4=1,1,0),0))),D42)))</f>
        <v>0.40065347150003783</v>
      </c>
      <c r="N42" s="250">
        <f ca="1">IF($A42="N/A"," ",IF(Pricetype4=2,MAX(E42,0),IF(OR(Pricetype4=1,Pricetype4=4),IF(E42=0,0,(_xll.EURO(E42,Strikeprice4,0,0,($AK42+IF(Smile=TRUE,VLOOKUP(MAX(-5,Strikeprice4-E42),Volsmile,2),0)),($A42-DateToday)+15,IF(Pricetype4=1,1,0),0))),E42)))</f>
        <v>0.16210444301908056</v>
      </c>
      <c r="O42" s="250">
        <f>IF($A42="N/A"," ",IF(Pricetype4=2,MAX(F42,0),IF(OR(Pricetype4=1,Pricetype4=4),IF(F42=0,0,(_xll.EURO(F42,Strikeprice4,0,0,($AK42+IF(Smile=TRUE,VLOOKUP(MAX(-5,Strikeprice4-F42),Volsmile,2),0)),($A42-DateToday)+15,IF(Pricetype4=1,1,0),0))),F42)))</f>
        <v>0</v>
      </c>
      <c r="P42" s="250">
        <f>IF($A42="N/A"," ",IF(Pricetype4=2,MAX(G42,0),IF(OR(Pricetype4=1,Pricetype4=4),IF(G42=0,0,(_xll.EURO(G42,Strikeprice4,0,0,($AK42+IF(Smile=TRUE,VLOOKUP(MAX(-5,Strikeprice4-G42),Volsmile,2),0)),($A42-DateToday)+15,IF(Pricetype4=1,1,0),0))),G42)))</f>
        <v>0</v>
      </c>
      <c r="Q42" s="250">
        <f>IF($A42="N/A"," ",IF(Pricetype4=2,MAX(H42,0),IF(OR(Pricetype4=1,Pricetype4=4),IF(H42=0,0,(_xll.EURO(H42,Strikeprice4,0,0,($AK42+IF(Smile=TRUE,VLOOKUP(MAX(-5,Strikeprice4-H42),Volsmile,2),0)),($A42-DateToday)+15,IF(Pricetype4=1,1,0),0))),H42)))</f>
        <v>0</v>
      </c>
      <c r="R42" s="250">
        <f>IF($A42="N/A"," ",IF(Pricetype4=2,MAX(I42,0),IF(OR(Pricetype4=1,Pricetype4=4),IF(I42=0,0,(_xll.EURO(I42,Strikeprice4,0,0,($AK42+IF(Smile=TRUE,VLOOKUP(MAX(-5,Strikeprice4-I42),Volsmile,2),0)),($A42-DateToday)+15,IF(Pricetype4=1,1,0),0))),I42)))</f>
        <v>0</v>
      </c>
      <c r="S42" s="250">
        <f>IF($A42="N/A"," ",IF(Pricetype4=2,MAX(J42,0),IF(OR(Pricetype4=1,Pricetype4=4),IF(J42=0,0,(_xll.EURO(J42,Strikeprice4,0,0,($AK42+IF(Smile=TRUE,VLOOKUP(MAX(-5,Strikeprice4-J42),Volsmile,2),0)),($A42-DateToday)+15,IF(Pricetype4=1,1,0),0))),J42)))</f>
        <v>0</v>
      </c>
      <c r="T42" s="250">
        <f>IF($A42="N/A"," ",IF(Pricetype4=2,MAX(K42,0),IF(OR(Pricetype4=1,Pricetype4=4),IF(K42=0,0,(_xll.EURO(K42,Strikeprice4,0,0,($AK42+IF(Smile=TRUE,VLOOKUP(MAX(-5,Strikeprice4-K42),Volsmile,2),0)),($A42-DateToday)+15,IF(Pricetype4=1,1,0),0))),K42)))</f>
        <v>0</v>
      </c>
      <c r="U42" s="177">
        <f t="shared" ca="1" si="1"/>
        <v>244.91582221018254</v>
      </c>
      <c r="V42" s="178">
        <f t="shared" ca="1" si="17"/>
        <v>18055.25288845841</v>
      </c>
      <c r="W42" s="178">
        <f t="shared" ca="1" si="18"/>
        <v>18055.25288845841</v>
      </c>
      <c r="X42" s="178">
        <f t="shared" ca="1" si="19"/>
        <v>7305.157502053291</v>
      </c>
      <c r="Y42" s="178">
        <f t="shared" ca="1" si="20"/>
        <v>0</v>
      </c>
      <c r="Z42" s="178">
        <f t="shared" ca="1" si="21"/>
        <v>0</v>
      </c>
      <c r="AA42" s="178">
        <f t="shared" ca="1" si="22"/>
        <v>0</v>
      </c>
      <c r="AB42" s="178">
        <f t="shared" ca="1" si="23"/>
        <v>0</v>
      </c>
      <c r="AC42" s="178">
        <f t="shared" ca="1" si="24"/>
        <v>0</v>
      </c>
      <c r="AD42" s="178">
        <f t="shared" ca="1" si="25"/>
        <v>0</v>
      </c>
      <c r="AE42" s="178">
        <f t="shared" ca="1" si="26"/>
        <v>43415.663278970111</v>
      </c>
      <c r="AF42" s="224">
        <f t="shared" si="27"/>
        <v>0.24</v>
      </c>
      <c r="AG42" s="224">
        <f t="shared" si="28"/>
        <v>0.42</v>
      </c>
      <c r="AH42" s="224">
        <f t="shared" si="29"/>
        <v>0.42</v>
      </c>
      <c r="AI42" s="224">
        <f t="shared" si="2"/>
        <v>0.12</v>
      </c>
      <c r="AJ42" s="224">
        <f t="shared" si="3"/>
        <v>0.252</v>
      </c>
      <c r="AK42" s="224">
        <f t="shared" si="30"/>
        <v>0.252</v>
      </c>
      <c r="AL42" s="224">
        <f ca="1">IF($A42="N/A"," ",IF(PV=1,0,'Pricing Inputs4'!R75))</f>
        <v>5.5232354576157001E-2</v>
      </c>
      <c r="AM42" s="313">
        <f t="shared" ca="1" si="4"/>
        <v>0.81638607403394181</v>
      </c>
      <c r="BQ42">
        <f t="shared" si="5"/>
        <v>23</v>
      </c>
      <c r="BR42">
        <f t="shared" si="6"/>
        <v>4</v>
      </c>
      <c r="BS42">
        <f t="shared" si="7"/>
        <v>4</v>
      </c>
    </row>
    <row r="43" spans="1:71" x14ac:dyDescent="0.2">
      <c r="A43" s="253">
        <f>IF(A42="N/A","N/A",IF(EDATE(A42,1)&gt;Inputs!$R$5,"N/A",EDATE(A42,1)))</f>
        <v>38443</v>
      </c>
      <c r="B43" s="324">
        <f t="shared" si="0"/>
        <v>2005</v>
      </c>
      <c r="C43" s="172">
        <f t="shared" si="8"/>
        <v>33.487678084262583</v>
      </c>
      <c r="D43" s="172">
        <f t="shared" si="9"/>
        <v>33.487678084262583</v>
      </c>
      <c r="E43" s="172">
        <f t="shared" si="10"/>
        <v>18.5</v>
      </c>
      <c r="F43" s="172">
        <f t="shared" si="11"/>
        <v>0</v>
      </c>
      <c r="G43" s="172">
        <f t="shared" si="12"/>
        <v>0</v>
      </c>
      <c r="H43" s="172">
        <f t="shared" si="13"/>
        <v>0</v>
      </c>
      <c r="I43" s="172">
        <f t="shared" si="14"/>
        <v>0</v>
      </c>
      <c r="J43" s="172">
        <f t="shared" si="15"/>
        <v>0</v>
      </c>
      <c r="K43" s="172">
        <f t="shared" si="16"/>
        <v>0</v>
      </c>
      <c r="L43" s="250">
        <f ca="1">IF($A43="N/A"," ",IF(Pricetype4=2,MAX(C43,0),IF(OR(Pricetype4=1,Pricetype4=4),IF(C43=0,0,(_xll.EURO(C43,Strikeprice4,0,0,($AH43+IF(Smile=TRUE,VLOOKUP(MAX(-5,Strikeprice4-C43),Volsmile,2),0)),($A43-DateToday)+15,IF(Pricetype4=1,1,0),0))),C43)))</f>
        <v>0.41527483947603094</v>
      </c>
      <c r="M43" s="250">
        <f ca="1">IF($A43="N/A"," ",IF(Pricetype4=2,MAX(D43,0),IF(OR(Pricetype4=1,Pricetype4=4),IF(D43=0,0,(_xll.EURO(D43,Strikeprice4,0,0,($AH43+IF(Smile=TRUE,VLOOKUP(MAX(-5,Strikeprice4-D43),Volsmile,2),0)),($A43-DateToday)+15,IF(Pricetype4=1,1,0),0))),D43)))</f>
        <v>0.41527483947603094</v>
      </c>
      <c r="N43" s="250">
        <f ca="1">IF($A43="N/A"," ",IF(Pricetype4=2,MAX(E43,0),IF(OR(Pricetype4=1,Pricetype4=4),IF(E43=0,0,(_xll.EURO(E43,Strikeprice4,0,0,($AK43+IF(Smile=TRUE,VLOOKUP(MAX(-5,Strikeprice4-E43),Volsmile,2),0)),($A43-DateToday)+15,IF(Pricetype4=1,1,0),0))),E43)))</f>
        <v>0.31596540112232363</v>
      </c>
      <c r="O43" s="250">
        <f>IF($A43="N/A"," ",IF(Pricetype4=2,MAX(F43,0),IF(OR(Pricetype4=1,Pricetype4=4),IF(F43=0,0,(_xll.EURO(F43,Strikeprice4,0,0,($AK43+IF(Smile=TRUE,VLOOKUP(MAX(-5,Strikeprice4-F43),Volsmile,2),0)),($A43-DateToday)+15,IF(Pricetype4=1,1,0),0))),F43)))</f>
        <v>0</v>
      </c>
      <c r="P43" s="250">
        <f>IF($A43="N/A"," ",IF(Pricetype4=2,MAX(G43,0),IF(OR(Pricetype4=1,Pricetype4=4),IF(G43=0,0,(_xll.EURO(G43,Strikeprice4,0,0,($AK43+IF(Smile=TRUE,VLOOKUP(MAX(-5,Strikeprice4-G43),Volsmile,2),0)),($A43-DateToday)+15,IF(Pricetype4=1,1,0),0))),G43)))</f>
        <v>0</v>
      </c>
      <c r="Q43" s="250">
        <f>IF($A43="N/A"," ",IF(Pricetype4=2,MAX(H43,0),IF(OR(Pricetype4=1,Pricetype4=4),IF(H43=0,0,(_xll.EURO(H43,Strikeprice4,0,0,($AK43+IF(Smile=TRUE,VLOOKUP(MAX(-5,Strikeprice4-H43),Volsmile,2),0)),($A43-DateToday)+15,IF(Pricetype4=1,1,0),0))),H43)))</f>
        <v>0</v>
      </c>
      <c r="R43" s="250">
        <f>IF($A43="N/A"," ",IF(Pricetype4=2,MAX(I43,0),IF(OR(Pricetype4=1,Pricetype4=4),IF(I43=0,0,(_xll.EURO(I43,Strikeprice4,0,0,($AK43+IF(Smile=TRUE,VLOOKUP(MAX(-5,Strikeprice4-I43),Volsmile,2),0)),($A43-DateToday)+15,IF(Pricetype4=1,1,0),0))),I43)))</f>
        <v>0</v>
      </c>
      <c r="S43" s="250">
        <f>IF($A43="N/A"," ",IF(Pricetype4=2,MAX(J43,0),IF(OR(Pricetype4=1,Pricetype4=4),IF(J43=0,0,(_xll.EURO(J43,Strikeprice4,0,0,($AK43+IF(Smile=TRUE,VLOOKUP(MAX(-5,Strikeprice4-J43),Volsmile,2),0)),($A43-DateToday)+15,IF(Pricetype4=1,1,0),0))),J43)))</f>
        <v>0</v>
      </c>
      <c r="T43" s="250">
        <f>IF($A43="N/A"," ",IF(Pricetype4=2,MAX(K43,0),IF(OR(Pricetype4=1,Pricetype4=4),IF(K43=0,0,(_xll.EURO(K43,Strikeprice4,0,0,($AK43+IF(Smile=TRUE,VLOOKUP(MAX(-5,Strikeprice4-K43),Volsmile,2),0)),($A43-DateToday)+15,IF(Pricetype4=1,1,0),0))),K43)))</f>
        <v>0</v>
      </c>
      <c r="U43" s="177">
        <f t="shared" ca="1" si="1"/>
        <v>243.65738004747018</v>
      </c>
      <c r="V43" s="178">
        <f t="shared" ca="1" si="17"/>
        <v>16999.04293690906</v>
      </c>
      <c r="W43" s="178">
        <f t="shared" ca="1" si="18"/>
        <v>16999.04293690906</v>
      </c>
      <c r="X43" s="178">
        <f t="shared" ca="1" si="19"/>
        <v>12933.866706283048</v>
      </c>
      <c r="Y43" s="178">
        <f t="shared" ca="1" si="20"/>
        <v>0</v>
      </c>
      <c r="Z43" s="178">
        <f t="shared" ca="1" si="21"/>
        <v>0</v>
      </c>
      <c r="AA43" s="178">
        <f t="shared" ca="1" si="22"/>
        <v>0</v>
      </c>
      <c r="AB43" s="178">
        <f t="shared" ca="1" si="23"/>
        <v>0</v>
      </c>
      <c r="AC43" s="178">
        <f t="shared" ca="1" si="24"/>
        <v>0</v>
      </c>
      <c r="AD43" s="178">
        <f t="shared" ca="1" si="25"/>
        <v>0</v>
      </c>
      <c r="AE43" s="178">
        <f t="shared" ca="1" si="26"/>
        <v>46931.95258010117</v>
      </c>
      <c r="AF43" s="224">
        <f t="shared" si="27"/>
        <v>0.24</v>
      </c>
      <c r="AG43" s="224">
        <f t="shared" si="28"/>
        <v>0.42</v>
      </c>
      <c r="AH43" s="224">
        <f t="shared" si="29"/>
        <v>0.42</v>
      </c>
      <c r="AI43" s="224">
        <f t="shared" si="2"/>
        <v>0.12</v>
      </c>
      <c r="AJ43" s="224">
        <f t="shared" si="3"/>
        <v>0.252</v>
      </c>
      <c r="AK43" s="224">
        <f t="shared" si="30"/>
        <v>0.252</v>
      </c>
      <c r="AL43" s="224">
        <f ca="1">IF($A43="N/A"," ",IF(PV=1,0,'Pricing Inputs4'!R76))</f>
        <v>5.5415031012359804E-2</v>
      </c>
      <c r="AM43" s="313">
        <f t="shared" ca="1" si="4"/>
        <v>0.81219126682490062</v>
      </c>
      <c r="BQ43">
        <f t="shared" si="5"/>
        <v>21</v>
      </c>
      <c r="BR43">
        <f t="shared" si="6"/>
        <v>5</v>
      </c>
      <c r="BS43">
        <f t="shared" si="7"/>
        <v>4</v>
      </c>
    </row>
    <row r="44" spans="1:71" x14ac:dyDescent="0.2">
      <c r="A44" s="253">
        <f>IF(A43="N/A","N/A",IF(EDATE(A43,1)&gt;Inputs!$R$5,"N/A",EDATE(A43,1)))</f>
        <v>38473</v>
      </c>
      <c r="B44" s="324">
        <f t="shared" si="0"/>
        <v>2005</v>
      </c>
      <c r="C44" s="172">
        <f t="shared" si="8"/>
        <v>36.265003204345703</v>
      </c>
      <c r="D44" s="172">
        <f t="shared" si="9"/>
        <v>36.265003204345703</v>
      </c>
      <c r="E44" s="172">
        <f t="shared" si="10"/>
        <v>19.040000915527344</v>
      </c>
      <c r="F44" s="172">
        <f t="shared" si="11"/>
        <v>0</v>
      </c>
      <c r="G44" s="172">
        <f t="shared" si="12"/>
        <v>0</v>
      </c>
      <c r="H44" s="172">
        <f t="shared" si="13"/>
        <v>0</v>
      </c>
      <c r="I44" s="172">
        <f t="shared" si="14"/>
        <v>0</v>
      </c>
      <c r="J44" s="172">
        <f t="shared" si="15"/>
        <v>0</v>
      </c>
      <c r="K44" s="172">
        <f t="shared" si="16"/>
        <v>0</v>
      </c>
      <c r="L44" s="250">
        <f ca="1">IF($A44="N/A"," ",IF(Pricetype4=2,MAX(C44,0),IF(OR(Pricetype4=1,Pricetype4=4),IF(C44=0,0,(_xll.EURO(C44,Strikeprice4,0,0,($AH44+IF(Smile=TRUE,VLOOKUP(MAX(-5,Strikeprice4-C44),Volsmile,2),0)),($A44-DateToday)+15,IF(Pricetype4=1,1,0),0))),C44)))</f>
        <v>0.97287334460511898</v>
      </c>
      <c r="M44" s="250">
        <f ca="1">IF($A44="N/A"," ",IF(Pricetype4=2,MAX(D44,0),IF(OR(Pricetype4=1,Pricetype4=4),IF(D44=0,0,(_xll.EURO(D44,Strikeprice4,0,0,($AH44+IF(Smile=TRUE,VLOOKUP(MAX(-5,Strikeprice4-D44),Volsmile,2),0)),($A44-DateToday)+15,IF(Pricetype4=1,1,0),0))),D44)))</f>
        <v>0.97287334460511898</v>
      </c>
      <c r="N44" s="250">
        <f ca="1">IF($A44="N/A"," ",IF(Pricetype4=2,MAX(E44,0),IF(OR(Pricetype4=1,Pricetype4=4),IF(E44=0,0,(_xll.EURO(E44,Strikeprice4,0,0,($AK44+IF(Smile=TRUE,VLOOKUP(MAX(-5,Strikeprice4-E44),Volsmile,2),0)),($A44-DateToday)+15,IF(Pricetype4=1,1,0),0))),E44)))</f>
        <v>0.67616202040048479</v>
      </c>
      <c r="O44" s="250">
        <f>IF($A44="N/A"," ",IF(Pricetype4=2,MAX(F44,0),IF(OR(Pricetype4=1,Pricetype4=4),IF(F44=0,0,(_xll.EURO(F44,Strikeprice4,0,0,($AK44+IF(Smile=TRUE,VLOOKUP(MAX(-5,Strikeprice4-F44),Volsmile,2),0)),($A44-DateToday)+15,IF(Pricetype4=1,1,0),0))),F44)))</f>
        <v>0</v>
      </c>
      <c r="P44" s="250">
        <f>IF($A44="N/A"," ",IF(Pricetype4=2,MAX(G44,0),IF(OR(Pricetype4=1,Pricetype4=4),IF(G44=0,0,(_xll.EURO(G44,Strikeprice4,0,0,($AK44+IF(Smile=TRUE,VLOOKUP(MAX(-5,Strikeprice4-G44),Volsmile,2),0)),($A44-DateToday)+15,IF(Pricetype4=1,1,0),0))),G44)))</f>
        <v>0</v>
      </c>
      <c r="Q44" s="250">
        <f>IF($A44="N/A"," ",IF(Pricetype4=2,MAX(H44,0),IF(OR(Pricetype4=1,Pricetype4=4),IF(H44=0,0,(_xll.EURO(H44,Strikeprice4,0,0,($AK44+IF(Smile=TRUE,VLOOKUP(MAX(-5,Strikeprice4-H44),Volsmile,2),0)),($A44-DateToday)+15,IF(Pricetype4=1,1,0),0))),H44)))</f>
        <v>0</v>
      </c>
      <c r="R44" s="250">
        <f>IF($A44="N/A"," ",IF(Pricetype4=2,MAX(I44,0),IF(OR(Pricetype4=1,Pricetype4=4),IF(I44=0,0,(_xll.EURO(I44,Strikeprice4,0,0,($AK44+IF(Smile=TRUE,VLOOKUP(MAX(-5,Strikeprice4-I44),Volsmile,2),0)),($A44-DateToday)+15,IF(Pricetype4=1,1,0),0))),I44)))</f>
        <v>0</v>
      </c>
      <c r="S44" s="250">
        <f>IF($A44="N/A"," ",IF(Pricetype4=2,MAX(J44,0),IF(OR(Pricetype4=1,Pricetype4=4),IF(J44=0,0,(_xll.EURO(J44,Strikeprice4,0,0,($AK44+IF(Smile=TRUE,VLOOKUP(MAX(-5,Strikeprice4-J44),Volsmile,2),0)),($A44-DateToday)+15,IF(Pricetype4=1,1,0),0))),J44)))</f>
        <v>0</v>
      </c>
      <c r="T44" s="250">
        <f>IF($A44="N/A"," ",IF(Pricetype4=2,MAX(K44,0),IF(OR(Pricetype4=1,Pricetype4=4),IF(K44=0,0,(_xll.EURO(K44,Strikeprice4,0,0,($AK44+IF(Smile=TRUE,VLOOKUP(MAX(-5,Strikeprice4-K44),Volsmile,2),0)),($A44-DateToday)+15,IF(Pricetype4=1,1,0),0))),K44)))</f>
        <v>0</v>
      </c>
      <c r="U44" s="177">
        <f t="shared" ca="1" si="1"/>
        <v>242.36144328319205</v>
      </c>
      <c r="V44" s="178">
        <f t="shared" ca="1" si="17"/>
        <v>39612.213972280806</v>
      </c>
      <c r="W44" s="178">
        <f t="shared" ca="1" si="18"/>
        <v>39612.213972280806</v>
      </c>
      <c r="X44" s="178">
        <f t="shared" ca="1" si="19"/>
        <v>27531.101330466827</v>
      </c>
      <c r="Y44" s="178">
        <f t="shared" ca="1" si="20"/>
        <v>0</v>
      </c>
      <c r="Z44" s="178">
        <f t="shared" ca="1" si="21"/>
        <v>0</v>
      </c>
      <c r="AA44" s="178">
        <f t="shared" ca="1" si="22"/>
        <v>0</v>
      </c>
      <c r="AB44" s="178">
        <f t="shared" ca="1" si="23"/>
        <v>0</v>
      </c>
      <c r="AC44" s="178">
        <f t="shared" ca="1" si="24"/>
        <v>0</v>
      </c>
      <c r="AD44" s="178">
        <f t="shared" ca="1" si="25"/>
        <v>0</v>
      </c>
      <c r="AE44" s="178">
        <f t="shared" ca="1" si="26"/>
        <v>106755.52927502844</v>
      </c>
      <c r="AF44" s="224">
        <f t="shared" si="27"/>
        <v>0.24</v>
      </c>
      <c r="AG44" s="224">
        <f t="shared" si="28"/>
        <v>0.54</v>
      </c>
      <c r="AH44" s="224">
        <f t="shared" si="29"/>
        <v>0.54</v>
      </c>
      <c r="AI44" s="224">
        <f t="shared" si="2"/>
        <v>0.12</v>
      </c>
      <c r="AJ44" s="224">
        <f t="shared" si="3"/>
        <v>0.32400000000000001</v>
      </c>
      <c r="AK44" s="224">
        <f t="shared" si="30"/>
        <v>0.32400000000000001</v>
      </c>
      <c r="AL44" s="224">
        <f ca="1">IF($A44="N/A"," ",IF(PV=1,0,'Pricing Inputs4'!R77))</f>
        <v>5.55982592471898E-2</v>
      </c>
      <c r="AM44" s="313">
        <f t="shared" ca="1" si="4"/>
        <v>0.80787147761064015</v>
      </c>
      <c r="BQ44">
        <f t="shared" si="5"/>
        <v>21</v>
      </c>
      <c r="BR44">
        <f t="shared" si="6"/>
        <v>4</v>
      </c>
      <c r="BS44">
        <f t="shared" si="7"/>
        <v>6</v>
      </c>
    </row>
    <row r="45" spans="1:71" x14ac:dyDescent="0.2">
      <c r="A45" s="253">
        <f>IF(A44="N/A","N/A",IF(EDATE(A44,1)&gt;Inputs!$R$5,"N/A",EDATE(A44,1)))</f>
        <v>38504</v>
      </c>
      <c r="B45" s="324">
        <f t="shared" si="0"/>
        <v>2005</v>
      </c>
      <c r="C45" s="172">
        <f t="shared" si="8"/>
        <v>42.375003814697266</v>
      </c>
      <c r="D45" s="172">
        <f t="shared" si="9"/>
        <v>42.375003814697266</v>
      </c>
      <c r="E45" s="172">
        <f t="shared" si="10"/>
        <v>22.040000915527344</v>
      </c>
      <c r="F45" s="172">
        <f t="shared" si="11"/>
        <v>0</v>
      </c>
      <c r="G45" s="172">
        <f t="shared" si="12"/>
        <v>0</v>
      </c>
      <c r="H45" s="172">
        <f t="shared" si="13"/>
        <v>0</v>
      </c>
      <c r="I45" s="172">
        <f t="shared" si="14"/>
        <v>0</v>
      </c>
      <c r="J45" s="172">
        <f t="shared" si="15"/>
        <v>0</v>
      </c>
      <c r="K45" s="172">
        <f t="shared" si="16"/>
        <v>0</v>
      </c>
      <c r="L45" s="250">
        <f ca="1">IF($A45="N/A"," ",IF(Pricetype4=2,MAX(C45,0),IF(OR(Pricetype4=1,Pricetype4=4),IF(C45=0,0,(_xll.EURO(C45,Strikeprice4,0,0,($AH45+IF(Smile=TRUE,VLOOKUP(MAX(-5,Strikeprice4-C45),Volsmile,2),0)),($A45-DateToday)+15,IF(Pricetype4=1,1,0),0))),C45)))</f>
        <v>0.79799086426015409</v>
      </c>
      <c r="M45" s="250">
        <f ca="1">IF($A45="N/A"," ",IF(Pricetype4=2,MAX(D45,0),IF(OR(Pricetype4=1,Pricetype4=4),IF(D45=0,0,(_xll.EURO(D45,Strikeprice4,0,0,($AH45+IF(Smile=TRUE,VLOOKUP(MAX(-5,Strikeprice4-D45),Volsmile,2),0)),($A45-DateToday)+15,IF(Pricetype4=1,1,0),0))),D45)))</f>
        <v>0.79799086426015409</v>
      </c>
      <c r="N45" s="250">
        <f ca="1">IF($A45="N/A"," ",IF(Pricetype4=2,MAX(E45,0),IF(OR(Pricetype4=1,Pricetype4=4),IF(E45=0,0,(_xll.EURO(E45,Strikeprice4,0,0,($AK45+IF(Smile=TRUE,VLOOKUP(MAX(-5,Strikeprice4-E45),Volsmile,2),0)),($A45-DateToday)+15,IF(Pricetype4=1,1,0),0))),E45)))</f>
        <v>0.47435134386945732</v>
      </c>
      <c r="O45" s="250">
        <f>IF($A45="N/A"," ",IF(Pricetype4=2,MAX(F45,0),IF(OR(Pricetype4=1,Pricetype4=4),IF(F45=0,0,(_xll.EURO(F45,Strikeprice4,0,0,($AK45+IF(Smile=TRUE,VLOOKUP(MAX(-5,Strikeprice4-F45),Volsmile,2),0)),($A45-DateToday)+15,IF(Pricetype4=1,1,0),0))),F45)))</f>
        <v>0</v>
      </c>
      <c r="P45" s="250">
        <f>IF($A45="N/A"," ",IF(Pricetype4=2,MAX(G45,0),IF(OR(Pricetype4=1,Pricetype4=4),IF(G45=0,0,(_xll.EURO(G45,Strikeprice4,0,0,($AK45+IF(Smile=TRUE,VLOOKUP(MAX(-5,Strikeprice4-G45),Volsmile,2),0)),($A45-DateToday)+15,IF(Pricetype4=1,1,0),0))),G45)))</f>
        <v>0</v>
      </c>
      <c r="Q45" s="250">
        <f>IF($A45="N/A"," ",IF(Pricetype4=2,MAX(H45,0),IF(OR(Pricetype4=1,Pricetype4=4),IF(H45=0,0,(_xll.EURO(H45,Strikeprice4,0,0,($AK45+IF(Smile=TRUE,VLOOKUP(MAX(-5,Strikeprice4-H45),Volsmile,2),0)),($A45-DateToday)+15,IF(Pricetype4=1,1,0),0))),H45)))</f>
        <v>0</v>
      </c>
      <c r="R45" s="250">
        <f>IF($A45="N/A"," ",IF(Pricetype4=2,MAX(I45,0),IF(OR(Pricetype4=1,Pricetype4=4),IF(I45=0,0,(_xll.EURO(I45,Strikeprice4,0,0,($AK45+IF(Smile=TRUE,VLOOKUP(MAX(-5,Strikeprice4-I45),Volsmile,2),0)),($A45-DateToday)+15,IF(Pricetype4=1,1,0),0))),I45)))</f>
        <v>0</v>
      </c>
      <c r="S45" s="250">
        <f>IF($A45="N/A"," ",IF(Pricetype4=2,MAX(J45,0),IF(OR(Pricetype4=1,Pricetype4=4),IF(J45=0,0,(_xll.EURO(J45,Strikeprice4,0,0,($AK45+IF(Smile=TRUE,VLOOKUP(MAX(-5,Strikeprice4-J45),Volsmile,2),0)),($A45-DateToday)+15,IF(Pricetype4=1,1,0),0))),J45)))</f>
        <v>0</v>
      </c>
      <c r="T45" s="250">
        <f>IF($A45="N/A"," ",IF(Pricetype4=2,MAX(K45,0),IF(OR(Pricetype4=1,Pricetype4=4),IF(K45=0,0,(_xll.EURO(K45,Strikeprice4,0,0,($AK45+IF(Smile=TRUE,VLOOKUP(MAX(-5,Strikeprice4-K45),Volsmile,2),0)),($A45-DateToday)+15,IF(Pricetype4=1,1,0),0))),K45)))</f>
        <v>0</v>
      </c>
      <c r="U45" s="177">
        <f t="shared" ca="1" si="1"/>
        <v>241.11795692115808</v>
      </c>
      <c r="V45" s="178">
        <f t="shared" ca="1" si="17"/>
        <v>33864.147122459726</v>
      </c>
      <c r="W45" s="178">
        <f t="shared" ca="1" si="18"/>
        <v>33864.147122459726</v>
      </c>
      <c r="X45" s="178">
        <f t="shared" ca="1" si="19"/>
        <v>20129.934333803227</v>
      </c>
      <c r="Y45" s="178">
        <f t="shared" ca="1" si="20"/>
        <v>0</v>
      </c>
      <c r="Z45" s="178">
        <f t="shared" ca="1" si="21"/>
        <v>0</v>
      </c>
      <c r="AA45" s="178">
        <f t="shared" ca="1" si="22"/>
        <v>0</v>
      </c>
      <c r="AB45" s="178">
        <f t="shared" ca="1" si="23"/>
        <v>0</v>
      </c>
      <c r="AC45" s="178">
        <f t="shared" ca="1" si="24"/>
        <v>0</v>
      </c>
      <c r="AD45" s="178">
        <f t="shared" ca="1" si="25"/>
        <v>0</v>
      </c>
      <c r="AE45" s="178">
        <f t="shared" ca="1" si="26"/>
        <v>87858.228578722687</v>
      </c>
      <c r="AF45" s="224">
        <f t="shared" si="27"/>
        <v>0.24</v>
      </c>
      <c r="AG45" s="224">
        <f t="shared" si="28"/>
        <v>0.54</v>
      </c>
      <c r="AH45" s="224">
        <f t="shared" si="29"/>
        <v>0.54</v>
      </c>
      <c r="AI45" s="224">
        <f t="shared" si="2"/>
        <v>0.12</v>
      </c>
      <c r="AJ45" s="224">
        <f t="shared" si="3"/>
        <v>0.32400000000000001</v>
      </c>
      <c r="AK45" s="224">
        <f t="shared" si="30"/>
        <v>0.32400000000000001</v>
      </c>
      <c r="AL45" s="224">
        <f ca="1">IF($A45="N/A"," ",IF(PV=1,0,'Pricing Inputs4'!R78))</f>
        <v>5.5763755726966603E-2</v>
      </c>
      <c r="AM45" s="313">
        <f t="shared" ca="1" si="4"/>
        <v>0.80372652307052694</v>
      </c>
      <c r="BQ45">
        <f t="shared" si="5"/>
        <v>22</v>
      </c>
      <c r="BR45">
        <f t="shared" si="6"/>
        <v>4</v>
      </c>
      <c r="BS45">
        <f t="shared" si="7"/>
        <v>4</v>
      </c>
    </row>
    <row r="46" spans="1:71" x14ac:dyDescent="0.2">
      <c r="A46" s="253">
        <f>IF(A45="N/A","N/A",IF(EDATE(A45,1)&gt;Inputs!$R$5,"N/A",EDATE(A45,1)))</f>
        <v>38534</v>
      </c>
      <c r="B46" s="324">
        <f t="shared" si="0"/>
        <v>2005</v>
      </c>
      <c r="C46" s="172">
        <f t="shared" si="8"/>
        <v>50.5</v>
      </c>
      <c r="D46" s="172">
        <f t="shared" si="9"/>
        <v>50.5</v>
      </c>
      <c r="E46" s="172">
        <f t="shared" si="10"/>
        <v>22.540000915527344</v>
      </c>
      <c r="F46" s="172">
        <f t="shared" si="11"/>
        <v>0</v>
      </c>
      <c r="G46" s="172">
        <f t="shared" si="12"/>
        <v>0</v>
      </c>
      <c r="H46" s="172">
        <f t="shared" si="13"/>
        <v>0</v>
      </c>
      <c r="I46" s="172">
        <f t="shared" si="14"/>
        <v>0</v>
      </c>
      <c r="J46" s="172">
        <f t="shared" si="15"/>
        <v>0</v>
      </c>
      <c r="K46" s="172">
        <f t="shared" si="16"/>
        <v>0</v>
      </c>
      <c r="L46" s="250">
        <f ca="1">IF($A46="N/A"," ",IF(Pricetype4=2,MAX(C46,0),IF(OR(Pricetype4=1,Pricetype4=4),IF(C46=0,0,(_xll.EURO(C46,Strikeprice4,0,0,($AH46+IF(Smile=TRUE,VLOOKUP(MAX(-5,Strikeprice4-C46),Volsmile,2),0)),($A46-DateToday)+15,IF(Pricetype4=1,1,0),0))),C46)))</f>
        <v>1.7598168830230094</v>
      </c>
      <c r="M46" s="250">
        <f ca="1">IF($A46="N/A"," ",IF(Pricetype4=2,MAX(D46,0),IF(OR(Pricetype4=1,Pricetype4=4),IF(D46=0,0,(_xll.EURO(D46,Strikeprice4,0,0,($AH46+IF(Smile=TRUE,VLOOKUP(MAX(-5,Strikeprice4-D46),Volsmile,2),0)),($A46-DateToday)+15,IF(Pricetype4=1,1,0),0))),D46)))</f>
        <v>1.7598168830230094</v>
      </c>
      <c r="N46" s="250">
        <f ca="1">IF($A46="N/A"," ",IF(Pricetype4=2,MAX(E46,0),IF(OR(Pricetype4=1,Pricetype4=4),IF(E46=0,0,(_xll.EURO(E46,Strikeprice4,0,0,($AK46+IF(Smile=TRUE,VLOOKUP(MAX(-5,Strikeprice4-E46),Volsmile,2),0)),($A46-DateToday)+15,IF(Pricetype4=1,1,0),0))),E46)))</f>
        <v>1.1261295774771238</v>
      </c>
      <c r="O46" s="250">
        <f>IF($A46="N/A"," ",IF(Pricetype4=2,MAX(F46,0),IF(OR(Pricetype4=1,Pricetype4=4),IF(F46=0,0,(_xll.EURO(F46,Strikeprice4,0,0,($AK46+IF(Smile=TRUE,VLOOKUP(MAX(-5,Strikeprice4-F46),Volsmile,2),0)),($A46-DateToday)+15,IF(Pricetype4=1,1,0),0))),F46)))</f>
        <v>0</v>
      </c>
      <c r="P46" s="250">
        <f>IF($A46="N/A"," ",IF(Pricetype4=2,MAX(G46,0),IF(OR(Pricetype4=1,Pricetype4=4),IF(G46=0,0,(_xll.EURO(G46,Strikeprice4,0,0,($AK46+IF(Smile=TRUE,VLOOKUP(MAX(-5,Strikeprice4-G46),Volsmile,2),0)),($A46-DateToday)+15,IF(Pricetype4=1,1,0),0))),G46)))</f>
        <v>0</v>
      </c>
      <c r="Q46" s="250">
        <f>IF($A46="N/A"," ",IF(Pricetype4=2,MAX(H46,0),IF(OR(Pricetype4=1,Pricetype4=4),IF(H46=0,0,(_xll.EURO(H46,Strikeprice4,0,0,($AK46+IF(Smile=TRUE,VLOOKUP(MAX(-5,Strikeprice4-H46),Volsmile,2),0)),($A46-DateToday)+15,IF(Pricetype4=1,1,0),0))),H46)))</f>
        <v>0</v>
      </c>
      <c r="R46" s="250">
        <f>IF($A46="N/A"," ",IF(Pricetype4=2,MAX(I46,0),IF(OR(Pricetype4=1,Pricetype4=4),IF(I46=0,0,(_xll.EURO(I46,Strikeprice4,0,0,($AK46+IF(Smile=TRUE,VLOOKUP(MAX(-5,Strikeprice4-I46),Volsmile,2),0)),($A46-DateToday)+15,IF(Pricetype4=1,1,0),0))),I46)))</f>
        <v>0</v>
      </c>
      <c r="S46" s="250">
        <f>IF($A46="N/A"," ",IF(Pricetype4=2,MAX(J46,0),IF(OR(Pricetype4=1,Pricetype4=4),IF(J46=0,0,(_xll.EURO(J46,Strikeprice4,0,0,($AK46+IF(Smile=TRUE,VLOOKUP(MAX(-5,Strikeprice4-J46),Volsmile,2),0)),($A46-DateToday)+15,IF(Pricetype4=1,1,0),0))),J46)))</f>
        <v>0</v>
      </c>
      <c r="T46" s="250">
        <f>IF($A46="N/A"," ",IF(Pricetype4=2,MAX(K46,0),IF(OR(Pricetype4=1,Pricetype4=4),IF(K46=0,0,(_xll.EURO(K46,Strikeprice4,0,0,($AK46+IF(Smile=TRUE,VLOOKUP(MAX(-5,Strikeprice4-K46),Volsmile,2),0)),($A46-DateToday)+15,IF(Pricetype4=1,1,0),0))),K46)))</f>
        <v>0</v>
      </c>
      <c r="U46" s="177">
        <f t="shared" ca="1" si="1"/>
        <v>239.83539177134699</v>
      </c>
      <c r="V46" s="178">
        <f t="shared" ca="1" si="17"/>
        <v>67530.619453704669</v>
      </c>
      <c r="W46" s="178">
        <f t="shared" ca="1" si="18"/>
        <v>67530.619453704669</v>
      </c>
      <c r="X46" s="178">
        <f t="shared" ca="1" si="19"/>
        <v>43213.716543924391</v>
      </c>
      <c r="Y46" s="178">
        <f t="shared" ca="1" si="20"/>
        <v>0</v>
      </c>
      <c r="Z46" s="178">
        <f t="shared" ca="1" si="21"/>
        <v>0</v>
      </c>
      <c r="AA46" s="178">
        <f t="shared" ca="1" si="22"/>
        <v>0</v>
      </c>
      <c r="AB46" s="178">
        <f t="shared" ca="1" si="23"/>
        <v>0</v>
      </c>
      <c r="AC46" s="178">
        <f t="shared" ca="1" si="24"/>
        <v>0</v>
      </c>
      <c r="AD46" s="178">
        <f t="shared" ca="1" si="25"/>
        <v>0</v>
      </c>
      <c r="AE46" s="178">
        <f t="shared" ca="1" si="26"/>
        <v>178274.95545133372</v>
      </c>
      <c r="AF46" s="224">
        <f t="shared" si="27"/>
        <v>0.36</v>
      </c>
      <c r="AG46" s="224">
        <f t="shared" si="28"/>
        <v>0.72</v>
      </c>
      <c r="AH46" s="224">
        <f t="shared" si="29"/>
        <v>0.72</v>
      </c>
      <c r="AI46" s="224">
        <f t="shared" si="2"/>
        <v>0.18</v>
      </c>
      <c r="AJ46" s="224">
        <f t="shared" si="3"/>
        <v>0.432</v>
      </c>
      <c r="AK46" s="224">
        <f t="shared" si="30"/>
        <v>0.432</v>
      </c>
      <c r="AL46" s="224">
        <f ca="1">IF($A46="N/A"," ",IF(PV=1,0,'Pricing Inputs4'!R79))</f>
        <v>5.59323182935842E-2</v>
      </c>
      <c r="AM46" s="313">
        <f t="shared" ca="1" si="4"/>
        <v>0.79945130590448998</v>
      </c>
      <c r="BQ46">
        <f t="shared" si="5"/>
        <v>20</v>
      </c>
      <c r="BR46">
        <f t="shared" si="6"/>
        <v>5</v>
      </c>
      <c r="BS46">
        <f t="shared" si="7"/>
        <v>6</v>
      </c>
    </row>
    <row r="47" spans="1:71" x14ac:dyDescent="0.2">
      <c r="A47" s="253">
        <f>IF(A46="N/A","N/A",IF(EDATE(A46,1)&gt;Inputs!$R$5,"N/A",EDATE(A46,1)))</f>
        <v>38565</v>
      </c>
      <c r="B47" s="324">
        <f t="shared" si="0"/>
        <v>2005</v>
      </c>
      <c r="C47" s="172">
        <f t="shared" si="8"/>
        <v>50.5</v>
      </c>
      <c r="D47" s="172">
        <f t="shared" si="9"/>
        <v>50.5</v>
      </c>
      <c r="E47" s="172">
        <f t="shared" si="10"/>
        <v>23.540000915527344</v>
      </c>
      <c r="F47" s="172">
        <f t="shared" si="11"/>
        <v>0</v>
      </c>
      <c r="G47" s="172">
        <f t="shared" si="12"/>
        <v>0</v>
      </c>
      <c r="H47" s="172">
        <f t="shared" si="13"/>
        <v>0</v>
      </c>
      <c r="I47" s="172">
        <f t="shared" si="14"/>
        <v>0</v>
      </c>
      <c r="J47" s="172">
        <f t="shared" si="15"/>
        <v>0</v>
      </c>
      <c r="K47" s="172">
        <f t="shared" si="16"/>
        <v>0</v>
      </c>
      <c r="L47" s="250">
        <f ca="1">IF($A47="N/A"," ",IF(Pricetype4=2,MAX(C47,0),IF(OR(Pricetype4=1,Pricetype4=4),IF(C47=0,0,(_xll.EURO(C47,Strikeprice4,0,0,($AH47+IF(Smile=TRUE,VLOOKUP(MAX(-5,Strikeprice4-C47),Volsmile,2),0)),($A47-DateToday)+15,IF(Pricetype4=1,1,0),0))),C47)))</f>
        <v>1.815966752098658</v>
      </c>
      <c r="M47" s="250">
        <f ca="1">IF($A47="N/A"," ",IF(Pricetype4=2,MAX(D47,0),IF(OR(Pricetype4=1,Pricetype4=4),IF(D47=0,0,(_xll.EURO(D47,Strikeprice4,0,0,($AH47+IF(Smile=TRUE,VLOOKUP(MAX(-5,Strikeprice4-D47),Volsmile,2),0)),($A47-DateToday)+15,IF(Pricetype4=1,1,0),0))),D47)))</f>
        <v>1.815966752098658</v>
      </c>
      <c r="N47" s="250">
        <f ca="1">IF($A47="N/A"," ",IF(Pricetype4=2,MAX(E47,0),IF(OR(Pricetype4=1,Pricetype4=4),IF(E47=0,0,(_xll.EURO(E47,Strikeprice4,0,0,($AK47+IF(Smile=TRUE,VLOOKUP(MAX(-5,Strikeprice4-E47),Volsmile,2),0)),($A47-DateToday)+15,IF(Pricetype4=1,1,0),0))),E47)))</f>
        <v>1.0767062759685317</v>
      </c>
      <c r="O47" s="250">
        <f>IF($A47="N/A"," ",IF(Pricetype4=2,MAX(F47,0),IF(OR(Pricetype4=1,Pricetype4=4),IF(F47=0,0,(_xll.EURO(F47,Strikeprice4,0,0,($AK47+IF(Smile=TRUE,VLOOKUP(MAX(-5,Strikeprice4-F47),Volsmile,2),0)),($A47-DateToday)+15,IF(Pricetype4=1,1,0),0))),F47)))</f>
        <v>0</v>
      </c>
      <c r="P47" s="250">
        <f>IF($A47="N/A"," ",IF(Pricetype4=2,MAX(G47,0),IF(OR(Pricetype4=1,Pricetype4=4),IF(G47=0,0,(_xll.EURO(G47,Strikeprice4,0,0,($AK47+IF(Smile=TRUE,VLOOKUP(MAX(-5,Strikeprice4-G47),Volsmile,2),0)),($A47-DateToday)+15,IF(Pricetype4=1,1,0),0))),G47)))</f>
        <v>0</v>
      </c>
      <c r="Q47" s="250">
        <f>IF($A47="N/A"," ",IF(Pricetype4=2,MAX(H47,0),IF(OR(Pricetype4=1,Pricetype4=4),IF(H47=0,0,(_xll.EURO(H47,Strikeprice4,0,0,($AK47+IF(Smile=TRUE,VLOOKUP(MAX(-5,Strikeprice4-H47),Volsmile,2),0)),($A47-DateToday)+15,IF(Pricetype4=1,1,0),0))),H47)))</f>
        <v>0</v>
      </c>
      <c r="R47" s="250">
        <f>IF($A47="N/A"," ",IF(Pricetype4=2,MAX(I47,0),IF(OR(Pricetype4=1,Pricetype4=4),IF(I47=0,0,(_xll.EURO(I47,Strikeprice4,0,0,($AK47+IF(Smile=TRUE,VLOOKUP(MAX(-5,Strikeprice4-I47),Volsmile,2),0)),($A47-DateToday)+15,IF(Pricetype4=1,1,0),0))),I47)))</f>
        <v>0</v>
      </c>
      <c r="S47" s="250">
        <f>IF($A47="N/A"," ",IF(Pricetype4=2,MAX(J47,0),IF(OR(Pricetype4=1,Pricetype4=4),IF(J47=0,0,(_xll.EURO(J47,Strikeprice4,0,0,($AK47+IF(Smile=TRUE,VLOOKUP(MAX(-5,Strikeprice4-J47),Volsmile,2),0)),($A47-DateToday)+15,IF(Pricetype4=1,1,0),0))),J47)))</f>
        <v>0</v>
      </c>
      <c r="T47" s="250">
        <f>IF($A47="N/A"," ",IF(Pricetype4=2,MAX(K47,0),IF(OR(Pricetype4=1,Pricetype4=4),IF(K47=0,0,(_xll.EURO(K47,Strikeprice4,0,0,($AK47+IF(Smile=TRUE,VLOOKUP(MAX(-5,Strikeprice4-K47),Volsmile,2),0)),($A47-DateToday)+15,IF(Pricetype4=1,1,0),0))),K47)))</f>
        <v>0</v>
      </c>
      <c r="U47" s="177">
        <f t="shared" ca="1" si="1"/>
        <v>238.57063244901204</v>
      </c>
      <c r="V47" s="178">
        <f t="shared" ca="1" si="17"/>
        <v>79715.485926038134</v>
      </c>
      <c r="W47" s="178">
        <f t="shared" ca="1" si="18"/>
        <v>79715.485926038134</v>
      </c>
      <c r="X47" s="178">
        <f t="shared" ca="1" si="19"/>
        <v>47264.171488412496</v>
      </c>
      <c r="Y47" s="178">
        <f t="shared" ca="1" si="20"/>
        <v>0</v>
      </c>
      <c r="Z47" s="178">
        <f t="shared" ca="1" si="21"/>
        <v>0</v>
      </c>
      <c r="AA47" s="178">
        <f t="shared" ca="1" si="22"/>
        <v>0</v>
      </c>
      <c r="AB47" s="178">
        <f t="shared" ca="1" si="23"/>
        <v>0</v>
      </c>
      <c r="AC47" s="178">
        <f t="shared" ca="1" si="24"/>
        <v>0</v>
      </c>
      <c r="AD47" s="178">
        <f t="shared" ca="1" si="25"/>
        <v>0</v>
      </c>
      <c r="AE47" s="178">
        <f t="shared" ca="1" si="26"/>
        <v>206695.14334048878</v>
      </c>
      <c r="AF47" s="224">
        <f t="shared" si="27"/>
        <v>0.36</v>
      </c>
      <c r="AG47" s="224">
        <f t="shared" si="28"/>
        <v>0.72</v>
      </c>
      <c r="AH47" s="224">
        <f t="shared" si="29"/>
        <v>0.72</v>
      </c>
      <c r="AI47" s="224">
        <f t="shared" si="2"/>
        <v>0.18</v>
      </c>
      <c r="AJ47" s="224">
        <f t="shared" si="3"/>
        <v>0.432</v>
      </c>
      <c r="AK47" s="224">
        <f t="shared" si="30"/>
        <v>0.432</v>
      </c>
      <c r="AL47" s="224">
        <f ca="1">IF($A47="N/A"," ",IF(PV=1,0,'Pricing Inputs4'!R80))</f>
        <v>5.6082560333162106E-2</v>
      </c>
      <c r="AM47" s="313">
        <f t="shared" ca="1" si="4"/>
        <v>0.79523544149670677</v>
      </c>
      <c r="BQ47">
        <f t="shared" si="5"/>
        <v>23</v>
      </c>
      <c r="BR47">
        <f t="shared" si="6"/>
        <v>4</v>
      </c>
      <c r="BS47">
        <f t="shared" si="7"/>
        <v>4</v>
      </c>
    </row>
    <row r="48" spans="1:71" x14ac:dyDescent="0.2">
      <c r="A48" s="253">
        <f>IF(A47="N/A","N/A",IF(EDATE(A47,1)&gt;Inputs!$R$5,"N/A",EDATE(A47,1)))</f>
        <v>38596</v>
      </c>
      <c r="B48" s="324">
        <f t="shared" si="0"/>
        <v>2005</v>
      </c>
      <c r="C48" s="172">
        <f t="shared" si="8"/>
        <v>31.139999389648438</v>
      </c>
      <c r="D48" s="172">
        <f t="shared" si="9"/>
        <v>31.139999389648438</v>
      </c>
      <c r="E48" s="172">
        <f t="shared" si="10"/>
        <v>17.540000915527344</v>
      </c>
      <c r="F48" s="172">
        <f t="shared" si="11"/>
        <v>0</v>
      </c>
      <c r="G48" s="172">
        <f t="shared" si="12"/>
        <v>0</v>
      </c>
      <c r="H48" s="172">
        <f t="shared" si="13"/>
        <v>0</v>
      </c>
      <c r="I48" s="172">
        <f t="shared" si="14"/>
        <v>0</v>
      </c>
      <c r="J48" s="172">
        <f t="shared" si="15"/>
        <v>0</v>
      </c>
      <c r="K48" s="172">
        <f t="shared" si="16"/>
        <v>0</v>
      </c>
      <c r="L48" s="250">
        <f ca="1">IF($A48="N/A"," ",IF(Pricetype4=2,MAX(C48,0),IF(OR(Pricetype4=1,Pricetype4=4),IF(C48=0,0,(_xll.EURO(C48,Strikeprice4,0,0,($AH48+IF(Smile=TRUE,VLOOKUP(MAX(-5,Strikeprice4-C48),Volsmile,2),0)),($A48-DateToday)+15,IF(Pricetype4=1,1,0),0))),C48)))</f>
        <v>0.60305069765457953</v>
      </c>
      <c r="M48" s="250">
        <f ca="1">IF($A48="N/A"," ",IF(Pricetype4=2,MAX(D48,0),IF(OR(Pricetype4=1,Pricetype4=4),IF(D48=0,0,(_xll.EURO(D48,Strikeprice4,0,0,($AH48+IF(Smile=TRUE,VLOOKUP(MAX(-5,Strikeprice4-D48),Volsmile,2),0)),($A48-DateToday)+15,IF(Pricetype4=1,1,0),0))),D48)))</f>
        <v>0.60305069765457953</v>
      </c>
      <c r="N48" s="250">
        <f ca="1">IF($A48="N/A"," ",IF(Pricetype4=2,MAX(E48,0),IF(OR(Pricetype4=1,Pricetype4=4),IF(E48=0,0,(_xll.EURO(E48,Strikeprice4,0,0,($AK48+IF(Smile=TRUE,VLOOKUP(MAX(-5,Strikeprice4-E48),Volsmile,2),0)),($A48-DateToday)+15,IF(Pricetype4=1,1,0),0))),E48)))</f>
        <v>0.45832500437725954</v>
      </c>
      <c r="O48" s="250">
        <f>IF($A48="N/A"," ",IF(Pricetype4=2,MAX(F48,0),IF(OR(Pricetype4=1,Pricetype4=4),IF(F48=0,0,(_xll.EURO(F48,Strikeprice4,0,0,($AK48+IF(Smile=TRUE,VLOOKUP(MAX(-5,Strikeprice4-F48),Volsmile,2),0)),($A48-DateToday)+15,IF(Pricetype4=1,1,0),0))),F48)))</f>
        <v>0</v>
      </c>
      <c r="P48" s="250">
        <f>IF($A48="N/A"," ",IF(Pricetype4=2,MAX(G48,0),IF(OR(Pricetype4=1,Pricetype4=4),IF(G48=0,0,(_xll.EURO(G48,Strikeprice4,0,0,($AK48+IF(Smile=TRUE,VLOOKUP(MAX(-5,Strikeprice4-G48),Volsmile,2),0)),($A48-DateToday)+15,IF(Pricetype4=1,1,0),0))),G48)))</f>
        <v>0</v>
      </c>
      <c r="Q48" s="250">
        <f>IF($A48="N/A"," ",IF(Pricetype4=2,MAX(H48,0),IF(OR(Pricetype4=1,Pricetype4=4),IF(H48=0,0,(_xll.EURO(H48,Strikeprice4,0,0,($AK48+IF(Smile=TRUE,VLOOKUP(MAX(-5,Strikeprice4-H48),Volsmile,2),0)),($A48-DateToday)+15,IF(Pricetype4=1,1,0),0))),H48)))</f>
        <v>0</v>
      </c>
      <c r="R48" s="250">
        <f>IF($A48="N/A"," ",IF(Pricetype4=2,MAX(I48,0),IF(OR(Pricetype4=1,Pricetype4=4),IF(I48=0,0,(_xll.EURO(I48,Strikeprice4,0,0,($AK48+IF(Smile=TRUE,VLOOKUP(MAX(-5,Strikeprice4-I48),Volsmile,2),0)),($A48-DateToday)+15,IF(Pricetype4=1,1,0),0))),I48)))</f>
        <v>0</v>
      </c>
      <c r="S48" s="250">
        <f>IF($A48="N/A"," ",IF(Pricetype4=2,MAX(J48,0),IF(OR(Pricetype4=1,Pricetype4=4),IF(J48=0,0,(_xll.EURO(J48,Strikeprice4,0,0,($AK48+IF(Smile=TRUE,VLOOKUP(MAX(-5,Strikeprice4-J48),Volsmile,2),0)),($A48-DateToday)+15,IF(Pricetype4=1,1,0),0))),J48)))</f>
        <v>0</v>
      </c>
      <c r="T48" s="250">
        <f>IF($A48="N/A"," ",IF(Pricetype4=2,MAX(K48,0),IF(OR(Pricetype4=1,Pricetype4=4),IF(K48=0,0,(_xll.EURO(K48,Strikeprice4,0,0,($AK48+IF(Smile=TRUE,VLOOKUP(MAX(-5,Strikeprice4-K48),Volsmile,2),0)),($A48-DateToday)+15,IF(Pricetype4=1,1,0),0))),K48)))</f>
        <v>0</v>
      </c>
      <c r="U48" s="177">
        <f t="shared" ca="1" si="1"/>
        <v>237.33781579692177</v>
      </c>
      <c r="V48" s="178">
        <f t="shared" ca="1" si="17"/>
        <v>24045.291546552824</v>
      </c>
      <c r="W48" s="178">
        <f t="shared" ca="1" si="18"/>
        <v>24045.291546552824</v>
      </c>
      <c r="X48" s="178">
        <f t="shared" ca="1" si="19"/>
        <v>18274.679717954248</v>
      </c>
      <c r="Y48" s="178">
        <f t="shared" ca="1" si="20"/>
        <v>0</v>
      </c>
      <c r="Z48" s="178">
        <f t="shared" ca="1" si="21"/>
        <v>0</v>
      </c>
      <c r="AA48" s="178">
        <f t="shared" ca="1" si="22"/>
        <v>0</v>
      </c>
      <c r="AB48" s="178">
        <f t="shared" ca="1" si="23"/>
        <v>0</v>
      </c>
      <c r="AC48" s="178">
        <f t="shared" ca="1" si="24"/>
        <v>0</v>
      </c>
      <c r="AD48" s="178">
        <f t="shared" ca="1" si="25"/>
        <v>0</v>
      </c>
      <c r="AE48" s="178">
        <f t="shared" ca="1" si="26"/>
        <v>66365.262811059889</v>
      </c>
      <c r="AF48" s="224">
        <f t="shared" si="27"/>
        <v>0.24</v>
      </c>
      <c r="AG48" s="224">
        <f t="shared" si="28"/>
        <v>0.42</v>
      </c>
      <c r="AH48" s="224">
        <f t="shared" si="29"/>
        <v>0.42</v>
      </c>
      <c r="AI48" s="224">
        <f t="shared" si="2"/>
        <v>0.12</v>
      </c>
      <c r="AJ48" s="224">
        <f t="shared" si="3"/>
        <v>0.252</v>
      </c>
      <c r="AK48" s="224">
        <f t="shared" si="30"/>
        <v>0.252</v>
      </c>
      <c r="AL48" s="224">
        <f ca="1">IF($A48="N/A"," ",IF(PV=1,0,'Pricing Inputs4'!R81))</f>
        <v>5.6237810448619599E-2</v>
      </c>
      <c r="AM48" s="313">
        <f t="shared" ca="1" si="4"/>
        <v>0.7911260526564059</v>
      </c>
      <c r="BQ48">
        <f t="shared" si="5"/>
        <v>21</v>
      </c>
      <c r="BR48">
        <f t="shared" si="6"/>
        <v>4</v>
      </c>
      <c r="BS48">
        <f t="shared" si="7"/>
        <v>5</v>
      </c>
    </row>
    <row r="49" spans="1:71" x14ac:dyDescent="0.2">
      <c r="A49" s="253">
        <f>IF(A48="N/A","N/A",IF(EDATE(A48,1)&gt;Inputs!$R$5,"N/A",EDATE(A48,1)))</f>
        <v>38626</v>
      </c>
      <c r="B49" s="324">
        <f t="shared" si="0"/>
        <v>2005</v>
      </c>
      <c r="C49" s="172">
        <f t="shared" si="8"/>
        <v>32.041561484336853</v>
      </c>
      <c r="D49" s="172">
        <f t="shared" si="9"/>
        <v>32.041561484336853</v>
      </c>
      <c r="E49" s="172">
        <f t="shared" si="10"/>
        <v>17.040002822875977</v>
      </c>
      <c r="F49" s="172">
        <f t="shared" si="11"/>
        <v>0</v>
      </c>
      <c r="G49" s="172">
        <f t="shared" si="12"/>
        <v>0</v>
      </c>
      <c r="H49" s="172">
        <f t="shared" si="13"/>
        <v>0</v>
      </c>
      <c r="I49" s="172">
        <f t="shared" si="14"/>
        <v>0</v>
      </c>
      <c r="J49" s="172">
        <f t="shared" si="15"/>
        <v>0</v>
      </c>
      <c r="K49" s="172">
        <f t="shared" si="16"/>
        <v>0</v>
      </c>
      <c r="L49" s="250">
        <f ca="1">IF($A49="N/A"," ",IF(Pricetype4=2,MAX(C49,0),IF(OR(Pricetype4=1,Pricetype4=4),IF(C49=0,0,(_xll.EURO(C49,Strikeprice4,0,0,($AH49+IF(Smile=TRUE,VLOOKUP(MAX(-5,Strikeprice4-C49),Volsmile,2),0)),($A49-DateToday)+15,IF(Pricetype4=1,1,0),0))),C49)))</f>
        <v>0.59066765071997018</v>
      </c>
      <c r="M49" s="250">
        <f ca="1">IF($A49="N/A"," ",IF(Pricetype4=2,MAX(D49,0),IF(OR(Pricetype4=1,Pricetype4=4),IF(D49=0,0,(_xll.EURO(D49,Strikeprice4,0,0,($AH49+IF(Smile=TRUE,VLOOKUP(MAX(-5,Strikeprice4-D49),Volsmile,2),0)),($A49-DateToday)+15,IF(Pricetype4=1,1,0),0))),D49)))</f>
        <v>0.59066765071997018</v>
      </c>
      <c r="N49" s="250">
        <f ca="1">IF($A49="N/A"," ",IF(Pricetype4=2,MAX(E49,0),IF(OR(Pricetype4=1,Pricetype4=4),IF(E49=0,0,(_xll.EURO(E49,Strikeprice4,0,0,($AK49+IF(Smile=TRUE,VLOOKUP(MAX(-5,Strikeprice4-E49),Volsmile,2),0)),($A49-DateToday)+15,IF(Pricetype4=1,1,0),0))),E49)))</f>
        <v>0.51956427423121143</v>
      </c>
      <c r="O49" s="250">
        <f>IF($A49="N/A"," ",IF(Pricetype4=2,MAX(F49,0),IF(OR(Pricetype4=1,Pricetype4=4),IF(F49=0,0,(_xll.EURO(F49,Strikeprice4,0,0,($AK49+IF(Smile=TRUE,VLOOKUP(MAX(-5,Strikeprice4-F49),Volsmile,2),0)),($A49-DateToday)+15,IF(Pricetype4=1,1,0),0))),F49)))</f>
        <v>0</v>
      </c>
      <c r="P49" s="250">
        <f>IF($A49="N/A"," ",IF(Pricetype4=2,MAX(G49,0),IF(OR(Pricetype4=1,Pricetype4=4),IF(G49=0,0,(_xll.EURO(G49,Strikeprice4,0,0,($AK49+IF(Smile=TRUE,VLOOKUP(MAX(-5,Strikeprice4-G49),Volsmile,2),0)),($A49-DateToday)+15,IF(Pricetype4=1,1,0),0))),G49)))</f>
        <v>0</v>
      </c>
      <c r="Q49" s="250">
        <f>IF($A49="N/A"," ",IF(Pricetype4=2,MAX(H49,0),IF(OR(Pricetype4=1,Pricetype4=4),IF(H49=0,0,(_xll.EURO(H49,Strikeprice4,0,0,($AK49+IF(Smile=TRUE,VLOOKUP(MAX(-5,Strikeprice4-H49),Volsmile,2),0)),($A49-DateToday)+15,IF(Pricetype4=1,1,0),0))),H49)))</f>
        <v>0</v>
      </c>
      <c r="R49" s="250">
        <f>IF($A49="N/A"," ",IF(Pricetype4=2,MAX(I49,0),IF(OR(Pricetype4=1,Pricetype4=4),IF(I49=0,0,(_xll.EURO(I49,Strikeprice4,0,0,($AK49+IF(Smile=TRUE,VLOOKUP(MAX(-5,Strikeprice4-I49),Volsmile,2),0)),($A49-DateToday)+15,IF(Pricetype4=1,1,0),0))),I49)))</f>
        <v>0</v>
      </c>
      <c r="S49" s="250">
        <f>IF($A49="N/A"," ",IF(Pricetype4=2,MAX(J49,0),IF(OR(Pricetype4=1,Pricetype4=4),IF(J49=0,0,(_xll.EURO(J49,Strikeprice4,0,0,($AK49+IF(Smile=TRUE,VLOOKUP(MAX(-5,Strikeprice4-J49),Volsmile,2),0)),($A49-DateToday)+15,IF(Pricetype4=1,1,0),0))),J49)))</f>
        <v>0</v>
      </c>
      <c r="T49" s="250">
        <f>IF($A49="N/A"," ",IF(Pricetype4=2,MAX(K49,0),IF(OR(Pricetype4=1,Pricetype4=4),IF(K49=0,0,(_xll.EURO(K49,Strikeprice4,0,0,($AK49+IF(Smile=TRUE,VLOOKUP(MAX(-5,Strikeprice4-K49),Volsmile,2),0)),($A49-DateToday)+15,IF(Pricetype4=1,1,0),0))),K49)))</f>
        <v>0</v>
      </c>
      <c r="U49" s="177">
        <f t="shared" ca="1" si="1"/>
        <v>236.08710856347238</v>
      </c>
      <c r="V49" s="178">
        <f t="shared" ca="1" si="17"/>
        <v>23427.43498711674</v>
      </c>
      <c r="W49" s="178">
        <f t="shared" ca="1" si="18"/>
        <v>23427.43498711674</v>
      </c>
      <c r="X49" s="178">
        <f t="shared" ca="1" si="19"/>
        <v>20607.287772309126</v>
      </c>
      <c r="Y49" s="178">
        <f t="shared" ca="1" si="20"/>
        <v>0</v>
      </c>
      <c r="Z49" s="178">
        <f t="shared" ca="1" si="21"/>
        <v>0</v>
      </c>
      <c r="AA49" s="178">
        <f t="shared" ca="1" si="22"/>
        <v>0</v>
      </c>
      <c r="AB49" s="178">
        <f t="shared" ca="1" si="23"/>
        <v>0</v>
      </c>
      <c r="AC49" s="178">
        <f t="shared" ca="1" si="24"/>
        <v>0</v>
      </c>
      <c r="AD49" s="178">
        <f t="shared" ca="1" si="25"/>
        <v>0</v>
      </c>
      <c r="AE49" s="178">
        <f t="shared" ca="1" si="26"/>
        <v>67462.157746542609</v>
      </c>
      <c r="AF49" s="224">
        <f t="shared" si="27"/>
        <v>0.24</v>
      </c>
      <c r="AG49" s="224">
        <f t="shared" si="28"/>
        <v>0.42</v>
      </c>
      <c r="AH49" s="224">
        <f t="shared" si="29"/>
        <v>0.42</v>
      </c>
      <c r="AI49" s="224">
        <f t="shared" si="2"/>
        <v>0.12</v>
      </c>
      <c r="AJ49" s="224">
        <f t="shared" si="3"/>
        <v>0.252</v>
      </c>
      <c r="AK49" s="224">
        <f t="shared" si="30"/>
        <v>0.252</v>
      </c>
      <c r="AL49" s="224">
        <f ca="1">IF($A49="N/A"," ",IF(PV=1,0,'Pricing Inputs4'!R82))</f>
        <v>5.6375342996200804E-2</v>
      </c>
      <c r="AM49" s="313">
        <f t="shared" ca="1" si="4"/>
        <v>0.7869570285449079</v>
      </c>
      <c r="BQ49">
        <f t="shared" si="5"/>
        <v>21</v>
      </c>
      <c r="BR49">
        <f t="shared" si="6"/>
        <v>5</v>
      </c>
      <c r="BS49">
        <f t="shared" si="7"/>
        <v>5</v>
      </c>
    </row>
    <row r="50" spans="1:71" x14ac:dyDescent="0.2">
      <c r="A50" s="253">
        <f>IF(A49="N/A","N/A",IF(EDATE(A49,1)&gt;Inputs!$R$5,"N/A",EDATE(A49,1)))</f>
        <v>38657</v>
      </c>
      <c r="B50" s="324">
        <f t="shared" si="0"/>
        <v>2005</v>
      </c>
      <c r="C50" s="172">
        <f t="shared" si="8"/>
        <v>32.141563773155212</v>
      </c>
      <c r="D50" s="172">
        <f t="shared" si="9"/>
        <v>32.141563773155212</v>
      </c>
      <c r="E50" s="172">
        <f t="shared" si="10"/>
        <v>18.040000915527344</v>
      </c>
      <c r="F50" s="172">
        <f t="shared" si="11"/>
        <v>0</v>
      </c>
      <c r="G50" s="172">
        <f t="shared" si="12"/>
        <v>0</v>
      </c>
      <c r="H50" s="172">
        <f t="shared" si="13"/>
        <v>0</v>
      </c>
      <c r="I50" s="172">
        <f t="shared" si="14"/>
        <v>0</v>
      </c>
      <c r="J50" s="172">
        <f t="shared" si="15"/>
        <v>0</v>
      </c>
      <c r="K50" s="172">
        <f t="shared" si="16"/>
        <v>0</v>
      </c>
      <c r="L50" s="250">
        <f ca="1">IF($A50="N/A"," ",IF(Pricetype4=2,MAX(C50,0),IF(OR(Pricetype4=1,Pricetype4=4),IF(C50=0,0,(_xll.EURO(C50,Strikeprice4,0,0,($AH50+IF(Smile=TRUE,VLOOKUP(MAX(-5,Strikeprice4-C50),Volsmile,2),0)),($A50-DateToday)+15,IF(Pricetype4=1,1,0),0))),C50)))</f>
        <v>0.60963478169673202</v>
      </c>
      <c r="M50" s="250">
        <f ca="1">IF($A50="N/A"," ",IF(Pricetype4=2,MAX(D50,0),IF(OR(Pricetype4=1,Pricetype4=4),IF(D50=0,0,(_xll.EURO(D50,Strikeprice4,0,0,($AH50+IF(Smile=TRUE,VLOOKUP(MAX(-5,Strikeprice4-D50),Volsmile,2),0)),($A50-DateToday)+15,IF(Pricetype4=1,1,0),0))),D50)))</f>
        <v>0.60963478169673202</v>
      </c>
      <c r="N50" s="250">
        <f ca="1">IF($A50="N/A"," ",IF(Pricetype4=2,MAX(E50,0),IF(OR(Pricetype4=1,Pricetype4=4),IF(E50=0,0,(_xll.EURO(E50,Strikeprice4,0,0,($AK50+IF(Smile=TRUE,VLOOKUP(MAX(-5,Strikeprice4-E50),Volsmile,2),0)),($A50-DateToday)+15,IF(Pricetype4=1,1,0),0))),E50)))</f>
        <v>0.44418651535701525</v>
      </c>
      <c r="O50" s="250">
        <f>IF($A50="N/A"," ",IF(Pricetype4=2,MAX(F50,0),IF(OR(Pricetype4=1,Pricetype4=4),IF(F50=0,0,(_xll.EURO(F50,Strikeprice4,0,0,($AK50+IF(Smile=TRUE,VLOOKUP(MAX(-5,Strikeprice4-F50),Volsmile,2),0)),($A50-DateToday)+15,IF(Pricetype4=1,1,0),0))),F50)))</f>
        <v>0</v>
      </c>
      <c r="P50" s="250">
        <f>IF($A50="N/A"," ",IF(Pricetype4=2,MAX(G50,0),IF(OR(Pricetype4=1,Pricetype4=4),IF(G50=0,0,(_xll.EURO(G50,Strikeprice4,0,0,($AK50+IF(Smile=TRUE,VLOOKUP(MAX(-5,Strikeprice4-G50),Volsmile,2),0)),($A50-DateToday)+15,IF(Pricetype4=1,1,0),0))),G50)))</f>
        <v>0</v>
      </c>
      <c r="Q50" s="250">
        <f>IF($A50="N/A"," ",IF(Pricetype4=2,MAX(H50,0),IF(OR(Pricetype4=1,Pricetype4=4),IF(H50=0,0,(_xll.EURO(H50,Strikeprice4,0,0,($AK50+IF(Smile=TRUE,VLOOKUP(MAX(-5,Strikeprice4-H50),Volsmile,2),0)),($A50-DateToday)+15,IF(Pricetype4=1,1,0),0))),H50)))</f>
        <v>0</v>
      </c>
      <c r="R50" s="250">
        <f>IF($A50="N/A"," ",IF(Pricetype4=2,MAX(I50,0),IF(OR(Pricetype4=1,Pricetype4=4),IF(I50=0,0,(_xll.EURO(I50,Strikeprice4,0,0,($AK50+IF(Smile=TRUE,VLOOKUP(MAX(-5,Strikeprice4-I50),Volsmile,2),0)),($A50-DateToday)+15,IF(Pricetype4=1,1,0),0))),I50)))</f>
        <v>0</v>
      </c>
      <c r="S50" s="250">
        <f>IF($A50="N/A"," ",IF(Pricetype4=2,MAX(J50,0),IF(OR(Pricetype4=1,Pricetype4=4),IF(J50=0,0,(_xll.EURO(J50,Strikeprice4,0,0,($AK50+IF(Smile=TRUE,VLOOKUP(MAX(-5,Strikeprice4-J50),Volsmile,2),0)),($A50-DateToday)+15,IF(Pricetype4=1,1,0),0))),J50)))</f>
        <v>0</v>
      </c>
      <c r="T50" s="250">
        <f>IF($A50="N/A"," ",IF(Pricetype4=2,MAX(K50,0),IF(OR(Pricetype4=1,Pricetype4=4),IF(K50=0,0,(_xll.EURO(K50,Strikeprice4,0,0,($AK50+IF(Smile=TRUE,VLOOKUP(MAX(-5,Strikeprice4-K50),Volsmile,2),0)),($A50-DateToday)+15,IF(Pricetype4=1,1,0),0))),K50)))</f>
        <v>0</v>
      </c>
      <c r="U50" s="177">
        <f t="shared" ca="1" si="1"/>
        <v>234.88207836283397</v>
      </c>
      <c r="V50" s="178">
        <f t="shared" ca="1" si="17"/>
        <v>24056.303807289765</v>
      </c>
      <c r="W50" s="178">
        <f t="shared" ca="1" si="18"/>
        <v>24056.303807289765</v>
      </c>
      <c r="X50" s="178">
        <f t="shared" ca="1" si="19"/>
        <v>17527.683920510503</v>
      </c>
      <c r="Y50" s="178">
        <f t="shared" ca="1" si="20"/>
        <v>0</v>
      </c>
      <c r="Z50" s="178">
        <f t="shared" ca="1" si="21"/>
        <v>0</v>
      </c>
      <c r="AA50" s="178">
        <f t="shared" ca="1" si="22"/>
        <v>0</v>
      </c>
      <c r="AB50" s="178">
        <f t="shared" ca="1" si="23"/>
        <v>0</v>
      </c>
      <c r="AC50" s="178">
        <f t="shared" ca="1" si="24"/>
        <v>0</v>
      </c>
      <c r="AD50" s="178">
        <f t="shared" ca="1" si="25"/>
        <v>0</v>
      </c>
      <c r="AE50" s="178">
        <f t="shared" ca="1" si="26"/>
        <v>65640.291535090029</v>
      </c>
      <c r="AF50" s="224">
        <f t="shared" si="27"/>
        <v>0.24</v>
      </c>
      <c r="AG50" s="224">
        <f t="shared" si="28"/>
        <v>0.42</v>
      </c>
      <c r="AH50" s="224">
        <f t="shared" si="29"/>
        <v>0.42</v>
      </c>
      <c r="AI50" s="224">
        <f t="shared" si="2"/>
        <v>0.12</v>
      </c>
      <c r="AJ50" s="224">
        <f t="shared" si="3"/>
        <v>0.252</v>
      </c>
      <c r="AK50" s="224">
        <f t="shared" si="30"/>
        <v>0.252</v>
      </c>
      <c r="AL50" s="224">
        <f ca="1">IF($A50="N/A"," ",IF(PV=1,0,'Pricing Inputs4'!R83))</f>
        <v>5.6504326810566906E-2</v>
      </c>
      <c r="AM50" s="313">
        <f t="shared" ca="1" si="4"/>
        <v>0.7829402612094466</v>
      </c>
      <c r="BQ50">
        <f t="shared" si="5"/>
        <v>21</v>
      </c>
      <c r="BR50">
        <f t="shared" si="6"/>
        <v>4</v>
      </c>
      <c r="BS50">
        <f t="shared" si="7"/>
        <v>5</v>
      </c>
    </row>
    <row r="51" spans="1:71" x14ac:dyDescent="0.2">
      <c r="A51" s="253">
        <f>IF(A50="N/A","N/A",IF(EDATE(A50,1)&gt;Inputs!$R$5,"N/A",EDATE(A50,1)))</f>
        <v>38687</v>
      </c>
      <c r="B51" s="324">
        <f t="shared" si="0"/>
        <v>2005</v>
      </c>
      <c r="C51" s="172">
        <f t="shared" si="8"/>
        <v>32.241562247276306</v>
      </c>
      <c r="D51" s="172">
        <f t="shared" si="9"/>
        <v>32.241562247276306</v>
      </c>
      <c r="E51" s="172">
        <f t="shared" si="10"/>
        <v>20.290000915527344</v>
      </c>
      <c r="F51" s="172">
        <f t="shared" si="11"/>
        <v>0</v>
      </c>
      <c r="G51" s="172">
        <f t="shared" si="12"/>
        <v>0</v>
      </c>
      <c r="H51" s="172">
        <f t="shared" si="13"/>
        <v>0</v>
      </c>
      <c r="I51" s="172">
        <f t="shared" si="14"/>
        <v>0</v>
      </c>
      <c r="J51" s="172">
        <f t="shared" si="15"/>
        <v>0</v>
      </c>
      <c r="K51" s="172">
        <f t="shared" si="16"/>
        <v>0</v>
      </c>
      <c r="L51" s="250">
        <f ca="1">IF($A51="N/A"," ",IF(Pricetype4=2,MAX(C51,0),IF(OR(Pricetype4=1,Pricetype4=4),IF(C51=0,0,(_xll.EURO(C51,Strikeprice4,0,0,($AH51+IF(Smile=TRUE,VLOOKUP(MAX(-5,Strikeprice4-C51),Volsmile,2),0)),($A51-DateToday)+15,IF(Pricetype4=1,1,0),0))),C51)))</f>
        <v>0.62788482171307436</v>
      </c>
      <c r="M51" s="250">
        <f ca="1">IF($A51="N/A"," ",IF(Pricetype4=2,MAX(D51,0),IF(OR(Pricetype4=1,Pricetype4=4),IF(D51=0,0,(_xll.EURO(D51,Strikeprice4,0,0,($AH51+IF(Smile=TRUE,VLOOKUP(MAX(-5,Strikeprice4-D51),Volsmile,2),0)),($A51-DateToday)+15,IF(Pricetype4=1,1,0),0))),D51)))</f>
        <v>0.62788482171307436</v>
      </c>
      <c r="N51" s="250">
        <f ca="1">IF($A51="N/A"," ",IF(Pricetype4=2,MAX(E51,0),IF(OR(Pricetype4=1,Pricetype4=4),IF(E51=0,0,(_xll.EURO(E51,Strikeprice4,0,0,($AK51+IF(Smile=TRUE,VLOOKUP(MAX(-5,Strikeprice4-E51),Volsmile,2),0)),($A51-DateToday)+15,IF(Pricetype4=1,1,0),0))),E51)))</f>
        <v>0.30546082575307909</v>
      </c>
      <c r="O51" s="250">
        <f>IF($A51="N/A"," ",IF(Pricetype4=2,MAX(F51,0),IF(OR(Pricetype4=1,Pricetype4=4),IF(F51=0,0,(_xll.EURO(F51,Strikeprice4,0,0,($AK51+IF(Smile=TRUE,VLOOKUP(MAX(-5,Strikeprice4-F51),Volsmile,2),0)),($A51-DateToday)+15,IF(Pricetype4=1,1,0),0))),F51)))</f>
        <v>0</v>
      </c>
      <c r="P51" s="250">
        <f>IF($A51="N/A"," ",IF(Pricetype4=2,MAX(G51,0),IF(OR(Pricetype4=1,Pricetype4=4),IF(G51=0,0,(_xll.EURO(G51,Strikeprice4,0,0,($AK51+IF(Smile=TRUE,VLOOKUP(MAX(-5,Strikeprice4-G51),Volsmile,2),0)),($A51-DateToday)+15,IF(Pricetype4=1,1,0),0))),G51)))</f>
        <v>0</v>
      </c>
      <c r="Q51" s="250">
        <f>IF($A51="N/A"," ",IF(Pricetype4=2,MAX(H51,0),IF(OR(Pricetype4=1,Pricetype4=4),IF(H51=0,0,(_xll.EURO(H51,Strikeprice4,0,0,($AK51+IF(Smile=TRUE,VLOOKUP(MAX(-5,Strikeprice4-H51),Volsmile,2),0)),($A51-DateToday)+15,IF(Pricetype4=1,1,0),0))),H51)))</f>
        <v>0</v>
      </c>
      <c r="R51" s="250">
        <f>IF($A51="N/A"," ",IF(Pricetype4=2,MAX(I51,0),IF(OR(Pricetype4=1,Pricetype4=4),IF(I51=0,0,(_xll.EURO(I51,Strikeprice4,0,0,($AK51+IF(Smile=TRUE,VLOOKUP(MAX(-5,Strikeprice4-I51),Volsmile,2),0)),($A51-DateToday)+15,IF(Pricetype4=1,1,0),0))),I51)))</f>
        <v>0</v>
      </c>
      <c r="S51" s="250">
        <f>IF($A51="N/A"," ",IF(Pricetype4=2,MAX(J51,0),IF(OR(Pricetype4=1,Pricetype4=4),IF(J51=0,0,(_xll.EURO(J51,Strikeprice4,0,0,($AK51+IF(Smile=TRUE,VLOOKUP(MAX(-5,Strikeprice4-J51),Volsmile,2),0)),($A51-DateToday)+15,IF(Pricetype4=1,1,0),0))),J51)))</f>
        <v>0</v>
      </c>
      <c r="T51" s="250">
        <f>IF($A51="N/A"," ",IF(Pricetype4=2,MAX(K51,0),IF(OR(Pricetype4=1,Pricetype4=4),IF(K51=0,0,(_xll.EURO(K51,Strikeprice4,0,0,($AK51+IF(Smile=TRUE,VLOOKUP(MAX(-5,Strikeprice4-K51),Volsmile,2),0)),($A51-DateToday)+15,IF(Pricetype4=1,1,0),0))),K51)))</f>
        <v>0</v>
      </c>
      <c r="U51" s="177">
        <f t="shared" ca="1" si="1"/>
        <v>233.64266523513001</v>
      </c>
      <c r="V51" s="178">
        <f t="shared" ca="1" si="17"/>
        <v>24645.714778562156</v>
      </c>
      <c r="W51" s="178">
        <f t="shared" ca="1" si="18"/>
        <v>24645.714778562156</v>
      </c>
      <c r="X51" s="178">
        <f t="shared" ca="1" si="19"/>
        <v>11989.938484250672</v>
      </c>
      <c r="Y51" s="178">
        <f t="shared" ca="1" si="20"/>
        <v>0</v>
      </c>
      <c r="Z51" s="178">
        <f t="shared" ca="1" si="21"/>
        <v>0</v>
      </c>
      <c r="AA51" s="178">
        <f t="shared" ca="1" si="22"/>
        <v>0</v>
      </c>
      <c r="AB51" s="178">
        <f t="shared" ca="1" si="23"/>
        <v>0</v>
      </c>
      <c r="AC51" s="178">
        <f t="shared" ca="1" si="24"/>
        <v>0</v>
      </c>
      <c r="AD51" s="178">
        <f t="shared" ca="1" si="25"/>
        <v>0</v>
      </c>
      <c r="AE51" s="178">
        <f t="shared" ca="1" si="26"/>
        <v>61281.368041374983</v>
      </c>
      <c r="AF51" s="224">
        <f t="shared" si="27"/>
        <v>0.24</v>
      </c>
      <c r="AG51" s="224">
        <f t="shared" si="28"/>
        <v>0.42</v>
      </c>
      <c r="AH51" s="224">
        <f t="shared" si="29"/>
        <v>0.42</v>
      </c>
      <c r="AI51" s="224">
        <f t="shared" si="2"/>
        <v>0.12</v>
      </c>
      <c r="AJ51" s="224">
        <f t="shared" si="3"/>
        <v>0.252</v>
      </c>
      <c r="AK51" s="224">
        <f t="shared" si="30"/>
        <v>0.252</v>
      </c>
      <c r="AL51" s="224">
        <f ca="1">IF($A51="N/A"," ",IF(PV=1,0,'Pricing Inputs4'!R84))</f>
        <v>5.66333106304708E-2</v>
      </c>
      <c r="AM51" s="313">
        <f t="shared" ca="1" si="4"/>
        <v>0.77880888411710003</v>
      </c>
      <c r="BQ51">
        <f t="shared" si="5"/>
        <v>21</v>
      </c>
      <c r="BR51">
        <f t="shared" si="6"/>
        <v>5</v>
      </c>
      <c r="BS51">
        <f t="shared" si="7"/>
        <v>5</v>
      </c>
    </row>
    <row r="52" spans="1:71" x14ac:dyDescent="0.2">
      <c r="A52" s="253">
        <f>IF(A51="N/A","N/A",IF(EDATE(A51,1)&gt;Inputs!$R$5,"N/A",EDATE(A51,1)))</f>
        <v>38718</v>
      </c>
      <c r="B52" s="324">
        <f t="shared" si="0"/>
        <v>2006</v>
      </c>
      <c r="C52" s="172">
        <f t="shared" si="8"/>
        <v>35.115717206682476</v>
      </c>
      <c r="D52" s="172">
        <f t="shared" si="9"/>
        <v>35.115717206682476</v>
      </c>
      <c r="E52" s="172">
        <f t="shared" si="10"/>
        <v>22.5</v>
      </c>
      <c r="F52" s="172">
        <f t="shared" si="11"/>
        <v>0</v>
      </c>
      <c r="G52" s="172">
        <f t="shared" si="12"/>
        <v>0</v>
      </c>
      <c r="H52" s="172">
        <f t="shared" si="13"/>
        <v>0</v>
      </c>
      <c r="I52" s="172">
        <f t="shared" si="14"/>
        <v>0</v>
      </c>
      <c r="J52" s="172">
        <f t="shared" si="15"/>
        <v>0</v>
      </c>
      <c r="K52" s="172">
        <f t="shared" si="16"/>
        <v>0</v>
      </c>
      <c r="L52" s="250">
        <f ca="1">IF($A52="N/A"," ",IF(Pricetype4=2,MAX(C52,0),IF(OR(Pricetype4=1,Pricetype4=4),IF(C52=0,0,(_xll.EURO(C52,Strikeprice4,0,0,($AH52+IF(Smile=TRUE,VLOOKUP(MAX(-5,Strikeprice4-C52),Volsmile,2),0)),($A52-DateToday)+15,IF(Pricetype4=1,1,0),0))),C52)))</f>
        <v>0.54994241087537188</v>
      </c>
      <c r="M52" s="250">
        <f ca="1">IF($A52="N/A"," ",IF(Pricetype4=2,MAX(D52,0),IF(OR(Pricetype4=1,Pricetype4=4),IF(D52=0,0,(_xll.EURO(D52,Strikeprice4,0,0,($AH52+IF(Smile=TRUE,VLOOKUP(MAX(-5,Strikeprice4-D52),Volsmile,2),0)),($A52-DateToday)+15,IF(Pricetype4=1,1,0),0))),D52)))</f>
        <v>0.54994241087537188</v>
      </c>
      <c r="N52" s="250">
        <f ca="1">IF($A52="N/A"," ",IF(Pricetype4=2,MAX(E52,0),IF(OR(Pricetype4=1,Pricetype4=4),IF(E52=0,0,(_xll.EURO(E52,Strikeprice4,0,0,($AK52+IF(Smile=TRUE,VLOOKUP(MAX(-5,Strikeprice4-E52),Volsmile,2),0)),($A52-DateToday)+15,IF(Pricetype4=1,1,0),0))),E52)))</f>
        <v>0.2165373004763852</v>
      </c>
      <c r="O52" s="250">
        <f>IF($A52="N/A"," ",IF(Pricetype4=2,MAX(F52,0),IF(OR(Pricetype4=1,Pricetype4=4),IF(F52=0,0,(_xll.EURO(F52,Strikeprice4,0,0,($AK52+IF(Smile=TRUE,VLOOKUP(MAX(-5,Strikeprice4-F52),Volsmile,2),0)),($A52-DateToday)+15,IF(Pricetype4=1,1,0),0))),F52)))</f>
        <v>0</v>
      </c>
      <c r="P52" s="250">
        <f>IF($A52="N/A"," ",IF(Pricetype4=2,MAX(G52,0),IF(OR(Pricetype4=1,Pricetype4=4),IF(G52=0,0,(_xll.EURO(G52,Strikeprice4,0,0,($AK52+IF(Smile=TRUE,VLOOKUP(MAX(-5,Strikeprice4-G52),Volsmile,2),0)),($A52-DateToday)+15,IF(Pricetype4=1,1,0),0))),G52)))</f>
        <v>0</v>
      </c>
      <c r="Q52" s="250">
        <f>IF($A52="N/A"," ",IF(Pricetype4=2,MAX(H52,0),IF(OR(Pricetype4=1,Pricetype4=4),IF(H52=0,0,(_xll.EURO(H52,Strikeprice4,0,0,($AK52+IF(Smile=TRUE,VLOOKUP(MAX(-5,Strikeprice4-H52),Volsmile,2),0)),($A52-DateToday)+15,IF(Pricetype4=1,1,0),0))),H52)))</f>
        <v>0</v>
      </c>
      <c r="R52" s="250">
        <f>IF($A52="N/A"," ",IF(Pricetype4=2,MAX(I52,0),IF(OR(Pricetype4=1,Pricetype4=4),IF(I52=0,0,(_xll.EURO(I52,Strikeprice4,0,0,($AK52+IF(Smile=TRUE,VLOOKUP(MAX(-5,Strikeprice4-I52),Volsmile,2),0)),($A52-DateToday)+15,IF(Pricetype4=1,1,0),0))),I52)))</f>
        <v>0</v>
      </c>
      <c r="S52" s="250">
        <f>IF($A52="N/A"," ",IF(Pricetype4=2,MAX(J52,0),IF(OR(Pricetype4=1,Pricetype4=4),IF(J52=0,0,(_xll.EURO(J52,Strikeprice4,0,0,($AK52+IF(Smile=TRUE,VLOOKUP(MAX(-5,Strikeprice4-J52),Volsmile,2),0)),($A52-DateToday)+15,IF(Pricetype4=1,1,0),0))),J52)))</f>
        <v>0</v>
      </c>
      <c r="T52" s="250">
        <f>IF($A52="N/A"," ",IF(Pricetype4=2,MAX(K52,0),IF(OR(Pricetype4=1,Pricetype4=4),IF(K52=0,0,(_xll.EURO(K52,Strikeprice4,0,0,($AK52+IF(Smile=TRUE,VLOOKUP(MAX(-5,Strikeprice4-K52),Volsmile,2),0)),($A52-DateToday)+15,IF(Pricetype4=1,1,0),0))),K52)))</f>
        <v>0</v>
      </c>
      <c r="U52" s="177">
        <f t="shared" ca="1" si="1"/>
        <v>232.40914099161006</v>
      </c>
      <c r="V52" s="178">
        <f t="shared" ca="1" si="17"/>
        <v>21472.35607547524</v>
      </c>
      <c r="W52" s="178">
        <f t="shared" ca="1" si="18"/>
        <v>21472.35607547524</v>
      </c>
      <c r="X52" s="178">
        <f t="shared" ca="1" si="19"/>
        <v>8454.6416633882836</v>
      </c>
      <c r="Y52" s="178">
        <f t="shared" ca="1" si="20"/>
        <v>0</v>
      </c>
      <c r="Z52" s="178">
        <f t="shared" ca="1" si="21"/>
        <v>0</v>
      </c>
      <c r="AA52" s="178">
        <f t="shared" ca="1" si="22"/>
        <v>0</v>
      </c>
      <c r="AB52" s="178">
        <f t="shared" ca="1" si="23"/>
        <v>0</v>
      </c>
      <c r="AC52" s="178">
        <f t="shared" ca="1" si="24"/>
        <v>0</v>
      </c>
      <c r="AD52" s="178">
        <f t="shared" ca="1" si="25"/>
        <v>0</v>
      </c>
      <c r="AE52" s="178">
        <f t="shared" ca="1" si="26"/>
        <v>51399.353814338763</v>
      </c>
      <c r="AF52" s="224">
        <f t="shared" si="27"/>
        <v>0.24</v>
      </c>
      <c r="AG52" s="224">
        <f t="shared" si="28"/>
        <v>0.42</v>
      </c>
      <c r="AH52" s="224">
        <f t="shared" si="29"/>
        <v>0.42</v>
      </c>
      <c r="AI52" s="224">
        <f t="shared" si="2"/>
        <v>0.12</v>
      </c>
      <c r="AJ52" s="224">
        <f t="shared" si="3"/>
        <v>0.252</v>
      </c>
      <c r="AK52" s="224">
        <f t="shared" si="30"/>
        <v>0.252</v>
      </c>
      <c r="AL52" s="224">
        <f ca="1">IF($A52="N/A"," ",IF(PV=1,0,'Pricing Inputs4'!R85))</f>
        <v>5.6758133687262506E-2</v>
      </c>
      <c r="AM52" s="313">
        <f t="shared" ca="1" si="4"/>
        <v>0.77469713663870021</v>
      </c>
      <c r="BQ52">
        <f t="shared" si="5"/>
        <v>21</v>
      </c>
      <c r="BR52">
        <f t="shared" si="6"/>
        <v>4</v>
      </c>
      <c r="BS52">
        <f t="shared" si="7"/>
        <v>6</v>
      </c>
    </row>
    <row r="53" spans="1:71" x14ac:dyDescent="0.2">
      <c r="A53" s="253">
        <f>IF(A52="N/A","N/A",IF(EDATE(A52,1)&gt;Inputs!$R$5,"N/A",EDATE(A52,1)))</f>
        <v>38749</v>
      </c>
      <c r="B53" s="324">
        <f t="shared" si="0"/>
        <v>2006</v>
      </c>
      <c r="C53" s="172">
        <f t="shared" si="8"/>
        <v>34.515714917864116</v>
      </c>
      <c r="D53" s="172">
        <f t="shared" si="9"/>
        <v>34.515714917864116</v>
      </c>
      <c r="E53" s="172">
        <f t="shared" si="10"/>
        <v>21</v>
      </c>
      <c r="F53" s="172">
        <f t="shared" si="11"/>
        <v>0</v>
      </c>
      <c r="G53" s="172">
        <f t="shared" si="12"/>
        <v>0</v>
      </c>
      <c r="H53" s="172">
        <f t="shared" si="13"/>
        <v>0</v>
      </c>
      <c r="I53" s="172">
        <f t="shared" si="14"/>
        <v>0</v>
      </c>
      <c r="J53" s="172">
        <f t="shared" si="15"/>
        <v>0</v>
      </c>
      <c r="K53" s="172">
        <f t="shared" si="16"/>
        <v>0</v>
      </c>
      <c r="L53" s="250">
        <f ca="1">IF($A53="N/A"," ",IF(Pricetype4=2,MAX(C53,0),IF(OR(Pricetype4=1,Pricetype4=4),IF(C53=0,0,(_xll.EURO(C53,Strikeprice4,0,0,($AH53+IF(Smile=TRUE,VLOOKUP(MAX(-5,Strikeprice4-C53),Volsmile,2),0)),($A53-DateToday)+15,IF(Pricetype4=1,1,0),0))),C53)))</f>
        <v>0.59072810754714</v>
      </c>
      <c r="M53" s="250">
        <f ca="1">IF($A53="N/A"," ",IF(Pricetype4=2,MAX(D53,0),IF(OR(Pricetype4=1,Pricetype4=4),IF(D53=0,0,(_xll.EURO(D53,Strikeprice4,0,0,($AH53+IF(Smile=TRUE,VLOOKUP(MAX(-5,Strikeprice4-D53),Volsmile,2),0)),($A53-DateToday)+15,IF(Pricetype4=1,1,0),0))),D53)))</f>
        <v>0.59072810754714</v>
      </c>
      <c r="N53" s="250">
        <f ca="1">IF($A53="N/A"," ",IF(Pricetype4=2,MAX(E53,0),IF(OR(Pricetype4=1,Pricetype4=4),IF(E53=0,0,(_xll.EURO(E53,Strikeprice4,0,0,($AK53+IF(Smile=TRUE,VLOOKUP(MAX(-5,Strikeprice4-E53),Volsmile,2),0)),($A53-DateToday)+15,IF(Pricetype4=1,1,0),0))),E53)))</f>
        <v>0.29082964549087365</v>
      </c>
      <c r="O53" s="250">
        <f>IF($A53="N/A"," ",IF(Pricetype4=2,MAX(F53,0),IF(OR(Pricetype4=1,Pricetype4=4),IF(F53=0,0,(_xll.EURO(F53,Strikeprice4,0,0,($AK53+IF(Smile=TRUE,VLOOKUP(MAX(-5,Strikeprice4-F53),Volsmile,2),0)),($A53-DateToday)+15,IF(Pricetype4=1,1,0),0))),F53)))</f>
        <v>0</v>
      </c>
      <c r="P53" s="250">
        <f>IF($A53="N/A"," ",IF(Pricetype4=2,MAX(G53,0),IF(OR(Pricetype4=1,Pricetype4=4),IF(G53=0,0,(_xll.EURO(G53,Strikeprice4,0,0,($AK53+IF(Smile=TRUE,VLOOKUP(MAX(-5,Strikeprice4-G53),Volsmile,2),0)),($A53-DateToday)+15,IF(Pricetype4=1,1,0),0))),G53)))</f>
        <v>0</v>
      </c>
      <c r="Q53" s="250">
        <f>IF($A53="N/A"," ",IF(Pricetype4=2,MAX(H53,0),IF(OR(Pricetype4=1,Pricetype4=4),IF(H53=0,0,(_xll.EURO(H53,Strikeprice4,0,0,($AK53+IF(Smile=TRUE,VLOOKUP(MAX(-5,Strikeprice4-H53),Volsmile,2),0)),($A53-DateToday)+15,IF(Pricetype4=1,1,0),0))),H53)))</f>
        <v>0</v>
      </c>
      <c r="R53" s="250">
        <f>IF($A53="N/A"," ",IF(Pricetype4=2,MAX(I53,0),IF(OR(Pricetype4=1,Pricetype4=4),IF(I53=0,0,(_xll.EURO(I53,Strikeprice4,0,0,($AK53+IF(Smile=TRUE,VLOOKUP(MAX(-5,Strikeprice4-I53),Volsmile,2),0)),($A53-DateToday)+15,IF(Pricetype4=1,1,0),0))),I53)))</f>
        <v>0</v>
      </c>
      <c r="S53" s="250">
        <f>IF($A53="N/A"," ",IF(Pricetype4=2,MAX(J53,0),IF(OR(Pricetype4=1,Pricetype4=4),IF(J53=0,0,(_xll.EURO(J53,Strikeprice4,0,0,($AK53+IF(Smile=TRUE,VLOOKUP(MAX(-5,Strikeprice4-J53),Volsmile,2),0)),($A53-DateToday)+15,IF(Pricetype4=1,1,0),0))),J53)))</f>
        <v>0</v>
      </c>
      <c r="T53" s="250">
        <f>IF($A53="N/A"," ",IF(Pricetype4=2,MAX(K53,0),IF(OR(Pricetype4=1,Pricetype4=4),IF(K53=0,0,(_xll.EURO(K53,Strikeprice4,0,0,($AK53+IF(Smile=TRUE,VLOOKUP(MAX(-5,Strikeprice4-K53),Volsmile,2),0)),($A53-DateToday)+15,IF(Pricetype4=1,1,0),0))),K53)))</f>
        <v>0</v>
      </c>
      <c r="U53" s="177">
        <f t="shared" ca="1" si="1"/>
        <v>231.27955985874249</v>
      </c>
      <c r="V53" s="178">
        <f t="shared" ca="1" si="17"/>
        <v>21859.733873550471</v>
      </c>
      <c r="W53" s="178">
        <f t="shared" ca="1" si="18"/>
        <v>21859.733873550471</v>
      </c>
      <c r="X53" s="178">
        <f t="shared" ca="1" si="19"/>
        <v>10762.07238448054</v>
      </c>
      <c r="Y53" s="178">
        <f t="shared" ca="1" si="20"/>
        <v>0</v>
      </c>
      <c r="Z53" s="178">
        <f t="shared" ca="1" si="21"/>
        <v>0</v>
      </c>
      <c r="AA53" s="178">
        <f t="shared" ca="1" si="22"/>
        <v>0</v>
      </c>
      <c r="AB53" s="178">
        <f t="shared" ca="1" si="23"/>
        <v>0</v>
      </c>
      <c r="AC53" s="178">
        <f t="shared" ca="1" si="24"/>
        <v>0</v>
      </c>
      <c r="AD53" s="178">
        <f t="shared" ca="1" si="25"/>
        <v>0</v>
      </c>
      <c r="AE53" s="178">
        <f t="shared" ca="1" si="26"/>
        <v>54481.540131581482</v>
      </c>
      <c r="AF53" s="224">
        <f t="shared" si="27"/>
        <v>0.24</v>
      </c>
      <c r="AG53" s="224">
        <f t="shared" si="28"/>
        <v>0.42</v>
      </c>
      <c r="AH53" s="224">
        <f t="shared" si="29"/>
        <v>0.42</v>
      </c>
      <c r="AI53" s="224">
        <f t="shared" si="2"/>
        <v>0.12</v>
      </c>
      <c r="AJ53" s="224">
        <f t="shared" si="3"/>
        <v>0.252</v>
      </c>
      <c r="AK53" s="224">
        <f t="shared" si="30"/>
        <v>0.252</v>
      </c>
      <c r="AL53" s="224">
        <f ca="1">IF($A53="N/A"," ",IF(PV=1,0,'Pricing Inputs4'!R86))</f>
        <v>5.6887117518060804E-2</v>
      </c>
      <c r="AM53" s="313">
        <f t="shared" ca="1" si="4"/>
        <v>0.77093186619580834</v>
      </c>
      <c r="BQ53">
        <f t="shared" si="5"/>
        <v>20</v>
      </c>
      <c r="BR53">
        <f t="shared" si="6"/>
        <v>4</v>
      </c>
      <c r="BS53">
        <f t="shared" si="7"/>
        <v>4</v>
      </c>
    </row>
    <row r="54" spans="1:71" x14ac:dyDescent="0.2">
      <c r="A54" s="253">
        <f>IF(A53="N/A","N/A",IF(EDATE(A53,1)&gt;Inputs!$R$5,"N/A",EDATE(A53,1)))</f>
        <v>38777</v>
      </c>
      <c r="B54" s="324">
        <f t="shared" si="0"/>
        <v>2006</v>
      </c>
      <c r="C54" s="172">
        <f t="shared" si="8"/>
        <v>33.22767976272938</v>
      </c>
      <c r="D54" s="172">
        <f t="shared" si="9"/>
        <v>33.22767976272938</v>
      </c>
      <c r="E54" s="172">
        <f t="shared" si="10"/>
        <v>22</v>
      </c>
      <c r="F54" s="172">
        <f t="shared" si="11"/>
        <v>0</v>
      </c>
      <c r="G54" s="172">
        <f t="shared" si="12"/>
        <v>0</v>
      </c>
      <c r="H54" s="172">
        <f t="shared" si="13"/>
        <v>0</v>
      </c>
      <c r="I54" s="172">
        <f t="shared" si="14"/>
        <v>0</v>
      </c>
      <c r="J54" s="172">
        <f t="shared" si="15"/>
        <v>0</v>
      </c>
      <c r="K54" s="172">
        <f t="shared" si="16"/>
        <v>0</v>
      </c>
      <c r="L54" s="250">
        <f ca="1">IF($A54="N/A"," ",IF(Pricetype4=2,MAX(C54,0),IF(OR(Pricetype4=1,Pricetype4=4),IF(C54=0,0,(_xll.EURO(C54,Strikeprice4,0,0,($AH54+IF(Smile=TRUE,VLOOKUP(MAX(-5,Strikeprice4-C54),Volsmile,2),0)),($A54-DateToday)+15,IF(Pricetype4=1,1,0),0))),C54)))</f>
        <v>0.65632044476060836</v>
      </c>
      <c r="M54" s="250">
        <f ca="1">IF($A54="N/A"," ",IF(Pricetype4=2,MAX(D54,0),IF(OR(Pricetype4=1,Pricetype4=4),IF(D54=0,0,(_xll.EURO(D54,Strikeprice4,0,0,($AH54+IF(Smile=TRUE,VLOOKUP(MAX(-5,Strikeprice4-D54),Volsmile,2),0)),($A54-DateToday)+15,IF(Pricetype4=1,1,0),0))),D54)))</f>
        <v>0.65632044476060836</v>
      </c>
      <c r="N54" s="250">
        <f ca="1">IF($A54="N/A"," ",IF(Pricetype4=2,MAX(E54,0),IF(OR(Pricetype4=1,Pricetype4=4),IF(E54=0,0,(_xll.EURO(E54,Strikeprice4,0,0,($AK54+IF(Smile=TRUE,VLOOKUP(MAX(-5,Strikeprice4-E54),Volsmile,2),0)),($A54-DateToday)+15,IF(Pricetype4=1,1,0),0))),E54)))</f>
        <v>0.25436755145279821</v>
      </c>
      <c r="O54" s="250">
        <f>IF($A54="N/A"," ",IF(Pricetype4=2,MAX(F54,0),IF(OR(Pricetype4=1,Pricetype4=4),IF(F54=0,0,(_xll.EURO(F54,Strikeprice4,0,0,($AK54+IF(Smile=TRUE,VLOOKUP(MAX(-5,Strikeprice4-F54),Volsmile,2),0)),($A54-DateToday)+15,IF(Pricetype4=1,1,0),0))),F54)))</f>
        <v>0</v>
      </c>
      <c r="P54" s="250">
        <f>IF($A54="N/A"," ",IF(Pricetype4=2,MAX(G54,0),IF(OR(Pricetype4=1,Pricetype4=4),IF(G54=0,0,(_xll.EURO(G54,Strikeprice4,0,0,($AK54+IF(Smile=TRUE,VLOOKUP(MAX(-5,Strikeprice4-G54),Volsmile,2),0)),($A54-DateToday)+15,IF(Pricetype4=1,1,0),0))),G54)))</f>
        <v>0</v>
      </c>
      <c r="Q54" s="250">
        <f>IF($A54="N/A"," ",IF(Pricetype4=2,MAX(H54,0),IF(OR(Pricetype4=1,Pricetype4=4),IF(H54=0,0,(_xll.EURO(H54,Strikeprice4,0,0,($AK54+IF(Smile=TRUE,VLOOKUP(MAX(-5,Strikeprice4-H54),Volsmile,2),0)),($A54-DateToday)+15,IF(Pricetype4=1,1,0),0))),H54)))</f>
        <v>0</v>
      </c>
      <c r="R54" s="250">
        <f>IF($A54="N/A"," ",IF(Pricetype4=2,MAX(I54,0),IF(OR(Pricetype4=1,Pricetype4=4),IF(I54=0,0,(_xll.EURO(I54,Strikeprice4,0,0,($AK54+IF(Smile=TRUE,VLOOKUP(MAX(-5,Strikeprice4-I54),Volsmile,2),0)),($A54-DateToday)+15,IF(Pricetype4=1,1,0),0))),I54)))</f>
        <v>0</v>
      </c>
      <c r="S54" s="250">
        <f>IF($A54="N/A"," ",IF(Pricetype4=2,MAX(J54,0),IF(OR(Pricetype4=1,Pricetype4=4),IF(J54=0,0,(_xll.EURO(J54,Strikeprice4,0,0,($AK54+IF(Smile=TRUE,VLOOKUP(MAX(-5,Strikeprice4-J54),Volsmile,2),0)),($A54-DateToday)+15,IF(Pricetype4=1,1,0),0))),J54)))</f>
        <v>0</v>
      </c>
      <c r="T54" s="250">
        <f>IF($A54="N/A"," ",IF(Pricetype4=2,MAX(K54,0),IF(OR(Pricetype4=1,Pricetype4=4),IF(K54=0,0,(_xll.EURO(K54,Strikeprice4,0,0,($AK54+IF(Smile=TRUE,VLOOKUP(MAX(-5,Strikeprice4-K54),Volsmile,2),0)),($A54-DateToday)+15,IF(Pricetype4=1,1,0),0))),K54)))</f>
        <v>0</v>
      </c>
      <c r="U54" s="177">
        <f t="shared" ca="1" si="1"/>
        <v>230.04919831735836</v>
      </c>
      <c r="V54" s="178">
        <f t="shared" ca="1" si="17"/>
        <v>27781.422556790487</v>
      </c>
      <c r="W54" s="178">
        <f t="shared" ca="1" si="18"/>
        <v>27781.422556790487</v>
      </c>
      <c r="X54" s="178">
        <f t="shared" ca="1" si="19"/>
        <v>10767.137437298476</v>
      </c>
      <c r="Y54" s="178">
        <f t="shared" ca="1" si="20"/>
        <v>0</v>
      </c>
      <c r="Z54" s="178">
        <f t="shared" ca="1" si="21"/>
        <v>0</v>
      </c>
      <c r="AA54" s="178">
        <f t="shared" ca="1" si="22"/>
        <v>0</v>
      </c>
      <c r="AB54" s="178">
        <f t="shared" ca="1" si="23"/>
        <v>0</v>
      </c>
      <c r="AC54" s="178">
        <f t="shared" ca="1" si="24"/>
        <v>0</v>
      </c>
      <c r="AD54" s="178">
        <f t="shared" ca="1" si="25"/>
        <v>0</v>
      </c>
      <c r="AE54" s="178">
        <f t="shared" ca="1" si="26"/>
        <v>66329.982550879446</v>
      </c>
      <c r="AF54" s="224">
        <f t="shared" si="27"/>
        <v>0.24</v>
      </c>
      <c r="AG54" s="224">
        <f t="shared" si="28"/>
        <v>0.42</v>
      </c>
      <c r="AH54" s="224">
        <f t="shared" si="29"/>
        <v>0.42</v>
      </c>
      <c r="AI54" s="224">
        <f t="shared" si="2"/>
        <v>0.12</v>
      </c>
      <c r="AJ54" s="224">
        <f t="shared" si="3"/>
        <v>0.252</v>
      </c>
      <c r="AK54" s="224">
        <f t="shared" si="30"/>
        <v>0.252</v>
      </c>
      <c r="AL54" s="224">
        <f ca="1">IF($A54="N/A"," ",IF(PV=1,0,'Pricing Inputs4'!R87))</f>
        <v>5.7011940585394605E-2</v>
      </c>
      <c r="AM54" s="313">
        <f t="shared" ca="1" si="4"/>
        <v>0.76683066105786124</v>
      </c>
      <c r="BQ54">
        <f t="shared" si="5"/>
        <v>23</v>
      </c>
      <c r="BR54">
        <f t="shared" si="6"/>
        <v>4</v>
      </c>
      <c r="BS54">
        <f t="shared" si="7"/>
        <v>4</v>
      </c>
    </row>
    <row r="55" spans="1:71" x14ac:dyDescent="0.2">
      <c r="A55" s="253">
        <f>IF(A54="N/A","N/A",IF(EDATE(A54,1)&gt;Inputs!$R$5,"N/A",EDATE(A54,1)))</f>
        <v>38808</v>
      </c>
      <c r="B55" s="324">
        <f t="shared" si="0"/>
        <v>2006</v>
      </c>
      <c r="C55" s="172">
        <f t="shared" si="8"/>
        <v>33.427680525668833</v>
      </c>
      <c r="D55" s="172">
        <f t="shared" si="9"/>
        <v>33.427680525668833</v>
      </c>
      <c r="E55" s="172">
        <f t="shared" si="10"/>
        <v>19</v>
      </c>
      <c r="F55" s="172">
        <f t="shared" si="11"/>
        <v>0</v>
      </c>
      <c r="G55" s="172">
        <f t="shared" si="12"/>
        <v>0</v>
      </c>
      <c r="H55" s="172">
        <f t="shared" si="13"/>
        <v>0</v>
      </c>
      <c r="I55" s="172">
        <f t="shared" si="14"/>
        <v>0</v>
      </c>
      <c r="J55" s="172">
        <f t="shared" si="15"/>
        <v>0</v>
      </c>
      <c r="K55" s="172">
        <f t="shared" si="16"/>
        <v>0</v>
      </c>
      <c r="L55" s="250">
        <f ca="1">IF($A55="N/A"," ",IF(Pricetype4=2,MAX(C55,0),IF(OR(Pricetype4=1,Pricetype4=4),IF(C55=0,0,(_xll.EURO(C55,Strikeprice4,0,0,($AH55+IF(Smile=TRUE,VLOOKUP(MAX(-5,Strikeprice4-C55),Volsmile,2),0)),($A55-DateToday)+15,IF(Pricetype4=1,1,0),0))),C55)))</f>
        <v>0.67130228756373</v>
      </c>
      <c r="M55" s="250">
        <f ca="1">IF($A55="N/A"," ",IF(Pricetype4=2,MAX(D55,0),IF(OR(Pricetype4=1,Pricetype4=4),IF(D55=0,0,(_xll.EURO(D55,Strikeprice4,0,0,($AH55+IF(Smile=TRUE,VLOOKUP(MAX(-5,Strikeprice4-D55),Volsmile,2),0)),($A55-DateToday)+15,IF(Pricetype4=1,1,0),0))),D55)))</f>
        <v>0.67130228756373</v>
      </c>
      <c r="N55" s="250">
        <f ca="1">IF($A55="N/A"," ",IF(Pricetype4=2,MAX(E55,0),IF(OR(Pricetype4=1,Pricetype4=4),IF(E55=0,0,(_xll.EURO(E55,Strikeprice4,0,0,($AK55+IF(Smile=TRUE,VLOOKUP(MAX(-5,Strikeprice4-E55),Volsmile,2),0)),($A55-DateToday)+15,IF(Pricetype4=1,1,0),0))),E55)))</f>
        <v>0.43560797253247019</v>
      </c>
      <c r="O55" s="250">
        <f>IF($A55="N/A"," ",IF(Pricetype4=2,MAX(F55,0),IF(OR(Pricetype4=1,Pricetype4=4),IF(F55=0,0,(_xll.EURO(F55,Strikeprice4,0,0,($AK55+IF(Smile=TRUE,VLOOKUP(MAX(-5,Strikeprice4-F55),Volsmile,2),0)),($A55-DateToday)+15,IF(Pricetype4=1,1,0),0))),F55)))</f>
        <v>0</v>
      </c>
      <c r="P55" s="250">
        <f>IF($A55="N/A"," ",IF(Pricetype4=2,MAX(G55,0),IF(OR(Pricetype4=1,Pricetype4=4),IF(G55=0,0,(_xll.EURO(G55,Strikeprice4,0,0,($AK55+IF(Smile=TRUE,VLOOKUP(MAX(-5,Strikeprice4-G55),Volsmile,2),0)),($A55-DateToday)+15,IF(Pricetype4=1,1,0),0))),G55)))</f>
        <v>0</v>
      </c>
      <c r="Q55" s="250">
        <f>IF($A55="N/A"," ",IF(Pricetype4=2,MAX(H55,0),IF(OR(Pricetype4=1,Pricetype4=4),IF(H55=0,0,(_xll.EURO(H55,Strikeprice4,0,0,($AK55+IF(Smile=TRUE,VLOOKUP(MAX(-5,Strikeprice4-H55),Volsmile,2),0)),($A55-DateToday)+15,IF(Pricetype4=1,1,0),0))),H55)))</f>
        <v>0</v>
      </c>
      <c r="R55" s="250">
        <f>IF($A55="N/A"," ",IF(Pricetype4=2,MAX(I55,0),IF(OR(Pricetype4=1,Pricetype4=4),IF(I55=0,0,(_xll.EURO(I55,Strikeprice4,0,0,($AK55+IF(Smile=TRUE,VLOOKUP(MAX(-5,Strikeprice4-I55),Volsmile,2),0)),($A55-DateToday)+15,IF(Pricetype4=1,1,0),0))),I55)))</f>
        <v>0</v>
      </c>
      <c r="S55" s="250">
        <f>IF($A55="N/A"," ",IF(Pricetype4=2,MAX(J55,0),IF(OR(Pricetype4=1,Pricetype4=4),IF(J55=0,0,(_xll.EURO(J55,Strikeprice4,0,0,($AK55+IF(Smile=TRUE,VLOOKUP(MAX(-5,Strikeprice4-J55),Volsmile,2),0)),($A55-DateToday)+15,IF(Pricetype4=1,1,0),0))),J55)))</f>
        <v>0</v>
      </c>
      <c r="T55" s="250">
        <f>IF($A55="N/A"," ",IF(Pricetype4=2,MAX(K55,0),IF(OR(Pricetype4=1,Pricetype4=4),IF(K55=0,0,(_xll.EURO(K55,Strikeprice4,0,0,($AK55+IF(Smile=TRUE,VLOOKUP(MAX(-5,Strikeprice4-K55),Volsmile,2),0)),($A55-DateToday)+15,IF(Pricetype4=1,1,0),0))),K55)))</f>
        <v>0</v>
      </c>
      <c r="U55" s="177">
        <f t="shared" ca="1" si="1"/>
        <v>228.8515236227455</v>
      </c>
      <c r="V55" s="178">
        <f t="shared" ca="1" si="17"/>
        <v>24580.568211263046</v>
      </c>
      <c r="W55" s="178">
        <f t="shared" ca="1" si="18"/>
        <v>24580.568211263046</v>
      </c>
      <c r="X55" s="178">
        <f t="shared" ca="1" si="19"/>
        <v>15950.327714603338</v>
      </c>
      <c r="Y55" s="178">
        <f t="shared" ca="1" si="20"/>
        <v>0</v>
      </c>
      <c r="Z55" s="178">
        <f t="shared" ca="1" si="21"/>
        <v>0</v>
      </c>
      <c r="AA55" s="178">
        <f t="shared" ca="1" si="22"/>
        <v>0</v>
      </c>
      <c r="AB55" s="178">
        <f t="shared" ca="1" si="23"/>
        <v>0</v>
      </c>
      <c r="AC55" s="178">
        <f t="shared" ca="1" si="24"/>
        <v>0</v>
      </c>
      <c r="AD55" s="178">
        <f t="shared" ca="1" si="25"/>
        <v>0</v>
      </c>
      <c r="AE55" s="178">
        <f t="shared" ca="1" si="26"/>
        <v>65111.464137129427</v>
      </c>
      <c r="AF55" s="224">
        <f t="shared" si="27"/>
        <v>0.24</v>
      </c>
      <c r="AG55" s="224">
        <f t="shared" si="28"/>
        <v>0.42</v>
      </c>
      <c r="AH55" s="224">
        <f t="shared" si="29"/>
        <v>0.42</v>
      </c>
      <c r="AI55" s="224">
        <f t="shared" si="2"/>
        <v>0.12</v>
      </c>
      <c r="AJ55" s="224">
        <f t="shared" si="3"/>
        <v>0.252</v>
      </c>
      <c r="AK55" s="224">
        <f t="shared" si="30"/>
        <v>0.252</v>
      </c>
      <c r="AL55" s="224">
        <f ca="1">IF($A55="N/A"," ",IF(PV=1,0,'Pricing Inputs4'!R88))</f>
        <v>5.7140924427086397E-2</v>
      </c>
      <c r="AM55" s="313">
        <f t="shared" ca="1" si="4"/>
        <v>0.76283841207581837</v>
      </c>
      <c r="BQ55">
        <f t="shared" si="5"/>
        <v>20</v>
      </c>
      <c r="BR55">
        <f t="shared" si="6"/>
        <v>5</v>
      </c>
      <c r="BS55">
        <f t="shared" si="7"/>
        <v>5</v>
      </c>
    </row>
    <row r="56" spans="1:71" x14ac:dyDescent="0.2">
      <c r="A56" s="253">
        <f>IF(A55="N/A","N/A",IF(EDATE(A55,1)&gt;Inputs!$R$5,"N/A",EDATE(A55,1)))</f>
        <v>38838</v>
      </c>
      <c r="B56" s="324">
        <f t="shared" si="0"/>
        <v>2006</v>
      </c>
      <c r="C56" s="172">
        <f t="shared" si="8"/>
        <v>36.705001831054688</v>
      </c>
      <c r="D56" s="172">
        <f t="shared" si="9"/>
        <v>36.705001831054688</v>
      </c>
      <c r="E56" s="172">
        <f t="shared" si="10"/>
        <v>19.540000915527344</v>
      </c>
      <c r="F56" s="172">
        <f t="shared" si="11"/>
        <v>0</v>
      </c>
      <c r="G56" s="172">
        <f t="shared" si="12"/>
        <v>0</v>
      </c>
      <c r="H56" s="172">
        <f t="shared" si="13"/>
        <v>0</v>
      </c>
      <c r="I56" s="172">
        <f t="shared" si="14"/>
        <v>0</v>
      </c>
      <c r="J56" s="172">
        <f t="shared" si="15"/>
        <v>0</v>
      </c>
      <c r="K56" s="172">
        <f t="shared" si="16"/>
        <v>0</v>
      </c>
      <c r="L56" s="250">
        <f ca="1">IF($A56="N/A"," ",IF(Pricetype4=2,MAX(C56,0),IF(OR(Pricetype4=1,Pricetype4=4),IF(C56=0,0,(_xll.EURO(C56,Strikeprice4,0,0,($AH56+IF(Smile=TRUE,VLOOKUP(MAX(-5,Strikeprice4-C56),Volsmile,2),0)),($A56-DateToday)+15,IF(Pricetype4=1,1,0),0))),C56)))</f>
        <v>1.3878649435024604</v>
      </c>
      <c r="M56" s="250">
        <f ca="1">IF($A56="N/A"," ",IF(Pricetype4=2,MAX(D56,0),IF(OR(Pricetype4=1,Pricetype4=4),IF(D56=0,0,(_xll.EURO(D56,Strikeprice4,0,0,($AH56+IF(Smile=TRUE,VLOOKUP(MAX(-5,Strikeprice4-D56),Volsmile,2),0)),($A56-DateToday)+15,IF(Pricetype4=1,1,0),0))),D56)))</f>
        <v>1.3878649435024604</v>
      </c>
      <c r="N56" s="250">
        <f ca="1">IF($A56="N/A"," ",IF(Pricetype4=2,MAX(E56,0),IF(OR(Pricetype4=1,Pricetype4=4),IF(E56=0,0,(_xll.EURO(E56,Strikeprice4,0,0,($AK56+IF(Smile=TRUE,VLOOKUP(MAX(-5,Strikeprice4-E56),Volsmile,2),0)),($A56-DateToday)+15,IF(Pricetype4=1,1,0),0))),E56)))</f>
        <v>0.88247000768425732</v>
      </c>
      <c r="O56" s="250">
        <f>IF($A56="N/A"," ",IF(Pricetype4=2,MAX(F56,0),IF(OR(Pricetype4=1,Pricetype4=4),IF(F56=0,0,(_xll.EURO(F56,Strikeprice4,0,0,($AK56+IF(Smile=TRUE,VLOOKUP(MAX(-5,Strikeprice4-F56),Volsmile,2),0)),($A56-DateToday)+15,IF(Pricetype4=1,1,0),0))),F56)))</f>
        <v>0</v>
      </c>
      <c r="P56" s="250">
        <f>IF($A56="N/A"," ",IF(Pricetype4=2,MAX(G56,0),IF(OR(Pricetype4=1,Pricetype4=4),IF(G56=0,0,(_xll.EURO(G56,Strikeprice4,0,0,($AK56+IF(Smile=TRUE,VLOOKUP(MAX(-5,Strikeprice4-G56),Volsmile,2),0)),($A56-DateToday)+15,IF(Pricetype4=1,1,0),0))),G56)))</f>
        <v>0</v>
      </c>
      <c r="Q56" s="250">
        <f>IF($A56="N/A"," ",IF(Pricetype4=2,MAX(H56,0),IF(OR(Pricetype4=1,Pricetype4=4),IF(H56=0,0,(_xll.EURO(H56,Strikeprice4,0,0,($AK56+IF(Smile=TRUE,VLOOKUP(MAX(-5,Strikeprice4-H56),Volsmile,2),0)),($A56-DateToday)+15,IF(Pricetype4=1,1,0),0))),H56)))</f>
        <v>0</v>
      </c>
      <c r="R56" s="250">
        <f>IF($A56="N/A"," ",IF(Pricetype4=2,MAX(I56,0),IF(OR(Pricetype4=1,Pricetype4=4),IF(I56=0,0,(_xll.EURO(I56,Strikeprice4,0,0,($AK56+IF(Smile=TRUE,VLOOKUP(MAX(-5,Strikeprice4-I56),Volsmile,2),0)),($A56-DateToday)+15,IF(Pricetype4=1,1,0),0))),I56)))</f>
        <v>0</v>
      </c>
      <c r="S56" s="250">
        <f>IF($A56="N/A"," ",IF(Pricetype4=2,MAX(J56,0),IF(OR(Pricetype4=1,Pricetype4=4),IF(J56=0,0,(_xll.EURO(J56,Strikeprice4,0,0,($AK56+IF(Smile=TRUE,VLOOKUP(MAX(-5,Strikeprice4-J56),Volsmile,2),0)),($A56-DateToday)+15,IF(Pricetype4=1,1,0),0))),J56)))</f>
        <v>0</v>
      </c>
      <c r="T56" s="250">
        <f>IF($A56="N/A"," ",IF(Pricetype4=2,MAX(K56,0),IF(OR(Pricetype4=1,Pricetype4=4),IF(K56=0,0,(_xll.EURO(K56,Strikeprice4,0,0,($AK56+IF(Smile=TRUE,VLOOKUP(MAX(-5,Strikeprice4-K56),Volsmile,2),0)),($A56-DateToday)+15,IF(Pricetype4=1,1,0),0))),K56)))</f>
        <v>0</v>
      </c>
      <c r="U56" s="177">
        <f t="shared" ca="1" si="1"/>
        <v>227.62021179908737</v>
      </c>
      <c r="V56" s="178">
        <f t="shared" ca="1" si="17"/>
        <v>55599.475780386296</v>
      </c>
      <c r="W56" s="178">
        <f t="shared" ca="1" si="18"/>
        <v>55599.475780386296</v>
      </c>
      <c r="X56" s="178">
        <f t="shared" ca="1" si="19"/>
        <v>35352.769769756196</v>
      </c>
      <c r="Y56" s="178">
        <f t="shared" ca="1" si="20"/>
        <v>0</v>
      </c>
      <c r="Z56" s="178">
        <f t="shared" ca="1" si="21"/>
        <v>0</v>
      </c>
      <c r="AA56" s="178">
        <f t="shared" ca="1" si="22"/>
        <v>0</v>
      </c>
      <c r="AB56" s="178">
        <f t="shared" ca="1" si="23"/>
        <v>0</v>
      </c>
      <c r="AC56" s="178">
        <f t="shared" ca="1" si="24"/>
        <v>0</v>
      </c>
      <c r="AD56" s="178">
        <f t="shared" ca="1" si="25"/>
        <v>0</v>
      </c>
      <c r="AE56" s="178">
        <f t="shared" ca="1" si="26"/>
        <v>146551.72133052879</v>
      </c>
      <c r="AF56" s="224">
        <f t="shared" si="27"/>
        <v>0.24</v>
      </c>
      <c r="AG56" s="224">
        <f t="shared" si="28"/>
        <v>0.54</v>
      </c>
      <c r="AH56" s="224">
        <f t="shared" si="29"/>
        <v>0.54</v>
      </c>
      <c r="AI56" s="224">
        <f t="shared" si="2"/>
        <v>0.12</v>
      </c>
      <c r="AJ56" s="224">
        <f t="shared" si="3"/>
        <v>0.32400000000000001</v>
      </c>
      <c r="AK56" s="224">
        <f t="shared" si="30"/>
        <v>0.32400000000000001</v>
      </c>
      <c r="AL56" s="224">
        <f ca="1">IF($A56="N/A"," ",IF(PV=1,0,'Pricing Inputs4'!R89))</f>
        <v>5.7269908274313795E-2</v>
      </c>
      <c r="AM56" s="313">
        <f t="shared" ca="1" si="4"/>
        <v>0.75873403933029127</v>
      </c>
      <c r="BQ56">
        <f t="shared" si="5"/>
        <v>22</v>
      </c>
      <c r="BR56">
        <f t="shared" si="6"/>
        <v>4</v>
      </c>
      <c r="BS56">
        <f t="shared" si="7"/>
        <v>5</v>
      </c>
    </row>
    <row r="57" spans="1:71" x14ac:dyDescent="0.2">
      <c r="A57" s="253">
        <f>IF(A56="N/A","N/A",IF(EDATE(A56,1)&gt;Inputs!$R$5,"N/A",EDATE(A56,1)))</f>
        <v>38869</v>
      </c>
      <c r="B57" s="324">
        <f t="shared" si="0"/>
        <v>2006</v>
      </c>
      <c r="C57" s="172">
        <f t="shared" si="8"/>
        <v>42.625003814697266</v>
      </c>
      <c r="D57" s="172">
        <f t="shared" si="9"/>
        <v>42.625003814697266</v>
      </c>
      <c r="E57" s="172">
        <f t="shared" si="10"/>
        <v>22.540000915527344</v>
      </c>
      <c r="F57" s="172">
        <f t="shared" si="11"/>
        <v>0</v>
      </c>
      <c r="G57" s="172">
        <f t="shared" si="12"/>
        <v>0</v>
      </c>
      <c r="H57" s="172">
        <f t="shared" si="13"/>
        <v>0</v>
      </c>
      <c r="I57" s="172">
        <f t="shared" si="14"/>
        <v>0</v>
      </c>
      <c r="J57" s="172">
        <f t="shared" si="15"/>
        <v>0</v>
      </c>
      <c r="K57" s="172">
        <f t="shared" si="16"/>
        <v>0</v>
      </c>
      <c r="L57" s="250">
        <f ca="1">IF($A57="N/A"," ",IF(Pricetype4=2,MAX(C57,0),IF(OR(Pricetype4=1,Pricetype4=4),IF(C57=0,0,(_xll.EURO(C57,Strikeprice4,0,0,($AH57+IF(Smile=TRUE,VLOOKUP(MAX(-5,Strikeprice4-C57),Volsmile,2),0)),($A57-DateToday)+15,IF(Pricetype4=1,1,0),0))),C57)))</f>
        <v>1.1872070205244019</v>
      </c>
      <c r="M57" s="250">
        <f ca="1">IF($A57="N/A"," ",IF(Pricetype4=2,MAX(D57,0),IF(OR(Pricetype4=1,Pricetype4=4),IF(D57=0,0,(_xll.EURO(D57,Strikeprice4,0,0,($AH57+IF(Smile=TRUE,VLOOKUP(MAX(-5,Strikeprice4-D57),Volsmile,2),0)),($A57-DateToday)+15,IF(Pricetype4=1,1,0),0))),D57)))</f>
        <v>1.1872070205244019</v>
      </c>
      <c r="N57" s="250">
        <f ca="1">IF($A57="N/A"," ",IF(Pricetype4=2,MAX(E57,0),IF(OR(Pricetype4=1,Pricetype4=4),IF(E57=0,0,(_xll.EURO(E57,Strikeprice4,0,0,($AK57+IF(Smile=TRUE,VLOOKUP(MAX(-5,Strikeprice4-E57),Volsmile,2),0)),($A57-DateToday)+15,IF(Pricetype4=1,1,0),0))),E57)))</f>
        <v>0.65839813823208448</v>
      </c>
      <c r="O57" s="250">
        <f>IF($A57="N/A"," ",IF(Pricetype4=2,MAX(F57,0),IF(OR(Pricetype4=1,Pricetype4=4),IF(F57=0,0,(_xll.EURO(F57,Strikeprice4,0,0,($AK57+IF(Smile=TRUE,VLOOKUP(MAX(-5,Strikeprice4-F57),Volsmile,2),0)),($A57-DateToday)+15,IF(Pricetype4=1,1,0),0))),F57)))</f>
        <v>0</v>
      </c>
      <c r="P57" s="250">
        <f>IF($A57="N/A"," ",IF(Pricetype4=2,MAX(G57,0),IF(OR(Pricetype4=1,Pricetype4=4),IF(G57=0,0,(_xll.EURO(G57,Strikeprice4,0,0,($AK57+IF(Smile=TRUE,VLOOKUP(MAX(-5,Strikeprice4-G57),Volsmile,2),0)),($A57-DateToday)+15,IF(Pricetype4=1,1,0),0))),G57)))</f>
        <v>0</v>
      </c>
      <c r="Q57" s="250">
        <f>IF($A57="N/A"," ",IF(Pricetype4=2,MAX(H57,0),IF(OR(Pricetype4=1,Pricetype4=4),IF(H57=0,0,(_xll.EURO(H57,Strikeprice4,0,0,($AK57+IF(Smile=TRUE,VLOOKUP(MAX(-5,Strikeprice4-H57),Volsmile,2),0)),($A57-DateToday)+15,IF(Pricetype4=1,1,0),0))),H57)))</f>
        <v>0</v>
      </c>
      <c r="R57" s="250">
        <f>IF($A57="N/A"," ",IF(Pricetype4=2,MAX(I57,0),IF(OR(Pricetype4=1,Pricetype4=4),IF(I57=0,0,(_xll.EURO(I57,Strikeprice4,0,0,($AK57+IF(Smile=TRUE,VLOOKUP(MAX(-5,Strikeprice4-I57),Volsmile,2),0)),($A57-DateToday)+15,IF(Pricetype4=1,1,0),0))),I57)))</f>
        <v>0</v>
      </c>
      <c r="S57" s="250">
        <f>IF($A57="N/A"," ",IF(Pricetype4=2,MAX(J57,0),IF(OR(Pricetype4=1,Pricetype4=4),IF(J57=0,0,(_xll.EURO(J57,Strikeprice4,0,0,($AK57+IF(Smile=TRUE,VLOOKUP(MAX(-5,Strikeprice4-J57),Volsmile,2),0)),($A57-DateToday)+15,IF(Pricetype4=1,1,0),0))),J57)))</f>
        <v>0</v>
      </c>
      <c r="T57" s="250">
        <f>IF($A57="N/A"," ",IF(Pricetype4=2,MAX(K57,0),IF(OR(Pricetype4=1,Pricetype4=4),IF(K57=0,0,(_xll.EURO(K57,Strikeprice4,0,0,($AK57+IF(Smile=TRUE,VLOOKUP(MAX(-5,Strikeprice4-K57),Volsmile,2),0)),($A57-DateToday)+15,IF(Pricetype4=1,1,0),0))),K57)))</f>
        <v>0</v>
      </c>
      <c r="U57" s="177">
        <f t="shared" ca="1" si="1"/>
        <v>226.43945446765287</v>
      </c>
      <c r="V57" s="178">
        <f t="shared" ca="1" si="17"/>
        <v>47314.169771917514</v>
      </c>
      <c r="W57" s="178">
        <f t="shared" ca="1" si="18"/>
        <v>47314.169771917514</v>
      </c>
      <c r="X57" s="178">
        <f t="shared" ca="1" si="19"/>
        <v>26239.367482907306</v>
      </c>
      <c r="Y57" s="178">
        <f t="shared" ca="1" si="20"/>
        <v>0</v>
      </c>
      <c r="Z57" s="178">
        <f t="shared" ca="1" si="21"/>
        <v>0</v>
      </c>
      <c r="AA57" s="178">
        <f t="shared" ca="1" si="22"/>
        <v>0</v>
      </c>
      <c r="AB57" s="178">
        <f t="shared" ca="1" si="23"/>
        <v>0</v>
      </c>
      <c r="AC57" s="178">
        <f t="shared" ca="1" si="24"/>
        <v>0</v>
      </c>
      <c r="AD57" s="178">
        <f t="shared" ca="1" si="25"/>
        <v>0</v>
      </c>
      <c r="AE57" s="178">
        <f t="shared" ca="1" si="26"/>
        <v>120867.70702674234</v>
      </c>
      <c r="AF57" s="224">
        <f t="shared" si="27"/>
        <v>0.24</v>
      </c>
      <c r="AG57" s="224">
        <f t="shared" si="28"/>
        <v>0.54</v>
      </c>
      <c r="AH57" s="224">
        <f t="shared" si="29"/>
        <v>0.54</v>
      </c>
      <c r="AI57" s="224">
        <f t="shared" si="2"/>
        <v>0.12</v>
      </c>
      <c r="AJ57" s="224">
        <f t="shared" si="3"/>
        <v>0.32400000000000001</v>
      </c>
      <c r="AK57" s="224">
        <f t="shared" si="30"/>
        <v>0.32400000000000001</v>
      </c>
      <c r="AL57" s="224">
        <f ca="1">IF($A57="N/A"," ",IF(PV=1,0,'Pricing Inputs4'!R90))</f>
        <v>5.7386409818502404E-2</v>
      </c>
      <c r="AM57" s="313">
        <f t="shared" ca="1" si="4"/>
        <v>0.75479818155884293</v>
      </c>
      <c r="BQ57">
        <f t="shared" si="5"/>
        <v>22</v>
      </c>
      <c r="BR57">
        <f t="shared" si="6"/>
        <v>4</v>
      </c>
      <c r="BS57">
        <f t="shared" si="7"/>
        <v>4</v>
      </c>
    </row>
    <row r="58" spans="1:71" x14ac:dyDescent="0.2">
      <c r="A58" s="253">
        <f>IF(A57="N/A","N/A",IF(EDATE(A57,1)&gt;Inputs!$R$5,"N/A",EDATE(A57,1)))</f>
        <v>38899</v>
      </c>
      <c r="B58" s="324">
        <f t="shared" si="0"/>
        <v>2006</v>
      </c>
      <c r="C58" s="172">
        <f t="shared" si="8"/>
        <v>51.75</v>
      </c>
      <c r="D58" s="172">
        <f t="shared" si="9"/>
        <v>51.75</v>
      </c>
      <c r="E58" s="172">
        <f t="shared" si="10"/>
        <v>23.040000915527344</v>
      </c>
      <c r="F58" s="172">
        <f t="shared" si="11"/>
        <v>0</v>
      </c>
      <c r="G58" s="172">
        <f t="shared" si="12"/>
        <v>0</v>
      </c>
      <c r="H58" s="172">
        <f t="shared" si="13"/>
        <v>0</v>
      </c>
      <c r="I58" s="172">
        <f t="shared" si="14"/>
        <v>0</v>
      </c>
      <c r="J58" s="172">
        <f t="shared" si="15"/>
        <v>0</v>
      </c>
      <c r="K58" s="172">
        <f t="shared" si="16"/>
        <v>0</v>
      </c>
      <c r="L58" s="250">
        <f ca="1">IF($A58="N/A"," ",IF(Pricetype4=2,MAX(C58,0),IF(OR(Pricetype4=1,Pricetype4=4),IF(C58=0,0,(_xll.EURO(C58,Strikeprice4,0,0,($AH58+IF(Smile=TRUE,VLOOKUP(MAX(-5,Strikeprice4-C58),Volsmile,2),0)),($A58-DateToday)+15,IF(Pricetype4=1,1,0),0))),C58)))</f>
        <v>2.3646865034633868</v>
      </c>
      <c r="M58" s="250">
        <f ca="1">IF($A58="N/A"," ",IF(Pricetype4=2,MAX(D58,0),IF(OR(Pricetype4=1,Pricetype4=4),IF(D58=0,0,(_xll.EURO(D58,Strikeprice4,0,0,($AH58+IF(Smile=TRUE,VLOOKUP(MAX(-5,Strikeprice4-D58),Volsmile,2),0)),($A58-DateToday)+15,IF(Pricetype4=1,1,0),0))),D58)))</f>
        <v>2.3646865034633868</v>
      </c>
      <c r="N58" s="250">
        <f ca="1">IF($A58="N/A"," ",IF(Pricetype4=2,MAX(E58,0),IF(OR(Pricetype4=1,Pricetype4=4),IF(E58=0,0,(_xll.EURO(E58,Strikeprice4,0,0,($AK58+IF(Smile=TRUE,VLOOKUP(MAX(-5,Strikeprice4-E58),Volsmile,2),0)),($A58-DateToday)+15,IF(Pricetype4=1,1,0),0))),E58)))</f>
        <v>1.4516184601316811</v>
      </c>
      <c r="O58" s="250">
        <f>IF($A58="N/A"," ",IF(Pricetype4=2,MAX(F58,0),IF(OR(Pricetype4=1,Pricetype4=4),IF(F58=0,0,(_xll.EURO(F58,Strikeprice4,0,0,($AK58+IF(Smile=TRUE,VLOOKUP(MAX(-5,Strikeprice4-F58),Volsmile,2),0)),($A58-DateToday)+15,IF(Pricetype4=1,1,0),0))),F58)))</f>
        <v>0</v>
      </c>
      <c r="P58" s="250">
        <f>IF($A58="N/A"," ",IF(Pricetype4=2,MAX(G58,0),IF(OR(Pricetype4=1,Pricetype4=4),IF(G58=0,0,(_xll.EURO(G58,Strikeprice4,0,0,($AK58+IF(Smile=TRUE,VLOOKUP(MAX(-5,Strikeprice4-G58),Volsmile,2),0)),($A58-DateToday)+15,IF(Pricetype4=1,1,0),0))),G58)))</f>
        <v>0</v>
      </c>
      <c r="Q58" s="250">
        <f>IF($A58="N/A"," ",IF(Pricetype4=2,MAX(H58,0),IF(OR(Pricetype4=1,Pricetype4=4),IF(H58=0,0,(_xll.EURO(H58,Strikeprice4,0,0,($AK58+IF(Smile=TRUE,VLOOKUP(MAX(-5,Strikeprice4-H58),Volsmile,2),0)),($A58-DateToday)+15,IF(Pricetype4=1,1,0),0))),H58)))</f>
        <v>0</v>
      </c>
      <c r="R58" s="250">
        <f>IF($A58="N/A"," ",IF(Pricetype4=2,MAX(I58,0),IF(OR(Pricetype4=1,Pricetype4=4),IF(I58=0,0,(_xll.EURO(I58,Strikeprice4,0,0,($AK58+IF(Smile=TRUE,VLOOKUP(MAX(-5,Strikeprice4-I58),Volsmile,2),0)),($A58-DateToday)+15,IF(Pricetype4=1,1,0),0))),I58)))</f>
        <v>0</v>
      </c>
      <c r="S58" s="250">
        <f>IF($A58="N/A"," ",IF(Pricetype4=2,MAX(J58,0),IF(OR(Pricetype4=1,Pricetype4=4),IF(J58=0,0,(_xll.EURO(J58,Strikeprice4,0,0,($AK58+IF(Smile=TRUE,VLOOKUP(MAX(-5,Strikeprice4-J58),Volsmile,2),0)),($A58-DateToday)+15,IF(Pricetype4=1,1,0),0))),J58)))</f>
        <v>0</v>
      </c>
      <c r="T58" s="250">
        <f>IF($A58="N/A"," ",IF(Pricetype4=2,MAX(K58,0),IF(OR(Pricetype4=1,Pricetype4=4),IF(K58=0,0,(_xll.EURO(K58,Strikeprice4,0,0,($AK58+IF(Smile=TRUE,VLOOKUP(MAX(-5,Strikeprice4-K58),Volsmile,2),0)),($A58-DateToday)+15,IF(Pricetype4=1,1,0),0))),K58)))</f>
        <v>0</v>
      </c>
      <c r="U58" s="177">
        <f t="shared" ca="1" si="1"/>
        <v>225.21185916485052</v>
      </c>
      <c r="V58" s="178">
        <f t="shared" ca="1" si="17"/>
        <v>85208.871005923051</v>
      </c>
      <c r="W58" s="178">
        <f t="shared" ca="1" si="18"/>
        <v>85208.871005923051</v>
      </c>
      <c r="X58" s="178">
        <f t="shared" ca="1" si="19"/>
        <v>52307.47075268373</v>
      </c>
      <c r="Y58" s="178">
        <f t="shared" ca="1" si="20"/>
        <v>0</v>
      </c>
      <c r="Z58" s="178">
        <f t="shared" ca="1" si="21"/>
        <v>0</v>
      </c>
      <c r="AA58" s="178">
        <f t="shared" ca="1" si="22"/>
        <v>0</v>
      </c>
      <c r="AB58" s="178">
        <f t="shared" ca="1" si="23"/>
        <v>0</v>
      </c>
      <c r="AC58" s="178">
        <f t="shared" ca="1" si="24"/>
        <v>0</v>
      </c>
      <c r="AD58" s="178">
        <f t="shared" ca="1" si="25"/>
        <v>0</v>
      </c>
      <c r="AE58" s="178">
        <f t="shared" ca="1" si="26"/>
        <v>222725.21276452983</v>
      </c>
      <c r="AF58" s="224">
        <f t="shared" si="27"/>
        <v>0.36</v>
      </c>
      <c r="AG58" s="224">
        <f t="shared" si="28"/>
        <v>0.72</v>
      </c>
      <c r="AH58" s="224">
        <f t="shared" si="29"/>
        <v>0.72</v>
      </c>
      <c r="AI58" s="224">
        <f t="shared" si="2"/>
        <v>0.18</v>
      </c>
      <c r="AJ58" s="224">
        <f t="shared" si="3"/>
        <v>0.432</v>
      </c>
      <c r="AK58" s="224">
        <f t="shared" si="30"/>
        <v>0.432</v>
      </c>
      <c r="AL58" s="224">
        <f ca="1">IF($A58="N/A"," ",IF(PV=1,0,'Pricing Inputs4'!R91))</f>
        <v>5.7515393676264501E-2</v>
      </c>
      <c r="AM58" s="313">
        <f t="shared" ca="1" si="4"/>
        <v>0.75070619721616838</v>
      </c>
      <c r="BQ58">
        <f t="shared" si="5"/>
        <v>20</v>
      </c>
      <c r="BR58">
        <f t="shared" si="6"/>
        <v>5</v>
      </c>
      <c r="BS58">
        <f t="shared" si="7"/>
        <v>6</v>
      </c>
    </row>
    <row r="59" spans="1:71" x14ac:dyDescent="0.2">
      <c r="A59" s="253">
        <f>IF(A58="N/A","N/A",IF(EDATE(A58,1)&gt;Inputs!$R$5,"N/A",EDATE(A58,1)))</f>
        <v>38930</v>
      </c>
      <c r="B59" s="324">
        <f t="shared" si="0"/>
        <v>2006</v>
      </c>
      <c r="C59" s="172">
        <f t="shared" si="8"/>
        <v>51.75</v>
      </c>
      <c r="D59" s="172">
        <f t="shared" si="9"/>
        <v>51.75</v>
      </c>
      <c r="E59" s="172">
        <f t="shared" si="10"/>
        <v>24.040000915527344</v>
      </c>
      <c r="F59" s="172">
        <f t="shared" si="11"/>
        <v>0</v>
      </c>
      <c r="G59" s="172">
        <f t="shared" si="12"/>
        <v>0</v>
      </c>
      <c r="H59" s="172">
        <f t="shared" si="13"/>
        <v>0</v>
      </c>
      <c r="I59" s="172">
        <f t="shared" si="14"/>
        <v>0</v>
      </c>
      <c r="J59" s="172">
        <f t="shared" si="15"/>
        <v>0</v>
      </c>
      <c r="K59" s="172">
        <f t="shared" si="16"/>
        <v>0</v>
      </c>
      <c r="L59" s="250">
        <f ca="1">IF($A59="N/A"," ",IF(Pricetype4=2,MAX(C59,0),IF(OR(Pricetype4=1,Pricetype4=4),IF(C59=0,0,(_xll.EURO(C59,Strikeprice4,0,0,($AH59+IF(Smile=TRUE,VLOOKUP(MAX(-5,Strikeprice4-C59),Volsmile,2),0)),($A59-DateToday)+15,IF(Pricetype4=1,1,0),0))),C59)))</f>
        <v>2.4179303543502959</v>
      </c>
      <c r="M59" s="250">
        <f ca="1">IF($A59="N/A"," ",IF(Pricetype4=2,MAX(D59,0),IF(OR(Pricetype4=1,Pricetype4=4),IF(D59=0,0,(_xll.EURO(D59,Strikeprice4,0,0,($AH59+IF(Smile=TRUE,VLOOKUP(MAX(-5,Strikeprice4-D59),Volsmile,2),0)),($A59-DateToday)+15,IF(Pricetype4=1,1,0),0))),D59)))</f>
        <v>2.4179303543502959</v>
      </c>
      <c r="N59" s="250">
        <f ca="1">IF($A59="N/A"," ",IF(Pricetype4=2,MAX(E59,0),IF(OR(Pricetype4=1,Pricetype4=4),IF(E59=0,0,(_xll.EURO(E59,Strikeprice4,0,0,($AK59+IF(Smile=TRUE,VLOOKUP(MAX(-5,Strikeprice4-E59),Volsmile,2),0)),($A59-DateToday)+15,IF(Pricetype4=1,1,0),0))),E59)))</f>
        <v>1.3962559940181047</v>
      </c>
      <c r="O59" s="250">
        <f>IF($A59="N/A"," ",IF(Pricetype4=2,MAX(F59,0),IF(OR(Pricetype4=1,Pricetype4=4),IF(F59=0,0,(_xll.EURO(F59,Strikeprice4,0,0,($AK59+IF(Smile=TRUE,VLOOKUP(MAX(-5,Strikeprice4-F59),Volsmile,2),0)),($A59-DateToday)+15,IF(Pricetype4=1,1,0),0))),F59)))</f>
        <v>0</v>
      </c>
      <c r="P59" s="250">
        <f>IF($A59="N/A"," ",IF(Pricetype4=2,MAX(G59,0),IF(OR(Pricetype4=1,Pricetype4=4),IF(G59=0,0,(_xll.EURO(G59,Strikeprice4,0,0,($AK59+IF(Smile=TRUE,VLOOKUP(MAX(-5,Strikeprice4-G59),Volsmile,2),0)),($A59-DateToday)+15,IF(Pricetype4=1,1,0),0))),G59)))</f>
        <v>0</v>
      </c>
      <c r="Q59" s="250">
        <f>IF($A59="N/A"," ",IF(Pricetype4=2,MAX(H59,0),IF(OR(Pricetype4=1,Pricetype4=4),IF(H59=0,0,(_xll.EURO(H59,Strikeprice4,0,0,($AK59+IF(Smile=TRUE,VLOOKUP(MAX(-5,Strikeprice4-H59),Volsmile,2),0)),($A59-DateToday)+15,IF(Pricetype4=1,1,0),0))),H59)))</f>
        <v>0</v>
      </c>
      <c r="R59" s="250">
        <f>IF($A59="N/A"," ",IF(Pricetype4=2,MAX(I59,0),IF(OR(Pricetype4=1,Pricetype4=4),IF(I59=0,0,(_xll.EURO(I59,Strikeprice4,0,0,($AK59+IF(Smile=TRUE,VLOOKUP(MAX(-5,Strikeprice4-I59),Volsmile,2),0)),($A59-DateToday)+15,IF(Pricetype4=1,1,0),0))),I59)))</f>
        <v>0</v>
      </c>
      <c r="S59" s="250">
        <f>IF($A59="N/A"," ",IF(Pricetype4=2,MAX(J59,0),IF(OR(Pricetype4=1,Pricetype4=4),IF(J59=0,0,(_xll.EURO(J59,Strikeprice4,0,0,($AK59+IF(Smile=TRUE,VLOOKUP(MAX(-5,Strikeprice4-J59),Volsmile,2),0)),($A59-DateToday)+15,IF(Pricetype4=1,1,0),0))),J59)))</f>
        <v>0</v>
      </c>
      <c r="T59" s="250">
        <f>IF($A59="N/A"," ",IF(Pricetype4=2,MAX(K59,0),IF(OR(Pricetype4=1,Pricetype4=4),IF(K59=0,0,(_xll.EURO(K59,Strikeprice4,0,0,($AK59+IF(Smile=TRUE,VLOOKUP(MAX(-5,Strikeprice4-K59),Volsmile,2),0)),($A59-DateToday)+15,IF(Pricetype4=1,1,0),0))),K59)))</f>
        <v>0</v>
      </c>
      <c r="U59" s="177">
        <f t="shared" ca="1" si="1"/>
        <v>223.99802469565284</v>
      </c>
      <c r="V59" s="178">
        <f t="shared" ca="1" si="17"/>
        <v>99656.538673607225</v>
      </c>
      <c r="W59" s="178">
        <f t="shared" ca="1" si="18"/>
        <v>99656.538673607225</v>
      </c>
      <c r="X59" s="178">
        <f t="shared" ca="1" si="19"/>
        <v>57547.579571831819</v>
      </c>
      <c r="Y59" s="178">
        <f t="shared" ca="1" si="20"/>
        <v>0</v>
      </c>
      <c r="Z59" s="178">
        <f t="shared" ca="1" si="21"/>
        <v>0</v>
      </c>
      <c r="AA59" s="178">
        <f t="shared" ca="1" si="22"/>
        <v>0</v>
      </c>
      <c r="AB59" s="178">
        <f t="shared" ca="1" si="23"/>
        <v>0</v>
      </c>
      <c r="AC59" s="178">
        <f t="shared" ca="1" si="24"/>
        <v>0</v>
      </c>
      <c r="AD59" s="178">
        <f t="shared" ca="1" si="25"/>
        <v>0</v>
      </c>
      <c r="AE59" s="178">
        <f t="shared" ca="1" si="26"/>
        <v>256860.65691904628</v>
      </c>
      <c r="AF59" s="224">
        <f t="shared" si="27"/>
        <v>0.36</v>
      </c>
      <c r="AG59" s="224">
        <f t="shared" si="28"/>
        <v>0.72</v>
      </c>
      <c r="AH59" s="224">
        <f t="shared" si="29"/>
        <v>0.72</v>
      </c>
      <c r="AI59" s="224">
        <f t="shared" si="2"/>
        <v>0.18</v>
      </c>
      <c r="AJ59" s="224">
        <f t="shared" si="3"/>
        <v>0.432</v>
      </c>
      <c r="AK59" s="224">
        <f t="shared" si="30"/>
        <v>0.432</v>
      </c>
      <c r="AL59" s="224">
        <f ca="1">IF($A59="N/A"," ",IF(PV=1,0,'Pricing Inputs4'!R92))</f>
        <v>5.7633779489019203E-2</v>
      </c>
      <c r="AM59" s="313">
        <f t="shared" ca="1" si="4"/>
        <v>0.74666008231884284</v>
      </c>
      <c r="BQ59">
        <f t="shared" si="5"/>
        <v>23</v>
      </c>
      <c r="BR59">
        <f t="shared" si="6"/>
        <v>4</v>
      </c>
      <c r="BS59">
        <f t="shared" si="7"/>
        <v>4</v>
      </c>
    </row>
    <row r="60" spans="1:71" x14ac:dyDescent="0.2">
      <c r="A60" s="253">
        <f>IF(A59="N/A","N/A",IF(EDATE(A59,1)&gt;Inputs!$R$5,"N/A",EDATE(A59,1)))</f>
        <v>38961</v>
      </c>
      <c r="B60" s="324">
        <f t="shared" si="0"/>
        <v>2006</v>
      </c>
      <c r="C60" s="172">
        <f t="shared" si="8"/>
        <v>30.829999923706055</v>
      </c>
      <c r="D60" s="172">
        <f t="shared" si="9"/>
        <v>30.829999923706055</v>
      </c>
      <c r="E60" s="172">
        <f t="shared" si="10"/>
        <v>18.040000915527344</v>
      </c>
      <c r="F60" s="172">
        <f t="shared" si="11"/>
        <v>0</v>
      </c>
      <c r="G60" s="172">
        <f t="shared" si="12"/>
        <v>0</v>
      </c>
      <c r="H60" s="172">
        <f t="shared" si="13"/>
        <v>0</v>
      </c>
      <c r="I60" s="172">
        <f t="shared" si="14"/>
        <v>0</v>
      </c>
      <c r="J60" s="172">
        <f t="shared" si="15"/>
        <v>0</v>
      </c>
      <c r="K60" s="172">
        <f t="shared" si="16"/>
        <v>0</v>
      </c>
      <c r="L60" s="250">
        <f ca="1">IF($A60="N/A"," ",IF(Pricetype4=2,MAX(C60,0),IF(OR(Pricetype4=1,Pricetype4=4),IF(C60=0,0,(_xll.EURO(C60,Strikeprice4,0,0,($AH60+IF(Smile=TRUE,VLOOKUP(MAX(-5,Strikeprice4-C60),Volsmile,2),0)),($A60-DateToday)+15,IF(Pricetype4=1,1,0),0))),C60)))</f>
        <v>1.8522897964248328</v>
      </c>
      <c r="M60" s="250">
        <f ca="1">IF($A60="N/A"," ",IF(Pricetype4=2,MAX(D60,0),IF(OR(Pricetype4=1,Pricetype4=4),IF(D60=0,0,(_xll.EURO(D60,Strikeprice4,0,0,($AH60+IF(Smile=TRUE,VLOOKUP(MAX(-5,Strikeprice4-D60),Volsmile,2),0)),($A60-DateToday)+15,IF(Pricetype4=1,1,0),0))),D60)))</f>
        <v>1.8522897964248328</v>
      </c>
      <c r="N60" s="250">
        <f ca="1">IF($A60="N/A"," ",IF(Pricetype4=2,MAX(E60,0),IF(OR(Pricetype4=1,Pricetype4=4),IF(E60=0,0,(_xll.EURO(E60,Strikeprice4,0,0,($AK60+IF(Smile=TRUE,VLOOKUP(MAX(-5,Strikeprice4-E60),Volsmile,2),0)),($A60-DateToday)+15,IF(Pricetype4=1,1,0),0))),E60)))</f>
        <v>1.1309588583709678</v>
      </c>
      <c r="O60" s="250">
        <f>IF($A60="N/A"," ",IF(Pricetype4=2,MAX(F60,0),IF(OR(Pricetype4=1,Pricetype4=4),IF(F60=0,0,(_xll.EURO(F60,Strikeprice4,0,0,($AK60+IF(Smile=TRUE,VLOOKUP(MAX(-5,Strikeprice4-F60),Volsmile,2),0)),($A60-DateToday)+15,IF(Pricetype4=1,1,0),0))),F60)))</f>
        <v>0</v>
      </c>
      <c r="P60" s="250">
        <f>IF($A60="N/A"," ",IF(Pricetype4=2,MAX(G60,0),IF(OR(Pricetype4=1,Pricetype4=4),IF(G60=0,0,(_xll.EURO(G60,Strikeprice4,0,0,($AK60+IF(Smile=TRUE,VLOOKUP(MAX(-5,Strikeprice4-G60),Volsmile,2),0)),($A60-DateToday)+15,IF(Pricetype4=1,1,0),0))),G60)))</f>
        <v>0</v>
      </c>
      <c r="Q60" s="250">
        <f>IF($A60="N/A"," ",IF(Pricetype4=2,MAX(H60,0),IF(OR(Pricetype4=1,Pricetype4=4),IF(H60=0,0,(_xll.EURO(H60,Strikeprice4,0,0,($AK60+IF(Smile=TRUE,VLOOKUP(MAX(-5,Strikeprice4-H60),Volsmile,2),0)),($A60-DateToday)+15,IF(Pricetype4=1,1,0),0))),H60)))</f>
        <v>0</v>
      </c>
      <c r="R60" s="250">
        <f>IF($A60="N/A"," ",IF(Pricetype4=2,MAX(I60,0),IF(OR(Pricetype4=1,Pricetype4=4),IF(I60=0,0,(_xll.EURO(I60,Strikeprice4,0,0,($AK60+IF(Smile=TRUE,VLOOKUP(MAX(-5,Strikeprice4-I60),Volsmile,2),0)),($A60-DateToday)+15,IF(Pricetype4=1,1,0),0))),I60)))</f>
        <v>0</v>
      </c>
      <c r="S60" s="250">
        <f>IF($A60="N/A"," ",IF(Pricetype4=2,MAX(J60,0),IF(OR(Pricetype4=1,Pricetype4=4),IF(J60=0,0,(_xll.EURO(J60,Strikeprice4,0,0,($AK60+IF(Smile=TRUE,VLOOKUP(MAX(-5,Strikeprice4-J60),Volsmile,2),0)),($A60-DateToday)+15,IF(Pricetype4=1,1,0),0))),J60)))</f>
        <v>0</v>
      </c>
      <c r="T60" s="250">
        <f>IF($A60="N/A"," ",IF(Pricetype4=2,MAX(K60,0),IF(OR(Pricetype4=1,Pricetype4=4),IF(K60=0,0,(_xll.EURO(K60,Strikeprice4,0,0,($AK60+IF(Smile=TRUE,VLOOKUP(MAX(-5,Strikeprice4-K60),Volsmile,2),0)),($A60-DateToday)+15,IF(Pricetype4=1,1,0),0))),K60)))</f>
        <v>0</v>
      </c>
      <c r="U60" s="177">
        <f t="shared" ca="1" si="1"/>
        <v>222.82649485157901</v>
      </c>
      <c r="V60" s="178">
        <f t="shared" ca="1" si="17"/>
        <v>66038.278845870445</v>
      </c>
      <c r="W60" s="178">
        <f t="shared" ca="1" si="18"/>
        <v>66038.278845870445</v>
      </c>
      <c r="X60" s="178">
        <f t="shared" ca="1" si="19"/>
        <v>40321.215717143379</v>
      </c>
      <c r="Y60" s="178">
        <f t="shared" ca="1" si="20"/>
        <v>0</v>
      </c>
      <c r="Z60" s="178">
        <f t="shared" ca="1" si="21"/>
        <v>0</v>
      </c>
      <c r="AA60" s="178">
        <f t="shared" ca="1" si="22"/>
        <v>0</v>
      </c>
      <c r="AB60" s="178">
        <f t="shared" ca="1" si="23"/>
        <v>0</v>
      </c>
      <c r="AC60" s="178">
        <f t="shared" ca="1" si="24"/>
        <v>0</v>
      </c>
      <c r="AD60" s="178">
        <f t="shared" ca="1" si="25"/>
        <v>0</v>
      </c>
      <c r="AE60" s="178">
        <f t="shared" ca="1" si="26"/>
        <v>172397.77340888427</v>
      </c>
      <c r="AF60" s="224">
        <f t="shared" si="27"/>
        <v>0.24</v>
      </c>
      <c r="AG60" s="224">
        <f t="shared" si="28"/>
        <v>0.54</v>
      </c>
      <c r="AH60" s="224">
        <f t="shared" si="29"/>
        <v>0.54</v>
      </c>
      <c r="AI60" s="224">
        <f t="shared" si="2"/>
        <v>0.12</v>
      </c>
      <c r="AJ60" s="224">
        <f t="shared" si="3"/>
        <v>0.32400000000000001</v>
      </c>
      <c r="AK60" s="224">
        <f t="shared" si="30"/>
        <v>0.32400000000000001</v>
      </c>
      <c r="AL60" s="224">
        <f ca="1">IF($A60="N/A"," ",IF(PV=1,0,'Pricing Inputs4'!R93))</f>
        <v>5.7747412918268896E-2</v>
      </c>
      <c r="AM60" s="313">
        <f t="shared" ca="1" si="4"/>
        <v>0.74275498283859676</v>
      </c>
      <c r="BQ60">
        <f t="shared" si="5"/>
        <v>20</v>
      </c>
      <c r="BR60">
        <f t="shared" si="6"/>
        <v>5</v>
      </c>
      <c r="BS60">
        <f t="shared" si="7"/>
        <v>5</v>
      </c>
    </row>
    <row r="61" spans="1:71" x14ac:dyDescent="0.2">
      <c r="A61" s="253">
        <f>IF(A60="N/A","N/A",IF(EDATE(A60,1)&gt;Inputs!$R$5,"N/A",EDATE(A60,1)))</f>
        <v>38991</v>
      </c>
      <c r="B61" s="324">
        <f t="shared" si="0"/>
        <v>2006</v>
      </c>
      <c r="C61" s="172">
        <f t="shared" si="8"/>
        <v>31.981563925743103</v>
      </c>
      <c r="D61" s="172">
        <f t="shared" si="9"/>
        <v>31.981563925743103</v>
      </c>
      <c r="E61" s="172">
        <f t="shared" si="10"/>
        <v>17.540002822875977</v>
      </c>
      <c r="F61" s="172">
        <f t="shared" si="11"/>
        <v>0</v>
      </c>
      <c r="G61" s="172">
        <f t="shared" si="12"/>
        <v>0</v>
      </c>
      <c r="H61" s="172">
        <f t="shared" si="13"/>
        <v>0</v>
      </c>
      <c r="I61" s="172">
        <f t="shared" si="14"/>
        <v>0</v>
      </c>
      <c r="J61" s="172">
        <f t="shared" si="15"/>
        <v>0</v>
      </c>
      <c r="K61" s="172">
        <f t="shared" si="16"/>
        <v>0</v>
      </c>
      <c r="L61" s="250">
        <f ca="1">IF($A61="N/A"," ",IF(Pricetype4=2,MAX(C61,0),IF(OR(Pricetype4=1,Pricetype4=4),IF(C61=0,0,(_xll.EURO(C61,Strikeprice4,0,0,($AH61+IF(Smile=TRUE,VLOOKUP(MAX(-5,Strikeprice4-C61),Volsmile,2),0)),($A61-DateToday)+15,IF(Pricetype4=1,1,0),0))),C61)))</f>
        <v>1.81894484543404</v>
      </c>
      <c r="M61" s="250">
        <f ca="1">IF($A61="N/A"," ",IF(Pricetype4=2,MAX(D61,0),IF(OR(Pricetype4=1,Pricetype4=4),IF(D61=0,0,(_xll.EURO(D61,Strikeprice4,0,0,($AH61+IF(Smile=TRUE,VLOOKUP(MAX(-5,Strikeprice4-D61),Volsmile,2),0)),($A61-DateToday)+15,IF(Pricetype4=1,1,0),0))),D61)))</f>
        <v>1.81894484543404</v>
      </c>
      <c r="N61" s="250">
        <f ca="1">IF($A61="N/A"," ",IF(Pricetype4=2,MAX(E61,0),IF(OR(Pricetype4=1,Pricetype4=4),IF(E61=0,0,(_xll.EURO(E61,Strikeprice4,0,0,($AK61+IF(Smile=TRUE,VLOOKUP(MAX(-5,Strikeprice4-E61),Volsmile,2),0)),($A61-DateToday)+15,IF(Pricetype4=1,1,0),0))),E61)))</f>
        <v>1.2149115514042377</v>
      </c>
      <c r="O61" s="250">
        <f>IF($A61="N/A"," ",IF(Pricetype4=2,MAX(F61,0),IF(OR(Pricetype4=1,Pricetype4=4),IF(F61=0,0,(_xll.EURO(F61,Strikeprice4,0,0,($AK61+IF(Smile=TRUE,VLOOKUP(MAX(-5,Strikeprice4-F61),Volsmile,2),0)),($A61-DateToday)+15,IF(Pricetype4=1,1,0),0))),F61)))</f>
        <v>0</v>
      </c>
      <c r="P61" s="250">
        <f>IF($A61="N/A"," ",IF(Pricetype4=2,MAX(G61,0),IF(OR(Pricetype4=1,Pricetype4=4),IF(G61=0,0,(_xll.EURO(G61,Strikeprice4,0,0,($AK61+IF(Smile=TRUE,VLOOKUP(MAX(-5,Strikeprice4-G61),Volsmile,2),0)),($A61-DateToday)+15,IF(Pricetype4=1,1,0),0))),G61)))</f>
        <v>0</v>
      </c>
      <c r="Q61" s="250">
        <f>IF($A61="N/A"," ",IF(Pricetype4=2,MAX(H61,0),IF(OR(Pricetype4=1,Pricetype4=4),IF(H61=0,0,(_xll.EURO(H61,Strikeprice4,0,0,($AK61+IF(Smile=TRUE,VLOOKUP(MAX(-5,Strikeprice4-H61),Volsmile,2),0)),($A61-DateToday)+15,IF(Pricetype4=1,1,0),0))),H61)))</f>
        <v>0</v>
      </c>
      <c r="R61" s="250">
        <f>IF($A61="N/A"," ",IF(Pricetype4=2,MAX(I61,0),IF(OR(Pricetype4=1,Pricetype4=4),IF(I61=0,0,(_xll.EURO(I61,Strikeprice4,0,0,($AK61+IF(Smile=TRUE,VLOOKUP(MAX(-5,Strikeprice4-I61),Volsmile,2),0)),($A61-DateToday)+15,IF(Pricetype4=1,1,0),0))),I61)))</f>
        <v>0</v>
      </c>
      <c r="S61" s="250">
        <f>IF($A61="N/A"," ",IF(Pricetype4=2,MAX(J61,0),IF(OR(Pricetype4=1,Pricetype4=4),IF(J61=0,0,(_xll.EURO(J61,Strikeprice4,0,0,($AK61+IF(Smile=TRUE,VLOOKUP(MAX(-5,Strikeprice4-J61),Volsmile,2),0)),($A61-DateToday)+15,IF(Pricetype4=1,1,0),0))),J61)))</f>
        <v>0</v>
      </c>
      <c r="T61" s="250">
        <f>IF($A61="N/A"," ",IF(Pricetype4=2,MAX(K61,0),IF(OR(Pricetype4=1,Pricetype4=4),IF(K61=0,0,(_xll.EURO(K61,Strikeprice4,0,0,($AK61+IF(Smile=TRUE,VLOOKUP(MAX(-5,Strikeprice4-K61),Volsmile,2),0)),($A61-DateToday)+15,IF(Pricetype4=1,1,0),0))),K61)))</f>
        <v>0</v>
      </c>
      <c r="U61" s="177">
        <f t="shared" ca="1" si="1"/>
        <v>221.62665645528179</v>
      </c>
      <c r="V61" s="178">
        <f t="shared" ca="1" si="17"/>
        <v>70950.292929140356</v>
      </c>
      <c r="W61" s="178">
        <f t="shared" ca="1" si="18"/>
        <v>70950.292929140356</v>
      </c>
      <c r="X61" s="178">
        <f t="shared" ca="1" si="19"/>
        <v>47389.194164685192</v>
      </c>
      <c r="Y61" s="178">
        <f t="shared" ca="1" si="20"/>
        <v>0</v>
      </c>
      <c r="Z61" s="178">
        <f t="shared" ca="1" si="21"/>
        <v>0</v>
      </c>
      <c r="AA61" s="178">
        <f t="shared" ca="1" si="22"/>
        <v>0</v>
      </c>
      <c r="AB61" s="178">
        <f t="shared" ca="1" si="23"/>
        <v>0</v>
      </c>
      <c r="AC61" s="178">
        <f t="shared" ca="1" si="24"/>
        <v>0</v>
      </c>
      <c r="AD61" s="178">
        <f t="shared" ca="1" si="25"/>
        <v>0</v>
      </c>
      <c r="AE61" s="178">
        <f t="shared" ca="1" si="26"/>
        <v>189289.78002296592</v>
      </c>
      <c r="AF61" s="224">
        <f t="shared" si="27"/>
        <v>0.24</v>
      </c>
      <c r="AG61" s="224">
        <f t="shared" si="28"/>
        <v>0.54</v>
      </c>
      <c r="AH61" s="224">
        <f t="shared" si="29"/>
        <v>0.54</v>
      </c>
      <c r="AI61" s="224">
        <f t="shared" si="2"/>
        <v>0.12</v>
      </c>
      <c r="AJ61" s="224">
        <f t="shared" si="3"/>
        <v>0.32400000000000001</v>
      </c>
      <c r="AK61" s="224">
        <f t="shared" si="30"/>
        <v>0.32400000000000001</v>
      </c>
      <c r="AL61" s="224">
        <f ca="1">IF($A61="N/A"," ",IF(PV=1,0,'Pricing Inputs4'!R94))</f>
        <v>5.7857380757115898E-2</v>
      </c>
      <c r="AM61" s="313">
        <f t="shared" ca="1" si="4"/>
        <v>0.73875552151760593</v>
      </c>
      <c r="BQ61">
        <f t="shared" si="5"/>
        <v>22</v>
      </c>
      <c r="BR61">
        <f t="shared" si="6"/>
        <v>4</v>
      </c>
      <c r="BS61">
        <f t="shared" si="7"/>
        <v>5</v>
      </c>
    </row>
    <row r="62" spans="1:71" x14ac:dyDescent="0.2">
      <c r="A62" s="253">
        <f>IF(A61="N/A","N/A",IF(EDATE(A61,1)&gt;Inputs!$R$5,"N/A",EDATE(A61,1)))</f>
        <v>39022</v>
      </c>
      <c r="B62" s="324">
        <f t="shared" si="0"/>
        <v>2006</v>
      </c>
      <c r="C62" s="172">
        <f t="shared" si="8"/>
        <v>32.081562399864197</v>
      </c>
      <c r="D62" s="172">
        <f t="shared" si="9"/>
        <v>32.081562399864197</v>
      </c>
      <c r="E62" s="172">
        <f t="shared" si="10"/>
        <v>18.540000915527344</v>
      </c>
      <c r="F62" s="172">
        <f t="shared" si="11"/>
        <v>0</v>
      </c>
      <c r="G62" s="172">
        <f t="shared" si="12"/>
        <v>0</v>
      </c>
      <c r="H62" s="172">
        <f t="shared" si="13"/>
        <v>0</v>
      </c>
      <c r="I62" s="172">
        <f t="shared" si="14"/>
        <v>0</v>
      </c>
      <c r="J62" s="172">
        <f t="shared" si="15"/>
        <v>0</v>
      </c>
      <c r="K62" s="172">
        <f t="shared" si="16"/>
        <v>0</v>
      </c>
      <c r="L62" s="250">
        <f ca="1">IF($A62="N/A"," ",IF(Pricetype4=2,MAX(C62,0),IF(OR(Pricetype4=1,Pricetype4=4),IF(C62=0,0,(_xll.EURO(C62,Strikeprice4,0,0,($AH62+IF(Smile=TRUE,VLOOKUP(MAX(-5,Strikeprice4-C62),Volsmile,2),0)),($A62-DateToday)+15,IF(Pricetype4=1,1,0),0))),C62)))</f>
        <v>0.88733970416890973</v>
      </c>
      <c r="M62" s="250">
        <f ca="1">IF($A62="N/A"," ",IF(Pricetype4=2,MAX(D62,0),IF(OR(Pricetype4=1,Pricetype4=4),IF(D62=0,0,(_xll.EURO(D62,Strikeprice4,0,0,($AH62+IF(Smile=TRUE,VLOOKUP(MAX(-5,Strikeprice4-D62),Volsmile,2),0)),($A62-DateToday)+15,IF(Pricetype4=1,1,0),0))),D62)))</f>
        <v>0.88733970416890973</v>
      </c>
      <c r="N62" s="250">
        <f ca="1">IF($A62="N/A"," ",IF(Pricetype4=2,MAX(E62,0),IF(OR(Pricetype4=1,Pricetype4=4),IF(E62=0,0,(_xll.EURO(E62,Strikeprice4,0,0,($AK62+IF(Smile=TRUE,VLOOKUP(MAX(-5,Strikeprice4-E62),Volsmile,2),0)),($A62-DateToday)+15,IF(Pricetype4=1,1,0),0))),E62)))</f>
        <v>0.56564672365899815</v>
      </c>
      <c r="O62" s="250">
        <f>IF($A62="N/A"," ",IF(Pricetype4=2,MAX(F62,0),IF(OR(Pricetype4=1,Pricetype4=4),IF(F62=0,0,(_xll.EURO(F62,Strikeprice4,0,0,($AK62+IF(Smile=TRUE,VLOOKUP(MAX(-5,Strikeprice4-F62),Volsmile,2),0)),($A62-DateToday)+15,IF(Pricetype4=1,1,0),0))),F62)))</f>
        <v>0</v>
      </c>
      <c r="P62" s="250">
        <f>IF($A62="N/A"," ",IF(Pricetype4=2,MAX(G62,0),IF(OR(Pricetype4=1,Pricetype4=4),IF(G62=0,0,(_xll.EURO(G62,Strikeprice4,0,0,($AK62+IF(Smile=TRUE,VLOOKUP(MAX(-5,Strikeprice4-G62),Volsmile,2),0)),($A62-DateToday)+15,IF(Pricetype4=1,1,0),0))),G62)))</f>
        <v>0</v>
      </c>
      <c r="Q62" s="250">
        <f>IF($A62="N/A"," ",IF(Pricetype4=2,MAX(H62,0),IF(OR(Pricetype4=1,Pricetype4=4),IF(H62=0,0,(_xll.EURO(H62,Strikeprice4,0,0,($AK62+IF(Smile=TRUE,VLOOKUP(MAX(-5,Strikeprice4-H62),Volsmile,2),0)),($A62-DateToday)+15,IF(Pricetype4=1,1,0),0))),H62)))</f>
        <v>0</v>
      </c>
      <c r="R62" s="250">
        <f>IF($A62="N/A"," ",IF(Pricetype4=2,MAX(I62,0),IF(OR(Pricetype4=1,Pricetype4=4),IF(I62=0,0,(_xll.EURO(I62,Strikeprice4,0,0,($AK62+IF(Smile=TRUE,VLOOKUP(MAX(-5,Strikeprice4-I62),Volsmile,2),0)),($A62-DateToday)+15,IF(Pricetype4=1,1,0),0))),I62)))</f>
        <v>0</v>
      </c>
      <c r="S62" s="250">
        <f>IF($A62="N/A"," ",IF(Pricetype4=2,MAX(J62,0),IF(OR(Pricetype4=1,Pricetype4=4),IF(J62=0,0,(_xll.EURO(J62,Strikeprice4,0,0,($AK62+IF(Smile=TRUE,VLOOKUP(MAX(-5,Strikeprice4-J62),Volsmile,2),0)),($A62-DateToday)+15,IF(Pricetype4=1,1,0),0))),J62)))</f>
        <v>0</v>
      </c>
      <c r="T62" s="250">
        <f>IF($A62="N/A"," ",IF(Pricetype4=2,MAX(K62,0),IF(OR(Pricetype4=1,Pricetype4=4),IF(K62=0,0,(_xll.EURO(K62,Strikeprice4,0,0,($AK62+IF(Smile=TRUE,VLOOKUP(MAX(-5,Strikeprice4-K62),Volsmile,2),0)),($A62-DateToday)+15,IF(Pricetype4=1,1,0),0))),K62)))</f>
        <v>0</v>
      </c>
      <c r="U62" s="177">
        <f t="shared" ca="1" si="1"/>
        <v>220.45954140150209</v>
      </c>
      <c r="V62" s="178">
        <f t="shared" ca="1" si="17"/>
        <v>32864.580713734962</v>
      </c>
      <c r="W62" s="178">
        <f t="shared" ca="1" si="18"/>
        <v>32864.580713734962</v>
      </c>
      <c r="X62" s="178">
        <f t="shared" ca="1" si="19"/>
        <v>20949.972505244987</v>
      </c>
      <c r="Y62" s="178">
        <f t="shared" ca="1" si="20"/>
        <v>0</v>
      </c>
      <c r="Z62" s="178">
        <f t="shared" ca="1" si="21"/>
        <v>0</v>
      </c>
      <c r="AA62" s="178">
        <f t="shared" ca="1" si="22"/>
        <v>0</v>
      </c>
      <c r="AB62" s="178">
        <f t="shared" ca="1" si="23"/>
        <v>0</v>
      </c>
      <c r="AC62" s="178">
        <f t="shared" ca="1" si="24"/>
        <v>0</v>
      </c>
      <c r="AD62" s="178">
        <f t="shared" ca="1" si="25"/>
        <v>0</v>
      </c>
      <c r="AE62" s="178">
        <f t="shared" ca="1" si="26"/>
        <v>86679.133932714903</v>
      </c>
      <c r="AF62" s="224">
        <f t="shared" si="27"/>
        <v>0.24</v>
      </c>
      <c r="AG62" s="224">
        <f t="shared" si="28"/>
        <v>0.42</v>
      </c>
      <c r="AH62" s="224">
        <f t="shared" si="29"/>
        <v>0.42</v>
      </c>
      <c r="AI62" s="224">
        <f t="shared" si="2"/>
        <v>0.12</v>
      </c>
      <c r="AJ62" s="224">
        <f t="shared" si="3"/>
        <v>0.252</v>
      </c>
      <c r="AK62" s="224">
        <f t="shared" si="30"/>
        <v>0.252</v>
      </c>
      <c r="AL62" s="224">
        <f ca="1">IF($A62="N/A"," ",IF(PV=1,0,'Pricing Inputs4'!R95))</f>
        <v>5.7971014194817101E-2</v>
      </c>
      <c r="AM62" s="313">
        <f t="shared" ca="1" si="4"/>
        <v>0.73486513800500697</v>
      </c>
      <c r="BQ62">
        <f t="shared" si="5"/>
        <v>21</v>
      </c>
      <c r="BR62">
        <f t="shared" si="6"/>
        <v>4</v>
      </c>
      <c r="BS62">
        <f t="shared" si="7"/>
        <v>5</v>
      </c>
    </row>
    <row r="63" spans="1:71" x14ac:dyDescent="0.2">
      <c r="A63" s="253">
        <f>IF(A62="N/A","N/A",IF(EDATE(A62,1)&gt;Inputs!$R$5,"N/A",EDATE(A62,1)))</f>
        <v>39052</v>
      </c>
      <c r="B63" s="324">
        <f t="shared" si="0"/>
        <v>2006</v>
      </c>
      <c r="C63" s="172">
        <f t="shared" si="8"/>
        <v>32.181560873985291</v>
      </c>
      <c r="D63" s="172">
        <f t="shared" si="9"/>
        <v>32.181560873985291</v>
      </c>
      <c r="E63" s="172">
        <f t="shared" si="10"/>
        <v>20.790000915527344</v>
      </c>
      <c r="F63" s="172">
        <f t="shared" si="11"/>
        <v>0</v>
      </c>
      <c r="G63" s="172">
        <f t="shared" si="12"/>
        <v>0</v>
      </c>
      <c r="H63" s="172">
        <f t="shared" si="13"/>
        <v>0</v>
      </c>
      <c r="I63" s="172">
        <f t="shared" si="14"/>
        <v>0</v>
      </c>
      <c r="J63" s="172">
        <f t="shared" si="15"/>
        <v>0</v>
      </c>
      <c r="K63" s="172">
        <f t="shared" si="16"/>
        <v>0</v>
      </c>
      <c r="L63" s="250">
        <f ca="1">IF($A63="N/A"," ",IF(Pricetype4=2,MAX(C63,0),IF(OR(Pricetype4=1,Pricetype4=4),IF(C63=0,0,(_xll.EURO(C63,Strikeprice4,0,0,($AH63+IF(Smile=TRUE,VLOOKUP(MAX(-5,Strikeprice4-C63),Volsmile,2),0)),($A63-DateToday)+15,IF(Pricetype4=1,1,0),0))),C63)))</f>
        <v>0.90579042202141835</v>
      </c>
      <c r="M63" s="250">
        <f ca="1">IF($A63="N/A"," ",IF(Pricetype4=2,MAX(D63,0),IF(OR(Pricetype4=1,Pricetype4=4),IF(D63=0,0,(_xll.EURO(D63,Strikeprice4,0,0,($AH63+IF(Smile=TRUE,VLOOKUP(MAX(-5,Strikeprice4-D63),Volsmile,2),0)),($A63-DateToday)+15,IF(Pricetype4=1,1,0),0))),D63)))</f>
        <v>0.90579042202141835</v>
      </c>
      <c r="N63" s="250">
        <f ca="1">IF($A63="N/A"," ",IF(Pricetype4=2,MAX(E63,0),IF(OR(Pricetype4=1,Pricetype4=4),IF(E63=0,0,(_xll.EURO(E63,Strikeprice4,0,0,($AK63+IF(Smile=TRUE,VLOOKUP(MAX(-5,Strikeprice4-E63),Volsmile,2),0)),($A63-DateToday)+15,IF(Pricetype4=1,1,0),0))),E63)))</f>
        <v>0.41223596218576453</v>
      </c>
      <c r="O63" s="250">
        <f>IF($A63="N/A"," ",IF(Pricetype4=2,MAX(F63,0),IF(OR(Pricetype4=1,Pricetype4=4),IF(F63=0,0,(_xll.EURO(F63,Strikeprice4,0,0,($AK63+IF(Smile=TRUE,VLOOKUP(MAX(-5,Strikeprice4-F63),Volsmile,2),0)),($A63-DateToday)+15,IF(Pricetype4=1,1,0),0))),F63)))</f>
        <v>0</v>
      </c>
      <c r="P63" s="250">
        <f>IF($A63="N/A"," ",IF(Pricetype4=2,MAX(G63,0),IF(OR(Pricetype4=1,Pricetype4=4),IF(G63=0,0,(_xll.EURO(G63,Strikeprice4,0,0,($AK63+IF(Smile=TRUE,VLOOKUP(MAX(-5,Strikeprice4-G63),Volsmile,2),0)),($A63-DateToday)+15,IF(Pricetype4=1,1,0),0))),G63)))</f>
        <v>0</v>
      </c>
      <c r="Q63" s="250">
        <f>IF($A63="N/A"," ",IF(Pricetype4=2,MAX(H63,0),IF(OR(Pricetype4=1,Pricetype4=4),IF(H63=0,0,(_xll.EURO(H63,Strikeprice4,0,0,($AK63+IF(Smile=TRUE,VLOOKUP(MAX(-5,Strikeprice4-H63),Volsmile,2),0)),($A63-DateToday)+15,IF(Pricetype4=1,1,0),0))),H63)))</f>
        <v>0</v>
      </c>
      <c r="R63" s="250">
        <f>IF($A63="N/A"," ",IF(Pricetype4=2,MAX(I63,0),IF(OR(Pricetype4=1,Pricetype4=4),IF(I63=0,0,(_xll.EURO(I63,Strikeprice4,0,0,($AK63+IF(Smile=TRUE,VLOOKUP(MAX(-5,Strikeprice4-I63),Volsmile,2),0)),($A63-DateToday)+15,IF(Pricetype4=1,1,0),0))),I63)))</f>
        <v>0</v>
      </c>
      <c r="S63" s="250">
        <f>IF($A63="N/A"," ",IF(Pricetype4=2,MAX(J63,0),IF(OR(Pricetype4=1,Pricetype4=4),IF(J63=0,0,(_xll.EURO(J63,Strikeprice4,0,0,($AK63+IF(Smile=TRUE,VLOOKUP(MAX(-5,Strikeprice4-J63),Volsmile,2),0)),($A63-DateToday)+15,IF(Pricetype4=1,1,0),0))),J63)))</f>
        <v>0</v>
      </c>
      <c r="T63" s="250">
        <f>IF($A63="N/A"," ",IF(Pricetype4=2,MAX(K63,0),IF(OR(Pricetype4=1,Pricetype4=4),IF(K63=0,0,(_xll.EURO(K63,Strikeprice4,0,0,($AK63+IF(Smile=TRUE,VLOOKUP(MAX(-5,Strikeprice4-K63),Volsmile,2),0)),($A63-DateToday)+15,IF(Pricetype4=1,1,0),0))),K63)))</f>
        <v>0</v>
      </c>
      <c r="U63" s="177">
        <f t="shared" ca="1" si="1"/>
        <v>219.26022722522742</v>
      </c>
      <c r="V63" s="178">
        <f t="shared" ca="1" si="17"/>
        <v>31776.610200136136</v>
      </c>
      <c r="W63" s="178">
        <f t="shared" ca="1" si="18"/>
        <v>31776.610200136136</v>
      </c>
      <c r="X63" s="178">
        <f t="shared" ca="1" si="19"/>
        <v>14461.91211828176</v>
      </c>
      <c r="Y63" s="178">
        <f t="shared" ca="1" si="20"/>
        <v>0</v>
      </c>
      <c r="Z63" s="178">
        <f t="shared" ca="1" si="21"/>
        <v>0</v>
      </c>
      <c r="AA63" s="178">
        <f t="shared" ca="1" si="22"/>
        <v>0</v>
      </c>
      <c r="AB63" s="178">
        <f t="shared" ca="1" si="23"/>
        <v>0</v>
      </c>
      <c r="AC63" s="178">
        <f t="shared" ca="1" si="24"/>
        <v>0</v>
      </c>
      <c r="AD63" s="178">
        <f t="shared" ca="1" si="25"/>
        <v>0</v>
      </c>
      <c r="AE63" s="178">
        <f t="shared" ca="1" si="26"/>
        <v>78015.132518554034</v>
      </c>
      <c r="AF63" s="224">
        <f t="shared" si="27"/>
        <v>0.24</v>
      </c>
      <c r="AG63" s="224">
        <f t="shared" si="28"/>
        <v>0.42</v>
      </c>
      <c r="AH63" s="224">
        <f t="shared" si="29"/>
        <v>0.42</v>
      </c>
      <c r="AI63" s="224">
        <f t="shared" si="2"/>
        <v>0.12</v>
      </c>
      <c r="AJ63" s="224">
        <f t="shared" si="3"/>
        <v>0.252</v>
      </c>
      <c r="AK63" s="224">
        <f t="shared" si="30"/>
        <v>0.252</v>
      </c>
      <c r="AL63" s="224">
        <f ca="1">IF($A63="N/A"," ",IF(PV=1,0,'Pricing Inputs4'!R96))</f>
        <v>5.8084647636812599E-2</v>
      </c>
      <c r="AM63" s="313">
        <f t="shared" ca="1" si="4"/>
        <v>0.73086742408409144</v>
      </c>
      <c r="BQ63">
        <f t="shared" si="5"/>
        <v>20</v>
      </c>
      <c r="BR63">
        <f t="shared" si="6"/>
        <v>5</v>
      </c>
      <c r="BS63">
        <f t="shared" si="7"/>
        <v>6</v>
      </c>
    </row>
    <row r="64" spans="1:71" x14ac:dyDescent="0.2">
      <c r="A64" s="253" t="str">
        <f>IF(A63="N/A","N/A",IF(EDATE(A63,1)&gt;Inputs!$R$5,"N/A",EDATE(A63,1)))</f>
        <v>N/A</v>
      </c>
      <c r="B64" s="324" t="str">
        <f t="shared" si="0"/>
        <v xml:space="preserve"> </v>
      </c>
      <c r="C64" s="172" t="str">
        <f t="shared" si="8"/>
        <v xml:space="preserve"> </v>
      </c>
      <c r="D64" s="172" t="str">
        <f t="shared" si="9"/>
        <v xml:space="preserve"> </v>
      </c>
      <c r="E64" s="172" t="str">
        <f t="shared" si="10"/>
        <v xml:space="preserve"> </v>
      </c>
      <c r="F64" s="172" t="str">
        <f t="shared" si="11"/>
        <v xml:space="preserve"> </v>
      </c>
      <c r="G64" s="172" t="str">
        <f t="shared" si="12"/>
        <v xml:space="preserve"> </v>
      </c>
      <c r="H64" s="172" t="str">
        <f t="shared" si="13"/>
        <v xml:space="preserve"> </v>
      </c>
      <c r="I64" s="172" t="str">
        <f t="shared" si="14"/>
        <v xml:space="preserve"> </v>
      </c>
      <c r="J64" s="172" t="str">
        <f t="shared" si="15"/>
        <v xml:space="preserve"> </v>
      </c>
      <c r="K64" s="172" t="str">
        <f t="shared" si="16"/>
        <v xml:space="preserve"> </v>
      </c>
      <c r="L64" s="250" t="str">
        <f>IF($A64="N/A"," ",IF(Pricetype4=2,MAX(C64,0),IF(OR(Pricetype4=1,Pricetype4=4),IF(C64=0,0,(_xll.EURO(C64,Strikeprice4,0,0,($AH64+IF(Smile=TRUE,VLOOKUP(MAX(-5,Strikeprice4-C64),Volsmile,2),0)),($A64-DateToday)+15,IF(Pricetype4=1,1,0),0))),C64)))</f>
        <v xml:space="preserve"> </v>
      </c>
      <c r="M64" s="250" t="str">
        <f>IF($A64="N/A"," ",IF(Pricetype4=2,MAX(D64,0),IF(OR(Pricetype4=1,Pricetype4=4),IF(D64=0,0,(_xll.EURO(D64,Strikeprice4,0,0,($AH64+IF(Smile=TRUE,VLOOKUP(MAX(-5,Strikeprice4-D64),Volsmile,2),0)),($A64-DateToday)+15,IF(Pricetype4=1,1,0),0))),D64)))</f>
        <v xml:space="preserve"> </v>
      </c>
      <c r="N64" s="250" t="str">
        <f>IF($A64="N/A"," ",IF(Pricetype4=2,MAX(E64,0),IF(OR(Pricetype4=1,Pricetype4=4),IF(E64=0,0,(_xll.EURO(E64,Strikeprice4,0,0,($AK64+IF(Smile=TRUE,VLOOKUP(MAX(-5,Strikeprice4-E64),Volsmile,2),0)),($A64-DateToday)+15,IF(Pricetype4=1,1,0),0))),E64)))</f>
        <v xml:space="preserve"> </v>
      </c>
      <c r="O64" s="250" t="str">
        <f>IF($A64="N/A"," ",IF(Pricetype4=2,MAX(F64,0),IF(OR(Pricetype4=1,Pricetype4=4),IF(F64=0,0,(_xll.EURO(F64,Strikeprice4,0,0,($AK64+IF(Smile=TRUE,VLOOKUP(MAX(-5,Strikeprice4-F64),Volsmile,2),0)),($A64-DateToday)+15,IF(Pricetype4=1,1,0),0))),F64)))</f>
        <v xml:space="preserve"> </v>
      </c>
      <c r="P64" s="250" t="str">
        <f>IF($A64="N/A"," ",IF(Pricetype4=2,MAX(G64,0),IF(OR(Pricetype4=1,Pricetype4=4),IF(G64=0,0,(_xll.EURO(G64,Strikeprice4,0,0,($AK64+IF(Smile=TRUE,VLOOKUP(MAX(-5,Strikeprice4-G64),Volsmile,2),0)),($A64-DateToday)+15,IF(Pricetype4=1,1,0),0))),G64)))</f>
        <v xml:space="preserve"> </v>
      </c>
      <c r="Q64" s="250" t="str">
        <f>IF($A64="N/A"," ",IF(Pricetype4=2,MAX(H64,0),IF(OR(Pricetype4=1,Pricetype4=4),IF(H64=0,0,(_xll.EURO(H64,Strikeprice4,0,0,($AK64+IF(Smile=TRUE,VLOOKUP(MAX(-5,Strikeprice4-H64),Volsmile,2),0)),($A64-DateToday)+15,IF(Pricetype4=1,1,0),0))),H64)))</f>
        <v xml:space="preserve"> </v>
      </c>
      <c r="R64" s="250" t="str">
        <f>IF($A64="N/A"," ",IF(Pricetype4=2,MAX(I64,0),IF(OR(Pricetype4=1,Pricetype4=4),IF(I64=0,0,(_xll.EURO(I64,Strikeprice4,0,0,($AK64+IF(Smile=TRUE,VLOOKUP(MAX(-5,Strikeprice4-I64),Volsmile,2),0)),($A64-DateToday)+15,IF(Pricetype4=1,1,0),0))),I64)))</f>
        <v xml:space="preserve"> </v>
      </c>
      <c r="S64" s="250" t="str">
        <f>IF($A64="N/A"," ",IF(Pricetype4=2,MAX(J64,0),IF(OR(Pricetype4=1,Pricetype4=4),IF(J64=0,0,(_xll.EURO(J64,Strikeprice4,0,0,($AK64+IF(Smile=TRUE,VLOOKUP(MAX(-5,Strikeprice4-J64),Volsmile,2),0)),($A64-DateToday)+15,IF(Pricetype4=1,1,0),0))),J64)))</f>
        <v xml:space="preserve"> </v>
      </c>
      <c r="T64" s="250" t="str">
        <f>IF($A64="N/A"," ",IF(Pricetype4=2,MAX(K64,0),IF(OR(Pricetype4=1,Pricetype4=4),IF(K64=0,0,(_xll.EURO(K64,Strikeprice4,0,0,($AK64+IF(Smile=TRUE,VLOOKUP(MAX(-5,Strikeprice4-K64),Volsmile,2),0)),($A64-DateToday)+15,IF(Pricetype4=1,1,0),0))),K64)))</f>
        <v xml:space="preserve"> </v>
      </c>
      <c r="U64" s="177" t="str">
        <f t="shared" si="1"/>
        <v xml:space="preserve"> </v>
      </c>
      <c r="V64" s="178" t="str">
        <f t="shared" si="17"/>
        <v xml:space="preserve"> </v>
      </c>
      <c r="W64" s="178" t="str">
        <f t="shared" si="18"/>
        <v xml:space="preserve"> </v>
      </c>
      <c r="X64" s="178" t="str">
        <f t="shared" si="19"/>
        <v xml:space="preserve"> </v>
      </c>
      <c r="Y64" s="178" t="str">
        <f t="shared" si="20"/>
        <v xml:space="preserve"> </v>
      </c>
      <c r="Z64" s="178" t="str">
        <f t="shared" si="21"/>
        <v xml:space="preserve"> </v>
      </c>
      <c r="AA64" s="178" t="str">
        <f t="shared" si="22"/>
        <v xml:space="preserve"> </v>
      </c>
      <c r="AB64" s="178" t="str">
        <f t="shared" si="23"/>
        <v xml:space="preserve"> </v>
      </c>
      <c r="AC64" s="178" t="str">
        <f t="shared" si="24"/>
        <v xml:space="preserve"> </v>
      </c>
      <c r="AD64" s="178" t="str">
        <f t="shared" si="25"/>
        <v xml:space="preserve"> </v>
      </c>
      <c r="AE64" s="178" t="str">
        <f t="shared" si="26"/>
        <v xml:space="preserve"> </v>
      </c>
      <c r="AF64" s="224" t="str">
        <f t="shared" si="27"/>
        <v xml:space="preserve"> </v>
      </c>
      <c r="AG64" s="224" t="str">
        <f t="shared" si="28"/>
        <v xml:space="preserve"> </v>
      </c>
      <c r="AH64" s="224" t="str">
        <f t="shared" si="29"/>
        <v xml:space="preserve"> </v>
      </c>
      <c r="AI64" s="224" t="str">
        <f t="shared" si="2"/>
        <v xml:space="preserve"> </v>
      </c>
      <c r="AJ64" s="224" t="str">
        <f t="shared" si="3"/>
        <v xml:space="preserve"> </v>
      </c>
      <c r="AK64" s="224" t="str">
        <f t="shared" si="30"/>
        <v xml:space="preserve"> </v>
      </c>
      <c r="AL64" s="224" t="str">
        <f>IF($A64="N/A"," ",IF(PV=1,0,'Pricing Inputs4'!R97))</f>
        <v xml:space="preserve"> </v>
      </c>
      <c r="AM64" s="313" t="str">
        <f t="shared" si="4"/>
        <v xml:space="preserve"> </v>
      </c>
      <c r="BQ64" t="str">
        <f t="shared" si="5"/>
        <v xml:space="preserve"> </v>
      </c>
      <c r="BR64" t="str">
        <f t="shared" si="6"/>
        <v xml:space="preserve"> </v>
      </c>
      <c r="BS64" t="str">
        <f t="shared" si="7"/>
        <v xml:space="preserve"> </v>
      </c>
    </row>
    <row r="65" spans="1:71" x14ac:dyDescent="0.2">
      <c r="A65" s="253" t="str">
        <f>IF(A64="N/A","N/A",IF(EDATE(A64,1)&gt;Inputs!$R$5,"N/A",EDATE(A64,1)))</f>
        <v>N/A</v>
      </c>
      <c r="B65" s="324" t="str">
        <f t="shared" si="0"/>
        <v xml:space="preserve"> </v>
      </c>
      <c r="C65" s="172" t="str">
        <f t="shared" si="8"/>
        <v xml:space="preserve"> </v>
      </c>
      <c r="D65" s="172" t="str">
        <f t="shared" si="9"/>
        <v xml:space="preserve"> </v>
      </c>
      <c r="E65" s="172" t="str">
        <f t="shared" si="10"/>
        <v xml:space="preserve"> </v>
      </c>
      <c r="F65" s="172" t="str">
        <f t="shared" si="11"/>
        <v xml:space="preserve"> </v>
      </c>
      <c r="G65" s="172" t="str">
        <f t="shared" si="12"/>
        <v xml:space="preserve"> </v>
      </c>
      <c r="H65" s="172" t="str">
        <f t="shared" si="13"/>
        <v xml:space="preserve"> </v>
      </c>
      <c r="I65" s="172" t="str">
        <f t="shared" si="14"/>
        <v xml:space="preserve"> </v>
      </c>
      <c r="J65" s="172" t="str">
        <f t="shared" si="15"/>
        <v xml:space="preserve"> </v>
      </c>
      <c r="K65" s="172" t="str">
        <f t="shared" si="16"/>
        <v xml:space="preserve"> </v>
      </c>
      <c r="L65" s="250" t="str">
        <f>IF($A65="N/A"," ",IF(Pricetype4=2,MAX(C65,0),IF(OR(Pricetype4=1,Pricetype4=4),IF(C65=0,0,(_xll.EURO(C65,Strikeprice4,0,0,($AH65+IF(Smile=TRUE,VLOOKUP(MAX(-5,Strikeprice4-C65),Volsmile,2),0)),($A65-DateToday)+15,IF(Pricetype4=1,1,0),0))),C65)))</f>
        <v xml:space="preserve"> </v>
      </c>
      <c r="M65" s="250" t="str">
        <f>IF($A65="N/A"," ",IF(Pricetype4=2,MAX(D65,0),IF(OR(Pricetype4=1,Pricetype4=4),IF(D65=0,0,(_xll.EURO(D65,Strikeprice4,0,0,($AH65+IF(Smile=TRUE,VLOOKUP(MAX(-5,Strikeprice4-D65),Volsmile,2),0)),($A65-DateToday)+15,IF(Pricetype4=1,1,0),0))),D65)))</f>
        <v xml:space="preserve"> </v>
      </c>
      <c r="N65" s="250" t="str">
        <f>IF($A65="N/A"," ",IF(Pricetype4=2,MAX(E65,0),IF(OR(Pricetype4=1,Pricetype4=4),IF(E65=0,0,(_xll.EURO(E65,Strikeprice4,0,0,($AK65+IF(Smile=TRUE,VLOOKUP(MAX(-5,Strikeprice4-E65),Volsmile,2),0)),($A65-DateToday)+15,IF(Pricetype4=1,1,0),0))),E65)))</f>
        <v xml:space="preserve"> </v>
      </c>
      <c r="O65" s="250" t="str">
        <f>IF($A65="N/A"," ",IF(Pricetype4=2,MAX(F65,0),IF(OR(Pricetype4=1,Pricetype4=4),IF(F65=0,0,(_xll.EURO(F65,Strikeprice4,0,0,($AK65+IF(Smile=TRUE,VLOOKUP(MAX(-5,Strikeprice4-F65),Volsmile,2),0)),($A65-DateToday)+15,IF(Pricetype4=1,1,0),0))),F65)))</f>
        <v xml:space="preserve"> </v>
      </c>
      <c r="P65" s="250" t="str">
        <f>IF($A65="N/A"," ",IF(Pricetype4=2,MAX(G65,0),IF(OR(Pricetype4=1,Pricetype4=4),IF(G65=0,0,(_xll.EURO(G65,Strikeprice4,0,0,($AK65+IF(Smile=TRUE,VLOOKUP(MAX(-5,Strikeprice4-G65),Volsmile,2),0)),($A65-DateToday)+15,IF(Pricetype4=1,1,0),0))),G65)))</f>
        <v xml:space="preserve"> </v>
      </c>
      <c r="Q65" s="250" t="str">
        <f>IF($A65="N/A"," ",IF(Pricetype4=2,MAX(H65,0),IF(OR(Pricetype4=1,Pricetype4=4),IF(H65=0,0,(_xll.EURO(H65,Strikeprice4,0,0,($AK65+IF(Smile=TRUE,VLOOKUP(MAX(-5,Strikeprice4-H65),Volsmile,2),0)),($A65-DateToday)+15,IF(Pricetype4=1,1,0),0))),H65)))</f>
        <v xml:space="preserve"> </v>
      </c>
      <c r="R65" s="250" t="str">
        <f>IF($A65="N/A"," ",IF(Pricetype4=2,MAX(I65,0),IF(OR(Pricetype4=1,Pricetype4=4),IF(I65=0,0,(_xll.EURO(I65,Strikeprice4,0,0,($AK65+IF(Smile=TRUE,VLOOKUP(MAX(-5,Strikeprice4-I65),Volsmile,2),0)),($A65-DateToday)+15,IF(Pricetype4=1,1,0),0))),I65)))</f>
        <v xml:space="preserve"> </v>
      </c>
      <c r="S65" s="250" t="str">
        <f>IF($A65="N/A"," ",IF(Pricetype4=2,MAX(J65,0),IF(OR(Pricetype4=1,Pricetype4=4),IF(J65=0,0,(_xll.EURO(J65,Strikeprice4,0,0,($AK65+IF(Smile=TRUE,VLOOKUP(MAX(-5,Strikeprice4-J65),Volsmile,2),0)),($A65-DateToday)+15,IF(Pricetype4=1,1,0),0))),J65)))</f>
        <v xml:space="preserve"> </v>
      </c>
      <c r="T65" s="250" t="str">
        <f>IF($A65="N/A"," ",IF(Pricetype4=2,MAX(K65,0),IF(OR(Pricetype4=1,Pricetype4=4),IF(K65=0,0,(_xll.EURO(K65,Strikeprice4,0,0,($AK65+IF(Smile=TRUE,VLOOKUP(MAX(-5,Strikeprice4-K65),Volsmile,2),0)),($A65-DateToday)+15,IF(Pricetype4=1,1,0),0))),K65)))</f>
        <v xml:space="preserve"> </v>
      </c>
      <c r="U65" s="177" t="str">
        <f t="shared" si="1"/>
        <v xml:space="preserve"> </v>
      </c>
      <c r="V65" s="178" t="str">
        <f t="shared" si="17"/>
        <v xml:space="preserve"> </v>
      </c>
      <c r="W65" s="178" t="str">
        <f t="shared" si="18"/>
        <v xml:space="preserve"> </v>
      </c>
      <c r="X65" s="178" t="str">
        <f t="shared" si="19"/>
        <v xml:space="preserve"> </v>
      </c>
      <c r="Y65" s="178" t="str">
        <f t="shared" si="20"/>
        <v xml:space="preserve"> </v>
      </c>
      <c r="Z65" s="178" t="str">
        <f t="shared" si="21"/>
        <v xml:space="preserve"> </v>
      </c>
      <c r="AA65" s="178" t="str">
        <f t="shared" si="22"/>
        <v xml:space="preserve"> </v>
      </c>
      <c r="AB65" s="178" t="str">
        <f t="shared" si="23"/>
        <v xml:space="preserve"> </v>
      </c>
      <c r="AC65" s="178" t="str">
        <f t="shared" si="24"/>
        <v xml:space="preserve"> </v>
      </c>
      <c r="AD65" s="178" t="str">
        <f t="shared" si="25"/>
        <v xml:space="preserve"> </v>
      </c>
      <c r="AE65" s="178" t="str">
        <f t="shared" si="26"/>
        <v xml:space="preserve"> </v>
      </c>
      <c r="AF65" s="224" t="str">
        <f t="shared" si="27"/>
        <v xml:space="preserve"> </v>
      </c>
      <c r="AG65" s="224" t="str">
        <f t="shared" si="28"/>
        <v xml:space="preserve"> </v>
      </c>
      <c r="AH65" s="224" t="str">
        <f t="shared" si="29"/>
        <v xml:space="preserve"> </v>
      </c>
      <c r="AI65" s="224" t="str">
        <f t="shared" si="2"/>
        <v xml:space="preserve"> </v>
      </c>
      <c r="AJ65" s="224" t="str">
        <f t="shared" si="3"/>
        <v xml:space="preserve"> </v>
      </c>
      <c r="AK65" s="224" t="str">
        <f t="shared" si="30"/>
        <v xml:space="preserve"> </v>
      </c>
      <c r="AL65" s="224" t="str">
        <f>IF($A65="N/A"," ",IF(PV=1,0,'Pricing Inputs4'!R98))</f>
        <v xml:space="preserve"> </v>
      </c>
      <c r="AM65" s="313" t="str">
        <f t="shared" si="4"/>
        <v xml:space="preserve"> </v>
      </c>
      <c r="BQ65" t="str">
        <f t="shared" si="5"/>
        <v xml:space="preserve"> </v>
      </c>
      <c r="BR65" t="str">
        <f t="shared" si="6"/>
        <v xml:space="preserve"> </v>
      </c>
      <c r="BS65" t="str">
        <f t="shared" si="7"/>
        <v xml:space="preserve"> </v>
      </c>
    </row>
    <row r="66" spans="1:71" x14ac:dyDescent="0.2">
      <c r="A66" s="253" t="str">
        <f>IF(A65="N/A","N/A",IF(EDATE(A65,1)&gt;Inputs!$R$5,"N/A",EDATE(A65,1)))</f>
        <v>N/A</v>
      </c>
      <c r="B66" s="324" t="str">
        <f t="shared" si="0"/>
        <v xml:space="preserve"> </v>
      </c>
      <c r="C66" s="172" t="str">
        <f t="shared" si="8"/>
        <v xml:space="preserve"> </v>
      </c>
      <c r="D66" s="172" t="str">
        <f t="shared" si="9"/>
        <v xml:space="preserve"> </v>
      </c>
      <c r="E66" s="172" t="str">
        <f t="shared" si="10"/>
        <v xml:space="preserve"> </v>
      </c>
      <c r="F66" s="172" t="str">
        <f t="shared" si="11"/>
        <v xml:space="preserve"> </v>
      </c>
      <c r="G66" s="172" t="str">
        <f t="shared" si="12"/>
        <v xml:space="preserve"> </v>
      </c>
      <c r="H66" s="172" t="str">
        <f t="shared" si="13"/>
        <v xml:space="preserve"> </v>
      </c>
      <c r="I66" s="172" t="str">
        <f t="shared" si="14"/>
        <v xml:space="preserve"> </v>
      </c>
      <c r="J66" s="172" t="str">
        <f t="shared" si="15"/>
        <v xml:space="preserve"> </v>
      </c>
      <c r="K66" s="172" t="str">
        <f t="shared" si="16"/>
        <v xml:space="preserve"> </v>
      </c>
      <c r="L66" s="250" t="str">
        <f>IF($A66="N/A"," ",IF(Pricetype4=2,MAX(C66,0),IF(OR(Pricetype4=1,Pricetype4=4),IF(C66=0,0,(_xll.EURO(C66,Strikeprice4,0,0,($AH66+IF(Smile=TRUE,VLOOKUP(MAX(-5,Strikeprice4-C66),Volsmile,2),0)),($A66-DateToday)+15,IF(Pricetype4=1,1,0),0))),C66)))</f>
        <v xml:space="preserve"> </v>
      </c>
      <c r="M66" s="250" t="str">
        <f>IF($A66="N/A"," ",IF(Pricetype4=2,MAX(D66,0),IF(OR(Pricetype4=1,Pricetype4=4),IF(D66=0,0,(_xll.EURO(D66,Strikeprice4,0,0,($AH66+IF(Smile=TRUE,VLOOKUP(MAX(-5,Strikeprice4-D66),Volsmile,2),0)),($A66-DateToday)+15,IF(Pricetype4=1,1,0),0))),D66)))</f>
        <v xml:space="preserve"> </v>
      </c>
      <c r="N66" s="250" t="str">
        <f>IF($A66="N/A"," ",IF(Pricetype4=2,MAX(E66,0),IF(OR(Pricetype4=1,Pricetype4=4),IF(E66=0,0,(_xll.EURO(E66,Strikeprice4,0,0,($AK66+IF(Smile=TRUE,VLOOKUP(MAX(-5,Strikeprice4-E66),Volsmile,2),0)),($A66-DateToday)+15,IF(Pricetype4=1,1,0),0))),E66)))</f>
        <v xml:space="preserve"> </v>
      </c>
      <c r="O66" s="250" t="str">
        <f>IF($A66="N/A"," ",IF(Pricetype4=2,MAX(F66,0),IF(OR(Pricetype4=1,Pricetype4=4),IF(F66=0,0,(_xll.EURO(F66,Strikeprice4,0,0,($AK66+IF(Smile=TRUE,VLOOKUP(MAX(-5,Strikeprice4-F66),Volsmile,2),0)),($A66-DateToday)+15,IF(Pricetype4=1,1,0),0))),F66)))</f>
        <v xml:space="preserve"> </v>
      </c>
      <c r="P66" s="250" t="str">
        <f>IF($A66="N/A"," ",IF(Pricetype4=2,MAX(G66,0),IF(OR(Pricetype4=1,Pricetype4=4),IF(G66=0,0,(_xll.EURO(G66,Strikeprice4,0,0,($AK66+IF(Smile=TRUE,VLOOKUP(MAX(-5,Strikeprice4-G66),Volsmile,2),0)),($A66-DateToday)+15,IF(Pricetype4=1,1,0),0))),G66)))</f>
        <v xml:space="preserve"> </v>
      </c>
      <c r="Q66" s="250" t="str">
        <f>IF($A66="N/A"," ",IF(Pricetype4=2,MAX(H66,0),IF(OR(Pricetype4=1,Pricetype4=4),IF(H66=0,0,(_xll.EURO(H66,Strikeprice4,0,0,($AK66+IF(Smile=TRUE,VLOOKUP(MAX(-5,Strikeprice4-H66),Volsmile,2),0)),($A66-DateToday)+15,IF(Pricetype4=1,1,0),0))),H66)))</f>
        <v xml:space="preserve"> </v>
      </c>
      <c r="R66" s="250" t="str">
        <f>IF($A66="N/A"," ",IF(Pricetype4=2,MAX(I66,0),IF(OR(Pricetype4=1,Pricetype4=4),IF(I66=0,0,(_xll.EURO(I66,Strikeprice4,0,0,($AK66+IF(Smile=TRUE,VLOOKUP(MAX(-5,Strikeprice4-I66),Volsmile,2),0)),($A66-DateToday)+15,IF(Pricetype4=1,1,0),0))),I66)))</f>
        <v xml:space="preserve"> </v>
      </c>
      <c r="S66" s="250" t="str">
        <f>IF($A66="N/A"," ",IF(Pricetype4=2,MAX(J66,0),IF(OR(Pricetype4=1,Pricetype4=4),IF(J66=0,0,(_xll.EURO(J66,Strikeprice4,0,0,($AK66+IF(Smile=TRUE,VLOOKUP(MAX(-5,Strikeprice4-J66),Volsmile,2),0)),($A66-DateToday)+15,IF(Pricetype4=1,1,0),0))),J66)))</f>
        <v xml:space="preserve"> </v>
      </c>
      <c r="T66" s="250" t="str">
        <f>IF($A66="N/A"," ",IF(Pricetype4=2,MAX(K66,0),IF(OR(Pricetype4=1,Pricetype4=4),IF(K66=0,0,(_xll.EURO(K66,Strikeprice4,0,0,($AK66+IF(Smile=TRUE,VLOOKUP(MAX(-5,Strikeprice4-K66),Volsmile,2),0)),($A66-DateToday)+15,IF(Pricetype4=1,1,0),0))),K66)))</f>
        <v xml:space="preserve"> </v>
      </c>
      <c r="U66" s="177" t="str">
        <f t="shared" si="1"/>
        <v xml:space="preserve"> </v>
      </c>
      <c r="V66" s="178" t="str">
        <f t="shared" si="17"/>
        <v xml:space="preserve"> </v>
      </c>
      <c r="W66" s="178" t="str">
        <f t="shared" si="18"/>
        <v xml:space="preserve"> </v>
      </c>
      <c r="X66" s="178" t="str">
        <f t="shared" si="19"/>
        <v xml:space="preserve"> </v>
      </c>
      <c r="Y66" s="178" t="str">
        <f t="shared" si="20"/>
        <v xml:space="preserve"> </v>
      </c>
      <c r="Z66" s="178" t="str">
        <f t="shared" si="21"/>
        <v xml:space="preserve"> </v>
      </c>
      <c r="AA66" s="178" t="str">
        <f t="shared" si="22"/>
        <v xml:space="preserve"> </v>
      </c>
      <c r="AB66" s="178" t="str">
        <f t="shared" si="23"/>
        <v xml:space="preserve"> </v>
      </c>
      <c r="AC66" s="178" t="str">
        <f t="shared" si="24"/>
        <v xml:space="preserve"> </v>
      </c>
      <c r="AD66" s="178" t="str">
        <f t="shared" si="25"/>
        <v xml:space="preserve"> </v>
      </c>
      <c r="AE66" s="178" t="str">
        <f t="shared" si="26"/>
        <v xml:space="preserve"> </v>
      </c>
      <c r="AF66" s="224" t="str">
        <f t="shared" si="27"/>
        <v xml:space="preserve"> </v>
      </c>
      <c r="AG66" s="224" t="str">
        <f t="shared" si="28"/>
        <v xml:space="preserve"> </v>
      </c>
      <c r="AH66" s="224" t="str">
        <f t="shared" si="29"/>
        <v xml:space="preserve"> </v>
      </c>
      <c r="AI66" s="224" t="str">
        <f t="shared" si="2"/>
        <v xml:space="preserve"> </v>
      </c>
      <c r="AJ66" s="224" t="str">
        <f t="shared" si="3"/>
        <v xml:space="preserve"> </v>
      </c>
      <c r="AK66" s="224" t="str">
        <f t="shared" si="30"/>
        <v xml:space="preserve"> </v>
      </c>
      <c r="AL66" s="224" t="str">
        <f>IF($A66="N/A"," ",IF(PV=1,0,'Pricing Inputs4'!R99))</f>
        <v xml:space="preserve"> </v>
      </c>
      <c r="AM66" s="313" t="str">
        <f t="shared" si="4"/>
        <v xml:space="preserve"> </v>
      </c>
      <c r="BQ66" t="str">
        <f t="shared" si="5"/>
        <v xml:space="preserve"> </v>
      </c>
      <c r="BR66" t="str">
        <f t="shared" si="6"/>
        <v xml:space="preserve"> </v>
      </c>
      <c r="BS66" t="str">
        <f t="shared" si="7"/>
        <v xml:space="preserve"> </v>
      </c>
    </row>
    <row r="67" spans="1:71" x14ac:dyDescent="0.2">
      <c r="A67" s="253" t="str">
        <f>IF(A66="N/A","N/A",IF(EDATE(A66,1)&gt;Inputs!$R$5,"N/A",EDATE(A66,1)))</f>
        <v>N/A</v>
      </c>
      <c r="B67" s="324" t="str">
        <f t="shared" si="0"/>
        <v xml:space="preserve"> </v>
      </c>
      <c r="C67" s="172" t="str">
        <f t="shared" si="8"/>
        <v xml:space="preserve"> </v>
      </c>
      <c r="D67" s="172" t="str">
        <f t="shared" si="9"/>
        <v xml:space="preserve"> </v>
      </c>
      <c r="E67" s="172" t="str">
        <f t="shared" si="10"/>
        <v xml:space="preserve"> </v>
      </c>
      <c r="F67" s="172" t="str">
        <f t="shared" si="11"/>
        <v xml:space="preserve"> </v>
      </c>
      <c r="G67" s="172" t="str">
        <f t="shared" si="12"/>
        <v xml:space="preserve"> </v>
      </c>
      <c r="H67" s="172" t="str">
        <f t="shared" si="13"/>
        <v xml:space="preserve"> </v>
      </c>
      <c r="I67" s="172" t="str">
        <f t="shared" si="14"/>
        <v xml:space="preserve"> </v>
      </c>
      <c r="J67" s="172" t="str">
        <f t="shared" si="15"/>
        <v xml:space="preserve"> </v>
      </c>
      <c r="K67" s="172" t="str">
        <f t="shared" si="16"/>
        <v xml:space="preserve"> </v>
      </c>
      <c r="L67" s="250" t="str">
        <f>IF($A67="N/A"," ",IF(Pricetype4=2,MAX(C67,0),IF(OR(Pricetype4=1,Pricetype4=4),IF(C67=0,0,(_xll.EURO(C67,Strikeprice4,0,0,($AH67+IF(Smile=TRUE,VLOOKUP(MAX(-5,Strikeprice4-C67),Volsmile,2),0)),($A67-DateToday)+15,IF(Pricetype4=1,1,0),0))),C67)))</f>
        <v xml:space="preserve"> </v>
      </c>
      <c r="M67" s="250" t="str">
        <f>IF($A67="N/A"," ",IF(Pricetype4=2,MAX(D67,0),IF(OR(Pricetype4=1,Pricetype4=4),IF(D67=0,0,(_xll.EURO(D67,Strikeprice4,0,0,($AH67+IF(Smile=TRUE,VLOOKUP(MAX(-5,Strikeprice4-D67),Volsmile,2),0)),($A67-DateToday)+15,IF(Pricetype4=1,1,0),0))),D67)))</f>
        <v xml:space="preserve"> </v>
      </c>
      <c r="N67" s="250" t="str">
        <f>IF($A67="N/A"," ",IF(Pricetype4=2,MAX(E67,0),IF(OR(Pricetype4=1,Pricetype4=4),IF(E67=0,0,(_xll.EURO(E67,Strikeprice4,0,0,($AK67+IF(Smile=TRUE,VLOOKUP(MAX(-5,Strikeprice4-E67),Volsmile,2),0)),($A67-DateToday)+15,IF(Pricetype4=1,1,0),0))),E67)))</f>
        <v xml:space="preserve"> </v>
      </c>
      <c r="O67" s="250" t="str">
        <f>IF($A67="N/A"," ",IF(Pricetype4=2,MAX(F67,0),IF(OR(Pricetype4=1,Pricetype4=4),IF(F67=0,0,(_xll.EURO(F67,Strikeprice4,0,0,($AK67+IF(Smile=TRUE,VLOOKUP(MAX(-5,Strikeprice4-F67),Volsmile,2),0)),($A67-DateToday)+15,IF(Pricetype4=1,1,0),0))),F67)))</f>
        <v xml:space="preserve"> </v>
      </c>
      <c r="P67" s="250" t="str">
        <f>IF($A67="N/A"," ",IF(Pricetype4=2,MAX(G67,0),IF(OR(Pricetype4=1,Pricetype4=4),IF(G67=0,0,(_xll.EURO(G67,Strikeprice4,0,0,($AK67+IF(Smile=TRUE,VLOOKUP(MAX(-5,Strikeprice4-G67),Volsmile,2),0)),($A67-DateToday)+15,IF(Pricetype4=1,1,0),0))),G67)))</f>
        <v xml:space="preserve"> </v>
      </c>
      <c r="Q67" s="250" t="str">
        <f>IF($A67="N/A"," ",IF(Pricetype4=2,MAX(H67,0),IF(OR(Pricetype4=1,Pricetype4=4),IF(H67=0,0,(_xll.EURO(H67,Strikeprice4,0,0,($AK67+IF(Smile=TRUE,VLOOKUP(MAX(-5,Strikeprice4-H67),Volsmile,2),0)),($A67-DateToday)+15,IF(Pricetype4=1,1,0),0))),H67)))</f>
        <v xml:space="preserve"> </v>
      </c>
      <c r="R67" s="250" t="str">
        <f>IF($A67="N/A"," ",IF(Pricetype4=2,MAX(I67,0),IF(OR(Pricetype4=1,Pricetype4=4),IF(I67=0,0,(_xll.EURO(I67,Strikeprice4,0,0,($AK67+IF(Smile=TRUE,VLOOKUP(MAX(-5,Strikeprice4-I67),Volsmile,2),0)),($A67-DateToday)+15,IF(Pricetype4=1,1,0),0))),I67)))</f>
        <v xml:space="preserve"> </v>
      </c>
      <c r="S67" s="250" t="str">
        <f>IF($A67="N/A"," ",IF(Pricetype4=2,MAX(J67,0),IF(OR(Pricetype4=1,Pricetype4=4),IF(J67=0,0,(_xll.EURO(J67,Strikeprice4,0,0,($AK67+IF(Smile=TRUE,VLOOKUP(MAX(-5,Strikeprice4-J67),Volsmile,2),0)),($A67-DateToday)+15,IF(Pricetype4=1,1,0),0))),J67)))</f>
        <v xml:space="preserve"> </v>
      </c>
      <c r="T67" s="250" t="str">
        <f>IF($A67="N/A"," ",IF(Pricetype4=2,MAX(K67,0),IF(OR(Pricetype4=1,Pricetype4=4),IF(K67=0,0,(_xll.EURO(K67,Strikeprice4,0,0,($AK67+IF(Smile=TRUE,VLOOKUP(MAX(-5,Strikeprice4-K67),Volsmile,2),0)),($A67-DateToday)+15,IF(Pricetype4=1,1,0),0))),K67)))</f>
        <v xml:space="preserve"> </v>
      </c>
      <c r="U67" s="177" t="str">
        <f t="shared" si="1"/>
        <v xml:space="preserve"> </v>
      </c>
      <c r="V67" s="178" t="str">
        <f t="shared" si="17"/>
        <v xml:space="preserve"> </v>
      </c>
      <c r="W67" s="178" t="str">
        <f t="shared" si="18"/>
        <v xml:space="preserve"> </v>
      </c>
      <c r="X67" s="178" t="str">
        <f t="shared" si="19"/>
        <v xml:space="preserve"> </v>
      </c>
      <c r="Y67" s="178" t="str">
        <f t="shared" si="20"/>
        <v xml:space="preserve"> </v>
      </c>
      <c r="Z67" s="178" t="str">
        <f t="shared" si="21"/>
        <v xml:space="preserve"> </v>
      </c>
      <c r="AA67" s="178" t="str">
        <f t="shared" si="22"/>
        <v xml:space="preserve"> </v>
      </c>
      <c r="AB67" s="178" t="str">
        <f t="shared" si="23"/>
        <v xml:space="preserve"> </v>
      </c>
      <c r="AC67" s="178" t="str">
        <f t="shared" si="24"/>
        <v xml:space="preserve"> </v>
      </c>
      <c r="AD67" s="178" t="str">
        <f t="shared" si="25"/>
        <v xml:space="preserve"> </v>
      </c>
      <c r="AE67" s="178" t="str">
        <f t="shared" si="26"/>
        <v xml:space="preserve"> </v>
      </c>
      <c r="AF67" s="224" t="str">
        <f t="shared" si="27"/>
        <v xml:space="preserve"> </v>
      </c>
      <c r="AG67" s="224" t="str">
        <f t="shared" si="28"/>
        <v xml:space="preserve"> </v>
      </c>
      <c r="AH67" s="224" t="str">
        <f t="shared" si="29"/>
        <v xml:space="preserve"> </v>
      </c>
      <c r="AI67" s="224" t="str">
        <f t="shared" si="2"/>
        <v xml:space="preserve"> </v>
      </c>
      <c r="AJ67" s="224" t="str">
        <f t="shared" si="3"/>
        <v xml:space="preserve"> </v>
      </c>
      <c r="AK67" s="224" t="str">
        <f t="shared" si="30"/>
        <v xml:space="preserve"> </v>
      </c>
      <c r="AL67" s="224" t="str">
        <f>IF($A67="N/A"," ",IF(PV=1,0,'Pricing Inputs4'!R100))</f>
        <v xml:space="preserve"> </v>
      </c>
      <c r="AM67" s="313" t="str">
        <f t="shared" si="4"/>
        <v xml:space="preserve"> </v>
      </c>
      <c r="BQ67" t="str">
        <f t="shared" si="5"/>
        <v xml:space="preserve"> </v>
      </c>
      <c r="BR67" t="str">
        <f t="shared" si="6"/>
        <v xml:space="preserve"> </v>
      </c>
      <c r="BS67" t="str">
        <f t="shared" si="7"/>
        <v xml:space="preserve"> </v>
      </c>
    </row>
    <row r="68" spans="1:71" x14ac:dyDescent="0.2">
      <c r="A68" s="253" t="str">
        <f>IF(A67="N/A","N/A",IF(EDATE(A67,1)&gt;Inputs!$R$5,"N/A",EDATE(A67,1)))</f>
        <v>N/A</v>
      </c>
      <c r="B68" s="324" t="str">
        <f t="shared" ref="B68:B131" si="31">IF(A68="N/A"," ",YEAR(A68))</f>
        <v xml:space="preserve"> </v>
      </c>
      <c r="C68" s="172" t="str">
        <f t="shared" si="8"/>
        <v xml:space="preserve"> </v>
      </c>
      <c r="D68" s="172" t="str">
        <f t="shared" si="9"/>
        <v xml:space="preserve"> </v>
      </c>
      <c r="E68" s="172" t="str">
        <f t="shared" si="10"/>
        <v xml:space="preserve"> </v>
      </c>
      <c r="F68" s="172" t="str">
        <f t="shared" si="11"/>
        <v xml:space="preserve"> </v>
      </c>
      <c r="G68" s="172" t="str">
        <f t="shared" si="12"/>
        <v xml:space="preserve"> </v>
      </c>
      <c r="H68" s="172" t="str">
        <f t="shared" si="13"/>
        <v xml:space="preserve"> </v>
      </c>
      <c r="I68" s="172" t="str">
        <f t="shared" si="14"/>
        <v xml:space="preserve"> </v>
      </c>
      <c r="J68" s="172" t="str">
        <f t="shared" si="15"/>
        <v xml:space="preserve"> </v>
      </c>
      <c r="K68" s="172" t="str">
        <f t="shared" si="16"/>
        <v xml:space="preserve"> </v>
      </c>
      <c r="L68" s="250" t="str">
        <f>IF($A68="N/A"," ",IF(Pricetype4=2,MAX(C68,0),IF(OR(Pricetype4=1,Pricetype4=4),IF(C68=0,0,(_xll.EURO(C68,Strikeprice4,0,0,($AH68+IF(Smile=TRUE,VLOOKUP(MAX(-5,Strikeprice4-C68),Volsmile,2),0)),($A68-DateToday)+15,IF(Pricetype4=1,1,0),0))),C68)))</f>
        <v xml:space="preserve"> </v>
      </c>
      <c r="M68" s="250" t="str">
        <f>IF($A68="N/A"," ",IF(Pricetype4=2,MAX(D68,0),IF(OR(Pricetype4=1,Pricetype4=4),IF(D68=0,0,(_xll.EURO(D68,Strikeprice4,0,0,($AH68+IF(Smile=TRUE,VLOOKUP(MAX(-5,Strikeprice4-D68),Volsmile,2),0)),($A68-DateToday)+15,IF(Pricetype4=1,1,0),0))),D68)))</f>
        <v xml:space="preserve"> </v>
      </c>
      <c r="N68" s="250" t="str">
        <f>IF($A68="N/A"," ",IF(Pricetype4=2,MAX(E68,0),IF(OR(Pricetype4=1,Pricetype4=4),IF(E68=0,0,(_xll.EURO(E68,Strikeprice4,0,0,($AK68+IF(Smile=TRUE,VLOOKUP(MAX(-5,Strikeprice4-E68),Volsmile,2),0)),($A68-DateToday)+15,IF(Pricetype4=1,1,0),0))),E68)))</f>
        <v xml:space="preserve"> </v>
      </c>
      <c r="O68" s="250" t="str">
        <f>IF($A68="N/A"," ",IF(Pricetype4=2,MAX(F68,0),IF(OR(Pricetype4=1,Pricetype4=4),IF(F68=0,0,(_xll.EURO(F68,Strikeprice4,0,0,($AK68+IF(Smile=TRUE,VLOOKUP(MAX(-5,Strikeprice4-F68),Volsmile,2),0)),($A68-DateToday)+15,IF(Pricetype4=1,1,0),0))),F68)))</f>
        <v xml:space="preserve"> </v>
      </c>
      <c r="P68" s="250" t="str">
        <f>IF($A68="N/A"," ",IF(Pricetype4=2,MAX(G68,0),IF(OR(Pricetype4=1,Pricetype4=4),IF(G68=0,0,(_xll.EURO(G68,Strikeprice4,0,0,($AK68+IF(Smile=TRUE,VLOOKUP(MAX(-5,Strikeprice4-G68),Volsmile,2),0)),($A68-DateToday)+15,IF(Pricetype4=1,1,0),0))),G68)))</f>
        <v xml:space="preserve"> </v>
      </c>
      <c r="Q68" s="250" t="str">
        <f>IF($A68="N/A"," ",IF(Pricetype4=2,MAX(H68,0),IF(OR(Pricetype4=1,Pricetype4=4),IF(H68=0,0,(_xll.EURO(H68,Strikeprice4,0,0,($AK68+IF(Smile=TRUE,VLOOKUP(MAX(-5,Strikeprice4-H68),Volsmile,2),0)),($A68-DateToday)+15,IF(Pricetype4=1,1,0),0))),H68)))</f>
        <v xml:space="preserve"> </v>
      </c>
      <c r="R68" s="250" t="str">
        <f>IF($A68="N/A"," ",IF(Pricetype4=2,MAX(I68,0),IF(OR(Pricetype4=1,Pricetype4=4),IF(I68=0,0,(_xll.EURO(I68,Strikeprice4,0,0,($AK68+IF(Smile=TRUE,VLOOKUP(MAX(-5,Strikeprice4-I68),Volsmile,2),0)),($A68-DateToday)+15,IF(Pricetype4=1,1,0),0))),I68)))</f>
        <v xml:space="preserve"> </v>
      </c>
      <c r="S68" s="250" t="str">
        <f>IF($A68="N/A"," ",IF(Pricetype4=2,MAX(J68,0),IF(OR(Pricetype4=1,Pricetype4=4),IF(J68=0,0,(_xll.EURO(J68,Strikeprice4,0,0,($AK68+IF(Smile=TRUE,VLOOKUP(MAX(-5,Strikeprice4-J68),Volsmile,2),0)),($A68-DateToday)+15,IF(Pricetype4=1,1,0),0))),J68)))</f>
        <v xml:space="preserve"> </v>
      </c>
      <c r="T68" s="250" t="str">
        <f>IF($A68="N/A"," ",IF(Pricetype4=2,MAX(K68,0),IF(OR(Pricetype4=1,Pricetype4=4),IF(K68=0,0,(_xll.EURO(K68,Strikeprice4,0,0,($AK68+IF(Smile=TRUE,VLOOKUP(MAX(-5,Strikeprice4-K68),Volsmile,2),0)),($A68-DateToday)+15,IF(Pricetype4=1,1,0),0))),K68)))</f>
        <v xml:space="preserve"> </v>
      </c>
      <c r="U68" s="177" t="str">
        <f t="shared" ref="U68:U131" si="32">IF($A68="N/A"," ",Volume4*$AM68)</f>
        <v xml:space="preserve"> </v>
      </c>
      <c r="V68" s="178" t="str">
        <f t="shared" si="17"/>
        <v xml:space="preserve"> </v>
      </c>
      <c r="W68" s="178" t="str">
        <f t="shared" si="18"/>
        <v xml:space="preserve"> </v>
      </c>
      <c r="X68" s="178" t="str">
        <f t="shared" si="19"/>
        <v xml:space="preserve"> </v>
      </c>
      <c r="Y68" s="178" t="str">
        <f t="shared" si="20"/>
        <v xml:space="preserve"> </v>
      </c>
      <c r="Z68" s="178" t="str">
        <f t="shared" si="21"/>
        <v xml:space="preserve"> </v>
      </c>
      <c r="AA68" s="178" t="str">
        <f t="shared" si="22"/>
        <v xml:space="preserve"> </v>
      </c>
      <c r="AB68" s="178" t="str">
        <f t="shared" si="23"/>
        <v xml:space="preserve"> </v>
      </c>
      <c r="AC68" s="178" t="str">
        <f t="shared" si="24"/>
        <v xml:space="preserve"> </v>
      </c>
      <c r="AD68" s="178" t="str">
        <f t="shared" si="25"/>
        <v xml:space="preserve"> </v>
      </c>
      <c r="AE68" s="178" t="str">
        <f t="shared" si="26"/>
        <v xml:space="preserve"> </v>
      </c>
      <c r="AF68" s="224" t="str">
        <f t="shared" si="27"/>
        <v xml:space="preserve"> </v>
      </c>
      <c r="AG68" s="224" t="str">
        <f t="shared" si="28"/>
        <v xml:space="preserve"> </v>
      </c>
      <c r="AH68" s="224" t="str">
        <f t="shared" si="29"/>
        <v xml:space="preserve"> </v>
      </c>
      <c r="AI68" s="224" t="str">
        <f t="shared" ref="AI68:AI131" si="33">IF($A68="N/A"," ",(VLOOKUP($A68,OffPwrVolTable,(IF(VolBMO4=2,7,IF(VolBMO4=1,6,8))),FALSE)))</f>
        <v xml:space="preserve"> </v>
      </c>
      <c r="AJ68" s="224" t="str">
        <f t="shared" ref="AJ68:AJ131" si="34">IF($A68="N/A"," ",(VLOOKUP($A68,OffPwrVolTable,(IF(VolBMO4=2,3,IF(VolBMO4=1,2,4))),FALSE)*VLOOKUP(MONTH($A68),Volscale,2)))</f>
        <v xml:space="preserve"> </v>
      </c>
      <c r="AK68" s="224" t="str">
        <f t="shared" si="30"/>
        <v xml:space="preserve"> </v>
      </c>
      <c r="AL68" s="224" t="str">
        <f>IF($A68="N/A"," ",IF(PV=1,0,'Pricing Inputs4'!R101))</f>
        <v xml:space="preserve"> </v>
      </c>
      <c r="AM68" s="313" t="str">
        <f t="shared" ref="AM68:AM131" si="35">IF($A68="N/A"," ",(1+AL68/2)^(-2*((EOMONTH(A68,0)+20)-DateToday)/365.25))</f>
        <v xml:space="preserve"> </v>
      </c>
      <c r="BQ68" t="str">
        <f t="shared" ref="BQ68:BQ131" si="36">IF($A68="N/A"," ",(VLOOKUP($A68,NumberofDaysTable,2)))</f>
        <v xml:space="preserve"> </v>
      </c>
      <c r="BR68" t="str">
        <f t="shared" ref="BR68:BR131" si="37">IF($A68="N/A"," ",(VLOOKUP($A68,NumberofDaysTable,3)))</f>
        <v xml:space="preserve"> </v>
      </c>
      <c r="BS68" t="str">
        <f t="shared" ref="BS68:BS131" si="38">IF($A68="N/A"," ",(VLOOKUP($A68,NumberofDaysTable,4)))</f>
        <v xml:space="preserve"> </v>
      </c>
    </row>
    <row r="69" spans="1:71" x14ac:dyDescent="0.2">
      <c r="A69" s="253" t="str">
        <f>IF(A68="N/A","N/A",IF(EDATE(A68,1)&gt;Inputs!$R$5,"N/A",EDATE(A68,1)))</f>
        <v>N/A</v>
      </c>
      <c r="B69" s="324" t="str">
        <f t="shared" si="31"/>
        <v xml:space="preserve"> </v>
      </c>
      <c r="C69" s="172" t="str">
        <f t="shared" ref="C69:C132" si="39">IF($A69="N/A"," ",IF(Dayrun4=10,0,IF(Scaler4=1,(VLOOKUP(A69,ScaledPrice4,4)),(VLOOKUP(A69,ScaledPrice4,2)))))</f>
        <v xml:space="preserve"> </v>
      </c>
      <c r="D69" s="172" t="str">
        <f t="shared" ref="D69:D132" si="40">IF(A69="N/A"," ",IF(Dayrun4&gt;=7,0,IF(Scaler4=2,VLOOKUP(A69,ScaledPrice4,2),(VLOOKUP(A69,ScaledPrice4,2))*(2-(VLOOKUP(A69,ScaledPrice4,3))))))</f>
        <v xml:space="preserve"> </v>
      </c>
      <c r="E69" s="172" t="str">
        <f t="shared" ref="E69:E132" si="41">IF($A69="N/A"," ",IF(AND(Dayrun4&gt;=4,Dayrun4&lt;=9),0,VLOOKUP($A69,ScaledPrice4,9)))</f>
        <v xml:space="preserve"> </v>
      </c>
      <c r="F69" s="172" t="str">
        <f t="shared" ref="F69:F132" si="42">IF(A69="N/A"," ",IF(OR(Dayrun4=2,Dayrun4=3,Dayrun4=5,Dayrun4=6,Dayrun4=8,Dayrun4=9),VLOOKUP(A69,ScaledPrice4,IF(Scaler4=1,6,5)),0))</f>
        <v xml:space="preserve"> </v>
      </c>
      <c r="G69" s="172" t="str">
        <f t="shared" ref="G69:G132" si="43">IF(A69="N/A"," ",IF(OR(Dayrun4=2,Dayrun4=3,Dayrun4=5,Dayrun4=6),IF(Scaler4=2,F69,(VLOOKUP(A69,ScaledPrice4,5))*(2-(VLOOKUP(A69,ScaledPrice4,3)))),0))</f>
        <v xml:space="preserve"> </v>
      </c>
      <c r="H69" s="172" t="str">
        <f t="shared" ref="H69:H132" si="44">IF($A69="N/A"," ",IF(OR(Dayrun4=2,Dayrun4=3,Dayrun4=10),VLOOKUP($A69,ScaledPrice4,9),0))</f>
        <v xml:space="preserve"> </v>
      </c>
      <c r="I69" s="172" t="str">
        <f t="shared" ref="I69:I132" si="45">IF(A69="N/A"," ",IF(OR(Dayrun4=3,Dayrun4=6,Dayrun4=9),(VLOOKUP(A69,ScaledPrice4,IF(Scaler4=2,7,8))),0))</f>
        <v xml:space="preserve"> </v>
      </c>
      <c r="J69" s="172" t="str">
        <f t="shared" ref="J69:J132" si="46">IF(A69="N/A"," ",IF(OR(Dayrun4=3,Dayrun4=6),IF(Scaler4=2,I69,(VLOOKUP(A69,ScaledPrice4,7))*(2-(VLOOKUP(A69,ScaledPrice4,3)))),0))</f>
        <v xml:space="preserve"> </v>
      </c>
      <c r="K69" s="172" t="str">
        <f t="shared" ref="K69:K132" si="47">IF($A69="N/A"," ",IF(OR(Dayrun4=3,Dayrun4=10),VLOOKUP($A69,ScaledPrice4,9),0))</f>
        <v xml:space="preserve"> </v>
      </c>
      <c r="L69" s="250" t="str">
        <f>IF($A69="N/A"," ",IF(Pricetype4=2,MAX(C69,0),IF(OR(Pricetype4=1,Pricetype4=4),IF(C69=0,0,(_xll.EURO(C69,Strikeprice4,0,0,($AH69+IF(Smile=TRUE,VLOOKUP(MAX(-5,Strikeprice4-C69),Volsmile,2),0)),($A69-DateToday)+15,IF(Pricetype4=1,1,0),0))),C69)))</f>
        <v xml:space="preserve"> </v>
      </c>
      <c r="M69" s="250" t="str">
        <f>IF($A69="N/A"," ",IF(Pricetype4=2,MAX(D69,0),IF(OR(Pricetype4=1,Pricetype4=4),IF(D69=0,0,(_xll.EURO(D69,Strikeprice4,0,0,($AH69+IF(Smile=TRUE,VLOOKUP(MAX(-5,Strikeprice4-D69),Volsmile,2),0)),($A69-DateToday)+15,IF(Pricetype4=1,1,0),0))),D69)))</f>
        <v xml:space="preserve"> </v>
      </c>
      <c r="N69" s="250" t="str">
        <f>IF($A69="N/A"," ",IF(Pricetype4=2,MAX(E69,0),IF(OR(Pricetype4=1,Pricetype4=4),IF(E69=0,0,(_xll.EURO(E69,Strikeprice4,0,0,($AK69+IF(Smile=TRUE,VLOOKUP(MAX(-5,Strikeprice4-E69),Volsmile,2),0)),($A69-DateToday)+15,IF(Pricetype4=1,1,0),0))),E69)))</f>
        <v xml:space="preserve"> </v>
      </c>
      <c r="O69" s="250" t="str">
        <f>IF($A69="N/A"," ",IF(Pricetype4=2,MAX(F69,0),IF(OR(Pricetype4=1,Pricetype4=4),IF(F69=0,0,(_xll.EURO(F69,Strikeprice4,0,0,($AK69+IF(Smile=TRUE,VLOOKUP(MAX(-5,Strikeprice4-F69),Volsmile,2),0)),($A69-DateToday)+15,IF(Pricetype4=1,1,0),0))),F69)))</f>
        <v xml:space="preserve"> </v>
      </c>
      <c r="P69" s="250" t="str">
        <f>IF($A69="N/A"," ",IF(Pricetype4=2,MAX(G69,0),IF(OR(Pricetype4=1,Pricetype4=4),IF(G69=0,0,(_xll.EURO(G69,Strikeprice4,0,0,($AK69+IF(Smile=TRUE,VLOOKUP(MAX(-5,Strikeprice4-G69),Volsmile,2),0)),($A69-DateToday)+15,IF(Pricetype4=1,1,0),0))),G69)))</f>
        <v xml:space="preserve"> </v>
      </c>
      <c r="Q69" s="250" t="str">
        <f>IF($A69="N/A"," ",IF(Pricetype4=2,MAX(H69,0),IF(OR(Pricetype4=1,Pricetype4=4),IF(H69=0,0,(_xll.EURO(H69,Strikeprice4,0,0,($AK69+IF(Smile=TRUE,VLOOKUP(MAX(-5,Strikeprice4-H69),Volsmile,2),0)),($A69-DateToday)+15,IF(Pricetype4=1,1,0),0))),H69)))</f>
        <v xml:space="preserve"> </v>
      </c>
      <c r="R69" s="250" t="str">
        <f>IF($A69="N/A"," ",IF(Pricetype4=2,MAX(I69,0),IF(OR(Pricetype4=1,Pricetype4=4),IF(I69=0,0,(_xll.EURO(I69,Strikeprice4,0,0,($AK69+IF(Smile=TRUE,VLOOKUP(MAX(-5,Strikeprice4-I69),Volsmile,2),0)),($A69-DateToday)+15,IF(Pricetype4=1,1,0),0))),I69)))</f>
        <v xml:space="preserve"> </v>
      </c>
      <c r="S69" s="250" t="str">
        <f>IF($A69="N/A"," ",IF(Pricetype4=2,MAX(J69,0),IF(OR(Pricetype4=1,Pricetype4=4),IF(J69=0,0,(_xll.EURO(J69,Strikeprice4,0,0,($AK69+IF(Smile=TRUE,VLOOKUP(MAX(-5,Strikeprice4-J69),Volsmile,2),0)),($A69-DateToday)+15,IF(Pricetype4=1,1,0),0))),J69)))</f>
        <v xml:space="preserve"> </v>
      </c>
      <c r="T69" s="250" t="str">
        <f>IF($A69="N/A"," ",IF(Pricetype4=2,MAX(K69,0),IF(OR(Pricetype4=1,Pricetype4=4),IF(K69=0,0,(_xll.EURO(K69,Strikeprice4,0,0,($AK69+IF(Smile=TRUE,VLOOKUP(MAX(-5,Strikeprice4-K69),Volsmile,2),0)),($A69-DateToday)+15,IF(Pricetype4=1,1,0),0))),K69)))</f>
        <v xml:space="preserve"> </v>
      </c>
      <c r="U69" s="177" t="str">
        <f t="shared" si="32"/>
        <v xml:space="preserve"> </v>
      </c>
      <c r="V69" s="178" t="str">
        <f t="shared" ref="V69:V132" si="48">IF($A69="N/A"," ",$U69*(8*($BQ69))*L69)</f>
        <v xml:space="preserve"> </v>
      </c>
      <c r="W69" s="178" t="str">
        <f t="shared" ref="W69:W132" si="49">IF($A69="N/A"," ",$U69*(8*($BQ69))*M69)</f>
        <v xml:space="preserve"> </v>
      </c>
      <c r="X69" s="178" t="str">
        <f t="shared" ref="X69:X132" si="50">IF($A69="N/A"," ",$U69*(8*($BQ69))*N69)</f>
        <v xml:space="preserve"> </v>
      </c>
      <c r="Y69" s="178" t="str">
        <f t="shared" ref="Y69:Y132" si="51">IF($A69="N/A"," ",$U69*(8*($BR69))*O69)</f>
        <v xml:space="preserve"> </v>
      </c>
      <c r="Z69" s="178" t="str">
        <f t="shared" ref="Z69:Z132" si="52">IF($A69="N/A"," ",$U69*(8*($BR69))*P69)</f>
        <v xml:space="preserve"> </v>
      </c>
      <c r="AA69" s="178" t="str">
        <f t="shared" ref="AA69:AA132" si="53">IF($A69="N/A"," ",$U69*(8*($BR69))*Q69)</f>
        <v xml:space="preserve"> </v>
      </c>
      <c r="AB69" s="178" t="str">
        <f t="shared" ref="AB69:AB132" si="54">IF($A69="N/A"," ",$U69*(8*($BS69))*R69)</f>
        <v xml:space="preserve"> </v>
      </c>
      <c r="AC69" s="178" t="str">
        <f t="shared" ref="AC69:AC132" si="55">IF($A69="N/A"," ",$U69*(8*($BS69))*S69)</f>
        <v xml:space="preserve"> </v>
      </c>
      <c r="AD69" s="178" t="str">
        <f t="shared" ref="AD69:AD132" si="56">IF($A69="N/A"," ",$U69*(8*($BS69))*T69)</f>
        <v xml:space="preserve"> </v>
      </c>
      <c r="AE69" s="178" t="str">
        <f t="shared" ref="AE69:AE132" si="57">IF($A69="N/A"," ",SUM(V69:AD69))</f>
        <v xml:space="preserve"> </v>
      </c>
      <c r="AF69" s="224" t="str">
        <f t="shared" ref="AF69:AF132" si="58">IF(A69="N/A"," ",(VLOOKUP(A69,PowerVolTable,(IF(VolBMO4=2,7,IF(VolBMO4=1,6,8))),FALSE)))</f>
        <v xml:space="preserve"> </v>
      </c>
      <c r="AG69" s="224" t="str">
        <f t="shared" ref="AG69:AG132" si="59">IF(A69="N/A"," ",(VLOOKUP(A69,IntraPowerVol,(IF(VolBMO4=2,3,IF(VolBMO4=1,2,4))),FALSE)*VLOOKUP(MONTH($A69),Volscale,2)))</f>
        <v xml:space="preserve"> </v>
      </c>
      <c r="AH69" s="224" t="str">
        <f t="shared" ref="AH69:AH132" si="60">IF($A69="N/A"," ",IF(VolType4=1,AG69,AF69))</f>
        <v xml:space="preserve"> </v>
      </c>
      <c r="AI69" s="224" t="str">
        <f t="shared" si="33"/>
        <v xml:space="preserve"> </v>
      </c>
      <c r="AJ69" s="224" t="str">
        <f t="shared" si="34"/>
        <v xml:space="preserve"> </v>
      </c>
      <c r="AK69" s="224" t="str">
        <f t="shared" ref="AK69:AK132" si="61">IF($A69="N/A"," ",IF(VolType4=1,AJ69,AI69))</f>
        <v xml:space="preserve"> </v>
      </c>
      <c r="AL69" s="224" t="str">
        <f>IF($A69="N/A"," ",IF(PV=1,0,'Pricing Inputs4'!R102))</f>
        <v xml:space="preserve"> </v>
      </c>
      <c r="AM69" s="313" t="str">
        <f t="shared" si="35"/>
        <v xml:space="preserve"> </v>
      </c>
      <c r="BQ69" t="str">
        <f t="shared" si="36"/>
        <v xml:space="preserve"> </v>
      </c>
      <c r="BR69" t="str">
        <f t="shared" si="37"/>
        <v xml:space="preserve"> </v>
      </c>
      <c r="BS69" t="str">
        <f t="shared" si="38"/>
        <v xml:space="preserve"> </v>
      </c>
    </row>
    <row r="70" spans="1:71" x14ac:dyDescent="0.2">
      <c r="A70" s="253" t="str">
        <f>IF(A69="N/A","N/A",IF(EDATE(A69,1)&gt;Inputs!$R$5,"N/A",EDATE(A69,1)))</f>
        <v>N/A</v>
      </c>
      <c r="B70" s="324" t="str">
        <f t="shared" si="31"/>
        <v xml:space="preserve"> </v>
      </c>
      <c r="C70" s="172" t="str">
        <f t="shared" si="39"/>
        <v xml:space="preserve"> </v>
      </c>
      <c r="D70" s="172" t="str">
        <f t="shared" si="40"/>
        <v xml:space="preserve"> </v>
      </c>
      <c r="E70" s="172" t="str">
        <f t="shared" si="41"/>
        <v xml:space="preserve"> </v>
      </c>
      <c r="F70" s="172" t="str">
        <f t="shared" si="42"/>
        <v xml:space="preserve"> </v>
      </c>
      <c r="G70" s="172" t="str">
        <f t="shared" si="43"/>
        <v xml:space="preserve"> </v>
      </c>
      <c r="H70" s="172" t="str">
        <f t="shared" si="44"/>
        <v xml:space="preserve"> </v>
      </c>
      <c r="I70" s="172" t="str">
        <f t="shared" si="45"/>
        <v xml:space="preserve"> </v>
      </c>
      <c r="J70" s="172" t="str">
        <f t="shared" si="46"/>
        <v xml:space="preserve"> </v>
      </c>
      <c r="K70" s="172" t="str">
        <f t="shared" si="47"/>
        <v xml:space="preserve"> </v>
      </c>
      <c r="L70" s="250" t="str">
        <f>IF($A70="N/A"," ",IF(Pricetype4=2,MAX(C70,0),IF(OR(Pricetype4=1,Pricetype4=4),IF(C70=0,0,(_xll.EURO(C70,Strikeprice4,0,0,($AH70+IF(Smile=TRUE,VLOOKUP(MAX(-5,Strikeprice4-C70),Volsmile,2),0)),($A70-DateToday)+15,IF(Pricetype4=1,1,0),0))),C70)))</f>
        <v xml:space="preserve"> </v>
      </c>
      <c r="M70" s="250" t="str">
        <f>IF($A70="N/A"," ",IF(Pricetype4=2,MAX(D70,0),IF(OR(Pricetype4=1,Pricetype4=4),IF(D70=0,0,(_xll.EURO(D70,Strikeprice4,0,0,($AH70+IF(Smile=TRUE,VLOOKUP(MAX(-5,Strikeprice4-D70),Volsmile,2),0)),($A70-DateToday)+15,IF(Pricetype4=1,1,0),0))),D70)))</f>
        <v xml:space="preserve"> </v>
      </c>
      <c r="N70" s="250" t="str">
        <f>IF($A70="N/A"," ",IF(Pricetype4=2,MAX(E70,0),IF(OR(Pricetype4=1,Pricetype4=4),IF(E70=0,0,(_xll.EURO(E70,Strikeprice4,0,0,($AK70+IF(Smile=TRUE,VLOOKUP(MAX(-5,Strikeprice4-E70),Volsmile,2),0)),($A70-DateToday)+15,IF(Pricetype4=1,1,0),0))),E70)))</f>
        <v xml:space="preserve"> </v>
      </c>
      <c r="O70" s="250" t="str">
        <f>IF($A70="N/A"," ",IF(Pricetype4=2,MAX(F70,0),IF(OR(Pricetype4=1,Pricetype4=4),IF(F70=0,0,(_xll.EURO(F70,Strikeprice4,0,0,($AK70+IF(Smile=TRUE,VLOOKUP(MAX(-5,Strikeprice4-F70),Volsmile,2),0)),($A70-DateToday)+15,IF(Pricetype4=1,1,0),0))),F70)))</f>
        <v xml:space="preserve"> </v>
      </c>
      <c r="P70" s="250" t="str">
        <f>IF($A70="N/A"," ",IF(Pricetype4=2,MAX(G70,0),IF(OR(Pricetype4=1,Pricetype4=4),IF(G70=0,0,(_xll.EURO(G70,Strikeprice4,0,0,($AK70+IF(Smile=TRUE,VLOOKUP(MAX(-5,Strikeprice4-G70),Volsmile,2),0)),($A70-DateToday)+15,IF(Pricetype4=1,1,0),0))),G70)))</f>
        <v xml:space="preserve"> </v>
      </c>
      <c r="Q70" s="250" t="str">
        <f>IF($A70="N/A"," ",IF(Pricetype4=2,MAX(H70,0),IF(OR(Pricetype4=1,Pricetype4=4),IF(H70=0,0,(_xll.EURO(H70,Strikeprice4,0,0,($AK70+IF(Smile=TRUE,VLOOKUP(MAX(-5,Strikeprice4-H70),Volsmile,2),0)),($A70-DateToday)+15,IF(Pricetype4=1,1,0),0))),H70)))</f>
        <v xml:space="preserve"> </v>
      </c>
      <c r="R70" s="250" t="str">
        <f>IF($A70="N/A"," ",IF(Pricetype4=2,MAX(I70,0),IF(OR(Pricetype4=1,Pricetype4=4),IF(I70=0,0,(_xll.EURO(I70,Strikeprice4,0,0,($AK70+IF(Smile=TRUE,VLOOKUP(MAX(-5,Strikeprice4-I70),Volsmile,2),0)),($A70-DateToday)+15,IF(Pricetype4=1,1,0),0))),I70)))</f>
        <v xml:space="preserve"> </v>
      </c>
      <c r="S70" s="250" t="str">
        <f>IF($A70="N/A"," ",IF(Pricetype4=2,MAX(J70,0),IF(OR(Pricetype4=1,Pricetype4=4),IF(J70=0,0,(_xll.EURO(J70,Strikeprice4,0,0,($AK70+IF(Smile=TRUE,VLOOKUP(MAX(-5,Strikeprice4-J70),Volsmile,2),0)),($A70-DateToday)+15,IF(Pricetype4=1,1,0),0))),J70)))</f>
        <v xml:space="preserve"> </v>
      </c>
      <c r="T70" s="250" t="str">
        <f>IF($A70="N/A"," ",IF(Pricetype4=2,MAX(K70,0),IF(OR(Pricetype4=1,Pricetype4=4),IF(K70=0,0,(_xll.EURO(K70,Strikeprice4,0,0,($AK70+IF(Smile=TRUE,VLOOKUP(MAX(-5,Strikeprice4-K70),Volsmile,2),0)),($A70-DateToday)+15,IF(Pricetype4=1,1,0),0))),K70)))</f>
        <v xml:space="preserve"> </v>
      </c>
      <c r="U70" s="177" t="str">
        <f t="shared" si="32"/>
        <v xml:space="preserve"> </v>
      </c>
      <c r="V70" s="178" t="str">
        <f t="shared" si="48"/>
        <v xml:space="preserve"> </v>
      </c>
      <c r="W70" s="178" t="str">
        <f t="shared" si="49"/>
        <v xml:space="preserve"> </v>
      </c>
      <c r="X70" s="178" t="str">
        <f t="shared" si="50"/>
        <v xml:space="preserve"> </v>
      </c>
      <c r="Y70" s="178" t="str">
        <f t="shared" si="51"/>
        <v xml:space="preserve"> </v>
      </c>
      <c r="Z70" s="178" t="str">
        <f t="shared" si="52"/>
        <v xml:space="preserve"> </v>
      </c>
      <c r="AA70" s="178" t="str">
        <f t="shared" si="53"/>
        <v xml:space="preserve"> </v>
      </c>
      <c r="AB70" s="178" t="str">
        <f t="shared" si="54"/>
        <v xml:space="preserve"> </v>
      </c>
      <c r="AC70" s="178" t="str">
        <f t="shared" si="55"/>
        <v xml:space="preserve"> </v>
      </c>
      <c r="AD70" s="178" t="str">
        <f t="shared" si="56"/>
        <v xml:space="preserve"> </v>
      </c>
      <c r="AE70" s="178" t="str">
        <f t="shared" si="57"/>
        <v xml:space="preserve"> </v>
      </c>
      <c r="AF70" s="224" t="str">
        <f t="shared" si="58"/>
        <v xml:space="preserve"> </v>
      </c>
      <c r="AG70" s="224" t="str">
        <f t="shared" si="59"/>
        <v xml:space="preserve"> </v>
      </c>
      <c r="AH70" s="224" t="str">
        <f t="shared" si="60"/>
        <v xml:space="preserve"> </v>
      </c>
      <c r="AI70" s="224" t="str">
        <f t="shared" si="33"/>
        <v xml:space="preserve"> </v>
      </c>
      <c r="AJ70" s="224" t="str">
        <f t="shared" si="34"/>
        <v xml:space="preserve"> </v>
      </c>
      <c r="AK70" s="224" t="str">
        <f t="shared" si="61"/>
        <v xml:space="preserve"> </v>
      </c>
      <c r="AL70" s="224" t="str">
        <f>IF($A70="N/A"," ",IF(PV=1,0,'Pricing Inputs4'!R103))</f>
        <v xml:space="preserve"> </v>
      </c>
      <c r="AM70" s="313" t="str">
        <f t="shared" si="35"/>
        <v xml:space="preserve"> </v>
      </c>
      <c r="BQ70" t="str">
        <f t="shared" si="36"/>
        <v xml:space="preserve"> </v>
      </c>
      <c r="BR70" t="str">
        <f t="shared" si="37"/>
        <v xml:space="preserve"> </v>
      </c>
      <c r="BS70" t="str">
        <f t="shared" si="38"/>
        <v xml:space="preserve"> </v>
      </c>
    </row>
    <row r="71" spans="1:71" x14ac:dyDescent="0.2">
      <c r="A71" s="253" t="str">
        <f>IF(A70="N/A","N/A",IF(EDATE(A70,1)&gt;Inputs!$R$5,"N/A",EDATE(A70,1)))</f>
        <v>N/A</v>
      </c>
      <c r="B71" s="324" t="str">
        <f t="shared" si="31"/>
        <v xml:space="preserve"> </v>
      </c>
      <c r="C71" s="172" t="str">
        <f t="shared" si="39"/>
        <v xml:space="preserve"> </v>
      </c>
      <c r="D71" s="172" t="str">
        <f t="shared" si="40"/>
        <v xml:space="preserve"> </v>
      </c>
      <c r="E71" s="172" t="str">
        <f t="shared" si="41"/>
        <v xml:space="preserve"> </v>
      </c>
      <c r="F71" s="172" t="str">
        <f t="shared" si="42"/>
        <v xml:space="preserve"> </v>
      </c>
      <c r="G71" s="172" t="str">
        <f t="shared" si="43"/>
        <v xml:space="preserve"> </v>
      </c>
      <c r="H71" s="172" t="str">
        <f t="shared" si="44"/>
        <v xml:space="preserve"> </v>
      </c>
      <c r="I71" s="172" t="str">
        <f t="shared" si="45"/>
        <v xml:space="preserve"> </v>
      </c>
      <c r="J71" s="172" t="str">
        <f t="shared" si="46"/>
        <v xml:space="preserve"> </v>
      </c>
      <c r="K71" s="172" t="str">
        <f t="shared" si="47"/>
        <v xml:space="preserve"> </v>
      </c>
      <c r="L71" s="250" t="str">
        <f>IF($A71="N/A"," ",IF(Pricetype4=2,MAX(C71,0),IF(OR(Pricetype4=1,Pricetype4=4),IF(C71=0,0,(_xll.EURO(C71,Strikeprice4,0,0,($AH71+IF(Smile=TRUE,VLOOKUP(MAX(-5,Strikeprice4-C71),Volsmile,2),0)),($A71-DateToday)+15,IF(Pricetype4=1,1,0),0))),C71)))</f>
        <v xml:space="preserve"> </v>
      </c>
      <c r="M71" s="250" t="str">
        <f>IF($A71="N/A"," ",IF(Pricetype4=2,MAX(D71,0),IF(OR(Pricetype4=1,Pricetype4=4),IF(D71=0,0,(_xll.EURO(D71,Strikeprice4,0,0,($AH71+IF(Smile=TRUE,VLOOKUP(MAX(-5,Strikeprice4-D71),Volsmile,2),0)),($A71-DateToday)+15,IF(Pricetype4=1,1,0),0))),D71)))</f>
        <v xml:space="preserve"> </v>
      </c>
      <c r="N71" s="250" t="str">
        <f>IF($A71="N/A"," ",IF(Pricetype4=2,MAX(E71,0),IF(OR(Pricetype4=1,Pricetype4=4),IF(E71=0,0,(_xll.EURO(E71,Strikeprice4,0,0,($AK71+IF(Smile=TRUE,VLOOKUP(MAX(-5,Strikeprice4-E71),Volsmile,2),0)),($A71-DateToday)+15,IF(Pricetype4=1,1,0),0))),E71)))</f>
        <v xml:space="preserve"> </v>
      </c>
      <c r="O71" s="250" t="str">
        <f>IF($A71="N/A"," ",IF(Pricetype4=2,MAX(F71,0),IF(OR(Pricetype4=1,Pricetype4=4),IF(F71=0,0,(_xll.EURO(F71,Strikeprice4,0,0,($AK71+IF(Smile=TRUE,VLOOKUP(MAX(-5,Strikeprice4-F71),Volsmile,2),0)),($A71-DateToday)+15,IF(Pricetype4=1,1,0),0))),F71)))</f>
        <v xml:space="preserve"> </v>
      </c>
      <c r="P71" s="250" t="str">
        <f>IF($A71="N/A"," ",IF(Pricetype4=2,MAX(G71,0),IF(OR(Pricetype4=1,Pricetype4=4),IF(G71=0,0,(_xll.EURO(G71,Strikeprice4,0,0,($AK71+IF(Smile=TRUE,VLOOKUP(MAX(-5,Strikeprice4-G71),Volsmile,2),0)),($A71-DateToday)+15,IF(Pricetype4=1,1,0),0))),G71)))</f>
        <v xml:space="preserve"> </v>
      </c>
      <c r="Q71" s="250" t="str">
        <f>IF($A71="N/A"," ",IF(Pricetype4=2,MAX(H71,0),IF(OR(Pricetype4=1,Pricetype4=4),IF(H71=0,0,(_xll.EURO(H71,Strikeprice4,0,0,($AK71+IF(Smile=TRUE,VLOOKUP(MAX(-5,Strikeprice4-H71),Volsmile,2),0)),($A71-DateToday)+15,IF(Pricetype4=1,1,0),0))),H71)))</f>
        <v xml:space="preserve"> </v>
      </c>
      <c r="R71" s="250" t="str">
        <f>IF($A71="N/A"," ",IF(Pricetype4=2,MAX(I71,0),IF(OR(Pricetype4=1,Pricetype4=4),IF(I71=0,0,(_xll.EURO(I71,Strikeprice4,0,0,($AK71+IF(Smile=TRUE,VLOOKUP(MAX(-5,Strikeprice4-I71),Volsmile,2),0)),($A71-DateToday)+15,IF(Pricetype4=1,1,0),0))),I71)))</f>
        <v xml:space="preserve"> </v>
      </c>
      <c r="S71" s="250" t="str">
        <f>IF($A71="N/A"," ",IF(Pricetype4=2,MAX(J71,0),IF(OR(Pricetype4=1,Pricetype4=4),IF(J71=0,0,(_xll.EURO(J71,Strikeprice4,0,0,($AK71+IF(Smile=TRUE,VLOOKUP(MAX(-5,Strikeprice4-J71),Volsmile,2),0)),($A71-DateToday)+15,IF(Pricetype4=1,1,0),0))),J71)))</f>
        <v xml:space="preserve"> </v>
      </c>
      <c r="T71" s="250" t="str">
        <f>IF($A71="N/A"," ",IF(Pricetype4=2,MAX(K71,0),IF(OR(Pricetype4=1,Pricetype4=4),IF(K71=0,0,(_xll.EURO(K71,Strikeprice4,0,0,($AK71+IF(Smile=TRUE,VLOOKUP(MAX(-5,Strikeprice4-K71),Volsmile,2),0)),($A71-DateToday)+15,IF(Pricetype4=1,1,0),0))),K71)))</f>
        <v xml:space="preserve"> </v>
      </c>
      <c r="U71" s="177" t="str">
        <f t="shared" si="32"/>
        <v xml:space="preserve"> </v>
      </c>
      <c r="V71" s="178" t="str">
        <f t="shared" si="48"/>
        <v xml:space="preserve"> </v>
      </c>
      <c r="W71" s="178" t="str">
        <f t="shared" si="49"/>
        <v xml:space="preserve"> </v>
      </c>
      <c r="X71" s="178" t="str">
        <f t="shared" si="50"/>
        <v xml:space="preserve"> </v>
      </c>
      <c r="Y71" s="178" t="str">
        <f t="shared" si="51"/>
        <v xml:space="preserve"> </v>
      </c>
      <c r="Z71" s="178" t="str">
        <f t="shared" si="52"/>
        <v xml:space="preserve"> </v>
      </c>
      <c r="AA71" s="178" t="str">
        <f t="shared" si="53"/>
        <v xml:space="preserve"> </v>
      </c>
      <c r="AB71" s="178" t="str">
        <f t="shared" si="54"/>
        <v xml:space="preserve"> </v>
      </c>
      <c r="AC71" s="178" t="str">
        <f t="shared" si="55"/>
        <v xml:space="preserve"> </v>
      </c>
      <c r="AD71" s="178" t="str">
        <f t="shared" si="56"/>
        <v xml:space="preserve"> </v>
      </c>
      <c r="AE71" s="178" t="str">
        <f t="shared" si="57"/>
        <v xml:space="preserve"> </v>
      </c>
      <c r="AF71" s="224" t="str">
        <f t="shared" si="58"/>
        <v xml:space="preserve"> </v>
      </c>
      <c r="AG71" s="224" t="str">
        <f t="shared" si="59"/>
        <v xml:space="preserve"> </v>
      </c>
      <c r="AH71" s="224" t="str">
        <f t="shared" si="60"/>
        <v xml:space="preserve"> </v>
      </c>
      <c r="AI71" s="224" t="str">
        <f t="shared" si="33"/>
        <v xml:space="preserve"> </v>
      </c>
      <c r="AJ71" s="224" t="str">
        <f t="shared" si="34"/>
        <v xml:space="preserve"> </v>
      </c>
      <c r="AK71" s="224" t="str">
        <f t="shared" si="61"/>
        <v xml:space="preserve"> </v>
      </c>
      <c r="AL71" s="224" t="str">
        <f>IF($A71="N/A"," ",IF(PV=1,0,'Pricing Inputs4'!R104))</f>
        <v xml:space="preserve"> </v>
      </c>
      <c r="AM71" s="313" t="str">
        <f t="shared" si="35"/>
        <v xml:space="preserve"> </v>
      </c>
      <c r="BQ71" t="str">
        <f t="shared" si="36"/>
        <v xml:space="preserve"> </v>
      </c>
      <c r="BR71" t="str">
        <f t="shared" si="37"/>
        <v xml:space="preserve"> </v>
      </c>
      <c r="BS71" t="str">
        <f t="shared" si="38"/>
        <v xml:space="preserve"> </v>
      </c>
    </row>
    <row r="72" spans="1:71" x14ac:dyDescent="0.2">
      <c r="A72" s="253" t="str">
        <f>IF(A71="N/A","N/A",IF(EDATE(A71,1)&gt;Inputs!$R$5,"N/A",EDATE(A71,1)))</f>
        <v>N/A</v>
      </c>
      <c r="B72" s="324" t="str">
        <f t="shared" si="31"/>
        <v xml:space="preserve"> </v>
      </c>
      <c r="C72" s="172" t="str">
        <f t="shared" si="39"/>
        <v xml:space="preserve"> </v>
      </c>
      <c r="D72" s="172" t="str">
        <f t="shared" si="40"/>
        <v xml:space="preserve"> </v>
      </c>
      <c r="E72" s="172" t="str">
        <f t="shared" si="41"/>
        <v xml:space="preserve"> </v>
      </c>
      <c r="F72" s="172" t="str">
        <f t="shared" si="42"/>
        <v xml:space="preserve"> </v>
      </c>
      <c r="G72" s="172" t="str">
        <f t="shared" si="43"/>
        <v xml:space="preserve"> </v>
      </c>
      <c r="H72" s="172" t="str">
        <f t="shared" si="44"/>
        <v xml:space="preserve"> </v>
      </c>
      <c r="I72" s="172" t="str">
        <f t="shared" si="45"/>
        <v xml:space="preserve"> </v>
      </c>
      <c r="J72" s="172" t="str">
        <f t="shared" si="46"/>
        <v xml:space="preserve"> </v>
      </c>
      <c r="K72" s="172" t="str">
        <f t="shared" si="47"/>
        <v xml:space="preserve"> </v>
      </c>
      <c r="L72" s="250" t="str">
        <f>IF($A72="N/A"," ",IF(Pricetype4=2,MAX(C72,0),IF(OR(Pricetype4=1,Pricetype4=4),IF(C72=0,0,(_xll.EURO(C72,Strikeprice4,0,0,($AH72+IF(Smile=TRUE,VLOOKUP(MAX(-5,Strikeprice4-C72),Volsmile,2),0)),($A72-DateToday)+15,IF(Pricetype4=1,1,0),0))),C72)))</f>
        <v xml:space="preserve"> </v>
      </c>
      <c r="M72" s="250" t="str">
        <f>IF($A72="N/A"," ",IF(Pricetype4=2,MAX(D72,0),IF(OR(Pricetype4=1,Pricetype4=4),IF(D72=0,0,(_xll.EURO(D72,Strikeprice4,0,0,($AH72+IF(Smile=TRUE,VLOOKUP(MAX(-5,Strikeprice4-D72),Volsmile,2),0)),($A72-DateToday)+15,IF(Pricetype4=1,1,0),0))),D72)))</f>
        <v xml:space="preserve"> </v>
      </c>
      <c r="N72" s="250" t="str">
        <f>IF($A72="N/A"," ",IF(Pricetype4=2,MAX(E72,0),IF(OR(Pricetype4=1,Pricetype4=4),IF(E72=0,0,(_xll.EURO(E72,Strikeprice4,0,0,($AK72+IF(Smile=TRUE,VLOOKUP(MAX(-5,Strikeprice4-E72),Volsmile,2),0)),($A72-DateToday)+15,IF(Pricetype4=1,1,0),0))),E72)))</f>
        <v xml:space="preserve"> </v>
      </c>
      <c r="O72" s="250" t="str">
        <f>IF($A72="N/A"," ",IF(Pricetype4=2,MAX(F72,0),IF(OR(Pricetype4=1,Pricetype4=4),IF(F72=0,0,(_xll.EURO(F72,Strikeprice4,0,0,($AK72+IF(Smile=TRUE,VLOOKUP(MAX(-5,Strikeprice4-F72),Volsmile,2),0)),($A72-DateToday)+15,IF(Pricetype4=1,1,0),0))),F72)))</f>
        <v xml:space="preserve"> </v>
      </c>
      <c r="P72" s="250" t="str">
        <f>IF($A72="N/A"," ",IF(Pricetype4=2,MAX(G72,0),IF(OR(Pricetype4=1,Pricetype4=4),IF(G72=0,0,(_xll.EURO(G72,Strikeprice4,0,0,($AK72+IF(Smile=TRUE,VLOOKUP(MAX(-5,Strikeprice4-G72),Volsmile,2),0)),($A72-DateToday)+15,IF(Pricetype4=1,1,0),0))),G72)))</f>
        <v xml:space="preserve"> </v>
      </c>
      <c r="Q72" s="250" t="str">
        <f>IF($A72="N/A"," ",IF(Pricetype4=2,MAX(H72,0),IF(OR(Pricetype4=1,Pricetype4=4),IF(H72=0,0,(_xll.EURO(H72,Strikeprice4,0,0,($AK72+IF(Smile=TRUE,VLOOKUP(MAX(-5,Strikeprice4-H72),Volsmile,2),0)),($A72-DateToday)+15,IF(Pricetype4=1,1,0),0))),H72)))</f>
        <v xml:space="preserve"> </v>
      </c>
      <c r="R72" s="250" t="str">
        <f>IF($A72="N/A"," ",IF(Pricetype4=2,MAX(I72,0),IF(OR(Pricetype4=1,Pricetype4=4),IF(I72=0,0,(_xll.EURO(I72,Strikeprice4,0,0,($AK72+IF(Smile=TRUE,VLOOKUP(MAX(-5,Strikeprice4-I72),Volsmile,2),0)),($A72-DateToday)+15,IF(Pricetype4=1,1,0),0))),I72)))</f>
        <v xml:space="preserve"> </v>
      </c>
      <c r="S72" s="250" t="str">
        <f>IF($A72="N/A"," ",IF(Pricetype4=2,MAX(J72,0),IF(OR(Pricetype4=1,Pricetype4=4),IF(J72=0,0,(_xll.EURO(J72,Strikeprice4,0,0,($AK72+IF(Smile=TRUE,VLOOKUP(MAX(-5,Strikeprice4-J72),Volsmile,2),0)),($A72-DateToday)+15,IF(Pricetype4=1,1,0),0))),J72)))</f>
        <v xml:space="preserve"> </v>
      </c>
      <c r="T72" s="250" t="str">
        <f>IF($A72="N/A"," ",IF(Pricetype4=2,MAX(K72,0),IF(OR(Pricetype4=1,Pricetype4=4),IF(K72=0,0,(_xll.EURO(K72,Strikeprice4,0,0,($AK72+IF(Smile=TRUE,VLOOKUP(MAX(-5,Strikeprice4-K72),Volsmile,2),0)),($A72-DateToday)+15,IF(Pricetype4=1,1,0),0))),K72)))</f>
        <v xml:space="preserve"> </v>
      </c>
      <c r="U72" s="177" t="str">
        <f t="shared" si="32"/>
        <v xml:space="preserve"> </v>
      </c>
      <c r="V72" s="178" t="str">
        <f t="shared" si="48"/>
        <v xml:space="preserve"> </v>
      </c>
      <c r="W72" s="178" t="str">
        <f t="shared" si="49"/>
        <v xml:space="preserve"> </v>
      </c>
      <c r="X72" s="178" t="str">
        <f t="shared" si="50"/>
        <v xml:space="preserve"> </v>
      </c>
      <c r="Y72" s="178" t="str">
        <f t="shared" si="51"/>
        <v xml:space="preserve"> </v>
      </c>
      <c r="Z72" s="178" t="str">
        <f t="shared" si="52"/>
        <v xml:space="preserve"> </v>
      </c>
      <c r="AA72" s="178" t="str">
        <f t="shared" si="53"/>
        <v xml:space="preserve"> </v>
      </c>
      <c r="AB72" s="178" t="str">
        <f t="shared" si="54"/>
        <v xml:space="preserve"> </v>
      </c>
      <c r="AC72" s="178" t="str">
        <f t="shared" si="55"/>
        <v xml:space="preserve"> </v>
      </c>
      <c r="AD72" s="178" t="str">
        <f t="shared" si="56"/>
        <v xml:space="preserve"> </v>
      </c>
      <c r="AE72" s="178" t="str">
        <f t="shared" si="57"/>
        <v xml:space="preserve"> </v>
      </c>
      <c r="AF72" s="224" t="str">
        <f t="shared" si="58"/>
        <v xml:space="preserve"> </v>
      </c>
      <c r="AG72" s="224" t="str">
        <f t="shared" si="59"/>
        <v xml:space="preserve"> </v>
      </c>
      <c r="AH72" s="224" t="str">
        <f t="shared" si="60"/>
        <v xml:space="preserve"> </v>
      </c>
      <c r="AI72" s="224" t="str">
        <f t="shared" si="33"/>
        <v xml:space="preserve"> </v>
      </c>
      <c r="AJ72" s="224" t="str">
        <f t="shared" si="34"/>
        <v xml:space="preserve"> </v>
      </c>
      <c r="AK72" s="224" t="str">
        <f t="shared" si="61"/>
        <v xml:space="preserve"> </v>
      </c>
      <c r="AL72" s="224" t="str">
        <f>IF($A72="N/A"," ",IF(PV=1,0,'Pricing Inputs4'!R105))</f>
        <v xml:space="preserve"> </v>
      </c>
      <c r="AM72" s="313" t="str">
        <f t="shared" si="35"/>
        <v xml:space="preserve"> </v>
      </c>
      <c r="BQ72" t="str">
        <f t="shared" si="36"/>
        <v xml:space="preserve"> </v>
      </c>
      <c r="BR72" t="str">
        <f t="shared" si="37"/>
        <v xml:space="preserve"> </v>
      </c>
      <c r="BS72" t="str">
        <f t="shared" si="38"/>
        <v xml:space="preserve"> </v>
      </c>
    </row>
    <row r="73" spans="1:71" x14ac:dyDescent="0.2">
      <c r="A73" s="253" t="str">
        <f>IF(A72="N/A","N/A",IF(EDATE(A72,1)&gt;Inputs!$R$5,"N/A",EDATE(A72,1)))</f>
        <v>N/A</v>
      </c>
      <c r="B73" s="324" t="str">
        <f t="shared" si="31"/>
        <v xml:space="preserve"> </v>
      </c>
      <c r="C73" s="172" t="str">
        <f t="shared" si="39"/>
        <v xml:space="preserve"> </v>
      </c>
      <c r="D73" s="172" t="str">
        <f t="shared" si="40"/>
        <v xml:space="preserve"> </v>
      </c>
      <c r="E73" s="172" t="str">
        <f t="shared" si="41"/>
        <v xml:space="preserve"> </v>
      </c>
      <c r="F73" s="172" t="str">
        <f t="shared" si="42"/>
        <v xml:space="preserve"> </v>
      </c>
      <c r="G73" s="172" t="str">
        <f t="shared" si="43"/>
        <v xml:space="preserve"> </v>
      </c>
      <c r="H73" s="172" t="str">
        <f t="shared" si="44"/>
        <v xml:space="preserve"> </v>
      </c>
      <c r="I73" s="172" t="str">
        <f t="shared" si="45"/>
        <v xml:space="preserve"> </v>
      </c>
      <c r="J73" s="172" t="str">
        <f t="shared" si="46"/>
        <v xml:space="preserve"> </v>
      </c>
      <c r="K73" s="172" t="str">
        <f t="shared" si="47"/>
        <v xml:space="preserve"> </v>
      </c>
      <c r="L73" s="250" t="str">
        <f>IF($A73="N/A"," ",IF(Pricetype4=2,MAX(C73,0),IF(OR(Pricetype4=1,Pricetype4=4),IF(C73=0,0,(_xll.EURO(C73,Strikeprice4,0,0,($AH73+IF(Smile=TRUE,VLOOKUP(MAX(-5,Strikeprice4-C73),Volsmile,2),0)),($A73-DateToday)+15,IF(Pricetype4=1,1,0),0))),C73)))</f>
        <v xml:space="preserve"> </v>
      </c>
      <c r="M73" s="250" t="str">
        <f>IF($A73="N/A"," ",IF(Pricetype4=2,MAX(D73,0),IF(OR(Pricetype4=1,Pricetype4=4),IF(D73=0,0,(_xll.EURO(D73,Strikeprice4,0,0,($AH73+IF(Smile=TRUE,VLOOKUP(MAX(-5,Strikeprice4-D73),Volsmile,2),0)),($A73-DateToday)+15,IF(Pricetype4=1,1,0),0))),D73)))</f>
        <v xml:space="preserve"> </v>
      </c>
      <c r="N73" s="250" t="str">
        <f>IF($A73="N/A"," ",IF(Pricetype4=2,MAX(E73,0),IF(OR(Pricetype4=1,Pricetype4=4),IF(E73=0,0,(_xll.EURO(E73,Strikeprice4,0,0,($AK73+IF(Smile=TRUE,VLOOKUP(MAX(-5,Strikeprice4-E73),Volsmile,2),0)),($A73-DateToday)+15,IF(Pricetype4=1,1,0),0))),E73)))</f>
        <v xml:space="preserve"> </v>
      </c>
      <c r="O73" s="250" t="str">
        <f>IF($A73="N/A"," ",IF(Pricetype4=2,MAX(F73,0),IF(OR(Pricetype4=1,Pricetype4=4),IF(F73=0,0,(_xll.EURO(F73,Strikeprice4,0,0,($AK73+IF(Smile=TRUE,VLOOKUP(MAX(-5,Strikeprice4-F73),Volsmile,2),0)),($A73-DateToday)+15,IF(Pricetype4=1,1,0),0))),F73)))</f>
        <v xml:space="preserve"> </v>
      </c>
      <c r="P73" s="250" t="str">
        <f>IF($A73="N/A"," ",IF(Pricetype4=2,MAX(G73,0),IF(OR(Pricetype4=1,Pricetype4=4),IF(G73=0,0,(_xll.EURO(G73,Strikeprice4,0,0,($AK73+IF(Smile=TRUE,VLOOKUP(MAX(-5,Strikeprice4-G73),Volsmile,2),0)),($A73-DateToday)+15,IF(Pricetype4=1,1,0),0))),G73)))</f>
        <v xml:space="preserve"> </v>
      </c>
      <c r="Q73" s="250" t="str">
        <f>IF($A73="N/A"," ",IF(Pricetype4=2,MAX(H73,0),IF(OR(Pricetype4=1,Pricetype4=4),IF(H73=0,0,(_xll.EURO(H73,Strikeprice4,0,0,($AK73+IF(Smile=TRUE,VLOOKUP(MAX(-5,Strikeprice4-H73),Volsmile,2),0)),($A73-DateToday)+15,IF(Pricetype4=1,1,0),0))),H73)))</f>
        <v xml:space="preserve"> </v>
      </c>
      <c r="R73" s="250" t="str">
        <f>IF($A73="N/A"," ",IF(Pricetype4=2,MAX(I73,0),IF(OR(Pricetype4=1,Pricetype4=4),IF(I73=0,0,(_xll.EURO(I73,Strikeprice4,0,0,($AK73+IF(Smile=TRUE,VLOOKUP(MAX(-5,Strikeprice4-I73),Volsmile,2),0)),($A73-DateToday)+15,IF(Pricetype4=1,1,0),0))),I73)))</f>
        <v xml:space="preserve"> </v>
      </c>
      <c r="S73" s="250" t="str">
        <f>IF($A73="N/A"," ",IF(Pricetype4=2,MAX(J73,0),IF(OR(Pricetype4=1,Pricetype4=4),IF(J73=0,0,(_xll.EURO(J73,Strikeprice4,0,0,($AK73+IF(Smile=TRUE,VLOOKUP(MAX(-5,Strikeprice4-J73),Volsmile,2),0)),($A73-DateToday)+15,IF(Pricetype4=1,1,0),0))),J73)))</f>
        <v xml:space="preserve"> </v>
      </c>
      <c r="T73" s="250" t="str">
        <f>IF($A73="N/A"," ",IF(Pricetype4=2,MAX(K73,0),IF(OR(Pricetype4=1,Pricetype4=4),IF(K73=0,0,(_xll.EURO(K73,Strikeprice4,0,0,($AK73+IF(Smile=TRUE,VLOOKUP(MAX(-5,Strikeprice4-K73),Volsmile,2),0)),($A73-DateToday)+15,IF(Pricetype4=1,1,0),0))),K73)))</f>
        <v xml:space="preserve"> </v>
      </c>
      <c r="U73" s="177" t="str">
        <f t="shared" si="32"/>
        <v xml:space="preserve"> </v>
      </c>
      <c r="V73" s="178" t="str">
        <f t="shared" si="48"/>
        <v xml:space="preserve"> </v>
      </c>
      <c r="W73" s="178" t="str">
        <f t="shared" si="49"/>
        <v xml:space="preserve"> </v>
      </c>
      <c r="X73" s="178" t="str">
        <f t="shared" si="50"/>
        <v xml:space="preserve"> </v>
      </c>
      <c r="Y73" s="178" t="str">
        <f t="shared" si="51"/>
        <v xml:space="preserve"> </v>
      </c>
      <c r="Z73" s="178" t="str">
        <f t="shared" si="52"/>
        <v xml:space="preserve"> </v>
      </c>
      <c r="AA73" s="178" t="str">
        <f t="shared" si="53"/>
        <v xml:space="preserve"> </v>
      </c>
      <c r="AB73" s="178" t="str">
        <f t="shared" si="54"/>
        <v xml:space="preserve"> </v>
      </c>
      <c r="AC73" s="178" t="str">
        <f t="shared" si="55"/>
        <v xml:space="preserve"> </v>
      </c>
      <c r="AD73" s="178" t="str">
        <f t="shared" si="56"/>
        <v xml:space="preserve"> </v>
      </c>
      <c r="AE73" s="178" t="str">
        <f t="shared" si="57"/>
        <v xml:space="preserve"> </v>
      </c>
      <c r="AF73" s="224" t="str">
        <f t="shared" si="58"/>
        <v xml:space="preserve"> </v>
      </c>
      <c r="AG73" s="224" t="str">
        <f t="shared" si="59"/>
        <v xml:space="preserve"> </v>
      </c>
      <c r="AH73" s="224" t="str">
        <f t="shared" si="60"/>
        <v xml:space="preserve"> </v>
      </c>
      <c r="AI73" s="224" t="str">
        <f t="shared" si="33"/>
        <v xml:space="preserve"> </v>
      </c>
      <c r="AJ73" s="224" t="str">
        <f t="shared" si="34"/>
        <v xml:space="preserve"> </v>
      </c>
      <c r="AK73" s="224" t="str">
        <f t="shared" si="61"/>
        <v xml:space="preserve"> </v>
      </c>
      <c r="AL73" s="224" t="str">
        <f>IF($A73="N/A"," ",IF(PV=1,0,'Pricing Inputs4'!R106))</f>
        <v xml:space="preserve"> </v>
      </c>
      <c r="AM73" s="313" t="str">
        <f t="shared" si="35"/>
        <v xml:space="preserve"> </v>
      </c>
      <c r="BQ73" t="str">
        <f t="shared" si="36"/>
        <v xml:space="preserve"> </v>
      </c>
      <c r="BR73" t="str">
        <f t="shared" si="37"/>
        <v xml:space="preserve"> </v>
      </c>
      <c r="BS73" t="str">
        <f t="shared" si="38"/>
        <v xml:space="preserve"> </v>
      </c>
    </row>
    <row r="74" spans="1:71" x14ac:dyDescent="0.2">
      <c r="A74" s="253" t="str">
        <f>IF(A73="N/A","N/A",IF(EDATE(A73,1)&gt;Inputs!$R$5,"N/A",EDATE(A73,1)))</f>
        <v>N/A</v>
      </c>
      <c r="B74" s="324" t="str">
        <f t="shared" si="31"/>
        <v xml:space="preserve"> </v>
      </c>
      <c r="C74" s="172" t="str">
        <f t="shared" si="39"/>
        <v xml:space="preserve"> </v>
      </c>
      <c r="D74" s="172" t="str">
        <f t="shared" si="40"/>
        <v xml:space="preserve"> </v>
      </c>
      <c r="E74" s="172" t="str">
        <f t="shared" si="41"/>
        <v xml:space="preserve"> </v>
      </c>
      <c r="F74" s="172" t="str">
        <f t="shared" si="42"/>
        <v xml:space="preserve"> </v>
      </c>
      <c r="G74" s="172" t="str">
        <f t="shared" si="43"/>
        <v xml:space="preserve"> </v>
      </c>
      <c r="H74" s="172" t="str">
        <f t="shared" si="44"/>
        <v xml:space="preserve"> </v>
      </c>
      <c r="I74" s="172" t="str">
        <f t="shared" si="45"/>
        <v xml:space="preserve"> </v>
      </c>
      <c r="J74" s="172" t="str">
        <f t="shared" si="46"/>
        <v xml:space="preserve"> </v>
      </c>
      <c r="K74" s="172" t="str">
        <f t="shared" si="47"/>
        <v xml:space="preserve"> </v>
      </c>
      <c r="L74" s="250" t="str">
        <f>IF($A74="N/A"," ",IF(Pricetype4=2,MAX(C74,0),IF(OR(Pricetype4=1,Pricetype4=4),IF(C74=0,0,(_xll.EURO(C74,Strikeprice4,0,0,($AH74+IF(Smile=TRUE,VLOOKUP(MAX(-5,Strikeprice4-C74),Volsmile,2),0)),($A74-DateToday)+15,IF(Pricetype4=1,1,0),0))),C74)))</f>
        <v xml:space="preserve"> </v>
      </c>
      <c r="M74" s="250" t="str">
        <f>IF($A74="N/A"," ",IF(Pricetype4=2,MAX(D74,0),IF(OR(Pricetype4=1,Pricetype4=4),IF(D74=0,0,(_xll.EURO(D74,Strikeprice4,0,0,($AH74+IF(Smile=TRUE,VLOOKUP(MAX(-5,Strikeprice4-D74),Volsmile,2),0)),($A74-DateToday)+15,IF(Pricetype4=1,1,0),0))),D74)))</f>
        <v xml:space="preserve"> </v>
      </c>
      <c r="N74" s="250" t="str">
        <f>IF($A74="N/A"," ",IF(Pricetype4=2,MAX(E74,0),IF(OR(Pricetype4=1,Pricetype4=4),IF(E74=0,0,(_xll.EURO(E74,Strikeprice4,0,0,($AK74+IF(Smile=TRUE,VLOOKUP(MAX(-5,Strikeprice4-E74),Volsmile,2),0)),($A74-DateToday)+15,IF(Pricetype4=1,1,0),0))),E74)))</f>
        <v xml:space="preserve"> </v>
      </c>
      <c r="O74" s="250" t="str">
        <f>IF($A74="N/A"," ",IF(Pricetype4=2,MAX(F74,0),IF(OR(Pricetype4=1,Pricetype4=4),IF(F74=0,0,(_xll.EURO(F74,Strikeprice4,0,0,($AK74+IF(Smile=TRUE,VLOOKUP(MAX(-5,Strikeprice4-F74),Volsmile,2),0)),($A74-DateToday)+15,IF(Pricetype4=1,1,0),0))),F74)))</f>
        <v xml:space="preserve"> </v>
      </c>
      <c r="P74" s="250" t="str">
        <f>IF($A74="N/A"," ",IF(Pricetype4=2,MAX(G74,0),IF(OR(Pricetype4=1,Pricetype4=4),IF(G74=0,0,(_xll.EURO(G74,Strikeprice4,0,0,($AK74+IF(Smile=TRUE,VLOOKUP(MAX(-5,Strikeprice4-G74),Volsmile,2),0)),($A74-DateToday)+15,IF(Pricetype4=1,1,0),0))),G74)))</f>
        <v xml:space="preserve"> </v>
      </c>
      <c r="Q74" s="250" t="str">
        <f>IF($A74="N/A"," ",IF(Pricetype4=2,MAX(H74,0),IF(OR(Pricetype4=1,Pricetype4=4),IF(H74=0,0,(_xll.EURO(H74,Strikeprice4,0,0,($AK74+IF(Smile=TRUE,VLOOKUP(MAX(-5,Strikeprice4-H74),Volsmile,2),0)),($A74-DateToday)+15,IF(Pricetype4=1,1,0),0))),H74)))</f>
        <v xml:space="preserve"> </v>
      </c>
      <c r="R74" s="250" t="str">
        <f>IF($A74="N/A"," ",IF(Pricetype4=2,MAX(I74,0),IF(OR(Pricetype4=1,Pricetype4=4),IF(I74=0,0,(_xll.EURO(I74,Strikeprice4,0,0,($AK74+IF(Smile=TRUE,VLOOKUP(MAX(-5,Strikeprice4-I74),Volsmile,2),0)),($A74-DateToday)+15,IF(Pricetype4=1,1,0),0))),I74)))</f>
        <v xml:space="preserve"> </v>
      </c>
      <c r="S74" s="250" t="str">
        <f>IF($A74="N/A"," ",IF(Pricetype4=2,MAX(J74,0),IF(OR(Pricetype4=1,Pricetype4=4),IF(J74=0,0,(_xll.EURO(J74,Strikeprice4,0,0,($AK74+IF(Smile=TRUE,VLOOKUP(MAX(-5,Strikeprice4-J74),Volsmile,2),0)),($A74-DateToday)+15,IF(Pricetype4=1,1,0),0))),J74)))</f>
        <v xml:space="preserve"> </v>
      </c>
      <c r="T74" s="250" t="str">
        <f>IF($A74="N/A"," ",IF(Pricetype4=2,MAX(K74,0),IF(OR(Pricetype4=1,Pricetype4=4),IF(K74=0,0,(_xll.EURO(K74,Strikeprice4,0,0,($AK74+IF(Smile=TRUE,VLOOKUP(MAX(-5,Strikeprice4-K74),Volsmile,2),0)),($A74-DateToday)+15,IF(Pricetype4=1,1,0),0))),K74)))</f>
        <v xml:space="preserve"> </v>
      </c>
      <c r="U74" s="177" t="str">
        <f t="shared" si="32"/>
        <v xml:space="preserve"> </v>
      </c>
      <c r="V74" s="178" t="str">
        <f t="shared" si="48"/>
        <v xml:space="preserve"> </v>
      </c>
      <c r="W74" s="178" t="str">
        <f t="shared" si="49"/>
        <v xml:space="preserve"> </v>
      </c>
      <c r="X74" s="178" t="str">
        <f t="shared" si="50"/>
        <v xml:space="preserve"> </v>
      </c>
      <c r="Y74" s="178" t="str">
        <f t="shared" si="51"/>
        <v xml:space="preserve"> </v>
      </c>
      <c r="Z74" s="178" t="str">
        <f t="shared" si="52"/>
        <v xml:space="preserve"> </v>
      </c>
      <c r="AA74" s="178" t="str">
        <f t="shared" si="53"/>
        <v xml:space="preserve"> </v>
      </c>
      <c r="AB74" s="178" t="str">
        <f t="shared" si="54"/>
        <v xml:space="preserve"> </v>
      </c>
      <c r="AC74" s="178" t="str">
        <f t="shared" si="55"/>
        <v xml:space="preserve"> </v>
      </c>
      <c r="AD74" s="178" t="str">
        <f t="shared" si="56"/>
        <v xml:space="preserve"> </v>
      </c>
      <c r="AE74" s="178" t="str">
        <f t="shared" si="57"/>
        <v xml:space="preserve"> </v>
      </c>
      <c r="AF74" s="224" t="str">
        <f t="shared" si="58"/>
        <v xml:space="preserve"> </v>
      </c>
      <c r="AG74" s="224" t="str">
        <f t="shared" si="59"/>
        <v xml:space="preserve"> </v>
      </c>
      <c r="AH74" s="224" t="str">
        <f t="shared" si="60"/>
        <v xml:space="preserve"> </v>
      </c>
      <c r="AI74" s="224" t="str">
        <f t="shared" si="33"/>
        <v xml:space="preserve"> </v>
      </c>
      <c r="AJ74" s="224" t="str">
        <f t="shared" si="34"/>
        <v xml:space="preserve"> </v>
      </c>
      <c r="AK74" s="224" t="str">
        <f t="shared" si="61"/>
        <v xml:space="preserve"> </v>
      </c>
      <c r="AL74" s="224" t="str">
        <f>IF($A74="N/A"," ",IF(PV=1,0,'Pricing Inputs4'!R107))</f>
        <v xml:space="preserve"> </v>
      </c>
      <c r="AM74" s="313" t="str">
        <f t="shared" si="35"/>
        <v xml:space="preserve"> </v>
      </c>
      <c r="BQ74" t="str">
        <f t="shared" si="36"/>
        <v xml:space="preserve"> </v>
      </c>
      <c r="BR74" t="str">
        <f t="shared" si="37"/>
        <v xml:space="preserve"> </v>
      </c>
      <c r="BS74" t="str">
        <f t="shared" si="38"/>
        <v xml:space="preserve"> </v>
      </c>
    </row>
    <row r="75" spans="1:71" x14ac:dyDescent="0.2">
      <c r="A75" s="253" t="str">
        <f>IF(A74="N/A","N/A",IF(EDATE(A74,1)&gt;Inputs!$R$5,"N/A",EDATE(A74,1)))</f>
        <v>N/A</v>
      </c>
      <c r="B75" s="324" t="str">
        <f t="shared" si="31"/>
        <v xml:space="preserve"> </v>
      </c>
      <c r="C75" s="172" t="str">
        <f t="shared" si="39"/>
        <v xml:space="preserve"> </v>
      </c>
      <c r="D75" s="172" t="str">
        <f t="shared" si="40"/>
        <v xml:space="preserve"> </v>
      </c>
      <c r="E75" s="172" t="str">
        <f t="shared" si="41"/>
        <v xml:space="preserve"> </v>
      </c>
      <c r="F75" s="172" t="str">
        <f t="shared" si="42"/>
        <v xml:space="preserve"> </v>
      </c>
      <c r="G75" s="172" t="str">
        <f t="shared" si="43"/>
        <v xml:space="preserve"> </v>
      </c>
      <c r="H75" s="172" t="str">
        <f t="shared" si="44"/>
        <v xml:space="preserve"> </v>
      </c>
      <c r="I75" s="172" t="str">
        <f t="shared" si="45"/>
        <v xml:space="preserve"> </v>
      </c>
      <c r="J75" s="172" t="str">
        <f t="shared" si="46"/>
        <v xml:space="preserve"> </v>
      </c>
      <c r="K75" s="172" t="str">
        <f t="shared" si="47"/>
        <v xml:space="preserve"> </v>
      </c>
      <c r="L75" s="250" t="str">
        <f>IF($A75="N/A"," ",IF(Pricetype4=2,MAX(C75,0),IF(OR(Pricetype4=1,Pricetype4=4),IF(C75=0,0,(_xll.EURO(C75,Strikeprice4,0,0,($AH75+IF(Smile=TRUE,VLOOKUP(MAX(-5,Strikeprice4-C75),Volsmile,2),0)),($A75-DateToday)+15,IF(Pricetype4=1,1,0),0))),C75)))</f>
        <v xml:space="preserve"> </v>
      </c>
      <c r="M75" s="250" t="str">
        <f>IF($A75="N/A"," ",IF(Pricetype4=2,MAX(D75,0),IF(OR(Pricetype4=1,Pricetype4=4),IF(D75=0,0,(_xll.EURO(D75,Strikeprice4,0,0,($AH75+IF(Smile=TRUE,VLOOKUP(MAX(-5,Strikeprice4-D75),Volsmile,2),0)),($A75-DateToday)+15,IF(Pricetype4=1,1,0),0))),D75)))</f>
        <v xml:space="preserve"> </v>
      </c>
      <c r="N75" s="250" t="str">
        <f>IF($A75="N/A"," ",IF(Pricetype4=2,MAX(E75,0),IF(OR(Pricetype4=1,Pricetype4=4),IF(E75=0,0,(_xll.EURO(E75,Strikeprice4,0,0,($AK75+IF(Smile=TRUE,VLOOKUP(MAX(-5,Strikeprice4-E75),Volsmile,2),0)),($A75-DateToday)+15,IF(Pricetype4=1,1,0),0))),E75)))</f>
        <v xml:space="preserve"> </v>
      </c>
      <c r="O75" s="250" t="str">
        <f>IF($A75="N/A"," ",IF(Pricetype4=2,MAX(F75,0),IF(OR(Pricetype4=1,Pricetype4=4),IF(F75=0,0,(_xll.EURO(F75,Strikeprice4,0,0,($AK75+IF(Smile=TRUE,VLOOKUP(MAX(-5,Strikeprice4-F75),Volsmile,2),0)),($A75-DateToday)+15,IF(Pricetype4=1,1,0),0))),F75)))</f>
        <v xml:space="preserve"> </v>
      </c>
      <c r="P75" s="250" t="str">
        <f>IF($A75="N/A"," ",IF(Pricetype4=2,MAX(G75,0),IF(OR(Pricetype4=1,Pricetype4=4),IF(G75=0,0,(_xll.EURO(G75,Strikeprice4,0,0,($AK75+IF(Smile=TRUE,VLOOKUP(MAX(-5,Strikeprice4-G75),Volsmile,2),0)),($A75-DateToday)+15,IF(Pricetype4=1,1,0),0))),G75)))</f>
        <v xml:space="preserve"> </v>
      </c>
      <c r="Q75" s="250" t="str">
        <f>IF($A75="N/A"," ",IF(Pricetype4=2,MAX(H75,0),IF(OR(Pricetype4=1,Pricetype4=4),IF(H75=0,0,(_xll.EURO(H75,Strikeprice4,0,0,($AK75+IF(Smile=TRUE,VLOOKUP(MAX(-5,Strikeprice4-H75),Volsmile,2),0)),($A75-DateToday)+15,IF(Pricetype4=1,1,0),0))),H75)))</f>
        <v xml:space="preserve"> </v>
      </c>
      <c r="R75" s="250" t="str">
        <f>IF($A75="N/A"," ",IF(Pricetype4=2,MAX(I75,0),IF(OR(Pricetype4=1,Pricetype4=4),IF(I75=0,0,(_xll.EURO(I75,Strikeprice4,0,0,($AK75+IF(Smile=TRUE,VLOOKUP(MAX(-5,Strikeprice4-I75),Volsmile,2),0)),($A75-DateToday)+15,IF(Pricetype4=1,1,0),0))),I75)))</f>
        <v xml:space="preserve"> </v>
      </c>
      <c r="S75" s="250" t="str">
        <f>IF($A75="N/A"," ",IF(Pricetype4=2,MAX(J75,0),IF(OR(Pricetype4=1,Pricetype4=4),IF(J75=0,0,(_xll.EURO(J75,Strikeprice4,0,0,($AK75+IF(Smile=TRUE,VLOOKUP(MAX(-5,Strikeprice4-J75),Volsmile,2),0)),($A75-DateToday)+15,IF(Pricetype4=1,1,0),0))),J75)))</f>
        <v xml:space="preserve"> </v>
      </c>
      <c r="T75" s="250" t="str">
        <f>IF($A75="N/A"," ",IF(Pricetype4=2,MAX(K75,0),IF(OR(Pricetype4=1,Pricetype4=4),IF(K75=0,0,(_xll.EURO(K75,Strikeprice4,0,0,($AK75+IF(Smile=TRUE,VLOOKUP(MAX(-5,Strikeprice4-K75),Volsmile,2),0)),($A75-DateToday)+15,IF(Pricetype4=1,1,0),0))),K75)))</f>
        <v xml:space="preserve"> </v>
      </c>
      <c r="U75" s="177" t="str">
        <f t="shared" si="32"/>
        <v xml:space="preserve"> </v>
      </c>
      <c r="V75" s="178" t="str">
        <f t="shared" si="48"/>
        <v xml:space="preserve"> </v>
      </c>
      <c r="W75" s="178" t="str">
        <f t="shared" si="49"/>
        <v xml:space="preserve"> </v>
      </c>
      <c r="X75" s="178" t="str">
        <f t="shared" si="50"/>
        <v xml:space="preserve"> </v>
      </c>
      <c r="Y75" s="178" t="str">
        <f t="shared" si="51"/>
        <v xml:space="preserve"> </v>
      </c>
      <c r="Z75" s="178" t="str">
        <f t="shared" si="52"/>
        <v xml:space="preserve"> </v>
      </c>
      <c r="AA75" s="178" t="str">
        <f t="shared" si="53"/>
        <v xml:space="preserve"> </v>
      </c>
      <c r="AB75" s="178" t="str">
        <f t="shared" si="54"/>
        <v xml:space="preserve"> </v>
      </c>
      <c r="AC75" s="178" t="str">
        <f t="shared" si="55"/>
        <v xml:space="preserve"> </v>
      </c>
      <c r="AD75" s="178" t="str">
        <f t="shared" si="56"/>
        <v xml:space="preserve"> </v>
      </c>
      <c r="AE75" s="178" t="str">
        <f t="shared" si="57"/>
        <v xml:space="preserve"> </v>
      </c>
      <c r="AF75" s="224" t="str">
        <f t="shared" si="58"/>
        <v xml:space="preserve"> </v>
      </c>
      <c r="AG75" s="224" t="str">
        <f t="shared" si="59"/>
        <v xml:space="preserve"> </v>
      </c>
      <c r="AH75" s="224" t="str">
        <f t="shared" si="60"/>
        <v xml:space="preserve"> </v>
      </c>
      <c r="AI75" s="224" t="str">
        <f t="shared" si="33"/>
        <v xml:space="preserve"> </v>
      </c>
      <c r="AJ75" s="224" t="str">
        <f t="shared" si="34"/>
        <v xml:space="preserve"> </v>
      </c>
      <c r="AK75" s="224" t="str">
        <f t="shared" si="61"/>
        <v xml:space="preserve"> </v>
      </c>
      <c r="AL75" s="224" t="str">
        <f>IF($A75="N/A"," ",IF(PV=1,0,'Pricing Inputs4'!R108))</f>
        <v xml:space="preserve"> </v>
      </c>
      <c r="AM75" s="313" t="str">
        <f t="shared" si="35"/>
        <v xml:space="preserve"> </v>
      </c>
      <c r="BQ75" t="str">
        <f t="shared" si="36"/>
        <v xml:space="preserve"> </v>
      </c>
      <c r="BR75" t="str">
        <f t="shared" si="37"/>
        <v xml:space="preserve"> </v>
      </c>
      <c r="BS75" t="str">
        <f t="shared" si="38"/>
        <v xml:space="preserve"> </v>
      </c>
    </row>
    <row r="76" spans="1:71" x14ac:dyDescent="0.2">
      <c r="A76" s="253" t="str">
        <f>IF(A75="N/A","N/A",IF(EDATE(A75,1)&gt;Inputs!$R$5,"N/A",EDATE(A75,1)))</f>
        <v>N/A</v>
      </c>
      <c r="B76" s="324" t="str">
        <f t="shared" si="31"/>
        <v xml:space="preserve"> </v>
      </c>
      <c r="C76" s="172" t="str">
        <f t="shared" si="39"/>
        <v xml:space="preserve"> </v>
      </c>
      <c r="D76" s="172" t="str">
        <f t="shared" si="40"/>
        <v xml:space="preserve"> </v>
      </c>
      <c r="E76" s="172" t="str">
        <f t="shared" si="41"/>
        <v xml:space="preserve"> </v>
      </c>
      <c r="F76" s="172" t="str">
        <f t="shared" si="42"/>
        <v xml:space="preserve"> </v>
      </c>
      <c r="G76" s="172" t="str">
        <f t="shared" si="43"/>
        <v xml:space="preserve"> </v>
      </c>
      <c r="H76" s="172" t="str">
        <f t="shared" si="44"/>
        <v xml:space="preserve"> </v>
      </c>
      <c r="I76" s="172" t="str">
        <f t="shared" si="45"/>
        <v xml:space="preserve"> </v>
      </c>
      <c r="J76" s="172" t="str">
        <f t="shared" si="46"/>
        <v xml:space="preserve"> </v>
      </c>
      <c r="K76" s="172" t="str">
        <f t="shared" si="47"/>
        <v xml:space="preserve"> </v>
      </c>
      <c r="L76" s="250" t="str">
        <f>IF($A76="N/A"," ",IF(Pricetype4=2,MAX(C76,0),IF(OR(Pricetype4=1,Pricetype4=4),IF(C76=0,0,(_xll.EURO(C76,Strikeprice4,0,0,($AH76+IF(Smile=TRUE,VLOOKUP(MAX(-5,Strikeprice4-C76),Volsmile,2),0)),($A76-DateToday)+15,IF(Pricetype4=1,1,0),0))),C76)))</f>
        <v xml:space="preserve"> </v>
      </c>
      <c r="M76" s="250" t="str">
        <f>IF($A76="N/A"," ",IF(Pricetype4=2,MAX(D76,0),IF(OR(Pricetype4=1,Pricetype4=4),IF(D76=0,0,(_xll.EURO(D76,Strikeprice4,0,0,($AH76+IF(Smile=TRUE,VLOOKUP(MAX(-5,Strikeprice4-D76),Volsmile,2),0)),($A76-DateToday)+15,IF(Pricetype4=1,1,0),0))),D76)))</f>
        <v xml:space="preserve"> </v>
      </c>
      <c r="N76" s="250" t="str">
        <f>IF($A76="N/A"," ",IF(Pricetype4=2,MAX(E76,0),IF(OR(Pricetype4=1,Pricetype4=4),IF(E76=0,0,(_xll.EURO(E76,Strikeprice4,0,0,($AK76+IF(Smile=TRUE,VLOOKUP(MAX(-5,Strikeprice4-E76),Volsmile,2),0)),($A76-DateToday)+15,IF(Pricetype4=1,1,0),0))),E76)))</f>
        <v xml:space="preserve"> </v>
      </c>
      <c r="O76" s="250" t="str">
        <f>IF($A76="N/A"," ",IF(Pricetype4=2,MAX(F76,0),IF(OR(Pricetype4=1,Pricetype4=4),IF(F76=0,0,(_xll.EURO(F76,Strikeprice4,0,0,($AK76+IF(Smile=TRUE,VLOOKUP(MAX(-5,Strikeprice4-F76),Volsmile,2),0)),($A76-DateToday)+15,IF(Pricetype4=1,1,0),0))),F76)))</f>
        <v xml:space="preserve"> </v>
      </c>
      <c r="P76" s="250" t="str">
        <f>IF($A76="N/A"," ",IF(Pricetype4=2,MAX(G76,0),IF(OR(Pricetype4=1,Pricetype4=4),IF(G76=0,0,(_xll.EURO(G76,Strikeprice4,0,0,($AK76+IF(Smile=TRUE,VLOOKUP(MAX(-5,Strikeprice4-G76),Volsmile,2),0)),($A76-DateToday)+15,IF(Pricetype4=1,1,0),0))),G76)))</f>
        <v xml:space="preserve"> </v>
      </c>
      <c r="Q76" s="250" t="str">
        <f>IF($A76="N/A"," ",IF(Pricetype4=2,MAX(H76,0),IF(OR(Pricetype4=1,Pricetype4=4),IF(H76=0,0,(_xll.EURO(H76,Strikeprice4,0,0,($AK76+IF(Smile=TRUE,VLOOKUP(MAX(-5,Strikeprice4-H76),Volsmile,2),0)),($A76-DateToday)+15,IF(Pricetype4=1,1,0),0))),H76)))</f>
        <v xml:space="preserve"> </v>
      </c>
      <c r="R76" s="250" t="str">
        <f>IF($A76="N/A"," ",IF(Pricetype4=2,MAX(I76,0),IF(OR(Pricetype4=1,Pricetype4=4),IF(I76=0,0,(_xll.EURO(I76,Strikeprice4,0,0,($AK76+IF(Smile=TRUE,VLOOKUP(MAX(-5,Strikeprice4-I76),Volsmile,2),0)),($A76-DateToday)+15,IF(Pricetype4=1,1,0),0))),I76)))</f>
        <v xml:space="preserve"> </v>
      </c>
      <c r="S76" s="250" t="str">
        <f>IF($A76="N/A"," ",IF(Pricetype4=2,MAX(J76,0),IF(OR(Pricetype4=1,Pricetype4=4),IF(J76=0,0,(_xll.EURO(J76,Strikeprice4,0,0,($AK76+IF(Smile=TRUE,VLOOKUP(MAX(-5,Strikeprice4-J76),Volsmile,2),0)),($A76-DateToday)+15,IF(Pricetype4=1,1,0),0))),J76)))</f>
        <v xml:space="preserve"> </v>
      </c>
      <c r="T76" s="250" t="str">
        <f>IF($A76="N/A"," ",IF(Pricetype4=2,MAX(K76,0),IF(OR(Pricetype4=1,Pricetype4=4),IF(K76=0,0,(_xll.EURO(K76,Strikeprice4,0,0,($AK76+IF(Smile=TRUE,VLOOKUP(MAX(-5,Strikeprice4-K76),Volsmile,2),0)),($A76-DateToday)+15,IF(Pricetype4=1,1,0),0))),K76)))</f>
        <v xml:space="preserve"> </v>
      </c>
      <c r="U76" s="177" t="str">
        <f t="shared" si="32"/>
        <v xml:space="preserve"> </v>
      </c>
      <c r="V76" s="178" t="str">
        <f t="shared" si="48"/>
        <v xml:space="preserve"> </v>
      </c>
      <c r="W76" s="178" t="str">
        <f t="shared" si="49"/>
        <v xml:space="preserve"> </v>
      </c>
      <c r="X76" s="178" t="str">
        <f t="shared" si="50"/>
        <v xml:space="preserve"> </v>
      </c>
      <c r="Y76" s="178" t="str">
        <f t="shared" si="51"/>
        <v xml:space="preserve"> </v>
      </c>
      <c r="Z76" s="178" t="str">
        <f t="shared" si="52"/>
        <v xml:space="preserve"> </v>
      </c>
      <c r="AA76" s="178" t="str">
        <f t="shared" si="53"/>
        <v xml:space="preserve"> </v>
      </c>
      <c r="AB76" s="178" t="str">
        <f t="shared" si="54"/>
        <v xml:space="preserve"> </v>
      </c>
      <c r="AC76" s="178" t="str">
        <f t="shared" si="55"/>
        <v xml:space="preserve"> </v>
      </c>
      <c r="AD76" s="178" t="str">
        <f t="shared" si="56"/>
        <v xml:space="preserve"> </v>
      </c>
      <c r="AE76" s="178" t="str">
        <f t="shared" si="57"/>
        <v xml:space="preserve"> </v>
      </c>
      <c r="AF76" s="224" t="str">
        <f t="shared" si="58"/>
        <v xml:space="preserve"> </v>
      </c>
      <c r="AG76" s="224" t="str">
        <f t="shared" si="59"/>
        <v xml:space="preserve"> </v>
      </c>
      <c r="AH76" s="224" t="str">
        <f t="shared" si="60"/>
        <v xml:space="preserve"> </v>
      </c>
      <c r="AI76" s="224" t="str">
        <f t="shared" si="33"/>
        <v xml:space="preserve"> </v>
      </c>
      <c r="AJ76" s="224" t="str">
        <f t="shared" si="34"/>
        <v xml:space="preserve"> </v>
      </c>
      <c r="AK76" s="224" t="str">
        <f t="shared" si="61"/>
        <v xml:space="preserve"> </v>
      </c>
      <c r="AL76" s="224" t="str">
        <f>IF($A76="N/A"," ",IF(PV=1,0,'Pricing Inputs4'!R109))</f>
        <v xml:space="preserve"> </v>
      </c>
      <c r="AM76" s="313" t="str">
        <f t="shared" si="35"/>
        <v xml:space="preserve"> </v>
      </c>
      <c r="BQ76" t="str">
        <f t="shared" si="36"/>
        <v xml:space="preserve"> </v>
      </c>
      <c r="BR76" t="str">
        <f t="shared" si="37"/>
        <v xml:space="preserve"> </v>
      </c>
      <c r="BS76" t="str">
        <f t="shared" si="38"/>
        <v xml:space="preserve"> </v>
      </c>
    </row>
    <row r="77" spans="1:71" x14ac:dyDescent="0.2">
      <c r="A77" s="253" t="str">
        <f>IF(A76="N/A","N/A",IF(EDATE(A76,1)&gt;Inputs!$R$5,"N/A",EDATE(A76,1)))</f>
        <v>N/A</v>
      </c>
      <c r="B77" s="324" t="str">
        <f t="shared" si="31"/>
        <v xml:space="preserve"> </v>
      </c>
      <c r="C77" s="172" t="str">
        <f t="shared" si="39"/>
        <v xml:space="preserve"> </v>
      </c>
      <c r="D77" s="172" t="str">
        <f t="shared" si="40"/>
        <v xml:space="preserve"> </v>
      </c>
      <c r="E77" s="172" t="str">
        <f t="shared" si="41"/>
        <v xml:space="preserve"> </v>
      </c>
      <c r="F77" s="172" t="str">
        <f t="shared" si="42"/>
        <v xml:space="preserve"> </v>
      </c>
      <c r="G77" s="172" t="str">
        <f t="shared" si="43"/>
        <v xml:space="preserve"> </v>
      </c>
      <c r="H77" s="172" t="str">
        <f t="shared" si="44"/>
        <v xml:space="preserve"> </v>
      </c>
      <c r="I77" s="172" t="str">
        <f t="shared" si="45"/>
        <v xml:space="preserve"> </v>
      </c>
      <c r="J77" s="172" t="str">
        <f t="shared" si="46"/>
        <v xml:space="preserve"> </v>
      </c>
      <c r="K77" s="172" t="str">
        <f t="shared" si="47"/>
        <v xml:space="preserve"> </v>
      </c>
      <c r="L77" s="250" t="str">
        <f>IF($A77="N/A"," ",IF(Pricetype4=2,MAX(C77,0),IF(OR(Pricetype4=1,Pricetype4=4),IF(C77=0,0,(_xll.EURO(C77,Strikeprice4,0,0,($AH77+IF(Smile=TRUE,VLOOKUP(MAX(-5,Strikeprice4-C77),Volsmile,2),0)),($A77-DateToday)+15,IF(Pricetype4=1,1,0),0))),C77)))</f>
        <v xml:space="preserve"> </v>
      </c>
      <c r="M77" s="250" t="str">
        <f>IF($A77="N/A"," ",IF(Pricetype4=2,MAX(D77,0),IF(OR(Pricetype4=1,Pricetype4=4),IF(D77=0,0,(_xll.EURO(D77,Strikeprice4,0,0,($AH77+IF(Smile=TRUE,VLOOKUP(MAX(-5,Strikeprice4-D77),Volsmile,2),0)),($A77-DateToday)+15,IF(Pricetype4=1,1,0),0))),D77)))</f>
        <v xml:space="preserve"> </v>
      </c>
      <c r="N77" s="250" t="str">
        <f>IF($A77="N/A"," ",IF(Pricetype4=2,MAX(E77,0),IF(OR(Pricetype4=1,Pricetype4=4),IF(E77=0,0,(_xll.EURO(E77,Strikeprice4,0,0,($AK77+IF(Smile=TRUE,VLOOKUP(MAX(-5,Strikeprice4-E77),Volsmile,2),0)),($A77-DateToday)+15,IF(Pricetype4=1,1,0),0))),E77)))</f>
        <v xml:space="preserve"> </v>
      </c>
      <c r="O77" s="250" t="str">
        <f>IF($A77="N/A"," ",IF(Pricetype4=2,MAX(F77,0),IF(OR(Pricetype4=1,Pricetype4=4),IF(F77=0,0,(_xll.EURO(F77,Strikeprice4,0,0,($AK77+IF(Smile=TRUE,VLOOKUP(MAX(-5,Strikeprice4-F77),Volsmile,2),0)),($A77-DateToday)+15,IF(Pricetype4=1,1,0),0))),F77)))</f>
        <v xml:space="preserve"> </v>
      </c>
      <c r="P77" s="250" t="str">
        <f>IF($A77="N/A"," ",IF(Pricetype4=2,MAX(G77,0),IF(OR(Pricetype4=1,Pricetype4=4),IF(G77=0,0,(_xll.EURO(G77,Strikeprice4,0,0,($AK77+IF(Smile=TRUE,VLOOKUP(MAX(-5,Strikeprice4-G77),Volsmile,2),0)),($A77-DateToday)+15,IF(Pricetype4=1,1,0),0))),G77)))</f>
        <v xml:space="preserve"> </v>
      </c>
      <c r="Q77" s="250" t="str">
        <f>IF($A77="N/A"," ",IF(Pricetype4=2,MAX(H77,0),IF(OR(Pricetype4=1,Pricetype4=4),IF(H77=0,0,(_xll.EURO(H77,Strikeprice4,0,0,($AK77+IF(Smile=TRUE,VLOOKUP(MAX(-5,Strikeprice4-H77),Volsmile,2),0)),($A77-DateToday)+15,IF(Pricetype4=1,1,0),0))),H77)))</f>
        <v xml:space="preserve"> </v>
      </c>
      <c r="R77" s="250" t="str">
        <f>IF($A77="N/A"," ",IF(Pricetype4=2,MAX(I77,0),IF(OR(Pricetype4=1,Pricetype4=4),IF(I77=0,0,(_xll.EURO(I77,Strikeprice4,0,0,($AK77+IF(Smile=TRUE,VLOOKUP(MAX(-5,Strikeprice4-I77),Volsmile,2),0)),($A77-DateToday)+15,IF(Pricetype4=1,1,0),0))),I77)))</f>
        <v xml:space="preserve"> </v>
      </c>
      <c r="S77" s="250" t="str">
        <f>IF($A77="N/A"," ",IF(Pricetype4=2,MAX(J77,0),IF(OR(Pricetype4=1,Pricetype4=4),IF(J77=0,0,(_xll.EURO(J77,Strikeprice4,0,0,($AK77+IF(Smile=TRUE,VLOOKUP(MAX(-5,Strikeprice4-J77),Volsmile,2),0)),($A77-DateToday)+15,IF(Pricetype4=1,1,0),0))),J77)))</f>
        <v xml:space="preserve"> </v>
      </c>
      <c r="T77" s="250" t="str">
        <f>IF($A77="N/A"," ",IF(Pricetype4=2,MAX(K77,0),IF(OR(Pricetype4=1,Pricetype4=4),IF(K77=0,0,(_xll.EURO(K77,Strikeprice4,0,0,($AK77+IF(Smile=TRUE,VLOOKUP(MAX(-5,Strikeprice4-K77),Volsmile,2),0)),($A77-DateToday)+15,IF(Pricetype4=1,1,0),0))),K77)))</f>
        <v xml:space="preserve"> </v>
      </c>
      <c r="U77" s="177" t="str">
        <f t="shared" si="32"/>
        <v xml:space="preserve"> </v>
      </c>
      <c r="V77" s="178" t="str">
        <f t="shared" si="48"/>
        <v xml:space="preserve"> </v>
      </c>
      <c r="W77" s="178" t="str">
        <f t="shared" si="49"/>
        <v xml:space="preserve"> </v>
      </c>
      <c r="X77" s="178" t="str">
        <f t="shared" si="50"/>
        <v xml:space="preserve"> </v>
      </c>
      <c r="Y77" s="178" t="str">
        <f t="shared" si="51"/>
        <v xml:space="preserve"> </v>
      </c>
      <c r="Z77" s="178" t="str">
        <f t="shared" si="52"/>
        <v xml:space="preserve"> </v>
      </c>
      <c r="AA77" s="178" t="str">
        <f t="shared" si="53"/>
        <v xml:space="preserve"> </v>
      </c>
      <c r="AB77" s="178" t="str">
        <f t="shared" si="54"/>
        <v xml:space="preserve"> </v>
      </c>
      <c r="AC77" s="178" t="str">
        <f t="shared" si="55"/>
        <v xml:space="preserve"> </v>
      </c>
      <c r="AD77" s="178" t="str">
        <f t="shared" si="56"/>
        <v xml:space="preserve"> </v>
      </c>
      <c r="AE77" s="178" t="str">
        <f t="shared" si="57"/>
        <v xml:space="preserve"> </v>
      </c>
      <c r="AF77" s="224" t="str">
        <f t="shared" si="58"/>
        <v xml:space="preserve"> </v>
      </c>
      <c r="AG77" s="224" t="str">
        <f t="shared" si="59"/>
        <v xml:space="preserve"> </v>
      </c>
      <c r="AH77" s="224" t="str">
        <f t="shared" si="60"/>
        <v xml:space="preserve"> </v>
      </c>
      <c r="AI77" s="224" t="str">
        <f t="shared" si="33"/>
        <v xml:space="preserve"> </v>
      </c>
      <c r="AJ77" s="224" t="str">
        <f t="shared" si="34"/>
        <v xml:space="preserve"> </v>
      </c>
      <c r="AK77" s="224" t="str">
        <f t="shared" si="61"/>
        <v xml:space="preserve"> </v>
      </c>
      <c r="AL77" s="224" t="str">
        <f>IF($A77="N/A"," ",IF(PV=1,0,'Pricing Inputs4'!R110))</f>
        <v xml:space="preserve"> </v>
      </c>
      <c r="AM77" s="313" t="str">
        <f t="shared" si="35"/>
        <v xml:space="preserve"> </v>
      </c>
      <c r="BQ77" t="str">
        <f t="shared" si="36"/>
        <v xml:space="preserve"> </v>
      </c>
      <c r="BR77" t="str">
        <f t="shared" si="37"/>
        <v xml:space="preserve"> </v>
      </c>
      <c r="BS77" t="str">
        <f t="shared" si="38"/>
        <v xml:space="preserve"> </v>
      </c>
    </row>
    <row r="78" spans="1:71" x14ac:dyDescent="0.2">
      <c r="A78" s="253" t="str">
        <f>IF(A77="N/A","N/A",IF(EDATE(A77,1)&gt;Inputs!$R$5,"N/A",EDATE(A77,1)))</f>
        <v>N/A</v>
      </c>
      <c r="B78" s="324" t="str">
        <f t="shared" si="31"/>
        <v xml:space="preserve"> </v>
      </c>
      <c r="C78" s="172" t="str">
        <f t="shared" si="39"/>
        <v xml:space="preserve"> </v>
      </c>
      <c r="D78" s="172" t="str">
        <f t="shared" si="40"/>
        <v xml:space="preserve"> </v>
      </c>
      <c r="E78" s="172" t="str">
        <f t="shared" si="41"/>
        <v xml:space="preserve"> </v>
      </c>
      <c r="F78" s="172" t="str">
        <f t="shared" si="42"/>
        <v xml:space="preserve"> </v>
      </c>
      <c r="G78" s="172" t="str">
        <f t="shared" si="43"/>
        <v xml:space="preserve"> </v>
      </c>
      <c r="H78" s="172" t="str">
        <f t="shared" si="44"/>
        <v xml:space="preserve"> </v>
      </c>
      <c r="I78" s="172" t="str">
        <f t="shared" si="45"/>
        <v xml:space="preserve"> </v>
      </c>
      <c r="J78" s="172" t="str">
        <f t="shared" si="46"/>
        <v xml:space="preserve"> </v>
      </c>
      <c r="K78" s="172" t="str">
        <f t="shared" si="47"/>
        <v xml:space="preserve"> </v>
      </c>
      <c r="L78" s="250" t="str">
        <f>IF($A78="N/A"," ",IF(Pricetype4=2,MAX(C78,0),IF(OR(Pricetype4=1,Pricetype4=4),IF(C78=0,0,(_xll.EURO(C78,Strikeprice4,0,0,($AH78+IF(Smile=TRUE,VLOOKUP(MAX(-5,Strikeprice4-C78),Volsmile,2),0)),($A78-DateToday)+15,IF(Pricetype4=1,1,0),0))),C78)))</f>
        <v xml:space="preserve"> </v>
      </c>
      <c r="M78" s="250" t="str">
        <f>IF($A78="N/A"," ",IF(Pricetype4=2,MAX(D78,0),IF(OR(Pricetype4=1,Pricetype4=4),IF(D78=0,0,(_xll.EURO(D78,Strikeprice4,0,0,($AH78+IF(Smile=TRUE,VLOOKUP(MAX(-5,Strikeprice4-D78),Volsmile,2),0)),($A78-DateToday)+15,IF(Pricetype4=1,1,0),0))),D78)))</f>
        <v xml:space="preserve"> </v>
      </c>
      <c r="N78" s="250" t="str">
        <f>IF($A78="N/A"," ",IF(Pricetype4=2,MAX(E78,0),IF(OR(Pricetype4=1,Pricetype4=4),IF(E78=0,0,(_xll.EURO(E78,Strikeprice4,0,0,($AK78+IF(Smile=TRUE,VLOOKUP(MAX(-5,Strikeprice4-E78),Volsmile,2),0)),($A78-DateToday)+15,IF(Pricetype4=1,1,0),0))),E78)))</f>
        <v xml:space="preserve"> </v>
      </c>
      <c r="O78" s="250" t="str">
        <f>IF($A78="N/A"," ",IF(Pricetype4=2,MAX(F78,0),IF(OR(Pricetype4=1,Pricetype4=4),IF(F78=0,0,(_xll.EURO(F78,Strikeprice4,0,0,($AK78+IF(Smile=TRUE,VLOOKUP(MAX(-5,Strikeprice4-F78),Volsmile,2),0)),($A78-DateToday)+15,IF(Pricetype4=1,1,0),0))),F78)))</f>
        <v xml:space="preserve"> </v>
      </c>
      <c r="P78" s="250" t="str">
        <f>IF($A78="N/A"," ",IF(Pricetype4=2,MAX(G78,0),IF(OR(Pricetype4=1,Pricetype4=4),IF(G78=0,0,(_xll.EURO(G78,Strikeprice4,0,0,($AK78+IF(Smile=TRUE,VLOOKUP(MAX(-5,Strikeprice4-G78),Volsmile,2),0)),($A78-DateToday)+15,IF(Pricetype4=1,1,0),0))),G78)))</f>
        <v xml:space="preserve"> </v>
      </c>
      <c r="Q78" s="250" t="str">
        <f>IF($A78="N/A"," ",IF(Pricetype4=2,MAX(H78,0),IF(OR(Pricetype4=1,Pricetype4=4),IF(H78=0,0,(_xll.EURO(H78,Strikeprice4,0,0,($AK78+IF(Smile=TRUE,VLOOKUP(MAX(-5,Strikeprice4-H78),Volsmile,2),0)),($A78-DateToday)+15,IF(Pricetype4=1,1,0),0))),H78)))</f>
        <v xml:space="preserve"> </v>
      </c>
      <c r="R78" s="250" t="str">
        <f>IF($A78="N/A"," ",IF(Pricetype4=2,MAX(I78,0),IF(OR(Pricetype4=1,Pricetype4=4),IF(I78=0,0,(_xll.EURO(I78,Strikeprice4,0,0,($AK78+IF(Smile=TRUE,VLOOKUP(MAX(-5,Strikeprice4-I78),Volsmile,2),0)),($A78-DateToday)+15,IF(Pricetype4=1,1,0),0))),I78)))</f>
        <v xml:space="preserve"> </v>
      </c>
      <c r="S78" s="250" t="str">
        <f>IF($A78="N/A"," ",IF(Pricetype4=2,MAX(J78,0),IF(OR(Pricetype4=1,Pricetype4=4),IF(J78=0,0,(_xll.EURO(J78,Strikeprice4,0,0,($AK78+IF(Smile=TRUE,VLOOKUP(MAX(-5,Strikeprice4-J78),Volsmile,2),0)),($A78-DateToday)+15,IF(Pricetype4=1,1,0),0))),J78)))</f>
        <v xml:space="preserve"> </v>
      </c>
      <c r="T78" s="250" t="str">
        <f>IF($A78="N/A"," ",IF(Pricetype4=2,MAX(K78,0),IF(OR(Pricetype4=1,Pricetype4=4),IF(K78=0,0,(_xll.EURO(K78,Strikeprice4,0,0,($AK78+IF(Smile=TRUE,VLOOKUP(MAX(-5,Strikeprice4-K78),Volsmile,2),0)),($A78-DateToday)+15,IF(Pricetype4=1,1,0),0))),K78)))</f>
        <v xml:space="preserve"> </v>
      </c>
      <c r="U78" s="177" t="str">
        <f t="shared" si="32"/>
        <v xml:space="preserve"> </v>
      </c>
      <c r="V78" s="178" t="str">
        <f t="shared" si="48"/>
        <v xml:space="preserve"> </v>
      </c>
      <c r="W78" s="178" t="str">
        <f t="shared" si="49"/>
        <v xml:space="preserve"> </v>
      </c>
      <c r="X78" s="178" t="str">
        <f t="shared" si="50"/>
        <v xml:space="preserve"> </v>
      </c>
      <c r="Y78" s="178" t="str">
        <f t="shared" si="51"/>
        <v xml:space="preserve"> </v>
      </c>
      <c r="Z78" s="178" t="str">
        <f t="shared" si="52"/>
        <v xml:space="preserve"> </v>
      </c>
      <c r="AA78" s="178" t="str">
        <f t="shared" si="53"/>
        <v xml:space="preserve"> </v>
      </c>
      <c r="AB78" s="178" t="str">
        <f t="shared" si="54"/>
        <v xml:space="preserve"> </v>
      </c>
      <c r="AC78" s="178" t="str">
        <f t="shared" si="55"/>
        <v xml:space="preserve"> </v>
      </c>
      <c r="AD78" s="178" t="str">
        <f t="shared" si="56"/>
        <v xml:space="preserve"> </v>
      </c>
      <c r="AE78" s="178" t="str">
        <f t="shared" si="57"/>
        <v xml:space="preserve"> </v>
      </c>
      <c r="AF78" s="224" t="str">
        <f t="shared" si="58"/>
        <v xml:space="preserve"> </v>
      </c>
      <c r="AG78" s="224" t="str">
        <f t="shared" si="59"/>
        <v xml:space="preserve"> </v>
      </c>
      <c r="AH78" s="224" t="str">
        <f t="shared" si="60"/>
        <v xml:space="preserve"> </v>
      </c>
      <c r="AI78" s="224" t="str">
        <f t="shared" si="33"/>
        <v xml:space="preserve"> </v>
      </c>
      <c r="AJ78" s="224" t="str">
        <f t="shared" si="34"/>
        <v xml:space="preserve"> </v>
      </c>
      <c r="AK78" s="224" t="str">
        <f t="shared" si="61"/>
        <v xml:space="preserve"> </v>
      </c>
      <c r="AL78" s="224" t="str">
        <f>IF($A78="N/A"," ",IF(PV=1,0,'Pricing Inputs4'!R111))</f>
        <v xml:space="preserve"> </v>
      </c>
      <c r="AM78" s="313" t="str">
        <f t="shared" si="35"/>
        <v xml:space="preserve"> </v>
      </c>
      <c r="BQ78" t="str">
        <f t="shared" si="36"/>
        <v xml:space="preserve"> </v>
      </c>
      <c r="BR78" t="str">
        <f t="shared" si="37"/>
        <v xml:space="preserve"> </v>
      </c>
      <c r="BS78" t="str">
        <f t="shared" si="38"/>
        <v xml:space="preserve"> </v>
      </c>
    </row>
    <row r="79" spans="1:71" x14ac:dyDescent="0.2">
      <c r="A79" s="253" t="str">
        <f>IF(A78="N/A","N/A",IF(EDATE(A78,1)&gt;Inputs!$R$5,"N/A",EDATE(A78,1)))</f>
        <v>N/A</v>
      </c>
      <c r="B79" s="324" t="str">
        <f t="shared" si="31"/>
        <v xml:space="preserve"> </v>
      </c>
      <c r="C79" s="172" t="str">
        <f t="shared" si="39"/>
        <v xml:space="preserve"> </v>
      </c>
      <c r="D79" s="172" t="str">
        <f t="shared" si="40"/>
        <v xml:space="preserve"> </v>
      </c>
      <c r="E79" s="172" t="str">
        <f t="shared" si="41"/>
        <v xml:space="preserve"> </v>
      </c>
      <c r="F79" s="172" t="str">
        <f t="shared" si="42"/>
        <v xml:space="preserve"> </v>
      </c>
      <c r="G79" s="172" t="str">
        <f t="shared" si="43"/>
        <v xml:space="preserve"> </v>
      </c>
      <c r="H79" s="172" t="str">
        <f t="shared" si="44"/>
        <v xml:space="preserve"> </v>
      </c>
      <c r="I79" s="172" t="str">
        <f t="shared" si="45"/>
        <v xml:space="preserve"> </v>
      </c>
      <c r="J79" s="172" t="str">
        <f t="shared" si="46"/>
        <v xml:space="preserve"> </v>
      </c>
      <c r="K79" s="172" t="str">
        <f t="shared" si="47"/>
        <v xml:space="preserve"> </v>
      </c>
      <c r="L79" s="250" t="str">
        <f>IF($A79="N/A"," ",IF(Pricetype4=2,MAX(C79,0),IF(OR(Pricetype4=1,Pricetype4=4),IF(C79=0,0,(_xll.EURO(C79,Strikeprice4,0,0,($AH79+IF(Smile=TRUE,VLOOKUP(MAX(-5,Strikeprice4-C79),Volsmile,2),0)),($A79-DateToday)+15,IF(Pricetype4=1,1,0),0))),C79)))</f>
        <v xml:space="preserve"> </v>
      </c>
      <c r="M79" s="250" t="str">
        <f>IF($A79="N/A"," ",IF(Pricetype4=2,MAX(D79,0),IF(OR(Pricetype4=1,Pricetype4=4),IF(D79=0,0,(_xll.EURO(D79,Strikeprice4,0,0,($AH79+IF(Smile=TRUE,VLOOKUP(MAX(-5,Strikeprice4-D79),Volsmile,2),0)),($A79-DateToday)+15,IF(Pricetype4=1,1,0),0))),D79)))</f>
        <v xml:space="preserve"> </v>
      </c>
      <c r="N79" s="250" t="str">
        <f>IF($A79="N/A"," ",IF(Pricetype4=2,MAX(E79,0),IF(OR(Pricetype4=1,Pricetype4=4),IF(E79=0,0,(_xll.EURO(E79,Strikeprice4,0,0,($AK79+IF(Smile=TRUE,VLOOKUP(MAX(-5,Strikeprice4-E79),Volsmile,2),0)),($A79-DateToday)+15,IF(Pricetype4=1,1,0),0))),E79)))</f>
        <v xml:space="preserve"> </v>
      </c>
      <c r="O79" s="250" t="str">
        <f>IF($A79="N/A"," ",IF(Pricetype4=2,MAX(F79,0),IF(OR(Pricetype4=1,Pricetype4=4),IF(F79=0,0,(_xll.EURO(F79,Strikeprice4,0,0,($AK79+IF(Smile=TRUE,VLOOKUP(MAX(-5,Strikeprice4-F79),Volsmile,2),0)),($A79-DateToday)+15,IF(Pricetype4=1,1,0),0))),F79)))</f>
        <v xml:space="preserve"> </v>
      </c>
      <c r="P79" s="250" t="str">
        <f>IF($A79="N/A"," ",IF(Pricetype4=2,MAX(G79,0),IF(OR(Pricetype4=1,Pricetype4=4),IF(G79=0,0,(_xll.EURO(G79,Strikeprice4,0,0,($AK79+IF(Smile=TRUE,VLOOKUP(MAX(-5,Strikeprice4-G79),Volsmile,2),0)),($A79-DateToday)+15,IF(Pricetype4=1,1,0),0))),G79)))</f>
        <v xml:space="preserve"> </v>
      </c>
      <c r="Q79" s="250" t="str">
        <f>IF($A79="N/A"," ",IF(Pricetype4=2,MAX(H79,0),IF(OR(Pricetype4=1,Pricetype4=4),IF(H79=0,0,(_xll.EURO(H79,Strikeprice4,0,0,($AK79+IF(Smile=TRUE,VLOOKUP(MAX(-5,Strikeprice4-H79),Volsmile,2),0)),($A79-DateToday)+15,IF(Pricetype4=1,1,0),0))),H79)))</f>
        <v xml:space="preserve"> </v>
      </c>
      <c r="R79" s="250" t="str">
        <f>IF($A79="N/A"," ",IF(Pricetype4=2,MAX(I79,0),IF(OR(Pricetype4=1,Pricetype4=4),IF(I79=0,0,(_xll.EURO(I79,Strikeprice4,0,0,($AK79+IF(Smile=TRUE,VLOOKUP(MAX(-5,Strikeprice4-I79),Volsmile,2),0)),($A79-DateToday)+15,IF(Pricetype4=1,1,0),0))),I79)))</f>
        <v xml:space="preserve"> </v>
      </c>
      <c r="S79" s="250" t="str">
        <f>IF($A79="N/A"," ",IF(Pricetype4=2,MAX(J79,0),IF(OR(Pricetype4=1,Pricetype4=4),IF(J79=0,0,(_xll.EURO(J79,Strikeprice4,0,0,($AK79+IF(Smile=TRUE,VLOOKUP(MAX(-5,Strikeprice4-J79),Volsmile,2),0)),($A79-DateToday)+15,IF(Pricetype4=1,1,0),0))),J79)))</f>
        <v xml:space="preserve"> </v>
      </c>
      <c r="T79" s="250" t="str">
        <f>IF($A79="N/A"," ",IF(Pricetype4=2,MAX(K79,0),IF(OR(Pricetype4=1,Pricetype4=4),IF(K79=0,0,(_xll.EURO(K79,Strikeprice4,0,0,($AK79+IF(Smile=TRUE,VLOOKUP(MAX(-5,Strikeprice4-K79),Volsmile,2),0)),($A79-DateToday)+15,IF(Pricetype4=1,1,0),0))),K79)))</f>
        <v xml:space="preserve"> </v>
      </c>
      <c r="U79" s="177" t="str">
        <f t="shared" si="32"/>
        <v xml:space="preserve"> </v>
      </c>
      <c r="V79" s="178" t="str">
        <f t="shared" si="48"/>
        <v xml:space="preserve"> </v>
      </c>
      <c r="W79" s="178" t="str">
        <f t="shared" si="49"/>
        <v xml:space="preserve"> </v>
      </c>
      <c r="X79" s="178" t="str">
        <f t="shared" si="50"/>
        <v xml:space="preserve"> </v>
      </c>
      <c r="Y79" s="178" t="str">
        <f t="shared" si="51"/>
        <v xml:space="preserve"> </v>
      </c>
      <c r="Z79" s="178" t="str">
        <f t="shared" si="52"/>
        <v xml:space="preserve"> </v>
      </c>
      <c r="AA79" s="178" t="str">
        <f t="shared" si="53"/>
        <v xml:space="preserve"> </v>
      </c>
      <c r="AB79" s="178" t="str">
        <f t="shared" si="54"/>
        <v xml:space="preserve"> </v>
      </c>
      <c r="AC79" s="178" t="str">
        <f t="shared" si="55"/>
        <v xml:space="preserve"> </v>
      </c>
      <c r="AD79" s="178" t="str">
        <f t="shared" si="56"/>
        <v xml:space="preserve"> </v>
      </c>
      <c r="AE79" s="178" t="str">
        <f t="shared" si="57"/>
        <v xml:space="preserve"> </v>
      </c>
      <c r="AF79" s="224" t="str">
        <f t="shared" si="58"/>
        <v xml:space="preserve"> </v>
      </c>
      <c r="AG79" s="224" t="str">
        <f t="shared" si="59"/>
        <v xml:space="preserve"> </v>
      </c>
      <c r="AH79" s="224" t="str">
        <f t="shared" si="60"/>
        <v xml:space="preserve"> </v>
      </c>
      <c r="AI79" s="224" t="str">
        <f t="shared" si="33"/>
        <v xml:space="preserve"> </v>
      </c>
      <c r="AJ79" s="224" t="str">
        <f t="shared" si="34"/>
        <v xml:space="preserve"> </v>
      </c>
      <c r="AK79" s="224" t="str">
        <f t="shared" si="61"/>
        <v xml:space="preserve"> </v>
      </c>
      <c r="AL79" s="224" t="str">
        <f>IF($A79="N/A"," ",IF(PV=1,0,'Pricing Inputs4'!R112))</f>
        <v xml:space="preserve"> </v>
      </c>
      <c r="AM79" s="313" t="str">
        <f t="shared" si="35"/>
        <v xml:space="preserve"> </v>
      </c>
      <c r="BQ79" t="str">
        <f t="shared" si="36"/>
        <v xml:space="preserve"> </v>
      </c>
      <c r="BR79" t="str">
        <f t="shared" si="37"/>
        <v xml:space="preserve"> </v>
      </c>
      <c r="BS79" t="str">
        <f t="shared" si="38"/>
        <v xml:space="preserve"> </v>
      </c>
    </row>
    <row r="80" spans="1:71" x14ac:dyDescent="0.2">
      <c r="A80" s="253" t="str">
        <f>IF(A79="N/A","N/A",IF(EDATE(A79,1)&gt;Inputs!$R$5,"N/A",EDATE(A79,1)))</f>
        <v>N/A</v>
      </c>
      <c r="B80" s="324" t="str">
        <f t="shared" si="31"/>
        <v xml:space="preserve"> </v>
      </c>
      <c r="C80" s="172" t="str">
        <f t="shared" si="39"/>
        <v xml:space="preserve"> </v>
      </c>
      <c r="D80" s="172" t="str">
        <f t="shared" si="40"/>
        <v xml:space="preserve"> </v>
      </c>
      <c r="E80" s="172" t="str">
        <f t="shared" si="41"/>
        <v xml:space="preserve"> </v>
      </c>
      <c r="F80" s="172" t="str">
        <f t="shared" si="42"/>
        <v xml:space="preserve"> </v>
      </c>
      <c r="G80" s="172" t="str">
        <f t="shared" si="43"/>
        <v xml:space="preserve"> </v>
      </c>
      <c r="H80" s="172" t="str">
        <f t="shared" si="44"/>
        <v xml:space="preserve"> </v>
      </c>
      <c r="I80" s="172" t="str">
        <f t="shared" si="45"/>
        <v xml:space="preserve"> </v>
      </c>
      <c r="J80" s="172" t="str">
        <f t="shared" si="46"/>
        <v xml:space="preserve"> </v>
      </c>
      <c r="K80" s="172" t="str">
        <f t="shared" si="47"/>
        <v xml:space="preserve"> </v>
      </c>
      <c r="L80" s="250" t="str">
        <f>IF($A80="N/A"," ",IF(Pricetype4=2,MAX(C80,0),IF(OR(Pricetype4=1,Pricetype4=4),IF(C80=0,0,(_xll.EURO(C80,Strikeprice4,0,0,($AH80+IF(Smile=TRUE,VLOOKUP(MAX(-5,Strikeprice4-C80),Volsmile,2),0)),($A80-DateToday)+15,IF(Pricetype4=1,1,0),0))),C80)))</f>
        <v xml:space="preserve"> </v>
      </c>
      <c r="M80" s="250" t="str">
        <f>IF($A80="N/A"," ",IF(Pricetype4=2,MAX(D80,0),IF(OR(Pricetype4=1,Pricetype4=4),IF(D80=0,0,(_xll.EURO(D80,Strikeprice4,0,0,($AH80+IF(Smile=TRUE,VLOOKUP(MAX(-5,Strikeprice4-D80),Volsmile,2),0)),($A80-DateToday)+15,IF(Pricetype4=1,1,0),0))),D80)))</f>
        <v xml:space="preserve"> </v>
      </c>
      <c r="N80" s="250" t="str">
        <f>IF($A80="N/A"," ",IF(Pricetype4=2,MAX(E80,0),IF(OR(Pricetype4=1,Pricetype4=4),IF(E80=0,0,(_xll.EURO(E80,Strikeprice4,0,0,($AK80+IF(Smile=TRUE,VLOOKUP(MAX(-5,Strikeprice4-E80),Volsmile,2),0)),($A80-DateToday)+15,IF(Pricetype4=1,1,0),0))),E80)))</f>
        <v xml:space="preserve"> </v>
      </c>
      <c r="O80" s="250" t="str">
        <f>IF($A80="N/A"," ",IF(Pricetype4=2,MAX(F80,0),IF(OR(Pricetype4=1,Pricetype4=4),IF(F80=0,0,(_xll.EURO(F80,Strikeprice4,0,0,($AK80+IF(Smile=TRUE,VLOOKUP(MAX(-5,Strikeprice4-F80),Volsmile,2),0)),($A80-DateToday)+15,IF(Pricetype4=1,1,0),0))),F80)))</f>
        <v xml:space="preserve"> </v>
      </c>
      <c r="P80" s="250" t="str">
        <f>IF($A80="N/A"," ",IF(Pricetype4=2,MAX(G80,0),IF(OR(Pricetype4=1,Pricetype4=4),IF(G80=0,0,(_xll.EURO(G80,Strikeprice4,0,0,($AK80+IF(Smile=TRUE,VLOOKUP(MAX(-5,Strikeprice4-G80),Volsmile,2),0)),($A80-DateToday)+15,IF(Pricetype4=1,1,0),0))),G80)))</f>
        <v xml:space="preserve"> </v>
      </c>
      <c r="Q80" s="250" t="str">
        <f>IF($A80="N/A"," ",IF(Pricetype4=2,MAX(H80,0),IF(OR(Pricetype4=1,Pricetype4=4),IF(H80=0,0,(_xll.EURO(H80,Strikeprice4,0,0,($AK80+IF(Smile=TRUE,VLOOKUP(MAX(-5,Strikeprice4-H80),Volsmile,2),0)),($A80-DateToday)+15,IF(Pricetype4=1,1,0),0))),H80)))</f>
        <v xml:space="preserve"> </v>
      </c>
      <c r="R80" s="250" t="str">
        <f>IF($A80="N/A"," ",IF(Pricetype4=2,MAX(I80,0),IF(OR(Pricetype4=1,Pricetype4=4),IF(I80=0,0,(_xll.EURO(I80,Strikeprice4,0,0,($AK80+IF(Smile=TRUE,VLOOKUP(MAX(-5,Strikeprice4-I80),Volsmile,2),0)),($A80-DateToday)+15,IF(Pricetype4=1,1,0),0))),I80)))</f>
        <v xml:space="preserve"> </v>
      </c>
      <c r="S80" s="250" t="str">
        <f>IF($A80="N/A"," ",IF(Pricetype4=2,MAX(J80,0),IF(OR(Pricetype4=1,Pricetype4=4),IF(J80=0,0,(_xll.EURO(J80,Strikeprice4,0,0,($AK80+IF(Smile=TRUE,VLOOKUP(MAX(-5,Strikeprice4-J80),Volsmile,2),0)),($A80-DateToday)+15,IF(Pricetype4=1,1,0),0))),J80)))</f>
        <v xml:space="preserve"> </v>
      </c>
      <c r="T80" s="250" t="str">
        <f>IF($A80="N/A"," ",IF(Pricetype4=2,MAX(K80,0),IF(OR(Pricetype4=1,Pricetype4=4),IF(K80=0,0,(_xll.EURO(K80,Strikeprice4,0,0,($AK80+IF(Smile=TRUE,VLOOKUP(MAX(-5,Strikeprice4-K80),Volsmile,2),0)),($A80-DateToday)+15,IF(Pricetype4=1,1,0),0))),K80)))</f>
        <v xml:space="preserve"> </v>
      </c>
      <c r="U80" s="177" t="str">
        <f t="shared" si="32"/>
        <v xml:space="preserve"> </v>
      </c>
      <c r="V80" s="178" t="str">
        <f t="shared" si="48"/>
        <v xml:space="preserve"> </v>
      </c>
      <c r="W80" s="178" t="str">
        <f t="shared" si="49"/>
        <v xml:space="preserve"> </v>
      </c>
      <c r="X80" s="178" t="str">
        <f t="shared" si="50"/>
        <v xml:space="preserve"> </v>
      </c>
      <c r="Y80" s="178" t="str">
        <f t="shared" si="51"/>
        <v xml:space="preserve"> </v>
      </c>
      <c r="Z80" s="178" t="str">
        <f t="shared" si="52"/>
        <v xml:space="preserve"> </v>
      </c>
      <c r="AA80" s="178" t="str">
        <f t="shared" si="53"/>
        <v xml:space="preserve"> </v>
      </c>
      <c r="AB80" s="178" t="str">
        <f t="shared" si="54"/>
        <v xml:space="preserve"> </v>
      </c>
      <c r="AC80" s="178" t="str">
        <f t="shared" si="55"/>
        <v xml:space="preserve"> </v>
      </c>
      <c r="AD80" s="178" t="str">
        <f t="shared" si="56"/>
        <v xml:space="preserve"> </v>
      </c>
      <c r="AE80" s="178" t="str">
        <f t="shared" si="57"/>
        <v xml:space="preserve"> </v>
      </c>
      <c r="AF80" s="224" t="str">
        <f t="shared" si="58"/>
        <v xml:space="preserve"> </v>
      </c>
      <c r="AG80" s="224" t="str">
        <f t="shared" si="59"/>
        <v xml:space="preserve"> </v>
      </c>
      <c r="AH80" s="224" t="str">
        <f t="shared" si="60"/>
        <v xml:space="preserve"> </v>
      </c>
      <c r="AI80" s="224" t="str">
        <f t="shared" si="33"/>
        <v xml:space="preserve"> </v>
      </c>
      <c r="AJ80" s="224" t="str">
        <f t="shared" si="34"/>
        <v xml:space="preserve"> </v>
      </c>
      <c r="AK80" s="224" t="str">
        <f t="shared" si="61"/>
        <v xml:space="preserve"> </v>
      </c>
      <c r="AL80" s="224" t="str">
        <f>IF($A80="N/A"," ",IF(PV=1,0,'Pricing Inputs4'!R113))</f>
        <v xml:space="preserve"> </v>
      </c>
      <c r="AM80" s="313" t="str">
        <f t="shared" si="35"/>
        <v xml:space="preserve"> </v>
      </c>
      <c r="BQ80" t="str">
        <f t="shared" si="36"/>
        <v xml:space="preserve"> </v>
      </c>
      <c r="BR80" t="str">
        <f t="shared" si="37"/>
        <v xml:space="preserve"> </v>
      </c>
      <c r="BS80" t="str">
        <f t="shared" si="38"/>
        <v xml:space="preserve"> </v>
      </c>
    </row>
    <row r="81" spans="1:71" x14ac:dyDescent="0.2">
      <c r="A81" s="253" t="str">
        <f>IF(A80="N/A","N/A",IF(EDATE(A80,1)&gt;Inputs!$R$5,"N/A",EDATE(A80,1)))</f>
        <v>N/A</v>
      </c>
      <c r="B81" s="324" t="str">
        <f t="shared" si="31"/>
        <v xml:space="preserve"> </v>
      </c>
      <c r="C81" s="172" t="str">
        <f t="shared" si="39"/>
        <v xml:space="preserve"> </v>
      </c>
      <c r="D81" s="172" t="str">
        <f t="shared" si="40"/>
        <v xml:space="preserve"> </v>
      </c>
      <c r="E81" s="172" t="str">
        <f t="shared" si="41"/>
        <v xml:space="preserve"> </v>
      </c>
      <c r="F81" s="172" t="str">
        <f t="shared" si="42"/>
        <v xml:space="preserve"> </v>
      </c>
      <c r="G81" s="172" t="str">
        <f t="shared" si="43"/>
        <v xml:space="preserve"> </v>
      </c>
      <c r="H81" s="172" t="str">
        <f t="shared" si="44"/>
        <v xml:space="preserve"> </v>
      </c>
      <c r="I81" s="172" t="str">
        <f t="shared" si="45"/>
        <v xml:space="preserve"> </v>
      </c>
      <c r="J81" s="172" t="str">
        <f t="shared" si="46"/>
        <v xml:space="preserve"> </v>
      </c>
      <c r="K81" s="172" t="str">
        <f t="shared" si="47"/>
        <v xml:space="preserve"> </v>
      </c>
      <c r="L81" s="250" t="str">
        <f>IF($A81="N/A"," ",IF(Pricetype4=2,MAX(C81,0),IF(OR(Pricetype4=1,Pricetype4=4),IF(C81=0,0,(_xll.EURO(C81,Strikeprice4,0,0,($AH81+IF(Smile=TRUE,VLOOKUP(MAX(-5,Strikeprice4-C81),Volsmile,2),0)),($A81-DateToday)+15,IF(Pricetype4=1,1,0),0))),C81)))</f>
        <v xml:space="preserve"> </v>
      </c>
      <c r="M81" s="250" t="str">
        <f>IF($A81="N/A"," ",IF(Pricetype4=2,MAX(D81,0),IF(OR(Pricetype4=1,Pricetype4=4),IF(D81=0,0,(_xll.EURO(D81,Strikeprice4,0,0,($AH81+IF(Smile=TRUE,VLOOKUP(MAX(-5,Strikeprice4-D81),Volsmile,2),0)),($A81-DateToday)+15,IF(Pricetype4=1,1,0),0))),D81)))</f>
        <v xml:space="preserve"> </v>
      </c>
      <c r="N81" s="250" t="str">
        <f>IF($A81="N/A"," ",IF(Pricetype4=2,MAX(E81,0),IF(OR(Pricetype4=1,Pricetype4=4),IF(E81=0,0,(_xll.EURO(E81,Strikeprice4,0,0,($AK81+IF(Smile=TRUE,VLOOKUP(MAX(-5,Strikeprice4-E81),Volsmile,2),0)),($A81-DateToday)+15,IF(Pricetype4=1,1,0),0))),E81)))</f>
        <v xml:space="preserve"> </v>
      </c>
      <c r="O81" s="250" t="str">
        <f>IF($A81="N/A"," ",IF(Pricetype4=2,MAX(F81,0),IF(OR(Pricetype4=1,Pricetype4=4),IF(F81=0,0,(_xll.EURO(F81,Strikeprice4,0,0,($AK81+IF(Smile=TRUE,VLOOKUP(MAX(-5,Strikeprice4-F81),Volsmile,2),0)),($A81-DateToday)+15,IF(Pricetype4=1,1,0),0))),F81)))</f>
        <v xml:space="preserve"> </v>
      </c>
      <c r="P81" s="250" t="str">
        <f>IF($A81="N/A"," ",IF(Pricetype4=2,MAX(G81,0),IF(OR(Pricetype4=1,Pricetype4=4),IF(G81=0,0,(_xll.EURO(G81,Strikeprice4,0,0,($AK81+IF(Smile=TRUE,VLOOKUP(MAX(-5,Strikeprice4-G81),Volsmile,2),0)),($A81-DateToday)+15,IF(Pricetype4=1,1,0),0))),G81)))</f>
        <v xml:space="preserve"> </v>
      </c>
      <c r="Q81" s="250" t="str">
        <f>IF($A81="N/A"," ",IF(Pricetype4=2,MAX(H81,0),IF(OR(Pricetype4=1,Pricetype4=4),IF(H81=0,0,(_xll.EURO(H81,Strikeprice4,0,0,($AK81+IF(Smile=TRUE,VLOOKUP(MAX(-5,Strikeprice4-H81),Volsmile,2),0)),($A81-DateToday)+15,IF(Pricetype4=1,1,0),0))),H81)))</f>
        <v xml:space="preserve"> </v>
      </c>
      <c r="R81" s="250" t="str">
        <f>IF($A81="N/A"," ",IF(Pricetype4=2,MAX(I81,0),IF(OR(Pricetype4=1,Pricetype4=4),IF(I81=0,0,(_xll.EURO(I81,Strikeprice4,0,0,($AK81+IF(Smile=TRUE,VLOOKUP(MAX(-5,Strikeprice4-I81),Volsmile,2),0)),($A81-DateToday)+15,IF(Pricetype4=1,1,0),0))),I81)))</f>
        <v xml:space="preserve"> </v>
      </c>
      <c r="S81" s="250" t="str">
        <f>IF($A81="N/A"," ",IF(Pricetype4=2,MAX(J81,0),IF(OR(Pricetype4=1,Pricetype4=4),IF(J81=0,0,(_xll.EURO(J81,Strikeprice4,0,0,($AK81+IF(Smile=TRUE,VLOOKUP(MAX(-5,Strikeprice4-J81),Volsmile,2),0)),($A81-DateToday)+15,IF(Pricetype4=1,1,0),0))),J81)))</f>
        <v xml:space="preserve"> </v>
      </c>
      <c r="T81" s="250" t="str">
        <f>IF($A81="N/A"," ",IF(Pricetype4=2,MAX(K81,0),IF(OR(Pricetype4=1,Pricetype4=4),IF(K81=0,0,(_xll.EURO(K81,Strikeprice4,0,0,($AK81+IF(Smile=TRUE,VLOOKUP(MAX(-5,Strikeprice4-K81),Volsmile,2),0)),($A81-DateToday)+15,IF(Pricetype4=1,1,0),0))),K81)))</f>
        <v xml:space="preserve"> </v>
      </c>
      <c r="U81" s="177" t="str">
        <f t="shared" si="32"/>
        <v xml:space="preserve"> </v>
      </c>
      <c r="V81" s="178" t="str">
        <f t="shared" si="48"/>
        <v xml:space="preserve"> </v>
      </c>
      <c r="W81" s="178" t="str">
        <f t="shared" si="49"/>
        <v xml:space="preserve"> </v>
      </c>
      <c r="X81" s="178" t="str">
        <f t="shared" si="50"/>
        <v xml:space="preserve"> </v>
      </c>
      <c r="Y81" s="178" t="str">
        <f t="shared" si="51"/>
        <v xml:space="preserve"> </v>
      </c>
      <c r="Z81" s="178" t="str">
        <f t="shared" si="52"/>
        <v xml:space="preserve"> </v>
      </c>
      <c r="AA81" s="178" t="str">
        <f t="shared" si="53"/>
        <v xml:space="preserve"> </v>
      </c>
      <c r="AB81" s="178" t="str">
        <f t="shared" si="54"/>
        <v xml:space="preserve"> </v>
      </c>
      <c r="AC81" s="178" t="str">
        <f t="shared" si="55"/>
        <v xml:space="preserve"> </v>
      </c>
      <c r="AD81" s="178" t="str">
        <f t="shared" si="56"/>
        <v xml:space="preserve"> </v>
      </c>
      <c r="AE81" s="178" t="str">
        <f t="shared" si="57"/>
        <v xml:space="preserve"> </v>
      </c>
      <c r="AF81" s="224" t="str">
        <f t="shared" si="58"/>
        <v xml:space="preserve"> </v>
      </c>
      <c r="AG81" s="224" t="str">
        <f t="shared" si="59"/>
        <v xml:space="preserve"> </v>
      </c>
      <c r="AH81" s="224" t="str">
        <f t="shared" si="60"/>
        <v xml:space="preserve"> </v>
      </c>
      <c r="AI81" s="224" t="str">
        <f t="shared" si="33"/>
        <v xml:space="preserve"> </v>
      </c>
      <c r="AJ81" s="224" t="str">
        <f t="shared" si="34"/>
        <v xml:space="preserve"> </v>
      </c>
      <c r="AK81" s="224" t="str">
        <f t="shared" si="61"/>
        <v xml:space="preserve"> </v>
      </c>
      <c r="AL81" s="224" t="str">
        <f>IF($A81="N/A"," ",IF(PV=1,0,'Pricing Inputs4'!R114))</f>
        <v xml:space="preserve"> </v>
      </c>
      <c r="AM81" s="313" t="str">
        <f t="shared" si="35"/>
        <v xml:space="preserve"> </v>
      </c>
      <c r="BQ81" t="str">
        <f t="shared" si="36"/>
        <v xml:space="preserve"> </v>
      </c>
      <c r="BR81" t="str">
        <f t="shared" si="37"/>
        <v xml:space="preserve"> </v>
      </c>
      <c r="BS81" t="str">
        <f t="shared" si="38"/>
        <v xml:space="preserve"> </v>
      </c>
    </row>
    <row r="82" spans="1:71" x14ac:dyDescent="0.2">
      <c r="A82" s="253" t="str">
        <f>IF(A81="N/A","N/A",IF(EDATE(A81,1)&gt;Inputs!$R$5,"N/A",EDATE(A81,1)))</f>
        <v>N/A</v>
      </c>
      <c r="B82" s="324" t="str">
        <f t="shared" si="31"/>
        <v xml:space="preserve"> </v>
      </c>
      <c r="C82" s="172" t="str">
        <f t="shared" si="39"/>
        <v xml:space="preserve"> </v>
      </c>
      <c r="D82" s="172" t="str">
        <f t="shared" si="40"/>
        <v xml:space="preserve"> </v>
      </c>
      <c r="E82" s="172" t="str">
        <f t="shared" si="41"/>
        <v xml:space="preserve"> </v>
      </c>
      <c r="F82" s="172" t="str">
        <f t="shared" si="42"/>
        <v xml:space="preserve"> </v>
      </c>
      <c r="G82" s="172" t="str">
        <f t="shared" si="43"/>
        <v xml:space="preserve"> </v>
      </c>
      <c r="H82" s="172" t="str">
        <f t="shared" si="44"/>
        <v xml:space="preserve"> </v>
      </c>
      <c r="I82" s="172" t="str">
        <f t="shared" si="45"/>
        <v xml:space="preserve"> </v>
      </c>
      <c r="J82" s="172" t="str">
        <f t="shared" si="46"/>
        <v xml:space="preserve"> </v>
      </c>
      <c r="K82" s="172" t="str">
        <f t="shared" si="47"/>
        <v xml:space="preserve"> </v>
      </c>
      <c r="L82" s="250" t="str">
        <f>IF($A82="N/A"," ",IF(Pricetype4=2,MAX(C82,0),IF(OR(Pricetype4=1,Pricetype4=4),IF(C82=0,0,(_xll.EURO(C82,Strikeprice4,0,0,($AH82+IF(Smile=TRUE,VLOOKUP(MAX(-5,Strikeprice4-C82),Volsmile,2),0)),($A82-DateToday)+15,IF(Pricetype4=1,1,0),0))),C82)))</f>
        <v xml:space="preserve"> </v>
      </c>
      <c r="M82" s="250" t="str">
        <f>IF($A82="N/A"," ",IF(Pricetype4=2,MAX(D82,0),IF(OR(Pricetype4=1,Pricetype4=4),IF(D82=0,0,(_xll.EURO(D82,Strikeprice4,0,0,($AH82+IF(Smile=TRUE,VLOOKUP(MAX(-5,Strikeprice4-D82),Volsmile,2),0)),($A82-DateToday)+15,IF(Pricetype4=1,1,0),0))),D82)))</f>
        <v xml:space="preserve"> </v>
      </c>
      <c r="N82" s="250" t="str">
        <f>IF($A82="N/A"," ",IF(Pricetype4=2,MAX(E82,0),IF(OR(Pricetype4=1,Pricetype4=4),IF(E82=0,0,(_xll.EURO(E82,Strikeprice4,0,0,($AK82+IF(Smile=TRUE,VLOOKUP(MAX(-5,Strikeprice4-E82),Volsmile,2),0)),($A82-DateToday)+15,IF(Pricetype4=1,1,0),0))),E82)))</f>
        <v xml:space="preserve"> </v>
      </c>
      <c r="O82" s="250" t="str">
        <f>IF($A82="N/A"," ",IF(Pricetype4=2,MAX(F82,0),IF(OR(Pricetype4=1,Pricetype4=4),IF(F82=0,0,(_xll.EURO(F82,Strikeprice4,0,0,($AK82+IF(Smile=TRUE,VLOOKUP(MAX(-5,Strikeprice4-F82),Volsmile,2),0)),($A82-DateToday)+15,IF(Pricetype4=1,1,0),0))),F82)))</f>
        <v xml:space="preserve"> </v>
      </c>
      <c r="P82" s="250" t="str">
        <f>IF($A82="N/A"," ",IF(Pricetype4=2,MAX(G82,0),IF(OR(Pricetype4=1,Pricetype4=4),IF(G82=0,0,(_xll.EURO(G82,Strikeprice4,0,0,($AK82+IF(Smile=TRUE,VLOOKUP(MAX(-5,Strikeprice4-G82),Volsmile,2),0)),($A82-DateToday)+15,IF(Pricetype4=1,1,0),0))),G82)))</f>
        <v xml:space="preserve"> </v>
      </c>
      <c r="Q82" s="250" t="str">
        <f>IF($A82="N/A"," ",IF(Pricetype4=2,MAX(H82,0),IF(OR(Pricetype4=1,Pricetype4=4),IF(H82=0,0,(_xll.EURO(H82,Strikeprice4,0,0,($AK82+IF(Smile=TRUE,VLOOKUP(MAX(-5,Strikeprice4-H82),Volsmile,2),0)),($A82-DateToday)+15,IF(Pricetype4=1,1,0),0))),H82)))</f>
        <v xml:space="preserve"> </v>
      </c>
      <c r="R82" s="250" t="str">
        <f>IF($A82="N/A"," ",IF(Pricetype4=2,MAX(I82,0),IF(OR(Pricetype4=1,Pricetype4=4),IF(I82=0,0,(_xll.EURO(I82,Strikeprice4,0,0,($AK82+IF(Smile=TRUE,VLOOKUP(MAX(-5,Strikeprice4-I82),Volsmile,2),0)),($A82-DateToday)+15,IF(Pricetype4=1,1,0),0))),I82)))</f>
        <v xml:space="preserve"> </v>
      </c>
      <c r="S82" s="250" t="str">
        <f>IF($A82="N/A"," ",IF(Pricetype4=2,MAX(J82,0),IF(OR(Pricetype4=1,Pricetype4=4),IF(J82=0,0,(_xll.EURO(J82,Strikeprice4,0,0,($AK82+IF(Smile=TRUE,VLOOKUP(MAX(-5,Strikeprice4-J82),Volsmile,2),0)),($A82-DateToday)+15,IF(Pricetype4=1,1,0),0))),J82)))</f>
        <v xml:space="preserve"> </v>
      </c>
      <c r="T82" s="250" t="str">
        <f>IF($A82="N/A"," ",IF(Pricetype4=2,MAX(K82,0),IF(OR(Pricetype4=1,Pricetype4=4),IF(K82=0,0,(_xll.EURO(K82,Strikeprice4,0,0,($AK82+IF(Smile=TRUE,VLOOKUP(MAX(-5,Strikeprice4-K82),Volsmile,2),0)),($A82-DateToday)+15,IF(Pricetype4=1,1,0),0))),K82)))</f>
        <v xml:space="preserve"> </v>
      </c>
      <c r="U82" s="177" t="str">
        <f t="shared" si="32"/>
        <v xml:space="preserve"> </v>
      </c>
      <c r="V82" s="178" t="str">
        <f t="shared" si="48"/>
        <v xml:space="preserve"> </v>
      </c>
      <c r="W82" s="178" t="str">
        <f t="shared" si="49"/>
        <v xml:space="preserve"> </v>
      </c>
      <c r="X82" s="178" t="str">
        <f t="shared" si="50"/>
        <v xml:space="preserve"> </v>
      </c>
      <c r="Y82" s="178" t="str">
        <f t="shared" si="51"/>
        <v xml:space="preserve"> </v>
      </c>
      <c r="Z82" s="178" t="str">
        <f t="shared" si="52"/>
        <v xml:space="preserve"> </v>
      </c>
      <c r="AA82" s="178" t="str">
        <f t="shared" si="53"/>
        <v xml:space="preserve"> </v>
      </c>
      <c r="AB82" s="178" t="str">
        <f t="shared" si="54"/>
        <v xml:space="preserve"> </v>
      </c>
      <c r="AC82" s="178" t="str">
        <f t="shared" si="55"/>
        <v xml:space="preserve"> </v>
      </c>
      <c r="AD82" s="178" t="str">
        <f t="shared" si="56"/>
        <v xml:space="preserve"> </v>
      </c>
      <c r="AE82" s="178" t="str">
        <f t="shared" si="57"/>
        <v xml:space="preserve"> </v>
      </c>
      <c r="AF82" s="224" t="str">
        <f t="shared" si="58"/>
        <v xml:space="preserve"> </v>
      </c>
      <c r="AG82" s="224" t="str">
        <f t="shared" si="59"/>
        <v xml:space="preserve"> </v>
      </c>
      <c r="AH82" s="224" t="str">
        <f t="shared" si="60"/>
        <v xml:space="preserve"> </v>
      </c>
      <c r="AI82" s="224" t="str">
        <f t="shared" si="33"/>
        <v xml:space="preserve"> </v>
      </c>
      <c r="AJ82" s="224" t="str">
        <f t="shared" si="34"/>
        <v xml:space="preserve"> </v>
      </c>
      <c r="AK82" s="224" t="str">
        <f t="shared" si="61"/>
        <v xml:space="preserve"> </v>
      </c>
      <c r="AL82" s="224" t="str">
        <f>IF($A82="N/A"," ",IF(PV=1,0,'Pricing Inputs4'!R115))</f>
        <v xml:space="preserve"> </v>
      </c>
      <c r="AM82" s="313" t="str">
        <f t="shared" si="35"/>
        <v xml:space="preserve"> </v>
      </c>
      <c r="BQ82" t="str">
        <f t="shared" si="36"/>
        <v xml:space="preserve"> </v>
      </c>
      <c r="BR82" t="str">
        <f t="shared" si="37"/>
        <v xml:space="preserve"> </v>
      </c>
      <c r="BS82" t="str">
        <f t="shared" si="38"/>
        <v xml:space="preserve"> </v>
      </c>
    </row>
    <row r="83" spans="1:71" x14ac:dyDescent="0.2">
      <c r="A83" s="253" t="str">
        <f>IF(A82="N/A","N/A",IF(EDATE(A82,1)&gt;Inputs!$R$5,"N/A",EDATE(A82,1)))</f>
        <v>N/A</v>
      </c>
      <c r="B83" s="324" t="str">
        <f t="shared" si="31"/>
        <v xml:space="preserve"> </v>
      </c>
      <c r="C83" s="172" t="str">
        <f t="shared" si="39"/>
        <v xml:space="preserve"> </v>
      </c>
      <c r="D83" s="172" t="str">
        <f t="shared" si="40"/>
        <v xml:space="preserve"> </v>
      </c>
      <c r="E83" s="172" t="str">
        <f t="shared" si="41"/>
        <v xml:space="preserve"> </v>
      </c>
      <c r="F83" s="172" t="str">
        <f t="shared" si="42"/>
        <v xml:space="preserve"> </v>
      </c>
      <c r="G83" s="172" t="str">
        <f t="shared" si="43"/>
        <v xml:space="preserve"> </v>
      </c>
      <c r="H83" s="172" t="str">
        <f t="shared" si="44"/>
        <v xml:space="preserve"> </v>
      </c>
      <c r="I83" s="172" t="str">
        <f t="shared" si="45"/>
        <v xml:space="preserve"> </v>
      </c>
      <c r="J83" s="172" t="str">
        <f t="shared" si="46"/>
        <v xml:space="preserve"> </v>
      </c>
      <c r="K83" s="172" t="str">
        <f t="shared" si="47"/>
        <v xml:space="preserve"> </v>
      </c>
      <c r="L83" s="250" t="str">
        <f>IF($A83="N/A"," ",IF(Pricetype4=2,MAX(C83,0),IF(OR(Pricetype4=1,Pricetype4=4),IF(C83=0,0,(_xll.EURO(C83,Strikeprice4,0,0,($AH83+IF(Smile=TRUE,VLOOKUP(MAX(-5,Strikeprice4-C83),Volsmile,2),0)),($A83-DateToday)+15,IF(Pricetype4=1,1,0),0))),C83)))</f>
        <v xml:space="preserve"> </v>
      </c>
      <c r="M83" s="250" t="str">
        <f>IF($A83="N/A"," ",IF(Pricetype4=2,MAX(D83,0),IF(OR(Pricetype4=1,Pricetype4=4),IF(D83=0,0,(_xll.EURO(D83,Strikeprice4,0,0,($AH83+IF(Smile=TRUE,VLOOKUP(MAX(-5,Strikeprice4-D83),Volsmile,2),0)),($A83-DateToday)+15,IF(Pricetype4=1,1,0),0))),D83)))</f>
        <v xml:space="preserve"> </v>
      </c>
      <c r="N83" s="250" t="str">
        <f>IF($A83="N/A"," ",IF(Pricetype4=2,MAX(E83,0),IF(OR(Pricetype4=1,Pricetype4=4),IF(E83=0,0,(_xll.EURO(E83,Strikeprice4,0,0,($AK83+IF(Smile=TRUE,VLOOKUP(MAX(-5,Strikeprice4-E83),Volsmile,2),0)),($A83-DateToday)+15,IF(Pricetype4=1,1,0),0))),E83)))</f>
        <v xml:space="preserve"> </v>
      </c>
      <c r="O83" s="250" t="str">
        <f>IF($A83="N/A"," ",IF(Pricetype4=2,MAX(F83,0),IF(OR(Pricetype4=1,Pricetype4=4),IF(F83=0,0,(_xll.EURO(F83,Strikeprice4,0,0,($AK83+IF(Smile=TRUE,VLOOKUP(MAX(-5,Strikeprice4-F83),Volsmile,2),0)),($A83-DateToday)+15,IF(Pricetype4=1,1,0),0))),F83)))</f>
        <v xml:space="preserve"> </v>
      </c>
      <c r="P83" s="250" t="str">
        <f>IF($A83="N/A"," ",IF(Pricetype4=2,MAX(G83,0),IF(OR(Pricetype4=1,Pricetype4=4),IF(G83=0,0,(_xll.EURO(G83,Strikeprice4,0,0,($AK83+IF(Smile=TRUE,VLOOKUP(MAX(-5,Strikeprice4-G83),Volsmile,2),0)),($A83-DateToday)+15,IF(Pricetype4=1,1,0),0))),G83)))</f>
        <v xml:space="preserve"> </v>
      </c>
      <c r="Q83" s="250" t="str">
        <f>IF($A83="N/A"," ",IF(Pricetype4=2,MAX(H83,0),IF(OR(Pricetype4=1,Pricetype4=4),IF(H83=0,0,(_xll.EURO(H83,Strikeprice4,0,0,($AK83+IF(Smile=TRUE,VLOOKUP(MAX(-5,Strikeprice4-H83),Volsmile,2),0)),($A83-DateToday)+15,IF(Pricetype4=1,1,0),0))),H83)))</f>
        <v xml:space="preserve"> </v>
      </c>
      <c r="R83" s="250" t="str">
        <f>IF($A83="N/A"," ",IF(Pricetype4=2,MAX(I83,0),IF(OR(Pricetype4=1,Pricetype4=4),IF(I83=0,0,(_xll.EURO(I83,Strikeprice4,0,0,($AK83+IF(Smile=TRUE,VLOOKUP(MAX(-5,Strikeprice4-I83),Volsmile,2),0)),($A83-DateToday)+15,IF(Pricetype4=1,1,0),0))),I83)))</f>
        <v xml:space="preserve"> </v>
      </c>
      <c r="S83" s="250" t="str">
        <f>IF($A83="N/A"," ",IF(Pricetype4=2,MAX(J83,0),IF(OR(Pricetype4=1,Pricetype4=4),IF(J83=0,0,(_xll.EURO(J83,Strikeprice4,0,0,($AK83+IF(Smile=TRUE,VLOOKUP(MAX(-5,Strikeprice4-J83),Volsmile,2),0)),($A83-DateToday)+15,IF(Pricetype4=1,1,0),0))),J83)))</f>
        <v xml:space="preserve"> </v>
      </c>
      <c r="T83" s="250" t="str">
        <f>IF($A83="N/A"," ",IF(Pricetype4=2,MAX(K83,0),IF(OR(Pricetype4=1,Pricetype4=4),IF(K83=0,0,(_xll.EURO(K83,Strikeprice4,0,0,($AK83+IF(Smile=TRUE,VLOOKUP(MAX(-5,Strikeprice4-K83),Volsmile,2),0)),($A83-DateToday)+15,IF(Pricetype4=1,1,0),0))),K83)))</f>
        <v xml:space="preserve"> </v>
      </c>
      <c r="U83" s="177" t="str">
        <f t="shared" si="32"/>
        <v xml:space="preserve"> </v>
      </c>
      <c r="V83" s="178" t="str">
        <f t="shared" si="48"/>
        <v xml:space="preserve"> </v>
      </c>
      <c r="W83" s="178" t="str">
        <f t="shared" si="49"/>
        <v xml:space="preserve"> </v>
      </c>
      <c r="X83" s="178" t="str">
        <f t="shared" si="50"/>
        <v xml:space="preserve"> </v>
      </c>
      <c r="Y83" s="178" t="str">
        <f t="shared" si="51"/>
        <v xml:space="preserve"> </v>
      </c>
      <c r="Z83" s="178" t="str">
        <f t="shared" si="52"/>
        <v xml:space="preserve"> </v>
      </c>
      <c r="AA83" s="178" t="str">
        <f t="shared" si="53"/>
        <v xml:space="preserve"> </v>
      </c>
      <c r="AB83" s="178" t="str">
        <f t="shared" si="54"/>
        <v xml:space="preserve"> </v>
      </c>
      <c r="AC83" s="178" t="str">
        <f t="shared" si="55"/>
        <v xml:space="preserve"> </v>
      </c>
      <c r="AD83" s="178" t="str">
        <f t="shared" si="56"/>
        <v xml:space="preserve"> </v>
      </c>
      <c r="AE83" s="178" t="str">
        <f t="shared" si="57"/>
        <v xml:space="preserve"> </v>
      </c>
      <c r="AF83" s="224" t="str">
        <f t="shared" si="58"/>
        <v xml:space="preserve"> </v>
      </c>
      <c r="AG83" s="224" t="str">
        <f t="shared" si="59"/>
        <v xml:space="preserve"> </v>
      </c>
      <c r="AH83" s="224" t="str">
        <f t="shared" si="60"/>
        <v xml:space="preserve"> </v>
      </c>
      <c r="AI83" s="224" t="str">
        <f t="shared" si="33"/>
        <v xml:space="preserve"> </v>
      </c>
      <c r="AJ83" s="224" t="str">
        <f t="shared" si="34"/>
        <v xml:space="preserve"> </v>
      </c>
      <c r="AK83" s="224" t="str">
        <f t="shared" si="61"/>
        <v xml:space="preserve"> </v>
      </c>
      <c r="AL83" s="224" t="str">
        <f>IF($A83="N/A"," ",IF(PV=1,0,'Pricing Inputs4'!R116))</f>
        <v xml:space="preserve"> </v>
      </c>
      <c r="AM83" s="313" t="str">
        <f t="shared" si="35"/>
        <v xml:space="preserve"> </v>
      </c>
      <c r="BQ83" t="str">
        <f t="shared" si="36"/>
        <v xml:space="preserve"> </v>
      </c>
      <c r="BR83" t="str">
        <f t="shared" si="37"/>
        <v xml:space="preserve"> </v>
      </c>
      <c r="BS83" t="str">
        <f t="shared" si="38"/>
        <v xml:space="preserve"> </v>
      </c>
    </row>
    <row r="84" spans="1:71" x14ac:dyDescent="0.2">
      <c r="A84" s="253" t="str">
        <f>IF(A83="N/A","N/A",IF(EDATE(A83,1)&gt;Inputs!$R$5,"N/A",EDATE(A83,1)))</f>
        <v>N/A</v>
      </c>
      <c r="B84" s="324" t="str">
        <f t="shared" si="31"/>
        <v xml:space="preserve"> </v>
      </c>
      <c r="C84" s="172" t="str">
        <f t="shared" si="39"/>
        <v xml:space="preserve"> </v>
      </c>
      <c r="D84" s="172" t="str">
        <f t="shared" si="40"/>
        <v xml:space="preserve"> </v>
      </c>
      <c r="E84" s="172" t="str">
        <f t="shared" si="41"/>
        <v xml:space="preserve"> </v>
      </c>
      <c r="F84" s="172" t="str">
        <f t="shared" si="42"/>
        <v xml:space="preserve"> </v>
      </c>
      <c r="G84" s="172" t="str">
        <f t="shared" si="43"/>
        <v xml:space="preserve"> </v>
      </c>
      <c r="H84" s="172" t="str">
        <f t="shared" si="44"/>
        <v xml:space="preserve"> </v>
      </c>
      <c r="I84" s="172" t="str">
        <f t="shared" si="45"/>
        <v xml:space="preserve"> </v>
      </c>
      <c r="J84" s="172" t="str">
        <f t="shared" si="46"/>
        <v xml:space="preserve"> </v>
      </c>
      <c r="K84" s="172" t="str">
        <f t="shared" si="47"/>
        <v xml:space="preserve"> </v>
      </c>
      <c r="L84" s="250" t="str">
        <f>IF($A84="N/A"," ",IF(Pricetype4=2,MAX(C84,0),IF(OR(Pricetype4=1,Pricetype4=4),IF(C84=0,0,(_xll.EURO(C84,Strikeprice4,0,0,($AH84+IF(Smile=TRUE,VLOOKUP(MAX(-5,Strikeprice4-C84),Volsmile,2),0)),($A84-DateToday)+15,IF(Pricetype4=1,1,0),0))),C84)))</f>
        <v xml:space="preserve"> </v>
      </c>
      <c r="M84" s="250" t="str">
        <f>IF($A84="N/A"," ",IF(Pricetype4=2,MAX(D84,0),IF(OR(Pricetype4=1,Pricetype4=4),IF(D84=0,0,(_xll.EURO(D84,Strikeprice4,0,0,($AH84+IF(Smile=TRUE,VLOOKUP(MAX(-5,Strikeprice4-D84),Volsmile,2),0)),($A84-DateToday)+15,IF(Pricetype4=1,1,0),0))),D84)))</f>
        <v xml:space="preserve"> </v>
      </c>
      <c r="N84" s="250" t="str">
        <f>IF($A84="N/A"," ",IF(Pricetype4=2,MAX(E84,0),IF(OR(Pricetype4=1,Pricetype4=4),IF(E84=0,0,(_xll.EURO(E84,Strikeprice4,0,0,($AK84+IF(Smile=TRUE,VLOOKUP(MAX(-5,Strikeprice4-E84),Volsmile,2),0)),($A84-DateToday)+15,IF(Pricetype4=1,1,0),0))),E84)))</f>
        <v xml:space="preserve"> </v>
      </c>
      <c r="O84" s="250" t="str">
        <f>IF($A84="N/A"," ",IF(Pricetype4=2,MAX(F84,0),IF(OR(Pricetype4=1,Pricetype4=4),IF(F84=0,0,(_xll.EURO(F84,Strikeprice4,0,0,($AK84+IF(Smile=TRUE,VLOOKUP(MAX(-5,Strikeprice4-F84),Volsmile,2),0)),($A84-DateToday)+15,IF(Pricetype4=1,1,0),0))),F84)))</f>
        <v xml:space="preserve"> </v>
      </c>
      <c r="P84" s="250" t="str">
        <f>IF($A84="N/A"," ",IF(Pricetype4=2,MAX(G84,0),IF(OR(Pricetype4=1,Pricetype4=4),IF(G84=0,0,(_xll.EURO(G84,Strikeprice4,0,0,($AK84+IF(Smile=TRUE,VLOOKUP(MAX(-5,Strikeprice4-G84),Volsmile,2),0)),($A84-DateToday)+15,IF(Pricetype4=1,1,0),0))),G84)))</f>
        <v xml:space="preserve"> </v>
      </c>
      <c r="Q84" s="250" t="str">
        <f>IF($A84="N/A"," ",IF(Pricetype4=2,MAX(H84,0),IF(OR(Pricetype4=1,Pricetype4=4),IF(H84=0,0,(_xll.EURO(H84,Strikeprice4,0,0,($AK84+IF(Smile=TRUE,VLOOKUP(MAX(-5,Strikeprice4-H84),Volsmile,2),0)),($A84-DateToday)+15,IF(Pricetype4=1,1,0),0))),H84)))</f>
        <v xml:space="preserve"> </v>
      </c>
      <c r="R84" s="250" t="str">
        <f>IF($A84="N/A"," ",IF(Pricetype4=2,MAX(I84,0),IF(OR(Pricetype4=1,Pricetype4=4),IF(I84=0,0,(_xll.EURO(I84,Strikeprice4,0,0,($AK84+IF(Smile=TRUE,VLOOKUP(MAX(-5,Strikeprice4-I84),Volsmile,2),0)),($A84-DateToday)+15,IF(Pricetype4=1,1,0),0))),I84)))</f>
        <v xml:space="preserve"> </v>
      </c>
      <c r="S84" s="250" t="str">
        <f>IF($A84="N/A"," ",IF(Pricetype4=2,MAX(J84,0),IF(OR(Pricetype4=1,Pricetype4=4),IF(J84=0,0,(_xll.EURO(J84,Strikeprice4,0,0,($AK84+IF(Smile=TRUE,VLOOKUP(MAX(-5,Strikeprice4-J84),Volsmile,2),0)),($A84-DateToday)+15,IF(Pricetype4=1,1,0),0))),J84)))</f>
        <v xml:space="preserve"> </v>
      </c>
      <c r="T84" s="250" t="str">
        <f>IF($A84="N/A"," ",IF(Pricetype4=2,MAX(K84,0),IF(OR(Pricetype4=1,Pricetype4=4),IF(K84=0,0,(_xll.EURO(K84,Strikeprice4,0,0,($AK84+IF(Smile=TRUE,VLOOKUP(MAX(-5,Strikeprice4-K84),Volsmile,2),0)),($A84-DateToday)+15,IF(Pricetype4=1,1,0),0))),K84)))</f>
        <v xml:space="preserve"> </v>
      </c>
      <c r="U84" s="177" t="str">
        <f t="shared" si="32"/>
        <v xml:space="preserve"> </v>
      </c>
      <c r="V84" s="178" t="str">
        <f t="shared" si="48"/>
        <v xml:space="preserve"> </v>
      </c>
      <c r="W84" s="178" t="str">
        <f t="shared" si="49"/>
        <v xml:space="preserve"> </v>
      </c>
      <c r="X84" s="178" t="str">
        <f t="shared" si="50"/>
        <v xml:space="preserve"> </v>
      </c>
      <c r="Y84" s="178" t="str">
        <f t="shared" si="51"/>
        <v xml:space="preserve"> </v>
      </c>
      <c r="Z84" s="178" t="str">
        <f t="shared" si="52"/>
        <v xml:space="preserve"> </v>
      </c>
      <c r="AA84" s="178" t="str">
        <f t="shared" si="53"/>
        <v xml:space="preserve"> </v>
      </c>
      <c r="AB84" s="178" t="str">
        <f t="shared" si="54"/>
        <v xml:space="preserve"> </v>
      </c>
      <c r="AC84" s="178" t="str">
        <f t="shared" si="55"/>
        <v xml:space="preserve"> </v>
      </c>
      <c r="AD84" s="178" t="str">
        <f t="shared" si="56"/>
        <v xml:space="preserve"> </v>
      </c>
      <c r="AE84" s="178" t="str">
        <f t="shared" si="57"/>
        <v xml:space="preserve"> </v>
      </c>
      <c r="AF84" s="224" t="str">
        <f t="shared" si="58"/>
        <v xml:space="preserve"> </v>
      </c>
      <c r="AG84" s="224" t="str">
        <f t="shared" si="59"/>
        <v xml:space="preserve"> </v>
      </c>
      <c r="AH84" s="224" t="str">
        <f t="shared" si="60"/>
        <v xml:space="preserve"> </v>
      </c>
      <c r="AI84" s="224" t="str">
        <f t="shared" si="33"/>
        <v xml:space="preserve"> </v>
      </c>
      <c r="AJ84" s="224" t="str">
        <f t="shared" si="34"/>
        <v xml:space="preserve"> </v>
      </c>
      <c r="AK84" s="224" t="str">
        <f t="shared" si="61"/>
        <v xml:space="preserve"> </v>
      </c>
      <c r="AL84" s="224" t="str">
        <f>IF($A84="N/A"," ",IF(PV=1,0,'Pricing Inputs4'!R117))</f>
        <v xml:space="preserve"> </v>
      </c>
      <c r="AM84" s="313" t="str">
        <f t="shared" si="35"/>
        <v xml:space="preserve"> </v>
      </c>
      <c r="BQ84" t="str">
        <f t="shared" si="36"/>
        <v xml:space="preserve"> </v>
      </c>
      <c r="BR84" t="str">
        <f t="shared" si="37"/>
        <v xml:space="preserve"> </v>
      </c>
      <c r="BS84" t="str">
        <f t="shared" si="38"/>
        <v xml:space="preserve"> </v>
      </c>
    </row>
    <row r="85" spans="1:71" x14ac:dyDescent="0.2">
      <c r="A85" s="253" t="str">
        <f>IF(A84="N/A","N/A",IF(EDATE(A84,1)&gt;Inputs!$R$5,"N/A",EDATE(A84,1)))</f>
        <v>N/A</v>
      </c>
      <c r="B85" s="324" t="str">
        <f t="shared" si="31"/>
        <v xml:space="preserve"> </v>
      </c>
      <c r="C85" s="172" t="str">
        <f t="shared" si="39"/>
        <v xml:space="preserve"> </v>
      </c>
      <c r="D85" s="172" t="str">
        <f t="shared" si="40"/>
        <v xml:space="preserve"> </v>
      </c>
      <c r="E85" s="172" t="str">
        <f t="shared" si="41"/>
        <v xml:space="preserve"> </v>
      </c>
      <c r="F85" s="172" t="str">
        <f t="shared" si="42"/>
        <v xml:space="preserve"> </v>
      </c>
      <c r="G85" s="172" t="str">
        <f t="shared" si="43"/>
        <v xml:space="preserve"> </v>
      </c>
      <c r="H85" s="172" t="str">
        <f t="shared" si="44"/>
        <v xml:space="preserve"> </v>
      </c>
      <c r="I85" s="172" t="str">
        <f t="shared" si="45"/>
        <v xml:space="preserve"> </v>
      </c>
      <c r="J85" s="172" t="str">
        <f t="shared" si="46"/>
        <v xml:space="preserve"> </v>
      </c>
      <c r="K85" s="172" t="str">
        <f t="shared" si="47"/>
        <v xml:space="preserve"> </v>
      </c>
      <c r="L85" s="250" t="str">
        <f>IF($A85="N/A"," ",IF(Pricetype4=2,MAX(C85,0),IF(OR(Pricetype4=1,Pricetype4=4),IF(C85=0,0,(_xll.EURO(C85,Strikeprice4,0,0,($AH85+IF(Smile=TRUE,VLOOKUP(MAX(-5,Strikeprice4-C85),Volsmile,2),0)),($A85-DateToday)+15,IF(Pricetype4=1,1,0),0))),C85)))</f>
        <v xml:space="preserve"> </v>
      </c>
      <c r="M85" s="250" t="str">
        <f>IF($A85="N/A"," ",IF(Pricetype4=2,MAX(D85,0),IF(OR(Pricetype4=1,Pricetype4=4),IF(D85=0,0,(_xll.EURO(D85,Strikeprice4,0,0,($AH85+IF(Smile=TRUE,VLOOKUP(MAX(-5,Strikeprice4-D85),Volsmile,2),0)),($A85-DateToday)+15,IF(Pricetype4=1,1,0),0))),D85)))</f>
        <v xml:space="preserve"> </v>
      </c>
      <c r="N85" s="250" t="str">
        <f>IF($A85="N/A"," ",IF(Pricetype4=2,MAX(E85,0),IF(OR(Pricetype4=1,Pricetype4=4),IF(E85=0,0,(_xll.EURO(E85,Strikeprice4,0,0,($AK85+IF(Smile=TRUE,VLOOKUP(MAX(-5,Strikeprice4-E85),Volsmile,2),0)),($A85-DateToday)+15,IF(Pricetype4=1,1,0),0))),E85)))</f>
        <v xml:space="preserve"> </v>
      </c>
      <c r="O85" s="250" t="str">
        <f>IF($A85="N/A"," ",IF(Pricetype4=2,MAX(F85,0),IF(OR(Pricetype4=1,Pricetype4=4),IF(F85=0,0,(_xll.EURO(F85,Strikeprice4,0,0,($AK85+IF(Smile=TRUE,VLOOKUP(MAX(-5,Strikeprice4-F85),Volsmile,2),0)),($A85-DateToday)+15,IF(Pricetype4=1,1,0),0))),F85)))</f>
        <v xml:space="preserve"> </v>
      </c>
      <c r="P85" s="250" t="str">
        <f>IF($A85="N/A"," ",IF(Pricetype4=2,MAX(G85,0),IF(OR(Pricetype4=1,Pricetype4=4),IF(G85=0,0,(_xll.EURO(G85,Strikeprice4,0,0,($AK85+IF(Smile=TRUE,VLOOKUP(MAX(-5,Strikeprice4-G85),Volsmile,2),0)),($A85-DateToday)+15,IF(Pricetype4=1,1,0),0))),G85)))</f>
        <v xml:space="preserve"> </v>
      </c>
      <c r="Q85" s="250" t="str">
        <f>IF($A85="N/A"," ",IF(Pricetype4=2,MAX(H85,0),IF(OR(Pricetype4=1,Pricetype4=4),IF(H85=0,0,(_xll.EURO(H85,Strikeprice4,0,0,($AK85+IF(Smile=TRUE,VLOOKUP(MAX(-5,Strikeprice4-H85),Volsmile,2),0)),($A85-DateToday)+15,IF(Pricetype4=1,1,0),0))),H85)))</f>
        <v xml:space="preserve"> </v>
      </c>
      <c r="R85" s="250" t="str">
        <f>IF($A85="N/A"," ",IF(Pricetype4=2,MAX(I85,0),IF(OR(Pricetype4=1,Pricetype4=4),IF(I85=0,0,(_xll.EURO(I85,Strikeprice4,0,0,($AK85+IF(Smile=TRUE,VLOOKUP(MAX(-5,Strikeprice4-I85),Volsmile,2),0)),($A85-DateToday)+15,IF(Pricetype4=1,1,0),0))),I85)))</f>
        <v xml:space="preserve"> </v>
      </c>
      <c r="S85" s="250" t="str">
        <f>IF($A85="N/A"," ",IF(Pricetype4=2,MAX(J85,0),IF(OR(Pricetype4=1,Pricetype4=4),IF(J85=0,0,(_xll.EURO(J85,Strikeprice4,0,0,($AK85+IF(Smile=TRUE,VLOOKUP(MAX(-5,Strikeprice4-J85),Volsmile,2),0)),($A85-DateToday)+15,IF(Pricetype4=1,1,0),0))),J85)))</f>
        <v xml:space="preserve"> </v>
      </c>
      <c r="T85" s="250" t="str">
        <f>IF($A85="N/A"," ",IF(Pricetype4=2,MAX(K85,0),IF(OR(Pricetype4=1,Pricetype4=4),IF(K85=0,0,(_xll.EURO(K85,Strikeprice4,0,0,($AK85+IF(Smile=TRUE,VLOOKUP(MAX(-5,Strikeprice4-K85),Volsmile,2),0)),($A85-DateToday)+15,IF(Pricetype4=1,1,0),0))),K85)))</f>
        <v xml:space="preserve"> </v>
      </c>
      <c r="U85" s="177" t="str">
        <f t="shared" si="32"/>
        <v xml:space="preserve"> </v>
      </c>
      <c r="V85" s="178" t="str">
        <f t="shared" si="48"/>
        <v xml:space="preserve"> </v>
      </c>
      <c r="W85" s="178" t="str">
        <f t="shared" si="49"/>
        <v xml:space="preserve"> </v>
      </c>
      <c r="X85" s="178" t="str">
        <f t="shared" si="50"/>
        <v xml:space="preserve"> </v>
      </c>
      <c r="Y85" s="178" t="str">
        <f t="shared" si="51"/>
        <v xml:space="preserve"> </v>
      </c>
      <c r="Z85" s="178" t="str">
        <f t="shared" si="52"/>
        <v xml:space="preserve"> </v>
      </c>
      <c r="AA85" s="178" t="str">
        <f t="shared" si="53"/>
        <v xml:space="preserve"> </v>
      </c>
      <c r="AB85" s="178" t="str">
        <f t="shared" si="54"/>
        <v xml:space="preserve"> </v>
      </c>
      <c r="AC85" s="178" t="str">
        <f t="shared" si="55"/>
        <v xml:space="preserve"> </v>
      </c>
      <c r="AD85" s="178" t="str">
        <f t="shared" si="56"/>
        <v xml:space="preserve"> </v>
      </c>
      <c r="AE85" s="178" t="str">
        <f t="shared" si="57"/>
        <v xml:space="preserve"> </v>
      </c>
      <c r="AF85" s="224" t="str">
        <f t="shared" si="58"/>
        <v xml:space="preserve"> </v>
      </c>
      <c r="AG85" s="224" t="str">
        <f t="shared" si="59"/>
        <v xml:space="preserve"> </v>
      </c>
      <c r="AH85" s="224" t="str">
        <f t="shared" si="60"/>
        <v xml:space="preserve"> </v>
      </c>
      <c r="AI85" s="224" t="str">
        <f t="shared" si="33"/>
        <v xml:space="preserve"> </v>
      </c>
      <c r="AJ85" s="224" t="str">
        <f t="shared" si="34"/>
        <v xml:space="preserve"> </v>
      </c>
      <c r="AK85" s="224" t="str">
        <f t="shared" si="61"/>
        <v xml:space="preserve"> </v>
      </c>
      <c r="AL85" s="224" t="str">
        <f>IF($A85="N/A"," ",IF(PV=1,0,'Pricing Inputs4'!R118))</f>
        <v xml:space="preserve"> </v>
      </c>
      <c r="AM85" s="313" t="str">
        <f t="shared" si="35"/>
        <v xml:space="preserve"> </v>
      </c>
      <c r="BQ85" t="str">
        <f t="shared" si="36"/>
        <v xml:space="preserve"> </v>
      </c>
      <c r="BR85" t="str">
        <f t="shared" si="37"/>
        <v xml:space="preserve"> </v>
      </c>
      <c r="BS85" t="str">
        <f t="shared" si="38"/>
        <v xml:space="preserve"> </v>
      </c>
    </row>
    <row r="86" spans="1:71" x14ac:dyDescent="0.2">
      <c r="A86" s="253" t="str">
        <f>IF(A85="N/A","N/A",IF(EDATE(A85,1)&gt;Inputs!$R$5,"N/A",EDATE(A85,1)))</f>
        <v>N/A</v>
      </c>
      <c r="B86" s="324" t="str">
        <f t="shared" si="31"/>
        <v xml:space="preserve"> </v>
      </c>
      <c r="C86" s="172" t="str">
        <f t="shared" si="39"/>
        <v xml:space="preserve"> </v>
      </c>
      <c r="D86" s="172" t="str">
        <f t="shared" si="40"/>
        <v xml:space="preserve"> </v>
      </c>
      <c r="E86" s="172" t="str">
        <f t="shared" si="41"/>
        <v xml:space="preserve"> </v>
      </c>
      <c r="F86" s="172" t="str">
        <f t="shared" si="42"/>
        <v xml:space="preserve"> </v>
      </c>
      <c r="G86" s="172" t="str">
        <f t="shared" si="43"/>
        <v xml:space="preserve"> </v>
      </c>
      <c r="H86" s="172" t="str">
        <f t="shared" si="44"/>
        <v xml:space="preserve"> </v>
      </c>
      <c r="I86" s="172" t="str">
        <f t="shared" si="45"/>
        <v xml:space="preserve"> </v>
      </c>
      <c r="J86" s="172" t="str">
        <f t="shared" si="46"/>
        <v xml:space="preserve"> </v>
      </c>
      <c r="K86" s="172" t="str">
        <f t="shared" si="47"/>
        <v xml:space="preserve"> </v>
      </c>
      <c r="L86" s="250" t="str">
        <f>IF($A86="N/A"," ",IF(Pricetype4=2,MAX(C86,0),IF(OR(Pricetype4=1,Pricetype4=4),IF(C86=0,0,(_xll.EURO(C86,Strikeprice4,0,0,($AH86+IF(Smile=TRUE,VLOOKUP(MAX(-5,Strikeprice4-C86),Volsmile,2),0)),($A86-DateToday)+15,IF(Pricetype4=1,1,0),0))),C86)))</f>
        <v xml:space="preserve"> </v>
      </c>
      <c r="M86" s="250" t="str">
        <f>IF($A86="N/A"," ",IF(Pricetype4=2,MAX(D86,0),IF(OR(Pricetype4=1,Pricetype4=4),IF(D86=0,0,(_xll.EURO(D86,Strikeprice4,0,0,($AH86+IF(Smile=TRUE,VLOOKUP(MAX(-5,Strikeprice4-D86),Volsmile,2),0)),($A86-DateToday)+15,IF(Pricetype4=1,1,0),0))),D86)))</f>
        <v xml:space="preserve"> </v>
      </c>
      <c r="N86" s="250" t="str">
        <f>IF($A86="N/A"," ",IF(Pricetype4=2,MAX(E86,0),IF(OR(Pricetype4=1,Pricetype4=4),IF(E86=0,0,(_xll.EURO(E86,Strikeprice4,0,0,($AK86+IF(Smile=TRUE,VLOOKUP(MAX(-5,Strikeprice4-E86),Volsmile,2),0)),($A86-DateToday)+15,IF(Pricetype4=1,1,0),0))),E86)))</f>
        <v xml:space="preserve"> </v>
      </c>
      <c r="O86" s="250" t="str">
        <f>IF($A86="N/A"," ",IF(Pricetype4=2,MAX(F86,0),IF(OR(Pricetype4=1,Pricetype4=4),IF(F86=0,0,(_xll.EURO(F86,Strikeprice4,0,0,($AK86+IF(Smile=TRUE,VLOOKUP(MAX(-5,Strikeprice4-F86),Volsmile,2),0)),($A86-DateToday)+15,IF(Pricetype4=1,1,0),0))),F86)))</f>
        <v xml:space="preserve"> </v>
      </c>
      <c r="P86" s="250" t="str">
        <f>IF($A86="N/A"," ",IF(Pricetype4=2,MAX(G86,0),IF(OR(Pricetype4=1,Pricetype4=4),IF(G86=0,0,(_xll.EURO(G86,Strikeprice4,0,0,($AK86+IF(Smile=TRUE,VLOOKUP(MAX(-5,Strikeprice4-G86),Volsmile,2),0)),($A86-DateToday)+15,IF(Pricetype4=1,1,0),0))),G86)))</f>
        <v xml:space="preserve"> </v>
      </c>
      <c r="Q86" s="250" t="str">
        <f>IF($A86="N/A"," ",IF(Pricetype4=2,MAX(H86,0),IF(OR(Pricetype4=1,Pricetype4=4),IF(H86=0,0,(_xll.EURO(H86,Strikeprice4,0,0,($AK86+IF(Smile=TRUE,VLOOKUP(MAX(-5,Strikeprice4-H86),Volsmile,2),0)),($A86-DateToday)+15,IF(Pricetype4=1,1,0),0))),H86)))</f>
        <v xml:space="preserve"> </v>
      </c>
      <c r="R86" s="250" t="str">
        <f>IF($A86="N/A"," ",IF(Pricetype4=2,MAX(I86,0),IF(OR(Pricetype4=1,Pricetype4=4),IF(I86=0,0,(_xll.EURO(I86,Strikeprice4,0,0,($AK86+IF(Smile=TRUE,VLOOKUP(MAX(-5,Strikeprice4-I86),Volsmile,2),0)),($A86-DateToday)+15,IF(Pricetype4=1,1,0),0))),I86)))</f>
        <v xml:space="preserve"> </v>
      </c>
      <c r="S86" s="250" t="str">
        <f>IF($A86="N/A"," ",IF(Pricetype4=2,MAX(J86,0),IF(OR(Pricetype4=1,Pricetype4=4),IF(J86=0,0,(_xll.EURO(J86,Strikeprice4,0,0,($AK86+IF(Smile=TRUE,VLOOKUP(MAX(-5,Strikeprice4-J86),Volsmile,2),0)),($A86-DateToday)+15,IF(Pricetype4=1,1,0),0))),J86)))</f>
        <v xml:space="preserve"> </v>
      </c>
      <c r="T86" s="250" t="str">
        <f>IF($A86="N/A"," ",IF(Pricetype4=2,MAX(K86,0),IF(OR(Pricetype4=1,Pricetype4=4),IF(K86=0,0,(_xll.EURO(K86,Strikeprice4,0,0,($AK86+IF(Smile=TRUE,VLOOKUP(MAX(-5,Strikeprice4-K86),Volsmile,2),0)),($A86-DateToday)+15,IF(Pricetype4=1,1,0),0))),K86)))</f>
        <v xml:space="preserve"> </v>
      </c>
      <c r="U86" s="177" t="str">
        <f t="shared" si="32"/>
        <v xml:space="preserve"> </v>
      </c>
      <c r="V86" s="178" t="str">
        <f t="shared" si="48"/>
        <v xml:space="preserve"> </v>
      </c>
      <c r="W86" s="178" t="str">
        <f t="shared" si="49"/>
        <v xml:space="preserve"> </v>
      </c>
      <c r="X86" s="178" t="str">
        <f t="shared" si="50"/>
        <v xml:space="preserve"> </v>
      </c>
      <c r="Y86" s="178" t="str">
        <f t="shared" si="51"/>
        <v xml:space="preserve"> </v>
      </c>
      <c r="Z86" s="178" t="str">
        <f t="shared" si="52"/>
        <v xml:space="preserve"> </v>
      </c>
      <c r="AA86" s="178" t="str">
        <f t="shared" si="53"/>
        <v xml:space="preserve"> </v>
      </c>
      <c r="AB86" s="178" t="str">
        <f t="shared" si="54"/>
        <v xml:space="preserve"> </v>
      </c>
      <c r="AC86" s="178" t="str">
        <f t="shared" si="55"/>
        <v xml:space="preserve"> </v>
      </c>
      <c r="AD86" s="178" t="str">
        <f t="shared" si="56"/>
        <v xml:space="preserve"> </v>
      </c>
      <c r="AE86" s="178" t="str">
        <f t="shared" si="57"/>
        <v xml:space="preserve"> </v>
      </c>
      <c r="AF86" s="224" t="str">
        <f t="shared" si="58"/>
        <v xml:space="preserve"> </v>
      </c>
      <c r="AG86" s="224" t="str">
        <f t="shared" si="59"/>
        <v xml:space="preserve"> </v>
      </c>
      <c r="AH86" s="224" t="str">
        <f t="shared" si="60"/>
        <v xml:space="preserve"> </v>
      </c>
      <c r="AI86" s="224" t="str">
        <f t="shared" si="33"/>
        <v xml:space="preserve"> </v>
      </c>
      <c r="AJ86" s="224" t="str">
        <f t="shared" si="34"/>
        <v xml:space="preserve"> </v>
      </c>
      <c r="AK86" s="224" t="str">
        <f t="shared" si="61"/>
        <v xml:space="preserve"> </v>
      </c>
      <c r="AL86" s="224" t="str">
        <f>IF($A86="N/A"," ",IF(PV=1,0,'Pricing Inputs4'!R119))</f>
        <v xml:space="preserve"> </v>
      </c>
      <c r="AM86" s="313" t="str">
        <f t="shared" si="35"/>
        <v xml:space="preserve"> </v>
      </c>
      <c r="BQ86" t="str">
        <f t="shared" si="36"/>
        <v xml:space="preserve"> </v>
      </c>
      <c r="BR86" t="str">
        <f t="shared" si="37"/>
        <v xml:space="preserve"> </v>
      </c>
      <c r="BS86" t="str">
        <f t="shared" si="38"/>
        <v xml:space="preserve"> </v>
      </c>
    </row>
    <row r="87" spans="1:71" x14ac:dyDescent="0.2">
      <c r="A87" s="253" t="str">
        <f>IF(A86="N/A","N/A",IF(EDATE(A86,1)&gt;Inputs!$R$5,"N/A",EDATE(A86,1)))</f>
        <v>N/A</v>
      </c>
      <c r="B87" s="324" t="str">
        <f t="shared" si="31"/>
        <v xml:space="preserve"> </v>
      </c>
      <c r="C87" s="172" t="str">
        <f t="shared" si="39"/>
        <v xml:space="preserve"> </v>
      </c>
      <c r="D87" s="172" t="str">
        <f t="shared" si="40"/>
        <v xml:space="preserve"> </v>
      </c>
      <c r="E87" s="172" t="str">
        <f t="shared" si="41"/>
        <v xml:space="preserve"> </v>
      </c>
      <c r="F87" s="172" t="str">
        <f t="shared" si="42"/>
        <v xml:space="preserve"> </v>
      </c>
      <c r="G87" s="172" t="str">
        <f t="shared" si="43"/>
        <v xml:space="preserve"> </v>
      </c>
      <c r="H87" s="172" t="str">
        <f t="shared" si="44"/>
        <v xml:space="preserve"> </v>
      </c>
      <c r="I87" s="172" t="str">
        <f t="shared" si="45"/>
        <v xml:space="preserve"> </v>
      </c>
      <c r="J87" s="172" t="str">
        <f t="shared" si="46"/>
        <v xml:space="preserve"> </v>
      </c>
      <c r="K87" s="172" t="str">
        <f t="shared" si="47"/>
        <v xml:space="preserve"> </v>
      </c>
      <c r="L87" s="250" t="str">
        <f>IF($A87="N/A"," ",IF(Pricetype4=2,MAX(C87,0),IF(OR(Pricetype4=1,Pricetype4=4),IF(C87=0,0,(_xll.EURO(C87,Strikeprice4,0,0,($AH87+IF(Smile=TRUE,VLOOKUP(MAX(-5,Strikeprice4-C87),Volsmile,2),0)),($A87-DateToday)+15,IF(Pricetype4=1,1,0),0))),C87)))</f>
        <v xml:space="preserve"> </v>
      </c>
      <c r="M87" s="250" t="str">
        <f>IF($A87="N/A"," ",IF(Pricetype4=2,MAX(D87,0),IF(OR(Pricetype4=1,Pricetype4=4),IF(D87=0,0,(_xll.EURO(D87,Strikeprice4,0,0,($AH87+IF(Smile=TRUE,VLOOKUP(MAX(-5,Strikeprice4-D87),Volsmile,2),0)),($A87-DateToday)+15,IF(Pricetype4=1,1,0),0))),D87)))</f>
        <v xml:space="preserve"> </v>
      </c>
      <c r="N87" s="250" t="str">
        <f>IF($A87="N/A"," ",IF(Pricetype4=2,MAX(E87,0),IF(OR(Pricetype4=1,Pricetype4=4),IF(E87=0,0,(_xll.EURO(E87,Strikeprice4,0,0,($AK87+IF(Smile=TRUE,VLOOKUP(MAX(-5,Strikeprice4-E87),Volsmile,2),0)),($A87-DateToday)+15,IF(Pricetype4=1,1,0),0))),E87)))</f>
        <v xml:space="preserve"> </v>
      </c>
      <c r="O87" s="250" t="str">
        <f>IF($A87="N/A"," ",IF(Pricetype4=2,MAX(F87,0),IF(OR(Pricetype4=1,Pricetype4=4),IF(F87=0,0,(_xll.EURO(F87,Strikeprice4,0,0,($AK87+IF(Smile=TRUE,VLOOKUP(MAX(-5,Strikeprice4-F87),Volsmile,2),0)),($A87-DateToday)+15,IF(Pricetype4=1,1,0),0))),F87)))</f>
        <v xml:space="preserve"> </v>
      </c>
      <c r="P87" s="250" t="str">
        <f>IF($A87="N/A"," ",IF(Pricetype4=2,MAX(G87,0),IF(OR(Pricetype4=1,Pricetype4=4),IF(G87=0,0,(_xll.EURO(G87,Strikeprice4,0,0,($AK87+IF(Smile=TRUE,VLOOKUP(MAX(-5,Strikeprice4-G87),Volsmile,2),0)),($A87-DateToday)+15,IF(Pricetype4=1,1,0),0))),G87)))</f>
        <v xml:space="preserve"> </v>
      </c>
      <c r="Q87" s="250" t="str">
        <f>IF($A87="N/A"," ",IF(Pricetype4=2,MAX(H87,0),IF(OR(Pricetype4=1,Pricetype4=4),IF(H87=0,0,(_xll.EURO(H87,Strikeprice4,0,0,($AK87+IF(Smile=TRUE,VLOOKUP(MAX(-5,Strikeprice4-H87),Volsmile,2),0)),($A87-DateToday)+15,IF(Pricetype4=1,1,0),0))),H87)))</f>
        <v xml:space="preserve"> </v>
      </c>
      <c r="R87" s="250" t="str">
        <f>IF($A87="N/A"," ",IF(Pricetype4=2,MAX(I87,0),IF(OR(Pricetype4=1,Pricetype4=4),IF(I87=0,0,(_xll.EURO(I87,Strikeprice4,0,0,($AK87+IF(Smile=TRUE,VLOOKUP(MAX(-5,Strikeprice4-I87),Volsmile,2),0)),($A87-DateToday)+15,IF(Pricetype4=1,1,0),0))),I87)))</f>
        <v xml:space="preserve"> </v>
      </c>
      <c r="S87" s="250" t="str">
        <f>IF($A87="N/A"," ",IF(Pricetype4=2,MAX(J87,0),IF(OR(Pricetype4=1,Pricetype4=4),IF(J87=0,0,(_xll.EURO(J87,Strikeprice4,0,0,($AK87+IF(Smile=TRUE,VLOOKUP(MAX(-5,Strikeprice4-J87),Volsmile,2),0)),($A87-DateToday)+15,IF(Pricetype4=1,1,0),0))),J87)))</f>
        <v xml:space="preserve"> </v>
      </c>
      <c r="T87" s="250" t="str">
        <f>IF($A87="N/A"," ",IF(Pricetype4=2,MAX(K87,0),IF(OR(Pricetype4=1,Pricetype4=4),IF(K87=0,0,(_xll.EURO(K87,Strikeprice4,0,0,($AK87+IF(Smile=TRUE,VLOOKUP(MAX(-5,Strikeprice4-K87),Volsmile,2),0)),($A87-DateToday)+15,IF(Pricetype4=1,1,0),0))),K87)))</f>
        <v xml:space="preserve"> </v>
      </c>
      <c r="U87" s="177" t="str">
        <f t="shared" si="32"/>
        <v xml:space="preserve"> </v>
      </c>
      <c r="V87" s="178" t="str">
        <f t="shared" si="48"/>
        <v xml:space="preserve"> </v>
      </c>
      <c r="W87" s="178" t="str">
        <f t="shared" si="49"/>
        <v xml:space="preserve"> </v>
      </c>
      <c r="X87" s="178" t="str">
        <f t="shared" si="50"/>
        <v xml:space="preserve"> </v>
      </c>
      <c r="Y87" s="178" t="str">
        <f t="shared" si="51"/>
        <v xml:space="preserve"> </v>
      </c>
      <c r="Z87" s="178" t="str">
        <f t="shared" si="52"/>
        <v xml:space="preserve"> </v>
      </c>
      <c r="AA87" s="178" t="str">
        <f t="shared" si="53"/>
        <v xml:space="preserve"> </v>
      </c>
      <c r="AB87" s="178" t="str">
        <f t="shared" si="54"/>
        <v xml:space="preserve"> </v>
      </c>
      <c r="AC87" s="178" t="str">
        <f t="shared" si="55"/>
        <v xml:space="preserve"> </v>
      </c>
      <c r="AD87" s="178" t="str">
        <f t="shared" si="56"/>
        <v xml:space="preserve"> </v>
      </c>
      <c r="AE87" s="178" t="str">
        <f t="shared" si="57"/>
        <v xml:space="preserve"> </v>
      </c>
      <c r="AF87" s="224" t="str">
        <f t="shared" si="58"/>
        <v xml:space="preserve"> </v>
      </c>
      <c r="AG87" s="224" t="str">
        <f t="shared" si="59"/>
        <v xml:space="preserve"> </v>
      </c>
      <c r="AH87" s="224" t="str">
        <f t="shared" si="60"/>
        <v xml:space="preserve"> </v>
      </c>
      <c r="AI87" s="224" t="str">
        <f t="shared" si="33"/>
        <v xml:space="preserve"> </v>
      </c>
      <c r="AJ87" s="224" t="str">
        <f t="shared" si="34"/>
        <v xml:space="preserve"> </v>
      </c>
      <c r="AK87" s="224" t="str">
        <f t="shared" si="61"/>
        <v xml:space="preserve"> </v>
      </c>
      <c r="AL87" s="224" t="str">
        <f>IF($A87="N/A"," ",IF(PV=1,0,'Pricing Inputs4'!R120))</f>
        <v xml:space="preserve"> </v>
      </c>
      <c r="AM87" s="313" t="str">
        <f t="shared" si="35"/>
        <v xml:space="preserve"> </v>
      </c>
      <c r="BQ87" t="str">
        <f t="shared" si="36"/>
        <v xml:space="preserve"> </v>
      </c>
      <c r="BR87" t="str">
        <f t="shared" si="37"/>
        <v xml:space="preserve"> </v>
      </c>
      <c r="BS87" t="str">
        <f t="shared" si="38"/>
        <v xml:space="preserve"> </v>
      </c>
    </row>
    <row r="88" spans="1:71" x14ac:dyDescent="0.2">
      <c r="A88" s="253" t="str">
        <f>IF(A87="N/A","N/A",IF(EDATE(A87,1)&gt;Inputs!$R$5,"N/A",EDATE(A87,1)))</f>
        <v>N/A</v>
      </c>
      <c r="B88" s="324" t="str">
        <f t="shared" si="31"/>
        <v xml:space="preserve"> </v>
      </c>
      <c r="C88" s="172" t="str">
        <f t="shared" si="39"/>
        <v xml:space="preserve"> </v>
      </c>
      <c r="D88" s="172" t="str">
        <f t="shared" si="40"/>
        <v xml:space="preserve"> </v>
      </c>
      <c r="E88" s="172" t="str">
        <f t="shared" si="41"/>
        <v xml:space="preserve"> </v>
      </c>
      <c r="F88" s="172" t="str">
        <f t="shared" si="42"/>
        <v xml:space="preserve"> </v>
      </c>
      <c r="G88" s="172" t="str">
        <f t="shared" si="43"/>
        <v xml:space="preserve"> </v>
      </c>
      <c r="H88" s="172" t="str">
        <f t="shared" si="44"/>
        <v xml:space="preserve"> </v>
      </c>
      <c r="I88" s="172" t="str">
        <f t="shared" si="45"/>
        <v xml:space="preserve"> </v>
      </c>
      <c r="J88" s="172" t="str">
        <f t="shared" si="46"/>
        <v xml:space="preserve"> </v>
      </c>
      <c r="K88" s="172" t="str">
        <f t="shared" si="47"/>
        <v xml:space="preserve"> </v>
      </c>
      <c r="L88" s="250" t="str">
        <f>IF($A88="N/A"," ",IF(Pricetype4=2,MAX(C88,0),IF(OR(Pricetype4=1,Pricetype4=4),IF(C88=0,0,(_xll.EURO(C88,Strikeprice4,0,0,($AH88+IF(Smile=TRUE,VLOOKUP(MAX(-5,Strikeprice4-C88),Volsmile,2),0)),($A88-DateToday)+15,IF(Pricetype4=1,1,0),0))),C88)))</f>
        <v xml:space="preserve"> </v>
      </c>
      <c r="M88" s="250" t="str">
        <f>IF($A88="N/A"," ",IF(Pricetype4=2,MAX(D88,0),IF(OR(Pricetype4=1,Pricetype4=4),IF(D88=0,0,(_xll.EURO(D88,Strikeprice4,0,0,($AH88+IF(Smile=TRUE,VLOOKUP(MAX(-5,Strikeprice4-D88),Volsmile,2),0)),($A88-DateToday)+15,IF(Pricetype4=1,1,0),0))),D88)))</f>
        <v xml:space="preserve"> </v>
      </c>
      <c r="N88" s="250" t="str">
        <f>IF($A88="N/A"," ",IF(Pricetype4=2,MAX(E88,0),IF(OR(Pricetype4=1,Pricetype4=4),IF(E88=0,0,(_xll.EURO(E88,Strikeprice4,0,0,($AK88+IF(Smile=TRUE,VLOOKUP(MAX(-5,Strikeprice4-E88),Volsmile,2),0)),($A88-DateToday)+15,IF(Pricetype4=1,1,0),0))),E88)))</f>
        <v xml:space="preserve"> </v>
      </c>
      <c r="O88" s="250" t="str">
        <f>IF($A88="N/A"," ",IF(Pricetype4=2,MAX(F88,0),IF(OR(Pricetype4=1,Pricetype4=4),IF(F88=0,0,(_xll.EURO(F88,Strikeprice4,0,0,($AK88+IF(Smile=TRUE,VLOOKUP(MAX(-5,Strikeprice4-F88),Volsmile,2),0)),($A88-DateToday)+15,IF(Pricetype4=1,1,0),0))),F88)))</f>
        <v xml:space="preserve"> </v>
      </c>
      <c r="P88" s="250" t="str">
        <f>IF($A88="N/A"," ",IF(Pricetype4=2,MAX(G88,0),IF(OR(Pricetype4=1,Pricetype4=4),IF(G88=0,0,(_xll.EURO(G88,Strikeprice4,0,0,($AK88+IF(Smile=TRUE,VLOOKUP(MAX(-5,Strikeprice4-G88),Volsmile,2),0)),($A88-DateToday)+15,IF(Pricetype4=1,1,0),0))),G88)))</f>
        <v xml:space="preserve"> </v>
      </c>
      <c r="Q88" s="250" t="str">
        <f>IF($A88="N/A"," ",IF(Pricetype4=2,MAX(H88,0),IF(OR(Pricetype4=1,Pricetype4=4),IF(H88=0,0,(_xll.EURO(H88,Strikeprice4,0,0,($AK88+IF(Smile=TRUE,VLOOKUP(MAX(-5,Strikeprice4-H88),Volsmile,2),0)),($A88-DateToday)+15,IF(Pricetype4=1,1,0),0))),H88)))</f>
        <v xml:space="preserve"> </v>
      </c>
      <c r="R88" s="250" t="str">
        <f>IF($A88="N/A"," ",IF(Pricetype4=2,MAX(I88,0),IF(OR(Pricetype4=1,Pricetype4=4),IF(I88=0,0,(_xll.EURO(I88,Strikeprice4,0,0,($AK88+IF(Smile=TRUE,VLOOKUP(MAX(-5,Strikeprice4-I88),Volsmile,2),0)),($A88-DateToday)+15,IF(Pricetype4=1,1,0),0))),I88)))</f>
        <v xml:space="preserve"> </v>
      </c>
      <c r="S88" s="250" t="str">
        <f>IF($A88="N/A"," ",IF(Pricetype4=2,MAX(J88,0),IF(OR(Pricetype4=1,Pricetype4=4),IF(J88=0,0,(_xll.EURO(J88,Strikeprice4,0,0,($AK88+IF(Smile=TRUE,VLOOKUP(MAX(-5,Strikeprice4-J88),Volsmile,2),0)),($A88-DateToday)+15,IF(Pricetype4=1,1,0),0))),J88)))</f>
        <v xml:space="preserve"> </v>
      </c>
      <c r="T88" s="250" t="str">
        <f>IF($A88="N/A"," ",IF(Pricetype4=2,MAX(K88,0),IF(OR(Pricetype4=1,Pricetype4=4),IF(K88=0,0,(_xll.EURO(K88,Strikeprice4,0,0,($AK88+IF(Smile=TRUE,VLOOKUP(MAX(-5,Strikeprice4-K88),Volsmile,2),0)),($A88-DateToday)+15,IF(Pricetype4=1,1,0),0))),K88)))</f>
        <v xml:space="preserve"> </v>
      </c>
      <c r="U88" s="177" t="str">
        <f t="shared" si="32"/>
        <v xml:space="preserve"> </v>
      </c>
      <c r="V88" s="178" t="str">
        <f t="shared" si="48"/>
        <v xml:space="preserve"> </v>
      </c>
      <c r="W88" s="178" t="str">
        <f t="shared" si="49"/>
        <v xml:space="preserve"> </v>
      </c>
      <c r="X88" s="178" t="str">
        <f t="shared" si="50"/>
        <v xml:space="preserve"> </v>
      </c>
      <c r="Y88" s="178" t="str">
        <f t="shared" si="51"/>
        <v xml:space="preserve"> </v>
      </c>
      <c r="Z88" s="178" t="str">
        <f t="shared" si="52"/>
        <v xml:space="preserve"> </v>
      </c>
      <c r="AA88" s="178" t="str">
        <f t="shared" si="53"/>
        <v xml:space="preserve"> </v>
      </c>
      <c r="AB88" s="178" t="str">
        <f t="shared" si="54"/>
        <v xml:space="preserve"> </v>
      </c>
      <c r="AC88" s="178" t="str">
        <f t="shared" si="55"/>
        <v xml:space="preserve"> </v>
      </c>
      <c r="AD88" s="178" t="str">
        <f t="shared" si="56"/>
        <v xml:space="preserve"> </v>
      </c>
      <c r="AE88" s="178" t="str">
        <f t="shared" si="57"/>
        <v xml:space="preserve"> </v>
      </c>
      <c r="AF88" s="224" t="str">
        <f t="shared" si="58"/>
        <v xml:space="preserve"> </v>
      </c>
      <c r="AG88" s="224" t="str">
        <f t="shared" si="59"/>
        <v xml:space="preserve"> </v>
      </c>
      <c r="AH88" s="224" t="str">
        <f t="shared" si="60"/>
        <v xml:space="preserve"> </v>
      </c>
      <c r="AI88" s="224" t="str">
        <f t="shared" si="33"/>
        <v xml:space="preserve"> </v>
      </c>
      <c r="AJ88" s="224" t="str">
        <f t="shared" si="34"/>
        <v xml:space="preserve"> </v>
      </c>
      <c r="AK88" s="224" t="str">
        <f t="shared" si="61"/>
        <v xml:space="preserve"> </v>
      </c>
      <c r="AL88" s="224" t="str">
        <f>IF($A88="N/A"," ",IF(PV=1,0,'Pricing Inputs4'!R121))</f>
        <v xml:space="preserve"> </v>
      </c>
      <c r="AM88" s="313" t="str">
        <f t="shared" si="35"/>
        <v xml:space="preserve"> </v>
      </c>
      <c r="BQ88" t="str">
        <f t="shared" si="36"/>
        <v xml:space="preserve"> </v>
      </c>
      <c r="BR88" t="str">
        <f t="shared" si="37"/>
        <v xml:space="preserve"> </v>
      </c>
      <c r="BS88" t="str">
        <f t="shared" si="38"/>
        <v xml:space="preserve"> </v>
      </c>
    </row>
    <row r="89" spans="1:71" x14ac:dyDescent="0.2">
      <c r="A89" s="253" t="str">
        <f>IF(A88="N/A","N/A",IF(EDATE(A88,1)&gt;Inputs!$R$5,"N/A",EDATE(A88,1)))</f>
        <v>N/A</v>
      </c>
      <c r="B89" s="324" t="str">
        <f t="shared" si="31"/>
        <v xml:space="preserve"> </v>
      </c>
      <c r="C89" s="172" t="str">
        <f t="shared" si="39"/>
        <v xml:space="preserve"> </v>
      </c>
      <c r="D89" s="172" t="str">
        <f t="shared" si="40"/>
        <v xml:space="preserve"> </v>
      </c>
      <c r="E89" s="172" t="str">
        <f t="shared" si="41"/>
        <v xml:space="preserve"> </v>
      </c>
      <c r="F89" s="172" t="str">
        <f t="shared" si="42"/>
        <v xml:space="preserve"> </v>
      </c>
      <c r="G89" s="172" t="str">
        <f t="shared" si="43"/>
        <v xml:space="preserve"> </v>
      </c>
      <c r="H89" s="172" t="str">
        <f t="shared" si="44"/>
        <v xml:space="preserve"> </v>
      </c>
      <c r="I89" s="172" t="str">
        <f t="shared" si="45"/>
        <v xml:space="preserve"> </v>
      </c>
      <c r="J89" s="172" t="str">
        <f t="shared" si="46"/>
        <v xml:space="preserve"> </v>
      </c>
      <c r="K89" s="172" t="str">
        <f t="shared" si="47"/>
        <v xml:space="preserve"> </v>
      </c>
      <c r="L89" s="250" t="str">
        <f>IF($A89="N/A"," ",IF(Pricetype4=2,MAX(C89,0),IF(OR(Pricetype4=1,Pricetype4=4),IF(C89=0,0,(_xll.EURO(C89,Strikeprice4,0,0,($AH89+IF(Smile=TRUE,VLOOKUP(MAX(-5,Strikeprice4-C89),Volsmile,2),0)),($A89-DateToday)+15,IF(Pricetype4=1,1,0),0))),C89)))</f>
        <v xml:space="preserve"> </v>
      </c>
      <c r="M89" s="250" t="str">
        <f>IF($A89="N/A"," ",IF(Pricetype4=2,MAX(D89,0),IF(OR(Pricetype4=1,Pricetype4=4),IF(D89=0,0,(_xll.EURO(D89,Strikeprice4,0,0,($AH89+IF(Smile=TRUE,VLOOKUP(MAX(-5,Strikeprice4-D89),Volsmile,2),0)),($A89-DateToday)+15,IF(Pricetype4=1,1,0),0))),D89)))</f>
        <v xml:space="preserve"> </v>
      </c>
      <c r="N89" s="250" t="str">
        <f>IF($A89="N/A"," ",IF(Pricetype4=2,MAX(E89,0),IF(OR(Pricetype4=1,Pricetype4=4),IF(E89=0,0,(_xll.EURO(E89,Strikeprice4,0,0,($AK89+IF(Smile=TRUE,VLOOKUP(MAX(-5,Strikeprice4-E89),Volsmile,2),0)),($A89-DateToday)+15,IF(Pricetype4=1,1,0),0))),E89)))</f>
        <v xml:space="preserve"> </v>
      </c>
      <c r="O89" s="250" t="str">
        <f>IF($A89="N/A"," ",IF(Pricetype4=2,MAX(F89,0),IF(OR(Pricetype4=1,Pricetype4=4),IF(F89=0,0,(_xll.EURO(F89,Strikeprice4,0,0,($AK89+IF(Smile=TRUE,VLOOKUP(MAX(-5,Strikeprice4-F89),Volsmile,2),0)),($A89-DateToday)+15,IF(Pricetype4=1,1,0),0))),F89)))</f>
        <v xml:space="preserve"> </v>
      </c>
      <c r="P89" s="250" t="str">
        <f>IF($A89="N/A"," ",IF(Pricetype4=2,MAX(G89,0),IF(OR(Pricetype4=1,Pricetype4=4),IF(G89=0,0,(_xll.EURO(G89,Strikeprice4,0,0,($AK89+IF(Smile=TRUE,VLOOKUP(MAX(-5,Strikeprice4-G89),Volsmile,2),0)),($A89-DateToday)+15,IF(Pricetype4=1,1,0),0))),G89)))</f>
        <v xml:space="preserve"> </v>
      </c>
      <c r="Q89" s="250" t="str">
        <f>IF($A89="N/A"," ",IF(Pricetype4=2,MAX(H89,0),IF(OR(Pricetype4=1,Pricetype4=4),IF(H89=0,0,(_xll.EURO(H89,Strikeprice4,0,0,($AK89+IF(Smile=TRUE,VLOOKUP(MAX(-5,Strikeprice4-H89),Volsmile,2),0)),($A89-DateToday)+15,IF(Pricetype4=1,1,0),0))),H89)))</f>
        <v xml:space="preserve"> </v>
      </c>
      <c r="R89" s="250" t="str">
        <f>IF($A89="N/A"," ",IF(Pricetype4=2,MAX(I89,0),IF(OR(Pricetype4=1,Pricetype4=4),IF(I89=0,0,(_xll.EURO(I89,Strikeprice4,0,0,($AK89+IF(Smile=TRUE,VLOOKUP(MAX(-5,Strikeprice4-I89),Volsmile,2),0)),($A89-DateToday)+15,IF(Pricetype4=1,1,0),0))),I89)))</f>
        <v xml:space="preserve"> </v>
      </c>
      <c r="S89" s="250" t="str">
        <f>IF($A89="N/A"," ",IF(Pricetype4=2,MAX(J89,0),IF(OR(Pricetype4=1,Pricetype4=4),IF(J89=0,0,(_xll.EURO(J89,Strikeprice4,0,0,($AK89+IF(Smile=TRUE,VLOOKUP(MAX(-5,Strikeprice4-J89),Volsmile,2),0)),($A89-DateToday)+15,IF(Pricetype4=1,1,0),0))),J89)))</f>
        <v xml:space="preserve"> </v>
      </c>
      <c r="T89" s="250" t="str">
        <f>IF($A89="N/A"," ",IF(Pricetype4=2,MAX(K89,0),IF(OR(Pricetype4=1,Pricetype4=4),IF(K89=0,0,(_xll.EURO(K89,Strikeprice4,0,0,($AK89+IF(Smile=TRUE,VLOOKUP(MAX(-5,Strikeprice4-K89),Volsmile,2),0)),($A89-DateToday)+15,IF(Pricetype4=1,1,0),0))),K89)))</f>
        <v xml:space="preserve"> </v>
      </c>
      <c r="U89" s="177" t="str">
        <f t="shared" si="32"/>
        <v xml:space="preserve"> </v>
      </c>
      <c r="V89" s="178" t="str">
        <f t="shared" si="48"/>
        <v xml:space="preserve"> </v>
      </c>
      <c r="W89" s="178" t="str">
        <f t="shared" si="49"/>
        <v xml:space="preserve"> </v>
      </c>
      <c r="X89" s="178" t="str">
        <f t="shared" si="50"/>
        <v xml:space="preserve"> </v>
      </c>
      <c r="Y89" s="178" t="str">
        <f t="shared" si="51"/>
        <v xml:space="preserve"> </v>
      </c>
      <c r="Z89" s="178" t="str">
        <f t="shared" si="52"/>
        <v xml:space="preserve"> </v>
      </c>
      <c r="AA89" s="178" t="str">
        <f t="shared" si="53"/>
        <v xml:space="preserve"> </v>
      </c>
      <c r="AB89" s="178" t="str">
        <f t="shared" si="54"/>
        <v xml:space="preserve"> </v>
      </c>
      <c r="AC89" s="178" t="str">
        <f t="shared" si="55"/>
        <v xml:space="preserve"> </v>
      </c>
      <c r="AD89" s="178" t="str">
        <f t="shared" si="56"/>
        <v xml:space="preserve"> </v>
      </c>
      <c r="AE89" s="178" t="str">
        <f t="shared" si="57"/>
        <v xml:space="preserve"> </v>
      </c>
      <c r="AF89" s="224" t="str">
        <f t="shared" si="58"/>
        <v xml:space="preserve"> </v>
      </c>
      <c r="AG89" s="224" t="str">
        <f t="shared" si="59"/>
        <v xml:space="preserve"> </v>
      </c>
      <c r="AH89" s="224" t="str">
        <f t="shared" si="60"/>
        <v xml:space="preserve"> </v>
      </c>
      <c r="AI89" s="224" t="str">
        <f t="shared" si="33"/>
        <v xml:space="preserve"> </v>
      </c>
      <c r="AJ89" s="224" t="str">
        <f t="shared" si="34"/>
        <v xml:space="preserve"> </v>
      </c>
      <c r="AK89" s="224" t="str">
        <f t="shared" si="61"/>
        <v xml:space="preserve"> </v>
      </c>
      <c r="AL89" s="224" t="str">
        <f>IF($A89="N/A"," ",IF(PV=1,0,'Pricing Inputs4'!R122))</f>
        <v xml:space="preserve"> </v>
      </c>
      <c r="AM89" s="313" t="str">
        <f t="shared" si="35"/>
        <v xml:space="preserve"> </v>
      </c>
      <c r="BQ89" t="str">
        <f t="shared" si="36"/>
        <v xml:space="preserve"> </v>
      </c>
      <c r="BR89" t="str">
        <f t="shared" si="37"/>
        <v xml:space="preserve"> </v>
      </c>
      <c r="BS89" t="str">
        <f t="shared" si="38"/>
        <v xml:space="preserve"> </v>
      </c>
    </row>
    <row r="90" spans="1:71" x14ac:dyDescent="0.2">
      <c r="A90" s="253" t="str">
        <f>IF(A89="N/A","N/A",IF(EDATE(A89,1)&gt;Inputs!$R$5,"N/A",EDATE(A89,1)))</f>
        <v>N/A</v>
      </c>
      <c r="B90" s="324" t="str">
        <f t="shared" si="31"/>
        <v xml:space="preserve"> </v>
      </c>
      <c r="C90" s="172" t="str">
        <f t="shared" si="39"/>
        <v xml:space="preserve"> </v>
      </c>
      <c r="D90" s="172" t="str">
        <f t="shared" si="40"/>
        <v xml:space="preserve"> </v>
      </c>
      <c r="E90" s="172" t="str">
        <f t="shared" si="41"/>
        <v xml:space="preserve"> </v>
      </c>
      <c r="F90" s="172" t="str">
        <f t="shared" si="42"/>
        <v xml:space="preserve"> </v>
      </c>
      <c r="G90" s="172" t="str">
        <f t="shared" si="43"/>
        <v xml:space="preserve"> </v>
      </c>
      <c r="H90" s="172" t="str">
        <f t="shared" si="44"/>
        <v xml:space="preserve"> </v>
      </c>
      <c r="I90" s="172" t="str">
        <f t="shared" si="45"/>
        <v xml:space="preserve"> </v>
      </c>
      <c r="J90" s="172" t="str">
        <f t="shared" si="46"/>
        <v xml:space="preserve"> </v>
      </c>
      <c r="K90" s="172" t="str">
        <f t="shared" si="47"/>
        <v xml:space="preserve"> </v>
      </c>
      <c r="L90" s="250" t="str">
        <f>IF($A90="N/A"," ",IF(Pricetype4=2,MAX(C90,0),IF(OR(Pricetype4=1,Pricetype4=4),IF(C90=0,0,(_xll.EURO(C90,Strikeprice4,0,0,($AH90+IF(Smile=TRUE,VLOOKUP(MAX(-5,Strikeprice4-C90),Volsmile,2),0)),($A90-DateToday)+15,IF(Pricetype4=1,1,0),0))),C90)))</f>
        <v xml:space="preserve"> </v>
      </c>
      <c r="M90" s="250" t="str">
        <f>IF($A90="N/A"," ",IF(Pricetype4=2,MAX(D90,0),IF(OR(Pricetype4=1,Pricetype4=4),IF(D90=0,0,(_xll.EURO(D90,Strikeprice4,0,0,($AH90+IF(Smile=TRUE,VLOOKUP(MAX(-5,Strikeprice4-D90),Volsmile,2),0)),($A90-DateToday)+15,IF(Pricetype4=1,1,0),0))),D90)))</f>
        <v xml:space="preserve"> </v>
      </c>
      <c r="N90" s="250" t="str">
        <f>IF($A90="N/A"," ",IF(Pricetype4=2,MAX(E90,0),IF(OR(Pricetype4=1,Pricetype4=4),IF(E90=0,0,(_xll.EURO(E90,Strikeprice4,0,0,($AK90+IF(Smile=TRUE,VLOOKUP(MAX(-5,Strikeprice4-E90),Volsmile,2),0)),($A90-DateToday)+15,IF(Pricetype4=1,1,0),0))),E90)))</f>
        <v xml:space="preserve"> </v>
      </c>
      <c r="O90" s="250" t="str">
        <f>IF($A90="N/A"," ",IF(Pricetype4=2,MAX(F90,0),IF(OR(Pricetype4=1,Pricetype4=4),IF(F90=0,0,(_xll.EURO(F90,Strikeprice4,0,0,($AK90+IF(Smile=TRUE,VLOOKUP(MAX(-5,Strikeprice4-F90),Volsmile,2),0)),($A90-DateToday)+15,IF(Pricetype4=1,1,0),0))),F90)))</f>
        <v xml:space="preserve"> </v>
      </c>
      <c r="P90" s="250" t="str">
        <f>IF($A90="N/A"," ",IF(Pricetype4=2,MAX(G90,0),IF(OR(Pricetype4=1,Pricetype4=4),IF(G90=0,0,(_xll.EURO(G90,Strikeprice4,0,0,($AK90+IF(Smile=TRUE,VLOOKUP(MAX(-5,Strikeprice4-G90),Volsmile,2),0)),($A90-DateToday)+15,IF(Pricetype4=1,1,0),0))),G90)))</f>
        <v xml:space="preserve"> </v>
      </c>
      <c r="Q90" s="250" t="str">
        <f>IF($A90="N/A"," ",IF(Pricetype4=2,MAX(H90,0),IF(OR(Pricetype4=1,Pricetype4=4),IF(H90=0,0,(_xll.EURO(H90,Strikeprice4,0,0,($AK90+IF(Smile=TRUE,VLOOKUP(MAX(-5,Strikeprice4-H90),Volsmile,2),0)),($A90-DateToday)+15,IF(Pricetype4=1,1,0),0))),H90)))</f>
        <v xml:space="preserve"> </v>
      </c>
      <c r="R90" s="250" t="str">
        <f>IF($A90="N/A"," ",IF(Pricetype4=2,MAX(I90,0),IF(OR(Pricetype4=1,Pricetype4=4),IF(I90=0,0,(_xll.EURO(I90,Strikeprice4,0,0,($AK90+IF(Smile=TRUE,VLOOKUP(MAX(-5,Strikeprice4-I90),Volsmile,2),0)),($A90-DateToday)+15,IF(Pricetype4=1,1,0),0))),I90)))</f>
        <v xml:space="preserve"> </v>
      </c>
      <c r="S90" s="250" t="str">
        <f>IF($A90="N/A"," ",IF(Pricetype4=2,MAX(J90,0),IF(OR(Pricetype4=1,Pricetype4=4),IF(J90=0,0,(_xll.EURO(J90,Strikeprice4,0,0,($AK90+IF(Smile=TRUE,VLOOKUP(MAX(-5,Strikeprice4-J90),Volsmile,2),0)),($A90-DateToday)+15,IF(Pricetype4=1,1,0),0))),J90)))</f>
        <v xml:space="preserve"> </v>
      </c>
      <c r="T90" s="250" t="str">
        <f>IF($A90="N/A"," ",IF(Pricetype4=2,MAX(K90,0),IF(OR(Pricetype4=1,Pricetype4=4),IF(K90=0,0,(_xll.EURO(K90,Strikeprice4,0,0,($AK90+IF(Smile=TRUE,VLOOKUP(MAX(-5,Strikeprice4-K90),Volsmile,2),0)),($A90-DateToday)+15,IF(Pricetype4=1,1,0),0))),K90)))</f>
        <v xml:space="preserve"> </v>
      </c>
      <c r="U90" s="177" t="str">
        <f t="shared" si="32"/>
        <v xml:space="preserve"> </v>
      </c>
      <c r="V90" s="178" t="str">
        <f t="shared" si="48"/>
        <v xml:space="preserve"> </v>
      </c>
      <c r="W90" s="178" t="str">
        <f t="shared" si="49"/>
        <v xml:space="preserve"> </v>
      </c>
      <c r="X90" s="178" t="str">
        <f t="shared" si="50"/>
        <v xml:space="preserve"> </v>
      </c>
      <c r="Y90" s="178" t="str">
        <f t="shared" si="51"/>
        <v xml:space="preserve"> </v>
      </c>
      <c r="Z90" s="178" t="str">
        <f t="shared" si="52"/>
        <v xml:space="preserve"> </v>
      </c>
      <c r="AA90" s="178" t="str">
        <f t="shared" si="53"/>
        <v xml:space="preserve"> </v>
      </c>
      <c r="AB90" s="178" t="str">
        <f t="shared" si="54"/>
        <v xml:space="preserve"> </v>
      </c>
      <c r="AC90" s="178" t="str">
        <f t="shared" si="55"/>
        <v xml:space="preserve"> </v>
      </c>
      <c r="AD90" s="178" t="str">
        <f t="shared" si="56"/>
        <v xml:space="preserve"> </v>
      </c>
      <c r="AE90" s="178" t="str">
        <f t="shared" si="57"/>
        <v xml:space="preserve"> </v>
      </c>
      <c r="AF90" s="224" t="str">
        <f t="shared" si="58"/>
        <v xml:space="preserve"> </v>
      </c>
      <c r="AG90" s="224" t="str">
        <f t="shared" si="59"/>
        <v xml:space="preserve"> </v>
      </c>
      <c r="AH90" s="224" t="str">
        <f t="shared" si="60"/>
        <v xml:space="preserve"> </v>
      </c>
      <c r="AI90" s="224" t="str">
        <f t="shared" si="33"/>
        <v xml:space="preserve"> </v>
      </c>
      <c r="AJ90" s="224" t="str">
        <f t="shared" si="34"/>
        <v xml:space="preserve"> </v>
      </c>
      <c r="AK90" s="224" t="str">
        <f t="shared" si="61"/>
        <v xml:space="preserve"> </v>
      </c>
      <c r="AL90" s="224" t="str">
        <f>IF($A90="N/A"," ",IF(PV=1,0,'Pricing Inputs4'!R123))</f>
        <v xml:space="preserve"> </v>
      </c>
      <c r="AM90" s="313" t="str">
        <f t="shared" si="35"/>
        <v xml:space="preserve"> </v>
      </c>
      <c r="BQ90" t="str">
        <f t="shared" si="36"/>
        <v xml:space="preserve"> </v>
      </c>
      <c r="BR90" t="str">
        <f t="shared" si="37"/>
        <v xml:space="preserve"> </v>
      </c>
      <c r="BS90" t="str">
        <f t="shared" si="38"/>
        <v xml:space="preserve"> </v>
      </c>
    </row>
    <row r="91" spans="1:71" x14ac:dyDescent="0.2">
      <c r="A91" s="253" t="str">
        <f>IF(A90="N/A","N/A",IF(EDATE(A90,1)&gt;Inputs!$R$5,"N/A",EDATE(A90,1)))</f>
        <v>N/A</v>
      </c>
      <c r="B91" s="324" t="str">
        <f t="shared" si="31"/>
        <v xml:space="preserve"> </v>
      </c>
      <c r="C91" s="172" t="str">
        <f t="shared" si="39"/>
        <v xml:space="preserve"> </v>
      </c>
      <c r="D91" s="172" t="str">
        <f t="shared" si="40"/>
        <v xml:space="preserve"> </v>
      </c>
      <c r="E91" s="172" t="str">
        <f t="shared" si="41"/>
        <v xml:space="preserve"> </v>
      </c>
      <c r="F91" s="172" t="str">
        <f t="shared" si="42"/>
        <v xml:space="preserve"> </v>
      </c>
      <c r="G91" s="172" t="str">
        <f t="shared" si="43"/>
        <v xml:space="preserve"> </v>
      </c>
      <c r="H91" s="172" t="str">
        <f t="shared" si="44"/>
        <v xml:space="preserve"> </v>
      </c>
      <c r="I91" s="172" t="str">
        <f t="shared" si="45"/>
        <v xml:space="preserve"> </v>
      </c>
      <c r="J91" s="172" t="str">
        <f t="shared" si="46"/>
        <v xml:space="preserve"> </v>
      </c>
      <c r="K91" s="172" t="str">
        <f t="shared" si="47"/>
        <v xml:space="preserve"> </v>
      </c>
      <c r="L91" s="250" t="str">
        <f>IF($A91="N/A"," ",IF(Pricetype4=2,MAX(C91,0),IF(OR(Pricetype4=1,Pricetype4=4),IF(C91=0,0,(_xll.EURO(C91,Strikeprice4,0,0,($AH91+IF(Smile=TRUE,VLOOKUP(MAX(-5,Strikeprice4-C91),Volsmile,2),0)),($A91-DateToday)+15,IF(Pricetype4=1,1,0),0))),C91)))</f>
        <v xml:space="preserve"> </v>
      </c>
      <c r="M91" s="250" t="str">
        <f>IF($A91="N/A"," ",IF(Pricetype4=2,MAX(D91,0),IF(OR(Pricetype4=1,Pricetype4=4),IF(D91=0,0,(_xll.EURO(D91,Strikeprice4,0,0,($AH91+IF(Smile=TRUE,VLOOKUP(MAX(-5,Strikeprice4-D91),Volsmile,2),0)),($A91-DateToday)+15,IF(Pricetype4=1,1,0),0))),D91)))</f>
        <v xml:space="preserve"> </v>
      </c>
      <c r="N91" s="250" t="str">
        <f>IF($A91="N/A"," ",IF(Pricetype4=2,MAX(E91,0),IF(OR(Pricetype4=1,Pricetype4=4),IF(E91=0,0,(_xll.EURO(E91,Strikeprice4,0,0,($AK91+IF(Smile=TRUE,VLOOKUP(MAX(-5,Strikeprice4-E91),Volsmile,2),0)),($A91-DateToday)+15,IF(Pricetype4=1,1,0),0))),E91)))</f>
        <v xml:space="preserve"> </v>
      </c>
      <c r="O91" s="250" t="str">
        <f>IF($A91="N/A"," ",IF(Pricetype4=2,MAX(F91,0),IF(OR(Pricetype4=1,Pricetype4=4),IF(F91=0,0,(_xll.EURO(F91,Strikeprice4,0,0,($AK91+IF(Smile=TRUE,VLOOKUP(MAX(-5,Strikeprice4-F91),Volsmile,2),0)),($A91-DateToday)+15,IF(Pricetype4=1,1,0),0))),F91)))</f>
        <v xml:space="preserve"> </v>
      </c>
      <c r="P91" s="250" t="str">
        <f>IF($A91="N/A"," ",IF(Pricetype4=2,MAX(G91,0),IF(OR(Pricetype4=1,Pricetype4=4),IF(G91=0,0,(_xll.EURO(G91,Strikeprice4,0,0,($AK91+IF(Smile=TRUE,VLOOKUP(MAX(-5,Strikeprice4-G91),Volsmile,2),0)),($A91-DateToday)+15,IF(Pricetype4=1,1,0),0))),G91)))</f>
        <v xml:space="preserve"> </v>
      </c>
      <c r="Q91" s="250" t="str">
        <f>IF($A91="N/A"," ",IF(Pricetype4=2,MAX(H91,0),IF(OR(Pricetype4=1,Pricetype4=4),IF(H91=0,0,(_xll.EURO(H91,Strikeprice4,0,0,($AK91+IF(Smile=TRUE,VLOOKUP(MAX(-5,Strikeprice4-H91),Volsmile,2),0)),($A91-DateToday)+15,IF(Pricetype4=1,1,0),0))),H91)))</f>
        <v xml:space="preserve"> </v>
      </c>
      <c r="R91" s="250" t="str">
        <f>IF($A91="N/A"," ",IF(Pricetype4=2,MAX(I91,0),IF(OR(Pricetype4=1,Pricetype4=4),IF(I91=0,0,(_xll.EURO(I91,Strikeprice4,0,0,($AK91+IF(Smile=TRUE,VLOOKUP(MAX(-5,Strikeprice4-I91),Volsmile,2),0)),($A91-DateToday)+15,IF(Pricetype4=1,1,0),0))),I91)))</f>
        <v xml:space="preserve"> </v>
      </c>
      <c r="S91" s="250" t="str">
        <f>IF($A91="N/A"," ",IF(Pricetype4=2,MAX(J91,0),IF(OR(Pricetype4=1,Pricetype4=4),IF(J91=0,0,(_xll.EURO(J91,Strikeprice4,0,0,($AK91+IF(Smile=TRUE,VLOOKUP(MAX(-5,Strikeprice4-J91),Volsmile,2),0)),($A91-DateToday)+15,IF(Pricetype4=1,1,0),0))),J91)))</f>
        <v xml:space="preserve"> </v>
      </c>
      <c r="T91" s="250" t="str">
        <f>IF($A91="N/A"," ",IF(Pricetype4=2,MAX(K91,0),IF(OR(Pricetype4=1,Pricetype4=4),IF(K91=0,0,(_xll.EURO(K91,Strikeprice4,0,0,($AK91+IF(Smile=TRUE,VLOOKUP(MAX(-5,Strikeprice4-K91),Volsmile,2),0)),($A91-DateToday)+15,IF(Pricetype4=1,1,0),0))),K91)))</f>
        <v xml:space="preserve"> </v>
      </c>
      <c r="U91" s="177" t="str">
        <f t="shared" si="32"/>
        <v xml:space="preserve"> </v>
      </c>
      <c r="V91" s="178" t="str">
        <f t="shared" si="48"/>
        <v xml:space="preserve"> </v>
      </c>
      <c r="W91" s="178" t="str">
        <f t="shared" si="49"/>
        <v xml:space="preserve"> </v>
      </c>
      <c r="X91" s="178" t="str">
        <f t="shared" si="50"/>
        <v xml:space="preserve"> </v>
      </c>
      <c r="Y91" s="178" t="str">
        <f t="shared" si="51"/>
        <v xml:space="preserve"> </v>
      </c>
      <c r="Z91" s="178" t="str">
        <f t="shared" si="52"/>
        <v xml:space="preserve"> </v>
      </c>
      <c r="AA91" s="178" t="str">
        <f t="shared" si="53"/>
        <v xml:space="preserve"> </v>
      </c>
      <c r="AB91" s="178" t="str">
        <f t="shared" si="54"/>
        <v xml:space="preserve"> </v>
      </c>
      <c r="AC91" s="178" t="str">
        <f t="shared" si="55"/>
        <v xml:space="preserve"> </v>
      </c>
      <c r="AD91" s="178" t="str">
        <f t="shared" si="56"/>
        <v xml:space="preserve"> </v>
      </c>
      <c r="AE91" s="178" t="str">
        <f t="shared" si="57"/>
        <v xml:space="preserve"> </v>
      </c>
      <c r="AF91" s="224" t="str">
        <f t="shared" si="58"/>
        <v xml:space="preserve"> </v>
      </c>
      <c r="AG91" s="224" t="str">
        <f t="shared" si="59"/>
        <v xml:space="preserve"> </v>
      </c>
      <c r="AH91" s="224" t="str">
        <f t="shared" si="60"/>
        <v xml:space="preserve"> </v>
      </c>
      <c r="AI91" s="224" t="str">
        <f t="shared" si="33"/>
        <v xml:space="preserve"> </v>
      </c>
      <c r="AJ91" s="224" t="str">
        <f t="shared" si="34"/>
        <v xml:space="preserve"> </v>
      </c>
      <c r="AK91" s="224" t="str">
        <f t="shared" si="61"/>
        <v xml:space="preserve"> </v>
      </c>
      <c r="AL91" s="224" t="str">
        <f>IF($A91="N/A"," ",IF(PV=1,0,'Pricing Inputs4'!R124))</f>
        <v xml:space="preserve"> </v>
      </c>
      <c r="AM91" s="313" t="str">
        <f t="shared" si="35"/>
        <v xml:space="preserve"> </v>
      </c>
      <c r="BQ91" t="str">
        <f t="shared" si="36"/>
        <v xml:space="preserve"> </v>
      </c>
      <c r="BR91" t="str">
        <f t="shared" si="37"/>
        <v xml:space="preserve"> </v>
      </c>
      <c r="BS91" t="str">
        <f t="shared" si="38"/>
        <v xml:space="preserve"> </v>
      </c>
    </row>
    <row r="92" spans="1:71" x14ac:dyDescent="0.2">
      <c r="A92" s="253" t="str">
        <f>IF(A91="N/A","N/A",IF(EDATE(A91,1)&gt;Inputs!$R$5,"N/A",EDATE(A91,1)))</f>
        <v>N/A</v>
      </c>
      <c r="B92" s="324" t="str">
        <f t="shared" si="31"/>
        <v xml:space="preserve"> </v>
      </c>
      <c r="C92" s="172" t="str">
        <f t="shared" si="39"/>
        <v xml:space="preserve"> </v>
      </c>
      <c r="D92" s="172" t="str">
        <f t="shared" si="40"/>
        <v xml:space="preserve"> </v>
      </c>
      <c r="E92" s="172" t="str">
        <f t="shared" si="41"/>
        <v xml:space="preserve"> </v>
      </c>
      <c r="F92" s="172" t="str">
        <f t="shared" si="42"/>
        <v xml:space="preserve"> </v>
      </c>
      <c r="G92" s="172" t="str">
        <f t="shared" si="43"/>
        <v xml:space="preserve"> </v>
      </c>
      <c r="H92" s="172" t="str">
        <f t="shared" si="44"/>
        <v xml:space="preserve"> </v>
      </c>
      <c r="I92" s="172" t="str">
        <f t="shared" si="45"/>
        <v xml:space="preserve"> </v>
      </c>
      <c r="J92" s="172" t="str">
        <f t="shared" si="46"/>
        <v xml:space="preserve"> </v>
      </c>
      <c r="K92" s="172" t="str">
        <f t="shared" si="47"/>
        <v xml:space="preserve"> </v>
      </c>
      <c r="L92" s="250" t="str">
        <f>IF($A92="N/A"," ",IF(Pricetype4=2,MAX(C92,0),IF(OR(Pricetype4=1,Pricetype4=4),IF(C92=0,0,(_xll.EURO(C92,Strikeprice4,0,0,($AH92+IF(Smile=TRUE,VLOOKUP(MAX(-5,Strikeprice4-C92),Volsmile,2),0)),($A92-DateToday)+15,IF(Pricetype4=1,1,0),0))),C92)))</f>
        <v xml:space="preserve"> </v>
      </c>
      <c r="M92" s="250" t="str">
        <f>IF($A92="N/A"," ",IF(Pricetype4=2,MAX(D92,0),IF(OR(Pricetype4=1,Pricetype4=4),IF(D92=0,0,(_xll.EURO(D92,Strikeprice4,0,0,($AH92+IF(Smile=TRUE,VLOOKUP(MAX(-5,Strikeprice4-D92),Volsmile,2),0)),($A92-DateToday)+15,IF(Pricetype4=1,1,0),0))),D92)))</f>
        <v xml:space="preserve"> </v>
      </c>
      <c r="N92" s="250" t="str">
        <f>IF($A92="N/A"," ",IF(Pricetype4=2,MAX(E92,0),IF(OR(Pricetype4=1,Pricetype4=4),IF(E92=0,0,(_xll.EURO(E92,Strikeprice4,0,0,($AK92+IF(Smile=TRUE,VLOOKUP(MAX(-5,Strikeprice4-E92),Volsmile,2),0)),($A92-DateToday)+15,IF(Pricetype4=1,1,0),0))),E92)))</f>
        <v xml:space="preserve"> </v>
      </c>
      <c r="O92" s="250" t="str">
        <f>IF($A92="N/A"," ",IF(Pricetype4=2,MAX(F92,0),IF(OR(Pricetype4=1,Pricetype4=4),IF(F92=0,0,(_xll.EURO(F92,Strikeprice4,0,0,($AK92+IF(Smile=TRUE,VLOOKUP(MAX(-5,Strikeprice4-F92),Volsmile,2),0)),($A92-DateToday)+15,IF(Pricetype4=1,1,0),0))),F92)))</f>
        <v xml:space="preserve"> </v>
      </c>
      <c r="P92" s="250" t="str">
        <f>IF($A92="N/A"," ",IF(Pricetype4=2,MAX(G92,0),IF(OR(Pricetype4=1,Pricetype4=4),IF(G92=0,0,(_xll.EURO(G92,Strikeprice4,0,0,($AK92+IF(Smile=TRUE,VLOOKUP(MAX(-5,Strikeprice4-G92),Volsmile,2),0)),($A92-DateToday)+15,IF(Pricetype4=1,1,0),0))),G92)))</f>
        <v xml:space="preserve"> </v>
      </c>
      <c r="Q92" s="250" t="str">
        <f>IF($A92="N/A"," ",IF(Pricetype4=2,MAX(H92,0),IF(OR(Pricetype4=1,Pricetype4=4),IF(H92=0,0,(_xll.EURO(H92,Strikeprice4,0,0,($AK92+IF(Smile=TRUE,VLOOKUP(MAX(-5,Strikeprice4-H92),Volsmile,2),0)),($A92-DateToday)+15,IF(Pricetype4=1,1,0),0))),H92)))</f>
        <v xml:space="preserve"> </v>
      </c>
      <c r="R92" s="250" t="str">
        <f>IF($A92="N/A"," ",IF(Pricetype4=2,MAX(I92,0),IF(OR(Pricetype4=1,Pricetype4=4),IF(I92=0,0,(_xll.EURO(I92,Strikeprice4,0,0,($AK92+IF(Smile=TRUE,VLOOKUP(MAX(-5,Strikeprice4-I92),Volsmile,2),0)),($A92-DateToday)+15,IF(Pricetype4=1,1,0),0))),I92)))</f>
        <v xml:space="preserve"> </v>
      </c>
      <c r="S92" s="250" t="str">
        <f>IF($A92="N/A"," ",IF(Pricetype4=2,MAX(J92,0),IF(OR(Pricetype4=1,Pricetype4=4),IF(J92=0,0,(_xll.EURO(J92,Strikeprice4,0,0,($AK92+IF(Smile=TRUE,VLOOKUP(MAX(-5,Strikeprice4-J92),Volsmile,2),0)),($A92-DateToday)+15,IF(Pricetype4=1,1,0),0))),J92)))</f>
        <v xml:space="preserve"> </v>
      </c>
      <c r="T92" s="250" t="str">
        <f>IF($A92="N/A"," ",IF(Pricetype4=2,MAX(K92,0),IF(OR(Pricetype4=1,Pricetype4=4),IF(K92=0,0,(_xll.EURO(K92,Strikeprice4,0,0,($AK92+IF(Smile=TRUE,VLOOKUP(MAX(-5,Strikeprice4-K92),Volsmile,2),0)),($A92-DateToday)+15,IF(Pricetype4=1,1,0),0))),K92)))</f>
        <v xml:space="preserve"> </v>
      </c>
      <c r="U92" s="177" t="str">
        <f t="shared" si="32"/>
        <v xml:space="preserve"> </v>
      </c>
      <c r="V92" s="178" t="str">
        <f t="shared" si="48"/>
        <v xml:space="preserve"> </v>
      </c>
      <c r="W92" s="178" t="str">
        <f t="shared" si="49"/>
        <v xml:space="preserve"> </v>
      </c>
      <c r="X92" s="178" t="str">
        <f t="shared" si="50"/>
        <v xml:space="preserve"> </v>
      </c>
      <c r="Y92" s="178" t="str">
        <f t="shared" si="51"/>
        <v xml:space="preserve"> </v>
      </c>
      <c r="Z92" s="178" t="str">
        <f t="shared" si="52"/>
        <v xml:space="preserve"> </v>
      </c>
      <c r="AA92" s="178" t="str">
        <f t="shared" si="53"/>
        <v xml:space="preserve"> </v>
      </c>
      <c r="AB92" s="178" t="str">
        <f t="shared" si="54"/>
        <v xml:space="preserve"> </v>
      </c>
      <c r="AC92" s="178" t="str">
        <f t="shared" si="55"/>
        <v xml:space="preserve"> </v>
      </c>
      <c r="AD92" s="178" t="str">
        <f t="shared" si="56"/>
        <v xml:space="preserve"> </v>
      </c>
      <c r="AE92" s="178" t="str">
        <f t="shared" si="57"/>
        <v xml:space="preserve"> </v>
      </c>
      <c r="AF92" s="224" t="str">
        <f t="shared" si="58"/>
        <v xml:space="preserve"> </v>
      </c>
      <c r="AG92" s="224" t="str">
        <f t="shared" si="59"/>
        <v xml:space="preserve"> </v>
      </c>
      <c r="AH92" s="224" t="str">
        <f t="shared" si="60"/>
        <v xml:space="preserve"> </v>
      </c>
      <c r="AI92" s="224" t="str">
        <f t="shared" si="33"/>
        <v xml:space="preserve"> </v>
      </c>
      <c r="AJ92" s="224" t="str">
        <f t="shared" si="34"/>
        <v xml:space="preserve"> </v>
      </c>
      <c r="AK92" s="224" t="str">
        <f t="shared" si="61"/>
        <v xml:space="preserve"> </v>
      </c>
      <c r="AL92" s="224" t="str">
        <f>IF($A92="N/A"," ",IF(PV=1,0,'Pricing Inputs4'!R125))</f>
        <v xml:space="preserve"> </v>
      </c>
      <c r="AM92" s="313" t="str">
        <f t="shared" si="35"/>
        <v xml:space="preserve"> </v>
      </c>
      <c r="BQ92" t="str">
        <f t="shared" si="36"/>
        <v xml:space="preserve"> </v>
      </c>
      <c r="BR92" t="str">
        <f t="shared" si="37"/>
        <v xml:space="preserve"> </v>
      </c>
      <c r="BS92" t="str">
        <f t="shared" si="38"/>
        <v xml:space="preserve"> </v>
      </c>
    </row>
    <row r="93" spans="1:71" x14ac:dyDescent="0.2">
      <c r="A93" s="253" t="str">
        <f>IF(A92="N/A","N/A",IF(EDATE(A92,1)&gt;Inputs!$R$5,"N/A",EDATE(A92,1)))</f>
        <v>N/A</v>
      </c>
      <c r="B93" s="324" t="str">
        <f t="shared" si="31"/>
        <v xml:space="preserve"> </v>
      </c>
      <c r="C93" s="172" t="str">
        <f t="shared" si="39"/>
        <v xml:space="preserve"> </v>
      </c>
      <c r="D93" s="172" t="str">
        <f t="shared" si="40"/>
        <v xml:space="preserve"> </v>
      </c>
      <c r="E93" s="172" t="str">
        <f t="shared" si="41"/>
        <v xml:space="preserve"> </v>
      </c>
      <c r="F93" s="172" t="str">
        <f t="shared" si="42"/>
        <v xml:space="preserve"> </v>
      </c>
      <c r="G93" s="172" t="str">
        <f t="shared" si="43"/>
        <v xml:space="preserve"> </v>
      </c>
      <c r="H93" s="172" t="str">
        <f t="shared" si="44"/>
        <v xml:space="preserve"> </v>
      </c>
      <c r="I93" s="172" t="str">
        <f t="shared" si="45"/>
        <v xml:space="preserve"> </v>
      </c>
      <c r="J93" s="172" t="str">
        <f t="shared" si="46"/>
        <v xml:space="preserve"> </v>
      </c>
      <c r="K93" s="172" t="str">
        <f t="shared" si="47"/>
        <v xml:space="preserve"> </v>
      </c>
      <c r="L93" s="250" t="str">
        <f>IF($A93="N/A"," ",IF(Pricetype4=2,MAX(C93,0),IF(OR(Pricetype4=1,Pricetype4=4),IF(C93=0,0,(_xll.EURO(C93,Strikeprice4,0,0,($AH93+IF(Smile=TRUE,VLOOKUP(MAX(-5,Strikeprice4-C93),Volsmile,2),0)),($A93-DateToday)+15,IF(Pricetype4=1,1,0),0))),C93)))</f>
        <v xml:space="preserve"> </v>
      </c>
      <c r="M93" s="250" t="str">
        <f>IF($A93="N/A"," ",IF(Pricetype4=2,MAX(D93,0),IF(OR(Pricetype4=1,Pricetype4=4),IF(D93=0,0,(_xll.EURO(D93,Strikeprice4,0,0,($AH93+IF(Smile=TRUE,VLOOKUP(MAX(-5,Strikeprice4-D93),Volsmile,2),0)),($A93-DateToday)+15,IF(Pricetype4=1,1,0),0))),D93)))</f>
        <v xml:space="preserve"> </v>
      </c>
      <c r="N93" s="250" t="str">
        <f>IF($A93="N/A"," ",IF(Pricetype4=2,MAX(E93,0),IF(OR(Pricetype4=1,Pricetype4=4),IF(E93=0,0,(_xll.EURO(E93,Strikeprice4,0,0,($AK93+IF(Smile=TRUE,VLOOKUP(MAX(-5,Strikeprice4-E93),Volsmile,2),0)),($A93-DateToday)+15,IF(Pricetype4=1,1,0),0))),E93)))</f>
        <v xml:space="preserve"> </v>
      </c>
      <c r="O93" s="250" t="str">
        <f>IF($A93="N/A"," ",IF(Pricetype4=2,MAX(F93,0),IF(OR(Pricetype4=1,Pricetype4=4),IF(F93=0,0,(_xll.EURO(F93,Strikeprice4,0,0,($AK93+IF(Smile=TRUE,VLOOKUP(MAX(-5,Strikeprice4-F93),Volsmile,2),0)),($A93-DateToday)+15,IF(Pricetype4=1,1,0),0))),F93)))</f>
        <v xml:space="preserve"> </v>
      </c>
      <c r="P93" s="250" t="str">
        <f>IF($A93="N/A"," ",IF(Pricetype4=2,MAX(G93,0),IF(OR(Pricetype4=1,Pricetype4=4),IF(G93=0,0,(_xll.EURO(G93,Strikeprice4,0,0,($AK93+IF(Smile=TRUE,VLOOKUP(MAX(-5,Strikeprice4-G93),Volsmile,2),0)),($A93-DateToday)+15,IF(Pricetype4=1,1,0),0))),G93)))</f>
        <v xml:space="preserve"> </v>
      </c>
      <c r="Q93" s="250" t="str">
        <f>IF($A93="N/A"," ",IF(Pricetype4=2,MAX(H93,0),IF(OR(Pricetype4=1,Pricetype4=4),IF(H93=0,0,(_xll.EURO(H93,Strikeprice4,0,0,($AK93+IF(Smile=TRUE,VLOOKUP(MAX(-5,Strikeprice4-H93),Volsmile,2),0)),($A93-DateToday)+15,IF(Pricetype4=1,1,0),0))),H93)))</f>
        <v xml:space="preserve"> </v>
      </c>
      <c r="R93" s="250" t="str">
        <f>IF($A93="N/A"," ",IF(Pricetype4=2,MAX(I93,0),IF(OR(Pricetype4=1,Pricetype4=4),IF(I93=0,0,(_xll.EURO(I93,Strikeprice4,0,0,($AK93+IF(Smile=TRUE,VLOOKUP(MAX(-5,Strikeprice4-I93),Volsmile,2),0)),($A93-DateToday)+15,IF(Pricetype4=1,1,0),0))),I93)))</f>
        <v xml:space="preserve"> </v>
      </c>
      <c r="S93" s="250" t="str">
        <f>IF($A93="N/A"," ",IF(Pricetype4=2,MAX(J93,0),IF(OR(Pricetype4=1,Pricetype4=4),IF(J93=0,0,(_xll.EURO(J93,Strikeprice4,0,0,($AK93+IF(Smile=TRUE,VLOOKUP(MAX(-5,Strikeprice4-J93),Volsmile,2),0)),($A93-DateToday)+15,IF(Pricetype4=1,1,0),0))),J93)))</f>
        <v xml:space="preserve"> </v>
      </c>
      <c r="T93" s="250" t="str">
        <f>IF($A93="N/A"," ",IF(Pricetype4=2,MAX(K93,0),IF(OR(Pricetype4=1,Pricetype4=4),IF(K93=0,0,(_xll.EURO(K93,Strikeprice4,0,0,($AK93+IF(Smile=TRUE,VLOOKUP(MAX(-5,Strikeprice4-K93),Volsmile,2),0)),($A93-DateToday)+15,IF(Pricetype4=1,1,0),0))),K93)))</f>
        <v xml:space="preserve"> </v>
      </c>
      <c r="U93" s="177" t="str">
        <f t="shared" si="32"/>
        <v xml:space="preserve"> </v>
      </c>
      <c r="V93" s="178" t="str">
        <f t="shared" si="48"/>
        <v xml:space="preserve"> </v>
      </c>
      <c r="W93" s="178" t="str">
        <f t="shared" si="49"/>
        <v xml:space="preserve"> </v>
      </c>
      <c r="X93" s="178" t="str">
        <f t="shared" si="50"/>
        <v xml:space="preserve"> </v>
      </c>
      <c r="Y93" s="178" t="str">
        <f t="shared" si="51"/>
        <v xml:space="preserve"> </v>
      </c>
      <c r="Z93" s="178" t="str">
        <f t="shared" si="52"/>
        <v xml:space="preserve"> </v>
      </c>
      <c r="AA93" s="178" t="str">
        <f t="shared" si="53"/>
        <v xml:space="preserve"> </v>
      </c>
      <c r="AB93" s="178" t="str">
        <f t="shared" si="54"/>
        <v xml:space="preserve"> </v>
      </c>
      <c r="AC93" s="178" t="str">
        <f t="shared" si="55"/>
        <v xml:space="preserve"> </v>
      </c>
      <c r="AD93" s="178" t="str">
        <f t="shared" si="56"/>
        <v xml:space="preserve"> </v>
      </c>
      <c r="AE93" s="178" t="str">
        <f t="shared" si="57"/>
        <v xml:space="preserve"> </v>
      </c>
      <c r="AF93" s="224" t="str">
        <f t="shared" si="58"/>
        <v xml:space="preserve"> </v>
      </c>
      <c r="AG93" s="224" t="str">
        <f t="shared" si="59"/>
        <v xml:space="preserve"> </v>
      </c>
      <c r="AH93" s="224" t="str">
        <f t="shared" si="60"/>
        <v xml:space="preserve"> </v>
      </c>
      <c r="AI93" s="224" t="str">
        <f t="shared" si="33"/>
        <v xml:space="preserve"> </v>
      </c>
      <c r="AJ93" s="224" t="str">
        <f t="shared" si="34"/>
        <v xml:space="preserve"> </v>
      </c>
      <c r="AK93" s="224" t="str">
        <f t="shared" si="61"/>
        <v xml:space="preserve"> </v>
      </c>
      <c r="AL93" s="224" t="str">
        <f>IF($A93="N/A"," ",IF(PV=1,0,'Pricing Inputs4'!R126))</f>
        <v xml:space="preserve"> </v>
      </c>
      <c r="AM93" s="313" t="str">
        <f t="shared" si="35"/>
        <v xml:space="preserve"> </v>
      </c>
      <c r="BQ93" t="str">
        <f t="shared" si="36"/>
        <v xml:space="preserve"> </v>
      </c>
      <c r="BR93" t="str">
        <f t="shared" si="37"/>
        <v xml:space="preserve"> </v>
      </c>
      <c r="BS93" t="str">
        <f t="shared" si="38"/>
        <v xml:space="preserve"> </v>
      </c>
    </row>
    <row r="94" spans="1:71" x14ac:dyDescent="0.2">
      <c r="A94" s="253" t="str">
        <f>IF(A93="N/A","N/A",IF(EDATE(A93,1)&gt;Inputs!$R$5,"N/A",EDATE(A93,1)))</f>
        <v>N/A</v>
      </c>
      <c r="B94" s="324" t="str">
        <f t="shared" si="31"/>
        <v xml:space="preserve"> </v>
      </c>
      <c r="C94" s="172" t="str">
        <f t="shared" si="39"/>
        <v xml:space="preserve"> </v>
      </c>
      <c r="D94" s="172" t="str">
        <f t="shared" si="40"/>
        <v xml:space="preserve"> </v>
      </c>
      <c r="E94" s="172" t="str">
        <f t="shared" si="41"/>
        <v xml:space="preserve"> </v>
      </c>
      <c r="F94" s="172" t="str">
        <f t="shared" si="42"/>
        <v xml:space="preserve"> </v>
      </c>
      <c r="G94" s="172" t="str">
        <f t="shared" si="43"/>
        <v xml:space="preserve"> </v>
      </c>
      <c r="H94" s="172" t="str">
        <f t="shared" si="44"/>
        <v xml:space="preserve"> </v>
      </c>
      <c r="I94" s="172" t="str">
        <f t="shared" si="45"/>
        <v xml:space="preserve"> </v>
      </c>
      <c r="J94" s="172" t="str">
        <f t="shared" si="46"/>
        <v xml:space="preserve"> </v>
      </c>
      <c r="K94" s="172" t="str">
        <f t="shared" si="47"/>
        <v xml:space="preserve"> </v>
      </c>
      <c r="L94" s="250" t="str">
        <f>IF($A94="N/A"," ",IF(Pricetype4=2,MAX(C94,0),IF(OR(Pricetype4=1,Pricetype4=4),IF(C94=0,0,(_xll.EURO(C94,Strikeprice4,0,0,($AH94+IF(Smile=TRUE,VLOOKUP(MAX(-5,Strikeprice4-C94),Volsmile,2),0)),($A94-DateToday)+15,IF(Pricetype4=1,1,0),0))),C94)))</f>
        <v xml:space="preserve"> </v>
      </c>
      <c r="M94" s="250" t="str">
        <f>IF($A94="N/A"," ",IF(Pricetype4=2,MAX(D94,0),IF(OR(Pricetype4=1,Pricetype4=4),IF(D94=0,0,(_xll.EURO(D94,Strikeprice4,0,0,($AH94+IF(Smile=TRUE,VLOOKUP(MAX(-5,Strikeprice4-D94),Volsmile,2),0)),($A94-DateToday)+15,IF(Pricetype4=1,1,0),0))),D94)))</f>
        <v xml:space="preserve"> </v>
      </c>
      <c r="N94" s="250" t="str">
        <f>IF($A94="N/A"," ",IF(Pricetype4=2,MAX(E94,0),IF(OR(Pricetype4=1,Pricetype4=4),IF(E94=0,0,(_xll.EURO(E94,Strikeprice4,0,0,($AK94+IF(Smile=TRUE,VLOOKUP(MAX(-5,Strikeprice4-E94),Volsmile,2),0)),($A94-DateToday)+15,IF(Pricetype4=1,1,0),0))),E94)))</f>
        <v xml:space="preserve"> </v>
      </c>
      <c r="O94" s="250" t="str">
        <f>IF($A94="N/A"," ",IF(Pricetype4=2,MAX(F94,0),IF(OR(Pricetype4=1,Pricetype4=4),IF(F94=0,0,(_xll.EURO(F94,Strikeprice4,0,0,($AK94+IF(Smile=TRUE,VLOOKUP(MAX(-5,Strikeprice4-F94),Volsmile,2),0)),($A94-DateToday)+15,IF(Pricetype4=1,1,0),0))),F94)))</f>
        <v xml:space="preserve"> </v>
      </c>
      <c r="P94" s="250" t="str">
        <f>IF($A94="N/A"," ",IF(Pricetype4=2,MAX(G94,0),IF(OR(Pricetype4=1,Pricetype4=4),IF(G94=0,0,(_xll.EURO(G94,Strikeprice4,0,0,($AK94+IF(Smile=TRUE,VLOOKUP(MAX(-5,Strikeprice4-G94),Volsmile,2),0)),($A94-DateToday)+15,IF(Pricetype4=1,1,0),0))),G94)))</f>
        <v xml:space="preserve"> </v>
      </c>
      <c r="Q94" s="250" t="str">
        <f>IF($A94="N/A"," ",IF(Pricetype4=2,MAX(H94,0),IF(OR(Pricetype4=1,Pricetype4=4),IF(H94=0,0,(_xll.EURO(H94,Strikeprice4,0,0,($AK94+IF(Smile=TRUE,VLOOKUP(MAX(-5,Strikeprice4-H94),Volsmile,2),0)),($A94-DateToday)+15,IF(Pricetype4=1,1,0),0))),H94)))</f>
        <v xml:space="preserve"> </v>
      </c>
      <c r="R94" s="250" t="str">
        <f>IF($A94="N/A"," ",IF(Pricetype4=2,MAX(I94,0),IF(OR(Pricetype4=1,Pricetype4=4),IF(I94=0,0,(_xll.EURO(I94,Strikeprice4,0,0,($AK94+IF(Smile=TRUE,VLOOKUP(MAX(-5,Strikeprice4-I94),Volsmile,2),0)),($A94-DateToday)+15,IF(Pricetype4=1,1,0),0))),I94)))</f>
        <v xml:space="preserve"> </v>
      </c>
      <c r="S94" s="250" t="str">
        <f>IF($A94="N/A"," ",IF(Pricetype4=2,MAX(J94,0),IF(OR(Pricetype4=1,Pricetype4=4),IF(J94=0,0,(_xll.EURO(J94,Strikeprice4,0,0,($AK94+IF(Smile=TRUE,VLOOKUP(MAX(-5,Strikeprice4-J94),Volsmile,2),0)),($A94-DateToday)+15,IF(Pricetype4=1,1,0),0))),J94)))</f>
        <v xml:space="preserve"> </v>
      </c>
      <c r="T94" s="250" t="str">
        <f>IF($A94="N/A"," ",IF(Pricetype4=2,MAX(K94,0),IF(OR(Pricetype4=1,Pricetype4=4),IF(K94=0,0,(_xll.EURO(K94,Strikeprice4,0,0,($AK94+IF(Smile=TRUE,VLOOKUP(MAX(-5,Strikeprice4-K94),Volsmile,2),0)),($A94-DateToday)+15,IF(Pricetype4=1,1,0),0))),K94)))</f>
        <v xml:space="preserve"> </v>
      </c>
      <c r="U94" s="177" t="str">
        <f t="shared" si="32"/>
        <v xml:space="preserve"> </v>
      </c>
      <c r="V94" s="178" t="str">
        <f t="shared" si="48"/>
        <v xml:space="preserve"> </v>
      </c>
      <c r="W94" s="178" t="str">
        <f t="shared" si="49"/>
        <v xml:space="preserve"> </v>
      </c>
      <c r="X94" s="178" t="str">
        <f t="shared" si="50"/>
        <v xml:space="preserve"> </v>
      </c>
      <c r="Y94" s="178" t="str">
        <f t="shared" si="51"/>
        <v xml:space="preserve"> </v>
      </c>
      <c r="Z94" s="178" t="str">
        <f t="shared" si="52"/>
        <v xml:space="preserve"> </v>
      </c>
      <c r="AA94" s="178" t="str">
        <f t="shared" si="53"/>
        <v xml:space="preserve"> </v>
      </c>
      <c r="AB94" s="178" t="str">
        <f t="shared" si="54"/>
        <v xml:space="preserve"> </v>
      </c>
      <c r="AC94" s="178" t="str">
        <f t="shared" si="55"/>
        <v xml:space="preserve"> </v>
      </c>
      <c r="AD94" s="178" t="str">
        <f t="shared" si="56"/>
        <v xml:space="preserve"> </v>
      </c>
      <c r="AE94" s="178" t="str">
        <f t="shared" si="57"/>
        <v xml:space="preserve"> </v>
      </c>
      <c r="AF94" s="224" t="str">
        <f t="shared" si="58"/>
        <v xml:space="preserve"> </v>
      </c>
      <c r="AG94" s="224" t="str">
        <f t="shared" si="59"/>
        <v xml:space="preserve"> </v>
      </c>
      <c r="AH94" s="224" t="str">
        <f t="shared" si="60"/>
        <v xml:space="preserve"> </v>
      </c>
      <c r="AI94" s="224" t="str">
        <f t="shared" si="33"/>
        <v xml:space="preserve"> </v>
      </c>
      <c r="AJ94" s="224" t="str">
        <f t="shared" si="34"/>
        <v xml:space="preserve"> </v>
      </c>
      <c r="AK94" s="224" t="str">
        <f t="shared" si="61"/>
        <v xml:space="preserve"> </v>
      </c>
      <c r="AL94" s="224" t="str">
        <f>IF($A94="N/A"," ",IF(PV=1,0,'Pricing Inputs4'!R127))</f>
        <v xml:space="preserve"> </v>
      </c>
      <c r="AM94" s="313" t="str">
        <f t="shared" si="35"/>
        <v xml:space="preserve"> </v>
      </c>
      <c r="BQ94" t="str">
        <f t="shared" si="36"/>
        <v xml:space="preserve"> </v>
      </c>
      <c r="BR94" t="str">
        <f t="shared" si="37"/>
        <v xml:space="preserve"> </v>
      </c>
      <c r="BS94" t="str">
        <f t="shared" si="38"/>
        <v xml:space="preserve"> </v>
      </c>
    </row>
    <row r="95" spans="1:71" x14ac:dyDescent="0.2">
      <c r="A95" s="253" t="str">
        <f>IF(A94="N/A","N/A",IF(EDATE(A94,1)&gt;Inputs!$R$5,"N/A",EDATE(A94,1)))</f>
        <v>N/A</v>
      </c>
      <c r="B95" s="324" t="str">
        <f t="shared" si="31"/>
        <v xml:space="preserve"> </v>
      </c>
      <c r="C95" s="172" t="str">
        <f t="shared" si="39"/>
        <v xml:space="preserve"> </v>
      </c>
      <c r="D95" s="172" t="str">
        <f t="shared" si="40"/>
        <v xml:space="preserve"> </v>
      </c>
      <c r="E95" s="172" t="str">
        <f t="shared" si="41"/>
        <v xml:space="preserve"> </v>
      </c>
      <c r="F95" s="172" t="str">
        <f t="shared" si="42"/>
        <v xml:space="preserve"> </v>
      </c>
      <c r="G95" s="172" t="str">
        <f t="shared" si="43"/>
        <v xml:space="preserve"> </v>
      </c>
      <c r="H95" s="172" t="str">
        <f t="shared" si="44"/>
        <v xml:space="preserve"> </v>
      </c>
      <c r="I95" s="172" t="str">
        <f t="shared" si="45"/>
        <v xml:space="preserve"> </v>
      </c>
      <c r="J95" s="172" t="str">
        <f t="shared" si="46"/>
        <v xml:space="preserve"> </v>
      </c>
      <c r="K95" s="172" t="str">
        <f t="shared" si="47"/>
        <v xml:space="preserve"> </v>
      </c>
      <c r="L95" s="250" t="str">
        <f>IF($A95="N/A"," ",IF(Pricetype4=2,MAX(C95,0),IF(OR(Pricetype4=1,Pricetype4=4),IF(C95=0,0,(_xll.EURO(C95,Strikeprice4,0,0,($AH95+IF(Smile=TRUE,VLOOKUP(MAX(-5,Strikeprice4-C95),Volsmile,2),0)),($A95-DateToday)+15,IF(Pricetype4=1,1,0),0))),C95)))</f>
        <v xml:space="preserve"> </v>
      </c>
      <c r="M95" s="250" t="str">
        <f>IF($A95="N/A"," ",IF(Pricetype4=2,MAX(D95,0),IF(OR(Pricetype4=1,Pricetype4=4),IF(D95=0,0,(_xll.EURO(D95,Strikeprice4,0,0,($AH95+IF(Smile=TRUE,VLOOKUP(MAX(-5,Strikeprice4-D95),Volsmile,2),0)),($A95-DateToday)+15,IF(Pricetype4=1,1,0),0))),D95)))</f>
        <v xml:space="preserve"> </v>
      </c>
      <c r="N95" s="250" t="str">
        <f>IF($A95="N/A"," ",IF(Pricetype4=2,MAX(E95,0),IF(OR(Pricetype4=1,Pricetype4=4),IF(E95=0,0,(_xll.EURO(E95,Strikeprice4,0,0,($AK95+IF(Smile=TRUE,VLOOKUP(MAX(-5,Strikeprice4-E95),Volsmile,2),0)),($A95-DateToday)+15,IF(Pricetype4=1,1,0),0))),E95)))</f>
        <v xml:space="preserve"> </v>
      </c>
      <c r="O95" s="250" t="str">
        <f>IF($A95="N/A"," ",IF(Pricetype4=2,MAX(F95,0),IF(OR(Pricetype4=1,Pricetype4=4),IF(F95=0,0,(_xll.EURO(F95,Strikeprice4,0,0,($AK95+IF(Smile=TRUE,VLOOKUP(MAX(-5,Strikeprice4-F95),Volsmile,2),0)),($A95-DateToday)+15,IF(Pricetype4=1,1,0),0))),F95)))</f>
        <v xml:space="preserve"> </v>
      </c>
      <c r="P95" s="250" t="str">
        <f>IF($A95="N/A"," ",IF(Pricetype4=2,MAX(G95,0),IF(OR(Pricetype4=1,Pricetype4=4),IF(G95=0,0,(_xll.EURO(G95,Strikeprice4,0,0,($AK95+IF(Smile=TRUE,VLOOKUP(MAX(-5,Strikeprice4-G95),Volsmile,2),0)),($A95-DateToday)+15,IF(Pricetype4=1,1,0),0))),G95)))</f>
        <v xml:space="preserve"> </v>
      </c>
      <c r="Q95" s="250" t="str">
        <f>IF($A95="N/A"," ",IF(Pricetype4=2,MAX(H95,0),IF(OR(Pricetype4=1,Pricetype4=4),IF(H95=0,0,(_xll.EURO(H95,Strikeprice4,0,0,($AK95+IF(Smile=TRUE,VLOOKUP(MAX(-5,Strikeprice4-H95),Volsmile,2),0)),($A95-DateToday)+15,IF(Pricetype4=1,1,0),0))),H95)))</f>
        <v xml:space="preserve"> </v>
      </c>
      <c r="R95" s="250" t="str">
        <f>IF($A95="N/A"," ",IF(Pricetype4=2,MAX(I95,0),IF(OR(Pricetype4=1,Pricetype4=4),IF(I95=0,0,(_xll.EURO(I95,Strikeprice4,0,0,($AK95+IF(Smile=TRUE,VLOOKUP(MAX(-5,Strikeprice4-I95),Volsmile,2),0)),($A95-DateToday)+15,IF(Pricetype4=1,1,0),0))),I95)))</f>
        <v xml:space="preserve"> </v>
      </c>
      <c r="S95" s="250" t="str">
        <f>IF($A95="N/A"," ",IF(Pricetype4=2,MAX(J95,0),IF(OR(Pricetype4=1,Pricetype4=4),IF(J95=0,0,(_xll.EURO(J95,Strikeprice4,0,0,($AK95+IF(Smile=TRUE,VLOOKUP(MAX(-5,Strikeprice4-J95),Volsmile,2),0)),($A95-DateToday)+15,IF(Pricetype4=1,1,0),0))),J95)))</f>
        <v xml:space="preserve"> </v>
      </c>
      <c r="T95" s="250" t="str">
        <f>IF($A95="N/A"," ",IF(Pricetype4=2,MAX(K95,0),IF(OR(Pricetype4=1,Pricetype4=4),IF(K95=0,0,(_xll.EURO(K95,Strikeprice4,0,0,($AK95+IF(Smile=TRUE,VLOOKUP(MAX(-5,Strikeprice4-K95),Volsmile,2),0)),($A95-DateToday)+15,IF(Pricetype4=1,1,0),0))),K95)))</f>
        <v xml:space="preserve"> </v>
      </c>
      <c r="U95" s="177" t="str">
        <f t="shared" si="32"/>
        <v xml:space="preserve"> </v>
      </c>
      <c r="V95" s="178" t="str">
        <f t="shared" si="48"/>
        <v xml:space="preserve"> </v>
      </c>
      <c r="W95" s="178" t="str">
        <f t="shared" si="49"/>
        <v xml:space="preserve"> </v>
      </c>
      <c r="X95" s="178" t="str">
        <f t="shared" si="50"/>
        <v xml:space="preserve"> </v>
      </c>
      <c r="Y95" s="178" t="str">
        <f t="shared" si="51"/>
        <v xml:space="preserve"> </v>
      </c>
      <c r="Z95" s="178" t="str">
        <f t="shared" si="52"/>
        <v xml:space="preserve"> </v>
      </c>
      <c r="AA95" s="178" t="str">
        <f t="shared" si="53"/>
        <v xml:space="preserve"> </v>
      </c>
      <c r="AB95" s="178" t="str">
        <f t="shared" si="54"/>
        <v xml:space="preserve"> </v>
      </c>
      <c r="AC95" s="178" t="str">
        <f t="shared" si="55"/>
        <v xml:space="preserve"> </v>
      </c>
      <c r="AD95" s="178" t="str">
        <f t="shared" si="56"/>
        <v xml:space="preserve"> </v>
      </c>
      <c r="AE95" s="178" t="str">
        <f t="shared" si="57"/>
        <v xml:space="preserve"> </v>
      </c>
      <c r="AF95" s="224" t="str">
        <f t="shared" si="58"/>
        <v xml:space="preserve"> </v>
      </c>
      <c r="AG95" s="224" t="str">
        <f t="shared" si="59"/>
        <v xml:space="preserve"> </v>
      </c>
      <c r="AH95" s="224" t="str">
        <f t="shared" si="60"/>
        <v xml:space="preserve"> </v>
      </c>
      <c r="AI95" s="224" t="str">
        <f t="shared" si="33"/>
        <v xml:space="preserve"> </v>
      </c>
      <c r="AJ95" s="224" t="str">
        <f t="shared" si="34"/>
        <v xml:space="preserve"> </v>
      </c>
      <c r="AK95" s="224" t="str">
        <f t="shared" si="61"/>
        <v xml:space="preserve"> </v>
      </c>
      <c r="AL95" s="224" t="str">
        <f>IF($A95="N/A"," ",IF(PV=1,0,'Pricing Inputs4'!R128))</f>
        <v xml:space="preserve"> </v>
      </c>
      <c r="AM95" s="313" t="str">
        <f t="shared" si="35"/>
        <v xml:space="preserve"> </v>
      </c>
      <c r="BQ95" t="str">
        <f t="shared" si="36"/>
        <v xml:space="preserve"> </v>
      </c>
      <c r="BR95" t="str">
        <f t="shared" si="37"/>
        <v xml:space="preserve"> </v>
      </c>
      <c r="BS95" t="str">
        <f t="shared" si="38"/>
        <v xml:space="preserve"> </v>
      </c>
    </row>
    <row r="96" spans="1:71" x14ac:dyDescent="0.2">
      <c r="A96" s="253" t="str">
        <f>IF(A95="N/A","N/A",IF(EDATE(A95,1)&gt;Inputs!$R$5,"N/A",EDATE(A95,1)))</f>
        <v>N/A</v>
      </c>
      <c r="B96" s="324" t="str">
        <f t="shared" si="31"/>
        <v xml:space="preserve"> </v>
      </c>
      <c r="C96" s="172" t="str">
        <f t="shared" si="39"/>
        <v xml:space="preserve"> </v>
      </c>
      <c r="D96" s="172" t="str">
        <f t="shared" si="40"/>
        <v xml:space="preserve"> </v>
      </c>
      <c r="E96" s="172" t="str">
        <f t="shared" si="41"/>
        <v xml:space="preserve"> </v>
      </c>
      <c r="F96" s="172" t="str">
        <f t="shared" si="42"/>
        <v xml:space="preserve"> </v>
      </c>
      <c r="G96" s="172" t="str">
        <f t="shared" si="43"/>
        <v xml:space="preserve"> </v>
      </c>
      <c r="H96" s="172" t="str">
        <f t="shared" si="44"/>
        <v xml:space="preserve"> </v>
      </c>
      <c r="I96" s="172" t="str">
        <f t="shared" si="45"/>
        <v xml:space="preserve"> </v>
      </c>
      <c r="J96" s="172" t="str">
        <f t="shared" si="46"/>
        <v xml:space="preserve"> </v>
      </c>
      <c r="K96" s="172" t="str">
        <f t="shared" si="47"/>
        <v xml:space="preserve"> </v>
      </c>
      <c r="L96" s="250" t="str">
        <f>IF($A96="N/A"," ",IF(Pricetype4=2,MAX(C96,0),IF(OR(Pricetype4=1,Pricetype4=4),IF(C96=0,0,(_xll.EURO(C96,Strikeprice4,0,0,($AH96+IF(Smile=TRUE,VLOOKUP(MAX(-5,Strikeprice4-C96),Volsmile,2),0)),($A96-DateToday)+15,IF(Pricetype4=1,1,0),0))),C96)))</f>
        <v xml:space="preserve"> </v>
      </c>
      <c r="M96" s="250" t="str">
        <f>IF($A96="N/A"," ",IF(Pricetype4=2,MAX(D96,0),IF(OR(Pricetype4=1,Pricetype4=4),IF(D96=0,0,(_xll.EURO(D96,Strikeprice4,0,0,($AH96+IF(Smile=TRUE,VLOOKUP(MAX(-5,Strikeprice4-D96),Volsmile,2),0)),($A96-DateToday)+15,IF(Pricetype4=1,1,0),0))),D96)))</f>
        <v xml:space="preserve"> </v>
      </c>
      <c r="N96" s="250" t="str">
        <f>IF($A96="N/A"," ",IF(Pricetype4=2,MAX(E96,0),IF(OR(Pricetype4=1,Pricetype4=4),IF(E96=0,0,(_xll.EURO(E96,Strikeprice4,0,0,($AK96+IF(Smile=TRUE,VLOOKUP(MAX(-5,Strikeprice4-E96),Volsmile,2),0)),($A96-DateToday)+15,IF(Pricetype4=1,1,0),0))),E96)))</f>
        <v xml:space="preserve"> </v>
      </c>
      <c r="O96" s="250" t="str">
        <f>IF($A96="N/A"," ",IF(Pricetype4=2,MAX(F96,0),IF(OR(Pricetype4=1,Pricetype4=4),IF(F96=0,0,(_xll.EURO(F96,Strikeprice4,0,0,($AK96+IF(Smile=TRUE,VLOOKUP(MAX(-5,Strikeprice4-F96),Volsmile,2),0)),($A96-DateToday)+15,IF(Pricetype4=1,1,0),0))),F96)))</f>
        <v xml:space="preserve"> </v>
      </c>
      <c r="P96" s="250" t="str">
        <f>IF($A96="N/A"," ",IF(Pricetype4=2,MAX(G96,0),IF(OR(Pricetype4=1,Pricetype4=4),IF(G96=0,0,(_xll.EURO(G96,Strikeprice4,0,0,($AK96+IF(Smile=TRUE,VLOOKUP(MAX(-5,Strikeprice4-G96),Volsmile,2),0)),($A96-DateToday)+15,IF(Pricetype4=1,1,0),0))),G96)))</f>
        <v xml:space="preserve"> </v>
      </c>
      <c r="Q96" s="250" t="str">
        <f>IF($A96="N/A"," ",IF(Pricetype4=2,MAX(H96,0),IF(OR(Pricetype4=1,Pricetype4=4),IF(H96=0,0,(_xll.EURO(H96,Strikeprice4,0,0,($AK96+IF(Smile=TRUE,VLOOKUP(MAX(-5,Strikeprice4-H96),Volsmile,2),0)),($A96-DateToday)+15,IF(Pricetype4=1,1,0),0))),H96)))</f>
        <v xml:space="preserve"> </v>
      </c>
      <c r="R96" s="250" t="str">
        <f>IF($A96="N/A"," ",IF(Pricetype4=2,MAX(I96,0),IF(OR(Pricetype4=1,Pricetype4=4),IF(I96=0,0,(_xll.EURO(I96,Strikeprice4,0,0,($AK96+IF(Smile=TRUE,VLOOKUP(MAX(-5,Strikeprice4-I96),Volsmile,2),0)),($A96-DateToday)+15,IF(Pricetype4=1,1,0),0))),I96)))</f>
        <v xml:space="preserve"> </v>
      </c>
      <c r="S96" s="250" t="str">
        <f>IF($A96="N/A"," ",IF(Pricetype4=2,MAX(J96,0),IF(OR(Pricetype4=1,Pricetype4=4),IF(J96=0,0,(_xll.EURO(J96,Strikeprice4,0,0,($AK96+IF(Smile=TRUE,VLOOKUP(MAX(-5,Strikeprice4-J96),Volsmile,2),0)),($A96-DateToday)+15,IF(Pricetype4=1,1,0),0))),J96)))</f>
        <v xml:space="preserve"> </v>
      </c>
      <c r="T96" s="250" t="str">
        <f>IF($A96="N/A"," ",IF(Pricetype4=2,MAX(K96,0),IF(OR(Pricetype4=1,Pricetype4=4),IF(K96=0,0,(_xll.EURO(K96,Strikeprice4,0,0,($AK96+IF(Smile=TRUE,VLOOKUP(MAX(-5,Strikeprice4-K96),Volsmile,2),0)),($A96-DateToday)+15,IF(Pricetype4=1,1,0),0))),K96)))</f>
        <v xml:space="preserve"> </v>
      </c>
      <c r="U96" s="177" t="str">
        <f t="shared" si="32"/>
        <v xml:space="preserve"> </v>
      </c>
      <c r="V96" s="178" t="str">
        <f t="shared" si="48"/>
        <v xml:space="preserve"> </v>
      </c>
      <c r="W96" s="178" t="str">
        <f t="shared" si="49"/>
        <v xml:space="preserve"> </v>
      </c>
      <c r="X96" s="178" t="str">
        <f t="shared" si="50"/>
        <v xml:space="preserve"> </v>
      </c>
      <c r="Y96" s="178" t="str">
        <f t="shared" si="51"/>
        <v xml:space="preserve"> </v>
      </c>
      <c r="Z96" s="178" t="str">
        <f t="shared" si="52"/>
        <v xml:space="preserve"> </v>
      </c>
      <c r="AA96" s="178" t="str">
        <f t="shared" si="53"/>
        <v xml:space="preserve"> </v>
      </c>
      <c r="AB96" s="178" t="str">
        <f t="shared" si="54"/>
        <v xml:space="preserve"> </v>
      </c>
      <c r="AC96" s="178" t="str">
        <f t="shared" si="55"/>
        <v xml:space="preserve"> </v>
      </c>
      <c r="AD96" s="178" t="str">
        <f t="shared" si="56"/>
        <v xml:space="preserve"> </v>
      </c>
      <c r="AE96" s="178" t="str">
        <f t="shared" si="57"/>
        <v xml:space="preserve"> </v>
      </c>
      <c r="AF96" s="224" t="str">
        <f t="shared" si="58"/>
        <v xml:space="preserve"> </v>
      </c>
      <c r="AG96" s="224" t="str">
        <f t="shared" si="59"/>
        <v xml:space="preserve"> </v>
      </c>
      <c r="AH96" s="224" t="str">
        <f t="shared" si="60"/>
        <v xml:space="preserve"> </v>
      </c>
      <c r="AI96" s="224" t="str">
        <f t="shared" si="33"/>
        <v xml:space="preserve"> </v>
      </c>
      <c r="AJ96" s="224" t="str">
        <f t="shared" si="34"/>
        <v xml:space="preserve"> </v>
      </c>
      <c r="AK96" s="224" t="str">
        <f t="shared" si="61"/>
        <v xml:space="preserve"> </v>
      </c>
      <c r="AL96" s="224" t="str">
        <f>IF($A96="N/A"," ",IF(PV=1,0,'Pricing Inputs4'!R129))</f>
        <v xml:space="preserve"> </v>
      </c>
      <c r="AM96" s="313" t="str">
        <f t="shared" si="35"/>
        <v xml:space="preserve"> </v>
      </c>
      <c r="BQ96" t="str">
        <f t="shared" si="36"/>
        <v xml:space="preserve"> </v>
      </c>
      <c r="BR96" t="str">
        <f t="shared" si="37"/>
        <v xml:space="preserve"> </v>
      </c>
      <c r="BS96" t="str">
        <f t="shared" si="38"/>
        <v xml:space="preserve"> </v>
      </c>
    </row>
    <row r="97" spans="1:71" x14ac:dyDescent="0.2">
      <c r="A97" s="253" t="str">
        <f>IF(A96="N/A","N/A",IF(EDATE(A96,1)&gt;Inputs!$R$5,"N/A",EDATE(A96,1)))</f>
        <v>N/A</v>
      </c>
      <c r="B97" s="324" t="str">
        <f t="shared" si="31"/>
        <v xml:space="preserve"> </v>
      </c>
      <c r="C97" s="172" t="str">
        <f t="shared" si="39"/>
        <v xml:space="preserve"> </v>
      </c>
      <c r="D97" s="172" t="str">
        <f t="shared" si="40"/>
        <v xml:space="preserve"> </v>
      </c>
      <c r="E97" s="172" t="str">
        <f t="shared" si="41"/>
        <v xml:space="preserve"> </v>
      </c>
      <c r="F97" s="172" t="str">
        <f t="shared" si="42"/>
        <v xml:space="preserve"> </v>
      </c>
      <c r="G97" s="172" t="str">
        <f t="shared" si="43"/>
        <v xml:space="preserve"> </v>
      </c>
      <c r="H97" s="172" t="str">
        <f t="shared" si="44"/>
        <v xml:space="preserve"> </v>
      </c>
      <c r="I97" s="172" t="str">
        <f t="shared" si="45"/>
        <v xml:space="preserve"> </v>
      </c>
      <c r="J97" s="172" t="str">
        <f t="shared" si="46"/>
        <v xml:space="preserve"> </v>
      </c>
      <c r="K97" s="172" t="str">
        <f t="shared" si="47"/>
        <v xml:space="preserve"> </v>
      </c>
      <c r="L97" s="250" t="str">
        <f>IF($A97="N/A"," ",IF(Pricetype4=2,MAX(C97,0),IF(OR(Pricetype4=1,Pricetype4=4),IF(C97=0,0,(_xll.EURO(C97,Strikeprice4,0,0,($AH97+IF(Smile=TRUE,VLOOKUP(MAX(-5,Strikeprice4-C97),Volsmile,2),0)),($A97-DateToday)+15,IF(Pricetype4=1,1,0),0))),C97)))</f>
        <v xml:space="preserve"> </v>
      </c>
      <c r="M97" s="250" t="str">
        <f>IF($A97="N/A"," ",IF(Pricetype4=2,MAX(D97,0),IF(OR(Pricetype4=1,Pricetype4=4),IF(D97=0,0,(_xll.EURO(D97,Strikeprice4,0,0,($AH97+IF(Smile=TRUE,VLOOKUP(MAX(-5,Strikeprice4-D97),Volsmile,2),0)),($A97-DateToday)+15,IF(Pricetype4=1,1,0),0))),D97)))</f>
        <v xml:space="preserve"> </v>
      </c>
      <c r="N97" s="250" t="str">
        <f>IF($A97="N/A"," ",IF(Pricetype4=2,MAX(E97,0),IF(OR(Pricetype4=1,Pricetype4=4),IF(E97=0,0,(_xll.EURO(E97,Strikeprice4,0,0,($AK97+IF(Smile=TRUE,VLOOKUP(MAX(-5,Strikeprice4-E97),Volsmile,2),0)),($A97-DateToday)+15,IF(Pricetype4=1,1,0),0))),E97)))</f>
        <v xml:space="preserve"> </v>
      </c>
      <c r="O97" s="250" t="str">
        <f>IF($A97="N/A"," ",IF(Pricetype4=2,MAX(F97,0),IF(OR(Pricetype4=1,Pricetype4=4),IF(F97=0,0,(_xll.EURO(F97,Strikeprice4,0,0,($AK97+IF(Smile=TRUE,VLOOKUP(MAX(-5,Strikeprice4-F97),Volsmile,2),0)),($A97-DateToday)+15,IF(Pricetype4=1,1,0),0))),F97)))</f>
        <v xml:space="preserve"> </v>
      </c>
      <c r="P97" s="250" t="str">
        <f>IF($A97="N/A"," ",IF(Pricetype4=2,MAX(G97,0),IF(OR(Pricetype4=1,Pricetype4=4),IF(G97=0,0,(_xll.EURO(G97,Strikeprice4,0,0,($AK97+IF(Smile=TRUE,VLOOKUP(MAX(-5,Strikeprice4-G97),Volsmile,2),0)),($A97-DateToday)+15,IF(Pricetype4=1,1,0),0))),G97)))</f>
        <v xml:space="preserve"> </v>
      </c>
      <c r="Q97" s="250" t="str">
        <f>IF($A97="N/A"," ",IF(Pricetype4=2,MAX(H97,0),IF(OR(Pricetype4=1,Pricetype4=4),IF(H97=0,0,(_xll.EURO(H97,Strikeprice4,0,0,($AK97+IF(Smile=TRUE,VLOOKUP(MAX(-5,Strikeprice4-H97),Volsmile,2),0)),($A97-DateToday)+15,IF(Pricetype4=1,1,0),0))),H97)))</f>
        <v xml:space="preserve"> </v>
      </c>
      <c r="R97" s="250" t="str">
        <f>IF($A97="N/A"," ",IF(Pricetype4=2,MAX(I97,0),IF(OR(Pricetype4=1,Pricetype4=4),IF(I97=0,0,(_xll.EURO(I97,Strikeprice4,0,0,($AK97+IF(Smile=TRUE,VLOOKUP(MAX(-5,Strikeprice4-I97),Volsmile,2),0)),($A97-DateToday)+15,IF(Pricetype4=1,1,0),0))),I97)))</f>
        <v xml:space="preserve"> </v>
      </c>
      <c r="S97" s="250" t="str">
        <f>IF($A97="N/A"," ",IF(Pricetype4=2,MAX(J97,0),IF(OR(Pricetype4=1,Pricetype4=4),IF(J97=0,0,(_xll.EURO(J97,Strikeprice4,0,0,($AK97+IF(Smile=TRUE,VLOOKUP(MAX(-5,Strikeprice4-J97),Volsmile,2),0)),($A97-DateToday)+15,IF(Pricetype4=1,1,0),0))),J97)))</f>
        <v xml:space="preserve"> </v>
      </c>
      <c r="T97" s="250" t="str">
        <f>IF($A97="N/A"," ",IF(Pricetype4=2,MAX(K97,0),IF(OR(Pricetype4=1,Pricetype4=4),IF(K97=0,0,(_xll.EURO(K97,Strikeprice4,0,0,($AK97+IF(Smile=TRUE,VLOOKUP(MAX(-5,Strikeprice4-K97),Volsmile,2),0)),($A97-DateToday)+15,IF(Pricetype4=1,1,0),0))),K97)))</f>
        <v xml:space="preserve"> </v>
      </c>
      <c r="U97" s="177" t="str">
        <f t="shared" si="32"/>
        <v xml:space="preserve"> </v>
      </c>
      <c r="V97" s="178" t="str">
        <f t="shared" si="48"/>
        <v xml:space="preserve"> </v>
      </c>
      <c r="W97" s="178" t="str">
        <f t="shared" si="49"/>
        <v xml:space="preserve"> </v>
      </c>
      <c r="X97" s="178" t="str">
        <f t="shared" si="50"/>
        <v xml:space="preserve"> </v>
      </c>
      <c r="Y97" s="178" t="str">
        <f t="shared" si="51"/>
        <v xml:space="preserve"> </v>
      </c>
      <c r="Z97" s="178" t="str">
        <f t="shared" si="52"/>
        <v xml:space="preserve"> </v>
      </c>
      <c r="AA97" s="178" t="str">
        <f t="shared" si="53"/>
        <v xml:space="preserve"> </v>
      </c>
      <c r="AB97" s="178" t="str">
        <f t="shared" si="54"/>
        <v xml:space="preserve"> </v>
      </c>
      <c r="AC97" s="178" t="str">
        <f t="shared" si="55"/>
        <v xml:space="preserve"> </v>
      </c>
      <c r="AD97" s="178" t="str">
        <f t="shared" si="56"/>
        <v xml:space="preserve"> </v>
      </c>
      <c r="AE97" s="178" t="str">
        <f t="shared" si="57"/>
        <v xml:space="preserve"> </v>
      </c>
      <c r="AF97" s="224" t="str">
        <f t="shared" si="58"/>
        <v xml:space="preserve"> </v>
      </c>
      <c r="AG97" s="224" t="str">
        <f t="shared" si="59"/>
        <v xml:space="preserve"> </v>
      </c>
      <c r="AH97" s="224" t="str">
        <f t="shared" si="60"/>
        <v xml:space="preserve"> </v>
      </c>
      <c r="AI97" s="224" t="str">
        <f t="shared" si="33"/>
        <v xml:space="preserve"> </v>
      </c>
      <c r="AJ97" s="224" t="str">
        <f t="shared" si="34"/>
        <v xml:space="preserve"> </v>
      </c>
      <c r="AK97" s="224" t="str">
        <f t="shared" si="61"/>
        <v xml:space="preserve"> </v>
      </c>
      <c r="AL97" s="224" t="str">
        <f>IF($A97="N/A"," ",IF(PV=1,0,'Pricing Inputs4'!R130))</f>
        <v xml:space="preserve"> </v>
      </c>
      <c r="AM97" s="313" t="str">
        <f t="shared" si="35"/>
        <v xml:space="preserve"> </v>
      </c>
      <c r="BQ97" t="str">
        <f t="shared" si="36"/>
        <v xml:space="preserve"> </v>
      </c>
      <c r="BR97" t="str">
        <f t="shared" si="37"/>
        <v xml:space="preserve"> </v>
      </c>
      <c r="BS97" t="str">
        <f t="shared" si="38"/>
        <v xml:space="preserve"> </v>
      </c>
    </row>
    <row r="98" spans="1:71" x14ac:dyDescent="0.2">
      <c r="A98" s="253" t="str">
        <f>IF(A97="N/A","N/A",IF(EDATE(A97,1)&gt;Inputs!$R$5,"N/A",EDATE(A97,1)))</f>
        <v>N/A</v>
      </c>
      <c r="B98" s="324" t="str">
        <f t="shared" si="31"/>
        <v xml:space="preserve"> </v>
      </c>
      <c r="C98" s="172" t="str">
        <f t="shared" si="39"/>
        <v xml:space="preserve"> </v>
      </c>
      <c r="D98" s="172" t="str">
        <f t="shared" si="40"/>
        <v xml:space="preserve"> </v>
      </c>
      <c r="E98" s="172" t="str">
        <f t="shared" si="41"/>
        <v xml:space="preserve"> </v>
      </c>
      <c r="F98" s="172" t="str">
        <f t="shared" si="42"/>
        <v xml:space="preserve"> </v>
      </c>
      <c r="G98" s="172" t="str">
        <f t="shared" si="43"/>
        <v xml:space="preserve"> </v>
      </c>
      <c r="H98" s="172" t="str">
        <f t="shared" si="44"/>
        <v xml:space="preserve"> </v>
      </c>
      <c r="I98" s="172" t="str">
        <f t="shared" si="45"/>
        <v xml:space="preserve"> </v>
      </c>
      <c r="J98" s="172" t="str">
        <f t="shared" si="46"/>
        <v xml:space="preserve"> </v>
      </c>
      <c r="K98" s="172" t="str">
        <f t="shared" si="47"/>
        <v xml:space="preserve"> </v>
      </c>
      <c r="L98" s="250" t="str">
        <f>IF($A98="N/A"," ",IF(Pricetype4=2,MAX(C98,0),IF(OR(Pricetype4=1,Pricetype4=4),IF(C98=0,0,(_xll.EURO(C98,Strikeprice4,0,0,($AH98+IF(Smile=TRUE,VLOOKUP(MAX(-5,Strikeprice4-C98),Volsmile,2),0)),($A98-DateToday)+15,IF(Pricetype4=1,1,0),0))),C98)))</f>
        <v xml:space="preserve"> </v>
      </c>
      <c r="M98" s="250" t="str">
        <f>IF($A98="N/A"," ",IF(Pricetype4=2,MAX(D98,0),IF(OR(Pricetype4=1,Pricetype4=4),IF(D98=0,0,(_xll.EURO(D98,Strikeprice4,0,0,($AH98+IF(Smile=TRUE,VLOOKUP(MAX(-5,Strikeprice4-D98),Volsmile,2),0)),($A98-DateToday)+15,IF(Pricetype4=1,1,0),0))),D98)))</f>
        <v xml:space="preserve"> </v>
      </c>
      <c r="N98" s="250" t="str">
        <f>IF($A98="N/A"," ",IF(Pricetype4=2,MAX(E98,0),IF(OR(Pricetype4=1,Pricetype4=4),IF(E98=0,0,(_xll.EURO(E98,Strikeprice4,0,0,($AK98+IF(Smile=TRUE,VLOOKUP(MAX(-5,Strikeprice4-E98),Volsmile,2),0)),($A98-DateToday)+15,IF(Pricetype4=1,1,0),0))),E98)))</f>
        <v xml:space="preserve"> </v>
      </c>
      <c r="O98" s="250" t="str">
        <f>IF($A98="N/A"," ",IF(Pricetype4=2,MAX(F98,0),IF(OR(Pricetype4=1,Pricetype4=4),IF(F98=0,0,(_xll.EURO(F98,Strikeprice4,0,0,($AK98+IF(Smile=TRUE,VLOOKUP(MAX(-5,Strikeprice4-F98),Volsmile,2),0)),($A98-DateToday)+15,IF(Pricetype4=1,1,0),0))),F98)))</f>
        <v xml:space="preserve"> </v>
      </c>
      <c r="P98" s="250" t="str">
        <f>IF($A98="N/A"," ",IF(Pricetype4=2,MAX(G98,0),IF(OR(Pricetype4=1,Pricetype4=4),IF(G98=0,0,(_xll.EURO(G98,Strikeprice4,0,0,($AK98+IF(Smile=TRUE,VLOOKUP(MAX(-5,Strikeprice4-G98),Volsmile,2),0)),($A98-DateToday)+15,IF(Pricetype4=1,1,0),0))),G98)))</f>
        <v xml:space="preserve"> </v>
      </c>
      <c r="Q98" s="250" t="str">
        <f>IF($A98="N/A"," ",IF(Pricetype4=2,MAX(H98,0),IF(OR(Pricetype4=1,Pricetype4=4),IF(H98=0,0,(_xll.EURO(H98,Strikeprice4,0,0,($AK98+IF(Smile=TRUE,VLOOKUP(MAX(-5,Strikeprice4-H98),Volsmile,2),0)),($A98-DateToday)+15,IF(Pricetype4=1,1,0),0))),H98)))</f>
        <v xml:space="preserve"> </v>
      </c>
      <c r="R98" s="250" t="str">
        <f>IF($A98="N/A"," ",IF(Pricetype4=2,MAX(I98,0),IF(OR(Pricetype4=1,Pricetype4=4),IF(I98=0,0,(_xll.EURO(I98,Strikeprice4,0,0,($AK98+IF(Smile=TRUE,VLOOKUP(MAX(-5,Strikeprice4-I98),Volsmile,2),0)),($A98-DateToday)+15,IF(Pricetype4=1,1,0),0))),I98)))</f>
        <v xml:space="preserve"> </v>
      </c>
      <c r="S98" s="250" t="str">
        <f>IF($A98="N/A"," ",IF(Pricetype4=2,MAX(J98,0),IF(OR(Pricetype4=1,Pricetype4=4),IF(J98=0,0,(_xll.EURO(J98,Strikeprice4,0,0,($AK98+IF(Smile=TRUE,VLOOKUP(MAX(-5,Strikeprice4-J98),Volsmile,2),0)),($A98-DateToday)+15,IF(Pricetype4=1,1,0),0))),J98)))</f>
        <v xml:space="preserve"> </v>
      </c>
      <c r="T98" s="250" t="str">
        <f>IF($A98="N/A"," ",IF(Pricetype4=2,MAX(K98,0),IF(OR(Pricetype4=1,Pricetype4=4),IF(K98=0,0,(_xll.EURO(K98,Strikeprice4,0,0,($AK98+IF(Smile=TRUE,VLOOKUP(MAX(-5,Strikeprice4-K98),Volsmile,2),0)),($A98-DateToday)+15,IF(Pricetype4=1,1,0),0))),K98)))</f>
        <v xml:space="preserve"> </v>
      </c>
      <c r="U98" s="177" t="str">
        <f t="shared" si="32"/>
        <v xml:space="preserve"> </v>
      </c>
      <c r="V98" s="178" t="str">
        <f t="shared" si="48"/>
        <v xml:space="preserve"> </v>
      </c>
      <c r="W98" s="178" t="str">
        <f t="shared" si="49"/>
        <v xml:space="preserve"> </v>
      </c>
      <c r="X98" s="178" t="str">
        <f t="shared" si="50"/>
        <v xml:space="preserve"> </v>
      </c>
      <c r="Y98" s="178" t="str">
        <f t="shared" si="51"/>
        <v xml:space="preserve"> </v>
      </c>
      <c r="Z98" s="178" t="str">
        <f t="shared" si="52"/>
        <v xml:space="preserve"> </v>
      </c>
      <c r="AA98" s="178" t="str">
        <f t="shared" si="53"/>
        <v xml:space="preserve"> </v>
      </c>
      <c r="AB98" s="178" t="str">
        <f t="shared" si="54"/>
        <v xml:space="preserve"> </v>
      </c>
      <c r="AC98" s="178" t="str">
        <f t="shared" si="55"/>
        <v xml:space="preserve"> </v>
      </c>
      <c r="AD98" s="178" t="str">
        <f t="shared" si="56"/>
        <v xml:space="preserve"> </v>
      </c>
      <c r="AE98" s="178" t="str">
        <f t="shared" si="57"/>
        <v xml:space="preserve"> </v>
      </c>
      <c r="AF98" s="224" t="str">
        <f t="shared" si="58"/>
        <v xml:space="preserve"> </v>
      </c>
      <c r="AG98" s="224" t="str">
        <f t="shared" si="59"/>
        <v xml:space="preserve"> </v>
      </c>
      <c r="AH98" s="224" t="str">
        <f t="shared" si="60"/>
        <v xml:space="preserve"> </v>
      </c>
      <c r="AI98" s="224" t="str">
        <f t="shared" si="33"/>
        <v xml:space="preserve"> </v>
      </c>
      <c r="AJ98" s="224" t="str">
        <f t="shared" si="34"/>
        <v xml:space="preserve"> </v>
      </c>
      <c r="AK98" s="224" t="str">
        <f t="shared" si="61"/>
        <v xml:space="preserve"> </v>
      </c>
      <c r="AL98" s="224" t="str">
        <f>IF($A98="N/A"," ",IF(PV=1,0,'Pricing Inputs4'!R131))</f>
        <v xml:space="preserve"> </v>
      </c>
      <c r="AM98" s="313" t="str">
        <f t="shared" si="35"/>
        <v xml:space="preserve"> </v>
      </c>
      <c r="BQ98" t="str">
        <f t="shared" si="36"/>
        <v xml:space="preserve"> </v>
      </c>
      <c r="BR98" t="str">
        <f t="shared" si="37"/>
        <v xml:space="preserve"> </v>
      </c>
      <c r="BS98" t="str">
        <f t="shared" si="38"/>
        <v xml:space="preserve"> </v>
      </c>
    </row>
    <row r="99" spans="1:71" x14ac:dyDescent="0.2">
      <c r="A99" s="253" t="str">
        <f>IF(A98="N/A","N/A",IF(EDATE(A98,1)&gt;Inputs!$R$5,"N/A",EDATE(A98,1)))</f>
        <v>N/A</v>
      </c>
      <c r="B99" s="324" t="str">
        <f t="shared" si="31"/>
        <v xml:space="preserve"> </v>
      </c>
      <c r="C99" s="172" t="str">
        <f t="shared" si="39"/>
        <v xml:space="preserve"> </v>
      </c>
      <c r="D99" s="172" t="str">
        <f t="shared" si="40"/>
        <v xml:space="preserve"> </v>
      </c>
      <c r="E99" s="172" t="str">
        <f t="shared" si="41"/>
        <v xml:space="preserve"> </v>
      </c>
      <c r="F99" s="172" t="str">
        <f t="shared" si="42"/>
        <v xml:space="preserve"> </v>
      </c>
      <c r="G99" s="172" t="str">
        <f t="shared" si="43"/>
        <v xml:space="preserve"> </v>
      </c>
      <c r="H99" s="172" t="str">
        <f t="shared" si="44"/>
        <v xml:space="preserve"> </v>
      </c>
      <c r="I99" s="172" t="str">
        <f t="shared" si="45"/>
        <v xml:space="preserve"> </v>
      </c>
      <c r="J99" s="172" t="str">
        <f t="shared" si="46"/>
        <v xml:space="preserve"> </v>
      </c>
      <c r="K99" s="172" t="str">
        <f t="shared" si="47"/>
        <v xml:space="preserve"> </v>
      </c>
      <c r="L99" s="250" t="str">
        <f>IF($A99="N/A"," ",IF(Pricetype4=2,MAX(C99,0),IF(OR(Pricetype4=1,Pricetype4=4),IF(C99=0,0,(_xll.EURO(C99,Strikeprice4,0,0,($AH99+IF(Smile=TRUE,VLOOKUP(MAX(-5,Strikeprice4-C99),Volsmile,2),0)),($A99-DateToday)+15,IF(Pricetype4=1,1,0),0))),C99)))</f>
        <v xml:space="preserve"> </v>
      </c>
      <c r="M99" s="250" t="str">
        <f>IF($A99="N/A"," ",IF(Pricetype4=2,MAX(D99,0),IF(OR(Pricetype4=1,Pricetype4=4),IF(D99=0,0,(_xll.EURO(D99,Strikeprice4,0,0,($AH99+IF(Smile=TRUE,VLOOKUP(MAX(-5,Strikeprice4-D99),Volsmile,2),0)),($A99-DateToday)+15,IF(Pricetype4=1,1,0),0))),D99)))</f>
        <v xml:space="preserve"> </v>
      </c>
      <c r="N99" s="250" t="str">
        <f>IF($A99="N/A"," ",IF(Pricetype4=2,MAX(E99,0),IF(OR(Pricetype4=1,Pricetype4=4),IF(E99=0,0,(_xll.EURO(E99,Strikeprice4,0,0,($AK99+IF(Smile=TRUE,VLOOKUP(MAX(-5,Strikeprice4-E99),Volsmile,2),0)),($A99-DateToday)+15,IF(Pricetype4=1,1,0),0))),E99)))</f>
        <v xml:space="preserve"> </v>
      </c>
      <c r="O99" s="250" t="str">
        <f>IF($A99="N/A"," ",IF(Pricetype4=2,MAX(F99,0),IF(OR(Pricetype4=1,Pricetype4=4),IF(F99=0,0,(_xll.EURO(F99,Strikeprice4,0,0,($AK99+IF(Smile=TRUE,VLOOKUP(MAX(-5,Strikeprice4-F99),Volsmile,2),0)),($A99-DateToday)+15,IF(Pricetype4=1,1,0),0))),F99)))</f>
        <v xml:space="preserve"> </v>
      </c>
      <c r="P99" s="250" t="str">
        <f>IF($A99="N/A"," ",IF(Pricetype4=2,MAX(G99,0),IF(OR(Pricetype4=1,Pricetype4=4),IF(G99=0,0,(_xll.EURO(G99,Strikeprice4,0,0,($AK99+IF(Smile=TRUE,VLOOKUP(MAX(-5,Strikeprice4-G99),Volsmile,2),0)),($A99-DateToday)+15,IF(Pricetype4=1,1,0),0))),G99)))</f>
        <v xml:space="preserve"> </v>
      </c>
      <c r="Q99" s="250" t="str">
        <f>IF($A99="N/A"," ",IF(Pricetype4=2,MAX(H99,0),IF(OR(Pricetype4=1,Pricetype4=4),IF(H99=0,0,(_xll.EURO(H99,Strikeprice4,0,0,($AK99+IF(Smile=TRUE,VLOOKUP(MAX(-5,Strikeprice4-H99),Volsmile,2),0)),($A99-DateToday)+15,IF(Pricetype4=1,1,0),0))),H99)))</f>
        <v xml:space="preserve"> </v>
      </c>
      <c r="R99" s="250" t="str">
        <f>IF($A99="N/A"," ",IF(Pricetype4=2,MAX(I99,0),IF(OR(Pricetype4=1,Pricetype4=4),IF(I99=0,0,(_xll.EURO(I99,Strikeprice4,0,0,($AK99+IF(Smile=TRUE,VLOOKUP(MAX(-5,Strikeprice4-I99),Volsmile,2),0)),($A99-DateToday)+15,IF(Pricetype4=1,1,0),0))),I99)))</f>
        <v xml:space="preserve"> </v>
      </c>
      <c r="S99" s="250" t="str">
        <f>IF($A99="N/A"," ",IF(Pricetype4=2,MAX(J99,0),IF(OR(Pricetype4=1,Pricetype4=4),IF(J99=0,0,(_xll.EURO(J99,Strikeprice4,0,0,($AK99+IF(Smile=TRUE,VLOOKUP(MAX(-5,Strikeprice4-J99),Volsmile,2),0)),($A99-DateToday)+15,IF(Pricetype4=1,1,0),0))),J99)))</f>
        <v xml:space="preserve"> </v>
      </c>
      <c r="T99" s="250" t="str">
        <f>IF($A99="N/A"," ",IF(Pricetype4=2,MAX(K99,0),IF(OR(Pricetype4=1,Pricetype4=4),IF(K99=0,0,(_xll.EURO(K99,Strikeprice4,0,0,($AK99+IF(Smile=TRUE,VLOOKUP(MAX(-5,Strikeprice4-K99),Volsmile,2),0)),($A99-DateToday)+15,IF(Pricetype4=1,1,0),0))),K99)))</f>
        <v xml:space="preserve"> </v>
      </c>
      <c r="U99" s="177" t="str">
        <f t="shared" si="32"/>
        <v xml:space="preserve"> </v>
      </c>
      <c r="V99" s="178" t="str">
        <f t="shared" si="48"/>
        <v xml:space="preserve"> </v>
      </c>
      <c r="W99" s="178" t="str">
        <f t="shared" si="49"/>
        <v xml:space="preserve"> </v>
      </c>
      <c r="X99" s="178" t="str">
        <f t="shared" si="50"/>
        <v xml:space="preserve"> </v>
      </c>
      <c r="Y99" s="178" t="str">
        <f t="shared" si="51"/>
        <v xml:space="preserve"> </v>
      </c>
      <c r="Z99" s="178" t="str">
        <f t="shared" si="52"/>
        <v xml:space="preserve"> </v>
      </c>
      <c r="AA99" s="178" t="str">
        <f t="shared" si="53"/>
        <v xml:space="preserve"> </v>
      </c>
      <c r="AB99" s="178" t="str">
        <f t="shared" si="54"/>
        <v xml:space="preserve"> </v>
      </c>
      <c r="AC99" s="178" t="str">
        <f t="shared" si="55"/>
        <v xml:space="preserve"> </v>
      </c>
      <c r="AD99" s="178" t="str">
        <f t="shared" si="56"/>
        <v xml:space="preserve"> </v>
      </c>
      <c r="AE99" s="178" t="str">
        <f t="shared" si="57"/>
        <v xml:space="preserve"> </v>
      </c>
      <c r="AF99" s="224" t="str">
        <f t="shared" si="58"/>
        <v xml:space="preserve"> </v>
      </c>
      <c r="AG99" s="224" t="str">
        <f t="shared" si="59"/>
        <v xml:space="preserve"> </v>
      </c>
      <c r="AH99" s="224" t="str">
        <f t="shared" si="60"/>
        <v xml:space="preserve"> </v>
      </c>
      <c r="AI99" s="224" t="str">
        <f t="shared" si="33"/>
        <v xml:space="preserve"> </v>
      </c>
      <c r="AJ99" s="224" t="str">
        <f t="shared" si="34"/>
        <v xml:space="preserve"> </v>
      </c>
      <c r="AK99" s="224" t="str">
        <f t="shared" si="61"/>
        <v xml:space="preserve"> </v>
      </c>
      <c r="AL99" s="224" t="str">
        <f>IF($A99="N/A"," ",IF(PV=1,0,'Pricing Inputs4'!R132))</f>
        <v xml:space="preserve"> </v>
      </c>
      <c r="AM99" s="313" t="str">
        <f t="shared" si="35"/>
        <v xml:space="preserve"> </v>
      </c>
      <c r="BQ99" t="str">
        <f t="shared" si="36"/>
        <v xml:space="preserve"> </v>
      </c>
      <c r="BR99" t="str">
        <f t="shared" si="37"/>
        <v xml:space="preserve"> </v>
      </c>
      <c r="BS99" t="str">
        <f t="shared" si="38"/>
        <v xml:space="preserve"> </v>
      </c>
    </row>
    <row r="100" spans="1:71" x14ac:dyDescent="0.2">
      <c r="A100" s="253" t="str">
        <f>IF(A99="N/A","N/A",IF(EDATE(A99,1)&gt;Inputs!$R$5,"N/A",EDATE(A99,1)))</f>
        <v>N/A</v>
      </c>
      <c r="B100" s="324" t="str">
        <f t="shared" si="31"/>
        <v xml:space="preserve"> </v>
      </c>
      <c r="C100" s="172" t="str">
        <f t="shared" si="39"/>
        <v xml:space="preserve"> </v>
      </c>
      <c r="D100" s="172" t="str">
        <f t="shared" si="40"/>
        <v xml:space="preserve"> </v>
      </c>
      <c r="E100" s="172" t="str">
        <f t="shared" si="41"/>
        <v xml:space="preserve"> </v>
      </c>
      <c r="F100" s="172" t="str">
        <f t="shared" si="42"/>
        <v xml:space="preserve"> </v>
      </c>
      <c r="G100" s="172" t="str">
        <f t="shared" si="43"/>
        <v xml:space="preserve"> </v>
      </c>
      <c r="H100" s="172" t="str">
        <f t="shared" si="44"/>
        <v xml:space="preserve"> </v>
      </c>
      <c r="I100" s="172" t="str">
        <f t="shared" si="45"/>
        <v xml:space="preserve"> </v>
      </c>
      <c r="J100" s="172" t="str">
        <f t="shared" si="46"/>
        <v xml:space="preserve"> </v>
      </c>
      <c r="K100" s="172" t="str">
        <f t="shared" si="47"/>
        <v xml:space="preserve"> </v>
      </c>
      <c r="L100" s="250" t="str">
        <f>IF($A100="N/A"," ",IF(Pricetype4=2,MAX(C100,0),IF(OR(Pricetype4=1,Pricetype4=4),IF(C100=0,0,(_xll.EURO(C100,Strikeprice4,0,0,($AH100+IF(Smile=TRUE,VLOOKUP(MAX(-5,Strikeprice4-C100),Volsmile,2),0)),($A100-DateToday)+15,IF(Pricetype4=1,1,0),0))),C100)))</f>
        <v xml:space="preserve"> </v>
      </c>
      <c r="M100" s="250" t="str">
        <f>IF($A100="N/A"," ",IF(Pricetype4=2,MAX(D100,0),IF(OR(Pricetype4=1,Pricetype4=4),IF(D100=0,0,(_xll.EURO(D100,Strikeprice4,0,0,($AH100+IF(Smile=TRUE,VLOOKUP(MAX(-5,Strikeprice4-D100),Volsmile,2),0)),($A100-DateToday)+15,IF(Pricetype4=1,1,0),0))),D100)))</f>
        <v xml:space="preserve"> </v>
      </c>
      <c r="N100" s="250" t="str">
        <f>IF($A100="N/A"," ",IF(Pricetype4=2,MAX(E100,0),IF(OR(Pricetype4=1,Pricetype4=4),IF(E100=0,0,(_xll.EURO(E100,Strikeprice4,0,0,($AK100+IF(Smile=TRUE,VLOOKUP(MAX(-5,Strikeprice4-E100),Volsmile,2),0)),($A100-DateToday)+15,IF(Pricetype4=1,1,0),0))),E100)))</f>
        <v xml:space="preserve"> </v>
      </c>
      <c r="O100" s="250" t="str">
        <f>IF($A100="N/A"," ",IF(Pricetype4=2,MAX(F100,0),IF(OR(Pricetype4=1,Pricetype4=4),IF(F100=0,0,(_xll.EURO(F100,Strikeprice4,0,0,($AK100+IF(Smile=TRUE,VLOOKUP(MAX(-5,Strikeprice4-F100),Volsmile,2),0)),($A100-DateToday)+15,IF(Pricetype4=1,1,0),0))),F100)))</f>
        <v xml:space="preserve"> </v>
      </c>
      <c r="P100" s="250" t="str">
        <f>IF($A100="N/A"," ",IF(Pricetype4=2,MAX(G100,0),IF(OR(Pricetype4=1,Pricetype4=4),IF(G100=0,0,(_xll.EURO(G100,Strikeprice4,0,0,($AK100+IF(Smile=TRUE,VLOOKUP(MAX(-5,Strikeprice4-G100),Volsmile,2),0)),($A100-DateToday)+15,IF(Pricetype4=1,1,0),0))),G100)))</f>
        <v xml:space="preserve"> </v>
      </c>
      <c r="Q100" s="250" t="str">
        <f>IF($A100="N/A"," ",IF(Pricetype4=2,MAX(H100,0),IF(OR(Pricetype4=1,Pricetype4=4),IF(H100=0,0,(_xll.EURO(H100,Strikeprice4,0,0,($AK100+IF(Smile=TRUE,VLOOKUP(MAX(-5,Strikeprice4-H100),Volsmile,2),0)),($A100-DateToday)+15,IF(Pricetype4=1,1,0),0))),H100)))</f>
        <v xml:space="preserve"> </v>
      </c>
      <c r="R100" s="250" t="str">
        <f>IF($A100="N/A"," ",IF(Pricetype4=2,MAX(I100,0),IF(OR(Pricetype4=1,Pricetype4=4),IF(I100=0,0,(_xll.EURO(I100,Strikeprice4,0,0,($AK100+IF(Smile=TRUE,VLOOKUP(MAX(-5,Strikeprice4-I100),Volsmile,2),0)),($A100-DateToday)+15,IF(Pricetype4=1,1,0),0))),I100)))</f>
        <v xml:space="preserve"> </v>
      </c>
      <c r="S100" s="250" t="str">
        <f>IF($A100="N/A"," ",IF(Pricetype4=2,MAX(J100,0),IF(OR(Pricetype4=1,Pricetype4=4),IF(J100=0,0,(_xll.EURO(J100,Strikeprice4,0,0,($AK100+IF(Smile=TRUE,VLOOKUP(MAX(-5,Strikeprice4-J100),Volsmile,2),0)),($A100-DateToday)+15,IF(Pricetype4=1,1,0),0))),J100)))</f>
        <v xml:space="preserve"> </v>
      </c>
      <c r="T100" s="250" t="str">
        <f>IF($A100="N/A"," ",IF(Pricetype4=2,MAX(K100,0),IF(OR(Pricetype4=1,Pricetype4=4),IF(K100=0,0,(_xll.EURO(K100,Strikeprice4,0,0,($AK100+IF(Smile=TRUE,VLOOKUP(MAX(-5,Strikeprice4-K100),Volsmile,2),0)),($A100-DateToday)+15,IF(Pricetype4=1,1,0),0))),K100)))</f>
        <v xml:space="preserve"> </v>
      </c>
      <c r="U100" s="177" t="str">
        <f t="shared" si="32"/>
        <v xml:space="preserve"> </v>
      </c>
      <c r="V100" s="178" t="str">
        <f t="shared" si="48"/>
        <v xml:space="preserve"> </v>
      </c>
      <c r="W100" s="178" t="str">
        <f t="shared" si="49"/>
        <v xml:space="preserve"> </v>
      </c>
      <c r="X100" s="178" t="str">
        <f t="shared" si="50"/>
        <v xml:space="preserve"> </v>
      </c>
      <c r="Y100" s="178" t="str">
        <f t="shared" si="51"/>
        <v xml:space="preserve"> </v>
      </c>
      <c r="Z100" s="178" t="str">
        <f t="shared" si="52"/>
        <v xml:space="preserve"> </v>
      </c>
      <c r="AA100" s="178" t="str">
        <f t="shared" si="53"/>
        <v xml:space="preserve"> </v>
      </c>
      <c r="AB100" s="178" t="str">
        <f t="shared" si="54"/>
        <v xml:space="preserve"> </v>
      </c>
      <c r="AC100" s="178" t="str">
        <f t="shared" si="55"/>
        <v xml:space="preserve"> </v>
      </c>
      <c r="AD100" s="178" t="str">
        <f t="shared" si="56"/>
        <v xml:space="preserve"> </v>
      </c>
      <c r="AE100" s="178" t="str">
        <f t="shared" si="57"/>
        <v xml:space="preserve"> </v>
      </c>
      <c r="AF100" s="224" t="str">
        <f t="shared" si="58"/>
        <v xml:space="preserve"> </v>
      </c>
      <c r="AG100" s="224" t="str">
        <f t="shared" si="59"/>
        <v xml:space="preserve"> </v>
      </c>
      <c r="AH100" s="224" t="str">
        <f t="shared" si="60"/>
        <v xml:space="preserve"> </v>
      </c>
      <c r="AI100" s="224" t="str">
        <f t="shared" si="33"/>
        <v xml:space="preserve"> </v>
      </c>
      <c r="AJ100" s="224" t="str">
        <f t="shared" si="34"/>
        <v xml:space="preserve"> </v>
      </c>
      <c r="AK100" s="224" t="str">
        <f t="shared" si="61"/>
        <v xml:space="preserve"> </v>
      </c>
      <c r="AL100" s="224" t="str">
        <f>IF($A100="N/A"," ",IF(PV=1,0,'Pricing Inputs4'!R133))</f>
        <v xml:space="preserve"> </v>
      </c>
      <c r="AM100" s="313" t="str">
        <f t="shared" si="35"/>
        <v xml:space="preserve"> </v>
      </c>
      <c r="BQ100" t="str">
        <f t="shared" si="36"/>
        <v xml:space="preserve"> </v>
      </c>
      <c r="BR100" t="str">
        <f t="shared" si="37"/>
        <v xml:space="preserve"> </v>
      </c>
      <c r="BS100" t="str">
        <f t="shared" si="38"/>
        <v xml:space="preserve"> </v>
      </c>
    </row>
    <row r="101" spans="1:71" x14ac:dyDescent="0.2">
      <c r="A101" s="253" t="str">
        <f>IF(A100="N/A","N/A",IF(EDATE(A100,1)&gt;Inputs!$R$5,"N/A",EDATE(A100,1)))</f>
        <v>N/A</v>
      </c>
      <c r="B101" s="324" t="str">
        <f t="shared" si="31"/>
        <v xml:space="preserve"> </v>
      </c>
      <c r="C101" s="172" t="str">
        <f t="shared" si="39"/>
        <v xml:space="preserve"> </v>
      </c>
      <c r="D101" s="172" t="str">
        <f t="shared" si="40"/>
        <v xml:space="preserve"> </v>
      </c>
      <c r="E101" s="172" t="str">
        <f t="shared" si="41"/>
        <v xml:space="preserve"> </v>
      </c>
      <c r="F101" s="172" t="str">
        <f t="shared" si="42"/>
        <v xml:space="preserve"> </v>
      </c>
      <c r="G101" s="172" t="str">
        <f t="shared" si="43"/>
        <v xml:space="preserve"> </v>
      </c>
      <c r="H101" s="172" t="str">
        <f t="shared" si="44"/>
        <v xml:space="preserve"> </v>
      </c>
      <c r="I101" s="172" t="str">
        <f t="shared" si="45"/>
        <v xml:space="preserve"> </v>
      </c>
      <c r="J101" s="172" t="str">
        <f t="shared" si="46"/>
        <v xml:space="preserve"> </v>
      </c>
      <c r="K101" s="172" t="str">
        <f t="shared" si="47"/>
        <v xml:space="preserve"> </v>
      </c>
      <c r="L101" s="250" t="str">
        <f>IF($A101="N/A"," ",IF(Pricetype4=2,MAX(C101,0),IF(OR(Pricetype4=1,Pricetype4=4),IF(C101=0,0,(_xll.EURO(C101,Strikeprice4,0,0,($AH101+IF(Smile=TRUE,VLOOKUP(MAX(-5,Strikeprice4-C101),Volsmile,2),0)),($A101-DateToday)+15,IF(Pricetype4=1,1,0),0))),C101)))</f>
        <v xml:space="preserve"> </v>
      </c>
      <c r="M101" s="250" t="str">
        <f>IF($A101="N/A"," ",IF(Pricetype4=2,MAX(D101,0),IF(OR(Pricetype4=1,Pricetype4=4),IF(D101=0,0,(_xll.EURO(D101,Strikeprice4,0,0,($AH101+IF(Smile=TRUE,VLOOKUP(MAX(-5,Strikeprice4-D101),Volsmile,2),0)),($A101-DateToday)+15,IF(Pricetype4=1,1,0),0))),D101)))</f>
        <v xml:space="preserve"> </v>
      </c>
      <c r="N101" s="250" t="str">
        <f>IF($A101="N/A"," ",IF(Pricetype4=2,MAX(E101,0),IF(OR(Pricetype4=1,Pricetype4=4),IF(E101=0,0,(_xll.EURO(E101,Strikeprice4,0,0,($AK101+IF(Smile=TRUE,VLOOKUP(MAX(-5,Strikeprice4-E101),Volsmile,2),0)),($A101-DateToday)+15,IF(Pricetype4=1,1,0),0))),E101)))</f>
        <v xml:space="preserve"> </v>
      </c>
      <c r="O101" s="250" t="str">
        <f>IF($A101="N/A"," ",IF(Pricetype4=2,MAX(F101,0),IF(OR(Pricetype4=1,Pricetype4=4),IF(F101=0,0,(_xll.EURO(F101,Strikeprice4,0,0,($AK101+IF(Smile=TRUE,VLOOKUP(MAX(-5,Strikeprice4-F101),Volsmile,2),0)),($A101-DateToday)+15,IF(Pricetype4=1,1,0),0))),F101)))</f>
        <v xml:space="preserve"> </v>
      </c>
      <c r="P101" s="250" t="str">
        <f>IF($A101="N/A"," ",IF(Pricetype4=2,MAX(G101,0),IF(OR(Pricetype4=1,Pricetype4=4),IF(G101=0,0,(_xll.EURO(G101,Strikeprice4,0,0,($AK101+IF(Smile=TRUE,VLOOKUP(MAX(-5,Strikeprice4-G101),Volsmile,2),0)),($A101-DateToday)+15,IF(Pricetype4=1,1,0),0))),G101)))</f>
        <v xml:space="preserve"> </v>
      </c>
      <c r="Q101" s="250" t="str">
        <f>IF($A101="N/A"," ",IF(Pricetype4=2,MAX(H101,0),IF(OR(Pricetype4=1,Pricetype4=4),IF(H101=0,0,(_xll.EURO(H101,Strikeprice4,0,0,($AK101+IF(Smile=TRUE,VLOOKUP(MAX(-5,Strikeprice4-H101),Volsmile,2),0)),($A101-DateToday)+15,IF(Pricetype4=1,1,0),0))),H101)))</f>
        <v xml:space="preserve"> </v>
      </c>
      <c r="R101" s="250" t="str">
        <f>IF($A101="N/A"," ",IF(Pricetype4=2,MAX(I101,0),IF(OR(Pricetype4=1,Pricetype4=4),IF(I101=0,0,(_xll.EURO(I101,Strikeprice4,0,0,($AK101+IF(Smile=TRUE,VLOOKUP(MAX(-5,Strikeprice4-I101),Volsmile,2),0)),($A101-DateToday)+15,IF(Pricetype4=1,1,0),0))),I101)))</f>
        <v xml:space="preserve"> </v>
      </c>
      <c r="S101" s="250" t="str">
        <f>IF($A101="N/A"," ",IF(Pricetype4=2,MAX(J101,0),IF(OR(Pricetype4=1,Pricetype4=4),IF(J101=0,0,(_xll.EURO(J101,Strikeprice4,0,0,($AK101+IF(Smile=TRUE,VLOOKUP(MAX(-5,Strikeprice4-J101),Volsmile,2),0)),($A101-DateToday)+15,IF(Pricetype4=1,1,0),0))),J101)))</f>
        <v xml:space="preserve"> </v>
      </c>
      <c r="T101" s="250" t="str">
        <f>IF($A101="N/A"," ",IF(Pricetype4=2,MAX(K101,0),IF(OR(Pricetype4=1,Pricetype4=4),IF(K101=0,0,(_xll.EURO(K101,Strikeprice4,0,0,($AK101+IF(Smile=TRUE,VLOOKUP(MAX(-5,Strikeprice4-K101),Volsmile,2),0)),($A101-DateToday)+15,IF(Pricetype4=1,1,0),0))),K101)))</f>
        <v xml:space="preserve"> </v>
      </c>
      <c r="U101" s="177" t="str">
        <f t="shared" si="32"/>
        <v xml:space="preserve"> </v>
      </c>
      <c r="V101" s="178" t="str">
        <f t="shared" si="48"/>
        <v xml:space="preserve"> </v>
      </c>
      <c r="W101" s="178" t="str">
        <f t="shared" si="49"/>
        <v xml:space="preserve"> </v>
      </c>
      <c r="X101" s="178" t="str">
        <f t="shared" si="50"/>
        <v xml:space="preserve"> </v>
      </c>
      <c r="Y101" s="178" t="str">
        <f t="shared" si="51"/>
        <v xml:space="preserve"> </v>
      </c>
      <c r="Z101" s="178" t="str">
        <f t="shared" si="52"/>
        <v xml:space="preserve"> </v>
      </c>
      <c r="AA101" s="178" t="str">
        <f t="shared" si="53"/>
        <v xml:space="preserve"> </v>
      </c>
      <c r="AB101" s="178" t="str">
        <f t="shared" si="54"/>
        <v xml:space="preserve"> </v>
      </c>
      <c r="AC101" s="178" t="str">
        <f t="shared" si="55"/>
        <v xml:space="preserve"> </v>
      </c>
      <c r="AD101" s="178" t="str">
        <f t="shared" si="56"/>
        <v xml:space="preserve"> </v>
      </c>
      <c r="AE101" s="178" t="str">
        <f t="shared" si="57"/>
        <v xml:space="preserve"> </v>
      </c>
      <c r="AF101" s="224" t="str">
        <f t="shared" si="58"/>
        <v xml:space="preserve"> </v>
      </c>
      <c r="AG101" s="224" t="str">
        <f t="shared" si="59"/>
        <v xml:space="preserve"> </v>
      </c>
      <c r="AH101" s="224" t="str">
        <f t="shared" si="60"/>
        <v xml:space="preserve"> </v>
      </c>
      <c r="AI101" s="224" t="str">
        <f t="shared" si="33"/>
        <v xml:space="preserve"> </v>
      </c>
      <c r="AJ101" s="224" t="str">
        <f t="shared" si="34"/>
        <v xml:space="preserve"> </v>
      </c>
      <c r="AK101" s="224" t="str">
        <f t="shared" si="61"/>
        <v xml:space="preserve"> </v>
      </c>
      <c r="AL101" s="224" t="str">
        <f>IF($A101="N/A"," ",IF(PV=1,0,'Pricing Inputs4'!R134))</f>
        <v xml:space="preserve"> </v>
      </c>
      <c r="AM101" s="313" t="str">
        <f t="shared" si="35"/>
        <v xml:space="preserve"> </v>
      </c>
      <c r="BQ101" t="str">
        <f t="shared" si="36"/>
        <v xml:space="preserve"> </v>
      </c>
      <c r="BR101" t="str">
        <f t="shared" si="37"/>
        <v xml:space="preserve"> </v>
      </c>
      <c r="BS101" t="str">
        <f t="shared" si="38"/>
        <v xml:space="preserve"> </v>
      </c>
    </row>
    <row r="102" spans="1:71" x14ac:dyDescent="0.2">
      <c r="A102" s="253" t="str">
        <f>IF(A101="N/A","N/A",IF(EDATE(A101,1)&gt;Inputs!$R$5,"N/A",EDATE(A101,1)))</f>
        <v>N/A</v>
      </c>
      <c r="B102" s="324" t="str">
        <f t="shared" si="31"/>
        <v xml:space="preserve"> </v>
      </c>
      <c r="C102" s="172" t="str">
        <f t="shared" si="39"/>
        <v xml:space="preserve"> </v>
      </c>
      <c r="D102" s="172" t="str">
        <f t="shared" si="40"/>
        <v xml:space="preserve"> </v>
      </c>
      <c r="E102" s="172" t="str">
        <f t="shared" si="41"/>
        <v xml:space="preserve"> </v>
      </c>
      <c r="F102" s="172" t="str">
        <f t="shared" si="42"/>
        <v xml:space="preserve"> </v>
      </c>
      <c r="G102" s="172" t="str">
        <f t="shared" si="43"/>
        <v xml:space="preserve"> </v>
      </c>
      <c r="H102" s="172" t="str">
        <f t="shared" si="44"/>
        <v xml:space="preserve"> </v>
      </c>
      <c r="I102" s="172" t="str">
        <f t="shared" si="45"/>
        <v xml:space="preserve"> </v>
      </c>
      <c r="J102" s="172" t="str">
        <f t="shared" si="46"/>
        <v xml:space="preserve"> </v>
      </c>
      <c r="K102" s="172" t="str">
        <f t="shared" si="47"/>
        <v xml:space="preserve"> </v>
      </c>
      <c r="L102" s="250" t="str">
        <f>IF($A102="N/A"," ",IF(Pricetype4=2,MAX(C102,0),IF(OR(Pricetype4=1,Pricetype4=4),IF(C102=0,0,(_xll.EURO(C102,Strikeprice4,0,0,($AH102+IF(Smile=TRUE,VLOOKUP(MAX(-5,Strikeprice4-C102),Volsmile,2),0)),($A102-DateToday)+15,IF(Pricetype4=1,1,0),0))),C102)))</f>
        <v xml:space="preserve"> </v>
      </c>
      <c r="M102" s="250" t="str">
        <f>IF($A102="N/A"," ",IF(Pricetype4=2,MAX(D102,0),IF(OR(Pricetype4=1,Pricetype4=4),IF(D102=0,0,(_xll.EURO(D102,Strikeprice4,0,0,($AH102+IF(Smile=TRUE,VLOOKUP(MAX(-5,Strikeprice4-D102),Volsmile,2),0)),($A102-DateToday)+15,IF(Pricetype4=1,1,0),0))),D102)))</f>
        <v xml:space="preserve"> </v>
      </c>
      <c r="N102" s="250" t="str">
        <f>IF($A102="N/A"," ",IF(Pricetype4=2,MAX(E102,0),IF(OR(Pricetype4=1,Pricetype4=4),IF(E102=0,0,(_xll.EURO(E102,Strikeprice4,0,0,($AK102+IF(Smile=TRUE,VLOOKUP(MAX(-5,Strikeprice4-E102),Volsmile,2),0)),($A102-DateToday)+15,IF(Pricetype4=1,1,0),0))),E102)))</f>
        <v xml:space="preserve"> </v>
      </c>
      <c r="O102" s="250" t="str">
        <f>IF($A102="N/A"," ",IF(Pricetype4=2,MAX(F102,0),IF(OR(Pricetype4=1,Pricetype4=4),IF(F102=0,0,(_xll.EURO(F102,Strikeprice4,0,0,($AK102+IF(Smile=TRUE,VLOOKUP(MAX(-5,Strikeprice4-F102),Volsmile,2),0)),($A102-DateToday)+15,IF(Pricetype4=1,1,0),0))),F102)))</f>
        <v xml:space="preserve"> </v>
      </c>
      <c r="P102" s="250" t="str">
        <f>IF($A102="N/A"," ",IF(Pricetype4=2,MAX(G102,0),IF(OR(Pricetype4=1,Pricetype4=4),IF(G102=0,0,(_xll.EURO(G102,Strikeprice4,0,0,($AK102+IF(Smile=TRUE,VLOOKUP(MAX(-5,Strikeprice4-G102),Volsmile,2),0)),($A102-DateToday)+15,IF(Pricetype4=1,1,0),0))),G102)))</f>
        <v xml:space="preserve"> </v>
      </c>
      <c r="Q102" s="250" t="str">
        <f>IF($A102="N/A"," ",IF(Pricetype4=2,MAX(H102,0),IF(OR(Pricetype4=1,Pricetype4=4),IF(H102=0,0,(_xll.EURO(H102,Strikeprice4,0,0,($AK102+IF(Smile=TRUE,VLOOKUP(MAX(-5,Strikeprice4-H102),Volsmile,2),0)),($A102-DateToday)+15,IF(Pricetype4=1,1,0),0))),H102)))</f>
        <v xml:space="preserve"> </v>
      </c>
      <c r="R102" s="250" t="str">
        <f>IF($A102="N/A"," ",IF(Pricetype4=2,MAX(I102,0),IF(OR(Pricetype4=1,Pricetype4=4),IF(I102=0,0,(_xll.EURO(I102,Strikeprice4,0,0,($AK102+IF(Smile=TRUE,VLOOKUP(MAX(-5,Strikeprice4-I102),Volsmile,2),0)),($A102-DateToday)+15,IF(Pricetype4=1,1,0),0))),I102)))</f>
        <v xml:space="preserve"> </v>
      </c>
      <c r="S102" s="250" t="str">
        <f>IF($A102="N/A"," ",IF(Pricetype4=2,MAX(J102,0),IF(OR(Pricetype4=1,Pricetype4=4),IF(J102=0,0,(_xll.EURO(J102,Strikeprice4,0,0,($AK102+IF(Smile=TRUE,VLOOKUP(MAX(-5,Strikeprice4-J102),Volsmile,2),0)),($A102-DateToday)+15,IF(Pricetype4=1,1,0),0))),J102)))</f>
        <v xml:space="preserve"> </v>
      </c>
      <c r="T102" s="250" t="str">
        <f>IF($A102="N/A"," ",IF(Pricetype4=2,MAX(K102,0),IF(OR(Pricetype4=1,Pricetype4=4),IF(K102=0,0,(_xll.EURO(K102,Strikeprice4,0,0,($AK102+IF(Smile=TRUE,VLOOKUP(MAX(-5,Strikeprice4-K102),Volsmile,2),0)),($A102-DateToday)+15,IF(Pricetype4=1,1,0),0))),K102)))</f>
        <v xml:space="preserve"> </v>
      </c>
      <c r="U102" s="177" t="str">
        <f t="shared" si="32"/>
        <v xml:space="preserve"> </v>
      </c>
      <c r="V102" s="178" t="str">
        <f t="shared" si="48"/>
        <v xml:space="preserve"> </v>
      </c>
      <c r="W102" s="178" t="str">
        <f t="shared" si="49"/>
        <v xml:space="preserve"> </v>
      </c>
      <c r="X102" s="178" t="str">
        <f t="shared" si="50"/>
        <v xml:space="preserve"> </v>
      </c>
      <c r="Y102" s="178" t="str">
        <f t="shared" si="51"/>
        <v xml:space="preserve"> </v>
      </c>
      <c r="Z102" s="178" t="str">
        <f t="shared" si="52"/>
        <v xml:space="preserve"> </v>
      </c>
      <c r="AA102" s="178" t="str">
        <f t="shared" si="53"/>
        <v xml:space="preserve"> </v>
      </c>
      <c r="AB102" s="178" t="str">
        <f t="shared" si="54"/>
        <v xml:space="preserve"> </v>
      </c>
      <c r="AC102" s="178" t="str">
        <f t="shared" si="55"/>
        <v xml:space="preserve"> </v>
      </c>
      <c r="AD102" s="178" t="str">
        <f t="shared" si="56"/>
        <v xml:space="preserve"> </v>
      </c>
      <c r="AE102" s="178" t="str">
        <f t="shared" si="57"/>
        <v xml:space="preserve"> </v>
      </c>
      <c r="AF102" s="224" t="str">
        <f t="shared" si="58"/>
        <v xml:space="preserve"> </v>
      </c>
      <c r="AG102" s="224" t="str">
        <f t="shared" si="59"/>
        <v xml:space="preserve"> </v>
      </c>
      <c r="AH102" s="224" t="str">
        <f t="shared" si="60"/>
        <v xml:space="preserve"> </v>
      </c>
      <c r="AI102" s="224" t="str">
        <f t="shared" si="33"/>
        <v xml:space="preserve"> </v>
      </c>
      <c r="AJ102" s="224" t="str">
        <f t="shared" si="34"/>
        <v xml:space="preserve"> </v>
      </c>
      <c r="AK102" s="224" t="str">
        <f t="shared" si="61"/>
        <v xml:space="preserve"> </v>
      </c>
      <c r="AL102" s="224" t="str">
        <f>IF($A102="N/A"," ",IF(PV=1,0,'Pricing Inputs4'!R135))</f>
        <v xml:space="preserve"> </v>
      </c>
      <c r="AM102" s="313" t="str">
        <f t="shared" si="35"/>
        <v xml:space="preserve"> </v>
      </c>
      <c r="BQ102" t="str">
        <f t="shared" si="36"/>
        <v xml:space="preserve"> </v>
      </c>
      <c r="BR102" t="str">
        <f t="shared" si="37"/>
        <v xml:space="preserve"> </v>
      </c>
      <c r="BS102" t="str">
        <f t="shared" si="38"/>
        <v xml:space="preserve"> </v>
      </c>
    </row>
    <row r="103" spans="1:71" x14ac:dyDescent="0.2">
      <c r="A103" s="253" t="str">
        <f>IF(A102="N/A","N/A",IF(EDATE(A102,1)&gt;Inputs!$R$5,"N/A",EDATE(A102,1)))</f>
        <v>N/A</v>
      </c>
      <c r="B103" s="324" t="str">
        <f t="shared" si="31"/>
        <v xml:space="preserve"> </v>
      </c>
      <c r="C103" s="172" t="str">
        <f t="shared" si="39"/>
        <v xml:space="preserve"> </v>
      </c>
      <c r="D103" s="172" t="str">
        <f t="shared" si="40"/>
        <v xml:space="preserve"> </v>
      </c>
      <c r="E103" s="172" t="str">
        <f t="shared" si="41"/>
        <v xml:space="preserve"> </v>
      </c>
      <c r="F103" s="172" t="str">
        <f t="shared" si="42"/>
        <v xml:space="preserve"> </v>
      </c>
      <c r="G103" s="172" t="str">
        <f t="shared" si="43"/>
        <v xml:space="preserve"> </v>
      </c>
      <c r="H103" s="172" t="str">
        <f t="shared" si="44"/>
        <v xml:space="preserve"> </v>
      </c>
      <c r="I103" s="172" t="str">
        <f t="shared" si="45"/>
        <v xml:space="preserve"> </v>
      </c>
      <c r="J103" s="172" t="str">
        <f t="shared" si="46"/>
        <v xml:space="preserve"> </v>
      </c>
      <c r="K103" s="172" t="str">
        <f t="shared" si="47"/>
        <v xml:space="preserve"> </v>
      </c>
      <c r="L103" s="250" t="str">
        <f>IF($A103="N/A"," ",IF(Pricetype4=2,MAX(C103,0),IF(OR(Pricetype4=1,Pricetype4=4),IF(C103=0,0,(_xll.EURO(C103,Strikeprice4,0,0,($AH103+IF(Smile=TRUE,VLOOKUP(MAX(-5,Strikeprice4-C103),Volsmile,2),0)),($A103-DateToday)+15,IF(Pricetype4=1,1,0),0))),C103)))</f>
        <v xml:space="preserve"> </v>
      </c>
      <c r="M103" s="250" t="str">
        <f>IF($A103="N/A"," ",IF(Pricetype4=2,MAX(D103,0),IF(OR(Pricetype4=1,Pricetype4=4),IF(D103=0,0,(_xll.EURO(D103,Strikeprice4,0,0,($AH103+IF(Smile=TRUE,VLOOKUP(MAX(-5,Strikeprice4-D103),Volsmile,2),0)),($A103-DateToday)+15,IF(Pricetype4=1,1,0),0))),D103)))</f>
        <v xml:space="preserve"> </v>
      </c>
      <c r="N103" s="250" t="str">
        <f>IF($A103="N/A"," ",IF(Pricetype4=2,MAX(E103,0),IF(OR(Pricetype4=1,Pricetype4=4),IF(E103=0,0,(_xll.EURO(E103,Strikeprice4,0,0,($AK103+IF(Smile=TRUE,VLOOKUP(MAX(-5,Strikeprice4-E103),Volsmile,2),0)),($A103-DateToday)+15,IF(Pricetype4=1,1,0),0))),E103)))</f>
        <v xml:space="preserve"> </v>
      </c>
      <c r="O103" s="250" t="str">
        <f>IF($A103="N/A"," ",IF(Pricetype4=2,MAX(F103,0),IF(OR(Pricetype4=1,Pricetype4=4),IF(F103=0,0,(_xll.EURO(F103,Strikeprice4,0,0,($AK103+IF(Smile=TRUE,VLOOKUP(MAX(-5,Strikeprice4-F103),Volsmile,2),0)),($A103-DateToday)+15,IF(Pricetype4=1,1,0),0))),F103)))</f>
        <v xml:space="preserve"> </v>
      </c>
      <c r="P103" s="250" t="str">
        <f>IF($A103="N/A"," ",IF(Pricetype4=2,MAX(G103,0),IF(OR(Pricetype4=1,Pricetype4=4),IF(G103=0,0,(_xll.EURO(G103,Strikeprice4,0,0,($AK103+IF(Smile=TRUE,VLOOKUP(MAX(-5,Strikeprice4-G103),Volsmile,2),0)),($A103-DateToday)+15,IF(Pricetype4=1,1,0),0))),G103)))</f>
        <v xml:space="preserve"> </v>
      </c>
      <c r="Q103" s="250" t="str">
        <f>IF($A103="N/A"," ",IF(Pricetype4=2,MAX(H103,0),IF(OR(Pricetype4=1,Pricetype4=4),IF(H103=0,0,(_xll.EURO(H103,Strikeprice4,0,0,($AK103+IF(Smile=TRUE,VLOOKUP(MAX(-5,Strikeprice4-H103),Volsmile,2),0)),($A103-DateToday)+15,IF(Pricetype4=1,1,0),0))),H103)))</f>
        <v xml:space="preserve"> </v>
      </c>
      <c r="R103" s="250" t="str">
        <f>IF($A103="N/A"," ",IF(Pricetype4=2,MAX(I103,0),IF(OR(Pricetype4=1,Pricetype4=4),IF(I103=0,0,(_xll.EURO(I103,Strikeprice4,0,0,($AK103+IF(Smile=TRUE,VLOOKUP(MAX(-5,Strikeprice4-I103),Volsmile,2),0)),($A103-DateToday)+15,IF(Pricetype4=1,1,0),0))),I103)))</f>
        <v xml:space="preserve"> </v>
      </c>
      <c r="S103" s="250" t="str">
        <f>IF($A103="N/A"," ",IF(Pricetype4=2,MAX(J103,0),IF(OR(Pricetype4=1,Pricetype4=4),IF(J103=0,0,(_xll.EURO(J103,Strikeprice4,0,0,($AK103+IF(Smile=TRUE,VLOOKUP(MAX(-5,Strikeprice4-J103),Volsmile,2),0)),($A103-DateToday)+15,IF(Pricetype4=1,1,0),0))),J103)))</f>
        <v xml:space="preserve"> </v>
      </c>
      <c r="T103" s="250" t="str">
        <f>IF($A103="N/A"," ",IF(Pricetype4=2,MAX(K103,0),IF(OR(Pricetype4=1,Pricetype4=4),IF(K103=0,0,(_xll.EURO(K103,Strikeprice4,0,0,($AK103+IF(Smile=TRUE,VLOOKUP(MAX(-5,Strikeprice4-K103),Volsmile,2),0)),($A103-DateToday)+15,IF(Pricetype4=1,1,0),0))),K103)))</f>
        <v xml:space="preserve"> </v>
      </c>
      <c r="U103" s="177" t="str">
        <f t="shared" si="32"/>
        <v xml:space="preserve"> </v>
      </c>
      <c r="V103" s="178" t="str">
        <f t="shared" si="48"/>
        <v xml:space="preserve"> </v>
      </c>
      <c r="W103" s="178" t="str">
        <f t="shared" si="49"/>
        <v xml:space="preserve"> </v>
      </c>
      <c r="X103" s="178" t="str">
        <f t="shared" si="50"/>
        <v xml:space="preserve"> </v>
      </c>
      <c r="Y103" s="178" t="str">
        <f t="shared" si="51"/>
        <v xml:space="preserve"> </v>
      </c>
      <c r="Z103" s="178" t="str">
        <f t="shared" si="52"/>
        <v xml:space="preserve"> </v>
      </c>
      <c r="AA103" s="178" t="str">
        <f t="shared" si="53"/>
        <v xml:space="preserve"> </v>
      </c>
      <c r="AB103" s="178" t="str">
        <f t="shared" si="54"/>
        <v xml:space="preserve"> </v>
      </c>
      <c r="AC103" s="178" t="str">
        <f t="shared" si="55"/>
        <v xml:space="preserve"> </v>
      </c>
      <c r="AD103" s="178" t="str">
        <f t="shared" si="56"/>
        <v xml:space="preserve"> </v>
      </c>
      <c r="AE103" s="178" t="str">
        <f t="shared" si="57"/>
        <v xml:space="preserve"> </v>
      </c>
      <c r="AF103" s="224" t="str">
        <f t="shared" si="58"/>
        <v xml:space="preserve"> </v>
      </c>
      <c r="AG103" s="224" t="str">
        <f t="shared" si="59"/>
        <v xml:space="preserve"> </v>
      </c>
      <c r="AH103" s="224" t="str">
        <f t="shared" si="60"/>
        <v xml:space="preserve"> </v>
      </c>
      <c r="AI103" s="224" t="str">
        <f t="shared" si="33"/>
        <v xml:space="preserve"> </v>
      </c>
      <c r="AJ103" s="224" t="str">
        <f t="shared" si="34"/>
        <v xml:space="preserve"> </v>
      </c>
      <c r="AK103" s="224" t="str">
        <f t="shared" si="61"/>
        <v xml:space="preserve"> </v>
      </c>
      <c r="AL103" s="224" t="str">
        <f>IF($A103="N/A"," ",IF(PV=1,0,'Pricing Inputs4'!R136))</f>
        <v xml:space="preserve"> </v>
      </c>
      <c r="AM103" s="313" t="str">
        <f t="shared" si="35"/>
        <v xml:space="preserve"> </v>
      </c>
      <c r="BQ103" t="str">
        <f t="shared" si="36"/>
        <v xml:space="preserve"> </v>
      </c>
      <c r="BR103" t="str">
        <f t="shared" si="37"/>
        <v xml:space="preserve"> </v>
      </c>
      <c r="BS103" t="str">
        <f t="shared" si="38"/>
        <v xml:space="preserve"> </v>
      </c>
    </row>
    <row r="104" spans="1:71" x14ac:dyDescent="0.2">
      <c r="A104" s="253" t="str">
        <f>IF(A103="N/A","N/A",IF(EDATE(A103,1)&gt;Inputs!$R$5,"N/A",EDATE(A103,1)))</f>
        <v>N/A</v>
      </c>
      <c r="B104" s="324" t="str">
        <f t="shared" si="31"/>
        <v xml:space="preserve"> </v>
      </c>
      <c r="C104" s="172" t="str">
        <f t="shared" si="39"/>
        <v xml:space="preserve"> </v>
      </c>
      <c r="D104" s="172" t="str">
        <f t="shared" si="40"/>
        <v xml:space="preserve"> </v>
      </c>
      <c r="E104" s="172" t="str">
        <f t="shared" si="41"/>
        <v xml:space="preserve"> </v>
      </c>
      <c r="F104" s="172" t="str">
        <f t="shared" si="42"/>
        <v xml:space="preserve"> </v>
      </c>
      <c r="G104" s="172" t="str">
        <f t="shared" si="43"/>
        <v xml:space="preserve"> </v>
      </c>
      <c r="H104" s="172" t="str">
        <f t="shared" si="44"/>
        <v xml:space="preserve"> </v>
      </c>
      <c r="I104" s="172" t="str">
        <f t="shared" si="45"/>
        <v xml:space="preserve"> </v>
      </c>
      <c r="J104" s="172" t="str">
        <f t="shared" si="46"/>
        <v xml:space="preserve"> </v>
      </c>
      <c r="K104" s="172" t="str">
        <f t="shared" si="47"/>
        <v xml:space="preserve"> </v>
      </c>
      <c r="L104" s="250" t="str">
        <f>IF($A104="N/A"," ",IF(Pricetype4=2,MAX(C104,0),IF(OR(Pricetype4=1,Pricetype4=4),IF(C104=0,0,(_xll.EURO(C104,Strikeprice4,0,0,($AH104+IF(Smile=TRUE,VLOOKUP(MAX(-5,Strikeprice4-C104),Volsmile,2),0)),($A104-DateToday)+15,IF(Pricetype4=1,1,0),0))),C104)))</f>
        <v xml:space="preserve"> </v>
      </c>
      <c r="M104" s="250" t="str">
        <f>IF($A104="N/A"," ",IF(Pricetype4=2,MAX(D104,0),IF(OR(Pricetype4=1,Pricetype4=4),IF(D104=0,0,(_xll.EURO(D104,Strikeprice4,0,0,($AH104+IF(Smile=TRUE,VLOOKUP(MAX(-5,Strikeprice4-D104),Volsmile,2),0)),($A104-DateToday)+15,IF(Pricetype4=1,1,0),0))),D104)))</f>
        <v xml:space="preserve"> </v>
      </c>
      <c r="N104" s="250" t="str">
        <f>IF($A104="N/A"," ",IF(Pricetype4=2,MAX(E104,0),IF(OR(Pricetype4=1,Pricetype4=4),IF(E104=0,0,(_xll.EURO(E104,Strikeprice4,0,0,($AK104+IF(Smile=TRUE,VLOOKUP(MAX(-5,Strikeprice4-E104),Volsmile,2),0)),($A104-DateToday)+15,IF(Pricetype4=1,1,0),0))),E104)))</f>
        <v xml:space="preserve"> </v>
      </c>
      <c r="O104" s="250" t="str">
        <f>IF($A104="N/A"," ",IF(Pricetype4=2,MAX(F104,0),IF(OR(Pricetype4=1,Pricetype4=4),IF(F104=0,0,(_xll.EURO(F104,Strikeprice4,0,0,($AK104+IF(Smile=TRUE,VLOOKUP(MAX(-5,Strikeprice4-F104),Volsmile,2),0)),($A104-DateToday)+15,IF(Pricetype4=1,1,0),0))),F104)))</f>
        <v xml:space="preserve"> </v>
      </c>
      <c r="P104" s="250" t="str">
        <f>IF($A104="N/A"," ",IF(Pricetype4=2,MAX(G104,0),IF(OR(Pricetype4=1,Pricetype4=4),IF(G104=0,0,(_xll.EURO(G104,Strikeprice4,0,0,($AK104+IF(Smile=TRUE,VLOOKUP(MAX(-5,Strikeprice4-G104),Volsmile,2),0)),($A104-DateToday)+15,IF(Pricetype4=1,1,0),0))),G104)))</f>
        <v xml:space="preserve"> </v>
      </c>
      <c r="Q104" s="250" t="str">
        <f>IF($A104="N/A"," ",IF(Pricetype4=2,MAX(H104,0),IF(OR(Pricetype4=1,Pricetype4=4),IF(H104=0,0,(_xll.EURO(H104,Strikeprice4,0,0,($AK104+IF(Smile=TRUE,VLOOKUP(MAX(-5,Strikeprice4-H104),Volsmile,2),0)),($A104-DateToday)+15,IF(Pricetype4=1,1,0),0))),H104)))</f>
        <v xml:space="preserve"> </v>
      </c>
      <c r="R104" s="250" t="str">
        <f>IF($A104="N/A"," ",IF(Pricetype4=2,MAX(I104,0),IF(OR(Pricetype4=1,Pricetype4=4),IF(I104=0,0,(_xll.EURO(I104,Strikeprice4,0,0,($AK104+IF(Smile=TRUE,VLOOKUP(MAX(-5,Strikeprice4-I104),Volsmile,2),0)),($A104-DateToday)+15,IF(Pricetype4=1,1,0),0))),I104)))</f>
        <v xml:space="preserve"> </v>
      </c>
      <c r="S104" s="250" t="str">
        <f>IF($A104="N/A"," ",IF(Pricetype4=2,MAX(J104,0),IF(OR(Pricetype4=1,Pricetype4=4),IF(J104=0,0,(_xll.EURO(J104,Strikeprice4,0,0,($AK104+IF(Smile=TRUE,VLOOKUP(MAX(-5,Strikeprice4-J104),Volsmile,2),0)),($A104-DateToday)+15,IF(Pricetype4=1,1,0),0))),J104)))</f>
        <v xml:space="preserve"> </v>
      </c>
      <c r="T104" s="250" t="str">
        <f>IF($A104="N/A"," ",IF(Pricetype4=2,MAX(K104,0),IF(OR(Pricetype4=1,Pricetype4=4),IF(K104=0,0,(_xll.EURO(K104,Strikeprice4,0,0,($AK104+IF(Smile=TRUE,VLOOKUP(MAX(-5,Strikeprice4-K104),Volsmile,2),0)),($A104-DateToday)+15,IF(Pricetype4=1,1,0),0))),K104)))</f>
        <v xml:space="preserve"> </v>
      </c>
      <c r="U104" s="177" t="str">
        <f t="shared" si="32"/>
        <v xml:space="preserve"> </v>
      </c>
      <c r="V104" s="178" t="str">
        <f t="shared" si="48"/>
        <v xml:space="preserve"> </v>
      </c>
      <c r="W104" s="178" t="str">
        <f t="shared" si="49"/>
        <v xml:space="preserve"> </v>
      </c>
      <c r="X104" s="178" t="str">
        <f t="shared" si="50"/>
        <v xml:space="preserve"> </v>
      </c>
      <c r="Y104" s="178" t="str">
        <f t="shared" si="51"/>
        <v xml:space="preserve"> </v>
      </c>
      <c r="Z104" s="178" t="str">
        <f t="shared" si="52"/>
        <v xml:space="preserve"> </v>
      </c>
      <c r="AA104" s="178" t="str">
        <f t="shared" si="53"/>
        <v xml:space="preserve"> </v>
      </c>
      <c r="AB104" s="178" t="str">
        <f t="shared" si="54"/>
        <v xml:space="preserve"> </v>
      </c>
      <c r="AC104" s="178" t="str">
        <f t="shared" si="55"/>
        <v xml:space="preserve"> </v>
      </c>
      <c r="AD104" s="178" t="str">
        <f t="shared" si="56"/>
        <v xml:space="preserve"> </v>
      </c>
      <c r="AE104" s="178" t="str">
        <f t="shared" si="57"/>
        <v xml:space="preserve"> </v>
      </c>
      <c r="AF104" s="224" t="str">
        <f t="shared" si="58"/>
        <v xml:space="preserve"> </v>
      </c>
      <c r="AG104" s="224" t="str">
        <f t="shared" si="59"/>
        <v xml:space="preserve"> </v>
      </c>
      <c r="AH104" s="224" t="str">
        <f t="shared" si="60"/>
        <v xml:space="preserve"> </v>
      </c>
      <c r="AI104" s="224" t="str">
        <f t="shared" si="33"/>
        <v xml:space="preserve"> </v>
      </c>
      <c r="AJ104" s="224" t="str">
        <f t="shared" si="34"/>
        <v xml:space="preserve"> </v>
      </c>
      <c r="AK104" s="224" t="str">
        <f t="shared" si="61"/>
        <v xml:space="preserve"> </v>
      </c>
      <c r="AL104" s="224" t="str">
        <f>IF($A104="N/A"," ",IF(PV=1,0,'Pricing Inputs4'!R137))</f>
        <v xml:space="preserve"> </v>
      </c>
      <c r="AM104" s="313" t="str">
        <f t="shared" si="35"/>
        <v xml:space="preserve"> </v>
      </c>
      <c r="BQ104" t="str">
        <f t="shared" si="36"/>
        <v xml:space="preserve"> </v>
      </c>
      <c r="BR104" t="str">
        <f t="shared" si="37"/>
        <v xml:space="preserve"> </v>
      </c>
      <c r="BS104" t="str">
        <f t="shared" si="38"/>
        <v xml:space="preserve"> </v>
      </c>
    </row>
    <row r="105" spans="1:71" x14ac:dyDescent="0.2">
      <c r="A105" s="253" t="str">
        <f>IF(A104="N/A","N/A",IF(EDATE(A104,1)&gt;Inputs!$R$5,"N/A",EDATE(A104,1)))</f>
        <v>N/A</v>
      </c>
      <c r="B105" s="324" t="str">
        <f t="shared" si="31"/>
        <v xml:space="preserve"> </v>
      </c>
      <c r="C105" s="172" t="str">
        <f t="shared" si="39"/>
        <v xml:space="preserve"> </v>
      </c>
      <c r="D105" s="172" t="str">
        <f t="shared" si="40"/>
        <v xml:space="preserve"> </v>
      </c>
      <c r="E105" s="172" t="str">
        <f t="shared" si="41"/>
        <v xml:space="preserve"> </v>
      </c>
      <c r="F105" s="172" t="str">
        <f t="shared" si="42"/>
        <v xml:space="preserve"> </v>
      </c>
      <c r="G105" s="172" t="str">
        <f t="shared" si="43"/>
        <v xml:space="preserve"> </v>
      </c>
      <c r="H105" s="172" t="str">
        <f t="shared" si="44"/>
        <v xml:space="preserve"> </v>
      </c>
      <c r="I105" s="172" t="str">
        <f t="shared" si="45"/>
        <v xml:space="preserve"> </v>
      </c>
      <c r="J105" s="172" t="str">
        <f t="shared" si="46"/>
        <v xml:space="preserve"> </v>
      </c>
      <c r="K105" s="172" t="str">
        <f t="shared" si="47"/>
        <v xml:space="preserve"> </v>
      </c>
      <c r="L105" s="250" t="str">
        <f>IF($A105="N/A"," ",IF(Pricetype4=2,MAX(C105,0),IF(OR(Pricetype4=1,Pricetype4=4),IF(C105=0,0,(_xll.EURO(C105,Strikeprice4,0,0,($AH105+IF(Smile=TRUE,VLOOKUP(MAX(-5,Strikeprice4-C105),Volsmile,2),0)),($A105-DateToday)+15,IF(Pricetype4=1,1,0),0))),C105)))</f>
        <v xml:space="preserve"> </v>
      </c>
      <c r="M105" s="250" t="str">
        <f>IF($A105="N/A"," ",IF(Pricetype4=2,MAX(D105,0),IF(OR(Pricetype4=1,Pricetype4=4),IF(D105=0,0,(_xll.EURO(D105,Strikeprice4,0,0,($AH105+IF(Smile=TRUE,VLOOKUP(MAX(-5,Strikeprice4-D105),Volsmile,2),0)),($A105-DateToday)+15,IF(Pricetype4=1,1,0),0))),D105)))</f>
        <v xml:space="preserve"> </v>
      </c>
      <c r="N105" s="250" t="str">
        <f>IF($A105="N/A"," ",IF(Pricetype4=2,MAX(E105,0),IF(OR(Pricetype4=1,Pricetype4=4),IF(E105=0,0,(_xll.EURO(E105,Strikeprice4,0,0,($AK105+IF(Smile=TRUE,VLOOKUP(MAX(-5,Strikeprice4-E105),Volsmile,2),0)),($A105-DateToday)+15,IF(Pricetype4=1,1,0),0))),E105)))</f>
        <v xml:space="preserve"> </v>
      </c>
      <c r="O105" s="250" t="str">
        <f>IF($A105="N/A"," ",IF(Pricetype4=2,MAX(F105,0),IF(OR(Pricetype4=1,Pricetype4=4),IF(F105=0,0,(_xll.EURO(F105,Strikeprice4,0,0,($AK105+IF(Smile=TRUE,VLOOKUP(MAX(-5,Strikeprice4-F105),Volsmile,2),0)),($A105-DateToday)+15,IF(Pricetype4=1,1,0),0))),F105)))</f>
        <v xml:space="preserve"> </v>
      </c>
      <c r="P105" s="250" t="str">
        <f>IF($A105="N/A"," ",IF(Pricetype4=2,MAX(G105,0),IF(OR(Pricetype4=1,Pricetype4=4),IF(G105=0,0,(_xll.EURO(G105,Strikeprice4,0,0,($AK105+IF(Smile=TRUE,VLOOKUP(MAX(-5,Strikeprice4-G105),Volsmile,2),0)),($A105-DateToday)+15,IF(Pricetype4=1,1,0),0))),G105)))</f>
        <v xml:space="preserve"> </v>
      </c>
      <c r="Q105" s="250" t="str">
        <f>IF($A105="N/A"," ",IF(Pricetype4=2,MAX(H105,0),IF(OR(Pricetype4=1,Pricetype4=4),IF(H105=0,0,(_xll.EURO(H105,Strikeprice4,0,0,($AK105+IF(Smile=TRUE,VLOOKUP(MAX(-5,Strikeprice4-H105),Volsmile,2),0)),($A105-DateToday)+15,IF(Pricetype4=1,1,0),0))),H105)))</f>
        <v xml:space="preserve"> </v>
      </c>
      <c r="R105" s="250" t="str">
        <f>IF($A105="N/A"," ",IF(Pricetype4=2,MAX(I105,0),IF(OR(Pricetype4=1,Pricetype4=4),IF(I105=0,0,(_xll.EURO(I105,Strikeprice4,0,0,($AK105+IF(Smile=TRUE,VLOOKUP(MAX(-5,Strikeprice4-I105),Volsmile,2),0)),($A105-DateToday)+15,IF(Pricetype4=1,1,0),0))),I105)))</f>
        <v xml:space="preserve"> </v>
      </c>
      <c r="S105" s="250" t="str">
        <f>IF($A105="N/A"," ",IF(Pricetype4=2,MAX(J105,0),IF(OR(Pricetype4=1,Pricetype4=4),IF(J105=0,0,(_xll.EURO(J105,Strikeprice4,0,0,($AK105+IF(Smile=TRUE,VLOOKUP(MAX(-5,Strikeprice4-J105),Volsmile,2),0)),($A105-DateToday)+15,IF(Pricetype4=1,1,0),0))),J105)))</f>
        <v xml:space="preserve"> </v>
      </c>
      <c r="T105" s="250" t="str">
        <f>IF($A105="N/A"," ",IF(Pricetype4=2,MAX(K105,0),IF(OR(Pricetype4=1,Pricetype4=4),IF(K105=0,0,(_xll.EURO(K105,Strikeprice4,0,0,($AK105+IF(Smile=TRUE,VLOOKUP(MAX(-5,Strikeprice4-K105),Volsmile,2),0)),($A105-DateToday)+15,IF(Pricetype4=1,1,0),0))),K105)))</f>
        <v xml:space="preserve"> </v>
      </c>
      <c r="U105" s="177" t="str">
        <f t="shared" si="32"/>
        <v xml:space="preserve"> </v>
      </c>
      <c r="V105" s="178" t="str">
        <f t="shared" si="48"/>
        <v xml:space="preserve"> </v>
      </c>
      <c r="W105" s="178" t="str">
        <f t="shared" si="49"/>
        <v xml:space="preserve"> </v>
      </c>
      <c r="X105" s="178" t="str">
        <f t="shared" si="50"/>
        <v xml:space="preserve"> </v>
      </c>
      <c r="Y105" s="178" t="str">
        <f t="shared" si="51"/>
        <v xml:space="preserve"> </v>
      </c>
      <c r="Z105" s="178" t="str">
        <f t="shared" si="52"/>
        <v xml:space="preserve"> </v>
      </c>
      <c r="AA105" s="178" t="str">
        <f t="shared" si="53"/>
        <v xml:space="preserve"> </v>
      </c>
      <c r="AB105" s="178" t="str">
        <f t="shared" si="54"/>
        <v xml:space="preserve"> </v>
      </c>
      <c r="AC105" s="178" t="str">
        <f t="shared" si="55"/>
        <v xml:space="preserve"> </v>
      </c>
      <c r="AD105" s="178" t="str">
        <f t="shared" si="56"/>
        <v xml:space="preserve"> </v>
      </c>
      <c r="AE105" s="178" t="str">
        <f t="shared" si="57"/>
        <v xml:space="preserve"> </v>
      </c>
      <c r="AF105" s="224" t="str">
        <f t="shared" si="58"/>
        <v xml:space="preserve"> </v>
      </c>
      <c r="AG105" s="224" t="str">
        <f t="shared" si="59"/>
        <v xml:space="preserve"> </v>
      </c>
      <c r="AH105" s="224" t="str">
        <f t="shared" si="60"/>
        <v xml:space="preserve"> </v>
      </c>
      <c r="AI105" s="224" t="str">
        <f t="shared" si="33"/>
        <v xml:space="preserve"> </v>
      </c>
      <c r="AJ105" s="224" t="str">
        <f t="shared" si="34"/>
        <v xml:space="preserve"> </v>
      </c>
      <c r="AK105" s="224" t="str">
        <f t="shared" si="61"/>
        <v xml:space="preserve"> </v>
      </c>
      <c r="AL105" s="224" t="str">
        <f>IF($A105="N/A"," ",IF(PV=1,0,'Pricing Inputs4'!R138))</f>
        <v xml:space="preserve"> </v>
      </c>
      <c r="AM105" s="313" t="str">
        <f t="shared" si="35"/>
        <v xml:space="preserve"> </v>
      </c>
      <c r="BQ105" t="str">
        <f t="shared" si="36"/>
        <v xml:space="preserve"> </v>
      </c>
      <c r="BR105" t="str">
        <f t="shared" si="37"/>
        <v xml:space="preserve"> </v>
      </c>
      <c r="BS105" t="str">
        <f t="shared" si="38"/>
        <v xml:space="preserve"> </v>
      </c>
    </row>
    <row r="106" spans="1:71" x14ac:dyDescent="0.2">
      <c r="A106" s="253" t="str">
        <f>IF(A105="N/A","N/A",IF(EDATE(A105,1)&gt;Inputs!$R$5,"N/A",EDATE(A105,1)))</f>
        <v>N/A</v>
      </c>
      <c r="B106" s="324" t="str">
        <f t="shared" si="31"/>
        <v xml:space="preserve"> </v>
      </c>
      <c r="C106" s="172" t="str">
        <f t="shared" si="39"/>
        <v xml:space="preserve"> </v>
      </c>
      <c r="D106" s="172" t="str">
        <f t="shared" si="40"/>
        <v xml:space="preserve"> </v>
      </c>
      <c r="E106" s="172" t="str">
        <f t="shared" si="41"/>
        <v xml:space="preserve"> </v>
      </c>
      <c r="F106" s="172" t="str">
        <f t="shared" si="42"/>
        <v xml:space="preserve"> </v>
      </c>
      <c r="G106" s="172" t="str">
        <f t="shared" si="43"/>
        <v xml:space="preserve"> </v>
      </c>
      <c r="H106" s="172" t="str">
        <f t="shared" si="44"/>
        <v xml:space="preserve"> </v>
      </c>
      <c r="I106" s="172" t="str">
        <f t="shared" si="45"/>
        <v xml:space="preserve"> </v>
      </c>
      <c r="J106" s="172" t="str">
        <f t="shared" si="46"/>
        <v xml:space="preserve"> </v>
      </c>
      <c r="K106" s="172" t="str">
        <f t="shared" si="47"/>
        <v xml:space="preserve"> </v>
      </c>
      <c r="L106" s="250" t="str">
        <f>IF($A106="N/A"," ",IF(Pricetype4=2,MAX(C106,0),IF(OR(Pricetype4=1,Pricetype4=4),IF(C106=0,0,(_xll.EURO(C106,Strikeprice4,0,0,($AH106+IF(Smile=TRUE,VLOOKUP(MAX(-5,Strikeprice4-C106),Volsmile,2),0)),($A106-DateToday)+15,IF(Pricetype4=1,1,0),0))),C106)))</f>
        <v xml:space="preserve"> </v>
      </c>
      <c r="M106" s="250" t="str">
        <f>IF($A106="N/A"," ",IF(Pricetype4=2,MAX(D106,0),IF(OR(Pricetype4=1,Pricetype4=4),IF(D106=0,0,(_xll.EURO(D106,Strikeprice4,0,0,($AH106+IF(Smile=TRUE,VLOOKUP(MAX(-5,Strikeprice4-D106),Volsmile,2),0)),($A106-DateToday)+15,IF(Pricetype4=1,1,0),0))),D106)))</f>
        <v xml:space="preserve"> </v>
      </c>
      <c r="N106" s="250" t="str">
        <f>IF($A106="N/A"," ",IF(Pricetype4=2,MAX(E106,0),IF(OR(Pricetype4=1,Pricetype4=4),IF(E106=0,0,(_xll.EURO(E106,Strikeprice4,0,0,($AK106+IF(Smile=TRUE,VLOOKUP(MAX(-5,Strikeprice4-E106),Volsmile,2),0)),($A106-DateToday)+15,IF(Pricetype4=1,1,0),0))),E106)))</f>
        <v xml:space="preserve"> </v>
      </c>
      <c r="O106" s="250" t="str">
        <f>IF($A106="N/A"," ",IF(Pricetype4=2,MAX(F106,0),IF(OR(Pricetype4=1,Pricetype4=4),IF(F106=0,0,(_xll.EURO(F106,Strikeprice4,0,0,($AK106+IF(Smile=TRUE,VLOOKUP(MAX(-5,Strikeprice4-F106),Volsmile,2),0)),($A106-DateToday)+15,IF(Pricetype4=1,1,0),0))),F106)))</f>
        <v xml:space="preserve"> </v>
      </c>
      <c r="P106" s="250" t="str">
        <f>IF($A106="N/A"," ",IF(Pricetype4=2,MAX(G106,0),IF(OR(Pricetype4=1,Pricetype4=4),IF(G106=0,0,(_xll.EURO(G106,Strikeprice4,0,0,($AK106+IF(Smile=TRUE,VLOOKUP(MAX(-5,Strikeprice4-G106),Volsmile,2),0)),($A106-DateToday)+15,IF(Pricetype4=1,1,0),0))),G106)))</f>
        <v xml:space="preserve"> </v>
      </c>
      <c r="Q106" s="250" t="str">
        <f>IF($A106="N/A"," ",IF(Pricetype4=2,MAX(H106,0),IF(OR(Pricetype4=1,Pricetype4=4),IF(H106=0,0,(_xll.EURO(H106,Strikeprice4,0,0,($AK106+IF(Smile=TRUE,VLOOKUP(MAX(-5,Strikeprice4-H106),Volsmile,2),0)),($A106-DateToday)+15,IF(Pricetype4=1,1,0),0))),H106)))</f>
        <v xml:space="preserve"> </v>
      </c>
      <c r="R106" s="250" t="str">
        <f>IF($A106="N/A"," ",IF(Pricetype4=2,MAX(I106,0),IF(OR(Pricetype4=1,Pricetype4=4),IF(I106=0,0,(_xll.EURO(I106,Strikeprice4,0,0,($AK106+IF(Smile=TRUE,VLOOKUP(MAX(-5,Strikeprice4-I106),Volsmile,2),0)),($A106-DateToday)+15,IF(Pricetype4=1,1,0),0))),I106)))</f>
        <v xml:space="preserve"> </v>
      </c>
      <c r="S106" s="250" t="str">
        <f>IF($A106="N/A"," ",IF(Pricetype4=2,MAX(J106,0),IF(OR(Pricetype4=1,Pricetype4=4),IF(J106=0,0,(_xll.EURO(J106,Strikeprice4,0,0,($AK106+IF(Smile=TRUE,VLOOKUP(MAX(-5,Strikeprice4-J106),Volsmile,2),0)),($A106-DateToday)+15,IF(Pricetype4=1,1,0),0))),J106)))</f>
        <v xml:space="preserve"> </v>
      </c>
      <c r="T106" s="250" t="str">
        <f>IF($A106="N/A"," ",IF(Pricetype4=2,MAX(K106,0),IF(OR(Pricetype4=1,Pricetype4=4),IF(K106=0,0,(_xll.EURO(K106,Strikeprice4,0,0,($AK106+IF(Smile=TRUE,VLOOKUP(MAX(-5,Strikeprice4-K106),Volsmile,2),0)),($A106-DateToday)+15,IF(Pricetype4=1,1,0),0))),K106)))</f>
        <v xml:space="preserve"> </v>
      </c>
      <c r="U106" s="177" t="str">
        <f t="shared" si="32"/>
        <v xml:space="preserve"> </v>
      </c>
      <c r="V106" s="178" t="str">
        <f t="shared" si="48"/>
        <v xml:space="preserve"> </v>
      </c>
      <c r="W106" s="178" t="str">
        <f t="shared" si="49"/>
        <v xml:space="preserve"> </v>
      </c>
      <c r="X106" s="178" t="str">
        <f t="shared" si="50"/>
        <v xml:space="preserve"> </v>
      </c>
      <c r="Y106" s="178" t="str">
        <f t="shared" si="51"/>
        <v xml:space="preserve"> </v>
      </c>
      <c r="Z106" s="178" t="str">
        <f t="shared" si="52"/>
        <v xml:space="preserve"> </v>
      </c>
      <c r="AA106" s="178" t="str">
        <f t="shared" si="53"/>
        <v xml:space="preserve"> </v>
      </c>
      <c r="AB106" s="178" t="str">
        <f t="shared" si="54"/>
        <v xml:space="preserve"> </v>
      </c>
      <c r="AC106" s="178" t="str">
        <f t="shared" si="55"/>
        <v xml:space="preserve"> </v>
      </c>
      <c r="AD106" s="178" t="str">
        <f t="shared" si="56"/>
        <v xml:space="preserve"> </v>
      </c>
      <c r="AE106" s="178" t="str">
        <f t="shared" si="57"/>
        <v xml:space="preserve"> </v>
      </c>
      <c r="AF106" s="224" t="str">
        <f t="shared" si="58"/>
        <v xml:space="preserve"> </v>
      </c>
      <c r="AG106" s="224" t="str">
        <f t="shared" si="59"/>
        <v xml:space="preserve"> </v>
      </c>
      <c r="AH106" s="224" t="str">
        <f t="shared" si="60"/>
        <v xml:space="preserve"> </v>
      </c>
      <c r="AI106" s="224" t="str">
        <f t="shared" si="33"/>
        <v xml:space="preserve"> </v>
      </c>
      <c r="AJ106" s="224" t="str">
        <f t="shared" si="34"/>
        <v xml:space="preserve"> </v>
      </c>
      <c r="AK106" s="224" t="str">
        <f t="shared" si="61"/>
        <v xml:space="preserve"> </v>
      </c>
      <c r="AL106" s="224" t="str">
        <f>IF($A106="N/A"," ",IF(PV=1,0,'Pricing Inputs4'!R139))</f>
        <v xml:space="preserve"> </v>
      </c>
      <c r="AM106" s="313" t="str">
        <f t="shared" si="35"/>
        <v xml:space="preserve"> </v>
      </c>
      <c r="BQ106" t="str">
        <f t="shared" si="36"/>
        <v xml:space="preserve"> </v>
      </c>
      <c r="BR106" t="str">
        <f t="shared" si="37"/>
        <v xml:space="preserve"> </v>
      </c>
      <c r="BS106" t="str">
        <f t="shared" si="38"/>
        <v xml:space="preserve"> </v>
      </c>
    </row>
    <row r="107" spans="1:71" x14ac:dyDescent="0.2">
      <c r="A107" s="253" t="str">
        <f>IF(A106="N/A","N/A",IF(EDATE(A106,1)&gt;Inputs!$R$5,"N/A",EDATE(A106,1)))</f>
        <v>N/A</v>
      </c>
      <c r="B107" s="324" t="str">
        <f t="shared" si="31"/>
        <v xml:space="preserve"> </v>
      </c>
      <c r="C107" s="172" t="str">
        <f t="shared" si="39"/>
        <v xml:space="preserve"> </v>
      </c>
      <c r="D107" s="172" t="str">
        <f t="shared" si="40"/>
        <v xml:space="preserve"> </v>
      </c>
      <c r="E107" s="172" t="str">
        <f t="shared" si="41"/>
        <v xml:space="preserve"> </v>
      </c>
      <c r="F107" s="172" t="str">
        <f t="shared" si="42"/>
        <v xml:space="preserve"> </v>
      </c>
      <c r="G107" s="172" t="str">
        <f t="shared" si="43"/>
        <v xml:space="preserve"> </v>
      </c>
      <c r="H107" s="172" t="str">
        <f t="shared" si="44"/>
        <v xml:space="preserve"> </v>
      </c>
      <c r="I107" s="172" t="str">
        <f t="shared" si="45"/>
        <v xml:space="preserve"> </v>
      </c>
      <c r="J107" s="172" t="str">
        <f t="shared" si="46"/>
        <v xml:space="preserve"> </v>
      </c>
      <c r="K107" s="172" t="str">
        <f t="shared" si="47"/>
        <v xml:space="preserve"> </v>
      </c>
      <c r="L107" s="250" t="str">
        <f>IF($A107="N/A"," ",IF(Pricetype4=2,MAX(C107,0),IF(OR(Pricetype4=1,Pricetype4=4),IF(C107=0,0,(_xll.EURO(C107,Strikeprice4,0,0,($AH107+IF(Smile=TRUE,VLOOKUP(MAX(-5,Strikeprice4-C107),Volsmile,2),0)),($A107-DateToday)+15,IF(Pricetype4=1,1,0),0))),C107)))</f>
        <v xml:space="preserve"> </v>
      </c>
      <c r="M107" s="250" t="str">
        <f>IF($A107="N/A"," ",IF(Pricetype4=2,MAX(D107,0),IF(OR(Pricetype4=1,Pricetype4=4),IF(D107=0,0,(_xll.EURO(D107,Strikeprice4,0,0,($AH107+IF(Smile=TRUE,VLOOKUP(MAX(-5,Strikeprice4-D107),Volsmile,2),0)),($A107-DateToday)+15,IF(Pricetype4=1,1,0),0))),D107)))</f>
        <v xml:space="preserve"> </v>
      </c>
      <c r="N107" s="250" t="str">
        <f>IF($A107="N/A"," ",IF(Pricetype4=2,MAX(E107,0),IF(OR(Pricetype4=1,Pricetype4=4),IF(E107=0,0,(_xll.EURO(E107,Strikeprice4,0,0,($AK107+IF(Smile=TRUE,VLOOKUP(MAX(-5,Strikeprice4-E107),Volsmile,2),0)),($A107-DateToday)+15,IF(Pricetype4=1,1,0),0))),E107)))</f>
        <v xml:space="preserve"> </v>
      </c>
      <c r="O107" s="250" t="str">
        <f>IF($A107="N/A"," ",IF(Pricetype4=2,MAX(F107,0),IF(OR(Pricetype4=1,Pricetype4=4),IF(F107=0,0,(_xll.EURO(F107,Strikeprice4,0,0,($AK107+IF(Smile=TRUE,VLOOKUP(MAX(-5,Strikeprice4-F107),Volsmile,2),0)),($A107-DateToday)+15,IF(Pricetype4=1,1,0),0))),F107)))</f>
        <v xml:space="preserve"> </v>
      </c>
      <c r="P107" s="250" t="str">
        <f>IF($A107="N/A"," ",IF(Pricetype4=2,MAX(G107,0),IF(OR(Pricetype4=1,Pricetype4=4),IF(G107=0,0,(_xll.EURO(G107,Strikeprice4,0,0,($AK107+IF(Smile=TRUE,VLOOKUP(MAX(-5,Strikeprice4-G107),Volsmile,2),0)),($A107-DateToday)+15,IF(Pricetype4=1,1,0),0))),G107)))</f>
        <v xml:space="preserve"> </v>
      </c>
      <c r="Q107" s="250" t="str">
        <f>IF($A107="N/A"," ",IF(Pricetype4=2,MAX(H107,0),IF(OR(Pricetype4=1,Pricetype4=4),IF(H107=0,0,(_xll.EURO(H107,Strikeprice4,0,0,($AK107+IF(Smile=TRUE,VLOOKUP(MAX(-5,Strikeprice4-H107),Volsmile,2),0)),($A107-DateToday)+15,IF(Pricetype4=1,1,0),0))),H107)))</f>
        <v xml:space="preserve"> </v>
      </c>
      <c r="R107" s="250" t="str">
        <f>IF($A107="N/A"," ",IF(Pricetype4=2,MAX(I107,0),IF(OR(Pricetype4=1,Pricetype4=4),IF(I107=0,0,(_xll.EURO(I107,Strikeprice4,0,0,($AK107+IF(Smile=TRUE,VLOOKUP(MAX(-5,Strikeprice4-I107),Volsmile,2),0)),($A107-DateToday)+15,IF(Pricetype4=1,1,0),0))),I107)))</f>
        <v xml:space="preserve"> </v>
      </c>
      <c r="S107" s="250" t="str">
        <f>IF($A107="N/A"," ",IF(Pricetype4=2,MAX(J107,0),IF(OR(Pricetype4=1,Pricetype4=4),IF(J107=0,0,(_xll.EURO(J107,Strikeprice4,0,0,($AK107+IF(Smile=TRUE,VLOOKUP(MAX(-5,Strikeprice4-J107),Volsmile,2),0)),($A107-DateToday)+15,IF(Pricetype4=1,1,0),0))),J107)))</f>
        <v xml:space="preserve"> </v>
      </c>
      <c r="T107" s="250" t="str">
        <f>IF($A107="N/A"," ",IF(Pricetype4=2,MAX(K107,0),IF(OR(Pricetype4=1,Pricetype4=4),IF(K107=0,0,(_xll.EURO(K107,Strikeprice4,0,0,($AK107+IF(Smile=TRUE,VLOOKUP(MAX(-5,Strikeprice4-K107),Volsmile,2),0)),($A107-DateToday)+15,IF(Pricetype4=1,1,0),0))),K107)))</f>
        <v xml:space="preserve"> </v>
      </c>
      <c r="U107" s="177" t="str">
        <f t="shared" si="32"/>
        <v xml:space="preserve"> </v>
      </c>
      <c r="V107" s="178" t="str">
        <f t="shared" si="48"/>
        <v xml:space="preserve"> </v>
      </c>
      <c r="W107" s="178" t="str">
        <f t="shared" si="49"/>
        <v xml:space="preserve"> </v>
      </c>
      <c r="X107" s="178" t="str">
        <f t="shared" si="50"/>
        <v xml:space="preserve"> </v>
      </c>
      <c r="Y107" s="178" t="str">
        <f t="shared" si="51"/>
        <v xml:space="preserve"> </v>
      </c>
      <c r="Z107" s="178" t="str">
        <f t="shared" si="52"/>
        <v xml:space="preserve"> </v>
      </c>
      <c r="AA107" s="178" t="str">
        <f t="shared" si="53"/>
        <v xml:space="preserve"> </v>
      </c>
      <c r="AB107" s="178" t="str">
        <f t="shared" si="54"/>
        <v xml:space="preserve"> </v>
      </c>
      <c r="AC107" s="178" t="str">
        <f t="shared" si="55"/>
        <v xml:space="preserve"> </v>
      </c>
      <c r="AD107" s="178" t="str">
        <f t="shared" si="56"/>
        <v xml:space="preserve"> </v>
      </c>
      <c r="AE107" s="178" t="str">
        <f t="shared" si="57"/>
        <v xml:space="preserve"> </v>
      </c>
      <c r="AF107" s="224" t="str">
        <f t="shared" si="58"/>
        <v xml:space="preserve"> </v>
      </c>
      <c r="AG107" s="224" t="str">
        <f t="shared" si="59"/>
        <v xml:space="preserve"> </v>
      </c>
      <c r="AH107" s="224" t="str">
        <f t="shared" si="60"/>
        <v xml:space="preserve"> </v>
      </c>
      <c r="AI107" s="224" t="str">
        <f t="shared" si="33"/>
        <v xml:space="preserve"> </v>
      </c>
      <c r="AJ107" s="224" t="str">
        <f t="shared" si="34"/>
        <v xml:space="preserve"> </v>
      </c>
      <c r="AK107" s="224" t="str">
        <f t="shared" si="61"/>
        <v xml:space="preserve"> </v>
      </c>
      <c r="AL107" s="224" t="str">
        <f>IF($A107="N/A"," ",IF(PV=1,0,'Pricing Inputs4'!R140))</f>
        <v xml:space="preserve"> </v>
      </c>
      <c r="AM107" s="313" t="str">
        <f t="shared" si="35"/>
        <v xml:space="preserve"> </v>
      </c>
      <c r="BQ107" t="str">
        <f t="shared" si="36"/>
        <v xml:space="preserve"> </v>
      </c>
      <c r="BR107" t="str">
        <f t="shared" si="37"/>
        <v xml:space="preserve"> </v>
      </c>
      <c r="BS107" t="str">
        <f t="shared" si="38"/>
        <v xml:space="preserve"> </v>
      </c>
    </row>
    <row r="108" spans="1:71" x14ac:dyDescent="0.2">
      <c r="A108" s="253" t="str">
        <f>IF(A107="N/A","N/A",IF(EDATE(A107,1)&gt;Inputs!$R$5,"N/A",EDATE(A107,1)))</f>
        <v>N/A</v>
      </c>
      <c r="B108" s="324" t="str">
        <f t="shared" si="31"/>
        <v xml:space="preserve"> </v>
      </c>
      <c r="C108" s="172" t="str">
        <f t="shared" si="39"/>
        <v xml:space="preserve"> </v>
      </c>
      <c r="D108" s="172" t="str">
        <f t="shared" si="40"/>
        <v xml:space="preserve"> </v>
      </c>
      <c r="E108" s="172" t="str">
        <f t="shared" si="41"/>
        <v xml:space="preserve"> </v>
      </c>
      <c r="F108" s="172" t="str">
        <f t="shared" si="42"/>
        <v xml:space="preserve"> </v>
      </c>
      <c r="G108" s="172" t="str">
        <f t="shared" si="43"/>
        <v xml:space="preserve"> </v>
      </c>
      <c r="H108" s="172" t="str">
        <f t="shared" si="44"/>
        <v xml:space="preserve"> </v>
      </c>
      <c r="I108" s="172" t="str">
        <f t="shared" si="45"/>
        <v xml:space="preserve"> </v>
      </c>
      <c r="J108" s="172" t="str">
        <f t="shared" si="46"/>
        <v xml:space="preserve"> </v>
      </c>
      <c r="K108" s="172" t="str">
        <f t="shared" si="47"/>
        <v xml:space="preserve"> </v>
      </c>
      <c r="L108" s="250" t="str">
        <f>IF($A108="N/A"," ",IF(Pricetype4=2,MAX(C108,0),IF(OR(Pricetype4=1,Pricetype4=4),IF(C108=0,0,(_xll.EURO(C108,Strikeprice4,0,0,($AH108+IF(Smile=TRUE,VLOOKUP(MAX(-5,Strikeprice4-C108),Volsmile,2),0)),($A108-DateToday)+15,IF(Pricetype4=1,1,0),0))),C108)))</f>
        <v xml:space="preserve"> </v>
      </c>
      <c r="M108" s="250" t="str">
        <f>IF($A108="N/A"," ",IF(Pricetype4=2,MAX(D108,0),IF(OR(Pricetype4=1,Pricetype4=4),IF(D108=0,0,(_xll.EURO(D108,Strikeprice4,0,0,($AH108+IF(Smile=TRUE,VLOOKUP(MAX(-5,Strikeprice4-D108),Volsmile,2),0)),($A108-DateToday)+15,IF(Pricetype4=1,1,0),0))),D108)))</f>
        <v xml:space="preserve"> </v>
      </c>
      <c r="N108" s="250" t="str">
        <f>IF($A108="N/A"," ",IF(Pricetype4=2,MAX(E108,0),IF(OR(Pricetype4=1,Pricetype4=4),IF(E108=0,0,(_xll.EURO(E108,Strikeprice4,0,0,($AK108+IF(Smile=TRUE,VLOOKUP(MAX(-5,Strikeprice4-E108),Volsmile,2),0)),($A108-DateToday)+15,IF(Pricetype4=1,1,0),0))),E108)))</f>
        <v xml:space="preserve"> </v>
      </c>
      <c r="O108" s="250" t="str">
        <f>IF($A108="N/A"," ",IF(Pricetype4=2,MAX(F108,0),IF(OR(Pricetype4=1,Pricetype4=4),IF(F108=0,0,(_xll.EURO(F108,Strikeprice4,0,0,($AK108+IF(Smile=TRUE,VLOOKUP(MAX(-5,Strikeprice4-F108),Volsmile,2),0)),($A108-DateToday)+15,IF(Pricetype4=1,1,0),0))),F108)))</f>
        <v xml:space="preserve"> </v>
      </c>
      <c r="P108" s="250" t="str">
        <f>IF($A108="N/A"," ",IF(Pricetype4=2,MAX(G108,0),IF(OR(Pricetype4=1,Pricetype4=4),IF(G108=0,0,(_xll.EURO(G108,Strikeprice4,0,0,($AK108+IF(Smile=TRUE,VLOOKUP(MAX(-5,Strikeprice4-G108),Volsmile,2),0)),($A108-DateToday)+15,IF(Pricetype4=1,1,0),0))),G108)))</f>
        <v xml:space="preserve"> </v>
      </c>
      <c r="Q108" s="250" t="str">
        <f>IF($A108="N/A"," ",IF(Pricetype4=2,MAX(H108,0),IF(OR(Pricetype4=1,Pricetype4=4),IF(H108=0,0,(_xll.EURO(H108,Strikeprice4,0,0,($AK108+IF(Smile=TRUE,VLOOKUP(MAX(-5,Strikeprice4-H108),Volsmile,2),0)),($A108-DateToday)+15,IF(Pricetype4=1,1,0),0))),H108)))</f>
        <v xml:space="preserve"> </v>
      </c>
      <c r="R108" s="250" t="str">
        <f>IF($A108="N/A"," ",IF(Pricetype4=2,MAX(I108,0),IF(OR(Pricetype4=1,Pricetype4=4),IF(I108=0,0,(_xll.EURO(I108,Strikeprice4,0,0,($AK108+IF(Smile=TRUE,VLOOKUP(MAX(-5,Strikeprice4-I108),Volsmile,2),0)),($A108-DateToday)+15,IF(Pricetype4=1,1,0),0))),I108)))</f>
        <v xml:space="preserve"> </v>
      </c>
      <c r="S108" s="250" t="str">
        <f>IF($A108="N/A"," ",IF(Pricetype4=2,MAX(J108,0),IF(OR(Pricetype4=1,Pricetype4=4),IF(J108=0,0,(_xll.EURO(J108,Strikeprice4,0,0,($AK108+IF(Smile=TRUE,VLOOKUP(MAX(-5,Strikeprice4-J108),Volsmile,2),0)),($A108-DateToday)+15,IF(Pricetype4=1,1,0),0))),J108)))</f>
        <v xml:space="preserve"> </v>
      </c>
      <c r="T108" s="250" t="str">
        <f>IF($A108="N/A"," ",IF(Pricetype4=2,MAX(K108,0),IF(OR(Pricetype4=1,Pricetype4=4),IF(K108=0,0,(_xll.EURO(K108,Strikeprice4,0,0,($AK108+IF(Smile=TRUE,VLOOKUP(MAX(-5,Strikeprice4-K108),Volsmile,2),0)),($A108-DateToday)+15,IF(Pricetype4=1,1,0),0))),K108)))</f>
        <v xml:space="preserve"> </v>
      </c>
      <c r="U108" s="177" t="str">
        <f t="shared" si="32"/>
        <v xml:space="preserve"> </v>
      </c>
      <c r="V108" s="178" t="str">
        <f t="shared" si="48"/>
        <v xml:space="preserve"> </v>
      </c>
      <c r="W108" s="178" t="str">
        <f t="shared" si="49"/>
        <v xml:space="preserve"> </v>
      </c>
      <c r="X108" s="178" t="str">
        <f t="shared" si="50"/>
        <v xml:space="preserve"> </v>
      </c>
      <c r="Y108" s="178" t="str">
        <f t="shared" si="51"/>
        <v xml:space="preserve"> </v>
      </c>
      <c r="Z108" s="178" t="str">
        <f t="shared" si="52"/>
        <v xml:space="preserve"> </v>
      </c>
      <c r="AA108" s="178" t="str">
        <f t="shared" si="53"/>
        <v xml:space="preserve"> </v>
      </c>
      <c r="AB108" s="178" t="str">
        <f t="shared" si="54"/>
        <v xml:space="preserve"> </v>
      </c>
      <c r="AC108" s="178" t="str">
        <f t="shared" si="55"/>
        <v xml:space="preserve"> </v>
      </c>
      <c r="AD108" s="178" t="str">
        <f t="shared" si="56"/>
        <v xml:space="preserve"> </v>
      </c>
      <c r="AE108" s="178" t="str">
        <f t="shared" si="57"/>
        <v xml:space="preserve"> </v>
      </c>
      <c r="AF108" s="224" t="str">
        <f t="shared" si="58"/>
        <v xml:space="preserve"> </v>
      </c>
      <c r="AG108" s="224" t="str">
        <f t="shared" si="59"/>
        <v xml:space="preserve"> </v>
      </c>
      <c r="AH108" s="224" t="str">
        <f t="shared" si="60"/>
        <v xml:space="preserve"> </v>
      </c>
      <c r="AI108" s="224" t="str">
        <f t="shared" si="33"/>
        <v xml:space="preserve"> </v>
      </c>
      <c r="AJ108" s="224" t="str">
        <f t="shared" si="34"/>
        <v xml:space="preserve"> </v>
      </c>
      <c r="AK108" s="224" t="str">
        <f t="shared" si="61"/>
        <v xml:space="preserve"> </v>
      </c>
      <c r="AL108" s="224" t="str">
        <f>IF($A108="N/A"," ",IF(PV=1,0,'Pricing Inputs4'!R141))</f>
        <v xml:space="preserve"> </v>
      </c>
      <c r="AM108" s="313" t="str">
        <f t="shared" si="35"/>
        <v xml:space="preserve"> </v>
      </c>
      <c r="BQ108" t="str">
        <f t="shared" si="36"/>
        <v xml:space="preserve"> </v>
      </c>
      <c r="BR108" t="str">
        <f t="shared" si="37"/>
        <v xml:space="preserve"> </v>
      </c>
      <c r="BS108" t="str">
        <f t="shared" si="38"/>
        <v xml:space="preserve"> </v>
      </c>
    </row>
    <row r="109" spans="1:71" x14ac:dyDescent="0.2">
      <c r="A109" s="253" t="str">
        <f>IF(A108="N/A","N/A",IF(EDATE(A108,1)&gt;Inputs!$R$5,"N/A",EDATE(A108,1)))</f>
        <v>N/A</v>
      </c>
      <c r="B109" s="324" t="str">
        <f t="shared" si="31"/>
        <v xml:space="preserve"> </v>
      </c>
      <c r="C109" s="172" t="str">
        <f t="shared" si="39"/>
        <v xml:space="preserve"> </v>
      </c>
      <c r="D109" s="172" t="str">
        <f t="shared" si="40"/>
        <v xml:space="preserve"> </v>
      </c>
      <c r="E109" s="172" t="str">
        <f t="shared" si="41"/>
        <v xml:space="preserve"> </v>
      </c>
      <c r="F109" s="172" t="str">
        <f t="shared" si="42"/>
        <v xml:space="preserve"> </v>
      </c>
      <c r="G109" s="172" t="str">
        <f t="shared" si="43"/>
        <v xml:space="preserve"> </v>
      </c>
      <c r="H109" s="172" t="str">
        <f t="shared" si="44"/>
        <v xml:space="preserve"> </v>
      </c>
      <c r="I109" s="172" t="str">
        <f t="shared" si="45"/>
        <v xml:space="preserve"> </v>
      </c>
      <c r="J109" s="172" t="str">
        <f t="shared" si="46"/>
        <v xml:space="preserve"> </v>
      </c>
      <c r="K109" s="172" t="str">
        <f t="shared" si="47"/>
        <v xml:space="preserve"> </v>
      </c>
      <c r="L109" s="250" t="str">
        <f>IF($A109="N/A"," ",IF(Pricetype4=2,MAX(C109,0),IF(OR(Pricetype4=1,Pricetype4=4),IF(C109=0,0,(_xll.EURO(C109,Strikeprice4,0,0,($AH109+IF(Smile=TRUE,VLOOKUP(MAX(-5,Strikeprice4-C109),Volsmile,2),0)),($A109-DateToday)+15,IF(Pricetype4=1,1,0),0))),C109)))</f>
        <v xml:space="preserve"> </v>
      </c>
      <c r="M109" s="250" t="str">
        <f>IF($A109="N/A"," ",IF(Pricetype4=2,MAX(D109,0),IF(OR(Pricetype4=1,Pricetype4=4),IF(D109=0,0,(_xll.EURO(D109,Strikeprice4,0,0,($AH109+IF(Smile=TRUE,VLOOKUP(MAX(-5,Strikeprice4-D109),Volsmile,2),0)),($A109-DateToday)+15,IF(Pricetype4=1,1,0),0))),D109)))</f>
        <v xml:space="preserve"> </v>
      </c>
      <c r="N109" s="250" t="str">
        <f>IF($A109="N/A"," ",IF(Pricetype4=2,MAX(E109,0),IF(OR(Pricetype4=1,Pricetype4=4),IF(E109=0,0,(_xll.EURO(E109,Strikeprice4,0,0,($AK109+IF(Smile=TRUE,VLOOKUP(MAX(-5,Strikeprice4-E109),Volsmile,2),0)),($A109-DateToday)+15,IF(Pricetype4=1,1,0),0))),E109)))</f>
        <v xml:space="preserve"> </v>
      </c>
      <c r="O109" s="250" t="str">
        <f>IF($A109="N/A"," ",IF(Pricetype4=2,MAX(F109,0),IF(OR(Pricetype4=1,Pricetype4=4),IF(F109=0,0,(_xll.EURO(F109,Strikeprice4,0,0,($AK109+IF(Smile=TRUE,VLOOKUP(MAX(-5,Strikeprice4-F109),Volsmile,2),0)),($A109-DateToday)+15,IF(Pricetype4=1,1,0),0))),F109)))</f>
        <v xml:space="preserve"> </v>
      </c>
      <c r="P109" s="250" t="str">
        <f>IF($A109="N/A"," ",IF(Pricetype4=2,MAX(G109,0),IF(OR(Pricetype4=1,Pricetype4=4),IF(G109=0,0,(_xll.EURO(G109,Strikeprice4,0,0,($AK109+IF(Smile=TRUE,VLOOKUP(MAX(-5,Strikeprice4-G109),Volsmile,2),0)),($A109-DateToday)+15,IF(Pricetype4=1,1,0),0))),G109)))</f>
        <v xml:space="preserve"> </v>
      </c>
      <c r="Q109" s="250" t="str">
        <f>IF($A109="N/A"," ",IF(Pricetype4=2,MAX(H109,0),IF(OR(Pricetype4=1,Pricetype4=4),IF(H109=0,0,(_xll.EURO(H109,Strikeprice4,0,0,($AK109+IF(Smile=TRUE,VLOOKUP(MAX(-5,Strikeprice4-H109),Volsmile,2),0)),($A109-DateToday)+15,IF(Pricetype4=1,1,0),0))),H109)))</f>
        <v xml:space="preserve"> </v>
      </c>
      <c r="R109" s="250" t="str">
        <f>IF($A109="N/A"," ",IF(Pricetype4=2,MAX(I109,0),IF(OR(Pricetype4=1,Pricetype4=4),IF(I109=0,0,(_xll.EURO(I109,Strikeprice4,0,0,($AK109+IF(Smile=TRUE,VLOOKUP(MAX(-5,Strikeprice4-I109),Volsmile,2),0)),($A109-DateToday)+15,IF(Pricetype4=1,1,0),0))),I109)))</f>
        <v xml:space="preserve"> </v>
      </c>
      <c r="S109" s="250" t="str">
        <f>IF($A109="N/A"," ",IF(Pricetype4=2,MAX(J109,0),IF(OR(Pricetype4=1,Pricetype4=4),IF(J109=0,0,(_xll.EURO(J109,Strikeprice4,0,0,($AK109+IF(Smile=TRUE,VLOOKUP(MAX(-5,Strikeprice4-J109),Volsmile,2),0)),($A109-DateToday)+15,IF(Pricetype4=1,1,0),0))),J109)))</f>
        <v xml:space="preserve"> </v>
      </c>
      <c r="T109" s="250" t="str">
        <f>IF($A109="N/A"," ",IF(Pricetype4=2,MAX(K109,0),IF(OR(Pricetype4=1,Pricetype4=4),IF(K109=0,0,(_xll.EURO(K109,Strikeprice4,0,0,($AK109+IF(Smile=TRUE,VLOOKUP(MAX(-5,Strikeprice4-K109),Volsmile,2),0)),($A109-DateToday)+15,IF(Pricetype4=1,1,0),0))),K109)))</f>
        <v xml:space="preserve"> </v>
      </c>
      <c r="U109" s="177" t="str">
        <f t="shared" si="32"/>
        <v xml:space="preserve"> </v>
      </c>
      <c r="V109" s="178" t="str">
        <f t="shared" si="48"/>
        <v xml:space="preserve"> </v>
      </c>
      <c r="W109" s="178" t="str">
        <f t="shared" si="49"/>
        <v xml:space="preserve"> </v>
      </c>
      <c r="X109" s="178" t="str">
        <f t="shared" si="50"/>
        <v xml:space="preserve"> </v>
      </c>
      <c r="Y109" s="178" t="str">
        <f t="shared" si="51"/>
        <v xml:space="preserve"> </v>
      </c>
      <c r="Z109" s="178" t="str">
        <f t="shared" si="52"/>
        <v xml:space="preserve"> </v>
      </c>
      <c r="AA109" s="178" t="str">
        <f t="shared" si="53"/>
        <v xml:space="preserve"> </v>
      </c>
      <c r="AB109" s="178" t="str">
        <f t="shared" si="54"/>
        <v xml:space="preserve"> </v>
      </c>
      <c r="AC109" s="178" t="str">
        <f t="shared" si="55"/>
        <v xml:space="preserve"> </v>
      </c>
      <c r="AD109" s="178" t="str">
        <f t="shared" si="56"/>
        <v xml:space="preserve"> </v>
      </c>
      <c r="AE109" s="178" t="str">
        <f t="shared" si="57"/>
        <v xml:space="preserve"> </v>
      </c>
      <c r="AF109" s="224" t="str">
        <f t="shared" si="58"/>
        <v xml:space="preserve"> </v>
      </c>
      <c r="AG109" s="224" t="str">
        <f t="shared" si="59"/>
        <v xml:space="preserve"> </v>
      </c>
      <c r="AH109" s="224" t="str">
        <f t="shared" si="60"/>
        <v xml:space="preserve"> </v>
      </c>
      <c r="AI109" s="224" t="str">
        <f t="shared" si="33"/>
        <v xml:space="preserve"> </v>
      </c>
      <c r="AJ109" s="224" t="str">
        <f t="shared" si="34"/>
        <v xml:space="preserve"> </v>
      </c>
      <c r="AK109" s="224" t="str">
        <f t="shared" si="61"/>
        <v xml:space="preserve"> </v>
      </c>
      <c r="AL109" s="224" t="str">
        <f>IF($A109="N/A"," ",IF(PV=1,0,'Pricing Inputs4'!R142))</f>
        <v xml:space="preserve"> </v>
      </c>
      <c r="AM109" s="313" t="str">
        <f t="shared" si="35"/>
        <v xml:space="preserve"> </v>
      </c>
      <c r="BQ109" t="str">
        <f t="shared" si="36"/>
        <v xml:space="preserve"> </v>
      </c>
      <c r="BR109" t="str">
        <f t="shared" si="37"/>
        <v xml:space="preserve"> </v>
      </c>
      <c r="BS109" t="str">
        <f t="shared" si="38"/>
        <v xml:space="preserve"> </v>
      </c>
    </row>
    <row r="110" spans="1:71" x14ac:dyDescent="0.2">
      <c r="A110" s="253" t="str">
        <f>IF(A109="N/A","N/A",IF(EDATE(A109,1)&gt;Inputs!$R$5,"N/A",EDATE(A109,1)))</f>
        <v>N/A</v>
      </c>
      <c r="B110" s="324" t="str">
        <f t="shared" si="31"/>
        <v xml:space="preserve"> </v>
      </c>
      <c r="C110" s="172" t="str">
        <f t="shared" si="39"/>
        <v xml:space="preserve"> </v>
      </c>
      <c r="D110" s="172" t="str">
        <f t="shared" si="40"/>
        <v xml:space="preserve"> </v>
      </c>
      <c r="E110" s="172" t="str">
        <f t="shared" si="41"/>
        <v xml:space="preserve"> </v>
      </c>
      <c r="F110" s="172" t="str">
        <f t="shared" si="42"/>
        <v xml:space="preserve"> </v>
      </c>
      <c r="G110" s="172" t="str">
        <f t="shared" si="43"/>
        <v xml:space="preserve"> </v>
      </c>
      <c r="H110" s="172" t="str">
        <f t="shared" si="44"/>
        <v xml:space="preserve"> </v>
      </c>
      <c r="I110" s="172" t="str">
        <f t="shared" si="45"/>
        <v xml:space="preserve"> </v>
      </c>
      <c r="J110" s="172" t="str">
        <f t="shared" si="46"/>
        <v xml:space="preserve"> </v>
      </c>
      <c r="K110" s="172" t="str">
        <f t="shared" si="47"/>
        <v xml:space="preserve"> </v>
      </c>
      <c r="L110" s="250" t="str">
        <f>IF($A110="N/A"," ",IF(Pricetype4=2,MAX(C110,0),IF(OR(Pricetype4=1,Pricetype4=4),IF(C110=0,0,(_xll.EURO(C110,Strikeprice4,0,0,($AH110+IF(Smile=TRUE,VLOOKUP(MAX(-5,Strikeprice4-C110),Volsmile,2),0)),($A110-DateToday)+15,IF(Pricetype4=1,1,0),0))),C110)))</f>
        <v xml:space="preserve"> </v>
      </c>
      <c r="M110" s="250" t="str">
        <f>IF($A110="N/A"," ",IF(Pricetype4=2,MAX(D110,0),IF(OR(Pricetype4=1,Pricetype4=4),IF(D110=0,0,(_xll.EURO(D110,Strikeprice4,0,0,($AH110+IF(Smile=TRUE,VLOOKUP(MAX(-5,Strikeprice4-D110),Volsmile,2),0)),($A110-DateToday)+15,IF(Pricetype4=1,1,0),0))),D110)))</f>
        <v xml:space="preserve"> </v>
      </c>
      <c r="N110" s="250" t="str">
        <f>IF($A110="N/A"," ",IF(Pricetype4=2,MAX(E110,0),IF(OR(Pricetype4=1,Pricetype4=4),IF(E110=0,0,(_xll.EURO(E110,Strikeprice4,0,0,($AK110+IF(Smile=TRUE,VLOOKUP(MAX(-5,Strikeprice4-E110),Volsmile,2),0)),($A110-DateToday)+15,IF(Pricetype4=1,1,0),0))),E110)))</f>
        <v xml:space="preserve"> </v>
      </c>
      <c r="O110" s="250" t="str">
        <f>IF($A110="N/A"," ",IF(Pricetype4=2,MAX(F110,0),IF(OR(Pricetype4=1,Pricetype4=4),IF(F110=0,0,(_xll.EURO(F110,Strikeprice4,0,0,($AK110+IF(Smile=TRUE,VLOOKUP(MAX(-5,Strikeprice4-F110),Volsmile,2),0)),($A110-DateToday)+15,IF(Pricetype4=1,1,0),0))),F110)))</f>
        <v xml:space="preserve"> </v>
      </c>
      <c r="P110" s="250" t="str">
        <f>IF($A110="N/A"," ",IF(Pricetype4=2,MAX(G110,0),IF(OR(Pricetype4=1,Pricetype4=4),IF(G110=0,0,(_xll.EURO(G110,Strikeprice4,0,0,($AK110+IF(Smile=TRUE,VLOOKUP(MAX(-5,Strikeprice4-G110),Volsmile,2),0)),($A110-DateToday)+15,IF(Pricetype4=1,1,0),0))),G110)))</f>
        <v xml:space="preserve"> </v>
      </c>
      <c r="Q110" s="250" t="str">
        <f>IF($A110="N/A"," ",IF(Pricetype4=2,MAX(H110,0),IF(OR(Pricetype4=1,Pricetype4=4),IF(H110=0,0,(_xll.EURO(H110,Strikeprice4,0,0,($AK110+IF(Smile=TRUE,VLOOKUP(MAX(-5,Strikeprice4-H110),Volsmile,2),0)),($A110-DateToday)+15,IF(Pricetype4=1,1,0),0))),H110)))</f>
        <v xml:space="preserve"> </v>
      </c>
      <c r="R110" s="250" t="str">
        <f>IF($A110="N/A"," ",IF(Pricetype4=2,MAX(I110,0),IF(OR(Pricetype4=1,Pricetype4=4),IF(I110=0,0,(_xll.EURO(I110,Strikeprice4,0,0,($AK110+IF(Smile=TRUE,VLOOKUP(MAX(-5,Strikeprice4-I110),Volsmile,2),0)),($A110-DateToday)+15,IF(Pricetype4=1,1,0),0))),I110)))</f>
        <v xml:space="preserve"> </v>
      </c>
      <c r="S110" s="250" t="str">
        <f>IF($A110="N/A"," ",IF(Pricetype4=2,MAX(J110,0),IF(OR(Pricetype4=1,Pricetype4=4),IF(J110=0,0,(_xll.EURO(J110,Strikeprice4,0,0,($AK110+IF(Smile=TRUE,VLOOKUP(MAX(-5,Strikeprice4-J110),Volsmile,2),0)),($A110-DateToday)+15,IF(Pricetype4=1,1,0),0))),J110)))</f>
        <v xml:space="preserve"> </v>
      </c>
      <c r="T110" s="250" t="str">
        <f>IF($A110="N/A"," ",IF(Pricetype4=2,MAX(K110,0),IF(OR(Pricetype4=1,Pricetype4=4),IF(K110=0,0,(_xll.EURO(K110,Strikeprice4,0,0,($AK110+IF(Smile=TRUE,VLOOKUP(MAX(-5,Strikeprice4-K110),Volsmile,2),0)),($A110-DateToday)+15,IF(Pricetype4=1,1,0),0))),K110)))</f>
        <v xml:space="preserve"> </v>
      </c>
      <c r="U110" s="177" t="str">
        <f t="shared" si="32"/>
        <v xml:space="preserve"> </v>
      </c>
      <c r="V110" s="178" t="str">
        <f t="shared" si="48"/>
        <v xml:space="preserve"> </v>
      </c>
      <c r="W110" s="178" t="str">
        <f t="shared" si="49"/>
        <v xml:space="preserve"> </v>
      </c>
      <c r="X110" s="178" t="str">
        <f t="shared" si="50"/>
        <v xml:space="preserve"> </v>
      </c>
      <c r="Y110" s="178" t="str">
        <f t="shared" si="51"/>
        <v xml:space="preserve"> </v>
      </c>
      <c r="Z110" s="178" t="str">
        <f t="shared" si="52"/>
        <v xml:space="preserve"> </v>
      </c>
      <c r="AA110" s="178" t="str">
        <f t="shared" si="53"/>
        <v xml:space="preserve"> </v>
      </c>
      <c r="AB110" s="178" t="str">
        <f t="shared" si="54"/>
        <v xml:space="preserve"> </v>
      </c>
      <c r="AC110" s="178" t="str">
        <f t="shared" si="55"/>
        <v xml:space="preserve"> </v>
      </c>
      <c r="AD110" s="178" t="str">
        <f t="shared" si="56"/>
        <v xml:space="preserve"> </v>
      </c>
      <c r="AE110" s="178" t="str">
        <f t="shared" si="57"/>
        <v xml:space="preserve"> </v>
      </c>
      <c r="AF110" s="224" t="str">
        <f t="shared" si="58"/>
        <v xml:space="preserve"> </v>
      </c>
      <c r="AG110" s="224" t="str">
        <f t="shared" si="59"/>
        <v xml:space="preserve"> </v>
      </c>
      <c r="AH110" s="224" t="str">
        <f t="shared" si="60"/>
        <v xml:space="preserve"> </v>
      </c>
      <c r="AI110" s="224" t="str">
        <f t="shared" si="33"/>
        <v xml:space="preserve"> </v>
      </c>
      <c r="AJ110" s="224" t="str">
        <f t="shared" si="34"/>
        <v xml:space="preserve"> </v>
      </c>
      <c r="AK110" s="224" t="str">
        <f t="shared" si="61"/>
        <v xml:space="preserve"> </v>
      </c>
      <c r="AL110" s="224" t="str">
        <f>IF($A110="N/A"," ",IF(PV=1,0,'Pricing Inputs4'!R143))</f>
        <v xml:space="preserve"> </v>
      </c>
      <c r="AM110" s="313" t="str">
        <f t="shared" si="35"/>
        <v xml:space="preserve"> </v>
      </c>
      <c r="BQ110" t="str">
        <f t="shared" si="36"/>
        <v xml:space="preserve"> </v>
      </c>
      <c r="BR110" t="str">
        <f t="shared" si="37"/>
        <v xml:space="preserve"> </v>
      </c>
      <c r="BS110" t="str">
        <f t="shared" si="38"/>
        <v xml:space="preserve"> </v>
      </c>
    </row>
    <row r="111" spans="1:71" x14ac:dyDescent="0.2">
      <c r="A111" s="253" t="str">
        <f>IF(A110="N/A","N/A",IF(EDATE(A110,1)&gt;Inputs!$R$5,"N/A",EDATE(A110,1)))</f>
        <v>N/A</v>
      </c>
      <c r="B111" s="324" t="str">
        <f t="shared" si="31"/>
        <v xml:space="preserve"> </v>
      </c>
      <c r="C111" s="172" t="str">
        <f t="shared" si="39"/>
        <v xml:space="preserve"> </v>
      </c>
      <c r="D111" s="172" t="str">
        <f t="shared" si="40"/>
        <v xml:space="preserve"> </v>
      </c>
      <c r="E111" s="172" t="str">
        <f t="shared" si="41"/>
        <v xml:space="preserve"> </v>
      </c>
      <c r="F111" s="172" t="str">
        <f t="shared" si="42"/>
        <v xml:space="preserve"> </v>
      </c>
      <c r="G111" s="172" t="str">
        <f t="shared" si="43"/>
        <v xml:space="preserve"> </v>
      </c>
      <c r="H111" s="172" t="str">
        <f t="shared" si="44"/>
        <v xml:space="preserve"> </v>
      </c>
      <c r="I111" s="172" t="str">
        <f t="shared" si="45"/>
        <v xml:space="preserve"> </v>
      </c>
      <c r="J111" s="172" t="str">
        <f t="shared" si="46"/>
        <v xml:space="preserve"> </v>
      </c>
      <c r="K111" s="172" t="str">
        <f t="shared" si="47"/>
        <v xml:space="preserve"> </v>
      </c>
      <c r="L111" s="250" t="str">
        <f>IF($A111="N/A"," ",IF(Pricetype4=2,MAX(C111,0),IF(OR(Pricetype4=1,Pricetype4=4),IF(C111=0,0,(_xll.EURO(C111,Strikeprice4,0,0,($AH111+IF(Smile=TRUE,VLOOKUP(MAX(-5,Strikeprice4-C111),Volsmile,2),0)),($A111-DateToday)+15,IF(Pricetype4=1,1,0),0))),C111)))</f>
        <v xml:space="preserve"> </v>
      </c>
      <c r="M111" s="250" t="str">
        <f>IF($A111="N/A"," ",IF(Pricetype4=2,MAX(D111,0),IF(OR(Pricetype4=1,Pricetype4=4),IF(D111=0,0,(_xll.EURO(D111,Strikeprice4,0,0,($AH111+IF(Smile=TRUE,VLOOKUP(MAX(-5,Strikeprice4-D111),Volsmile,2),0)),($A111-DateToday)+15,IF(Pricetype4=1,1,0),0))),D111)))</f>
        <v xml:space="preserve"> </v>
      </c>
      <c r="N111" s="250" t="str">
        <f>IF($A111="N/A"," ",IF(Pricetype4=2,MAX(E111,0),IF(OR(Pricetype4=1,Pricetype4=4),IF(E111=0,0,(_xll.EURO(E111,Strikeprice4,0,0,($AK111+IF(Smile=TRUE,VLOOKUP(MAX(-5,Strikeprice4-E111),Volsmile,2),0)),($A111-DateToday)+15,IF(Pricetype4=1,1,0),0))),E111)))</f>
        <v xml:space="preserve"> </v>
      </c>
      <c r="O111" s="250" t="str">
        <f>IF($A111="N/A"," ",IF(Pricetype4=2,MAX(F111,0),IF(OR(Pricetype4=1,Pricetype4=4),IF(F111=0,0,(_xll.EURO(F111,Strikeprice4,0,0,($AK111+IF(Smile=TRUE,VLOOKUP(MAX(-5,Strikeprice4-F111),Volsmile,2),0)),($A111-DateToday)+15,IF(Pricetype4=1,1,0),0))),F111)))</f>
        <v xml:space="preserve"> </v>
      </c>
      <c r="P111" s="250" t="str">
        <f>IF($A111="N/A"," ",IF(Pricetype4=2,MAX(G111,0),IF(OR(Pricetype4=1,Pricetype4=4),IF(G111=0,0,(_xll.EURO(G111,Strikeprice4,0,0,($AK111+IF(Smile=TRUE,VLOOKUP(MAX(-5,Strikeprice4-G111),Volsmile,2),0)),($A111-DateToday)+15,IF(Pricetype4=1,1,0),0))),G111)))</f>
        <v xml:space="preserve"> </v>
      </c>
      <c r="Q111" s="250" t="str">
        <f>IF($A111="N/A"," ",IF(Pricetype4=2,MAX(H111,0),IF(OR(Pricetype4=1,Pricetype4=4),IF(H111=0,0,(_xll.EURO(H111,Strikeprice4,0,0,($AK111+IF(Smile=TRUE,VLOOKUP(MAX(-5,Strikeprice4-H111),Volsmile,2),0)),($A111-DateToday)+15,IF(Pricetype4=1,1,0),0))),H111)))</f>
        <v xml:space="preserve"> </v>
      </c>
      <c r="R111" s="250" t="str">
        <f>IF($A111="N/A"," ",IF(Pricetype4=2,MAX(I111,0),IF(OR(Pricetype4=1,Pricetype4=4),IF(I111=0,0,(_xll.EURO(I111,Strikeprice4,0,0,($AK111+IF(Smile=TRUE,VLOOKUP(MAX(-5,Strikeprice4-I111),Volsmile,2),0)),($A111-DateToday)+15,IF(Pricetype4=1,1,0),0))),I111)))</f>
        <v xml:space="preserve"> </v>
      </c>
      <c r="S111" s="250" t="str">
        <f>IF($A111="N/A"," ",IF(Pricetype4=2,MAX(J111,0),IF(OR(Pricetype4=1,Pricetype4=4),IF(J111=0,0,(_xll.EURO(J111,Strikeprice4,0,0,($AK111+IF(Smile=TRUE,VLOOKUP(MAX(-5,Strikeprice4-J111),Volsmile,2),0)),($A111-DateToday)+15,IF(Pricetype4=1,1,0),0))),J111)))</f>
        <v xml:space="preserve"> </v>
      </c>
      <c r="T111" s="250" t="str">
        <f>IF($A111="N/A"," ",IF(Pricetype4=2,MAX(K111,0),IF(OR(Pricetype4=1,Pricetype4=4),IF(K111=0,0,(_xll.EURO(K111,Strikeprice4,0,0,($AK111+IF(Smile=TRUE,VLOOKUP(MAX(-5,Strikeprice4-K111),Volsmile,2),0)),($A111-DateToday)+15,IF(Pricetype4=1,1,0),0))),K111)))</f>
        <v xml:space="preserve"> </v>
      </c>
      <c r="U111" s="177" t="str">
        <f t="shared" si="32"/>
        <v xml:space="preserve"> </v>
      </c>
      <c r="V111" s="178" t="str">
        <f t="shared" si="48"/>
        <v xml:space="preserve"> </v>
      </c>
      <c r="W111" s="178" t="str">
        <f t="shared" si="49"/>
        <v xml:space="preserve"> </v>
      </c>
      <c r="X111" s="178" t="str">
        <f t="shared" si="50"/>
        <v xml:space="preserve"> </v>
      </c>
      <c r="Y111" s="178" t="str">
        <f t="shared" si="51"/>
        <v xml:space="preserve"> </v>
      </c>
      <c r="Z111" s="178" t="str">
        <f t="shared" si="52"/>
        <v xml:space="preserve"> </v>
      </c>
      <c r="AA111" s="178" t="str">
        <f t="shared" si="53"/>
        <v xml:space="preserve"> </v>
      </c>
      <c r="AB111" s="178" t="str">
        <f t="shared" si="54"/>
        <v xml:space="preserve"> </v>
      </c>
      <c r="AC111" s="178" t="str">
        <f t="shared" si="55"/>
        <v xml:space="preserve"> </v>
      </c>
      <c r="AD111" s="178" t="str">
        <f t="shared" si="56"/>
        <v xml:space="preserve"> </v>
      </c>
      <c r="AE111" s="178" t="str">
        <f t="shared" si="57"/>
        <v xml:space="preserve"> </v>
      </c>
      <c r="AF111" s="224" t="str">
        <f t="shared" si="58"/>
        <v xml:space="preserve"> </v>
      </c>
      <c r="AG111" s="224" t="str">
        <f t="shared" si="59"/>
        <v xml:space="preserve"> </v>
      </c>
      <c r="AH111" s="224" t="str">
        <f t="shared" si="60"/>
        <v xml:space="preserve"> </v>
      </c>
      <c r="AI111" s="224" t="str">
        <f t="shared" si="33"/>
        <v xml:space="preserve"> </v>
      </c>
      <c r="AJ111" s="224" t="str">
        <f t="shared" si="34"/>
        <v xml:space="preserve"> </v>
      </c>
      <c r="AK111" s="224" t="str">
        <f t="shared" si="61"/>
        <v xml:space="preserve"> </v>
      </c>
      <c r="AL111" s="224" t="str">
        <f>IF($A111="N/A"," ",IF(PV=1,0,'Pricing Inputs4'!R144))</f>
        <v xml:space="preserve"> </v>
      </c>
      <c r="AM111" s="313" t="str">
        <f t="shared" si="35"/>
        <v xml:space="preserve"> </v>
      </c>
      <c r="BQ111" t="str">
        <f t="shared" si="36"/>
        <v xml:space="preserve"> </v>
      </c>
      <c r="BR111" t="str">
        <f t="shared" si="37"/>
        <v xml:space="preserve"> </v>
      </c>
      <c r="BS111" t="str">
        <f t="shared" si="38"/>
        <v xml:space="preserve"> </v>
      </c>
    </row>
    <row r="112" spans="1:71" x14ac:dyDescent="0.2">
      <c r="A112" s="253" t="str">
        <f>IF(A111="N/A","N/A",IF(EDATE(A111,1)&gt;Inputs!$R$5,"N/A",EDATE(A111,1)))</f>
        <v>N/A</v>
      </c>
      <c r="B112" s="324" t="str">
        <f t="shared" si="31"/>
        <v xml:space="preserve"> </v>
      </c>
      <c r="C112" s="172" t="str">
        <f t="shared" si="39"/>
        <v xml:space="preserve"> </v>
      </c>
      <c r="D112" s="172" t="str">
        <f t="shared" si="40"/>
        <v xml:space="preserve"> </v>
      </c>
      <c r="E112" s="172" t="str">
        <f t="shared" si="41"/>
        <v xml:space="preserve"> </v>
      </c>
      <c r="F112" s="172" t="str">
        <f t="shared" si="42"/>
        <v xml:space="preserve"> </v>
      </c>
      <c r="G112" s="172" t="str">
        <f t="shared" si="43"/>
        <v xml:space="preserve"> </v>
      </c>
      <c r="H112" s="172" t="str">
        <f t="shared" si="44"/>
        <v xml:space="preserve"> </v>
      </c>
      <c r="I112" s="172" t="str">
        <f t="shared" si="45"/>
        <v xml:space="preserve"> </v>
      </c>
      <c r="J112" s="172" t="str">
        <f t="shared" si="46"/>
        <v xml:space="preserve"> </v>
      </c>
      <c r="K112" s="172" t="str">
        <f t="shared" si="47"/>
        <v xml:space="preserve"> </v>
      </c>
      <c r="L112" s="250" t="str">
        <f>IF($A112="N/A"," ",IF(Pricetype4=2,MAX(C112,0),IF(OR(Pricetype4=1,Pricetype4=4),IF(C112=0,0,(_xll.EURO(C112,Strikeprice4,0,0,($AH112+IF(Smile=TRUE,VLOOKUP(MAX(-5,Strikeprice4-C112),Volsmile,2),0)),($A112-DateToday)+15,IF(Pricetype4=1,1,0),0))),C112)))</f>
        <v xml:space="preserve"> </v>
      </c>
      <c r="M112" s="250" t="str">
        <f>IF($A112="N/A"," ",IF(Pricetype4=2,MAX(D112,0),IF(OR(Pricetype4=1,Pricetype4=4),IF(D112=0,0,(_xll.EURO(D112,Strikeprice4,0,0,($AH112+IF(Smile=TRUE,VLOOKUP(MAX(-5,Strikeprice4-D112),Volsmile,2),0)),($A112-DateToday)+15,IF(Pricetype4=1,1,0),0))),D112)))</f>
        <v xml:space="preserve"> </v>
      </c>
      <c r="N112" s="250" t="str">
        <f>IF($A112="N/A"," ",IF(Pricetype4=2,MAX(E112,0),IF(OR(Pricetype4=1,Pricetype4=4),IF(E112=0,0,(_xll.EURO(E112,Strikeprice4,0,0,($AK112+IF(Smile=TRUE,VLOOKUP(MAX(-5,Strikeprice4-E112),Volsmile,2),0)),($A112-DateToday)+15,IF(Pricetype4=1,1,0),0))),E112)))</f>
        <v xml:space="preserve"> </v>
      </c>
      <c r="O112" s="250" t="str">
        <f>IF($A112="N/A"," ",IF(Pricetype4=2,MAX(F112,0),IF(OR(Pricetype4=1,Pricetype4=4),IF(F112=0,0,(_xll.EURO(F112,Strikeprice4,0,0,($AK112+IF(Smile=TRUE,VLOOKUP(MAX(-5,Strikeprice4-F112),Volsmile,2),0)),($A112-DateToday)+15,IF(Pricetype4=1,1,0),0))),F112)))</f>
        <v xml:space="preserve"> </v>
      </c>
      <c r="P112" s="250" t="str">
        <f>IF($A112="N/A"," ",IF(Pricetype4=2,MAX(G112,0),IF(OR(Pricetype4=1,Pricetype4=4),IF(G112=0,0,(_xll.EURO(G112,Strikeprice4,0,0,($AK112+IF(Smile=TRUE,VLOOKUP(MAX(-5,Strikeprice4-G112),Volsmile,2),0)),($A112-DateToday)+15,IF(Pricetype4=1,1,0),0))),G112)))</f>
        <v xml:space="preserve"> </v>
      </c>
      <c r="Q112" s="250" t="str">
        <f>IF($A112="N/A"," ",IF(Pricetype4=2,MAX(H112,0),IF(OR(Pricetype4=1,Pricetype4=4),IF(H112=0,0,(_xll.EURO(H112,Strikeprice4,0,0,($AK112+IF(Smile=TRUE,VLOOKUP(MAX(-5,Strikeprice4-H112),Volsmile,2),0)),($A112-DateToday)+15,IF(Pricetype4=1,1,0),0))),H112)))</f>
        <v xml:space="preserve"> </v>
      </c>
      <c r="R112" s="250" t="str">
        <f>IF($A112="N/A"," ",IF(Pricetype4=2,MAX(I112,0),IF(OR(Pricetype4=1,Pricetype4=4),IF(I112=0,0,(_xll.EURO(I112,Strikeprice4,0,0,($AK112+IF(Smile=TRUE,VLOOKUP(MAX(-5,Strikeprice4-I112),Volsmile,2),0)),($A112-DateToday)+15,IF(Pricetype4=1,1,0),0))),I112)))</f>
        <v xml:space="preserve"> </v>
      </c>
      <c r="S112" s="250" t="str">
        <f>IF($A112="N/A"," ",IF(Pricetype4=2,MAX(J112,0),IF(OR(Pricetype4=1,Pricetype4=4),IF(J112=0,0,(_xll.EURO(J112,Strikeprice4,0,0,($AK112+IF(Smile=TRUE,VLOOKUP(MAX(-5,Strikeprice4-J112),Volsmile,2),0)),($A112-DateToday)+15,IF(Pricetype4=1,1,0),0))),J112)))</f>
        <v xml:space="preserve"> </v>
      </c>
      <c r="T112" s="250" t="str">
        <f>IF($A112="N/A"," ",IF(Pricetype4=2,MAX(K112,0),IF(OR(Pricetype4=1,Pricetype4=4),IF(K112=0,0,(_xll.EURO(K112,Strikeprice4,0,0,($AK112+IF(Smile=TRUE,VLOOKUP(MAX(-5,Strikeprice4-K112),Volsmile,2),0)),($A112-DateToday)+15,IF(Pricetype4=1,1,0),0))),K112)))</f>
        <v xml:space="preserve"> </v>
      </c>
      <c r="U112" s="177" t="str">
        <f t="shared" si="32"/>
        <v xml:space="preserve"> </v>
      </c>
      <c r="V112" s="178" t="str">
        <f t="shared" si="48"/>
        <v xml:space="preserve"> </v>
      </c>
      <c r="W112" s="178" t="str">
        <f t="shared" si="49"/>
        <v xml:space="preserve"> </v>
      </c>
      <c r="X112" s="178" t="str">
        <f t="shared" si="50"/>
        <v xml:space="preserve"> </v>
      </c>
      <c r="Y112" s="178" t="str">
        <f t="shared" si="51"/>
        <v xml:space="preserve"> </v>
      </c>
      <c r="Z112" s="178" t="str">
        <f t="shared" si="52"/>
        <v xml:space="preserve"> </v>
      </c>
      <c r="AA112" s="178" t="str">
        <f t="shared" si="53"/>
        <v xml:space="preserve"> </v>
      </c>
      <c r="AB112" s="178" t="str">
        <f t="shared" si="54"/>
        <v xml:space="preserve"> </v>
      </c>
      <c r="AC112" s="178" t="str">
        <f t="shared" si="55"/>
        <v xml:space="preserve"> </v>
      </c>
      <c r="AD112" s="178" t="str">
        <f t="shared" si="56"/>
        <v xml:space="preserve"> </v>
      </c>
      <c r="AE112" s="178" t="str">
        <f t="shared" si="57"/>
        <v xml:space="preserve"> </v>
      </c>
      <c r="AF112" s="224" t="str">
        <f t="shared" si="58"/>
        <v xml:space="preserve"> </v>
      </c>
      <c r="AG112" s="224" t="str">
        <f t="shared" si="59"/>
        <v xml:space="preserve"> </v>
      </c>
      <c r="AH112" s="224" t="str">
        <f t="shared" si="60"/>
        <v xml:space="preserve"> </v>
      </c>
      <c r="AI112" s="224" t="str">
        <f t="shared" si="33"/>
        <v xml:space="preserve"> </v>
      </c>
      <c r="AJ112" s="224" t="str">
        <f t="shared" si="34"/>
        <v xml:space="preserve"> </v>
      </c>
      <c r="AK112" s="224" t="str">
        <f t="shared" si="61"/>
        <v xml:space="preserve"> </v>
      </c>
      <c r="AL112" s="224" t="str">
        <f>IF($A112="N/A"," ",IF(PV=1,0,'Pricing Inputs4'!R145))</f>
        <v xml:space="preserve"> </v>
      </c>
      <c r="AM112" s="313" t="str">
        <f t="shared" si="35"/>
        <v xml:space="preserve"> </v>
      </c>
      <c r="BQ112" t="str">
        <f t="shared" si="36"/>
        <v xml:space="preserve"> </v>
      </c>
      <c r="BR112" t="str">
        <f t="shared" si="37"/>
        <v xml:space="preserve"> </v>
      </c>
      <c r="BS112" t="str">
        <f t="shared" si="38"/>
        <v xml:space="preserve"> </v>
      </c>
    </row>
    <row r="113" spans="1:71" x14ac:dyDescent="0.2">
      <c r="A113" s="253" t="str">
        <f>IF(A112="N/A","N/A",IF(EDATE(A112,1)&gt;Inputs!$R$5,"N/A",EDATE(A112,1)))</f>
        <v>N/A</v>
      </c>
      <c r="B113" s="324" t="str">
        <f t="shared" si="31"/>
        <v xml:space="preserve"> </v>
      </c>
      <c r="C113" s="172" t="str">
        <f t="shared" si="39"/>
        <v xml:space="preserve"> </v>
      </c>
      <c r="D113" s="172" t="str">
        <f t="shared" si="40"/>
        <v xml:space="preserve"> </v>
      </c>
      <c r="E113" s="172" t="str">
        <f t="shared" si="41"/>
        <v xml:space="preserve"> </v>
      </c>
      <c r="F113" s="172" t="str">
        <f t="shared" si="42"/>
        <v xml:space="preserve"> </v>
      </c>
      <c r="G113" s="172" t="str">
        <f t="shared" si="43"/>
        <v xml:space="preserve"> </v>
      </c>
      <c r="H113" s="172" t="str">
        <f t="shared" si="44"/>
        <v xml:space="preserve"> </v>
      </c>
      <c r="I113" s="172" t="str">
        <f t="shared" si="45"/>
        <v xml:space="preserve"> </v>
      </c>
      <c r="J113" s="172" t="str">
        <f t="shared" si="46"/>
        <v xml:space="preserve"> </v>
      </c>
      <c r="K113" s="172" t="str">
        <f t="shared" si="47"/>
        <v xml:space="preserve"> </v>
      </c>
      <c r="L113" s="250" t="str">
        <f>IF($A113="N/A"," ",IF(Pricetype4=2,MAX(C113,0),IF(OR(Pricetype4=1,Pricetype4=4),IF(C113=0,0,(_xll.EURO(C113,Strikeprice4,0,0,($AH113+IF(Smile=TRUE,VLOOKUP(MAX(-5,Strikeprice4-C113),Volsmile,2),0)),($A113-DateToday)+15,IF(Pricetype4=1,1,0),0))),C113)))</f>
        <v xml:space="preserve"> </v>
      </c>
      <c r="M113" s="250" t="str">
        <f>IF($A113="N/A"," ",IF(Pricetype4=2,MAX(D113,0),IF(OR(Pricetype4=1,Pricetype4=4),IF(D113=0,0,(_xll.EURO(D113,Strikeprice4,0,0,($AH113+IF(Smile=TRUE,VLOOKUP(MAX(-5,Strikeprice4-D113),Volsmile,2),0)),($A113-DateToday)+15,IF(Pricetype4=1,1,0),0))),D113)))</f>
        <v xml:space="preserve"> </v>
      </c>
      <c r="N113" s="250" t="str">
        <f>IF($A113="N/A"," ",IF(Pricetype4=2,MAX(E113,0),IF(OR(Pricetype4=1,Pricetype4=4),IF(E113=0,0,(_xll.EURO(E113,Strikeprice4,0,0,($AK113+IF(Smile=TRUE,VLOOKUP(MAX(-5,Strikeprice4-E113),Volsmile,2),0)),($A113-DateToday)+15,IF(Pricetype4=1,1,0),0))),E113)))</f>
        <v xml:space="preserve"> </v>
      </c>
      <c r="O113" s="250" t="str">
        <f>IF($A113="N/A"," ",IF(Pricetype4=2,MAX(F113,0),IF(OR(Pricetype4=1,Pricetype4=4),IF(F113=0,0,(_xll.EURO(F113,Strikeprice4,0,0,($AK113+IF(Smile=TRUE,VLOOKUP(MAX(-5,Strikeprice4-F113),Volsmile,2),0)),($A113-DateToday)+15,IF(Pricetype4=1,1,0),0))),F113)))</f>
        <v xml:space="preserve"> </v>
      </c>
      <c r="P113" s="250" t="str">
        <f>IF($A113="N/A"," ",IF(Pricetype4=2,MAX(G113,0),IF(OR(Pricetype4=1,Pricetype4=4),IF(G113=0,0,(_xll.EURO(G113,Strikeprice4,0,0,($AK113+IF(Smile=TRUE,VLOOKUP(MAX(-5,Strikeprice4-G113),Volsmile,2),0)),($A113-DateToday)+15,IF(Pricetype4=1,1,0),0))),G113)))</f>
        <v xml:space="preserve"> </v>
      </c>
      <c r="Q113" s="250" t="str">
        <f>IF($A113="N/A"," ",IF(Pricetype4=2,MAX(H113,0),IF(OR(Pricetype4=1,Pricetype4=4),IF(H113=0,0,(_xll.EURO(H113,Strikeprice4,0,0,($AK113+IF(Smile=TRUE,VLOOKUP(MAX(-5,Strikeprice4-H113),Volsmile,2),0)),($A113-DateToday)+15,IF(Pricetype4=1,1,0),0))),H113)))</f>
        <v xml:space="preserve"> </v>
      </c>
      <c r="R113" s="250" t="str">
        <f>IF($A113="N/A"," ",IF(Pricetype4=2,MAX(I113,0),IF(OR(Pricetype4=1,Pricetype4=4),IF(I113=0,0,(_xll.EURO(I113,Strikeprice4,0,0,($AK113+IF(Smile=TRUE,VLOOKUP(MAX(-5,Strikeprice4-I113),Volsmile,2),0)),($A113-DateToday)+15,IF(Pricetype4=1,1,0),0))),I113)))</f>
        <v xml:space="preserve"> </v>
      </c>
      <c r="S113" s="250" t="str">
        <f>IF($A113="N/A"," ",IF(Pricetype4=2,MAX(J113,0),IF(OR(Pricetype4=1,Pricetype4=4),IF(J113=0,0,(_xll.EURO(J113,Strikeprice4,0,0,($AK113+IF(Smile=TRUE,VLOOKUP(MAX(-5,Strikeprice4-J113),Volsmile,2),0)),($A113-DateToday)+15,IF(Pricetype4=1,1,0),0))),J113)))</f>
        <v xml:space="preserve"> </v>
      </c>
      <c r="T113" s="250" t="str">
        <f>IF($A113="N/A"," ",IF(Pricetype4=2,MAX(K113,0),IF(OR(Pricetype4=1,Pricetype4=4),IF(K113=0,0,(_xll.EURO(K113,Strikeprice4,0,0,($AK113+IF(Smile=TRUE,VLOOKUP(MAX(-5,Strikeprice4-K113),Volsmile,2),0)),($A113-DateToday)+15,IF(Pricetype4=1,1,0),0))),K113)))</f>
        <v xml:space="preserve"> </v>
      </c>
      <c r="U113" s="177" t="str">
        <f t="shared" si="32"/>
        <v xml:space="preserve"> </v>
      </c>
      <c r="V113" s="178" t="str">
        <f t="shared" si="48"/>
        <v xml:space="preserve"> </v>
      </c>
      <c r="W113" s="178" t="str">
        <f t="shared" si="49"/>
        <v xml:space="preserve"> </v>
      </c>
      <c r="X113" s="178" t="str">
        <f t="shared" si="50"/>
        <v xml:space="preserve"> </v>
      </c>
      <c r="Y113" s="178" t="str">
        <f t="shared" si="51"/>
        <v xml:space="preserve"> </v>
      </c>
      <c r="Z113" s="178" t="str">
        <f t="shared" si="52"/>
        <v xml:space="preserve"> </v>
      </c>
      <c r="AA113" s="178" t="str">
        <f t="shared" si="53"/>
        <v xml:space="preserve"> </v>
      </c>
      <c r="AB113" s="178" t="str">
        <f t="shared" si="54"/>
        <v xml:space="preserve"> </v>
      </c>
      <c r="AC113" s="178" t="str">
        <f t="shared" si="55"/>
        <v xml:space="preserve"> </v>
      </c>
      <c r="AD113" s="178" t="str">
        <f t="shared" si="56"/>
        <v xml:space="preserve"> </v>
      </c>
      <c r="AE113" s="178" t="str">
        <f t="shared" si="57"/>
        <v xml:space="preserve"> </v>
      </c>
      <c r="AF113" s="224" t="str">
        <f t="shared" si="58"/>
        <v xml:space="preserve"> </v>
      </c>
      <c r="AG113" s="224" t="str">
        <f t="shared" si="59"/>
        <v xml:space="preserve"> </v>
      </c>
      <c r="AH113" s="224" t="str">
        <f t="shared" si="60"/>
        <v xml:space="preserve"> </v>
      </c>
      <c r="AI113" s="224" t="str">
        <f t="shared" si="33"/>
        <v xml:space="preserve"> </v>
      </c>
      <c r="AJ113" s="224" t="str">
        <f t="shared" si="34"/>
        <v xml:space="preserve"> </v>
      </c>
      <c r="AK113" s="224" t="str">
        <f t="shared" si="61"/>
        <v xml:space="preserve"> </v>
      </c>
      <c r="AL113" s="224" t="str">
        <f>IF($A113="N/A"," ",IF(PV=1,0,'Pricing Inputs4'!R146))</f>
        <v xml:space="preserve"> </v>
      </c>
      <c r="AM113" s="313" t="str">
        <f t="shared" si="35"/>
        <v xml:space="preserve"> </v>
      </c>
      <c r="BQ113" t="str">
        <f t="shared" si="36"/>
        <v xml:space="preserve"> </v>
      </c>
      <c r="BR113" t="str">
        <f t="shared" si="37"/>
        <v xml:space="preserve"> </v>
      </c>
      <c r="BS113" t="str">
        <f t="shared" si="38"/>
        <v xml:space="preserve"> </v>
      </c>
    </row>
    <row r="114" spans="1:71" x14ac:dyDescent="0.2">
      <c r="A114" s="253" t="str">
        <f>IF(A113="N/A","N/A",IF(EDATE(A113,1)&gt;Inputs!$R$5,"N/A",EDATE(A113,1)))</f>
        <v>N/A</v>
      </c>
      <c r="B114" s="324" t="str">
        <f t="shared" si="31"/>
        <v xml:space="preserve"> </v>
      </c>
      <c r="C114" s="172" t="str">
        <f t="shared" si="39"/>
        <v xml:space="preserve"> </v>
      </c>
      <c r="D114" s="172" t="str">
        <f t="shared" si="40"/>
        <v xml:space="preserve"> </v>
      </c>
      <c r="E114" s="172" t="str">
        <f t="shared" si="41"/>
        <v xml:space="preserve"> </v>
      </c>
      <c r="F114" s="172" t="str">
        <f t="shared" si="42"/>
        <v xml:space="preserve"> </v>
      </c>
      <c r="G114" s="172" t="str">
        <f t="shared" si="43"/>
        <v xml:space="preserve"> </v>
      </c>
      <c r="H114" s="172" t="str">
        <f t="shared" si="44"/>
        <v xml:space="preserve"> </v>
      </c>
      <c r="I114" s="172" t="str">
        <f t="shared" si="45"/>
        <v xml:space="preserve"> </v>
      </c>
      <c r="J114" s="172" t="str">
        <f t="shared" si="46"/>
        <v xml:space="preserve"> </v>
      </c>
      <c r="K114" s="172" t="str">
        <f t="shared" si="47"/>
        <v xml:space="preserve"> </v>
      </c>
      <c r="L114" s="250" t="str">
        <f>IF($A114="N/A"," ",IF(Pricetype4=2,MAX(C114,0),IF(OR(Pricetype4=1,Pricetype4=4),IF(C114=0,0,(_xll.EURO(C114,Strikeprice4,0,0,($AH114+IF(Smile=TRUE,VLOOKUP(MAX(-5,Strikeprice4-C114),Volsmile,2),0)),($A114-DateToday)+15,IF(Pricetype4=1,1,0),0))),C114)))</f>
        <v xml:space="preserve"> </v>
      </c>
      <c r="M114" s="250" t="str">
        <f>IF($A114="N/A"," ",IF(Pricetype4=2,MAX(D114,0),IF(OR(Pricetype4=1,Pricetype4=4),IF(D114=0,0,(_xll.EURO(D114,Strikeprice4,0,0,($AH114+IF(Smile=TRUE,VLOOKUP(MAX(-5,Strikeprice4-D114),Volsmile,2),0)),($A114-DateToday)+15,IF(Pricetype4=1,1,0),0))),D114)))</f>
        <v xml:space="preserve"> </v>
      </c>
      <c r="N114" s="250" t="str">
        <f>IF($A114="N/A"," ",IF(Pricetype4=2,MAX(E114,0),IF(OR(Pricetype4=1,Pricetype4=4),IF(E114=0,0,(_xll.EURO(E114,Strikeprice4,0,0,($AK114+IF(Smile=TRUE,VLOOKUP(MAX(-5,Strikeprice4-E114),Volsmile,2),0)),($A114-DateToday)+15,IF(Pricetype4=1,1,0),0))),E114)))</f>
        <v xml:space="preserve"> </v>
      </c>
      <c r="O114" s="250" t="str">
        <f>IF($A114="N/A"," ",IF(Pricetype4=2,MAX(F114,0),IF(OR(Pricetype4=1,Pricetype4=4),IF(F114=0,0,(_xll.EURO(F114,Strikeprice4,0,0,($AK114+IF(Smile=TRUE,VLOOKUP(MAX(-5,Strikeprice4-F114),Volsmile,2),0)),($A114-DateToday)+15,IF(Pricetype4=1,1,0),0))),F114)))</f>
        <v xml:space="preserve"> </v>
      </c>
      <c r="P114" s="250" t="str">
        <f>IF($A114="N/A"," ",IF(Pricetype4=2,MAX(G114,0),IF(OR(Pricetype4=1,Pricetype4=4),IF(G114=0,0,(_xll.EURO(G114,Strikeprice4,0,0,($AK114+IF(Smile=TRUE,VLOOKUP(MAX(-5,Strikeprice4-G114),Volsmile,2),0)),($A114-DateToday)+15,IF(Pricetype4=1,1,0),0))),G114)))</f>
        <v xml:space="preserve"> </v>
      </c>
      <c r="Q114" s="250" t="str">
        <f>IF($A114="N/A"," ",IF(Pricetype4=2,MAX(H114,0),IF(OR(Pricetype4=1,Pricetype4=4),IF(H114=0,0,(_xll.EURO(H114,Strikeprice4,0,0,($AK114+IF(Smile=TRUE,VLOOKUP(MAX(-5,Strikeprice4-H114),Volsmile,2),0)),($A114-DateToday)+15,IF(Pricetype4=1,1,0),0))),H114)))</f>
        <v xml:space="preserve"> </v>
      </c>
      <c r="R114" s="250" t="str">
        <f>IF($A114="N/A"," ",IF(Pricetype4=2,MAX(I114,0),IF(OR(Pricetype4=1,Pricetype4=4),IF(I114=0,0,(_xll.EURO(I114,Strikeprice4,0,0,($AK114+IF(Smile=TRUE,VLOOKUP(MAX(-5,Strikeprice4-I114),Volsmile,2),0)),($A114-DateToday)+15,IF(Pricetype4=1,1,0),0))),I114)))</f>
        <v xml:space="preserve"> </v>
      </c>
      <c r="S114" s="250" t="str">
        <f>IF($A114="N/A"," ",IF(Pricetype4=2,MAX(J114,0),IF(OR(Pricetype4=1,Pricetype4=4),IF(J114=0,0,(_xll.EURO(J114,Strikeprice4,0,0,($AK114+IF(Smile=TRUE,VLOOKUP(MAX(-5,Strikeprice4-J114),Volsmile,2),0)),($A114-DateToday)+15,IF(Pricetype4=1,1,0),0))),J114)))</f>
        <v xml:space="preserve"> </v>
      </c>
      <c r="T114" s="250" t="str">
        <f>IF($A114="N/A"," ",IF(Pricetype4=2,MAX(K114,0),IF(OR(Pricetype4=1,Pricetype4=4),IF(K114=0,0,(_xll.EURO(K114,Strikeprice4,0,0,($AK114+IF(Smile=TRUE,VLOOKUP(MAX(-5,Strikeprice4-K114),Volsmile,2),0)),($A114-DateToday)+15,IF(Pricetype4=1,1,0),0))),K114)))</f>
        <v xml:space="preserve"> </v>
      </c>
      <c r="U114" s="177" t="str">
        <f t="shared" si="32"/>
        <v xml:space="preserve"> </v>
      </c>
      <c r="V114" s="178" t="str">
        <f t="shared" si="48"/>
        <v xml:space="preserve"> </v>
      </c>
      <c r="W114" s="178" t="str">
        <f t="shared" si="49"/>
        <v xml:space="preserve"> </v>
      </c>
      <c r="X114" s="178" t="str">
        <f t="shared" si="50"/>
        <v xml:space="preserve"> </v>
      </c>
      <c r="Y114" s="178" t="str">
        <f t="shared" si="51"/>
        <v xml:space="preserve"> </v>
      </c>
      <c r="Z114" s="178" t="str">
        <f t="shared" si="52"/>
        <v xml:space="preserve"> </v>
      </c>
      <c r="AA114" s="178" t="str">
        <f t="shared" si="53"/>
        <v xml:space="preserve"> </v>
      </c>
      <c r="AB114" s="178" t="str">
        <f t="shared" si="54"/>
        <v xml:space="preserve"> </v>
      </c>
      <c r="AC114" s="178" t="str">
        <f t="shared" si="55"/>
        <v xml:space="preserve"> </v>
      </c>
      <c r="AD114" s="178" t="str">
        <f t="shared" si="56"/>
        <v xml:space="preserve"> </v>
      </c>
      <c r="AE114" s="178" t="str">
        <f t="shared" si="57"/>
        <v xml:space="preserve"> </v>
      </c>
      <c r="AF114" s="224" t="str">
        <f t="shared" si="58"/>
        <v xml:space="preserve"> </v>
      </c>
      <c r="AG114" s="224" t="str">
        <f t="shared" si="59"/>
        <v xml:space="preserve"> </v>
      </c>
      <c r="AH114" s="224" t="str">
        <f t="shared" si="60"/>
        <v xml:space="preserve"> </v>
      </c>
      <c r="AI114" s="224" t="str">
        <f t="shared" si="33"/>
        <v xml:space="preserve"> </v>
      </c>
      <c r="AJ114" s="224" t="str">
        <f t="shared" si="34"/>
        <v xml:space="preserve"> </v>
      </c>
      <c r="AK114" s="224" t="str">
        <f t="shared" si="61"/>
        <v xml:space="preserve"> </v>
      </c>
      <c r="AL114" s="224" t="str">
        <f>IF($A114="N/A"," ",IF(PV=1,0,'Pricing Inputs4'!R147))</f>
        <v xml:space="preserve"> </v>
      </c>
      <c r="AM114" s="313" t="str">
        <f t="shared" si="35"/>
        <v xml:space="preserve"> </v>
      </c>
      <c r="BQ114" t="str">
        <f t="shared" si="36"/>
        <v xml:space="preserve"> </v>
      </c>
      <c r="BR114" t="str">
        <f t="shared" si="37"/>
        <v xml:space="preserve"> </v>
      </c>
      <c r="BS114" t="str">
        <f t="shared" si="38"/>
        <v xml:space="preserve"> </v>
      </c>
    </row>
    <row r="115" spans="1:71" x14ac:dyDescent="0.2">
      <c r="A115" s="253" t="str">
        <f>IF(A114="N/A","N/A",IF(EDATE(A114,1)&gt;Inputs!$R$5,"N/A",EDATE(A114,1)))</f>
        <v>N/A</v>
      </c>
      <c r="B115" s="324" t="str">
        <f t="shared" si="31"/>
        <v xml:space="preserve"> </v>
      </c>
      <c r="C115" s="172" t="str">
        <f t="shared" si="39"/>
        <v xml:space="preserve"> </v>
      </c>
      <c r="D115" s="172" t="str">
        <f t="shared" si="40"/>
        <v xml:space="preserve"> </v>
      </c>
      <c r="E115" s="172" t="str">
        <f t="shared" si="41"/>
        <v xml:space="preserve"> </v>
      </c>
      <c r="F115" s="172" t="str">
        <f t="shared" si="42"/>
        <v xml:space="preserve"> </v>
      </c>
      <c r="G115" s="172" t="str">
        <f t="shared" si="43"/>
        <v xml:space="preserve"> </v>
      </c>
      <c r="H115" s="172" t="str">
        <f t="shared" si="44"/>
        <v xml:space="preserve"> </v>
      </c>
      <c r="I115" s="172" t="str">
        <f t="shared" si="45"/>
        <v xml:space="preserve"> </v>
      </c>
      <c r="J115" s="172" t="str">
        <f t="shared" si="46"/>
        <v xml:space="preserve"> </v>
      </c>
      <c r="K115" s="172" t="str">
        <f t="shared" si="47"/>
        <v xml:space="preserve"> </v>
      </c>
      <c r="L115" s="250" t="str">
        <f>IF($A115="N/A"," ",IF(Pricetype4=2,MAX(C115,0),IF(OR(Pricetype4=1,Pricetype4=4),IF(C115=0,0,(_xll.EURO(C115,Strikeprice4,0,0,($AH115+IF(Smile=TRUE,VLOOKUP(MAX(-5,Strikeprice4-C115),Volsmile,2),0)),($A115-DateToday)+15,IF(Pricetype4=1,1,0),0))),C115)))</f>
        <v xml:space="preserve"> </v>
      </c>
      <c r="M115" s="250" t="str">
        <f>IF($A115="N/A"," ",IF(Pricetype4=2,MAX(D115,0),IF(OR(Pricetype4=1,Pricetype4=4),IF(D115=0,0,(_xll.EURO(D115,Strikeprice4,0,0,($AH115+IF(Smile=TRUE,VLOOKUP(MAX(-5,Strikeprice4-D115),Volsmile,2),0)),($A115-DateToday)+15,IF(Pricetype4=1,1,0),0))),D115)))</f>
        <v xml:space="preserve"> </v>
      </c>
      <c r="N115" s="250" t="str">
        <f>IF($A115="N/A"," ",IF(Pricetype4=2,MAX(E115,0),IF(OR(Pricetype4=1,Pricetype4=4),IF(E115=0,0,(_xll.EURO(E115,Strikeprice4,0,0,($AK115+IF(Smile=TRUE,VLOOKUP(MAX(-5,Strikeprice4-E115),Volsmile,2),0)),($A115-DateToday)+15,IF(Pricetype4=1,1,0),0))),E115)))</f>
        <v xml:space="preserve"> </v>
      </c>
      <c r="O115" s="250" t="str">
        <f>IF($A115="N/A"," ",IF(Pricetype4=2,MAX(F115,0),IF(OR(Pricetype4=1,Pricetype4=4),IF(F115=0,0,(_xll.EURO(F115,Strikeprice4,0,0,($AK115+IF(Smile=TRUE,VLOOKUP(MAX(-5,Strikeprice4-F115),Volsmile,2),0)),($A115-DateToday)+15,IF(Pricetype4=1,1,0),0))),F115)))</f>
        <v xml:space="preserve"> </v>
      </c>
      <c r="P115" s="250" t="str">
        <f>IF($A115="N/A"," ",IF(Pricetype4=2,MAX(G115,0),IF(OR(Pricetype4=1,Pricetype4=4),IF(G115=0,0,(_xll.EURO(G115,Strikeprice4,0,0,($AK115+IF(Smile=TRUE,VLOOKUP(MAX(-5,Strikeprice4-G115),Volsmile,2),0)),($A115-DateToday)+15,IF(Pricetype4=1,1,0),0))),G115)))</f>
        <v xml:space="preserve"> </v>
      </c>
      <c r="Q115" s="250" t="str">
        <f>IF($A115="N/A"," ",IF(Pricetype4=2,MAX(H115,0),IF(OR(Pricetype4=1,Pricetype4=4),IF(H115=0,0,(_xll.EURO(H115,Strikeprice4,0,0,($AK115+IF(Smile=TRUE,VLOOKUP(MAX(-5,Strikeprice4-H115),Volsmile,2),0)),($A115-DateToday)+15,IF(Pricetype4=1,1,0),0))),H115)))</f>
        <v xml:space="preserve"> </v>
      </c>
      <c r="R115" s="250" t="str">
        <f>IF($A115="N/A"," ",IF(Pricetype4=2,MAX(I115,0),IF(OR(Pricetype4=1,Pricetype4=4),IF(I115=0,0,(_xll.EURO(I115,Strikeprice4,0,0,($AK115+IF(Smile=TRUE,VLOOKUP(MAX(-5,Strikeprice4-I115),Volsmile,2),0)),($A115-DateToday)+15,IF(Pricetype4=1,1,0),0))),I115)))</f>
        <v xml:space="preserve"> </v>
      </c>
      <c r="S115" s="250" t="str">
        <f>IF($A115="N/A"," ",IF(Pricetype4=2,MAX(J115,0),IF(OR(Pricetype4=1,Pricetype4=4),IF(J115=0,0,(_xll.EURO(J115,Strikeprice4,0,0,($AK115+IF(Smile=TRUE,VLOOKUP(MAX(-5,Strikeprice4-J115),Volsmile,2),0)),($A115-DateToday)+15,IF(Pricetype4=1,1,0),0))),J115)))</f>
        <v xml:space="preserve"> </v>
      </c>
      <c r="T115" s="250" t="str">
        <f>IF($A115="N/A"," ",IF(Pricetype4=2,MAX(K115,0),IF(OR(Pricetype4=1,Pricetype4=4),IF(K115=0,0,(_xll.EURO(K115,Strikeprice4,0,0,($AK115+IF(Smile=TRUE,VLOOKUP(MAX(-5,Strikeprice4-K115),Volsmile,2),0)),($A115-DateToday)+15,IF(Pricetype4=1,1,0),0))),K115)))</f>
        <v xml:space="preserve"> </v>
      </c>
      <c r="U115" s="177" t="str">
        <f t="shared" si="32"/>
        <v xml:space="preserve"> </v>
      </c>
      <c r="V115" s="178" t="str">
        <f t="shared" si="48"/>
        <v xml:space="preserve"> </v>
      </c>
      <c r="W115" s="178" t="str">
        <f t="shared" si="49"/>
        <v xml:space="preserve"> </v>
      </c>
      <c r="X115" s="178" t="str">
        <f t="shared" si="50"/>
        <v xml:space="preserve"> </v>
      </c>
      <c r="Y115" s="178" t="str">
        <f t="shared" si="51"/>
        <v xml:space="preserve"> </v>
      </c>
      <c r="Z115" s="178" t="str">
        <f t="shared" si="52"/>
        <v xml:space="preserve"> </v>
      </c>
      <c r="AA115" s="178" t="str">
        <f t="shared" si="53"/>
        <v xml:space="preserve"> </v>
      </c>
      <c r="AB115" s="178" t="str">
        <f t="shared" si="54"/>
        <v xml:space="preserve"> </v>
      </c>
      <c r="AC115" s="178" t="str">
        <f t="shared" si="55"/>
        <v xml:space="preserve"> </v>
      </c>
      <c r="AD115" s="178" t="str">
        <f t="shared" si="56"/>
        <v xml:space="preserve"> </v>
      </c>
      <c r="AE115" s="178" t="str">
        <f t="shared" si="57"/>
        <v xml:space="preserve"> </v>
      </c>
      <c r="AF115" s="224" t="str">
        <f t="shared" si="58"/>
        <v xml:space="preserve"> </v>
      </c>
      <c r="AG115" s="224" t="str">
        <f t="shared" si="59"/>
        <v xml:space="preserve"> </v>
      </c>
      <c r="AH115" s="224" t="str">
        <f t="shared" si="60"/>
        <v xml:space="preserve"> </v>
      </c>
      <c r="AI115" s="224" t="str">
        <f t="shared" si="33"/>
        <v xml:space="preserve"> </v>
      </c>
      <c r="AJ115" s="224" t="str">
        <f t="shared" si="34"/>
        <v xml:space="preserve"> </v>
      </c>
      <c r="AK115" s="224" t="str">
        <f t="shared" si="61"/>
        <v xml:space="preserve"> </v>
      </c>
      <c r="AL115" s="224" t="str">
        <f>IF($A115="N/A"," ",IF(PV=1,0,'Pricing Inputs4'!R148))</f>
        <v xml:space="preserve"> </v>
      </c>
      <c r="AM115" s="313" t="str">
        <f t="shared" si="35"/>
        <v xml:space="preserve"> </v>
      </c>
      <c r="BQ115" t="str">
        <f t="shared" si="36"/>
        <v xml:space="preserve"> </v>
      </c>
      <c r="BR115" t="str">
        <f t="shared" si="37"/>
        <v xml:space="preserve"> </v>
      </c>
      <c r="BS115" t="str">
        <f t="shared" si="38"/>
        <v xml:space="preserve"> </v>
      </c>
    </row>
    <row r="116" spans="1:71" x14ac:dyDescent="0.2">
      <c r="A116" s="253" t="str">
        <f>IF(A115="N/A","N/A",IF(EDATE(A115,1)&gt;Inputs!$R$5,"N/A",EDATE(A115,1)))</f>
        <v>N/A</v>
      </c>
      <c r="B116" s="324" t="str">
        <f t="shared" si="31"/>
        <v xml:space="preserve"> </v>
      </c>
      <c r="C116" s="172" t="str">
        <f t="shared" si="39"/>
        <v xml:space="preserve"> </v>
      </c>
      <c r="D116" s="172" t="str">
        <f t="shared" si="40"/>
        <v xml:space="preserve"> </v>
      </c>
      <c r="E116" s="172" t="str">
        <f t="shared" si="41"/>
        <v xml:space="preserve"> </v>
      </c>
      <c r="F116" s="172" t="str">
        <f t="shared" si="42"/>
        <v xml:space="preserve"> </v>
      </c>
      <c r="G116" s="172" t="str">
        <f t="shared" si="43"/>
        <v xml:space="preserve"> </v>
      </c>
      <c r="H116" s="172" t="str">
        <f t="shared" si="44"/>
        <v xml:space="preserve"> </v>
      </c>
      <c r="I116" s="172" t="str">
        <f t="shared" si="45"/>
        <v xml:space="preserve"> </v>
      </c>
      <c r="J116" s="172" t="str">
        <f t="shared" si="46"/>
        <v xml:space="preserve"> </v>
      </c>
      <c r="K116" s="172" t="str">
        <f t="shared" si="47"/>
        <v xml:space="preserve"> </v>
      </c>
      <c r="L116" s="250" t="str">
        <f>IF($A116="N/A"," ",IF(Pricetype4=2,MAX(C116,0),IF(OR(Pricetype4=1,Pricetype4=4),IF(C116=0,0,(_xll.EURO(C116,Strikeprice4,0,0,($AH116+IF(Smile=TRUE,VLOOKUP(MAX(-5,Strikeprice4-C116),Volsmile,2),0)),($A116-DateToday)+15,IF(Pricetype4=1,1,0),0))),C116)))</f>
        <v xml:space="preserve"> </v>
      </c>
      <c r="M116" s="250" t="str">
        <f>IF($A116="N/A"," ",IF(Pricetype4=2,MAX(D116,0),IF(OR(Pricetype4=1,Pricetype4=4),IF(D116=0,0,(_xll.EURO(D116,Strikeprice4,0,0,($AH116+IF(Smile=TRUE,VLOOKUP(MAX(-5,Strikeprice4-D116),Volsmile,2),0)),($A116-DateToday)+15,IF(Pricetype4=1,1,0),0))),D116)))</f>
        <v xml:space="preserve"> </v>
      </c>
      <c r="N116" s="250" t="str">
        <f>IF($A116="N/A"," ",IF(Pricetype4=2,MAX(E116,0),IF(OR(Pricetype4=1,Pricetype4=4),IF(E116=0,0,(_xll.EURO(E116,Strikeprice4,0,0,($AK116+IF(Smile=TRUE,VLOOKUP(MAX(-5,Strikeprice4-E116),Volsmile,2),0)),($A116-DateToday)+15,IF(Pricetype4=1,1,0),0))),E116)))</f>
        <v xml:space="preserve"> </v>
      </c>
      <c r="O116" s="250" t="str">
        <f>IF($A116="N/A"," ",IF(Pricetype4=2,MAX(F116,0),IF(OR(Pricetype4=1,Pricetype4=4),IF(F116=0,0,(_xll.EURO(F116,Strikeprice4,0,0,($AK116+IF(Smile=TRUE,VLOOKUP(MAX(-5,Strikeprice4-F116),Volsmile,2),0)),($A116-DateToday)+15,IF(Pricetype4=1,1,0),0))),F116)))</f>
        <v xml:space="preserve"> </v>
      </c>
      <c r="P116" s="250" t="str">
        <f>IF($A116="N/A"," ",IF(Pricetype4=2,MAX(G116,0),IF(OR(Pricetype4=1,Pricetype4=4),IF(G116=0,0,(_xll.EURO(G116,Strikeprice4,0,0,($AK116+IF(Smile=TRUE,VLOOKUP(MAX(-5,Strikeprice4-G116),Volsmile,2),0)),($A116-DateToday)+15,IF(Pricetype4=1,1,0),0))),G116)))</f>
        <v xml:space="preserve"> </v>
      </c>
      <c r="Q116" s="250" t="str">
        <f>IF($A116="N/A"," ",IF(Pricetype4=2,MAX(H116,0),IF(OR(Pricetype4=1,Pricetype4=4),IF(H116=0,0,(_xll.EURO(H116,Strikeprice4,0,0,($AK116+IF(Smile=TRUE,VLOOKUP(MAX(-5,Strikeprice4-H116),Volsmile,2),0)),($A116-DateToday)+15,IF(Pricetype4=1,1,0),0))),H116)))</f>
        <v xml:space="preserve"> </v>
      </c>
      <c r="R116" s="250" t="str">
        <f>IF($A116="N/A"," ",IF(Pricetype4=2,MAX(I116,0),IF(OR(Pricetype4=1,Pricetype4=4),IF(I116=0,0,(_xll.EURO(I116,Strikeprice4,0,0,($AK116+IF(Smile=TRUE,VLOOKUP(MAX(-5,Strikeprice4-I116),Volsmile,2),0)),($A116-DateToday)+15,IF(Pricetype4=1,1,0),0))),I116)))</f>
        <v xml:space="preserve"> </v>
      </c>
      <c r="S116" s="250" t="str">
        <f>IF($A116="N/A"," ",IF(Pricetype4=2,MAX(J116,0),IF(OR(Pricetype4=1,Pricetype4=4),IF(J116=0,0,(_xll.EURO(J116,Strikeprice4,0,0,($AK116+IF(Smile=TRUE,VLOOKUP(MAX(-5,Strikeprice4-J116),Volsmile,2),0)),($A116-DateToday)+15,IF(Pricetype4=1,1,0),0))),J116)))</f>
        <v xml:space="preserve"> </v>
      </c>
      <c r="T116" s="250" t="str">
        <f>IF($A116="N/A"," ",IF(Pricetype4=2,MAX(K116,0),IF(OR(Pricetype4=1,Pricetype4=4),IF(K116=0,0,(_xll.EURO(K116,Strikeprice4,0,0,($AK116+IF(Smile=TRUE,VLOOKUP(MAX(-5,Strikeprice4-K116),Volsmile,2),0)),($A116-DateToday)+15,IF(Pricetype4=1,1,0),0))),K116)))</f>
        <v xml:space="preserve"> </v>
      </c>
      <c r="U116" s="177" t="str">
        <f t="shared" si="32"/>
        <v xml:space="preserve"> </v>
      </c>
      <c r="V116" s="178" t="str">
        <f t="shared" si="48"/>
        <v xml:space="preserve"> </v>
      </c>
      <c r="W116" s="178" t="str">
        <f t="shared" si="49"/>
        <v xml:space="preserve"> </v>
      </c>
      <c r="X116" s="178" t="str">
        <f t="shared" si="50"/>
        <v xml:space="preserve"> </v>
      </c>
      <c r="Y116" s="178" t="str">
        <f t="shared" si="51"/>
        <v xml:space="preserve"> </v>
      </c>
      <c r="Z116" s="178" t="str">
        <f t="shared" si="52"/>
        <v xml:space="preserve"> </v>
      </c>
      <c r="AA116" s="178" t="str">
        <f t="shared" si="53"/>
        <v xml:space="preserve"> </v>
      </c>
      <c r="AB116" s="178" t="str">
        <f t="shared" si="54"/>
        <v xml:space="preserve"> </v>
      </c>
      <c r="AC116" s="178" t="str">
        <f t="shared" si="55"/>
        <v xml:space="preserve"> </v>
      </c>
      <c r="AD116" s="178" t="str">
        <f t="shared" si="56"/>
        <v xml:space="preserve"> </v>
      </c>
      <c r="AE116" s="178" t="str">
        <f t="shared" si="57"/>
        <v xml:space="preserve"> </v>
      </c>
      <c r="AF116" s="224" t="str">
        <f t="shared" si="58"/>
        <v xml:space="preserve"> </v>
      </c>
      <c r="AG116" s="224" t="str">
        <f t="shared" si="59"/>
        <v xml:space="preserve"> </v>
      </c>
      <c r="AH116" s="224" t="str">
        <f t="shared" si="60"/>
        <v xml:space="preserve"> </v>
      </c>
      <c r="AI116" s="224" t="str">
        <f t="shared" si="33"/>
        <v xml:space="preserve"> </v>
      </c>
      <c r="AJ116" s="224" t="str">
        <f t="shared" si="34"/>
        <v xml:space="preserve"> </v>
      </c>
      <c r="AK116" s="224" t="str">
        <f t="shared" si="61"/>
        <v xml:space="preserve"> </v>
      </c>
      <c r="AL116" s="224" t="str">
        <f>IF($A116="N/A"," ",IF(PV=1,0,'Pricing Inputs4'!R149))</f>
        <v xml:space="preserve"> </v>
      </c>
      <c r="AM116" s="313" t="str">
        <f t="shared" si="35"/>
        <v xml:space="preserve"> </v>
      </c>
      <c r="BQ116" t="str">
        <f t="shared" si="36"/>
        <v xml:space="preserve"> </v>
      </c>
      <c r="BR116" t="str">
        <f t="shared" si="37"/>
        <v xml:space="preserve"> </v>
      </c>
      <c r="BS116" t="str">
        <f t="shared" si="38"/>
        <v xml:space="preserve"> </v>
      </c>
    </row>
    <row r="117" spans="1:71" x14ac:dyDescent="0.2">
      <c r="A117" s="253" t="str">
        <f>IF(A116="N/A","N/A",IF(EDATE(A116,1)&gt;Inputs!$R$5,"N/A",EDATE(A116,1)))</f>
        <v>N/A</v>
      </c>
      <c r="B117" s="324" t="str">
        <f t="shared" si="31"/>
        <v xml:space="preserve"> </v>
      </c>
      <c r="C117" s="172" t="str">
        <f t="shared" si="39"/>
        <v xml:space="preserve"> </v>
      </c>
      <c r="D117" s="172" t="str">
        <f t="shared" si="40"/>
        <v xml:space="preserve"> </v>
      </c>
      <c r="E117" s="172" t="str">
        <f t="shared" si="41"/>
        <v xml:space="preserve"> </v>
      </c>
      <c r="F117" s="172" t="str">
        <f t="shared" si="42"/>
        <v xml:space="preserve"> </v>
      </c>
      <c r="G117" s="172" t="str">
        <f t="shared" si="43"/>
        <v xml:space="preserve"> </v>
      </c>
      <c r="H117" s="172" t="str">
        <f t="shared" si="44"/>
        <v xml:space="preserve"> </v>
      </c>
      <c r="I117" s="172" t="str">
        <f t="shared" si="45"/>
        <v xml:space="preserve"> </v>
      </c>
      <c r="J117" s="172" t="str">
        <f t="shared" si="46"/>
        <v xml:space="preserve"> </v>
      </c>
      <c r="K117" s="172" t="str">
        <f t="shared" si="47"/>
        <v xml:space="preserve"> </v>
      </c>
      <c r="L117" s="250" t="str">
        <f>IF($A117="N/A"," ",IF(Pricetype4=2,MAX(C117,0),IF(OR(Pricetype4=1,Pricetype4=4),IF(C117=0,0,(_xll.EURO(C117,Strikeprice4,0,0,($AH117+IF(Smile=TRUE,VLOOKUP(MAX(-5,Strikeprice4-C117),Volsmile,2),0)),($A117-DateToday)+15,IF(Pricetype4=1,1,0),0))),C117)))</f>
        <v xml:space="preserve"> </v>
      </c>
      <c r="M117" s="250" t="str">
        <f>IF($A117="N/A"," ",IF(Pricetype4=2,MAX(D117,0),IF(OR(Pricetype4=1,Pricetype4=4),IF(D117=0,0,(_xll.EURO(D117,Strikeprice4,0,0,($AH117+IF(Smile=TRUE,VLOOKUP(MAX(-5,Strikeprice4-D117),Volsmile,2),0)),($A117-DateToday)+15,IF(Pricetype4=1,1,0),0))),D117)))</f>
        <v xml:space="preserve"> </v>
      </c>
      <c r="N117" s="250" t="str">
        <f>IF($A117="N/A"," ",IF(Pricetype4=2,MAX(E117,0),IF(OR(Pricetype4=1,Pricetype4=4),IF(E117=0,0,(_xll.EURO(E117,Strikeprice4,0,0,($AK117+IF(Smile=TRUE,VLOOKUP(MAX(-5,Strikeprice4-E117),Volsmile,2),0)),($A117-DateToday)+15,IF(Pricetype4=1,1,0),0))),E117)))</f>
        <v xml:space="preserve"> </v>
      </c>
      <c r="O117" s="250" t="str">
        <f>IF($A117="N/A"," ",IF(Pricetype4=2,MAX(F117,0),IF(OR(Pricetype4=1,Pricetype4=4),IF(F117=0,0,(_xll.EURO(F117,Strikeprice4,0,0,($AK117+IF(Smile=TRUE,VLOOKUP(MAX(-5,Strikeprice4-F117),Volsmile,2),0)),($A117-DateToday)+15,IF(Pricetype4=1,1,0),0))),F117)))</f>
        <v xml:space="preserve"> </v>
      </c>
      <c r="P117" s="250" t="str">
        <f>IF($A117="N/A"," ",IF(Pricetype4=2,MAX(G117,0),IF(OR(Pricetype4=1,Pricetype4=4),IF(G117=0,0,(_xll.EURO(G117,Strikeprice4,0,0,($AK117+IF(Smile=TRUE,VLOOKUP(MAX(-5,Strikeprice4-G117),Volsmile,2),0)),($A117-DateToday)+15,IF(Pricetype4=1,1,0),0))),G117)))</f>
        <v xml:space="preserve"> </v>
      </c>
      <c r="Q117" s="250" t="str">
        <f>IF($A117="N/A"," ",IF(Pricetype4=2,MAX(H117,0),IF(OR(Pricetype4=1,Pricetype4=4),IF(H117=0,0,(_xll.EURO(H117,Strikeprice4,0,0,($AK117+IF(Smile=TRUE,VLOOKUP(MAX(-5,Strikeprice4-H117),Volsmile,2),0)),($A117-DateToday)+15,IF(Pricetype4=1,1,0),0))),H117)))</f>
        <v xml:space="preserve"> </v>
      </c>
      <c r="R117" s="250" t="str">
        <f>IF($A117="N/A"," ",IF(Pricetype4=2,MAX(I117,0),IF(OR(Pricetype4=1,Pricetype4=4),IF(I117=0,0,(_xll.EURO(I117,Strikeprice4,0,0,($AK117+IF(Smile=TRUE,VLOOKUP(MAX(-5,Strikeprice4-I117),Volsmile,2),0)),($A117-DateToday)+15,IF(Pricetype4=1,1,0),0))),I117)))</f>
        <v xml:space="preserve"> </v>
      </c>
      <c r="S117" s="250" t="str">
        <f>IF($A117="N/A"," ",IF(Pricetype4=2,MAX(J117,0),IF(OR(Pricetype4=1,Pricetype4=4),IF(J117=0,0,(_xll.EURO(J117,Strikeprice4,0,0,($AK117+IF(Smile=TRUE,VLOOKUP(MAX(-5,Strikeprice4-J117),Volsmile,2),0)),($A117-DateToday)+15,IF(Pricetype4=1,1,0),0))),J117)))</f>
        <v xml:space="preserve"> </v>
      </c>
      <c r="T117" s="250" t="str">
        <f>IF($A117="N/A"," ",IF(Pricetype4=2,MAX(K117,0),IF(OR(Pricetype4=1,Pricetype4=4),IF(K117=0,0,(_xll.EURO(K117,Strikeprice4,0,0,($AK117+IF(Smile=TRUE,VLOOKUP(MAX(-5,Strikeprice4-K117),Volsmile,2),0)),($A117-DateToday)+15,IF(Pricetype4=1,1,0),0))),K117)))</f>
        <v xml:space="preserve"> </v>
      </c>
      <c r="U117" s="177" t="str">
        <f t="shared" si="32"/>
        <v xml:space="preserve"> </v>
      </c>
      <c r="V117" s="178" t="str">
        <f t="shared" si="48"/>
        <v xml:space="preserve"> </v>
      </c>
      <c r="W117" s="178" t="str">
        <f t="shared" si="49"/>
        <v xml:space="preserve"> </v>
      </c>
      <c r="X117" s="178" t="str">
        <f t="shared" si="50"/>
        <v xml:space="preserve"> </v>
      </c>
      <c r="Y117" s="178" t="str">
        <f t="shared" si="51"/>
        <v xml:space="preserve"> </v>
      </c>
      <c r="Z117" s="178" t="str">
        <f t="shared" si="52"/>
        <v xml:space="preserve"> </v>
      </c>
      <c r="AA117" s="178" t="str">
        <f t="shared" si="53"/>
        <v xml:space="preserve"> </v>
      </c>
      <c r="AB117" s="178" t="str">
        <f t="shared" si="54"/>
        <v xml:space="preserve"> </v>
      </c>
      <c r="AC117" s="178" t="str">
        <f t="shared" si="55"/>
        <v xml:space="preserve"> </v>
      </c>
      <c r="AD117" s="178" t="str">
        <f t="shared" si="56"/>
        <v xml:space="preserve"> </v>
      </c>
      <c r="AE117" s="178" t="str">
        <f t="shared" si="57"/>
        <v xml:space="preserve"> </v>
      </c>
      <c r="AF117" s="224" t="str">
        <f t="shared" si="58"/>
        <v xml:space="preserve"> </v>
      </c>
      <c r="AG117" s="224" t="str">
        <f t="shared" si="59"/>
        <v xml:space="preserve"> </v>
      </c>
      <c r="AH117" s="224" t="str">
        <f t="shared" si="60"/>
        <v xml:space="preserve"> </v>
      </c>
      <c r="AI117" s="224" t="str">
        <f t="shared" si="33"/>
        <v xml:space="preserve"> </v>
      </c>
      <c r="AJ117" s="224" t="str">
        <f t="shared" si="34"/>
        <v xml:space="preserve"> </v>
      </c>
      <c r="AK117" s="224" t="str">
        <f t="shared" si="61"/>
        <v xml:space="preserve"> </v>
      </c>
      <c r="AL117" s="224" t="str">
        <f>IF($A117="N/A"," ",IF(PV=1,0,'Pricing Inputs4'!R150))</f>
        <v xml:space="preserve"> </v>
      </c>
      <c r="AM117" s="313" t="str">
        <f t="shared" si="35"/>
        <v xml:space="preserve"> </v>
      </c>
      <c r="BQ117" t="str">
        <f t="shared" si="36"/>
        <v xml:space="preserve"> </v>
      </c>
      <c r="BR117" t="str">
        <f t="shared" si="37"/>
        <v xml:space="preserve"> </v>
      </c>
      <c r="BS117" t="str">
        <f t="shared" si="38"/>
        <v xml:space="preserve"> </v>
      </c>
    </row>
    <row r="118" spans="1:71" x14ac:dyDescent="0.2">
      <c r="A118" s="253" t="str">
        <f>IF(A117="N/A","N/A",IF(EDATE(A117,1)&gt;Inputs!$R$5,"N/A",EDATE(A117,1)))</f>
        <v>N/A</v>
      </c>
      <c r="B118" s="324" t="str">
        <f t="shared" si="31"/>
        <v xml:space="preserve"> </v>
      </c>
      <c r="C118" s="172" t="str">
        <f t="shared" si="39"/>
        <v xml:space="preserve"> </v>
      </c>
      <c r="D118" s="172" t="str">
        <f t="shared" si="40"/>
        <v xml:space="preserve"> </v>
      </c>
      <c r="E118" s="172" t="str">
        <f t="shared" si="41"/>
        <v xml:space="preserve"> </v>
      </c>
      <c r="F118" s="172" t="str">
        <f t="shared" si="42"/>
        <v xml:space="preserve"> </v>
      </c>
      <c r="G118" s="172" t="str">
        <f t="shared" si="43"/>
        <v xml:space="preserve"> </v>
      </c>
      <c r="H118" s="172" t="str">
        <f t="shared" si="44"/>
        <v xml:space="preserve"> </v>
      </c>
      <c r="I118" s="172" t="str">
        <f t="shared" si="45"/>
        <v xml:space="preserve"> </v>
      </c>
      <c r="J118" s="172" t="str">
        <f t="shared" si="46"/>
        <v xml:space="preserve"> </v>
      </c>
      <c r="K118" s="172" t="str">
        <f t="shared" si="47"/>
        <v xml:space="preserve"> </v>
      </c>
      <c r="L118" s="250" t="str">
        <f>IF($A118="N/A"," ",IF(Pricetype4=2,MAX(C118,0),IF(OR(Pricetype4=1,Pricetype4=4),IF(C118=0,0,(_xll.EURO(C118,Strikeprice4,0,0,($AH118+IF(Smile=TRUE,VLOOKUP(MAX(-5,Strikeprice4-C118),Volsmile,2),0)),($A118-DateToday)+15,IF(Pricetype4=1,1,0),0))),C118)))</f>
        <v xml:space="preserve"> </v>
      </c>
      <c r="M118" s="250" t="str">
        <f>IF($A118="N/A"," ",IF(Pricetype4=2,MAX(D118,0),IF(OR(Pricetype4=1,Pricetype4=4),IF(D118=0,0,(_xll.EURO(D118,Strikeprice4,0,0,($AH118+IF(Smile=TRUE,VLOOKUP(MAX(-5,Strikeprice4-D118),Volsmile,2),0)),($A118-DateToday)+15,IF(Pricetype4=1,1,0),0))),D118)))</f>
        <v xml:space="preserve"> </v>
      </c>
      <c r="N118" s="250" t="str">
        <f>IF($A118="N/A"," ",IF(Pricetype4=2,MAX(E118,0),IF(OR(Pricetype4=1,Pricetype4=4),IF(E118=0,0,(_xll.EURO(E118,Strikeprice4,0,0,($AK118+IF(Smile=TRUE,VLOOKUP(MAX(-5,Strikeprice4-E118),Volsmile,2),0)),($A118-DateToday)+15,IF(Pricetype4=1,1,0),0))),E118)))</f>
        <v xml:space="preserve"> </v>
      </c>
      <c r="O118" s="250" t="str">
        <f>IF($A118="N/A"," ",IF(Pricetype4=2,MAX(F118,0),IF(OR(Pricetype4=1,Pricetype4=4),IF(F118=0,0,(_xll.EURO(F118,Strikeprice4,0,0,($AK118+IF(Smile=TRUE,VLOOKUP(MAX(-5,Strikeprice4-F118),Volsmile,2),0)),($A118-DateToday)+15,IF(Pricetype4=1,1,0),0))),F118)))</f>
        <v xml:space="preserve"> </v>
      </c>
      <c r="P118" s="250" t="str">
        <f>IF($A118="N/A"," ",IF(Pricetype4=2,MAX(G118,0),IF(OR(Pricetype4=1,Pricetype4=4),IF(G118=0,0,(_xll.EURO(G118,Strikeprice4,0,0,($AK118+IF(Smile=TRUE,VLOOKUP(MAX(-5,Strikeprice4-G118),Volsmile,2),0)),($A118-DateToday)+15,IF(Pricetype4=1,1,0),0))),G118)))</f>
        <v xml:space="preserve"> </v>
      </c>
      <c r="Q118" s="250" t="str">
        <f>IF($A118="N/A"," ",IF(Pricetype4=2,MAX(H118,0),IF(OR(Pricetype4=1,Pricetype4=4),IF(H118=0,0,(_xll.EURO(H118,Strikeprice4,0,0,($AK118+IF(Smile=TRUE,VLOOKUP(MAX(-5,Strikeprice4-H118),Volsmile,2),0)),($A118-DateToday)+15,IF(Pricetype4=1,1,0),0))),H118)))</f>
        <v xml:space="preserve"> </v>
      </c>
      <c r="R118" s="250" t="str">
        <f>IF($A118="N/A"," ",IF(Pricetype4=2,MAX(I118,0),IF(OR(Pricetype4=1,Pricetype4=4),IF(I118=0,0,(_xll.EURO(I118,Strikeprice4,0,0,($AK118+IF(Smile=TRUE,VLOOKUP(MAX(-5,Strikeprice4-I118),Volsmile,2),0)),($A118-DateToday)+15,IF(Pricetype4=1,1,0),0))),I118)))</f>
        <v xml:space="preserve"> </v>
      </c>
      <c r="S118" s="250" t="str">
        <f>IF($A118="N/A"," ",IF(Pricetype4=2,MAX(J118,0),IF(OR(Pricetype4=1,Pricetype4=4),IF(J118=0,0,(_xll.EURO(J118,Strikeprice4,0,0,($AK118+IF(Smile=TRUE,VLOOKUP(MAX(-5,Strikeprice4-J118),Volsmile,2),0)),($A118-DateToday)+15,IF(Pricetype4=1,1,0),0))),J118)))</f>
        <v xml:space="preserve"> </v>
      </c>
      <c r="T118" s="250" t="str">
        <f>IF($A118="N/A"," ",IF(Pricetype4=2,MAX(K118,0),IF(OR(Pricetype4=1,Pricetype4=4),IF(K118=0,0,(_xll.EURO(K118,Strikeprice4,0,0,($AK118+IF(Smile=TRUE,VLOOKUP(MAX(-5,Strikeprice4-K118),Volsmile,2),0)),($A118-DateToday)+15,IF(Pricetype4=1,1,0),0))),K118)))</f>
        <v xml:space="preserve"> </v>
      </c>
      <c r="U118" s="177" t="str">
        <f t="shared" si="32"/>
        <v xml:space="preserve"> </v>
      </c>
      <c r="V118" s="178" t="str">
        <f t="shared" si="48"/>
        <v xml:space="preserve"> </v>
      </c>
      <c r="W118" s="178" t="str">
        <f t="shared" si="49"/>
        <v xml:space="preserve"> </v>
      </c>
      <c r="X118" s="178" t="str">
        <f t="shared" si="50"/>
        <v xml:space="preserve"> </v>
      </c>
      <c r="Y118" s="178" t="str">
        <f t="shared" si="51"/>
        <v xml:space="preserve"> </v>
      </c>
      <c r="Z118" s="178" t="str">
        <f t="shared" si="52"/>
        <v xml:space="preserve"> </v>
      </c>
      <c r="AA118" s="178" t="str">
        <f t="shared" si="53"/>
        <v xml:space="preserve"> </v>
      </c>
      <c r="AB118" s="178" t="str">
        <f t="shared" si="54"/>
        <v xml:space="preserve"> </v>
      </c>
      <c r="AC118" s="178" t="str">
        <f t="shared" si="55"/>
        <v xml:space="preserve"> </v>
      </c>
      <c r="AD118" s="178" t="str">
        <f t="shared" si="56"/>
        <v xml:space="preserve"> </v>
      </c>
      <c r="AE118" s="178" t="str">
        <f t="shared" si="57"/>
        <v xml:space="preserve"> </v>
      </c>
      <c r="AF118" s="224" t="str">
        <f t="shared" si="58"/>
        <v xml:space="preserve"> </v>
      </c>
      <c r="AG118" s="224" t="str">
        <f t="shared" si="59"/>
        <v xml:space="preserve"> </v>
      </c>
      <c r="AH118" s="224" t="str">
        <f t="shared" si="60"/>
        <v xml:space="preserve"> </v>
      </c>
      <c r="AI118" s="224" t="str">
        <f t="shared" si="33"/>
        <v xml:space="preserve"> </v>
      </c>
      <c r="AJ118" s="224" t="str">
        <f t="shared" si="34"/>
        <v xml:space="preserve"> </v>
      </c>
      <c r="AK118" s="224" t="str">
        <f t="shared" si="61"/>
        <v xml:space="preserve"> </v>
      </c>
      <c r="AL118" s="224" t="str">
        <f>IF($A118="N/A"," ",IF(PV=1,0,'Pricing Inputs4'!R151))</f>
        <v xml:space="preserve"> </v>
      </c>
      <c r="AM118" s="313" t="str">
        <f t="shared" si="35"/>
        <v xml:space="preserve"> </v>
      </c>
      <c r="BQ118" t="str">
        <f t="shared" si="36"/>
        <v xml:space="preserve"> </v>
      </c>
      <c r="BR118" t="str">
        <f t="shared" si="37"/>
        <v xml:space="preserve"> </v>
      </c>
      <c r="BS118" t="str">
        <f t="shared" si="38"/>
        <v xml:space="preserve"> </v>
      </c>
    </row>
    <row r="119" spans="1:71" x14ac:dyDescent="0.2">
      <c r="A119" s="253" t="str">
        <f>IF(A118="N/A","N/A",IF(EDATE(A118,1)&gt;Inputs!$R$5,"N/A",EDATE(A118,1)))</f>
        <v>N/A</v>
      </c>
      <c r="B119" s="324" t="str">
        <f t="shared" si="31"/>
        <v xml:space="preserve"> </v>
      </c>
      <c r="C119" s="172" t="str">
        <f t="shared" si="39"/>
        <v xml:space="preserve"> </v>
      </c>
      <c r="D119" s="172" t="str">
        <f t="shared" si="40"/>
        <v xml:space="preserve"> </v>
      </c>
      <c r="E119" s="172" t="str">
        <f t="shared" si="41"/>
        <v xml:space="preserve"> </v>
      </c>
      <c r="F119" s="172" t="str">
        <f t="shared" si="42"/>
        <v xml:space="preserve"> </v>
      </c>
      <c r="G119" s="172" t="str">
        <f t="shared" si="43"/>
        <v xml:space="preserve"> </v>
      </c>
      <c r="H119" s="172" t="str">
        <f t="shared" si="44"/>
        <v xml:space="preserve"> </v>
      </c>
      <c r="I119" s="172" t="str">
        <f t="shared" si="45"/>
        <v xml:space="preserve"> </v>
      </c>
      <c r="J119" s="172" t="str">
        <f t="shared" si="46"/>
        <v xml:space="preserve"> </v>
      </c>
      <c r="K119" s="172" t="str">
        <f t="shared" si="47"/>
        <v xml:space="preserve"> </v>
      </c>
      <c r="L119" s="250" t="str">
        <f>IF($A119="N/A"," ",IF(Pricetype4=2,MAX(C119,0),IF(OR(Pricetype4=1,Pricetype4=4),IF(C119=0,0,(_xll.EURO(C119,Strikeprice4,0,0,($AH119+IF(Smile=TRUE,VLOOKUP(MAX(-5,Strikeprice4-C119),Volsmile,2),0)),($A119-DateToday)+15,IF(Pricetype4=1,1,0),0))),C119)))</f>
        <v xml:space="preserve"> </v>
      </c>
      <c r="M119" s="250" t="str">
        <f>IF($A119="N/A"," ",IF(Pricetype4=2,MAX(D119,0),IF(OR(Pricetype4=1,Pricetype4=4),IF(D119=0,0,(_xll.EURO(D119,Strikeprice4,0,0,($AH119+IF(Smile=TRUE,VLOOKUP(MAX(-5,Strikeprice4-D119),Volsmile,2),0)),($A119-DateToday)+15,IF(Pricetype4=1,1,0),0))),D119)))</f>
        <v xml:space="preserve"> </v>
      </c>
      <c r="N119" s="250" t="str">
        <f>IF($A119="N/A"," ",IF(Pricetype4=2,MAX(E119,0),IF(OR(Pricetype4=1,Pricetype4=4),IF(E119=0,0,(_xll.EURO(E119,Strikeprice4,0,0,($AK119+IF(Smile=TRUE,VLOOKUP(MAX(-5,Strikeprice4-E119),Volsmile,2),0)),($A119-DateToday)+15,IF(Pricetype4=1,1,0),0))),E119)))</f>
        <v xml:space="preserve"> </v>
      </c>
      <c r="O119" s="250" t="str">
        <f>IF($A119="N/A"," ",IF(Pricetype4=2,MAX(F119,0),IF(OR(Pricetype4=1,Pricetype4=4),IF(F119=0,0,(_xll.EURO(F119,Strikeprice4,0,0,($AK119+IF(Smile=TRUE,VLOOKUP(MAX(-5,Strikeprice4-F119),Volsmile,2),0)),($A119-DateToday)+15,IF(Pricetype4=1,1,0),0))),F119)))</f>
        <v xml:space="preserve"> </v>
      </c>
      <c r="P119" s="250" t="str">
        <f>IF($A119="N/A"," ",IF(Pricetype4=2,MAX(G119,0),IF(OR(Pricetype4=1,Pricetype4=4),IF(G119=0,0,(_xll.EURO(G119,Strikeprice4,0,0,($AK119+IF(Smile=TRUE,VLOOKUP(MAX(-5,Strikeprice4-G119),Volsmile,2),0)),($A119-DateToday)+15,IF(Pricetype4=1,1,0),0))),G119)))</f>
        <v xml:space="preserve"> </v>
      </c>
      <c r="Q119" s="250" t="str">
        <f>IF($A119="N/A"," ",IF(Pricetype4=2,MAX(H119,0),IF(OR(Pricetype4=1,Pricetype4=4),IF(H119=0,0,(_xll.EURO(H119,Strikeprice4,0,0,($AK119+IF(Smile=TRUE,VLOOKUP(MAX(-5,Strikeprice4-H119),Volsmile,2),0)),($A119-DateToday)+15,IF(Pricetype4=1,1,0),0))),H119)))</f>
        <v xml:space="preserve"> </v>
      </c>
      <c r="R119" s="250" t="str">
        <f>IF($A119="N/A"," ",IF(Pricetype4=2,MAX(I119,0),IF(OR(Pricetype4=1,Pricetype4=4),IF(I119=0,0,(_xll.EURO(I119,Strikeprice4,0,0,($AK119+IF(Smile=TRUE,VLOOKUP(MAX(-5,Strikeprice4-I119),Volsmile,2),0)),($A119-DateToday)+15,IF(Pricetype4=1,1,0),0))),I119)))</f>
        <v xml:space="preserve"> </v>
      </c>
      <c r="S119" s="250" t="str">
        <f>IF($A119="N/A"," ",IF(Pricetype4=2,MAX(J119,0),IF(OR(Pricetype4=1,Pricetype4=4),IF(J119=0,0,(_xll.EURO(J119,Strikeprice4,0,0,($AK119+IF(Smile=TRUE,VLOOKUP(MAX(-5,Strikeprice4-J119),Volsmile,2),0)),($A119-DateToday)+15,IF(Pricetype4=1,1,0),0))),J119)))</f>
        <v xml:space="preserve"> </v>
      </c>
      <c r="T119" s="250" t="str">
        <f>IF($A119="N/A"," ",IF(Pricetype4=2,MAX(K119,0),IF(OR(Pricetype4=1,Pricetype4=4),IF(K119=0,0,(_xll.EURO(K119,Strikeprice4,0,0,($AK119+IF(Smile=TRUE,VLOOKUP(MAX(-5,Strikeprice4-K119),Volsmile,2),0)),($A119-DateToday)+15,IF(Pricetype4=1,1,0),0))),K119)))</f>
        <v xml:space="preserve"> </v>
      </c>
      <c r="U119" s="177" t="str">
        <f t="shared" si="32"/>
        <v xml:space="preserve"> </v>
      </c>
      <c r="V119" s="178" t="str">
        <f t="shared" si="48"/>
        <v xml:space="preserve"> </v>
      </c>
      <c r="W119" s="178" t="str">
        <f t="shared" si="49"/>
        <v xml:space="preserve"> </v>
      </c>
      <c r="X119" s="178" t="str">
        <f t="shared" si="50"/>
        <v xml:space="preserve"> </v>
      </c>
      <c r="Y119" s="178" t="str">
        <f t="shared" si="51"/>
        <v xml:space="preserve"> </v>
      </c>
      <c r="Z119" s="178" t="str">
        <f t="shared" si="52"/>
        <v xml:space="preserve"> </v>
      </c>
      <c r="AA119" s="178" t="str">
        <f t="shared" si="53"/>
        <v xml:space="preserve"> </v>
      </c>
      <c r="AB119" s="178" t="str">
        <f t="shared" si="54"/>
        <v xml:space="preserve"> </v>
      </c>
      <c r="AC119" s="178" t="str">
        <f t="shared" si="55"/>
        <v xml:space="preserve"> </v>
      </c>
      <c r="AD119" s="178" t="str">
        <f t="shared" si="56"/>
        <v xml:space="preserve"> </v>
      </c>
      <c r="AE119" s="178" t="str">
        <f t="shared" si="57"/>
        <v xml:space="preserve"> </v>
      </c>
      <c r="AF119" s="224" t="str">
        <f t="shared" si="58"/>
        <v xml:space="preserve"> </v>
      </c>
      <c r="AG119" s="224" t="str">
        <f t="shared" si="59"/>
        <v xml:space="preserve"> </v>
      </c>
      <c r="AH119" s="224" t="str">
        <f t="shared" si="60"/>
        <v xml:space="preserve"> </v>
      </c>
      <c r="AI119" s="224" t="str">
        <f t="shared" si="33"/>
        <v xml:space="preserve"> </v>
      </c>
      <c r="AJ119" s="224" t="str">
        <f t="shared" si="34"/>
        <v xml:space="preserve"> </v>
      </c>
      <c r="AK119" s="224" t="str">
        <f t="shared" si="61"/>
        <v xml:space="preserve"> </v>
      </c>
      <c r="AL119" s="224" t="str">
        <f>IF($A119="N/A"," ",IF(PV=1,0,'Pricing Inputs4'!R152))</f>
        <v xml:space="preserve"> </v>
      </c>
      <c r="AM119" s="313" t="str">
        <f t="shared" si="35"/>
        <v xml:space="preserve"> </v>
      </c>
      <c r="BQ119" t="str">
        <f t="shared" si="36"/>
        <v xml:space="preserve"> </v>
      </c>
      <c r="BR119" t="str">
        <f t="shared" si="37"/>
        <v xml:space="preserve"> </v>
      </c>
      <c r="BS119" t="str">
        <f t="shared" si="38"/>
        <v xml:space="preserve"> </v>
      </c>
    </row>
    <row r="120" spans="1:71" x14ac:dyDescent="0.2">
      <c r="A120" s="253" t="str">
        <f>IF(A119="N/A","N/A",IF(EDATE(A119,1)&gt;Inputs!$R$5,"N/A",EDATE(A119,1)))</f>
        <v>N/A</v>
      </c>
      <c r="B120" s="324" t="str">
        <f t="shared" si="31"/>
        <v xml:space="preserve"> </v>
      </c>
      <c r="C120" s="172" t="str">
        <f t="shared" si="39"/>
        <v xml:space="preserve"> </v>
      </c>
      <c r="D120" s="172" t="str">
        <f t="shared" si="40"/>
        <v xml:space="preserve"> </v>
      </c>
      <c r="E120" s="172" t="str">
        <f t="shared" si="41"/>
        <v xml:space="preserve"> </v>
      </c>
      <c r="F120" s="172" t="str">
        <f t="shared" si="42"/>
        <v xml:space="preserve"> </v>
      </c>
      <c r="G120" s="172" t="str">
        <f t="shared" si="43"/>
        <v xml:space="preserve"> </v>
      </c>
      <c r="H120" s="172" t="str">
        <f t="shared" si="44"/>
        <v xml:space="preserve"> </v>
      </c>
      <c r="I120" s="172" t="str">
        <f t="shared" si="45"/>
        <v xml:space="preserve"> </v>
      </c>
      <c r="J120" s="172" t="str">
        <f t="shared" si="46"/>
        <v xml:space="preserve"> </v>
      </c>
      <c r="K120" s="172" t="str">
        <f t="shared" si="47"/>
        <v xml:space="preserve"> </v>
      </c>
      <c r="L120" s="250" t="str">
        <f>IF($A120="N/A"," ",IF(Pricetype4=2,MAX(C120,0),IF(OR(Pricetype4=1,Pricetype4=4),IF(C120=0,0,(_xll.EURO(C120,Strikeprice4,0,0,($AH120+IF(Smile=TRUE,VLOOKUP(MAX(-5,Strikeprice4-C120),Volsmile,2),0)),($A120-DateToday)+15,IF(Pricetype4=1,1,0),0))),C120)))</f>
        <v xml:space="preserve"> </v>
      </c>
      <c r="M120" s="250" t="str">
        <f>IF($A120="N/A"," ",IF(Pricetype4=2,MAX(D120,0),IF(OR(Pricetype4=1,Pricetype4=4),IF(D120=0,0,(_xll.EURO(D120,Strikeprice4,0,0,($AH120+IF(Smile=TRUE,VLOOKUP(MAX(-5,Strikeprice4-D120),Volsmile,2),0)),($A120-DateToday)+15,IF(Pricetype4=1,1,0),0))),D120)))</f>
        <v xml:space="preserve"> </v>
      </c>
      <c r="N120" s="250" t="str">
        <f>IF($A120="N/A"," ",IF(Pricetype4=2,MAX(E120,0),IF(OR(Pricetype4=1,Pricetype4=4),IF(E120=0,0,(_xll.EURO(E120,Strikeprice4,0,0,($AK120+IF(Smile=TRUE,VLOOKUP(MAX(-5,Strikeprice4-E120),Volsmile,2),0)),($A120-DateToday)+15,IF(Pricetype4=1,1,0),0))),E120)))</f>
        <v xml:space="preserve"> </v>
      </c>
      <c r="O120" s="250" t="str">
        <f>IF($A120="N/A"," ",IF(Pricetype4=2,MAX(F120,0),IF(OR(Pricetype4=1,Pricetype4=4),IF(F120=0,0,(_xll.EURO(F120,Strikeprice4,0,0,($AK120+IF(Smile=TRUE,VLOOKUP(MAX(-5,Strikeprice4-F120),Volsmile,2),0)),($A120-DateToday)+15,IF(Pricetype4=1,1,0),0))),F120)))</f>
        <v xml:space="preserve"> </v>
      </c>
      <c r="P120" s="250" t="str">
        <f>IF($A120="N/A"," ",IF(Pricetype4=2,MAX(G120,0),IF(OR(Pricetype4=1,Pricetype4=4),IF(G120=0,0,(_xll.EURO(G120,Strikeprice4,0,0,($AK120+IF(Smile=TRUE,VLOOKUP(MAX(-5,Strikeprice4-G120),Volsmile,2),0)),($A120-DateToday)+15,IF(Pricetype4=1,1,0),0))),G120)))</f>
        <v xml:space="preserve"> </v>
      </c>
      <c r="Q120" s="250" t="str">
        <f>IF($A120="N/A"," ",IF(Pricetype4=2,MAX(H120,0),IF(OR(Pricetype4=1,Pricetype4=4),IF(H120=0,0,(_xll.EURO(H120,Strikeprice4,0,0,($AK120+IF(Smile=TRUE,VLOOKUP(MAX(-5,Strikeprice4-H120),Volsmile,2),0)),($A120-DateToday)+15,IF(Pricetype4=1,1,0),0))),H120)))</f>
        <v xml:space="preserve"> </v>
      </c>
      <c r="R120" s="250" t="str">
        <f>IF($A120="N/A"," ",IF(Pricetype4=2,MAX(I120,0),IF(OR(Pricetype4=1,Pricetype4=4),IF(I120=0,0,(_xll.EURO(I120,Strikeprice4,0,0,($AK120+IF(Smile=TRUE,VLOOKUP(MAX(-5,Strikeprice4-I120),Volsmile,2),0)),($A120-DateToday)+15,IF(Pricetype4=1,1,0),0))),I120)))</f>
        <v xml:space="preserve"> </v>
      </c>
      <c r="S120" s="250" t="str">
        <f>IF($A120="N/A"," ",IF(Pricetype4=2,MAX(J120,0),IF(OR(Pricetype4=1,Pricetype4=4),IF(J120=0,0,(_xll.EURO(J120,Strikeprice4,0,0,($AK120+IF(Smile=TRUE,VLOOKUP(MAX(-5,Strikeprice4-J120),Volsmile,2),0)),($A120-DateToday)+15,IF(Pricetype4=1,1,0),0))),J120)))</f>
        <v xml:space="preserve"> </v>
      </c>
      <c r="T120" s="250" t="str">
        <f>IF($A120="N/A"," ",IF(Pricetype4=2,MAX(K120,0),IF(OR(Pricetype4=1,Pricetype4=4),IF(K120=0,0,(_xll.EURO(K120,Strikeprice4,0,0,($AK120+IF(Smile=TRUE,VLOOKUP(MAX(-5,Strikeprice4-K120),Volsmile,2),0)),($A120-DateToday)+15,IF(Pricetype4=1,1,0),0))),K120)))</f>
        <v xml:space="preserve"> </v>
      </c>
      <c r="U120" s="177" t="str">
        <f t="shared" si="32"/>
        <v xml:space="preserve"> </v>
      </c>
      <c r="V120" s="178" t="str">
        <f t="shared" si="48"/>
        <v xml:space="preserve"> </v>
      </c>
      <c r="W120" s="178" t="str">
        <f t="shared" si="49"/>
        <v xml:space="preserve"> </v>
      </c>
      <c r="X120" s="178" t="str">
        <f t="shared" si="50"/>
        <v xml:space="preserve"> </v>
      </c>
      <c r="Y120" s="178" t="str">
        <f t="shared" si="51"/>
        <v xml:space="preserve"> </v>
      </c>
      <c r="Z120" s="178" t="str">
        <f t="shared" si="52"/>
        <v xml:space="preserve"> </v>
      </c>
      <c r="AA120" s="178" t="str">
        <f t="shared" si="53"/>
        <v xml:space="preserve"> </v>
      </c>
      <c r="AB120" s="178" t="str">
        <f t="shared" si="54"/>
        <v xml:space="preserve"> </v>
      </c>
      <c r="AC120" s="178" t="str">
        <f t="shared" si="55"/>
        <v xml:space="preserve"> </v>
      </c>
      <c r="AD120" s="178" t="str">
        <f t="shared" si="56"/>
        <v xml:space="preserve"> </v>
      </c>
      <c r="AE120" s="178" t="str">
        <f t="shared" si="57"/>
        <v xml:space="preserve"> </v>
      </c>
      <c r="AF120" s="224" t="str">
        <f t="shared" si="58"/>
        <v xml:space="preserve"> </v>
      </c>
      <c r="AG120" s="224" t="str">
        <f t="shared" si="59"/>
        <v xml:space="preserve"> </v>
      </c>
      <c r="AH120" s="224" t="str">
        <f t="shared" si="60"/>
        <v xml:space="preserve"> </v>
      </c>
      <c r="AI120" s="224" t="str">
        <f t="shared" si="33"/>
        <v xml:space="preserve"> </v>
      </c>
      <c r="AJ120" s="224" t="str">
        <f t="shared" si="34"/>
        <v xml:space="preserve"> </v>
      </c>
      <c r="AK120" s="224" t="str">
        <f t="shared" si="61"/>
        <v xml:space="preserve"> </v>
      </c>
      <c r="AL120" s="224" t="str">
        <f>IF($A120="N/A"," ",IF(PV=1,0,'Pricing Inputs4'!R153))</f>
        <v xml:space="preserve"> </v>
      </c>
      <c r="AM120" s="313" t="str">
        <f t="shared" si="35"/>
        <v xml:space="preserve"> </v>
      </c>
      <c r="BQ120" t="str">
        <f t="shared" si="36"/>
        <v xml:space="preserve"> </v>
      </c>
      <c r="BR120" t="str">
        <f t="shared" si="37"/>
        <v xml:space="preserve"> </v>
      </c>
      <c r="BS120" t="str">
        <f t="shared" si="38"/>
        <v xml:space="preserve"> </v>
      </c>
    </row>
    <row r="121" spans="1:71" x14ac:dyDescent="0.2">
      <c r="A121" s="253" t="str">
        <f>IF(A120="N/A","N/A",IF(EDATE(A120,1)&gt;Inputs!$R$5,"N/A",EDATE(A120,1)))</f>
        <v>N/A</v>
      </c>
      <c r="B121" s="324" t="str">
        <f t="shared" si="31"/>
        <v xml:space="preserve"> </v>
      </c>
      <c r="C121" s="172" t="str">
        <f t="shared" si="39"/>
        <v xml:space="preserve"> </v>
      </c>
      <c r="D121" s="172" t="str">
        <f t="shared" si="40"/>
        <v xml:space="preserve"> </v>
      </c>
      <c r="E121" s="172" t="str">
        <f t="shared" si="41"/>
        <v xml:space="preserve"> </v>
      </c>
      <c r="F121" s="172" t="str">
        <f t="shared" si="42"/>
        <v xml:space="preserve"> </v>
      </c>
      <c r="G121" s="172" t="str">
        <f t="shared" si="43"/>
        <v xml:space="preserve"> </v>
      </c>
      <c r="H121" s="172" t="str">
        <f t="shared" si="44"/>
        <v xml:space="preserve"> </v>
      </c>
      <c r="I121" s="172" t="str">
        <f t="shared" si="45"/>
        <v xml:space="preserve"> </v>
      </c>
      <c r="J121" s="172" t="str">
        <f t="shared" si="46"/>
        <v xml:space="preserve"> </v>
      </c>
      <c r="K121" s="172" t="str">
        <f t="shared" si="47"/>
        <v xml:space="preserve"> </v>
      </c>
      <c r="L121" s="250" t="str">
        <f>IF($A121="N/A"," ",IF(Pricetype4=2,MAX(C121,0),IF(OR(Pricetype4=1,Pricetype4=4),IF(C121=0,0,(_xll.EURO(C121,Strikeprice4,0,0,($AH121+IF(Smile=TRUE,VLOOKUP(MAX(-5,Strikeprice4-C121),Volsmile,2),0)),($A121-DateToday)+15,IF(Pricetype4=1,1,0),0))),C121)))</f>
        <v xml:space="preserve"> </v>
      </c>
      <c r="M121" s="250" t="str">
        <f>IF($A121="N/A"," ",IF(Pricetype4=2,MAX(D121,0),IF(OR(Pricetype4=1,Pricetype4=4),IF(D121=0,0,(_xll.EURO(D121,Strikeprice4,0,0,($AH121+IF(Smile=TRUE,VLOOKUP(MAX(-5,Strikeprice4-D121),Volsmile,2),0)),($A121-DateToday)+15,IF(Pricetype4=1,1,0),0))),D121)))</f>
        <v xml:space="preserve"> </v>
      </c>
      <c r="N121" s="250" t="str">
        <f>IF($A121="N/A"," ",IF(Pricetype4=2,MAX(E121,0),IF(OR(Pricetype4=1,Pricetype4=4),IF(E121=0,0,(_xll.EURO(E121,Strikeprice4,0,0,($AK121+IF(Smile=TRUE,VLOOKUP(MAX(-5,Strikeprice4-E121),Volsmile,2),0)),($A121-DateToday)+15,IF(Pricetype4=1,1,0),0))),E121)))</f>
        <v xml:space="preserve"> </v>
      </c>
      <c r="O121" s="250" t="str">
        <f>IF($A121="N/A"," ",IF(Pricetype4=2,MAX(F121,0),IF(OR(Pricetype4=1,Pricetype4=4),IF(F121=0,0,(_xll.EURO(F121,Strikeprice4,0,0,($AK121+IF(Smile=TRUE,VLOOKUP(MAX(-5,Strikeprice4-F121),Volsmile,2),0)),($A121-DateToday)+15,IF(Pricetype4=1,1,0),0))),F121)))</f>
        <v xml:space="preserve"> </v>
      </c>
      <c r="P121" s="250" t="str">
        <f>IF($A121="N/A"," ",IF(Pricetype4=2,MAX(G121,0),IF(OR(Pricetype4=1,Pricetype4=4),IF(G121=0,0,(_xll.EURO(G121,Strikeprice4,0,0,($AK121+IF(Smile=TRUE,VLOOKUP(MAX(-5,Strikeprice4-G121),Volsmile,2),0)),($A121-DateToday)+15,IF(Pricetype4=1,1,0),0))),G121)))</f>
        <v xml:space="preserve"> </v>
      </c>
      <c r="Q121" s="250" t="str">
        <f>IF($A121="N/A"," ",IF(Pricetype4=2,MAX(H121,0),IF(OR(Pricetype4=1,Pricetype4=4),IF(H121=0,0,(_xll.EURO(H121,Strikeprice4,0,0,($AK121+IF(Smile=TRUE,VLOOKUP(MAX(-5,Strikeprice4-H121),Volsmile,2),0)),($A121-DateToday)+15,IF(Pricetype4=1,1,0),0))),H121)))</f>
        <v xml:space="preserve"> </v>
      </c>
      <c r="R121" s="250" t="str">
        <f>IF($A121="N/A"," ",IF(Pricetype4=2,MAX(I121,0),IF(OR(Pricetype4=1,Pricetype4=4),IF(I121=0,0,(_xll.EURO(I121,Strikeprice4,0,0,($AK121+IF(Smile=TRUE,VLOOKUP(MAX(-5,Strikeprice4-I121),Volsmile,2),0)),($A121-DateToday)+15,IF(Pricetype4=1,1,0),0))),I121)))</f>
        <v xml:space="preserve"> </v>
      </c>
      <c r="S121" s="250" t="str">
        <f>IF($A121="N/A"," ",IF(Pricetype4=2,MAX(J121,0),IF(OR(Pricetype4=1,Pricetype4=4),IF(J121=0,0,(_xll.EURO(J121,Strikeprice4,0,0,($AK121+IF(Smile=TRUE,VLOOKUP(MAX(-5,Strikeprice4-J121),Volsmile,2),0)),($A121-DateToday)+15,IF(Pricetype4=1,1,0),0))),J121)))</f>
        <v xml:space="preserve"> </v>
      </c>
      <c r="T121" s="250" t="str">
        <f>IF($A121="N/A"," ",IF(Pricetype4=2,MAX(K121,0),IF(OR(Pricetype4=1,Pricetype4=4),IF(K121=0,0,(_xll.EURO(K121,Strikeprice4,0,0,($AK121+IF(Smile=TRUE,VLOOKUP(MAX(-5,Strikeprice4-K121),Volsmile,2),0)),($A121-DateToday)+15,IF(Pricetype4=1,1,0),0))),K121)))</f>
        <v xml:space="preserve"> </v>
      </c>
      <c r="U121" s="177" t="str">
        <f t="shared" si="32"/>
        <v xml:space="preserve"> </v>
      </c>
      <c r="V121" s="178" t="str">
        <f t="shared" si="48"/>
        <v xml:space="preserve"> </v>
      </c>
      <c r="W121" s="178" t="str">
        <f t="shared" si="49"/>
        <v xml:space="preserve"> </v>
      </c>
      <c r="X121" s="178" t="str">
        <f t="shared" si="50"/>
        <v xml:space="preserve"> </v>
      </c>
      <c r="Y121" s="178" t="str">
        <f t="shared" si="51"/>
        <v xml:space="preserve"> </v>
      </c>
      <c r="Z121" s="178" t="str">
        <f t="shared" si="52"/>
        <v xml:space="preserve"> </v>
      </c>
      <c r="AA121" s="178" t="str">
        <f t="shared" si="53"/>
        <v xml:space="preserve"> </v>
      </c>
      <c r="AB121" s="178" t="str">
        <f t="shared" si="54"/>
        <v xml:space="preserve"> </v>
      </c>
      <c r="AC121" s="178" t="str">
        <f t="shared" si="55"/>
        <v xml:space="preserve"> </v>
      </c>
      <c r="AD121" s="178" t="str">
        <f t="shared" si="56"/>
        <v xml:space="preserve"> </v>
      </c>
      <c r="AE121" s="178" t="str">
        <f t="shared" si="57"/>
        <v xml:space="preserve"> </v>
      </c>
      <c r="AF121" s="224" t="str">
        <f t="shared" si="58"/>
        <v xml:space="preserve"> </v>
      </c>
      <c r="AG121" s="224" t="str">
        <f t="shared" si="59"/>
        <v xml:space="preserve"> </v>
      </c>
      <c r="AH121" s="224" t="str">
        <f t="shared" si="60"/>
        <v xml:space="preserve"> </v>
      </c>
      <c r="AI121" s="224" t="str">
        <f t="shared" si="33"/>
        <v xml:space="preserve"> </v>
      </c>
      <c r="AJ121" s="224" t="str">
        <f t="shared" si="34"/>
        <v xml:space="preserve"> </v>
      </c>
      <c r="AK121" s="224" t="str">
        <f t="shared" si="61"/>
        <v xml:space="preserve"> </v>
      </c>
      <c r="AL121" s="224" t="str">
        <f>IF($A121="N/A"," ",IF(PV=1,0,'Pricing Inputs4'!R154))</f>
        <v xml:space="preserve"> </v>
      </c>
      <c r="AM121" s="313" t="str">
        <f t="shared" si="35"/>
        <v xml:space="preserve"> </v>
      </c>
      <c r="BQ121" t="str">
        <f t="shared" si="36"/>
        <v xml:space="preserve"> </v>
      </c>
      <c r="BR121" t="str">
        <f t="shared" si="37"/>
        <v xml:space="preserve"> </v>
      </c>
      <c r="BS121" t="str">
        <f t="shared" si="38"/>
        <v xml:space="preserve"> </v>
      </c>
    </row>
    <row r="122" spans="1:71" x14ac:dyDescent="0.2">
      <c r="A122" s="253" t="str">
        <f>IF(A121="N/A","N/A",IF(EDATE(A121,1)&gt;Inputs!$R$5,"N/A",EDATE(A121,1)))</f>
        <v>N/A</v>
      </c>
      <c r="B122" s="324" t="str">
        <f t="shared" si="31"/>
        <v xml:space="preserve"> </v>
      </c>
      <c r="C122" s="172" t="str">
        <f t="shared" si="39"/>
        <v xml:space="preserve"> </v>
      </c>
      <c r="D122" s="172" t="str">
        <f t="shared" si="40"/>
        <v xml:space="preserve"> </v>
      </c>
      <c r="E122" s="172" t="str">
        <f t="shared" si="41"/>
        <v xml:space="preserve"> </v>
      </c>
      <c r="F122" s="172" t="str">
        <f t="shared" si="42"/>
        <v xml:space="preserve"> </v>
      </c>
      <c r="G122" s="172" t="str">
        <f t="shared" si="43"/>
        <v xml:space="preserve"> </v>
      </c>
      <c r="H122" s="172" t="str">
        <f t="shared" si="44"/>
        <v xml:space="preserve"> </v>
      </c>
      <c r="I122" s="172" t="str">
        <f t="shared" si="45"/>
        <v xml:space="preserve"> </v>
      </c>
      <c r="J122" s="172" t="str">
        <f t="shared" si="46"/>
        <v xml:space="preserve"> </v>
      </c>
      <c r="K122" s="172" t="str">
        <f t="shared" si="47"/>
        <v xml:space="preserve"> </v>
      </c>
      <c r="L122" s="250" t="str">
        <f>IF($A122="N/A"," ",IF(Pricetype4=2,MAX(C122,0),IF(OR(Pricetype4=1,Pricetype4=4),IF(C122=0,0,(_xll.EURO(C122,Strikeprice4,0,0,($AH122+IF(Smile=TRUE,VLOOKUP(MAX(-5,Strikeprice4-C122),Volsmile,2),0)),($A122-DateToday)+15,IF(Pricetype4=1,1,0),0))),C122)))</f>
        <v xml:space="preserve"> </v>
      </c>
      <c r="M122" s="250" t="str">
        <f>IF($A122="N/A"," ",IF(Pricetype4=2,MAX(D122,0),IF(OR(Pricetype4=1,Pricetype4=4),IF(D122=0,0,(_xll.EURO(D122,Strikeprice4,0,0,($AH122+IF(Smile=TRUE,VLOOKUP(MAX(-5,Strikeprice4-D122),Volsmile,2),0)),($A122-DateToday)+15,IF(Pricetype4=1,1,0),0))),D122)))</f>
        <v xml:space="preserve"> </v>
      </c>
      <c r="N122" s="250" t="str">
        <f>IF($A122="N/A"," ",IF(Pricetype4=2,MAX(E122,0),IF(OR(Pricetype4=1,Pricetype4=4),IF(E122=0,0,(_xll.EURO(E122,Strikeprice4,0,0,($AK122+IF(Smile=TRUE,VLOOKUP(MAX(-5,Strikeprice4-E122),Volsmile,2),0)),($A122-DateToday)+15,IF(Pricetype4=1,1,0),0))),E122)))</f>
        <v xml:space="preserve"> </v>
      </c>
      <c r="O122" s="250" t="str">
        <f>IF($A122="N/A"," ",IF(Pricetype4=2,MAX(F122,0),IF(OR(Pricetype4=1,Pricetype4=4),IF(F122=0,0,(_xll.EURO(F122,Strikeprice4,0,0,($AK122+IF(Smile=TRUE,VLOOKUP(MAX(-5,Strikeprice4-F122),Volsmile,2),0)),($A122-DateToday)+15,IF(Pricetype4=1,1,0),0))),F122)))</f>
        <v xml:space="preserve"> </v>
      </c>
      <c r="P122" s="250" t="str">
        <f>IF($A122="N/A"," ",IF(Pricetype4=2,MAX(G122,0),IF(OR(Pricetype4=1,Pricetype4=4),IF(G122=0,0,(_xll.EURO(G122,Strikeprice4,0,0,($AK122+IF(Smile=TRUE,VLOOKUP(MAX(-5,Strikeprice4-G122),Volsmile,2),0)),($A122-DateToday)+15,IF(Pricetype4=1,1,0),0))),G122)))</f>
        <v xml:space="preserve"> </v>
      </c>
      <c r="Q122" s="250" t="str">
        <f>IF($A122="N/A"," ",IF(Pricetype4=2,MAX(H122,0),IF(OR(Pricetype4=1,Pricetype4=4),IF(H122=0,0,(_xll.EURO(H122,Strikeprice4,0,0,($AK122+IF(Smile=TRUE,VLOOKUP(MAX(-5,Strikeprice4-H122),Volsmile,2),0)),($A122-DateToday)+15,IF(Pricetype4=1,1,0),0))),H122)))</f>
        <v xml:space="preserve"> </v>
      </c>
      <c r="R122" s="250" t="str">
        <f>IF($A122="N/A"," ",IF(Pricetype4=2,MAX(I122,0),IF(OR(Pricetype4=1,Pricetype4=4),IF(I122=0,0,(_xll.EURO(I122,Strikeprice4,0,0,($AK122+IF(Smile=TRUE,VLOOKUP(MAX(-5,Strikeprice4-I122),Volsmile,2),0)),($A122-DateToday)+15,IF(Pricetype4=1,1,0),0))),I122)))</f>
        <v xml:space="preserve"> </v>
      </c>
      <c r="S122" s="250" t="str">
        <f>IF($A122="N/A"," ",IF(Pricetype4=2,MAX(J122,0),IF(OR(Pricetype4=1,Pricetype4=4),IF(J122=0,0,(_xll.EURO(J122,Strikeprice4,0,0,($AK122+IF(Smile=TRUE,VLOOKUP(MAX(-5,Strikeprice4-J122),Volsmile,2),0)),($A122-DateToday)+15,IF(Pricetype4=1,1,0),0))),J122)))</f>
        <v xml:space="preserve"> </v>
      </c>
      <c r="T122" s="250" t="str">
        <f>IF($A122="N/A"," ",IF(Pricetype4=2,MAX(K122,0),IF(OR(Pricetype4=1,Pricetype4=4),IF(K122=0,0,(_xll.EURO(K122,Strikeprice4,0,0,($AK122+IF(Smile=TRUE,VLOOKUP(MAX(-5,Strikeprice4-K122),Volsmile,2),0)),($A122-DateToday)+15,IF(Pricetype4=1,1,0),0))),K122)))</f>
        <v xml:space="preserve"> </v>
      </c>
      <c r="U122" s="177" t="str">
        <f t="shared" si="32"/>
        <v xml:space="preserve"> </v>
      </c>
      <c r="V122" s="178" t="str">
        <f t="shared" si="48"/>
        <v xml:space="preserve"> </v>
      </c>
      <c r="W122" s="178" t="str">
        <f t="shared" si="49"/>
        <v xml:space="preserve"> </v>
      </c>
      <c r="X122" s="178" t="str">
        <f t="shared" si="50"/>
        <v xml:space="preserve"> </v>
      </c>
      <c r="Y122" s="178" t="str">
        <f t="shared" si="51"/>
        <v xml:space="preserve"> </v>
      </c>
      <c r="Z122" s="178" t="str">
        <f t="shared" si="52"/>
        <v xml:space="preserve"> </v>
      </c>
      <c r="AA122" s="178" t="str">
        <f t="shared" si="53"/>
        <v xml:space="preserve"> </v>
      </c>
      <c r="AB122" s="178" t="str">
        <f t="shared" si="54"/>
        <v xml:space="preserve"> </v>
      </c>
      <c r="AC122" s="178" t="str">
        <f t="shared" si="55"/>
        <v xml:space="preserve"> </v>
      </c>
      <c r="AD122" s="178" t="str">
        <f t="shared" si="56"/>
        <v xml:space="preserve"> </v>
      </c>
      <c r="AE122" s="178" t="str">
        <f t="shared" si="57"/>
        <v xml:space="preserve"> </v>
      </c>
      <c r="AF122" s="224" t="str">
        <f t="shared" si="58"/>
        <v xml:space="preserve"> </v>
      </c>
      <c r="AG122" s="224" t="str">
        <f t="shared" si="59"/>
        <v xml:space="preserve"> </v>
      </c>
      <c r="AH122" s="224" t="str">
        <f t="shared" si="60"/>
        <v xml:space="preserve"> </v>
      </c>
      <c r="AI122" s="224" t="str">
        <f t="shared" si="33"/>
        <v xml:space="preserve"> </v>
      </c>
      <c r="AJ122" s="224" t="str">
        <f t="shared" si="34"/>
        <v xml:space="preserve"> </v>
      </c>
      <c r="AK122" s="224" t="str">
        <f t="shared" si="61"/>
        <v xml:space="preserve"> </v>
      </c>
      <c r="AL122" s="224" t="str">
        <f>IF($A122="N/A"," ",IF(PV=1,0,'Pricing Inputs4'!R155))</f>
        <v xml:space="preserve"> </v>
      </c>
      <c r="AM122" s="313" t="str">
        <f t="shared" si="35"/>
        <v xml:space="preserve"> </v>
      </c>
      <c r="BQ122" t="str">
        <f t="shared" si="36"/>
        <v xml:space="preserve"> </v>
      </c>
      <c r="BR122" t="str">
        <f t="shared" si="37"/>
        <v xml:space="preserve"> </v>
      </c>
      <c r="BS122" t="str">
        <f t="shared" si="38"/>
        <v xml:space="preserve"> </v>
      </c>
    </row>
    <row r="123" spans="1:71" x14ac:dyDescent="0.2">
      <c r="A123" s="253" t="str">
        <f>IF(A122="N/A","N/A",IF(EDATE(A122,1)&gt;Inputs!$R$5,"N/A",EDATE(A122,1)))</f>
        <v>N/A</v>
      </c>
      <c r="B123" s="324" t="str">
        <f t="shared" si="31"/>
        <v xml:space="preserve"> </v>
      </c>
      <c r="C123" s="172" t="str">
        <f t="shared" si="39"/>
        <v xml:space="preserve"> </v>
      </c>
      <c r="D123" s="172" t="str">
        <f t="shared" si="40"/>
        <v xml:space="preserve"> </v>
      </c>
      <c r="E123" s="172" t="str">
        <f t="shared" si="41"/>
        <v xml:space="preserve"> </v>
      </c>
      <c r="F123" s="172" t="str">
        <f t="shared" si="42"/>
        <v xml:space="preserve"> </v>
      </c>
      <c r="G123" s="172" t="str">
        <f t="shared" si="43"/>
        <v xml:space="preserve"> </v>
      </c>
      <c r="H123" s="172" t="str">
        <f t="shared" si="44"/>
        <v xml:space="preserve"> </v>
      </c>
      <c r="I123" s="172" t="str">
        <f t="shared" si="45"/>
        <v xml:space="preserve"> </v>
      </c>
      <c r="J123" s="172" t="str">
        <f t="shared" si="46"/>
        <v xml:space="preserve"> </v>
      </c>
      <c r="K123" s="172" t="str">
        <f t="shared" si="47"/>
        <v xml:space="preserve"> </v>
      </c>
      <c r="L123" s="250" t="str">
        <f>IF($A123="N/A"," ",IF(Pricetype4=2,MAX(C123,0),IF(OR(Pricetype4=1,Pricetype4=4),IF(C123=0,0,(_xll.EURO(C123,Strikeprice4,0,0,($AH123+IF(Smile=TRUE,VLOOKUP(MAX(-5,Strikeprice4-C123),Volsmile,2),0)),($A123-DateToday)+15,IF(Pricetype4=1,1,0),0))),C123)))</f>
        <v xml:space="preserve"> </v>
      </c>
      <c r="M123" s="250" t="str">
        <f>IF($A123="N/A"," ",IF(Pricetype4=2,MAX(D123,0),IF(OR(Pricetype4=1,Pricetype4=4),IF(D123=0,0,(_xll.EURO(D123,Strikeprice4,0,0,($AH123+IF(Smile=TRUE,VLOOKUP(MAX(-5,Strikeprice4-D123),Volsmile,2),0)),($A123-DateToday)+15,IF(Pricetype4=1,1,0),0))),D123)))</f>
        <v xml:space="preserve"> </v>
      </c>
      <c r="N123" s="250" t="str">
        <f>IF($A123="N/A"," ",IF(Pricetype4=2,MAX(E123,0),IF(OR(Pricetype4=1,Pricetype4=4),IF(E123=0,0,(_xll.EURO(E123,Strikeprice4,0,0,($AK123+IF(Smile=TRUE,VLOOKUP(MAX(-5,Strikeprice4-E123),Volsmile,2),0)),($A123-DateToday)+15,IF(Pricetype4=1,1,0),0))),E123)))</f>
        <v xml:space="preserve"> </v>
      </c>
      <c r="O123" s="250" t="str">
        <f>IF($A123="N/A"," ",IF(Pricetype4=2,MAX(F123,0),IF(OR(Pricetype4=1,Pricetype4=4),IF(F123=0,0,(_xll.EURO(F123,Strikeprice4,0,0,($AK123+IF(Smile=TRUE,VLOOKUP(MAX(-5,Strikeprice4-F123),Volsmile,2),0)),($A123-DateToday)+15,IF(Pricetype4=1,1,0),0))),F123)))</f>
        <v xml:space="preserve"> </v>
      </c>
      <c r="P123" s="250" t="str">
        <f>IF($A123="N/A"," ",IF(Pricetype4=2,MAX(G123,0),IF(OR(Pricetype4=1,Pricetype4=4),IF(G123=0,0,(_xll.EURO(G123,Strikeprice4,0,0,($AK123+IF(Smile=TRUE,VLOOKUP(MAX(-5,Strikeprice4-G123),Volsmile,2),0)),($A123-DateToday)+15,IF(Pricetype4=1,1,0),0))),G123)))</f>
        <v xml:space="preserve"> </v>
      </c>
      <c r="Q123" s="250" t="str">
        <f>IF($A123="N/A"," ",IF(Pricetype4=2,MAX(H123,0),IF(OR(Pricetype4=1,Pricetype4=4),IF(H123=0,0,(_xll.EURO(H123,Strikeprice4,0,0,($AK123+IF(Smile=TRUE,VLOOKUP(MAX(-5,Strikeprice4-H123),Volsmile,2),0)),($A123-DateToday)+15,IF(Pricetype4=1,1,0),0))),H123)))</f>
        <v xml:space="preserve"> </v>
      </c>
      <c r="R123" s="250" t="str">
        <f>IF($A123="N/A"," ",IF(Pricetype4=2,MAX(I123,0),IF(OR(Pricetype4=1,Pricetype4=4),IF(I123=0,0,(_xll.EURO(I123,Strikeprice4,0,0,($AK123+IF(Smile=TRUE,VLOOKUP(MAX(-5,Strikeprice4-I123),Volsmile,2),0)),($A123-DateToday)+15,IF(Pricetype4=1,1,0),0))),I123)))</f>
        <v xml:space="preserve"> </v>
      </c>
      <c r="S123" s="250" t="str">
        <f>IF($A123="N/A"," ",IF(Pricetype4=2,MAX(J123,0),IF(OR(Pricetype4=1,Pricetype4=4),IF(J123=0,0,(_xll.EURO(J123,Strikeprice4,0,0,($AK123+IF(Smile=TRUE,VLOOKUP(MAX(-5,Strikeprice4-J123),Volsmile,2),0)),($A123-DateToday)+15,IF(Pricetype4=1,1,0),0))),J123)))</f>
        <v xml:space="preserve"> </v>
      </c>
      <c r="T123" s="250" t="str">
        <f>IF($A123="N/A"," ",IF(Pricetype4=2,MAX(K123,0),IF(OR(Pricetype4=1,Pricetype4=4),IF(K123=0,0,(_xll.EURO(K123,Strikeprice4,0,0,($AK123+IF(Smile=TRUE,VLOOKUP(MAX(-5,Strikeprice4-K123),Volsmile,2),0)),($A123-DateToday)+15,IF(Pricetype4=1,1,0),0))),K123)))</f>
        <v xml:space="preserve"> </v>
      </c>
      <c r="U123" s="177" t="str">
        <f t="shared" si="32"/>
        <v xml:space="preserve"> </v>
      </c>
      <c r="V123" s="178" t="str">
        <f t="shared" si="48"/>
        <v xml:space="preserve"> </v>
      </c>
      <c r="W123" s="178" t="str">
        <f t="shared" si="49"/>
        <v xml:space="preserve"> </v>
      </c>
      <c r="X123" s="178" t="str">
        <f t="shared" si="50"/>
        <v xml:space="preserve"> </v>
      </c>
      <c r="Y123" s="178" t="str">
        <f t="shared" si="51"/>
        <v xml:space="preserve"> </v>
      </c>
      <c r="Z123" s="178" t="str">
        <f t="shared" si="52"/>
        <v xml:space="preserve"> </v>
      </c>
      <c r="AA123" s="178" t="str">
        <f t="shared" si="53"/>
        <v xml:space="preserve"> </v>
      </c>
      <c r="AB123" s="178" t="str">
        <f t="shared" si="54"/>
        <v xml:space="preserve"> </v>
      </c>
      <c r="AC123" s="178" t="str">
        <f t="shared" si="55"/>
        <v xml:space="preserve"> </v>
      </c>
      <c r="AD123" s="178" t="str">
        <f t="shared" si="56"/>
        <v xml:space="preserve"> </v>
      </c>
      <c r="AE123" s="178" t="str">
        <f t="shared" si="57"/>
        <v xml:space="preserve"> </v>
      </c>
      <c r="AF123" s="224" t="str">
        <f t="shared" si="58"/>
        <v xml:space="preserve"> </v>
      </c>
      <c r="AG123" s="224" t="str">
        <f t="shared" si="59"/>
        <v xml:space="preserve"> </v>
      </c>
      <c r="AH123" s="224" t="str">
        <f t="shared" si="60"/>
        <v xml:space="preserve"> </v>
      </c>
      <c r="AI123" s="224" t="str">
        <f t="shared" si="33"/>
        <v xml:space="preserve"> </v>
      </c>
      <c r="AJ123" s="224" t="str">
        <f t="shared" si="34"/>
        <v xml:space="preserve"> </v>
      </c>
      <c r="AK123" s="224" t="str">
        <f t="shared" si="61"/>
        <v xml:space="preserve"> </v>
      </c>
      <c r="AL123" s="224" t="str">
        <f>IF($A123="N/A"," ",IF(PV=1,0,'Pricing Inputs4'!R156))</f>
        <v xml:space="preserve"> </v>
      </c>
      <c r="AM123" s="313" t="str">
        <f t="shared" si="35"/>
        <v xml:space="preserve"> </v>
      </c>
      <c r="BQ123" t="str">
        <f t="shared" si="36"/>
        <v xml:space="preserve"> </v>
      </c>
      <c r="BR123" t="str">
        <f t="shared" si="37"/>
        <v xml:space="preserve"> </v>
      </c>
      <c r="BS123" t="str">
        <f t="shared" si="38"/>
        <v xml:space="preserve"> </v>
      </c>
    </row>
    <row r="124" spans="1:71" x14ac:dyDescent="0.2">
      <c r="A124" s="253" t="str">
        <f>IF(A123="N/A","N/A",IF(EDATE(A123,1)&gt;Inputs!$R$5,"N/A",EDATE(A123,1)))</f>
        <v>N/A</v>
      </c>
      <c r="B124" s="324" t="str">
        <f t="shared" si="31"/>
        <v xml:space="preserve"> </v>
      </c>
      <c r="C124" s="172" t="str">
        <f t="shared" si="39"/>
        <v xml:space="preserve"> </v>
      </c>
      <c r="D124" s="172" t="str">
        <f t="shared" si="40"/>
        <v xml:space="preserve"> </v>
      </c>
      <c r="E124" s="172" t="str">
        <f t="shared" si="41"/>
        <v xml:space="preserve"> </v>
      </c>
      <c r="F124" s="172" t="str">
        <f t="shared" si="42"/>
        <v xml:space="preserve"> </v>
      </c>
      <c r="G124" s="172" t="str">
        <f t="shared" si="43"/>
        <v xml:space="preserve"> </v>
      </c>
      <c r="H124" s="172" t="str">
        <f t="shared" si="44"/>
        <v xml:space="preserve"> </v>
      </c>
      <c r="I124" s="172" t="str">
        <f t="shared" si="45"/>
        <v xml:space="preserve"> </v>
      </c>
      <c r="J124" s="172" t="str">
        <f t="shared" si="46"/>
        <v xml:space="preserve"> </v>
      </c>
      <c r="K124" s="172" t="str">
        <f t="shared" si="47"/>
        <v xml:space="preserve"> </v>
      </c>
      <c r="L124" s="250" t="str">
        <f>IF($A124="N/A"," ",IF(Pricetype4=2,MAX(C124,0),IF(OR(Pricetype4=1,Pricetype4=4),IF(C124=0,0,(_xll.EURO(C124,Strikeprice4,0,0,($AH124+IF(Smile=TRUE,VLOOKUP(MAX(-5,Strikeprice4-C124),Volsmile,2),0)),($A124-DateToday)+15,IF(Pricetype4=1,1,0),0))),C124)))</f>
        <v xml:space="preserve"> </v>
      </c>
      <c r="M124" s="250" t="str">
        <f>IF($A124="N/A"," ",IF(Pricetype4=2,MAX(D124,0),IF(OR(Pricetype4=1,Pricetype4=4),IF(D124=0,0,(_xll.EURO(D124,Strikeprice4,0,0,($AH124+IF(Smile=TRUE,VLOOKUP(MAX(-5,Strikeprice4-D124),Volsmile,2),0)),($A124-DateToday)+15,IF(Pricetype4=1,1,0),0))),D124)))</f>
        <v xml:space="preserve"> </v>
      </c>
      <c r="N124" s="250" t="str">
        <f>IF($A124="N/A"," ",IF(Pricetype4=2,MAX(E124,0),IF(OR(Pricetype4=1,Pricetype4=4),IF(E124=0,0,(_xll.EURO(E124,Strikeprice4,0,0,($AK124+IF(Smile=TRUE,VLOOKUP(MAX(-5,Strikeprice4-E124),Volsmile,2),0)),($A124-DateToday)+15,IF(Pricetype4=1,1,0),0))),E124)))</f>
        <v xml:space="preserve"> </v>
      </c>
      <c r="O124" s="250" t="str">
        <f>IF($A124="N/A"," ",IF(Pricetype4=2,MAX(F124,0),IF(OR(Pricetype4=1,Pricetype4=4),IF(F124=0,0,(_xll.EURO(F124,Strikeprice4,0,0,($AK124+IF(Smile=TRUE,VLOOKUP(MAX(-5,Strikeprice4-F124),Volsmile,2),0)),($A124-DateToday)+15,IF(Pricetype4=1,1,0),0))),F124)))</f>
        <v xml:space="preserve"> </v>
      </c>
      <c r="P124" s="250" t="str">
        <f>IF($A124="N/A"," ",IF(Pricetype4=2,MAX(G124,0),IF(OR(Pricetype4=1,Pricetype4=4),IF(G124=0,0,(_xll.EURO(G124,Strikeprice4,0,0,($AK124+IF(Smile=TRUE,VLOOKUP(MAX(-5,Strikeprice4-G124),Volsmile,2),0)),($A124-DateToday)+15,IF(Pricetype4=1,1,0),0))),G124)))</f>
        <v xml:space="preserve"> </v>
      </c>
      <c r="Q124" s="250" t="str">
        <f>IF($A124="N/A"," ",IF(Pricetype4=2,MAX(H124,0),IF(OR(Pricetype4=1,Pricetype4=4),IF(H124=0,0,(_xll.EURO(H124,Strikeprice4,0,0,($AK124+IF(Smile=TRUE,VLOOKUP(MAX(-5,Strikeprice4-H124),Volsmile,2),0)),($A124-DateToday)+15,IF(Pricetype4=1,1,0),0))),H124)))</f>
        <v xml:space="preserve"> </v>
      </c>
      <c r="R124" s="250" t="str">
        <f>IF($A124="N/A"," ",IF(Pricetype4=2,MAX(I124,0),IF(OR(Pricetype4=1,Pricetype4=4),IF(I124=0,0,(_xll.EURO(I124,Strikeprice4,0,0,($AK124+IF(Smile=TRUE,VLOOKUP(MAX(-5,Strikeprice4-I124),Volsmile,2),0)),($A124-DateToday)+15,IF(Pricetype4=1,1,0),0))),I124)))</f>
        <v xml:space="preserve"> </v>
      </c>
      <c r="S124" s="250" t="str">
        <f>IF($A124="N/A"," ",IF(Pricetype4=2,MAX(J124,0),IF(OR(Pricetype4=1,Pricetype4=4),IF(J124=0,0,(_xll.EURO(J124,Strikeprice4,0,0,($AK124+IF(Smile=TRUE,VLOOKUP(MAX(-5,Strikeprice4-J124),Volsmile,2),0)),($A124-DateToday)+15,IF(Pricetype4=1,1,0),0))),J124)))</f>
        <v xml:space="preserve"> </v>
      </c>
      <c r="T124" s="250" t="str">
        <f>IF($A124="N/A"," ",IF(Pricetype4=2,MAX(K124,0),IF(OR(Pricetype4=1,Pricetype4=4),IF(K124=0,0,(_xll.EURO(K124,Strikeprice4,0,0,($AK124+IF(Smile=TRUE,VLOOKUP(MAX(-5,Strikeprice4-K124),Volsmile,2),0)),($A124-DateToday)+15,IF(Pricetype4=1,1,0),0))),K124)))</f>
        <v xml:space="preserve"> </v>
      </c>
      <c r="U124" s="177" t="str">
        <f t="shared" si="32"/>
        <v xml:space="preserve"> </v>
      </c>
      <c r="V124" s="178" t="str">
        <f t="shared" si="48"/>
        <v xml:space="preserve"> </v>
      </c>
      <c r="W124" s="178" t="str">
        <f t="shared" si="49"/>
        <v xml:space="preserve"> </v>
      </c>
      <c r="X124" s="178" t="str">
        <f t="shared" si="50"/>
        <v xml:space="preserve"> </v>
      </c>
      <c r="Y124" s="178" t="str">
        <f t="shared" si="51"/>
        <v xml:space="preserve"> </v>
      </c>
      <c r="Z124" s="178" t="str">
        <f t="shared" si="52"/>
        <v xml:space="preserve"> </v>
      </c>
      <c r="AA124" s="178" t="str">
        <f t="shared" si="53"/>
        <v xml:space="preserve"> </v>
      </c>
      <c r="AB124" s="178" t="str">
        <f t="shared" si="54"/>
        <v xml:space="preserve"> </v>
      </c>
      <c r="AC124" s="178" t="str">
        <f t="shared" si="55"/>
        <v xml:space="preserve"> </v>
      </c>
      <c r="AD124" s="178" t="str">
        <f t="shared" si="56"/>
        <v xml:space="preserve"> </v>
      </c>
      <c r="AE124" s="178" t="str">
        <f t="shared" si="57"/>
        <v xml:space="preserve"> </v>
      </c>
      <c r="AF124" s="224" t="str">
        <f t="shared" si="58"/>
        <v xml:space="preserve"> </v>
      </c>
      <c r="AG124" s="224" t="str">
        <f t="shared" si="59"/>
        <v xml:space="preserve"> </v>
      </c>
      <c r="AH124" s="224" t="str">
        <f t="shared" si="60"/>
        <v xml:space="preserve"> </v>
      </c>
      <c r="AI124" s="224" t="str">
        <f t="shared" si="33"/>
        <v xml:space="preserve"> </v>
      </c>
      <c r="AJ124" s="224" t="str">
        <f t="shared" si="34"/>
        <v xml:space="preserve"> </v>
      </c>
      <c r="AK124" s="224" t="str">
        <f t="shared" si="61"/>
        <v xml:space="preserve"> </v>
      </c>
      <c r="AL124" s="224" t="str">
        <f>IF($A124="N/A"," ",IF(PV=1,0,'Pricing Inputs4'!R157))</f>
        <v xml:space="preserve"> </v>
      </c>
      <c r="AM124" s="313" t="str">
        <f t="shared" si="35"/>
        <v xml:space="preserve"> </v>
      </c>
      <c r="BQ124" t="str">
        <f t="shared" si="36"/>
        <v xml:space="preserve"> </v>
      </c>
      <c r="BR124" t="str">
        <f t="shared" si="37"/>
        <v xml:space="preserve"> </v>
      </c>
      <c r="BS124" t="str">
        <f t="shared" si="38"/>
        <v xml:space="preserve"> </v>
      </c>
    </row>
    <row r="125" spans="1:71" x14ac:dyDescent="0.2">
      <c r="A125" s="253" t="str">
        <f>IF(A124="N/A","N/A",IF(EDATE(A124,1)&gt;Inputs!$R$5,"N/A",EDATE(A124,1)))</f>
        <v>N/A</v>
      </c>
      <c r="B125" s="324" t="str">
        <f t="shared" si="31"/>
        <v xml:space="preserve"> </v>
      </c>
      <c r="C125" s="172" t="str">
        <f t="shared" si="39"/>
        <v xml:space="preserve"> </v>
      </c>
      <c r="D125" s="172" t="str">
        <f t="shared" si="40"/>
        <v xml:space="preserve"> </v>
      </c>
      <c r="E125" s="172" t="str">
        <f t="shared" si="41"/>
        <v xml:space="preserve"> </v>
      </c>
      <c r="F125" s="172" t="str">
        <f t="shared" si="42"/>
        <v xml:space="preserve"> </v>
      </c>
      <c r="G125" s="172" t="str">
        <f t="shared" si="43"/>
        <v xml:space="preserve"> </v>
      </c>
      <c r="H125" s="172" t="str">
        <f t="shared" si="44"/>
        <v xml:space="preserve"> </v>
      </c>
      <c r="I125" s="172" t="str">
        <f t="shared" si="45"/>
        <v xml:space="preserve"> </v>
      </c>
      <c r="J125" s="172" t="str">
        <f t="shared" si="46"/>
        <v xml:space="preserve"> </v>
      </c>
      <c r="K125" s="172" t="str">
        <f t="shared" si="47"/>
        <v xml:space="preserve"> </v>
      </c>
      <c r="L125" s="250" t="str">
        <f>IF($A125="N/A"," ",IF(Pricetype4=2,MAX(C125,0),IF(OR(Pricetype4=1,Pricetype4=4),IF(C125=0,0,(_xll.EURO(C125,Strikeprice4,0,0,($AH125+IF(Smile=TRUE,VLOOKUP(MAX(-5,Strikeprice4-C125),Volsmile,2),0)),($A125-DateToday)+15,IF(Pricetype4=1,1,0),0))),C125)))</f>
        <v xml:space="preserve"> </v>
      </c>
      <c r="M125" s="250" t="str">
        <f>IF($A125="N/A"," ",IF(Pricetype4=2,MAX(D125,0),IF(OR(Pricetype4=1,Pricetype4=4),IF(D125=0,0,(_xll.EURO(D125,Strikeprice4,0,0,($AH125+IF(Smile=TRUE,VLOOKUP(MAX(-5,Strikeprice4-D125),Volsmile,2),0)),($A125-DateToday)+15,IF(Pricetype4=1,1,0),0))),D125)))</f>
        <v xml:space="preserve"> </v>
      </c>
      <c r="N125" s="250" t="str">
        <f>IF($A125="N/A"," ",IF(Pricetype4=2,MAX(E125,0),IF(OR(Pricetype4=1,Pricetype4=4),IF(E125=0,0,(_xll.EURO(E125,Strikeprice4,0,0,($AK125+IF(Smile=TRUE,VLOOKUP(MAX(-5,Strikeprice4-E125),Volsmile,2),0)),($A125-DateToday)+15,IF(Pricetype4=1,1,0),0))),E125)))</f>
        <v xml:space="preserve"> </v>
      </c>
      <c r="O125" s="250" t="str">
        <f>IF($A125="N/A"," ",IF(Pricetype4=2,MAX(F125,0),IF(OR(Pricetype4=1,Pricetype4=4),IF(F125=0,0,(_xll.EURO(F125,Strikeprice4,0,0,($AK125+IF(Smile=TRUE,VLOOKUP(MAX(-5,Strikeprice4-F125),Volsmile,2),0)),($A125-DateToday)+15,IF(Pricetype4=1,1,0),0))),F125)))</f>
        <v xml:space="preserve"> </v>
      </c>
      <c r="P125" s="250" t="str">
        <f>IF($A125="N/A"," ",IF(Pricetype4=2,MAX(G125,0),IF(OR(Pricetype4=1,Pricetype4=4),IF(G125=0,0,(_xll.EURO(G125,Strikeprice4,0,0,($AK125+IF(Smile=TRUE,VLOOKUP(MAX(-5,Strikeprice4-G125),Volsmile,2),0)),($A125-DateToday)+15,IF(Pricetype4=1,1,0),0))),G125)))</f>
        <v xml:space="preserve"> </v>
      </c>
      <c r="Q125" s="250" t="str">
        <f>IF($A125="N/A"," ",IF(Pricetype4=2,MAX(H125,0),IF(OR(Pricetype4=1,Pricetype4=4),IF(H125=0,0,(_xll.EURO(H125,Strikeprice4,0,0,($AK125+IF(Smile=TRUE,VLOOKUP(MAX(-5,Strikeprice4-H125),Volsmile,2),0)),($A125-DateToday)+15,IF(Pricetype4=1,1,0),0))),H125)))</f>
        <v xml:space="preserve"> </v>
      </c>
      <c r="R125" s="250" t="str">
        <f>IF($A125="N/A"," ",IF(Pricetype4=2,MAX(I125,0),IF(OR(Pricetype4=1,Pricetype4=4),IF(I125=0,0,(_xll.EURO(I125,Strikeprice4,0,0,($AK125+IF(Smile=TRUE,VLOOKUP(MAX(-5,Strikeprice4-I125),Volsmile,2),0)),($A125-DateToday)+15,IF(Pricetype4=1,1,0),0))),I125)))</f>
        <v xml:space="preserve"> </v>
      </c>
      <c r="S125" s="250" t="str">
        <f>IF($A125="N/A"," ",IF(Pricetype4=2,MAX(J125,0),IF(OR(Pricetype4=1,Pricetype4=4),IF(J125=0,0,(_xll.EURO(J125,Strikeprice4,0,0,($AK125+IF(Smile=TRUE,VLOOKUP(MAX(-5,Strikeprice4-J125),Volsmile,2),0)),($A125-DateToday)+15,IF(Pricetype4=1,1,0),0))),J125)))</f>
        <v xml:space="preserve"> </v>
      </c>
      <c r="T125" s="250" t="str">
        <f>IF($A125="N/A"," ",IF(Pricetype4=2,MAX(K125,0),IF(OR(Pricetype4=1,Pricetype4=4),IF(K125=0,0,(_xll.EURO(K125,Strikeprice4,0,0,($AK125+IF(Smile=TRUE,VLOOKUP(MAX(-5,Strikeprice4-K125),Volsmile,2),0)),($A125-DateToday)+15,IF(Pricetype4=1,1,0),0))),K125)))</f>
        <v xml:space="preserve"> </v>
      </c>
      <c r="U125" s="177" t="str">
        <f t="shared" si="32"/>
        <v xml:space="preserve"> </v>
      </c>
      <c r="V125" s="178" t="str">
        <f t="shared" si="48"/>
        <v xml:space="preserve"> </v>
      </c>
      <c r="W125" s="178" t="str">
        <f t="shared" si="49"/>
        <v xml:space="preserve"> </v>
      </c>
      <c r="X125" s="178" t="str">
        <f t="shared" si="50"/>
        <v xml:space="preserve"> </v>
      </c>
      <c r="Y125" s="178" t="str">
        <f t="shared" si="51"/>
        <v xml:space="preserve"> </v>
      </c>
      <c r="Z125" s="178" t="str">
        <f t="shared" si="52"/>
        <v xml:space="preserve"> </v>
      </c>
      <c r="AA125" s="178" t="str">
        <f t="shared" si="53"/>
        <v xml:space="preserve"> </v>
      </c>
      <c r="AB125" s="178" t="str">
        <f t="shared" si="54"/>
        <v xml:space="preserve"> </v>
      </c>
      <c r="AC125" s="178" t="str">
        <f t="shared" si="55"/>
        <v xml:space="preserve"> </v>
      </c>
      <c r="AD125" s="178" t="str">
        <f t="shared" si="56"/>
        <v xml:space="preserve"> </v>
      </c>
      <c r="AE125" s="178" t="str">
        <f t="shared" si="57"/>
        <v xml:space="preserve"> </v>
      </c>
      <c r="AF125" s="224" t="str">
        <f t="shared" si="58"/>
        <v xml:space="preserve"> </v>
      </c>
      <c r="AG125" s="224" t="str">
        <f t="shared" si="59"/>
        <v xml:space="preserve"> </v>
      </c>
      <c r="AH125" s="224" t="str">
        <f t="shared" si="60"/>
        <v xml:space="preserve"> </v>
      </c>
      <c r="AI125" s="224" t="str">
        <f t="shared" si="33"/>
        <v xml:space="preserve"> </v>
      </c>
      <c r="AJ125" s="224" t="str">
        <f t="shared" si="34"/>
        <v xml:space="preserve"> </v>
      </c>
      <c r="AK125" s="224" t="str">
        <f t="shared" si="61"/>
        <v xml:space="preserve"> </v>
      </c>
      <c r="AL125" s="224" t="str">
        <f>IF($A125="N/A"," ",IF(PV=1,0,'Pricing Inputs4'!R158))</f>
        <v xml:space="preserve"> </v>
      </c>
      <c r="AM125" s="313" t="str">
        <f t="shared" si="35"/>
        <v xml:space="preserve"> </v>
      </c>
      <c r="BQ125" t="str">
        <f t="shared" si="36"/>
        <v xml:space="preserve"> </v>
      </c>
      <c r="BR125" t="str">
        <f t="shared" si="37"/>
        <v xml:space="preserve"> </v>
      </c>
      <c r="BS125" t="str">
        <f t="shared" si="38"/>
        <v xml:space="preserve"> </v>
      </c>
    </row>
    <row r="126" spans="1:71" x14ac:dyDescent="0.2">
      <c r="A126" s="253" t="str">
        <f>IF(A125="N/A","N/A",IF(EDATE(A125,1)&gt;Inputs!$R$5,"N/A",EDATE(A125,1)))</f>
        <v>N/A</v>
      </c>
      <c r="B126" s="324" t="str">
        <f t="shared" si="31"/>
        <v xml:space="preserve"> </v>
      </c>
      <c r="C126" s="172" t="str">
        <f t="shared" si="39"/>
        <v xml:space="preserve"> </v>
      </c>
      <c r="D126" s="172" t="str">
        <f t="shared" si="40"/>
        <v xml:space="preserve"> </v>
      </c>
      <c r="E126" s="172" t="str">
        <f t="shared" si="41"/>
        <v xml:space="preserve"> </v>
      </c>
      <c r="F126" s="172" t="str">
        <f t="shared" si="42"/>
        <v xml:space="preserve"> </v>
      </c>
      <c r="G126" s="172" t="str">
        <f t="shared" si="43"/>
        <v xml:space="preserve"> </v>
      </c>
      <c r="H126" s="172" t="str">
        <f t="shared" si="44"/>
        <v xml:space="preserve"> </v>
      </c>
      <c r="I126" s="172" t="str">
        <f t="shared" si="45"/>
        <v xml:space="preserve"> </v>
      </c>
      <c r="J126" s="172" t="str">
        <f t="shared" si="46"/>
        <v xml:space="preserve"> </v>
      </c>
      <c r="K126" s="172" t="str">
        <f t="shared" si="47"/>
        <v xml:space="preserve"> </v>
      </c>
      <c r="L126" s="250" t="str">
        <f>IF($A126="N/A"," ",IF(Pricetype4=2,MAX(C126,0),IF(OR(Pricetype4=1,Pricetype4=4),IF(C126=0,0,(_xll.EURO(C126,Strikeprice4,0,0,($AH126+IF(Smile=TRUE,VLOOKUP(MAX(-5,Strikeprice4-C126),Volsmile,2),0)),($A126-DateToday)+15,IF(Pricetype4=1,1,0),0))),C126)))</f>
        <v xml:space="preserve"> </v>
      </c>
      <c r="M126" s="250" t="str">
        <f>IF($A126="N/A"," ",IF(Pricetype4=2,MAX(D126,0),IF(OR(Pricetype4=1,Pricetype4=4),IF(D126=0,0,(_xll.EURO(D126,Strikeprice4,0,0,($AH126+IF(Smile=TRUE,VLOOKUP(MAX(-5,Strikeprice4-D126),Volsmile,2),0)),($A126-DateToday)+15,IF(Pricetype4=1,1,0),0))),D126)))</f>
        <v xml:space="preserve"> </v>
      </c>
      <c r="N126" s="250" t="str">
        <f>IF($A126="N/A"," ",IF(Pricetype4=2,MAX(E126,0),IF(OR(Pricetype4=1,Pricetype4=4),IF(E126=0,0,(_xll.EURO(E126,Strikeprice4,0,0,($AK126+IF(Smile=TRUE,VLOOKUP(MAX(-5,Strikeprice4-E126),Volsmile,2),0)),($A126-DateToday)+15,IF(Pricetype4=1,1,0),0))),E126)))</f>
        <v xml:space="preserve"> </v>
      </c>
      <c r="O126" s="250" t="str">
        <f>IF($A126="N/A"," ",IF(Pricetype4=2,MAX(F126,0),IF(OR(Pricetype4=1,Pricetype4=4),IF(F126=0,0,(_xll.EURO(F126,Strikeprice4,0,0,($AK126+IF(Smile=TRUE,VLOOKUP(MAX(-5,Strikeprice4-F126),Volsmile,2),0)),($A126-DateToday)+15,IF(Pricetype4=1,1,0),0))),F126)))</f>
        <v xml:space="preserve"> </v>
      </c>
      <c r="P126" s="250" t="str">
        <f>IF($A126="N/A"," ",IF(Pricetype4=2,MAX(G126,0),IF(OR(Pricetype4=1,Pricetype4=4),IF(G126=0,0,(_xll.EURO(G126,Strikeprice4,0,0,($AK126+IF(Smile=TRUE,VLOOKUP(MAX(-5,Strikeprice4-G126),Volsmile,2),0)),($A126-DateToday)+15,IF(Pricetype4=1,1,0),0))),G126)))</f>
        <v xml:space="preserve"> </v>
      </c>
      <c r="Q126" s="250" t="str">
        <f>IF($A126="N/A"," ",IF(Pricetype4=2,MAX(H126,0),IF(OR(Pricetype4=1,Pricetype4=4),IF(H126=0,0,(_xll.EURO(H126,Strikeprice4,0,0,($AK126+IF(Smile=TRUE,VLOOKUP(MAX(-5,Strikeprice4-H126),Volsmile,2),0)),($A126-DateToday)+15,IF(Pricetype4=1,1,0),0))),H126)))</f>
        <v xml:space="preserve"> </v>
      </c>
      <c r="R126" s="250" t="str">
        <f>IF($A126="N/A"," ",IF(Pricetype4=2,MAX(I126,0),IF(OR(Pricetype4=1,Pricetype4=4),IF(I126=0,0,(_xll.EURO(I126,Strikeprice4,0,0,($AK126+IF(Smile=TRUE,VLOOKUP(MAX(-5,Strikeprice4-I126),Volsmile,2),0)),($A126-DateToday)+15,IF(Pricetype4=1,1,0),0))),I126)))</f>
        <v xml:space="preserve"> </v>
      </c>
      <c r="S126" s="250" t="str">
        <f>IF($A126="N/A"," ",IF(Pricetype4=2,MAX(J126,0),IF(OR(Pricetype4=1,Pricetype4=4),IF(J126=0,0,(_xll.EURO(J126,Strikeprice4,0,0,($AK126+IF(Smile=TRUE,VLOOKUP(MAX(-5,Strikeprice4-J126),Volsmile,2),0)),($A126-DateToday)+15,IF(Pricetype4=1,1,0),0))),J126)))</f>
        <v xml:space="preserve"> </v>
      </c>
      <c r="T126" s="250" t="str">
        <f>IF($A126="N/A"," ",IF(Pricetype4=2,MAX(K126,0),IF(OR(Pricetype4=1,Pricetype4=4),IF(K126=0,0,(_xll.EURO(K126,Strikeprice4,0,0,($AK126+IF(Smile=TRUE,VLOOKUP(MAX(-5,Strikeprice4-K126),Volsmile,2),0)),($A126-DateToday)+15,IF(Pricetype4=1,1,0),0))),K126)))</f>
        <v xml:space="preserve"> </v>
      </c>
      <c r="U126" s="177" t="str">
        <f t="shared" si="32"/>
        <v xml:space="preserve"> </v>
      </c>
      <c r="V126" s="178" t="str">
        <f t="shared" si="48"/>
        <v xml:space="preserve"> </v>
      </c>
      <c r="W126" s="178" t="str">
        <f t="shared" si="49"/>
        <v xml:space="preserve"> </v>
      </c>
      <c r="X126" s="178" t="str">
        <f t="shared" si="50"/>
        <v xml:space="preserve"> </v>
      </c>
      <c r="Y126" s="178" t="str">
        <f t="shared" si="51"/>
        <v xml:space="preserve"> </v>
      </c>
      <c r="Z126" s="178" t="str">
        <f t="shared" si="52"/>
        <v xml:space="preserve"> </v>
      </c>
      <c r="AA126" s="178" t="str">
        <f t="shared" si="53"/>
        <v xml:space="preserve"> </v>
      </c>
      <c r="AB126" s="178" t="str">
        <f t="shared" si="54"/>
        <v xml:space="preserve"> </v>
      </c>
      <c r="AC126" s="178" t="str">
        <f t="shared" si="55"/>
        <v xml:space="preserve"> </v>
      </c>
      <c r="AD126" s="178" t="str">
        <f t="shared" si="56"/>
        <v xml:space="preserve"> </v>
      </c>
      <c r="AE126" s="178" t="str">
        <f t="shared" si="57"/>
        <v xml:space="preserve"> </v>
      </c>
      <c r="AF126" s="224" t="str">
        <f t="shared" si="58"/>
        <v xml:space="preserve"> </v>
      </c>
      <c r="AG126" s="224" t="str">
        <f t="shared" si="59"/>
        <v xml:space="preserve"> </v>
      </c>
      <c r="AH126" s="224" t="str">
        <f t="shared" si="60"/>
        <v xml:space="preserve"> </v>
      </c>
      <c r="AI126" s="224" t="str">
        <f t="shared" si="33"/>
        <v xml:space="preserve"> </v>
      </c>
      <c r="AJ126" s="224" t="str">
        <f t="shared" si="34"/>
        <v xml:space="preserve"> </v>
      </c>
      <c r="AK126" s="224" t="str">
        <f t="shared" si="61"/>
        <v xml:space="preserve"> </v>
      </c>
      <c r="AL126" s="224" t="str">
        <f>IF($A126="N/A"," ",IF(PV=1,0,'Pricing Inputs4'!R159))</f>
        <v xml:space="preserve"> </v>
      </c>
      <c r="AM126" s="313" t="str">
        <f t="shared" si="35"/>
        <v xml:space="preserve"> </v>
      </c>
      <c r="BQ126" t="str">
        <f t="shared" si="36"/>
        <v xml:space="preserve"> </v>
      </c>
      <c r="BR126" t="str">
        <f t="shared" si="37"/>
        <v xml:space="preserve"> </v>
      </c>
      <c r="BS126" t="str">
        <f t="shared" si="38"/>
        <v xml:space="preserve"> </v>
      </c>
    </row>
    <row r="127" spans="1:71" x14ac:dyDescent="0.2">
      <c r="A127" s="253" t="str">
        <f>IF(A126="N/A","N/A",IF(EDATE(A126,1)&gt;Inputs!$R$5,"N/A",EDATE(A126,1)))</f>
        <v>N/A</v>
      </c>
      <c r="B127" s="324" t="str">
        <f t="shared" si="31"/>
        <v xml:space="preserve"> </v>
      </c>
      <c r="C127" s="172" t="str">
        <f t="shared" si="39"/>
        <v xml:space="preserve"> </v>
      </c>
      <c r="D127" s="172" t="str">
        <f t="shared" si="40"/>
        <v xml:space="preserve"> </v>
      </c>
      <c r="E127" s="172" t="str">
        <f t="shared" si="41"/>
        <v xml:space="preserve"> </v>
      </c>
      <c r="F127" s="172" t="str">
        <f t="shared" si="42"/>
        <v xml:space="preserve"> </v>
      </c>
      <c r="G127" s="172" t="str">
        <f t="shared" si="43"/>
        <v xml:space="preserve"> </v>
      </c>
      <c r="H127" s="172" t="str">
        <f t="shared" si="44"/>
        <v xml:space="preserve"> </v>
      </c>
      <c r="I127" s="172" t="str">
        <f t="shared" si="45"/>
        <v xml:space="preserve"> </v>
      </c>
      <c r="J127" s="172" t="str">
        <f t="shared" si="46"/>
        <v xml:space="preserve"> </v>
      </c>
      <c r="K127" s="172" t="str">
        <f t="shared" si="47"/>
        <v xml:space="preserve"> </v>
      </c>
      <c r="L127" s="250" t="str">
        <f>IF($A127="N/A"," ",IF(Pricetype4=2,MAX(C127,0),IF(OR(Pricetype4=1,Pricetype4=4),IF(C127=0,0,(_xll.EURO(C127,Strikeprice4,0,0,($AH127+IF(Smile=TRUE,VLOOKUP(MAX(-5,Strikeprice4-C127),Volsmile,2),0)),($A127-DateToday)+15,IF(Pricetype4=1,1,0),0))),C127)))</f>
        <v xml:space="preserve"> </v>
      </c>
      <c r="M127" s="250" t="str">
        <f>IF($A127="N/A"," ",IF(Pricetype4=2,MAX(D127,0),IF(OR(Pricetype4=1,Pricetype4=4),IF(D127=0,0,(_xll.EURO(D127,Strikeprice4,0,0,($AH127+IF(Smile=TRUE,VLOOKUP(MAX(-5,Strikeprice4-D127),Volsmile,2),0)),($A127-DateToday)+15,IF(Pricetype4=1,1,0),0))),D127)))</f>
        <v xml:space="preserve"> </v>
      </c>
      <c r="N127" s="250" t="str">
        <f>IF($A127="N/A"," ",IF(Pricetype4=2,MAX(E127,0),IF(OR(Pricetype4=1,Pricetype4=4),IF(E127=0,0,(_xll.EURO(E127,Strikeprice4,0,0,($AK127+IF(Smile=TRUE,VLOOKUP(MAX(-5,Strikeprice4-E127),Volsmile,2),0)),($A127-DateToday)+15,IF(Pricetype4=1,1,0),0))),E127)))</f>
        <v xml:space="preserve"> </v>
      </c>
      <c r="O127" s="250" t="str">
        <f>IF($A127="N/A"," ",IF(Pricetype4=2,MAX(F127,0),IF(OR(Pricetype4=1,Pricetype4=4),IF(F127=0,0,(_xll.EURO(F127,Strikeprice4,0,0,($AK127+IF(Smile=TRUE,VLOOKUP(MAX(-5,Strikeprice4-F127),Volsmile,2),0)),($A127-DateToday)+15,IF(Pricetype4=1,1,0),0))),F127)))</f>
        <v xml:space="preserve"> </v>
      </c>
      <c r="P127" s="250" t="str">
        <f>IF($A127="N/A"," ",IF(Pricetype4=2,MAX(G127,0),IF(OR(Pricetype4=1,Pricetype4=4),IF(G127=0,0,(_xll.EURO(G127,Strikeprice4,0,0,($AK127+IF(Smile=TRUE,VLOOKUP(MAX(-5,Strikeprice4-G127),Volsmile,2),0)),($A127-DateToday)+15,IF(Pricetype4=1,1,0),0))),G127)))</f>
        <v xml:space="preserve"> </v>
      </c>
      <c r="Q127" s="250" t="str">
        <f>IF($A127="N/A"," ",IF(Pricetype4=2,MAX(H127,0),IF(OR(Pricetype4=1,Pricetype4=4),IF(H127=0,0,(_xll.EURO(H127,Strikeprice4,0,0,($AK127+IF(Smile=TRUE,VLOOKUP(MAX(-5,Strikeprice4-H127),Volsmile,2),0)),($A127-DateToday)+15,IF(Pricetype4=1,1,0),0))),H127)))</f>
        <v xml:space="preserve"> </v>
      </c>
      <c r="R127" s="250" t="str">
        <f>IF($A127="N/A"," ",IF(Pricetype4=2,MAX(I127,0),IF(OR(Pricetype4=1,Pricetype4=4),IF(I127=0,0,(_xll.EURO(I127,Strikeprice4,0,0,($AK127+IF(Smile=TRUE,VLOOKUP(MAX(-5,Strikeprice4-I127),Volsmile,2),0)),($A127-DateToday)+15,IF(Pricetype4=1,1,0),0))),I127)))</f>
        <v xml:space="preserve"> </v>
      </c>
      <c r="S127" s="250" t="str">
        <f>IF($A127="N/A"," ",IF(Pricetype4=2,MAX(J127,0),IF(OR(Pricetype4=1,Pricetype4=4),IF(J127=0,0,(_xll.EURO(J127,Strikeprice4,0,0,($AK127+IF(Smile=TRUE,VLOOKUP(MAX(-5,Strikeprice4-J127),Volsmile,2),0)),($A127-DateToday)+15,IF(Pricetype4=1,1,0),0))),J127)))</f>
        <v xml:space="preserve"> </v>
      </c>
      <c r="T127" s="250" t="str">
        <f>IF($A127="N/A"," ",IF(Pricetype4=2,MAX(K127,0),IF(OR(Pricetype4=1,Pricetype4=4),IF(K127=0,0,(_xll.EURO(K127,Strikeprice4,0,0,($AK127+IF(Smile=TRUE,VLOOKUP(MAX(-5,Strikeprice4-K127),Volsmile,2),0)),($A127-DateToday)+15,IF(Pricetype4=1,1,0),0))),K127)))</f>
        <v xml:space="preserve"> </v>
      </c>
      <c r="U127" s="177" t="str">
        <f t="shared" si="32"/>
        <v xml:space="preserve"> </v>
      </c>
      <c r="V127" s="178" t="str">
        <f t="shared" si="48"/>
        <v xml:space="preserve"> </v>
      </c>
      <c r="W127" s="178" t="str">
        <f t="shared" si="49"/>
        <v xml:space="preserve"> </v>
      </c>
      <c r="X127" s="178" t="str">
        <f t="shared" si="50"/>
        <v xml:space="preserve"> </v>
      </c>
      <c r="Y127" s="178" t="str">
        <f t="shared" si="51"/>
        <v xml:space="preserve"> </v>
      </c>
      <c r="Z127" s="178" t="str">
        <f t="shared" si="52"/>
        <v xml:space="preserve"> </v>
      </c>
      <c r="AA127" s="178" t="str">
        <f t="shared" si="53"/>
        <v xml:space="preserve"> </v>
      </c>
      <c r="AB127" s="178" t="str">
        <f t="shared" si="54"/>
        <v xml:space="preserve"> </v>
      </c>
      <c r="AC127" s="178" t="str">
        <f t="shared" si="55"/>
        <v xml:space="preserve"> </v>
      </c>
      <c r="AD127" s="178" t="str">
        <f t="shared" si="56"/>
        <v xml:space="preserve"> </v>
      </c>
      <c r="AE127" s="178" t="str">
        <f t="shared" si="57"/>
        <v xml:space="preserve"> </v>
      </c>
      <c r="AF127" s="224" t="str">
        <f t="shared" si="58"/>
        <v xml:space="preserve"> </v>
      </c>
      <c r="AG127" s="224" t="str">
        <f t="shared" si="59"/>
        <v xml:space="preserve"> </v>
      </c>
      <c r="AH127" s="224" t="str">
        <f t="shared" si="60"/>
        <v xml:space="preserve"> </v>
      </c>
      <c r="AI127" s="224" t="str">
        <f t="shared" si="33"/>
        <v xml:space="preserve"> </v>
      </c>
      <c r="AJ127" s="224" t="str">
        <f t="shared" si="34"/>
        <v xml:space="preserve"> </v>
      </c>
      <c r="AK127" s="224" t="str">
        <f t="shared" si="61"/>
        <v xml:space="preserve"> </v>
      </c>
      <c r="AL127" s="224" t="str">
        <f>IF($A127="N/A"," ",IF(PV=1,0,'Pricing Inputs4'!R160))</f>
        <v xml:space="preserve"> </v>
      </c>
      <c r="AM127" s="313" t="str">
        <f t="shared" si="35"/>
        <v xml:space="preserve"> </v>
      </c>
      <c r="BQ127" t="str">
        <f t="shared" si="36"/>
        <v xml:space="preserve"> </v>
      </c>
      <c r="BR127" t="str">
        <f t="shared" si="37"/>
        <v xml:space="preserve"> </v>
      </c>
      <c r="BS127" t="str">
        <f t="shared" si="38"/>
        <v xml:space="preserve"> </v>
      </c>
    </row>
    <row r="128" spans="1:71" x14ac:dyDescent="0.2">
      <c r="A128" s="253" t="str">
        <f>IF(A127="N/A","N/A",IF(EDATE(A127,1)&gt;Inputs!$R$5,"N/A",EDATE(A127,1)))</f>
        <v>N/A</v>
      </c>
      <c r="B128" s="324" t="str">
        <f t="shared" si="31"/>
        <v xml:space="preserve"> </v>
      </c>
      <c r="C128" s="172" t="str">
        <f t="shared" si="39"/>
        <v xml:space="preserve"> </v>
      </c>
      <c r="D128" s="172" t="str">
        <f t="shared" si="40"/>
        <v xml:space="preserve"> </v>
      </c>
      <c r="E128" s="172" t="str">
        <f t="shared" si="41"/>
        <v xml:space="preserve"> </v>
      </c>
      <c r="F128" s="172" t="str">
        <f t="shared" si="42"/>
        <v xml:space="preserve"> </v>
      </c>
      <c r="G128" s="172" t="str">
        <f t="shared" si="43"/>
        <v xml:space="preserve"> </v>
      </c>
      <c r="H128" s="172" t="str">
        <f t="shared" si="44"/>
        <v xml:space="preserve"> </v>
      </c>
      <c r="I128" s="172" t="str">
        <f t="shared" si="45"/>
        <v xml:space="preserve"> </v>
      </c>
      <c r="J128" s="172" t="str">
        <f t="shared" si="46"/>
        <v xml:space="preserve"> </v>
      </c>
      <c r="K128" s="172" t="str">
        <f t="shared" si="47"/>
        <v xml:space="preserve"> </v>
      </c>
      <c r="L128" s="250" t="str">
        <f>IF($A128="N/A"," ",IF(Pricetype4=2,MAX(C128,0),IF(OR(Pricetype4=1,Pricetype4=4),IF(C128=0,0,(_xll.EURO(C128,Strikeprice4,0,0,($AH128+IF(Smile=TRUE,VLOOKUP(MAX(-5,Strikeprice4-C128),Volsmile,2),0)),($A128-DateToday)+15,IF(Pricetype4=1,1,0),0))),C128)))</f>
        <v xml:space="preserve"> </v>
      </c>
      <c r="M128" s="250" t="str">
        <f>IF($A128="N/A"," ",IF(Pricetype4=2,MAX(D128,0),IF(OR(Pricetype4=1,Pricetype4=4),IF(D128=0,0,(_xll.EURO(D128,Strikeprice4,0,0,($AH128+IF(Smile=TRUE,VLOOKUP(MAX(-5,Strikeprice4-D128),Volsmile,2),0)),($A128-DateToday)+15,IF(Pricetype4=1,1,0),0))),D128)))</f>
        <v xml:space="preserve"> </v>
      </c>
      <c r="N128" s="250" t="str">
        <f>IF($A128="N/A"," ",IF(Pricetype4=2,MAX(E128,0),IF(OR(Pricetype4=1,Pricetype4=4),IF(E128=0,0,(_xll.EURO(E128,Strikeprice4,0,0,($AK128+IF(Smile=TRUE,VLOOKUP(MAX(-5,Strikeprice4-E128),Volsmile,2),0)),($A128-DateToday)+15,IF(Pricetype4=1,1,0),0))),E128)))</f>
        <v xml:space="preserve"> </v>
      </c>
      <c r="O128" s="250" t="str">
        <f>IF($A128="N/A"," ",IF(Pricetype4=2,MAX(F128,0),IF(OR(Pricetype4=1,Pricetype4=4),IF(F128=0,0,(_xll.EURO(F128,Strikeprice4,0,0,($AK128+IF(Smile=TRUE,VLOOKUP(MAX(-5,Strikeprice4-F128),Volsmile,2),0)),($A128-DateToday)+15,IF(Pricetype4=1,1,0),0))),F128)))</f>
        <v xml:space="preserve"> </v>
      </c>
      <c r="P128" s="250" t="str">
        <f>IF($A128="N/A"," ",IF(Pricetype4=2,MAX(G128,0),IF(OR(Pricetype4=1,Pricetype4=4),IF(G128=0,0,(_xll.EURO(G128,Strikeprice4,0,0,($AK128+IF(Smile=TRUE,VLOOKUP(MAX(-5,Strikeprice4-G128),Volsmile,2),0)),($A128-DateToday)+15,IF(Pricetype4=1,1,0),0))),G128)))</f>
        <v xml:space="preserve"> </v>
      </c>
      <c r="Q128" s="250" t="str">
        <f>IF($A128="N/A"," ",IF(Pricetype4=2,MAX(H128,0),IF(OR(Pricetype4=1,Pricetype4=4),IF(H128=0,0,(_xll.EURO(H128,Strikeprice4,0,0,($AK128+IF(Smile=TRUE,VLOOKUP(MAX(-5,Strikeprice4-H128),Volsmile,2),0)),($A128-DateToday)+15,IF(Pricetype4=1,1,0),0))),H128)))</f>
        <v xml:space="preserve"> </v>
      </c>
      <c r="R128" s="250" t="str">
        <f>IF($A128="N/A"," ",IF(Pricetype4=2,MAX(I128,0),IF(OR(Pricetype4=1,Pricetype4=4),IF(I128=0,0,(_xll.EURO(I128,Strikeprice4,0,0,($AK128+IF(Smile=TRUE,VLOOKUP(MAX(-5,Strikeprice4-I128),Volsmile,2),0)),($A128-DateToday)+15,IF(Pricetype4=1,1,0),0))),I128)))</f>
        <v xml:space="preserve"> </v>
      </c>
      <c r="S128" s="250" t="str">
        <f>IF($A128="N/A"," ",IF(Pricetype4=2,MAX(J128,0),IF(OR(Pricetype4=1,Pricetype4=4),IF(J128=0,0,(_xll.EURO(J128,Strikeprice4,0,0,($AK128+IF(Smile=TRUE,VLOOKUP(MAX(-5,Strikeprice4-J128),Volsmile,2),0)),($A128-DateToday)+15,IF(Pricetype4=1,1,0),0))),J128)))</f>
        <v xml:space="preserve"> </v>
      </c>
      <c r="T128" s="250" t="str">
        <f>IF($A128="N/A"," ",IF(Pricetype4=2,MAX(K128,0),IF(OR(Pricetype4=1,Pricetype4=4),IF(K128=0,0,(_xll.EURO(K128,Strikeprice4,0,0,($AK128+IF(Smile=TRUE,VLOOKUP(MAX(-5,Strikeprice4-K128),Volsmile,2),0)),($A128-DateToday)+15,IF(Pricetype4=1,1,0),0))),K128)))</f>
        <v xml:space="preserve"> </v>
      </c>
      <c r="U128" s="177" t="str">
        <f t="shared" si="32"/>
        <v xml:space="preserve"> </v>
      </c>
      <c r="V128" s="178" t="str">
        <f t="shared" si="48"/>
        <v xml:space="preserve"> </v>
      </c>
      <c r="W128" s="178" t="str">
        <f t="shared" si="49"/>
        <v xml:space="preserve"> </v>
      </c>
      <c r="X128" s="178" t="str">
        <f t="shared" si="50"/>
        <v xml:space="preserve"> </v>
      </c>
      <c r="Y128" s="178" t="str">
        <f t="shared" si="51"/>
        <v xml:space="preserve"> </v>
      </c>
      <c r="Z128" s="178" t="str">
        <f t="shared" si="52"/>
        <v xml:space="preserve"> </v>
      </c>
      <c r="AA128" s="178" t="str">
        <f t="shared" si="53"/>
        <v xml:space="preserve"> </v>
      </c>
      <c r="AB128" s="178" t="str">
        <f t="shared" si="54"/>
        <v xml:space="preserve"> </v>
      </c>
      <c r="AC128" s="178" t="str">
        <f t="shared" si="55"/>
        <v xml:space="preserve"> </v>
      </c>
      <c r="AD128" s="178" t="str">
        <f t="shared" si="56"/>
        <v xml:space="preserve"> </v>
      </c>
      <c r="AE128" s="178" t="str">
        <f t="shared" si="57"/>
        <v xml:space="preserve"> </v>
      </c>
      <c r="AF128" s="224" t="str">
        <f t="shared" si="58"/>
        <v xml:space="preserve"> </v>
      </c>
      <c r="AG128" s="224" t="str">
        <f t="shared" si="59"/>
        <v xml:space="preserve"> </v>
      </c>
      <c r="AH128" s="224" t="str">
        <f t="shared" si="60"/>
        <v xml:space="preserve"> </v>
      </c>
      <c r="AI128" s="224" t="str">
        <f t="shared" si="33"/>
        <v xml:space="preserve"> </v>
      </c>
      <c r="AJ128" s="224" t="str">
        <f t="shared" si="34"/>
        <v xml:space="preserve"> </v>
      </c>
      <c r="AK128" s="224" t="str">
        <f t="shared" si="61"/>
        <v xml:space="preserve"> </v>
      </c>
      <c r="AL128" s="224" t="str">
        <f>IF($A128="N/A"," ",IF(PV=1,0,'Pricing Inputs4'!R161))</f>
        <v xml:space="preserve"> </v>
      </c>
      <c r="AM128" s="313" t="str">
        <f t="shared" si="35"/>
        <v xml:space="preserve"> </v>
      </c>
      <c r="BQ128" t="str">
        <f t="shared" si="36"/>
        <v xml:space="preserve"> </v>
      </c>
      <c r="BR128" t="str">
        <f t="shared" si="37"/>
        <v xml:space="preserve"> </v>
      </c>
      <c r="BS128" t="str">
        <f t="shared" si="38"/>
        <v xml:space="preserve"> </v>
      </c>
    </row>
    <row r="129" spans="1:71" x14ac:dyDescent="0.2">
      <c r="A129" s="253" t="str">
        <f>IF(A128="N/A","N/A",IF(EDATE(A128,1)&gt;Inputs!$R$5,"N/A",EDATE(A128,1)))</f>
        <v>N/A</v>
      </c>
      <c r="B129" s="324" t="str">
        <f t="shared" si="31"/>
        <v xml:space="preserve"> </v>
      </c>
      <c r="C129" s="172" t="str">
        <f t="shared" si="39"/>
        <v xml:space="preserve"> </v>
      </c>
      <c r="D129" s="172" t="str">
        <f t="shared" si="40"/>
        <v xml:space="preserve"> </v>
      </c>
      <c r="E129" s="172" t="str">
        <f t="shared" si="41"/>
        <v xml:space="preserve"> </v>
      </c>
      <c r="F129" s="172" t="str">
        <f t="shared" si="42"/>
        <v xml:space="preserve"> </v>
      </c>
      <c r="G129" s="172" t="str">
        <f t="shared" si="43"/>
        <v xml:space="preserve"> </v>
      </c>
      <c r="H129" s="172" t="str">
        <f t="shared" si="44"/>
        <v xml:space="preserve"> </v>
      </c>
      <c r="I129" s="172" t="str">
        <f t="shared" si="45"/>
        <v xml:space="preserve"> </v>
      </c>
      <c r="J129" s="172" t="str">
        <f t="shared" si="46"/>
        <v xml:space="preserve"> </v>
      </c>
      <c r="K129" s="172" t="str">
        <f t="shared" si="47"/>
        <v xml:space="preserve"> </v>
      </c>
      <c r="L129" s="250" t="str">
        <f>IF($A129="N/A"," ",IF(Pricetype4=2,MAX(C129,0),IF(OR(Pricetype4=1,Pricetype4=4),IF(C129=0,0,(_xll.EURO(C129,Strikeprice4,0,0,($AH129+IF(Smile=TRUE,VLOOKUP(MAX(-5,Strikeprice4-C129),Volsmile,2),0)),($A129-DateToday)+15,IF(Pricetype4=1,1,0),0))),C129)))</f>
        <v xml:space="preserve"> </v>
      </c>
      <c r="M129" s="250" t="str">
        <f>IF($A129="N/A"," ",IF(Pricetype4=2,MAX(D129,0),IF(OR(Pricetype4=1,Pricetype4=4),IF(D129=0,0,(_xll.EURO(D129,Strikeprice4,0,0,($AH129+IF(Smile=TRUE,VLOOKUP(MAX(-5,Strikeprice4-D129),Volsmile,2),0)),($A129-DateToday)+15,IF(Pricetype4=1,1,0),0))),D129)))</f>
        <v xml:space="preserve"> </v>
      </c>
      <c r="N129" s="250" t="str">
        <f>IF($A129="N/A"," ",IF(Pricetype4=2,MAX(E129,0),IF(OR(Pricetype4=1,Pricetype4=4),IF(E129=0,0,(_xll.EURO(E129,Strikeprice4,0,0,($AK129+IF(Smile=TRUE,VLOOKUP(MAX(-5,Strikeprice4-E129),Volsmile,2),0)),($A129-DateToday)+15,IF(Pricetype4=1,1,0),0))),E129)))</f>
        <v xml:space="preserve"> </v>
      </c>
      <c r="O129" s="250" t="str">
        <f>IF($A129="N/A"," ",IF(Pricetype4=2,MAX(F129,0),IF(OR(Pricetype4=1,Pricetype4=4),IF(F129=0,0,(_xll.EURO(F129,Strikeprice4,0,0,($AK129+IF(Smile=TRUE,VLOOKUP(MAX(-5,Strikeprice4-F129),Volsmile,2),0)),($A129-DateToday)+15,IF(Pricetype4=1,1,0),0))),F129)))</f>
        <v xml:space="preserve"> </v>
      </c>
      <c r="P129" s="250" t="str">
        <f>IF($A129="N/A"," ",IF(Pricetype4=2,MAX(G129,0),IF(OR(Pricetype4=1,Pricetype4=4),IF(G129=0,0,(_xll.EURO(G129,Strikeprice4,0,0,($AK129+IF(Smile=TRUE,VLOOKUP(MAX(-5,Strikeprice4-G129),Volsmile,2),0)),($A129-DateToday)+15,IF(Pricetype4=1,1,0),0))),G129)))</f>
        <v xml:space="preserve"> </v>
      </c>
      <c r="Q129" s="250" t="str">
        <f>IF($A129="N/A"," ",IF(Pricetype4=2,MAX(H129,0),IF(OR(Pricetype4=1,Pricetype4=4),IF(H129=0,0,(_xll.EURO(H129,Strikeprice4,0,0,($AK129+IF(Smile=TRUE,VLOOKUP(MAX(-5,Strikeprice4-H129),Volsmile,2),0)),($A129-DateToday)+15,IF(Pricetype4=1,1,0),0))),H129)))</f>
        <v xml:space="preserve"> </v>
      </c>
      <c r="R129" s="250" t="str">
        <f>IF($A129="N/A"," ",IF(Pricetype4=2,MAX(I129,0),IF(OR(Pricetype4=1,Pricetype4=4),IF(I129=0,0,(_xll.EURO(I129,Strikeprice4,0,0,($AK129+IF(Smile=TRUE,VLOOKUP(MAX(-5,Strikeprice4-I129),Volsmile,2),0)),($A129-DateToday)+15,IF(Pricetype4=1,1,0),0))),I129)))</f>
        <v xml:space="preserve"> </v>
      </c>
      <c r="S129" s="250" t="str">
        <f>IF($A129="N/A"," ",IF(Pricetype4=2,MAX(J129,0),IF(OR(Pricetype4=1,Pricetype4=4),IF(J129=0,0,(_xll.EURO(J129,Strikeprice4,0,0,($AK129+IF(Smile=TRUE,VLOOKUP(MAX(-5,Strikeprice4-J129),Volsmile,2),0)),($A129-DateToday)+15,IF(Pricetype4=1,1,0),0))),J129)))</f>
        <v xml:space="preserve"> </v>
      </c>
      <c r="T129" s="250" t="str">
        <f>IF($A129="N/A"," ",IF(Pricetype4=2,MAX(K129,0),IF(OR(Pricetype4=1,Pricetype4=4),IF(K129=0,0,(_xll.EURO(K129,Strikeprice4,0,0,($AK129+IF(Smile=TRUE,VLOOKUP(MAX(-5,Strikeprice4-K129),Volsmile,2),0)),($A129-DateToday)+15,IF(Pricetype4=1,1,0),0))),K129)))</f>
        <v xml:space="preserve"> </v>
      </c>
      <c r="U129" s="177" t="str">
        <f t="shared" si="32"/>
        <v xml:space="preserve"> </v>
      </c>
      <c r="V129" s="178" t="str">
        <f t="shared" si="48"/>
        <v xml:space="preserve"> </v>
      </c>
      <c r="W129" s="178" t="str">
        <f t="shared" si="49"/>
        <v xml:space="preserve"> </v>
      </c>
      <c r="X129" s="178" t="str">
        <f t="shared" si="50"/>
        <v xml:space="preserve"> </v>
      </c>
      <c r="Y129" s="178" t="str">
        <f t="shared" si="51"/>
        <v xml:space="preserve"> </v>
      </c>
      <c r="Z129" s="178" t="str">
        <f t="shared" si="52"/>
        <v xml:space="preserve"> </v>
      </c>
      <c r="AA129" s="178" t="str">
        <f t="shared" si="53"/>
        <v xml:space="preserve"> </v>
      </c>
      <c r="AB129" s="178" t="str">
        <f t="shared" si="54"/>
        <v xml:space="preserve"> </v>
      </c>
      <c r="AC129" s="178" t="str">
        <f t="shared" si="55"/>
        <v xml:space="preserve"> </v>
      </c>
      <c r="AD129" s="178" t="str">
        <f t="shared" si="56"/>
        <v xml:space="preserve"> </v>
      </c>
      <c r="AE129" s="178" t="str">
        <f t="shared" si="57"/>
        <v xml:space="preserve"> </v>
      </c>
      <c r="AF129" s="224" t="str">
        <f t="shared" si="58"/>
        <v xml:space="preserve"> </v>
      </c>
      <c r="AG129" s="224" t="str">
        <f t="shared" si="59"/>
        <v xml:space="preserve"> </v>
      </c>
      <c r="AH129" s="224" t="str">
        <f t="shared" si="60"/>
        <v xml:space="preserve"> </v>
      </c>
      <c r="AI129" s="224" t="str">
        <f t="shared" si="33"/>
        <v xml:space="preserve"> </v>
      </c>
      <c r="AJ129" s="224" t="str">
        <f t="shared" si="34"/>
        <v xml:space="preserve"> </v>
      </c>
      <c r="AK129" s="224" t="str">
        <f t="shared" si="61"/>
        <v xml:space="preserve"> </v>
      </c>
      <c r="AL129" s="224" t="str">
        <f>IF($A129="N/A"," ",IF(PV=1,0,'Pricing Inputs4'!R162))</f>
        <v xml:space="preserve"> </v>
      </c>
      <c r="AM129" s="313" t="str">
        <f t="shared" si="35"/>
        <v xml:space="preserve"> </v>
      </c>
      <c r="BQ129" t="str">
        <f t="shared" si="36"/>
        <v xml:space="preserve"> </v>
      </c>
      <c r="BR129" t="str">
        <f t="shared" si="37"/>
        <v xml:space="preserve"> </v>
      </c>
      <c r="BS129" t="str">
        <f t="shared" si="38"/>
        <v xml:space="preserve"> </v>
      </c>
    </row>
    <row r="130" spans="1:71" x14ac:dyDescent="0.2">
      <c r="A130" s="253" t="str">
        <f>IF(A129="N/A","N/A",IF(EDATE(A129,1)&gt;Inputs!$R$5,"N/A",EDATE(A129,1)))</f>
        <v>N/A</v>
      </c>
      <c r="B130" s="324" t="str">
        <f t="shared" si="31"/>
        <v xml:space="preserve"> </v>
      </c>
      <c r="C130" s="172" t="str">
        <f t="shared" si="39"/>
        <v xml:space="preserve"> </v>
      </c>
      <c r="D130" s="172" t="str">
        <f t="shared" si="40"/>
        <v xml:space="preserve"> </v>
      </c>
      <c r="E130" s="172" t="str">
        <f t="shared" si="41"/>
        <v xml:space="preserve"> </v>
      </c>
      <c r="F130" s="172" t="str">
        <f t="shared" si="42"/>
        <v xml:space="preserve"> </v>
      </c>
      <c r="G130" s="172" t="str">
        <f t="shared" si="43"/>
        <v xml:space="preserve"> </v>
      </c>
      <c r="H130" s="172" t="str">
        <f t="shared" si="44"/>
        <v xml:space="preserve"> </v>
      </c>
      <c r="I130" s="172" t="str">
        <f t="shared" si="45"/>
        <v xml:space="preserve"> </v>
      </c>
      <c r="J130" s="172" t="str">
        <f t="shared" si="46"/>
        <v xml:space="preserve"> </v>
      </c>
      <c r="K130" s="172" t="str">
        <f t="shared" si="47"/>
        <v xml:space="preserve"> </v>
      </c>
      <c r="L130" s="250" t="str">
        <f>IF($A130="N/A"," ",IF(Pricetype4=2,MAX(C130,0),IF(OR(Pricetype4=1,Pricetype4=4),IF(C130=0,0,(_xll.EURO(C130,Strikeprice4,0,0,($AH130+IF(Smile=TRUE,VLOOKUP(MAX(-5,Strikeprice4-C130),Volsmile,2),0)),($A130-DateToday)+15,IF(Pricetype4=1,1,0),0))),C130)))</f>
        <v xml:space="preserve"> </v>
      </c>
      <c r="M130" s="250" t="str">
        <f>IF($A130="N/A"," ",IF(Pricetype4=2,MAX(D130,0),IF(OR(Pricetype4=1,Pricetype4=4),IF(D130=0,0,(_xll.EURO(D130,Strikeprice4,0,0,($AH130+IF(Smile=TRUE,VLOOKUP(MAX(-5,Strikeprice4-D130),Volsmile,2),0)),($A130-DateToday)+15,IF(Pricetype4=1,1,0),0))),D130)))</f>
        <v xml:space="preserve"> </v>
      </c>
      <c r="N130" s="250" t="str">
        <f>IF($A130="N/A"," ",IF(Pricetype4=2,MAX(E130,0),IF(OR(Pricetype4=1,Pricetype4=4),IF(E130=0,0,(_xll.EURO(E130,Strikeprice4,0,0,($AK130+IF(Smile=TRUE,VLOOKUP(MAX(-5,Strikeprice4-E130),Volsmile,2),0)),($A130-DateToday)+15,IF(Pricetype4=1,1,0),0))),E130)))</f>
        <v xml:space="preserve"> </v>
      </c>
      <c r="O130" s="250" t="str">
        <f>IF($A130="N/A"," ",IF(Pricetype4=2,MAX(F130,0),IF(OR(Pricetype4=1,Pricetype4=4),IF(F130=0,0,(_xll.EURO(F130,Strikeprice4,0,0,($AK130+IF(Smile=TRUE,VLOOKUP(MAX(-5,Strikeprice4-F130),Volsmile,2),0)),($A130-DateToday)+15,IF(Pricetype4=1,1,0),0))),F130)))</f>
        <v xml:space="preserve"> </v>
      </c>
      <c r="P130" s="250" t="str">
        <f>IF($A130="N/A"," ",IF(Pricetype4=2,MAX(G130,0),IF(OR(Pricetype4=1,Pricetype4=4),IF(G130=0,0,(_xll.EURO(G130,Strikeprice4,0,0,($AK130+IF(Smile=TRUE,VLOOKUP(MAX(-5,Strikeprice4-G130),Volsmile,2),0)),($A130-DateToday)+15,IF(Pricetype4=1,1,0),0))),G130)))</f>
        <v xml:space="preserve"> </v>
      </c>
      <c r="Q130" s="250" t="str">
        <f>IF($A130="N/A"," ",IF(Pricetype4=2,MAX(H130,0),IF(OR(Pricetype4=1,Pricetype4=4),IF(H130=0,0,(_xll.EURO(H130,Strikeprice4,0,0,($AK130+IF(Smile=TRUE,VLOOKUP(MAX(-5,Strikeprice4-H130),Volsmile,2),0)),($A130-DateToday)+15,IF(Pricetype4=1,1,0),0))),H130)))</f>
        <v xml:space="preserve"> </v>
      </c>
      <c r="R130" s="250" t="str">
        <f>IF($A130="N/A"," ",IF(Pricetype4=2,MAX(I130,0),IF(OR(Pricetype4=1,Pricetype4=4),IF(I130=0,0,(_xll.EURO(I130,Strikeprice4,0,0,($AK130+IF(Smile=TRUE,VLOOKUP(MAX(-5,Strikeprice4-I130),Volsmile,2),0)),($A130-DateToday)+15,IF(Pricetype4=1,1,0),0))),I130)))</f>
        <v xml:space="preserve"> </v>
      </c>
      <c r="S130" s="250" t="str">
        <f>IF($A130="N/A"," ",IF(Pricetype4=2,MAX(J130,0),IF(OR(Pricetype4=1,Pricetype4=4),IF(J130=0,0,(_xll.EURO(J130,Strikeprice4,0,0,($AK130+IF(Smile=TRUE,VLOOKUP(MAX(-5,Strikeprice4-J130),Volsmile,2),0)),($A130-DateToday)+15,IF(Pricetype4=1,1,0),0))),J130)))</f>
        <v xml:space="preserve"> </v>
      </c>
      <c r="T130" s="250" t="str">
        <f>IF($A130="N/A"," ",IF(Pricetype4=2,MAX(K130,0),IF(OR(Pricetype4=1,Pricetype4=4),IF(K130=0,0,(_xll.EURO(K130,Strikeprice4,0,0,($AK130+IF(Smile=TRUE,VLOOKUP(MAX(-5,Strikeprice4-K130),Volsmile,2),0)),($A130-DateToday)+15,IF(Pricetype4=1,1,0),0))),K130)))</f>
        <v xml:space="preserve"> </v>
      </c>
      <c r="U130" s="177" t="str">
        <f t="shared" si="32"/>
        <v xml:space="preserve"> </v>
      </c>
      <c r="V130" s="178" t="str">
        <f t="shared" si="48"/>
        <v xml:space="preserve"> </v>
      </c>
      <c r="W130" s="178" t="str">
        <f t="shared" si="49"/>
        <v xml:space="preserve"> </v>
      </c>
      <c r="X130" s="178" t="str">
        <f t="shared" si="50"/>
        <v xml:space="preserve"> </v>
      </c>
      <c r="Y130" s="178" t="str">
        <f t="shared" si="51"/>
        <v xml:space="preserve"> </v>
      </c>
      <c r="Z130" s="178" t="str">
        <f t="shared" si="52"/>
        <v xml:space="preserve"> </v>
      </c>
      <c r="AA130" s="178" t="str">
        <f t="shared" si="53"/>
        <v xml:space="preserve"> </v>
      </c>
      <c r="AB130" s="178" t="str">
        <f t="shared" si="54"/>
        <v xml:space="preserve"> </v>
      </c>
      <c r="AC130" s="178" t="str">
        <f t="shared" si="55"/>
        <v xml:space="preserve"> </v>
      </c>
      <c r="AD130" s="178" t="str">
        <f t="shared" si="56"/>
        <v xml:space="preserve"> </v>
      </c>
      <c r="AE130" s="178" t="str">
        <f t="shared" si="57"/>
        <v xml:space="preserve"> </v>
      </c>
      <c r="AF130" s="224" t="str">
        <f t="shared" si="58"/>
        <v xml:space="preserve"> </v>
      </c>
      <c r="AG130" s="224" t="str">
        <f t="shared" si="59"/>
        <v xml:space="preserve"> </v>
      </c>
      <c r="AH130" s="224" t="str">
        <f t="shared" si="60"/>
        <v xml:space="preserve"> </v>
      </c>
      <c r="AI130" s="224" t="str">
        <f t="shared" si="33"/>
        <v xml:space="preserve"> </v>
      </c>
      <c r="AJ130" s="224" t="str">
        <f t="shared" si="34"/>
        <v xml:space="preserve"> </v>
      </c>
      <c r="AK130" s="224" t="str">
        <f t="shared" si="61"/>
        <v xml:space="preserve"> </v>
      </c>
      <c r="AL130" s="224" t="str">
        <f>IF($A130="N/A"," ",IF(PV=1,0,'Pricing Inputs4'!R163))</f>
        <v xml:space="preserve"> </v>
      </c>
      <c r="AM130" s="313" t="str">
        <f t="shared" si="35"/>
        <v xml:space="preserve"> </v>
      </c>
      <c r="BQ130" t="str">
        <f t="shared" si="36"/>
        <v xml:space="preserve"> </v>
      </c>
      <c r="BR130" t="str">
        <f t="shared" si="37"/>
        <v xml:space="preserve"> </v>
      </c>
      <c r="BS130" t="str">
        <f t="shared" si="38"/>
        <v xml:space="preserve"> </v>
      </c>
    </row>
    <row r="131" spans="1:71" x14ac:dyDescent="0.2">
      <c r="A131" s="253" t="str">
        <f>IF(A130="N/A","N/A",IF(EDATE(A130,1)&gt;Inputs!$R$5,"N/A",EDATE(A130,1)))</f>
        <v>N/A</v>
      </c>
      <c r="B131" s="324" t="str">
        <f t="shared" si="31"/>
        <v xml:space="preserve"> </v>
      </c>
      <c r="C131" s="172" t="str">
        <f t="shared" si="39"/>
        <v xml:space="preserve"> </v>
      </c>
      <c r="D131" s="172" t="str">
        <f t="shared" si="40"/>
        <v xml:space="preserve"> </v>
      </c>
      <c r="E131" s="172" t="str">
        <f t="shared" si="41"/>
        <v xml:space="preserve"> </v>
      </c>
      <c r="F131" s="172" t="str">
        <f t="shared" si="42"/>
        <v xml:space="preserve"> </v>
      </c>
      <c r="G131" s="172" t="str">
        <f t="shared" si="43"/>
        <v xml:space="preserve"> </v>
      </c>
      <c r="H131" s="172" t="str">
        <f t="shared" si="44"/>
        <v xml:space="preserve"> </v>
      </c>
      <c r="I131" s="172" t="str">
        <f t="shared" si="45"/>
        <v xml:space="preserve"> </v>
      </c>
      <c r="J131" s="172" t="str">
        <f t="shared" si="46"/>
        <v xml:space="preserve"> </v>
      </c>
      <c r="K131" s="172" t="str">
        <f t="shared" si="47"/>
        <v xml:space="preserve"> </v>
      </c>
      <c r="L131" s="250" t="str">
        <f>IF($A131="N/A"," ",IF(Pricetype4=2,MAX(C131,0),IF(OR(Pricetype4=1,Pricetype4=4),IF(C131=0,0,(_xll.EURO(C131,Strikeprice4,0,0,($AH131+IF(Smile=TRUE,VLOOKUP(MAX(-5,Strikeprice4-C131),Volsmile,2),0)),($A131-DateToday)+15,IF(Pricetype4=1,1,0),0))),C131)))</f>
        <v xml:space="preserve"> </v>
      </c>
      <c r="M131" s="250" t="str">
        <f>IF($A131="N/A"," ",IF(Pricetype4=2,MAX(D131,0),IF(OR(Pricetype4=1,Pricetype4=4),IF(D131=0,0,(_xll.EURO(D131,Strikeprice4,0,0,($AH131+IF(Smile=TRUE,VLOOKUP(MAX(-5,Strikeprice4-D131),Volsmile,2),0)),($A131-DateToday)+15,IF(Pricetype4=1,1,0),0))),D131)))</f>
        <v xml:space="preserve"> </v>
      </c>
      <c r="N131" s="250" t="str">
        <f>IF($A131="N/A"," ",IF(Pricetype4=2,MAX(E131,0),IF(OR(Pricetype4=1,Pricetype4=4),IF(E131=0,0,(_xll.EURO(E131,Strikeprice4,0,0,($AK131+IF(Smile=TRUE,VLOOKUP(MAX(-5,Strikeprice4-E131),Volsmile,2),0)),($A131-DateToday)+15,IF(Pricetype4=1,1,0),0))),E131)))</f>
        <v xml:space="preserve"> </v>
      </c>
      <c r="O131" s="250" t="str">
        <f>IF($A131="N/A"," ",IF(Pricetype4=2,MAX(F131,0),IF(OR(Pricetype4=1,Pricetype4=4),IF(F131=0,0,(_xll.EURO(F131,Strikeprice4,0,0,($AK131+IF(Smile=TRUE,VLOOKUP(MAX(-5,Strikeprice4-F131),Volsmile,2),0)),($A131-DateToday)+15,IF(Pricetype4=1,1,0),0))),F131)))</f>
        <v xml:space="preserve"> </v>
      </c>
      <c r="P131" s="250" t="str">
        <f>IF($A131="N/A"," ",IF(Pricetype4=2,MAX(G131,0),IF(OR(Pricetype4=1,Pricetype4=4),IF(G131=0,0,(_xll.EURO(G131,Strikeprice4,0,0,($AK131+IF(Smile=TRUE,VLOOKUP(MAX(-5,Strikeprice4-G131),Volsmile,2),0)),($A131-DateToday)+15,IF(Pricetype4=1,1,0),0))),G131)))</f>
        <v xml:space="preserve"> </v>
      </c>
      <c r="Q131" s="250" t="str">
        <f>IF($A131="N/A"," ",IF(Pricetype4=2,MAX(H131,0),IF(OR(Pricetype4=1,Pricetype4=4),IF(H131=0,0,(_xll.EURO(H131,Strikeprice4,0,0,($AK131+IF(Smile=TRUE,VLOOKUP(MAX(-5,Strikeprice4-H131),Volsmile,2),0)),($A131-DateToday)+15,IF(Pricetype4=1,1,0),0))),H131)))</f>
        <v xml:space="preserve"> </v>
      </c>
      <c r="R131" s="250" t="str">
        <f>IF($A131="N/A"," ",IF(Pricetype4=2,MAX(I131,0),IF(OR(Pricetype4=1,Pricetype4=4),IF(I131=0,0,(_xll.EURO(I131,Strikeprice4,0,0,($AK131+IF(Smile=TRUE,VLOOKUP(MAX(-5,Strikeprice4-I131),Volsmile,2),0)),($A131-DateToday)+15,IF(Pricetype4=1,1,0),0))),I131)))</f>
        <v xml:space="preserve"> </v>
      </c>
      <c r="S131" s="250" t="str">
        <f>IF($A131="N/A"," ",IF(Pricetype4=2,MAX(J131,0),IF(OR(Pricetype4=1,Pricetype4=4),IF(J131=0,0,(_xll.EURO(J131,Strikeprice4,0,0,($AK131+IF(Smile=TRUE,VLOOKUP(MAX(-5,Strikeprice4-J131),Volsmile,2),0)),($A131-DateToday)+15,IF(Pricetype4=1,1,0),0))),J131)))</f>
        <v xml:space="preserve"> </v>
      </c>
      <c r="T131" s="250" t="str">
        <f>IF($A131="N/A"," ",IF(Pricetype4=2,MAX(K131,0),IF(OR(Pricetype4=1,Pricetype4=4),IF(K131=0,0,(_xll.EURO(K131,Strikeprice4,0,0,($AK131+IF(Smile=TRUE,VLOOKUP(MAX(-5,Strikeprice4-K131),Volsmile,2),0)),($A131-DateToday)+15,IF(Pricetype4=1,1,0),0))),K131)))</f>
        <v xml:space="preserve"> </v>
      </c>
      <c r="U131" s="177" t="str">
        <f t="shared" si="32"/>
        <v xml:space="preserve"> </v>
      </c>
      <c r="V131" s="178" t="str">
        <f t="shared" si="48"/>
        <v xml:space="preserve"> </v>
      </c>
      <c r="W131" s="178" t="str">
        <f t="shared" si="49"/>
        <v xml:space="preserve"> </v>
      </c>
      <c r="X131" s="178" t="str">
        <f t="shared" si="50"/>
        <v xml:space="preserve"> </v>
      </c>
      <c r="Y131" s="178" t="str">
        <f t="shared" si="51"/>
        <v xml:space="preserve"> </v>
      </c>
      <c r="Z131" s="178" t="str">
        <f t="shared" si="52"/>
        <v xml:space="preserve"> </v>
      </c>
      <c r="AA131" s="178" t="str">
        <f t="shared" si="53"/>
        <v xml:space="preserve"> </v>
      </c>
      <c r="AB131" s="178" t="str">
        <f t="shared" si="54"/>
        <v xml:space="preserve"> </v>
      </c>
      <c r="AC131" s="178" t="str">
        <f t="shared" si="55"/>
        <v xml:space="preserve"> </v>
      </c>
      <c r="AD131" s="178" t="str">
        <f t="shared" si="56"/>
        <v xml:space="preserve"> </v>
      </c>
      <c r="AE131" s="178" t="str">
        <f t="shared" si="57"/>
        <v xml:space="preserve"> </v>
      </c>
      <c r="AF131" s="224" t="str">
        <f t="shared" si="58"/>
        <v xml:space="preserve"> </v>
      </c>
      <c r="AG131" s="224" t="str">
        <f t="shared" si="59"/>
        <v xml:space="preserve"> </v>
      </c>
      <c r="AH131" s="224" t="str">
        <f t="shared" si="60"/>
        <v xml:space="preserve"> </v>
      </c>
      <c r="AI131" s="224" t="str">
        <f t="shared" si="33"/>
        <v xml:space="preserve"> </v>
      </c>
      <c r="AJ131" s="224" t="str">
        <f t="shared" si="34"/>
        <v xml:space="preserve"> </v>
      </c>
      <c r="AK131" s="224" t="str">
        <f t="shared" si="61"/>
        <v xml:space="preserve"> </v>
      </c>
      <c r="AL131" s="224" t="str">
        <f>IF($A131="N/A"," ",IF(PV=1,0,'Pricing Inputs4'!R164))</f>
        <v xml:space="preserve"> </v>
      </c>
      <c r="AM131" s="313" t="str">
        <f t="shared" si="35"/>
        <v xml:space="preserve"> </v>
      </c>
      <c r="BQ131" t="str">
        <f t="shared" si="36"/>
        <v xml:space="preserve"> </v>
      </c>
      <c r="BR131" t="str">
        <f t="shared" si="37"/>
        <v xml:space="preserve"> </v>
      </c>
      <c r="BS131" t="str">
        <f t="shared" si="38"/>
        <v xml:space="preserve"> </v>
      </c>
    </row>
    <row r="132" spans="1:71" x14ac:dyDescent="0.2">
      <c r="A132" s="253" t="str">
        <f>IF(A131="N/A","N/A",IF(EDATE(A131,1)&gt;Inputs!$R$5,"N/A",EDATE(A131,1)))</f>
        <v>N/A</v>
      </c>
      <c r="B132" s="324" t="str">
        <f t="shared" ref="B132:B195" si="62">IF(A132="N/A"," ",YEAR(A132))</f>
        <v xml:space="preserve"> </v>
      </c>
      <c r="C132" s="172" t="str">
        <f t="shared" si="39"/>
        <v xml:space="preserve"> </v>
      </c>
      <c r="D132" s="172" t="str">
        <f t="shared" si="40"/>
        <v xml:space="preserve"> </v>
      </c>
      <c r="E132" s="172" t="str">
        <f t="shared" si="41"/>
        <v xml:space="preserve"> </v>
      </c>
      <c r="F132" s="172" t="str">
        <f t="shared" si="42"/>
        <v xml:space="preserve"> </v>
      </c>
      <c r="G132" s="172" t="str">
        <f t="shared" si="43"/>
        <v xml:space="preserve"> </v>
      </c>
      <c r="H132" s="172" t="str">
        <f t="shared" si="44"/>
        <v xml:space="preserve"> </v>
      </c>
      <c r="I132" s="172" t="str">
        <f t="shared" si="45"/>
        <v xml:space="preserve"> </v>
      </c>
      <c r="J132" s="172" t="str">
        <f t="shared" si="46"/>
        <v xml:space="preserve"> </v>
      </c>
      <c r="K132" s="172" t="str">
        <f t="shared" si="47"/>
        <v xml:space="preserve"> </v>
      </c>
      <c r="L132" s="250" t="str">
        <f>IF($A132="N/A"," ",IF(Pricetype4=2,MAX(C132,0),IF(OR(Pricetype4=1,Pricetype4=4),IF(C132=0,0,(_xll.EURO(C132,Strikeprice4,0,0,($AH132+IF(Smile=TRUE,VLOOKUP(MAX(-5,Strikeprice4-C132),Volsmile,2),0)),($A132-DateToday)+15,IF(Pricetype4=1,1,0),0))),C132)))</f>
        <v xml:space="preserve"> </v>
      </c>
      <c r="M132" s="250" t="str">
        <f>IF($A132="N/A"," ",IF(Pricetype4=2,MAX(D132,0),IF(OR(Pricetype4=1,Pricetype4=4),IF(D132=0,0,(_xll.EURO(D132,Strikeprice4,0,0,($AH132+IF(Smile=TRUE,VLOOKUP(MAX(-5,Strikeprice4-D132),Volsmile,2),0)),($A132-DateToday)+15,IF(Pricetype4=1,1,0),0))),D132)))</f>
        <v xml:space="preserve"> </v>
      </c>
      <c r="N132" s="250" t="str">
        <f>IF($A132="N/A"," ",IF(Pricetype4=2,MAX(E132,0),IF(OR(Pricetype4=1,Pricetype4=4),IF(E132=0,0,(_xll.EURO(E132,Strikeprice4,0,0,($AK132+IF(Smile=TRUE,VLOOKUP(MAX(-5,Strikeprice4-E132),Volsmile,2),0)),($A132-DateToday)+15,IF(Pricetype4=1,1,0),0))),E132)))</f>
        <v xml:space="preserve"> </v>
      </c>
      <c r="O132" s="250" t="str">
        <f>IF($A132="N/A"," ",IF(Pricetype4=2,MAX(F132,0),IF(OR(Pricetype4=1,Pricetype4=4),IF(F132=0,0,(_xll.EURO(F132,Strikeprice4,0,0,($AK132+IF(Smile=TRUE,VLOOKUP(MAX(-5,Strikeprice4-F132),Volsmile,2),0)),($A132-DateToday)+15,IF(Pricetype4=1,1,0),0))),F132)))</f>
        <v xml:space="preserve"> </v>
      </c>
      <c r="P132" s="250" t="str">
        <f>IF($A132="N/A"," ",IF(Pricetype4=2,MAX(G132,0),IF(OR(Pricetype4=1,Pricetype4=4),IF(G132=0,0,(_xll.EURO(G132,Strikeprice4,0,0,($AK132+IF(Smile=TRUE,VLOOKUP(MAX(-5,Strikeprice4-G132),Volsmile,2),0)),($A132-DateToday)+15,IF(Pricetype4=1,1,0),0))),G132)))</f>
        <v xml:space="preserve"> </v>
      </c>
      <c r="Q132" s="250" t="str">
        <f>IF($A132="N/A"," ",IF(Pricetype4=2,MAX(H132,0),IF(OR(Pricetype4=1,Pricetype4=4),IF(H132=0,0,(_xll.EURO(H132,Strikeprice4,0,0,($AK132+IF(Smile=TRUE,VLOOKUP(MAX(-5,Strikeprice4-H132),Volsmile,2),0)),($A132-DateToday)+15,IF(Pricetype4=1,1,0),0))),H132)))</f>
        <v xml:space="preserve"> </v>
      </c>
      <c r="R132" s="250" t="str">
        <f>IF($A132="N/A"," ",IF(Pricetype4=2,MAX(I132,0),IF(OR(Pricetype4=1,Pricetype4=4),IF(I132=0,0,(_xll.EURO(I132,Strikeprice4,0,0,($AK132+IF(Smile=TRUE,VLOOKUP(MAX(-5,Strikeprice4-I132),Volsmile,2),0)),($A132-DateToday)+15,IF(Pricetype4=1,1,0),0))),I132)))</f>
        <v xml:space="preserve"> </v>
      </c>
      <c r="S132" s="250" t="str">
        <f>IF($A132="N/A"," ",IF(Pricetype4=2,MAX(J132,0),IF(OR(Pricetype4=1,Pricetype4=4),IF(J132=0,0,(_xll.EURO(J132,Strikeprice4,0,0,($AK132+IF(Smile=TRUE,VLOOKUP(MAX(-5,Strikeprice4-J132),Volsmile,2),0)),($A132-DateToday)+15,IF(Pricetype4=1,1,0),0))),J132)))</f>
        <v xml:space="preserve"> </v>
      </c>
      <c r="T132" s="250" t="str">
        <f>IF($A132="N/A"," ",IF(Pricetype4=2,MAX(K132,0),IF(OR(Pricetype4=1,Pricetype4=4),IF(K132=0,0,(_xll.EURO(K132,Strikeprice4,0,0,($AK132+IF(Smile=TRUE,VLOOKUP(MAX(-5,Strikeprice4-K132),Volsmile,2),0)),($A132-DateToday)+15,IF(Pricetype4=1,1,0),0))),K132)))</f>
        <v xml:space="preserve"> </v>
      </c>
      <c r="U132" s="177" t="str">
        <f t="shared" ref="U132:U195" si="63">IF($A132="N/A"," ",Volume4*$AM132)</f>
        <v xml:space="preserve"> </v>
      </c>
      <c r="V132" s="178" t="str">
        <f t="shared" si="48"/>
        <v xml:space="preserve"> </v>
      </c>
      <c r="W132" s="178" t="str">
        <f t="shared" si="49"/>
        <v xml:space="preserve"> </v>
      </c>
      <c r="X132" s="178" t="str">
        <f t="shared" si="50"/>
        <v xml:space="preserve"> </v>
      </c>
      <c r="Y132" s="178" t="str">
        <f t="shared" si="51"/>
        <v xml:space="preserve"> </v>
      </c>
      <c r="Z132" s="178" t="str">
        <f t="shared" si="52"/>
        <v xml:space="preserve"> </v>
      </c>
      <c r="AA132" s="178" t="str">
        <f t="shared" si="53"/>
        <v xml:space="preserve"> </v>
      </c>
      <c r="AB132" s="178" t="str">
        <f t="shared" si="54"/>
        <v xml:space="preserve"> </v>
      </c>
      <c r="AC132" s="178" t="str">
        <f t="shared" si="55"/>
        <v xml:space="preserve"> </v>
      </c>
      <c r="AD132" s="178" t="str">
        <f t="shared" si="56"/>
        <v xml:space="preserve"> </v>
      </c>
      <c r="AE132" s="178" t="str">
        <f t="shared" si="57"/>
        <v xml:space="preserve"> </v>
      </c>
      <c r="AF132" s="224" t="str">
        <f t="shared" si="58"/>
        <v xml:space="preserve"> </v>
      </c>
      <c r="AG132" s="224" t="str">
        <f t="shared" si="59"/>
        <v xml:space="preserve"> </v>
      </c>
      <c r="AH132" s="224" t="str">
        <f t="shared" si="60"/>
        <v xml:space="preserve"> </v>
      </c>
      <c r="AI132" s="224" t="str">
        <f t="shared" ref="AI132:AI195" si="64">IF($A132="N/A"," ",(VLOOKUP($A132,OffPwrVolTable,(IF(VolBMO4=2,7,IF(VolBMO4=1,6,8))),FALSE)))</f>
        <v xml:space="preserve"> </v>
      </c>
      <c r="AJ132" s="224" t="str">
        <f t="shared" ref="AJ132:AJ195" si="65">IF($A132="N/A"," ",(VLOOKUP($A132,OffPwrVolTable,(IF(VolBMO4=2,3,IF(VolBMO4=1,2,4))),FALSE)*VLOOKUP(MONTH($A132),Volscale,2)))</f>
        <v xml:space="preserve"> </v>
      </c>
      <c r="AK132" s="224" t="str">
        <f t="shared" si="61"/>
        <v xml:space="preserve"> </v>
      </c>
      <c r="AL132" s="224" t="str">
        <f>IF($A132="N/A"," ",IF(PV=1,0,'Pricing Inputs4'!R165))</f>
        <v xml:space="preserve"> </v>
      </c>
      <c r="AM132" s="313" t="str">
        <f t="shared" ref="AM132:AM195" si="66">IF($A132="N/A"," ",(1+AL132/2)^(-2*((EOMONTH(A132,0)+20)-DateToday)/365.25))</f>
        <v xml:space="preserve"> </v>
      </c>
      <c r="BQ132" t="str">
        <f t="shared" ref="BQ132:BQ195" si="67">IF($A132="N/A"," ",(VLOOKUP($A132,NumberofDaysTable,2)))</f>
        <v xml:space="preserve"> </v>
      </c>
      <c r="BR132" t="str">
        <f t="shared" ref="BR132:BR195" si="68">IF($A132="N/A"," ",(VLOOKUP($A132,NumberofDaysTable,3)))</f>
        <v xml:space="preserve"> </v>
      </c>
      <c r="BS132" t="str">
        <f t="shared" ref="BS132:BS195" si="69">IF($A132="N/A"," ",(VLOOKUP($A132,NumberofDaysTable,4)))</f>
        <v xml:space="preserve"> </v>
      </c>
    </row>
    <row r="133" spans="1:71" x14ac:dyDescent="0.2">
      <c r="A133" s="253" t="str">
        <f>IF(A132="N/A","N/A",IF(EDATE(A132,1)&gt;Inputs!$R$5,"N/A",EDATE(A132,1)))</f>
        <v>N/A</v>
      </c>
      <c r="B133" s="324" t="str">
        <f t="shared" si="62"/>
        <v xml:space="preserve"> </v>
      </c>
      <c r="C133" s="172" t="str">
        <f t="shared" ref="C133:C196" si="70">IF($A133="N/A"," ",IF(Dayrun4=10,0,IF(Scaler4=1,(VLOOKUP(A133,ScaledPrice4,4)),(VLOOKUP(A133,ScaledPrice4,2)))))</f>
        <v xml:space="preserve"> </v>
      </c>
      <c r="D133" s="172" t="str">
        <f t="shared" ref="D133:D196" si="71">IF(A133="N/A"," ",IF(Dayrun4&gt;=7,0,IF(Scaler4=2,VLOOKUP(A133,ScaledPrice4,2),(VLOOKUP(A133,ScaledPrice4,2))*(2-(VLOOKUP(A133,ScaledPrice4,3))))))</f>
        <v xml:space="preserve"> </v>
      </c>
      <c r="E133" s="172" t="str">
        <f t="shared" ref="E133:E196" si="72">IF($A133="N/A"," ",IF(AND(Dayrun4&gt;=4,Dayrun4&lt;=9),0,VLOOKUP($A133,ScaledPrice4,9)))</f>
        <v xml:space="preserve"> </v>
      </c>
      <c r="F133" s="172" t="str">
        <f t="shared" ref="F133:F196" si="73">IF(A133="N/A"," ",IF(OR(Dayrun4=2,Dayrun4=3,Dayrun4=5,Dayrun4=6,Dayrun4=8,Dayrun4=9),VLOOKUP(A133,ScaledPrice4,IF(Scaler4=1,6,5)),0))</f>
        <v xml:space="preserve"> </v>
      </c>
      <c r="G133" s="172" t="str">
        <f t="shared" ref="G133:G196" si="74">IF(A133="N/A"," ",IF(OR(Dayrun4=2,Dayrun4=3,Dayrun4=5,Dayrun4=6),IF(Scaler4=2,F133,(VLOOKUP(A133,ScaledPrice4,5))*(2-(VLOOKUP(A133,ScaledPrice4,3)))),0))</f>
        <v xml:space="preserve"> </v>
      </c>
      <c r="H133" s="172" t="str">
        <f t="shared" ref="H133:H196" si="75">IF($A133="N/A"," ",IF(OR(Dayrun4=2,Dayrun4=3,Dayrun4=10),VLOOKUP($A133,ScaledPrice4,9),0))</f>
        <v xml:space="preserve"> </v>
      </c>
      <c r="I133" s="172" t="str">
        <f t="shared" ref="I133:I196" si="76">IF(A133="N/A"," ",IF(OR(Dayrun4=3,Dayrun4=6,Dayrun4=9),(VLOOKUP(A133,ScaledPrice4,IF(Scaler4=2,7,8))),0))</f>
        <v xml:space="preserve"> </v>
      </c>
      <c r="J133" s="172" t="str">
        <f t="shared" ref="J133:J196" si="77">IF(A133="N/A"," ",IF(OR(Dayrun4=3,Dayrun4=6),IF(Scaler4=2,I133,(VLOOKUP(A133,ScaledPrice4,7))*(2-(VLOOKUP(A133,ScaledPrice4,3)))),0))</f>
        <v xml:space="preserve"> </v>
      </c>
      <c r="K133" s="172" t="str">
        <f t="shared" ref="K133:K196" si="78">IF($A133="N/A"," ",IF(OR(Dayrun4=3,Dayrun4=10),VLOOKUP($A133,ScaledPrice4,9),0))</f>
        <v xml:space="preserve"> </v>
      </c>
      <c r="L133" s="250" t="str">
        <f>IF($A133="N/A"," ",IF(Pricetype4=2,MAX(C133,0),IF(OR(Pricetype4=1,Pricetype4=4),IF(C133=0,0,(_xll.EURO(C133,Strikeprice4,0,0,($AH133+IF(Smile=TRUE,VLOOKUP(MAX(-5,Strikeprice4-C133),Volsmile,2),0)),($A133-DateToday)+15,IF(Pricetype4=1,1,0),0))),C133)))</f>
        <v xml:space="preserve"> </v>
      </c>
      <c r="M133" s="250" t="str">
        <f>IF($A133="N/A"," ",IF(Pricetype4=2,MAX(D133,0),IF(OR(Pricetype4=1,Pricetype4=4),IF(D133=0,0,(_xll.EURO(D133,Strikeprice4,0,0,($AH133+IF(Smile=TRUE,VLOOKUP(MAX(-5,Strikeprice4-D133),Volsmile,2),0)),($A133-DateToday)+15,IF(Pricetype4=1,1,0),0))),D133)))</f>
        <v xml:space="preserve"> </v>
      </c>
      <c r="N133" s="250" t="str">
        <f>IF($A133="N/A"," ",IF(Pricetype4=2,MAX(E133,0),IF(OR(Pricetype4=1,Pricetype4=4),IF(E133=0,0,(_xll.EURO(E133,Strikeprice4,0,0,($AK133+IF(Smile=TRUE,VLOOKUP(MAX(-5,Strikeprice4-E133),Volsmile,2),0)),($A133-DateToday)+15,IF(Pricetype4=1,1,0),0))),E133)))</f>
        <v xml:space="preserve"> </v>
      </c>
      <c r="O133" s="250" t="str">
        <f>IF($A133="N/A"," ",IF(Pricetype4=2,MAX(F133,0),IF(OR(Pricetype4=1,Pricetype4=4),IF(F133=0,0,(_xll.EURO(F133,Strikeprice4,0,0,($AK133+IF(Smile=TRUE,VLOOKUP(MAX(-5,Strikeprice4-F133),Volsmile,2),0)),($A133-DateToday)+15,IF(Pricetype4=1,1,0),0))),F133)))</f>
        <v xml:space="preserve"> </v>
      </c>
      <c r="P133" s="250" t="str">
        <f>IF($A133="N/A"," ",IF(Pricetype4=2,MAX(G133,0),IF(OR(Pricetype4=1,Pricetype4=4),IF(G133=0,0,(_xll.EURO(G133,Strikeprice4,0,0,($AK133+IF(Smile=TRUE,VLOOKUP(MAX(-5,Strikeprice4-G133),Volsmile,2),0)),($A133-DateToday)+15,IF(Pricetype4=1,1,0),0))),G133)))</f>
        <v xml:space="preserve"> </v>
      </c>
      <c r="Q133" s="250" t="str">
        <f>IF($A133="N/A"," ",IF(Pricetype4=2,MAX(H133,0),IF(OR(Pricetype4=1,Pricetype4=4),IF(H133=0,0,(_xll.EURO(H133,Strikeprice4,0,0,($AK133+IF(Smile=TRUE,VLOOKUP(MAX(-5,Strikeprice4-H133),Volsmile,2),0)),($A133-DateToday)+15,IF(Pricetype4=1,1,0),0))),H133)))</f>
        <v xml:space="preserve"> </v>
      </c>
      <c r="R133" s="250" t="str">
        <f>IF($A133="N/A"," ",IF(Pricetype4=2,MAX(I133,0),IF(OR(Pricetype4=1,Pricetype4=4),IF(I133=0,0,(_xll.EURO(I133,Strikeprice4,0,0,($AK133+IF(Smile=TRUE,VLOOKUP(MAX(-5,Strikeprice4-I133),Volsmile,2),0)),($A133-DateToday)+15,IF(Pricetype4=1,1,0),0))),I133)))</f>
        <v xml:space="preserve"> </v>
      </c>
      <c r="S133" s="250" t="str">
        <f>IF($A133="N/A"," ",IF(Pricetype4=2,MAX(J133,0),IF(OR(Pricetype4=1,Pricetype4=4),IF(J133=0,0,(_xll.EURO(J133,Strikeprice4,0,0,($AK133+IF(Smile=TRUE,VLOOKUP(MAX(-5,Strikeprice4-J133),Volsmile,2),0)),($A133-DateToday)+15,IF(Pricetype4=1,1,0),0))),J133)))</f>
        <v xml:space="preserve"> </v>
      </c>
      <c r="T133" s="250" t="str">
        <f>IF($A133="N/A"," ",IF(Pricetype4=2,MAX(K133,0),IF(OR(Pricetype4=1,Pricetype4=4),IF(K133=0,0,(_xll.EURO(K133,Strikeprice4,0,0,($AK133+IF(Smile=TRUE,VLOOKUP(MAX(-5,Strikeprice4-K133),Volsmile,2),0)),($A133-DateToday)+15,IF(Pricetype4=1,1,0),0))),K133)))</f>
        <v xml:space="preserve"> </v>
      </c>
      <c r="U133" s="177" t="str">
        <f t="shared" si="63"/>
        <v xml:space="preserve"> </v>
      </c>
      <c r="V133" s="178" t="str">
        <f t="shared" ref="V133:V196" si="79">IF($A133="N/A"," ",$U133*(8*($BQ133))*L133)</f>
        <v xml:space="preserve"> </v>
      </c>
      <c r="W133" s="178" t="str">
        <f t="shared" ref="W133:W196" si="80">IF($A133="N/A"," ",$U133*(8*($BQ133))*M133)</f>
        <v xml:space="preserve"> </v>
      </c>
      <c r="X133" s="178" t="str">
        <f t="shared" ref="X133:X196" si="81">IF($A133="N/A"," ",$U133*(8*($BQ133))*N133)</f>
        <v xml:space="preserve"> </v>
      </c>
      <c r="Y133" s="178" t="str">
        <f t="shared" ref="Y133:Y196" si="82">IF($A133="N/A"," ",$U133*(8*($BR133))*O133)</f>
        <v xml:space="preserve"> </v>
      </c>
      <c r="Z133" s="178" t="str">
        <f t="shared" ref="Z133:Z196" si="83">IF($A133="N/A"," ",$U133*(8*($BR133))*P133)</f>
        <v xml:space="preserve"> </v>
      </c>
      <c r="AA133" s="178" t="str">
        <f t="shared" ref="AA133:AA196" si="84">IF($A133="N/A"," ",$U133*(8*($BR133))*Q133)</f>
        <v xml:space="preserve"> </v>
      </c>
      <c r="AB133" s="178" t="str">
        <f t="shared" ref="AB133:AB196" si="85">IF($A133="N/A"," ",$U133*(8*($BS133))*R133)</f>
        <v xml:space="preserve"> </v>
      </c>
      <c r="AC133" s="178" t="str">
        <f t="shared" ref="AC133:AC196" si="86">IF($A133="N/A"," ",$U133*(8*($BS133))*S133)</f>
        <v xml:space="preserve"> </v>
      </c>
      <c r="AD133" s="178" t="str">
        <f t="shared" ref="AD133:AD196" si="87">IF($A133="N/A"," ",$U133*(8*($BS133))*T133)</f>
        <v xml:space="preserve"> </v>
      </c>
      <c r="AE133" s="178" t="str">
        <f t="shared" ref="AE133:AE196" si="88">IF($A133="N/A"," ",SUM(V133:AD133))</f>
        <v xml:space="preserve"> </v>
      </c>
      <c r="AF133" s="224" t="str">
        <f t="shared" ref="AF133:AF196" si="89">IF(A133="N/A"," ",(VLOOKUP(A133,PowerVolTable,(IF(VolBMO4=2,7,IF(VolBMO4=1,6,8))),FALSE)))</f>
        <v xml:space="preserve"> </v>
      </c>
      <c r="AG133" s="224" t="str">
        <f t="shared" ref="AG133:AG196" si="90">IF(A133="N/A"," ",(VLOOKUP(A133,IntraPowerVol,(IF(VolBMO4=2,3,IF(VolBMO4=1,2,4))),FALSE)*VLOOKUP(MONTH($A133),Volscale,2)))</f>
        <v xml:space="preserve"> </v>
      </c>
      <c r="AH133" s="224" t="str">
        <f t="shared" ref="AH133:AH196" si="91">IF($A133="N/A"," ",IF(VolType4=1,AG133,AF133))</f>
        <v xml:space="preserve"> </v>
      </c>
      <c r="AI133" s="224" t="str">
        <f t="shared" si="64"/>
        <v xml:space="preserve"> </v>
      </c>
      <c r="AJ133" s="224" t="str">
        <f t="shared" si="65"/>
        <v xml:space="preserve"> </v>
      </c>
      <c r="AK133" s="224" t="str">
        <f t="shared" ref="AK133:AK196" si="92">IF($A133="N/A"," ",IF(VolType4=1,AJ133,AI133))</f>
        <v xml:space="preserve"> </v>
      </c>
      <c r="AL133" s="224" t="str">
        <f>IF($A133="N/A"," ",IF(PV=1,0,'Pricing Inputs4'!R166))</f>
        <v xml:space="preserve"> </v>
      </c>
      <c r="AM133" s="313" t="str">
        <f t="shared" si="66"/>
        <v xml:space="preserve"> </v>
      </c>
      <c r="BQ133" t="str">
        <f t="shared" si="67"/>
        <v xml:space="preserve"> </v>
      </c>
      <c r="BR133" t="str">
        <f t="shared" si="68"/>
        <v xml:space="preserve"> </v>
      </c>
      <c r="BS133" t="str">
        <f t="shared" si="69"/>
        <v xml:space="preserve"> </v>
      </c>
    </row>
    <row r="134" spans="1:71" x14ac:dyDescent="0.2">
      <c r="A134" s="253" t="str">
        <f>IF(A133="N/A","N/A",IF(EDATE(A133,1)&gt;Inputs!$R$5,"N/A",EDATE(A133,1)))</f>
        <v>N/A</v>
      </c>
      <c r="B134" s="324" t="str">
        <f t="shared" si="62"/>
        <v xml:space="preserve"> </v>
      </c>
      <c r="C134" s="172" t="str">
        <f t="shared" si="70"/>
        <v xml:space="preserve"> </v>
      </c>
      <c r="D134" s="172" t="str">
        <f t="shared" si="71"/>
        <v xml:space="preserve"> </v>
      </c>
      <c r="E134" s="172" t="str">
        <f t="shared" si="72"/>
        <v xml:space="preserve"> </v>
      </c>
      <c r="F134" s="172" t="str">
        <f t="shared" si="73"/>
        <v xml:space="preserve"> </v>
      </c>
      <c r="G134" s="172" t="str">
        <f t="shared" si="74"/>
        <v xml:space="preserve"> </v>
      </c>
      <c r="H134" s="172" t="str">
        <f t="shared" si="75"/>
        <v xml:space="preserve"> </v>
      </c>
      <c r="I134" s="172" t="str">
        <f t="shared" si="76"/>
        <v xml:space="preserve"> </v>
      </c>
      <c r="J134" s="172" t="str">
        <f t="shared" si="77"/>
        <v xml:space="preserve"> </v>
      </c>
      <c r="K134" s="172" t="str">
        <f t="shared" si="78"/>
        <v xml:space="preserve"> </v>
      </c>
      <c r="L134" s="250" t="str">
        <f>IF($A134="N/A"," ",IF(Pricetype4=2,MAX(C134,0),IF(OR(Pricetype4=1,Pricetype4=4),IF(C134=0,0,(_xll.EURO(C134,Strikeprice4,0,0,($AH134+IF(Smile=TRUE,VLOOKUP(MAX(-5,Strikeprice4-C134),Volsmile,2),0)),($A134-DateToday)+15,IF(Pricetype4=1,1,0),0))),C134)))</f>
        <v xml:space="preserve"> </v>
      </c>
      <c r="M134" s="250" t="str">
        <f>IF($A134="N/A"," ",IF(Pricetype4=2,MAX(D134,0),IF(OR(Pricetype4=1,Pricetype4=4),IF(D134=0,0,(_xll.EURO(D134,Strikeprice4,0,0,($AH134+IF(Smile=TRUE,VLOOKUP(MAX(-5,Strikeprice4-D134),Volsmile,2),0)),($A134-DateToday)+15,IF(Pricetype4=1,1,0),0))),D134)))</f>
        <v xml:space="preserve"> </v>
      </c>
      <c r="N134" s="250" t="str">
        <f>IF($A134="N/A"," ",IF(Pricetype4=2,MAX(E134,0),IF(OR(Pricetype4=1,Pricetype4=4),IF(E134=0,0,(_xll.EURO(E134,Strikeprice4,0,0,($AK134+IF(Smile=TRUE,VLOOKUP(MAX(-5,Strikeprice4-E134),Volsmile,2),0)),($A134-DateToday)+15,IF(Pricetype4=1,1,0),0))),E134)))</f>
        <v xml:space="preserve"> </v>
      </c>
      <c r="O134" s="250" t="str">
        <f>IF($A134="N/A"," ",IF(Pricetype4=2,MAX(F134,0),IF(OR(Pricetype4=1,Pricetype4=4),IF(F134=0,0,(_xll.EURO(F134,Strikeprice4,0,0,($AK134+IF(Smile=TRUE,VLOOKUP(MAX(-5,Strikeprice4-F134),Volsmile,2),0)),($A134-DateToday)+15,IF(Pricetype4=1,1,0),0))),F134)))</f>
        <v xml:space="preserve"> </v>
      </c>
      <c r="P134" s="250" t="str">
        <f>IF($A134="N/A"," ",IF(Pricetype4=2,MAX(G134,0),IF(OR(Pricetype4=1,Pricetype4=4),IF(G134=0,0,(_xll.EURO(G134,Strikeprice4,0,0,($AK134+IF(Smile=TRUE,VLOOKUP(MAX(-5,Strikeprice4-G134),Volsmile,2),0)),($A134-DateToday)+15,IF(Pricetype4=1,1,0),0))),G134)))</f>
        <v xml:space="preserve"> </v>
      </c>
      <c r="Q134" s="250" t="str">
        <f>IF($A134="N/A"," ",IF(Pricetype4=2,MAX(H134,0),IF(OR(Pricetype4=1,Pricetype4=4),IF(H134=0,0,(_xll.EURO(H134,Strikeprice4,0,0,($AK134+IF(Smile=TRUE,VLOOKUP(MAX(-5,Strikeprice4-H134),Volsmile,2),0)),($A134-DateToday)+15,IF(Pricetype4=1,1,0),0))),H134)))</f>
        <v xml:space="preserve"> </v>
      </c>
      <c r="R134" s="250" t="str">
        <f>IF($A134="N/A"," ",IF(Pricetype4=2,MAX(I134,0),IF(OR(Pricetype4=1,Pricetype4=4),IF(I134=0,0,(_xll.EURO(I134,Strikeprice4,0,0,($AK134+IF(Smile=TRUE,VLOOKUP(MAX(-5,Strikeprice4-I134),Volsmile,2),0)),($A134-DateToday)+15,IF(Pricetype4=1,1,0),0))),I134)))</f>
        <v xml:space="preserve"> </v>
      </c>
      <c r="S134" s="250" t="str">
        <f>IF($A134="N/A"," ",IF(Pricetype4=2,MAX(J134,0),IF(OR(Pricetype4=1,Pricetype4=4),IF(J134=0,0,(_xll.EURO(J134,Strikeprice4,0,0,($AK134+IF(Smile=TRUE,VLOOKUP(MAX(-5,Strikeprice4-J134),Volsmile,2),0)),($A134-DateToday)+15,IF(Pricetype4=1,1,0),0))),J134)))</f>
        <v xml:space="preserve"> </v>
      </c>
      <c r="T134" s="250" t="str">
        <f>IF($A134="N/A"," ",IF(Pricetype4=2,MAX(K134,0),IF(OR(Pricetype4=1,Pricetype4=4),IF(K134=0,0,(_xll.EURO(K134,Strikeprice4,0,0,($AK134+IF(Smile=TRUE,VLOOKUP(MAX(-5,Strikeprice4-K134),Volsmile,2),0)),($A134-DateToday)+15,IF(Pricetype4=1,1,0),0))),K134)))</f>
        <v xml:space="preserve"> </v>
      </c>
      <c r="U134" s="177" t="str">
        <f t="shared" si="63"/>
        <v xml:space="preserve"> </v>
      </c>
      <c r="V134" s="178" t="str">
        <f t="shared" si="79"/>
        <v xml:space="preserve"> </v>
      </c>
      <c r="W134" s="178" t="str">
        <f t="shared" si="80"/>
        <v xml:space="preserve"> </v>
      </c>
      <c r="X134" s="178" t="str">
        <f t="shared" si="81"/>
        <v xml:space="preserve"> </v>
      </c>
      <c r="Y134" s="178" t="str">
        <f t="shared" si="82"/>
        <v xml:space="preserve"> </v>
      </c>
      <c r="Z134" s="178" t="str">
        <f t="shared" si="83"/>
        <v xml:space="preserve"> </v>
      </c>
      <c r="AA134" s="178" t="str">
        <f t="shared" si="84"/>
        <v xml:space="preserve"> </v>
      </c>
      <c r="AB134" s="178" t="str">
        <f t="shared" si="85"/>
        <v xml:space="preserve"> </v>
      </c>
      <c r="AC134" s="178" t="str">
        <f t="shared" si="86"/>
        <v xml:space="preserve"> </v>
      </c>
      <c r="AD134" s="178" t="str">
        <f t="shared" si="87"/>
        <v xml:space="preserve"> </v>
      </c>
      <c r="AE134" s="178" t="str">
        <f t="shared" si="88"/>
        <v xml:space="preserve"> </v>
      </c>
      <c r="AF134" s="224" t="str">
        <f t="shared" si="89"/>
        <v xml:space="preserve"> </v>
      </c>
      <c r="AG134" s="224" t="str">
        <f t="shared" si="90"/>
        <v xml:space="preserve"> </v>
      </c>
      <c r="AH134" s="224" t="str">
        <f t="shared" si="91"/>
        <v xml:space="preserve"> </v>
      </c>
      <c r="AI134" s="224" t="str">
        <f t="shared" si="64"/>
        <v xml:space="preserve"> </v>
      </c>
      <c r="AJ134" s="224" t="str">
        <f t="shared" si="65"/>
        <v xml:space="preserve"> </v>
      </c>
      <c r="AK134" s="224" t="str">
        <f t="shared" si="92"/>
        <v xml:space="preserve"> </v>
      </c>
      <c r="AL134" s="224" t="str">
        <f>IF($A134="N/A"," ",IF(PV=1,0,'Pricing Inputs4'!R167))</f>
        <v xml:space="preserve"> </v>
      </c>
      <c r="AM134" s="313" t="str">
        <f t="shared" si="66"/>
        <v xml:space="preserve"> </v>
      </c>
      <c r="BQ134" t="str">
        <f t="shared" si="67"/>
        <v xml:space="preserve"> </v>
      </c>
      <c r="BR134" t="str">
        <f t="shared" si="68"/>
        <v xml:space="preserve"> </v>
      </c>
      <c r="BS134" t="str">
        <f t="shared" si="69"/>
        <v xml:space="preserve"> </v>
      </c>
    </row>
    <row r="135" spans="1:71" x14ac:dyDescent="0.2">
      <c r="A135" s="253" t="str">
        <f>IF(A134="N/A","N/A",IF(EDATE(A134,1)&gt;Inputs!$R$5,"N/A",EDATE(A134,1)))</f>
        <v>N/A</v>
      </c>
      <c r="B135" s="324" t="str">
        <f t="shared" si="62"/>
        <v xml:space="preserve"> </v>
      </c>
      <c r="C135" s="172" t="str">
        <f t="shared" si="70"/>
        <v xml:space="preserve"> </v>
      </c>
      <c r="D135" s="172" t="str">
        <f t="shared" si="71"/>
        <v xml:space="preserve"> </v>
      </c>
      <c r="E135" s="172" t="str">
        <f t="shared" si="72"/>
        <v xml:space="preserve"> </v>
      </c>
      <c r="F135" s="172" t="str">
        <f t="shared" si="73"/>
        <v xml:space="preserve"> </v>
      </c>
      <c r="G135" s="172" t="str">
        <f t="shared" si="74"/>
        <v xml:space="preserve"> </v>
      </c>
      <c r="H135" s="172" t="str">
        <f t="shared" si="75"/>
        <v xml:space="preserve"> </v>
      </c>
      <c r="I135" s="172" t="str">
        <f t="shared" si="76"/>
        <v xml:space="preserve"> </v>
      </c>
      <c r="J135" s="172" t="str">
        <f t="shared" si="77"/>
        <v xml:space="preserve"> </v>
      </c>
      <c r="K135" s="172" t="str">
        <f t="shared" si="78"/>
        <v xml:space="preserve"> </v>
      </c>
      <c r="L135" s="250" t="str">
        <f>IF($A135="N/A"," ",IF(Pricetype4=2,MAX(C135,0),IF(OR(Pricetype4=1,Pricetype4=4),IF(C135=0,0,(_xll.EURO(C135,Strikeprice4,0,0,($AH135+IF(Smile=TRUE,VLOOKUP(MAX(-5,Strikeprice4-C135),Volsmile,2),0)),($A135-DateToday)+15,IF(Pricetype4=1,1,0),0))),C135)))</f>
        <v xml:space="preserve"> </v>
      </c>
      <c r="M135" s="250" t="str">
        <f>IF($A135="N/A"," ",IF(Pricetype4=2,MAX(D135,0),IF(OR(Pricetype4=1,Pricetype4=4),IF(D135=0,0,(_xll.EURO(D135,Strikeprice4,0,0,($AH135+IF(Smile=TRUE,VLOOKUP(MAX(-5,Strikeprice4-D135),Volsmile,2),0)),($A135-DateToday)+15,IF(Pricetype4=1,1,0),0))),D135)))</f>
        <v xml:space="preserve"> </v>
      </c>
      <c r="N135" s="250" t="str">
        <f>IF($A135="N/A"," ",IF(Pricetype4=2,MAX(E135,0),IF(OR(Pricetype4=1,Pricetype4=4),IF(E135=0,0,(_xll.EURO(E135,Strikeprice4,0,0,($AK135+IF(Smile=TRUE,VLOOKUP(MAX(-5,Strikeprice4-E135),Volsmile,2),0)),($A135-DateToday)+15,IF(Pricetype4=1,1,0),0))),E135)))</f>
        <v xml:space="preserve"> </v>
      </c>
      <c r="O135" s="250" t="str">
        <f>IF($A135="N/A"," ",IF(Pricetype4=2,MAX(F135,0),IF(OR(Pricetype4=1,Pricetype4=4),IF(F135=0,0,(_xll.EURO(F135,Strikeprice4,0,0,($AK135+IF(Smile=TRUE,VLOOKUP(MAX(-5,Strikeprice4-F135),Volsmile,2),0)),($A135-DateToday)+15,IF(Pricetype4=1,1,0),0))),F135)))</f>
        <v xml:space="preserve"> </v>
      </c>
      <c r="P135" s="250" t="str">
        <f>IF($A135="N/A"," ",IF(Pricetype4=2,MAX(G135,0),IF(OR(Pricetype4=1,Pricetype4=4),IF(G135=0,0,(_xll.EURO(G135,Strikeprice4,0,0,($AK135+IF(Smile=TRUE,VLOOKUP(MAX(-5,Strikeprice4-G135),Volsmile,2),0)),($A135-DateToday)+15,IF(Pricetype4=1,1,0),0))),G135)))</f>
        <v xml:space="preserve"> </v>
      </c>
      <c r="Q135" s="250" t="str">
        <f>IF($A135="N/A"," ",IF(Pricetype4=2,MAX(H135,0),IF(OR(Pricetype4=1,Pricetype4=4),IF(H135=0,0,(_xll.EURO(H135,Strikeprice4,0,0,($AK135+IF(Smile=TRUE,VLOOKUP(MAX(-5,Strikeprice4-H135),Volsmile,2),0)),($A135-DateToday)+15,IF(Pricetype4=1,1,0),0))),H135)))</f>
        <v xml:space="preserve"> </v>
      </c>
      <c r="R135" s="250" t="str">
        <f>IF($A135="N/A"," ",IF(Pricetype4=2,MAX(I135,0),IF(OR(Pricetype4=1,Pricetype4=4),IF(I135=0,0,(_xll.EURO(I135,Strikeprice4,0,0,($AK135+IF(Smile=TRUE,VLOOKUP(MAX(-5,Strikeprice4-I135),Volsmile,2),0)),($A135-DateToday)+15,IF(Pricetype4=1,1,0),0))),I135)))</f>
        <v xml:space="preserve"> </v>
      </c>
      <c r="S135" s="250" t="str">
        <f>IF($A135="N/A"," ",IF(Pricetype4=2,MAX(J135,0),IF(OR(Pricetype4=1,Pricetype4=4),IF(J135=0,0,(_xll.EURO(J135,Strikeprice4,0,0,($AK135+IF(Smile=TRUE,VLOOKUP(MAX(-5,Strikeprice4-J135),Volsmile,2),0)),($A135-DateToday)+15,IF(Pricetype4=1,1,0),0))),J135)))</f>
        <v xml:space="preserve"> </v>
      </c>
      <c r="T135" s="250" t="str">
        <f>IF($A135="N/A"," ",IF(Pricetype4=2,MAX(K135,0),IF(OR(Pricetype4=1,Pricetype4=4),IF(K135=0,0,(_xll.EURO(K135,Strikeprice4,0,0,($AK135+IF(Smile=TRUE,VLOOKUP(MAX(-5,Strikeprice4-K135),Volsmile,2),0)),($A135-DateToday)+15,IF(Pricetype4=1,1,0),0))),K135)))</f>
        <v xml:space="preserve"> </v>
      </c>
      <c r="U135" s="177" t="str">
        <f t="shared" si="63"/>
        <v xml:space="preserve"> </v>
      </c>
      <c r="V135" s="178" t="str">
        <f t="shared" si="79"/>
        <v xml:space="preserve"> </v>
      </c>
      <c r="W135" s="178" t="str">
        <f t="shared" si="80"/>
        <v xml:space="preserve"> </v>
      </c>
      <c r="X135" s="178" t="str">
        <f t="shared" si="81"/>
        <v xml:space="preserve"> </v>
      </c>
      <c r="Y135" s="178" t="str">
        <f t="shared" si="82"/>
        <v xml:space="preserve"> </v>
      </c>
      <c r="Z135" s="178" t="str">
        <f t="shared" si="83"/>
        <v xml:space="preserve"> </v>
      </c>
      <c r="AA135" s="178" t="str">
        <f t="shared" si="84"/>
        <v xml:space="preserve"> </v>
      </c>
      <c r="AB135" s="178" t="str">
        <f t="shared" si="85"/>
        <v xml:space="preserve"> </v>
      </c>
      <c r="AC135" s="178" t="str">
        <f t="shared" si="86"/>
        <v xml:space="preserve"> </v>
      </c>
      <c r="AD135" s="178" t="str">
        <f t="shared" si="87"/>
        <v xml:space="preserve"> </v>
      </c>
      <c r="AE135" s="178" t="str">
        <f t="shared" si="88"/>
        <v xml:space="preserve"> </v>
      </c>
      <c r="AF135" s="224" t="str">
        <f t="shared" si="89"/>
        <v xml:space="preserve"> </v>
      </c>
      <c r="AG135" s="224" t="str">
        <f t="shared" si="90"/>
        <v xml:space="preserve"> </v>
      </c>
      <c r="AH135" s="224" t="str">
        <f t="shared" si="91"/>
        <v xml:space="preserve"> </v>
      </c>
      <c r="AI135" s="224" t="str">
        <f t="shared" si="64"/>
        <v xml:space="preserve"> </v>
      </c>
      <c r="AJ135" s="224" t="str">
        <f t="shared" si="65"/>
        <v xml:space="preserve"> </v>
      </c>
      <c r="AK135" s="224" t="str">
        <f t="shared" si="92"/>
        <v xml:space="preserve"> </v>
      </c>
      <c r="AL135" s="224" t="str">
        <f>IF($A135="N/A"," ",IF(PV=1,0,'Pricing Inputs4'!R168))</f>
        <v xml:space="preserve"> </v>
      </c>
      <c r="AM135" s="313" t="str">
        <f t="shared" si="66"/>
        <v xml:space="preserve"> </v>
      </c>
      <c r="BQ135" t="str">
        <f t="shared" si="67"/>
        <v xml:space="preserve"> </v>
      </c>
      <c r="BR135" t="str">
        <f t="shared" si="68"/>
        <v xml:space="preserve"> </v>
      </c>
      <c r="BS135" t="str">
        <f t="shared" si="69"/>
        <v xml:space="preserve"> </v>
      </c>
    </row>
    <row r="136" spans="1:71" x14ac:dyDescent="0.2">
      <c r="A136" s="253" t="str">
        <f>IF(A135="N/A","N/A",IF(EDATE(A135,1)&gt;Inputs!$R$5,"N/A",EDATE(A135,1)))</f>
        <v>N/A</v>
      </c>
      <c r="B136" s="324" t="str">
        <f t="shared" si="62"/>
        <v xml:space="preserve"> </v>
      </c>
      <c r="C136" s="172" t="str">
        <f t="shared" si="70"/>
        <v xml:space="preserve"> </v>
      </c>
      <c r="D136" s="172" t="str">
        <f t="shared" si="71"/>
        <v xml:space="preserve"> </v>
      </c>
      <c r="E136" s="172" t="str">
        <f t="shared" si="72"/>
        <v xml:space="preserve"> </v>
      </c>
      <c r="F136" s="172" t="str">
        <f t="shared" si="73"/>
        <v xml:space="preserve"> </v>
      </c>
      <c r="G136" s="172" t="str">
        <f t="shared" si="74"/>
        <v xml:space="preserve"> </v>
      </c>
      <c r="H136" s="172" t="str">
        <f t="shared" si="75"/>
        <v xml:space="preserve"> </v>
      </c>
      <c r="I136" s="172" t="str">
        <f t="shared" si="76"/>
        <v xml:space="preserve"> </v>
      </c>
      <c r="J136" s="172" t="str">
        <f t="shared" si="77"/>
        <v xml:space="preserve"> </v>
      </c>
      <c r="K136" s="172" t="str">
        <f t="shared" si="78"/>
        <v xml:space="preserve"> </v>
      </c>
      <c r="L136" s="250" t="str">
        <f>IF($A136="N/A"," ",IF(Pricetype4=2,MAX(C136,0),IF(OR(Pricetype4=1,Pricetype4=4),IF(C136=0,0,(_xll.EURO(C136,Strikeprice4,0,0,($AH136+IF(Smile=TRUE,VLOOKUP(MAX(-5,Strikeprice4-C136),Volsmile,2),0)),($A136-DateToday)+15,IF(Pricetype4=1,1,0),0))),C136)))</f>
        <v xml:space="preserve"> </v>
      </c>
      <c r="M136" s="250" t="str">
        <f>IF($A136="N/A"," ",IF(Pricetype4=2,MAX(D136,0),IF(OR(Pricetype4=1,Pricetype4=4),IF(D136=0,0,(_xll.EURO(D136,Strikeprice4,0,0,($AH136+IF(Smile=TRUE,VLOOKUP(MAX(-5,Strikeprice4-D136),Volsmile,2),0)),($A136-DateToday)+15,IF(Pricetype4=1,1,0),0))),D136)))</f>
        <v xml:space="preserve"> </v>
      </c>
      <c r="N136" s="250" t="str">
        <f>IF($A136="N/A"," ",IF(Pricetype4=2,MAX(E136,0),IF(OR(Pricetype4=1,Pricetype4=4),IF(E136=0,0,(_xll.EURO(E136,Strikeprice4,0,0,($AK136+IF(Smile=TRUE,VLOOKUP(MAX(-5,Strikeprice4-E136),Volsmile,2),0)),($A136-DateToday)+15,IF(Pricetype4=1,1,0),0))),E136)))</f>
        <v xml:space="preserve"> </v>
      </c>
      <c r="O136" s="250" t="str">
        <f>IF($A136="N/A"," ",IF(Pricetype4=2,MAX(F136,0),IF(OR(Pricetype4=1,Pricetype4=4),IF(F136=0,0,(_xll.EURO(F136,Strikeprice4,0,0,($AK136+IF(Smile=TRUE,VLOOKUP(MAX(-5,Strikeprice4-F136),Volsmile,2),0)),($A136-DateToday)+15,IF(Pricetype4=1,1,0),0))),F136)))</f>
        <v xml:space="preserve"> </v>
      </c>
      <c r="P136" s="250" t="str">
        <f>IF($A136="N/A"," ",IF(Pricetype4=2,MAX(G136,0),IF(OR(Pricetype4=1,Pricetype4=4),IF(G136=0,0,(_xll.EURO(G136,Strikeprice4,0,0,($AK136+IF(Smile=TRUE,VLOOKUP(MAX(-5,Strikeprice4-G136),Volsmile,2),0)),($A136-DateToday)+15,IF(Pricetype4=1,1,0),0))),G136)))</f>
        <v xml:space="preserve"> </v>
      </c>
      <c r="Q136" s="250" t="str">
        <f>IF($A136="N/A"," ",IF(Pricetype4=2,MAX(H136,0),IF(OR(Pricetype4=1,Pricetype4=4),IF(H136=0,0,(_xll.EURO(H136,Strikeprice4,0,0,($AK136+IF(Smile=TRUE,VLOOKUP(MAX(-5,Strikeprice4-H136),Volsmile,2),0)),($A136-DateToday)+15,IF(Pricetype4=1,1,0),0))),H136)))</f>
        <v xml:space="preserve"> </v>
      </c>
      <c r="R136" s="250" t="str">
        <f>IF($A136="N/A"," ",IF(Pricetype4=2,MAX(I136,0),IF(OR(Pricetype4=1,Pricetype4=4),IF(I136=0,0,(_xll.EURO(I136,Strikeprice4,0,0,($AK136+IF(Smile=TRUE,VLOOKUP(MAX(-5,Strikeprice4-I136),Volsmile,2),0)),($A136-DateToday)+15,IF(Pricetype4=1,1,0),0))),I136)))</f>
        <v xml:space="preserve"> </v>
      </c>
      <c r="S136" s="250" t="str">
        <f>IF($A136="N/A"," ",IF(Pricetype4=2,MAX(J136,0),IF(OR(Pricetype4=1,Pricetype4=4),IF(J136=0,0,(_xll.EURO(J136,Strikeprice4,0,0,($AK136+IF(Smile=TRUE,VLOOKUP(MAX(-5,Strikeprice4-J136),Volsmile,2),0)),($A136-DateToday)+15,IF(Pricetype4=1,1,0),0))),J136)))</f>
        <v xml:space="preserve"> </v>
      </c>
      <c r="T136" s="250" t="str">
        <f>IF($A136="N/A"," ",IF(Pricetype4=2,MAX(K136,0),IF(OR(Pricetype4=1,Pricetype4=4),IF(K136=0,0,(_xll.EURO(K136,Strikeprice4,0,0,($AK136+IF(Smile=TRUE,VLOOKUP(MAX(-5,Strikeprice4-K136),Volsmile,2),0)),($A136-DateToday)+15,IF(Pricetype4=1,1,0),0))),K136)))</f>
        <v xml:space="preserve"> </v>
      </c>
      <c r="U136" s="177" t="str">
        <f t="shared" si="63"/>
        <v xml:space="preserve"> </v>
      </c>
      <c r="V136" s="178" t="str">
        <f t="shared" si="79"/>
        <v xml:space="preserve"> </v>
      </c>
      <c r="W136" s="178" t="str">
        <f t="shared" si="80"/>
        <v xml:space="preserve"> </v>
      </c>
      <c r="X136" s="178" t="str">
        <f t="shared" si="81"/>
        <v xml:space="preserve"> </v>
      </c>
      <c r="Y136" s="178" t="str">
        <f t="shared" si="82"/>
        <v xml:space="preserve"> </v>
      </c>
      <c r="Z136" s="178" t="str">
        <f t="shared" si="83"/>
        <v xml:space="preserve"> </v>
      </c>
      <c r="AA136" s="178" t="str">
        <f t="shared" si="84"/>
        <v xml:space="preserve"> </v>
      </c>
      <c r="AB136" s="178" t="str">
        <f t="shared" si="85"/>
        <v xml:space="preserve"> </v>
      </c>
      <c r="AC136" s="178" t="str">
        <f t="shared" si="86"/>
        <v xml:space="preserve"> </v>
      </c>
      <c r="AD136" s="178" t="str">
        <f t="shared" si="87"/>
        <v xml:space="preserve"> </v>
      </c>
      <c r="AE136" s="178" t="str">
        <f t="shared" si="88"/>
        <v xml:space="preserve"> </v>
      </c>
      <c r="AF136" s="224" t="str">
        <f t="shared" si="89"/>
        <v xml:space="preserve"> </v>
      </c>
      <c r="AG136" s="224" t="str">
        <f t="shared" si="90"/>
        <v xml:space="preserve"> </v>
      </c>
      <c r="AH136" s="224" t="str">
        <f t="shared" si="91"/>
        <v xml:space="preserve"> </v>
      </c>
      <c r="AI136" s="224" t="str">
        <f t="shared" si="64"/>
        <v xml:space="preserve"> </v>
      </c>
      <c r="AJ136" s="224" t="str">
        <f t="shared" si="65"/>
        <v xml:space="preserve"> </v>
      </c>
      <c r="AK136" s="224" t="str">
        <f t="shared" si="92"/>
        <v xml:space="preserve"> </v>
      </c>
      <c r="AL136" s="224" t="str">
        <f>IF($A136="N/A"," ",IF(PV=1,0,'Pricing Inputs4'!R169))</f>
        <v xml:space="preserve"> </v>
      </c>
      <c r="AM136" s="313" t="str">
        <f t="shared" si="66"/>
        <v xml:space="preserve"> </v>
      </c>
      <c r="BQ136" t="str">
        <f t="shared" si="67"/>
        <v xml:space="preserve"> </v>
      </c>
      <c r="BR136" t="str">
        <f t="shared" si="68"/>
        <v xml:space="preserve"> </v>
      </c>
      <c r="BS136" t="str">
        <f t="shared" si="69"/>
        <v xml:space="preserve"> </v>
      </c>
    </row>
    <row r="137" spans="1:71" x14ac:dyDescent="0.2">
      <c r="A137" s="253" t="str">
        <f>IF(A136="N/A","N/A",IF(EDATE(A136,1)&gt;Inputs!$R$5,"N/A",EDATE(A136,1)))</f>
        <v>N/A</v>
      </c>
      <c r="B137" s="324" t="str">
        <f t="shared" si="62"/>
        <v xml:space="preserve"> </v>
      </c>
      <c r="C137" s="172" t="str">
        <f t="shared" si="70"/>
        <v xml:space="preserve"> </v>
      </c>
      <c r="D137" s="172" t="str">
        <f t="shared" si="71"/>
        <v xml:space="preserve"> </v>
      </c>
      <c r="E137" s="172" t="str">
        <f t="shared" si="72"/>
        <v xml:space="preserve"> </v>
      </c>
      <c r="F137" s="172" t="str">
        <f t="shared" si="73"/>
        <v xml:space="preserve"> </v>
      </c>
      <c r="G137" s="172" t="str">
        <f t="shared" si="74"/>
        <v xml:space="preserve"> </v>
      </c>
      <c r="H137" s="172" t="str">
        <f t="shared" si="75"/>
        <v xml:space="preserve"> </v>
      </c>
      <c r="I137" s="172" t="str">
        <f t="shared" si="76"/>
        <v xml:space="preserve"> </v>
      </c>
      <c r="J137" s="172" t="str">
        <f t="shared" si="77"/>
        <v xml:space="preserve"> </v>
      </c>
      <c r="K137" s="172" t="str">
        <f t="shared" si="78"/>
        <v xml:space="preserve"> </v>
      </c>
      <c r="L137" s="250" t="str">
        <f>IF($A137="N/A"," ",IF(Pricetype4=2,MAX(C137,0),IF(OR(Pricetype4=1,Pricetype4=4),IF(C137=0,0,(_xll.EURO(C137,Strikeprice4,0,0,($AH137+IF(Smile=TRUE,VLOOKUP(MAX(-5,Strikeprice4-C137),Volsmile,2),0)),($A137-DateToday)+15,IF(Pricetype4=1,1,0),0))),C137)))</f>
        <v xml:space="preserve"> </v>
      </c>
      <c r="M137" s="250" t="str">
        <f>IF($A137="N/A"," ",IF(Pricetype4=2,MAX(D137,0),IF(OR(Pricetype4=1,Pricetype4=4),IF(D137=0,0,(_xll.EURO(D137,Strikeprice4,0,0,($AH137+IF(Smile=TRUE,VLOOKUP(MAX(-5,Strikeprice4-D137),Volsmile,2),0)),($A137-DateToday)+15,IF(Pricetype4=1,1,0),0))),D137)))</f>
        <v xml:space="preserve"> </v>
      </c>
      <c r="N137" s="250" t="str">
        <f>IF($A137="N/A"," ",IF(Pricetype4=2,MAX(E137,0),IF(OR(Pricetype4=1,Pricetype4=4),IF(E137=0,0,(_xll.EURO(E137,Strikeprice4,0,0,($AK137+IF(Smile=TRUE,VLOOKUP(MAX(-5,Strikeprice4-E137),Volsmile,2),0)),($A137-DateToday)+15,IF(Pricetype4=1,1,0),0))),E137)))</f>
        <v xml:space="preserve"> </v>
      </c>
      <c r="O137" s="250" t="str">
        <f>IF($A137="N/A"," ",IF(Pricetype4=2,MAX(F137,0),IF(OR(Pricetype4=1,Pricetype4=4),IF(F137=0,0,(_xll.EURO(F137,Strikeprice4,0,0,($AK137+IF(Smile=TRUE,VLOOKUP(MAX(-5,Strikeprice4-F137),Volsmile,2),0)),($A137-DateToday)+15,IF(Pricetype4=1,1,0),0))),F137)))</f>
        <v xml:space="preserve"> </v>
      </c>
      <c r="P137" s="250" t="str">
        <f>IF($A137="N/A"," ",IF(Pricetype4=2,MAX(G137,0),IF(OR(Pricetype4=1,Pricetype4=4),IF(G137=0,0,(_xll.EURO(G137,Strikeprice4,0,0,($AK137+IF(Smile=TRUE,VLOOKUP(MAX(-5,Strikeprice4-G137),Volsmile,2),0)),($A137-DateToday)+15,IF(Pricetype4=1,1,0),0))),G137)))</f>
        <v xml:space="preserve"> </v>
      </c>
      <c r="Q137" s="250" t="str">
        <f>IF($A137="N/A"," ",IF(Pricetype4=2,MAX(H137,0),IF(OR(Pricetype4=1,Pricetype4=4),IF(H137=0,0,(_xll.EURO(H137,Strikeprice4,0,0,($AK137+IF(Smile=TRUE,VLOOKUP(MAX(-5,Strikeprice4-H137),Volsmile,2),0)),($A137-DateToday)+15,IF(Pricetype4=1,1,0),0))),H137)))</f>
        <v xml:space="preserve"> </v>
      </c>
      <c r="R137" s="250" t="str">
        <f>IF($A137="N/A"," ",IF(Pricetype4=2,MAX(I137,0),IF(OR(Pricetype4=1,Pricetype4=4),IF(I137=0,0,(_xll.EURO(I137,Strikeprice4,0,0,($AK137+IF(Smile=TRUE,VLOOKUP(MAX(-5,Strikeprice4-I137),Volsmile,2),0)),($A137-DateToday)+15,IF(Pricetype4=1,1,0),0))),I137)))</f>
        <v xml:space="preserve"> </v>
      </c>
      <c r="S137" s="250" t="str">
        <f>IF($A137="N/A"," ",IF(Pricetype4=2,MAX(J137,0),IF(OR(Pricetype4=1,Pricetype4=4),IF(J137=0,0,(_xll.EURO(J137,Strikeprice4,0,0,($AK137+IF(Smile=TRUE,VLOOKUP(MAX(-5,Strikeprice4-J137),Volsmile,2),0)),($A137-DateToday)+15,IF(Pricetype4=1,1,0),0))),J137)))</f>
        <v xml:space="preserve"> </v>
      </c>
      <c r="T137" s="250" t="str">
        <f>IF($A137="N/A"," ",IF(Pricetype4=2,MAX(K137,0),IF(OR(Pricetype4=1,Pricetype4=4),IF(K137=0,0,(_xll.EURO(K137,Strikeprice4,0,0,($AK137+IF(Smile=TRUE,VLOOKUP(MAX(-5,Strikeprice4-K137),Volsmile,2),0)),($A137-DateToday)+15,IF(Pricetype4=1,1,0),0))),K137)))</f>
        <v xml:space="preserve"> </v>
      </c>
      <c r="U137" s="177" t="str">
        <f t="shared" si="63"/>
        <v xml:space="preserve"> </v>
      </c>
      <c r="V137" s="178" t="str">
        <f t="shared" si="79"/>
        <v xml:space="preserve"> </v>
      </c>
      <c r="W137" s="178" t="str">
        <f t="shared" si="80"/>
        <v xml:space="preserve"> </v>
      </c>
      <c r="X137" s="178" t="str">
        <f t="shared" si="81"/>
        <v xml:space="preserve"> </v>
      </c>
      <c r="Y137" s="178" t="str">
        <f t="shared" si="82"/>
        <v xml:space="preserve"> </v>
      </c>
      <c r="Z137" s="178" t="str">
        <f t="shared" si="83"/>
        <v xml:space="preserve"> </v>
      </c>
      <c r="AA137" s="178" t="str">
        <f t="shared" si="84"/>
        <v xml:space="preserve"> </v>
      </c>
      <c r="AB137" s="178" t="str">
        <f t="shared" si="85"/>
        <v xml:space="preserve"> </v>
      </c>
      <c r="AC137" s="178" t="str">
        <f t="shared" si="86"/>
        <v xml:space="preserve"> </v>
      </c>
      <c r="AD137" s="178" t="str">
        <f t="shared" si="87"/>
        <v xml:space="preserve"> </v>
      </c>
      <c r="AE137" s="178" t="str">
        <f t="shared" si="88"/>
        <v xml:space="preserve"> </v>
      </c>
      <c r="AF137" s="224" t="str">
        <f t="shared" si="89"/>
        <v xml:space="preserve"> </v>
      </c>
      <c r="AG137" s="224" t="str">
        <f t="shared" si="90"/>
        <v xml:space="preserve"> </v>
      </c>
      <c r="AH137" s="224" t="str">
        <f t="shared" si="91"/>
        <v xml:space="preserve"> </v>
      </c>
      <c r="AI137" s="224" t="str">
        <f t="shared" si="64"/>
        <v xml:space="preserve"> </v>
      </c>
      <c r="AJ137" s="224" t="str">
        <f t="shared" si="65"/>
        <v xml:space="preserve"> </v>
      </c>
      <c r="AK137" s="224" t="str">
        <f t="shared" si="92"/>
        <v xml:space="preserve"> </v>
      </c>
      <c r="AL137" s="224" t="str">
        <f>IF($A137="N/A"," ",IF(PV=1,0,'Pricing Inputs4'!R170))</f>
        <v xml:space="preserve"> </v>
      </c>
      <c r="AM137" s="313" t="str">
        <f t="shared" si="66"/>
        <v xml:space="preserve"> </v>
      </c>
      <c r="BQ137" t="str">
        <f t="shared" si="67"/>
        <v xml:space="preserve"> </v>
      </c>
      <c r="BR137" t="str">
        <f t="shared" si="68"/>
        <v xml:space="preserve"> </v>
      </c>
      <c r="BS137" t="str">
        <f t="shared" si="69"/>
        <v xml:space="preserve"> </v>
      </c>
    </row>
    <row r="138" spans="1:71" x14ac:dyDescent="0.2">
      <c r="A138" s="253" t="str">
        <f>IF(A137="N/A","N/A",IF(EDATE(A137,1)&gt;Inputs!$R$5,"N/A",EDATE(A137,1)))</f>
        <v>N/A</v>
      </c>
      <c r="B138" s="324" t="str">
        <f t="shared" si="62"/>
        <v xml:space="preserve"> </v>
      </c>
      <c r="C138" s="172" t="str">
        <f t="shared" si="70"/>
        <v xml:space="preserve"> </v>
      </c>
      <c r="D138" s="172" t="str">
        <f t="shared" si="71"/>
        <v xml:space="preserve"> </v>
      </c>
      <c r="E138" s="172" t="str">
        <f t="shared" si="72"/>
        <v xml:space="preserve"> </v>
      </c>
      <c r="F138" s="172" t="str">
        <f t="shared" si="73"/>
        <v xml:space="preserve"> </v>
      </c>
      <c r="G138" s="172" t="str">
        <f t="shared" si="74"/>
        <v xml:space="preserve"> </v>
      </c>
      <c r="H138" s="172" t="str">
        <f t="shared" si="75"/>
        <v xml:space="preserve"> </v>
      </c>
      <c r="I138" s="172" t="str">
        <f t="shared" si="76"/>
        <v xml:space="preserve"> </v>
      </c>
      <c r="J138" s="172" t="str">
        <f t="shared" si="77"/>
        <v xml:space="preserve"> </v>
      </c>
      <c r="K138" s="172" t="str">
        <f t="shared" si="78"/>
        <v xml:space="preserve"> </v>
      </c>
      <c r="L138" s="250" t="str">
        <f>IF($A138="N/A"," ",IF(Pricetype4=2,MAX(C138,0),IF(OR(Pricetype4=1,Pricetype4=4),IF(C138=0,0,(_xll.EURO(C138,Strikeprice4,0,0,($AH138+IF(Smile=TRUE,VLOOKUP(MAX(-5,Strikeprice4-C138),Volsmile,2),0)),($A138-DateToday)+15,IF(Pricetype4=1,1,0),0))),C138)))</f>
        <v xml:space="preserve"> </v>
      </c>
      <c r="M138" s="250" t="str">
        <f>IF($A138="N/A"," ",IF(Pricetype4=2,MAX(D138,0),IF(OR(Pricetype4=1,Pricetype4=4),IF(D138=0,0,(_xll.EURO(D138,Strikeprice4,0,0,($AH138+IF(Smile=TRUE,VLOOKUP(MAX(-5,Strikeprice4-D138),Volsmile,2),0)),($A138-DateToday)+15,IF(Pricetype4=1,1,0),0))),D138)))</f>
        <v xml:space="preserve"> </v>
      </c>
      <c r="N138" s="250" t="str">
        <f>IF($A138="N/A"," ",IF(Pricetype4=2,MAX(E138,0),IF(OR(Pricetype4=1,Pricetype4=4),IF(E138=0,0,(_xll.EURO(E138,Strikeprice4,0,0,($AK138+IF(Smile=TRUE,VLOOKUP(MAX(-5,Strikeprice4-E138),Volsmile,2),0)),($A138-DateToday)+15,IF(Pricetype4=1,1,0),0))),E138)))</f>
        <v xml:space="preserve"> </v>
      </c>
      <c r="O138" s="250" t="str">
        <f>IF($A138="N/A"," ",IF(Pricetype4=2,MAX(F138,0),IF(OR(Pricetype4=1,Pricetype4=4),IF(F138=0,0,(_xll.EURO(F138,Strikeprice4,0,0,($AK138+IF(Smile=TRUE,VLOOKUP(MAX(-5,Strikeprice4-F138),Volsmile,2),0)),($A138-DateToday)+15,IF(Pricetype4=1,1,0),0))),F138)))</f>
        <v xml:space="preserve"> </v>
      </c>
      <c r="P138" s="250" t="str">
        <f>IF($A138="N/A"," ",IF(Pricetype4=2,MAX(G138,0),IF(OR(Pricetype4=1,Pricetype4=4),IF(G138=0,0,(_xll.EURO(G138,Strikeprice4,0,0,($AK138+IF(Smile=TRUE,VLOOKUP(MAX(-5,Strikeprice4-G138),Volsmile,2),0)),($A138-DateToday)+15,IF(Pricetype4=1,1,0),0))),G138)))</f>
        <v xml:space="preserve"> </v>
      </c>
      <c r="Q138" s="250" t="str">
        <f>IF($A138="N/A"," ",IF(Pricetype4=2,MAX(H138,0),IF(OR(Pricetype4=1,Pricetype4=4),IF(H138=0,0,(_xll.EURO(H138,Strikeprice4,0,0,($AK138+IF(Smile=TRUE,VLOOKUP(MAX(-5,Strikeprice4-H138),Volsmile,2),0)),($A138-DateToday)+15,IF(Pricetype4=1,1,0),0))),H138)))</f>
        <v xml:space="preserve"> </v>
      </c>
      <c r="R138" s="250" t="str">
        <f>IF($A138="N/A"," ",IF(Pricetype4=2,MAX(I138,0),IF(OR(Pricetype4=1,Pricetype4=4),IF(I138=0,0,(_xll.EURO(I138,Strikeprice4,0,0,($AK138+IF(Smile=TRUE,VLOOKUP(MAX(-5,Strikeprice4-I138),Volsmile,2),0)),($A138-DateToday)+15,IF(Pricetype4=1,1,0),0))),I138)))</f>
        <v xml:space="preserve"> </v>
      </c>
      <c r="S138" s="250" t="str">
        <f>IF($A138="N/A"," ",IF(Pricetype4=2,MAX(J138,0),IF(OR(Pricetype4=1,Pricetype4=4),IF(J138=0,0,(_xll.EURO(J138,Strikeprice4,0,0,($AK138+IF(Smile=TRUE,VLOOKUP(MAX(-5,Strikeprice4-J138),Volsmile,2),0)),($A138-DateToday)+15,IF(Pricetype4=1,1,0),0))),J138)))</f>
        <v xml:space="preserve"> </v>
      </c>
      <c r="T138" s="250" t="str">
        <f>IF($A138="N/A"," ",IF(Pricetype4=2,MAX(K138,0),IF(OR(Pricetype4=1,Pricetype4=4),IF(K138=0,0,(_xll.EURO(K138,Strikeprice4,0,0,($AK138+IF(Smile=TRUE,VLOOKUP(MAX(-5,Strikeprice4-K138),Volsmile,2),0)),($A138-DateToday)+15,IF(Pricetype4=1,1,0),0))),K138)))</f>
        <v xml:space="preserve"> </v>
      </c>
      <c r="U138" s="177" t="str">
        <f t="shared" si="63"/>
        <v xml:space="preserve"> </v>
      </c>
      <c r="V138" s="178" t="str">
        <f t="shared" si="79"/>
        <v xml:space="preserve"> </v>
      </c>
      <c r="W138" s="178" t="str">
        <f t="shared" si="80"/>
        <v xml:space="preserve"> </v>
      </c>
      <c r="X138" s="178" t="str">
        <f t="shared" si="81"/>
        <v xml:space="preserve"> </v>
      </c>
      <c r="Y138" s="178" t="str">
        <f t="shared" si="82"/>
        <v xml:space="preserve"> </v>
      </c>
      <c r="Z138" s="178" t="str">
        <f t="shared" si="83"/>
        <v xml:space="preserve"> </v>
      </c>
      <c r="AA138" s="178" t="str">
        <f t="shared" si="84"/>
        <v xml:space="preserve"> </v>
      </c>
      <c r="AB138" s="178" t="str">
        <f t="shared" si="85"/>
        <v xml:space="preserve"> </v>
      </c>
      <c r="AC138" s="178" t="str">
        <f t="shared" si="86"/>
        <v xml:space="preserve"> </v>
      </c>
      <c r="AD138" s="178" t="str">
        <f t="shared" si="87"/>
        <v xml:space="preserve"> </v>
      </c>
      <c r="AE138" s="178" t="str">
        <f t="shared" si="88"/>
        <v xml:space="preserve"> </v>
      </c>
      <c r="AF138" s="224" t="str">
        <f t="shared" si="89"/>
        <v xml:space="preserve"> </v>
      </c>
      <c r="AG138" s="224" t="str">
        <f t="shared" si="90"/>
        <v xml:space="preserve"> </v>
      </c>
      <c r="AH138" s="224" t="str">
        <f t="shared" si="91"/>
        <v xml:space="preserve"> </v>
      </c>
      <c r="AI138" s="224" t="str">
        <f t="shared" si="64"/>
        <v xml:space="preserve"> </v>
      </c>
      <c r="AJ138" s="224" t="str">
        <f t="shared" si="65"/>
        <v xml:space="preserve"> </v>
      </c>
      <c r="AK138" s="224" t="str">
        <f t="shared" si="92"/>
        <v xml:space="preserve"> </v>
      </c>
      <c r="AL138" s="224" t="str">
        <f>IF($A138="N/A"," ",IF(PV=1,0,'Pricing Inputs4'!R171))</f>
        <v xml:space="preserve"> </v>
      </c>
      <c r="AM138" s="313" t="str">
        <f t="shared" si="66"/>
        <v xml:space="preserve"> </v>
      </c>
      <c r="BQ138" t="str">
        <f t="shared" si="67"/>
        <v xml:space="preserve"> </v>
      </c>
      <c r="BR138" t="str">
        <f t="shared" si="68"/>
        <v xml:space="preserve"> </v>
      </c>
      <c r="BS138" t="str">
        <f t="shared" si="69"/>
        <v xml:space="preserve"> </v>
      </c>
    </row>
    <row r="139" spans="1:71" x14ac:dyDescent="0.2">
      <c r="A139" s="253" t="str">
        <f>IF(A138="N/A","N/A",IF(EDATE(A138,1)&gt;Inputs!$R$5,"N/A",EDATE(A138,1)))</f>
        <v>N/A</v>
      </c>
      <c r="B139" s="324" t="str">
        <f t="shared" si="62"/>
        <v xml:space="preserve"> </v>
      </c>
      <c r="C139" s="172" t="str">
        <f t="shared" si="70"/>
        <v xml:space="preserve"> </v>
      </c>
      <c r="D139" s="172" t="str">
        <f t="shared" si="71"/>
        <v xml:space="preserve"> </v>
      </c>
      <c r="E139" s="172" t="str">
        <f t="shared" si="72"/>
        <v xml:space="preserve"> </v>
      </c>
      <c r="F139" s="172" t="str">
        <f t="shared" si="73"/>
        <v xml:space="preserve"> </v>
      </c>
      <c r="G139" s="172" t="str">
        <f t="shared" si="74"/>
        <v xml:space="preserve"> </v>
      </c>
      <c r="H139" s="172" t="str">
        <f t="shared" si="75"/>
        <v xml:space="preserve"> </v>
      </c>
      <c r="I139" s="172" t="str">
        <f t="shared" si="76"/>
        <v xml:space="preserve"> </v>
      </c>
      <c r="J139" s="172" t="str">
        <f t="shared" si="77"/>
        <v xml:space="preserve"> </v>
      </c>
      <c r="K139" s="172" t="str">
        <f t="shared" si="78"/>
        <v xml:space="preserve"> </v>
      </c>
      <c r="L139" s="250" t="str">
        <f>IF($A139="N/A"," ",IF(Pricetype4=2,MAX(C139,0),IF(OR(Pricetype4=1,Pricetype4=4),IF(C139=0,0,(_xll.EURO(C139,Strikeprice4,0,0,($AH139+IF(Smile=TRUE,VLOOKUP(MAX(-5,Strikeprice4-C139),Volsmile,2),0)),($A139-DateToday)+15,IF(Pricetype4=1,1,0),0))),C139)))</f>
        <v xml:space="preserve"> </v>
      </c>
      <c r="M139" s="250" t="str">
        <f>IF($A139="N/A"," ",IF(Pricetype4=2,MAX(D139,0),IF(OR(Pricetype4=1,Pricetype4=4),IF(D139=0,0,(_xll.EURO(D139,Strikeprice4,0,0,($AH139+IF(Smile=TRUE,VLOOKUP(MAX(-5,Strikeprice4-D139),Volsmile,2),0)),($A139-DateToday)+15,IF(Pricetype4=1,1,0),0))),D139)))</f>
        <v xml:space="preserve"> </v>
      </c>
      <c r="N139" s="250" t="str">
        <f>IF($A139="N/A"," ",IF(Pricetype4=2,MAX(E139,0),IF(OR(Pricetype4=1,Pricetype4=4),IF(E139=0,0,(_xll.EURO(E139,Strikeprice4,0,0,($AK139+IF(Smile=TRUE,VLOOKUP(MAX(-5,Strikeprice4-E139),Volsmile,2),0)),($A139-DateToday)+15,IF(Pricetype4=1,1,0),0))),E139)))</f>
        <v xml:space="preserve"> </v>
      </c>
      <c r="O139" s="250" t="str">
        <f>IF($A139="N/A"," ",IF(Pricetype4=2,MAX(F139,0),IF(OR(Pricetype4=1,Pricetype4=4),IF(F139=0,0,(_xll.EURO(F139,Strikeprice4,0,0,($AK139+IF(Smile=TRUE,VLOOKUP(MAX(-5,Strikeprice4-F139),Volsmile,2),0)),($A139-DateToday)+15,IF(Pricetype4=1,1,0),0))),F139)))</f>
        <v xml:space="preserve"> </v>
      </c>
      <c r="P139" s="250" t="str">
        <f>IF($A139="N/A"," ",IF(Pricetype4=2,MAX(G139,0),IF(OR(Pricetype4=1,Pricetype4=4),IF(G139=0,0,(_xll.EURO(G139,Strikeprice4,0,0,($AK139+IF(Smile=TRUE,VLOOKUP(MAX(-5,Strikeprice4-G139),Volsmile,2),0)),($A139-DateToday)+15,IF(Pricetype4=1,1,0),0))),G139)))</f>
        <v xml:space="preserve"> </v>
      </c>
      <c r="Q139" s="250" t="str">
        <f>IF($A139="N/A"," ",IF(Pricetype4=2,MAX(H139,0),IF(OR(Pricetype4=1,Pricetype4=4),IF(H139=0,0,(_xll.EURO(H139,Strikeprice4,0,0,($AK139+IF(Smile=TRUE,VLOOKUP(MAX(-5,Strikeprice4-H139),Volsmile,2),0)),($A139-DateToday)+15,IF(Pricetype4=1,1,0),0))),H139)))</f>
        <v xml:space="preserve"> </v>
      </c>
      <c r="R139" s="250" t="str">
        <f>IF($A139="N/A"," ",IF(Pricetype4=2,MAX(I139,0),IF(OR(Pricetype4=1,Pricetype4=4),IF(I139=0,0,(_xll.EURO(I139,Strikeprice4,0,0,($AK139+IF(Smile=TRUE,VLOOKUP(MAX(-5,Strikeprice4-I139),Volsmile,2),0)),($A139-DateToday)+15,IF(Pricetype4=1,1,0),0))),I139)))</f>
        <v xml:space="preserve"> </v>
      </c>
      <c r="S139" s="250" t="str">
        <f>IF($A139="N/A"," ",IF(Pricetype4=2,MAX(J139,0),IF(OR(Pricetype4=1,Pricetype4=4),IF(J139=0,0,(_xll.EURO(J139,Strikeprice4,0,0,($AK139+IF(Smile=TRUE,VLOOKUP(MAX(-5,Strikeprice4-J139),Volsmile,2),0)),($A139-DateToday)+15,IF(Pricetype4=1,1,0),0))),J139)))</f>
        <v xml:space="preserve"> </v>
      </c>
      <c r="T139" s="250" t="str">
        <f>IF($A139="N/A"," ",IF(Pricetype4=2,MAX(K139,0),IF(OR(Pricetype4=1,Pricetype4=4),IF(K139=0,0,(_xll.EURO(K139,Strikeprice4,0,0,($AK139+IF(Smile=TRUE,VLOOKUP(MAX(-5,Strikeprice4-K139),Volsmile,2),0)),($A139-DateToday)+15,IF(Pricetype4=1,1,0),0))),K139)))</f>
        <v xml:space="preserve"> </v>
      </c>
      <c r="U139" s="177" t="str">
        <f t="shared" si="63"/>
        <v xml:space="preserve"> </v>
      </c>
      <c r="V139" s="178" t="str">
        <f t="shared" si="79"/>
        <v xml:space="preserve"> </v>
      </c>
      <c r="W139" s="178" t="str">
        <f t="shared" si="80"/>
        <v xml:space="preserve"> </v>
      </c>
      <c r="X139" s="178" t="str">
        <f t="shared" si="81"/>
        <v xml:space="preserve"> </v>
      </c>
      <c r="Y139" s="178" t="str">
        <f t="shared" si="82"/>
        <v xml:space="preserve"> </v>
      </c>
      <c r="Z139" s="178" t="str">
        <f t="shared" si="83"/>
        <v xml:space="preserve"> </v>
      </c>
      <c r="AA139" s="178" t="str">
        <f t="shared" si="84"/>
        <v xml:space="preserve"> </v>
      </c>
      <c r="AB139" s="178" t="str">
        <f t="shared" si="85"/>
        <v xml:space="preserve"> </v>
      </c>
      <c r="AC139" s="178" t="str">
        <f t="shared" si="86"/>
        <v xml:space="preserve"> </v>
      </c>
      <c r="AD139" s="178" t="str">
        <f t="shared" si="87"/>
        <v xml:space="preserve"> </v>
      </c>
      <c r="AE139" s="178" t="str">
        <f t="shared" si="88"/>
        <v xml:space="preserve"> </v>
      </c>
      <c r="AF139" s="224" t="str">
        <f t="shared" si="89"/>
        <v xml:space="preserve"> </v>
      </c>
      <c r="AG139" s="224" t="str">
        <f t="shared" si="90"/>
        <v xml:space="preserve"> </v>
      </c>
      <c r="AH139" s="224" t="str">
        <f t="shared" si="91"/>
        <v xml:space="preserve"> </v>
      </c>
      <c r="AI139" s="224" t="str">
        <f t="shared" si="64"/>
        <v xml:space="preserve"> </v>
      </c>
      <c r="AJ139" s="224" t="str">
        <f t="shared" si="65"/>
        <v xml:space="preserve"> </v>
      </c>
      <c r="AK139" s="224" t="str">
        <f t="shared" si="92"/>
        <v xml:space="preserve"> </v>
      </c>
      <c r="AL139" s="224" t="str">
        <f>IF($A139="N/A"," ",IF(PV=1,0,'Pricing Inputs4'!R172))</f>
        <v xml:space="preserve"> </v>
      </c>
      <c r="AM139" s="313" t="str">
        <f t="shared" si="66"/>
        <v xml:space="preserve"> </v>
      </c>
      <c r="BQ139" t="str">
        <f t="shared" si="67"/>
        <v xml:space="preserve"> </v>
      </c>
      <c r="BR139" t="str">
        <f t="shared" si="68"/>
        <v xml:space="preserve"> </v>
      </c>
      <c r="BS139" t="str">
        <f t="shared" si="69"/>
        <v xml:space="preserve"> </v>
      </c>
    </row>
    <row r="140" spans="1:71" x14ac:dyDescent="0.2">
      <c r="A140" s="253" t="str">
        <f>IF(A139="N/A","N/A",IF(EDATE(A139,1)&gt;Inputs!$R$5,"N/A",EDATE(A139,1)))</f>
        <v>N/A</v>
      </c>
      <c r="B140" s="324" t="str">
        <f t="shared" si="62"/>
        <v xml:space="preserve"> </v>
      </c>
      <c r="C140" s="172" t="str">
        <f t="shared" si="70"/>
        <v xml:space="preserve"> </v>
      </c>
      <c r="D140" s="172" t="str">
        <f t="shared" si="71"/>
        <v xml:space="preserve"> </v>
      </c>
      <c r="E140" s="172" t="str">
        <f t="shared" si="72"/>
        <v xml:space="preserve"> </v>
      </c>
      <c r="F140" s="172" t="str">
        <f t="shared" si="73"/>
        <v xml:space="preserve"> </v>
      </c>
      <c r="G140" s="172" t="str">
        <f t="shared" si="74"/>
        <v xml:space="preserve"> </v>
      </c>
      <c r="H140" s="172" t="str">
        <f t="shared" si="75"/>
        <v xml:space="preserve"> </v>
      </c>
      <c r="I140" s="172" t="str">
        <f t="shared" si="76"/>
        <v xml:space="preserve"> </v>
      </c>
      <c r="J140" s="172" t="str">
        <f t="shared" si="77"/>
        <v xml:space="preserve"> </v>
      </c>
      <c r="K140" s="172" t="str">
        <f t="shared" si="78"/>
        <v xml:space="preserve"> </v>
      </c>
      <c r="L140" s="250" t="str">
        <f>IF($A140="N/A"," ",IF(Pricetype4=2,MAX(C140,0),IF(OR(Pricetype4=1,Pricetype4=4),IF(C140=0,0,(_xll.EURO(C140,Strikeprice4,0,0,($AH140+IF(Smile=TRUE,VLOOKUP(MAX(-5,Strikeprice4-C140),Volsmile,2),0)),($A140-DateToday)+15,IF(Pricetype4=1,1,0),0))),C140)))</f>
        <v xml:space="preserve"> </v>
      </c>
      <c r="M140" s="250" t="str">
        <f>IF($A140="N/A"," ",IF(Pricetype4=2,MAX(D140,0),IF(OR(Pricetype4=1,Pricetype4=4),IF(D140=0,0,(_xll.EURO(D140,Strikeprice4,0,0,($AH140+IF(Smile=TRUE,VLOOKUP(MAX(-5,Strikeprice4-D140),Volsmile,2),0)),($A140-DateToday)+15,IF(Pricetype4=1,1,0),0))),D140)))</f>
        <v xml:space="preserve"> </v>
      </c>
      <c r="N140" s="250" t="str">
        <f>IF($A140="N/A"," ",IF(Pricetype4=2,MAX(E140,0),IF(OR(Pricetype4=1,Pricetype4=4),IF(E140=0,0,(_xll.EURO(E140,Strikeprice4,0,0,($AK140+IF(Smile=TRUE,VLOOKUP(MAX(-5,Strikeprice4-E140),Volsmile,2),0)),($A140-DateToday)+15,IF(Pricetype4=1,1,0),0))),E140)))</f>
        <v xml:space="preserve"> </v>
      </c>
      <c r="O140" s="250" t="str">
        <f>IF($A140="N/A"," ",IF(Pricetype4=2,MAX(F140,0),IF(OR(Pricetype4=1,Pricetype4=4),IF(F140=0,0,(_xll.EURO(F140,Strikeprice4,0,0,($AK140+IF(Smile=TRUE,VLOOKUP(MAX(-5,Strikeprice4-F140),Volsmile,2),0)),($A140-DateToday)+15,IF(Pricetype4=1,1,0),0))),F140)))</f>
        <v xml:space="preserve"> </v>
      </c>
      <c r="P140" s="250" t="str">
        <f>IF($A140="N/A"," ",IF(Pricetype4=2,MAX(G140,0),IF(OR(Pricetype4=1,Pricetype4=4),IF(G140=0,0,(_xll.EURO(G140,Strikeprice4,0,0,($AK140+IF(Smile=TRUE,VLOOKUP(MAX(-5,Strikeprice4-G140),Volsmile,2),0)),($A140-DateToday)+15,IF(Pricetype4=1,1,0),0))),G140)))</f>
        <v xml:space="preserve"> </v>
      </c>
      <c r="Q140" s="250" t="str">
        <f>IF($A140="N/A"," ",IF(Pricetype4=2,MAX(H140,0),IF(OR(Pricetype4=1,Pricetype4=4),IF(H140=0,0,(_xll.EURO(H140,Strikeprice4,0,0,($AK140+IF(Smile=TRUE,VLOOKUP(MAX(-5,Strikeprice4-H140),Volsmile,2),0)),($A140-DateToday)+15,IF(Pricetype4=1,1,0),0))),H140)))</f>
        <v xml:space="preserve"> </v>
      </c>
      <c r="R140" s="250" t="str">
        <f>IF($A140="N/A"," ",IF(Pricetype4=2,MAX(I140,0),IF(OR(Pricetype4=1,Pricetype4=4),IF(I140=0,0,(_xll.EURO(I140,Strikeprice4,0,0,($AK140+IF(Smile=TRUE,VLOOKUP(MAX(-5,Strikeprice4-I140),Volsmile,2),0)),($A140-DateToday)+15,IF(Pricetype4=1,1,0),0))),I140)))</f>
        <v xml:space="preserve"> </v>
      </c>
      <c r="S140" s="250" t="str">
        <f>IF($A140="N/A"," ",IF(Pricetype4=2,MAX(J140,0),IF(OR(Pricetype4=1,Pricetype4=4),IF(J140=0,0,(_xll.EURO(J140,Strikeprice4,0,0,($AK140+IF(Smile=TRUE,VLOOKUP(MAX(-5,Strikeprice4-J140),Volsmile,2),0)),($A140-DateToday)+15,IF(Pricetype4=1,1,0),0))),J140)))</f>
        <v xml:space="preserve"> </v>
      </c>
      <c r="T140" s="250" t="str">
        <f>IF($A140="N/A"," ",IF(Pricetype4=2,MAX(K140,0),IF(OR(Pricetype4=1,Pricetype4=4),IF(K140=0,0,(_xll.EURO(K140,Strikeprice4,0,0,($AK140+IF(Smile=TRUE,VLOOKUP(MAX(-5,Strikeprice4-K140),Volsmile,2),0)),($A140-DateToday)+15,IF(Pricetype4=1,1,0),0))),K140)))</f>
        <v xml:space="preserve"> </v>
      </c>
      <c r="U140" s="177" t="str">
        <f t="shared" si="63"/>
        <v xml:space="preserve"> </v>
      </c>
      <c r="V140" s="178" t="str">
        <f t="shared" si="79"/>
        <v xml:space="preserve"> </v>
      </c>
      <c r="W140" s="178" t="str">
        <f t="shared" si="80"/>
        <v xml:space="preserve"> </v>
      </c>
      <c r="X140" s="178" t="str">
        <f t="shared" si="81"/>
        <v xml:space="preserve"> </v>
      </c>
      <c r="Y140" s="178" t="str">
        <f t="shared" si="82"/>
        <v xml:space="preserve"> </v>
      </c>
      <c r="Z140" s="178" t="str">
        <f t="shared" si="83"/>
        <v xml:space="preserve"> </v>
      </c>
      <c r="AA140" s="178" t="str">
        <f t="shared" si="84"/>
        <v xml:space="preserve"> </v>
      </c>
      <c r="AB140" s="178" t="str">
        <f t="shared" si="85"/>
        <v xml:space="preserve"> </v>
      </c>
      <c r="AC140" s="178" t="str">
        <f t="shared" si="86"/>
        <v xml:space="preserve"> </v>
      </c>
      <c r="AD140" s="178" t="str">
        <f t="shared" si="87"/>
        <v xml:space="preserve"> </v>
      </c>
      <c r="AE140" s="178" t="str">
        <f t="shared" si="88"/>
        <v xml:space="preserve"> </v>
      </c>
      <c r="AF140" s="224" t="str">
        <f t="shared" si="89"/>
        <v xml:space="preserve"> </v>
      </c>
      <c r="AG140" s="224" t="str">
        <f t="shared" si="90"/>
        <v xml:space="preserve"> </v>
      </c>
      <c r="AH140" s="224" t="str">
        <f t="shared" si="91"/>
        <v xml:space="preserve"> </v>
      </c>
      <c r="AI140" s="224" t="str">
        <f t="shared" si="64"/>
        <v xml:space="preserve"> </v>
      </c>
      <c r="AJ140" s="224" t="str">
        <f t="shared" si="65"/>
        <v xml:space="preserve"> </v>
      </c>
      <c r="AK140" s="224" t="str">
        <f t="shared" si="92"/>
        <v xml:space="preserve"> </v>
      </c>
      <c r="AL140" s="224" t="str">
        <f>IF($A140="N/A"," ",IF(PV=1,0,'Pricing Inputs4'!R173))</f>
        <v xml:space="preserve"> </v>
      </c>
      <c r="AM140" s="313" t="str">
        <f t="shared" si="66"/>
        <v xml:space="preserve"> </v>
      </c>
      <c r="BQ140" t="str">
        <f t="shared" si="67"/>
        <v xml:space="preserve"> </v>
      </c>
      <c r="BR140" t="str">
        <f t="shared" si="68"/>
        <v xml:space="preserve"> </v>
      </c>
      <c r="BS140" t="str">
        <f t="shared" si="69"/>
        <v xml:space="preserve"> </v>
      </c>
    </row>
    <row r="141" spans="1:71" x14ac:dyDescent="0.2">
      <c r="A141" s="253" t="str">
        <f>IF(A140="N/A","N/A",IF(EDATE(A140,1)&gt;Inputs!$R$5,"N/A",EDATE(A140,1)))</f>
        <v>N/A</v>
      </c>
      <c r="B141" s="324" t="str">
        <f t="shared" si="62"/>
        <v xml:space="preserve"> </v>
      </c>
      <c r="C141" s="172" t="str">
        <f t="shared" si="70"/>
        <v xml:space="preserve"> </v>
      </c>
      <c r="D141" s="172" t="str">
        <f t="shared" si="71"/>
        <v xml:space="preserve"> </v>
      </c>
      <c r="E141" s="172" t="str">
        <f t="shared" si="72"/>
        <v xml:space="preserve"> </v>
      </c>
      <c r="F141" s="172" t="str">
        <f t="shared" si="73"/>
        <v xml:space="preserve"> </v>
      </c>
      <c r="G141" s="172" t="str">
        <f t="shared" si="74"/>
        <v xml:space="preserve"> </v>
      </c>
      <c r="H141" s="172" t="str">
        <f t="shared" si="75"/>
        <v xml:space="preserve"> </v>
      </c>
      <c r="I141" s="172" t="str">
        <f t="shared" si="76"/>
        <v xml:space="preserve"> </v>
      </c>
      <c r="J141" s="172" t="str">
        <f t="shared" si="77"/>
        <v xml:space="preserve"> </v>
      </c>
      <c r="K141" s="172" t="str">
        <f t="shared" si="78"/>
        <v xml:space="preserve"> </v>
      </c>
      <c r="L141" s="250" t="str">
        <f>IF($A141="N/A"," ",IF(Pricetype4=2,MAX(C141,0),IF(OR(Pricetype4=1,Pricetype4=4),IF(C141=0,0,(_xll.EURO(C141,Strikeprice4,0,0,($AH141+IF(Smile=TRUE,VLOOKUP(MAX(-5,Strikeprice4-C141),Volsmile,2),0)),($A141-DateToday)+15,IF(Pricetype4=1,1,0),0))),C141)))</f>
        <v xml:space="preserve"> </v>
      </c>
      <c r="M141" s="250" t="str">
        <f>IF($A141="N/A"," ",IF(Pricetype4=2,MAX(D141,0),IF(OR(Pricetype4=1,Pricetype4=4),IF(D141=0,0,(_xll.EURO(D141,Strikeprice4,0,0,($AH141+IF(Smile=TRUE,VLOOKUP(MAX(-5,Strikeprice4-D141),Volsmile,2),0)),($A141-DateToday)+15,IF(Pricetype4=1,1,0),0))),D141)))</f>
        <v xml:space="preserve"> </v>
      </c>
      <c r="N141" s="250" t="str">
        <f>IF($A141="N/A"," ",IF(Pricetype4=2,MAX(E141,0),IF(OR(Pricetype4=1,Pricetype4=4),IF(E141=0,0,(_xll.EURO(E141,Strikeprice4,0,0,($AK141+IF(Smile=TRUE,VLOOKUP(MAX(-5,Strikeprice4-E141),Volsmile,2),0)),($A141-DateToday)+15,IF(Pricetype4=1,1,0),0))),E141)))</f>
        <v xml:space="preserve"> </v>
      </c>
      <c r="O141" s="250" t="str">
        <f>IF($A141="N/A"," ",IF(Pricetype4=2,MAX(F141,0),IF(OR(Pricetype4=1,Pricetype4=4),IF(F141=0,0,(_xll.EURO(F141,Strikeprice4,0,0,($AK141+IF(Smile=TRUE,VLOOKUP(MAX(-5,Strikeprice4-F141),Volsmile,2),0)),($A141-DateToday)+15,IF(Pricetype4=1,1,0),0))),F141)))</f>
        <v xml:space="preserve"> </v>
      </c>
      <c r="P141" s="250" t="str">
        <f>IF($A141="N/A"," ",IF(Pricetype4=2,MAX(G141,0),IF(OR(Pricetype4=1,Pricetype4=4),IF(G141=0,0,(_xll.EURO(G141,Strikeprice4,0,0,($AK141+IF(Smile=TRUE,VLOOKUP(MAX(-5,Strikeprice4-G141),Volsmile,2),0)),($A141-DateToday)+15,IF(Pricetype4=1,1,0),0))),G141)))</f>
        <v xml:space="preserve"> </v>
      </c>
      <c r="Q141" s="250" t="str">
        <f>IF($A141="N/A"," ",IF(Pricetype4=2,MAX(H141,0),IF(OR(Pricetype4=1,Pricetype4=4),IF(H141=0,0,(_xll.EURO(H141,Strikeprice4,0,0,($AK141+IF(Smile=TRUE,VLOOKUP(MAX(-5,Strikeprice4-H141),Volsmile,2),0)),($A141-DateToday)+15,IF(Pricetype4=1,1,0),0))),H141)))</f>
        <v xml:space="preserve"> </v>
      </c>
      <c r="R141" s="250" t="str">
        <f>IF($A141="N/A"," ",IF(Pricetype4=2,MAX(I141,0),IF(OR(Pricetype4=1,Pricetype4=4),IF(I141=0,0,(_xll.EURO(I141,Strikeprice4,0,0,($AK141+IF(Smile=TRUE,VLOOKUP(MAX(-5,Strikeprice4-I141),Volsmile,2),0)),($A141-DateToday)+15,IF(Pricetype4=1,1,0),0))),I141)))</f>
        <v xml:space="preserve"> </v>
      </c>
      <c r="S141" s="250" t="str">
        <f>IF($A141="N/A"," ",IF(Pricetype4=2,MAX(J141,0),IF(OR(Pricetype4=1,Pricetype4=4),IF(J141=0,0,(_xll.EURO(J141,Strikeprice4,0,0,($AK141+IF(Smile=TRUE,VLOOKUP(MAX(-5,Strikeprice4-J141),Volsmile,2),0)),($A141-DateToday)+15,IF(Pricetype4=1,1,0),0))),J141)))</f>
        <v xml:space="preserve"> </v>
      </c>
      <c r="T141" s="250" t="str">
        <f>IF($A141="N/A"," ",IF(Pricetype4=2,MAX(K141,0),IF(OR(Pricetype4=1,Pricetype4=4),IF(K141=0,0,(_xll.EURO(K141,Strikeprice4,0,0,($AK141+IF(Smile=TRUE,VLOOKUP(MAX(-5,Strikeprice4-K141),Volsmile,2),0)),($A141-DateToday)+15,IF(Pricetype4=1,1,0),0))),K141)))</f>
        <v xml:space="preserve"> </v>
      </c>
      <c r="U141" s="177" t="str">
        <f t="shared" si="63"/>
        <v xml:space="preserve"> </v>
      </c>
      <c r="V141" s="178" t="str">
        <f t="shared" si="79"/>
        <v xml:space="preserve"> </v>
      </c>
      <c r="W141" s="178" t="str">
        <f t="shared" si="80"/>
        <v xml:space="preserve"> </v>
      </c>
      <c r="X141" s="178" t="str">
        <f t="shared" si="81"/>
        <v xml:space="preserve"> </v>
      </c>
      <c r="Y141" s="178" t="str">
        <f t="shared" si="82"/>
        <v xml:space="preserve"> </v>
      </c>
      <c r="Z141" s="178" t="str">
        <f t="shared" si="83"/>
        <v xml:space="preserve"> </v>
      </c>
      <c r="AA141" s="178" t="str">
        <f t="shared" si="84"/>
        <v xml:space="preserve"> </v>
      </c>
      <c r="AB141" s="178" t="str">
        <f t="shared" si="85"/>
        <v xml:space="preserve"> </v>
      </c>
      <c r="AC141" s="178" t="str">
        <f t="shared" si="86"/>
        <v xml:space="preserve"> </v>
      </c>
      <c r="AD141" s="178" t="str">
        <f t="shared" si="87"/>
        <v xml:space="preserve"> </v>
      </c>
      <c r="AE141" s="178" t="str">
        <f t="shared" si="88"/>
        <v xml:space="preserve"> </v>
      </c>
      <c r="AF141" s="224" t="str">
        <f t="shared" si="89"/>
        <v xml:space="preserve"> </v>
      </c>
      <c r="AG141" s="224" t="str">
        <f t="shared" si="90"/>
        <v xml:space="preserve"> </v>
      </c>
      <c r="AH141" s="224" t="str">
        <f t="shared" si="91"/>
        <v xml:space="preserve"> </v>
      </c>
      <c r="AI141" s="224" t="str">
        <f t="shared" si="64"/>
        <v xml:space="preserve"> </v>
      </c>
      <c r="AJ141" s="224" t="str">
        <f t="shared" si="65"/>
        <v xml:space="preserve"> </v>
      </c>
      <c r="AK141" s="224" t="str">
        <f t="shared" si="92"/>
        <v xml:space="preserve"> </v>
      </c>
      <c r="AL141" s="224" t="str">
        <f>IF($A141="N/A"," ",IF(PV=1,0,'Pricing Inputs4'!R174))</f>
        <v xml:space="preserve"> </v>
      </c>
      <c r="AM141" s="313" t="str">
        <f t="shared" si="66"/>
        <v xml:space="preserve"> </v>
      </c>
      <c r="BQ141" t="str">
        <f t="shared" si="67"/>
        <v xml:space="preserve"> </v>
      </c>
      <c r="BR141" t="str">
        <f t="shared" si="68"/>
        <v xml:space="preserve"> </v>
      </c>
      <c r="BS141" t="str">
        <f t="shared" si="69"/>
        <v xml:space="preserve"> </v>
      </c>
    </row>
    <row r="142" spans="1:71" x14ac:dyDescent="0.2">
      <c r="A142" s="253" t="str">
        <f>IF(A141="N/A","N/A",IF(EDATE(A141,1)&gt;Inputs!$R$5,"N/A",EDATE(A141,1)))</f>
        <v>N/A</v>
      </c>
      <c r="B142" s="324" t="str">
        <f t="shared" si="62"/>
        <v xml:space="preserve"> </v>
      </c>
      <c r="C142" s="172" t="str">
        <f t="shared" si="70"/>
        <v xml:space="preserve"> </v>
      </c>
      <c r="D142" s="172" t="str">
        <f t="shared" si="71"/>
        <v xml:space="preserve"> </v>
      </c>
      <c r="E142" s="172" t="str">
        <f t="shared" si="72"/>
        <v xml:space="preserve"> </v>
      </c>
      <c r="F142" s="172" t="str">
        <f t="shared" si="73"/>
        <v xml:space="preserve"> </v>
      </c>
      <c r="G142" s="172" t="str">
        <f t="shared" si="74"/>
        <v xml:space="preserve"> </v>
      </c>
      <c r="H142" s="172" t="str">
        <f t="shared" si="75"/>
        <v xml:space="preserve"> </v>
      </c>
      <c r="I142" s="172" t="str">
        <f t="shared" si="76"/>
        <v xml:space="preserve"> </v>
      </c>
      <c r="J142" s="172" t="str">
        <f t="shared" si="77"/>
        <v xml:space="preserve"> </v>
      </c>
      <c r="K142" s="172" t="str">
        <f t="shared" si="78"/>
        <v xml:space="preserve"> </v>
      </c>
      <c r="L142" s="250" t="str">
        <f>IF($A142="N/A"," ",IF(Pricetype4=2,MAX(C142,0),IF(OR(Pricetype4=1,Pricetype4=4),IF(C142=0,0,(_xll.EURO(C142,Strikeprice4,0,0,($AH142+IF(Smile=TRUE,VLOOKUP(MAX(-5,Strikeprice4-C142),Volsmile,2),0)),($A142-DateToday)+15,IF(Pricetype4=1,1,0),0))),C142)))</f>
        <v xml:space="preserve"> </v>
      </c>
      <c r="M142" s="250" t="str">
        <f>IF($A142="N/A"," ",IF(Pricetype4=2,MAX(D142,0),IF(OR(Pricetype4=1,Pricetype4=4),IF(D142=0,0,(_xll.EURO(D142,Strikeprice4,0,0,($AH142+IF(Smile=TRUE,VLOOKUP(MAX(-5,Strikeprice4-D142),Volsmile,2),0)),($A142-DateToday)+15,IF(Pricetype4=1,1,0),0))),D142)))</f>
        <v xml:space="preserve"> </v>
      </c>
      <c r="N142" s="250" t="str">
        <f>IF($A142="N/A"," ",IF(Pricetype4=2,MAX(E142,0),IF(OR(Pricetype4=1,Pricetype4=4),IF(E142=0,0,(_xll.EURO(E142,Strikeprice4,0,0,($AK142+IF(Smile=TRUE,VLOOKUP(MAX(-5,Strikeprice4-E142),Volsmile,2),0)),($A142-DateToday)+15,IF(Pricetype4=1,1,0),0))),E142)))</f>
        <v xml:space="preserve"> </v>
      </c>
      <c r="O142" s="250" t="str">
        <f>IF($A142="N/A"," ",IF(Pricetype4=2,MAX(F142,0),IF(OR(Pricetype4=1,Pricetype4=4),IF(F142=0,0,(_xll.EURO(F142,Strikeprice4,0,0,($AK142+IF(Smile=TRUE,VLOOKUP(MAX(-5,Strikeprice4-F142),Volsmile,2),0)),($A142-DateToday)+15,IF(Pricetype4=1,1,0),0))),F142)))</f>
        <v xml:space="preserve"> </v>
      </c>
      <c r="P142" s="250" t="str">
        <f>IF($A142="N/A"," ",IF(Pricetype4=2,MAX(G142,0),IF(OR(Pricetype4=1,Pricetype4=4),IF(G142=0,0,(_xll.EURO(G142,Strikeprice4,0,0,($AK142+IF(Smile=TRUE,VLOOKUP(MAX(-5,Strikeprice4-G142),Volsmile,2),0)),($A142-DateToday)+15,IF(Pricetype4=1,1,0),0))),G142)))</f>
        <v xml:space="preserve"> </v>
      </c>
      <c r="Q142" s="250" t="str">
        <f>IF($A142="N/A"," ",IF(Pricetype4=2,MAX(H142,0),IF(OR(Pricetype4=1,Pricetype4=4),IF(H142=0,0,(_xll.EURO(H142,Strikeprice4,0,0,($AK142+IF(Smile=TRUE,VLOOKUP(MAX(-5,Strikeprice4-H142),Volsmile,2),0)),($A142-DateToday)+15,IF(Pricetype4=1,1,0),0))),H142)))</f>
        <v xml:space="preserve"> </v>
      </c>
      <c r="R142" s="250" t="str">
        <f>IF($A142="N/A"," ",IF(Pricetype4=2,MAX(I142,0),IF(OR(Pricetype4=1,Pricetype4=4),IF(I142=0,0,(_xll.EURO(I142,Strikeprice4,0,0,($AK142+IF(Smile=TRUE,VLOOKUP(MAX(-5,Strikeprice4-I142),Volsmile,2),0)),($A142-DateToday)+15,IF(Pricetype4=1,1,0),0))),I142)))</f>
        <v xml:space="preserve"> </v>
      </c>
      <c r="S142" s="250" t="str">
        <f>IF($A142="N/A"," ",IF(Pricetype4=2,MAX(J142,0),IF(OR(Pricetype4=1,Pricetype4=4),IF(J142=0,0,(_xll.EURO(J142,Strikeprice4,0,0,($AK142+IF(Smile=TRUE,VLOOKUP(MAX(-5,Strikeprice4-J142),Volsmile,2),0)),($A142-DateToday)+15,IF(Pricetype4=1,1,0),0))),J142)))</f>
        <v xml:space="preserve"> </v>
      </c>
      <c r="T142" s="250" t="str">
        <f>IF($A142="N/A"," ",IF(Pricetype4=2,MAX(K142,0),IF(OR(Pricetype4=1,Pricetype4=4),IF(K142=0,0,(_xll.EURO(K142,Strikeprice4,0,0,($AK142+IF(Smile=TRUE,VLOOKUP(MAX(-5,Strikeprice4-K142),Volsmile,2),0)),($A142-DateToday)+15,IF(Pricetype4=1,1,0),0))),K142)))</f>
        <v xml:space="preserve"> </v>
      </c>
      <c r="U142" s="177" t="str">
        <f t="shared" si="63"/>
        <v xml:space="preserve"> </v>
      </c>
      <c r="V142" s="178" t="str">
        <f t="shared" si="79"/>
        <v xml:space="preserve"> </v>
      </c>
      <c r="W142" s="178" t="str">
        <f t="shared" si="80"/>
        <v xml:space="preserve"> </v>
      </c>
      <c r="X142" s="178" t="str">
        <f t="shared" si="81"/>
        <v xml:space="preserve"> </v>
      </c>
      <c r="Y142" s="178" t="str">
        <f t="shared" si="82"/>
        <v xml:space="preserve"> </v>
      </c>
      <c r="Z142" s="178" t="str">
        <f t="shared" si="83"/>
        <v xml:space="preserve"> </v>
      </c>
      <c r="AA142" s="178" t="str">
        <f t="shared" si="84"/>
        <v xml:space="preserve"> </v>
      </c>
      <c r="AB142" s="178" t="str">
        <f t="shared" si="85"/>
        <v xml:space="preserve"> </v>
      </c>
      <c r="AC142" s="178" t="str">
        <f t="shared" si="86"/>
        <v xml:space="preserve"> </v>
      </c>
      <c r="AD142" s="178" t="str">
        <f t="shared" si="87"/>
        <v xml:space="preserve"> </v>
      </c>
      <c r="AE142" s="178" t="str">
        <f t="shared" si="88"/>
        <v xml:space="preserve"> </v>
      </c>
      <c r="AF142" s="224" t="str">
        <f t="shared" si="89"/>
        <v xml:space="preserve"> </v>
      </c>
      <c r="AG142" s="224" t="str">
        <f t="shared" si="90"/>
        <v xml:space="preserve"> </v>
      </c>
      <c r="AH142" s="224" t="str">
        <f t="shared" si="91"/>
        <v xml:space="preserve"> </v>
      </c>
      <c r="AI142" s="224" t="str">
        <f t="shared" si="64"/>
        <v xml:space="preserve"> </v>
      </c>
      <c r="AJ142" s="224" t="str">
        <f t="shared" si="65"/>
        <v xml:space="preserve"> </v>
      </c>
      <c r="AK142" s="224" t="str">
        <f t="shared" si="92"/>
        <v xml:space="preserve"> </v>
      </c>
      <c r="AL142" s="224" t="str">
        <f>IF($A142="N/A"," ",IF(PV=1,0,'Pricing Inputs4'!R175))</f>
        <v xml:space="preserve"> </v>
      </c>
      <c r="AM142" s="313" t="str">
        <f t="shared" si="66"/>
        <v xml:space="preserve"> </v>
      </c>
      <c r="BQ142" t="str">
        <f t="shared" si="67"/>
        <v xml:space="preserve"> </v>
      </c>
      <c r="BR142" t="str">
        <f t="shared" si="68"/>
        <v xml:space="preserve"> </v>
      </c>
      <c r="BS142" t="str">
        <f t="shared" si="69"/>
        <v xml:space="preserve"> </v>
      </c>
    </row>
    <row r="143" spans="1:71" x14ac:dyDescent="0.2">
      <c r="A143" s="253" t="str">
        <f>IF(A142="N/A","N/A",IF(EDATE(A142,1)&gt;Inputs!$R$5,"N/A",EDATE(A142,1)))</f>
        <v>N/A</v>
      </c>
      <c r="B143" s="324" t="str">
        <f t="shared" si="62"/>
        <v xml:space="preserve"> </v>
      </c>
      <c r="C143" s="172" t="str">
        <f t="shared" si="70"/>
        <v xml:space="preserve"> </v>
      </c>
      <c r="D143" s="172" t="str">
        <f t="shared" si="71"/>
        <v xml:space="preserve"> </v>
      </c>
      <c r="E143" s="172" t="str">
        <f t="shared" si="72"/>
        <v xml:space="preserve"> </v>
      </c>
      <c r="F143" s="172" t="str">
        <f t="shared" si="73"/>
        <v xml:space="preserve"> </v>
      </c>
      <c r="G143" s="172" t="str">
        <f t="shared" si="74"/>
        <v xml:space="preserve"> </v>
      </c>
      <c r="H143" s="172" t="str">
        <f t="shared" si="75"/>
        <v xml:space="preserve"> </v>
      </c>
      <c r="I143" s="172" t="str">
        <f t="shared" si="76"/>
        <v xml:space="preserve"> </v>
      </c>
      <c r="J143" s="172" t="str">
        <f t="shared" si="77"/>
        <v xml:space="preserve"> </v>
      </c>
      <c r="K143" s="172" t="str">
        <f t="shared" si="78"/>
        <v xml:space="preserve"> </v>
      </c>
      <c r="L143" s="250" t="str">
        <f>IF($A143="N/A"," ",IF(Pricetype4=2,MAX(C143,0),IF(OR(Pricetype4=1,Pricetype4=4),IF(C143=0,0,(_xll.EURO(C143,Strikeprice4,0,0,($AH143+IF(Smile=TRUE,VLOOKUP(MAX(-5,Strikeprice4-C143),Volsmile,2),0)),($A143-DateToday)+15,IF(Pricetype4=1,1,0),0))),C143)))</f>
        <v xml:space="preserve"> </v>
      </c>
      <c r="M143" s="250" t="str">
        <f>IF($A143="N/A"," ",IF(Pricetype4=2,MAX(D143,0),IF(OR(Pricetype4=1,Pricetype4=4),IF(D143=0,0,(_xll.EURO(D143,Strikeprice4,0,0,($AH143+IF(Smile=TRUE,VLOOKUP(MAX(-5,Strikeprice4-D143),Volsmile,2),0)),($A143-DateToday)+15,IF(Pricetype4=1,1,0),0))),D143)))</f>
        <v xml:space="preserve"> </v>
      </c>
      <c r="N143" s="250" t="str">
        <f>IF($A143="N/A"," ",IF(Pricetype4=2,MAX(E143,0),IF(OR(Pricetype4=1,Pricetype4=4),IF(E143=0,0,(_xll.EURO(E143,Strikeprice4,0,0,($AK143+IF(Smile=TRUE,VLOOKUP(MAX(-5,Strikeprice4-E143),Volsmile,2),0)),($A143-DateToday)+15,IF(Pricetype4=1,1,0),0))),E143)))</f>
        <v xml:space="preserve"> </v>
      </c>
      <c r="O143" s="250" t="str">
        <f>IF($A143="N/A"," ",IF(Pricetype4=2,MAX(F143,0),IF(OR(Pricetype4=1,Pricetype4=4),IF(F143=0,0,(_xll.EURO(F143,Strikeprice4,0,0,($AK143+IF(Smile=TRUE,VLOOKUP(MAX(-5,Strikeprice4-F143),Volsmile,2),0)),($A143-DateToday)+15,IF(Pricetype4=1,1,0),0))),F143)))</f>
        <v xml:space="preserve"> </v>
      </c>
      <c r="P143" s="250" t="str">
        <f>IF($A143="N/A"," ",IF(Pricetype4=2,MAX(G143,0),IF(OR(Pricetype4=1,Pricetype4=4),IF(G143=0,0,(_xll.EURO(G143,Strikeprice4,0,0,($AK143+IF(Smile=TRUE,VLOOKUP(MAX(-5,Strikeprice4-G143),Volsmile,2),0)),($A143-DateToday)+15,IF(Pricetype4=1,1,0),0))),G143)))</f>
        <v xml:space="preserve"> </v>
      </c>
      <c r="Q143" s="250" t="str">
        <f>IF($A143="N/A"," ",IF(Pricetype4=2,MAX(H143,0),IF(OR(Pricetype4=1,Pricetype4=4),IF(H143=0,0,(_xll.EURO(H143,Strikeprice4,0,0,($AK143+IF(Smile=TRUE,VLOOKUP(MAX(-5,Strikeprice4-H143),Volsmile,2),0)),($A143-DateToday)+15,IF(Pricetype4=1,1,0),0))),H143)))</f>
        <v xml:space="preserve"> </v>
      </c>
      <c r="R143" s="250" t="str">
        <f>IF($A143="N/A"," ",IF(Pricetype4=2,MAX(I143,0),IF(OR(Pricetype4=1,Pricetype4=4),IF(I143=0,0,(_xll.EURO(I143,Strikeprice4,0,0,($AK143+IF(Smile=TRUE,VLOOKUP(MAX(-5,Strikeprice4-I143),Volsmile,2),0)),($A143-DateToday)+15,IF(Pricetype4=1,1,0),0))),I143)))</f>
        <v xml:space="preserve"> </v>
      </c>
      <c r="S143" s="250" t="str">
        <f>IF($A143="N/A"," ",IF(Pricetype4=2,MAX(J143,0),IF(OR(Pricetype4=1,Pricetype4=4),IF(J143=0,0,(_xll.EURO(J143,Strikeprice4,0,0,($AK143+IF(Smile=TRUE,VLOOKUP(MAX(-5,Strikeprice4-J143),Volsmile,2),0)),($A143-DateToday)+15,IF(Pricetype4=1,1,0),0))),J143)))</f>
        <v xml:space="preserve"> </v>
      </c>
      <c r="T143" s="250" t="str">
        <f>IF($A143="N/A"," ",IF(Pricetype4=2,MAX(K143,0),IF(OR(Pricetype4=1,Pricetype4=4),IF(K143=0,0,(_xll.EURO(K143,Strikeprice4,0,0,($AK143+IF(Smile=TRUE,VLOOKUP(MAX(-5,Strikeprice4-K143),Volsmile,2),0)),($A143-DateToday)+15,IF(Pricetype4=1,1,0),0))),K143)))</f>
        <v xml:space="preserve"> </v>
      </c>
      <c r="U143" s="177" t="str">
        <f t="shared" si="63"/>
        <v xml:space="preserve"> </v>
      </c>
      <c r="V143" s="178" t="str">
        <f t="shared" si="79"/>
        <v xml:space="preserve"> </v>
      </c>
      <c r="W143" s="178" t="str">
        <f t="shared" si="80"/>
        <v xml:space="preserve"> </v>
      </c>
      <c r="X143" s="178" t="str">
        <f t="shared" si="81"/>
        <v xml:space="preserve"> </v>
      </c>
      <c r="Y143" s="178" t="str">
        <f t="shared" si="82"/>
        <v xml:space="preserve"> </v>
      </c>
      <c r="Z143" s="178" t="str">
        <f t="shared" si="83"/>
        <v xml:space="preserve"> </v>
      </c>
      <c r="AA143" s="178" t="str">
        <f t="shared" si="84"/>
        <v xml:space="preserve"> </v>
      </c>
      <c r="AB143" s="178" t="str">
        <f t="shared" si="85"/>
        <v xml:space="preserve"> </v>
      </c>
      <c r="AC143" s="178" t="str">
        <f t="shared" si="86"/>
        <v xml:space="preserve"> </v>
      </c>
      <c r="AD143" s="178" t="str">
        <f t="shared" si="87"/>
        <v xml:space="preserve"> </v>
      </c>
      <c r="AE143" s="178" t="str">
        <f t="shared" si="88"/>
        <v xml:space="preserve"> </v>
      </c>
      <c r="AF143" s="224" t="str">
        <f t="shared" si="89"/>
        <v xml:space="preserve"> </v>
      </c>
      <c r="AG143" s="224" t="str">
        <f t="shared" si="90"/>
        <v xml:space="preserve"> </v>
      </c>
      <c r="AH143" s="224" t="str">
        <f t="shared" si="91"/>
        <v xml:space="preserve"> </v>
      </c>
      <c r="AI143" s="224" t="str">
        <f t="shared" si="64"/>
        <v xml:space="preserve"> </v>
      </c>
      <c r="AJ143" s="224" t="str">
        <f t="shared" si="65"/>
        <v xml:space="preserve"> </v>
      </c>
      <c r="AK143" s="224" t="str">
        <f t="shared" si="92"/>
        <v xml:space="preserve"> </v>
      </c>
      <c r="AL143" s="224" t="str">
        <f>IF($A143="N/A"," ",IF(PV=1,0,'Pricing Inputs4'!R176))</f>
        <v xml:space="preserve"> </v>
      </c>
      <c r="AM143" s="313" t="str">
        <f t="shared" si="66"/>
        <v xml:space="preserve"> </v>
      </c>
      <c r="BQ143" t="str">
        <f t="shared" si="67"/>
        <v xml:space="preserve"> </v>
      </c>
      <c r="BR143" t="str">
        <f t="shared" si="68"/>
        <v xml:space="preserve"> </v>
      </c>
      <c r="BS143" t="str">
        <f t="shared" si="69"/>
        <v xml:space="preserve"> </v>
      </c>
    </row>
    <row r="144" spans="1:71" x14ac:dyDescent="0.2">
      <c r="A144" s="253" t="str">
        <f>IF(A143="N/A","N/A",IF(EDATE(A143,1)&gt;Inputs!$R$5,"N/A",EDATE(A143,1)))</f>
        <v>N/A</v>
      </c>
      <c r="B144" s="324" t="str">
        <f t="shared" si="62"/>
        <v xml:space="preserve"> </v>
      </c>
      <c r="C144" s="172" t="str">
        <f t="shared" si="70"/>
        <v xml:space="preserve"> </v>
      </c>
      <c r="D144" s="172" t="str">
        <f t="shared" si="71"/>
        <v xml:space="preserve"> </v>
      </c>
      <c r="E144" s="172" t="str">
        <f t="shared" si="72"/>
        <v xml:space="preserve"> </v>
      </c>
      <c r="F144" s="172" t="str">
        <f t="shared" si="73"/>
        <v xml:space="preserve"> </v>
      </c>
      <c r="G144" s="172" t="str">
        <f t="shared" si="74"/>
        <v xml:space="preserve"> </v>
      </c>
      <c r="H144" s="172" t="str">
        <f t="shared" si="75"/>
        <v xml:space="preserve"> </v>
      </c>
      <c r="I144" s="172" t="str">
        <f t="shared" si="76"/>
        <v xml:space="preserve"> </v>
      </c>
      <c r="J144" s="172" t="str">
        <f t="shared" si="77"/>
        <v xml:space="preserve"> </v>
      </c>
      <c r="K144" s="172" t="str">
        <f t="shared" si="78"/>
        <v xml:space="preserve"> </v>
      </c>
      <c r="L144" s="250" t="str">
        <f>IF($A144="N/A"," ",IF(Pricetype4=2,MAX(C144,0),IF(OR(Pricetype4=1,Pricetype4=4),IF(C144=0,0,(_xll.EURO(C144,Strikeprice4,0,0,($AH144+IF(Smile=TRUE,VLOOKUP(MAX(-5,Strikeprice4-C144),Volsmile,2),0)),($A144-DateToday)+15,IF(Pricetype4=1,1,0),0))),C144)))</f>
        <v xml:space="preserve"> </v>
      </c>
      <c r="M144" s="250" t="str">
        <f>IF($A144="N/A"," ",IF(Pricetype4=2,MAX(D144,0),IF(OR(Pricetype4=1,Pricetype4=4),IF(D144=0,0,(_xll.EURO(D144,Strikeprice4,0,0,($AH144+IF(Smile=TRUE,VLOOKUP(MAX(-5,Strikeprice4-D144),Volsmile,2),0)),($A144-DateToday)+15,IF(Pricetype4=1,1,0),0))),D144)))</f>
        <v xml:space="preserve"> </v>
      </c>
      <c r="N144" s="250" t="str">
        <f>IF($A144="N/A"," ",IF(Pricetype4=2,MAX(E144,0),IF(OR(Pricetype4=1,Pricetype4=4),IF(E144=0,0,(_xll.EURO(E144,Strikeprice4,0,0,($AK144+IF(Smile=TRUE,VLOOKUP(MAX(-5,Strikeprice4-E144),Volsmile,2),0)),($A144-DateToday)+15,IF(Pricetype4=1,1,0),0))),E144)))</f>
        <v xml:space="preserve"> </v>
      </c>
      <c r="O144" s="250" t="str">
        <f>IF($A144="N/A"," ",IF(Pricetype4=2,MAX(F144,0),IF(OR(Pricetype4=1,Pricetype4=4),IF(F144=0,0,(_xll.EURO(F144,Strikeprice4,0,0,($AK144+IF(Smile=TRUE,VLOOKUP(MAX(-5,Strikeprice4-F144),Volsmile,2),0)),($A144-DateToday)+15,IF(Pricetype4=1,1,0),0))),F144)))</f>
        <v xml:space="preserve"> </v>
      </c>
      <c r="P144" s="250" t="str">
        <f>IF($A144="N/A"," ",IF(Pricetype4=2,MAX(G144,0),IF(OR(Pricetype4=1,Pricetype4=4),IF(G144=0,0,(_xll.EURO(G144,Strikeprice4,0,0,($AK144+IF(Smile=TRUE,VLOOKUP(MAX(-5,Strikeprice4-G144),Volsmile,2),0)),($A144-DateToday)+15,IF(Pricetype4=1,1,0),0))),G144)))</f>
        <v xml:space="preserve"> </v>
      </c>
      <c r="Q144" s="250" t="str">
        <f>IF($A144="N/A"," ",IF(Pricetype4=2,MAX(H144,0),IF(OR(Pricetype4=1,Pricetype4=4),IF(H144=0,0,(_xll.EURO(H144,Strikeprice4,0,0,($AK144+IF(Smile=TRUE,VLOOKUP(MAX(-5,Strikeprice4-H144),Volsmile,2),0)),($A144-DateToday)+15,IF(Pricetype4=1,1,0),0))),H144)))</f>
        <v xml:space="preserve"> </v>
      </c>
      <c r="R144" s="250" t="str">
        <f>IF($A144="N/A"," ",IF(Pricetype4=2,MAX(I144,0),IF(OR(Pricetype4=1,Pricetype4=4),IF(I144=0,0,(_xll.EURO(I144,Strikeprice4,0,0,($AK144+IF(Smile=TRUE,VLOOKUP(MAX(-5,Strikeprice4-I144),Volsmile,2),0)),($A144-DateToday)+15,IF(Pricetype4=1,1,0),0))),I144)))</f>
        <v xml:space="preserve"> </v>
      </c>
      <c r="S144" s="250" t="str">
        <f>IF($A144="N/A"," ",IF(Pricetype4=2,MAX(J144,0),IF(OR(Pricetype4=1,Pricetype4=4),IF(J144=0,0,(_xll.EURO(J144,Strikeprice4,0,0,($AK144+IF(Smile=TRUE,VLOOKUP(MAX(-5,Strikeprice4-J144),Volsmile,2),0)),($A144-DateToday)+15,IF(Pricetype4=1,1,0),0))),J144)))</f>
        <v xml:space="preserve"> </v>
      </c>
      <c r="T144" s="250" t="str">
        <f>IF($A144="N/A"," ",IF(Pricetype4=2,MAX(K144,0),IF(OR(Pricetype4=1,Pricetype4=4),IF(K144=0,0,(_xll.EURO(K144,Strikeprice4,0,0,($AK144+IF(Smile=TRUE,VLOOKUP(MAX(-5,Strikeprice4-K144),Volsmile,2),0)),($A144-DateToday)+15,IF(Pricetype4=1,1,0),0))),K144)))</f>
        <v xml:space="preserve"> </v>
      </c>
      <c r="U144" s="177" t="str">
        <f t="shared" si="63"/>
        <v xml:space="preserve"> </v>
      </c>
      <c r="V144" s="178" t="str">
        <f t="shared" si="79"/>
        <v xml:space="preserve"> </v>
      </c>
      <c r="W144" s="178" t="str">
        <f t="shared" si="80"/>
        <v xml:space="preserve"> </v>
      </c>
      <c r="X144" s="178" t="str">
        <f t="shared" si="81"/>
        <v xml:space="preserve"> </v>
      </c>
      <c r="Y144" s="178" t="str">
        <f t="shared" si="82"/>
        <v xml:space="preserve"> </v>
      </c>
      <c r="Z144" s="178" t="str">
        <f t="shared" si="83"/>
        <v xml:space="preserve"> </v>
      </c>
      <c r="AA144" s="178" t="str">
        <f t="shared" si="84"/>
        <v xml:space="preserve"> </v>
      </c>
      <c r="AB144" s="178" t="str">
        <f t="shared" si="85"/>
        <v xml:space="preserve"> </v>
      </c>
      <c r="AC144" s="178" t="str">
        <f t="shared" si="86"/>
        <v xml:space="preserve"> </v>
      </c>
      <c r="AD144" s="178" t="str">
        <f t="shared" si="87"/>
        <v xml:space="preserve"> </v>
      </c>
      <c r="AE144" s="178" t="str">
        <f t="shared" si="88"/>
        <v xml:space="preserve"> </v>
      </c>
      <c r="AF144" s="224" t="str">
        <f t="shared" si="89"/>
        <v xml:space="preserve"> </v>
      </c>
      <c r="AG144" s="224" t="str">
        <f t="shared" si="90"/>
        <v xml:space="preserve"> </v>
      </c>
      <c r="AH144" s="224" t="str">
        <f t="shared" si="91"/>
        <v xml:space="preserve"> </v>
      </c>
      <c r="AI144" s="224" t="str">
        <f t="shared" si="64"/>
        <v xml:space="preserve"> </v>
      </c>
      <c r="AJ144" s="224" t="str">
        <f t="shared" si="65"/>
        <v xml:space="preserve"> </v>
      </c>
      <c r="AK144" s="224" t="str">
        <f t="shared" si="92"/>
        <v xml:space="preserve"> </v>
      </c>
      <c r="AL144" s="224" t="str">
        <f>IF($A144="N/A"," ",IF(PV=1,0,'Pricing Inputs4'!R177))</f>
        <v xml:space="preserve"> </v>
      </c>
      <c r="AM144" s="313" t="str">
        <f t="shared" si="66"/>
        <v xml:space="preserve"> </v>
      </c>
      <c r="BQ144" t="str">
        <f t="shared" si="67"/>
        <v xml:space="preserve"> </v>
      </c>
      <c r="BR144" t="str">
        <f t="shared" si="68"/>
        <v xml:space="preserve"> </v>
      </c>
      <c r="BS144" t="str">
        <f t="shared" si="69"/>
        <v xml:space="preserve"> </v>
      </c>
    </row>
    <row r="145" spans="1:71" x14ac:dyDescent="0.2">
      <c r="A145" s="253" t="str">
        <f>IF(A144="N/A","N/A",IF(EDATE(A144,1)&gt;Inputs!$R$5,"N/A",EDATE(A144,1)))</f>
        <v>N/A</v>
      </c>
      <c r="B145" s="324" t="str">
        <f t="shared" si="62"/>
        <v xml:space="preserve"> </v>
      </c>
      <c r="C145" s="172" t="str">
        <f t="shared" si="70"/>
        <v xml:space="preserve"> </v>
      </c>
      <c r="D145" s="172" t="str">
        <f t="shared" si="71"/>
        <v xml:space="preserve"> </v>
      </c>
      <c r="E145" s="172" t="str">
        <f t="shared" si="72"/>
        <v xml:space="preserve"> </v>
      </c>
      <c r="F145" s="172" t="str">
        <f t="shared" si="73"/>
        <v xml:space="preserve"> </v>
      </c>
      <c r="G145" s="172" t="str">
        <f t="shared" si="74"/>
        <v xml:space="preserve"> </v>
      </c>
      <c r="H145" s="172" t="str">
        <f t="shared" si="75"/>
        <v xml:space="preserve"> </v>
      </c>
      <c r="I145" s="172" t="str">
        <f t="shared" si="76"/>
        <v xml:space="preserve"> </v>
      </c>
      <c r="J145" s="172" t="str">
        <f t="shared" si="77"/>
        <v xml:space="preserve"> </v>
      </c>
      <c r="K145" s="172" t="str">
        <f t="shared" si="78"/>
        <v xml:space="preserve"> </v>
      </c>
      <c r="L145" s="250" t="str">
        <f>IF($A145="N/A"," ",IF(Pricetype4=2,MAX(C145,0),IF(OR(Pricetype4=1,Pricetype4=4),IF(C145=0,0,(_xll.EURO(C145,Strikeprice4,0,0,($AH145+IF(Smile=TRUE,VLOOKUP(MAX(-5,Strikeprice4-C145),Volsmile,2),0)),($A145-DateToday)+15,IF(Pricetype4=1,1,0),0))),C145)))</f>
        <v xml:space="preserve"> </v>
      </c>
      <c r="M145" s="250" t="str">
        <f>IF($A145="N/A"," ",IF(Pricetype4=2,MAX(D145,0),IF(OR(Pricetype4=1,Pricetype4=4),IF(D145=0,0,(_xll.EURO(D145,Strikeprice4,0,0,($AH145+IF(Smile=TRUE,VLOOKUP(MAX(-5,Strikeprice4-D145),Volsmile,2),0)),($A145-DateToday)+15,IF(Pricetype4=1,1,0),0))),D145)))</f>
        <v xml:space="preserve"> </v>
      </c>
      <c r="N145" s="250" t="str">
        <f>IF($A145="N/A"," ",IF(Pricetype4=2,MAX(E145,0),IF(OR(Pricetype4=1,Pricetype4=4),IF(E145=0,0,(_xll.EURO(E145,Strikeprice4,0,0,($AK145+IF(Smile=TRUE,VLOOKUP(MAX(-5,Strikeprice4-E145),Volsmile,2),0)),($A145-DateToday)+15,IF(Pricetype4=1,1,0),0))),E145)))</f>
        <v xml:space="preserve"> </v>
      </c>
      <c r="O145" s="250" t="str">
        <f>IF($A145="N/A"," ",IF(Pricetype4=2,MAX(F145,0),IF(OR(Pricetype4=1,Pricetype4=4),IF(F145=0,0,(_xll.EURO(F145,Strikeprice4,0,0,($AK145+IF(Smile=TRUE,VLOOKUP(MAX(-5,Strikeprice4-F145),Volsmile,2),0)),($A145-DateToday)+15,IF(Pricetype4=1,1,0),0))),F145)))</f>
        <v xml:space="preserve"> </v>
      </c>
      <c r="P145" s="250" t="str">
        <f>IF($A145="N/A"," ",IF(Pricetype4=2,MAX(G145,0),IF(OR(Pricetype4=1,Pricetype4=4),IF(G145=0,0,(_xll.EURO(G145,Strikeprice4,0,0,($AK145+IF(Smile=TRUE,VLOOKUP(MAX(-5,Strikeprice4-G145),Volsmile,2),0)),($A145-DateToday)+15,IF(Pricetype4=1,1,0),0))),G145)))</f>
        <v xml:space="preserve"> </v>
      </c>
      <c r="Q145" s="250" t="str">
        <f>IF($A145="N/A"," ",IF(Pricetype4=2,MAX(H145,0),IF(OR(Pricetype4=1,Pricetype4=4),IF(H145=0,0,(_xll.EURO(H145,Strikeprice4,0,0,($AK145+IF(Smile=TRUE,VLOOKUP(MAX(-5,Strikeprice4-H145),Volsmile,2),0)),($A145-DateToday)+15,IF(Pricetype4=1,1,0),0))),H145)))</f>
        <v xml:space="preserve"> </v>
      </c>
      <c r="R145" s="250" t="str">
        <f>IF($A145="N/A"," ",IF(Pricetype4=2,MAX(I145,0),IF(OR(Pricetype4=1,Pricetype4=4),IF(I145=0,0,(_xll.EURO(I145,Strikeprice4,0,0,($AK145+IF(Smile=TRUE,VLOOKUP(MAX(-5,Strikeprice4-I145),Volsmile,2),0)),($A145-DateToday)+15,IF(Pricetype4=1,1,0),0))),I145)))</f>
        <v xml:space="preserve"> </v>
      </c>
      <c r="S145" s="250" t="str">
        <f>IF($A145="N/A"," ",IF(Pricetype4=2,MAX(J145,0),IF(OR(Pricetype4=1,Pricetype4=4),IF(J145=0,0,(_xll.EURO(J145,Strikeprice4,0,0,($AK145+IF(Smile=TRUE,VLOOKUP(MAX(-5,Strikeprice4-J145),Volsmile,2),0)),($A145-DateToday)+15,IF(Pricetype4=1,1,0),0))),J145)))</f>
        <v xml:space="preserve"> </v>
      </c>
      <c r="T145" s="250" t="str">
        <f>IF($A145="N/A"," ",IF(Pricetype4=2,MAX(K145,0),IF(OR(Pricetype4=1,Pricetype4=4),IF(K145=0,0,(_xll.EURO(K145,Strikeprice4,0,0,($AK145+IF(Smile=TRUE,VLOOKUP(MAX(-5,Strikeprice4-K145),Volsmile,2),0)),($A145-DateToday)+15,IF(Pricetype4=1,1,0),0))),K145)))</f>
        <v xml:space="preserve"> </v>
      </c>
      <c r="U145" s="177" t="str">
        <f t="shared" si="63"/>
        <v xml:space="preserve"> </v>
      </c>
      <c r="V145" s="178" t="str">
        <f t="shared" si="79"/>
        <v xml:space="preserve"> </v>
      </c>
      <c r="W145" s="178" t="str">
        <f t="shared" si="80"/>
        <v xml:space="preserve"> </v>
      </c>
      <c r="X145" s="178" t="str">
        <f t="shared" si="81"/>
        <v xml:space="preserve"> </v>
      </c>
      <c r="Y145" s="178" t="str">
        <f t="shared" si="82"/>
        <v xml:space="preserve"> </v>
      </c>
      <c r="Z145" s="178" t="str">
        <f t="shared" si="83"/>
        <v xml:space="preserve"> </v>
      </c>
      <c r="AA145" s="178" t="str">
        <f t="shared" si="84"/>
        <v xml:space="preserve"> </v>
      </c>
      <c r="AB145" s="178" t="str">
        <f t="shared" si="85"/>
        <v xml:space="preserve"> </v>
      </c>
      <c r="AC145" s="178" t="str">
        <f t="shared" si="86"/>
        <v xml:space="preserve"> </v>
      </c>
      <c r="AD145" s="178" t="str">
        <f t="shared" si="87"/>
        <v xml:space="preserve"> </v>
      </c>
      <c r="AE145" s="178" t="str">
        <f t="shared" si="88"/>
        <v xml:space="preserve"> </v>
      </c>
      <c r="AF145" s="224" t="str">
        <f t="shared" si="89"/>
        <v xml:space="preserve"> </v>
      </c>
      <c r="AG145" s="224" t="str">
        <f t="shared" si="90"/>
        <v xml:space="preserve"> </v>
      </c>
      <c r="AH145" s="224" t="str">
        <f t="shared" si="91"/>
        <v xml:space="preserve"> </v>
      </c>
      <c r="AI145" s="224" t="str">
        <f t="shared" si="64"/>
        <v xml:space="preserve"> </v>
      </c>
      <c r="AJ145" s="224" t="str">
        <f t="shared" si="65"/>
        <v xml:space="preserve"> </v>
      </c>
      <c r="AK145" s="224" t="str">
        <f t="shared" si="92"/>
        <v xml:space="preserve"> </v>
      </c>
      <c r="AL145" s="224" t="str">
        <f>IF($A145="N/A"," ",IF(PV=1,0,'Pricing Inputs4'!R178))</f>
        <v xml:space="preserve"> </v>
      </c>
      <c r="AM145" s="313" t="str">
        <f t="shared" si="66"/>
        <v xml:space="preserve"> </v>
      </c>
      <c r="BQ145" t="str">
        <f t="shared" si="67"/>
        <v xml:space="preserve"> </v>
      </c>
      <c r="BR145" t="str">
        <f t="shared" si="68"/>
        <v xml:space="preserve"> </v>
      </c>
      <c r="BS145" t="str">
        <f t="shared" si="69"/>
        <v xml:space="preserve"> </v>
      </c>
    </row>
    <row r="146" spans="1:71" x14ac:dyDescent="0.2">
      <c r="A146" s="253" t="str">
        <f>IF(A145="N/A","N/A",IF(EDATE(A145,1)&gt;Inputs!$R$5,"N/A",EDATE(A145,1)))</f>
        <v>N/A</v>
      </c>
      <c r="B146" s="324" t="str">
        <f t="shared" si="62"/>
        <v xml:space="preserve"> </v>
      </c>
      <c r="C146" s="172" t="str">
        <f t="shared" si="70"/>
        <v xml:space="preserve"> </v>
      </c>
      <c r="D146" s="172" t="str">
        <f t="shared" si="71"/>
        <v xml:space="preserve"> </v>
      </c>
      <c r="E146" s="172" t="str">
        <f t="shared" si="72"/>
        <v xml:space="preserve"> </v>
      </c>
      <c r="F146" s="172" t="str">
        <f t="shared" si="73"/>
        <v xml:space="preserve"> </v>
      </c>
      <c r="G146" s="172" t="str">
        <f t="shared" si="74"/>
        <v xml:space="preserve"> </v>
      </c>
      <c r="H146" s="172" t="str">
        <f t="shared" si="75"/>
        <v xml:space="preserve"> </v>
      </c>
      <c r="I146" s="172" t="str">
        <f t="shared" si="76"/>
        <v xml:space="preserve"> </v>
      </c>
      <c r="J146" s="172" t="str">
        <f t="shared" si="77"/>
        <v xml:space="preserve"> </v>
      </c>
      <c r="K146" s="172" t="str">
        <f t="shared" si="78"/>
        <v xml:space="preserve"> </v>
      </c>
      <c r="L146" s="250" t="str">
        <f>IF($A146="N/A"," ",IF(Pricetype4=2,MAX(C146,0),IF(OR(Pricetype4=1,Pricetype4=4),IF(C146=0,0,(_xll.EURO(C146,Strikeprice4,0,0,($AH146+IF(Smile=TRUE,VLOOKUP(MAX(-5,Strikeprice4-C146),Volsmile,2),0)),($A146-DateToday)+15,IF(Pricetype4=1,1,0),0))),C146)))</f>
        <v xml:space="preserve"> </v>
      </c>
      <c r="M146" s="250" t="str">
        <f>IF($A146="N/A"," ",IF(Pricetype4=2,MAX(D146,0),IF(OR(Pricetype4=1,Pricetype4=4),IF(D146=0,0,(_xll.EURO(D146,Strikeprice4,0,0,($AH146+IF(Smile=TRUE,VLOOKUP(MAX(-5,Strikeprice4-D146),Volsmile,2),0)),($A146-DateToday)+15,IF(Pricetype4=1,1,0),0))),D146)))</f>
        <v xml:space="preserve"> </v>
      </c>
      <c r="N146" s="250" t="str">
        <f>IF($A146="N/A"," ",IF(Pricetype4=2,MAX(E146,0),IF(OR(Pricetype4=1,Pricetype4=4),IF(E146=0,0,(_xll.EURO(E146,Strikeprice4,0,0,($AK146+IF(Smile=TRUE,VLOOKUP(MAX(-5,Strikeprice4-E146),Volsmile,2),0)),($A146-DateToday)+15,IF(Pricetype4=1,1,0),0))),E146)))</f>
        <v xml:space="preserve"> </v>
      </c>
      <c r="O146" s="250" t="str">
        <f>IF($A146="N/A"," ",IF(Pricetype4=2,MAX(F146,0),IF(OR(Pricetype4=1,Pricetype4=4),IF(F146=0,0,(_xll.EURO(F146,Strikeprice4,0,0,($AK146+IF(Smile=TRUE,VLOOKUP(MAX(-5,Strikeprice4-F146),Volsmile,2),0)),($A146-DateToday)+15,IF(Pricetype4=1,1,0),0))),F146)))</f>
        <v xml:space="preserve"> </v>
      </c>
      <c r="P146" s="250" t="str">
        <f>IF($A146="N/A"," ",IF(Pricetype4=2,MAX(G146,0),IF(OR(Pricetype4=1,Pricetype4=4),IF(G146=0,0,(_xll.EURO(G146,Strikeprice4,0,0,($AK146+IF(Smile=TRUE,VLOOKUP(MAX(-5,Strikeprice4-G146),Volsmile,2),0)),($A146-DateToday)+15,IF(Pricetype4=1,1,0),0))),G146)))</f>
        <v xml:space="preserve"> </v>
      </c>
      <c r="Q146" s="250" t="str">
        <f>IF($A146="N/A"," ",IF(Pricetype4=2,MAX(H146,0),IF(OR(Pricetype4=1,Pricetype4=4),IF(H146=0,0,(_xll.EURO(H146,Strikeprice4,0,0,($AK146+IF(Smile=TRUE,VLOOKUP(MAX(-5,Strikeprice4-H146),Volsmile,2),0)),($A146-DateToday)+15,IF(Pricetype4=1,1,0),0))),H146)))</f>
        <v xml:space="preserve"> </v>
      </c>
      <c r="R146" s="250" t="str">
        <f>IF($A146="N/A"," ",IF(Pricetype4=2,MAX(I146,0),IF(OR(Pricetype4=1,Pricetype4=4),IF(I146=0,0,(_xll.EURO(I146,Strikeprice4,0,0,($AK146+IF(Smile=TRUE,VLOOKUP(MAX(-5,Strikeprice4-I146),Volsmile,2),0)),($A146-DateToday)+15,IF(Pricetype4=1,1,0),0))),I146)))</f>
        <v xml:space="preserve"> </v>
      </c>
      <c r="S146" s="250" t="str">
        <f>IF($A146="N/A"," ",IF(Pricetype4=2,MAX(J146,0),IF(OR(Pricetype4=1,Pricetype4=4),IF(J146=0,0,(_xll.EURO(J146,Strikeprice4,0,0,($AK146+IF(Smile=TRUE,VLOOKUP(MAX(-5,Strikeprice4-J146),Volsmile,2),0)),($A146-DateToday)+15,IF(Pricetype4=1,1,0),0))),J146)))</f>
        <v xml:space="preserve"> </v>
      </c>
      <c r="T146" s="250" t="str">
        <f>IF($A146="N/A"," ",IF(Pricetype4=2,MAX(K146,0),IF(OR(Pricetype4=1,Pricetype4=4),IF(K146=0,0,(_xll.EURO(K146,Strikeprice4,0,0,($AK146+IF(Smile=TRUE,VLOOKUP(MAX(-5,Strikeprice4-K146),Volsmile,2),0)),($A146-DateToday)+15,IF(Pricetype4=1,1,0),0))),K146)))</f>
        <v xml:space="preserve"> </v>
      </c>
      <c r="U146" s="177" t="str">
        <f t="shared" si="63"/>
        <v xml:space="preserve"> </v>
      </c>
      <c r="V146" s="178" t="str">
        <f t="shared" si="79"/>
        <v xml:space="preserve"> </v>
      </c>
      <c r="W146" s="178" t="str">
        <f t="shared" si="80"/>
        <v xml:space="preserve"> </v>
      </c>
      <c r="X146" s="178" t="str">
        <f t="shared" si="81"/>
        <v xml:space="preserve"> </v>
      </c>
      <c r="Y146" s="178" t="str">
        <f t="shared" si="82"/>
        <v xml:space="preserve"> </v>
      </c>
      <c r="Z146" s="178" t="str">
        <f t="shared" si="83"/>
        <v xml:space="preserve"> </v>
      </c>
      <c r="AA146" s="178" t="str">
        <f t="shared" si="84"/>
        <v xml:space="preserve"> </v>
      </c>
      <c r="AB146" s="178" t="str">
        <f t="shared" si="85"/>
        <v xml:space="preserve"> </v>
      </c>
      <c r="AC146" s="178" t="str">
        <f t="shared" si="86"/>
        <v xml:space="preserve"> </v>
      </c>
      <c r="AD146" s="178" t="str">
        <f t="shared" si="87"/>
        <v xml:space="preserve"> </v>
      </c>
      <c r="AE146" s="178" t="str">
        <f t="shared" si="88"/>
        <v xml:space="preserve"> </v>
      </c>
      <c r="AF146" s="224" t="str">
        <f t="shared" si="89"/>
        <v xml:space="preserve"> </v>
      </c>
      <c r="AG146" s="224" t="str">
        <f t="shared" si="90"/>
        <v xml:space="preserve"> </v>
      </c>
      <c r="AH146" s="224" t="str">
        <f t="shared" si="91"/>
        <v xml:space="preserve"> </v>
      </c>
      <c r="AI146" s="224" t="str">
        <f t="shared" si="64"/>
        <v xml:space="preserve"> </v>
      </c>
      <c r="AJ146" s="224" t="str">
        <f t="shared" si="65"/>
        <v xml:space="preserve"> </v>
      </c>
      <c r="AK146" s="224" t="str">
        <f t="shared" si="92"/>
        <v xml:space="preserve"> </v>
      </c>
      <c r="AL146" s="224" t="str">
        <f>IF($A146="N/A"," ",IF(PV=1,0,'Pricing Inputs4'!R179))</f>
        <v xml:space="preserve"> </v>
      </c>
      <c r="AM146" s="313" t="str">
        <f t="shared" si="66"/>
        <v xml:space="preserve"> </v>
      </c>
      <c r="BQ146" t="str">
        <f t="shared" si="67"/>
        <v xml:space="preserve"> </v>
      </c>
      <c r="BR146" t="str">
        <f t="shared" si="68"/>
        <v xml:space="preserve"> </v>
      </c>
      <c r="BS146" t="str">
        <f t="shared" si="69"/>
        <v xml:space="preserve"> </v>
      </c>
    </row>
    <row r="147" spans="1:71" x14ac:dyDescent="0.2">
      <c r="A147" s="253" t="str">
        <f>IF(A146="N/A","N/A",IF(EDATE(A146,1)&gt;Inputs!$R$5,"N/A",EDATE(A146,1)))</f>
        <v>N/A</v>
      </c>
      <c r="B147" s="324" t="str">
        <f t="shared" si="62"/>
        <v xml:space="preserve"> </v>
      </c>
      <c r="C147" s="172" t="str">
        <f t="shared" si="70"/>
        <v xml:space="preserve"> </v>
      </c>
      <c r="D147" s="172" t="str">
        <f t="shared" si="71"/>
        <v xml:space="preserve"> </v>
      </c>
      <c r="E147" s="172" t="str">
        <f t="shared" si="72"/>
        <v xml:space="preserve"> </v>
      </c>
      <c r="F147" s="172" t="str">
        <f t="shared" si="73"/>
        <v xml:space="preserve"> </v>
      </c>
      <c r="G147" s="172" t="str">
        <f t="shared" si="74"/>
        <v xml:space="preserve"> </v>
      </c>
      <c r="H147" s="172" t="str">
        <f t="shared" si="75"/>
        <v xml:space="preserve"> </v>
      </c>
      <c r="I147" s="172" t="str">
        <f t="shared" si="76"/>
        <v xml:space="preserve"> </v>
      </c>
      <c r="J147" s="172" t="str">
        <f t="shared" si="77"/>
        <v xml:space="preserve"> </v>
      </c>
      <c r="K147" s="172" t="str">
        <f t="shared" si="78"/>
        <v xml:space="preserve"> </v>
      </c>
      <c r="L147" s="250" t="str">
        <f>IF($A147="N/A"," ",IF(Pricetype4=2,MAX(C147,0),IF(OR(Pricetype4=1,Pricetype4=4),IF(C147=0,0,(_xll.EURO(C147,Strikeprice4,0,0,($AH147+IF(Smile=TRUE,VLOOKUP(MAX(-5,Strikeprice4-C147),Volsmile,2),0)),($A147-DateToday)+15,IF(Pricetype4=1,1,0),0))),C147)))</f>
        <v xml:space="preserve"> </v>
      </c>
      <c r="M147" s="250" t="str">
        <f>IF($A147="N/A"," ",IF(Pricetype4=2,MAX(D147,0),IF(OR(Pricetype4=1,Pricetype4=4),IF(D147=0,0,(_xll.EURO(D147,Strikeprice4,0,0,($AH147+IF(Smile=TRUE,VLOOKUP(MAX(-5,Strikeprice4-D147),Volsmile,2),0)),($A147-DateToday)+15,IF(Pricetype4=1,1,0),0))),D147)))</f>
        <v xml:space="preserve"> </v>
      </c>
      <c r="N147" s="250" t="str">
        <f>IF($A147="N/A"," ",IF(Pricetype4=2,MAX(E147,0),IF(OR(Pricetype4=1,Pricetype4=4),IF(E147=0,0,(_xll.EURO(E147,Strikeprice4,0,0,($AK147+IF(Smile=TRUE,VLOOKUP(MAX(-5,Strikeprice4-E147),Volsmile,2),0)),($A147-DateToday)+15,IF(Pricetype4=1,1,0),0))),E147)))</f>
        <v xml:space="preserve"> </v>
      </c>
      <c r="O147" s="250" t="str">
        <f>IF($A147="N/A"," ",IF(Pricetype4=2,MAX(F147,0),IF(OR(Pricetype4=1,Pricetype4=4),IF(F147=0,0,(_xll.EURO(F147,Strikeprice4,0,0,($AK147+IF(Smile=TRUE,VLOOKUP(MAX(-5,Strikeprice4-F147),Volsmile,2),0)),($A147-DateToday)+15,IF(Pricetype4=1,1,0),0))),F147)))</f>
        <v xml:space="preserve"> </v>
      </c>
      <c r="P147" s="250" t="str">
        <f>IF($A147="N/A"," ",IF(Pricetype4=2,MAX(G147,0),IF(OR(Pricetype4=1,Pricetype4=4),IF(G147=0,0,(_xll.EURO(G147,Strikeprice4,0,0,($AK147+IF(Smile=TRUE,VLOOKUP(MAX(-5,Strikeprice4-G147),Volsmile,2),0)),($A147-DateToday)+15,IF(Pricetype4=1,1,0),0))),G147)))</f>
        <v xml:space="preserve"> </v>
      </c>
      <c r="Q147" s="250" t="str">
        <f>IF($A147="N/A"," ",IF(Pricetype4=2,MAX(H147,0),IF(OR(Pricetype4=1,Pricetype4=4),IF(H147=0,0,(_xll.EURO(H147,Strikeprice4,0,0,($AK147+IF(Smile=TRUE,VLOOKUP(MAX(-5,Strikeprice4-H147),Volsmile,2),0)),($A147-DateToday)+15,IF(Pricetype4=1,1,0),0))),H147)))</f>
        <v xml:space="preserve"> </v>
      </c>
      <c r="R147" s="250" t="str">
        <f>IF($A147="N/A"," ",IF(Pricetype4=2,MAX(I147,0),IF(OR(Pricetype4=1,Pricetype4=4),IF(I147=0,0,(_xll.EURO(I147,Strikeprice4,0,0,($AK147+IF(Smile=TRUE,VLOOKUP(MAX(-5,Strikeprice4-I147),Volsmile,2),0)),($A147-DateToday)+15,IF(Pricetype4=1,1,0),0))),I147)))</f>
        <v xml:space="preserve"> </v>
      </c>
      <c r="S147" s="250" t="str">
        <f>IF($A147="N/A"," ",IF(Pricetype4=2,MAX(J147,0),IF(OR(Pricetype4=1,Pricetype4=4),IF(J147=0,0,(_xll.EURO(J147,Strikeprice4,0,0,($AK147+IF(Smile=TRUE,VLOOKUP(MAX(-5,Strikeprice4-J147),Volsmile,2),0)),($A147-DateToday)+15,IF(Pricetype4=1,1,0),0))),J147)))</f>
        <v xml:space="preserve"> </v>
      </c>
      <c r="T147" s="250" t="str">
        <f>IF($A147="N/A"," ",IF(Pricetype4=2,MAX(K147,0),IF(OR(Pricetype4=1,Pricetype4=4),IF(K147=0,0,(_xll.EURO(K147,Strikeprice4,0,0,($AK147+IF(Smile=TRUE,VLOOKUP(MAX(-5,Strikeprice4-K147),Volsmile,2),0)),($A147-DateToday)+15,IF(Pricetype4=1,1,0),0))),K147)))</f>
        <v xml:space="preserve"> </v>
      </c>
      <c r="U147" s="177" t="str">
        <f t="shared" si="63"/>
        <v xml:space="preserve"> </v>
      </c>
      <c r="V147" s="178" t="str">
        <f t="shared" si="79"/>
        <v xml:space="preserve"> </v>
      </c>
      <c r="W147" s="178" t="str">
        <f t="shared" si="80"/>
        <v xml:space="preserve"> </v>
      </c>
      <c r="X147" s="178" t="str">
        <f t="shared" si="81"/>
        <v xml:space="preserve"> </v>
      </c>
      <c r="Y147" s="178" t="str">
        <f t="shared" si="82"/>
        <v xml:space="preserve"> </v>
      </c>
      <c r="Z147" s="178" t="str">
        <f t="shared" si="83"/>
        <v xml:space="preserve"> </v>
      </c>
      <c r="AA147" s="178" t="str">
        <f t="shared" si="84"/>
        <v xml:space="preserve"> </v>
      </c>
      <c r="AB147" s="178" t="str">
        <f t="shared" si="85"/>
        <v xml:space="preserve"> </v>
      </c>
      <c r="AC147" s="178" t="str">
        <f t="shared" si="86"/>
        <v xml:space="preserve"> </v>
      </c>
      <c r="AD147" s="178" t="str">
        <f t="shared" si="87"/>
        <v xml:space="preserve"> </v>
      </c>
      <c r="AE147" s="178" t="str">
        <f t="shared" si="88"/>
        <v xml:space="preserve"> </v>
      </c>
      <c r="AF147" s="224" t="str">
        <f t="shared" si="89"/>
        <v xml:space="preserve"> </v>
      </c>
      <c r="AG147" s="224" t="str">
        <f t="shared" si="90"/>
        <v xml:space="preserve"> </v>
      </c>
      <c r="AH147" s="224" t="str">
        <f t="shared" si="91"/>
        <v xml:space="preserve"> </v>
      </c>
      <c r="AI147" s="224" t="str">
        <f t="shared" si="64"/>
        <v xml:space="preserve"> </v>
      </c>
      <c r="AJ147" s="224" t="str">
        <f t="shared" si="65"/>
        <v xml:space="preserve"> </v>
      </c>
      <c r="AK147" s="224" t="str">
        <f t="shared" si="92"/>
        <v xml:space="preserve"> </v>
      </c>
      <c r="AL147" s="224" t="str">
        <f>IF($A147="N/A"," ",IF(PV=1,0,'Pricing Inputs4'!R180))</f>
        <v xml:space="preserve"> </v>
      </c>
      <c r="AM147" s="313" t="str">
        <f t="shared" si="66"/>
        <v xml:space="preserve"> </v>
      </c>
      <c r="BQ147" t="str">
        <f t="shared" si="67"/>
        <v xml:space="preserve"> </v>
      </c>
      <c r="BR147" t="str">
        <f t="shared" si="68"/>
        <v xml:space="preserve"> </v>
      </c>
      <c r="BS147" t="str">
        <f t="shared" si="69"/>
        <v xml:space="preserve"> </v>
      </c>
    </row>
    <row r="148" spans="1:71" x14ac:dyDescent="0.2">
      <c r="A148" s="253" t="str">
        <f>IF(A147="N/A","N/A",IF(EDATE(A147,1)&gt;Inputs!$R$5,"N/A",EDATE(A147,1)))</f>
        <v>N/A</v>
      </c>
      <c r="B148" s="324" t="str">
        <f t="shared" si="62"/>
        <v xml:space="preserve"> </v>
      </c>
      <c r="C148" s="172" t="str">
        <f t="shared" si="70"/>
        <v xml:space="preserve"> </v>
      </c>
      <c r="D148" s="172" t="str">
        <f t="shared" si="71"/>
        <v xml:space="preserve"> </v>
      </c>
      <c r="E148" s="172" t="str">
        <f t="shared" si="72"/>
        <v xml:space="preserve"> </v>
      </c>
      <c r="F148" s="172" t="str">
        <f t="shared" si="73"/>
        <v xml:space="preserve"> </v>
      </c>
      <c r="G148" s="172" t="str">
        <f t="shared" si="74"/>
        <v xml:space="preserve"> </v>
      </c>
      <c r="H148" s="172" t="str">
        <f t="shared" si="75"/>
        <v xml:space="preserve"> </v>
      </c>
      <c r="I148" s="172" t="str">
        <f t="shared" si="76"/>
        <v xml:space="preserve"> </v>
      </c>
      <c r="J148" s="172" t="str">
        <f t="shared" si="77"/>
        <v xml:space="preserve"> </v>
      </c>
      <c r="K148" s="172" t="str">
        <f t="shared" si="78"/>
        <v xml:space="preserve"> </v>
      </c>
      <c r="L148" s="250" t="str">
        <f>IF($A148="N/A"," ",IF(Pricetype4=2,MAX(C148,0),IF(OR(Pricetype4=1,Pricetype4=4),IF(C148=0,0,(_xll.EURO(C148,Strikeprice4,0,0,($AH148+IF(Smile=TRUE,VLOOKUP(MAX(-5,Strikeprice4-C148),Volsmile,2),0)),($A148-DateToday)+15,IF(Pricetype4=1,1,0),0))),C148)))</f>
        <v xml:space="preserve"> </v>
      </c>
      <c r="M148" s="250" t="str">
        <f>IF($A148="N/A"," ",IF(Pricetype4=2,MAX(D148,0),IF(OR(Pricetype4=1,Pricetype4=4),IF(D148=0,0,(_xll.EURO(D148,Strikeprice4,0,0,($AH148+IF(Smile=TRUE,VLOOKUP(MAX(-5,Strikeprice4-D148),Volsmile,2),0)),($A148-DateToday)+15,IF(Pricetype4=1,1,0),0))),D148)))</f>
        <v xml:space="preserve"> </v>
      </c>
      <c r="N148" s="250" t="str">
        <f>IF($A148="N/A"," ",IF(Pricetype4=2,MAX(E148,0),IF(OR(Pricetype4=1,Pricetype4=4),IF(E148=0,0,(_xll.EURO(E148,Strikeprice4,0,0,($AK148+IF(Smile=TRUE,VLOOKUP(MAX(-5,Strikeprice4-E148),Volsmile,2),0)),($A148-DateToday)+15,IF(Pricetype4=1,1,0),0))),E148)))</f>
        <v xml:space="preserve"> </v>
      </c>
      <c r="O148" s="250" t="str">
        <f>IF($A148="N/A"," ",IF(Pricetype4=2,MAX(F148,0),IF(OR(Pricetype4=1,Pricetype4=4),IF(F148=0,0,(_xll.EURO(F148,Strikeprice4,0,0,($AK148+IF(Smile=TRUE,VLOOKUP(MAX(-5,Strikeprice4-F148),Volsmile,2),0)),($A148-DateToday)+15,IF(Pricetype4=1,1,0),0))),F148)))</f>
        <v xml:space="preserve"> </v>
      </c>
      <c r="P148" s="250" t="str">
        <f>IF($A148="N/A"," ",IF(Pricetype4=2,MAX(G148,0),IF(OR(Pricetype4=1,Pricetype4=4),IF(G148=0,0,(_xll.EURO(G148,Strikeprice4,0,0,($AK148+IF(Smile=TRUE,VLOOKUP(MAX(-5,Strikeprice4-G148),Volsmile,2),0)),($A148-DateToday)+15,IF(Pricetype4=1,1,0),0))),G148)))</f>
        <v xml:space="preserve"> </v>
      </c>
      <c r="Q148" s="250" t="str">
        <f>IF($A148="N/A"," ",IF(Pricetype4=2,MAX(H148,0),IF(OR(Pricetype4=1,Pricetype4=4),IF(H148=0,0,(_xll.EURO(H148,Strikeprice4,0,0,($AK148+IF(Smile=TRUE,VLOOKUP(MAX(-5,Strikeprice4-H148),Volsmile,2),0)),($A148-DateToday)+15,IF(Pricetype4=1,1,0),0))),H148)))</f>
        <v xml:space="preserve"> </v>
      </c>
      <c r="R148" s="250" t="str">
        <f>IF($A148="N/A"," ",IF(Pricetype4=2,MAX(I148,0),IF(OR(Pricetype4=1,Pricetype4=4),IF(I148=0,0,(_xll.EURO(I148,Strikeprice4,0,0,($AK148+IF(Smile=TRUE,VLOOKUP(MAX(-5,Strikeprice4-I148),Volsmile,2),0)),($A148-DateToday)+15,IF(Pricetype4=1,1,0),0))),I148)))</f>
        <v xml:space="preserve"> </v>
      </c>
      <c r="S148" s="250" t="str">
        <f>IF($A148="N/A"," ",IF(Pricetype4=2,MAX(J148,0),IF(OR(Pricetype4=1,Pricetype4=4),IF(J148=0,0,(_xll.EURO(J148,Strikeprice4,0,0,($AK148+IF(Smile=TRUE,VLOOKUP(MAX(-5,Strikeprice4-J148),Volsmile,2),0)),($A148-DateToday)+15,IF(Pricetype4=1,1,0),0))),J148)))</f>
        <v xml:space="preserve"> </v>
      </c>
      <c r="T148" s="250" t="str">
        <f>IF($A148="N/A"," ",IF(Pricetype4=2,MAX(K148,0),IF(OR(Pricetype4=1,Pricetype4=4),IF(K148=0,0,(_xll.EURO(K148,Strikeprice4,0,0,($AK148+IF(Smile=TRUE,VLOOKUP(MAX(-5,Strikeprice4-K148),Volsmile,2),0)),($A148-DateToday)+15,IF(Pricetype4=1,1,0),0))),K148)))</f>
        <v xml:space="preserve"> </v>
      </c>
      <c r="U148" s="177" t="str">
        <f t="shared" si="63"/>
        <v xml:space="preserve"> </v>
      </c>
      <c r="V148" s="178" t="str">
        <f t="shared" si="79"/>
        <v xml:space="preserve"> </v>
      </c>
      <c r="W148" s="178" t="str">
        <f t="shared" si="80"/>
        <v xml:space="preserve"> </v>
      </c>
      <c r="X148" s="178" t="str">
        <f t="shared" si="81"/>
        <v xml:space="preserve"> </v>
      </c>
      <c r="Y148" s="178" t="str">
        <f t="shared" si="82"/>
        <v xml:space="preserve"> </v>
      </c>
      <c r="Z148" s="178" t="str">
        <f t="shared" si="83"/>
        <v xml:space="preserve"> </v>
      </c>
      <c r="AA148" s="178" t="str">
        <f t="shared" si="84"/>
        <v xml:space="preserve"> </v>
      </c>
      <c r="AB148" s="178" t="str">
        <f t="shared" si="85"/>
        <v xml:space="preserve"> </v>
      </c>
      <c r="AC148" s="178" t="str">
        <f t="shared" si="86"/>
        <v xml:space="preserve"> </v>
      </c>
      <c r="AD148" s="178" t="str">
        <f t="shared" si="87"/>
        <v xml:space="preserve"> </v>
      </c>
      <c r="AE148" s="178" t="str">
        <f t="shared" si="88"/>
        <v xml:space="preserve"> </v>
      </c>
      <c r="AF148" s="224" t="str">
        <f t="shared" si="89"/>
        <v xml:space="preserve"> </v>
      </c>
      <c r="AG148" s="224" t="str">
        <f t="shared" si="90"/>
        <v xml:space="preserve"> </v>
      </c>
      <c r="AH148" s="224" t="str">
        <f t="shared" si="91"/>
        <v xml:space="preserve"> </v>
      </c>
      <c r="AI148" s="224" t="str">
        <f t="shared" si="64"/>
        <v xml:space="preserve"> </v>
      </c>
      <c r="AJ148" s="224" t="str">
        <f t="shared" si="65"/>
        <v xml:space="preserve"> </v>
      </c>
      <c r="AK148" s="224" t="str">
        <f t="shared" si="92"/>
        <v xml:space="preserve"> </v>
      </c>
      <c r="AL148" s="224" t="str">
        <f>IF($A148="N/A"," ",IF(PV=1,0,'Pricing Inputs4'!R181))</f>
        <v xml:space="preserve"> </v>
      </c>
      <c r="AM148" s="313" t="str">
        <f t="shared" si="66"/>
        <v xml:space="preserve"> </v>
      </c>
      <c r="BQ148" t="str">
        <f t="shared" si="67"/>
        <v xml:space="preserve"> </v>
      </c>
      <c r="BR148" t="str">
        <f t="shared" si="68"/>
        <v xml:space="preserve"> </v>
      </c>
      <c r="BS148" t="str">
        <f t="shared" si="69"/>
        <v xml:space="preserve"> </v>
      </c>
    </row>
    <row r="149" spans="1:71" x14ac:dyDescent="0.2">
      <c r="A149" s="253" t="str">
        <f>IF(A148="N/A","N/A",IF(EDATE(A148,1)&gt;Inputs!$R$5,"N/A",EDATE(A148,1)))</f>
        <v>N/A</v>
      </c>
      <c r="B149" s="324" t="str">
        <f t="shared" si="62"/>
        <v xml:space="preserve"> </v>
      </c>
      <c r="C149" s="172" t="str">
        <f t="shared" si="70"/>
        <v xml:space="preserve"> </v>
      </c>
      <c r="D149" s="172" t="str">
        <f t="shared" si="71"/>
        <v xml:space="preserve"> </v>
      </c>
      <c r="E149" s="172" t="str">
        <f t="shared" si="72"/>
        <v xml:space="preserve"> </v>
      </c>
      <c r="F149" s="172" t="str">
        <f t="shared" si="73"/>
        <v xml:space="preserve"> </v>
      </c>
      <c r="G149" s="172" t="str">
        <f t="shared" si="74"/>
        <v xml:space="preserve"> </v>
      </c>
      <c r="H149" s="172" t="str">
        <f t="shared" si="75"/>
        <v xml:space="preserve"> </v>
      </c>
      <c r="I149" s="172" t="str">
        <f t="shared" si="76"/>
        <v xml:space="preserve"> </v>
      </c>
      <c r="J149" s="172" t="str">
        <f t="shared" si="77"/>
        <v xml:space="preserve"> </v>
      </c>
      <c r="K149" s="172" t="str">
        <f t="shared" si="78"/>
        <v xml:space="preserve"> </v>
      </c>
      <c r="L149" s="250" t="str">
        <f>IF($A149="N/A"," ",IF(Pricetype4=2,MAX(C149,0),IF(OR(Pricetype4=1,Pricetype4=4),IF(C149=0,0,(_xll.EURO(C149,Strikeprice4,0,0,($AH149+IF(Smile=TRUE,VLOOKUP(MAX(-5,Strikeprice4-C149),Volsmile,2),0)),($A149-DateToday)+15,IF(Pricetype4=1,1,0),0))),C149)))</f>
        <v xml:space="preserve"> </v>
      </c>
      <c r="M149" s="250" t="str">
        <f>IF($A149="N/A"," ",IF(Pricetype4=2,MAX(D149,0),IF(OR(Pricetype4=1,Pricetype4=4),IF(D149=0,0,(_xll.EURO(D149,Strikeprice4,0,0,($AH149+IF(Smile=TRUE,VLOOKUP(MAX(-5,Strikeprice4-D149),Volsmile,2),0)),($A149-DateToday)+15,IF(Pricetype4=1,1,0),0))),D149)))</f>
        <v xml:space="preserve"> </v>
      </c>
      <c r="N149" s="250" t="str">
        <f>IF($A149="N/A"," ",IF(Pricetype4=2,MAX(E149,0),IF(OR(Pricetype4=1,Pricetype4=4),IF(E149=0,0,(_xll.EURO(E149,Strikeprice4,0,0,($AK149+IF(Smile=TRUE,VLOOKUP(MAX(-5,Strikeprice4-E149),Volsmile,2),0)),($A149-DateToday)+15,IF(Pricetype4=1,1,0),0))),E149)))</f>
        <v xml:space="preserve"> </v>
      </c>
      <c r="O149" s="250" t="str">
        <f>IF($A149="N/A"," ",IF(Pricetype4=2,MAX(F149,0),IF(OR(Pricetype4=1,Pricetype4=4),IF(F149=0,0,(_xll.EURO(F149,Strikeprice4,0,0,($AK149+IF(Smile=TRUE,VLOOKUP(MAX(-5,Strikeprice4-F149),Volsmile,2),0)),($A149-DateToday)+15,IF(Pricetype4=1,1,0),0))),F149)))</f>
        <v xml:space="preserve"> </v>
      </c>
      <c r="P149" s="250" t="str">
        <f>IF($A149="N/A"," ",IF(Pricetype4=2,MAX(G149,0),IF(OR(Pricetype4=1,Pricetype4=4),IF(G149=0,0,(_xll.EURO(G149,Strikeprice4,0,0,($AK149+IF(Smile=TRUE,VLOOKUP(MAX(-5,Strikeprice4-G149),Volsmile,2),0)),($A149-DateToday)+15,IF(Pricetype4=1,1,0),0))),G149)))</f>
        <v xml:space="preserve"> </v>
      </c>
      <c r="Q149" s="250" t="str">
        <f>IF($A149="N/A"," ",IF(Pricetype4=2,MAX(H149,0),IF(OR(Pricetype4=1,Pricetype4=4),IF(H149=0,0,(_xll.EURO(H149,Strikeprice4,0,0,($AK149+IF(Smile=TRUE,VLOOKUP(MAX(-5,Strikeprice4-H149),Volsmile,2),0)),($A149-DateToday)+15,IF(Pricetype4=1,1,0),0))),H149)))</f>
        <v xml:space="preserve"> </v>
      </c>
      <c r="R149" s="250" t="str">
        <f>IF($A149="N/A"," ",IF(Pricetype4=2,MAX(I149,0),IF(OR(Pricetype4=1,Pricetype4=4),IF(I149=0,0,(_xll.EURO(I149,Strikeprice4,0,0,($AK149+IF(Smile=TRUE,VLOOKUP(MAX(-5,Strikeprice4-I149),Volsmile,2),0)),($A149-DateToday)+15,IF(Pricetype4=1,1,0),0))),I149)))</f>
        <v xml:space="preserve"> </v>
      </c>
      <c r="S149" s="250" t="str">
        <f>IF($A149="N/A"," ",IF(Pricetype4=2,MAX(J149,0),IF(OR(Pricetype4=1,Pricetype4=4),IF(J149=0,0,(_xll.EURO(J149,Strikeprice4,0,0,($AK149+IF(Smile=TRUE,VLOOKUP(MAX(-5,Strikeprice4-J149),Volsmile,2),0)),($A149-DateToday)+15,IF(Pricetype4=1,1,0),0))),J149)))</f>
        <v xml:space="preserve"> </v>
      </c>
      <c r="T149" s="250" t="str">
        <f>IF($A149="N/A"," ",IF(Pricetype4=2,MAX(K149,0),IF(OR(Pricetype4=1,Pricetype4=4),IF(K149=0,0,(_xll.EURO(K149,Strikeprice4,0,0,($AK149+IF(Smile=TRUE,VLOOKUP(MAX(-5,Strikeprice4-K149),Volsmile,2),0)),($A149-DateToday)+15,IF(Pricetype4=1,1,0),0))),K149)))</f>
        <v xml:space="preserve"> </v>
      </c>
      <c r="U149" s="177" t="str">
        <f t="shared" si="63"/>
        <v xml:space="preserve"> </v>
      </c>
      <c r="V149" s="178" t="str">
        <f t="shared" si="79"/>
        <v xml:space="preserve"> </v>
      </c>
      <c r="W149" s="178" t="str">
        <f t="shared" si="80"/>
        <v xml:space="preserve"> </v>
      </c>
      <c r="X149" s="178" t="str">
        <f t="shared" si="81"/>
        <v xml:space="preserve"> </v>
      </c>
      <c r="Y149" s="178" t="str">
        <f t="shared" si="82"/>
        <v xml:space="preserve"> </v>
      </c>
      <c r="Z149" s="178" t="str">
        <f t="shared" si="83"/>
        <v xml:space="preserve"> </v>
      </c>
      <c r="AA149" s="178" t="str">
        <f t="shared" si="84"/>
        <v xml:space="preserve"> </v>
      </c>
      <c r="AB149" s="178" t="str">
        <f t="shared" si="85"/>
        <v xml:space="preserve"> </v>
      </c>
      <c r="AC149" s="178" t="str">
        <f t="shared" si="86"/>
        <v xml:space="preserve"> </v>
      </c>
      <c r="AD149" s="178" t="str">
        <f t="shared" si="87"/>
        <v xml:space="preserve"> </v>
      </c>
      <c r="AE149" s="178" t="str">
        <f t="shared" si="88"/>
        <v xml:space="preserve"> </v>
      </c>
      <c r="AF149" s="224" t="str">
        <f t="shared" si="89"/>
        <v xml:space="preserve"> </v>
      </c>
      <c r="AG149" s="224" t="str">
        <f t="shared" si="90"/>
        <v xml:space="preserve"> </v>
      </c>
      <c r="AH149" s="224" t="str">
        <f t="shared" si="91"/>
        <v xml:space="preserve"> </v>
      </c>
      <c r="AI149" s="224" t="str">
        <f t="shared" si="64"/>
        <v xml:space="preserve"> </v>
      </c>
      <c r="AJ149" s="224" t="str">
        <f t="shared" si="65"/>
        <v xml:space="preserve"> </v>
      </c>
      <c r="AK149" s="224" t="str">
        <f t="shared" si="92"/>
        <v xml:space="preserve"> </v>
      </c>
      <c r="AL149" s="224" t="str">
        <f>IF($A149="N/A"," ",IF(PV=1,0,'Pricing Inputs4'!R182))</f>
        <v xml:space="preserve"> </v>
      </c>
      <c r="AM149" s="313" t="str">
        <f t="shared" si="66"/>
        <v xml:space="preserve"> </v>
      </c>
      <c r="BQ149" t="str">
        <f t="shared" si="67"/>
        <v xml:space="preserve"> </v>
      </c>
      <c r="BR149" t="str">
        <f t="shared" si="68"/>
        <v xml:space="preserve"> </v>
      </c>
      <c r="BS149" t="str">
        <f t="shared" si="69"/>
        <v xml:space="preserve"> </v>
      </c>
    </row>
    <row r="150" spans="1:71" x14ac:dyDescent="0.2">
      <c r="A150" s="253" t="str">
        <f>IF(A149="N/A","N/A",IF(EDATE(A149,1)&gt;Inputs!$R$5,"N/A",EDATE(A149,1)))</f>
        <v>N/A</v>
      </c>
      <c r="B150" s="324" t="str">
        <f t="shared" si="62"/>
        <v xml:space="preserve"> </v>
      </c>
      <c r="C150" s="172" t="str">
        <f t="shared" si="70"/>
        <v xml:space="preserve"> </v>
      </c>
      <c r="D150" s="172" t="str">
        <f t="shared" si="71"/>
        <v xml:space="preserve"> </v>
      </c>
      <c r="E150" s="172" t="str">
        <f t="shared" si="72"/>
        <v xml:space="preserve"> </v>
      </c>
      <c r="F150" s="172" t="str">
        <f t="shared" si="73"/>
        <v xml:space="preserve"> </v>
      </c>
      <c r="G150" s="172" t="str">
        <f t="shared" si="74"/>
        <v xml:space="preserve"> </v>
      </c>
      <c r="H150" s="172" t="str">
        <f t="shared" si="75"/>
        <v xml:space="preserve"> </v>
      </c>
      <c r="I150" s="172" t="str">
        <f t="shared" si="76"/>
        <v xml:space="preserve"> </v>
      </c>
      <c r="J150" s="172" t="str">
        <f t="shared" si="77"/>
        <v xml:space="preserve"> </v>
      </c>
      <c r="K150" s="172" t="str">
        <f t="shared" si="78"/>
        <v xml:space="preserve"> </v>
      </c>
      <c r="L150" s="250" t="str">
        <f>IF($A150="N/A"," ",IF(Pricetype4=2,MAX(C150,0),IF(OR(Pricetype4=1,Pricetype4=4),IF(C150=0,0,(_xll.EURO(C150,Strikeprice4,0,0,($AH150+IF(Smile=TRUE,VLOOKUP(MAX(-5,Strikeprice4-C150),Volsmile,2),0)),($A150-DateToday)+15,IF(Pricetype4=1,1,0),0))),C150)))</f>
        <v xml:space="preserve"> </v>
      </c>
      <c r="M150" s="250" t="str">
        <f>IF($A150="N/A"," ",IF(Pricetype4=2,MAX(D150,0),IF(OR(Pricetype4=1,Pricetype4=4),IF(D150=0,0,(_xll.EURO(D150,Strikeprice4,0,0,($AH150+IF(Smile=TRUE,VLOOKUP(MAX(-5,Strikeprice4-D150),Volsmile,2),0)),($A150-DateToday)+15,IF(Pricetype4=1,1,0),0))),D150)))</f>
        <v xml:space="preserve"> </v>
      </c>
      <c r="N150" s="250" t="str">
        <f>IF($A150="N/A"," ",IF(Pricetype4=2,MAX(E150,0),IF(OR(Pricetype4=1,Pricetype4=4),IF(E150=0,0,(_xll.EURO(E150,Strikeprice4,0,0,($AK150+IF(Smile=TRUE,VLOOKUP(MAX(-5,Strikeprice4-E150),Volsmile,2),0)),($A150-DateToday)+15,IF(Pricetype4=1,1,0),0))),E150)))</f>
        <v xml:space="preserve"> </v>
      </c>
      <c r="O150" s="250" t="str">
        <f>IF($A150="N/A"," ",IF(Pricetype4=2,MAX(F150,0),IF(OR(Pricetype4=1,Pricetype4=4),IF(F150=0,0,(_xll.EURO(F150,Strikeprice4,0,0,($AK150+IF(Smile=TRUE,VLOOKUP(MAX(-5,Strikeprice4-F150),Volsmile,2),0)),($A150-DateToday)+15,IF(Pricetype4=1,1,0),0))),F150)))</f>
        <v xml:space="preserve"> </v>
      </c>
      <c r="P150" s="250" t="str">
        <f>IF($A150="N/A"," ",IF(Pricetype4=2,MAX(G150,0),IF(OR(Pricetype4=1,Pricetype4=4),IF(G150=0,0,(_xll.EURO(G150,Strikeprice4,0,0,($AK150+IF(Smile=TRUE,VLOOKUP(MAX(-5,Strikeprice4-G150),Volsmile,2),0)),($A150-DateToday)+15,IF(Pricetype4=1,1,0),0))),G150)))</f>
        <v xml:space="preserve"> </v>
      </c>
      <c r="Q150" s="250" t="str">
        <f>IF($A150="N/A"," ",IF(Pricetype4=2,MAX(H150,0),IF(OR(Pricetype4=1,Pricetype4=4),IF(H150=0,0,(_xll.EURO(H150,Strikeprice4,0,0,($AK150+IF(Smile=TRUE,VLOOKUP(MAX(-5,Strikeprice4-H150),Volsmile,2),0)),($A150-DateToday)+15,IF(Pricetype4=1,1,0),0))),H150)))</f>
        <v xml:space="preserve"> </v>
      </c>
      <c r="R150" s="250" t="str">
        <f>IF($A150="N/A"," ",IF(Pricetype4=2,MAX(I150,0),IF(OR(Pricetype4=1,Pricetype4=4),IF(I150=0,0,(_xll.EURO(I150,Strikeprice4,0,0,($AK150+IF(Smile=TRUE,VLOOKUP(MAX(-5,Strikeprice4-I150),Volsmile,2),0)),($A150-DateToday)+15,IF(Pricetype4=1,1,0),0))),I150)))</f>
        <v xml:space="preserve"> </v>
      </c>
      <c r="S150" s="250" t="str">
        <f>IF($A150="N/A"," ",IF(Pricetype4=2,MAX(J150,0),IF(OR(Pricetype4=1,Pricetype4=4),IF(J150=0,0,(_xll.EURO(J150,Strikeprice4,0,0,($AK150+IF(Smile=TRUE,VLOOKUP(MAX(-5,Strikeprice4-J150),Volsmile,2),0)),($A150-DateToday)+15,IF(Pricetype4=1,1,0),0))),J150)))</f>
        <v xml:space="preserve"> </v>
      </c>
      <c r="T150" s="250" t="str">
        <f>IF($A150="N/A"," ",IF(Pricetype4=2,MAX(K150,0),IF(OR(Pricetype4=1,Pricetype4=4),IF(K150=0,0,(_xll.EURO(K150,Strikeprice4,0,0,($AK150+IF(Smile=TRUE,VLOOKUP(MAX(-5,Strikeprice4-K150),Volsmile,2),0)),($A150-DateToday)+15,IF(Pricetype4=1,1,0),0))),K150)))</f>
        <v xml:space="preserve"> </v>
      </c>
      <c r="U150" s="177" t="str">
        <f t="shared" si="63"/>
        <v xml:space="preserve"> </v>
      </c>
      <c r="V150" s="178" t="str">
        <f t="shared" si="79"/>
        <v xml:space="preserve"> </v>
      </c>
      <c r="W150" s="178" t="str">
        <f t="shared" si="80"/>
        <v xml:space="preserve"> </v>
      </c>
      <c r="X150" s="178" t="str">
        <f t="shared" si="81"/>
        <v xml:space="preserve"> </v>
      </c>
      <c r="Y150" s="178" t="str">
        <f t="shared" si="82"/>
        <v xml:space="preserve"> </v>
      </c>
      <c r="Z150" s="178" t="str">
        <f t="shared" si="83"/>
        <v xml:space="preserve"> </v>
      </c>
      <c r="AA150" s="178" t="str">
        <f t="shared" si="84"/>
        <v xml:space="preserve"> </v>
      </c>
      <c r="AB150" s="178" t="str">
        <f t="shared" si="85"/>
        <v xml:space="preserve"> </v>
      </c>
      <c r="AC150" s="178" t="str">
        <f t="shared" si="86"/>
        <v xml:space="preserve"> </v>
      </c>
      <c r="AD150" s="178" t="str">
        <f t="shared" si="87"/>
        <v xml:space="preserve"> </v>
      </c>
      <c r="AE150" s="178" t="str">
        <f t="shared" si="88"/>
        <v xml:space="preserve"> </v>
      </c>
      <c r="AF150" s="224" t="str">
        <f t="shared" si="89"/>
        <v xml:space="preserve"> </v>
      </c>
      <c r="AG150" s="224" t="str">
        <f t="shared" si="90"/>
        <v xml:space="preserve"> </v>
      </c>
      <c r="AH150" s="224" t="str">
        <f t="shared" si="91"/>
        <v xml:space="preserve"> </v>
      </c>
      <c r="AI150" s="224" t="str">
        <f t="shared" si="64"/>
        <v xml:space="preserve"> </v>
      </c>
      <c r="AJ150" s="224" t="str">
        <f t="shared" si="65"/>
        <v xml:space="preserve"> </v>
      </c>
      <c r="AK150" s="224" t="str">
        <f t="shared" si="92"/>
        <v xml:space="preserve"> </v>
      </c>
      <c r="AL150" s="224" t="str">
        <f>IF($A150="N/A"," ",IF(PV=1,0,'Pricing Inputs4'!R183))</f>
        <v xml:space="preserve"> </v>
      </c>
      <c r="AM150" s="313" t="str">
        <f t="shared" si="66"/>
        <v xml:space="preserve"> </v>
      </c>
      <c r="BQ150" t="str">
        <f t="shared" si="67"/>
        <v xml:space="preserve"> </v>
      </c>
      <c r="BR150" t="str">
        <f t="shared" si="68"/>
        <v xml:space="preserve"> </v>
      </c>
      <c r="BS150" t="str">
        <f t="shared" si="69"/>
        <v xml:space="preserve"> </v>
      </c>
    </row>
    <row r="151" spans="1:71" x14ac:dyDescent="0.2">
      <c r="A151" s="253" t="str">
        <f>IF(A150="N/A","N/A",IF(EDATE(A150,1)&gt;Inputs!$R$5,"N/A",EDATE(A150,1)))</f>
        <v>N/A</v>
      </c>
      <c r="B151" s="324" t="str">
        <f t="shared" si="62"/>
        <v xml:space="preserve"> </v>
      </c>
      <c r="C151" s="172" t="str">
        <f t="shared" si="70"/>
        <v xml:space="preserve"> </v>
      </c>
      <c r="D151" s="172" t="str">
        <f t="shared" si="71"/>
        <v xml:space="preserve"> </v>
      </c>
      <c r="E151" s="172" t="str">
        <f t="shared" si="72"/>
        <v xml:space="preserve"> </v>
      </c>
      <c r="F151" s="172" t="str">
        <f t="shared" si="73"/>
        <v xml:space="preserve"> </v>
      </c>
      <c r="G151" s="172" t="str">
        <f t="shared" si="74"/>
        <v xml:space="preserve"> </v>
      </c>
      <c r="H151" s="172" t="str">
        <f t="shared" si="75"/>
        <v xml:space="preserve"> </v>
      </c>
      <c r="I151" s="172" t="str">
        <f t="shared" si="76"/>
        <v xml:space="preserve"> </v>
      </c>
      <c r="J151" s="172" t="str">
        <f t="shared" si="77"/>
        <v xml:space="preserve"> </v>
      </c>
      <c r="K151" s="172" t="str">
        <f t="shared" si="78"/>
        <v xml:space="preserve"> </v>
      </c>
      <c r="L151" s="250" t="str">
        <f>IF($A151="N/A"," ",IF(Pricetype4=2,MAX(C151,0),IF(OR(Pricetype4=1,Pricetype4=4),IF(C151=0,0,(_xll.EURO(C151,Strikeprice4,0,0,($AH151+IF(Smile=TRUE,VLOOKUP(MAX(-5,Strikeprice4-C151),Volsmile,2),0)),($A151-DateToday)+15,IF(Pricetype4=1,1,0),0))),C151)))</f>
        <v xml:space="preserve"> </v>
      </c>
      <c r="M151" s="250" t="str">
        <f>IF($A151="N/A"," ",IF(Pricetype4=2,MAX(D151,0),IF(OR(Pricetype4=1,Pricetype4=4),IF(D151=0,0,(_xll.EURO(D151,Strikeprice4,0,0,($AH151+IF(Smile=TRUE,VLOOKUP(MAX(-5,Strikeprice4-D151),Volsmile,2),0)),($A151-DateToday)+15,IF(Pricetype4=1,1,0),0))),D151)))</f>
        <v xml:space="preserve"> </v>
      </c>
      <c r="N151" s="250" t="str">
        <f>IF($A151="N/A"," ",IF(Pricetype4=2,MAX(E151,0),IF(OR(Pricetype4=1,Pricetype4=4),IF(E151=0,0,(_xll.EURO(E151,Strikeprice4,0,0,($AK151+IF(Smile=TRUE,VLOOKUP(MAX(-5,Strikeprice4-E151),Volsmile,2),0)),($A151-DateToday)+15,IF(Pricetype4=1,1,0),0))),E151)))</f>
        <v xml:space="preserve"> </v>
      </c>
      <c r="O151" s="250" t="str">
        <f>IF($A151="N/A"," ",IF(Pricetype4=2,MAX(F151,0),IF(OR(Pricetype4=1,Pricetype4=4),IF(F151=0,0,(_xll.EURO(F151,Strikeprice4,0,0,($AK151+IF(Smile=TRUE,VLOOKUP(MAX(-5,Strikeprice4-F151),Volsmile,2),0)),($A151-DateToday)+15,IF(Pricetype4=1,1,0),0))),F151)))</f>
        <v xml:space="preserve"> </v>
      </c>
      <c r="P151" s="250" t="str">
        <f>IF($A151="N/A"," ",IF(Pricetype4=2,MAX(G151,0),IF(OR(Pricetype4=1,Pricetype4=4),IF(G151=0,0,(_xll.EURO(G151,Strikeprice4,0,0,($AK151+IF(Smile=TRUE,VLOOKUP(MAX(-5,Strikeprice4-G151),Volsmile,2),0)),($A151-DateToday)+15,IF(Pricetype4=1,1,0),0))),G151)))</f>
        <v xml:space="preserve"> </v>
      </c>
      <c r="Q151" s="250" t="str">
        <f>IF($A151="N/A"," ",IF(Pricetype4=2,MAX(H151,0),IF(OR(Pricetype4=1,Pricetype4=4),IF(H151=0,0,(_xll.EURO(H151,Strikeprice4,0,0,($AK151+IF(Smile=TRUE,VLOOKUP(MAX(-5,Strikeprice4-H151),Volsmile,2),0)),($A151-DateToday)+15,IF(Pricetype4=1,1,0),0))),H151)))</f>
        <v xml:space="preserve"> </v>
      </c>
      <c r="R151" s="250" t="str">
        <f>IF($A151="N/A"," ",IF(Pricetype4=2,MAX(I151,0),IF(OR(Pricetype4=1,Pricetype4=4),IF(I151=0,0,(_xll.EURO(I151,Strikeprice4,0,0,($AK151+IF(Smile=TRUE,VLOOKUP(MAX(-5,Strikeprice4-I151),Volsmile,2),0)),($A151-DateToday)+15,IF(Pricetype4=1,1,0),0))),I151)))</f>
        <v xml:space="preserve"> </v>
      </c>
      <c r="S151" s="250" t="str">
        <f>IF($A151="N/A"," ",IF(Pricetype4=2,MAX(J151,0),IF(OR(Pricetype4=1,Pricetype4=4),IF(J151=0,0,(_xll.EURO(J151,Strikeprice4,0,0,($AK151+IF(Smile=TRUE,VLOOKUP(MAX(-5,Strikeprice4-J151),Volsmile,2),0)),($A151-DateToday)+15,IF(Pricetype4=1,1,0),0))),J151)))</f>
        <v xml:space="preserve"> </v>
      </c>
      <c r="T151" s="250" t="str">
        <f>IF($A151="N/A"," ",IF(Pricetype4=2,MAX(K151,0),IF(OR(Pricetype4=1,Pricetype4=4),IF(K151=0,0,(_xll.EURO(K151,Strikeprice4,0,0,($AK151+IF(Smile=TRUE,VLOOKUP(MAX(-5,Strikeprice4-K151),Volsmile,2),0)),($A151-DateToday)+15,IF(Pricetype4=1,1,0),0))),K151)))</f>
        <v xml:space="preserve"> </v>
      </c>
      <c r="U151" s="177" t="str">
        <f t="shared" si="63"/>
        <v xml:space="preserve"> </v>
      </c>
      <c r="V151" s="178" t="str">
        <f t="shared" si="79"/>
        <v xml:space="preserve"> </v>
      </c>
      <c r="W151" s="178" t="str">
        <f t="shared" si="80"/>
        <v xml:space="preserve"> </v>
      </c>
      <c r="X151" s="178" t="str">
        <f t="shared" si="81"/>
        <v xml:space="preserve"> </v>
      </c>
      <c r="Y151" s="178" t="str">
        <f t="shared" si="82"/>
        <v xml:space="preserve"> </v>
      </c>
      <c r="Z151" s="178" t="str">
        <f t="shared" si="83"/>
        <v xml:space="preserve"> </v>
      </c>
      <c r="AA151" s="178" t="str">
        <f t="shared" si="84"/>
        <v xml:space="preserve"> </v>
      </c>
      <c r="AB151" s="178" t="str">
        <f t="shared" si="85"/>
        <v xml:space="preserve"> </v>
      </c>
      <c r="AC151" s="178" t="str">
        <f t="shared" si="86"/>
        <v xml:space="preserve"> </v>
      </c>
      <c r="AD151" s="178" t="str">
        <f t="shared" si="87"/>
        <v xml:space="preserve"> </v>
      </c>
      <c r="AE151" s="178" t="str">
        <f t="shared" si="88"/>
        <v xml:space="preserve"> </v>
      </c>
      <c r="AF151" s="224" t="str">
        <f t="shared" si="89"/>
        <v xml:space="preserve"> </v>
      </c>
      <c r="AG151" s="224" t="str">
        <f t="shared" si="90"/>
        <v xml:space="preserve"> </v>
      </c>
      <c r="AH151" s="224" t="str">
        <f t="shared" si="91"/>
        <v xml:space="preserve"> </v>
      </c>
      <c r="AI151" s="224" t="str">
        <f t="shared" si="64"/>
        <v xml:space="preserve"> </v>
      </c>
      <c r="AJ151" s="224" t="str">
        <f t="shared" si="65"/>
        <v xml:space="preserve"> </v>
      </c>
      <c r="AK151" s="224" t="str">
        <f t="shared" si="92"/>
        <v xml:space="preserve"> </v>
      </c>
      <c r="AL151" s="224" t="str">
        <f>IF($A151="N/A"," ",IF(PV=1,0,'Pricing Inputs4'!R184))</f>
        <v xml:space="preserve"> </v>
      </c>
      <c r="AM151" s="313" t="str">
        <f t="shared" si="66"/>
        <v xml:space="preserve"> </v>
      </c>
      <c r="BQ151" t="str">
        <f t="shared" si="67"/>
        <v xml:space="preserve"> </v>
      </c>
      <c r="BR151" t="str">
        <f t="shared" si="68"/>
        <v xml:space="preserve"> </v>
      </c>
      <c r="BS151" t="str">
        <f t="shared" si="69"/>
        <v xml:space="preserve"> </v>
      </c>
    </row>
    <row r="152" spans="1:71" x14ac:dyDescent="0.2">
      <c r="A152" s="253" t="str">
        <f>IF(A151="N/A","N/A",IF(EDATE(A151,1)&gt;Inputs!$R$5,"N/A",EDATE(A151,1)))</f>
        <v>N/A</v>
      </c>
      <c r="B152" s="324" t="str">
        <f t="shared" si="62"/>
        <v xml:space="preserve"> </v>
      </c>
      <c r="C152" s="172" t="str">
        <f t="shared" si="70"/>
        <v xml:space="preserve"> </v>
      </c>
      <c r="D152" s="172" t="str">
        <f t="shared" si="71"/>
        <v xml:space="preserve"> </v>
      </c>
      <c r="E152" s="172" t="str">
        <f t="shared" si="72"/>
        <v xml:space="preserve"> </v>
      </c>
      <c r="F152" s="172" t="str">
        <f t="shared" si="73"/>
        <v xml:space="preserve"> </v>
      </c>
      <c r="G152" s="172" t="str">
        <f t="shared" si="74"/>
        <v xml:space="preserve"> </v>
      </c>
      <c r="H152" s="172" t="str">
        <f t="shared" si="75"/>
        <v xml:space="preserve"> </v>
      </c>
      <c r="I152" s="172" t="str">
        <f t="shared" si="76"/>
        <v xml:space="preserve"> </v>
      </c>
      <c r="J152" s="172" t="str">
        <f t="shared" si="77"/>
        <v xml:space="preserve"> </v>
      </c>
      <c r="K152" s="172" t="str">
        <f t="shared" si="78"/>
        <v xml:space="preserve"> </v>
      </c>
      <c r="L152" s="250" t="str">
        <f>IF($A152="N/A"," ",IF(Pricetype4=2,MAX(C152,0),IF(OR(Pricetype4=1,Pricetype4=4),IF(C152=0,0,(_xll.EURO(C152,Strikeprice4,0,0,($AH152+IF(Smile=TRUE,VLOOKUP(MAX(-5,Strikeprice4-C152),Volsmile,2),0)),($A152-DateToday)+15,IF(Pricetype4=1,1,0),0))),C152)))</f>
        <v xml:space="preserve"> </v>
      </c>
      <c r="M152" s="250" t="str">
        <f>IF($A152="N/A"," ",IF(Pricetype4=2,MAX(D152,0),IF(OR(Pricetype4=1,Pricetype4=4),IF(D152=0,0,(_xll.EURO(D152,Strikeprice4,0,0,($AH152+IF(Smile=TRUE,VLOOKUP(MAX(-5,Strikeprice4-D152),Volsmile,2),0)),($A152-DateToday)+15,IF(Pricetype4=1,1,0),0))),D152)))</f>
        <v xml:space="preserve"> </v>
      </c>
      <c r="N152" s="250" t="str">
        <f>IF($A152="N/A"," ",IF(Pricetype4=2,MAX(E152,0),IF(OR(Pricetype4=1,Pricetype4=4),IF(E152=0,0,(_xll.EURO(E152,Strikeprice4,0,0,($AK152+IF(Smile=TRUE,VLOOKUP(MAX(-5,Strikeprice4-E152),Volsmile,2),0)),($A152-DateToday)+15,IF(Pricetype4=1,1,0),0))),E152)))</f>
        <v xml:space="preserve"> </v>
      </c>
      <c r="O152" s="250" t="str">
        <f>IF($A152="N/A"," ",IF(Pricetype4=2,MAX(F152,0),IF(OR(Pricetype4=1,Pricetype4=4),IF(F152=0,0,(_xll.EURO(F152,Strikeprice4,0,0,($AK152+IF(Smile=TRUE,VLOOKUP(MAX(-5,Strikeprice4-F152),Volsmile,2),0)),($A152-DateToday)+15,IF(Pricetype4=1,1,0),0))),F152)))</f>
        <v xml:space="preserve"> </v>
      </c>
      <c r="P152" s="250" t="str">
        <f>IF($A152="N/A"," ",IF(Pricetype4=2,MAX(G152,0),IF(OR(Pricetype4=1,Pricetype4=4),IF(G152=0,0,(_xll.EURO(G152,Strikeprice4,0,0,($AK152+IF(Smile=TRUE,VLOOKUP(MAX(-5,Strikeprice4-G152),Volsmile,2),0)),($A152-DateToday)+15,IF(Pricetype4=1,1,0),0))),G152)))</f>
        <v xml:space="preserve"> </v>
      </c>
      <c r="Q152" s="250" t="str">
        <f>IF($A152="N/A"," ",IF(Pricetype4=2,MAX(H152,0),IF(OR(Pricetype4=1,Pricetype4=4),IF(H152=0,0,(_xll.EURO(H152,Strikeprice4,0,0,($AK152+IF(Smile=TRUE,VLOOKUP(MAX(-5,Strikeprice4-H152),Volsmile,2),0)),($A152-DateToday)+15,IF(Pricetype4=1,1,0),0))),H152)))</f>
        <v xml:space="preserve"> </v>
      </c>
      <c r="R152" s="250" t="str">
        <f>IF($A152="N/A"," ",IF(Pricetype4=2,MAX(I152,0),IF(OR(Pricetype4=1,Pricetype4=4),IF(I152=0,0,(_xll.EURO(I152,Strikeprice4,0,0,($AK152+IF(Smile=TRUE,VLOOKUP(MAX(-5,Strikeprice4-I152),Volsmile,2),0)),($A152-DateToday)+15,IF(Pricetype4=1,1,0),0))),I152)))</f>
        <v xml:space="preserve"> </v>
      </c>
      <c r="S152" s="250" t="str">
        <f>IF($A152="N/A"," ",IF(Pricetype4=2,MAX(J152,0),IF(OR(Pricetype4=1,Pricetype4=4),IF(J152=0,0,(_xll.EURO(J152,Strikeprice4,0,0,($AK152+IF(Smile=TRUE,VLOOKUP(MAX(-5,Strikeprice4-J152),Volsmile,2),0)),($A152-DateToday)+15,IF(Pricetype4=1,1,0),0))),J152)))</f>
        <v xml:space="preserve"> </v>
      </c>
      <c r="T152" s="250" t="str">
        <f>IF($A152="N/A"," ",IF(Pricetype4=2,MAX(K152,0),IF(OR(Pricetype4=1,Pricetype4=4),IF(K152=0,0,(_xll.EURO(K152,Strikeprice4,0,0,($AK152+IF(Smile=TRUE,VLOOKUP(MAX(-5,Strikeprice4-K152),Volsmile,2),0)),($A152-DateToday)+15,IF(Pricetype4=1,1,0),0))),K152)))</f>
        <v xml:space="preserve"> </v>
      </c>
      <c r="U152" s="177" t="str">
        <f t="shared" si="63"/>
        <v xml:space="preserve"> </v>
      </c>
      <c r="V152" s="178" t="str">
        <f t="shared" si="79"/>
        <v xml:space="preserve"> </v>
      </c>
      <c r="W152" s="178" t="str">
        <f t="shared" si="80"/>
        <v xml:space="preserve"> </v>
      </c>
      <c r="X152" s="178" t="str">
        <f t="shared" si="81"/>
        <v xml:space="preserve"> </v>
      </c>
      <c r="Y152" s="178" t="str">
        <f t="shared" si="82"/>
        <v xml:space="preserve"> </v>
      </c>
      <c r="Z152" s="178" t="str">
        <f t="shared" si="83"/>
        <v xml:space="preserve"> </v>
      </c>
      <c r="AA152" s="178" t="str">
        <f t="shared" si="84"/>
        <v xml:space="preserve"> </v>
      </c>
      <c r="AB152" s="178" t="str">
        <f t="shared" si="85"/>
        <v xml:space="preserve"> </v>
      </c>
      <c r="AC152" s="178" t="str">
        <f t="shared" si="86"/>
        <v xml:space="preserve"> </v>
      </c>
      <c r="AD152" s="178" t="str">
        <f t="shared" si="87"/>
        <v xml:space="preserve"> </v>
      </c>
      <c r="AE152" s="178" t="str">
        <f t="shared" si="88"/>
        <v xml:space="preserve"> </v>
      </c>
      <c r="AF152" s="224" t="str">
        <f t="shared" si="89"/>
        <v xml:space="preserve"> </v>
      </c>
      <c r="AG152" s="224" t="str">
        <f t="shared" si="90"/>
        <v xml:space="preserve"> </v>
      </c>
      <c r="AH152" s="224" t="str">
        <f t="shared" si="91"/>
        <v xml:space="preserve"> </v>
      </c>
      <c r="AI152" s="224" t="str">
        <f t="shared" si="64"/>
        <v xml:space="preserve"> </v>
      </c>
      <c r="AJ152" s="224" t="str">
        <f t="shared" si="65"/>
        <v xml:space="preserve"> </v>
      </c>
      <c r="AK152" s="224" t="str">
        <f t="shared" si="92"/>
        <v xml:space="preserve"> </v>
      </c>
      <c r="AL152" s="224" t="str">
        <f>IF($A152="N/A"," ",IF(PV=1,0,'Pricing Inputs4'!R185))</f>
        <v xml:space="preserve"> </v>
      </c>
      <c r="AM152" s="313" t="str">
        <f t="shared" si="66"/>
        <v xml:space="preserve"> </v>
      </c>
      <c r="BQ152" t="str">
        <f t="shared" si="67"/>
        <v xml:space="preserve"> </v>
      </c>
      <c r="BR152" t="str">
        <f t="shared" si="68"/>
        <v xml:space="preserve"> </v>
      </c>
      <c r="BS152" t="str">
        <f t="shared" si="69"/>
        <v xml:space="preserve"> </v>
      </c>
    </row>
    <row r="153" spans="1:71" x14ac:dyDescent="0.2">
      <c r="A153" s="253" t="str">
        <f>IF(A152="N/A","N/A",IF(EDATE(A152,1)&gt;Inputs!$R$5,"N/A",EDATE(A152,1)))</f>
        <v>N/A</v>
      </c>
      <c r="B153" s="324" t="str">
        <f t="shared" si="62"/>
        <v xml:space="preserve"> </v>
      </c>
      <c r="C153" s="172" t="str">
        <f t="shared" si="70"/>
        <v xml:space="preserve"> </v>
      </c>
      <c r="D153" s="172" t="str">
        <f t="shared" si="71"/>
        <v xml:space="preserve"> </v>
      </c>
      <c r="E153" s="172" t="str">
        <f t="shared" si="72"/>
        <v xml:space="preserve"> </v>
      </c>
      <c r="F153" s="172" t="str">
        <f t="shared" si="73"/>
        <v xml:space="preserve"> </v>
      </c>
      <c r="G153" s="172" t="str">
        <f t="shared" si="74"/>
        <v xml:space="preserve"> </v>
      </c>
      <c r="H153" s="172" t="str">
        <f t="shared" si="75"/>
        <v xml:space="preserve"> </v>
      </c>
      <c r="I153" s="172" t="str">
        <f t="shared" si="76"/>
        <v xml:space="preserve"> </v>
      </c>
      <c r="J153" s="172" t="str">
        <f t="shared" si="77"/>
        <v xml:space="preserve"> </v>
      </c>
      <c r="K153" s="172" t="str">
        <f t="shared" si="78"/>
        <v xml:space="preserve"> </v>
      </c>
      <c r="L153" s="250" t="str">
        <f>IF($A153="N/A"," ",IF(Pricetype4=2,MAX(C153,0),IF(OR(Pricetype4=1,Pricetype4=4),IF(C153=0,0,(_xll.EURO(C153,Strikeprice4,0,0,($AH153+IF(Smile=TRUE,VLOOKUP(MAX(-5,Strikeprice4-C153),Volsmile,2),0)),($A153-DateToday)+15,IF(Pricetype4=1,1,0),0))),C153)))</f>
        <v xml:space="preserve"> </v>
      </c>
      <c r="M153" s="250" t="str">
        <f>IF($A153="N/A"," ",IF(Pricetype4=2,MAX(D153,0),IF(OR(Pricetype4=1,Pricetype4=4),IF(D153=0,0,(_xll.EURO(D153,Strikeprice4,0,0,($AH153+IF(Smile=TRUE,VLOOKUP(MAX(-5,Strikeprice4-D153),Volsmile,2),0)),($A153-DateToday)+15,IF(Pricetype4=1,1,0),0))),D153)))</f>
        <v xml:space="preserve"> </v>
      </c>
      <c r="N153" s="250" t="str">
        <f>IF($A153="N/A"," ",IF(Pricetype4=2,MAX(E153,0),IF(OR(Pricetype4=1,Pricetype4=4),IF(E153=0,0,(_xll.EURO(E153,Strikeprice4,0,0,($AK153+IF(Smile=TRUE,VLOOKUP(MAX(-5,Strikeprice4-E153),Volsmile,2),0)),($A153-DateToday)+15,IF(Pricetype4=1,1,0),0))),E153)))</f>
        <v xml:space="preserve"> </v>
      </c>
      <c r="O153" s="250" t="str">
        <f>IF($A153="N/A"," ",IF(Pricetype4=2,MAX(F153,0),IF(OR(Pricetype4=1,Pricetype4=4),IF(F153=0,0,(_xll.EURO(F153,Strikeprice4,0,0,($AK153+IF(Smile=TRUE,VLOOKUP(MAX(-5,Strikeprice4-F153),Volsmile,2),0)),($A153-DateToday)+15,IF(Pricetype4=1,1,0),0))),F153)))</f>
        <v xml:space="preserve"> </v>
      </c>
      <c r="P153" s="250" t="str">
        <f>IF($A153="N/A"," ",IF(Pricetype4=2,MAX(G153,0),IF(OR(Pricetype4=1,Pricetype4=4),IF(G153=0,0,(_xll.EURO(G153,Strikeprice4,0,0,($AK153+IF(Smile=TRUE,VLOOKUP(MAX(-5,Strikeprice4-G153),Volsmile,2),0)),($A153-DateToday)+15,IF(Pricetype4=1,1,0),0))),G153)))</f>
        <v xml:space="preserve"> </v>
      </c>
      <c r="Q153" s="250" t="str">
        <f>IF($A153="N/A"," ",IF(Pricetype4=2,MAX(H153,0),IF(OR(Pricetype4=1,Pricetype4=4),IF(H153=0,0,(_xll.EURO(H153,Strikeprice4,0,0,($AK153+IF(Smile=TRUE,VLOOKUP(MAX(-5,Strikeprice4-H153),Volsmile,2),0)),($A153-DateToday)+15,IF(Pricetype4=1,1,0),0))),H153)))</f>
        <v xml:space="preserve"> </v>
      </c>
      <c r="R153" s="250" t="str">
        <f>IF($A153="N/A"," ",IF(Pricetype4=2,MAX(I153,0),IF(OR(Pricetype4=1,Pricetype4=4),IF(I153=0,0,(_xll.EURO(I153,Strikeprice4,0,0,($AK153+IF(Smile=TRUE,VLOOKUP(MAX(-5,Strikeprice4-I153),Volsmile,2),0)),($A153-DateToday)+15,IF(Pricetype4=1,1,0),0))),I153)))</f>
        <v xml:space="preserve"> </v>
      </c>
      <c r="S153" s="250" t="str">
        <f>IF($A153="N/A"," ",IF(Pricetype4=2,MAX(J153,0),IF(OR(Pricetype4=1,Pricetype4=4),IF(J153=0,0,(_xll.EURO(J153,Strikeprice4,0,0,($AK153+IF(Smile=TRUE,VLOOKUP(MAX(-5,Strikeprice4-J153),Volsmile,2),0)),($A153-DateToday)+15,IF(Pricetype4=1,1,0),0))),J153)))</f>
        <v xml:space="preserve"> </v>
      </c>
      <c r="T153" s="250" t="str">
        <f>IF($A153="N/A"," ",IF(Pricetype4=2,MAX(K153,0),IF(OR(Pricetype4=1,Pricetype4=4),IF(K153=0,0,(_xll.EURO(K153,Strikeprice4,0,0,($AK153+IF(Smile=TRUE,VLOOKUP(MAX(-5,Strikeprice4-K153),Volsmile,2),0)),($A153-DateToday)+15,IF(Pricetype4=1,1,0),0))),K153)))</f>
        <v xml:space="preserve"> </v>
      </c>
      <c r="U153" s="177" t="str">
        <f t="shared" si="63"/>
        <v xml:space="preserve"> </v>
      </c>
      <c r="V153" s="178" t="str">
        <f t="shared" si="79"/>
        <v xml:space="preserve"> </v>
      </c>
      <c r="W153" s="178" t="str">
        <f t="shared" si="80"/>
        <v xml:space="preserve"> </v>
      </c>
      <c r="X153" s="178" t="str">
        <f t="shared" si="81"/>
        <v xml:space="preserve"> </v>
      </c>
      <c r="Y153" s="178" t="str">
        <f t="shared" si="82"/>
        <v xml:space="preserve"> </v>
      </c>
      <c r="Z153" s="178" t="str">
        <f t="shared" si="83"/>
        <v xml:space="preserve"> </v>
      </c>
      <c r="AA153" s="178" t="str">
        <f t="shared" si="84"/>
        <v xml:space="preserve"> </v>
      </c>
      <c r="AB153" s="178" t="str">
        <f t="shared" si="85"/>
        <v xml:space="preserve"> </v>
      </c>
      <c r="AC153" s="178" t="str">
        <f t="shared" si="86"/>
        <v xml:space="preserve"> </v>
      </c>
      <c r="AD153" s="178" t="str">
        <f t="shared" si="87"/>
        <v xml:space="preserve"> </v>
      </c>
      <c r="AE153" s="178" t="str">
        <f t="shared" si="88"/>
        <v xml:space="preserve"> </v>
      </c>
      <c r="AF153" s="224" t="str">
        <f t="shared" si="89"/>
        <v xml:space="preserve"> </v>
      </c>
      <c r="AG153" s="224" t="str">
        <f t="shared" si="90"/>
        <v xml:space="preserve"> </v>
      </c>
      <c r="AH153" s="224" t="str">
        <f t="shared" si="91"/>
        <v xml:space="preserve"> </v>
      </c>
      <c r="AI153" s="224" t="str">
        <f t="shared" si="64"/>
        <v xml:space="preserve"> </v>
      </c>
      <c r="AJ153" s="224" t="str">
        <f t="shared" si="65"/>
        <v xml:space="preserve"> </v>
      </c>
      <c r="AK153" s="224" t="str">
        <f t="shared" si="92"/>
        <v xml:space="preserve"> </v>
      </c>
      <c r="AL153" s="224" t="str">
        <f>IF($A153="N/A"," ",IF(PV=1,0,'Pricing Inputs4'!R186))</f>
        <v xml:space="preserve"> </v>
      </c>
      <c r="AM153" s="313" t="str">
        <f t="shared" si="66"/>
        <v xml:space="preserve"> </v>
      </c>
      <c r="BQ153" t="str">
        <f t="shared" si="67"/>
        <v xml:space="preserve"> </v>
      </c>
      <c r="BR153" t="str">
        <f t="shared" si="68"/>
        <v xml:space="preserve"> </v>
      </c>
      <c r="BS153" t="str">
        <f t="shared" si="69"/>
        <v xml:space="preserve"> </v>
      </c>
    </row>
    <row r="154" spans="1:71" x14ac:dyDescent="0.2">
      <c r="A154" s="253" t="str">
        <f>IF(A153="N/A","N/A",IF(EDATE(A153,1)&gt;Inputs!$R$5,"N/A",EDATE(A153,1)))</f>
        <v>N/A</v>
      </c>
      <c r="B154" s="324" t="str">
        <f t="shared" si="62"/>
        <v xml:space="preserve"> </v>
      </c>
      <c r="C154" s="172" t="str">
        <f t="shared" si="70"/>
        <v xml:space="preserve"> </v>
      </c>
      <c r="D154" s="172" t="str">
        <f t="shared" si="71"/>
        <v xml:space="preserve"> </v>
      </c>
      <c r="E154" s="172" t="str">
        <f t="shared" si="72"/>
        <v xml:space="preserve"> </v>
      </c>
      <c r="F154" s="172" t="str">
        <f t="shared" si="73"/>
        <v xml:space="preserve"> </v>
      </c>
      <c r="G154" s="172" t="str">
        <f t="shared" si="74"/>
        <v xml:space="preserve"> </v>
      </c>
      <c r="H154" s="172" t="str">
        <f t="shared" si="75"/>
        <v xml:space="preserve"> </v>
      </c>
      <c r="I154" s="172" t="str">
        <f t="shared" si="76"/>
        <v xml:space="preserve"> </v>
      </c>
      <c r="J154" s="172" t="str">
        <f t="shared" si="77"/>
        <v xml:space="preserve"> </v>
      </c>
      <c r="K154" s="172" t="str">
        <f t="shared" si="78"/>
        <v xml:space="preserve"> </v>
      </c>
      <c r="L154" s="250" t="str">
        <f>IF($A154="N/A"," ",IF(Pricetype4=2,MAX(C154,0),IF(OR(Pricetype4=1,Pricetype4=4),IF(C154=0,0,(_xll.EURO(C154,Strikeprice4,0,0,($AH154+IF(Smile=TRUE,VLOOKUP(MAX(-5,Strikeprice4-C154),Volsmile,2),0)),($A154-DateToday)+15,IF(Pricetype4=1,1,0),0))),C154)))</f>
        <v xml:space="preserve"> </v>
      </c>
      <c r="M154" s="250" t="str">
        <f>IF($A154="N/A"," ",IF(Pricetype4=2,MAX(D154,0),IF(OR(Pricetype4=1,Pricetype4=4),IF(D154=0,0,(_xll.EURO(D154,Strikeprice4,0,0,($AH154+IF(Smile=TRUE,VLOOKUP(MAX(-5,Strikeprice4-D154),Volsmile,2),0)),($A154-DateToday)+15,IF(Pricetype4=1,1,0),0))),D154)))</f>
        <v xml:space="preserve"> </v>
      </c>
      <c r="N154" s="250" t="str">
        <f>IF($A154="N/A"," ",IF(Pricetype4=2,MAX(E154,0),IF(OR(Pricetype4=1,Pricetype4=4),IF(E154=0,0,(_xll.EURO(E154,Strikeprice4,0,0,($AK154+IF(Smile=TRUE,VLOOKUP(MAX(-5,Strikeprice4-E154),Volsmile,2),0)),($A154-DateToday)+15,IF(Pricetype4=1,1,0),0))),E154)))</f>
        <v xml:space="preserve"> </v>
      </c>
      <c r="O154" s="250" t="str">
        <f>IF($A154="N/A"," ",IF(Pricetype4=2,MAX(F154,0),IF(OR(Pricetype4=1,Pricetype4=4),IF(F154=0,0,(_xll.EURO(F154,Strikeprice4,0,0,($AK154+IF(Smile=TRUE,VLOOKUP(MAX(-5,Strikeprice4-F154),Volsmile,2),0)),($A154-DateToday)+15,IF(Pricetype4=1,1,0),0))),F154)))</f>
        <v xml:space="preserve"> </v>
      </c>
      <c r="P154" s="250" t="str">
        <f>IF($A154="N/A"," ",IF(Pricetype4=2,MAX(G154,0),IF(OR(Pricetype4=1,Pricetype4=4),IF(G154=0,0,(_xll.EURO(G154,Strikeprice4,0,0,($AK154+IF(Smile=TRUE,VLOOKUP(MAX(-5,Strikeprice4-G154),Volsmile,2),0)),($A154-DateToday)+15,IF(Pricetype4=1,1,0),0))),G154)))</f>
        <v xml:space="preserve"> </v>
      </c>
      <c r="Q154" s="250" t="str">
        <f>IF($A154="N/A"," ",IF(Pricetype4=2,MAX(H154,0),IF(OR(Pricetype4=1,Pricetype4=4),IF(H154=0,0,(_xll.EURO(H154,Strikeprice4,0,0,($AK154+IF(Smile=TRUE,VLOOKUP(MAX(-5,Strikeprice4-H154),Volsmile,2),0)),($A154-DateToday)+15,IF(Pricetype4=1,1,0),0))),H154)))</f>
        <v xml:space="preserve"> </v>
      </c>
      <c r="R154" s="250" t="str">
        <f>IF($A154="N/A"," ",IF(Pricetype4=2,MAX(I154,0),IF(OR(Pricetype4=1,Pricetype4=4),IF(I154=0,0,(_xll.EURO(I154,Strikeprice4,0,0,($AK154+IF(Smile=TRUE,VLOOKUP(MAX(-5,Strikeprice4-I154),Volsmile,2),0)),($A154-DateToday)+15,IF(Pricetype4=1,1,0),0))),I154)))</f>
        <v xml:space="preserve"> </v>
      </c>
      <c r="S154" s="250" t="str">
        <f>IF($A154="N/A"," ",IF(Pricetype4=2,MAX(J154,0),IF(OR(Pricetype4=1,Pricetype4=4),IF(J154=0,0,(_xll.EURO(J154,Strikeprice4,0,0,($AK154+IF(Smile=TRUE,VLOOKUP(MAX(-5,Strikeprice4-J154),Volsmile,2),0)),($A154-DateToday)+15,IF(Pricetype4=1,1,0),0))),J154)))</f>
        <v xml:space="preserve"> </v>
      </c>
      <c r="T154" s="250" t="str">
        <f>IF($A154="N/A"," ",IF(Pricetype4=2,MAX(K154,0),IF(OR(Pricetype4=1,Pricetype4=4),IF(K154=0,0,(_xll.EURO(K154,Strikeprice4,0,0,($AK154+IF(Smile=TRUE,VLOOKUP(MAX(-5,Strikeprice4-K154),Volsmile,2),0)),($A154-DateToday)+15,IF(Pricetype4=1,1,0),0))),K154)))</f>
        <v xml:space="preserve"> </v>
      </c>
      <c r="U154" s="177" t="str">
        <f t="shared" si="63"/>
        <v xml:space="preserve"> </v>
      </c>
      <c r="V154" s="178" t="str">
        <f t="shared" si="79"/>
        <v xml:space="preserve"> </v>
      </c>
      <c r="W154" s="178" t="str">
        <f t="shared" si="80"/>
        <v xml:space="preserve"> </v>
      </c>
      <c r="X154" s="178" t="str">
        <f t="shared" si="81"/>
        <v xml:space="preserve"> </v>
      </c>
      <c r="Y154" s="178" t="str">
        <f t="shared" si="82"/>
        <v xml:space="preserve"> </v>
      </c>
      <c r="Z154" s="178" t="str">
        <f t="shared" si="83"/>
        <v xml:space="preserve"> </v>
      </c>
      <c r="AA154" s="178" t="str">
        <f t="shared" si="84"/>
        <v xml:space="preserve"> </v>
      </c>
      <c r="AB154" s="178" t="str">
        <f t="shared" si="85"/>
        <v xml:space="preserve"> </v>
      </c>
      <c r="AC154" s="178" t="str">
        <f t="shared" si="86"/>
        <v xml:space="preserve"> </v>
      </c>
      <c r="AD154" s="178" t="str">
        <f t="shared" si="87"/>
        <v xml:space="preserve"> </v>
      </c>
      <c r="AE154" s="178" t="str">
        <f t="shared" si="88"/>
        <v xml:space="preserve"> </v>
      </c>
      <c r="AF154" s="224" t="str">
        <f t="shared" si="89"/>
        <v xml:space="preserve"> </v>
      </c>
      <c r="AG154" s="224" t="str">
        <f t="shared" si="90"/>
        <v xml:space="preserve"> </v>
      </c>
      <c r="AH154" s="224" t="str">
        <f t="shared" si="91"/>
        <v xml:space="preserve"> </v>
      </c>
      <c r="AI154" s="224" t="str">
        <f t="shared" si="64"/>
        <v xml:space="preserve"> </v>
      </c>
      <c r="AJ154" s="224" t="str">
        <f t="shared" si="65"/>
        <v xml:space="preserve"> </v>
      </c>
      <c r="AK154" s="224" t="str">
        <f t="shared" si="92"/>
        <v xml:space="preserve"> </v>
      </c>
      <c r="AL154" s="224" t="str">
        <f>IF($A154="N/A"," ",IF(PV=1,0,'Pricing Inputs4'!R187))</f>
        <v xml:space="preserve"> </v>
      </c>
      <c r="AM154" s="313" t="str">
        <f t="shared" si="66"/>
        <v xml:space="preserve"> </v>
      </c>
      <c r="BQ154" t="str">
        <f t="shared" si="67"/>
        <v xml:space="preserve"> </v>
      </c>
      <c r="BR154" t="str">
        <f t="shared" si="68"/>
        <v xml:space="preserve"> </v>
      </c>
      <c r="BS154" t="str">
        <f t="shared" si="69"/>
        <v xml:space="preserve"> </v>
      </c>
    </row>
    <row r="155" spans="1:71" x14ac:dyDescent="0.2">
      <c r="A155" s="253" t="str">
        <f>IF(A154="N/A","N/A",IF(EDATE(A154,1)&gt;Inputs!$R$5,"N/A",EDATE(A154,1)))</f>
        <v>N/A</v>
      </c>
      <c r="B155" s="324" t="str">
        <f t="shared" si="62"/>
        <v xml:space="preserve"> </v>
      </c>
      <c r="C155" s="172" t="str">
        <f t="shared" si="70"/>
        <v xml:space="preserve"> </v>
      </c>
      <c r="D155" s="172" t="str">
        <f t="shared" si="71"/>
        <v xml:space="preserve"> </v>
      </c>
      <c r="E155" s="172" t="str">
        <f t="shared" si="72"/>
        <v xml:space="preserve"> </v>
      </c>
      <c r="F155" s="172" t="str">
        <f t="shared" si="73"/>
        <v xml:space="preserve"> </v>
      </c>
      <c r="G155" s="172" t="str">
        <f t="shared" si="74"/>
        <v xml:space="preserve"> </v>
      </c>
      <c r="H155" s="172" t="str">
        <f t="shared" si="75"/>
        <v xml:space="preserve"> </v>
      </c>
      <c r="I155" s="172" t="str">
        <f t="shared" si="76"/>
        <v xml:space="preserve"> </v>
      </c>
      <c r="J155" s="172" t="str">
        <f t="shared" si="77"/>
        <v xml:space="preserve"> </v>
      </c>
      <c r="K155" s="172" t="str">
        <f t="shared" si="78"/>
        <v xml:space="preserve"> </v>
      </c>
      <c r="L155" s="250" t="str">
        <f>IF($A155="N/A"," ",IF(Pricetype4=2,MAX(C155,0),IF(OR(Pricetype4=1,Pricetype4=4),IF(C155=0,0,(_xll.EURO(C155,Strikeprice4,0,0,($AH155+IF(Smile=TRUE,VLOOKUP(MAX(-5,Strikeprice4-C155),Volsmile,2),0)),($A155-DateToday)+15,IF(Pricetype4=1,1,0),0))),C155)))</f>
        <v xml:space="preserve"> </v>
      </c>
      <c r="M155" s="250" t="str">
        <f>IF($A155="N/A"," ",IF(Pricetype4=2,MAX(D155,0),IF(OR(Pricetype4=1,Pricetype4=4),IF(D155=0,0,(_xll.EURO(D155,Strikeprice4,0,0,($AH155+IF(Smile=TRUE,VLOOKUP(MAX(-5,Strikeprice4-D155),Volsmile,2),0)),($A155-DateToday)+15,IF(Pricetype4=1,1,0),0))),D155)))</f>
        <v xml:space="preserve"> </v>
      </c>
      <c r="N155" s="250" t="str">
        <f>IF($A155="N/A"," ",IF(Pricetype4=2,MAX(E155,0),IF(OR(Pricetype4=1,Pricetype4=4),IF(E155=0,0,(_xll.EURO(E155,Strikeprice4,0,0,($AK155+IF(Smile=TRUE,VLOOKUP(MAX(-5,Strikeprice4-E155),Volsmile,2),0)),($A155-DateToday)+15,IF(Pricetype4=1,1,0),0))),E155)))</f>
        <v xml:space="preserve"> </v>
      </c>
      <c r="O155" s="250" t="str">
        <f>IF($A155="N/A"," ",IF(Pricetype4=2,MAX(F155,0),IF(OR(Pricetype4=1,Pricetype4=4),IF(F155=0,0,(_xll.EURO(F155,Strikeprice4,0,0,($AK155+IF(Smile=TRUE,VLOOKUP(MAX(-5,Strikeprice4-F155),Volsmile,2),0)),($A155-DateToday)+15,IF(Pricetype4=1,1,0),0))),F155)))</f>
        <v xml:space="preserve"> </v>
      </c>
      <c r="P155" s="250" t="str">
        <f>IF($A155="N/A"," ",IF(Pricetype4=2,MAX(G155,0),IF(OR(Pricetype4=1,Pricetype4=4),IF(G155=0,0,(_xll.EURO(G155,Strikeprice4,0,0,($AK155+IF(Smile=TRUE,VLOOKUP(MAX(-5,Strikeprice4-G155),Volsmile,2),0)),($A155-DateToday)+15,IF(Pricetype4=1,1,0),0))),G155)))</f>
        <v xml:space="preserve"> </v>
      </c>
      <c r="Q155" s="250" t="str">
        <f>IF($A155="N/A"," ",IF(Pricetype4=2,MAX(H155,0),IF(OR(Pricetype4=1,Pricetype4=4),IF(H155=0,0,(_xll.EURO(H155,Strikeprice4,0,0,($AK155+IF(Smile=TRUE,VLOOKUP(MAX(-5,Strikeprice4-H155),Volsmile,2),0)),($A155-DateToday)+15,IF(Pricetype4=1,1,0),0))),H155)))</f>
        <v xml:space="preserve"> </v>
      </c>
      <c r="R155" s="250" t="str">
        <f>IF($A155="N/A"," ",IF(Pricetype4=2,MAX(I155,0),IF(OR(Pricetype4=1,Pricetype4=4),IF(I155=0,0,(_xll.EURO(I155,Strikeprice4,0,0,($AK155+IF(Smile=TRUE,VLOOKUP(MAX(-5,Strikeprice4-I155),Volsmile,2),0)),($A155-DateToday)+15,IF(Pricetype4=1,1,0),0))),I155)))</f>
        <v xml:space="preserve"> </v>
      </c>
      <c r="S155" s="250" t="str">
        <f>IF($A155="N/A"," ",IF(Pricetype4=2,MAX(J155,0),IF(OR(Pricetype4=1,Pricetype4=4),IF(J155=0,0,(_xll.EURO(J155,Strikeprice4,0,0,($AK155+IF(Smile=TRUE,VLOOKUP(MAX(-5,Strikeprice4-J155),Volsmile,2),0)),($A155-DateToday)+15,IF(Pricetype4=1,1,0),0))),J155)))</f>
        <v xml:space="preserve"> </v>
      </c>
      <c r="T155" s="250" t="str">
        <f>IF($A155="N/A"," ",IF(Pricetype4=2,MAX(K155,0),IF(OR(Pricetype4=1,Pricetype4=4),IF(K155=0,0,(_xll.EURO(K155,Strikeprice4,0,0,($AK155+IF(Smile=TRUE,VLOOKUP(MAX(-5,Strikeprice4-K155),Volsmile,2),0)),($A155-DateToday)+15,IF(Pricetype4=1,1,0),0))),K155)))</f>
        <v xml:space="preserve"> </v>
      </c>
      <c r="U155" s="177" t="str">
        <f t="shared" si="63"/>
        <v xml:space="preserve"> </v>
      </c>
      <c r="V155" s="178" t="str">
        <f t="shared" si="79"/>
        <v xml:space="preserve"> </v>
      </c>
      <c r="W155" s="178" t="str">
        <f t="shared" si="80"/>
        <v xml:space="preserve"> </v>
      </c>
      <c r="X155" s="178" t="str">
        <f t="shared" si="81"/>
        <v xml:space="preserve"> </v>
      </c>
      <c r="Y155" s="178" t="str">
        <f t="shared" si="82"/>
        <v xml:space="preserve"> </v>
      </c>
      <c r="Z155" s="178" t="str">
        <f t="shared" si="83"/>
        <v xml:space="preserve"> </v>
      </c>
      <c r="AA155" s="178" t="str">
        <f t="shared" si="84"/>
        <v xml:space="preserve"> </v>
      </c>
      <c r="AB155" s="178" t="str">
        <f t="shared" si="85"/>
        <v xml:space="preserve"> </v>
      </c>
      <c r="AC155" s="178" t="str">
        <f t="shared" si="86"/>
        <v xml:space="preserve"> </v>
      </c>
      <c r="AD155" s="178" t="str">
        <f t="shared" si="87"/>
        <v xml:space="preserve"> </v>
      </c>
      <c r="AE155" s="178" t="str">
        <f t="shared" si="88"/>
        <v xml:space="preserve"> </v>
      </c>
      <c r="AF155" s="224" t="str">
        <f t="shared" si="89"/>
        <v xml:space="preserve"> </v>
      </c>
      <c r="AG155" s="224" t="str">
        <f t="shared" si="90"/>
        <v xml:space="preserve"> </v>
      </c>
      <c r="AH155" s="224" t="str">
        <f t="shared" si="91"/>
        <v xml:space="preserve"> </v>
      </c>
      <c r="AI155" s="224" t="str">
        <f t="shared" si="64"/>
        <v xml:space="preserve"> </v>
      </c>
      <c r="AJ155" s="224" t="str">
        <f t="shared" si="65"/>
        <v xml:space="preserve"> </v>
      </c>
      <c r="AK155" s="224" t="str">
        <f t="shared" si="92"/>
        <v xml:space="preserve"> </v>
      </c>
      <c r="AL155" s="224" t="str">
        <f>IF($A155="N/A"," ",IF(PV=1,0,'Pricing Inputs4'!R188))</f>
        <v xml:space="preserve"> </v>
      </c>
      <c r="AM155" s="313" t="str">
        <f t="shared" si="66"/>
        <v xml:space="preserve"> </v>
      </c>
      <c r="BQ155" t="str">
        <f t="shared" si="67"/>
        <v xml:space="preserve"> </v>
      </c>
      <c r="BR155" t="str">
        <f t="shared" si="68"/>
        <v xml:space="preserve"> </v>
      </c>
      <c r="BS155" t="str">
        <f t="shared" si="69"/>
        <v xml:space="preserve"> </v>
      </c>
    </row>
    <row r="156" spans="1:71" x14ac:dyDescent="0.2">
      <c r="A156" s="253" t="str">
        <f>IF(A155="N/A","N/A",IF(EDATE(A155,1)&gt;Inputs!$R$5,"N/A",EDATE(A155,1)))</f>
        <v>N/A</v>
      </c>
      <c r="B156" s="324" t="str">
        <f t="shared" si="62"/>
        <v xml:space="preserve"> </v>
      </c>
      <c r="C156" s="172" t="str">
        <f t="shared" si="70"/>
        <v xml:space="preserve"> </v>
      </c>
      <c r="D156" s="172" t="str">
        <f t="shared" si="71"/>
        <v xml:space="preserve"> </v>
      </c>
      <c r="E156" s="172" t="str">
        <f t="shared" si="72"/>
        <v xml:space="preserve"> </v>
      </c>
      <c r="F156" s="172" t="str">
        <f t="shared" si="73"/>
        <v xml:space="preserve"> </v>
      </c>
      <c r="G156" s="172" t="str">
        <f t="shared" si="74"/>
        <v xml:space="preserve"> </v>
      </c>
      <c r="H156" s="172" t="str">
        <f t="shared" si="75"/>
        <v xml:space="preserve"> </v>
      </c>
      <c r="I156" s="172" t="str">
        <f t="shared" si="76"/>
        <v xml:space="preserve"> </v>
      </c>
      <c r="J156" s="172" t="str">
        <f t="shared" si="77"/>
        <v xml:space="preserve"> </v>
      </c>
      <c r="K156" s="172" t="str">
        <f t="shared" si="78"/>
        <v xml:space="preserve"> </v>
      </c>
      <c r="L156" s="250" t="str">
        <f>IF($A156="N/A"," ",IF(Pricetype4=2,MAX(C156,0),IF(OR(Pricetype4=1,Pricetype4=4),IF(C156=0,0,(_xll.EURO(C156,Strikeprice4,0,0,($AH156+IF(Smile=TRUE,VLOOKUP(MAX(-5,Strikeprice4-C156),Volsmile,2),0)),($A156-DateToday)+15,IF(Pricetype4=1,1,0),0))),C156)))</f>
        <v xml:space="preserve"> </v>
      </c>
      <c r="M156" s="250" t="str">
        <f>IF($A156="N/A"," ",IF(Pricetype4=2,MAX(D156,0),IF(OR(Pricetype4=1,Pricetype4=4),IF(D156=0,0,(_xll.EURO(D156,Strikeprice4,0,0,($AH156+IF(Smile=TRUE,VLOOKUP(MAX(-5,Strikeprice4-D156),Volsmile,2),0)),($A156-DateToday)+15,IF(Pricetype4=1,1,0),0))),D156)))</f>
        <v xml:space="preserve"> </v>
      </c>
      <c r="N156" s="250" t="str">
        <f>IF($A156="N/A"," ",IF(Pricetype4=2,MAX(E156,0),IF(OR(Pricetype4=1,Pricetype4=4),IF(E156=0,0,(_xll.EURO(E156,Strikeprice4,0,0,($AK156+IF(Smile=TRUE,VLOOKUP(MAX(-5,Strikeprice4-E156),Volsmile,2),0)),($A156-DateToday)+15,IF(Pricetype4=1,1,0),0))),E156)))</f>
        <v xml:space="preserve"> </v>
      </c>
      <c r="O156" s="250" t="str">
        <f>IF($A156="N/A"," ",IF(Pricetype4=2,MAX(F156,0),IF(OR(Pricetype4=1,Pricetype4=4),IF(F156=0,0,(_xll.EURO(F156,Strikeprice4,0,0,($AK156+IF(Smile=TRUE,VLOOKUP(MAX(-5,Strikeprice4-F156),Volsmile,2),0)),($A156-DateToday)+15,IF(Pricetype4=1,1,0),0))),F156)))</f>
        <v xml:space="preserve"> </v>
      </c>
      <c r="P156" s="250" t="str">
        <f>IF($A156="N/A"," ",IF(Pricetype4=2,MAX(G156,0),IF(OR(Pricetype4=1,Pricetype4=4),IF(G156=0,0,(_xll.EURO(G156,Strikeprice4,0,0,($AK156+IF(Smile=TRUE,VLOOKUP(MAX(-5,Strikeprice4-G156),Volsmile,2),0)),($A156-DateToday)+15,IF(Pricetype4=1,1,0),0))),G156)))</f>
        <v xml:space="preserve"> </v>
      </c>
      <c r="Q156" s="250" t="str">
        <f>IF($A156="N/A"," ",IF(Pricetype4=2,MAX(H156,0),IF(OR(Pricetype4=1,Pricetype4=4),IF(H156=0,0,(_xll.EURO(H156,Strikeprice4,0,0,($AK156+IF(Smile=TRUE,VLOOKUP(MAX(-5,Strikeprice4-H156),Volsmile,2),0)),($A156-DateToday)+15,IF(Pricetype4=1,1,0),0))),H156)))</f>
        <v xml:space="preserve"> </v>
      </c>
      <c r="R156" s="250" t="str">
        <f>IF($A156="N/A"," ",IF(Pricetype4=2,MAX(I156,0),IF(OR(Pricetype4=1,Pricetype4=4),IF(I156=0,0,(_xll.EURO(I156,Strikeprice4,0,0,($AK156+IF(Smile=TRUE,VLOOKUP(MAX(-5,Strikeprice4-I156),Volsmile,2),0)),($A156-DateToday)+15,IF(Pricetype4=1,1,0),0))),I156)))</f>
        <v xml:space="preserve"> </v>
      </c>
      <c r="S156" s="250" t="str">
        <f>IF($A156="N/A"," ",IF(Pricetype4=2,MAX(J156,0),IF(OR(Pricetype4=1,Pricetype4=4),IF(J156=0,0,(_xll.EURO(J156,Strikeprice4,0,0,($AK156+IF(Smile=TRUE,VLOOKUP(MAX(-5,Strikeprice4-J156),Volsmile,2),0)),($A156-DateToday)+15,IF(Pricetype4=1,1,0),0))),J156)))</f>
        <v xml:space="preserve"> </v>
      </c>
      <c r="T156" s="250" t="str">
        <f>IF($A156="N/A"," ",IF(Pricetype4=2,MAX(K156,0),IF(OR(Pricetype4=1,Pricetype4=4),IF(K156=0,0,(_xll.EURO(K156,Strikeprice4,0,0,($AK156+IF(Smile=TRUE,VLOOKUP(MAX(-5,Strikeprice4-K156),Volsmile,2),0)),($A156-DateToday)+15,IF(Pricetype4=1,1,0),0))),K156)))</f>
        <v xml:space="preserve"> </v>
      </c>
      <c r="U156" s="177" t="str">
        <f t="shared" si="63"/>
        <v xml:space="preserve"> </v>
      </c>
      <c r="V156" s="178" t="str">
        <f t="shared" si="79"/>
        <v xml:space="preserve"> </v>
      </c>
      <c r="W156" s="178" t="str">
        <f t="shared" si="80"/>
        <v xml:space="preserve"> </v>
      </c>
      <c r="X156" s="178" t="str">
        <f t="shared" si="81"/>
        <v xml:space="preserve"> </v>
      </c>
      <c r="Y156" s="178" t="str">
        <f t="shared" si="82"/>
        <v xml:space="preserve"> </v>
      </c>
      <c r="Z156" s="178" t="str">
        <f t="shared" si="83"/>
        <v xml:space="preserve"> </v>
      </c>
      <c r="AA156" s="178" t="str">
        <f t="shared" si="84"/>
        <v xml:space="preserve"> </v>
      </c>
      <c r="AB156" s="178" t="str">
        <f t="shared" si="85"/>
        <v xml:space="preserve"> </v>
      </c>
      <c r="AC156" s="178" t="str">
        <f t="shared" si="86"/>
        <v xml:space="preserve"> </v>
      </c>
      <c r="AD156" s="178" t="str">
        <f t="shared" si="87"/>
        <v xml:space="preserve"> </v>
      </c>
      <c r="AE156" s="178" t="str">
        <f t="shared" si="88"/>
        <v xml:space="preserve"> </v>
      </c>
      <c r="AF156" s="224" t="str">
        <f t="shared" si="89"/>
        <v xml:space="preserve"> </v>
      </c>
      <c r="AG156" s="224" t="str">
        <f t="shared" si="90"/>
        <v xml:space="preserve"> </v>
      </c>
      <c r="AH156" s="224" t="str">
        <f t="shared" si="91"/>
        <v xml:space="preserve"> </v>
      </c>
      <c r="AI156" s="224" t="str">
        <f t="shared" si="64"/>
        <v xml:space="preserve"> </v>
      </c>
      <c r="AJ156" s="224" t="str">
        <f t="shared" si="65"/>
        <v xml:space="preserve"> </v>
      </c>
      <c r="AK156" s="224" t="str">
        <f t="shared" si="92"/>
        <v xml:space="preserve"> </v>
      </c>
      <c r="AL156" s="224" t="str">
        <f>IF($A156="N/A"," ",IF(PV=1,0,'Pricing Inputs4'!R189))</f>
        <v xml:space="preserve"> </v>
      </c>
      <c r="AM156" s="313" t="str">
        <f t="shared" si="66"/>
        <v xml:space="preserve"> </v>
      </c>
      <c r="BQ156" t="str">
        <f t="shared" si="67"/>
        <v xml:space="preserve"> </v>
      </c>
      <c r="BR156" t="str">
        <f t="shared" si="68"/>
        <v xml:space="preserve"> </v>
      </c>
      <c r="BS156" t="str">
        <f t="shared" si="69"/>
        <v xml:space="preserve"> </v>
      </c>
    </row>
    <row r="157" spans="1:71" x14ac:dyDescent="0.2">
      <c r="A157" s="253" t="str">
        <f>IF(A156="N/A","N/A",IF(EDATE(A156,1)&gt;Inputs!$R$5,"N/A",EDATE(A156,1)))</f>
        <v>N/A</v>
      </c>
      <c r="B157" s="324" t="str">
        <f t="shared" si="62"/>
        <v xml:space="preserve"> </v>
      </c>
      <c r="C157" s="172" t="str">
        <f t="shared" si="70"/>
        <v xml:space="preserve"> </v>
      </c>
      <c r="D157" s="172" t="str">
        <f t="shared" si="71"/>
        <v xml:space="preserve"> </v>
      </c>
      <c r="E157" s="172" t="str">
        <f t="shared" si="72"/>
        <v xml:space="preserve"> </v>
      </c>
      <c r="F157" s="172" t="str">
        <f t="shared" si="73"/>
        <v xml:space="preserve"> </v>
      </c>
      <c r="G157" s="172" t="str">
        <f t="shared" si="74"/>
        <v xml:space="preserve"> </v>
      </c>
      <c r="H157" s="172" t="str">
        <f t="shared" si="75"/>
        <v xml:space="preserve"> </v>
      </c>
      <c r="I157" s="172" t="str">
        <f t="shared" si="76"/>
        <v xml:space="preserve"> </v>
      </c>
      <c r="J157" s="172" t="str">
        <f t="shared" si="77"/>
        <v xml:space="preserve"> </v>
      </c>
      <c r="K157" s="172" t="str">
        <f t="shared" si="78"/>
        <v xml:space="preserve"> </v>
      </c>
      <c r="L157" s="250" t="str">
        <f>IF($A157="N/A"," ",IF(Pricetype4=2,MAX(C157,0),IF(OR(Pricetype4=1,Pricetype4=4),IF(C157=0,0,(_xll.EURO(C157,Strikeprice4,0,0,($AH157+IF(Smile=TRUE,VLOOKUP(MAX(-5,Strikeprice4-C157),Volsmile,2),0)),($A157-DateToday)+15,IF(Pricetype4=1,1,0),0))),C157)))</f>
        <v xml:space="preserve"> </v>
      </c>
      <c r="M157" s="250" t="str">
        <f>IF($A157="N/A"," ",IF(Pricetype4=2,MAX(D157,0),IF(OR(Pricetype4=1,Pricetype4=4),IF(D157=0,0,(_xll.EURO(D157,Strikeprice4,0,0,($AH157+IF(Smile=TRUE,VLOOKUP(MAX(-5,Strikeprice4-D157),Volsmile,2),0)),($A157-DateToday)+15,IF(Pricetype4=1,1,0),0))),D157)))</f>
        <v xml:space="preserve"> </v>
      </c>
      <c r="N157" s="250" t="str">
        <f>IF($A157="N/A"," ",IF(Pricetype4=2,MAX(E157,0),IF(OR(Pricetype4=1,Pricetype4=4),IF(E157=0,0,(_xll.EURO(E157,Strikeprice4,0,0,($AK157+IF(Smile=TRUE,VLOOKUP(MAX(-5,Strikeprice4-E157),Volsmile,2),0)),($A157-DateToday)+15,IF(Pricetype4=1,1,0),0))),E157)))</f>
        <v xml:space="preserve"> </v>
      </c>
      <c r="O157" s="250" t="str">
        <f>IF($A157="N/A"," ",IF(Pricetype4=2,MAX(F157,0),IF(OR(Pricetype4=1,Pricetype4=4),IF(F157=0,0,(_xll.EURO(F157,Strikeprice4,0,0,($AK157+IF(Smile=TRUE,VLOOKUP(MAX(-5,Strikeprice4-F157),Volsmile,2),0)),($A157-DateToday)+15,IF(Pricetype4=1,1,0),0))),F157)))</f>
        <v xml:space="preserve"> </v>
      </c>
      <c r="P157" s="250" t="str">
        <f>IF($A157="N/A"," ",IF(Pricetype4=2,MAX(G157,0),IF(OR(Pricetype4=1,Pricetype4=4),IF(G157=0,0,(_xll.EURO(G157,Strikeprice4,0,0,($AK157+IF(Smile=TRUE,VLOOKUP(MAX(-5,Strikeprice4-G157),Volsmile,2),0)),($A157-DateToday)+15,IF(Pricetype4=1,1,0),0))),G157)))</f>
        <v xml:space="preserve"> </v>
      </c>
      <c r="Q157" s="250" t="str">
        <f>IF($A157="N/A"," ",IF(Pricetype4=2,MAX(H157,0),IF(OR(Pricetype4=1,Pricetype4=4),IF(H157=0,0,(_xll.EURO(H157,Strikeprice4,0,0,($AK157+IF(Smile=TRUE,VLOOKUP(MAX(-5,Strikeprice4-H157),Volsmile,2),0)),($A157-DateToday)+15,IF(Pricetype4=1,1,0),0))),H157)))</f>
        <v xml:space="preserve"> </v>
      </c>
      <c r="R157" s="250" t="str">
        <f>IF($A157="N/A"," ",IF(Pricetype4=2,MAX(I157,0),IF(OR(Pricetype4=1,Pricetype4=4),IF(I157=0,0,(_xll.EURO(I157,Strikeprice4,0,0,($AK157+IF(Smile=TRUE,VLOOKUP(MAX(-5,Strikeprice4-I157),Volsmile,2),0)),($A157-DateToday)+15,IF(Pricetype4=1,1,0),0))),I157)))</f>
        <v xml:space="preserve"> </v>
      </c>
      <c r="S157" s="250" t="str">
        <f>IF($A157="N/A"," ",IF(Pricetype4=2,MAX(J157,0),IF(OR(Pricetype4=1,Pricetype4=4),IF(J157=0,0,(_xll.EURO(J157,Strikeprice4,0,0,($AK157+IF(Smile=TRUE,VLOOKUP(MAX(-5,Strikeprice4-J157),Volsmile,2),0)),($A157-DateToday)+15,IF(Pricetype4=1,1,0),0))),J157)))</f>
        <v xml:space="preserve"> </v>
      </c>
      <c r="T157" s="250" t="str">
        <f>IF($A157="N/A"," ",IF(Pricetype4=2,MAX(K157,0),IF(OR(Pricetype4=1,Pricetype4=4),IF(K157=0,0,(_xll.EURO(K157,Strikeprice4,0,0,($AK157+IF(Smile=TRUE,VLOOKUP(MAX(-5,Strikeprice4-K157),Volsmile,2),0)),($A157-DateToday)+15,IF(Pricetype4=1,1,0),0))),K157)))</f>
        <v xml:space="preserve"> </v>
      </c>
      <c r="U157" s="177" t="str">
        <f t="shared" si="63"/>
        <v xml:space="preserve"> </v>
      </c>
      <c r="V157" s="178" t="str">
        <f t="shared" si="79"/>
        <v xml:space="preserve"> </v>
      </c>
      <c r="W157" s="178" t="str">
        <f t="shared" si="80"/>
        <v xml:space="preserve"> </v>
      </c>
      <c r="X157" s="178" t="str">
        <f t="shared" si="81"/>
        <v xml:space="preserve"> </v>
      </c>
      <c r="Y157" s="178" t="str">
        <f t="shared" si="82"/>
        <v xml:space="preserve"> </v>
      </c>
      <c r="Z157" s="178" t="str">
        <f t="shared" si="83"/>
        <v xml:space="preserve"> </v>
      </c>
      <c r="AA157" s="178" t="str">
        <f t="shared" si="84"/>
        <v xml:space="preserve"> </v>
      </c>
      <c r="AB157" s="178" t="str">
        <f t="shared" si="85"/>
        <v xml:space="preserve"> </v>
      </c>
      <c r="AC157" s="178" t="str">
        <f t="shared" si="86"/>
        <v xml:space="preserve"> </v>
      </c>
      <c r="AD157" s="178" t="str">
        <f t="shared" si="87"/>
        <v xml:space="preserve"> </v>
      </c>
      <c r="AE157" s="178" t="str">
        <f t="shared" si="88"/>
        <v xml:space="preserve"> </v>
      </c>
      <c r="AF157" s="224" t="str">
        <f t="shared" si="89"/>
        <v xml:space="preserve"> </v>
      </c>
      <c r="AG157" s="224" t="str">
        <f t="shared" si="90"/>
        <v xml:space="preserve"> </v>
      </c>
      <c r="AH157" s="224" t="str">
        <f t="shared" si="91"/>
        <v xml:space="preserve"> </v>
      </c>
      <c r="AI157" s="224" t="str">
        <f t="shared" si="64"/>
        <v xml:space="preserve"> </v>
      </c>
      <c r="AJ157" s="224" t="str">
        <f t="shared" si="65"/>
        <v xml:space="preserve"> </v>
      </c>
      <c r="AK157" s="224" t="str">
        <f t="shared" si="92"/>
        <v xml:space="preserve"> </v>
      </c>
      <c r="AL157" s="224" t="str">
        <f>IF($A157="N/A"," ",IF(PV=1,0,'Pricing Inputs4'!R190))</f>
        <v xml:space="preserve"> </v>
      </c>
      <c r="AM157" s="313" t="str">
        <f t="shared" si="66"/>
        <v xml:space="preserve"> </v>
      </c>
      <c r="BQ157" t="str">
        <f t="shared" si="67"/>
        <v xml:space="preserve"> </v>
      </c>
      <c r="BR157" t="str">
        <f t="shared" si="68"/>
        <v xml:space="preserve"> </v>
      </c>
      <c r="BS157" t="str">
        <f t="shared" si="69"/>
        <v xml:space="preserve"> </v>
      </c>
    </row>
    <row r="158" spans="1:71" x14ac:dyDescent="0.2">
      <c r="A158" s="253" t="str">
        <f>IF(A157="N/A","N/A",IF(EDATE(A157,1)&gt;Inputs!$R$5,"N/A",EDATE(A157,1)))</f>
        <v>N/A</v>
      </c>
      <c r="B158" s="324" t="str">
        <f t="shared" si="62"/>
        <v xml:space="preserve"> </v>
      </c>
      <c r="C158" s="172" t="str">
        <f t="shared" si="70"/>
        <v xml:space="preserve"> </v>
      </c>
      <c r="D158" s="172" t="str">
        <f t="shared" si="71"/>
        <v xml:space="preserve"> </v>
      </c>
      <c r="E158" s="172" t="str">
        <f t="shared" si="72"/>
        <v xml:space="preserve"> </v>
      </c>
      <c r="F158" s="172" t="str">
        <f t="shared" si="73"/>
        <v xml:space="preserve"> </v>
      </c>
      <c r="G158" s="172" t="str">
        <f t="shared" si="74"/>
        <v xml:space="preserve"> </v>
      </c>
      <c r="H158" s="172" t="str">
        <f t="shared" si="75"/>
        <v xml:space="preserve"> </v>
      </c>
      <c r="I158" s="172" t="str">
        <f t="shared" si="76"/>
        <v xml:space="preserve"> </v>
      </c>
      <c r="J158" s="172" t="str">
        <f t="shared" si="77"/>
        <v xml:space="preserve"> </v>
      </c>
      <c r="K158" s="172" t="str">
        <f t="shared" si="78"/>
        <v xml:space="preserve"> </v>
      </c>
      <c r="L158" s="250" t="str">
        <f>IF($A158="N/A"," ",IF(Pricetype4=2,MAX(C158,0),IF(OR(Pricetype4=1,Pricetype4=4),IF(C158=0,0,(_xll.EURO(C158,Strikeprice4,0,0,($AH158+IF(Smile=TRUE,VLOOKUP(MAX(-5,Strikeprice4-C158),Volsmile,2),0)),($A158-DateToday)+15,IF(Pricetype4=1,1,0),0))),C158)))</f>
        <v xml:space="preserve"> </v>
      </c>
      <c r="M158" s="250" t="str">
        <f>IF($A158="N/A"," ",IF(Pricetype4=2,MAX(D158,0),IF(OR(Pricetype4=1,Pricetype4=4),IF(D158=0,0,(_xll.EURO(D158,Strikeprice4,0,0,($AH158+IF(Smile=TRUE,VLOOKUP(MAX(-5,Strikeprice4-D158),Volsmile,2),0)),($A158-DateToday)+15,IF(Pricetype4=1,1,0),0))),D158)))</f>
        <v xml:space="preserve"> </v>
      </c>
      <c r="N158" s="250" t="str">
        <f>IF($A158="N/A"," ",IF(Pricetype4=2,MAX(E158,0),IF(OR(Pricetype4=1,Pricetype4=4),IF(E158=0,0,(_xll.EURO(E158,Strikeprice4,0,0,($AK158+IF(Smile=TRUE,VLOOKUP(MAX(-5,Strikeprice4-E158),Volsmile,2),0)),($A158-DateToday)+15,IF(Pricetype4=1,1,0),0))),E158)))</f>
        <v xml:space="preserve"> </v>
      </c>
      <c r="O158" s="250" t="str">
        <f>IF($A158="N/A"," ",IF(Pricetype4=2,MAX(F158,0),IF(OR(Pricetype4=1,Pricetype4=4),IF(F158=0,0,(_xll.EURO(F158,Strikeprice4,0,0,($AK158+IF(Smile=TRUE,VLOOKUP(MAX(-5,Strikeprice4-F158),Volsmile,2),0)),($A158-DateToday)+15,IF(Pricetype4=1,1,0),0))),F158)))</f>
        <v xml:space="preserve"> </v>
      </c>
      <c r="P158" s="250" t="str">
        <f>IF($A158="N/A"," ",IF(Pricetype4=2,MAX(G158,0),IF(OR(Pricetype4=1,Pricetype4=4),IF(G158=0,0,(_xll.EURO(G158,Strikeprice4,0,0,($AK158+IF(Smile=TRUE,VLOOKUP(MAX(-5,Strikeprice4-G158),Volsmile,2),0)),($A158-DateToday)+15,IF(Pricetype4=1,1,0),0))),G158)))</f>
        <v xml:space="preserve"> </v>
      </c>
      <c r="Q158" s="250" t="str">
        <f>IF($A158="N/A"," ",IF(Pricetype4=2,MAX(H158,0),IF(OR(Pricetype4=1,Pricetype4=4),IF(H158=0,0,(_xll.EURO(H158,Strikeprice4,0,0,($AK158+IF(Smile=TRUE,VLOOKUP(MAX(-5,Strikeprice4-H158),Volsmile,2),0)),($A158-DateToday)+15,IF(Pricetype4=1,1,0),0))),H158)))</f>
        <v xml:space="preserve"> </v>
      </c>
      <c r="R158" s="250" t="str">
        <f>IF($A158="N/A"," ",IF(Pricetype4=2,MAX(I158,0),IF(OR(Pricetype4=1,Pricetype4=4),IF(I158=0,0,(_xll.EURO(I158,Strikeprice4,0,0,($AK158+IF(Smile=TRUE,VLOOKUP(MAX(-5,Strikeprice4-I158),Volsmile,2),0)),($A158-DateToday)+15,IF(Pricetype4=1,1,0),0))),I158)))</f>
        <v xml:space="preserve"> </v>
      </c>
      <c r="S158" s="250" t="str">
        <f>IF($A158="N/A"," ",IF(Pricetype4=2,MAX(J158,0),IF(OR(Pricetype4=1,Pricetype4=4),IF(J158=0,0,(_xll.EURO(J158,Strikeprice4,0,0,($AK158+IF(Smile=TRUE,VLOOKUP(MAX(-5,Strikeprice4-J158),Volsmile,2),0)),($A158-DateToday)+15,IF(Pricetype4=1,1,0),0))),J158)))</f>
        <v xml:space="preserve"> </v>
      </c>
      <c r="T158" s="250" t="str">
        <f>IF($A158="N/A"," ",IF(Pricetype4=2,MAX(K158,0),IF(OR(Pricetype4=1,Pricetype4=4),IF(K158=0,0,(_xll.EURO(K158,Strikeprice4,0,0,($AK158+IF(Smile=TRUE,VLOOKUP(MAX(-5,Strikeprice4-K158),Volsmile,2),0)),($A158-DateToday)+15,IF(Pricetype4=1,1,0),0))),K158)))</f>
        <v xml:space="preserve"> </v>
      </c>
      <c r="U158" s="177" t="str">
        <f t="shared" si="63"/>
        <v xml:space="preserve"> </v>
      </c>
      <c r="V158" s="178" t="str">
        <f t="shared" si="79"/>
        <v xml:space="preserve"> </v>
      </c>
      <c r="W158" s="178" t="str">
        <f t="shared" si="80"/>
        <v xml:space="preserve"> </v>
      </c>
      <c r="X158" s="178" t="str">
        <f t="shared" si="81"/>
        <v xml:space="preserve"> </v>
      </c>
      <c r="Y158" s="178" t="str">
        <f t="shared" si="82"/>
        <v xml:space="preserve"> </v>
      </c>
      <c r="Z158" s="178" t="str">
        <f t="shared" si="83"/>
        <v xml:space="preserve"> </v>
      </c>
      <c r="AA158" s="178" t="str">
        <f t="shared" si="84"/>
        <v xml:space="preserve"> </v>
      </c>
      <c r="AB158" s="178" t="str">
        <f t="shared" si="85"/>
        <v xml:space="preserve"> </v>
      </c>
      <c r="AC158" s="178" t="str">
        <f t="shared" si="86"/>
        <v xml:space="preserve"> </v>
      </c>
      <c r="AD158" s="178" t="str">
        <f t="shared" si="87"/>
        <v xml:space="preserve"> </v>
      </c>
      <c r="AE158" s="178" t="str">
        <f t="shared" si="88"/>
        <v xml:space="preserve"> </v>
      </c>
      <c r="AF158" s="224" t="str">
        <f t="shared" si="89"/>
        <v xml:space="preserve"> </v>
      </c>
      <c r="AG158" s="224" t="str">
        <f t="shared" si="90"/>
        <v xml:space="preserve"> </v>
      </c>
      <c r="AH158" s="224" t="str">
        <f t="shared" si="91"/>
        <v xml:space="preserve"> </v>
      </c>
      <c r="AI158" s="224" t="str">
        <f t="shared" si="64"/>
        <v xml:space="preserve"> </v>
      </c>
      <c r="AJ158" s="224" t="str">
        <f t="shared" si="65"/>
        <v xml:space="preserve"> </v>
      </c>
      <c r="AK158" s="224" t="str">
        <f t="shared" si="92"/>
        <v xml:space="preserve"> </v>
      </c>
      <c r="AL158" s="224" t="str">
        <f>IF($A158="N/A"," ",IF(PV=1,0,'Pricing Inputs4'!R191))</f>
        <v xml:space="preserve"> </v>
      </c>
      <c r="AM158" s="313" t="str">
        <f t="shared" si="66"/>
        <v xml:space="preserve"> </v>
      </c>
      <c r="BQ158" t="str">
        <f t="shared" si="67"/>
        <v xml:space="preserve"> </v>
      </c>
      <c r="BR158" t="str">
        <f t="shared" si="68"/>
        <v xml:space="preserve"> </v>
      </c>
      <c r="BS158" t="str">
        <f t="shared" si="69"/>
        <v xml:space="preserve"> </v>
      </c>
    </row>
    <row r="159" spans="1:71" x14ac:dyDescent="0.2">
      <c r="A159" s="253" t="str">
        <f>IF(A158="N/A","N/A",IF(EDATE(A158,1)&gt;Inputs!$R$5,"N/A",EDATE(A158,1)))</f>
        <v>N/A</v>
      </c>
      <c r="B159" s="324" t="str">
        <f t="shared" si="62"/>
        <v xml:space="preserve"> </v>
      </c>
      <c r="C159" s="172" t="str">
        <f t="shared" si="70"/>
        <v xml:space="preserve"> </v>
      </c>
      <c r="D159" s="172" t="str">
        <f t="shared" si="71"/>
        <v xml:space="preserve"> </v>
      </c>
      <c r="E159" s="172" t="str">
        <f t="shared" si="72"/>
        <v xml:space="preserve"> </v>
      </c>
      <c r="F159" s="172" t="str">
        <f t="shared" si="73"/>
        <v xml:space="preserve"> </v>
      </c>
      <c r="G159" s="172" t="str">
        <f t="shared" si="74"/>
        <v xml:space="preserve"> </v>
      </c>
      <c r="H159" s="172" t="str">
        <f t="shared" si="75"/>
        <v xml:space="preserve"> </v>
      </c>
      <c r="I159" s="172" t="str">
        <f t="shared" si="76"/>
        <v xml:space="preserve"> </v>
      </c>
      <c r="J159" s="172" t="str">
        <f t="shared" si="77"/>
        <v xml:space="preserve"> </v>
      </c>
      <c r="K159" s="172" t="str">
        <f t="shared" si="78"/>
        <v xml:space="preserve"> </v>
      </c>
      <c r="L159" s="250" t="str">
        <f>IF($A159="N/A"," ",IF(Pricetype4=2,MAX(C159,0),IF(OR(Pricetype4=1,Pricetype4=4),IF(C159=0,0,(_xll.EURO(C159,Strikeprice4,0,0,($AH159+IF(Smile=TRUE,VLOOKUP(MAX(-5,Strikeprice4-C159),Volsmile,2),0)),($A159-DateToday)+15,IF(Pricetype4=1,1,0),0))),C159)))</f>
        <v xml:space="preserve"> </v>
      </c>
      <c r="M159" s="250" t="str">
        <f>IF($A159="N/A"," ",IF(Pricetype4=2,MAX(D159,0),IF(OR(Pricetype4=1,Pricetype4=4),IF(D159=0,0,(_xll.EURO(D159,Strikeprice4,0,0,($AH159+IF(Smile=TRUE,VLOOKUP(MAX(-5,Strikeprice4-D159),Volsmile,2),0)),($A159-DateToday)+15,IF(Pricetype4=1,1,0),0))),D159)))</f>
        <v xml:space="preserve"> </v>
      </c>
      <c r="N159" s="250" t="str">
        <f>IF($A159="N/A"," ",IF(Pricetype4=2,MAX(E159,0),IF(OR(Pricetype4=1,Pricetype4=4),IF(E159=0,0,(_xll.EURO(E159,Strikeprice4,0,0,($AK159+IF(Smile=TRUE,VLOOKUP(MAX(-5,Strikeprice4-E159),Volsmile,2),0)),($A159-DateToday)+15,IF(Pricetype4=1,1,0),0))),E159)))</f>
        <v xml:space="preserve"> </v>
      </c>
      <c r="O159" s="250" t="str">
        <f>IF($A159="N/A"," ",IF(Pricetype4=2,MAX(F159,0),IF(OR(Pricetype4=1,Pricetype4=4),IF(F159=0,0,(_xll.EURO(F159,Strikeprice4,0,0,($AK159+IF(Smile=TRUE,VLOOKUP(MAX(-5,Strikeprice4-F159),Volsmile,2),0)),($A159-DateToday)+15,IF(Pricetype4=1,1,0),0))),F159)))</f>
        <v xml:space="preserve"> </v>
      </c>
      <c r="P159" s="250" t="str">
        <f>IF($A159="N/A"," ",IF(Pricetype4=2,MAX(G159,0),IF(OR(Pricetype4=1,Pricetype4=4),IF(G159=0,0,(_xll.EURO(G159,Strikeprice4,0,0,($AK159+IF(Smile=TRUE,VLOOKUP(MAX(-5,Strikeprice4-G159),Volsmile,2),0)),($A159-DateToday)+15,IF(Pricetype4=1,1,0),0))),G159)))</f>
        <v xml:space="preserve"> </v>
      </c>
      <c r="Q159" s="250" t="str">
        <f>IF($A159="N/A"," ",IF(Pricetype4=2,MAX(H159,0),IF(OR(Pricetype4=1,Pricetype4=4),IF(H159=0,0,(_xll.EURO(H159,Strikeprice4,0,0,($AK159+IF(Smile=TRUE,VLOOKUP(MAX(-5,Strikeprice4-H159),Volsmile,2),0)),($A159-DateToday)+15,IF(Pricetype4=1,1,0),0))),H159)))</f>
        <v xml:space="preserve"> </v>
      </c>
      <c r="R159" s="250" t="str">
        <f>IF($A159="N/A"," ",IF(Pricetype4=2,MAX(I159,0),IF(OR(Pricetype4=1,Pricetype4=4),IF(I159=0,0,(_xll.EURO(I159,Strikeprice4,0,0,($AK159+IF(Smile=TRUE,VLOOKUP(MAX(-5,Strikeprice4-I159),Volsmile,2),0)),($A159-DateToday)+15,IF(Pricetype4=1,1,0),0))),I159)))</f>
        <v xml:space="preserve"> </v>
      </c>
      <c r="S159" s="250" t="str">
        <f>IF($A159="N/A"," ",IF(Pricetype4=2,MAX(J159,0),IF(OR(Pricetype4=1,Pricetype4=4),IF(J159=0,0,(_xll.EURO(J159,Strikeprice4,0,0,($AK159+IF(Smile=TRUE,VLOOKUP(MAX(-5,Strikeprice4-J159),Volsmile,2),0)),($A159-DateToday)+15,IF(Pricetype4=1,1,0),0))),J159)))</f>
        <v xml:space="preserve"> </v>
      </c>
      <c r="T159" s="250" t="str">
        <f>IF($A159="N/A"," ",IF(Pricetype4=2,MAX(K159,0),IF(OR(Pricetype4=1,Pricetype4=4),IF(K159=0,0,(_xll.EURO(K159,Strikeprice4,0,0,($AK159+IF(Smile=TRUE,VLOOKUP(MAX(-5,Strikeprice4-K159),Volsmile,2),0)),($A159-DateToday)+15,IF(Pricetype4=1,1,0),0))),K159)))</f>
        <v xml:space="preserve"> </v>
      </c>
      <c r="U159" s="177" t="str">
        <f t="shared" si="63"/>
        <v xml:space="preserve"> </v>
      </c>
      <c r="V159" s="178" t="str">
        <f t="shared" si="79"/>
        <v xml:space="preserve"> </v>
      </c>
      <c r="W159" s="178" t="str">
        <f t="shared" si="80"/>
        <v xml:space="preserve"> </v>
      </c>
      <c r="X159" s="178" t="str">
        <f t="shared" si="81"/>
        <v xml:space="preserve"> </v>
      </c>
      <c r="Y159" s="178" t="str">
        <f t="shared" si="82"/>
        <v xml:space="preserve"> </v>
      </c>
      <c r="Z159" s="178" t="str">
        <f t="shared" si="83"/>
        <v xml:space="preserve"> </v>
      </c>
      <c r="AA159" s="178" t="str">
        <f t="shared" si="84"/>
        <v xml:space="preserve"> </v>
      </c>
      <c r="AB159" s="178" t="str">
        <f t="shared" si="85"/>
        <v xml:space="preserve"> </v>
      </c>
      <c r="AC159" s="178" t="str">
        <f t="shared" si="86"/>
        <v xml:space="preserve"> </v>
      </c>
      <c r="AD159" s="178" t="str">
        <f t="shared" si="87"/>
        <v xml:space="preserve"> </v>
      </c>
      <c r="AE159" s="178" t="str">
        <f t="shared" si="88"/>
        <v xml:space="preserve"> </v>
      </c>
      <c r="AF159" s="224" t="str">
        <f t="shared" si="89"/>
        <v xml:space="preserve"> </v>
      </c>
      <c r="AG159" s="224" t="str">
        <f t="shared" si="90"/>
        <v xml:space="preserve"> </v>
      </c>
      <c r="AH159" s="224" t="str">
        <f t="shared" si="91"/>
        <v xml:space="preserve"> </v>
      </c>
      <c r="AI159" s="224" t="str">
        <f t="shared" si="64"/>
        <v xml:space="preserve"> </v>
      </c>
      <c r="AJ159" s="224" t="str">
        <f t="shared" si="65"/>
        <v xml:space="preserve"> </v>
      </c>
      <c r="AK159" s="224" t="str">
        <f t="shared" si="92"/>
        <v xml:space="preserve"> </v>
      </c>
      <c r="AL159" s="224" t="str">
        <f>IF($A159="N/A"," ",IF(PV=1,0,'Pricing Inputs4'!R192))</f>
        <v xml:space="preserve"> </v>
      </c>
      <c r="AM159" s="313" t="str">
        <f t="shared" si="66"/>
        <v xml:space="preserve"> </v>
      </c>
      <c r="BQ159" t="str">
        <f t="shared" si="67"/>
        <v xml:space="preserve"> </v>
      </c>
      <c r="BR159" t="str">
        <f t="shared" si="68"/>
        <v xml:space="preserve"> </v>
      </c>
      <c r="BS159" t="str">
        <f t="shared" si="69"/>
        <v xml:space="preserve"> </v>
      </c>
    </row>
    <row r="160" spans="1:71" x14ac:dyDescent="0.2">
      <c r="A160" s="253" t="str">
        <f>IF(A159="N/A","N/A",IF(EDATE(A159,1)&gt;Inputs!$R$5,"N/A",EDATE(A159,1)))</f>
        <v>N/A</v>
      </c>
      <c r="B160" s="324" t="str">
        <f t="shared" si="62"/>
        <v xml:space="preserve"> </v>
      </c>
      <c r="C160" s="172" t="str">
        <f t="shared" si="70"/>
        <v xml:space="preserve"> </v>
      </c>
      <c r="D160" s="172" t="str">
        <f t="shared" si="71"/>
        <v xml:space="preserve"> </v>
      </c>
      <c r="E160" s="172" t="str">
        <f t="shared" si="72"/>
        <v xml:space="preserve"> </v>
      </c>
      <c r="F160" s="172" t="str">
        <f t="shared" si="73"/>
        <v xml:space="preserve"> </v>
      </c>
      <c r="G160" s="172" t="str">
        <f t="shared" si="74"/>
        <v xml:space="preserve"> </v>
      </c>
      <c r="H160" s="172" t="str">
        <f t="shared" si="75"/>
        <v xml:space="preserve"> </v>
      </c>
      <c r="I160" s="172" t="str">
        <f t="shared" si="76"/>
        <v xml:space="preserve"> </v>
      </c>
      <c r="J160" s="172" t="str">
        <f t="shared" si="77"/>
        <v xml:space="preserve"> </v>
      </c>
      <c r="K160" s="172" t="str">
        <f t="shared" si="78"/>
        <v xml:space="preserve"> </v>
      </c>
      <c r="L160" s="250" t="str">
        <f>IF($A160="N/A"," ",IF(Pricetype4=2,MAX(C160,0),IF(OR(Pricetype4=1,Pricetype4=4),IF(C160=0,0,(_xll.EURO(C160,Strikeprice4,0,0,($AH160+IF(Smile=TRUE,VLOOKUP(MAX(-5,Strikeprice4-C160),Volsmile,2),0)),($A160-DateToday)+15,IF(Pricetype4=1,1,0),0))),C160)))</f>
        <v xml:space="preserve"> </v>
      </c>
      <c r="M160" s="250" t="str">
        <f>IF($A160="N/A"," ",IF(Pricetype4=2,MAX(D160,0),IF(OR(Pricetype4=1,Pricetype4=4),IF(D160=0,0,(_xll.EURO(D160,Strikeprice4,0,0,($AH160+IF(Smile=TRUE,VLOOKUP(MAX(-5,Strikeprice4-D160),Volsmile,2),0)),($A160-DateToday)+15,IF(Pricetype4=1,1,0),0))),D160)))</f>
        <v xml:space="preserve"> </v>
      </c>
      <c r="N160" s="250" t="str">
        <f>IF($A160="N/A"," ",IF(Pricetype4=2,MAX(E160,0),IF(OR(Pricetype4=1,Pricetype4=4),IF(E160=0,0,(_xll.EURO(E160,Strikeprice4,0,0,($AK160+IF(Smile=TRUE,VLOOKUP(MAX(-5,Strikeprice4-E160),Volsmile,2),0)),($A160-DateToday)+15,IF(Pricetype4=1,1,0),0))),E160)))</f>
        <v xml:space="preserve"> </v>
      </c>
      <c r="O160" s="250" t="str">
        <f>IF($A160="N/A"," ",IF(Pricetype4=2,MAX(F160,0),IF(OR(Pricetype4=1,Pricetype4=4),IF(F160=0,0,(_xll.EURO(F160,Strikeprice4,0,0,($AK160+IF(Smile=TRUE,VLOOKUP(MAX(-5,Strikeprice4-F160),Volsmile,2),0)),($A160-DateToday)+15,IF(Pricetype4=1,1,0),0))),F160)))</f>
        <v xml:space="preserve"> </v>
      </c>
      <c r="P160" s="250" t="str">
        <f>IF($A160="N/A"," ",IF(Pricetype4=2,MAX(G160,0),IF(OR(Pricetype4=1,Pricetype4=4),IF(G160=0,0,(_xll.EURO(G160,Strikeprice4,0,0,($AK160+IF(Smile=TRUE,VLOOKUP(MAX(-5,Strikeprice4-G160),Volsmile,2),0)),($A160-DateToday)+15,IF(Pricetype4=1,1,0),0))),G160)))</f>
        <v xml:space="preserve"> </v>
      </c>
      <c r="Q160" s="250" t="str">
        <f>IF($A160="N/A"," ",IF(Pricetype4=2,MAX(H160,0),IF(OR(Pricetype4=1,Pricetype4=4),IF(H160=0,0,(_xll.EURO(H160,Strikeprice4,0,0,($AK160+IF(Smile=TRUE,VLOOKUP(MAX(-5,Strikeprice4-H160),Volsmile,2),0)),($A160-DateToday)+15,IF(Pricetype4=1,1,0),0))),H160)))</f>
        <v xml:space="preserve"> </v>
      </c>
      <c r="R160" s="250" t="str">
        <f>IF($A160="N/A"," ",IF(Pricetype4=2,MAX(I160,0),IF(OR(Pricetype4=1,Pricetype4=4),IF(I160=0,0,(_xll.EURO(I160,Strikeprice4,0,0,($AK160+IF(Smile=TRUE,VLOOKUP(MAX(-5,Strikeprice4-I160),Volsmile,2),0)),($A160-DateToday)+15,IF(Pricetype4=1,1,0),0))),I160)))</f>
        <v xml:space="preserve"> </v>
      </c>
      <c r="S160" s="250" t="str">
        <f>IF($A160="N/A"," ",IF(Pricetype4=2,MAX(J160,0),IF(OR(Pricetype4=1,Pricetype4=4),IF(J160=0,0,(_xll.EURO(J160,Strikeprice4,0,0,($AK160+IF(Smile=TRUE,VLOOKUP(MAX(-5,Strikeprice4-J160),Volsmile,2),0)),($A160-DateToday)+15,IF(Pricetype4=1,1,0),0))),J160)))</f>
        <v xml:space="preserve"> </v>
      </c>
      <c r="T160" s="250" t="str">
        <f>IF($A160="N/A"," ",IF(Pricetype4=2,MAX(K160,0),IF(OR(Pricetype4=1,Pricetype4=4),IF(K160=0,0,(_xll.EURO(K160,Strikeprice4,0,0,($AK160+IF(Smile=TRUE,VLOOKUP(MAX(-5,Strikeprice4-K160),Volsmile,2),0)),($A160-DateToday)+15,IF(Pricetype4=1,1,0),0))),K160)))</f>
        <v xml:space="preserve"> </v>
      </c>
      <c r="U160" s="177" t="str">
        <f t="shared" si="63"/>
        <v xml:space="preserve"> </v>
      </c>
      <c r="V160" s="178" t="str">
        <f t="shared" si="79"/>
        <v xml:space="preserve"> </v>
      </c>
      <c r="W160" s="178" t="str">
        <f t="shared" si="80"/>
        <v xml:space="preserve"> </v>
      </c>
      <c r="X160" s="178" t="str">
        <f t="shared" si="81"/>
        <v xml:space="preserve"> </v>
      </c>
      <c r="Y160" s="178" t="str">
        <f t="shared" si="82"/>
        <v xml:space="preserve"> </v>
      </c>
      <c r="Z160" s="178" t="str">
        <f t="shared" si="83"/>
        <v xml:space="preserve"> </v>
      </c>
      <c r="AA160" s="178" t="str">
        <f t="shared" si="84"/>
        <v xml:space="preserve"> </v>
      </c>
      <c r="AB160" s="178" t="str">
        <f t="shared" si="85"/>
        <v xml:space="preserve"> </v>
      </c>
      <c r="AC160" s="178" t="str">
        <f t="shared" si="86"/>
        <v xml:space="preserve"> </v>
      </c>
      <c r="AD160" s="178" t="str">
        <f t="shared" si="87"/>
        <v xml:space="preserve"> </v>
      </c>
      <c r="AE160" s="178" t="str">
        <f t="shared" si="88"/>
        <v xml:space="preserve"> </v>
      </c>
      <c r="AF160" s="224" t="str">
        <f t="shared" si="89"/>
        <v xml:space="preserve"> </v>
      </c>
      <c r="AG160" s="224" t="str">
        <f t="shared" si="90"/>
        <v xml:space="preserve"> </v>
      </c>
      <c r="AH160" s="224" t="str">
        <f t="shared" si="91"/>
        <v xml:space="preserve"> </v>
      </c>
      <c r="AI160" s="224" t="str">
        <f t="shared" si="64"/>
        <v xml:space="preserve"> </v>
      </c>
      <c r="AJ160" s="224" t="str">
        <f t="shared" si="65"/>
        <v xml:space="preserve"> </v>
      </c>
      <c r="AK160" s="224" t="str">
        <f t="shared" si="92"/>
        <v xml:space="preserve"> </v>
      </c>
      <c r="AL160" s="224" t="str">
        <f>IF($A160="N/A"," ",IF(PV=1,0,'Pricing Inputs4'!R193))</f>
        <v xml:space="preserve"> </v>
      </c>
      <c r="AM160" s="313" t="str">
        <f t="shared" si="66"/>
        <v xml:space="preserve"> </v>
      </c>
      <c r="BQ160" t="str">
        <f t="shared" si="67"/>
        <v xml:space="preserve"> </v>
      </c>
      <c r="BR160" t="str">
        <f t="shared" si="68"/>
        <v xml:space="preserve"> </v>
      </c>
      <c r="BS160" t="str">
        <f t="shared" si="69"/>
        <v xml:space="preserve"> </v>
      </c>
    </row>
    <row r="161" spans="1:71" x14ac:dyDescent="0.2">
      <c r="A161" s="253" t="str">
        <f>IF(A160="N/A","N/A",IF(EDATE(A160,1)&gt;Inputs!$R$5,"N/A",EDATE(A160,1)))</f>
        <v>N/A</v>
      </c>
      <c r="B161" s="324" t="str">
        <f t="shared" si="62"/>
        <v xml:space="preserve"> </v>
      </c>
      <c r="C161" s="172" t="str">
        <f t="shared" si="70"/>
        <v xml:space="preserve"> </v>
      </c>
      <c r="D161" s="172" t="str">
        <f t="shared" si="71"/>
        <v xml:space="preserve"> </v>
      </c>
      <c r="E161" s="172" t="str">
        <f t="shared" si="72"/>
        <v xml:space="preserve"> </v>
      </c>
      <c r="F161" s="172" t="str">
        <f t="shared" si="73"/>
        <v xml:space="preserve"> </v>
      </c>
      <c r="G161" s="172" t="str">
        <f t="shared" si="74"/>
        <v xml:space="preserve"> </v>
      </c>
      <c r="H161" s="172" t="str">
        <f t="shared" si="75"/>
        <v xml:space="preserve"> </v>
      </c>
      <c r="I161" s="172" t="str">
        <f t="shared" si="76"/>
        <v xml:space="preserve"> </v>
      </c>
      <c r="J161" s="172" t="str">
        <f t="shared" si="77"/>
        <v xml:space="preserve"> </v>
      </c>
      <c r="K161" s="172" t="str">
        <f t="shared" si="78"/>
        <v xml:space="preserve"> </v>
      </c>
      <c r="L161" s="250" t="str">
        <f>IF($A161="N/A"," ",IF(Pricetype4=2,MAX(C161,0),IF(OR(Pricetype4=1,Pricetype4=4),IF(C161=0,0,(_xll.EURO(C161,Strikeprice4,0,0,($AH161+IF(Smile=TRUE,VLOOKUP(MAX(-5,Strikeprice4-C161),Volsmile,2),0)),($A161-DateToday)+15,IF(Pricetype4=1,1,0),0))),C161)))</f>
        <v xml:space="preserve"> </v>
      </c>
      <c r="M161" s="250" t="str">
        <f>IF($A161="N/A"," ",IF(Pricetype4=2,MAX(D161,0),IF(OR(Pricetype4=1,Pricetype4=4),IF(D161=0,0,(_xll.EURO(D161,Strikeprice4,0,0,($AH161+IF(Smile=TRUE,VLOOKUP(MAX(-5,Strikeprice4-D161),Volsmile,2),0)),($A161-DateToday)+15,IF(Pricetype4=1,1,0),0))),D161)))</f>
        <v xml:space="preserve"> </v>
      </c>
      <c r="N161" s="250" t="str">
        <f>IF($A161="N/A"," ",IF(Pricetype4=2,MAX(E161,0),IF(OR(Pricetype4=1,Pricetype4=4),IF(E161=0,0,(_xll.EURO(E161,Strikeprice4,0,0,($AK161+IF(Smile=TRUE,VLOOKUP(MAX(-5,Strikeprice4-E161),Volsmile,2),0)),($A161-DateToday)+15,IF(Pricetype4=1,1,0),0))),E161)))</f>
        <v xml:space="preserve"> </v>
      </c>
      <c r="O161" s="250" t="str">
        <f>IF($A161="N/A"," ",IF(Pricetype4=2,MAX(F161,0),IF(OR(Pricetype4=1,Pricetype4=4),IF(F161=0,0,(_xll.EURO(F161,Strikeprice4,0,0,($AK161+IF(Smile=TRUE,VLOOKUP(MAX(-5,Strikeprice4-F161),Volsmile,2),0)),($A161-DateToday)+15,IF(Pricetype4=1,1,0),0))),F161)))</f>
        <v xml:space="preserve"> </v>
      </c>
      <c r="P161" s="250" t="str">
        <f>IF($A161="N/A"," ",IF(Pricetype4=2,MAX(G161,0),IF(OR(Pricetype4=1,Pricetype4=4),IF(G161=0,0,(_xll.EURO(G161,Strikeprice4,0,0,($AK161+IF(Smile=TRUE,VLOOKUP(MAX(-5,Strikeprice4-G161),Volsmile,2),0)),($A161-DateToday)+15,IF(Pricetype4=1,1,0),0))),G161)))</f>
        <v xml:space="preserve"> </v>
      </c>
      <c r="Q161" s="250" t="str">
        <f>IF($A161="N/A"," ",IF(Pricetype4=2,MAX(H161,0),IF(OR(Pricetype4=1,Pricetype4=4),IF(H161=0,0,(_xll.EURO(H161,Strikeprice4,0,0,($AK161+IF(Smile=TRUE,VLOOKUP(MAX(-5,Strikeprice4-H161),Volsmile,2),0)),($A161-DateToday)+15,IF(Pricetype4=1,1,0),0))),H161)))</f>
        <v xml:space="preserve"> </v>
      </c>
      <c r="R161" s="250" t="str">
        <f>IF($A161="N/A"," ",IF(Pricetype4=2,MAX(I161,0),IF(OR(Pricetype4=1,Pricetype4=4),IF(I161=0,0,(_xll.EURO(I161,Strikeprice4,0,0,($AK161+IF(Smile=TRUE,VLOOKUP(MAX(-5,Strikeprice4-I161),Volsmile,2),0)),($A161-DateToday)+15,IF(Pricetype4=1,1,0),0))),I161)))</f>
        <v xml:space="preserve"> </v>
      </c>
      <c r="S161" s="250" t="str">
        <f>IF($A161="N/A"," ",IF(Pricetype4=2,MAX(J161,0),IF(OR(Pricetype4=1,Pricetype4=4),IF(J161=0,0,(_xll.EURO(J161,Strikeprice4,0,0,($AK161+IF(Smile=TRUE,VLOOKUP(MAX(-5,Strikeprice4-J161),Volsmile,2),0)),($A161-DateToday)+15,IF(Pricetype4=1,1,0),0))),J161)))</f>
        <v xml:space="preserve"> </v>
      </c>
      <c r="T161" s="250" t="str">
        <f>IF($A161="N/A"," ",IF(Pricetype4=2,MAX(K161,0),IF(OR(Pricetype4=1,Pricetype4=4),IF(K161=0,0,(_xll.EURO(K161,Strikeprice4,0,0,($AK161+IF(Smile=TRUE,VLOOKUP(MAX(-5,Strikeprice4-K161),Volsmile,2),0)),($A161-DateToday)+15,IF(Pricetype4=1,1,0),0))),K161)))</f>
        <v xml:space="preserve"> </v>
      </c>
      <c r="U161" s="177" t="str">
        <f t="shared" si="63"/>
        <v xml:space="preserve"> </v>
      </c>
      <c r="V161" s="178" t="str">
        <f t="shared" si="79"/>
        <v xml:space="preserve"> </v>
      </c>
      <c r="W161" s="178" t="str">
        <f t="shared" si="80"/>
        <v xml:space="preserve"> </v>
      </c>
      <c r="X161" s="178" t="str">
        <f t="shared" si="81"/>
        <v xml:space="preserve"> </v>
      </c>
      <c r="Y161" s="178" t="str">
        <f t="shared" si="82"/>
        <v xml:space="preserve"> </v>
      </c>
      <c r="Z161" s="178" t="str">
        <f t="shared" si="83"/>
        <v xml:space="preserve"> </v>
      </c>
      <c r="AA161" s="178" t="str">
        <f t="shared" si="84"/>
        <v xml:space="preserve"> </v>
      </c>
      <c r="AB161" s="178" t="str">
        <f t="shared" si="85"/>
        <v xml:space="preserve"> </v>
      </c>
      <c r="AC161" s="178" t="str">
        <f t="shared" si="86"/>
        <v xml:space="preserve"> </v>
      </c>
      <c r="AD161" s="178" t="str">
        <f t="shared" si="87"/>
        <v xml:space="preserve"> </v>
      </c>
      <c r="AE161" s="178" t="str">
        <f t="shared" si="88"/>
        <v xml:space="preserve"> </v>
      </c>
      <c r="AF161" s="224" t="str">
        <f t="shared" si="89"/>
        <v xml:space="preserve"> </v>
      </c>
      <c r="AG161" s="224" t="str">
        <f t="shared" si="90"/>
        <v xml:space="preserve"> </v>
      </c>
      <c r="AH161" s="224" t="str">
        <f t="shared" si="91"/>
        <v xml:space="preserve"> </v>
      </c>
      <c r="AI161" s="224" t="str">
        <f t="shared" si="64"/>
        <v xml:space="preserve"> </v>
      </c>
      <c r="AJ161" s="224" t="str">
        <f t="shared" si="65"/>
        <v xml:space="preserve"> </v>
      </c>
      <c r="AK161" s="224" t="str">
        <f t="shared" si="92"/>
        <v xml:space="preserve"> </v>
      </c>
      <c r="AL161" s="224" t="str">
        <f>IF($A161="N/A"," ",IF(PV=1,0,'Pricing Inputs4'!R194))</f>
        <v xml:space="preserve"> </v>
      </c>
      <c r="AM161" s="313" t="str">
        <f t="shared" si="66"/>
        <v xml:space="preserve"> </v>
      </c>
      <c r="BQ161" t="str">
        <f t="shared" si="67"/>
        <v xml:space="preserve"> </v>
      </c>
      <c r="BR161" t="str">
        <f t="shared" si="68"/>
        <v xml:space="preserve"> </v>
      </c>
      <c r="BS161" t="str">
        <f t="shared" si="69"/>
        <v xml:space="preserve"> </v>
      </c>
    </row>
    <row r="162" spans="1:71" x14ac:dyDescent="0.2">
      <c r="A162" s="253" t="str">
        <f>IF(A161="N/A","N/A",IF(EDATE(A161,1)&gt;Inputs!$R$5,"N/A",EDATE(A161,1)))</f>
        <v>N/A</v>
      </c>
      <c r="B162" s="324" t="str">
        <f t="shared" si="62"/>
        <v xml:space="preserve"> </v>
      </c>
      <c r="C162" s="172" t="str">
        <f t="shared" si="70"/>
        <v xml:space="preserve"> </v>
      </c>
      <c r="D162" s="172" t="str">
        <f t="shared" si="71"/>
        <v xml:space="preserve"> </v>
      </c>
      <c r="E162" s="172" t="str">
        <f t="shared" si="72"/>
        <v xml:space="preserve"> </v>
      </c>
      <c r="F162" s="172" t="str">
        <f t="shared" si="73"/>
        <v xml:space="preserve"> </v>
      </c>
      <c r="G162" s="172" t="str">
        <f t="shared" si="74"/>
        <v xml:space="preserve"> </v>
      </c>
      <c r="H162" s="172" t="str">
        <f t="shared" si="75"/>
        <v xml:space="preserve"> </v>
      </c>
      <c r="I162" s="172" t="str">
        <f t="shared" si="76"/>
        <v xml:space="preserve"> </v>
      </c>
      <c r="J162" s="172" t="str">
        <f t="shared" si="77"/>
        <v xml:space="preserve"> </v>
      </c>
      <c r="K162" s="172" t="str">
        <f t="shared" si="78"/>
        <v xml:space="preserve"> </v>
      </c>
      <c r="L162" s="250" t="str">
        <f>IF($A162="N/A"," ",IF(Pricetype4=2,MAX(C162,0),IF(OR(Pricetype4=1,Pricetype4=4),IF(C162=0,0,(_xll.EURO(C162,Strikeprice4,0,0,($AH162+IF(Smile=TRUE,VLOOKUP(MAX(-5,Strikeprice4-C162),Volsmile,2),0)),($A162-DateToday)+15,IF(Pricetype4=1,1,0),0))),C162)))</f>
        <v xml:space="preserve"> </v>
      </c>
      <c r="M162" s="250" t="str">
        <f>IF($A162="N/A"," ",IF(Pricetype4=2,MAX(D162,0),IF(OR(Pricetype4=1,Pricetype4=4),IF(D162=0,0,(_xll.EURO(D162,Strikeprice4,0,0,($AH162+IF(Smile=TRUE,VLOOKUP(MAX(-5,Strikeprice4-D162),Volsmile,2),0)),($A162-DateToday)+15,IF(Pricetype4=1,1,0),0))),D162)))</f>
        <v xml:space="preserve"> </v>
      </c>
      <c r="N162" s="250" t="str">
        <f>IF($A162="N/A"," ",IF(Pricetype4=2,MAX(E162,0),IF(OR(Pricetype4=1,Pricetype4=4),IF(E162=0,0,(_xll.EURO(E162,Strikeprice4,0,0,($AK162+IF(Smile=TRUE,VLOOKUP(MAX(-5,Strikeprice4-E162),Volsmile,2),0)),($A162-DateToday)+15,IF(Pricetype4=1,1,0),0))),E162)))</f>
        <v xml:space="preserve"> </v>
      </c>
      <c r="O162" s="250" t="str">
        <f>IF($A162="N/A"," ",IF(Pricetype4=2,MAX(F162,0),IF(OR(Pricetype4=1,Pricetype4=4),IF(F162=0,0,(_xll.EURO(F162,Strikeprice4,0,0,($AK162+IF(Smile=TRUE,VLOOKUP(MAX(-5,Strikeprice4-F162),Volsmile,2),0)),($A162-DateToday)+15,IF(Pricetype4=1,1,0),0))),F162)))</f>
        <v xml:space="preserve"> </v>
      </c>
      <c r="P162" s="250" t="str">
        <f>IF($A162="N/A"," ",IF(Pricetype4=2,MAX(G162,0),IF(OR(Pricetype4=1,Pricetype4=4),IF(G162=0,0,(_xll.EURO(G162,Strikeprice4,0,0,($AK162+IF(Smile=TRUE,VLOOKUP(MAX(-5,Strikeprice4-G162),Volsmile,2),0)),($A162-DateToday)+15,IF(Pricetype4=1,1,0),0))),G162)))</f>
        <v xml:space="preserve"> </v>
      </c>
      <c r="Q162" s="250" t="str">
        <f>IF($A162="N/A"," ",IF(Pricetype4=2,MAX(H162,0),IF(OR(Pricetype4=1,Pricetype4=4),IF(H162=0,0,(_xll.EURO(H162,Strikeprice4,0,0,($AK162+IF(Smile=TRUE,VLOOKUP(MAX(-5,Strikeprice4-H162),Volsmile,2),0)),($A162-DateToday)+15,IF(Pricetype4=1,1,0),0))),H162)))</f>
        <v xml:space="preserve"> </v>
      </c>
      <c r="R162" s="250" t="str">
        <f>IF($A162="N/A"," ",IF(Pricetype4=2,MAX(I162,0),IF(OR(Pricetype4=1,Pricetype4=4),IF(I162=0,0,(_xll.EURO(I162,Strikeprice4,0,0,($AK162+IF(Smile=TRUE,VLOOKUP(MAX(-5,Strikeprice4-I162),Volsmile,2),0)),($A162-DateToday)+15,IF(Pricetype4=1,1,0),0))),I162)))</f>
        <v xml:space="preserve"> </v>
      </c>
      <c r="S162" s="250" t="str">
        <f>IF($A162="N/A"," ",IF(Pricetype4=2,MAX(J162,0),IF(OR(Pricetype4=1,Pricetype4=4),IF(J162=0,0,(_xll.EURO(J162,Strikeprice4,0,0,($AK162+IF(Smile=TRUE,VLOOKUP(MAX(-5,Strikeprice4-J162),Volsmile,2),0)),($A162-DateToday)+15,IF(Pricetype4=1,1,0),0))),J162)))</f>
        <v xml:space="preserve"> </v>
      </c>
      <c r="T162" s="250" t="str">
        <f>IF($A162="N/A"," ",IF(Pricetype4=2,MAX(K162,0),IF(OR(Pricetype4=1,Pricetype4=4),IF(K162=0,0,(_xll.EURO(K162,Strikeprice4,0,0,($AK162+IF(Smile=TRUE,VLOOKUP(MAX(-5,Strikeprice4-K162),Volsmile,2),0)),($A162-DateToday)+15,IF(Pricetype4=1,1,0),0))),K162)))</f>
        <v xml:space="preserve"> </v>
      </c>
      <c r="U162" s="177" t="str">
        <f t="shared" si="63"/>
        <v xml:space="preserve"> </v>
      </c>
      <c r="V162" s="178" t="str">
        <f t="shared" si="79"/>
        <v xml:space="preserve"> </v>
      </c>
      <c r="W162" s="178" t="str">
        <f t="shared" si="80"/>
        <v xml:space="preserve"> </v>
      </c>
      <c r="X162" s="178" t="str">
        <f t="shared" si="81"/>
        <v xml:space="preserve"> </v>
      </c>
      <c r="Y162" s="178" t="str">
        <f t="shared" si="82"/>
        <v xml:space="preserve"> </v>
      </c>
      <c r="Z162" s="178" t="str">
        <f t="shared" si="83"/>
        <v xml:space="preserve"> </v>
      </c>
      <c r="AA162" s="178" t="str">
        <f t="shared" si="84"/>
        <v xml:space="preserve"> </v>
      </c>
      <c r="AB162" s="178" t="str">
        <f t="shared" si="85"/>
        <v xml:space="preserve"> </v>
      </c>
      <c r="AC162" s="178" t="str">
        <f t="shared" si="86"/>
        <v xml:space="preserve"> </v>
      </c>
      <c r="AD162" s="178" t="str">
        <f t="shared" si="87"/>
        <v xml:space="preserve"> </v>
      </c>
      <c r="AE162" s="178" t="str">
        <f t="shared" si="88"/>
        <v xml:space="preserve"> </v>
      </c>
      <c r="AF162" s="224" t="str">
        <f t="shared" si="89"/>
        <v xml:space="preserve"> </v>
      </c>
      <c r="AG162" s="224" t="str">
        <f t="shared" si="90"/>
        <v xml:space="preserve"> </v>
      </c>
      <c r="AH162" s="224" t="str">
        <f t="shared" si="91"/>
        <v xml:space="preserve"> </v>
      </c>
      <c r="AI162" s="224" t="str">
        <f t="shared" si="64"/>
        <v xml:space="preserve"> </v>
      </c>
      <c r="AJ162" s="224" t="str">
        <f t="shared" si="65"/>
        <v xml:space="preserve"> </v>
      </c>
      <c r="AK162" s="224" t="str">
        <f t="shared" si="92"/>
        <v xml:space="preserve"> </v>
      </c>
      <c r="AL162" s="224" t="str">
        <f>IF($A162="N/A"," ",IF(PV=1,0,'Pricing Inputs4'!R195))</f>
        <v xml:space="preserve"> </v>
      </c>
      <c r="AM162" s="313" t="str">
        <f t="shared" si="66"/>
        <v xml:space="preserve"> </v>
      </c>
      <c r="BQ162" t="str">
        <f t="shared" si="67"/>
        <v xml:space="preserve"> </v>
      </c>
      <c r="BR162" t="str">
        <f t="shared" si="68"/>
        <v xml:space="preserve"> </v>
      </c>
      <c r="BS162" t="str">
        <f t="shared" si="69"/>
        <v xml:space="preserve"> </v>
      </c>
    </row>
    <row r="163" spans="1:71" x14ac:dyDescent="0.2">
      <c r="A163" s="253" t="str">
        <f>IF(A162="N/A","N/A",IF(EDATE(A162,1)&gt;Inputs!$R$5,"N/A",EDATE(A162,1)))</f>
        <v>N/A</v>
      </c>
      <c r="B163" s="324" t="str">
        <f t="shared" si="62"/>
        <v xml:space="preserve"> </v>
      </c>
      <c r="C163" s="172" t="str">
        <f t="shared" si="70"/>
        <v xml:space="preserve"> </v>
      </c>
      <c r="D163" s="172" t="str">
        <f t="shared" si="71"/>
        <v xml:space="preserve"> </v>
      </c>
      <c r="E163" s="172" t="str">
        <f t="shared" si="72"/>
        <v xml:space="preserve"> </v>
      </c>
      <c r="F163" s="172" t="str">
        <f t="shared" si="73"/>
        <v xml:space="preserve"> </v>
      </c>
      <c r="G163" s="172" t="str">
        <f t="shared" si="74"/>
        <v xml:space="preserve"> </v>
      </c>
      <c r="H163" s="172" t="str">
        <f t="shared" si="75"/>
        <v xml:space="preserve"> </v>
      </c>
      <c r="I163" s="172" t="str">
        <f t="shared" si="76"/>
        <v xml:space="preserve"> </v>
      </c>
      <c r="J163" s="172" t="str">
        <f t="shared" si="77"/>
        <v xml:space="preserve"> </v>
      </c>
      <c r="K163" s="172" t="str">
        <f t="shared" si="78"/>
        <v xml:space="preserve"> </v>
      </c>
      <c r="L163" s="250" t="str">
        <f>IF($A163="N/A"," ",IF(Pricetype4=2,MAX(C163,0),IF(OR(Pricetype4=1,Pricetype4=4),IF(C163=0,0,(_xll.EURO(C163,Strikeprice4,0,0,($AH163+IF(Smile=TRUE,VLOOKUP(MAX(-5,Strikeprice4-C163),Volsmile,2),0)),($A163-DateToday)+15,IF(Pricetype4=1,1,0),0))),C163)))</f>
        <v xml:space="preserve"> </v>
      </c>
      <c r="M163" s="250" t="str">
        <f>IF($A163="N/A"," ",IF(Pricetype4=2,MAX(D163,0),IF(OR(Pricetype4=1,Pricetype4=4),IF(D163=0,0,(_xll.EURO(D163,Strikeprice4,0,0,($AH163+IF(Smile=TRUE,VLOOKUP(MAX(-5,Strikeprice4-D163),Volsmile,2),0)),($A163-DateToday)+15,IF(Pricetype4=1,1,0),0))),D163)))</f>
        <v xml:space="preserve"> </v>
      </c>
      <c r="N163" s="250" t="str">
        <f>IF($A163="N/A"," ",IF(Pricetype4=2,MAX(E163,0),IF(OR(Pricetype4=1,Pricetype4=4),IF(E163=0,0,(_xll.EURO(E163,Strikeprice4,0,0,($AK163+IF(Smile=TRUE,VLOOKUP(MAX(-5,Strikeprice4-E163),Volsmile,2),0)),($A163-DateToday)+15,IF(Pricetype4=1,1,0),0))),E163)))</f>
        <v xml:space="preserve"> </v>
      </c>
      <c r="O163" s="250" t="str">
        <f>IF($A163="N/A"," ",IF(Pricetype4=2,MAX(F163,0),IF(OR(Pricetype4=1,Pricetype4=4),IF(F163=0,0,(_xll.EURO(F163,Strikeprice4,0,0,($AK163+IF(Smile=TRUE,VLOOKUP(MAX(-5,Strikeprice4-F163),Volsmile,2),0)),($A163-DateToday)+15,IF(Pricetype4=1,1,0),0))),F163)))</f>
        <v xml:space="preserve"> </v>
      </c>
      <c r="P163" s="250" t="str">
        <f>IF($A163="N/A"," ",IF(Pricetype4=2,MAX(G163,0),IF(OR(Pricetype4=1,Pricetype4=4),IF(G163=0,0,(_xll.EURO(G163,Strikeprice4,0,0,($AK163+IF(Smile=TRUE,VLOOKUP(MAX(-5,Strikeprice4-G163),Volsmile,2),0)),($A163-DateToday)+15,IF(Pricetype4=1,1,0),0))),G163)))</f>
        <v xml:space="preserve"> </v>
      </c>
      <c r="Q163" s="250" t="str">
        <f>IF($A163="N/A"," ",IF(Pricetype4=2,MAX(H163,0),IF(OR(Pricetype4=1,Pricetype4=4),IF(H163=0,0,(_xll.EURO(H163,Strikeprice4,0,0,($AK163+IF(Smile=TRUE,VLOOKUP(MAX(-5,Strikeprice4-H163),Volsmile,2),0)),($A163-DateToday)+15,IF(Pricetype4=1,1,0),0))),H163)))</f>
        <v xml:space="preserve"> </v>
      </c>
      <c r="R163" s="250" t="str">
        <f>IF($A163="N/A"," ",IF(Pricetype4=2,MAX(I163,0),IF(OR(Pricetype4=1,Pricetype4=4),IF(I163=0,0,(_xll.EURO(I163,Strikeprice4,0,0,($AK163+IF(Smile=TRUE,VLOOKUP(MAX(-5,Strikeprice4-I163),Volsmile,2),0)),($A163-DateToday)+15,IF(Pricetype4=1,1,0),0))),I163)))</f>
        <v xml:space="preserve"> </v>
      </c>
      <c r="S163" s="250" t="str">
        <f>IF($A163="N/A"," ",IF(Pricetype4=2,MAX(J163,0),IF(OR(Pricetype4=1,Pricetype4=4),IF(J163=0,0,(_xll.EURO(J163,Strikeprice4,0,0,($AK163+IF(Smile=TRUE,VLOOKUP(MAX(-5,Strikeprice4-J163),Volsmile,2),0)),($A163-DateToday)+15,IF(Pricetype4=1,1,0),0))),J163)))</f>
        <v xml:space="preserve"> </v>
      </c>
      <c r="T163" s="250" t="str">
        <f>IF($A163="N/A"," ",IF(Pricetype4=2,MAX(K163,0),IF(OR(Pricetype4=1,Pricetype4=4),IF(K163=0,0,(_xll.EURO(K163,Strikeprice4,0,0,($AK163+IF(Smile=TRUE,VLOOKUP(MAX(-5,Strikeprice4-K163),Volsmile,2),0)),($A163-DateToday)+15,IF(Pricetype4=1,1,0),0))),K163)))</f>
        <v xml:space="preserve"> </v>
      </c>
      <c r="U163" s="177" t="str">
        <f t="shared" si="63"/>
        <v xml:space="preserve"> </v>
      </c>
      <c r="V163" s="178" t="str">
        <f t="shared" si="79"/>
        <v xml:space="preserve"> </v>
      </c>
      <c r="W163" s="178" t="str">
        <f t="shared" si="80"/>
        <v xml:space="preserve"> </v>
      </c>
      <c r="X163" s="178" t="str">
        <f t="shared" si="81"/>
        <v xml:space="preserve"> </v>
      </c>
      <c r="Y163" s="178" t="str">
        <f t="shared" si="82"/>
        <v xml:space="preserve"> </v>
      </c>
      <c r="Z163" s="178" t="str">
        <f t="shared" si="83"/>
        <v xml:space="preserve"> </v>
      </c>
      <c r="AA163" s="178" t="str">
        <f t="shared" si="84"/>
        <v xml:space="preserve"> </v>
      </c>
      <c r="AB163" s="178" t="str">
        <f t="shared" si="85"/>
        <v xml:space="preserve"> </v>
      </c>
      <c r="AC163" s="178" t="str">
        <f t="shared" si="86"/>
        <v xml:space="preserve"> </v>
      </c>
      <c r="AD163" s="178" t="str">
        <f t="shared" si="87"/>
        <v xml:space="preserve"> </v>
      </c>
      <c r="AE163" s="178" t="str">
        <f t="shared" si="88"/>
        <v xml:space="preserve"> </v>
      </c>
      <c r="AF163" s="224" t="str">
        <f t="shared" si="89"/>
        <v xml:space="preserve"> </v>
      </c>
      <c r="AG163" s="224" t="str">
        <f t="shared" si="90"/>
        <v xml:space="preserve"> </v>
      </c>
      <c r="AH163" s="224" t="str">
        <f t="shared" si="91"/>
        <v xml:space="preserve"> </v>
      </c>
      <c r="AI163" s="224" t="str">
        <f t="shared" si="64"/>
        <v xml:space="preserve"> </v>
      </c>
      <c r="AJ163" s="224" t="str">
        <f t="shared" si="65"/>
        <v xml:space="preserve"> </v>
      </c>
      <c r="AK163" s="224" t="str">
        <f t="shared" si="92"/>
        <v xml:space="preserve"> </v>
      </c>
      <c r="AL163" s="224" t="str">
        <f>IF($A163="N/A"," ",IF(PV=1,0,'Pricing Inputs4'!R196))</f>
        <v xml:space="preserve"> </v>
      </c>
      <c r="AM163" s="313" t="str">
        <f t="shared" si="66"/>
        <v xml:space="preserve"> </v>
      </c>
      <c r="BQ163" t="str">
        <f t="shared" si="67"/>
        <v xml:space="preserve"> </v>
      </c>
      <c r="BR163" t="str">
        <f t="shared" si="68"/>
        <v xml:space="preserve"> </v>
      </c>
      <c r="BS163" t="str">
        <f t="shared" si="69"/>
        <v xml:space="preserve"> </v>
      </c>
    </row>
    <row r="164" spans="1:71" x14ac:dyDescent="0.2">
      <c r="A164" s="253" t="str">
        <f>IF(A163="N/A","N/A",IF(EDATE(A163,1)&gt;Inputs!$R$5,"N/A",EDATE(A163,1)))</f>
        <v>N/A</v>
      </c>
      <c r="B164" s="324" t="str">
        <f t="shared" si="62"/>
        <v xml:space="preserve"> </v>
      </c>
      <c r="C164" s="172" t="str">
        <f t="shared" si="70"/>
        <v xml:space="preserve"> </v>
      </c>
      <c r="D164" s="172" t="str">
        <f t="shared" si="71"/>
        <v xml:space="preserve"> </v>
      </c>
      <c r="E164" s="172" t="str">
        <f t="shared" si="72"/>
        <v xml:space="preserve"> </v>
      </c>
      <c r="F164" s="172" t="str">
        <f t="shared" si="73"/>
        <v xml:space="preserve"> </v>
      </c>
      <c r="G164" s="172" t="str">
        <f t="shared" si="74"/>
        <v xml:space="preserve"> </v>
      </c>
      <c r="H164" s="172" t="str">
        <f t="shared" si="75"/>
        <v xml:space="preserve"> </v>
      </c>
      <c r="I164" s="172" t="str">
        <f t="shared" si="76"/>
        <v xml:space="preserve"> </v>
      </c>
      <c r="J164" s="172" t="str">
        <f t="shared" si="77"/>
        <v xml:space="preserve"> </v>
      </c>
      <c r="K164" s="172" t="str">
        <f t="shared" si="78"/>
        <v xml:space="preserve"> </v>
      </c>
      <c r="L164" s="250" t="str">
        <f>IF($A164="N/A"," ",IF(Pricetype4=2,MAX(C164,0),IF(OR(Pricetype4=1,Pricetype4=4),IF(C164=0,0,(_xll.EURO(C164,Strikeprice4,0,0,($AH164+IF(Smile=TRUE,VLOOKUP(MAX(-5,Strikeprice4-C164),Volsmile,2),0)),($A164-DateToday)+15,IF(Pricetype4=1,1,0),0))),C164)))</f>
        <v xml:space="preserve"> </v>
      </c>
      <c r="M164" s="250" t="str">
        <f>IF($A164="N/A"," ",IF(Pricetype4=2,MAX(D164,0),IF(OR(Pricetype4=1,Pricetype4=4),IF(D164=0,0,(_xll.EURO(D164,Strikeprice4,0,0,($AH164+IF(Smile=TRUE,VLOOKUP(MAX(-5,Strikeprice4-D164),Volsmile,2),0)),($A164-DateToday)+15,IF(Pricetype4=1,1,0),0))),D164)))</f>
        <v xml:space="preserve"> </v>
      </c>
      <c r="N164" s="250" t="str">
        <f>IF($A164="N/A"," ",IF(Pricetype4=2,MAX(E164,0),IF(OR(Pricetype4=1,Pricetype4=4),IF(E164=0,0,(_xll.EURO(E164,Strikeprice4,0,0,($AK164+IF(Smile=TRUE,VLOOKUP(MAX(-5,Strikeprice4-E164),Volsmile,2),0)),($A164-DateToday)+15,IF(Pricetype4=1,1,0),0))),E164)))</f>
        <v xml:space="preserve"> </v>
      </c>
      <c r="O164" s="250" t="str">
        <f>IF($A164="N/A"," ",IF(Pricetype4=2,MAX(F164,0),IF(OR(Pricetype4=1,Pricetype4=4),IF(F164=0,0,(_xll.EURO(F164,Strikeprice4,0,0,($AK164+IF(Smile=TRUE,VLOOKUP(MAX(-5,Strikeprice4-F164),Volsmile,2),0)),($A164-DateToday)+15,IF(Pricetype4=1,1,0),0))),F164)))</f>
        <v xml:space="preserve"> </v>
      </c>
      <c r="P164" s="250" t="str">
        <f>IF($A164="N/A"," ",IF(Pricetype4=2,MAX(G164,0),IF(OR(Pricetype4=1,Pricetype4=4),IF(G164=0,0,(_xll.EURO(G164,Strikeprice4,0,0,($AK164+IF(Smile=TRUE,VLOOKUP(MAX(-5,Strikeprice4-G164),Volsmile,2),0)),($A164-DateToday)+15,IF(Pricetype4=1,1,0),0))),G164)))</f>
        <v xml:space="preserve"> </v>
      </c>
      <c r="Q164" s="250" t="str">
        <f>IF($A164="N/A"," ",IF(Pricetype4=2,MAX(H164,0),IF(OR(Pricetype4=1,Pricetype4=4),IF(H164=0,0,(_xll.EURO(H164,Strikeprice4,0,0,($AK164+IF(Smile=TRUE,VLOOKUP(MAX(-5,Strikeprice4-H164),Volsmile,2),0)),($A164-DateToday)+15,IF(Pricetype4=1,1,0),0))),H164)))</f>
        <v xml:space="preserve"> </v>
      </c>
      <c r="R164" s="250" t="str">
        <f>IF($A164="N/A"," ",IF(Pricetype4=2,MAX(I164,0),IF(OR(Pricetype4=1,Pricetype4=4),IF(I164=0,0,(_xll.EURO(I164,Strikeprice4,0,0,($AK164+IF(Smile=TRUE,VLOOKUP(MAX(-5,Strikeprice4-I164),Volsmile,2),0)),($A164-DateToday)+15,IF(Pricetype4=1,1,0),0))),I164)))</f>
        <v xml:space="preserve"> </v>
      </c>
      <c r="S164" s="250" t="str">
        <f>IF($A164="N/A"," ",IF(Pricetype4=2,MAX(J164,0),IF(OR(Pricetype4=1,Pricetype4=4),IF(J164=0,0,(_xll.EURO(J164,Strikeprice4,0,0,($AK164+IF(Smile=TRUE,VLOOKUP(MAX(-5,Strikeprice4-J164),Volsmile,2),0)),($A164-DateToday)+15,IF(Pricetype4=1,1,0),0))),J164)))</f>
        <v xml:space="preserve"> </v>
      </c>
      <c r="T164" s="250" t="str">
        <f>IF($A164="N/A"," ",IF(Pricetype4=2,MAX(K164,0),IF(OR(Pricetype4=1,Pricetype4=4),IF(K164=0,0,(_xll.EURO(K164,Strikeprice4,0,0,($AK164+IF(Smile=TRUE,VLOOKUP(MAX(-5,Strikeprice4-K164),Volsmile,2),0)),($A164-DateToday)+15,IF(Pricetype4=1,1,0),0))),K164)))</f>
        <v xml:space="preserve"> </v>
      </c>
      <c r="U164" s="177" t="str">
        <f t="shared" si="63"/>
        <v xml:space="preserve"> </v>
      </c>
      <c r="V164" s="178" t="str">
        <f t="shared" si="79"/>
        <v xml:space="preserve"> </v>
      </c>
      <c r="W164" s="178" t="str">
        <f t="shared" si="80"/>
        <v xml:space="preserve"> </v>
      </c>
      <c r="X164" s="178" t="str">
        <f t="shared" si="81"/>
        <v xml:space="preserve"> </v>
      </c>
      <c r="Y164" s="178" t="str">
        <f t="shared" si="82"/>
        <v xml:space="preserve"> </v>
      </c>
      <c r="Z164" s="178" t="str">
        <f t="shared" si="83"/>
        <v xml:space="preserve"> </v>
      </c>
      <c r="AA164" s="178" t="str">
        <f t="shared" si="84"/>
        <v xml:space="preserve"> </v>
      </c>
      <c r="AB164" s="178" t="str">
        <f t="shared" si="85"/>
        <v xml:space="preserve"> </v>
      </c>
      <c r="AC164" s="178" t="str">
        <f t="shared" si="86"/>
        <v xml:space="preserve"> </v>
      </c>
      <c r="AD164" s="178" t="str">
        <f t="shared" si="87"/>
        <v xml:space="preserve"> </v>
      </c>
      <c r="AE164" s="178" t="str">
        <f t="shared" si="88"/>
        <v xml:space="preserve"> </v>
      </c>
      <c r="AF164" s="224" t="str">
        <f t="shared" si="89"/>
        <v xml:space="preserve"> </v>
      </c>
      <c r="AG164" s="224" t="str">
        <f t="shared" si="90"/>
        <v xml:space="preserve"> </v>
      </c>
      <c r="AH164" s="224" t="str">
        <f t="shared" si="91"/>
        <v xml:space="preserve"> </v>
      </c>
      <c r="AI164" s="224" t="str">
        <f t="shared" si="64"/>
        <v xml:space="preserve"> </v>
      </c>
      <c r="AJ164" s="224" t="str">
        <f t="shared" si="65"/>
        <v xml:space="preserve"> </v>
      </c>
      <c r="AK164" s="224" t="str">
        <f t="shared" si="92"/>
        <v xml:space="preserve"> </v>
      </c>
      <c r="AL164" s="224" t="str">
        <f>IF($A164="N/A"," ",IF(PV=1,0,'Pricing Inputs4'!R197))</f>
        <v xml:space="preserve"> </v>
      </c>
      <c r="AM164" s="313" t="str">
        <f t="shared" si="66"/>
        <v xml:space="preserve"> </v>
      </c>
      <c r="BQ164" t="str">
        <f t="shared" si="67"/>
        <v xml:space="preserve"> </v>
      </c>
      <c r="BR164" t="str">
        <f t="shared" si="68"/>
        <v xml:space="preserve"> </v>
      </c>
      <c r="BS164" t="str">
        <f t="shared" si="69"/>
        <v xml:space="preserve"> </v>
      </c>
    </row>
    <row r="165" spans="1:71" x14ac:dyDescent="0.2">
      <c r="A165" s="253" t="str">
        <f>IF(A164="N/A","N/A",IF(EDATE(A164,1)&gt;Inputs!$R$5,"N/A",EDATE(A164,1)))</f>
        <v>N/A</v>
      </c>
      <c r="B165" s="324" t="str">
        <f t="shared" si="62"/>
        <v xml:space="preserve"> </v>
      </c>
      <c r="C165" s="172" t="str">
        <f t="shared" si="70"/>
        <v xml:space="preserve"> </v>
      </c>
      <c r="D165" s="172" t="str">
        <f t="shared" si="71"/>
        <v xml:space="preserve"> </v>
      </c>
      <c r="E165" s="172" t="str">
        <f t="shared" si="72"/>
        <v xml:space="preserve"> </v>
      </c>
      <c r="F165" s="172" t="str">
        <f t="shared" si="73"/>
        <v xml:space="preserve"> </v>
      </c>
      <c r="G165" s="172" t="str">
        <f t="shared" si="74"/>
        <v xml:space="preserve"> </v>
      </c>
      <c r="H165" s="172" t="str">
        <f t="shared" si="75"/>
        <v xml:space="preserve"> </v>
      </c>
      <c r="I165" s="172" t="str">
        <f t="shared" si="76"/>
        <v xml:space="preserve"> </v>
      </c>
      <c r="J165" s="172" t="str">
        <f t="shared" si="77"/>
        <v xml:space="preserve"> </v>
      </c>
      <c r="K165" s="172" t="str">
        <f t="shared" si="78"/>
        <v xml:space="preserve"> </v>
      </c>
      <c r="L165" s="250" t="str">
        <f>IF($A165="N/A"," ",IF(Pricetype4=2,MAX(C165,0),IF(OR(Pricetype4=1,Pricetype4=4),IF(C165=0,0,(_xll.EURO(C165,Strikeprice4,0,0,($AH165+IF(Smile=TRUE,VLOOKUP(MAX(-5,Strikeprice4-C165),Volsmile,2),0)),($A165-DateToday)+15,IF(Pricetype4=1,1,0),0))),C165)))</f>
        <v xml:space="preserve"> </v>
      </c>
      <c r="M165" s="250" t="str">
        <f>IF($A165="N/A"," ",IF(Pricetype4=2,MAX(D165,0),IF(OR(Pricetype4=1,Pricetype4=4),IF(D165=0,0,(_xll.EURO(D165,Strikeprice4,0,0,($AH165+IF(Smile=TRUE,VLOOKUP(MAX(-5,Strikeprice4-D165),Volsmile,2),0)),($A165-DateToday)+15,IF(Pricetype4=1,1,0),0))),D165)))</f>
        <v xml:space="preserve"> </v>
      </c>
      <c r="N165" s="250" t="str">
        <f>IF($A165="N/A"," ",IF(Pricetype4=2,MAX(E165,0),IF(OR(Pricetype4=1,Pricetype4=4),IF(E165=0,0,(_xll.EURO(E165,Strikeprice4,0,0,($AK165+IF(Smile=TRUE,VLOOKUP(MAX(-5,Strikeprice4-E165),Volsmile,2),0)),($A165-DateToday)+15,IF(Pricetype4=1,1,0),0))),E165)))</f>
        <v xml:space="preserve"> </v>
      </c>
      <c r="O165" s="250" t="str">
        <f>IF($A165="N/A"," ",IF(Pricetype4=2,MAX(F165,0),IF(OR(Pricetype4=1,Pricetype4=4),IF(F165=0,0,(_xll.EURO(F165,Strikeprice4,0,0,($AK165+IF(Smile=TRUE,VLOOKUP(MAX(-5,Strikeprice4-F165),Volsmile,2),0)),($A165-DateToday)+15,IF(Pricetype4=1,1,0),0))),F165)))</f>
        <v xml:space="preserve"> </v>
      </c>
      <c r="P165" s="250" t="str">
        <f>IF($A165="N/A"," ",IF(Pricetype4=2,MAX(G165,0),IF(OR(Pricetype4=1,Pricetype4=4),IF(G165=0,0,(_xll.EURO(G165,Strikeprice4,0,0,($AK165+IF(Smile=TRUE,VLOOKUP(MAX(-5,Strikeprice4-G165),Volsmile,2),0)),($A165-DateToday)+15,IF(Pricetype4=1,1,0),0))),G165)))</f>
        <v xml:space="preserve"> </v>
      </c>
      <c r="Q165" s="250" t="str">
        <f>IF($A165="N/A"," ",IF(Pricetype4=2,MAX(H165,0),IF(OR(Pricetype4=1,Pricetype4=4),IF(H165=0,0,(_xll.EURO(H165,Strikeprice4,0,0,($AK165+IF(Smile=TRUE,VLOOKUP(MAX(-5,Strikeprice4-H165),Volsmile,2),0)),($A165-DateToday)+15,IF(Pricetype4=1,1,0),0))),H165)))</f>
        <v xml:space="preserve"> </v>
      </c>
      <c r="R165" s="250" t="str">
        <f>IF($A165="N/A"," ",IF(Pricetype4=2,MAX(I165,0),IF(OR(Pricetype4=1,Pricetype4=4),IF(I165=0,0,(_xll.EURO(I165,Strikeprice4,0,0,($AK165+IF(Smile=TRUE,VLOOKUP(MAX(-5,Strikeprice4-I165),Volsmile,2),0)),($A165-DateToday)+15,IF(Pricetype4=1,1,0),0))),I165)))</f>
        <v xml:space="preserve"> </v>
      </c>
      <c r="S165" s="250" t="str">
        <f>IF($A165="N/A"," ",IF(Pricetype4=2,MAX(J165,0),IF(OR(Pricetype4=1,Pricetype4=4),IF(J165=0,0,(_xll.EURO(J165,Strikeprice4,0,0,($AK165+IF(Smile=TRUE,VLOOKUP(MAX(-5,Strikeprice4-J165),Volsmile,2),0)),($A165-DateToday)+15,IF(Pricetype4=1,1,0),0))),J165)))</f>
        <v xml:space="preserve"> </v>
      </c>
      <c r="T165" s="250" t="str">
        <f>IF($A165="N/A"," ",IF(Pricetype4=2,MAX(K165,0),IF(OR(Pricetype4=1,Pricetype4=4),IF(K165=0,0,(_xll.EURO(K165,Strikeprice4,0,0,($AK165+IF(Smile=TRUE,VLOOKUP(MAX(-5,Strikeprice4-K165),Volsmile,2),0)),($A165-DateToday)+15,IF(Pricetype4=1,1,0),0))),K165)))</f>
        <v xml:space="preserve"> </v>
      </c>
      <c r="U165" s="177" t="str">
        <f t="shared" si="63"/>
        <v xml:space="preserve"> </v>
      </c>
      <c r="V165" s="178" t="str">
        <f t="shared" si="79"/>
        <v xml:space="preserve"> </v>
      </c>
      <c r="W165" s="178" t="str">
        <f t="shared" si="80"/>
        <v xml:space="preserve"> </v>
      </c>
      <c r="X165" s="178" t="str">
        <f t="shared" si="81"/>
        <v xml:space="preserve"> </v>
      </c>
      <c r="Y165" s="178" t="str">
        <f t="shared" si="82"/>
        <v xml:space="preserve"> </v>
      </c>
      <c r="Z165" s="178" t="str">
        <f t="shared" si="83"/>
        <v xml:space="preserve"> </v>
      </c>
      <c r="AA165" s="178" t="str">
        <f t="shared" si="84"/>
        <v xml:space="preserve"> </v>
      </c>
      <c r="AB165" s="178" t="str">
        <f t="shared" si="85"/>
        <v xml:space="preserve"> </v>
      </c>
      <c r="AC165" s="178" t="str">
        <f t="shared" si="86"/>
        <v xml:space="preserve"> </v>
      </c>
      <c r="AD165" s="178" t="str">
        <f t="shared" si="87"/>
        <v xml:space="preserve"> </v>
      </c>
      <c r="AE165" s="178" t="str">
        <f t="shared" si="88"/>
        <v xml:space="preserve"> </v>
      </c>
      <c r="AF165" s="224" t="str">
        <f t="shared" si="89"/>
        <v xml:space="preserve"> </v>
      </c>
      <c r="AG165" s="224" t="str">
        <f t="shared" si="90"/>
        <v xml:space="preserve"> </v>
      </c>
      <c r="AH165" s="224" t="str">
        <f t="shared" si="91"/>
        <v xml:space="preserve"> </v>
      </c>
      <c r="AI165" s="224" t="str">
        <f t="shared" si="64"/>
        <v xml:space="preserve"> </v>
      </c>
      <c r="AJ165" s="224" t="str">
        <f t="shared" si="65"/>
        <v xml:space="preserve"> </v>
      </c>
      <c r="AK165" s="224" t="str">
        <f t="shared" si="92"/>
        <v xml:space="preserve"> </v>
      </c>
      <c r="AL165" s="224" t="str">
        <f>IF($A165="N/A"," ",IF(PV=1,0,'Pricing Inputs4'!R198))</f>
        <v xml:space="preserve"> </v>
      </c>
      <c r="AM165" s="313" t="str">
        <f t="shared" si="66"/>
        <v xml:space="preserve"> </v>
      </c>
      <c r="BQ165" t="str">
        <f t="shared" si="67"/>
        <v xml:space="preserve"> </v>
      </c>
      <c r="BR165" t="str">
        <f t="shared" si="68"/>
        <v xml:space="preserve"> </v>
      </c>
      <c r="BS165" t="str">
        <f t="shared" si="69"/>
        <v xml:space="preserve"> </v>
      </c>
    </row>
    <row r="166" spans="1:71" x14ac:dyDescent="0.2">
      <c r="A166" s="253" t="str">
        <f>IF(A165="N/A","N/A",IF(EDATE(A165,1)&gt;Inputs!$R$5,"N/A",EDATE(A165,1)))</f>
        <v>N/A</v>
      </c>
      <c r="B166" s="324" t="str">
        <f t="shared" si="62"/>
        <v xml:space="preserve"> </v>
      </c>
      <c r="C166" s="172" t="str">
        <f t="shared" si="70"/>
        <v xml:space="preserve"> </v>
      </c>
      <c r="D166" s="172" t="str">
        <f t="shared" si="71"/>
        <v xml:space="preserve"> </v>
      </c>
      <c r="E166" s="172" t="str">
        <f t="shared" si="72"/>
        <v xml:space="preserve"> </v>
      </c>
      <c r="F166" s="172" t="str">
        <f t="shared" si="73"/>
        <v xml:space="preserve"> </v>
      </c>
      <c r="G166" s="172" t="str">
        <f t="shared" si="74"/>
        <v xml:space="preserve"> </v>
      </c>
      <c r="H166" s="172" t="str">
        <f t="shared" si="75"/>
        <v xml:space="preserve"> </v>
      </c>
      <c r="I166" s="172" t="str">
        <f t="shared" si="76"/>
        <v xml:space="preserve"> </v>
      </c>
      <c r="J166" s="172" t="str">
        <f t="shared" si="77"/>
        <v xml:space="preserve"> </v>
      </c>
      <c r="K166" s="172" t="str">
        <f t="shared" si="78"/>
        <v xml:space="preserve"> </v>
      </c>
      <c r="L166" s="250" t="str">
        <f>IF($A166="N/A"," ",IF(Pricetype4=2,MAX(C166,0),IF(OR(Pricetype4=1,Pricetype4=4),IF(C166=0,0,(_xll.EURO(C166,Strikeprice4,0,0,($AH166+IF(Smile=TRUE,VLOOKUP(MAX(-5,Strikeprice4-C166),Volsmile,2),0)),($A166-DateToday)+15,IF(Pricetype4=1,1,0),0))),C166)))</f>
        <v xml:space="preserve"> </v>
      </c>
      <c r="M166" s="250" t="str">
        <f>IF($A166="N/A"," ",IF(Pricetype4=2,MAX(D166,0),IF(OR(Pricetype4=1,Pricetype4=4),IF(D166=0,0,(_xll.EURO(D166,Strikeprice4,0,0,($AH166+IF(Smile=TRUE,VLOOKUP(MAX(-5,Strikeprice4-D166),Volsmile,2),0)),($A166-DateToday)+15,IF(Pricetype4=1,1,0),0))),D166)))</f>
        <v xml:space="preserve"> </v>
      </c>
      <c r="N166" s="250" t="str">
        <f>IF($A166="N/A"," ",IF(Pricetype4=2,MAX(E166,0),IF(OR(Pricetype4=1,Pricetype4=4),IF(E166=0,0,(_xll.EURO(E166,Strikeprice4,0,0,($AK166+IF(Smile=TRUE,VLOOKUP(MAX(-5,Strikeprice4-E166),Volsmile,2),0)),($A166-DateToday)+15,IF(Pricetype4=1,1,0),0))),E166)))</f>
        <v xml:space="preserve"> </v>
      </c>
      <c r="O166" s="250" t="str">
        <f>IF($A166="N/A"," ",IF(Pricetype4=2,MAX(F166,0),IF(OR(Pricetype4=1,Pricetype4=4),IF(F166=0,0,(_xll.EURO(F166,Strikeprice4,0,0,($AK166+IF(Smile=TRUE,VLOOKUP(MAX(-5,Strikeprice4-F166),Volsmile,2),0)),($A166-DateToday)+15,IF(Pricetype4=1,1,0),0))),F166)))</f>
        <v xml:space="preserve"> </v>
      </c>
      <c r="P166" s="250" t="str">
        <f>IF($A166="N/A"," ",IF(Pricetype4=2,MAX(G166,0),IF(OR(Pricetype4=1,Pricetype4=4),IF(G166=0,0,(_xll.EURO(G166,Strikeprice4,0,0,($AK166+IF(Smile=TRUE,VLOOKUP(MAX(-5,Strikeprice4-G166),Volsmile,2),0)),($A166-DateToday)+15,IF(Pricetype4=1,1,0),0))),G166)))</f>
        <v xml:space="preserve"> </v>
      </c>
      <c r="Q166" s="250" t="str">
        <f>IF($A166="N/A"," ",IF(Pricetype4=2,MAX(H166,0),IF(OR(Pricetype4=1,Pricetype4=4),IF(H166=0,0,(_xll.EURO(H166,Strikeprice4,0,0,($AK166+IF(Smile=TRUE,VLOOKUP(MAX(-5,Strikeprice4-H166),Volsmile,2),0)),($A166-DateToday)+15,IF(Pricetype4=1,1,0),0))),H166)))</f>
        <v xml:space="preserve"> </v>
      </c>
      <c r="R166" s="250" t="str">
        <f>IF($A166="N/A"," ",IF(Pricetype4=2,MAX(I166,0),IF(OR(Pricetype4=1,Pricetype4=4),IF(I166=0,0,(_xll.EURO(I166,Strikeprice4,0,0,($AK166+IF(Smile=TRUE,VLOOKUP(MAX(-5,Strikeprice4-I166),Volsmile,2),0)),($A166-DateToday)+15,IF(Pricetype4=1,1,0),0))),I166)))</f>
        <v xml:space="preserve"> </v>
      </c>
      <c r="S166" s="250" t="str">
        <f>IF($A166="N/A"," ",IF(Pricetype4=2,MAX(J166,0),IF(OR(Pricetype4=1,Pricetype4=4),IF(J166=0,0,(_xll.EURO(J166,Strikeprice4,0,0,($AK166+IF(Smile=TRUE,VLOOKUP(MAX(-5,Strikeprice4-J166),Volsmile,2),0)),($A166-DateToday)+15,IF(Pricetype4=1,1,0),0))),J166)))</f>
        <v xml:space="preserve"> </v>
      </c>
      <c r="T166" s="250" t="str">
        <f>IF($A166="N/A"," ",IF(Pricetype4=2,MAX(K166,0),IF(OR(Pricetype4=1,Pricetype4=4),IF(K166=0,0,(_xll.EURO(K166,Strikeprice4,0,0,($AK166+IF(Smile=TRUE,VLOOKUP(MAX(-5,Strikeprice4-K166),Volsmile,2),0)),($A166-DateToday)+15,IF(Pricetype4=1,1,0),0))),K166)))</f>
        <v xml:space="preserve"> </v>
      </c>
      <c r="U166" s="177" t="str">
        <f t="shared" si="63"/>
        <v xml:space="preserve"> </v>
      </c>
      <c r="V166" s="178" t="str">
        <f t="shared" si="79"/>
        <v xml:space="preserve"> </v>
      </c>
      <c r="W166" s="178" t="str">
        <f t="shared" si="80"/>
        <v xml:space="preserve"> </v>
      </c>
      <c r="X166" s="178" t="str">
        <f t="shared" si="81"/>
        <v xml:space="preserve"> </v>
      </c>
      <c r="Y166" s="178" t="str">
        <f t="shared" si="82"/>
        <v xml:space="preserve"> </v>
      </c>
      <c r="Z166" s="178" t="str">
        <f t="shared" si="83"/>
        <v xml:space="preserve"> </v>
      </c>
      <c r="AA166" s="178" t="str">
        <f t="shared" si="84"/>
        <v xml:space="preserve"> </v>
      </c>
      <c r="AB166" s="178" t="str">
        <f t="shared" si="85"/>
        <v xml:space="preserve"> </v>
      </c>
      <c r="AC166" s="178" t="str">
        <f t="shared" si="86"/>
        <v xml:space="preserve"> </v>
      </c>
      <c r="AD166" s="178" t="str">
        <f t="shared" si="87"/>
        <v xml:space="preserve"> </v>
      </c>
      <c r="AE166" s="178" t="str">
        <f t="shared" si="88"/>
        <v xml:space="preserve"> </v>
      </c>
      <c r="AF166" s="224" t="str">
        <f t="shared" si="89"/>
        <v xml:space="preserve"> </v>
      </c>
      <c r="AG166" s="224" t="str">
        <f t="shared" si="90"/>
        <v xml:space="preserve"> </v>
      </c>
      <c r="AH166" s="224" t="str">
        <f t="shared" si="91"/>
        <v xml:space="preserve"> </v>
      </c>
      <c r="AI166" s="224" t="str">
        <f t="shared" si="64"/>
        <v xml:space="preserve"> </v>
      </c>
      <c r="AJ166" s="224" t="str">
        <f t="shared" si="65"/>
        <v xml:space="preserve"> </v>
      </c>
      <c r="AK166" s="224" t="str">
        <f t="shared" si="92"/>
        <v xml:space="preserve"> </v>
      </c>
      <c r="AL166" s="224" t="str">
        <f>IF($A166="N/A"," ",IF(PV=1,0,'Pricing Inputs4'!R199))</f>
        <v xml:space="preserve"> </v>
      </c>
      <c r="AM166" s="313" t="str">
        <f t="shared" si="66"/>
        <v xml:space="preserve"> </v>
      </c>
      <c r="BQ166" t="str">
        <f t="shared" si="67"/>
        <v xml:space="preserve"> </v>
      </c>
      <c r="BR166" t="str">
        <f t="shared" si="68"/>
        <v xml:space="preserve"> </v>
      </c>
      <c r="BS166" t="str">
        <f t="shared" si="69"/>
        <v xml:space="preserve"> </v>
      </c>
    </row>
    <row r="167" spans="1:71" x14ac:dyDescent="0.2">
      <c r="A167" s="253" t="str">
        <f>IF(A166="N/A","N/A",IF(EDATE(A166,1)&gt;Inputs!$R$5,"N/A",EDATE(A166,1)))</f>
        <v>N/A</v>
      </c>
      <c r="B167" s="324" t="str">
        <f t="shared" si="62"/>
        <v xml:space="preserve"> </v>
      </c>
      <c r="C167" s="172" t="str">
        <f t="shared" si="70"/>
        <v xml:space="preserve"> </v>
      </c>
      <c r="D167" s="172" t="str">
        <f t="shared" si="71"/>
        <v xml:space="preserve"> </v>
      </c>
      <c r="E167" s="172" t="str">
        <f t="shared" si="72"/>
        <v xml:space="preserve"> </v>
      </c>
      <c r="F167" s="172" t="str">
        <f t="shared" si="73"/>
        <v xml:space="preserve"> </v>
      </c>
      <c r="G167" s="172" t="str">
        <f t="shared" si="74"/>
        <v xml:space="preserve"> </v>
      </c>
      <c r="H167" s="172" t="str">
        <f t="shared" si="75"/>
        <v xml:space="preserve"> </v>
      </c>
      <c r="I167" s="172" t="str">
        <f t="shared" si="76"/>
        <v xml:space="preserve"> </v>
      </c>
      <c r="J167" s="172" t="str">
        <f t="shared" si="77"/>
        <v xml:space="preserve"> </v>
      </c>
      <c r="K167" s="172" t="str">
        <f t="shared" si="78"/>
        <v xml:space="preserve"> </v>
      </c>
      <c r="L167" s="250" t="str">
        <f>IF($A167="N/A"," ",IF(Pricetype4=2,MAX(C167,0),IF(OR(Pricetype4=1,Pricetype4=4),IF(C167=0,0,(_xll.EURO(C167,Strikeprice4,0,0,($AH167+IF(Smile=TRUE,VLOOKUP(MAX(-5,Strikeprice4-C167),Volsmile,2),0)),($A167-DateToday)+15,IF(Pricetype4=1,1,0),0))),C167)))</f>
        <v xml:space="preserve"> </v>
      </c>
      <c r="M167" s="250" t="str">
        <f>IF($A167="N/A"," ",IF(Pricetype4=2,MAX(D167,0),IF(OR(Pricetype4=1,Pricetype4=4),IF(D167=0,0,(_xll.EURO(D167,Strikeprice4,0,0,($AH167+IF(Smile=TRUE,VLOOKUP(MAX(-5,Strikeprice4-D167),Volsmile,2),0)),($A167-DateToday)+15,IF(Pricetype4=1,1,0),0))),D167)))</f>
        <v xml:space="preserve"> </v>
      </c>
      <c r="N167" s="250" t="str">
        <f>IF($A167="N/A"," ",IF(Pricetype4=2,MAX(E167,0),IF(OR(Pricetype4=1,Pricetype4=4),IF(E167=0,0,(_xll.EURO(E167,Strikeprice4,0,0,($AK167+IF(Smile=TRUE,VLOOKUP(MAX(-5,Strikeprice4-E167),Volsmile,2),0)),($A167-DateToday)+15,IF(Pricetype4=1,1,0),0))),E167)))</f>
        <v xml:space="preserve"> </v>
      </c>
      <c r="O167" s="250" t="str">
        <f>IF($A167="N/A"," ",IF(Pricetype4=2,MAX(F167,0),IF(OR(Pricetype4=1,Pricetype4=4),IF(F167=0,0,(_xll.EURO(F167,Strikeprice4,0,0,($AK167+IF(Smile=TRUE,VLOOKUP(MAX(-5,Strikeprice4-F167),Volsmile,2),0)),($A167-DateToday)+15,IF(Pricetype4=1,1,0),0))),F167)))</f>
        <v xml:space="preserve"> </v>
      </c>
      <c r="P167" s="250" t="str">
        <f>IF($A167="N/A"," ",IF(Pricetype4=2,MAX(G167,0),IF(OR(Pricetype4=1,Pricetype4=4),IF(G167=0,0,(_xll.EURO(G167,Strikeprice4,0,0,($AK167+IF(Smile=TRUE,VLOOKUP(MAX(-5,Strikeprice4-G167),Volsmile,2),0)),($A167-DateToday)+15,IF(Pricetype4=1,1,0),0))),G167)))</f>
        <v xml:space="preserve"> </v>
      </c>
      <c r="Q167" s="250" t="str">
        <f>IF($A167="N/A"," ",IF(Pricetype4=2,MAX(H167,0),IF(OR(Pricetype4=1,Pricetype4=4),IF(H167=0,0,(_xll.EURO(H167,Strikeprice4,0,0,($AK167+IF(Smile=TRUE,VLOOKUP(MAX(-5,Strikeprice4-H167),Volsmile,2),0)),($A167-DateToday)+15,IF(Pricetype4=1,1,0),0))),H167)))</f>
        <v xml:space="preserve"> </v>
      </c>
      <c r="R167" s="250" t="str">
        <f>IF($A167="N/A"," ",IF(Pricetype4=2,MAX(I167,0),IF(OR(Pricetype4=1,Pricetype4=4),IF(I167=0,0,(_xll.EURO(I167,Strikeprice4,0,0,($AK167+IF(Smile=TRUE,VLOOKUP(MAX(-5,Strikeprice4-I167),Volsmile,2),0)),($A167-DateToday)+15,IF(Pricetype4=1,1,0),0))),I167)))</f>
        <v xml:space="preserve"> </v>
      </c>
      <c r="S167" s="250" t="str">
        <f>IF($A167="N/A"," ",IF(Pricetype4=2,MAX(J167,0),IF(OR(Pricetype4=1,Pricetype4=4),IF(J167=0,0,(_xll.EURO(J167,Strikeprice4,0,0,($AK167+IF(Smile=TRUE,VLOOKUP(MAX(-5,Strikeprice4-J167),Volsmile,2),0)),($A167-DateToday)+15,IF(Pricetype4=1,1,0),0))),J167)))</f>
        <v xml:space="preserve"> </v>
      </c>
      <c r="T167" s="250" t="str">
        <f>IF($A167="N/A"," ",IF(Pricetype4=2,MAX(K167,0),IF(OR(Pricetype4=1,Pricetype4=4),IF(K167=0,0,(_xll.EURO(K167,Strikeprice4,0,0,($AK167+IF(Smile=TRUE,VLOOKUP(MAX(-5,Strikeprice4-K167),Volsmile,2),0)),($A167-DateToday)+15,IF(Pricetype4=1,1,0),0))),K167)))</f>
        <v xml:space="preserve"> </v>
      </c>
      <c r="U167" s="177" t="str">
        <f t="shared" si="63"/>
        <v xml:space="preserve"> </v>
      </c>
      <c r="V167" s="178" t="str">
        <f t="shared" si="79"/>
        <v xml:space="preserve"> </v>
      </c>
      <c r="W167" s="178" t="str">
        <f t="shared" si="80"/>
        <v xml:space="preserve"> </v>
      </c>
      <c r="X167" s="178" t="str">
        <f t="shared" si="81"/>
        <v xml:space="preserve"> </v>
      </c>
      <c r="Y167" s="178" t="str">
        <f t="shared" si="82"/>
        <v xml:space="preserve"> </v>
      </c>
      <c r="Z167" s="178" t="str">
        <f t="shared" si="83"/>
        <v xml:space="preserve"> </v>
      </c>
      <c r="AA167" s="178" t="str">
        <f t="shared" si="84"/>
        <v xml:space="preserve"> </v>
      </c>
      <c r="AB167" s="178" t="str">
        <f t="shared" si="85"/>
        <v xml:space="preserve"> </v>
      </c>
      <c r="AC167" s="178" t="str">
        <f t="shared" si="86"/>
        <v xml:space="preserve"> </v>
      </c>
      <c r="AD167" s="178" t="str">
        <f t="shared" si="87"/>
        <v xml:space="preserve"> </v>
      </c>
      <c r="AE167" s="178" t="str">
        <f t="shared" si="88"/>
        <v xml:space="preserve"> </v>
      </c>
      <c r="AF167" s="224" t="str">
        <f t="shared" si="89"/>
        <v xml:space="preserve"> </v>
      </c>
      <c r="AG167" s="224" t="str">
        <f t="shared" si="90"/>
        <v xml:space="preserve"> </v>
      </c>
      <c r="AH167" s="224" t="str">
        <f t="shared" si="91"/>
        <v xml:space="preserve"> </v>
      </c>
      <c r="AI167" s="224" t="str">
        <f t="shared" si="64"/>
        <v xml:space="preserve"> </v>
      </c>
      <c r="AJ167" s="224" t="str">
        <f t="shared" si="65"/>
        <v xml:space="preserve"> </v>
      </c>
      <c r="AK167" s="224" t="str">
        <f t="shared" si="92"/>
        <v xml:space="preserve"> </v>
      </c>
      <c r="AL167" s="224" t="str">
        <f>IF($A167="N/A"," ",IF(PV=1,0,'Pricing Inputs4'!R200))</f>
        <v xml:space="preserve"> </v>
      </c>
      <c r="AM167" s="313" t="str">
        <f t="shared" si="66"/>
        <v xml:space="preserve"> </v>
      </c>
      <c r="BQ167" t="str">
        <f t="shared" si="67"/>
        <v xml:space="preserve"> </v>
      </c>
      <c r="BR167" t="str">
        <f t="shared" si="68"/>
        <v xml:space="preserve"> </v>
      </c>
      <c r="BS167" t="str">
        <f t="shared" si="69"/>
        <v xml:space="preserve"> </v>
      </c>
    </row>
    <row r="168" spans="1:71" x14ac:dyDescent="0.2">
      <c r="A168" s="253" t="str">
        <f>IF(A167="N/A","N/A",IF(EDATE(A167,1)&gt;Inputs!$R$5,"N/A",EDATE(A167,1)))</f>
        <v>N/A</v>
      </c>
      <c r="B168" s="324" t="str">
        <f t="shared" si="62"/>
        <v xml:space="preserve"> </v>
      </c>
      <c r="C168" s="172" t="str">
        <f t="shared" si="70"/>
        <v xml:space="preserve"> </v>
      </c>
      <c r="D168" s="172" t="str">
        <f t="shared" si="71"/>
        <v xml:space="preserve"> </v>
      </c>
      <c r="E168" s="172" t="str">
        <f t="shared" si="72"/>
        <v xml:space="preserve"> </v>
      </c>
      <c r="F168" s="172" t="str">
        <f t="shared" si="73"/>
        <v xml:space="preserve"> </v>
      </c>
      <c r="G168" s="172" t="str">
        <f t="shared" si="74"/>
        <v xml:space="preserve"> </v>
      </c>
      <c r="H168" s="172" t="str">
        <f t="shared" si="75"/>
        <v xml:space="preserve"> </v>
      </c>
      <c r="I168" s="172" t="str">
        <f t="shared" si="76"/>
        <v xml:space="preserve"> </v>
      </c>
      <c r="J168" s="172" t="str">
        <f t="shared" si="77"/>
        <v xml:space="preserve"> </v>
      </c>
      <c r="K168" s="172" t="str">
        <f t="shared" si="78"/>
        <v xml:space="preserve"> </v>
      </c>
      <c r="L168" s="250" t="str">
        <f>IF($A168="N/A"," ",IF(Pricetype4=2,MAX(C168,0),IF(OR(Pricetype4=1,Pricetype4=4),IF(C168=0,0,(_xll.EURO(C168,Strikeprice4,0,0,($AH168+IF(Smile=TRUE,VLOOKUP(MAX(-5,Strikeprice4-C168),Volsmile,2),0)),($A168-DateToday)+15,IF(Pricetype4=1,1,0),0))),C168)))</f>
        <v xml:space="preserve"> </v>
      </c>
      <c r="M168" s="250" t="str">
        <f>IF($A168="N/A"," ",IF(Pricetype4=2,MAX(D168,0),IF(OR(Pricetype4=1,Pricetype4=4),IF(D168=0,0,(_xll.EURO(D168,Strikeprice4,0,0,($AH168+IF(Smile=TRUE,VLOOKUP(MAX(-5,Strikeprice4-D168),Volsmile,2),0)),($A168-DateToday)+15,IF(Pricetype4=1,1,0),0))),D168)))</f>
        <v xml:space="preserve"> </v>
      </c>
      <c r="N168" s="250" t="str">
        <f>IF($A168="N/A"," ",IF(Pricetype4=2,MAX(E168,0),IF(OR(Pricetype4=1,Pricetype4=4),IF(E168=0,0,(_xll.EURO(E168,Strikeprice4,0,0,($AK168+IF(Smile=TRUE,VLOOKUP(MAX(-5,Strikeprice4-E168),Volsmile,2),0)),($A168-DateToday)+15,IF(Pricetype4=1,1,0),0))),E168)))</f>
        <v xml:space="preserve"> </v>
      </c>
      <c r="O168" s="250" t="str">
        <f>IF($A168="N/A"," ",IF(Pricetype4=2,MAX(F168,0),IF(OR(Pricetype4=1,Pricetype4=4),IF(F168=0,0,(_xll.EURO(F168,Strikeprice4,0,0,($AK168+IF(Smile=TRUE,VLOOKUP(MAX(-5,Strikeprice4-F168),Volsmile,2),0)),($A168-DateToday)+15,IF(Pricetype4=1,1,0),0))),F168)))</f>
        <v xml:space="preserve"> </v>
      </c>
      <c r="P168" s="250" t="str">
        <f>IF($A168="N/A"," ",IF(Pricetype4=2,MAX(G168,0),IF(OR(Pricetype4=1,Pricetype4=4),IF(G168=0,0,(_xll.EURO(G168,Strikeprice4,0,0,($AK168+IF(Smile=TRUE,VLOOKUP(MAX(-5,Strikeprice4-G168),Volsmile,2),0)),($A168-DateToday)+15,IF(Pricetype4=1,1,0),0))),G168)))</f>
        <v xml:space="preserve"> </v>
      </c>
      <c r="Q168" s="250" t="str">
        <f>IF($A168="N/A"," ",IF(Pricetype4=2,MAX(H168,0),IF(OR(Pricetype4=1,Pricetype4=4),IF(H168=0,0,(_xll.EURO(H168,Strikeprice4,0,0,($AK168+IF(Smile=TRUE,VLOOKUP(MAX(-5,Strikeprice4-H168),Volsmile,2),0)),($A168-DateToday)+15,IF(Pricetype4=1,1,0),0))),H168)))</f>
        <v xml:space="preserve"> </v>
      </c>
      <c r="R168" s="250" t="str">
        <f>IF($A168="N/A"," ",IF(Pricetype4=2,MAX(I168,0),IF(OR(Pricetype4=1,Pricetype4=4),IF(I168=0,0,(_xll.EURO(I168,Strikeprice4,0,0,($AK168+IF(Smile=TRUE,VLOOKUP(MAX(-5,Strikeprice4-I168),Volsmile,2),0)),($A168-DateToday)+15,IF(Pricetype4=1,1,0),0))),I168)))</f>
        <v xml:space="preserve"> </v>
      </c>
      <c r="S168" s="250" t="str">
        <f>IF($A168="N/A"," ",IF(Pricetype4=2,MAX(J168,0),IF(OR(Pricetype4=1,Pricetype4=4),IF(J168=0,0,(_xll.EURO(J168,Strikeprice4,0,0,($AK168+IF(Smile=TRUE,VLOOKUP(MAX(-5,Strikeprice4-J168),Volsmile,2),0)),($A168-DateToday)+15,IF(Pricetype4=1,1,0),0))),J168)))</f>
        <v xml:space="preserve"> </v>
      </c>
      <c r="T168" s="250" t="str">
        <f>IF($A168="N/A"," ",IF(Pricetype4=2,MAX(K168,0),IF(OR(Pricetype4=1,Pricetype4=4),IF(K168=0,0,(_xll.EURO(K168,Strikeprice4,0,0,($AK168+IF(Smile=TRUE,VLOOKUP(MAX(-5,Strikeprice4-K168),Volsmile,2),0)),($A168-DateToday)+15,IF(Pricetype4=1,1,0),0))),K168)))</f>
        <v xml:space="preserve"> </v>
      </c>
      <c r="U168" s="177" t="str">
        <f t="shared" si="63"/>
        <v xml:space="preserve"> </v>
      </c>
      <c r="V168" s="178" t="str">
        <f t="shared" si="79"/>
        <v xml:space="preserve"> </v>
      </c>
      <c r="W168" s="178" t="str">
        <f t="shared" si="80"/>
        <v xml:space="preserve"> </v>
      </c>
      <c r="X168" s="178" t="str">
        <f t="shared" si="81"/>
        <v xml:space="preserve"> </v>
      </c>
      <c r="Y168" s="178" t="str">
        <f t="shared" si="82"/>
        <v xml:space="preserve"> </v>
      </c>
      <c r="Z168" s="178" t="str">
        <f t="shared" si="83"/>
        <v xml:space="preserve"> </v>
      </c>
      <c r="AA168" s="178" t="str">
        <f t="shared" si="84"/>
        <v xml:space="preserve"> </v>
      </c>
      <c r="AB168" s="178" t="str">
        <f t="shared" si="85"/>
        <v xml:space="preserve"> </v>
      </c>
      <c r="AC168" s="178" t="str">
        <f t="shared" si="86"/>
        <v xml:space="preserve"> </v>
      </c>
      <c r="AD168" s="178" t="str">
        <f t="shared" si="87"/>
        <v xml:space="preserve"> </v>
      </c>
      <c r="AE168" s="178" t="str">
        <f t="shared" si="88"/>
        <v xml:space="preserve"> </v>
      </c>
      <c r="AF168" s="224" t="str">
        <f t="shared" si="89"/>
        <v xml:space="preserve"> </v>
      </c>
      <c r="AG168" s="224" t="str">
        <f t="shared" si="90"/>
        <v xml:space="preserve"> </v>
      </c>
      <c r="AH168" s="224" t="str">
        <f t="shared" si="91"/>
        <v xml:space="preserve"> </v>
      </c>
      <c r="AI168" s="224" t="str">
        <f t="shared" si="64"/>
        <v xml:space="preserve"> </v>
      </c>
      <c r="AJ168" s="224" t="str">
        <f t="shared" si="65"/>
        <v xml:space="preserve"> </v>
      </c>
      <c r="AK168" s="224" t="str">
        <f t="shared" si="92"/>
        <v xml:space="preserve"> </v>
      </c>
      <c r="AL168" s="224" t="str">
        <f>IF($A168="N/A"," ",IF(PV=1,0,'Pricing Inputs4'!R201))</f>
        <v xml:space="preserve"> </v>
      </c>
      <c r="AM168" s="313" t="str">
        <f t="shared" si="66"/>
        <v xml:space="preserve"> </v>
      </c>
      <c r="BQ168" t="str">
        <f t="shared" si="67"/>
        <v xml:space="preserve"> </v>
      </c>
      <c r="BR168" t="str">
        <f t="shared" si="68"/>
        <v xml:space="preserve"> </v>
      </c>
      <c r="BS168" t="str">
        <f t="shared" si="69"/>
        <v xml:space="preserve"> </v>
      </c>
    </row>
    <row r="169" spans="1:71" x14ac:dyDescent="0.2">
      <c r="A169" s="253" t="str">
        <f>IF(A168="N/A","N/A",IF(EDATE(A168,1)&gt;Inputs!$R$5,"N/A",EDATE(A168,1)))</f>
        <v>N/A</v>
      </c>
      <c r="B169" s="324" t="str">
        <f t="shared" si="62"/>
        <v xml:space="preserve"> </v>
      </c>
      <c r="C169" s="172" t="str">
        <f t="shared" si="70"/>
        <v xml:space="preserve"> </v>
      </c>
      <c r="D169" s="172" t="str">
        <f t="shared" si="71"/>
        <v xml:space="preserve"> </v>
      </c>
      <c r="E169" s="172" t="str">
        <f t="shared" si="72"/>
        <v xml:space="preserve"> </v>
      </c>
      <c r="F169" s="172" t="str">
        <f t="shared" si="73"/>
        <v xml:space="preserve"> </v>
      </c>
      <c r="G169" s="172" t="str">
        <f t="shared" si="74"/>
        <v xml:space="preserve"> </v>
      </c>
      <c r="H169" s="172" t="str">
        <f t="shared" si="75"/>
        <v xml:space="preserve"> </v>
      </c>
      <c r="I169" s="172" t="str">
        <f t="shared" si="76"/>
        <v xml:space="preserve"> </v>
      </c>
      <c r="J169" s="172" t="str">
        <f t="shared" si="77"/>
        <v xml:space="preserve"> </v>
      </c>
      <c r="K169" s="172" t="str">
        <f t="shared" si="78"/>
        <v xml:space="preserve"> </v>
      </c>
      <c r="L169" s="250" t="str">
        <f>IF($A169="N/A"," ",IF(Pricetype4=2,MAX(C169,0),IF(OR(Pricetype4=1,Pricetype4=4),IF(C169=0,0,(_xll.EURO(C169,Strikeprice4,0,0,($AH169+IF(Smile=TRUE,VLOOKUP(MAX(-5,Strikeprice4-C169),Volsmile,2),0)),($A169-DateToday)+15,IF(Pricetype4=1,1,0),0))),C169)))</f>
        <v xml:space="preserve"> </v>
      </c>
      <c r="M169" s="250" t="str">
        <f>IF($A169="N/A"," ",IF(Pricetype4=2,MAX(D169,0),IF(OR(Pricetype4=1,Pricetype4=4),IF(D169=0,0,(_xll.EURO(D169,Strikeprice4,0,0,($AH169+IF(Smile=TRUE,VLOOKUP(MAX(-5,Strikeprice4-D169),Volsmile,2),0)),($A169-DateToday)+15,IF(Pricetype4=1,1,0),0))),D169)))</f>
        <v xml:space="preserve"> </v>
      </c>
      <c r="N169" s="250" t="str">
        <f>IF($A169="N/A"," ",IF(Pricetype4=2,MAX(E169,0),IF(OR(Pricetype4=1,Pricetype4=4),IF(E169=0,0,(_xll.EURO(E169,Strikeprice4,0,0,($AK169+IF(Smile=TRUE,VLOOKUP(MAX(-5,Strikeprice4-E169),Volsmile,2),0)),($A169-DateToday)+15,IF(Pricetype4=1,1,0),0))),E169)))</f>
        <v xml:space="preserve"> </v>
      </c>
      <c r="O169" s="250" t="str">
        <f>IF($A169="N/A"," ",IF(Pricetype4=2,MAX(F169,0),IF(OR(Pricetype4=1,Pricetype4=4),IF(F169=0,0,(_xll.EURO(F169,Strikeprice4,0,0,($AK169+IF(Smile=TRUE,VLOOKUP(MAX(-5,Strikeprice4-F169),Volsmile,2),0)),($A169-DateToday)+15,IF(Pricetype4=1,1,0),0))),F169)))</f>
        <v xml:space="preserve"> </v>
      </c>
      <c r="P169" s="250" t="str">
        <f>IF($A169="N/A"," ",IF(Pricetype4=2,MAX(G169,0),IF(OR(Pricetype4=1,Pricetype4=4),IF(G169=0,0,(_xll.EURO(G169,Strikeprice4,0,0,($AK169+IF(Smile=TRUE,VLOOKUP(MAX(-5,Strikeprice4-G169),Volsmile,2),0)),($A169-DateToday)+15,IF(Pricetype4=1,1,0),0))),G169)))</f>
        <v xml:space="preserve"> </v>
      </c>
      <c r="Q169" s="250" t="str">
        <f>IF($A169="N/A"," ",IF(Pricetype4=2,MAX(H169,0),IF(OR(Pricetype4=1,Pricetype4=4),IF(H169=0,0,(_xll.EURO(H169,Strikeprice4,0,0,($AK169+IF(Smile=TRUE,VLOOKUP(MAX(-5,Strikeprice4-H169),Volsmile,2),0)),($A169-DateToday)+15,IF(Pricetype4=1,1,0),0))),H169)))</f>
        <v xml:space="preserve"> </v>
      </c>
      <c r="R169" s="250" t="str">
        <f>IF($A169="N/A"," ",IF(Pricetype4=2,MAX(I169,0),IF(OR(Pricetype4=1,Pricetype4=4),IF(I169=0,0,(_xll.EURO(I169,Strikeprice4,0,0,($AK169+IF(Smile=TRUE,VLOOKUP(MAX(-5,Strikeprice4-I169),Volsmile,2),0)),($A169-DateToday)+15,IF(Pricetype4=1,1,0),0))),I169)))</f>
        <v xml:space="preserve"> </v>
      </c>
      <c r="S169" s="250" t="str">
        <f>IF($A169="N/A"," ",IF(Pricetype4=2,MAX(J169,0),IF(OR(Pricetype4=1,Pricetype4=4),IF(J169=0,0,(_xll.EURO(J169,Strikeprice4,0,0,($AK169+IF(Smile=TRUE,VLOOKUP(MAX(-5,Strikeprice4-J169),Volsmile,2),0)),($A169-DateToday)+15,IF(Pricetype4=1,1,0),0))),J169)))</f>
        <v xml:space="preserve"> </v>
      </c>
      <c r="T169" s="250" t="str">
        <f>IF($A169="N/A"," ",IF(Pricetype4=2,MAX(K169,0),IF(OR(Pricetype4=1,Pricetype4=4),IF(K169=0,0,(_xll.EURO(K169,Strikeprice4,0,0,($AK169+IF(Smile=TRUE,VLOOKUP(MAX(-5,Strikeprice4-K169),Volsmile,2),0)),($A169-DateToday)+15,IF(Pricetype4=1,1,0),0))),K169)))</f>
        <v xml:space="preserve"> </v>
      </c>
      <c r="U169" s="177" t="str">
        <f t="shared" si="63"/>
        <v xml:space="preserve"> </v>
      </c>
      <c r="V169" s="178" t="str">
        <f t="shared" si="79"/>
        <v xml:space="preserve"> </v>
      </c>
      <c r="W169" s="178" t="str">
        <f t="shared" si="80"/>
        <v xml:space="preserve"> </v>
      </c>
      <c r="X169" s="178" t="str">
        <f t="shared" si="81"/>
        <v xml:space="preserve"> </v>
      </c>
      <c r="Y169" s="178" t="str">
        <f t="shared" si="82"/>
        <v xml:space="preserve"> </v>
      </c>
      <c r="Z169" s="178" t="str">
        <f t="shared" si="83"/>
        <v xml:space="preserve"> </v>
      </c>
      <c r="AA169" s="178" t="str">
        <f t="shared" si="84"/>
        <v xml:space="preserve"> </v>
      </c>
      <c r="AB169" s="178" t="str">
        <f t="shared" si="85"/>
        <v xml:space="preserve"> </v>
      </c>
      <c r="AC169" s="178" t="str">
        <f t="shared" si="86"/>
        <v xml:space="preserve"> </v>
      </c>
      <c r="AD169" s="178" t="str">
        <f t="shared" si="87"/>
        <v xml:space="preserve"> </v>
      </c>
      <c r="AE169" s="178" t="str">
        <f t="shared" si="88"/>
        <v xml:space="preserve"> </v>
      </c>
      <c r="AF169" s="224" t="str">
        <f t="shared" si="89"/>
        <v xml:space="preserve"> </v>
      </c>
      <c r="AG169" s="224" t="str">
        <f t="shared" si="90"/>
        <v xml:space="preserve"> </v>
      </c>
      <c r="AH169" s="224" t="str">
        <f t="shared" si="91"/>
        <v xml:space="preserve"> </v>
      </c>
      <c r="AI169" s="224" t="str">
        <f t="shared" si="64"/>
        <v xml:space="preserve"> </v>
      </c>
      <c r="AJ169" s="224" t="str">
        <f t="shared" si="65"/>
        <v xml:space="preserve"> </v>
      </c>
      <c r="AK169" s="224" t="str">
        <f t="shared" si="92"/>
        <v xml:space="preserve"> </v>
      </c>
      <c r="AL169" s="224" t="str">
        <f>IF($A169="N/A"," ",IF(PV=1,0,'Pricing Inputs4'!R202))</f>
        <v xml:space="preserve"> </v>
      </c>
      <c r="AM169" s="313" t="str">
        <f t="shared" si="66"/>
        <v xml:space="preserve"> </v>
      </c>
      <c r="BQ169" t="str">
        <f t="shared" si="67"/>
        <v xml:space="preserve"> </v>
      </c>
      <c r="BR169" t="str">
        <f t="shared" si="68"/>
        <v xml:space="preserve"> </v>
      </c>
      <c r="BS169" t="str">
        <f t="shared" si="69"/>
        <v xml:space="preserve"> </v>
      </c>
    </row>
    <row r="170" spans="1:71" x14ac:dyDescent="0.2">
      <c r="A170" s="253" t="str">
        <f>IF(A169="N/A","N/A",IF(EDATE(A169,1)&gt;Inputs!$R$5,"N/A",EDATE(A169,1)))</f>
        <v>N/A</v>
      </c>
      <c r="B170" s="324" t="str">
        <f t="shared" si="62"/>
        <v xml:space="preserve"> </v>
      </c>
      <c r="C170" s="172" t="str">
        <f t="shared" si="70"/>
        <v xml:space="preserve"> </v>
      </c>
      <c r="D170" s="172" t="str">
        <f t="shared" si="71"/>
        <v xml:space="preserve"> </v>
      </c>
      <c r="E170" s="172" t="str">
        <f t="shared" si="72"/>
        <v xml:space="preserve"> </v>
      </c>
      <c r="F170" s="172" t="str">
        <f t="shared" si="73"/>
        <v xml:space="preserve"> </v>
      </c>
      <c r="G170" s="172" t="str">
        <f t="shared" si="74"/>
        <v xml:space="preserve"> </v>
      </c>
      <c r="H170" s="172" t="str">
        <f t="shared" si="75"/>
        <v xml:space="preserve"> </v>
      </c>
      <c r="I170" s="172" t="str">
        <f t="shared" si="76"/>
        <v xml:space="preserve"> </v>
      </c>
      <c r="J170" s="172" t="str">
        <f t="shared" si="77"/>
        <v xml:space="preserve"> </v>
      </c>
      <c r="K170" s="172" t="str">
        <f t="shared" si="78"/>
        <v xml:space="preserve"> </v>
      </c>
      <c r="L170" s="250" t="str">
        <f>IF($A170="N/A"," ",IF(Pricetype4=2,MAX(C170,0),IF(OR(Pricetype4=1,Pricetype4=4),IF(C170=0,0,(_xll.EURO(C170,Strikeprice4,0,0,($AH170+IF(Smile=TRUE,VLOOKUP(MAX(-5,Strikeprice4-C170),Volsmile,2),0)),($A170-DateToday)+15,IF(Pricetype4=1,1,0),0))),C170)))</f>
        <v xml:space="preserve"> </v>
      </c>
      <c r="M170" s="250" t="str">
        <f>IF($A170="N/A"," ",IF(Pricetype4=2,MAX(D170,0),IF(OR(Pricetype4=1,Pricetype4=4),IF(D170=0,0,(_xll.EURO(D170,Strikeprice4,0,0,($AH170+IF(Smile=TRUE,VLOOKUP(MAX(-5,Strikeprice4-D170),Volsmile,2),0)),($A170-DateToday)+15,IF(Pricetype4=1,1,0),0))),D170)))</f>
        <v xml:space="preserve"> </v>
      </c>
      <c r="N170" s="250" t="str">
        <f>IF($A170="N/A"," ",IF(Pricetype4=2,MAX(E170,0),IF(OR(Pricetype4=1,Pricetype4=4),IF(E170=0,0,(_xll.EURO(E170,Strikeprice4,0,0,($AK170+IF(Smile=TRUE,VLOOKUP(MAX(-5,Strikeprice4-E170),Volsmile,2),0)),($A170-DateToday)+15,IF(Pricetype4=1,1,0),0))),E170)))</f>
        <v xml:space="preserve"> </v>
      </c>
      <c r="O170" s="250" t="str">
        <f>IF($A170="N/A"," ",IF(Pricetype4=2,MAX(F170,0),IF(OR(Pricetype4=1,Pricetype4=4),IF(F170=0,0,(_xll.EURO(F170,Strikeprice4,0,0,($AK170+IF(Smile=TRUE,VLOOKUP(MAX(-5,Strikeprice4-F170),Volsmile,2),0)),($A170-DateToday)+15,IF(Pricetype4=1,1,0),0))),F170)))</f>
        <v xml:space="preserve"> </v>
      </c>
      <c r="P170" s="250" t="str">
        <f>IF($A170="N/A"," ",IF(Pricetype4=2,MAX(G170,0),IF(OR(Pricetype4=1,Pricetype4=4),IF(G170=0,0,(_xll.EURO(G170,Strikeprice4,0,0,($AK170+IF(Smile=TRUE,VLOOKUP(MAX(-5,Strikeprice4-G170),Volsmile,2),0)),($A170-DateToday)+15,IF(Pricetype4=1,1,0),0))),G170)))</f>
        <v xml:space="preserve"> </v>
      </c>
      <c r="Q170" s="250" t="str">
        <f>IF($A170="N/A"," ",IF(Pricetype4=2,MAX(H170,0),IF(OR(Pricetype4=1,Pricetype4=4),IF(H170=0,0,(_xll.EURO(H170,Strikeprice4,0,0,($AK170+IF(Smile=TRUE,VLOOKUP(MAX(-5,Strikeprice4-H170),Volsmile,2),0)),($A170-DateToday)+15,IF(Pricetype4=1,1,0),0))),H170)))</f>
        <v xml:space="preserve"> </v>
      </c>
      <c r="R170" s="250" t="str">
        <f>IF($A170="N/A"," ",IF(Pricetype4=2,MAX(I170,0),IF(OR(Pricetype4=1,Pricetype4=4),IF(I170=0,0,(_xll.EURO(I170,Strikeprice4,0,0,($AK170+IF(Smile=TRUE,VLOOKUP(MAX(-5,Strikeprice4-I170),Volsmile,2),0)),($A170-DateToday)+15,IF(Pricetype4=1,1,0),0))),I170)))</f>
        <v xml:space="preserve"> </v>
      </c>
      <c r="S170" s="250" t="str">
        <f>IF($A170="N/A"," ",IF(Pricetype4=2,MAX(J170,0),IF(OR(Pricetype4=1,Pricetype4=4),IF(J170=0,0,(_xll.EURO(J170,Strikeprice4,0,0,($AK170+IF(Smile=TRUE,VLOOKUP(MAX(-5,Strikeprice4-J170),Volsmile,2),0)),($A170-DateToday)+15,IF(Pricetype4=1,1,0),0))),J170)))</f>
        <v xml:space="preserve"> </v>
      </c>
      <c r="T170" s="250" t="str">
        <f>IF($A170="N/A"," ",IF(Pricetype4=2,MAX(K170,0),IF(OR(Pricetype4=1,Pricetype4=4),IF(K170=0,0,(_xll.EURO(K170,Strikeprice4,0,0,($AK170+IF(Smile=TRUE,VLOOKUP(MAX(-5,Strikeprice4-K170),Volsmile,2),0)),($A170-DateToday)+15,IF(Pricetype4=1,1,0),0))),K170)))</f>
        <v xml:space="preserve"> </v>
      </c>
      <c r="U170" s="177" t="str">
        <f t="shared" si="63"/>
        <v xml:space="preserve"> </v>
      </c>
      <c r="V170" s="178" t="str">
        <f t="shared" si="79"/>
        <v xml:space="preserve"> </v>
      </c>
      <c r="W170" s="178" t="str">
        <f t="shared" si="80"/>
        <v xml:space="preserve"> </v>
      </c>
      <c r="X170" s="178" t="str">
        <f t="shared" si="81"/>
        <v xml:space="preserve"> </v>
      </c>
      <c r="Y170" s="178" t="str">
        <f t="shared" si="82"/>
        <v xml:space="preserve"> </v>
      </c>
      <c r="Z170" s="178" t="str">
        <f t="shared" si="83"/>
        <v xml:space="preserve"> </v>
      </c>
      <c r="AA170" s="178" t="str">
        <f t="shared" si="84"/>
        <v xml:space="preserve"> </v>
      </c>
      <c r="AB170" s="178" t="str">
        <f t="shared" si="85"/>
        <v xml:space="preserve"> </v>
      </c>
      <c r="AC170" s="178" t="str">
        <f t="shared" si="86"/>
        <v xml:space="preserve"> </v>
      </c>
      <c r="AD170" s="178" t="str">
        <f t="shared" si="87"/>
        <v xml:space="preserve"> </v>
      </c>
      <c r="AE170" s="178" t="str">
        <f t="shared" si="88"/>
        <v xml:space="preserve"> </v>
      </c>
      <c r="AF170" s="224" t="str">
        <f t="shared" si="89"/>
        <v xml:space="preserve"> </v>
      </c>
      <c r="AG170" s="224" t="str">
        <f t="shared" si="90"/>
        <v xml:space="preserve"> </v>
      </c>
      <c r="AH170" s="224" t="str">
        <f t="shared" si="91"/>
        <v xml:space="preserve"> </v>
      </c>
      <c r="AI170" s="224" t="str">
        <f t="shared" si="64"/>
        <v xml:space="preserve"> </v>
      </c>
      <c r="AJ170" s="224" t="str">
        <f t="shared" si="65"/>
        <v xml:space="preserve"> </v>
      </c>
      <c r="AK170" s="224" t="str">
        <f t="shared" si="92"/>
        <v xml:space="preserve"> </v>
      </c>
      <c r="AL170" s="224" t="str">
        <f>IF($A170="N/A"," ",IF(PV=1,0,'Pricing Inputs4'!R203))</f>
        <v xml:space="preserve"> </v>
      </c>
      <c r="AM170" s="313" t="str">
        <f t="shared" si="66"/>
        <v xml:space="preserve"> </v>
      </c>
      <c r="BQ170" t="str">
        <f t="shared" si="67"/>
        <v xml:space="preserve"> </v>
      </c>
      <c r="BR170" t="str">
        <f t="shared" si="68"/>
        <v xml:space="preserve"> </v>
      </c>
      <c r="BS170" t="str">
        <f t="shared" si="69"/>
        <v xml:space="preserve"> </v>
      </c>
    </row>
    <row r="171" spans="1:71" x14ac:dyDescent="0.2">
      <c r="A171" s="253" t="str">
        <f>IF(A170="N/A","N/A",IF(EDATE(A170,1)&gt;Inputs!$R$5,"N/A",EDATE(A170,1)))</f>
        <v>N/A</v>
      </c>
      <c r="B171" s="324" t="str">
        <f t="shared" si="62"/>
        <v xml:space="preserve"> </v>
      </c>
      <c r="C171" s="172" t="str">
        <f t="shared" si="70"/>
        <v xml:space="preserve"> </v>
      </c>
      <c r="D171" s="172" t="str">
        <f t="shared" si="71"/>
        <v xml:space="preserve"> </v>
      </c>
      <c r="E171" s="172" t="str">
        <f t="shared" si="72"/>
        <v xml:space="preserve"> </v>
      </c>
      <c r="F171" s="172" t="str">
        <f t="shared" si="73"/>
        <v xml:space="preserve"> </v>
      </c>
      <c r="G171" s="172" t="str">
        <f t="shared" si="74"/>
        <v xml:space="preserve"> </v>
      </c>
      <c r="H171" s="172" t="str">
        <f t="shared" si="75"/>
        <v xml:space="preserve"> </v>
      </c>
      <c r="I171" s="172" t="str">
        <f t="shared" si="76"/>
        <v xml:space="preserve"> </v>
      </c>
      <c r="J171" s="172" t="str">
        <f t="shared" si="77"/>
        <v xml:space="preserve"> </v>
      </c>
      <c r="K171" s="172" t="str">
        <f t="shared" si="78"/>
        <v xml:space="preserve"> </v>
      </c>
      <c r="L171" s="250" t="str">
        <f>IF($A171="N/A"," ",IF(Pricetype4=2,MAX(C171,0),IF(OR(Pricetype4=1,Pricetype4=4),IF(C171=0,0,(_xll.EURO(C171,Strikeprice4,0,0,($AH171+IF(Smile=TRUE,VLOOKUP(MAX(-5,Strikeprice4-C171),Volsmile,2),0)),($A171-DateToday)+15,IF(Pricetype4=1,1,0),0))),C171)))</f>
        <v xml:space="preserve"> </v>
      </c>
      <c r="M171" s="250" t="str">
        <f>IF($A171="N/A"," ",IF(Pricetype4=2,MAX(D171,0),IF(OR(Pricetype4=1,Pricetype4=4),IF(D171=0,0,(_xll.EURO(D171,Strikeprice4,0,0,($AH171+IF(Smile=TRUE,VLOOKUP(MAX(-5,Strikeprice4-D171),Volsmile,2),0)),($A171-DateToday)+15,IF(Pricetype4=1,1,0),0))),D171)))</f>
        <v xml:space="preserve"> </v>
      </c>
      <c r="N171" s="250" t="str">
        <f>IF($A171="N/A"," ",IF(Pricetype4=2,MAX(E171,0),IF(OR(Pricetype4=1,Pricetype4=4),IF(E171=0,0,(_xll.EURO(E171,Strikeprice4,0,0,($AK171+IF(Smile=TRUE,VLOOKUP(MAX(-5,Strikeprice4-E171),Volsmile,2),0)),($A171-DateToday)+15,IF(Pricetype4=1,1,0),0))),E171)))</f>
        <v xml:space="preserve"> </v>
      </c>
      <c r="O171" s="250" t="str">
        <f>IF($A171="N/A"," ",IF(Pricetype4=2,MAX(F171,0),IF(OR(Pricetype4=1,Pricetype4=4),IF(F171=0,0,(_xll.EURO(F171,Strikeprice4,0,0,($AK171+IF(Smile=TRUE,VLOOKUP(MAX(-5,Strikeprice4-F171),Volsmile,2),0)),($A171-DateToday)+15,IF(Pricetype4=1,1,0),0))),F171)))</f>
        <v xml:space="preserve"> </v>
      </c>
      <c r="P171" s="250" t="str">
        <f>IF($A171="N/A"," ",IF(Pricetype4=2,MAX(G171,0),IF(OR(Pricetype4=1,Pricetype4=4),IF(G171=0,0,(_xll.EURO(G171,Strikeprice4,0,0,($AK171+IF(Smile=TRUE,VLOOKUP(MAX(-5,Strikeprice4-G171),Volsmile,2),0)),($A171-DateToday)+15,IF(Pricetype4=1,1,0),0))),G171)))</f>
        <v xml:space="preserve"> </v>
      </c>
      <c r="Q171" s="250" t="str">
        <f>IF($A171="N/A"," ",IF(Pricetype4=2,MAX(H171,0),IF(OR(Pricetype4=1,Pricetype4=4),IF(H171=0,0,(_xll.EURO(H171,Strikeprice4,0,0,($AK171+IF(Smile=TRUE,VLOOKUP(MAX(-5,Strikeprice4-H171),Volsmile,2),0)),($A171-DateToday)+15,IF(Pricetype4=1,1,0),0))),H171)))</f>
        <v xml:space="preserve"> </v>
      </c>
      <c r="R171" s="250" t="str">
        <f>IF($A171="N/A"," ",IF(Pricetype4=2,MAX(I171,0),IF(OR(Pricetype4=1,Pricetype4=4),IF(I171=0,0,(_xll.EURO(I171,Strikeprice4,0,0,($AK171+IF(Smile=TRUE,VLOOKUP(MAX(-5,Strikeprice4-I171),Volsmile,2),0)),($A171-DateToday)+15,IF(Pricetype4=1,1,0),0))),I171)))</f>
        <v xml:space="preserve"> </v>
      </c>
      <c r="S171" s="250" t="str">
        <f>IF($A171="N/A"," ",IF(Pricetype4=2,MAX(J171,0),IF(OR(Pricetype4=1,Pricetype4=4),IF(J171=0,0,(_xll.EURO(J171,Strikeprice4,0,0,($AK171+IF(Smile=TRUE,VLOOKUP(MAX(-5,Strikeprice4-J171),Volsmile,2),0)),($A171-DateToday)+15,IF(Pricetype4=1,1,0),0))),J171)))</f>
        <v xml:space="preserve"> </v>
      </c>
      <c r="T171" s="250" t="str">
        <f>IF($A171="N/A"," ",IF(Pricetype4=2,MAX(K171,0),IF(OR(Pricetype4=1,Pricetype4=4),IF(K171=0,0,(_xll.EURO(K171,Strikeprice4,0,0,($AK171+IF(Smile=TRUE,VLOOKUP(MAX(-5,Strikeprice4-K171),Volsmile,2),0)),($A171-DateToday)+15,IF(Pricetype4=1,1,0),0))),K171)))</f>
        <v xml:space="preserve"> </v>
      </c>
      <c r="U171" s="177" t="str">
        <f t="shared" si="63"/>
        <v xml:space="preserve"> </v>
      </c>
      <c r="V171" s="178" t="str">
        <f t="shared" si="79"/>
        <v xml:space="preserve"> </v>
      </c>
      <c r="W171" s="178" t="str">
        <f t="shared" si="80"/>
        <v xml:space="preserve"> </v>
      </c>
      <c r="X171" s="178" t="str">
        <f t="shared" si="81"/>
        <v xml:space="preserve"> </v>
      </c>
      <c r="Y171" s="178" t="str">
        <f t="shared" si="82"/>
        <v xml:space="preserve"> </v>
      </c>
      <c r="Z171" s="178" t="str">
        <f t="shared" si="83"/>
        <v xml:space="preserve"> </v>
      </c>
      <c r="AA171" s="178" t="str">
        <f t="shared" si="84"/>
        <v xml:space="preserve"> </v>
      </c>
      <c r="AB171" s="178" t="str">
        <f t="shared" si="85"/>
        <v xml:space="preserve"> </v>
      </c>
      <c r="AC171" s="178" t="str">
        <f t="shared" si="86"/>
        <v xml:space="preserve"> </v>
      </c>
      <c r="AD171" s="178" t="str">
        <f t="shared" si="87"/>
        <v xml:space="preserve"> </v>
      </c>
      <c r="AE171" s="178" t="str">
        <f t="shared" si="88"/>
        <v xml:space="preserve"> </v>
      </c>
      <c r="AF171" s="224" t="str">
        <f t="shared" si="89"/>
        <v xml:space="preserve"> </v>
      </c>
      <c r="AG171" s="224" t="str">
        <f t="shared" si="90"/>
        <v xml:space="preserve"> </v>
      </c>
      <c r="AH171" s="224" t="str">
        <f t="shared" si="91"/>
        <v xml:space="preserve"> </v>
      </c>
      <c r="AI171" s="224" t="str">
        <f t="shared" si="64"/>
        <v xml:space="preserve"> </v>
      </c>
      <c r="AJ171" s="224" t="str">
        <f t="shared" si="65"/>
        <v xml:space="preserve"> </v>
      </c>
      <c r="AK171" s="224" t="str">
        <f t="shared" si="92"/>
        <v xml:space="preserve"> </v>
      </c>
      <c r="AL171" s="224" t="str">
        <f>IF($A171="N/A"," ",IF(PV=1,0,'Pricing Inputs4'!R204))</f>
        <v xml:space="preserve"> </v>
      </c>
      <c r="AM171" s="313" t="str">
        <f t="shared" si="66"/>
        <v xml:space="preserve"> </v>
      </c>
      <c r="BQ171" t="str">
        <f t="shared" si="67"/>
        <v xml:space="preserve"> </v>
      </c>
      <c r="BR171" t="str">
        <f t="shared" si="68"/>
        <v xml:space="preserve"> </v>
      </c>
      <c r="BS171" t="str">
        <f t="shared" si="69"/>
        <v xml:space="preserve"> </v>
      </c>
    </row>
    <row r="172" spans="1:71" x14ac:dyDescent="0.2">
      <c r="A172" s="253" t="str">
        <f>IF(A171="N/A","N/A",IF(EDATE(A171,1)&gt;Inputs!$R$5,"N/A",EDATE(A171,1)))</f>
        <v>N/A</v>
      </c>
      <c r="B172" s="324" t="str">
        <f t="shared" si="62"/>
        <v xml:space="preserve"> </v>
      </c>
      <c r="C172" s="172" t="str">
        <f t="shared" si="70"/>
        <v xml:space="preserve"> </v>
      </c>
      <c r="D172" s="172" t="str">
        <f t="shared" si="71"/>
        <v xml:space="preserve"> </v>
      </c>
      <c r="E172" s="172" t="str">
        <f t="shared" si="72"/>
        <v xml:space="preserve"> </v>
      </c>
      <c r="F172" s="172" t="str">
        <f t="shared" si="73"/>
        <v xml:space="preserve"> </v>
      </c>
      <c r="G172" s="172" t="str">
        <f t="shared" si="74"/>
        <v xml:space="preserve"> </v>
      </c>
      <c r="H172" s="172" t="str">
        <f t="shared" si="75"/>
        <v xml:space="preserve"> </v>
      </c>
      <c r="I172" s="172" t="str">
        <f t="shared" si="76"/>
        <v xml:space="preserve"> </v>
      </c>
      <c r="J172" s="172" t="str">
        <f t="shared" si="77"/>
        <v xml:space="preserve"> </v>
      </c>
      <c r="K172" s="172" t="str">
        <f t="shared" si="78"/>
        <v xml:space="preserve"> </v>
      </c>
      <c r="L172" s="250" t="str">
        <f>IF($A172="N/A"," ",IF(Pricetype4=2,MAX(C172,0),IF(OR(Pricetype4=1,Pricetype4=4),IF(C172=0,0,(_xll.EURO(C172,Strikeprice4,0,0,($AH172+IF(Smile=TRUE,VLOOKUP(MAX(-5,Strikeprice4-C172),Volsmile,2),0)),($A172-DateToday)+15,IF(Pricetype4=1,1,0),0))),C172)))</f>
        <v xml:space="preserve"> </v>
      </c>
      <c r="M172" s="250" t="str">
        <f>IF($A172="N/A"," ",IF(Pricetype4=2,MAX(D172,0),IF(OR(Pricetype4=1,Pricetype4=4),IF(D172=0,0,(_xll.EURO(D172,Strikeprice4,0,0,($AH172+IF(Smile=TRUE,VLOOKUP(MAX(-5,Strikeprice4-D172),Volsmile,2),0)),($A172-DateToday)+15,IF(Pricetype4=1,1,0),0))),D172)))</f>
        <v xml:space="preserve"> </v>
      </c>
      <c r="N172" s="250" t="str">
        <f>IF($A172="N/A"," ",IF(Pricetype4=2,MAX(E172,0),IF(OR(Pricetype4=1,Pricetype4=4),IF(E172=0,0,(_xll.EURO(E172,Strikeprice4,0,0,($AK172+IF(Smile=TRUE,VLOOKUP(MAX(-5,Strikeprice4-E172),Volsmile,2),0)),($A172-DateToday)+15,IF(Pricetype4=1,1,0),0))),E172)))</f>
        <v xml:space="preserve"> </v>
      </c>
      <c r="O172" s="250" t="str">
        <f>IF($A172="N/A"," ",IF(Pricetype4=2,MAX(F172,0),IF(OR(Pricetype4=1,Pricetype4=4),IF(F172=0,0,(_xll.EURO(F172,Strikeprice4,0,0,($AK172+IF(Smile=TRUE,VLOOKUP(MAX(-5,Strikeprice4-F172),Volsmile,2),0)),($A172-DateToday)+15,IF(Pricetype4=1,1,0),0))),F172)))</f>
        <v xml:space="preserve"> </v>
      </c>
      <c r="P172" s="250" t="str">
        <f>IF($A172="N/A"," ",IF(Pricetype4=2,MAX(G172,0),IF(OR(Pricetype4=1,Pricetype4=4),IF(G172=0,0,(_xll.EURO(G172,Strikeprice4,0,0,($AK172+IF(Smile=TRUE,VLOOKUP(MAX(-5,Strikeprice4-G172),Volsmile,2),0)),($A172-DateToday)+15,IF(Pricetype4=1,1,0),0))),G172)))</f>
        <v xml:space="preserve"> </v>
      </c>
      <c r="Q172" s="250" t="str">
        <f>IF($A172="N/A"," ",IF(Pricetype4=2,MAX(H172,0),IF(OR(Pricetype4=1,Pricetype4=4),IF(H172=0,0,(_xll.EURO(H172,Strikeprice4,0,0,($AK172+IF(Smile=TRUE,VLOOKUP(MAX(-5,Strikeprice4-H172),Volsmile,2),0)),($A172-DateToday)+15,IF(Pricetype4=1,1,0),0))),H172)))</f>
        <v xml:space="preserve"> </v>
      </c>
      <c r="R172" s="250" t="str">
        <f>IF($A172="N/A"," ",IF(Pricetype4=2,MAX(I172,0),IF(OR(Pricetype4=1,Pricetype4=4),IF(I172=0,0,(_xll.EURO(I172,Strikeprice4,0,0,($AK172+IF(Smile=TRUE,VLOOKUP(MAX(-5,Strikeprice4-I172),Volsmile,2),0)),($A172-DateToday)+15,IF(Pricetype4=1,1,0),0))),I172)))</f>
        <v xml:space="preserve"> </v>
      </c>
      <c r="S172" s="250" t="str">
        <f>IF($A172="N/A"," ",IF(Pricetype4=2,MAX(J172,0),IF(OR(Pricetype4=1,Pricetype4=4),IF(J172=0,0,(_xll.EURO(J172,Strikeprice4,0,0,($AK172+IF(Smile=TRUE,VLOOKUP(MAX(-5,Strikeprice4-J172),Volsmile,2),0)),($A172-DateToday)+15,IF(Pricetype4=1,1,0),0))),J172)))</f>
        <v xml:space="preserve"> </v>
      </c>
      <c r="T172" s="250" t="str">
        <f>IF($A172="N/A"," ",IF(Pricetype4=2,MAX(K172,0),IF(OR(Pricetype4=1,Pricetype4=4),IF(K172=0,0,(_xll.EURO(K172,Strikeprice4,0,0,($AK172+IF(Smile=TRUE,VLOOKUP(MAX(-5,Strikeprice4-K172),Volsmile,2),0)),($A172-DateToday)+15,IF(Pricetype4=1,1,0),0))),K172)))</f>
        <v xml:space="preserve"> </v>
      </c>
      <c r="U172" s="177" t="str">
        <f t="shared" si="63"/>
        <v xml:space="preserve"> </v>
      </c>
      <c r="V172" s="178" t="str">
        <f t="shared" si="79"/>
        <v xml:space="preserve"> </v>
      </c>
      <c r="W172" s="178" t="str">
        <f t="shared" si="80"/>
        <v xml:space="preserve"> </v>
      </c>
      <c r="X172" s="178" t="str">
        <f t="shared" si="81"/>
        <v xml:space="preserve"> </v>
      </c>
      <c r="Y172" s="178" t="str">
        <f t="shared" si="82"/>
        <v xml:space="preserve"> </v>
      </c>
      <c r="Z172" s="178" t="str">
        <f t="shared" si="83"/>
        <v xml:space="preserve"> </v>
      </c>
      <c r="AA172" s="178" t="str">
        <f t="shared" si="84"/>
        <v xml:space="preserve"> </v>
      </c>
      <c r="AB172" s="178" t="str">
        <f t="shared" si="85"/>
        <v xml:space="preserve"> </v>
      </c>
      <c r="AC172" s="178" t="str">
        <f t="shared" si="86"/>
        <v xml:space="preserve"> </v>
      </c>
      <c r="AD172" s="178" t="str">
        <f t="shared" si="87"/>
        <v xml:space="preserve"> </v>
      </c>
      <c r="AE172" s="178" t="str">
        <f t="shared" si="88"/>
        <v xml:space="preserve"> </v>
      </c>
      <c r="AF172" s="224" t="str">
        <f t="shared" si="89"/>
        <v xml:space="preserve"> </v>
      </c>
      <c r="AG172" s="224" t="str">
        <f t="shared" si="90"/>
        <v xml:space="preserve"> </v>
      </c>
      <c r="AH172" s="224" t="str">
        <f t="shared" si="91"/>
        <v xml:space="preserve"> </v>
      </c>
      <c r="AI172" s="224" t="str">
        <f t="shared" si="64"/>
        <v xml:space="preserve"> </v>
      </c>
      <c r="AJ172" s="224" t="str">
        <f t="shared" si="65"/>
        <v xml:space="preserve"> </v>
      </c>
      <c r="AK172" s="224" t="str">
        <f t="shared" si="92"/>
        <v xml:space="preserve"> </v>
      </c>
      <c r="AL172" s="224" t="str">
        <f>IF($A172="N/A"," ",IF(PV=1,0,'Pricing Inputs4'!R205))</f>
        <v xml:space="preserve"> </v>
      </c>
      <c r="AM172" s="313" t="str">
        <f t="shared" si="66"/>
        <v xml:space="preserve"> </v>
      </c>
      <c r="BQ172" t="str">
        <f t="shared" si="67"/>
        <v xml:space="preserve"> </v>
      </c>
      <c r="BR172" t="str">
        <f t="shared" si="68"/>
        <v xml:space="preserve"> </v>
      </c>
      <c r="BS172" t="str">
        <f t="shared" si="69"/>
        <v xml:space="preserve"> </v>
      </c>
    </row>
    <row r="173" spans="1:71" x14ac:dyDescent="0.2">
      <c r="A173" s="253" t="str">
        <f>IF(A172="N/A","N/A",IF(EDATE(A172,1)&gt;Inputs!$R$5,"N/A",EDATE(A172,1)))</f>
        <v>N/A</v>
      </c>
      <c r="B173" s="324" t="str">
        <f t="shared" si="62"/>
        <v xml:space="preserve"> </v>
      </c>
      <c r="C173" s="172" t="str">
        <f t="shared" si="70"/>
        <v xml:space="preserve"> </v>
      </c>
      <c r="D173" s="172" t="str">
        <f t="shared" si="71"/>
        <v xml:space="preserve"> </v>
      </c>
      <c r="E173" s="172" t="str">
        <f t="shared" si="72"/>
        <v xml:space="preserve"> </v>
      </c>
      <c r="F173" s="172" t="str">
        <f t="shared" si="73"/>
        <v xml:space="preserve"> </v>
      </c>
      <c r="G173" s="172" t="str">
        <f t="shared" si="74"/>
        <v xml:space="preserve"> </v>
      </c>
      <c r="H173" s="172" t="str">
        <f t="shared" si="75"/>
        <v xml:space="preserve"> </v>
      </c>
      <c r="I173" s="172" t="str">
        <f t="shared" si="76"/>
        <v xml:space="preserve"> </v>
      </c>
      <c r="J173" s="172" t="str">
        <f t="shared" si="77"/>
        <v xml:space="preserve"> </v>
      </c>
      <c r="K173" s="172" t="str">
        <f t="shared" si="78"/>
        <v xml:space="preserve"> </v>
      </c>
      <c r="L173" s="250" t="str">
        <f>IF($A173="N/A"," ",IF(Pricetype4=2,MAX(C173,0),IF(OR(Pricetype4=1,Pricetype4=4),IF(C173=0,0,(_xll.EURO(C173,Strikeprice4,0,0,($AH173+IF(Smile=TRUE,VLOOKUP(MAX(-5,Strikeprice4-C173),Volsmile,2),0)),($A173-DateToday)+15,IF(Pricetype4=1,1,0),0))),C173)))</f>
        <v xml:space="preserve"> </v>
      </c>
      <c r="M173" s="250" t="str">
        <f>IF($A173="N/A"," ",IF(Pricetype4=2,MAX(D173,0),IF(OR(Pricetype4=1,Pricetype4=4),IF(D173=0,0,(_xll.EURO(D173,Strikeprice4,0,0,($AH173+IF(Smile=TRUE,VLOOKUP(MAX(-5,Strikeprice4-D173),Volsmile,2),0)),($A173-DateToday)+15,IF(Pricetype4=1,1,0),0))),D173)))</f>
        <v xml:space="preserve"> </v>
      </c>
      <c r="N173" s="250" t="str">
        <f>IF($A173="N/A"," ",IF(Pricetype4=2,MAX(E173,0),IF(OR(Pricetype4=1,Pricetype4=4),IF(E173=0,0,(_xll.EURO(E173,Strikeprice4,0,0,($AK173+IF(Smile=TRUE,VLOOKUP(MAX(-5,Strikeprice4-E173),Volsmile,2),0)),($A173-DateToday)+15,IF(Pricetype4=1,1,0),0))),E173)))</f>
        <v xml:space="preserve"> </v>
      </c>
      <c r="O173" s="250" t="str">
        <f>IF($A173="N/A"," ",IF(Pricetype4=2,MAX(F173,0),IF(OR(Pricetype4=1,Pricetype4=4),IF(F173=0,0,(_xll.EURO(F173,Strikeprice4,0,0,($AK173+IF(Smile=TRUE,VLOOKUP(MAX(-5,Strikeprice4-F173),Volsmile,2),0)),($A173-DateToday)+15,IF(Pricetype4=1,1,0),0))),F173)))</f>
        <v xml:space="preserve"> </v>
      </c>
      <c r="P173" s="250" t="str">
        <f>IF($A173="N/A"," ",IF(Pricetype4=2,MAX(G173,0),IF(OR(Pricetype4=1,Pricetype4=4),IF(G173=0,0,(_xll.EURO(G173,Strikeprice4,0,0,($AK173+IF(Smile=TRUE,VLOOKUP(MAX(-5,Strikeprice4-G173),Volsmile,2),0)),($A173-DateToday)+15,IF(Pricetype4=1,1,0),0))),G173)))</f>
        <v xml:space="preserve"> </v>
      </c>
      <c r="Q173" s="250" t="str">
        <f>IF($A173="N/A"," ",IF(Pricetype4=2,MAX(H173,0),IF(OR(Pricetype4=1,Pricetype4=4),IF(H173=0,0,(_xll.EURO(H173,Strikeprice4,0,0,($AK173+IF(Smile=TRUE,VLOOKUP(MAX(-5,Strikeprice4-H173),Volsmile,2),0)),($A173-DateToday)+15,IF(Pricetype4=1,1,0),0))),H173)))</f>
        <v xml:space="preserve"> </v>
      </c>
      <c r="R173" s="250" t="str">
        <f>IF($A173="N/A"," ",IF(Pricetype4=2,MAX(I173,0),IF(OR(Pricetype4=1,Pricetype4=4),IF(I173=0,0,(_xll.EURO(I173,Strikeprice4,0,0,($AK173+IF(Smile=TRUE,VLOOKUP(MAX(-5,Strikeprice4-I173),Volsmile,2),0)),($A173-DateToday)+15,IF(Pricetype4=1,1,0),0))),I173)))</f>
        <v xml:space="preserve"> </v>
      </c>
      <c r="S173" s="250" t="str">
        <f>IF($A173="N/A"," ",IF(Pricetype4=2,MAX(J173,0),IF(OR(Pricetype4=1,Pricetype4=4),IF(J173=0,0,(_xll.EURO(J173,Strikeprice4,0,0,($AK173+IF(Smile=TRUE,VLOOKUP(MAX(-5,Strikeprice4-J173),Volsmile,2),0)),($A173-DateToday)+15,IF(Pricetype4=1,1,0),0))),J173)))</f>
        <v xml:space="preserve"> </v>
      </c>
      <c r="T173" s="250" t="str">
        <f>IF($A173="N/A"," ",IF(Pricetype4=2,MAX(K173,0),IF(OR(Pricetype4=1,Pricetype4=4),IF(K173=0,0,(_xll.EURO(K173,Strikeprice4,0,0,($AK173+IF(Smile=TRUE,VLOOKUP(MAX(-5,Strikeprice4-K173),Volsmile,2),0)),($A173-DateToday)+15,IF(Pricetype4=1,1,0),0))),K173)))</f>
        <v xml:space="preserve"> </v>
      </c>
      <c r="U173" s="177" t="str">
        <f t="shared" si="63"/>
        <v xml:space="preserve"> </v>
      </c>
      <c r="V173" s="178" t="str">
        <f t="shared" si="79"/>
        <v xml:space="preserve"> </v>
      </c>
      <c r="W173" s="178" t="str">
        <f t="shared" si="80"/>
        <v xml:space="preserve"> </v>
      </c>
      <c r="X173" s="178" t="str">
        <f t="shared" si="81"/>
        <v xml:space="preserve"> </v>
      </c>
      <c r="Y173" s="178" t="str">
        <f t="shared" si="82"/>
        <v xml:space="preserve"> </v>
      </c>
      <c r="Z173" s="178" t="str">
        <f t="shared" si="83"/>
        <v xml:space="preserve"> </v>
      </c>
      <c r="AA173" s="178" t="str">
        <f t="shared" si="84"/>
        <v xml:space="preserve"> </v>
      </c>
      <c r="AB173" s="178" t="str">
        <f t="shared" si="85"/>
        <v xml:space="preserve"> </v>
      </c>
      <c r="AC173" s="178" t="str">
        <f t="shared" si="86"/>
        <v xml:space="preserve"> </v>
      </c>
      <c r="AD173" s="178" t="str">
        <f t="shared" si="87"/>
        <v xml:space="preserve"> </v>
      </c>
      <c r="AE173" s="178" t="str">
        <f t="shared" si="88"/>
        <v xml:space="preserve"> </v>
      </c>
      <c r="AF173" s="224" t="str">
        <f t="shared" si="89"/>
        <v xml:space="preserve"> </v>
      </c>
      <c r="AG173" s="224" t="str">
        <f t="shared" si="90"/>
        <v xml:space="preserve"> </v>
      </c>
      <c r="AH173" s="224" t="str">
        <f t="shared" si="91"/>
        <v xml:space="preserve"> </v>
      </c>
      <c r="AI173" s="224" t="str">
        <f t="shared" si="64"/>
        <v xml:space="preserve"> </v>
      </c>
      <c r="AJ173" s="224" t="str">
        <f t="shared" si="65"/>
        <v xml:space="preserve"> </v>
      </c>
      <c r="AK173" s="224" t="str">
        <f t="shared" si="92"/>
        <v xml:space="preserve"> </v>
      </c>
      <c r="AL173" s="224" t="str">
        <f>IF($A173="N/A"," ",IF(PV=1,0,'Pricing Inputs4'!R206))</f>
        <v xml:space="preserve"> </v>
      </c>
      <c r="AM173" s="313" t="str">
        <f t="shared" si="66"/>
        <v xml:space="preserve"> </v>
      </c>
      <c r="BQ173" t="str">
        <f t="shared" si="67"/>
        <v xml:space="preserve"> </v>
      </c>
      <c r="BR173" t="str">
        <f t="shared" si="68"/>
        <v xml:space="preserve"> </v>
      </c>
      <c r="BS173" t="str">
        <f t="shared" si="69"/>
        <v xml:space="preserve"> </v>
      </c>
    </row>
    <row r="174" spans="1:71" x14ac:dyDescent="0.2">
      <c r="A174" s="253" t="str">
        <f>IF(A173="N/A","N/A",IF(EDATE(A173,1)&gt;Inputs!$R$5,"N/A",EDATE(A173,1)))</f>
        <v>N/A</v>
      </c>
      <c r="B174" s="324" t="str">
        <f t="shared" si="62"/>
        <v xml:space="preserve"> </v>
      </c>
      <c r="C174" s="172" t="str">
        <f t="shared" si="70"/>
        <v xml:space="preserve"> </v>
      </c>
      <c r="D174" s="172" t="str">
        <f t="shared" si="71"/>
        <v xml:space="preserve"> </v>
      </c>
      <c r="E174" s="172" t="str">
        <f t="shared" si="72"/>
        <v xml:space="preserve"> </v>
      </c>
      <c r="F174" s="172" t="str">
        <f t="shared" si="73"/>
        <v xml:space="preserve"> </v>
      </c>
      <c r="G174" s="172" t="str">
        <f t="shared" si="74"/>
        <v xml:space="preserve"> </v>
      </c>
      <c r="H174" s="172" t="str">
        <f t="shared" si="75"/>
        <v xml:space="preserve"> </v>
      </c>
      <c r="I174" s="172" t="str">
        <f t="shared" si="76"/>
        <v xml:space="preserve"> </v>
      </c>
      <c r="J174" s="172" t="str">
        <f t="shared" si="77"/>
        <v xml:space="preserve"> </v>
      </c>
      <c r="K174" s="172" t="str">
        <f t="shared" si="78"/>
        <v xml:space="preserve"> </v>
      </c>
      <c r="L174" s="250" t="str">
        <f>IF($A174="N/A"," ",IF(Pricetype4=2,MAX(C174,0),IF(OR(Pricetype4=1,Pricetype4=4),IF(C174=0,0,(_xll.EURO(C174,Strikeprice4,0,0,($AH174+IF(Smile=TRUE,VLOOKUP(MAX(-5,Strikeprice4-C174),Volsmile,2),0)),($A174-DateToday)+15,IF(Pricetype4=1,1,0),0))),C174)))</f>
        <v xml:space="preserve"> </v>
      </c>
      <c r="M174" s="250" t="str">
        <f>IF($A174="N/A"," ",IF(Pricetype4=2,MAX(D174,0),IF(OR(Pricetype4=1,Pricetype4=4),IF(D174=0,0,(_xll.EURO(D174,Strikeprice4,0,0,($AH174+IF(Smile=TRUE,VLOOKUP(MAX(-5,Strikeprice4-D174),Volsmile,2),0)),($A174-DateToday)+15,IF(Pricetype4=1,1,0),0))),D174)))</f>
        <v xml:space="preserve"> </v>
      </c>
      <c r="N174" s="250" t="str">
        <f>IF($A174="N/A"," ",IF(Pricetype4=2,MAX(E174,0),IF(OR(Pricetype4=1,Pricetype4=4),IF(E174=0,0,(_xll.EURO(E174,Strikeprice4,0,0,($AK174+IF(Smile=TRUE,VLOOKUP(MAX(-5,Strikeprice4-E174),Volsmile,2),0)),($A174-DateToday)+15,IF(Pricetype4=1,1,0),0))),E174)))</f>
        <v xml:space="preserve"> </v>
      </c>
      <c r="O174" s="250" t="str">
        <f>IF($A174="N/A"," ",IF(Pricetype4=2,MAX(F174,0),IF(OR(Pricetype4=1,Pricetype4=4),IF(F174=0,0,(_xll.EURO(F174,Strikeprice4,0,0,($AK174+IF(Smile=TRUE,VLOOKUP(MAX(-5,Strikeprice4-F174),Volsmile,2),0)),($A174-DateToday)+15,IF(Pricetype4=1,1,0),0))),F174)))</f>
        <v xml:space="preserve"> </v>
      </c>
      <c r="P174" s="250" t="str">
        <f>IF($A174="N/A"," ",IF(Pricetype4=2,MAX(G174,0),IF(OR(Pricetype4=1,Pricetype4=4),IF(G174=0,0,(_xll.EURO(G174,Strikeprice4,0,0,($AK174+IF(Smile=TRUE,VLOOKUP(MAX(-5,Strikeprice4-G174),Volsmile,2),0)),($A174-DateToday)+15,IF(Pricetype4=1,1,0),0))),G174)))</f>
        <v xml:space="preserve"> </v>
      </c>
      <c r="Q174" s="250" t="str">
        <f>IF($A174="N/A"," ",IF(Pricetype4=2,MAX(H174,0),IF(OR(Pricetype4=1,Pricetype4=4),IF(H174=0,0,(_xll.EURO(H174,Strikeprice4,0,0,($AK174+IF(Smile=TRUE,VLOOKUP(MAX(-5,Strikeprice4-H174),Volsmile,2),0)),($A174-DateToday)+15,IF(Pricetype4=1,1,0),0))),H174)))</f>
        <v xml:space="preserve"> </v>
      </c>
      <c r="R174" s="250" t="str">
        <f>IF($A174="N/A"," ",IF(Pricetype4=2,MAX(I174,0),IF(OR(Pricetype4=1,Pricetype4=4),IF(I174=0,0,(_xll.EURO(I174,Strikeprice4,0,0,($AK174+IF(Smile=TRUE,VLOOKUP(MAX(-5,Strikeprice4-I174),Volsmile,2),0)),($A174-DateToday)+15,IF(Pricetype4=1,1,0),0))),I174)))</f>
        <v xml:space="preserve"> </v>
      </c>
      <c r="S174" s="250" t="str">
        <f>IF($A174="N/A"," ",IF(Pricetype4=2,MAX(J174,0),IF(OR(Pricetype4=1,Pricetype4=4),IF(J174=0,0,(_xll.EURO(J174,Strikeprice4,0,0,($AK174+IF(Smile=TRUE,VLOOKUP(MAX(-5,Strikeprice4-J174),Volsmile,2),0)),($A174-DateToday)+15,IF(Pricetype4=1,1,0),0))),J174)))</f>
        <v xml:space="preserve"> </v>
      </c>
      <c r="T174" s="250" t="str">
        <f>IF($A174="N/A"," ",IF(Pricetype4=2,MAX(K174,0),IF(OR(Pricetype4=1,Pricetype4=4),IF(K174=0,0,(_xll.EURO(K174,Strikeprice4,0,0,($AK174+IF(Smile=TRUE,VLOOKUP(MAX(-5,Strikeprice4-K174),Volsmile,2),0)),($A174-DateToday)+15,IF(Pricetype4=1,1,0),0))),K174)))</f>
        <v xml:space="preserve"> </v>
      </c>
      <c r="U174" s="177" t="str">
        <f t="shared" si="63"/>
        <v xml:space="preserve"> </v>
      </c>
      <c r="V174" s="178" t="str">
        <f t="shared" si="79"/>
        <v xml:space="preserve"> </v>
      </c>
      <c r="W174" s="178" t="str">
        <f t="shared" si="80"/>
        <v xml:space="preserve"> </v>
      </c>
      <c r="X174" s="178" t="str">
        <f t="shared" si="81"/>
        <v xml:space="preserve"> </v>
      </c>
      <c r="Y174" s="178" t="str">
        <f t="shared" si="82"/>
        <v xml:space="preserve"> </v>
      </c>
      <c r="Z174" s="178" t="str">
        <f t="shared" si="83"/>
        <v xml:space="preserve"> </v>
      </c>
      <c r="AA174" s="178" t="str">
        <f t="shared" si="84"/>
        <v xml:space="preserve"> </v>
      </c>
      <c r="AB174" s="178" t="str">
        <f t="shared" si="85"/>
        <v xml:space="preserve"> </v>
      </c>
      <c r="AC174" s="178" t="str">
        <f t="shared" si="86"/>
        <v xml:space="preserve"> </v>
      </c>
      <c r="AD174" s="178" t="str">
        <f t="shared" si="87"/>
        <v xml:space="preserve"> </v>
      </c>
      <c r="AE174" s="178" t="str">
        <f t="shared" si="88"/>
        <v xml:space="preserve"> </v>
      </c>
      <c r="AF174" s="224" t="str">
        <f t="shared" si="89"/>
        <v xml:space="preserve"> </v>
      </c>
      <c r="AG174" s="224" t="str">
        <f t="shared" si="90"/>
        <v xml:space="preserve"> </v>
      </c>
      <c r="AH174" s="224" t="str">
        <f t="shared" si="91"/>
        <v xml:space="preserve"> </v>
      </c>
      <c r="AI174" s="224" t="str">
        <f t="shared" si="64"/>
        <v xml:space="preserve"> </v>
      </c>
      <c r="AJ174" s="224" t="str">
        <f t="shared" si="65"/>
        <v xml:space="preserve"> </v>
      </c>
      <c r="AK174" s="224" t="str">
        <f t="shared" si="92"/>
        <v xml:space="preserve"> </v>
      </c>
      <c r="AL174" s="224" t="str">
        <f>IF($A174="N/A"," ",IF(PV=1,0,'Pricing Inputs4'!R207))</f>
        <v xml:space="preserve"> </v>
      </c>
      <c r="AM174" s="313" t="str">
        <f t="shared" si="66"/>
        <v xml:space="preserve"> </v>
      </c>
      <c r="BQ174" t="str">
        <f t="shared" si="67"/>
        <v xml:space="preserve"> </v>
      </c>
      <c r="BR174" t="str">
        <f t="shared" si="68"/>
        <v xml:space="preserve"> </v>
      </c>
      <c r="BS174" t="str">
        <f t="shared" si="69"/>
        <v xml:space="preserve"> </v>
      </c>
    </row>
    <row r="175" spans="1:71" x14ac:dyDescent="0.2">
      <c r="A175" s="253" t="str">
        <f>IF(A174="N/A","N/A",IF(EDATE(A174,1)&gt;Inputs!$R$5,"N/A",EDATE(A174,1)))</f>
        <v>N/A</v>
      </c>
      <c r="B175" s="324" t="str">
        <f t="shared" si="62"/>
        <v xml:space="preserve"> </v>
      </c>
      <c r="C175" s="172" t="str">
        <f t="shared" si="70"/>
        <v xml:space="preserve"> </v>
      </c>
      <c r="D175" s="172" t="str">
        <f t="shared" si="71"/>
        <v xml:space="preserve"> </v>
      </c>
      <c r="E175" s="172" t="str">
        <f t="shared" si="72"/>
        <v xml:space="preserve"> </v>
      </c>
      <c r="F175" s="172" t="str">
        <f t="shared" si="73"/>
        <v xml:space="preserve"> </v>
      </c>
      <c r="G175" s="172" t="str">
        <f t="shared" si="74"/>
        <v xml:space="preserve"> </v>
      </c>
      <c r="H175" s="172" t="str">
        <f t="shared" si="75"/>
        <v xml:space="preserve"> </v>
      </c>
      <c r="I175" s="172" t="str">
        <f t="shared" si="76"/>
        <v xml:space="preserve"> </v>
      </c>
      <c r="J175" s="172" t="str">
        <f t="shared" si="77"/>
        <v xml:space="preserve"> </v>
      </c>
      <c r="K175" s="172" t="str">
        <f t="shared" si="78"/>
        <v xml:space="preserve"> </v>
      </c>
      <c r="L175" s="250" t="str">
        <f>IF($A175="N/A"," ",IF(Pricetype4=2,MAX(C175,0),IF(OR(Pricetype4=1,Pricetype4=4),IF(C175=0,0,(_xll.EURO(C175,Strikeprice4,0,0,($AH175+IF(Smile=TRUE,VLOOKUP(MAX(-5,Strikeprice4-C175),Volsmile,2),0)),($A175-DateToday)+15,IF(Pricetype4=1,1,0),0))),C175)))</f>
        <v xml:space="preserve"> </v>
      </c>
      <c r="M175" s="250" t="str">
        <f>IF($A175="N/A"," ",IF(Pricetype4=2,MAX(D175,0),IF(OR(Pricetype4=1,Pricetype4=4),IF(D175=0,0,(_xll.EURO(D175,Strikeprice4,0,0,($AH175+IF(Smile=TRUE,VLOOKUP(MAX(-5,Strikeprice4-D175),Volsmile,2),0)),($A175-DateToday)+15,IF(Pricetype4=1,1,0),0))),D175)))</f>
        <v xml:space="preserve"> </v>
      </c>
      <c r="N175" s="250" t="str">
        <f>IF($A175="N/A"," ",IF(Pricetype4=2,MAX(E175,0),IF(OR(Pricetype4=1,Pricetype4=4),IF(E175=0,0,(_xll.EURO(E175,Strikeprice4,0,0,($AK175+IF(Smile=TRUE,VLOOKUP(MAX(-5,Strikeprice4-E175),Volsmile,2),0)),($A175-DateToday)+15,IF(Pricetype4=1,1,0),0))),E175)))</f>
        <v xml:space="preserve"> </v>
      </c>
      <c r="O175" s="250" t="str">
        <f>IF($A175="N/A"," ",IF(Pricetype4=2,MAX(F175,0),IF(OR(Pricetype4=1,Pricetype4=4),IF(F175=0,0,(_xll.EURO(F175,Strikeprice4,0,0,($AK175+IF(Smile=TRUE,VLOOKUP(MAX(-5,Strikeprice4-F175),Volsmile,2),0)),($A175-DateToday)+15,IF(Pricetype4=1,1,0),0))),F175)))</f>
        <v xml:space="preserve"> </v>
      </c>
      <c r="P175" s="250" t="str">
        <f>IF($A175="N/A"," ",IF(Pricetype4=2,MAX(G175,0),IF(OR(Pricetype4=1,Pricetype4=4),IF(G175=0,0,(_xll.EURO(G175,Strikeprice4,0,0,($AK175+IF(Smile=TRUE,VLOOKUP(MAX(-5,Strikeprice4-G175),Volsmile,2),0)),($A175-DateToday)+15,IF(Pricetype4=1,1,0),0))),G175)))</f>
        <v xml:space="preserve"> </v>
      </c>
      <c r="Q175" s="250" t="str">
        <f>IF($A175="N/A"," ",IF(Pricetype4=2,MAX(H175,0),IF(OR(Pricetype4=1,Pricetype4=4),IF(H175=0,0,(_xll.EURO(H175,Strikeprice4,0,0,($AK175+IF(Smile=TRUE,VLOOKUP(MAX(-5,Strikeprice4-H175),Volsmile,2),0)),($A175-DateToday)+15,IF(Pricetype4=1,1,0),0))),H175)))</f>
        <v xml:space="preserve"> </v>
      </c>
      <c r="R175" s="250" t="str">
        <f>IF($A175="N/A"," ",IF(Pricetype4=2,MAX(I175,0),IF(OR(Pricetype4=1,Pricetype4=4),IF(I175=0,0,(_xll.EURO(I175,Strikeprice4,0,0,($AK175+IF(Smile=TRUE,VLOOKUP(MAX(-5,Strikeprice4-I175),Volsmile,2),0)),($A175-DateToday)+15,IF(Pricetype4=1,1,0),0))),I175)))</f>
        <v xml:space="preserve"> </v>
      </c>
      <c r="S175" s="250" t="str">
        <f>IF($A175="N/A"," ",IF(Pricetype4=2,MAX(J175,0),IF(OR(Pricetype4=1,Pricetype4=4),IF(J175=0,0,(_xll.EURO(J175,Strikeprice4,0,0,($AK175+IF(Smile=TRUE,VLOOKUP(MAX(-5,Strikeprice4-J175),Volsmile,2),0)),($A175-DateToday)+15,IF(Pricetype4=1,1,0),0))),J175)))</f>
        <v xml:space="preserve"> </v>
      </c>
      <c r="T175" s="250" t="str">
        <f>IF($A175="N/A"," ",IF(Pricetype4=2,MAX(K175,0),IF(OR(Pricetype4=1,Pricetype4=4),IF(K175=0,0,(_xll.EURO(K175,Strikeprice4,0,0,($AK175+IF(Smile=TRUE,VLOOKUP(MAX(-5,Strikeprice4-K175),Volsmile,2),0)),($A175-DateToday)+15,IF(Pricetype4=1,1,0),0))),K175)))</f>
        <v xml:space="preserve"> </v>
      </c>
      <c r="U175" s="177" t="str">
        <f t="shared" si="63"/>
        <v xml:space="preserve"> </v>
      </c>
      <c r="V175" s="178" t="str">
        <f t="shared" si="79"/>
        <v xml:space="preserve"> </v>
      </c>
      <c r="W175" s="178" t="str">
        <f t="shared" si="80"/>
        <v xml:space="preserve"> </v>
      </c>
      <c r="X175" s="178" t="str">
        <f t="shared" si="81"/>
        <v xml:space="preserve"> </v>
      </c>
      <c r="Y175" s="178" t="str">
        <f t="shared" si="82"/>
        <v xml:space="preserve"> </v>
      </c>
      <c r="Z175" s="178" t="str">
        <f t="shared" si="83"/>
        <v xml:space="preserve"> </v>
      </c>
      <c r="AA175" s="178" t="str">
        <f t="shared" si="84"/>
        <v xml:space="preserve"> </v>
      </c>
      <c r="AB175" s="178" t="str">
        <f t="shared" si="85"/>
        <v xml:space="preserve"> </v>
      </c>
      <c r="AC175" s="178" t="str">
        <f t="shared" si="86"/>
        <v xml:space="preserve"> </v>
      </c>
      <c r="AD175" s="178" t="str">
        <f t="shared" si="87"/>
        <v xml:space="preserve"> </v>
      </c>
      <c r="AE175" s="178" t="str">
        <f t="shared" si="88"/>
        <v xml:space="preserve"> </v>
      </c>
      <c r="AF175" s="224" t="str">
        <f t="shared" si="89"/>
        <v xml:space="preserve"> </v>
      </c>
      <c r="AG175" s="224" t="str">
        <f t="shared" si="90"/>
        <v xml:space="preserve"> </v>
      </c>
      <c r="AH175" s="224" t="str">
        <f t="shared" si="91"/>
        <v xml:space="preserve"> </v>
      </c>
      <c r="AI175" s="224" t="str">
        <f t="shared" si="64"/>
        <v xml:space="preserve"> </v>
      </c>
      <c r="AJ175" s="224" t="str">
        <f t="shared" si="65"/>
        <v xml:space="preserve"> </v>
      </c>
      <c r="AK175" s="224" t="str">
        <f t="shared" si="92"/>
        <v xml:space="preserve"> </v>
      </c>
      <c r="AL175" s="224" t="str">
        <f>IF($A175="N/A"," ",IF(PV=1,0,'Pricing Inputs4'!R208))</f>
        <v xml:space="preserve"> </v>
      </c>
      <c r="AM175" s="313" t="str">
        <f t="shared" si="66"/>
        <v xml:space="preserve"> </v>
      </c>
      <c r="BQ175" t="str">
        <f t="shared" si="67"/>
        <v xml:space="preserve"> </v>
      </c>
      <c r="BR175" t="str">
        <f t="shared" si="68"/>
        <v xml:space="preserve"> </v>
      </c>
      <c r="BS175" t="str">
        <f t="shared" si="69"/>
        <v xml:space="preserve"> </v>
      </c>
    </row>
    <row r="176" spans="1:71" x14ac:dyDescent="0.2">
      <c r="A176" s="253" t="str">
        <f>IF(A175="N/A","N/A",IF(EDATE(A175,1)&gt;Inputs!$R$5,"N/A",EDATE(A175,1)))</f>
        <v>N/A</v>
      </c>
      <c r="B176" s="324" t="str">
        <f t="shared" si="62"/>
        <v xml:space="preserve"> </v>
      </c>
      <c r="C176" s="172" t="str">
        <f t="shared" si="70"/>
        <v xml:space="preserve"> </v>
      </c>
      <c r="D176" s="172" t="str">
        <f t="shared" si="71"/>
        <v xml:space="preserve"> </v>
      </c>
      <c r="E176" s="172" t="str">
        <f t="shared" si="72"/>
        <v xml:space="preserve"> </v>
      </c>
      <c r="F176" s="172" t="str">
        <f t="shared" si="73"/>
        <v xml:space="preserve"> </v>
      </c>
      <c r="G176" s="172" t="str">
        <f t="shared" si="74"/>
        <v xml:space="preserve"> </v>
      </c>
      <c r="H176" s="172" t="str">
        <f t="shared" si="75"/>
        <v xml:space="preserve"> </v>
      </c>
      <c r="I176" s="172" t="str">
        <f t="shared" si="76"/>
        <v xml:space="preserve"> </v>
      </c>
      <c r="J176" s="172" t="str">
        <f t="shared" si="77"/>
        <v xml:space="preserve"> </v>
      </c>
      <c r="K176" s="172" t="str">
        <f t="shared" si="78"/>
        <v xml:space="preserve"> </v>
      </c>
      <c r="L176" s="250" t="str">
        <f>IF($A176="N/A"," ",IF(Pricetype4=2,MAX(C176,0),IF(OR(Pricetype4=1,Pricetype4=4),IF(C176=0,0,(_xll.EURO(C176,Strikeprice4,0,0,($AH176+IF(Smile=TRUE,VLOOKUP(MAX(-5,Strikeprice4-C176),Volsmile,2),0)),($A176-DateToday)+15,IF(Pricetype4=1,1,0),0))),C176)))</f>
        <v xml:space="preserve"> </v>
      </c>
      <c r="M176" s="250" t="str">
        <f>IF($A176="N/A"," ",IF(Pricetype4=2,MAX(D176,0),IF(OR(Pricetype4=1,Pricetype4=4),IF(D176=0,0,(_xll.EURO(D176,Strikeprice4,0,0,($AH176+IF(Smile=TRUE,VLOOKUP(MAX(-5,Strikeprice4-D176),Volsmile,2),0)),($A176-DateToday)+15,IF(Pricetype4=1,1,0),0))),D176)))</f>
        <v xml:space="preserve"> </v>
      </c>
      <c r="N176" s="250" t="str">
        <f>IF($A176="N/A"," ",IF(Pricetype4=2,MAX(E176,0),IF(OR(Pricetype4=1,Pricetype4=4),IF(E176=0,0,(_xll.EURO(E176,Strikeprice4,0,0,($AK176+IF(Smile=TRUE,VLOOKUP(MAX(-5,Strikeprice4-E176),Volsmile,2),0)),($A176-DateToday)+15,IF(Pricetype4=1,1,0),0))),E176)))</f>
        <v xml:space="preserve"> </v>
      </c>
      <c r="O176" s="250" t="str">
        <f>IF($A176="N/A"," ",IF(Pricetype4=2,MAX(F176,0),IF(OR(Pricetype4=1,Pricetype4=4),IF(F176=0,0,(_xll.EURO(F176,Strikeprice4,0,0,($AK176+IF(Smile=TRUE,VLOOKUP(MAX(-5,Strikeprice4-F176),Volsmile,2),0)),($A176-DateToday)+15,IF(Pricetype4=1,1,0),0))),F176)))</f>
        <v xml:space="preserve"> </v>
      </c>
      <c r="P176" s="250" t="str">
        <f>IF($A176="N/A"," ",IF(Pricetype4=2,MAX(G176,0),IF(OR(Pricetype4=1,Pricetype4=4),IF(G176=0,0,(_xll.EURO(G176,Strikeprice4,0,0,($AK176+IF(Smile=TRUE,VLOOKUP(MAX(-5,Strikeprice4-G176),Volsmile,2),0)),($A176-DateToday)+15,IF(Pricetype4=1,1,0),0))),G176)))</f>
        <v xml:space="preserve"> </v>
      </c>
      <c r="Q176" s="250" t="str">
        <f>IF($A176="N/A"," ",IF(Pricetype4=2,MAX(H176,0),IF(OR(Pricetype4=1,Pricetype4=4),IF(H176=0,0,(_xll.EURO(H176,Strikeprice4,0,0,($AK176+IF(Smile=TRUE,VLOOKUP(MAX(-5,Strikeprice4-H176),Volsmile,2),0)),($A176-DateToday)+15,IF(Pricetype4=1,1,0),0))),H176)))</f>
        <v xml:space="preserve"> </v>
      </c>
      <c r="R176" s="250" t="str">
        <f>IF($A176="N/A"," ",IF(Pricetype4=2,MAX(I176,0),IF(OR(Pricetype4=1,Pricetype4=4),IF(I176=0,0,(_xll.EURO(I176,Strikeprice4,0,0,($AK176+IF(Smile=TRUE,VLOOKUP(MAX(-5,Strikeprice4-I176),Volsmile,2),0)),($A176-DateToday)+15,IF(Pricetype4=1,1,0),0))),I176)))</f>
        <v xml:space="preserve"> </v>
      </c>
      <c r="S176" s="250" t="str">
        <f>IF($A176="N/A"," ",IF(Pricetype4=2,MAX(J176,0),IF(OR(Pricetype4=1,Pricetype4=4),IF(J176=0,0,(_xll.EURO(J176,Strikeprice4,0,0,($AK176+IF(Smile=TRUE,VLOOKUP(MAX(-5,Strikeprice4-J176),Volsmile,2),0)),($A176-DateToday)+15,IF(Pricetype4=1,1,0),0))),J176)))</f>
        <v xml:space="preserve"> </v>
      </c>
      <c r="T176" s="250" t="str">
        <f>IF($A176="N/A"," ",IF(Pricetype4=2,MAX(K176,0),IF(OR(Pricetype4=1,Pricetype4=4),IF(K176=0,0,(_xll.EURO(K176,Strikeprice4,0,0,($AK176+IF(Smile=TRUE,VLOOKUP(MAX(-5,Strikeprice4-K176),Volsmile,2),0)),($A176-DateToday)+15,IF(Pricetype4=1,1,0),0))),K176)))</f>
        <v xml:space="preserve"> </v>
      </c>
      <c r="U176" s="177" t="str">
        <f t="shared" si="63"/>
        <v xml:space="preserve"> </v>
      </c>
      <c r="V176" s="178" t="str">
        <f t="shared" si="79"/>
        <v xml:space="preserve"> </v>
      </c>
      <c r="W176" s="178" t="str">
        <f t="shared" si="80"/>
        <v xml:space="preserve"> </v>
      </c>
      <c r="X176" s="178" t="str">
        <f t="shared" si="81"/>
        <v xml:space="preserve"> </v>
      </c>
      <c r="Y176" s="178" t="str">
        <f t="shared" si="82"/>
        <v xml:space="preserve"> </v>
      </c>
      <c r="Z176" s="178" t="str">
        <f t="shared" si="83"/>
        <v xml:space="preserve"> </v>
      </c>
      <c r="AA176" s="178" t="str">
        <f t="shared" si="84"/>
        <v xml:space="preserve"> </v>
      </c>
      <c r="AB176" s="178" t="str">
        <f t="shared" si="85"/>
        <v xml:space="preserve"> </v>
      </c>
      <c r="AC176" s="178" t="str">
        <f t="shared" si="86"/>
        <v xml:space="preserve"> </v>
      </c>
      <c r="AD176" s="178" t="str">
        <f t="shared" si="87"/>
        <v xml:space="preserve"> </v>
      </c>
      <c r="AE176" s="178" t="str">
        <f t="shared" si="88"/>
        <v xml:space="preserve"> </v>
      </c>
      <c r="AF176" s="224" t="str">
        <f t="shared" si="89"/>
        <v xml:space="preserve"> </v>
      </c>
      <c r="AG176" s="224" t="str">
        <f t="shared" si="90"/>
        <v xml:space="preserve"> </v>
      </c>
      <c r="AH176" s="224" t="str">
        <f t="shared" si="91"/>
        <v xml:space="preserve"> </v>
      </c>
      <c r="AI176" s="224" t="str">
        <f t="shared" si="64"/>
        <v xml:space="preserve"> </v>
      </c>
      <c r="AJ176" s="224" t="str">
        <f t="shared" si="65"/>
        <v xml:space="preserve"> </v>
      </c>
      <c r="AK176" s="224" t="str">
        <f t="shared" si="92"/>
        <v xml:space="preserve"> </v>
      </c>
      <c r="AL176" s="224" t="str">
        <f>IF($A176="N/A"," ",IF(PV=1,0,'Pricing Inputs4'!R209))</f>
        <v xml:space="preserve"> </v>
      </c>
      <c r="AM176" s="313" t="str">
        <f t="shared" si="66"/>
        <v xml:space="preserve"> </v>
      </c>
      <c r="BQ176" t="str">
        <f t="shared" si="67"/>
        <v xml:space="preserve"> </v>
      </c>
      <c r="BR176" t="str">
        <f t="shared" si="68"/>
        <v xml:space="preserve"> </v>
      </c>
      <c r="BS176" t="str">
        <f t="shared" si="69"/>
        <v xml:space="preserve"> </v>
      </c>
    </row>
    <row r="177" spans="1:71" x14ac:dyDescent="0.2">
      <c r="A177" s="253" t="str">
        <f>IF(A176="N/A","N/A",IF(EDATE(A176,1)&gt;Inputs!$R$5,"N/A",EDATE(A176,1)))</f>
        <v>N/A</v>
      </c>
      <c r="B177" s="324" t="str">
        <f t="shared" si="62"/>
        <v xml:space="preserve"> </v>
      </c>
      <c r="C177" s="172" t="str">
        <f t="shared" si="70"/>
        <v xml:space="preserve"> </v>
      </c>
      <c r="D177" s="172" t="str">
        <f t="shared" si="71"/>
        <v xml:space="preserve"> </v>
      </c>
      <c r="E177" s="172" t="str">
        <f t="shared" si="72"/>
        <v xml:space="preserve"> </v>
      </c>
      <c r="F177" s="172" t="str">
        <f t="shared" si="73"/>
        <v xml:space="preserve"> </v>
      </c>
      <c r="G177" s="172" t="str">
        <f t="shared" si="74"/>
        <v xml:space="preserve"> </v>
      </c>
      <c r="H177" s="172" t="str">
        <f t="shared" si="75"/>
        <v xml:space="preserve"> </v>
      </c>
      <c r="I177" s="172" t="str">
        <f t="shared" si="76"/>
        <v xml:space="preserve"> </v>
      </c>
      <c r="J177" s="172" t="str">
        <f t="shared" si="77"/>
        <v xml:space="preserve"> </v>
      </c>
      <c r="K177" s="172" t="str">
        <f t="shared" si="78"/>
        <v xml:space="preserve"> </v>
      </c>
      <c r="L177" s="250" t="str">
        <f>IF($A177="N/A"," ",IF(Pricetype4=2,MAX(C177,0),IF(OR(Pricetype4=1,Pricetype4=4),IF(C177=0,0,(_xll.EURO(C177,Strikeprice4,0,0,($AH177+IF(Smile=TRUE,VLOOKUP(MAX(-5,Strikeprice4-C177),Volsmile,2),0)),($A177-DateToday)+15,IF(Pricetype4=1,1,0),0))),C177)))</f>
        <v xml:space="preserve"> </v>
      </c>
      <c r="M177" s="250" t="str">
        <f>IF($A177="N/A"," ",IF(Pricetype4=2,MAX(D177,0),IF(OR(Pricetype4=1,Pricetype4=4),IF(D177=0,0,(_xll.EURO(D177,Strikeprice4,0,0,($AH177+IF(Smile=TRUE,VLOOKUP(MAX(-5,Strikeprice4-D177),Volsmile,2),0)),($A177-DateToday)+15,IF(Pricetype4=1,1,0),0))),D177)))</f>
        <v xml:space="preserve"> </v>
      </c>
      <c r="N177" s="250" t="str">
        <f>IF($A177="N/A"," ",IF(Pricetype4=2,MAX(E177,0),IF(OR(Pricetype4=1,Pricetype4=4),IF(E177=0,0,(_xll.EURO(E177,Strikeprice4,0,0,($AK177+IF(Smile=TRUE,VLOOKUP(MAX(-5,Strikeprice4-E177),Volsmile,2),0)),($A177-DateToday)+15,IF(Pricetype4=1,1,0),0))),E177)))</f>
        <v xml:space="preserve"> </v>
      </c>
      <c r="O177" s="250" t="str">
        <f>IF($A177="N/A"," ",IF(Pricetype4=2,MAX(F177,0),IF(OR(Pricetype4=1,Pricetype4=4),IF(F177=0,0,(_xll.EURO(F177,Strikeprice4,0,0,($AK177+IF(Smile=TRUE,VLOOKUP(MAX(-5,Strikeprice4-F177),Volsmile,2),0)),($A177-DateToday)+15,IF(Pricetype4=1,1,0),0))),F177)))</f>
        <v xml:space="preserve"> </v>
      </c>
      <c r="P177" s="250" t="str">
        <f>IF($A177="N/A"," ",IF(Pricetype4=2,MAX(G177,0),IF(OR(Pricetype4=1,Pricetype4=4),IF(G177=0,0,(_xll.EURO(G177,Strikeprice4,0,0,($AK177+IF(Smile=TRUE,VLOOKUP(MAX(-5,Strikeprice4-G177),Volsmile,2),0)),($A177-DateToday)+15,IF(Pricetype4=1,1,0),0))),G177)))</f>
        <v xml:space="preserve"> </v>
      </c>
      <c r="Q177" s="250" t="str">
        <f>IF($A177="N/A"," ",IF(Pricetype4=2,MAX(H177,0),IF(OR(Pricetype4=1,Pricetype4=4),IF(H177=0,0,(_xll.EURO(H177,Strikeprice4,0,0,($AK177+IF(Smile=TRUE,VLOOKUP(MAX(-5,Strikeprice4-H177),Volsmile,2),0)),($A177-DateToday)+15,IF(Pricetype4=1,1,0),0))),H177)))</f>
        <v xml:space="preserve"> </v>
      </c>
      <c r="R177" s="250" t="str">
        <f>IF($A177="N/A"," ",IF(Pricetype4=2,MAX(I177,0),IF(OR(Pricetype4=1,Pricetype4=4),IF(I177=0,0,(_xll.EURO(I177,Strikeprice4,0,0,($AK177+IF(Smile=TRUE,VLOOKUP(MAX(-5,Strikeprice4-I177),Volsmile,2),0)),($A177-DateToday)+15,IF(Pricetype4=1,1,0),0))),I177)))</f>
        <v xml:space="preserve"> </v>
      </c>
      <c r="S177" s="250" t="str">
        <f>IF($A177="N/A"," ",IF(Pricetype4=2,MAX(J177,0),IF(OR(Pricetype4=1,Pricetype4=4),IF(J177=0,0,(_xll.EURO(J177,Strikeprice4,0,0,($AK177+IF(Smile=TRUE,VLOOKUP(MAX(-5,Strikeprice4-J177),Volsmile,2),0)),($A177-DateToday)+15,IF(Pricetype4=1,1,0),0))),J177)))</f>
        <v xml:space="preserve"> </v>
      </c>
      <c r="T177" s="250" t="str">
        <f>IF($A177="N/A"," ",IF(Pricetype4=2,MAX(K177,0),IF(OR(Pricetype4=1,Pricetype4=4),IF(K177=0,0,(_xll.EURO(K177,Strikeprice4,0,0,($AK177+IF(Smile=TRUE,VLOOKUP(MAX(-5,Strikeprice4-K177),Volsmile,2),0)),($A177-DateToday)+15,IF(Pricetype4=1,1,0),0))),K177)))</f>
        <v xml:space="preserve"> </v>
      </c>
      <c r="U177" s="177" t="str">
        <f t="shared" si="63"/>
        <v xml:space="preserve"> </v>
      </c>
      <c r="V177" s="178" t="str">
        <f t="shared" si="79"/>
        <v xml:space="preserve"> </v>
      </c>
      <c r="W177" s="178" t="str">
        <f t="shared" si="80"/>
        <v xml:space="preserve"> </v>
      </c>
      <c r="X177" s="178" t="str">
        <f t="shared" si="81"/>
        <v xml:space="preserve"> </v>
      </c>
      <c r="Y177" s="178" t="str">
        <f t="shared" si="82"/>
        <v xml:space="preserve"> </v>
      </c>
      <c r="Z177" s="178" t="str">
        <f t="shared" si="83"/>
        <v xml:space="preserve"> </v>
      </c>
      <c r="AA177" s="178" t="str">
        <f t="shared" si="84"/>
        <v xml:space="preserve"> </v>
      </c>
      <c r="AB177" s="178" t="str">
        <f t="shared" si="85"/>
        <v xml:space="preserve"> </v>
      </c>
      <c r="AC177" s="178" t="str">
        <f t="shared" si="86"/>
        <v xml:space="preserve"> </v>
      </c>
      <c r="AD177" s="178" t="str">
        <f t="shared" si="87"/>
        <v xml:space="preserve"> </v>
      </c>
      <c r="AE177" s="178" t="str">
        <f t="shared" si="88"/>
        <v xml:space="preserve"> </v>
      </c>
      <c r="AF177" s="224" t="str">
        <f t="shared" si="89"/>
        <v xml:space="preserve"> </v>
      </c>
      <c r="AG177" s="224" t="str">
        <f t="shared" si="90"/>
        <v xml:space="preserve"> </v>
      </c>
      <c r="AH177" s="224" t="str">
        <f t="shared" si="91"/>
        <v xml:space="preserve"> </v>
      </c>
      <c r="AI177" s="224" t="str">
        <f t="shared" si="64"/>
        <v xml:space="preserve"> </v>
      </c>
      <c r="AJ177" s="224" t="str">
        <f t="shared" si="65"/>
        <v xml:space="preserve"> </v>
      </c>
      <c r="AK177" s="224" t="str">
        <f t="shared" si="92"/>
        <v xml:space="preserve"> </v>
      </c>
      <c r="AL177" s="224" t="str">
        <f>IF($A177="N/A"," ",IF(PV=1,0,'Pricing Inputs4'!R210))</f>
        <v xml:space="preserve"> </v>
      </c>
      <c r="AM177" s="313" t="str">
        <f t="shared" si="66"/>
        <v xml:space="preserve"> </v>
      </c>
      <c r="BQ177" t="str">
        <f t="shared" si="67"/>
        <v xml:space="preserve"> </v>
      </c>
      <c r="BR177" t="str">
        <f t="shared" si="68"/>
        <v xml:space="preserve"> </v>
      </c>
      <c r="BS177" t="str">
        <f t="shared" si="69"/>
        <v xml:space="preserve"> </v>
      </c>
    </row>
    <row r="178" spans="1:71" x14ac:dyDescent="0.2">
      <c r="A178" s="253" t="str">
        <f>IF(A177="N/A","N/A",IF(EDATE(A177,1)&gt;Inputs!$R$5,"N/A",EDATE(A177,1)))</f>
        <v>N/A</v>
      </c>
      <c r="B178" s="324" t="str">
        <f t="shared" si="62"/>
        <v xml:space="preserve"> </v>
      </c>
      <c r="C178" s="172" t="str">
        <f t="shared" si="70"/>
        <v xml:space="preserve"> </v>
      </c>
      <c r="D178" s="172" t="str">
        <f t="shared" si="71"/>
        <v xml:space="preserve"> </v>
      </c>
      <c r="E178" s="172" t="str">
        <f t="shared" si="72"/>
        <v xml:space="preserve"> </v>
      </c>
      <c r="F178" s="172" t="str">
        <f t="shared" si="73"/>
        <v xml:space="preserve"> </v>
      </c>
      <c r="G178" s="172" t="str">
        <f t="shared" si="74"/>
        <v xml:space="preserve"> </v>
      </c>
      <c r="H178" s="172" t="str">
        <f t="shared" si="75"/>
        <v xml:space="preserve"> </v>
      </c>
      <c r="I178" s="172" t="str">
        <f t="shared" si="76"/>
        <v xml:space="preserve"> </v>
      </c>
      <c r="J178" s="172" t="str">
        <f t="shared" si="77"/>
        <v xml:space="preserve"> </v>
      </c>
      <c r="K178" s="172" t="str">
        <f t="shared" si="78"/>
        <v xml:space="preserve"> </v>
      </c>
      <c r="L178" s="250" t="str">
        <f>IF($A178="N/A"," ",IF(Pricetype4=2,MAX(C178,0),IF(OR(Pricetype4=1,Pricetype4=4),IF(C178=0,0,(_xll.EURO(C178,Strikeprice4,0,0,($AH178+IF(Smile=TRUE,VLOOKUP(MAX(-5,Strikeprice4-C178),Volsmile,2),0)),($A178-DateToday)+15,IF(Pricetype4=1,1,0),0))),C178)))</f>
        <v xml:space="preserve"> </v>
      </c>
      <c r="M178" s="250" t="str">
        <f>IF($A178="N/A"," ",IF(Pricetype4=2,MAX(D178,0),IF(OR(Pricetype4=1,Pricetype4=4),IF(D178=0,0,(_xll.EURO(D178,Strikeprice4,0,0,($AH178+IF(Smile=TRUE,VLOOKUP(MAX(-5,Strikeprice4-D178),Volsmile,2),0)),($A178-DateToday)+15,IF(Pricetype4=1,1,0),0))),D178)))</f>
        <v xml:space="preserve"> </v>
      </c>
      <c r="N178" s="250" t="str">
        <f>IF($A178="N/A"," ",IF(Pricetype4=2,MAX(E178,0),IF(OR(Pricetype4=1,Pricetype4=4),IF(E178=0,0,(_xll.EURO(E178,Strikeprice4,0,0,($AK178+IF(Smile=TRUE,VLOOKUP(MAX(-5,Strikeprice4-E178),Volsmile,2),0)),($A178-DateToday)+15,IF(Pricetype4=1,1,0),0))),E178)))</f>
        <v xml:space="preserve"> </v>
      </c>
      <c r="O178" s="250" t="str">
        <f>IF($A178="N/A"," ",IF(Pricetype4=2,MAX(F178,0),IF(OR(Pricetype4=1,Pricetype4=4),IF(F178=0,0,(_xll.EURO(F178,Strikeprice4,0,0,($AK178+IF(Smile=TRUE,VLOOKUP(MAX(-5,Strikeprice4-F178),Volsmile,2),0)),($A178-DateToday)+15,IF(Pricetype4=1,1,0),0))),F178)))</f>
        <v xml:space="preserve"> </v>
      </c>
      <c r="P178" s="250" t="str">
        <f>IF($A178="N/A"," ",IF(Pricetype4=2,MAX(G178,0),IF(OR(Pricetype4=1,Pricetype4=4),IF(G178=0,0,(_xll.EURO(G178,Strikeprice4,0,0,($AK178+IF(Smile=TRUE,VLOOKUP(MAX(-5,Strikeprice4-G178),Volsmile,2),0)),($A178-DateToday)+15,IF(Pricetype4=1,1,0),0))),G178)))</f>
        <v xml:space="preserve"> </v>
      </c>
      <c r="Q178" s="250" t="str">
        <f>IF($A178="N/A"," ",IF(Pricetype4=2,MAX(H178,0),IF(OR(Pricetype4=1,Pricetype4=4),IF(H178=0,0,(_xll.EURO(H178,Strikeprice4,0,0,($AK178+IF(Smile=TRUE,VLOOKUP(MAX(-5,Strikeprice4-H178),Volsmile,2),0)),($A178-DateToday)+15,IF(Pricetype4=1,1,0),0))),H178)))</f>
        <v xml:space="preserve"> </v>
      </c>
      <c r="R178" s="250" t="str">
        <f>IF($A178="N/A"," ",IF(Pricetype4=2,MAX(I178,0),IF(OR(Pricetype4=1,Pricetype4=4),IF(I178=0,0,(_xll.EURO(I178,Strikeprice4,0,0,($AK178+IF(Smile=TRUE,VLOOKUP(MAX(-5,Strikeprice4-I178),Volsmile,2),0)),($A178-DateToday)+15,IF(Pricetype4=1,1,0),0))),I178)))</f>
        <v xml:space="preserve"> </v>
      </c>
      <c r="S178" s="250" t="str">
        <f>IF($A178="N/A"," ",IF(Pricetype4=2,MAX(J178,0),IF(OR(Pricetype4=1,Pricetype4=4),IF(J178=0,0,(_xll.EURO(J178,Strikeprice4,0,0,($AK178+IF(Smile=TRUE,VLOOKUP(MAX(-5,Strikeprice4-J178),Volsmile,2),0)),($A178-DateToday)+15,IF(Pricetype4=1,1,0),0))),J178)))</f>
        <v xml:space="preserve"> </v>
      </c>
      <c r="T178" s="250" t="str">
        <f>IF($A178="N/A"," ",IF(Pricetype4=2,MAX(K178,0),IF(OR(Pricetype4=1,Pricetype4=4),IF(K178=0,0,(_xll.EURO(K178,Strikeprice4,0,0,($AK178+IF(Smile=TRUE,VLOOKUP(MAX(-5,Strikeprice4-K178),Volsmile,2),0)),($A178-DateToday)+15,IF(Pricetype4=1,1,0),0))),K178)))</f>
        <v xml:space="preserve"> </v>
      </c>
      <c r="U178" s="177" t="str">
        <f t="shared" si="63"/>
        <v xml:space="preserve"> </v>
      </c>
      <c r="V178" s="178" t="str">
        <f t="shared" si="79"/>
        <v xml:space="preserve"> </v>
      </c>
      <c r="W178" s="178" t="str">
        <f t="shared" si="80"/>
        <v xml:space="preserve"> </v>
      </c>
      <c r="X178" s="178" t="str">
        <f t="shared" si="81"/>
        <v xml:space="preserve"> </v>
      </c>
      <c r="Y178" s="178" t="str">
        <f t="shared" si="82"/>
        <v xml:space="preserve"> </v>
      </c>
      <c r="Z178" s="178" t="str">
        <f t="shared" si="83"/>
        <v xml:space="preserve"> </v>
      </c>
      <c r="AA178" s="178" t="str">
        <f t="shared" si="84"/>
        <v xml:space="preserve"> </v>
      </c>
      <c r="AB178" s="178" t="str">
        <f t="shared" si="85"/>
        <v xml:space="preserve"> </v>
      </c>
      <c r="AC178" s="178" t="str">
        <f t="shared" si="86"/>
        <v xml:space="preserve"> </v>
      </c>
      <c r="AD178" s="178" t="str">
        <f t="shared" si="87"/>
        <v xml:space="preserve"> </v>
      </c>
      <c r="AE178" s="178" t="str">
        <f t="shared" si="88"/>
        <v xml:space="preserve"> </v>
      </c>
      <c r="AF178" s="224" t="str">
        <f t="shared" si="89"/>
        <v xml:space="preserve"> </v>
      </c>
      <c r="AG178" s="224" t="str">
        <f t="shared" si="90"/>
        <v xml:space="preserve"> </v>
      </c>
      <c r="AH178" s="224" t="str">
        <f t="shared" si="91"/>
        <v xml:space="preserve"> </v>
      </c>
      <c r="AI178" s="224" t="str">
        <f t="shared" si="64"/>
        <v xml:space="preserve"> </v>
      </c>
      <c r="AJ178" s="224" t="str">
        <f t="shared" si="65"/>
        <v xml:space="preserve"> </v>
      </c>
      <c r="AK178" s="224" t="str">
        <f t="shared" si="92"/>
        <v xml:space="preserve"> </v>
      </c>
      <c r="AL178" s="224" t="str">
        <f>IF($A178="N/A"," ",IF(PV=1,0,'Pricing Inputs4'!R211))</f>
        <v xml:space="preserve"> </v>
      </c>
      <c r="AM178" s="313" t="str">
        <f t="shared" si="66"/>
        <v xml:space="preserve"> </v>
      </c>
      <c r="BQ178" t="str">
        <f t="shared" si="67"/>
        <v xml:space="preserve"> </v>
      </c>
      <c r="BR178" t="str">
        <f t="shared" si="68"/>
        <v xml:space="preserve"> </v>
      </c>
      <c r="BS178" t="str">
        <f t="shared" si="69"/>
        <v xml:space="preserve"> </v>
      </c>
    </row>
    <row r="179" spans="1:71" x14ac:dyDescent="0.2">
      <c r="A179" s="253" t="str">
        <f>IF(A178="N/A","N/A",IF(EDATE(A178,1)&gt;Inputs!$R$5,"N/A",EDATE(A178,1)))</f>
        <v>N/A</v>
      </c>
      <c r="B179" s="324" t="str">
        <f t="shared" si="62"/>
        <v xml:space="preserve"> </v>
      </c>
      <c r="C179" s="172" t="str">
        <f t="shared" si="70"/>
        <v xml:space="preserve"> </v>
      </c>
      <c r="D179" s="172" t="str">
        <f t="shared" si="71"/>
        <v xml:space="preserve"> </v>
      </c>
      <c r="E179" s="172" t="str">
        <f t="shared" si="72"/>
        <v xml:space="preserve"> </v>
      </c>
      <c r="F179" s="172" t="str">
        <f t="shared" si="73"/>
        <v xml:space="preserve"> </v>
      </c>
      <c r="G179" s="172" t="str">
        <f t="shared" si="74"/>
        <v xml:space="preserve"> </v>
      </c>
      <c r="H179" s="172" t="str">
        <f t="shared" si="75"/>
        <v xml:space="preserve"> </v>
      </c>
      <c r="I179" s="172" t="str">
        <f t="shared" si="76"/>
        <v xml:space="preserve"> </v>
      </c>
      <c r="J179" s="172" t="str">
        <f t="shared" si="77"/>
        <v xml:space="preserve"> </v>
      </c>
      <c r="K179" s="172" t="str">
        <f t="shared" si="78"/>
        <v xml:space="preserve"> </v>
      </c>
      <c r="L179" s="250" t="str">
        <f>IF($A179="N/A"," ",IF(Pricetype4=2,MAX(C179,0),IF(OR(Pricetype4=1,Pricetype4=4),IF(C179=0,0,(_xll.EURO(C179,Strikeprice4,0,0,($AH179+IF(Smile=TRUE,VLOOKUP(MAX(-5,Strikeprice4-C179),Volsmile,2),0)),($A179-DateToday)+15,IF(Pricetype4=1,1,0),0))),C179)))</f>
        <v xml:space="preserve"> </v>
      </c>
      <c r="M179" s="250" t="str">
        <f>IF($A179="N/A"," ",IF(Pricetype4=2,MAX(D179,0),IF(OR(Pricetype4=1,Pricetype4=4),IF(D179=0,0,(_xll.EURO(D179,Strikeprice4,0,0,($AH179+IF(Smile=TRUE,VLOOKUP(MAX(-5,Strikeprice4-D179),Volsmile,2),0)),($A179-DateToday)+15,IF(Pricetype4=1,1,0),0))),D179)))</f>
        <v xml:space="preserve"> </v>
      </c>
      <c r="N179" s="250" t="str">
        <f>IF($A179="N/A"," ",IF(Pricetype4=2,MAX(E179,0),IF(OR(Pricetype4=1,Pricetype4=4),IF(E179=0,0,(_xll.EURO(E179,Strikeprice4,0,0,($AK179+IF(Smile=TRUE,VLOOKUP(MAX(-5,Strikeprice4-E179),Volsmile,2),0)),($A179-DateToday)+15,IF(Pricetype4=1,1,0),0))),E179)))</f>
        <v xml:space="preserve"> </v>
      </c>
      <c r="O179" s="250" t="str">
        <f>IF($A179="N/A"," ",IF(Pricetype4=2,MAX(F179,0),IF(OR(Pricetype4=1,Pricetype4=4),IF(F179=0,0,(_xll.EURO(F179,Strikeprice4,0,0,($AK179+IF(Smile=TRUE,VLOOKUP(MAX(-5,Strikeprice4-F179),Volsmile,2),0)),($A179-DateToday)+15,IF(Pricetype4=1,1,0),0))),F179)))</f>
        <v xml:space="preserve"> </v>
      </c>
      <c r="P179" s="250" t="str">
        <f>IF($A179="N/A"," ",IF(Pricetype4=2,MAX(G179,0),IF(OR(Pricetype4=1,Pricetype4=4),IF(G179=0,0,(_xll.EURO(G179,Strikeprice4,0,0,($AK179+IF(Smile=TRUE,VLOOKUP(MAX(-5,Strikeprice4-G179),Volsmile,2),0)),($A179-DateToday)+15,IF(Pricetype4=1,1,0),0))),G179)))</f>
        <v xml:space="preserve"> </v>
      </c>
      <c r="Q179" s="250" t="str">
        <f>IF($A179="N/A"," ",IF(Pricetype4=2,MAX(H179,0),IF(OR(Pricetype4=1,Pricetype4=4),IF(H179=0,0,(_xll.EURO(H179,Strikeprice4,0,0,($AK179+IF(Smile=TRUE,VLOOKUP(MAX(-5,Strikeprice4-H179),Volsmile,2),0)),($A179-DateToday)+15,IF(Pricetype4=1,1,0),0))),H179)))</f>
        <v xml:space="preserve"> </v>
      </c>
      <c r="R179" s="250" t="str">
        <f>IF($A179="N/A"," ",IF(Pricetype4=2,MAX(I179,0),IF(OR(Pricetype4=1,Pricetype4=4),IF(I179=0,0,(_xll.EURO(I179,Strikeprice4,0,0,($AK179+IF(Smile=TRUE,VLOOKUP(MAX(-5,Strikeprice4-I179),Volsmile,2),0)),($A179-DateToday)+15,IF(Pricetype4=1,1,0),0))),I179)))</f>
        <v xml:space="preserve"> </v>
      </c>
      <c r="S179" s="250" t="str">
        <f>IF($A179="N/A"," ",IF(Pricetype4=2,MAX(J179,0),IF(OR(Pricetype4=1,Pricetype4=4),IF(J179=0,0,(_xll.EURO(J179,Strikeprice4,0,0,($AK179+IF(Smile=TRUE,VLOOKUP(MAX(-5,Strikeprice4-J179),Volsmile,2),0)),($A179-DateToday)+15,IF(Pricetype4=1,1,0),0))),J179)))</f>
        <v xml:space="preserve"> </v>
      </c>
      <c r="T179" s="250" t="str">
        <f>IF($A179="N/A"," ",IF(Pricetype4=2,MAX(K179,0),IF(OR(Pricetype4=1,Pricetype4=4),IF(K179=0,0,(_xll.EURO(K179,Strikeprice4,0,0,($AK179+IF(Smile=TRUE,VLOOKUP(MAX(-5,Strikeprice4-K179),Volsmile,2),0)),($A179-DateToday)+15,IF(Pricetype4=1,1,0),0))),K179)))</f>
        <v xml:space="preserve"> </v>
      </c>
      <c r="U179" s="177" t="str">
        <f t="shared" si="63"/>
        <v xml:space="preserve"> </v>
      </c>
      <c r="V179" s="178" t="str">
        <f t="shared" si="79"/>
        <v xml:space="preserve"> </v>
      </c>
      <c r="W179" s="178" t="str">
        <f t="shared" si="80"/>
        <v xml:space="preserve"> </v>
      </c>
      <c r="X179" s="178" t="str">
        <f t="shared" si="81"/>
        <v xml:space="preserve"> </v>
      </c>
      <c r="Y179" s="178" t="str">
        <f t="shared" si="82"/>
        <v xml:space="preserve"> </v>
      </c>
      <c r="Z179" s="178" t="str">
        <f t="shared" si="83"/>
        <v xml:space="preserve"> </v>
      </c>
      <c r="AA179" s="178" t="str">
        <f t="shared" si="84"/>
        <v xml:space="preserve"> </v>
      </c>
      <c r="AB179" s="178" t="str">
        <f t="shared" si="85"/>
        <v xml:space="preserve"> </v>
      </c>
      <c r="AC179" s="178" t="str">
        <f t="shared" si="86"/>
        <v xml:space="preserve"> </v>
      </c>
      <c r="AD179" s="178" t="str">
        <f t="shared" si="87"/>
        <v xml:space="preserve"> </v>
      </c>
      <c r="AE179" s="178" t="str">
        <f t="shared" si="88"/>
        <v xml:space="preserve"> </v>
      </c>
      <c r="AF179" s="224" t="str">
        <f t="shared" si="89"/>
        <v xml:space="preserve"> </v>
      </c>
      <c r="AG179" s="224" t="str">
        <f t="shared" si="90"/>
        <v xml:space="preserve"> </v>
      </c>
      <c r="AH179" s="224" t="str">
        <f t="shared" si="91"/>
        <v xml:space="preserve"> </v>
      </c>
      <c r="AI179" s="224" t="str">
        <f t="shared" si="64"/>
        <v xml:space="preserve"> </v>
      </c>
      <c r="AJ179" s="224" t="str">
        <f t="shared" si="65"/>
        <v xml:space="preserve"> </v>
      </c>
      <c r="AK179" s="224" t="str">
        <f t="shared" si="92"/>
        <v xml:space="preserve"> </v>
      </c>
      <c r="AL179" s="224" t="str">
        <f>IF($A179="N/A"," ",IF(PV=1,0,'Pricing Inputs4'!R212))</f>
        <v xml:space="preserve"> </v>
      </c>
      <c r="AM179" s="313" t="str">
        <f t="shared" si="66"/>
        <v xml:space="preserve"> </v>
      </c>
      <c r="BQ179" t="str">
        <f t="shared" si="67"/>
        <v xml:space="preserve"> </v>
      </c>
      <c r="BR179" t="str">
        <f t="shared" si="68"/>
        <v xml:space="preserve"> </v>
      </c>
      <c r="BS179" t="str">
        <f t="shared" si="69"/>
        <v xml:space="preserve"> </v>
      </c>
    </row>
    <row r="180" spans="1:71" x14ac:dyDescent="0.2">
      <c r="A180" s="253" t="str">
        <f>IF(A179="N/A","N/A",IF(EDATE(A179,1)&gt;Inputs!$R$5,"N/A",EDATE(A179,1)))</f>
        <v>N/A</v>
      </c>
      <c r="B180" s="324" t="str">
        <f t="shared" si="62"/>
        <v xml:space="preserve"> </v>
      </c>
      <c r="C180" s="172" t="str">
        <f t="shared" si="70"/>
        <v xml:space="preserve"> </v>
      </c>
      <c r="D180" s="172" t="str">
        <f t="shared" si="71"/>
        <v xml:space="preserve"> </v>
      </c>
      <c r="E180" s="172" t="str">
        <f t="shared" si="72"/>
        <v xml:space="preserve"> </v>
      </c>
      <c r="F180" s="172" t="str">
        <f t="shared" si="73"/>
        <v xml:space="preserve"> </v>
      </c>
      <c r="G180" s="172" t="str">
        <f t="shared" si="74"/>
        <v xml:space="preserve"> </v>
      </c>
      <c r="H180" s="172" t="str">
        <f t="shared" si="75"/>
        <v xml:space="preserve"> </v>
      </c>
      <c r="I180" s="172" t="str">
        <f t="shared" si="76"/>
        <v xml:space="preserve"> </v>
      </c>
      <c r="J180" s="172" t="str">
        <f t="shared" si="77"/>
        <v xml:space="preserve"> </v>
      </c>
      <c r="K180" s="172" t="str">
        <f t="shared" si="78"/>
        <v xml:space="preserve"> </v>
      </c>
      <c r="L180" s="250" t="str">
        <f>IF($A180="N/A"," ",IF(Pricetype4=2,MAX(C180,0),IF(OR(Pricetype4=1,Pricetype4=4),IF(C180=0,0,(_xll.EURO(C180,Strikeprice4,0,0,($AH180+IF(Smile=TRUE,VLOOKUP(MAX(-5,Strikeprice4-C180),Volsmile,2),0)),($A180-DateToday)+15,IF(Pricetype4=1,1,0),0))),C180)))</f>
        <v xml:space="preserve"> </v>
      </c>
      <c r="M180" s="250" t="str">
        <f>IF($A180="N/A"," ",IF(Pricetype4=2,MAX(D180,0),IF(OR(Pricetype4=1,Pricetype4=4),IF(D180=0,0,(_xll.EURO(D180,Strikeprice4,0,0,($AH180+IF(Smile=TRUE,VLOOKUP(MAX(-5,Strikeprice4-D180),Volsmile,2),0)),($A180-DateToday)+15,IF(Pricetype4=1,1,0),0))),D180)))</f>
        <v xml:space="preserve"> </v>
      </c>
      <c r="N180" s="250" t="str">
        <f>IF($A180="N/A"," ",IF(Pricetype4=2,MAX(E180,0),IF(OR(Pricetype4=1,Pricetype4=4),IF(E180=0,0,(_xll.EURO(E180,Strikeprice4,0,0,($AK180+IF(Smile=TRUE,VLOOKUP(MAX(-5,Strikeprice4-E180),Volsmile,2),0)),($A180-DateToday)+15,IF(Pricetype4=1,1,0),0))),E180)))</f>
        <v xml:space="preserve"> </v>
      </c>
      <c r="O180" s="250" t="str">
        <f>IF($A180="N/A"," ",IF(Pricetype4=2,MAX(F180,0),IF(OR(Pricetype4=1,Pricetype4=4),IF(F180=0,0,(_xll.EURO(F180,Strikeprice4,0,0,($AK180+IF(Smile=TRUE,VLOOKUP(MAX(-5,Strikeprice4-F180),Volsmile,2),0)),($A180-DateToday)+15,IF(Pricetype4=1,1,0),0))),F180)))</f>
        <v xml:space="preserve"> </v>
      </c>
      <c r="P180" s="250" t="str">
        <f>IF($A180="N/A"," ",IF(Pricetype4=2,MAX(G180,0),IF(OR(Pricetype4=1,Pricetype4=4),IF(G180=0,0,(_xll.EURO(G180,Strikeprice4,0,0,($AK180+IF(Smile=TRUE,VLOOKUP(MAX(-5,Strikeprice4-G180),Volsmile,2),0)),($A180-DateToday)+15,IF(Pricetype4=1,1,0),0))),G180)))</f>
        <v xml:space="preserve"> </v>
      </c>
      <c r="Q180" s="250" t="str">
        <f>IF($A180="N/A"," ",IF(Pricetype4=2,MAX(H180,0),IF(OR(Pricetype4=1,Pricetype4=4),IF(H180=0,0,(_xll.EURO(H180,Strikeprice4,0,0,($AK180+IF(Smile=TRUE,VLOOKUP(MAX(-5,Strikeprice4-H180),Volsmile,2),0)),($A180-DateToday)+15,IF(Pricetype4=1,1,0),0))),H180)))</f>
        <v xml:space="preserve"> </v>
      </c>
      <c r="R180" s="250" t="str">
        <f>IF($A180="N/A"," ",IF(Pricetype4=2,MAX(I180,0),IF(OR(Pricetype4=1,Pricetype4=4),IF(I180=0,0,(_xll.EURO(I180,Strikeprice4,0,0,($AK180+IF(Smile=TRUE,VLOOKUP(MAX(-5,Strikeprice4-I180),Volsmile,2),0)),($A180-DateToday)+15,IF(Pricetype4=1,1,0),0))),I180)))</f>
        <v xml:space="preserve"> </v>
      </c>
      <c r="S180" s="250" t="str">
        <f>IF($A180="N/A"," ",IF(Pricetype4=2,MAX(J180,0),IF(OR(Pricetype4=1,Pricetype4=4),IF(J180=0,0,(_xll.EURO(J180,Strikeprice4,0,0,($AK180+IF(Smile=TRUE,VLOOKUP(MAX(-5,Strikeprice4-J180),Volsmile,2),0)),($A180-DateToday)+15,IF(Pricetype4=1,1,0),0))),J180)))</f>
        <v xml:space="preserve"> </v>
      </c>
      <c r="T180" s="250" t="str">
        <f>IF($A180="N/A"," ",IF(Pricetype4=2,MAX(K180,0),IF(OR(Pricetype4=1,Pricetype4=4),IF(K180=0,0,(_xll.EURO(K180,Strikeprice4,0,0,($AK180+IF(Smile=TRUE,VLOOKUP(MAX(-5,Strikeprice4-K180),Volsmile,2),0)),($A180-DateToday)+15,IF(Pricetype4=1,1,0),0))),K180)))</f>
        <v xml:space="preserve"> </v>
      </c>
      <c r="U180" s="177" t="str">
        <f t="shared" si="63"/>
        <v xml:space="preserve"> </v>
      </c>
      <c r="V180" s="178" t="str">
        <f t="shared" si="79"/>
        <v xml:space="preserve"> </v>
      </c>
      <c r="W180" s="178" t="str">
        <f t="shared" si="80"/>
        <v xml:space="preserve"> </v>
      </c>
      <c r="X180" s="178" t="str">
        <f t="shared" si="81"/>
        <v xml:space="preserve"> </v>
      </c>
      <c r="Y180" s="178" t="str">
        <f t="shared" si="82"/>
        <v xml:space="preserve"> </v>
      </c>
      <c r="Z180" s="178" t="str">
        <f t="shared" si="83"/>
        <v xml:space="preserve"> </v>
      </c>
      <c r="AA180" s="178" t="str">
        <f t="shared" si="84"/>
        <v xml:space="preserve"> </v>
      </c>
      <c r="AB180" s="178" t="str">
        <f t="shared" si="85"/>
        <v xml:space="preserve"> </v>
      </c>
      <c r="AC180" s="178" t="str">
        <f t="shared" si="86"/>
        <v xml:space="preserve"> </v>
      </c>
      <c r="AD180" s="178" t="str">
        <f t="shared" si="87"/>
        <v xml:space="preserve"> </v>
      </c>
      <c r="AE180" s="178" t="str">
        <f t="shared" si="88"/>
        <v xml:space="preserve"> </v>
      </c>
      <c r="AF180" s="224" t="str">
        <f t="shared" si="89"/>
        <v xml:space="preserve"> </v>
      </c>
      <c r="AG180" s="224" t="str">
        <f t="shared" si="90"/>
        <v xml:space="preserve"> </v>
      </c>
      <c r="AH180" s="224" t="str">
        <f t="shared" si="91"/>
        <v xml:space="preserve"> </v>
      </c>
      <c r="AI180" s="224" t="str">
        <f t="shared" si="64"/>
        <v xml:space="preserve"> </v>
      </c>
      <c r="AJ180" s="224" t="str">
        <f t="shared" si="65"/>
        <v xml:space="preserve"> </v>
      </c>
      <c r="AK180" s="224" t="str">
        <f t="shared" si="92"/>
        <v xml:space="preserve"> </v>
      </c>
      <c r="AL180" s="224" t="str">
        <f>IF($A180="N/A"," ",IF(PV=1,0,'Pricing Inputs4'!R213))</f>
        <v xml:space="preserve"> </v>
      </c>
      <c r="AM180" s="313" t="str">
        <f t="shared" si="66"/>
        <v xml:space="preserve"> </v>
      </c>
      <c r="BQ180" t="str">
        <f t="shared" si="67"/>
        <v xml:space="preserve"> </v>
      </c>
      <c r="BR180" t="str">
        <f t="shared" si="68"/>
        <v xml:space="preserve"> </v>
      </c>
      <c r="BS180" t="str">
        <f t="shared" si="69"/>
        <v xml:space="preserve"> </v>
      </c>
    </row>
    <row r="181" spans="1:71" x14ac:dyDescent="0.2">
      <c r="A181" s="253" t="str">
        <f>IF(A180="N/A","N/A",IF(EDATE(A180,1)&gt;Inputs!$R$5,"N/A",EDATE(A180,1)))</f>
        <v>N/A</v>
      </c>
      <c r="B181" s="324" t="str">
        <f t="shared" si="62"/>
        <v xml:space="preserve"> </v>
      </c>
      <c r="C181" s="172" t="str">
        <f t="shared" si="70"/>
        <v xml:space="preserve"> </v>
      </c>
      <c r="D181" s="172" t="str">
        <f t="shared" si="71"/>
        <v xml:space="preserve"> </v>
      </c>
      <c r="E181" s="172" t="str">
        <f t="shared" si="72"/>
        <v xml:space="preserve"> </v>
      </c>
      <c r="F181" s="172" t="str">
        <f t="shared" si="73"/>
        <v xml:space="preserve"> </v>
      </c>
      <c r="G181" s="172" t="str">
        <f t="shared" si="74"/>
        <v xml:space="preserve"> </v>
      </c>
      <c r="H181" s="172" t="str">
        <f t="shared" si="75"/>
        <v xml:space="preserve"> </v>
      </c>
      <c r="I181" s="172" t="str">
        <f t="shared" si="76"/>
        <v xml:space="preserve"> </v>
      </c>
      <c r="J181" s="172" t="str">
        <f t="shared" si="77"/>
        <v xml:space="preserve"> </v>
      </c>
      <c r="K181" s="172" t="str">
        <f t="shared" si="78"/>
        <v xml:space="preserve"> </v>
      </c>
      <c r="L181" s="250" t="str">
        <f>IF($A181="N/A"," ",IF(Pricetype4=2,MAX(C181,0),IF(OR(Pricetype4=1,Pricetype4=4),IF(C181=0,0,(_xll.EURO(C181,Strikeprice4,0,0,($AH181+IF(Smile=TRUE,VLOOKUP(MAX(-5,Strikeprice4-C181),Volsmile,2),0)),($A181-DateToday)+15,IF(Pricetype4=1,1,0),0))),C181)))</f>
        <v xml:space="preserve"> </v>
      </c>
      <c r="M181" s="250" t="str">
        <f>IF($A181="N/A"," ",IF(Pricetype4=2,MAX(D181,0),IF(OR(Pricetype4=1,Pricetype4=4),IF(D181=0,0,(_xll.EURO(D181,Strikeprice4,0,0,($AH181+IF(Smile=TRUE,VLOOKUP(MAX(-5,Strikeprice4-D181),Volsmile,2),0)),($A181-DateToday)+15,IF(Pricetype4=1,1,0),0))),D181)))</f>
        <v xml:space="preserve"> </v>
      </c>
      <c r="N181" s="250" t="str">
        <f>IF($A181="N/A"," ",IF(Pricetype4=2,MAX(E181,0),IF(OR(Pricetype4=1,Pricetype4=4),IF(E181=0,0,(_xll.EURO(E181,Strikeprice4,0,0,($AK181+IF(Smile=TRUE,VLOOKUP(MAX(-5,Strikeprice4-E181),Volsmile,2),0)),($A181-DateToday)+15,IF(Pricetype4=1,1,0),0))),E181)))</f>
        <v xml:space="preserve"> </v>
      </c>
      <c r="O181" s="250" t="str">
        <f>IF($A181="N/A"," ",IF(Pricetype4=2,MAX(F181,0),IF(OR(Pricetype4=1,Pricetype4=4),IF(F181=0,0,(_xll.EURO(F181,Strikeprice4,0,0,($AK181+IF(Smile=TRUE,VLOOKUP(MAX(-5,Strikeprice4-F181),Volsmile,2),0)),($A181-DateToday)+15,IF(Pricetype4=1,1,0),0))),F181)))</f>
        <v xml:space="preserve"> </v>
      </c>
      <c r="P181" s="250" t="str">
        <f>IF($A181="N/A"," ",IF(Pricetype4=2,MAX(G181,0),IF(OR(Pricetype4=1,Pricetype4=4),IF(G181=0,0,(_xll.EURO(G181,Strikeprice4,0,0,($AK181+IF(Smile=TRUE,VLOOKUP(MAX(-5,Strikeprice4-G181),Volsmile,2),0)),($A181-DateToday)+15,IF(Pricetype4=1,1,0),0))),G181)))</f>
        <v xml:space="preserve"> </v>
      </c>
      <c r="Q181" s="250" t="str">
        <f>IF($A181="N/A"," ",IF(Pricetype4=2,MAX(H181,0),IF(OR(Pricetype4=1,Pricetype4=4),IF(H181=0,0,(_xll.EURO(H181,Strikeprice4,0,0,($AK181+IF(Smile=TRUE,VLOOKUP(MAX(-5,Strikeprice4-H181),Volsmile,2),0)),($A181-DateToday)+15,IF(Pricetype4=1,1,0),0))),H181)))</f>
        <v xml:space="preserve"> </v>
      </c>
      <c r="R181" s="250" t="str">
        <f>IF($A181="N/A"," ",IF(Pricetype4=2,MAX(I181,0),IF(OR(Pricetype4=1,Pricetype4=4),IF(I181=0,0,(_xll.EURO(I181,Strikeprice4,0,0,($AK181+IF(Smile=TRUE,VLOOKUP(MAX(-5,Strikeprice4-I181),Volsmile,2),0)),($A181-DateToday)+15,IF(Pricetype4=1,1,0),0))),I181)))</f>
        <v xml:space="preserve"> </v>
      </c>
      <c r="S181" s="250" t="str">
        <f>IF($A181="N/A"," ",IF(Pricetype4=2,MAX(J181,0),IF(OR(Pricetype4=1,Pricetype4=4),IF(J181=0,0,(_xll.EURO(J181,Strikeprice4,0,0,($AK181+IF(Smile=TRUE,VLOOKUP(MAX(-5,Strikeprice4-J181),Volsmile,2),0)),($A181-DateToday)+15,IF(Pricetype4=1,1,0),0))),J181)))</f>
        <v xml:space="preserve"> </v>
      </c>
      <c r="T181" s="250" t="str">
        <f>IF($A181="N/A"," ",IF(Pricetype4=2,MAX(K181,0),IF(OR(Pricetype4=1,Pricetype4=4),IF(K181=0,0,(_xll.EURO(K181,Strikeprice4,0,0,($AK181+IF(Smile=TRUE,VLOOKUP(MAX(-5,Strikeprice4-K181),Volsmile,2),0)),($A181-DateToday)+15,IF(Pricetype4=1,1,0),0))),K181)))</f>
        <v xml:space="preserve"> </v>
      </c>
      <c r="U181" s="177" t="str">
        <f t="shared" si="63"/>
        <v xml:space="preserve"> </v>
      </c>
      <c r="V181" s="178" t="str">
        <f t="shared" si="79"/>
        <v xml:space="preserve"> </v>
      </c>
      <c r="W181" s="178" t="str">
        <f t="shared" si="80"/>
        <v xml:space="preserve"> </v>
      </c>
      <c r="X181" s="178" t="str">
        <f t="shared" si="81"/>
        <v xml:space="preserve"> </v>
      </c>
      <c r="Y181" s="178" t="str">
        <f t="shared" si="82"/>
        <v xml:space="preserve"> </v>
      </c>
      <c r="Z181" s="178" t="str">
        <f t="shared" si="83"/>
        <v xml:space="preserve"> </v>
      </c>
      <c r="AA181" s="178" t="str">
        <f t="shared" si="84"/>
        <v xml:space="preserve"> </v>
      </c>
      <c r="AB181" s="178" t="str">
        <f t="shared" si="85"/>
        <v xml:space="preserve"> </v>
      </c>
      <c r="AC181" s="178" t="str">
        <f t="shared" si="86"/>
        <v xml:space="preserve"> </v>
      </c>
      <c r="AD181" s="178" t="str">
        <f t="shared" si="87"/>
        <v xml:space="preserve"> </v>
      </c>
      <c r="AE181" s="178" t="str">
        <f t="shared" si="88"/>
        <v xml:space="preserve"> </v>
      </c>
      <c r="AF181" s="224" t="str">
        <f t="shared" si="89"/>
        <v xml:space="preserve"> </v>
      </c>
      <c r="AG181" s="224" t="str">
        <f t="shared" si="90"/>
        <v xml:space="preserve"> </v>
      </c>
      <c r="AH181" s="224" t="str">
        <f t="shared" si="91"/>
        <v xml:space="preserve"> </v>
      </c>
      <c r="AI181" s="224" t="str">
        <f t="shared" si="64"/>
        <v xml:space="preserve"> </v>
      </c>
      <c r="AJ181" s="224" t="str">
        <f t="shared" si="65"/>
        <v xml:space="preserve"> </v>
      </c>
      <c r="AK181" s="224" t="str">
        <f t="shared" si="92"/>
        <v xml:space="preserve"> </v>
      </c>
      <c r="AL181" s="224" t="str">
        <f>IF($A181="N/A"," ",IF(PV=1,0,'Pricing Inputs4'!R214))</f>
        <v xml:space="preserve"> </v>
      </c>
      <c r="AM181" s="313" t="str">
        <f t="shared" si="66"/>
        <v xml:space="preserve"> </v>
      </c>
      <c r="BQ181" t="str">
        <f t="shared" si="67"/>
        <v xml:space="preserve"> </v>
      </c>
      <c r="BR181" t="str">
        <f t="shared" si="68"/>
        <v xml:space="preserve"> </v>
      </c>
      <c r="BS181" t="str">
        <f t="shared" si="69"/>
        <v xml:space="preserve"> </v>
      </c>
    </row>
    <row r="182" spans="1:71" x14ac:dyDescent="0.2">
      <c r="A182" s="253" t="str">
        <f>IF(A181="N/A","N/A",IF(EDATE(A181,1)&gt;Inputs!$R$5,"N/A",EDATE(A181,1)))</f>
        <v>N/A</v>
      </c>
      <c r="B182" s="324" t="str">
        <f t="shared" si="62"/>
        <v xml:space="preserve"> </v>
      </c>
      <c r="C182" s="172" t="str">
        <f t="shared" si="70"/>
        <v xml:space="preserve"> </v>
      </c>
      <c r="D182" s="172" t="str">
        <f t="shared" si="71"/>
        <v xml:space="preserve"> </v>
      </c>
      <c r="E182" s="172" t="str">
        <f t="shared" si="72"/>
        <v xml:space="preserve"> </v>
      </c>
      <c r="F182" s="172" t="str">
        <f t="shared" si="73"/>
        <v xml:space="preserve"> </v>
      </c>
      <c r="G182" s="172" t="str">
        <f t="shared" si="74"/>
        <v xml:space="preserve"> </v>
      </c>
      <c r="H182" s="172" t="str">
        <f t="shared" si="75"/>
        <v xml:space="preserve"> </v>
      </c>
      <c r="I182" s="172" t="str">
        <f t="shared" si="76"/>
        <v xml:space="preserve"> </v>
      </c>
      <c r="J182" s="172" t="str">
        <f t="shared" si="77"/>
        <v xml:space="preserve"> </v>
      </c>
      <c r="K182" s="172" t="str">
        <f t="shared" si="78"/>
        <v xml:space="preserve"> </v>
      </c>
      <c r="L182" s="250" t="str">
        <f>IF($A182="N/A"," ",IF(Pricetype4=2,MAX(C182,0),IF(OR(Pricetype4=1,Pricetype4=4),IF(C182=0,0,(_xll.EURO(C182,Strikeprice4,0,0,($AH182+IF(Smile=TRUE,VLOOKUP(MAX(-5,Strikeprice4-C182),Volsmile,2),0)),($A182-DateToday)+15,IF(Pricetype4=1,1,0),0))),C182)))</f>
        <v xml:space="preserve"> </v>
      </c>
      <c r="M182" s="250" t="str">
        <f>IF($A182="N/A"," ",IF(Pricetype4=2,MAX(D182,0),IF(OR(Pricetype4=1,Pricetype4=4),IF(D182=0,0,(_xll.EURO(D182,Strikeprice4,0,0,($AH182+IF(Smile=TRUE,VLOOKUP(MAX(-5,Strikeprice4-D182),Volsmile,2),0)),($A182-DateToday)+15,IF(Pricetype4=1,1,0),0))),D182)))</f>
        <v xml:space="preserve"> </v>
      </c>
      <c r="N182" s="250" t="str">
        <f>IF($A182="N/A"," ",IF(Pricetype4=2,MAX(E182,0),IF(OR(Pricetype4=1,Pricetype4=4),IF(E182=0,0,(_xll.EURO(E182,Strikeprice4,0,0,($AK182+IF(Smile=TRUE,VLOOKUP(MAX(-5,Strikeprice4-E182),Volsmile,2),0)),($A182-DateToday)+15,IF(Pricetype4=1,1,0),0))),E182)))</f>
        <v xml:space="preserve"> </v>
      </c>
      <c r="O182" s="250" t="str">
        <f>IF($A182="N/A"," ",IF(Pricetype4=2,MAX(F182,0),IF(OR(Pricetype4=1,Pricetype4=4),IF(F182=0,0,(_xll.EURO(F182,Strikeprice4,0,0,($AK182+IF(Smile=TRUE,VLOOKUP(MAX(-5,Strikeprice4-F182),Volsmile,2),0)),($A182-DateToday)+15,IF(Pricetype4=1,1,0),0))),F182)))</f>
        <v xml:space="preserve"> </v>
      </c>
      <c r="P182" s="250" t="str">
        <f>IF($A182="N/A"," ",IF(Pricetype4=2,MAX(G182,0),IF(OR(Pricetype4=1,Pricetype4=4),IF(G182=0,0,(_xll.EURO(G182,Strikeprice4,0,0,($AK182+IF(Smile=TRUE,VLOOKUP(MAX(-5,Strikeprice4-G182),Volsmile,2),0)),($A182-DateToday)+15,IF(Pricetype4=1,1,0),0))),G182)))</f>
        <v xml:space="preserve"> </v>
      </c>
      <c r="Q182" s="250" t="str">
        <f>IF($A182="N/A"," ",IF(Pricetype4=2,MAX(H182,0),IF(OR(Pricetype4=1,Pricetype4=4),IF(H182=0,0,(_xll.EURO(H182,Strikeprice4,0,0,($AK182+IF(Smile=TRUE,VLOOKUP(MAX(-5,Strikeprice4-H182),Volsmile,2),0)),($A182-DateToday)+15,IF(Pricetype4=1,1,0),0))),H182)))</f>
        <v xml:space="preserve"> </v>
      </c>
      <c r="R182" s="250" t="str">
        <f>IF($A182="N/A"," ",IF(Pricetype4=2,MAX(I182,0),IF(OR(Pricetype4=1,Pricetype4=4),IF(I182=0,0,(_xll.EURO(I182,Strikeprice4,0,0,($AK182+IF(Smile=TRUE,VLOOKUP(MAX(-5,Strikeprice4-I182),Volsmile,2),0)),($A182-DateToday)+15,IF(Pricetype4=1,1,0),0))),I182)))</f>
        <v xml:space="preserve"> </v>
      </c>
      <c r="S182" s="250" t="str">
        <f>IF($A182="N/A"," ",IF(Pricetype4=2,MAX(J182,0),IF(OR(Pricetype4=1,Pricetype4=4),IF(J182=0,0,(_xll.EURO(J182,Strikeprice4,0,0,($AK182+IF(Smile=TRUE,VLOOKUP(MAX(-5,Strikeprice4-J182),Volsmile,2),0)),($A182-DateToday)+15,IF(Pricetype4=1,1,0),0))),J182)))</f>
        <v xml:space="preserve"> </v>
      </c>
      <c r="T182" s="250" t="str">
        <f>IF($A182="N/A"," ",IF(Pricetype4=2,MAX(K182,0),IF(OR(Pricetype4=1,Pricetype4=4),IF(K182=0,0,(_xll.EURO(K182,Strikeprice4,0,0,($AK182+IF(Smile=TRUE,VLOOKUP(MAX(-5,Strikeprice4-K182),Volsmile,2),0)),($A182-DateToday)+15,IF(Pricetype4=1,1,0),0))),K182)))</f>
        <v xml:space="preserve"> </v>
      </c>
      <c r="U182" s="177" t="str">
        <f t="shared" si="63"/>
        <v xml:space="preserve"> </v>
      </c>
      <c r="V182" s="178" t="str">
        <f t="shared" si="79"/>
        <v xml:space="preserve"> </v>
      </c>
      <c r="W182" s="178" t="str">
        <f t="shared" si="80"/>
        <v xml:space="preserve"> </v>
      </c>
      <c r="X182" s="178" t="str">
        <f t="shared" si="81"/>
        <v xml:space="preserve"> </v>
      </c>
      <c r="Y182" s="178" t="str">
        <f t="shared" si="82"/>
        <v xml:space="preserve"> </v>
      </c>
      <c r="Z182" s="178" t="str">
        <f t="shared" si="83"/>
        <v xml:space="preserve"> </v>
      </c>
      <c r="AA182" s="178" t="str">
        <f t="shared" si="84"/>
        <v xml:space="preserve"> </v>
      </c>
      <c r="AB182" s="178" t="str">
        <f t="shared" si="85"/>
        <v xml:space="preserve"> </v>
      </c>
      <c r="AC182" s="178" t="str">
        <f t="shared" si="86"/>
        <v xml:space="preserve"> </v>
      </c>
      <c r="AD182" s="178" t="str">
        <f t="shared" si="87"/>
        <v xml:space="preserve"> </v>
      </c>
      <c r="AE182" s="178" t="str">
        <f t="shared" si="88"/>
        <v xml:space="preserve"> </v>
      </c>
      <c r="AF182" s="224" t="str">
        <f t="shared" si="89"/>
        <v xml:space="preserve"> </v>
      </c>
      <c r="AG182" s="224" t="str">
        <f t="shared" si="90"/>
        <v xml:space="preserve"> </v>
      </c>
      <c r="AH182" s="224" t="str">
        <f t="shared" si="91"/>
        <v xml:space="preserve"> </v>
      </c>
      <c r="AI182" s="224" t="str">
        <f t="shared" si="64"/>
        <v xml:space="preserve"> </v>
      </c>
      <c r="AJ182" s="224" t="str">
        <f t="shared" si="65"/>
        <v xml:space="preserve"> </v>
      </c>
      <c r="AK182" s="224" t="str">
        <f t="shared" si="92"/>
        <v xml:space="preserve"> </v>
      </c>
      <c r="AL182" s="224" t="str">
        <f>IF($A182="N/A"," ",IF(PV=1,0,'Pricing Inputs4'!R215))</f>
        <v xml:space="preserve"> </v>
      </c>
      <c r="AM182" s="313" t="str">
        <f t="shared" si="66"/>
        <v xml:space="preserve"> </v>
      </c>
      <c r="BQ182" t="str">
        <f t="shared" si="67"/>
        <v xml:space="preserve"> </v>
      </c>
      <c r="BR182" t="str">
        <f t="shared" si="68"/>
        <v xml:space="preserve"> </v>
      </c>
      <c r="BS182" t="str">
        <f t="shared" si="69"/>
        <v xml:space="preserve"> </v>
      </c>
    </row>
    <row r="183" spans="1:71" x14ac:dyDescent="0.2">
      <c r="A183" s="253" t="str">
        <f>IF(A182="N/A","N/A",IF(EDATE(A182,1)&gt;Inputs!$R$5,"N/A",EDATE(A182,1)))</f>
        <v>N/A</v>
      </c>
      <c r="B183" s="324" t="str">
        <f t="shared" si="62"/>
        <v xml:space="preserve"> </v>
      </c>
      <c r="C183" s="172" t="str">
        <f t="shared" si="70"/>
        <v xml:space="preserve"> </v>
      </c>
      <c r="D183" s="172" t="str">
        <f t="shared" si="71"/>
        <v xml:space="preserve"> </v>
      </c>
      <c r="E183" s="172" t="str">
        <f t="shared" si="72"/>
        <v xml:space="preserve"> </v>
      </c>
      <c r="F183" s="172" t="str">
        <f t="shared" si="73"/>
        <v xml:space="preserve"> </v>
      </c>
      <c r="G183" s="172" t="str">
        <f t="shared" si="74"/>
        <v xml:space="preserve"> </v>
      </c>
      <c r="H183" s="172" t="str">
        <f t="shared" si="75"/>
        <v xml:space="preserve"> </v>
      </c>
      <c r="I183" s="172" t="str">
        <f t="shared" si="76"/>
        <v xml:space="preserve"> </v>
      </c>
      <c r="J183" s="172" t="str">
        <f t="shared" si="77"/>
        <v xml:space="preserve"> </v>
      </c>
      <c r="K183" s="172" t="str">
        <f t="shared" si="78"/>
        <v xml:space="preserve"> </v>
      </c>
      <c r="L183" s="250" t="str">
        <f>IF($A183="N/A"," ",IF(Pricetype4=2,MAX(C183,0),IF(OR(Pricetype4=1,Pricetype4=4),IF(C183=0,0,(_xll.EURO(C183,Strikeprice4,0,0,($AH183+IF(Smile=TRUE,VLOOKUP(MAX(-5,Strikeprice4-C183),Volsmile,2),0)),($A183-DateToday)+15,IF(Pricetype4=1,1,0),0))),C183)))</f>
        <v xml:space="preserve"> </v>
      </c>
      <c r="M183" s="250" t="str">
        <f>IF($A183="N/A"," ",IF(Pricetype4=2,MAX(D183,0),IF(OR(Pricetype4=1,Pricetype4=4),IF(D183=0,0,(_xll.EURO(D183,Strikeprice4,0,0,($AH183+IF(Smile=TRUE,VLOOKUP(MAX(-5,Strikeprice4-D183),Volsmile,2),0)),($A183-DateToday)+15,IF(Pricetype4=1,1,0),0))),D183)))</f>
        <v xml:space="preserve"> </v>
      </c>
      <c r="N183" s="250" t="str">
        <f>IF($A183="N/A"," ",IF(Pricetype4=2,MAX(E183,0),IF(OR(Pricetype4=1,Pricetype4=4),IF(E183=0,0,(_xll.EURO(E183,Strikeprice4,0,0,($AK183+IF(Smile=TRUE,VLOOKUP(MAX(-5,Strikeprice4-E183),Volsmile,2),0)),($A183-DateToday)+15,IF(Pricetype4=1,1,0),0))),E183)))</f>
        <v xml:space="preserve"> </v>
      </c>
      <c r="O183" s="250" t="str">
        <f>IF($A183="N/A"," ",IF(Pricetype4=2,MAX(F183,0),IF(OR(Pricetype4=1,Pricetype4=4),IF(F183=0,0,(_xll.EURO(F183,Strikeprice4,0,0,($AK183+IF(Smile=TRUE,VLOOKUP(MAX(-5,Strikeprice4-F183),Volsmile,2),0)),($A183-DateToday)+15,IF(Pricetype4=1,1,0),0))),F183)))</f>
        <v xml:space="preserve"> </v>
      </c>
      <c r="P183" s="250" t="str">
        <f>IF($A183="N/A"," ",IF(Pricetype4=2,MAX(G183,0),IF(OR(Pricetype4=1,Pricetype4=4),IF(G183=0,0,(_xll.EURO(G183,Strikeprice4,0,0,($AK183+IF(Smile=TRUE,VLOOKUP(MAX(-5,Strikeprice4-G183),Volsmile,2),0)),($A183-DateToday)+15,IF(Pricetype4=1,1,0),0))),G183)))</f>
        <v xml:space="preserve"> </v>
      </c>
      <c r="Q183" s="250" t="str">
        <f>IF($A183="N/A"," ",IF(Pricetype4=2,MAX(H183,0),IF(OR(Pricetype4=1,Pricetype4=4),IF(H183=0,0,(_xll.EURO(H183,Strikeprice4,0,0,($AK183+IF(Smile=TRUE,VLOOKUP(MAX(-5,Strikeprice4-H183),Volsmile,2),0)),($A183-DateToday)+15,IF(Pricetype4=1,1,0),0))),H183)))</f>
        <v xml:space="preserve"> </v>
      </c>
      <c r="R183" s="250" t="str">
        <f>IF($A183="N/A"," ",IF(Pricetype4=2,MAX(I183,0),IF(OR(Pricetype4=1,Pricetype4=4),IF(I183=0,0,(_xll.EURO(I183,Strikeprice4,0,0,($AK183+IF(Smile=TRUE,VLOOKUP(MAX(-5,Strikeprice4-I183),Volsmile,2),0)),($A183-DateToday)+15,IF(Pricetype4=1,1,0),0))),I183)))</f>
        <v xml:space="preserve"> </v>
      </c>
      <c r="S183" s="250" t="str">
        <f>IF($A183="N/A"," ",IF(Pricetype4=2,MAX(J183,0),IF(OR(Pricetype4=1,Pricetype4=4),IF(J183=0,0,(_xll.EURO(J183,Strikeprice4,0,0,($AK183+IF(Smile=TRUE,VLOOKUP(MAX(-5,Strikeprice4-J183),Volsmile,2),0)),($A183-DateToday)+15,IF(Pricetype4=1,1,0),0))),J183)))</f>
        <v xml:space="preserve"> </v>
      </c>
      <c r="T183" s="250" t="str">
        <f>IF($A183="N/A"," ",IF(Pricetype4=2,MAX(K183,0),IF(OR(Pricetype4=1,Pricetype4=4),IF(K183=0,0,(_xll.EURO(K183,Strikeprice4,0,0,($AK183+IF(Smile=TRUE,VLOOKUP(MAX(-5,Strikeprice4-K183),Volsmile,2),0)),($A183-DateToday)+15,IF(Pricetype4=1,1,0),0))),K183)))</f>
        <v xml:space="preserve"> </v>
      </c>
      <c r="U183" s="177" t="str">
        <f t="shared" si="63"/>
        <v xml:space="preserve"> </v>
      </c>
      <c r="V183" s="178" t="str">
        <f t="shared" si="79"/>
        <v xml:space="preserve"> </v>
      </c>
      <c r="W183" s="178" t="str">
        <f t="shared" si="80"/>
        <v xml:space="preserve"> </v>
      </c>
      <c r="X183" s="178" t="str">
        <f t="shared" si="81"/>
        <v xml:space="preserve"> </v>
      </c>
      <c r="Y183" s="178" t="str">
        <f t="shared" si="82"/>
        <v xml:space="preserve"> </v>
      </c>
      <c r="Z183" s="178" t="str">
        <f t="shared" si="83"/>
        <v xml:space="preserve"> </v>
      </c>
      <c r="AA183" s="178" t="str">
        <f t="shared" si="84"/>
        <v xml:space="preserve"> </v>
      </c>
      <c r="AB183" s="178" t="str">
        <f t="shared" si="85"/>
        <v xml:space="preserve"> </v>
      </c>
      <c r="AC183" s="178" t="str">
        <f t="shared" si="86"/>
        <v xml:space="preserve"> </v>
      </c>
      <c r="AD183" s="178" t="str">
        <f t="shared" si="87"/>
        <v xml:space="preserve"> </v>
      </c>
      <c r="AE183" s="178" t="str">
        <f t="shared" si="88"/>
        <v xml:space="preserve"> </v>
      </c>
      <c r="AF183" s="224" t="str">
        <f t="shared" si="89"/>
        <v xml:space="preserve"> </v>
      </c>
      <c r="AG183" s="224" t="str">
        <f t="shared" si="90"/>
        <v xml:space="preserve"> </v>
      </c>
      <c r="AH183" s="224" t="str">
        <f t="shared" si="91"/>
        <v xml:space="preserve"> </v>
      </c>
      <c r="AI183" s="224" t="str">
        <f t="shared" si="64"/>
        <v xml:space="preserve"> </v>
      </c>
      <c r="AJ183" s="224" t="str">
        <f t="shared" si="65"/>
        <v xml:space="preserve"> </v>
      </c>
      <c r="AK183" s="224" t="str">
        <f t="shared" si="92"/>
        <v xml:space="preserve"> </v>
      </c>
      <c r="AL183" s="224" t="str">
        <f>IF($A183="N/A"," ",IF(PV=1,0,'Pricing Inputs4'!R216))</f>
        <v xml:space="preserve"> </v>
      </c>
      <c r="AM183" s="313" t="str">
        <f t="shared" si="66"/>
        <v xml:space="preserve"> </v>
      </c>
      <c r="BQ183" t="str">
        <f t="shared" si="67"/>
        <v xml:space="preserve"> </v>
      </c>
      <c r="BR183" t="str">
        <f t="shared" si="68"/>
        <v xml:space="preserve"> </v>
      </c>
      <c r="BS183" t="str">
        <f t="shared" si="69"/>
        <v xml:space="preserve"> </v>
      </c>
    </row>
    <row r="184" spans="1:71" x14ac:dyDescent="0.2">
      <c r="A184" s="253" t="str">
        <f>IF(A183="N/A","N/A",IF(EDATE(A183,1)&gt;Inputs!$R$5,"N/A",EDATE(A183,1)))</f>
        <v>N/A</v>
      </c>
      <c r="B184" s="324" t="str">
        <f t="shared" si="62"/>
        <v xml:space="preserve"> </v>
      </c>
      <c r="C184" s="172" t="str">
        <f t="shared" si="70"/>
        <v xml:space="preserve"> </v>
      </c>
      <c r="D184" s="172" t="str">
        <f t="shared" si="71"/>
        <v xml:space="preserve"> </v>
      </c>
      <c r="E184" s="172" t="str">
        <f t="shared" si="72"/>
        <v xml:space="preserve"> </v>
      </c>
      <c r="F184" s="172" t="str">
        <f t="shared" si="73"/>
        <v xml:space="preserve"> </v>
      </c>
      <c r="G184" s="172" t="str">
        <f t="shared" si="74"/>
        <v xml:space="preserve"> </v>
      </c>
      <c r="H184" s="172" t="str">
        <f t="shared" si="75"/>
        <v xml:space="preserve"> </v>
      </c>
      <c r="I184" s="172" t="str">
        <f t="shared" si="76"/>
        <v xml:space="preserve"> </v>
      </c>
      <c r="J184" s="172" t="str">
        <f t="shared" si="77"/>
        <v xml:space="preserve"> </v>
      </c>
      <c r="K184" s="172" t="str">
        <f t="shared" si="78"/>
        <v xml:space="preserve"> </v>
      </c>
      <c r="L184" s="250" t="str">
        <f>IF($A184="N/A"," ",IF(Pricetype4=2,MAX(C184,0),IF(OR(Pricetype4=1,Pricetype4=4),IF(C184=0,0,(_xll.EURO(C184,Strikeprice4,0,0,($AH184+IF(Smile=TRUE,VLOOKUP(MAX(-5,Strikeprice4-C184),Volsmile,2),0)),($A184-DateToday)+15,IF(Pricetype4=1,1,0),0))),C184)))</f>
        <v xml:space="preserve"> </v>
      </c>
      <c r="M184" s="250" t="str">
        <f>IF($A184="N/A"," ",IF(Pricetype4=2,MAX(D184,0),IF(OR(Pricetype4=1,Pricetype4=4),IF(D184=0,0,(_xll.EURO(D184,Strikeprice4,0,0,($AH184+IF(Smile=TRUE,VLOOKUP(MAX(-5,Strikeprice4-D184),Volsmile,2),0)),($A184-DateToday)+15,IF(Pricetype4=1,1,0),0))),D184)))</f>
        <v xml:space="preserve"> </v>
      </c>
      <c r="N184" s="250" t="str">
        <f>IF($A184="N/A"," ",IF(Pricetype4=2,MAX(E184,0),IF(OR(Pricetype4=1,Pricetype4=4),IF(E184=0,0,(_xll.EURO(E184,Strikeprice4,0,0,($AK184+IF(Smile=TRUE,VLOOKUP(MAX(-5,Strikeprice4-E184),Volsmile,2),0)),($A184-DateToday)+15,IF(Pricetype4=1,1,0),0))),E184)))</f>
        <v xml:space="preserve"> </v>
      </c>
      <c r="O184" s="250" t="str">
        <f>IF($A184="N/A"," ",IF(Pricetype4=2,MAX(F184,0),IF(OR(Pricetype4=1,Pricetype4=4),IF(F184=0,0,(_xll.EURO(F184,Strikeprice4,0,0,($AK184+IF(Smile=TRUE,VLOOKUP(MAX(-5,Strikeprice4-F184),Volsmile,2),0)),($A184-DateToday)+15,IF(Pricetype4=1,1,0),0))),F184)))</f>
        <v xml:space="preserve"> </v>
      </c>
      <c r="P184" s="250" t="str">
        <f>IF($A184="N/A"," ",IF(Pricetype4=2,MAX(G184,0),IF(OR(Pricetype4=1,Pricetype4=4),IF(G184=0,0,(_xll.EURO(G184,Strikeprice4,0,0,($AK184+IF(Smile=TRUE,VLOOKUP(MAX(-5,Strikeprice4-G184),Volsmile,2),0)),($A184-DateToday)+15,IF(Pricetype4=1,1,0),0))),G184)))</f>
        <v xml:space="preserve"> </v>
      </c>
      <c r="Q184" s="250" t="str">
        <f>IF($A184="N/A"," ",IF(Pricetype4=2,MAX(H184,0),IF(OR(Pricetype4=1,Pricetype4=4),IF(H184=0,0,(_xll.EURO(H184,Strikeprice4,0,0,($AK184+IF(Smile=TRUE,VLOOKUP(MAX(-5,Strikeprice4-H184),Volsmile,2),0)),($A184-DateToday)+15,IF(Pricetype4=1,1,0),0))),H184)))</f>
        <v xml:space="preserve"> </v>
      </c>
      <c r="R184" s="250" t="str">
        <f>IF($A184="N/A"," ",IF(Pricetype4=2,MAX(I184,0),IF(OR(Pricetype4=1,Pricetype4=4),IF(I184=0,0,(_xll.EURO(I184,Strikeprice4,0,0,($AK184+IF(Smile=TRUE,VLOOKUP(MAX(-5,Strikeprice4-I184),Volsmile,2),0)),($A184-DateToday)+15,IF(Pricetype4=1,1,0),0))),I184)))</f>
        <v xml:space="preserve"> </v>
      </c>
      <c r="S184" s="250" t="str">
        <f>IF($A184="N/A"," ",IF(Pricetype4=2,MAX(J184,0),IF(OR(Pricetype4=1,Pricetype4=4),IF(J184=0,0,(_xll.EURO(J184,Strikeprice4,0,0,($AK184+IF(Smile=TRUE,VLOOKUP(MAX(-5,Strikeprice4-J184),Volsmile,2),0)),($A184-DateToday)+15,IF(Pricetype4=1,1,0),0))),J184)))</f>
        <v xml:space="preserve"> </v>
      </c>
      <c r="T184" s="250" t="str">
        <f>IF($A184="N/A"," ",IF(Pricetype4=2,MAX(K184,0),IF(OR(Pricetype4=1,Pricetype4=4),IF(K184=0,0,(_xll.EURO(K184,Strikeprice4,0,0,($AK184+IF(Smile=TRUE,VLOOKUP(MAX(-5,Strikeprice4-K184),Volsmile,2),0)),($A184-DateToday)+15,IF(Pricetype4=1,1,0),0))),K184)))</f>
        <v xml:space="preserve"> </v>
      </c>
      <c r="U184" s="177" t="str">
        <f t="shared" si="63"/>
        <v xml:space="preserve"> </v>
      </c>
      <c r="V184" s="178" t="str">
        <f t="shared" si="79"/>
        <v xml:space="preserve"> </v>
      </c>
      <c r="W184" s="178" t="str">
        <f t="shared" si="80"/>
        <v xml:space="preserve"> </v>
      </c>
      <c r="X184" s="178" t="str">
        <f t="shared" si="81"/>
        <v xml:space="preserve"> </v>
      </c>
      <c r="Y184" s="178" t="str">
        <f t="shared" si="82"/>
        <v xml:space="preserve"> </v>
      </c>
      <c r="Z184" s="178" t="str">
        <f t="shared" si="83"/>
        <v xml:space="preserve"> </v>
      </c>
      <c r="AA184" s="178" t="str">
        <f t="shared" si="84"/>
        <v xml:space="preserve"> </v>
      </c>
      <c r="AB184" s="178" t="str">
        <f t="shared" si="85"/>
        <v xml:space="preserve"> </v>
      </c>
      <c r="AC184" s="178" t="str">
        <f t="shared" si="86"/>
        <v xml:space="preserve"> </v>
      </c>
      <c r="AD184" s="178" t="str">
        <f t="shared" si="87"/>
        <v xml:space="preserve"> </v>
      </c>
      <c r="AE184" s="178" t="str">
        <f t="shared" si="88"/>
        <v xml:space="preserve"> </v>
      </c>
      <c r="AF184" s="224" t="str">
        <f t="shared" si="89"/>
        <v xml:space="preserve"> </v>
      </c>
      <c r="AG184" s="224" t="str">
        <f t="shared" si="90"/>
        <v xml:space="preserve"> </v>
      </c>
      <c r="AH184" s="224" t="str">
        <f t="shared" si="91"/>
        <v xml:space="preserve"> </v>
      </c>
      <c r="AI184" s="224" t="str">
        <f t="shared" si="64"/>
        <v xml:space="preserve"> </v>
      </c>
      <c r="AJ184" s="224" t="str">
        <f t="shared" si="65"/>
        <v xml:space="preserve"> </v>
      </c>
      <c r="AK184" s="224" t="str">
        <f t="shared" si="92"/>
        <v xml:space="preserve"> </v>
      </c>
      <c r="AL184" s="224" t="str">
        <f>IF($A184="N/A"," ",IF(PV=1,0,'Pricing Inputs4'!R217))</f>
        <v xml:space="preserve"> </v>
      </c>
      <c r="AM184" s="313" t="str">
        <f t="shared" si="66"/>
        <v xml:space="preserve"> </v>
      </c>
      <c r="BQ184" t="str">
        <f t="shared" si="67"/>
        <v xml:space="preserve"> </v>
      </c>
      <c r="BR184" t="str">
        <f t="shared" si="68"/>
        <v xml:space="preserve"> </v>
      </c>
      <c r="BS184" t="str">
        <f t="shared" si="69"/>
        <v xml:space="preserve"> </v>
      </c>
    </row>
    <row r="185" spans="1:71" x14ac:dyDescent="0.2">
      <c r="A185" s="253" t="str">
        <f>IF(A184="N/A","N/A",IF(EDATE(A184,1)&gt;Inputs!$R$5,"N/A",EDATE(A184,1)))</f>
        <v>N/A</v>
      </c>
      <c r="B185" s="324" t="str">
        <f t="shared" si="62"/>
        <v xml:space="preserve"> </v>
      </c>
      <c r="C185" s="172" t="str">
        <f t="shared" si="70"/>
        <v xml:space="preserve"> </v>
      </c>
      <c r="D185" s="172" t="str">
        <f t="shared" si="71"/>
        <v xml:space="preserve"> </v>
      </c>
      <c r="E185" s="172" t="str">
        <f t="shared" si="72"/>
        <v xml:space="preserve"> </v>
      </c>
      <c r="F185" s="172" t="str">
        <f t="shared" si="73"/>
        <v xml:space="preserve"> </v>
      </c>
      <c r="G185" s="172" t="str">
        <f t="shared" si="74"/>
        <v xml:space="preserve"> </v>
      </c>
      <c r="H185" s="172" t="str">
        <f t="shared" si="75"/>
        <v xml:space="preserve"> </v>
      </c>
      <c r="I185" s="172" t="str">
        <f t="shared" si="76"/>
        <v xml:space="preserve"> </v>
      </c>
      <c r="J185" s="172" t="str">
        <f t="shared" si="77"/>
        <v xml:space="preserve"> </v>
      </c>
      <c r="K185" s="172" t="str">
        <f t="shared" si="78"/>
        <v xml:space="preserve"> </v>
      </c>
      <c r="L185" s="250" t="str">
        <f>IF($A185="N/A"," ",IF(Pricetype4=2,MAX(C185,0),IF(OR(Pricetype4=1,Pricetype4=4),IF(C185=0,0,(_xll.EURO(C185,Strikeprice4,0,0,($AH185+IF(Smile=TRUE,VLOOKUP(MAX(-5,Strikeprice4-C185),Volsmile,2),0)),($A185-DateToday)+15,IF(Pricetype4=1,1,0),0))),C185)))</f>
        <v xml:space="preserve"> </v>
      </c>
      <c r="M185" s="250" t="str">
        <f>IF($A185="N/A"," ",IF(Pricetype4=2,MAX(D185,0),IF(OR(Pricetype4=1,Pricetype4=4),IF(D185=0,0,(_xll.EURO(D185,Strikeprice4,0,0,($AH185+IF(Smile=TRUE,VLOOKUP(MAX(-5,Strikeprice4-D185),Volsmile,2),0)),($A185-DateToday)+15,IF(Pricetype4=1,1,0),0))),D185)))</f>
        <v xml:space="preserve"> </v>
      </c>
      <c r="N185" s="250" t="str">
        <f>IF($A185="N/A"," ",IF(Pricetype4=2,MAX(E185,0),IF(OR(Pricetype4=1,Pricetype4=4),IF(E185=0,0,(_xll.EURO(E185,Strikeprice4,0,0,($AK185+IF(Smile=TRUE,VLOOKUP(MAX(-5,Strikeprice4-E185),Volsmile,2),0)),($A185-DateToday)+15,IF(Pricetype4=1,1,0),0))),E185)))</f>
        <v xml:space="preserve"> </v>
      </c>
      <c r="O185" s="250" t="str">
        <f>IF($A185="N/A"," ",IF(Pricetype4=2,MAX(F185,0),IF(OR(Pricetype4=1,Pricetype4=4),IF(F185=0,0,(_xll.EURO(F185,Strikeprice4,0,0,($AK185+IF(Smile=TRUE,VLOOKUP(MAX(-5,Strikeprice4-F185),Volsmile,2),0)),($A185-DateToday)+15,IF(Pricetype4=1,1,0),0))),F185)))</f>
        <v xml:space="preserve"> </v>
      </c>
      <c r="P185" s="250" t="str">
        <f>IF($A185="N/A"," ",IF(Pricetype4=2,MAX(G185,0),IF(OR(Pricetype4=1,Pricetype4=4),IF(G185=0,0,(_xll.EURO(G185,Strikeprice4,0,0,($AK185+IF(Smile=TRUE,VLOOKUP(MAX(-5,Strikeprice4-G185),Volsmile,2),0)),($A185-DateToday)+15,IF(Pricetype4=1,1,0),0))),G185)))</f>
        <v xml:space="preserve"> </v>
      </c>
      <c r="Q185" s="250" t="str">
        <f>IF($A185="N/A"," ",IF(Pricetype4=2,MAX(H185,0),IF(OR(Pricetype4=1,Pricetype4=4),IF(H185=0,0,(_xll.EURO(H185,Strikeprice4,0,0,($AK185+IF(Smile=TRUE,VLOOKUP(MAX(-5,Strikeprice4-H185),Volsmile,2),0)),($A185-DateToday)+15,IF(Pricetype4=1,1,0),0))),H185)))</f>
        <v xml:space="preserve"> </v>
      </c>
      <c r="R185" s="250" t="str">
        <f>IF($A185="N/A"," ",IF(Pricetype4=2,MAX(I185,0),IF(OR(Pricetype4=1,Pricetype4=4),IF(I185=0,0,(_xll.EURO(I185,Strikeprice4,0,0,($AK185+IF(Smile=TRUE,VLOOKUP(MAX(-5,Strikeprice4-I185),Volsmile,2),0)),($A185-DateToday)+15,IF(Pricetype4=1,1,0),0))),I185)))</f>
        <v xml:space="preserve"> </v>
      </c>
      <c r="S185" s="250" t="str">
        <f>IF($A185="N/A"," ",IF(Pricetype4=2,MAX(J185,0),IF(OR(Pricetype4=1,Pricetype4=4),IF(J185=0,0,(_xll.EURO(J185,Strikeprice4,0,0,($AK185+IF(Smile=TRUE,VLOOKUP(MAX(-5,Strikeprice4-J185),Volsmile,2),0)),($A185-DateToday)+15,IF(Pricetype4=1,1,0),0))),J185)))</f>
        <v xml:space="preserve"> </v>
      </c>
      <c r="T185" s="250" t="str">
        <f>IF($A185="N/A"," ",IF(Pricetype4=2,MAX(K185,0),IF(OR(Pricetype4=1,Pricetype4=4),IF(K185=0,0,(_xll.EURO(K185,Strikeprice4,0,0,($AK185+IF(Smile=TRUE,VLOOKUP(MAX(-5,Strikeprice4-K185),Volsmile,2),0)),($A185-DateToday)+15,IF(Pricetype4=1,1,0),0))),K185)))</f>
        <v xml:space="preserve"> </v>
      </c>
      <c r="U185" s="177" t="str">
        <f t="shared" si="63"/>
        <v xml:space="preserve"> </v>
      </c>
      <c r="V185" s="178" t="str">
        <f t="shared" si="79"/>
        <v xml:space="preserve"> </v>
      </c>
      <c r="W185" s="178" t="str">
        <f t="shared" si="80"/>
        <v xml:space="preserve"> </v>
      </c>
      <c r="X185" s="178" t="str">
        <f t="shared" si="81"/>
        <v xml:space="preserve"> </v>
      </c>
      <c r="Y185" s="178" t="str">
        <f t="shared" si="82"/>
        <v xml:space="preserve"> </v>
      </c>
      <c r="Z185" s="178" t="str">
        <f t="shared" si="83"/>
        <v xml:space="preserve"> </v>
      </c>
      <c r="AA185" s="178" t="str">
        <f t="shared" si="84"/>
        <v xml:space="preserve"> </v>
      </c>
      <c r="AB185" s="178" t="str">
        <f t="shared" si="85"/>
        <v xml:space="preserve"> </v>
      </c>
      <c r="AC185" s="178" t="str">
        <f t="shared" si="86"/>
        <v xml:space="preserve"> </v>
      </c>
      <c r="AD185" s="178" t="str">
        <f t="shared" si="87"/>
        <v xml:space="preserve"> </v>
      </c>
      <c r="AE185" s="178" t="str">
        <f t="shared" si="88"/>
        <v xml:space="preserve"> </v>
      </c>
      <c r="AF185" s="224" t="str">
        <f t="shared" si="89"/>
        <v xml:space="preserve"> </v>
      </c>
      <c r="AG185" s="224" t="str">
        <f t="shared" si="90"/>
        <v xml:space="preserve"> </v>
      </c>
      <c r="AH185" s="224" t="str">
        <f t="shared" si="91"/>
        <v xml:space="preserve"> </v>
      </c>
      <c r="AI185" s="224" t="str">
        <f t="shared" si="64"/>
        <v xml:space="preserve"> </v>
      </c>
      <c r="AJ185" s="224" t="str">
        <f t="shared" si="65"/>
        <v xml:space="preserve"> </v>
      </c>
      <c r="AK185" s="224" t="str">
        <f t="shared" si="92"/>
        <v xml:space="preserve"> </v>
      </c>
      <c r="AL185" s="224" t="str">
        <f>IF($A185="N/A"," ",IF(PV=1,0,'Pricing Inputs4'!R218))</f>
        <v xml:space="preserve"> </v>
      </c>
      <c r="AM185" s="313" t="str">
        <f t="shared" si="66"/>
        <v xml:space="preserve"> </v>
      </c>
      <c r="BQ185" t="str">
        <f t="shared" si="67"/>
        <v xml:space="preserve"> </v>
      </c>
      <c r="BR185" t="str">
        <f t="shared" si="68"/>
        <v xml:space="preserve"> </v>
      </c>
      <c r="BS185" t="str">
        <f t="shared" si="69"/>
        <v xml:space="preserve"> </v>
      </c>
    </row>
    <row r="186" spans="1:71" x14ac:dyDescent="0.2">
      <c r="A186" s="253" t="str">
        <f>IF(A185="N/A","N/A",IF(EDATE(A185,1)&gt;Inputs!$R$5,"N/A",EDATE(A185,1)))</f>
        <v>N/A</v>
      </c>
      <c r="B186" s="324" t="str">
        <f t="shared" si="62"/>
        <v xml:space="preserve"> </v>
      </c>
      <c r="C186" s="172" t="str">
        <f t="shared" si="70"/>
        <v xml:space="preserve"> </v>
      </c>
      <c r="D186" s="172" t="str">
        <f t="shared" si="71"/>
        <v xml:space="preserve"> </v>
      </c>
      <c r="E186" s="172" t="str">
        <f t="shared" si="72"/>
        <v xml:space="preserve"> </v>
      </c>
      <c r="F186" s="172" t="str">
        <f t="shared" si="73"/>
        <v xml:space="preserve"> </v>
      </c>
      <c r="G186" s="172" t="str">
        <f t="shared" si="74"/>
        <v xml:space="preserve"> </v>
      </c>
      <c r="H186" s="172" t="str">
        <f t="shared" si="75"/>
        <v xml:space="preserve"> </v>
      </c>
      <c r="I186" s="172" t="str">
        <f t="shared" si="76"/>
        <v xml:space="preserve"> </v>
      </c>
      <c r="J186" s="172" t="str">
        <f t="shared" si="77"/>
        <v xml:space="preserve"> </v>
      </c>
      <c r="K186" s="172" t="str">
        <f t="shared" si="78"/>
        <v xml:space="preserve"> </v>
      </c>
      <c r="L186" s="250" t="str">
        <f>IF($A186="N/A"," ",IF(Pricetype4=2,MAX(C186,0),IF(OR(Pricetype4=1,Pricetype4=4),IF(C186=0,0,(_xll.EURO(C186,Strikeprice4,0,0,($AH186+IF(Smile=TRUE,VLOOKUP(MAX(-5,Strikeprice4-C186),Volsmile,2),0)),($A186-DateToday)+15,IF(Pricetype4=1,1,0),0))),C186)))</f>
        <v xml:space="preserve"> </v>
      </c>
      <c r="M186" s="250" t="str">
        <f>IF($A186="N/A"," ",IF(Pricetype4=2,MAX(D186,0),IF(OR(Pricetype4=1,Pricetype4=4),IF(D186=0,0,(_xll.EURO(D186,Strikeprice4,0,0,($AH186+IF(Smile=TRUE,VLOOKUP(MAX(-5,Strikeprice4-D186),Volsmile,2),0)),($A186-DateToday)+15,IF(Pricetype4=1,1,0),0))),D186)))</f>
        <v xml:space="preserve"> </v>
      </c>
      <c r="N186" s="250" t="str">
        <f>IF($A186="N/A"," ",IF(Pricetype4=2,MAX(E186,0),IF(OR(Pricetype4=1,Pricetype4=4),IF(E186=0,0,(_xll.EURO(E186,Strikeprice4,0,0,($AK186+IF(Smile=TRUE,VLOOKUP(MAX(-5,Strikeprice4-E186),Volsmile,2),0)),($A186-DateToday)+15,IF(Pricetype4=1,1,0),0))),E186)))</f>
        <v xml:space="preserve"> </v>
      </c>
      <c r="O186" s="250" t="str">
        <f>IF($A186="N/A"," ",IF(Pricetype4=2,MAX(F186,0),IF(OR(Pricetype4=1,Pricetype4=4),IF(F186=0,0,(_xll.EURO(F186,Strikeprice4,0,0,($AK186+IF(Smile=TRUE,VLOOKUP(MAX(-5,Strikeprice4-F186),Volsmile,2),0)),($A186-DateToday)+15,IF(Pricetype4=1,1,0),0))),F186)))</f>
        <v xml:space="preserve"> </v>
      </c>
      <c r="P186" s="250" t="str">
        <f>IF($A186="N/A"," ",IF(Pricetype4=2,MAX(G186,0),IF(OR(Pricetype4=1,Pricetype4=4),IF(G186=0,0,(_xll.EURO(G186,Strikeprice4,0,0,($AK186+IF(Smile=TRUE,VLOOKUP(MAX(-5,Strikeprice4-G186),Volsmile,2),0)),($A186-DateToday)+15,IF(Pricetype4=1,1,0),0))),G186)))</f>
        <v xml:space="preserve"> </v>
      </c>
      <c r="Q186" s="250" t="str">
        <f>IF($A186="N/A"," ",IF(Pricetype4=2,MAX(H186,0),IF(OR(Pricetype4=1,Pricetype4=4),IF(H186=0,0,(_xll.EURO(H186,Strikeprice4,0,0,($AK186+IF(Smile=TRUE,VLOOKUP(MAX(-5,Strikeprice4-H186),Volsmile,2),0)),($A186-DateToday)+15,IF(Pricetype4=1,1,0),0))),H186)))</f>
        <v xml:space="preserve"> </v>
      </c>
      <c r="R186" s="250" t="str">
        <f>IF($A186="N/A"," ",IF(Pricetype4=2,MAX(I186,0),IF(OR(Pricetype4=1,Pricetype4=4),IF(I186=0,0,(_xll.EURO(I186,Strikeprice4,0,0,($AK186+IF(Smile=TRUE,VLOOKUP(MAX(-5,Strikeprice4-I186),Volsmile,2),0)),($A186-DateToday)+15,IF(Pricetype4=1,1,0),0))),I186)))</f>
        <v xml:space="preserve"> </v>
      </c>
      <c r="S186" s="250" t="str">
        <f>IF($A186="N/A"," ",IF(Pricetype4=2,MAX(J186,0),IF(OR(Pricetype4=1,Pricetype4=4),IF(J186=0,0,(_xll.EURO(J186,Strikeprice4,0,0,($AK186+IF(Smile=TRUE,VLOOKUP(MAX(-5,Strikeprice4-J186),Volsmile,2),0)),($A186-DateToday)+15,IF(Pricetype4=1,1,0),0))),J186)))</f>
        <v xml:space="preserve"> </v>
      </c>
      <c r="T186" s="250" t="str">
        <f>IF($A186="N/A"," ",IF(Pricetype4=2,MAX(K186,0),IF(OR(Pricetype4=1,Pricetype4=4),IF(K186=0,0,(_xll.EURO(K186,Strikeprice4,0,0,($AK186+IF(Smile=TRUE,VLOOKUP(MAX(-5,Strikeprice4-K186),Volsmile,2),0)),($A186-DateToday)+15,IF(Pricetype4=1,1,0),0))),K186)))</f>
        <v xml:space="preserve"> </v>
      </c>
      <c r="U186" s="177" t="str">
        <f t="shared" si="63"/>
        <v xml:space="preserve"> </v>
      </c>
      <c r="V186" s="178" t="str">
        <f t="shared" si="79"/>
        <v xml:space="preserve"> </v>
      </c>
      <c r="W186" s="178" t="str">
        <f t="shared" si="80"/>
        <v xml:space="preserve"> </v>
      </c>
      <c r="X186" s="178" t="str">
        <f t="shared" si="81"/>
        <v xml:space="preserve"> </v>
      </c>
      <c r="Y186" s="178" t="str">
        <f t="shared" si="82"/>
        <v xml:space="preserve"> </v>
      </c>
      <c r="Z186" s="178" t="str">
        <f t="shared" si="83"/>
        <v xml:space="preserve"> </v>
      </c>
      <c r="AA186" s="178" t="str">
        <f t="shared" si="84"/>
        <v xml:space="preserve"> </v>
      </c>
      <c r="AB186" s="178" t="str">
        <f t="shared" si="85"/>
        <v xml:space="preserve"> </v>
      </c>
      <c r="AC186" s="178" t="str">
        <f t="shared" si="86"/>
        <v xml:space="preserve"> </v>
      </c>
      <c r="AD186" s="178" t="str">
        <f t="shared" si="87"/>
        <v xml:space="preserve"> </v>
      </c>
      <c r="AE186" s="178" t="str">
        <f t="shared" si="88"/>
        <v xml:space="preserve"> </v>
      </c>
      <c r="AF186" s="224" t="str">
        <f t="shared" si="89"/>
        <v xml:space="preserve"> </v>
      </c>
      <c r="AG186" s="224" t="str">
        <f t="shared" si="90"/>
        <v xml:space="preserve"> </v>
      </c>
      <c r="AH186" s="224" t="str">
        <f t="shared" si="91"/>
        <v xml:space="preserve"> </v>
      </c>
      <c r="AI186" s="224" t="str">
        <f t="shared" si="64"/>
        <v xml:space="preserve"> </v>
      </c>
      <c r="AJ186" s="224" t="str">
        <f t="shared" si="65"/>
        <v xml:space="preserve"> </v>
      </c>
      <c r="AK186" s="224" t="str">
        <f t="shared" si="92"/>
        <v xml:space="preserve"> </v>
      </c>
      <c r="AL186" s="224" t="str">
        <f>IF($A186="N/A"," ",IF(PV=1,0,'Pricing Inputs4'!R219))</f>
        <v xml:space="preserve"> </v>
      </c>
      <c r="AM186" s="313" t="str">
        <f t="shared" si="66"/>
        <v xml:space="preserve"> </v>
      </c>
      <c r="BQ186" t="str">
        <f t="shared" si="67"/>
        <v xml:space="preserve"> </v>
      </c>
      <c r="BR186" t="str">
        <f t="shared" si="68"/>
        <v xml:space="preserve"> </v>
      </c>
      <c r="BS186" t="str">
        <f t="shared" si="69"/>
        <v xml:space="preserve"> </v>
      </c>
    </row>
    <row r="187" spans="1:71" x14ac:dyDescent="0.2">
      <c r="A187" s="253" t="str">
        <f>IF(A186="N/A","N/A",IF(EDATE(A186,1)&gt;Inputs!$R$5,"N/A",EDATE(A186,1)))</f>
        <v>N/A</v>
      </c>
      <c r="B187" s="324" t="str">
        <f t="shared" si="62"/>
        <v xml:space="preserve"> </v>
      </c>
      <c r="C187" s="172" t="str">
        <f t="shared" si="70"/>
        <v xml:space="preserve"> </v>
      </c>
      <c r="D187" s="172" t="str">
        <f t="shared" si="71"/>
        <v xml:space="preserve"> </v>
      </c>
      <c r="E187" s="172" t="str">
        <f t="shared" si="72"/>
        <v xml:space="preserve"> </v>
      </c>
      <c r="F187" s="172" t="str">
        <f t="shared" si="73"/>
        <v xml:space="preserve"> </v>
      </c>
      <c r="G187" s="172" t="str">
        <f t="shared" si="74"/>
        <v xml:space="preserve"> </v>
      </c>
      <c r="H187" s="172" t="str">
        <f t="shared" si="75"/>
        <v xml:space="preserve"> </v>
      </c>
      <c r="I187" s="172" t="str">
        <f t="shared" si="76"/>
        <v xml:space="preserve"> </v>
      </c>
      <c r="J187" s="172" t="str">
        <f t="shared" si="77"/>
        <v xml:space="preserve"> </v>
      </c>
      <c r="K187" s="172" t="str">
        <f t="shared" si="78"/>
        <v xml:space="preserve"> </v>
      </c>
      <c r="L187" s="250" t="str">
        <f>IF($A187="N/A"," ",IF(Pricetype4=2,MAX(C187,0),IF(OR(Pricetype4=1,Pricetype4=4),IF(C187=0,0,(_xll.EURO(C187,Strikeprice4,0,0,($AH187+IF(Smile=TRUE,VLOOKUP(MAX(-5,Strikeprice4-C187),Volsmile,2),0)),($A187-DateToday)+15,IF(Pricetype4=1,1,0),0))),C187)))</f>
        <v xml:space="preserve"> </v>
      </c>
      <c r="M187" s="250" t="str">
        <f>IF($A187="N/A"," ",IF(Pricetype4=2,MAX(D187,0),IF(OR(Pricetype4=1,Pricetype4=4),IF(D187=0,0,(_xll.EURO(D187,Strikeprice4,0,0,($AH187+IF(Smile=TRUE,VLOOKUP(MAX(-5,Strikeprice4-D187),Volsmile,2),0)),($A187-DateToday)+15,IF(Pricetype4=1,1,0),0))),D187)))</f>
        <v xml:space="preserve"> </v>
      </c>
      <c r="N187" s="250" t="str">
        <f>IF($A187="N/A"," ",IF(Pricetype4=2,MAX(E187,0),IF(OR(Pricetype4=1,Pricetype4=4),IF(E187=0,0,(_xll.EURO(E187,Strikeprice4,0,0,($AK187+IF(Smile=TRUE,VLOOKUP(MAX(-5,Strikeprice4-E187),Volsmile,2),0)),($A187-DateToday)+15,IF(Pricetype4=1,1,0),0))),E187)))</f>
        <v xml:space="preserve"> </v>
      </c>
      <c r="O187" s="250" t="str">
        <f>IF($A187="N/A"," ",IF(Pricetype4=2,MAX(F187,0),IF(OR(Pricetype4=1,Pricetype4=4),IF(F187=0,0,(_xll.EURO(F187,Strikeprice4,0,0,($AK187+IF(Smile=TRUE,VLOOKUP(MAX(-5,Strikeprice4-F187),Volsmile,2),0)),($A187-DateToday)+15,IF(Pricetype4=1,1,0),0))),F187)))</f>
        <v xml:space="preserve"> </v>
      </c>
      <c r="P187" s="250" t="str">
        <f>IF($A187="N/A"," ",IF(Pricetype4=2,MAX(G187,0),IF(OR(Pricetype4=1,Pricetype4=4),IF(G187=0,0,(_xll.EURO(G187,Strikeprice4,0,0,($AK187+IF(Smile=TRUE,VLOOKUP(MAX(-5,Strikeprice4-G187),Volsmile,2),0)),($A187-DateToday)+15,IF(Pricetype4=1,1,0),0))),G187)))</f>
        <v xml:space="preserve"> </v>
      </c>
      <c r="Q187" s="250" t="str">
        <f>IF($A187="N/A"," ",IF(Pricetype4=2,MAX(H187,0),IF(OR(Pricetype4=1,Pricetype4=4),IF(H187=0,0,(_xll.EURO(H187,Strikeprice4,0,0,($AK187+IF(Smile=TRUE,VLOOKUP(MAX(-5,Strikeprice4-H187),Volsmile,2),0)),($A187-DateToday)+15,IF(Pricetype4=1,1,0),0))),H187)))</f>
        <v xml:space="preserve"> </v>
      </c>
      <c r="R187" s="250" t="str">
        <f>IF($A187="N/A"," ",IF(Pricetype4=2,MAX(I187,0),IF(OR(Pricetype4=1,Pricetype4=4),IF(I187=0,0,(_xll.EURO(I187,Strikeprice4,0,0,($AK187+IF(Smile=TRUE,VLOOKUP(MAX(-5,Strikeprice4-I187),Volsmile,2),0)),($A187-DateToday)+15,IF(Pricetype4=1,1,0),0))),I187)))</f>
        <v xml:space="preserve"> </v>
      </c>
      <c r="S187" s="250" t="str">
        <f>IF($A187="N/A"," ",IF(Pricetype4=2,MAX(J187,0),IF(OR(Pricetype4=1,Pricetype4=4),IF(J187=0,0,(_xll.EURO(J187,Strikeprice4,0,0,($AK187+IF(Smile=TRUE,VLOOKUP(MAX(-5,Strikeprice4-J187),Volsmile,2),0)),($A187-DateToday)+15,IF(Pricetype4=1,1,0),0))),J187)))</f>
        <v xml:space="preserve"> </v>
      </c>
      <c r="T187" s="250" t="str">
        <f>IF($A187="N/A"," ",IF(Pricetype4=2,MAX(K187,0),IF(OR(Pricetype4=1,Pricetype4=4),IF(K187=0,0,(_xll.EURO(K187,Strikeprice4,0,0,($AK187+IF(Smile=TRUE,VLOOKUP(MAX(-5,Strikeprice4-K187),Volsmile,2),0)),($A187-DateToday)+15,IF(Pricetype4=1,1,0),0))),K187)))</f>
        <v xml:space="preserve"> </v>
      </c>
      <c r="U187" s="177" t="str">
        <f t="shared" si="63"/>
        <v xml:space="preserve"> </v>
      </c>
      <c r="V187" s="178" t="str">
        <f t="shared" si="79"/>
        <v xml:space="preserve"> </v>
      </c>
      <c r="W187" s="178" t="str">
        <f t="shared" si="80"/>
        <v xml:space="preserve"> </v>
      </c>
      <c r="X187" s="178" t="str">
        <f t="shared" si="81"/>
        <v xml:space="preserve"> </v>
      </c>
      <c r="Y187" s="178" t="str">
        <f t="shared" si="82"/>
        <v xml:space="preserve"> </v>
      </c>
      <c r="Z187" s="178" t="str">
        <f t="shared" si="83"/>
        <v xml:space="preserve"> </v>
      </c>
      <c r="AA187" s="178" t="str">
        <f t="shared" si="84"/>
        <v xml:space="preserve"> </v>
      </c>
      <c r="AB187" s="178" t="str">
        <f t="shared" si="85"/>
        <v xml:space="preserve"> </v>
      </c>
      <c r="AC187" s="178" t="str">
        <f t="shared" si="86"/>
        <v xml:space="preserve"> </v>
      </c>
      <c r="AD187" s="178" t="str">
        <f t="shared" si="87"/>
        <v xml:space="preserve"> </v>
      </c>
      <c r="AE187" s="178" t="str">
        <f t="shared" si="88"/>
        <v xml:space="preserve"> </v>
      </c>
      <c r="AF187" s="224" t="str">
        <f t="shared" si="89"/>
        <v xml:space="preserve"> </v>
      </c>
      <c r="AG187" s="224" t="str">
        <f t="shared" si="90"/>
        <v xml:space="preserve"> </v>
      </c>
      <c r="AH187" s="224" t="str">
        <f t="shared" si="91"/>
        <v xml:space="preserve"> </v>
      </c>
      <c r="AI187" s="224" t="str">
        <f t="shared" si="64"/>
        <v xml:space="preserve"> </v>
      </c>
      <c r="AJ187" s="224" t="str">
        <f t="shared" si="65"/>
        <v xml:space="preserve"> </v>
      </c>
      <c r="AK187" s="224" t="str">
        <f t="shared" si="92"/>
        <v xml:space="preserve"> </v>
      </c>
      <c r="AL187" s="224" t="str">
        <f>IF($A187="N/A"," ",IF(PV=1,0,'Pricing Inputs4'!R220))</f>
        <v xml:space="preserve"> </v>
      </c>
      <c r="AM187" s="313" t="str">
        <f t="shared" si="66"/>
        <v xml:space="preserve"> </v>
      </c>
      <c r="BQ187" t="str">
        <f t="shared" si="67"/>
        <v xml:space="preserve"> </v>
      </c>
      <c r="BR187" t="str">
        <f t="shared" si="68"/>
        <v xml:space="preserve"> </v>
      </c>
      <c r="BS187" t="str">
        <f t="shared" si="69"/>
        <v xml:space="preserve"> </v>
      </c>
    </row>
    <row r="188" spans="1:71" x14ac:dyDescent="0.2">
      <c r="A188" s="253" t="str">
        <f>IF(A187="N/A","N/A",IF(EDATE(A187,1)&gt;Inputs!$R$5,"N/A",EDATE(A187,1)))</f>
        <v>N/A</v>
      </c>
      <c r="B188" s="324" t="str">
        <f t="shared" si="62"/>
        <v xml:space="preserve"> </v>
      </c>
      <c r="C188" s="172" t="str">
        <f t="shared" si="70"/>
        <v xml:space="preserve"> </v>
      </c>
      <c r="D188" s="172" t="str">
        <f t="shared" si="71"/>
        <v xml:space="preserve"> </v>
      </c>
      <c r="E188" s="172" t="str">
        <f t="shared" si="72"/>
        <v xml:space="preserve"> </v>
      </c>
      <c r="F188" s="172" t="str">
        <f t="shared" si="73"/>
        <v xml:space="preserve"> </v>
      </c>
      <c r="G188" s="172" t="str">
        <f t="shared" si="74"/>
        <v xml:space="preserve"> </v>
      </c>
      <c r="H188" s="172" t="str">
        <f t="shared" si="75"/>
        <v xml:space="preserve"> </v>
      </c>
      <c r="I188" s="172" t="str">
        <f t="shared" si="76"/>
        <v xml:space="preserve"> </v>
      </c>
      <c r="J188" s="172" t="str">
        <f t="shared" si="77"/>
        <v xml:space="preserve"> </v>
      </c>
      <c r="K188" s="172" t="str">
        <f t="shared" si="78"/>
        <v xml:space="preserve"> </v>
      </c>
      <c r="L188" s="250" t="str">
        <f>IF($A188="N/A"," ",IF(Pricetype4=2,MAX(C188,0),IF(OR(Pricetype4=1,Pricetype4=4),IF(C188=0,0,(_xll.EURO(C188,Strikeprice4,0,0,($AH188+IF(Smile=TRUE,VLOOKUP(MAX(-5,Strikeprice4-C188),Volsmile,2),0)),($A188-DateToday)+15,IF(Pricetype4=1,1,0),0))),C188)))</f>
        <v xml:space="preserve"> </v>
      </c>
      <c r="M188" s="250" t="str">
        <f>IF($A188="N/A"," ",IF(Pricetype4=2,MAX(D188,0),IF(OR(Pricetype4=1,Pricetype4=4),IF(D188=0,0,(_xll.EURO(D188,Strikeprice4,0,0,($AH188+IF(Smile=TRUE,VLOOKUP(MAX(-5,Strikeprice4-D188),Volsmile,2),0)),($A188-DateToday)+15,IF(Pricetype4=1,1,0),0))),D188)))</f>
        <v xml:space="preserve"> </v>
      </c>
      <c r="N188" s="250" t="str">
        <f>IF($A188="N/A"," ",IF(Pricetype4=2,MAX(E188,0),IF(OR(Pricetype4=1,Pricetype4=4),IF(E188=0,0,(_xll.EURO(E188,Strikeprice4,0,0,($AK188+IF(Smile=TRUE,VLOOKUP(MAX(-5,Strikeprice4-E188),Volsmile,2),0)),($A188-DateToday)+15,IF(Pricetype4=1,1,0),0))),E188)))</f>
        <v xml:space="preserve"> </v>
      </c>
      <c r="O188" s="250" t="str">
        <f>IF($A188="N/A"," ",IF(Pricetype4=2,MAX(F188,0),IF(OR(Pricetype4=1,Pricetype4=4),IF(F188=0,0,(_xll.EURO(F188,Strikeprice4,0,0,($AK188+IF(Smile=TRUE,VLOOKUP(MAX(-5,Strikeprice4-F188),Volsmile,2),0)),($A188-DateToday)+15,IF(Pricetype4=1,1,0),0))),F188)))</f>
        <v xml:space="preserve"> </v>
      </c>
      <c r="P188" s="250" t="str">
        <f>IF($A188="N/A"," ",IF(Pricetype4=2,MAX(G188,0),IF(OR(Pricetype4=1,Pricetype4=4),IF(G188=0,0,(_xll.EURO(G188,Strikeprice4,0,0,($AK188+IF(Smile=TRUE,VLOOKUP(MAX(-5,Strikeprice4-G188),Volsmile,2),0)),($A188-DateToday)+15,IF(Pricetype4=1,1,0),0))),G188)))</f>
        <v xml:space="preserve"> </v>
      </c>
      <c r="Q188" s="250" t="str">
        <f>IF($A188="N/A"," ",IF(Pricetype4=2,MAX(H188,0),IF(OR(Pricetype4=1,Pricetype4=4),IF(H188=0,0,(_xll.EURO(H188,Strikeprice4,0,0,($AK188+IF(Smile=TRUE,VLOOKUP(MAX(-5,Strikeprice4-H188),Volsmile,2),0)),($A188-DateToday)+15,IF(Pricetype4=1,1,0),0))),H188)))</f>
        <v xml:space="preserve"> </v>
      </c>
      <c r="R188" s="250" t="str">
        <f>IF($A188="N/A"," ",IF(Pricetype4=2,MAX(I188,0),IF(OR(Pricetype4=1,Pricetype4=4),IF(I188=0,0,(_xll.EURO(I188,Strikeprice4,0,0,($AK188+IF(Smile=TRUE,VLOOKUP(MAX(-5,Strikeprice4-I188),Volsmile,2),0)),($A188-DateToday)+15,IF(Pricetype4=1,1,0),0))),I188)))</f>
        <v xml:space="preserve"> </v>
      </c>
      <c r="S188" s="250" t="str">
        <f>IF($A188="N/A"," ",IF(Pricetype4=2,MAX(J188,0),IF(OR(Pricetype4=1,Pricetype4=4),IF(J188=0,0,(_xll.EURO(J188,Strikeprice4,0,0,($AK188+IF(Smile=TRUE,VLOOKUP(MAX(-5,Strikeprice4-J188),Volsmile,2),0)),($A188-DateToday)+15,IF(Pricetype4=1,1,0),0))),J188)))</f>
        <v xml:space="preserve"> </v>
      </c>
      <c r="T188" s="250" t="str">
        <f>IF($A188="N/A"," ",IF(Pricetype4=2,MAX(K188,0),IF(OR(Pricetype4=1,Pricetype4=4),IF(K188=0,0,(_xll.EURO(K188,Strikeprice4,0,0,($AK188+IF(Smile=TRUE,VLOOKUP(MAX(-5,Strikeprice4-K188),Volsmile,2),0)),($A188-DateToday)+15,IF(Pricetype4=1,1,0),0))),K188)))</f>
        <v xml:space="preserve"> </v>
      </c>
      <c r="U188" s="177" t="str">
        <f t="shared" si="63"/>
        <v xml:space="preserve"> </v>
      </c>
      <c r="V188" s="178" t="str">
        <f t="shared" si="79"/>
        <v xml:space="preserve"> </v>
      </c>
      <c r="W188" s="178" t="str">
        <f t="shared" si="80"/>
        <v xml:space="preserve"> </v>
      </c>
      <c r="X188" s="178" t="str">
        <f t="shared" si="81"/>
        <v xml:space="preserve"> </v>
      </c>
      <c r="Y188" s="178" t="str">
        <f t="shared" si="82"/>
        <v xml:space="preserve"> </v>
      </c>
      <c r="Z188" s="178" t="str">
        <f t="shared" si="83"/>
        <v xml:space="preserve"> </v>
      </c>
      <c r="AA188" s="178" t="str">
        <f t="shared" si="84"/>
        <v xml:space="preserve"> </v>
      </c>
      <c r="AB188" s="178" t="str">
        <f t="shared" si="85"/>
        <v xml:space="preserve"> </v>
      </c>
      <c r="AC188" s="178" t="str">
        <f t="shared" si="86"/>
        <v xml:space="preserve"> </v>
      </c>
      <c r="AD188" s="178" t="str">
        <f t="shared" si="87"/>
        <v xml:space="preserve"> </v>
      </c>
      <c r="AE188" s="178" t="str">
        <f t="shared" si="88"/>
        <v xml:space="preserve"> </v>
      </c>
      <c r="AF188" s="224" t="str">
        <f t="shared" si="89"/>
        <v xml:space="preserve"> </v>
      </c>
      <c r="AG188" s="224" t="str">
        <f t="shared" si="90"/>
        <v xml:space="preserve"> </v>
      </c>
      <c r="AH188" s="224" t="str">
        <f t="shared" si="91"/>
        <v xml:space="preserve"> </v>
      </c>
      <c r="AI188" s="224" t="str">
        <f t="shared" si="64"/>
        <v xml:space="preserve"> </v>
      </c>
      <c r="AJ188" s="224" t="str">
        <f t="shared" si="65"/>
        <v xml:space="preserve"> </v>
      </c>
      <c r="AK188" s="224" t="str">
        <f t="shared" si="92"/>
        <v xml:space="preserve"> </v>
      </c>
      <c r="AL188" s="224" t="str">
        <f>IF($A188="N/A"," ",IF(PV=1,0,'Pricing Inputs4'!R221))</f>
        <v xml:space="preserve"> </v>
      </c>
      <c r="AM188" s="313" t="str">
        <f t="shared" si="66"/>
        <v xml:space="preserve"> </v>
      </c>
      <c r="BQ188" t="str">
        <f t="shared" si="67"/>
        <v xml:space="preserve"> </v>
      </c>
      <c r="BR188" t="str">
        <f t="shared" si="68"/>
        <v xml:space="preserve"> </v>
      </c>
      <c r="BS188" t="str">
        <f t="shared" si="69"/>
        <v xml:space="preserve"> </v>
      </c>
    </row>
    <row r="189" spans="1:71" x14ac:dyDescent="0.2">
      <c r="A189" s="253" t="str">
        <f>IF(A188="N/A","N/A",IF(EDATE(A188,1)&gt;Inputs!$R$5,"N/A",EDATE(A188,1)))</f>
        <v>N/A</v>
      </c>
      <c r="B189" s="324" t="str">
        <f t="shared" si="62"/>
        <v xml:space="preserve"> </v>
      </c>
      <c r="C189" s="172" t="str">
        <f t="shared" si="70"/>
        <v xml:space="preserve"> </v>
      </c>
      <c r="D189" s="172" t="str">
        <f t="shared" si="71"/>
        <v xml:space="preserve"> </v>
      </c>
      <c r="E189" s="172" t="str">
        <f t="shared" si="72"/>
        <v xml:space="preserve"> </v>
      </c>
      <c r="F189" s="172" t="str">
        <f t="shared" si="73"/>
        <v xml:space="preserve"> </v>
      </c>
      <c r="G189" s="172" t="str">
        <f t="shared" si="74"/>
        <v xml:space="preserve"> </v>
      </c>
      <c r="H189" s="172" t="str">
        <f t="shared" si="75"/>
        <v xml:space="preserve"> </v>
      </c>
      <c r="I189" s="172" t="str">
        <f t="shared" si="76"/>
        <v xml:space="preserve"> </v>
      </c>
      <c r="J189" s="172" t="str">
        <f t="shared" si="77"/>
        <v xml:space="preserve"> </v>
      </c>
      <c r="K189" s="172" t="str">
        <f t="shared" si="78"/>
        <v xml:space="preserve"> </v>
      </c>
      <c r="L189" s="250" t="str">
        <f>IF($A189="N/A"," ",IF(Pricetype4=2,MAX(C189,0),IF(OR(Pricetype4=1,Pricetype4=4),IF(C189=0,0,(_xll.EURO(C189,Strikeprice4,0,0,($AH189+IF(Smile=TRUE,VLOOKUP(MAX(-5,Strikeprice4-C189),Volsmile,2),0)),($A189-DateToday)+15,IF(Pricetype4=1,1,0),0))),C189)))</f>
        <v xml:space="preserve"> </v>
      </c>
      <c r="M189" s="250" t="str">
        <f>IF($A189="N/A"," ",IF(Pricetype4=2,MAX(D189,0),IF(OR(Pricetype4=1,Pricetype4=4),IF(D189=0,0,(_xll.EURO(D189,Strikeprice4,0,0,($AH189+IF(Smile=TRUE,VLOOKUP(MAX(-5,Strikeprice4-D189),Volsmile,2),0)),($A189-DateToday)+15,IF(Pricetype4=1,1,0),0))),D189)))</f>
        <v xml:space="preserve"> </v>
      </c>
      <c r="N189" s="250" t="str">
        <f>IF($A189="N/A"," ",IF(Pricetype4=2,MAX(E189,0),IF(OR(Pricetype4=1,Pricetype4=4),IF(E189=0,0,(_xll.EURO(E189,Strikeprice4,0,0,($AK189+IF(Smile=TRUE,VLOOKUP(MAX(-5,Strikeprice4-E189),Volsmile,2),0)),($A189-DateToday)+15,IF(Pricetype4=1,1,0),0))),E189)))</f>
        <v xml:space="preserve"> </v>
      </c>
      <c r="O189" s="250" t="str">
        <f>IF($A189="N/A"," ",IF(Pricetype4=2,MAX(F189,0),IF(OR(Pricetype4=1,Pricetype4=4),IF(F189=0,0,(_xll.EURO(F189,Strikeprice4,0,0,($AK189+IF(Smile=TRUE,VLOOKUP(MAX(-5,Strikeprice4-F189),Volsmile,2),0)),($A189-DateToday)+15,IF(Pricetype4=1,1,0),0))),F189)))</f>
        <v xml:space="preserve"> </v>
      </c>
      <c r="P189" s="250" t="str">
        <f>IF($A189="N/A"," ",IF(Pricetype4=2,MAX(G189,0),IF(OR(Pricetype4=1,Pricetype4=4),IF(G189=0,0,(_xll.EURO(G189,Strikeprice4,0,0,($AK189+IF(Smile=TRUE,VLOOKUP(MAX(-5,Strikeprice4-G189),Volsmile,2),0)),($A189-DateToday)+15,IF(Pricetype4=1,1,0),0))),G189)))</f>
        <v xml:space="preserve"> </v>
      </c>
      <c r="Q189" s="250" t="str">
        <f>IF($A189="N/A"," ",IF(Pricetype4=2,MAX(H189,0),IF(OR(Pricetype4=1,Pricetype4=4),IF(H189=0,0,(_xll.EURO(H189,Strikeprice4,0,0,($AK189+IF(Smile=TRUE,VLOOKUP(MAX(-5,Strikeprice4-H189),Volsmile,2),0)),($A189-DateToday)+15,IF(Pricetype4=1,1,0),0))),H189)))</f>
        <v xml:space="preserve"> </v>
      </c>
      <c r="R189" s="250" t="str">
        <f>IF($A189="N/A"," ",IF(Pricetype4=2,MAX(I189,0),IF(OR(Pricetype4=1,Pricetype4=4),IF(I189=0,0,(_xll.EURO(I189,Strikeprice4,0,0,($AK189+IF(Smile=TRUE,VLOOKUP(MAX(-5,Strikeprice4-I189),Volsmile,2),0)),($A189-DateToday)+15,IF(Pricetype4=1,1,0),0))),I189)))</f>
        <v xml:space="preserve"> </v>
      </c>
      <c r="S189" s="250" t="str">
        <f>IF($A189="N/A"," ",IF(Pricetype4=2,MAX(J189,0),IF(OR(Pricetype4=1,Pricetype4=4),IF(J189=0,0,(_xll.EURO(J189,Strikeprice4,0,0,($AK189+IF(Smile=TRUE,VLOOKUP(MAX(-5,Strikeprice4-J189),Volsmile,2),0)),($A189-DateToday)+15,IF(Pricetype4=1,1,0),0))),J189)))</f>
        <v xml:space="preserve"> </v>
      </c>
      <c r="T189" s="250" t="str">
        <f>IF($A189="N/A"," ",IF(Pricetype4=2,MAX(K189,0),IF(OR(Pricetype4=1,Pricetype4=4),IF(K189=0,0,(_xll.EURO(K189,Strikeprice4,0,0,($AK189+IF(Smile=TRUE,VLOOKUP(MAX(-5,Strikeprice4-K189),Volsmile,2),0)),($A189-DateToday)+15,IF(Pricetype4=1,1,0),0))),K189)))</f>
        <v xml:space="preserve"> </v>
      </c>
      <c r="U189" s="177" t="str">
        <f t="shared" si="63"/>
        <v xml:space="preserve"> </v>
      </c>
      <c r="V189" s="178" t="str">
        <f t="shared" si="79"/>
        <v xml:space="preserve"> </v>
      </c>
      <c r="W189" s="178" t="str">
        <f t="shared" si="80"/>
        <v xml:space="preserve"> </v>
      </c>
      <c r="X189" s="178" t="str">
        <f t="shared" si="81"/>
        <v xml:space="preserve"> </v>
      </c>
      <c r="Y189" s="178" t="str">
        <f t="shared" si="82"/>
        <v xml:space="preserve"> </v>
      </c>
      <c r="Z189" s="178" t="str">
        <f t="shared" si="83"/>
        <v xml:space="preserve"> </v>
      </c>
      <c r="AA189" s="178" t="str">
        <f t="shared" si="84"/>
        <v xml:space="preserve"> </v>
      </c>
      <c r="AB189" s="178" t="str">
        <f t="shared" si="85"/>
        <v xml:space="preserve"> </v>
      </c>
      <c r="AC189" s="178" t="str">
        <f t="shared" si="86"/>
        <v xml:space="preserve"> </v>
      </c>
      <c r="AD189" s="178" t="str">
        <f t="shared" si="87"/>
        <v xml:space="preserve"> </v>
      </c>
      <c r="AE189" s="178" t="str">
        <f t="shared" si="88"/>
        <v xml:space="preserve"> </v>
      </c>
      <c r="AF189" s="224" t="str">
        <f t="shared" si="89"/>
        <v xml:space="preserve"> </v>
      </c>
      <c r="AG189" s="224" t="str">
        <f t="shared" si="90"/>
        <v xml:space="preserve"> </v>
      </c>
      <c r="AH189" s="224" t="str">
        <f t="shared" si="91"/>
        <v xml:space="preserve"> </v>
      </c>
      <c r="AI189" s="224" t="str">
        <f t="shared" si="64"/>
        <v xml:space="preserve"> </v>
      </c>
      <c r="AJ189" s="224" t="str">
        <f t="shared" si="65"/>
        <v xml:space="preserve"> </v>
      </c>
      <c r="AK189" s="224" t="str">
        <f t="shared" si="92"/>
        <v xml:space="preserve"> </v>
      </c>
      <c r="AL189" s="224" t="str">
        <f>IF($A189="N/A"," ",IF(PV=1,0,'Pricing Inputs4'!R222))</f>
        <v xml:space="preserve"> </v>
      </c>
      <c r="AM189" s="313" t="str">
        <f t="shared" si="66"/>
        <v xml:space="preserve"> </v>
      </c>
      <c r="BQ189" t="str">
        <f t="shared" si="67"/>
        <v xml:space="preserve"> </v>
      </c>
      <c r="BR189" t="str">
        <f t="shared" si="68"/>
        <v xml:space="preserve"> </v>
      </c>
      <c r="BS189" t="str">
        <f t="shared" si="69"/>
        <v xml:space="preserve"> </v>
      </c>
    </row>
    <row r="190" spans="1:71" x14ac:dyDescent="0.2">
      <c r="A190" s="253" t="str">
        <f>IF(A189="N/A","N/A",IF(EDATE(A189,1)&gt;Inputs!$R$5,"N/A",EDATE(A189,1)))</f>
        <v>N/A</v>
      </c>
      <c r="B190" s="324" t="str">
        <f t="shared" si="62"/>
        <v xml:space="preserve"> </v>
      </c>
      <c r="C190" s="172" t="str">
        <f t="shared" si="70"/>
        <v xml:space="preserve"> </v>
      </c>
      <c r="D190" s="172" t="str">
        <f t="shared" si="71"/>
        <v xml:space="preserve"> </v>
      </c>
      <c r="E190" s="172" t="str">
        <f t="shared" si="72"/>
        <v xml:space="preserve"> </v>
      </c>
      <c r="F190" s="172" t="str">
        <f t="shared" si="73"/>
        <v xml:space="preserve"> </v>
      </c>
      <c r="G190" s="172" t="str">
        <f t="shared" si="74"/>
        <v xml:space="preserve"> </v>
      </c>
      <c r="H190" s="172" t="str">
        <f t="shared" si="75"/>
        <v xml:space="preserve"> </v>
      </c>
      <c r="I190" s="172" t="str">
        <f t="shared" si="76"/>
        <v xml:space="preserve"> </v>
      </c>
      <c r="J190" s="172" t="str">
        <f t="shared" si="77"/>
        <v xml:space="preserve"> </v>
      </c>
      <c r="K190" s="172" t="str">
        <f t="shared" si="78"/>
        <v xml:space="preserve"> </v>
      </c>
      <c r="L190" s="250" t="str">
        <f>IF($A190="N/A"," ",IF(Pricetype4=2,MAX(C190,0),IF(OR(Pricetype4=1,Pricetype4=4),IF(C190=0,0,(_xll.EURO(C190,Strikeprice4,0,0,($AH190+IF(Smile=TRUE,VLOOKUP(MAX(-5,Strikeprice4-C190),Volsmile,2),0)),($A190-DateToday)+15,IF(Pricetype4=1,1,0),0))),C190)))</f>
        <v xml:space="preserve"> </v>
      </c>
      <c r="M190" s="250" t="str">
        <f>IF($A190="N/A"," ",IF(Pricetype4=2,MAX(D190,0),IF(OR(Pricetype4=1,Pricetype4=4),IF(D190=0,0,(_xll.EURO(D190,Strikeprice4,0,0,($AH190+IF(Smile=TRUE,VLOOKUP(MAX(-5,Strikeprice4-D190),Volsmile,2),0)),($A190-DateToday)+15,IF(Pricetype4=1,1,0),0))),D190)))</f>
        <v xml:space="preserve"> </v>
      </c>
      <c r="N190" s="250" t="str">
        <f>IF($A190="N/A"," ",IF(Pricetype4=2,MAX(E190,0),IF(OR(Pricetype4=1,Pricetype4=4),IF(E190=0,0,(_xll.EURO(E190,Strikeprice4,0,0,($AK190+IF(Smile=TRUE,VLOOKUP(MAX(-5,Strikeprice4-E190),Volsmile,2),0)),($A190-DateToday)+15,IF(Pricetype4=1,1,0),0))),E190)))</f>
        <v xml:space="preserve"> </v>
      </c>
      <c r="O190" s="250" t="str">
        <f>IF($A190="N/A"," ",IF(Pricetype4=2,MAX(F190,0),IF(OR(Pricetype4=1,Pricetype4=4),IF(F190=0,0,(_xll.EURO(F190,Strikeprice4,0,0,($AK190+IF(Smile=TRUE,VLOOKUP(MAX(-5,Strikeprice4-F190),Volsmile,2),0)),($A190-DateToday)+15,IF(Pricetype4=1,1,0),0))),F190)))</f>
        <v xml:space="preserve"> </v>
      </c>
      <c r="P190" s="250" t="str">
        <f>IF($A190="N/A"," ",IF(Pricetype4=2,MAX(G190,0),IF(OR(Pricetype4=1,Pricetype4=4),IF(G190=0,0,(_xll.EURO(G190,Strikeprice4,0,0,($AK190+IF(Smile=TRUE,VLOOKUP(MAX(-5,Strikeprice4-G190),Volsmile,2),0)),($A190-DateToday)+15,IF(Pricetype4=1,1,0),0))),G190)))</f>
        <v xml:space="preserve"> </v>
      </c>
      <c r="Q190" s="250" t="str">
        <f>IF($A190="N/A"," ",IF(Pricetype4=2,MAX(H190,0),IF(OR(Pricetype4=1,Pricetype4=4),IF(H190=0,0,(_xll.EURO(H190,Strikeprice4,0,0,($AK190+IF(Smile=TRUE,VLOOKUP(MAX(-5,Strikeprice4-H190),Volsmile,2),0)),($A190-DateToday)+15,IF(Pricetype4=1,1,0),0))),H190)))</f>
        <v xml:space="preserve"> </v>
      </c>
      <c r="R190" s="250" t="str">
        <f>IF($A190="N/A"," ",IF(Pricetype4=2,MAX(I190,0),IF(OR(Pricetype4=1,Pricetype4=4),IF(I190=0,0,(_xll.EURO(I190,Strikeprice4,0,0,($AK190+IF(Smile=TRUE,VLOOKUP(MAX(-5,Strikeprice4-I190),Volsmile,2),0)),($A190-DateToday)+15,IF(Pricetype4=1,1,0),0))),I190)))</f>
        <v xml:space="preserve"> </v>
      </c>
      <c r="S190" s="250" t="str">
        <f>IF($A190="N/A"," ",IF(Pricetype4=2,MAX(J190,0),IF(OR(Pricetype4=1,Pricetype4=4),IF(J190=0,0,(_xll.EURO(J190,Strikeprice4,0,0,($AK190+IF(Smile=TRUE,VLOOKUP(MAX(-5,Strikeprice4-J190),Volsmile,2),0)),($A190-DateToday)+15,IF(Pricetype4=1,1,0),0))),J190)))</f>
        <v xml:space="preserve"> </v>
      </c>
      <c r="T190" s="250" t="str">
        <f>IF($A190="N/A"," ",IF(Pricetype4=2,MAX(K190,0),IF(OR(Pricetype4=1,Pricetype4=4),IF(K190=0,0,(_xll.EURO(K190,Strikeprice4,0,0,($AK190+IF(Smile=TRUE,VLOOKUP(MAX(-5,Strikeprice4-K190),Volsmile,2),0)),($A190-DateToday)+15,IF(Pricetype4=1,1,0),0))),K190)))</f>
        <v xml:space="preserve"> </v>
      </c>
      <c r="U190" s="177" t="str">
        <f t="shared" si="63"/>
        <v xml:space="preserve"> </v>
      </c>
      <c r="V190" s="178" t="str">
        <f t="shared" si="79"/>
        <v xml:space="preserve"> </v>
      </c>
      <c r="W190" s="178" t="str">
        <f t="shared" si="80"/>
        <v xml:space="preserve"> </v>
      </c>
      <c r="X190" s="178" t="str">
        <f t="shared" si="81"/>
        <v xml:space="preserve"> </v>
      </c>
      <c r="Y190" s="178" t="str">
        <f t="shared" si="82"/>
        <v xml:space="preserve"> </v>
      </c>
      <c r="Z190" s="178" t="str">
        <f t="shared" si="83"/>
        <v xml:space="preserve"> </v>
      </c>
      <c r="AA190" s="178" t="str">
        <f t="shared" si="84"/>
        <v xml:space="preserve"> </v>
      </c>
      <c r="AB190" s="178" t="str">
        <f t="shared" si="85"/>
        <v xml:space="preserve"> </v>
      </c>
      <c r="AC190" s="178" t="str">
        <f t="shared" si="86"/>
        <v xml:space="preserve"> </v>
      </c>
      <c r="AD190" s="178" t="str">
        <f t="shared" si="87"/>
        <v xml:space="preserve"> </v>
      </c>
      <c r="AE190" s="178" t="str">
        <f t="shared" si="88"/>
        <v xml:space="preserve"> </v>
      </c>
      <c r="AF190" s="224" t="str">
        <f t="shared" si="89"/>
        <v xml:space="preserve"> </v>
      </c>
      <c r="AG190" s="224" t="str">
        <f t="shared" si="90"/>
        <v xml:space="preserve"> </v>
      </c>
      <c r="AH190" s="224" t="str">
        <f t="shared" si="91"/>
        <v xml:space="preserve"> </v>
      </c>
      <c r="AI190" s="224" t="str">
        <f t="shared" si="64"/>
        <v xml:space="preserve"> </v>
      </c>
      <c r="AJ190" s="224" t="str">
        <f t="shared" si="65"/>
        <v xml:space="preserve"> </v>
      </c>
      <c r="AK190" s="224" t="str">
        <f t="shared" si="92"/>
        <v xml:space="preserve"> </v>
      </c>
      <c r="AL190" s="224" t="str">
        <f>IF($A190="N/A"," ",IF(PV=1,0,'Pricing Inputs4'!R223))</f>
        <v xml:space="preserve"> </v>
      </c>
      <c r="AM190" s="313" t="str">
        <f t="shared" si="66"/>
        <v xml:space="preserve"> </v>
      </c>
      <c r="BQ190" t="str">
        <f t="shared" si="67"/>
        <v xml:space="preserve"> </v>
      </c>
      <c r="BR190" t="str">
        <f t="shared" si="68"/>
        <v xml:space="preserve"> </v>
      </c>
      <c r="BS190" t="str">
        <f t="shared" si="69"/>
        <v xml:space="preserve"> </v>
      </c>
    </row>
    <row r="191" spans="1:71" x14ac:dyDescent="0.2">
      <c r="A191" s="253" t="str">
        <f>IF(A190="N/A","N/A",IF(EDATE(A190,1)&gt;Inputs!$R$5,"N/A",EDATE(A190,1)))</f>
        <v>N/A</v>
      </c>
      <c r="B191" s="324" t="str">
        <f t="shared" si="62"/>
        <v xml:space="preserve"> </v>
      </c>
      <c r="C191" s="172" t="str">
        <f t="shared" si="70"/>
        <v xml:space="preserve"> </v>
      </c>
      <c r="D191" s="172" t="str">
        <f t="shared" si="71"/>
        <v xml:space="preserve"> </v>
      </c>
      <c r="E191" s="172" t="str">
        <f t="shared" si="72"/>
        <v xml:space="preserve"> </v>
      </c>
      <c r="F191" s="172" t="str">
        <f t="shared" si="73"/>
        <v xml:space="preserve"> </v>
      </c>
      <c r="G191" s="172" t="str">
        <f t="shared" si="74"/>
        <v xml:space="preserve"> </v>
      </c>
      <c r="H191" s="172" t="str">
        <f t="shared" si="75"/>
        <v xml:space="preserve"> </v>
      </c>
      <c r="I191" s="172" t="str">
        <f t="shared" si="76"/>
        <v xml:space="preserve"> </v>
      </c>
      <c r="J191" s="172" t="str">
        <f t="shared" si="77"/>
        <v xml:space="preserve"> </v>
      </c>
      <c r="K191" s="172" t="str">
        <f t="shared" si="78"/>
        <v xml:space="preserve"> </v>
      </c>
      <c r="L191" s="250" t="str">
        <f>IF($A191="N/A"," ",IF(Pricetype4=2,MAX(C191,0),IF(OR(Pricetype4=1,Pricetype4=4),IF(C191=0,0,(_xll.EURO(C191,Strikeprice4,0,0,($AH191+IF(Smile=TRUE,VLOOKUP(MAX(-5,Strikeprice4-C191),Volsmile,2),0)),($A191-DateToday)+15,IF(Pricetype4=1,1,0),0))),C191)))</f>
        <v xml:space="preserve"> </v>
      </c>
      <c r="M191" s="250" t="str">
        <f>IF($A191="N/A"," ",IF(Pricetype4=2,MAX(D191,0),IF(OR(Pricetype4=1,Pricetype4=4),IF(D191=0,0,(_xll.EURO(D191,Strikeprice4,0,0,($AH191+IF(Smile=TRUE,VLOOKUP(MAX(-5,Strikeprice4-D191),Volsmile,2),0)),($A191-DateToday)+15,IF(Pricetype4=1,1,0),0))),D191)))</f>
        <v xml:space="preserve"> </v>
      </c>
      <c r="N191" s="250" t="str">
        <f>IF($A191="N/A"," ",IF(Pricetype4=2,MAX(E191,0),IF(OR(Pricetype4=1,Pricetype4=4),IF(E191=0,0,(_xll.EURO(E191,Strikeprice4,0,0,($AK191+IF(Smile=TRUE,VLOOKUP(MAX(-5,Strikeprice4-E191),Volsmile,2),0)),($A191-DateToday)+15,IF(Pricetype4=1,1,0),0))),E191)))</f>
        <v xml:space="preserve"> </v>
      </c>
      <c r="O191" s="250" t="str">
        <f>IF($A191="N/A"," ",IF(Pricetype4=2,MAX(F191,0),IF(OR(Pricetype4=1,Pricetype4=4),IF(F191=0,0,(_xll.EURO(F191,Strikeprice4,0,0,($AK191+IF(Smile=TRUE,VLOOKUP(MAX(-5,Strikeprice4-F191),Volsmile,2),0)),($A191-DateToday)+15,IF(Pricetype4=1,1,0),0))),F191)))</f>
        <v xml:space="preserve"> </v>
      </c>
      <c r="P191" s="250" t="str">
        <f>IF($A191="N/A"," ",IF(Pricetype4=2,MAX(G191,0),IF(OR(Pricetype4=1,Pricetype4=4),IF(G191=0,0,(_xll.EURO(G191,Strikeprice4,0,0,($AK191+IF(Smile=TRUE,VLOOKUP(MAX(-5,Strikeprice4-G191),Volsmile,2),0)),($A191-DateToday)+15,IF(Pricetype4=1,1,0),0))),G191)))</f>
        <v xml:space="preserve"> </v>
      </c>
      <c r="Q191" s="250" t="str">
        <f>IF($A191="N/A"," ",IF(Pricetype4=2,MAX(H191,0),IF(OR(Pricetype4=1,Pricetype4=4),IF(H191=0,0,(_xll.EURO(H191,Strikeprice4,0,0,($AK191+IF(Smile=TRUE,VLOOKUP(MAX(-5,Strikeprice4-H191),Volsmile,2),0)),($A191-DateToday)+15,IF(Pricetype4=1,1,0),0))),H191)))</f>
        <v xml:space="preserve"> </v>
      </c>
      <c r="R191" s="250" t="str">
        <f>IF($A191="N/A"," ",IF(Pricetype4=2,MAX(I191,0),IF(OR(Pricetype4=1,Pricetype4=4),IF(I191=0,0,(_xll.EURO(I191,Strikeprice4,0,0,($AK191+IF(Smile=TRUE,VLOOKUP(MAX(-5,Strikeprice4-I191),Volsmile,2),0)),($A191-DateToday)+15,IF(Pricetype4=1,1,0),0))),I191)))</f>
        <v xml:space="preserve"> </v>
      </c>
      <c r="S191" s="250" t="str">
        <f>IF($A191="N/A"," ",IF(Pricetype4=2,MAX(J191,0),IF(OR(Pricetype4=1,Pricetype4=4),IF(J191=0,0,(_xll.EURO(J191,Strikeprice4,0,0,($AK191+IF(Smile=TRUE,VLOOKUP(MAX(-5,Strikeprice4-J191),Volsmile,2),0)),($A191-DateToday)+15,IF(Pricetype4=1,1,0),0))),J191)))</f>
        <v xml:space="preserve"> </v>
      </c>
      <c r="T191" s="250" t="str">
        <f>IF($A191="N/A"," ",IF(Pricetype4=2,MAX(K191,0),IF(OR(Pricetype4=1,Pricetype4=4),IF(K191=0,0,(_xll.EURO(K191,Strikeprice4,0,0,($AK191+IF(Smile=TRUE,VLOOKUP(MAX(-5,Strikeprice4-K191),Volsmile,2),0)),($A191-DateToday)+15,IF(Pricetype4=1,1,0),0))),K191)))</f>
        <v xml:space="preserve"> </v>
      </c>
      <c r="U191" s="177" t="str">
        <f t="shared" si="63"/>
        <v xml:space="preserve"> </v>
      </c>
      <c r="V191" s="178" t="str">
        <f t="shared" si="79"/>
        <v xml:space="preserve"> </v>
      </c>
      <c r="W191" s="178" t="str">
        <f t="shared" si="80"/>
        <v xml:space="preserve"> </v>
      </c>
      <c r="X191" s="178" t="str">
        <f t="shared" si="81"/>
        <v xml:space="preserve"> </v>
      </c>
      <c r="Y191" s="178" t="str">
        <f t="shared" si="82"/>
        <v xml:space="preserve"> </v>
      </c>
      <c r="Z191" s="178" t="str">
        <f t="shared" si="83"/>
        <v xml:space="preserve"> </v>
      </c>
      <c r="AA191" s="178" t="str">
        <f t="shared" si="84"/>
        <v xml:space="preserve"> </v>
      </c>
      <c r="AB191" s="178" t="str">
        <f t="shared" si="85"/>
        <v xml:space="preserve"> </v>
      </c>
      <c r="AC191" s="178" t="str">
        <f t="shared" si="86"/>
        <v xml:space="preserve"> </v>
      </c>
      <c r="AD191" s="178" t="str">
        <f t="shared" si="87"/>
        <v xml:space="preserve"> </v>
      </c>
      <c r="AE191" s="178" t="str">
        <f t="shared" si="88"/>
        <v xml:space="preserve"> </v>
      </c>
      <c r="AF191" s="224" t="str">
        <f t="shared" si="89"/>
        <v xml:space="preserve"> </v>
      </c>
      <c r="AG191" s="224" t="str">
        <f t="shared" si="90"/>
        <v xml:space="preserve"> </v>
      </c>
      <c r="AH191" s="224" t="str">
        <f t="shared" si="91"/>
        <v xml:space="preserve"> </v>
      </c>
      <c r="AI191" s="224" t="str">
        <f t="shared" si="64"/>
        <v xml:space="preserve"> </v>
      </c>
      <c r="AJ191" s="224" t="str">
        <f t="shared" si="65"/>
        <v xml:space="preserve"> </v>
      </c>
      <c r="AK191" s="224" t="str">
        <f t="shared" si="92"/>
        <v xml:space="preserve"> </v>
      </c>
      <c r="AL191" s="224" t="str">
        <f>IF($A191="N/A"," ",IF(PV=1,0,'Pricing Inputs4'!R224))</f>
        <v xml:space="preserve"> </v>
      </c>
      <c r="AM191" s="313" t="str">
        <f t="shared" si="66"/>
        <v xml:space="preserve"> </v>
      </c>
      <c r="BQ191" t="str">
        <f t="shared" si="67"/>
        <v xml:space="preserve"> </v>
      </c>
      <c r="BR191" t="str">
        <f t="shared" si="68"/>
        <v xml:space="preserve"> </v>
      </c>
      <c r="BS191" t="str">
        <f t="shared" si="69"/>
        <v xml:space="preserve"> </v>
      </c>
    </row>
    <row r="192" spans="1:71" x14ac:dyDescent="0.2">
      <c r="A192" s="253" t="str">
        <f>IF(A191="N/A","N/A",IF(EDATE(A191,1)&gt;Inputs!$R$5,"N/A",EDATE(A191,1)))</f>
        <v>N/A</v>
      </c>
      <c r="B192" s="324" t="str">
        <f t="shared" si="62"/>
        <v xml:space="preserve"> </v>
      </c>
      <c r="C192" s="172" t="str">
        <f t="shared" si="70"/>
        <v xml:space="preserve"> </v>
      </c>
      <c r="D192" s="172" t="str">
        <f t="shared" si="71"/>
        <v xml:space="preserve"> </v>
      </c>
      <c r="E192" s="172" t="str">
        <f t="shared" si="72"/>
        <v xml:space="preserve"> </v>
      </c>
      <c r="F192" s="172" t="str">
        <f t="shared" si="73"/>
        <v xml:space="preserve"> </v>
      </c>
      <c r="G192" s="172" t="str">
        <f t="shared" si="74"/>
        <v xml:space="preserve"> </v>
      </c>
      <c r="H192" s="172" t="str">
        <f t="shared" si="75"/>
        <v xml:space="preserve"> </v>
      </c>
      <c r="I192" s="172" t="str">
        <f t="shared" si="76"/>
        <v xml:space="preserve"> </v>
      </c>
      <c r="J192" s="172" t="str">
        <f t="shared" si="77"/>
        <v xml:space="preserve"> </v>
      </c>
      <c r="K192" s="172" t="str">
        <f t="shared" si="78"/>
        <v xml:space="preserve"> </v>
      </c>
      <c r="L192" s="250" t="str">
        <f>IF($A192="N/A"," ",IF(Pricetype4=2,MAX(C192,0),IF(OR(Pricetype4=1,Pricetype4=4),IF(C192=0,0,(_xll.EURO(C192,Strikeprice4,0,0,($AH192+IF(Smile=TRUE,VLOOKUP(MAX(-5,Strikeprice4-C192),Volsmile,2),0)),($A192-DateToday)+15,IF(Pricetype4=1,1,0),0))),C192)))</f>
        <v xml:space="preserve"> </v>
      </c>
      <c r="M192" s="250" t="str">
        <f>IF($A192="N/A"," ",IF(Pricetype4=2,MAX(D192,0),IF(OR(Pricetype4=1,Pricetype4=4),IF(D192=0,0,(_xll.EURO(D192,Strikeprice4,0,0,($AH192+IF(Smile=TRUE,VLOOKUP(MAX(-5,Strikeprice4-D192),Volsmile,2),0)),($A192-DateToday)+15,IF(Pricetype4=1,1,0),0))),D192)))</f>
        <v xml:space="preserve"> </v>
      </c>
      <c r="N192" s="250" t="str">
        <f>IF($A192="N/A"," ",IF(Pricetype4=2,MAX(E192,0),IF(OR(Pricetype4=1,Pricetype4=4),IF(E192=0,0,(_xll.EURO(E192,Strikeprice4,0,0,($AK192+IF(Smile=TRUE,VLOOKUP(MAX(-5,Strikeprice4-E192),Volsmile,2),0)),($A192-DateToday)+15,IF(Pricetype4=1,1,0),0))),E192)))</f>
        <v xml:space="preserve"> </v>
      </c>
      <c r="O192" s="250" t="str">
        <f>IF($A192="N/A"," ",IF(Pricetype4=2,MAX(F192,0),IF(OR(Pricetype4=1,Pricetype4=4),IF(F192=0,0,(_xll.EURO(F192,Strikeprice4,0,0,($AK192+IF(Smile=TRUE,VLOOKUP(MAX(-5,Strikeprice4-F192),Volsmile,2),0)),($A192-DateToday)+15,IF(Pricetype4=1,1,0),0))),F192)))</f>
        <v xml:space="preserve"> </v>
      </c>
      <c r="P192" s="250" t="str">
        <f>IF($A192="N/A"," ",IF(Pricetype4=2,MAX(G192,0),IF(OR(Pricetype4=1,Pricetype4=4),IF(G192=0,0,(_xll.EURO(G192,Strikeprice4,0,0,($AK192+IF(Smile=TRUE,VLOOKUP(MAX(-5,Strikeprice4-G192),Volsmile,2),0)),($A192-DateToday)+15,IF(Pricetype4=1,1,0),0))),G192)))</f>
        <v xml:space="preserve"> </v>
      </c>
      <c r="Q192" s="250" t="str">
        <f>IF($A192="N/A"," ",IF(Pricetype4=2,MAX(H192,0),IF(OR(Pricetype4=1,Pricetype4=4),IF(H192=0,0,(_xll.EURO(H192,Strikeprice4,0,0,($AK192+IF(Smile=TRUE,VLOOKUP(MAX(-5,Strikeprice4-H192),Volsmile,2),0)),($A192-DateToday)+15,IF(Pricetype4=1,1,0),0))),H192)))</f>
        <v xml:space="preserve"> </v>
      </c>
      <c r="R192" s="250" t="str">
        <f>IF($A192="N/A"," ",IF(Pricetype4=2,MAX(I192,0),IF(OR(Pricetype4=1,Pricetype4=4),IF(I192=0,0,(_xll.EURO(I192,Strikeprice4,0,0,($AK192+IF(Smile=TRUE,VLOOKUP(MAX(-5,Strikeprice4-I192),Volsmile,2),0)),($A192-DateToday)+15,IF(Pricetype4=1,1,0),0))),I192)))</f>
        <v xml:space="preserve"> </v>
      </c>
      <c r="S192" s="250" t="str">
        <f>IF($A192="N/A"," ",IF(Pricetype4=2,MAX(J192,0),IF(OR(Pricetype4=1,Pricetype4=4),IF(J192=0,0,(_xll.EURO(J192,Strikeprice4,0,0,($AK192+IF(Smile=TRUE,VLOOKUP(MAX(-5,Strikeprice4-J192),Volsmile,2),0)),($A192-DateToday)+15,IF(Pricetype4=1,1,0),0))),J192)))</f>
        <v xml:space="preserve"> </v>
      </c>
      <c r="T192" s="250" t="str">
        <f>IF($A192="N/A"," ",IF(Pricetype4=2,MAX(K192,0),IF(OR(Pricetype4=1,Pricetype4=4),IF(K192=0,0,(_xll.EURO(K192,Strikeprice4,0,0,($AK192+IF(Smile=TRUE,VLOOKUP(MAX(-5,Strikeprice4-K192),Volsmile,2),0)),($A192-DateToday)+15,IF(Pricetype4=1,1,0),0))),K192)))</f>
        <v xml:space="preserve"> </v>
      </c>
      <c r="U192" s="177" t="str">
        <f t="shared" si="63"/>
        <v xml:space="preserve"> </v>
      </c>
      <c r="V192" s="178" t="str">
        <f t="shared" si="79"/>
        <v xml:space="preserve"> </v>
      </c>
      <c r="W192" s="178" t="str">
        <f t="shared" si="80"/>
        <v xml:space="preserve"> </v>
      </c>
      <c r="X192" s="178" t="str">
        <f t="shared" si="81"/>
        <v xml:space="preserve"> </v>
      </c>
      <c r="Y192" s="178" t="str">
        <f t="shared" si="82"/>
        <v xml:space="preserve"> </v>
      </c>
      <c r="Z192" s="178" t="str">
        <f t="shared" si="83"/>
        <v xml:space="preserve"> </v>
      </c>
      <c r="AA192" s="178" t="str">
        <f t="shared" si="84"/>
        <v xml:space="preserve"> </v>
      </c>
      <c r="AB192" s="178" t="str">
        <f t="shared" si="85"/>
        <v xml:space="preserve"> </v>
      </c>
      <c r="AC192" s="178" t="str">
        <f t="shared" si="86"/>
        <v xml:space="preserve"> </v>
      </c>
      <c r="AD192" s="178" t="str">
        <f t="shared" si="87"/>
        <v xml:space="preserve"> </v>
      </c>
      <c r="AE192" s="178" t="str">
        <f t="shared" si="88"/>
        <v xml:space="preserve"> </v>
      </c>
      <c r="AF192" s="224" t="str">
        <f t="shared" si="89"/>
        <v xml:space="preserve"> </v>
      </c>
      <c r="AG192" s="224" t="str">
        <f t="shared" si="90"/>
        <v xml:space="preserve"> </v>
      </c>
      <c r="AH192" s="224" t="str">
        <f t="shared" si="91"/>
        <v xml:space="preserve"> </v>
      </c>
      <c r="AI192" s="224" t="str">
        <f t="shared" si="64"/>
        <v xml:space="preserve"> </v>
      </c>
      <c r="AJ192" s="224" t="str">
        <f t="shared" si="65"/>
        <v xml:space="preserve"> </v>
      </c>
      <c r="AK192" s="224" t="str">
        <f t="shared" si="92"/>
        <v xml:space="preserve"> </v>
      </c>
      <c r="AL192" s="224" t="str">
        <f>IF($A192="N/A"," ",IF(PV=1,0,'Pricing Inputs4'!R225))</f>
        <v xml:space="preserve"> </v>
      </c>
      <c r="AM192" s="313" t="str">
        <f t="shared" si="66"/>
        <v xml:space="preserve"> </v>
      </c>
      <c r="BQ192" t="str">
        <f t="shared" si="67"/>
        <v xml:space="preserve"> </v>
      </c>
      <c r="BR192" t="str">
        <f t="shared" si="68"/>
        <v xml:space="preserve"> </v>
      </c>
      <c r="BS192" t="str">
        <f t="shared" si="69"/>
        <v xml:space="preserve"> </v>
      </c>
    </row>
    <row r="193" spans="1:71" x14ac:dyDescent="0.2">
      <c r="A193" s="253" t="str">
        <f>IF(A192="N/A","N/A",IF(EDATE(A192,1)&gt;Inputs!$R$5,"N/A",EDATE(A192,1)))</f>
        <v>N/A</v>
      </c>
      <c r="B193" s="324" t="str">
        <f t="shared" si="62"/>
        <v xml:space="preserve"> </v>
      </c>
      <c r="C193" s="172" t="str">
        <f t="shared" si="70"/>
        <v xml:space="preserve"> </v>
      </c>
      <c r="D193" s="172" t="str">
        <f t="shared" si="71"/>
        <v xml:space="preserve"> </v>
      </c>
      <c r="E193" s="172" t="str">
        <f t="shared" si="72"/>
        <v xml:space="preserve"> </v>
      </c>
      <c r="F193" s="172" t="str">
        <f t="shared" si="73"/>
        <v xml:space="preserve"> </v>
      </c>
      <c r="G193" s="172" t="str">
        <f t="shared" si="74"/>
        <v xml:space="preserve"> </v>
      </c>
      <c r="H193" s="172" t="str">
        <f t="shared" si="75"/>
        <v xml:space="preserve"> </v>
      </c>
      <c r="I193" s="172" t="str">
        <f t="shared" si="76"/>
        <v xml:space="preserve"> </v>
      </c>
      <c r="J193" s="172" t="str">
        <f t="shared" si="77"/>
        <v xml:space="preserve"> </v>
      </c>
      <c r="K193" s="172" t="str">
        <f t="shared" si="78"/>
        <v xml:space="preserve"> </v>
      </c>
      <c r="L193" s="250" t="str">
        <f>IF($A193="N/A"," ",IF(Pricetype4=2,MAX(C193,0),IF(OR(Pricetype4=1,Pricetype4=4),IF(C193=0,0,(_xll.EURO(C193,Strikeprice4,0,0,($AH193+IF(Smile=TRUE,VLOOKUP(MAX(-5,Strikeprice4-C193),Volsmile,2),0)),($A193-DateToday)+15,IF(Pricetype4=1,1,0),0))),C193)))</f>
        <v xml:space="preserve"> </v>
      </c>
      <c r="M193" s="250" t="str">
        <f>IF($A193="N/A"," ",IF(Pricetype4=2,MAX(D193,0),IF(OR(Pricetype4=1,Pricetype4=4),IF(D193=0,0,(_xll.EURO(D193,Strikeprice4,0,0,($AH193+IF(Smile=TRUE,VLOOKUP(MAX(-5,Strikeprice4-D193),Volsmile,2),0)),($A193-DateToday)+15,IF(Pricetype4=1,1,0),0))),D193)))</f>
        <v xml:space="preserve"> </v>
      </c>
      <c r="N193" s="250" t="str">
        <f>IF($A193="N/A"," ",IF(Pricetype4=2,MAX(E193,0),IF(OR(Pricetype4=1,Pricetype4=4),IF(E193=0,0,(_xll.EURO(E193,Strikeprice4,0,0,($AK193+IF(Smile=TRUE,VLOOKUP(MAX(-5,Strikeprice4-E193),Volsmile,2),0)),($A193-DateToday)+15,IF(Pricetype4=1,1,0),0))),E193)))</f>
        <v xml:space="preserve"> </v>
      </c>
      <c r="O193" s="250" t="str">
        <f>IF($A193="N/A"," ",IF(Pricetype4=2,MAX(F193,0),IF(OR(Pricetype4=1,Pricetype4=4),IF(F193=0,0,(_xll.EURO(F193,Strikeprice4,0,0,($AK193+IF(Smile=TRUE,VLOOKUP(MAX(-5,Strikeprice4-F193),Volsmile,2),0)),($A193-DateToday)+15,IF(Pricetype4=1,1,0),0))),F193)))</f>
        <v xml:space="preserve"> </v>
      </c>
      <c r="P193" s="250" t="str">
        <f>IF($A193="N/A"," ",IF(Pricetype4=2,MAX(G193,0),IF(OR(Pricetype4=1,Pricetype4=4),IF(G193=0,0,(_xll.EURO(G193,Strikeprice4,0,0,($AK193+IF(Smile=TRUE,VLOOKUP(MAX(-5,Strikeprice4-G193),Volsmile,2),0)),($A193-DateToday)+15,IF(Pricetype4=1,1,0),0))),G193)))</f>
        <v xml:space="preserve"> </v>
      </c>
      <c r="Q193" s="250" t="str">
        <f>IF($A193="N/A"," ",IF(Pricetype4=2,MAX(H193,0),IF(OR(Pricetype4=1,Pricetype4=4),IF(H193=0,0,(_xll.EURO(H193,Strikeprice4,0,0,($AK193+IF(Smile=TRUE,VLOOKUP(MAX(-5,Strikeprice4-H193),Volsmile,2),0)),($A193-DateToday)+15,IF(Pricetype4=1,1,0),0))),H193)))</f>
        <v xml:space="preserve"> </v>
      </c>
      <c r="R193" s="250" t="str">
        <f>IF($A193="N/A"," ",IF(Pricetype4=2,MAX(I193,0),IF(OR(Pricetype4=1,Pricetype4=4),IF(I193=0,0,(_xll.EURO(I193,Strikeprice4,0,0,($AK193+IF(Smile=TRUE,VLOOKUP(MAX(-5,Strikeprice4-I193),Volsmile,2),0)),($A193-DateToday)+15,IF(Pricetype4=1,1,0),0))),I193)))</f>
        <v xml:space="preserve"> </v>
      </c>
      <c r="S193" s="250" t="str">
        <f>IF($A193="N/A"," ",IF(Pricetype4=2,MAX(J193,0),IF(OR(Pricetype4=1,Pricetype4=4),IF(J193=0,0,(_xll.EURO(J193,Strikeprice4,0,0,($AK193+IF(Smile=TRUE,VLOOKUP(MAX(-5,Strikeprice4-J193),Volsmile,2),0)),($A193-DateToday)+15,IF(Pricetype4=1,1,0),0))),J193)))</f>
        <v xml:space="preserve"> </v>
      </c>
      <c r="T193" s="250" t="str">
        <f>IF($A193="N/A"," ",IF(Pricetype4=2,MAX(K193,0),IF(OR(Pricetype4=1,Pricetype4=4),IF(K193=0,0,(_xll.EURO(K193,Strikeprice4,0,0,($AK193+IF(Smile=TRUE,VLOOKUP(MAX(-5,Strikeprice4-K193),Volsmile,2),0)),($A193-DateToday)+15,IF(Pricetype4=1,1,0),0))),K193)))</f>
        <v xml:space="preserve"> </v>
      </c>
      <c r="U193" s="177" t="str">
        <f t="shared" si="63"/>
        <v xml:space="preserve"> </v>
      </c>
      <c r="V193" s="178" t="str">
        <f t="shared" si="79"/>
        <v xml:space="preserve"> </v>
      </c>
      <c r="W193" s="178" t="str">
        <f t="shared" si="80"/>
        <v xml:space="preserve"> </v>
      </c>
      <c r="X193" s="178" t="str">
        <f t="shared" si="81"/>
        <v xml:space="preserve"> </v>
      </c>
      <c r="Y193" s="178" t="str">
        <f t="shared" si="82"/>
        <v xml:space="preserve"> </v>
      </c>
      <c r="Z193" s="178" t="str">
        <f t="shared" si="83"/>
        <v xml:space="preserve"> </v>
      </c>
      <c r="AA193" s="178" t="str">
        <f t="shared" si="84"/>
        <v xml:space="preserve"> </v>
      </c>
      <c r="AB193" s="178" t="str">
        <f t="shared" si="85"/>
        <v xml:space="preserve"> </v>
      </c>
      <c r="AC193" s="178" t="str">
        <f t="shared" si="86"/>
        <v xml:space="preserve"> </v>
      </c>
      <c r="AD193" s="178" t="str">
        <f t="shared" si="87"/>
        <v xml:space="preserve"> </v>
      </c>
      <c r="AE193" s="178" t="str">
        <f t="shared" si="88"/>
        <v xml:space="preserve"> </v>
      </c>
      <c r="AF193" s="224" t="str">
        <f t="shared" si="89"/>
        <v xml:space="preserve"> </v>
      </c>
      <c r="AG193" s="224" t="str">
        <f t="shared" si="90"/>
        <v xml:space="preserve"> </v>
      </c>
      <c r="AH193" s="224" t="str">
        <f t="shared" si="91"/>
        <v xml:space="preserve"> </v>
      </c>
      <c r="AI193" s="224" t="str">
        <f t="shared" si="64"/>
        <v xml:space="preserve"> </v>
      </c>
      <c r="AJ193" s="224" t="str">
        <f t="shared" si="65"/>
        <v xml:space="preserve"> </v>
      </c>
      <c r="AK193" s="224" t="str">
        <f t="shared" si="92"/>
        <v xml:space="preserve"> </v>
      </c>
      <c r="AL193" s="224" t="str">
        <f>IF($A193="N/A"," ",IF(PV=1,0,'Pricing Inputs4'!R226))</f>
        <v xml:space="preserve"> </v>
      </c>
      <c r="AM193" s="313" t="str">
        <f t="shared" si="66"/>
        <v xml:space="preserve"> </v>
      </c>
      <c r="BQ193" t="str">
        <f t="shared" si="67"/>
        <v xml:space="preserve"> </v>
      </c>
      <c r="BR193" t="str">
        <f t="shared" si="68"/>
        <v xml:space="preserve"> </v>
      </c>
      <c r="BS193" t="str">
        <f t="shared" si="69"/>
        <v xml:space="preserve"> </v>
      </c>
    </row>
    <row r="194" spans="1:71" x14ac:dyDescent="0.2">
      <c r="A194" s="253" t="str">
        <f>IF(A193="N/A","N/A",IF(EDATE(A193,1)&gt;Inputs!$R$5,"N/A",EDATE(A193,1)))</f>
        <v>N/A</v>
      </c>
      <c r="B194" s="324" t="str">
        <f t="shared" si="62"/>
        <v xml:space="preserve"> </v>
      </c>
      <c r="C194" s="172" t="str">
        <f t="shared" si="70"/>
        <v xml:space="preserve"> </v>
      </c>
      <c r="D194" s="172" t="str">
        <f t="shared" si="71"/>
        <v xml:space="preserve"> </v>
      </c>
      <c r="E194" s="172" t="str">
        <f t="shared" si="72"/>
        <v xml:space="preserve"> </v>
      </c>
      <c r="F194" s="172" t="str">
        <f t="shared" si="73"/>
        <v xml:space="preserve"> </v>
      </c>
      <c r="G194" s="172" t="str">
        <f t="shared" si="74"/>
        <v xml:space="preserve"> </v>
      </c>
      <c r="H194" s="172" t="str">
        <f t="shared" si="75"/>
        <v xml:space="preserve"> </v>
      </c>
      <c r="I194" s="172" t="str">
        <f t="shared" si="76"/>
        <v xml:space="preserve"> </v>
      </c>
      <c r="J194" s="172" t="str">
        <f t="shared" si="77"/>
        <v xml:space="preserve"> </v>
      </c>
      <c r="K194" s="172" t="str">
        <f t="shared" si="78"/>
        <v xml:space="preserve"> </v>
      </c>
      <c r="L194" s="250" t="str">
        <f>IF($A194="N/A"," ",IF(Pricetype4=2,MAX(C194,0),IF(OR(Pricetype4=1,Pricetype4=4),IF(C194=0,0,(_xll.EURO(C194,Strikeprice4,0,0,($AH194+IF(Smile=TRUE,VLOOKUP(MAX(-5,Strikeprice4-C194),Volsmile,2),0)),($A194-DateToday)+15,IF(Pricetype4=1,1,0),0))),C194)))</f>
        <v xml:space="preserve"> </v>
      </c>
      <c r="M194" s="250" t="str">
        <f>IF($A194="N/A"," ",IF(Pricetype4=2,MAX(D194,0),IF(OR(Pricetype4=1,Pricetype4=4),IF(D194=0,0,(_xll.EURO(D194,Strikeprice4,0,0,($AH194+IF(Smile=TRUE,VLOOKUP(MAX(-5,Strikeprice4-D194),Volsmile,2),0)),($A194-DateToday)+15,IF(Pricetype4=1,1,0),0))),D194)))</f>
        <v xml:space="preserve"> </v>
      </c>
      <c r="N194" s="250" t="str">
        <f>IF($A194="N/A"," ",IF(Pricetype4=2,MAX(E194,0),IF(OR(Pricetype4=1,Pricetype4=4),IF(E194=0,0,(_xll.EURO(E194,Strikeprice4,0,0,($AK194+IF(Smile=TRUE,VLOOKUP(MAX(-5,Strikeprice4-E194),Volsmile,2),0)),($A194-DateToday)+15,IF(Pricetype4=1,1,0),0))),E194)))</f>
        <v xml:space="preserve"> </v>
      </c>
      <c r="O194" s="250" t="str">
        <f>IF($A194="N/A"," ",IF(Pricetype4=2,MAX(F194,0),IF(OR(Pricetype4=1,Pricetype4=4),IF(F194=0,0,(_xll.EURO(F194,Strikeprice4,0,0,($AK194+IF(Smile=TRUE,VLOOKUP(MAX(-5,Strikeprice4-F194),Volsmile,2),0)),($A194-DateToday)+15,IF(Pricetype4=1,1,0),0))),F194)))</f>
        <v xml:space="preserve"> </v>
      </c>
      <c r="P194" s="250" t="str">
        <f>IF($A194="N/A"," ",IF(Pricetype4=2,MAX(G194,0),IF(OR(Pricetype4=1,Pricetype4=4),IF(G194=0,0,(_xll.EURO(G194,Strikeprice4,0,0,($AK194+IF(Smile=TRUE,VLOOKUP(MAX(-5,Strikeprice4-G194),Volsmile,2),0)),($A194-DateToday)+15,IF(Pricetype4=1,1,0),0))),G194)))</f>
        <v xml:space="preserve"> </v>
      </c>
      <c r="Q194" s="250" t="str">
        <f>IF($A194="N/A"," ",IF(Pricetype4=2,MAX(H194,0),IF(OR(Pricetype4=1,Pricetype4=4),IF(H194=0,0,(_xll.EURO(H194,Strikeprice4,0,0,($AK194+IF(Smile=TRUE,VLOOKUP(MAX(-5,Strikeprice4-H194),Volsmile,2),0)),($A194-DateToday)+15,IF(Pricetype4=1,1,0),0))),H194)))</f>
        <v xml:space="preserve"> </v>
      </c>
      <c r="R194" s="250" t="str">
        <f>IF($A194="N/A"," ",IF(Pricetype4=2,MAX(I194,0),IF(OR(Pricetype4=1,Pricetype4=4),IF(I194=0,0,(_xll.EURO(I194,Strikeprice4,0,0,($AK194+IF(Smile=TRUE,VLOOKUP(MAX(-5,Strikeprice4-I194),Volsmile,2),0)),($A194-DateToday)+15,IF(Pricetype4=1,1,0),0))),I194)))</f>
        <v xml:space="preserve"> </v>
      </c>
      <c r="S194" s="250" t="str">
        <f>IF($A194="N/A"," ",IF(Pricetype4=2,MAX(J194,0),IF(OR(Pricetype4=1,Pricetype4=4),IF(J194=0,0,(_xll.EURO(J194,Strikeprice4,0,0,($AK194+IF(Smile=TRUE,VLOOKUP(MAX(-5,Strikeprice4-J194),Volsmile,2),0)),($A194-DateToday)+15,IF(Pricetype4=1,1,0),0))),J194)))</f>
        <v xml:space="preserve"> </v>
      </c>
      <c r="T194" s="250" t="str">
        <f>IF($A194="N/A"," ",IF(Pricetype4=2,MAX(K194,0),IF(OR(Pricetype4=1,Pricetype4=4),IF(K194=0,0,(_xll.EURO(K194,Strikeprice4,0,0,($AK194+IF(Smile=TRUE,VLOOKUP(MAX(-5,Strikeprice4-K194),Volsmile,2),0)),($A194-DateToday)+15,IF(Pricetype4=1,1,0),0))),K194)))</f>
        <v xml:space="preserve"> </v>
      </c>
      <c r="U194" s="177" t="str">
        <f t="shared" si="63"/>
        <v xml:space="preserve"> </v>
      </c>
      <c r="V194" s="178" t="str">
        <f t="shared" si="79"/>
        <v xml:space="preserve"> </v>
      </c>
      <c r="W194" s="178" t="str">
        <f t="shared" si="80"/>
        <v xml:space="preserve"> </v>
      </c>
      <c r="X194" s="178" t="str">
        <f t="shared" si="81"/>
        <v xml:space="preserve"> </v>
      </c>
      <c r="Y194" s="178" t="str">
        <f t="shared" si="82"/>
        <v xml:space="preserve"> </v>
      </c>
      <c r="Z194" s="178" t="str">
        <f t="shared" si="83"/>
        <v xml:space="preserve"> </v>
      </c>
      <c r="AA194" s="178" t="str">
        <f t="shared" si="84"/>
        <v xml:space="preserve"> </v>
      </c>
      <c r="AB194" s="178" t="str">
        <f t="shared" si="85"/>
        <v xml:space="preserve"> </v>
      </c>
      <c r="AC194" s="178" t="str">
        <f t="shared" si="86"/>
        <v xml:space="preserve"> </v>
      </c>
      <c r="AD194" s="178" t="str">
        <f t="shared" si="87"/>
        <v xml:space="preserve"> </v>
      </c>
      <c r="AE194" s="178" t="str">
        <f t="shared" si="88"/>
        <v xml:space="preserve"> </v>
      </c>
      <c r="AF194" s="224" t="str">
        <f t="shared" si="89"/>
        <v xml:space="preserve"> </v>
      </c>
      <c r="AG194" s="224" t="str">
        <f t="shared" si="90"/>
        <v xml:space="preserve"> </v>
      </c>
      <c r="AH194" s="224" t="str">
        <f t="shared" si="91"/>
        <v xml:space="preserve"> </v>
      </c>
      <c r="AI194" s="224" t="str">
        <f t="shared" si="64"/>
        <v xml:space="preserve"> </v>
      </c>
      <c r="AJ194" s="224" t="str">
        <f t="shared" si="65"/>
        <v xml:space="preserve"> </v>
      </c>
      <c r="AK194" s="224" t="str">
        <f t="shared" si="92"/>
        <v xml:space="preserve"> </v>
      </c>
      <c r="AL194" s="224" t="str">
        <f>IF($A194="N/A"," ",IF(PV=1,0,'Pricing Inputs4'!R227))</f>
        <v xml:space="preserve"> </v>
      </c>
      <c r="AM194" s="313" t="str">
        <f t="shared" si="66"/>
        <v xml:space="preserve"> </v>
      </c>
      <c r="BQ194" t="str">
        <f t="shared" si="67"/>
        <v xml:space="preserve"> </v>
      </c>
      <c r="BR194" t="str">
        <f t="shared" si="68"/>
        <v xml:space="preserve"> </v>
      </c>
      <c r="BS194" t="str">
        <f t="shared" si="69"/>
        <v xml:space="preserve"> </v>
      </c>
    </row>
    <row r="195" spans="1:71" x14ac:dyDescent="0.2">
      <c r="A195" s="253" t="str">
        <f>IF(A194="N/A","N/A",IF(EDATE(A194,1)&gt;Inputs!$R$5,"N/A",EDATE(A194,1)))</f>
        <v>N/A</v>
      </c>
      <c r="B195" s="324" t="str">
        <f t="shared" si="62"/>
        <v xml:space="preserve"> </v>
      </c>
      <c r="C195" s="172" t="str">
        <f t="shared" si="70"/>
        <v xml:space="preserve"> </v>
      </c>
      <c r="D195" s="172" t="str">
        <f t="shared" si="71"/>
        <v xml:space="preserve"> </v>
      </c>
      <c r="E195" s="172" t="str">
        <f t="shared" si="72"/>
        <v xml:space="preserve"> </v>
      </c>
      <c r="F195" s="172" t="str">
        <f t="shared" si="73"/>
        <v xml:space="preserve"> </v>
      </c>
      <c r="G195" s="172" t="str">
        <f t="shared" si="74"/>
        <v xml:space="preserve"> </v>
      </c>
      <c r="H195" s="172" t="str">
        <f t="shared" si="75"/>
        <v xml:space="preserve"> </v>
      </c>
      <c r="I195" s="172" t="str">
        <f t="shared" si="76"/>
        <v xml:space="preserve"> </v>
      </c>
      <c r="J195" s="172" t="str">
        <f t="shared" si="77"/>
        <v xml:space="preserve"> </v>
      </c>
      <c r="K195" s="172" t="str">
        <f t="shared" si="78"/>
        <v xml:space="preserve"> </v>
      </c>
      <c r="L195" s="250" t="str">
        <f>IF($A195="N/A"," ",IF(Pricetype4=2,MAX(C195,0),IF(OR(Pricetype4=1,Pricetype4=4),IF(C195=0,0,(_xll.EURO(C195,Strikeprice4,0,0,($AH195+IF(Smile=TRUE,VLOOKUP(MAX(-5,Strikeprice4-C195),Volsmile,2),0)),($A195-DateToday)+15,IF(Pricetype4=1,1,0),0))),C195)))</f>
        <v xml:space="preserve"> </v>
      </c>
      <c r="M195" s="250" t="str">
        <f>IF($A195="N/A"," ",IF(Pricetype4=2,MAX(D195,0),IF(OR(Pricetype4=1,Pricetype4=4),IF(D195=0,0,(_xll.EURO(D195,Strikeprice4,0,0,($AH195+IF(Smile=TRUE,VLOOKUP(MAX(-5,Strikeprice4-D195),Volsmile,2),0)),($A195-DateToday)+15,IF(Pricetype4=1,1,0),0))),D195)))</f>
        <v xml:space="preserve"> </v>
      </c>
      <c r="N195" s="250" t="str">
        <f>IF($A195="N/A"," ",IF(Pricetype4=2,MAX(E195,0),IF(OR(Pricetype4=1,Pricetype4=4),IF(E195=0,0,(_xll.EURO(E195,Strikeprice4,0,0,($AK195+IF(Smile=TRUE,VLOOKUP(MAX(-5,Strikeprice4-E195),Volsmile,2),0)),($A195-DateToday)+15,IF(Pricetype4=1,1,0),0))),E195)))</f>
        <v xml:space="preserve"> </v>
      </c>
      <c r="O195" s="250" t="str">
        <f>IF($A195="N/A"," ",IF(Pricetype4=2,MAX(F195,0),IF(OR(Pricetype4=1,Pricetype4=4),IF(F195=0,0,(_xll.EURO(F195,Strikeprice4,0,0,($AK195+IF(Smile=TRUE,VLOOKUP(MAX(-5,Strikeprice4-F195),Volsmile,2),0)),($A195-DateToday)+15,IF(Pricetype4=1,1,0),0))),F195)))</f>
        <v xml:space="preserve"> </v>
      </c>
      <c r="P195" s="250" t="str">
        <f>IF($A195="N/A"," ",IF(Pricetype4=2,MAX(G195,0),IF(OR(Pricetype4=1,Pricetype4=4),IF(G195=0,0,(_xll.EURO(G195,Strikeprice4,0,0,($AK195+IF(Smile=TRUE,VLOOKUP(MAX(-5,Strikeprice4-G195),Volsmile,2),0)),($A195-DateToday)+15,IF(Pricetype4=1,1,0),0))),G195)))</f>
        <v xml:space="preserve"> </v>
      </c>
      <c r="Q195" s="250" t="str">
        <f>IF($A195="N/A"," ",IF(Pricetype4=2,MAX(H195,0),IF(OR(Pricetype4=1,Pricetype4=4),IF(H195=0,0,(_xll.EURO(H195,Strikeprice4,0,0,($AK195+IF(Smile=TRUE,VLOOKUP(MAX(-5,Strikeprice4-H195),Volsmile,2),0)),($A195-DateToday)+15,IF(Pricetype4=1,1,0),0))),H195)))</f>
        <v xml:space="preserve"> </v>
      </c>
      <c r="R195" s="250" t="str">
        <f>IF($A195="N/A"," ",IF(Pricetype4=2,MAX(I195,0),IF(OR(Pricetype4=1,Pricetype4=4),IF(I195=0,0,(_xll.EURO(I195,Strikeprice4,0,0,($AK195+IF(Smile=TRUE,VLOOKUP(MAX(-5,Strikeprice4-I195),Volsmile,2),0)),($A195-DateToday)+15,IF(Pricetype4=1,1,0),0))),I195)))</f>
        <v xml:space="preserve"> </v>
      </c>
      <c r="S195" s="250" t="str">
        <f>IF($A195="N/A"," ",IF(Pricetype4=2,MAX(J195,0),IF(OR(Pricetype4=1,Pricetype4=4),IF(J195=0,0,(_xll.EURO(J195,Strikeprice4,0,0,($AK195+IF(Smile=TRUE,VLOOKUP(MAX(-5,Strikeprice4-J195),Volsmile,2),0)),($A195-DateToday)+15,IF(Pricetype4=1,1,0),0))),J195)))</f>
        <v xml:space="preserve"> </v>
      </c>
      <c r="T195" s="250" t="str">
        <f>IF($A195="N/A"," ",IF(Pricetype4=2,MAX(K195,0),IF(OR(Pricetype4=1,Pricetype4=4),IF(K195=0,0,(_xll.EURO(K195,Strikeprice4,0,0,($AK195+IF(Smile=TRUE,VLOOKUP(MAX(-5,Strikeprice4-K195),Volsmile,2),0)),($A195-DateToday)+15,IF(Pricetype4=1,1,0),0))),K195)))</f>
        <v xml:space="preserve"> </v>
      </c>
      <c r="U195" s="177" t="str">
        <f t="shared" si="63"/>
        <v xml:space="preserve"> </v>
      </c>
      <c r="V195" s="178" t="str">
        <f t="shared" si="79"/>
        <v xml:space="preserve"> </v>
      </c>
      <c r="W195" s="178" t="str">
        <f t="shared" si="80"/>
        <v xml:space="preserve"> </v>
      </c>
      <c r="X195" s="178" t="str">
        <f t="shared" si="81"/>
        <v xml:space="preserve"> </v>
      </c>
      <c r="Y195" s="178" t="str">
        <f t="shared" si="82"/>
        <v xml:space="preserve"> </v>
      </c>
      <c r="Z195" s="178" t="str">
        <f t="shared" si="83"/>
        <v xml:space="preserve"> </v>
      </c>
      <c r="AA195" s="178" t="str">
        <f t="shared" si="84"/>
        <v xml:space="preserve"> </v>
      </c>
      <c r="AB195" s="178" t="str">
        <f t="shared" si="85"/>
        <v xml:space="preserve"> </v>
      </c>
      <c r="AC195" s="178" t="str">
        <f t="shared" si="86"/>
        <v xml:space="preserve"> </v>
      </c>
      <c r="AD195" s="178" t="str">
        <f t="shared" si="87"/>
        <v xml:space="preserve"> </v>
      </c>
      <c r="AE195" s="178" t="str">
        <f t="shared" si="88"/>
        <v xml:space="preserve"> </v>
      </c>
      <c r="AF195" s="224" t="str">
        <f t="shared" si="89"/>
        <v xml:space="preserve"> </v>
      </c>
      <c r="AG195" s="224" t="str">
        <f t="shared" si="90"/>
        <v xml:space="preserve"> </v>
      </c>
      <c r="AH195" s="224" t="str">
        <f t="shared" si="91"/>
        <v xml:space="preserve"> </v>
      </c>
      <c r="AI195" s="224" t="str">
        <f t="shared" si="64"/>
        <v xml:space="preserve"> </v>
      </c>
      <c r="AJ195" s="224" t="str">
        <f t="shared" si="65"/>
        <v xml:space="preserve"> </v>
      </c>
      <c r="AK195" s="224" t="str">
        <f t="shared" si="92"/>
        <v xml:space="preserve"> </v>
      </c>
      <c r="AL195" s="224" t="str">
        <f>IF($A195="N/A"," ",IF(PV=1,0,'Pricing Inputs4'!R228))</f>
        <v xml:space="preserve"> </v>
      </c>
      <c r="AM195" s="313" t="str">
        <f t="shared" si="66"/>
        <v xml:space="preserve"> </v>
      </c>
      <c r="BQ195" t="str">
        <f t="shared" si="67"/>
        <v xml:space="preserve"> </v>
      </c>
      <c r="BR195" t="str">
        <f t="shared" si="68"/>
        <v xml:space="preserve"> </v>
      </c>
      <c r="BS195" t="str">
        <f t="shared" si="69"/>
        <v xml:space="preserve"> </v>
      </c>
    </row>
    <row r="196" spans="1:71" x14ac:dyDescent="0.2">
      <c r="A196" s="253" t="str">
        <f>IF(A195="N/A","N/A",IF(EDATE(A195,1)&gt;Inputs!$R$5,"N/A",EDATE(A195,1)))</f>
        <v>N/A</v>
      </c>
      <c r="B196" s="324" t="str">
        <f t="shared" ref="B196:B255" si="93">IF(A196="N/A"," ",YEAR(A196))</f>
        <v xml:space="preserve"> </v>
      </c>
      <c r="C196" s="172" t="str">
        <f t="shared" si="70"/>
        <v xml:space="preserve"> </v>
      </c>
      <c r="D196" s="172" t="str">
        <f t="shared" si="71"/>
        <v xml:space="preserve"> </v>
      </c>
      <c r="E196" s="172" t="str">
        <f t="shared" si="72"/>
        <v xml:space="preserve"> </v>
      </c>
      <c r="F196" s="172" t="str">
        <f t="shared" si="73"/>
        <v xml:space="preserve"> </v>
      </c>
      <c r="G196" s="172" t="str">
        <f t="shared" si="74"/>
        <v xml:space="preserve"> </v>
      </c>
      <c r="H196" s="172" t="str">
        <f t="shared" si="75"/>
        <v xml:space="preserve"> </v>
      </c>
      <c r="I196" s="172" t="str">
        <f t="shared" si="76"/>
        <v xml:space="preserve"> </v>
      </c>
      <c r="J196" s="172" t="str">
        <f t="shared" si="77"/>
        <v xml:space="preserve"> </v>
      </c>
      <c r="K196" s="172" t="str">
        <f t="shared" si="78"/>
        <v xml:space="preserve"> </v>
      </c>
      <c r="L196" s="250" t="str">
        <f>IF($A196="N/A"," ",IF(Pricetype4=2,MAX(C196,0),IF(OR(Pricetype4=1,Pricetype4=4),IF(C196=0,0,(_xll.EURO(C196,Strikeprice4,0,0,($AH196+IF(Smile=TRUE,VLOOKUP(MAX(-5,Strikeprice4-C196),Volsmile,2),0)),($A196-DateToday)+15,IF(Pricetype4=1,1,0),0))),C196)))</f>
        <v xml:space="preserve"> </v>
      </c>
      <c r="M196" s="250" t="str">
        <f>IF($A196="N/A"," ",IF(Pricetype4=2,MAX(D196,0),IF(OR(Pricetype4=1,Pricetype4=4),IF(D196=0,0,(_xll.EURO(D196,Strikeprice4,0,0,($AH196+IF(Smile=TRUE,VLOOKUP(MAX(-5,Strikeprice4-D196),Volsmile,2),0)),($A196-DateToday)+15,IF(Pricetype4=1,1,0),0))),D196)))</f>
        <v xml:space="preserve"> </v>
      </c>
      <c r="N196" s="250" t="str">
        <f>IF($A196="N/A"," ",IF(Pricetype4=2,MAX(E196,0),IF(OR(Pricetype4=1,Pricetype4=4),IF(E196=0,0,(_xll.EURO(E196,Strikeprice4,0,0,($AK196+IF(Smile=TRUE,VLOOKUP(MAX(-5,Strikeprice4-E196),Volsmile,2),0)),($A196-DateToday)+15,IF(Pricetype4=1,1,0),0))),E196)))</f>
        <v xml:space="preserve"> </v>
      </c>
      <c r="O196" s="250" t="str">
        <f>IF($A196="N/A"," ",IF(Pricetype4=2,MAX(F196,0),IF(OR(Pricetype4=1,Pricetype4=4),IF(F196=0,0,(_xll.EURO(F196,Strikeprice4,0,0,($AK196+IF(Smile=TRUE,VLOOKUP(MAX(-5,Strikeprice4-F196),Volsmile,2),0)),($A196-DateToday)+15,IF(Pricetype4=1,1,0),0))),F196)))</f>
        <v xml:space="preserve"> </v>
      </c>
      <c r="P196" s="250" t="str">
        <f>IF($A196="N/A"," ",IF(Pricetype4=2,MAX(G196,0),IF(OR(Pricetype4=1,Pricetype4=4),IF(G196=0,0,(_xll.EURO(G196,Strikeprice4,0,0,($AK196+IF(Smile=TRUE,VLOOKUP(MAX(-5,Strikeprice4-G196),Volsmile,2),0)),($A196-DateToday)+15,IF(Pricetype4=1,1,0),0))),G196)))</f>
        <v xml:space="preserve"> </v>
      </c>
      <c r="Q196" s="250" t="str">
        <f>IF($A196="N/A"," ",IF(Pricetype4=2,MAX(H196,0),IF(OR(Pricetype4=1,Pricetype4=4),IF(H196=0,0,(_xll.EURO(H196,Strikeprice4,0,0,($AK196+IF(Smile=TRUE,VLOOKUP(MAX(-5,Strikeprice4-H196),Volsmile,2),0)),($A196-DateToday)+15,IF(Pricetype4=1,1,0),0))),H196)))</f>
        <v xml:space="preserve"> </v>
      </c>
      <c r="R196" s="250" t="str">
        <f>IF($A196="N/A"," ",IF(Pricetype4=2,MAX(I196,0),IF(OR(Pricetype4=1,Pricetype4=4),IF(I196=0,0,(_xll.EURO(I196,Strikeprice4,0,0,($AK196+IF(Smile=TRUE,VLOOKUP(MAX(-5,Strikeprice4-I196),Volsmile,2),0)),($A196-DateToday)+15,IF(Pricetype4=1,1,0),0))),I196)))</f>
        <v xml:space="preserve"> </v>
      </c>
      <c r="S196" s="250" t="str">
        <f>IF($A196="N/A"," ",IF(Pricetype4=2,MAX(J196,0),IF(OR(Pricetype4=1,Pricetype4=4),IF(J196=0,0,(_xll.EURO(J196,Strikeprice4,0,0,($AK196+IF(Smile=TRUE,VLOOKUP(MAX(-5,Strikeprice4-J196),Volsmile,2),0)),($A196-DateToday)+15,IF(Pricetype4=1,1,0),0))),J196)))</f>
        <v xml:space="preserve"> </v>
      </c>
      <c r="T196" s="250" t="str">
        <f>IF($A196="N/A"," ",IF(Pricetype4=2,MAX(K196,0),IF(OR(Pricetype4=1,Pricetype4=4),IF(K196=0,0,(_xll.EURO(K196,Strikeprice4,0,0,($AK196+IF(Smile=TRUE,VLOOKUP(MAX(-5,Strikeprice4-K196),Volsmile,2),0)),($A196-DateToday)+15,IF(Pricetype4=1,1,0),0))),K196)))</f>
        <v xml:space="preserve"> </v>
      </c>
      <c r="U196" s="177" t="str">
        <f t="shared" ref="U196:U255" si="94">IF($A196="N/A"," ",Volume4*$AM196)</f>
        <v xml:space="preserve"> </v>
      </c>
      <c r="V196" s="178" t="str">
        <f t="shared" si="79"/>
        <v xml:space="preserve"> </v>
      </c>
      <c r="W196" s="178" t="str">
        <f t="shared" si="80"/>
        <v xml:space="preserve"> </v>
      </c>
      <c r="X196" s="178" t="str">
        <f t="shared" si="81"/>
        <v xml:space="preserve"> </v>
      </c>
      <c r="Y196" s="178" t="str">
        <f t="shared" si="82"/>
        <v xml:space="preserve"> </v>
      </c>
      <c r="Z196" s="178" t="str">
        <f t="shared" si="83"/>
        <v xml:space="preserve"> </v>
      </c>
      <c r="AA196" s="178" t="str">
        <f t="shared" si="84"/>
        <v xml:space="preserve"> </v>
      </c>
      <c r="AB196" s="178" t="str">
        <f t="shared" si="85"/>
        <v xml:space="preserve"> </v>
      </c>
      <c r="AC196" s="178" t="str">
        <f t="shared" si="86"/>
        <v xml:space="preserve"> </v>
      </c>
      <c r="AD196" s="178" t="str">
        <f t="shared" si="87"/>
        <v xml:space="preserve"> </v>
      </c>
      <c r="AE196" s="178" t="str">
        <f t="shared" si="88"/>
        <v xml:space="preserve"> </v>
      </c>
      <c r="AF196" s="224" t="str">
        <f t="shared" si="89"/>
        <v xml:space="preserve"> </v>
      </c>
      <c r="AG196" s="224" t="str">
        <f t="shared" si="90"/>
        <v xml:space="preserve"> </v>
      </c>
      <c r="AH196" s="224" t="str">
        <f t="shared" si="91"/>
        <v xml:space="preserve"> </v>
      </c>
      <c r="AI196" s="224" t="str">
        <f t="shared" ref="AI196:AI255" si="95">IF($A196="N/A"," ",(VLOOKUP($A196,OffPwrVolTable,(IF(VolBMO4=2,7,IF(VolBMO4=1,6,8))),FALSE)))</f>
        <v xml:space="preserve"> </v>
      </c>
      <c r="AJ196" s="224" t="str">
        <f t="shared" ref="AJ196:AJ255" si="96">IF($A196="N/A"," ",(VLOOKUP($A196,OffPwrVolTable,(IF(VolBMO4=2,3,IF(VolBMO4=1,2,4))),FALSE)*VLOOKUP(MONTH($A196),Volscale,2)))</f>
        <v xml:space="preserve"> </v>
      </c>
      <c r="AK196" s="224" t="str">
        <f t="shared" si="92"/>
        <v xml:space="preserve"> </v>
      </c>
      <c r="AL196" s="224" t="str">
        <f>IF($A196="N/A"," ",IF(PV=1,0,'Pricing Inputs4'!R229))</f>
        <v xml:space="preserve"> </v>
      </c>
      <c r="AM196" s="313" t="str">
        <f t="shared" ref="AM196:AM259" si="97">IF($A196="N/A"," ",(1+AL196/2)^(-2*((EOMONTH(A196,0)+20)-DateToday)/365.25))</f>
        <v xml:space="preserve"> </v>
      </c>
      <c r="BQ196" t="str">
        <f t="shared" ref="BQ196:BQ255" si="98">IF($A196="N/A"," ",(VLOOKUP($A196,NumberofDaysTable,2)))</f>
        <v xml:space="preserve"> </v>
      </c>
      <c r="BR196" t="str">
        <f t="shared" ref="BR196:BR255" si="99">IF($A196="N/A"," ",(VLOOKUP($A196,NumberofDaysTable,3)))</f>
        <v xml:space="preserve"> </v>
      </c>
      <c r="BS196" t="str">
        <f t="shared" ref="BS196:BS255" si="100">IF($A196="N/A"," ",(VLOOKUP($A196,NumberofDaysTable,4)))</f>
        <v xml:space="preserve"> </v>
      </c>
    </row>
    <row r="197" spans="1:71" x14ac:dyDescent="0.2">
      <c r="A197" s="253" t="str">
        <f>IF(A196="N/A","N/A",IF(EDATE(A196,1)&gt;Inputs!$R$5,"N/A",EDATE(A196,1)))</f>
        <v>N/A</v>
      </c>
      <c r="B197" s="324" t="str">
        <f t="shared" si="93"/>
        <v xml:space="preserve"> </v>
      </c>
      <c r="C197" s="172" t="str">
        <f t="shared" ref="C197:C255" si="101">IF($A197="N/A"," ",IF(Dayrun4=10,0,IF(Scaler4=1,(VLOOKUP(A197,ScaledPrice4,4)),(VLOOKUP(A197,ScaledPrice4,2)))))</f>
        <v xml:space="preserve"> </v>
      </c>
      <c r="D197" s="172" t="str">
        <f t="shared" ref="D197:D255" si="102">IF(A197="N/A"," ",IF(Dayrun4&gt;=7,0,IF(Scaler4=2,VLOOKUP(A197,ScaledPrice4,2),(VLOOKUP(A197,ScaledPrice4,2))*(2-(VLOOKUP(A197,ScaledPrice4,3))))))</f>
        <v xml:space="preserve"> </v>
      </c>
      <c r="E197" s="172" t="str">
        <f t="shared" ref="E197:E255" si="103">IF($A197="N/A"," ",IF(AND(Dayrun4&gt;=4,Dayrun4&lt;=9),0,VLOOKUP($A197,ScaledPrice4,9)))</f>
        <v xml:space="preserve"> </v>
      </c>
      <c r="F197" s="172" t="str">
        <f t="shared" ref="F197:F255" si="104">IF(A197="N/A"," ",IF(OR(Dayrun4=2,Dayrun4=3,Dayrun4=5,Dayrun4=6,Dayrun4=8,Dayrun4=9),VLOOKUP(A197,ScaledPrice4,IF(Scaler4=1,6,5)),0))</f>
        <v xml:space="preserve"> </v>
      </c>
      <c r="G197" s="172" t="str">
        <f t="shared" ref="G197:G255" si="105">IF(A197="N/A"," ",IF(OR(Dayrun4=2,Dayrun4=3,Dayrun4=5,Dayrun4=6),IF(Scaler4=2,F197,(VLOOKUP(A197,ScaledPrice4,5))*(2-(VLOOKUP(A197,ScaledPrice4,3)))),0))</f>
        <v xml:space="preserve"> </v>
      </c>
      <c r="H197" s="172" t="str">
        <f t="shared" ref="H197:H255" si="106">IF($A197="N/A"," ",IF(OR(Dayrun4=2,Dayrun4=3,Dayrun4=10),VLOOKUP($A197,ScaledPrice4,9),0))</f>
        <v xml:space="preserve"> </v>
      </c>
      <c r="I197" s="172" t="str">
        <f t="shared" ref="I197:I255" si="107">IF(A197="N/A"," ",IF(OR(Dayrun4=3,Dayrun4=6,Dayrun4=9),(VLOOKUP(A197,ScaledPrice4,IF(Scaler4=2,7,8))),0))</f>
        <v xml:space="preserve"> </v>
      </c>
      <c r="J197" s="172" t="str">
        <f t="shared" ref="J197:J255" si="108">IF(A197="N/A"," ",IF(OR(Dayrun4=3,Dayrun4=6),IF(Scaler4=2,I197,(VLOOKUP(A197,ScaledPrice4,7))*(2-(VLOOKUP(A197,ScaledPrice4,3)))),0))</f>
        <v xml:space="preserve"> </v>
      </c>
      <c r="K197" s="172" t="str">
        <f t="shared" ref="K197:K255" si="109">IF($A197="N/A"," ",IF(OR(Dayrun4=3,Dayrun4=10),VLOOKUP($A197,ScaledPrice4,9),0))</f>
        <v xml:space="preserve"> </v>
      </c>
      <c r="L197" s="250" t="str">
        <f>IF($A197="N/A"," ",IF(Pricetype4=2,MAX(C197,0),IF(OR(Pricetype4=1,Pricetype4=4),IF(C197=0,0,(_xll.EURO(C197,Strikeprice4,0,0,($AH197+IF(Smile=TRUE,VLOOKUP(MAX(-5,Strikeprice4-C197),Volsmile,2),0)),($A197-DateToday)+15,IF(Pricetype4=1,1,0),0))),C197)))</f>
        <v xml:space="preserve"> </v>
      </c>
      <c r="M197" s="250" t="str">
        <f>IF($A197="N/A"," ",IF(Pricetype4=2,MAX(D197,0),IF(OR(Pricetype4=1,Pricetype4=4),IF(D197=0,0,(_xll.EURO(D197,Strikeprice4,0,0,($AH197+IF(Smile=TRUE,VLOOKUP(MAX(-5,Strikeprice4-D197),Volsmile,2),0)),($A197-DateToday)+15,IF(Pricetype4=1,1,0),0))),D197)))</f>
        <v xml:space="preserve"> </v>
      </c>
      <c r="N197" s="250" t="str">
        <f>IF($A197="N/A"," ",IF(Pricetype4=2,MAX(E197,0),IF(OR(Pricetype4=1,Pricetype4=4),IF(E197=0,0,(_xll.EURO(E197,Strikeprice4,0,0,($AK197+IF(Smile=TRUE,VLOOKUP(MAX(-5,Strikeprice4-E197),Volsmile,2),0)),($A197-DateToday)+15,IF(Pricetype4=1,1,0),0))),E197)))</f>
        <v xml:space="preserve"> </v>
      </c>
      <c r="O197" s="250" t="str">
        <f>IF($A197="N/A"," ",IF(Pricetype4=2,MAX(F197,0),IF(OR(Pricetype4=1,Pricetype4=4),IF(F197=0,0,(_xll.EURO(F197,Strikeprice4,0,0,($AK197+IF(Smile=TRUE,VLOOKUP(MAX(-5,Strikeprice4-F197),Volsmile,2),0)),($A197-DateToday)+15,IF(Pricetype4=1,1,0),0))),F197)))</f>
        <v xml:space="preserve"> </v>
      </c>
      <c r="P197" s="250" t="str">
        <f>IF($A197="N/A"," ",IF(Pricetype4=2,MAX(G197,0),IF(OR(Pricetype4=1,Pricetype4=4),IF(G197=0,0,(_xll.EURO(G197,Strikeprice4,0,0,($AK197+IF(Smile=TRUE,VLOOKUP(MAX(-5,Strikeprice4-G197),Volsmile,2),0)),($A197-DateToday)+15,IF(Pricetype4=1,1,0),0))),G197)))</f>
        <v xml:space="preserve"> </v>
      </c>
      <c r="Q197" s="250" t="str">
        <f>IF($A197="N/A"," ",IF(Pricetype4=2,MAX(H197,0),IF(OR(Pricetype4=1,Pricetype4=4),IF(H197=0,0,(_xll.EURO(H197,Strikeprice4,0,0,($AK197+IF(Smile=TRUE,VLOOKUP(MAX(-5,Strikeprice4-H197),Volsmile,2),0)),($A197-DateToday)+15,IF(Pricetype4=1,1,0),0))),H197)))</f>
        <v xml:space="preserve"> </v>
      </c>
      <c r="R197" s="250" t="str">
        <f>IF($A197="N/A"," ",IF(Pricetype4=2,MAX(I197,0),IF(OR(Pricetype4=1,Pricetype4=4),IF(I197=0,0,(_xll.EURO(I197,Strikeprice4,0,0,($AK197+IF(Smile=TRUE,VLOOKUP(MAX(-5,Strikeprice4-I197),Volsmile,2),0)),($A197-DateToday)+15,IF(Pricetype4=1,1,0),0))),I197)))</f>
        <v xml:space="preserve"> </v>
      </c>
      <c r="S197" s="250" t="str">
        <f>IF($A197="N/A"," ",IF(Pricetype4=2,MAX(J197,0),IF(OR(Pricetype4=1,Pricetype4=4),IF(J197=0,0,(_xll.EURO(J197,Strikeprice4,0,0,($AK197+IF(Smile=TRUE,VLOOKUP(MAX(-5,Strikeprice4-J197),Volsmile,2),0)),($A197-DateToday)+15,IF(Pricetype4=1,1,0),0))),J197)))</f>
        <v xml:space="preserve"> </v>
      </c>
      <c r="T197" s="250" t="str">
        <f>IF($A197="N/A"," ",IF(Pricetype4=2,MAX(K197,0),IF(OR(Pricetype4=1,Pricetype4=4),IF(K197=0,0,(_xll.EURO(K197,Strikeprice4,0,0,($AK197+IF(Smile=TRUE,VLOOKUP(MAX(-5,Strikeprice4-K197),Volsmile,2),0)),($A197-DateToday)+15,IF(Pricetype4=1,1,0),0))),K197)))</f>
        <v xml:space="preserve"> </v>
      </c>
      <c r="U197" s="177" t="str">
        <f t="shared" si="94"/>
        <v xml:space="preserve"> </v>
      </c>
      <c r="V197" s="178" t="str">
        <f t="shared" ref="V197:V255" si="110">IF($A197="N/A"," ",$U197*(8*($BQ197))*L197)</f>
        <v xml:space="preserve"> </v>
      </c>
      <c r="W197" s="178" t="str">
        <f t="shared" ref="W197:W255" si="111">IF($A197="N/A"," ",$U197*(8*($BQ197))*M197)</f>
        <v xml:space="preserve"> </v>
      </c>
      <c r="X197" s="178" t="str">
        <f t="shared" ref="X197:X255" si="112">IF($A197="N/A"," ",$U197*(8*($BQ197))*N197)</f>
        <v xml:space="preserve"> </v>
      </c>
      <c r="Y197" s="178" t="str">
        <f t="shared" ref="Y197:Y255" si="113">IF($A197="N/A"," ",$U197*(8*($BR197))*O197)</f>
        <v xml:space="preserve"> </v>
      </c>
      <c r="Z197" s="178" t="str">
        <f t="shared" ref="Z197:Z255" si="114">IF($A197="N/A"," ",$U197*(8*($BR197))*P197)</f>
        <v xml:space="preserve"> </v>
      </c>
      <c r="AA197" s="178" t="str">
        <f t="shared" ref="AA197:AA255" si="115">IF($A197="N/A"," ",$U197*(8*($BR197))*Q197)</f>
        <v xml:space="preserve"> </v>
      </c>
      <c r="AB197" s="178" t="str">
        <f t="shared" ref="AB197:AB255" si="116">IF($A197="N/A"," ",$U197*(8*($BS197))*R197)</f>
        <v xml:space="preserve"> </v>
      </c>
      <c r="AC197" s="178" t="str">
        <f t="shared" ref="AC197:AC255" si="117">IF($A197="N/A"," ",$U197*(8*($BS197))*S197)</f>
        <v xml:space="preserve"> </v>
      </c>
      <c r="AD197" s="178" t="str">
        <f t="shared" ref="AD197:AD255" si="118">IF($A197="N/A"," ",$U197*(8*($BS197))*T197)</f>
        <v xml:space="preserve"> </v>
      </c>
      <c r="AE197" s="178" t="str">
        <f t="shared" ref="AE197:AE255" si="119">IF($A197="N/A"," ",SUM(V197:AD197))</f>
        <v xml:space="preserve"> </v>
      </c>
      <c r="AF197" s="224" t="str">
        <f t="shared" ref="AF197:AF255" si="120">IF(A197="N/A"," ",(VLOOKUP(A197,PowerVolTable,(IF(VolBMO4=2,7,IF(VolBMO4=1,6,8))),FALSE)))</f>
        <v xml:space="preserve"> </v>
      </c>
      <c r="AG197" s="224" t="str">
        <f t="shared" ref="AG197:AG255" si="121">IF(A197="N/A"," ",(VLOOKUP(A197,IntraPowerVol,(IF(VolBMO4=2,3,IF(VolBMO4=1,2,4))),FALSE)*VLOOKUP(MONTH($A197),Volscale,2)))</f>
        <v xml:space="preserve"> </v>
      </c>
      <c r="AH197" s="224" t="str">
        <f t="shared" ref="AH197:AH255" si="122">IF($A197="N/A"," ",IF(VolType4=1,AG197,AF197))</f>
        <v xml:space="preserve"> </v>
      </c>
      <c r="AI197" s="224" t="str">
        <f t="shared" si="95"/>
        <v xml:space="preserve"> </v>
      </c>
      <c r="AJ197" s="224" t="str">
        <f t="shared" si="96"/>
        <v xml:space="preserve"> </v>
      </c>
      <c r="AK197" s="224" t="str">
        <f t="shared" ref="AK197:AK255" si="123">IF($A197="N/A"," ",IF(VolType4=1,AJ197,AI197))</f>
        <v xml:space="preserve"> </v>
      </c>
      <c r="AL197" s="224" t="str">
        <f>IF($A197="N/A"," ",IF(PV=1,0,'Pricing Inputs4'!R230))</f>
        <v xml:space="preserve"> </v>
      </c>
      <c r="AM197" s="313" t="str">
        <f t="shared" si="97"/>
        <v xml:space="preserve"> </v>
      </c>
      <c r="BQ197" t="str">
        <f t="shared" si="98"/>
        <v xml:space="preserve"> </v>
      </c>
      <c r="BR197" t="str">
        <f t="shared" si="99"/>
        <v xml:space="preserve"> </v>
      </c>
      <c r="BS197" t="str">
        <f t="shared" si="100"/>
        <v xml:space="preserve"> </v>
      </c>
    </row>
    <row r="198" spans="1:71" x14ac:dyDescent="0.2">
      <c r="A198" s="253" t="str">
        <f>IF(A197="N/A","N/A",IF(EDATE(A197,1)&gt;Inputs!$R$5,"N/A",EDATE(A197,1)))</f>
        <v>N/A</v>
      </c>
      <c r="B198" s="324" t="str">
        <f t="shared" si="93"/>
        <v xml:space="preserve"> </v>
      </c>
      <c r="C198" s="172" t="str">
        <f t="shared" si="101"/>
        <v xml:space="preserve"> </v>
      </c>
      <c r="D198" s="172" t="str">
        <f t="shared" si="102"/>
        <v xml:space="preserve"> </v>
      </c>
      <c r="E198" s="172" t="str">
        <f t="shared" si="103"/>
        <v xml:space="preserve"> </v>
      </c>
      <c r="F198" s="172" t="str">
        <f t="shared" si="104"/>
        <v xml:space="preserve"> </v>
      </c>
      <c r="G198" s="172" t="str">
        <f t="shared" si="105"/>
        <v xml:space="preserve"> </v>
      </c>
      <c r="H198" s="172" t="str">
        <f t="shared" si="106"/>
        <v xml:space="preserve"> </v>
      </c>
      <c r="I198" s="172" t="str">
        <f t="shared" si="107"/>
        <v xml:space="preserve"> </v>
      </c>
      <c r="J198" s="172" t="str">
        <f t="shared" si="108"/>
        <v xml:space="preserve"> </v>
      </c>
      <c r="K198" s="172" t="str">
        <f t="shared" si="109"/>
        <v xml:space="preserve"> </v>
      </c>
      <c r="L198" s="250" t="str">
        <f>IF($A198="N/A"," ",IF(Pricetype4=2,MAX(C198,0),IF(OR(Pricetype4=1,Pricetype4=4),IF(C198=0,0,(_xll.EURO(C198,Strikeprice4,0,0,($AH198+IF(Smile=TRUE,VLOOKUP(MAX(-5,Strikeprice4-C198),Volsmile,2),0)),($A198-DateToday)+15,IF(Pricetype4=1,1,0),0))),C198)))</f>
        <v xml:space="preserve"> </v>
      </c>
      <c r="M198" s="250" t="str">
        <f>IF($A198="N/A"," ",IF(Pricetype4=2,MAX(D198,0),IF(OR(Pricetype4=1,Pricetype4=4),IF(D198=0,0,(_xll.EURO(D198,Strikeprice4,0,0,($AH198+IF(Smile=TRUE,VLOOKUP(MAX(-5,Strikeprice4-D198),Volsmile,2),0)),($A198-DateToday)+15,IF(Pricetype4=1,1,0),0))),D198)))</f>
        <v xml:space="preserve"> </v>
      </c>
      <c r="N198" s="250" t="str">
        <f>IF($A198="N/A"," ",IF(Pricetype4=2,MAX(E198,0),IF(OR(Pricetype4=1,Pricetype4=4),IF(E198=0,0,(_xll.EURO(E198,Strikeprice4,0,0,($AK198+IF(Smile=TRUE,VLOOKUP(MAX(-5,Strikeprice4-E198),Volsmile,2),0)),($A198-DateToday)+15,IF(Pricetype4=1,1,0),0))),E198)))</f>
        <v xml:space="preserve"> </v>
      </c>
      <c r="O198" s="250" t="str">
        <f>IF($A198="N/A"," ",IF(Pricetype4=2,MAX(F198,0),IF(OR(Pricetype4=1,Pricetype4=4),IF(F198=0,0,(_xll.EURO(F198,Strikeprice4,0,0,($AK198+IF(Smile=TRUE,VLOOKUP(MAX(-5,Strikeprice4-F198),Volsmile,2),0)),($A198-DateToday)+15,IF(Pricetype4=1,1,0),0))),F198)))</f>
        <v xml:space="preserve"> </v>
      </c>
      <c r="P198" s="250" t="str">
        <f>IF($A198="N/A"," ",IF(Pricetype4=2,MAX(G198,0),IF(OR(Pricetype4=1,Pricetype4=4),IF(G198=0,0,(_xll.EURO(G198,Strikeprice4,0,0,($AK198+IF(Smile=TRUE,VLOOKUP(MAX(-5,Strikeprice4-G198),Volsmile,2),0)),($A198-DateToday)+15,IF(Pricetype4=1,1,0),0))),G198)))</f>
        <v xml:space="preserve"> </v>
      </c>
      <c r="Q198" s="250" t="str">
        <f>IF($A198="N/A"," ",IF(Pricetype4=2,MAX(H198,0),IF(OR(Pricetype4=1,Pricetype4=4),IF(H198=0,0,(_xll.EURO(H198,Strikeprice4,0,0,($AK198+IF(Smile=TRUE,VLOOKUP(MAX(-5,Strikeprice4-H198),Volsmile,2),0)),($A198-DateToday)+15,IF(Pricetype4=1,1,0),0))),H198)))</f>
        <v xml:space="preserve"> </v>
      </c>
      <c r="R198" s="250" t="str">
        <f>IF($A198="N/A"," ",IF(Pricetype4=2,MAX(I198,0),IF(OR(Pricetype4=1,Pricetype4=4),IF(I198=0,0,(_xll.EURO(I198,Strikeprice4,0,0,($AK198+IF(Smile=TRUE,VLOOKUP(MAX(-5,Strikeprice4-I198),Volsmile,2),0)),($A198-DateToday)+15,IF(Pricetype4=1,1,0),0))),I198)))</f>
        <v xml:space="preserve"> </v>
      </c>
      <c r="S198" s="250" t="str">
        <f>IF($A198="N/A"," ",IF(Pricetype4=2,MAX(J198,0),IF(OR(Pricetype4=1,Pricetype4=4),IF(J198=0,0,(_xll.EURO(J198,Strikeprice4,0,0,($AK198+IF(Smile=TRUE,VLOOKUP(MAX(-5,Strikeprice4-J198),Volsmile,2),0)),($A198-DateToday)+15,IF(Pricetype4=1,1,0),0))),J198)))</f>
        <v xml:space="preserve"> </v>
      </c>
      <c r="T198" s="250" t="str">
        <f>IF($A198="N/A"," ",IF(Pricetype4=2,MAX(K198,0),IF(OR(Pricetype4=1,Pricetype4=4),IF(K198=0,0,(_xll.EURO(K198,Strikeprice4,0,0,($AK198+IF(Smile=TRUE,VLOOKUP(MAX(-5,Strikeprice4-K198),Volsmile,2),0)),($A198-DateToday)+15,IF(Pricetype4=1,1,0),0))),K198)))</f>
        <v xml:space="preserve"> </v>
      </c>
      <c r="U198" s="177" t="str">
        <f t="shared" si="94"/>
        <v xml:space="preserve"> </v>
      </c>
      <c r="V198" s="178" t="str">
        <f t="shared" si="110"/>
        <v xml:space="preserve"> </v>
      </c>
      <c r="W198" s="178" t="str">
        <f t="shared" si="111"/>
        <v xml:space="preserve"> </v>
      </c>
      <c r="X198" s="178" t="str">
        <f t="shared" si="112"/>
        <v xml:space="preserve"> </v>
      </c>
      <c r="Y198" s="178" t="str">
        <f t="shared" si="113"/>
        <v xml:space="preserve"> </v>
      </c>
      <c r="Z198" s="178" t="str">
        <f t="shared" si="114"/>
        <v xml:space="preserve"> </v>
      </c>
      <c r="AA198" s="178" t="str">
        <f t="shared" si="115"/>
        <v xml:space="preserve"> </v>
      </c>
      <c r="AB198" s="178" t="str">
        <f t="shared" si="116"/>
        <v xml:space="preserve"> </v>
      </c>
      <c r="AC198" s="178" t="str">
        <f t="shared" si="117"/>
        <v xml:space="preserve"> </v>
      </c>
      <c r="AD198" s="178" t="str">
        <f t="shared" si="118"/>
        <v xml:space="preserve"> </v>
      </c>
      <c r="AE198" s="178" t="str">
        <f t="shared" si="119"/>
        <v xml:space="preserve"> </v>
      </c>
      <c r="AF198" s="224" t="str">
        <f t="shared" si="120"/>
        <v xml:space="preserve"> </v>
      </c>
      <c r="AG198" s="224" t="str">
        <f t="shared" si="121"/>
        <v xml:space="preserve"> </v>
      </c>
      <c r="AH198" s="224" t="str">
        <f t="shared" si="122"/>
        <v xml:space="preserve"> </v>
      </c>
      <c r="AI198" s="224" t="str">
        <f t="shared" si="95"/>
        <v xml:space="preserve"> </v>
      </c>
      <c r="AJ198" s="224" t="str">
        <f t="shared" si="96"/>
        <v xml:space="preserve"> </v>
      </c>
      <c r="AK198" s="224" t="str">
        <f t="shared" si="123"/>
        <v xml:space="preserve"> </v>
      </c>
      <c r="AL198" s="224" t="str">
        <f>IF($A198="N/A"," ",IF(PV=1,0,'Pricing Inputs4'!R231))</f>
        <v xml:space="preserve"> </v>
      </c>
      <c r="AM198" s="313" t="str">
        <f t="shared" si="97"/>
        <v xml:space="preserve"> </v>
      </c>
      <c r="BQ198" t="str">
        <f t="shared" si="98"/>
        <v xml:space="preserve"> </v>
      </c>
      <c r="BR198" t="str">
        <f t="shared" si="99"/>
        <v xml:space="preserve"> </v>
      </c>
      <c r="BS198" t="str">
        <f t="shared" si="100"/>
        <v xml:space="preserve"> </v>
      </c>
    </row>
    <row r="199" spans="1:71" x14ac:dyDescent="0.2">
      <c r="A199" s="253" t="str">
        <f>IF(A198="N/A","N/A",IF(EDATE(A198,1)&gt;Inputs!$R$5,"N/A",EDATE(A198,1)))</f>
        <v>N/A</v>
      </c>
      <c r="B199" s="324" t="str">
        <f t="shared" si="93"/>
        <v xml:space="preserve"> </v>
      </c>
      <c r="C199" s="172" t="str">
        <f t="shared" si="101"/>
        <v xml:space="preserve"> </v>
      </c>
      <c r="D199" s="172" t="str">
        <f t="shared" si="102"/>
        <v xml:space="preserve"> </v>
      </c>
      <c r="E199" s="172" t="str">
        <f t="shared" si="103"/>
        <v xml:space="preserve"> </v>
      </c>
      <c r="F199" s="172" t="str">
        <f t="shared" si="104"/>
        <v xml:space="preserve"> </v>
      </c>
      <c r="G199" s="172" t="str">
        <f t="shared" si="105"/>
        <v xml:space="preserve"> </v>
      </c>
      <c r="H199" s="172" t="str">
        <f t="shared" si="106"/>
        <v xml:space="preserve"> </v>
      </c>
      <c r="I199" s="172" t="str">
        <f t="shared" si="107"/>
        <v xml:space="preserve"> </v>
      </c>
      <c r="J199" s="172" t="str">
        <f t="shared" si="108"/>
        <v xml:space="preserve"> </v>
      </c>
      <c r="K199" s="172" t="str">
        <f t="shared" si="109"/>
        <v xml:space="preserve"> </v>
      </c>
      <c r="L199" s="250" t="str">
        <f>IF($A199="N/A"," ",IF(Pricetype4=2,MAX(C199,0),IF(OR(Pricetype4=1,Pricetype4=4),IF(C199=0,0,(_xll.EURO(C199,Strikeprice4,0,0,($AH199+IF(Smile=TRUE,VLOOKUP(MAX(-5,Strikeprice4-C199),Volsmile,2),0)),($A199-DateToday)+15,IF(Pricetype4=1,1,0),0))),C199)))</f>
        <v xml:space="preserve"> </v>
      </c>
      <c r="M199" s="250" t="str">
        <f>IF($A199="N/A"," ",IF(Pricetype4=2,MAX(D199,0),IF(OR(Pricetype4=1,Pricetype4=4),IF(D199=0,0,(_xll.EURO(D199,Strikeprice4,0,0,($AH199+IF(Smile=TRUE,VLOOKUP(MAX(-5,Strikeprice4-D199),Volsmile,2),0)),($A199-DateToday)+15,IF(Pricetype4=1,1,0),0))),D199)))</f>
        <v xml:space="preserve"> </v>
      </c>
      <c r="N199" s="250" t="str">
        <f>IF($A199="N/A"," ",IF(Pricetype4=2,MAX(E199,0),IF(OR(Pricetype4=1,Pricetype4=4),IF(E199=0,0,(_xll.EURO(E199,Strikeprice4,0,0,($AK199+IF(Smile=TRUE,VLOOKUP(MAX(-5,Strikeprice4-E199),Volsmile,2),0)),($A199-DateToday)+15,IF(Pricetype4=1,1,0),0))),E199)))</f>
        <v xml:space="preserve"> </v>
      </c>
      <c r="O199" s="250" t="str">
        <f>IF($A199="N/A"," ",IF(Pricetype4=2,MAX(F199,0),IF(OR(Pricetype4=1,Pricetype4=4),IF(F199=0,0,(_xll.EURO(F199,Strikeprice4,0,0,($AK199+IF(Smile=TRUE,VLOOKUP(MAX(-5,Strikeprice4-F199),Volsmile,2),0)),($A199-DateToday)+15,IF(Pricetype4=1,1,0),0))),F199)))</f>
        <v xml:space="preserve"> </v>
      </c>
      <c r="P199" s="250" t="str">
        <f>IF($A199="N/A"," ",IF(Pricetype4=2,MAX(G199,0),IF(OR(Pricetype4=1,Pricetype4=4),IF(G199=0,0,(_xll.EURO(G199,Strikeprice4,0,0,($AK199+IF(Smile=TRUE,VLOOKUP(MAX(-5,Strikeprice4-G199),Volsmile,2),0)),($A199-DateToday)+15,IF(Pricetype4=1,1,0),0))),G199)))</f>
        <v xml:space="preserve"> </v>
      </c>
      <c r="Q199" s="250" t="str">
        <f>IF($A199="N/A"," ",IF(Pricetype4=2,MAX(H199,0),IF(OR(Pricetype4=1,Pricetype4=4),IF(H199=0,0,(_xll.EURO(H199,Strikeprice4,0,0,($AK199+IF(Smile=TRUE,VLOOKUP(MAX(-5,Strikeprice4-H199),Volsmile,2),0)),($A199-DateToday)+15,IF(Pricetype4=1,1,0),0))),H199)))</f>
        <v xml:space="preserve"> </v>
      </c>
      <c r="R199" s="250" t="str">
        <f>IF($A199="N/A"," ",IF(Pricetype4=2,MAX(I199,0),IF(OR(Pricetype4=1,Pricetype4=4),IF(I199=0,0,(_xll.EURO(I199,Strikeprice4,0,0,($AK199+IF(Smile=TRUE,VLOOKUP(MAX(-5,Strikeprice4-I199),Volsmile,2),0)),($A199-DateToday)+15,IF(Pricetype4=1,1,0),0))),I199)))</f>
        <v xml:space="preserve"> </v>
      </c>
      <c r="S199" s="250" t="str">
        <f>IF($A199="N/A"," ",IF(Pricetype4=2,MAX(J199,0),IF(OR(Pricetype4=1,Pricetype4=4),IF(J199=0,0,(_xll.EURO(J199,Strikeprice4,0,0,($AK199+IF(Smile=TRUE,VLOOKUP(MAX(-5,Strikeprice4-J199),Volsmile,2),0)),($A199-DateToday)+15,IF(Pricetype4=1,1,0),0))),J199)))</f>
        <v xml:space="preserve"> </v>
      </c>
      <c r="T199" s="250" t="str">
        <f>IF($A199="N/A"," ",IF(Pricetype4=2,MAX(K199,0),IF(OR(Pricetype4=1,Pricetype4=4),IF(K199=0,0,(_xll.EURO(K199,Strikeprice4,0,0,($AK199+IF(Smile=TRUE,VLOOKUP(MAX(-5,Strikeprice4-K199),Volsmile,2),0)),($A199-DateToday)+15,IF(Pricetype4=1,1,0),0))),K199)))</f>
        <v xml:space="preserve"> </v>
      </c>
      <c r="U199" s="177" t="str">
        <f t="shared" si="94"/>
        <v xml:space="preserve"> </v>
      </c>
      <c r="V199" s="178" t="str">
        <f t="shared" si="110"/>
        <v xml:space="preserve"> </v>
      </c>
      <c r="W199" s="178" t="str">
        <f t="shared" si="111"/>
        <v xml:space="preserve"> </v>
      </c>
      <c r="X199" s="178" t="str">
        <f t="shared" si="112"/>
        <v xml:space="preserve"> </v>
      </c>
      <c r="Y199" s="178" t="str">
        <f t="shared" si="113"/>
        <v xml:space="preserve"> </v>
      </c>
      <c r="Z199" s="178" t="str">
        <f t="shared" si="114"/>
        <v xml:space="preserve"> </v>
      </c>
      <c r="AA199" s="178" t="str">
        <f t="shared" si="115"/>
        <v xml:space="preserve"> </v>
      </c>
      <c r="AB199" s="178" t="str">
        <f t="shared" si="116"/>
        <v xml:space="preserve"> </v>
      </c>
      <c r="AC199" s="178" t="str">
        <f t="shared" si="117"/>
        <v xml:space="preserve"> </v>
      </c>
      <c r="AD199" s="178" t="str">
        <f t="shared" si="118"/>
        <v xml:space="preserve"> </v>
      </c>
      <c r="AE199" s="178" t="str">
        <f t="shared" si="119"/>
        <v xml:space="preserve"> </v>
      </c>
      <c r="AF199" s="224" t="str">
        <f t="shared" si="120"/>
        <v xml:space="preserve"> </v>
      </c>
      <c r="AG199" s="224" t="str">
        <f t="shared" si="121"/>
        <v xml:space="preserve"> </v>
      </c>
      <c r="AH199" s="224" t="str">
        <f t="shared" si="122"/>
        <v xml:space="preserve"> </v>
      </c>
      <c r="AI199" s="224" t="str">
        <f t="shared" si="95"/>
        <v xml:space="preserve"> </v>
      </c>
      <c r="AJ199" s="224" t="str">
        <f t="shared" si="96"/>
        <v xml:space="preserve"> </v>
      </c>
      <c r="AK199" s="224" t="str">
        <f t="shared" si="123"/>
        <v xml:space="preserve"> </v>
      </c>
      <c r="AL199" s="224" t="str">
        <f>IF($A199="N/A"," ",IF(PV=1,0,'Pricing Inputs4'!R232))</f>
        <v xml:space="preserve"> </v>
      </c>
      <c r="AM199" s="313" t="str">
        <f t="shared" si="97"/>
        <v xml:space="preserve"> </v>
      </c>
      <c r="BQ199" t="str">
        <f t="shared" si="98"/>
        <v xml:space="preserve"> </v>
      </c>
      <c r="BR199" t="str">
        <f t="shared" si="99"/>
        <v xml:space="preserve"> </v>
      </c>
      <c r="BS199" t="str">
        <f t="shared" si="100"/>
        <v xml:space="preserve"> </v>
      </c>
    </row>
    <row r="200" spans="1:71" x14ac:dyDescent="0.2">
      <c r="A200" s="253" t="str">
        <f>IF(A199="N/A","N/A",IF(EDATE(A199,1)&gt;Inputs!$R$5,"N/A",EDATE(A199,1)))</f>
        <v>N/A</v>
      </c>
      <c r="B200" s="324" t="str">
        <f t="shared" si="93"/>
        <v xml:space="preserve"> </v>
      </c>
      <c r="C200" s="172" t="str">
        <f t="shared" si="101"/>
        <v xml:space="preserve"> </v>
      </c>
      <c r="D200" s="172" t="str">
        <f t="shared" si="102"/>
        <v xml:space="preserve"> </v>
      </c>
      <c r="E200" s="172" t="str">
        <f t="shared" si="103"/>
        <v xml:space="preserve"> </v>
      </c>
      <c r="F200" s="172" t="str">
        <f t="shared" si="104"/>
        <v xml:space="preserve"> </v>
      </c>
      <c r="G200" s="172" t="str">
        <f t="shared" si="105"/>
        <v xml:space="preserve"> </v>
      </c>
      <c r="H200" s="172" t="str">
        <f t="shared" si="106"/>
        <v xml:space="preserve"> </v>
      </c>
      <c r="I200" s="172" t="str">
        <f t="shared" si="107"/>
        <v xml:space="preserve"> </v>
      </c>
      <c r="J200" s="172" t="str">
        <f t="shared" si="108"/>
        <v xml:space="preserve"> </v>
      </c>
      <c r="K200" s="172" t="str">
        <f t="shared" si="109"/>
        <v xml:space="preserve"> </v>
      </c>
      <c r="L200" s="250" t="str">
        <f>IF($A200="N/A"," ",IF(Pricetype4=2,MAX(C200,0),IF(OR(Pricetype4=1,Pricetype4=4),IF(C200=0,0,(_xll.EURO(C200,Strikeprice4,0,0,($AH200+IF(Smile=TRUE,VLOOKUP(MAX(-5,Strikeprice4-C200),Volsmile,2),0)),($A200-DateToday)+15,IF(Pricetype4=1,1,0),0))),C200)))</f>
        <v xml:space="preserve"> </v>
      </c>
      <c r="M200" s="250" t="str">
        <f>IF($A200="N/A"," ",IF(Pricetype4=2,MAX(D200,0),IF(OR(Pricetype4=1,Pricetype4=4),IF(D200=0,0,(_xll.EURO(D200,Strikeprice4,0,0,($AH200+IF(Smile=TRUE,VLOOKUP(MAX(-5,Strikeprice4-D200),Volsmile,2),0)),($A200-DateToday)+15,IF(Pricetype4=1,1,0),0))),D200)))</f>
        <v xml:space="preserve"> </v>
      </c>
      <c r="N200" s="250" t="str">
        <f>IF($A200="N/A"," ",IF(Pricetype4=2,MAX(E200,0),IF(OR(Pricetype4=1,Pricetype4=4),IF(E200=0,0,(_xll.EURO(E200,Strikeprice4,0,0,($AK200+IF(Smile=TRUE,VLOOKUP(MAX(-5,Strikeprice4-E200),Volsmile,2),0)),($A200-DateToday)+15,IF(Pricetype4=1,1,0),0))),E200)))</f>
        <v xml:space="preserve"> </v>
      </c>
      <c r="O200" s="250" t="str">
        <f>IF($A200="N/A"," ",IF(Pricetype4=2,MAX(F200,0),IF(OR(Pricetype4=1,Pricetype4=4),IF(F200=0,0,(_xll.EURO(F200,Strikeprice4,0,0,($AK200+IF(Smile=TRUE,VLOOKUP(MAX(-5,Strikeprice4-F200),Volsmile,2),0)),($A200-DateToday)+15,IF(Pricetype4=1,1,0),0))),F200)))</f>
        <v xml:space="preserve"> </v>
      </c>
      <c r="P200" s="250" t="str">
        <f>IF($A200="N/A"," ",IF(Pricetype4=2,MAX(G200,0),IF(OR(Pricetype4=1,Pricetype4=4),IF(G200=0,0,(_xll.EURO(G200,Strikeprice4,0,0,($AK200+IF(Smile=TRUE,VLOOKUP(MAX(-5,Strikeprice4-G200),Volsmile,2),0)),($A200-DateToday)+15,IF(Pricetype4=1,1,0),0))),G200)))</f>
        <v xml:space="preserve"> </v>
      </c>
      <c r="Q200" s="250" t="str">
        <f>IF($A200="N/A"," ",IF(Pricetype4=2,MAX(H200,0),IF(OR(Pricetype4=1,Pricetype4=4),IF(H200=0,0,(_xll.EURO(H200,Strikeprice4,0,0,($AK200+IF(Smile=TRUE,VLOOKUP(MAX(-5,Strikeprice4-H200),Volsmile,2),0)),($A200-DateToday)+15,IF(Pricetype4=1,1,0),0))),H200)))</f>
        <v xml:space="preserve"> </v>
      </c>
      <c r="R200" s="250" t="str">
        <f>IF($A200="N/A"," ",IF(Pricetype4=2,MAX(I200,0),IF(OR(Pricetype4=1,Pricetype4=4),IF(I200=0,0,(_xll.EURO(I200,Strikeprice4,0,0,($AK200+IF(Smile=TRUE,VLOOKUP(MAX(-5,Strikeprice4-I200),Volsmile,2),0)),($A200-DateToday)+15,IF(Pricetype4=1,1,0),0))),I200)))</f>
        <v xml:space="preserve"> </v>
      </c>
      <c r="S200" s="250" t="str">
        <f>IF($A200="N/A"," ",IF(Pricetype4=2,MAX(J200,0),IF(OR(Pricetype4=1,Pricetype4=4),IF(J200=0,0,(_xll.EURO(J200,Strikeprice4,0,0,($AK200+IF(Smile=TRUE,VLOOKUP(MAX(-5,Strikeprice4-J200),Volsmile,2),0)),($A200-DateToday)+15,IF(Pricetype4=1,1,0),0))),J200)))</f>
        <v xml:space="preserve"> </v>
      </c>
      <c r="T200" s="250" t="str">
        <f>IF($A200="N/A"," ",IF(Pricetype4=2,MAX(K200,0),IF(OR(Pricetype4=1,Pricetype4=4),IF(K200=0,0,(_xll.EURO(K200,Strikeprice4,0,0,($AK200+IF(Smile=TRUE,VLOOKUP(MAX(-5,Strikeprice4-K200),Volsmile,2),0)),($A200-DateToday)+15,IF(Pricetype4=1,1,0),0))),K200)))</f>
        <v xml:space="preserve"> </v>
      </c>
      <c r="U200" s="177" t="str">
        <f t="shared" si="94"/>
        <v xml:space="preserve"> </v>
      </c>
      <c r="V200" s="178" t="str">
        <f t="shared" si="110"/>
        <v xml:space="preserve"> </v>
      </c>
      <c r="W200" s="178" t="str">
        <f t="shared" si="111"/>
        <v xml:space="preserve"> </v>
      </c>
      <c r="X200" s="178" t="str">
        <f t="shared" si="112"/>
        <v xml:space="preserve"> </v>
      </c>
      <c r="Y200" s="178" t="str">
        <f t="shared" si="113"/>
        <v xml:space="preserve"> </v>
      </c>
      <c r="Z200" s="178" t="str">
        <f t="shared" si="114"/>
        <v xml:space="preserve"> </v>
      </c>
      <c r="AA200" s="178" t="str">
        <f t="shared" si="115"/>
        <v xml:space="preserve"> </v>
      </c>
      <c r="AB200" s="178" t="str">
        <f t="shared" si="116"/>
        <v xml:space="preserve"> </v>
      </c>
      <c r="AC200" s="178" t="str">
        <f t="shared" si="117"/>
        <v xml:space="preserve"> </v>
      </c>
      <c r="AD200" s="178" t="str">
        <f t="shared" si="118"/>
        <v xml:space="preserve"> </v>
      </c>
      <c r="AE200" s="178" t="str">
        <f t="shared" si="119"/>
        <v xml:space="preserve"> </v>
      </c>
      <c r="AF200" s="224" t="str">
        <f t="shared" si="120"/>
        <v xml:space="preserve"> </v>
      </c>
      <c r="AG200" s="224" t="str">
        <f t="shared" si="121"/>
        <v xml:space="preserve"> </v>
      </c>
      <c r="AH200" s="224" t="str">
        <f t="shared" si="122"/>
        <v xml:space="preserve"> </v>
      </c>
      <c r="AI200" s="224" t="str">
        <f t="shared" si="95"/>
        <v xml:space="preserve"> </v>
      </c>
      <c r="AJ200" s="224" t="str">
        <f t="shared" si="96"/>
        <v xml:space="preserve"> </v>
      </c>
      <c r="AK200" s="224" t="str">
        <f t="shared" si="123"/>
        <v xml:space="preserve"> </v>
      </c>
      <c r="AL200" s="224" t="str">
        <f>IF($A200="N/A"," ",IF(PV=1,0,'Pricing Inputs4'!R233))</f>
        <v xml:space="preserve"> </v>
      </c>
      <c r="AM200" s="313" t="str">
        <f t="shared" si="97"/>
        <v xml:space="preserve"> </v>
      </c>
      <c r="BQ200" t="str">
        <f t="shared" si="98"/>
        <v xml:space="preserve"> </v>
      </c>
      <c r="BR200" t="str">
        <f t="shared" si="99"/>
        <v xml:space="preserve"> </v>
      </c>
      <c r="BS200" t="str">
        <f t="shared" si="100"/>
        <v xml:space="preserve"> </v>
      </c>
    </row>
    <row r="201" spans="1:71" x14ac:dyDescent="0.2">
      <c r="A201" s="253" t="str">
        <f>IF(A200="N/A","N/A",IF(EDATE(A200,1)&gt;Inputs!$R$5,"N/A",EDATE(A200,1)))</f>
        <v>N/A</v>
      </c>
      <c r="B201" s="324" t="str">
        <f t="shared" si="93"/>
        <v xml:space="preserve"> </v>
      </c>
      <c r="C201" s="172" t="str">
        <f t="shared" si="101"/>
        <v xml:space="preserve"> </v>
      </c>
      <c r="D201" s="172" t="str">
        <f t="shared" si="102"/>
        <v xml:space="preserve"> </v>
      </c>
      <c r="E201" s="172" t="str">
        <f t="shared" si="103"/>
        <v xml:space="preserve"> </v>
      </c>
      <c r="F201" s="172" t="str">
        <f t="shared" si="104"/>
        <v xml:space="preserve"> </v>
      </c>
      <c r="G201" s="172" t="str">
        <f t="shared" si="105"/>
        <v xml:space="preserve"> </v>
      </c>
      <c r="H201" s="172" t="str">
        <f t="shared" si="106"/>
        <v xml:space="preserve"> </v>
      </c>
      <c r="I201" s="172" t="str">
        <f t="shared" si="107"/>
        <v xml:space="preserve"> </v>
      </c>
      <c r="J201" s="172" t="str">
        <f t="shared" si="108"/>
        <v xml:space="preserve"> </v>
      </c>
      <c r="K201" s="172" t="str">
        <f t="shared" si="109"/>
        <v xml:space="preserve"> </v>
      </c>
      <c r="L201" s="250" t="str">
        <f>IF($A201="N/A"," ",IF(Pricetype4=2,MAX(C201,0),IF(OR(Pricetype4=1,Pricetype4=4),IF(C201=0,0,(_xll.EURO(C201,Strikeprice4,0,0,($AH201+IF(Smile=TRUE,VLOOKUP(MAX(-5,Strikeprice4-C201),Volsmile,2),0)),($A201-DateToday)+15,IF(Pricetype4=1,1,0),0))),C201)))</f>
        <v xml:space="preserve"> </v>
      </c>
      <c r="M201" s="250" t="str">
        <f>IF($A201="N/A"," ",IF(Pricetype4=2,MAX(D201,0),IF(OR(Pricetype4=1,Pricetype4=4),IF(D201=0,0,(_xll.EURO(D201,Strikeprice4,0,0,($AH201+IF(Smile=TRUE,VLOOKUP(MAX(-5,Strikeprice4-D201),Volsmile,2),0)),($A201-DateToday)+15,IF(Pricetype4=1,1,0),0))),D201)))</f>
        <v xml:space="preserve"> </v>
      </c>
      <c r="N201" s="250" t="str">
        <f>IF($A201="N/A"," ",IF(Pricetype4=2,MAX(E201,0),IF(OR(Pricetype4=1,Pricetype4=4),IF(E201=0,0,(_xll.EURO(E201,Strikeprice4,0,0,($AK201+IF(Smile=TRUE,VLOOKUP(MAX(-5,Strikeprice4-E201),Volsmile,2),0)),($A201-DateToday)+15,IF(Pricetype4=1,1,0),0))),E201)))</f>
        <v xml:space="preserve"> </v>
      </c>
      <c r="O201" s="250" t="str">
        <f>IF($A201="N/A"," ",IF(Pricetype4=2,MAX(F201,0),IF(OR(Pricetype4=1,Pricetype4=4),IF(F201=0,0,(_xll.EURO(F201,Strikeprice4,0,0,($AK201+IF(Smile=TRUE,VLOOKUP(MAX(-5,Strikeprice4-F201),Volsmile,2),0)),($A201-DateToday)+15,IF(Pricetype4=1,1,0),0))),F201)))</f>
        <v xml:space="preserve"> </v>
      </c>
      <c r="P201" s="250" t="str">
        <f>IF($A201="N/A"," ",IF(Pricetype4=2,MAX(G201,0),IF(OR(Pricetype4=1,Pricetype4=4),IF(G201=0,0,(_xll.EURO(G201,Strikeprice4,0,0,($AK201+IF(Smile=TRUE,VLOOKUP(MAX(-5,Strikeprice4-G201),Volsmile,2),0)),($A201-DateToday)+15,IF(Pricetype4=1,1,0),0))),G201)))</f>
        <v xml:space="preserve"> </v>
      </c>
      <c r="Q201" s="250" t="str">
        <f>IF($A201="N/A"," ",IF(Pricetype4=2,MAX(H201,0),IF(OR(Pricetype4=1,Pricetype4=4),IF(H201=0,0,(_xll.EURO(H201,Strikeprice4,0,0,($AK201+IF(Smile=TRUE,VLOOKUP(MAX(-5,Strikeprice4-H201),Volsmile,2),0)),($A201-DateToday)+15,IF(Pricetype4=1,1,0),0))),H201)))</f>
        <v xml:space="preserve"> </v>
      </c>
      <c r="R201" s="250" t="str">
        <f>IF($A201="N/A"," ",IF(Pricetype4=2,MAX(I201,0),IF(OR(Pricetype4=1,Pricetype4=4),IF(I201=0,0,(_xll.EURO(I201,Strikeprice4,0,0,($AK201+IF(Smile=TRUE,VLOOKUP(MAX(-5,Strikeprice4-I201),Volsmile,2),0)),($A201-DateToday)+15,IF(Pricetype4=1,1,0),0))),I201)))</f>
        <v xml:space="preserve"> </v>
      </c>
      <c r="S201" s="250" t="str">
        <f>IF($A201="N/A"," ",IF(Pricetype4=2,MAX(J201,0),IF(OR(Pricetype4=1,Pricetype4=4),IF(J201=0,0,(_xll.EURO(J201,Strikeprice4,0,0,($AK201+IF(Smile=TRUE,VLOOKUP(MAX(-5,Strikeprice4-J201),Volsmile,2),0)),($A201-DateToday)+15,IF(Pricetype4=1,1,0),0))),J201)))</f>
        <v xml:space="preserve"> </v>
      </c>
      <c r="T201" s="250" t="str">
        <f>IF($A201="N/A"," ",IF(Pricetype4=2,MAX(K201,0),IF(OR(Pricetype4=1,Pricetype4=4),IF(K201=0,0,(_xll.EURO(K201,Strikeprice4,0,0,($AK201+IF(Smile=TRUE,VLOOKUP(MAX(-5,Strikeprice4-K201),Volsmile,2),0)),($A201-DateToday)+15,IF(Pricetype4=1,1,0),0))),K201)))</f>
        <v xml:space="preserve"> </v>
      </c>
      <c r="U201" s="177" t="str">
        <f t="shared" si="94"/>
        <v xml:space="preserve"> </v>
      </c>
      <c r="V201" s="178" t="str">
        <f t="shared" si="110"/>
        <v xml:space="preserve"> </v>
      </c>
      <c r="W201" s="178" t="str">
        <f t="shared" si="111"/>
        <v xml:space="preserve"> </v>
      </c>
      <c r="X201" s="178" t="str">
        <f t="shared" si="112"/>
        <v xml:space="preserve"> </v>
      </c>
      <c r="Y201" s="178" t="str">
        <f t="shared" si="113"/>
        <v xml:space="preserve"> </v>
      </c>
      <c r="Z201" s="178" t="str">
        <f t="shared" si="114"/>
        <v xml:space="preserve"> </v>
      </c>
      <c r="AA201" s="178" t="str">
        <f t="shared" si="115"/>
        <v xml:space="preserve"> </v>
      </c>
      <c r="AB201" s="178" t="str">
        <f t="shared" si="116"/>
        <v xml:space="preserve"> </v>
      </c>
      <c r="AC201" s="178" t="str">
        <f t="shared" si="117"/>
        <v xml:space="preserve"> </v>
      </c>
      <c r="AD201" s="178" t="str">
        <f t="shared" si="118"/>
        <v xml:space="preserve"> </v>
      </c>
      <c r="AE201" s="178" t="str">
        <f t="shared" si="119"/>
        <v xml:space="preserve"> </v>
      </c>
      <c r="AF201" s="224" t="str">
        <f t="shared" si="120"/>
        <v xml:space="preserve"> </v>
      </c>
      <c r="AG201" s="224" t="str">
        <f t="shared" si="121"/>
        <v xml:space="preserve"> </v>
      </c>
      <c r="AH201" s="224" t="str">
        <f t="shared" si="122"/>
        <v xml:space="preserve"> </v>
      </c>
      <c r="AI201" s="224" t="str">
        <f t="shared" si="95"/>
        <v xml:space="preserve"> </v>
      </c>
      <c r="AJ201" s="224" t="str">
        <f t="shared" si="96"/>
        <v xml:space="preserve"> </v>
      </c>
      <c r="AK201" s="224" t="str">
        <f t="shared" si="123"/>
        <v xml:space="preserve"> </v>
      </c>
      <c r="AL201" s="224" t="str">
        <f>IF($A201="N/A"," ",IF(PV=1,0,'Pricing Inputs4'!R234))</f>
        <v xml:space="preserve"> </v>
      </c>
      <c r="AM201" s="313" t="str">
        <f t="shared" si="97"/>
        <v xml:space="preserve"> </v>
      </c>
      <c r="BQ201" t="str">
        <f t="shared" si="98"/>
        <v xml:space="preserve"> </v>
      </c>
      <c r="BR201" t="str">
        <f t="shared" si="99"/>
        <v xml:space="preserve"> </v>
      </c>
      <c r="BS201" t="str">
        <f t="shared" si="100"/>
        <v xml:space="preserve"> </v>
      </c>
    </row>
    <row r="202" spans="1:71" x14ac:dyDescent="0.2">
      <c r="A202" s="253" t="str">
        <f>IF(A201="N/A","N/A",IF(EDATE(A201,1)&gt;Inputs!$R$5,"N/A",EDATE(A201,1)))</f>
        <v>N/A</v>
      </c>
      <c r="B202" s="324" t="str">
        <f t="shared" si="93"/>
        <v xml:space="preserve"> </v>
      </c>
      <c r="C202" s="172" t="str">
        <f t="shared" si="101"/>
        <v xml:space="preserve"> </v>
      </c>
      <c r="D202" s="172" t="str">
        <f t="shared" si="102"/>
        <v xml:space="preserve"> </v>
      </c>
      <c r="E202" s="172" t="str">
        <f t="shared" si="103"/>
        <v xml:space="preserve"> </v>
      </c>
      <c r="F202" s="172" t="str">
        <f t="shared" si="104"/>
        <v xml:space="preserve"> </v>
      </c>
      <c r="G202" s="172" t="str">
        <f t="shared" si="105"/>
        <v xml:space="preserve"> </v>
      </c>
      <c r="H202" s="172" t="str">
        <f t="shared" si="106"/>
        <v xml:space="preserve"> </v>
      </c>
      <c r="I202" s="172" t="str">
        <f t="shared" si="107"/>
        <v xml:space="preserve"> </v>
      </c>
      <c r="J202" s="172" t="str">
        <f t="shared" si="108"/>
        <v xml:space="preserve"> </v>
      </c>
      <c r="K202" s="172" t="str">
        <f t="shared" si="109"/>
        <v xml:space="preserve"> </v>
      </c>
      <c r="L202" s="250" t="str">
        <f>IF($A202="N/A"," ",IF(Pricetype4=2,MAX(C202,0),IF(OR(Pricetype4=1,Pricetype4=4),IF(C202=0,0,(_xll.EURO(C202,Strikeprice4,0,0,($AH202+IF(Smile=TRUE,VLOOKUP(MAX(-5,Strikeprice4-C202),Volsmile,2),0)),($A202-DateToday)+15,IF(Pricetype4=1,1,0),0))),C202)))</f>
        <v xml:space="preserve"> </v>
      </c>
      <c r="M202" s="250" t="str">
        <f>IF($A202="N/A"," ",IF(Pricetype4=2,MAX(D202,0),IF(OR(Pricetype4=1,Pricetype4=4),IF(D202=0,0,(_xll.EURO(D202,Strikeprice4,0,0,($AH202+IF(Smile=TRUE,VLOOKUP(MAX(-5,Strikeprice4-D202),Volsmile,2),0)),($A202-DateToday)+15,IF(Pricetype4=1,1,0),0))),D202)))</f>
        <v xml:space="preserve"> </v>
      </c>
      <c r="N202" s="250" t="str">
        <f>IF($A202="N/A"," ",IF(Pricetype4=2,MAX(E202,0),IF(OR(Pricetype4=1,Pricetype4=4),IF(E202=0,0,(_xll.EURO(E202,Strikeprice4,0,0,($AK202+IF(Smile=TRUE,VLOOKUP(MAX(-5,Strikeprice4-E202),Volsmile,2),0)),($A202-DateToday)+15,IF(Pricetype4=1,1,0),0))),E202)))</f>
        <v xml:space="preserve"> </v>
      </c>
      <c r="O202" s="250" t="str">
        <f>IF($A202="N/A"," ",IF(Pricetype4=2,MAX(F202,0),IF(OR(Pricetype4=1,Pricetype4=4),IF(F202=0,0,(_xll.EURO(F202,Strikeprice4,0,0,($AK202+IF(Smile=TRUE,VLOOKUP(MAX(-5,Strikeprice4-F202),Volsmile,2),0)),($A202-DateToday)+15,IF(Pricetype4=1,1,0),0))),F202)))</f>
        <v xml:space="preserve"> </v>
      </c>
      <c r="P202" s="250" t="str">
        <f>IF($A202="N/A"," ",IF(Pricetype4=2,MAX(G202,0),IF(OR(Pricetype4=1,Pricetype4=4),IF(G202=0,0,(_xll.EURO(G202,Strikeprice4,0,0,($AK202+IF(Smile=TRUE,VLOOKUP(MAX(-5,Strikeprice4-G202),Volsmile,2),0)),($A202-DateToday)+15,IF(Pricetype4=1,1,0),0))),G202)))</f>
        <v xml:space="preserve"> </v>
      </c>
      <c r="Q202" s="250" t="str">
        <f>IF($A202="N/A"," ",IF(Pricetype4=2,MAX(H202,0),IF(OR(Pricetype4=1,Pricetype4=4),IF(H202=0,0,(_xll.EURO(H202,Strikeprice4,0,0,($AK202+IF(Smile=TRUE,VLOOKUP(MAX(-5,Strikeprice4-H202),Volsmile,2),0)),($A202-DateToday)+15,IF(Pricetype4=1,1,0),0))),H202)))</f>
        <v xml:space="preserve"> </v>
      </c>
      <c r="R202" s="250" t="str">
        <f>IF($A202="N/A"," ",IF(Pricetype4=2,MAX(I202,0),IF(OR(Pricetype4=1,Pricetype4=4),IF(I202=0,0,(_xll.EURO(I202,Strikeprice4,0,0,($AK202+IF(Smile=TRUE,VLOOKUP(MAX(-5,Strikeprice4-I202),Volsmile,2),0)),($A202-DateToday)+15,IF(Pricetype4=1,1,0),0))),I202)))</f>
        <v xml:space="preserve"> </v>
      </c>
      <c r="S202" s="250" t="str">
        <f>IF($A202="N/A"," ",IF(Pricetype4=2,MAX(J202,0),IF(OR(Pricetype4=1,Pricetype4=4),IF(J202=0,0,(_xll.EURO(J202,Strikeprice4,0,0,($AK202+IF(Smile=TRUE,VLOOKUP(MAX(-5,Strikeprice4-J202),Volsmile,2),0)),($A202-DateToday)+15,IF(Pricetype4=1,1,0),0))),J202)))</f>
        <v xml:space="preserve"> </v>
      </c>
      <c r="T202" s="250" t="str">
        <f>IF($A202="N/A"," ",IF(Pricetype4=2,MAX(K202,0),IF(OR(Pricetype4=1,Pricetype4=4),IF(K202=0,0,(_xll.EURO(K202,Strikeprice4,0,0,($AK202+IF(Smile=TRUE,VLOOKUP(MAX(-5,Strikeprice4-K202),Volsmile,2),0)),($A202-DateToday)+15,IF(Pricetype4=1,1,0),0))),K202)))</f>
        <v xml:space="preserve"> </v>
      </c>
      <c r="U202" s="177" t="str">
        <f t="shared" si="94"/>
        <v xml:space="preserve"> </v>
      </c>
      <c r="V202" s="178" t="str">
        <f t="shared" si="110"/>
        <v xml:space="preserve"> </v>
      </c>
      <c r="W202" s="178" t="str">
        <f t="shared" si="111"/>
        <v xml:space="preserve"> </v>
      </c>
      <c r="X202" s="178" t="str">
        <f t="shared" si="112"/>
        <v xml:space="preserve"> </v>
      </c>
      <c r="Y202" s="178" t="str">
        <f t="shared" si="113"/>
        <v xml:space="preserve"> </v>
      </c>
      <c r="Z202" s="178" t="str">
        <f t="shared" si="114"/>
        <v xml:space="preserve"> </v>
      </c>
      <c r="AA202" s="178" t="str">
        <f t="shared" si="115"/>
        <v xml:space="preserve"> </v>
      </c>
      <c r="AB202" s="178" t="str">
        <f t="shared" si="116"/>
        <v xml:space="preserve"> </v>
      </c>
      <c r="AC202" s="178" t="str">
        <f t="shared" si="117"/>
        <v xml:space="preserve"> </v>
      </c>
      <c r="AD202" s="178" t="str">
        <f t="shared" si="118"/>
        <v xml:space="preserve"> </v>
      </c>
      <c r="AE202" s="178" t="str">
        <f t="shared" si="119"/>
        <v xml:space="preserve"> </v>
      </c>
      <c r="AF202" s="224" t="str">
        <f t="shared" si="120"/>
        <v xml:space="preserve"> </v>
      </c>
      <c r="AG202" s="224" t="str">
        <f t="shared" si="121"/>
        <v xml:space="preserve"> </v>
      </c>
      <c r="AH202" s="224" t="str">
        <f t="shared" si="122"/>
        <v xml:space="preserve"> </v>
      </c>
      <c r="AI202" s="224" t="str">
        <f t="shared" si="95"/>
        <v xml:space="preserve"> </v>
      </c>
      <c r="AJ202" s="224" t="str">
        <f t="shared" si="96"/>
        <v xml:space="preserve"> </v>
      </c>
      <c r="AK202" s="224" t="str">
        <f t="shared" si="123"/>
        <v xml:space="preserve"> </v>
      </c>
      <c r="AL202" s="224" t="str">
        <f>IF($A202="N/A"," ",IF(PV=1,0,'Pricing Inputs4'!R235))</f>
        <v xml:space="preserve"> </v>
      </c>
      <c r="AM202" s="313" t="str">
        <f t="shared" si="97"/>
        <v xml:space="preserve"> </v>
      </c>
      <c r="BQ202" t="str">
        <f t="shared" si="98"/>
        <v xml:space="preserve"> </v>
      </c>
      <c r="BR202" t="str">
        <f t="shared" si="99"/>
        <v xml:space="preserve"> </v>
      </c>
      <c r="BS202" t="str">
        <f t="shared" si="100"/>
        <v xml:space="preserve"> </v>
      </c>
    </row>
    <row r="203" spans="1:71" x14ac:dyDescent="0.2">
      <c r="A203" s="253" t="str">
        <f>IF(A202="N/A","N/A",IF(EDATE(A202,1)&gt;Inputs!$R$5,"N/A",EDATE(A202,1)))</f>
        <v>N/A</v>
      </c>
      <c r="B203" s="324" t="str">
        <f t="shared" si="93"/>
        <v xml:space="preserve"> </v>
      </c>
      <c r="C203" s="172" t="str">
        <f t="shared" si="101"/>
        <v xml:space="preserve"> </v>
      </c>
      <c r="D203" s="172" t="str">
        <f t="shared" si="102"/>
        <v xml:space="preserve"> </v>
      </c>
      <c r="E203" s="172" t="str">
        <f t="shared" si="103"/>
        <v xml:space="preserve"> </v>
      </c>
      <c r="F203" s="172" t="str">
        <f t="shared" si="104"/>
        <v xml:space="preserve"> </v>
      </c>
      <c r="G203" s="172" t="str">
        <f t="shared" si="105"/>
        <v xml:space="preserve"> </v>
      </c>
      <c r="H203" s="172" t="str">
        <f t="shared" si="106"/>
        <v xml:space="preserve"> </v>
      </c>
      <c r="I203" s="172" t="str">
        <f t="shared" si="107"/>
        <v xml:space="preserve"> </v>
      </c>
      <c r="J203" s="172" t="str">
        <f t="shared" si="108"/>
        <v xml:space="preserve"> </v>
      </c>
      <c r="K203" s="172" t="str">
        <f t="shared" si="109"/>
        <v xml:space="preserve"> </v>
      </c>
      <c r="L203" s="250" t="str">
        <f>IF($A203="N/A"," ",IF(Pricetype4=2,MAX(C203,0),IF(OR(Pricetype4=1,Pricetype4=4),IF(C203=0,0,(_xll.EURO(C203,Strikeprice4,0,0,($AH203+IF(Smile=TRUE,VLOOKUP(MAX(-5,Strikeprice4-C203),Volsmile,2),0)),($A203-DateToday)+15,IF(Pricetype4=1,1,0),0))),C203)))</f>
        <v xml:space="preserve"> </v>
      </c>
      <c r="M203" s="250" t="str">
        <f>IF($A203="N/A"," ",IF(Pricetype4=2,MAX(D203,0),IF(OR(Pricetype4=1,Pricetype4=4),IF(D203=0,0,(_xll.EURO(D203,Strikeprice4,0,0,($AH203+IF(Smile=TRUE,VLOOKUP(MAX(-5,Strikeprice4-D203),Volsmile,2),0)),($A203-DateToday)+15,IF(Pricetype4=1,1,0),0))),D203)))</f>
        <v xml:space="preserve"> </v>
      </c>
      <c r="N203" s="250" t="str">
        <f>IF($A203="N/A"," ",IF(Pricetype4=2,MAX(E203,0),IF(OR(Pricetype4=1,Pricetype4=4),IF(E203=0,0,(_xll.EURO(E203,Strikeprice4,0,0,($AK203+IF(Smile=TRUE,VLOOKUP(MAX(-5,Strikeprice4-E203),Volsmile,2),0)),($A203-DateToday)+15,IF(Pricetype4=1,1,0),0))),E203)))</f>
        <v xml:space="preserve"> </v>
      </c>
      <c r="O203" s="250" t="str">
        <f>IF($A203="N/A"," ",IF(Pricetype4=2,MAX(F203,0),IF(OR(Pricetype4=1,Pricetype4=4),IF(F203=0,0,(_xll.EURO(F203,Strikeprice4,0,0,($AK203+IF(Smile=TRUE,VLOOKUP(MAX(-5,Strikeprice4-F203),Volsmile,2),0)),($A203-DateToday)+15,IF(Pricetype4=1,1,0),0))),F203)))</f>
        <v xml:space="preserve"> </v>
      </c>
      <c r="P203" s="250" t="str">
        <f>IF($A203="N/A"," ",IF(Pricetype4=2,MAX(G203,0),IF(OR(Pricetype4=1,Pricetype4=4),IF(G203=0,0,(_xll.EURO(G203,Strikeprice4,0,0,($AK203+IF(Smile=TRUE,VLOOKUP(MAX(-5,Strikeprice4-G203),Volsmile,2),0)),($A203-DateToday)+15,IF(Pricetype4=1,1,0),0))),G203)))</f>
        <v xml:space="preserve"> </v>
      </c>
      <c r="Q203" s="250" t="str">
        <f>IF($A203="N/A"," ",IF(Pricetype4=2,MAX(H203,0),IF(OR(Pricetype4=1,Pricetype4=4),IF(H203=0,0,(_xll.EURO(H203,Strikeprice4,0,0,($AK203+IF(Smile=TRUE,VLOOKUP(MAX(-5,Strikeprice4-H203),Volsmile,2),0)),($A203-DateToday)+15,IF(Pricetype4=1,1,0),0))),H203)))</f>
        <v xml:space="preserve"> </v>
      </c>
      <c r="R203" s="250" t="str">
        <f>IF($A203="N/A"," ",IF(Pricetype4=2,MAX(I203,0),IF(OR(Pricetype4=1,Pricetype4=4),IF(I203=0,0,(_xll.EURO(I203,Strikeprice4,0,0,($AK203+IF(Smile=TRUE,VLOOKUP(MAX(-5,Strikeprice4-I203),Volsmile,2),0)),($A203-DateToday)+15,IF(Pricetype4=1,1,0),0))),I203)))</f>
        <v xml:space="preserve"> </v>
      </c>
      <c r="S203" s="250" t="str">
        <f>IF($A203="N/A"," ",IF(Pricetype4=2,MAX(J203,0),IF(OR(Pricetype4=1,Pricetype4=4),IF(J203=0,0,(_xll.EURO(J203,Strikeprice4,0,0,($AK203+IF(Smile=TRUE,VLOOKUP(MAX(-5,Strikeprice4-J203),Volsmile,2),0)),($A203-DateToday)+15,IF(Pricetype4=1,1,0),0))),J203)))</f>
        <v xml:space="preserve"> </v>
      </c>
      <c r="T203" s="250" t="str">
        <f>IF($A203="N/A"," ",IF(Pricetype4=2,MAX(K203,0),IF(OR(Pricetype4=1,Pricetype4=4),IF(K203=0,0,(_xll.EURO(K203,Strikeprice4,0,0,($AK203+IF(Smile=TRUE,VLOOKUP(MAX(-5,Strikeprice4-K203),Volsmile,2),0)),($A203-DateToday)+15,IF(Pricetype4=1,1,0),0))),K203)))</f>
        <v xml:space="preserve"> </v>
      </c>
      <c r="U203" s="177" t="str">
        <f t="shared" si="94"/>
        <v xml:space="preserve"> </v>
      </c>
      <c r="V203" s="178" t="str">
        <f t="shared" si="110"/>
        <v xml:space="preserve"> </v>
      </c>
      <c r="W203" s="178" t="str">
        <f t="shared" si="111"/>
        <v xml:space="preserve"> </v>
      </c>
      <c r="X203" s="178" t="str">
        <f t="shared" si="112"/>
        <v xml:space="preserve"> </v>
      </c>
      <c r="Y203" s="178" t="str">
        <f t="shared" si="113"/>
        <v xml:space="preserve"> </v>
      </c>
      <c r="Z203" s="178" t="str">
        <f t="shared" si="114"/>
        <v xml:space="preserve"> </v>
      </c>
      <c r="AA203" s="178" t="str">
        <f t="shared" si="115"/>
        <v xml:space="preserve"> </v>
      </c>
      <c r="AB203" s="178" t="str">
        <f t="shared" si="116"/>
        <v xml:space="preserve"> </v>
      </c>
      <c r="AC203" s="178" t="str">
        <f t="shared" si="117"/>
        <v xml:space="preserve"> </v>
      </c>
      <c r="AD203" s="178" t="str">
        <f t="shared" si="118"/>
        <v xml:space="preserve"> </v>
      </c>
      <c r="AE203" s="178" t="str">
        <f t="shared" si="119"/>
        <v xml:space="preserve"> </v>
      </c>
      <c r="AF203" s="224" t="str">
        <f t="shared" si="120"/>
        <v xml:space="preserve"> </v>
      </c>
      <c r="AG203" s="224" t="str">
        <f t="shared" si="121"/>
        <v xml:space="preserve"> </v>
      </c>
      <c r="AH203" s="224" t="str">
        <f t="shared" si="122"/>
        <v xml:space="preserve"> </v>
      </c>
      <c r="AI203" s="224" t="str">
        <f t="shared" si="95"/>
        <v xml:space="preserve"> </v>
      </c>
      <c r="AJ203" s="224" t="str">
        <f t="shared" si="96"/>
        <v xml:space="preserve"> </v>
      </c>
      <c r="AK203" s="224" t="str">
        <f t="shared" si="123"/>
        <v xml:space="preserve"> </v>
      </c>
      <c r="AL203" s="224" t="str">
        <f>IF($A203="N/A"," ",IF(PV=1,0,'Pricing Inputs4'!R236))</f>
        <v xml:space="preserve"> </v>
      </c>
      <c r="AM203" s="313" t="str">
        <f t="shared" si="97"/>
        <v xml:space="preserve"> </v>
      </c>
      <c r="BQ203" t="str">
        <f t="shared" si="98"/>
        <v xml:space="preserve"> </v>
      </c>
      <c r="BR203" t="str">
        <f t="shared" si="99"/>
        <v xml:space="preserve"> </v>
      </c>
      <c r="BS203" t="str">
        <f t="shared" si="100"/>
        <v xml:space="preserve"> </v>
      </c>
    </row>
    <row r="204" spans="1:71" x14ac:dyDescent="0.2">
      <c r="A204" s="253" t="str">
        <f>IF(A203="N/A","N/A",IF(EDATE(A203,1)&gt;Inputs!$R$5,"N/A",EDATE(A203,1)))</f>
        <v>N/A</v>
      </c>
      <c r="B204" s="324" t="str">
        <f t="shared" si="93"/>
        <v xml:space="preserve"> </v>
      </c>
      <c r="C204" s="172" t="str">
        <f t="shared" si="101"/>
        <v xml:space="preserve"> </v>
      </c>
      <c r="D204" s="172" t="str">
        <f t="shared" si="102"/>
        <v xml:space="preserve"> </v>
      </c>
      <c r="E204" s="172" t="str">
        <f t="shared" si="103"/>
        <v xml:space="preserve"> </v>
      </c>
      <c r="F204" s="172" t="str">
        <f t="shared" si="104"/>
        <v xml:space="preserve"> </v>
      </c>
      <c r="G204" s="172" t="str">
        <f t="shared" si="105"/>
        <v xml:space="preserve"> </v>
      </c>
      <c r="H204" s="172" t="str">
        <f t="shared" si="106"/>
        <v xml:space="preserve"> </v>
      </c>
      <c r="I204" s="172" t="str">
        <f t="shared" si="107"/>
        <v xml:space="preserve"> </v>
      </c>
      <c r="J204" s="172" t="str">
        <f t="shared" si="108"/>
        <v xml:space="preserve"> </v>
      </c>
      <c r="K204" s="172" t="str">
        <f t="shared" si="109"/>
        <v xml:space="preserve"> </v>
      </c>
      <c r="L204" s="250" t="str">
        <f>IF($A204="N/A"," ",IF(Pricetype4=2,MAX(C204,0),IF(OR(Pricetype4=1,Pricetype4=4),IF(C204=0,0,(_xll.EURO(C204,Strikeprice4,0,0,($AH204+IF(Smile=TRUE,VLOOKUP(MAX(-5,Strikeprice4-C204),Volsmile,2),0)),($A204-DateToday)+15,IF(Pricetype4=1,1,0),0))),C204)))</f>
        <v xml:space="preserve"> </v>
      </c>
      <c r="M204" s="250" t="str">
        <f>IF($A204="N/A"," ",IF(Pricetype4=2,MAX(D204,0),IF(OR(Pricetype4=1,Pricetype4=4),IF(D204=0,0,(_xll.EURO(D204,Strikeprice4,0,0,($AH204+IF(Smile=TRUE,VLOOKUP(MAX(-5,Strikeprice4-D204),Volsmile,2),0)),($A204-DateToday)+15,IF(Pricetype4=1,1,0),0))),D204)))</f>
        <v xml:space="preserve"> </v>
      </c>
      <c r="N204" s="250" t="str">
        <f>IF($A204="N/A"," ",IF(Pricetype4=2,MAX(E204,0),IF(OR(Pricetype4=1,Pricetype4=4),IF(E204=0,0,(_xll.EURO(E204,Strikeprice4,0,0,($AK204+IF(Smile=TRUE,VLOOKUP(MAX(-5,Strikeprice4-E204),Volsmile,2),0)),($A204-DateToday)+15,IF(Pricetype4=1,1,0),0))),E204)))</f>
        <v xml:space="preserve"> </v>
      </c>
      <c r="O204" s="250" t="str">
        <f>IF($A204="N/A"," ",IF(Pricetype4=2,MAX(F204,0),IF(OR(Pricetype4=1,Pricetype4=4),IF(F204=0,0,(_xll.EURO(F204,Strikeprice4,0,0,($AK204+IF(Smile=TRUE,VLOOKUP(MAX(-5,Strikeprice4-F204),Volsmile,2),0)),($A204-DateToday)+15,IF(Pricetype4=1,1,0),0))),F204)))</f>
        <v xml:space="preserve"> </v>
      </c>
      <c r="P204" s="250" t="str">
        <f>IF($A204="N/A"," ",IF(Pricetype4=2,MAX(G204,0),IF(OR(Pricetype4=1,Pricetype4=4),IF(G204=0,0,(_xll.EURO(G204,Strikeprice4,0,0,($AK204+IF(Smile=TRUE,VLOOKUP(MAX(-5,Strikeprice4-G204),Volsmile,2),0)),($A204-DateToday)+15,IF(Pricetype4=1,1,0),0))),G204)))</f>
        <v xml:space="preserve"> </v>
      </c>
      <c r="Q204" s="250" t="str">
        <f>IF($A204="N/A"," ",IF(Pricetype4=2,MAX(H204,0),IF(OR(Pricetype4=1,Pricetype4=4),IF(H204=0,0,(_xll.EURO(H204,Strikeprice4,0,0,($AK204+IF(Smile=TRUE,VLOOKUP(MAX(-5,Strikeprice4-H204),Volsmile,2),0)),($A204-DateToday)+15,IF(Pricetype4=1,1,0),0))),H204)))</f>
        <v xml:space="preserve"> </v>
      </c>
      <c r="R204" s="250" t="str">
        <f>IF($A204="N/A"," ",IF(Pricetype4=2,MAX(I204,0),IF(OR(Pricetype4=1,Pricetype4=4),IF(I204=0,0,(_xll.EURO(I204,Strikeprice4,0,0,($AK204+IF(Smile=TRUE,VLOOKUP(MAX(-5,Strikeprice4-I204),Volsmile,2),0)),($A204-DateToday)+15,IF(Pricetype4=1,1,0),0))),I204)))</f>
        <v xml:space="preserve"> </v>
      </c>
      <c r="S204" s="250" t="str">
        <f>IF($A204="N/A"," ",IF(Pricetype4=2,MAX(J204,0),IF(OR(Pricetype4=1,Pricetype4=4),IF(J204=0,0,(_xll.EURO(J204,Strikeprice4,0,0,($AK204+IF(Smile=TRUE,VLOOKUP(MAX(-5,Strikeprice4-J204),Volsmile,2),0)),($A204-DateToday)+15,IF(Pricetype4=1,1,0),0))),J204)))</f>
        <v xml:space="preserve"> </v>
      </c>
      <c r="T204" s="250" t="str">
        <f>IF($A204="N/A"," ",IF(Pricetype4=2,MAX(K204,0),IF(OR(Pricetype4=1,Pricetype4=4),IF(K204=0,0,(_xll.EURO(K204,Strikeprice4,0,0,($AK204+IF(Smile=TRUE,VLOOKUP(MAX(-5,Strikeprice4-K204),Volsmile,2),0)),($A204-DateToday)+15,IF(Pricetype4=1,1,0),0))),K204)))</f>
        <v xml:space="preserve"> </v>
      </c>
      <c r="U204" s="177" t="str">
        <f t="shared" si="94"/>
        <v xml:space="preserve"> </v>
      </c>
      <c r="V204" s="178" t="str">
        <f t="shared" si="110"/>
        <v xml:space="preserve"> </v>
      </c>
      <c r="W204" s="178" t="str">
        <f t="shared" si="111"/>
        <v xml:space="preserve"> </v>
      </c>
      <c r="X204" s="178" t="str">
        <f t="shared" si="112"/>
        <v xml:space="preserve"> </v>
      </c>
      <c r="Y204" s="178" t="str">
        <f t="shared" si="113"/>
        <v xml:space="preserve"> </v>
      </c>
      <c r="Z204" s="178" t="str">
        <f t="shared" si="114"/>
        <v xml:space="preserve"> </v>
      </c>
      <c r="AA204" s="178" t="str">
        <f t="shared" si="115"/>
        <v xml:space="preserve"> </v>
      </c>
      <c r="AB204" s="178" t="str">
        <f t="shared" si="116"/>
        <v xml:space="preserve"> </v>
      </c>
      <c r="AC204" s="178" t="str">
        <f t="shared" si="117"/>
        <v xml:space="preserve"> </v>
      </c>
      <c r="AD204" s="178" t="str">
        <f t="shared" si="118"/>
        <v xml:space="preserve"> </v>
      </c>
      <c r="AE204" s="178" t="str">
        <f t="shared" si="119"/>
        <v xml:space="preserve"> </v>
      </c>
      <c r="AF204" s="224" t="str">
        <f t="shared" si="120"/>
        <v xml:space="preserve"> </v>
      </c>
      <c r="AG204" s="224" t="str">
        <f t="shared" si="121"/>
        <v xml:space="preserve"> </v>
      </c>
      <c r="AH204" s="224" t="str">
        <f t="shared" si="122"/>
        <v xml:space="preserve"> </v>
      </c>
      <c r="AI204" s="224" t="str">
        <f t="shared" si="95"/>
        <v xml:space="preserve"> </v>
      </c>
      <c r="AJ204" s="224" t="str">
        <f t="shared" si="96"/>
        <v xml:space="preserve"> </v>
      </c>
      <c r="AK204" s="224" t="str">
        <f t="shared" si="123"/>
        <v xml:space="preserve"> </v>
      </c>
      <c r="AL204" s="224" t="str">
        <f>IF($A204="N/A"," ",IF(PV=1,0,'Pricing Inputs4'!R237))</f>
        <v xml:space="preserve"> </v>
      </c>
      <c r="AM204" s="313" t="str">
        <f t="shared" si="97"/>
        <v xml:space="preserve"> </v>
      </c>
      <c r="BQ204" t="str">
        <f t="shared" si="98"/>
        <v xml:space="preserve"> </v>
      </c>
      <c r="BR204" t="str">
        <f t="shared" si="99"/>
        <v xml:space="preserve"> </v>
      </c>
      <c r="BS204" t="str">
        <f t="shared" si="100"/>
        <v xml:space="preserve"> </v>
      </c>
    </row>
    <row r="205" spans="1:71" x14ac:dyDescent="0.2">
      <c r="A205" s="253" t="str">
        <f>IF(A204="N/A","N/A",IF(EDATE(A204,1)&gt;Inputs!$R$5,"N/A",EDATE(A204,1)))</f>
        <v>N/A</v>
      </c>
      <c r="B205" s="324" t="str">
        <f t="shared" si="93"/>
        <v xml:space="preserve"> </v>
      </c>
      <c r="C205" s="172" t="str">
        <f t="shared" si="101"/>
        <v xml:space="preserve"> </v>
      </c>
      <c r="D205" s="172" t="str">
        <f t="shared" si="102"/>
        <v xml:space="preserve"> </v>
      </c>
      <c r="E205" s="172" t="str">
        <f t="shared" si="103"/>
        <v xml:space="preserve"> </v>
      </c>
      <c r="F205" s="172" t="str">
        <f t="shared" si="104"/>
        <v xml:space="preserve"> </v>
      </c>
      <c r="G205" s="172" t="str">
        <f t="shared" si="105"/>
        <v xml:space="preserve"> </v>
      </c>
      <c r="H205" s="172" t="str">
        <f t="shared" si="106"/>
        <v xml:space="preserve"> </v>
      </c>
      <c r="I205" s="172" t="str">
        <f t="shared" si="107"/>
        <v xml:space="preserve"> </v>
      </c>
      <c r="J205" s="172" t="str">
        <f t="shared" si="108"/>
        <v xml:space="preserve"> </v>
      </c>
      <c r="K205" s="172" t="str">
        <f t="shared" si="109"/>
        <v xml:space="preserve"> </v>
      </c>
      <c r="L205" s="250" t="str">
        <f>IF($A205="N/A"," ",IF(Pricetype4=2,MAX(C205,0),IF(OR(Pricetype4=1,Pricetype4=4),IF(C205=0,0,(_xll.EURO(C205,Strikeprice4,0,0,($AH205+IF(Smile=TRUE,VLOOKUP(MAX(-5,Strikeprice4-C205),Volsmile,2),0)),($A205-DateToday)+15,IF(Pricetype4=1,1,0),0))),C205)))</f>
        <v xml:space="preserve"> </v>
      </c>
      <c r="M205" s="250" t="str">
        <f>IF($A205="N/A"," ",IF(Pricetype4=2,MAX(D205,0),IF(OR(Pricetype4=1,Pricetype4=4),IF(D205=0,0,(_xll.EURO(D205,Strikeprice4,0,0,($AH205+IF(Smile=TRUE,VLOOKUP(MAX(-5,Strikeprice4-D205),Volsmile,2),0)),($A205-DateToday)+15,IF(Pricetype4=1,1,0),0))),D205)))</f>
        <v xml:space="preserve"> </v>
      </c>
      <c r="N205" s="250" t="str">
        <f>IF($A205="N/A"," ",IF(Pricetype4=2,MAX(E205,0),IF(OR(Pricetype4=1,Pricetype4=4),IF(E205=0,0,(_xll.EURO(E205,Strikeprice4,0,0,($AK205+IF(Smile=TRUE,VLOOKUP(MAX(-5,Strikeprice4-E205),Volsmile,2),0)),($A205-DateToday)+15,IF(Pricetype4=1,1,0),0))),E205)))</f>
        <v xml:space="preserve"> </v>
      </c>
      <c r="O205" s="250" t="str">
        <f>IF($A205="N/A"," ",IF(Pricetype4=2,MAX(F205,0),IF(OR(Pricetype4=1,Pricetype4=4),IF(F205=0,0,(_xll.EURO(F205,Strikeprice4,0,0,($AK205+IF(Smile=TRUE,VLOOKUP(MAX(-5,Strikeprice4-F205),Volsmile,2),0)),($A205-DateToday)+15,IF(Pricetype4=1,1,0),0))),F205)))</f>
        <v xml:space="preserve"> </v>
      </c>
      <c r="P205" s="250" t="str">
        <f>IF($A205="N/A"," ",IF(Pricetype4=2,MAX(G205,0),IF(OR(Pricetype4=1,Pricetype4=4),IF(G205=0,0,(_xll.EURO(G205,Strikeprice4,0,0,($AK205+IF(Smile=TRUE,VLOOKUP(MAX(-5,Strikeprice4-G205),Volsmile,2),0)),($A205-DateToday)+15,IF(Pricetype4=1,1,0),0))),G205)))</f>
        <v xml:space="preserve"> </v>
      </c>
      <c r="Q205" s="250" t="str">
        <f>IF($A205="N/A"," ",IF(Pricetype4=2,MAX(H205,0),IF(OR(Pricetype4=1,Pricetype4=4),IF(H205=0,0,(_xll.EURO(H205,Strikeprice4,0,0,($AK205+IF(Smile=TRUE,VLOOKUP(MAX(-5,Strikeprice4-H205),Volsmile,2),0)),($A205-DateToday)+15,IF(Pricetype4=1,1,0),0))),H205)))</f>
        <v xml:space="preserve"> </v>
      </c>
      <c r="R205" s="250" t="str">
        <f>IF($A205="N/A"," ",IF(Pricetype4=2,MAX(I205,0),IF(OR(Pricetype4=1,Pricetype4=4),IF(I205=0,0,(_xll.EURO(I205,Strikeprice4,0,0,($AK205+IF(Smile=TRUE,VLOOKUP(MAX(-5,Strikeprice4-I205),Volsmile,2),0)),($A205-DateToday)+15,IF(Pricetype4=1,1,0),0))),I205)))</f>
        <v xml:space="preserve"> </v>
      </c>
      <c r="S205" s="250" t="str">
        <f>IF($A205="N/A"," ",IF(Pricetype4=2,MAX(J205,0),IF(OR(Pricetype4=1,Pricetype4=4),IF(J205=0,0,(_xll.EURO(J205,Strikeprice4,0,0,($AK205+IF(Smile=TRUE,VLOOKUP(MAX(-5,Strikeprice4-J205),Volsmile,2),0)),($A205-DateToday)+15,IF(Pricetype4=1,1,0),0))),J205)))</f>
        <v xml:space="preserve"> </v>
      </c>
      <c r="T205" s="250" t="str">
        <f>IF($A205="N/A"," ",IF(Pricetype4=2,MAX(K205,0),IF(OR(Pricetype4=1,Pricetype4=4),IF(K205=0,0,(_xll.EURO(K205,Strikeprice4,0,0,($AK205+IF(Smile=TRUE,VLOOKUP(MAX(-5,Strikeprice4-K205),Volsmile,2),0)),($A205-DateToday)+15,IF(Pricetype4=1,1,0),0))),K205)))</f>
        <v xml:space="preserve"> </v>
      </c>
      <c r="U205" s="177" t="str">
        <f t="shared" si="94"/>
        <v xml:space="preserve"> </v>
      </c>
      <c r="V205" s="178" t="str">
        <f t="shared" si="110"/>
        <v xml:space="preserve"> </v>
      </c>
      <c r="W205" s="178" t="str">
        <f t="shared" si="111"/>
        <v xml:space="preserve"> </v>
      </c>
      <c r="X205" s="178" t="str">
        <f t="shared" si="112"/>
        <v xml:space="preserve"> </v>
      </c>
      <c r="Y205" s="178" t="str">
        <f t="shared" si="113"/>
        <v xml:space="preserve"> </v>
      </c>
      <c r="Z205" s="178" t="str">
        <f t="shared" si="114"/>
        <v xml:space="preserve"> </v>
      </c>
      <c r="AA205" s="178" t="str">
        <f t="shared" si="115"/>
        <v xml:space="preserve"> </v>
      </c>
      <c r="AB205" s="178" t="str">
        <f t="shared" si="116"/>
        <v xml:space="preserve"> </v>
      </c>
      <c r="AC205" s="178" t="str">
        <f t="shared" si="117"/>
        <v xml:space="preserve"> </v>
      </c>
      <c r="AD205" s="178" t="str">
        <f t="shared" si="118"/>
        <v xml:space="preserve"> </v>
      </c>
      <c r="AE205" s="178" t="str">
        <f t="shared" si="119"/>
        <v xml:space="preserve"> </v>
      </c>
      <c r="AF205" s="224" t="str">
        <f t="shared" si="120"/>
        <v xml:space="preserve"> </v>
      </c>
      <c r="AG205" s="224" t="str">
        <f t="shared" si="121"/>
        <v xml:space="preserve"> </v>
      </c>
      <c r="AH205" s="224" t="str">
        <f t="shared" si="122"/>
        <v xml:space="preserve"> </v>
      </c>
      <c r="AI205" s="224" t="str">
        <f t="shared" si="95"/>
        <v xml:space="preserve"> </v>
      </c>
      <c r="AJ205" s="224" t="str">
        <f t="shared" si="96"/>
        <v xml:space="preserve"> </v>
      </c>
      <c r="AK205" s="224" t="str">
        <f t="shared" si="123"/>
        <v xml:space="preserve"> </v>
      </c>
      <c r="AL205" s="224" t="str">
        <f>IF($A205="N/A"," ",IF(PV=1,0,'Pricing Inputs4'!R238))</f>
        <v xml:space="preserve"> </v>
      </c>
      <c r="AM205" s="313" t="str">
        <f t="shared" si="97"/>
        <v xml:space="preserve"> </v>
      </c>
      <c r="BQ205" t="str">
        <f t="shared" si="98"/>
        <v xml:space="preserve"> </v>
      </c>
      <c r="BR205" t="str">
        <f t="shared" si="99"/>
        <v xml:space="preserve"> </v>
      </c>
      <c r="BS205" t="str">
        <f t="shared" si="100"/>
        <v xml:space="preserve"> </v>
      </c>
    </row>
    <row r="206" spans="1:71" x14ac:dyDescent="0.2">
      <c r="A206" s="253" t="str">
        <f>IF(A205="N/A","N/A",IF(EDATE(A205,1)&gt;Inputs!$R$5,"N/A",EDATE(A205,1)))</f>
        <v>N/A</v>
      </c>
      <c r="B206" s="324" t="str">
        <f t="shared" si="93"/>
        <v xml:space="preserve"> </v>
      </c>
      <c r="C206" s="172" t="str">
        <f t="shared" si="101"/>
        <v xml:space="preserve"> </v>
      </c>
      <c r="D206" s="172" t="str">
        <f t="shared" si="102"/>
        <v xml:space="preserve"> </v>
      </c>
      <c r="E206" s="172" t="str">
        <f t="shared" si="103"/>
        <v xml:space="preserve"> </v>
      </c>
      <c r="F206" s="172" t="str">
        <f t="shared" si="104"/>
        <v xml:space="preserve"> </v>
      </c>
      <c r="G206" s="172" t="str">
        <f t="shared" si="105"/>
        <v xml:space="preserve"> </v>
      </c>
      <c r="H206" s="172" t="str">
        <f t="shared" si="106"/>
        <v xml:space="preserve"> </v>
      </c>
      <c r="I206" s="172" t="str">
        <f t="shared" si="107"/>
        <v xml:space="preserve"> </v>
      </c>
      <c r="J206" s="172" t="str">
        <f t="shared" si="108"/>
        <v xml:space="preserve"> </v>
      </c>
      <c r="K206" s="172" t="str">
        <f t="shared" si="109"/>
        <v xml:space="preserve"> </v>
      </c>
      <c r="L206" s="250" t="str">
        <f>IF($A206="N/A"," ",IF(Pricetype4=2,MAX(C206,0),IF(OR(Pricetype4=1,Pricetype4=4),IF(C206=0,0,(_xll.EURO(C206,Strikeprice4,0,0,($AH206+IF(Smile=TRUE,VLOOKUP(MAX(-5,Strikeprice4-C206),Volsmile,2),0)),($A206-DateToday)+15,IF(Pricetype4=1,1,0),0))),C206)))</f>
        <v xml:space="preserve"> </v>
      </c>
      <c r="M206" s="250" t="str">
        <f>IF($A206="N/A"," ",IF(Pricetype4=2,MAX(D206,0),IF(OR(Pricetype4=1,Pricetype4=4),IF(D206=0,0,(_xll.EURO(D206,Strikeprice4,0,0,($AH206+IF(Smile=TRUE,VLOOKUP(MAX(-5,Strikeprice4-D206),Volsmile,2),0)),($A206-DateToday)+15,IF(Pricetype4=1,1,0),0))),D206)))</f>
        <v xml:space="preserve"> </v>
      </c>
      <c r="N206" s="250" t="str">
        <f>IF($A206="N/A"," ",IF(Pricetype4=2,MAX(E206,0),IF(OR(Pricetype4=1,Pricetype4=4),IF(E206=0,0,(_xll.EURO(E206,Strikeprice4,0,0,($AK206+IF(Smile=TRUE,VLOOKUP(MAX(-5,Strikeprice4-E206),Volsmile,2),0)),($A206-DateToday)+15,IF(Pricetype4=1,1,0),0))),E206)))</f>
        <v xml:space="preserve"> </v>
      </c>
      <c r="O206" s="250" t="str">
        <f>IF($A206="N/A"," ",IF(Pricetype4=2,MAX(F206,0),IF(OR(Pricetype4=1,Pricetype4=4),IF(F206=0,0,(_xll.EURO(F206,Strikeprice4,0,0,($AK206+IF(Smile=TRUE,VLOOKUP(MAX(-5,Strikeprice4-F206),Volsmile,2),0)),($A206-DateToday)+15,IF(Pricetype4=1,1,0),0))),F206)))</f>
        <v xml:space="preserve"> </v>
      </c>
      <c r="P206" s="250" t="str">
        <f>IF($A206="N/A"," ",IF(Pricetype4=2,MAX(G206,0),IF(OR(Pricetype4=1,Pricetype4=4),IF(G206=0,0,(_xll.EURO(G206,Strikeprice4,0,0,($AK206+IF(Smile=TRUE,VLOOKUP(MAX(-5,Strikeprice4-G206),Volsmile,2),0)),($A206-DateToday)+15,IF(Pricetype4=1,1,0),0))),G206)))</f>
        <v xml:space="preserve"> </v>
      </c>
      <c r="Q206" s="250" t="str">
        <f>IF($A206="N/A"," ",IF(Pricetype4=2,MAX(H206,0),IF(OR(Pricetype4=1,Pricetype4=4),IF(H206=0,0,(_xll.EURO(H206,Strikeprice4,0,0,($AK206+IF(Smile=TRUE,VLOOKUP(MAX(-5,Strikeprice4-H206),Volsmile,2),0)),($A206-DateToday)+15,IF(Pricetype4=1,1,0),0))),H206)))</f>
        <v xml:space="preserve"> </v>
      </c>
      <c r="R206" s="250" t="str">
        <f>IF($A206="N/A"," ",IF(Pricetype4=2,MAX(I206,0),IF(OR(Pricetype4=1,Pricetype4=4),IF(I206=0,0,(_xll.EURO(I206,Strikeprice4,0,0,($AK206+IF(Smile=TRUE,VLOOKUP(MAX(-5,Strikeprice4-I206),Volsmile,2),0)),($A206-DateToday)+15,IF(Pricetype4=1,1,0),0))),I206)))</f>
        <v xml:space="preserve"> </v>
      </c>
      <c r="S206" s="250" t="str">
        <f>IF($A206="N/A"," ",IF(Pricetype4=2,MAX(J206,0),IF(OR(Pricetype4=1,Pricetype4=4),IF(J206=0,0,(_xll.EURO(J206,Strikeprice4,0,0,($AK206+IF(Smile=TRUE,VLOOKUP(MAX(-5,Strikeprice4-J206),Volsmile,2),0)),($A206-DateToday)+15,IF(Pricetype4=1,1,0),0))),J206)))</f>
        <v xml:space="preserve"> </v>
      </c>
      <c r="T206" s="250" t="str">
        <f>IF($A206="N/A"," ",IF(Pricetype4=2,MAX(K206,0),IF(OR(Pricetype4=1,Pricetype4=4),IF(K206=0,0,(_xll.EURO(K206,Strikeprice4,0,0,($AK206+IF(Smile=TRUE,VLOOKUP(MAX(-5,Strikeprice4-K206),Volsmile,2),0)),($A206-DateToday)+15,IF(Pricetype4=1,1,0),0))),K206)))</f>
        <v xml:space="preserve"> </v>
      </c>
      <c r="U206" s="177" t="str">
        <f t="shared" si="94"/>
        <v xml:space="preserve"> </v>
      </c>
      <c r="V206" s="178" t="str">
        <f t="shared" si="110"/>
        <v xml:space="preserve"> </v>
      </c>
      <c r="W206" s="178" t="str">
        <f t="shared" si="111"/>
        <v xml:space="preserve"> </v>
      </c>
      <c r="X206" s="178" t="str">
        <f t="shared" si="112"/>
        <v xml:space="preserve"> </v>
      </c>
      <c r="Y206" s="178" t="str">
        <f t="shared" si="113"/>
        <v xml:space="preserve"> </v>
      </c>
      <c r="Z206" s="178" t="str">
        <f t="shared" si="114"/>
        <v xml:space="preserve"> </v>
      </c>
      <c r="AA206" s="178" t="str">
        <f t="shared" si="115"/>
        <v xml:space="preserve"> </v>
      </c>
      <c r="AB206" s="178" t="str">
        <f t="shared" si="116"/>
        <v xml:space="preserve"> </v>
      </c>
      <c r="AC206" s="178" t="str">
        <f t="shared" si="117"/>
        <v xml:space="preserve"> </v>
      </c>
      <c r="AD206" s="178" t="str">
        <f t="shared" si="118"/>
        <v xml:space="preserve"> </v>
      </c>
      <c r="AE206" s="178" t="str">
        <f t="shared" si="119"/>
        <v xml:space="preserve"> </v>
      </c>
      <c r="AF206" s="224" t="str">
        <f t="shared" si="120"/>
        <v xml:space="preserve"> </v>
      </c>
      <c r="AG206" s="224" t="str">
        <f t="shared" si="121"/>
        <v xml:space="preserve"> </v>
      </c>
      <c r="AH206" s="224" t="str">
        <f t="shared" si="122"/>
        <v xml:space="preserve"> </v>
      </c>
      <c r="AI206" s="224" t="str">
        <f t="shared" si="95"/>
        <v xml:space="preserve"> </v>
      </c>
      <c r="AJ206" s="224" t="str">
        <f t="shared" si="96"/>
        <v xml:space="preserve"> </v>
      </c>
      <c r="AK206" s="224" t="str">
        <f t="shared" si="123"/>
        <v xml:space="preserve"> </v>
      </c>
      <c r="AL206" s="224" t="str">
        <f>IF($A206="N/A"," ",IF(PV=1,0,'Pricing Inputs4'!R239))</f>
        <v xml:space="preserve"> </v>
      </c>
      <c r="AM206" s="313" t="str">
        <f t="shared" si="97"/>
        <v xml:space="preserve"> </v>
      </c>
      <c r="BQ206" t="str">
        <f t="shared" si="98"/>
        <v xml:space="preserve"> </v>
      </c>
      <c r="BR206" t="str">
        <f t="shared" si="99"/>
        <v xml:space="preserve"> </v>
      </c>
      <c r="BS206" t="str">
        <f t="shared" si="100"/>
        <v xml:space="preserve"> </v>
      </c>
    </row>
    <row r="207" spans="1:71" x14ac:dyDescent="0.2">
      <c r="A207" s="253" t="str">
        <f>IF(A206="N/A","N/A",IF(EDATE(A206,1)&gt;Inputs!$R$5,"N/A",EDATE(A206,1)))</f>
        <v>N/A</v>
      </c>
      <c r="B207" s="324" t="str">
        <f t="shared" si="93"/>
        <v xml:space="preserve"> </v>
      </c>
      <c r="C207" s="172" t="str">
        <f t="shared" si="101"/>
        <v xml:space="preserve"> </v>
      </c>
      <c r="D207" s="172" t="str">
        <f t="shared" si="102"/>
        <v xml:space="preserve"> </v>
      </c>
      <c r="E207" s="172" t="str">
        <f t="shared" si="103"/>
        <v xml:space="preserve"> </v>
      </c>
      <c r="F207" s="172" t="str">
        <f t="shared" si="104"/>
        <v xml:space="preserve"> </v>
      </c>
      <c r="G207" s="172" t="str">
        <f t="shared" si="105"/>
        <v xml:space="preserve"> </v>
      </c>
      <c r="H207" s="172" t="str">
        <f t="shared" si="106"/>
        <v xml:space="preserve"> </v>
      </c>
      <c r="I207" s="172" t="str">
        <f t="shared" si="107"/>
        <v xml:space="preserve"> </v>
      </c>
      <c r="J207" s="172" t="str">
        <f t="shared" si="108"/>
        <v xml:space="preserve"> </v>
      </c>
      <c r="K207" s="172" t="str">
        <f t="shared" si="109"/>
        <v xml:space="preserve"> </v>
      </c>
      <c r="L207" s="250" t="str">
        <f>IF($A207="N/A"," ",IF(Pricetype4=2,MAX(C207,0),IF(OR(Pricetype4=1,Pricetype4=4),IF(C207=0,0,(_xll.EURO(C207,Strikeprice4,0,0,($AH207+IF(Smile=TRUE,VLOOKUP(MAX(-5,Strikeprice4-C207),Volsmile,2),0)),($A207-DateToday)+15,IF(Pricetype4=1,1,0),0))),C207)))</f>
        <v xml:space="preserve"> </v>
      </c>
      <c r="M207" s="250" t="str">
        <f>IF($A207="N/A"," ",IF(Pricetype4=2,MAX(D207,0),IF(OR(Pricetype4=1,Pricetype4=4),IF(D207=0,0,(_xll.EURO(D207,Strikeprice4,0,0,($AH207+IF(Smile=TRUE,VLOOKUP(MAX(-5,Strikeprice4-D207),Volsmile,2),0)),($A207-DateToday)+15,IF(Pricetype4=1,1,0),0))),D207)))</f>
        <v xml:space="preserve"> </v>
      </c>
      <c r="N207" s="250" t="str">
        <f>IF($A207="N/A"," ",IF(Pricetype4=2,MAX(E207,0),IF(OR(Pricetype4=1,Pricetype4=4),IF(E207=0,0,(_xll.EURO(E207,Strikeprice4,0,0,($AK207+IF(Smile=TRUE,VLOOKUP(MAX(-5,Strikeprice4-E207),Volsmile,2),0)),($A207-DateToday)+15,IF(Pricetype4=1,1,0),0))),E207)))</f>
        <v xml:space="preserve"> </v>
      </c>
      <c r="O207" s="250" t="str">
        <f>IF($A207="N/A"," ",IF(Pricetype4=2,MAX(F207,0),IF(OR(Pricetype4=1,Pricetype4=4),IF(F207=0,0,(_xll.EURO(F207,Strikeprice4,0,0,($AK207+IF(Smile=TRUE,VLOOKUP(MAX(-5,Strikeprice4-F207),Volsmile,2),0)),($A207-DateToday)+15,IF(Pricetype4=1,1,0),0))),F207)))</f>
        <v xml:space="preserve"> </v>
      </c>
      <c r="P207" s="250" t="str">
        <f>IF($A207="N/A"," ",IF(Pricetype4=2,MAX(G207,0),IF(OR(Pricetype4=1,Pricetype4=4),IF(G207=0,0,(_xll.EURO(G207,Strikeprice4,0,0,($AK207+IF(Smile=TRUE,VLOOKUP(MAX(-5,Strikeprice4-G207),Volsmile,2),0)),($A207-DateToday)+15,IF(Pricetype4=1,1,0),0))),G207)))</f>
        <v xml:space="preserve"> </v>
      </c>
      <c r="Q207" s="250" t="str">
        <f>IF($A207="N/A"," ",IF(Pricetype4=2,MAX(H207,0),IF(OR(Pricetype4=1,Pricetype4=4),IF(H207=0,0,(_xll.EURO(H207,Strikeprice4,0,0,($AK207+IF(Smile=TRUE,VLOOKUP(MAX(-5,Strikeprice4-H207),Volsmile,2),0)),($A207-DateToday)+15,IF(Pricetype4=1,1,0),0))),H207)))</f>
        <v xml:space="preserve"> </v>
      </c>
      <c r="R207" s="250" t="str">
        <f>IF($A207="N/A"," ",IF(Pricetype4=2,MAX(I207,0),IF(OR(Pricetype4=1,Pricetype4=4),IF(I207=0,0,(_xll.EURO(I207,Strikeprice4,0,0,($AK207+IF(Smile=TRUE,VLOOKUP(MAX(-5,Strikeprice4-I207),Volsmile,2),0)),($A207-DateToday)+15,IF(Pricetype4=1,1,0),0))),I207)))</f>
        <v xml:space="preserve"> </v>
      </c>
      <c r="S207" s="250" t="str">
        <f>IF($A207="N/A"," ",IF(Pricetype4=2,MAX(J207,0),IF(OR(Pricetype4=1,Pricetype4=4),IF(J207=0,0,(_xll.EURO(J207,Strikeprice4,0,0,($AK207+IF(Smile=TRUE,VLOOKUP(MAX(-5,Strikeprice4-J207),Volsmile,2),0)),($A207-DateToday)+15,IF(Pricetype4=1,1,0),0))),J207)))</f>
        <v xml:space="preserve"> </v>
      </c>
      <c r="T207" s="250" t="str">
        <f>IF($A207="N/A"," ",IF(Pricetype4=2,MAX(K207,0),IF(OR(Pricetype4=1,Pricetype4=4),IF(K207=0,0,(_xll.EURO(K207,Strikeprice4,0,0,($AK207+IF(Smile=TRUE,VLOOKUP(MAX(-5,Strikeprice4-K207),Volsmile,2),0)),($A207-DateToday)+15,IF(Pricetype4=1,1,0),0))),K207)))</f>
        <v xml:space="preserve"> </v>
      </c>
      <c r="U207" s="177" t="str">
        <f t="shared" si="94"/>
        <v xml:space="preserve"> </v>
      </c>
      <c r="V207" s="178" t="str">
        <f t="shared" si="110"/>
        <v xml:space="preserve"> </v>
      </c>
      <c r="W207" s="178" t="str">
        <f t="shared" si="111"/>
        <v xml:space="preserve"> </v>
      </c>
      <c r="X207" s="178" t="str">
        <f t="shared" si="112"/>
        <v xml:space="preserve"> </v>
      </c>
      <c r="Y207" s="178" t="str">
        <f t="shared" si="113"/>
        <v xml:space="preserve"> </v>
      </c>
      <c r="Z207" s="178" t="str">
        <f t="shared" si="114"/>
        <v xml:space="preserve"> </v>
      </c>
      <c r="AA207" s="178" t="str">
        <f t="shared" si="115"/>
        <v xml:space="preserve"> </v>
      </c>
      <c r="AB207" s="178" t="str">
        <f t="shared" si="116"/>
        <v xml:space="preserve"> </v>
      </c>
      <c r="AC207" s="178" t="str">
        <f t="shared" si="117"/>
        <v xml:space="preserve"> </v>
      </c>
      <c r="AD207" s="178" t="str">
        <f t="shared" si="118"/>
        <v xml:space="preserve"> </v>
      </c>
      <c r="AE207" s="178" t="str">
        <f t="shared" si="119"/>
        <v xml:space="preserve"> </v>
      </c>
      <c r="AF207" s="224" t="str">
        <f t="shared" si="120"/>
        <v xml:space="preserve"> </v>
      </c>
      <c r="AG207" s="224" t="str">
        <f t="shared" si="121"/>
        <v xml:space="preserve"> </v>
      </c>
      <c r="AH207" s="224" t="str">
        <f t="shared" si="122"/>
        <v xml:space="preserve"> </v>
      </c>
      <c r="AI207" s="224" t="str">
        <f t="shared" si="95"/>
        <v xml:space="preserve"> </v>
      </c>
      <c r="AJ207" s="224" t="str">
        <f t="shared" si="96"/>
        <v xml:space="preserve"> </v>
      </c>
      <c r="AK207" s="224" t="str">
        <f t="shared" si="123"/>
        <v xml:space="preserve"> </v>
      </c>
      <c r="AL207" s="224" t="str">
        <f>IF($A207="N/A"," ",IF(PV=1,0,'Pricing Inputs4'!R240))</f>
        <v xml:space="preserve"> </v>
      </c>
      <c r="AM207" s="313" t="str">
        <f t="shared" si="97"/>
        <v xml:space="preserve"> </v>
      </c>
      <c r="BQ207" t="str">
        <f t="shared" si="98"/>
        <v xml:space="preserve"> </v>
      </c>
      <c r="BR207" t="str">
        <f t="shared" si="99"/>
        <v xml:space="preserve"> </v>
      </c>
      <c r="BS207" t="str">
        <f t="shared" si="100"/>
        <v xml:space="preserve"> </v>
      </c>
    </row>
    <row r="208" spans="1:71" x14ac:dyDescent="0.2">
      <c r="A208" s="253" t="str">
        <f>IF(A207="N/A","N/A",IF(EDATE(A207,1)&gt;Inputs!$R$5,"N/A",EDATE(A207,1)))</f>
        <v>N/A</v>
      </c>
      <c r="B208" s="324" t="str">
        <f t="shared" si="93"/>
        <v xml:space="preserve"> </v>
      </c>
      <c r="C208" s="172" t="str">
        <f t="shared" si="101"/>
        <v xml:space="preserve"> </v>
      </c>
      <c r="D208" s="172" t="str">
        <f t="shared" si="102"/>
        <v xml:space="preserve"> </v>
      </c>
      <c r="E208" s="172" t="str">
        <f t="shared" si="103"/>
        <v xml:space="preserve"> </v>
      </c>
      <c r="F208" s="172" t="str">
        <f t="shared" si="104"/>
        <v xml:space="preserve"> </v>
      </c>
      <c r="G208" s="172" t="str">
        <f t="shared" si="105"/>
        <v xml:space="preserve"> </v>
      </c>
      <c r="H208" s="172" t="str">
        <f t="shared" si="106"/>
        <v xml:space="preserve"> </v>
      </c>
      <c r="I208" s="172" t="str">
        <f t="shared" si="107"/>
        <v xml:space="preserve"> </v>
      </c>
      <c r="J208" s="172" t="str">
        <f t="shared" si="108"/>
        <v xml:space="preserve"> </v>
      </c>
      <c r="K208" s="172" t="str">
        <f t="shared" si="109"/>
        <v xml:space="preserve"> </v>
      </c>
      <c r="L208" s="250" t="str">
        <f>IF($A208="N/A"," ",IF(Pricetype4=2,MAX(C208,0),IF(OR(Pricetype4=1,Pricetype4=4),IF(C208=0,0,(_xll.EURO(C208,Strikeprice4,0,0,($AH208+IF(Smile=TRUE,VLOOKUP(MAX(-5,Strikeprice4-C208),Volsmile,2),0)),($A208-DateToday)+15,IF(Pricetype4=1,1,0),0))),C208)))</f>
        <v xml:space="preserve"> </v>
      </c>
      <c r="M208" s="250" t="str">
        <f>IF($A208="N/A"," ",IF(Pricetype4=2,MAX(D208,0),IF(OR(Pricetype4=1,Pricetype4=4),IF(D208=0,0,(_xll.EURO(D208,Strikeprice4,0,0,($AH208+IF(Smile=TRUE,VLOOKUP(MAX(-5,Strikeprice4-D208),Volsmile,2),0)),($A208-DateToday)+15,IF(Pricetype4=1,1,0),0))),D208)))</f>
        <v xml:space="preserve"> </v>
      </c>
      <c r="N208" s="250" t="str">
        <f>IF($A208="N/A"," ",IF(Pricetype4=2,MAX(E208,0),IF(OR(Pricetype4=1,Pricetype4=4),IF(E208=0,0,(_xll.EURO(E208,Strikeprice4,0,0,($AK208+IF(Smile=TRUE,VLOOKUP(MAX(-5,Strikeprice4-E208),Volsmile,2),0)),($A208-DateToday)+15,IF(Pricetype4=1,1,0),0))),E208)))</f>
        <v xml:space="preserve"> </v>
      </c>
      <c r="O208" s="250" t="str">
        <f>IF($A208="N/A"," ",IF(Pricetype4=2,MAX(F208,0),IF(OR(Pricetype4=1,Pricetype4=4),IF(F208=0,0,(_xll.EURO(F208,Strikeprice4,0,0,($AK208+IF(Smile=TRUE,VLOOKUP(MAX(-5,Strikeprice4-F208),Volsmile,2),0)),($A208-DateToday)+15,IF(Pricetype4=1,1,0),0))),F208)))</f>
        <v xml:space="preserve"> </v>
      </c>
      <c r="P208" s="250" t="str">
        <f>IF($A208="N/A"," ",IF(Pricetype4=2,MAX(G208,0),IF(OR(Pricetype4=1,Pricetype4=4),IF(G208=0,0,(_xll.EURO(G208,Strikeprice4,0,0,($AK208+IF(Smile=TRUE,VLOOKUP(MAX(-5,Strikeprice4-G208),Volsmile,2),0)),($A208-DateToday)+15,IF(Pricetype4=1,1,0),0))),G208)))</f>
        <v xml:space="preserve"> </v>
      </c>
      <c r="Q208" s="250" t="str">
        <f>IF($A208="N/A"," ",IF(Pricetype4=2,MAX(H208,0),IF(OR(Pricetype4=1,Pricetype4=4),IF(H208=0,0,(_xll.EURO(H208,Strikeprice4,0,0,($AK208+IF(Smile=TRUE,VLOOKUP(MAX(-5,Strikeprice4-H208),Volsmile,2),0)),($A208-DateToday)+15,IF(Pricetype4=1,1,0),0))),H208)))</f>
        <v xml:space="preserve"> </v>
      </c>
      <c r="R208" s="250" t="str">
        <f>IF($A208="N/A"," ",IF(Pricetype4=2,MAX(I208,0),IF(OR(Pricetype4=1,Pricetype4=4),IF(I208=0,0,(_xll.EURO(I208,Strikeprice4,0,0,($AK208+IF(Smile=TRUE,VLOOKUP(MAX(-5,Strikeprice4-I208),Volsmile,2),0)),($A208-DateToday)+15,IF(Pricetype4=1,1,0),0))),I208)))</f>
        <v xml:space="preserve"> </v>
      </c>
      <c r="S208" s="250" t="str">
        <f>IF($A208="N/A"," ",IF(Pricetype4=2,MAX(J208,0),IF(OR(Pricetype4=1,Pricetype4=4),IF(J208=0,0,(_xll.EURO(J208,Strikeprice4,0,0,($AK208+IF(Smile=TRUE,VLOOKUP(MAX(-5,Strikeprice4-J208),Volsmile,2),0)),($A208-DateToday)+15,IF(Pricetype4=1,1,0),0))),J208)))</f>
        <v xml:space="preserve"> </v>
      </c>
      <c r="T208" s="250" t="str">
        <f>IF($A208="N/A"," ",IF(Pricetype4=2,MAX(K208,0),IF(OR(Pricetype4=1,Pricetype4=4),IF(K208=0,0,(_xll.EURO(K208,Strikeprice4,0,0,($AK208+IF(Smile=TRUE,VLOOKUP(MAX(-5,Strikeprice4-K208),Volsmile,2),0)),($A208-DateToday)+15,IF(Pricetype4=1,1,0),0))),K208)))</f>
        <v xml:space="preserve"> </v>
      </c>
      <c r="U208" s="177" t="str">
        <f t="shared" si="94"/>
        <v xml:space="preserve"> </v>
      </c>
      <c r="V208" s="178" t="str">
        <f t="shared" si="110"/>
        <v xml:space="preserve"> </v>
      </c>
      <c r="W208" s="178" t="str">
        <f t="shared" si="111"/>
        <v xml:space="preserve"> </v>
      </c>
      <c r="X208" s="178" t="str">
        <f t="shared" si="112"/>
        <v xml:space="preserve"> </v>
      </c>
      <c r="Y208" s="178" t="str">
        <f t="shared" si="113"/>
        <v xml:space="preserve"> </v>
      </c>
      <c r="Z208" s="178" t="str">
        <f t="shared" si="114"/>
        <v xml:space="preserve"> </v>
      </c>
      <c r="AA208" s="178" t="str">
        <f t="shared" si="115"/>
        <v xml:space="preserve"> </v>
      </c>
      <c r="AB208" s="178" t="str">
        <f t="shared" si="116"/>
        <v xml:space="preserve"> </v>
      </c>
      <c r="AC208" s="178" t="str">
        <f t="shared" si="117"/>
        <v xml:space="preserve"> </v>
      </c>
      <c r="AD208" s="178" t="str">
        <f t="shared" si="118"/>
        <v xml:space="preserve"> </v>
      </c>
      <c r="AE208" s="178" t="str">
        <f t="shared" si="119"/>
        <v xml:space="preserve"> </v>
      </c>
      <c r="AF208" s="224" t="str">
        <f t="shared" si="120"/>
        <v xml:space="preserve"> </v>
      </c>
      <c r="AG208" s="224" t="str">
        <f t="shared" si="121"/>
        <v xml:space="preserve"> </v>
      </c>
      <c r="AH208" s="224" t="str">
        <f t="shared" si="122"/>
        <v xml:space="preserve"> </v>
      </c>
      <c r="AI208" s="224" t="str">
        <f t="shared" si="95"/>
        <v xml:space="preserve"> </v>
      </c>
      <c r="AJ208" s="224" t="str">
        <f t="shared" si="96"/>
        <v xml:space="preserve"> </v>
      </c>
      <c r="AK208" s="224" t="str">
        <f t="shared" si="123"/>
        <v xml:space="preserve"> </v>
      </c>
      <c r="AL208" s="224" t="str">
        <f>IF($A208="N/A"," ",IF(PV=1,0,'Pricing Inputs4'!R241))</f>
        <v xml:space="preserve"> </v>
      </c>
      <c r="AM208" s="313" t="str">
        <f t="shared" si="97"/>
        <v xml:space="preserve"> </v>
      </c>
      <c r="BQ208" t="str">
        <f t="shared" si="98"/>
        <v xml:space="preserve"> </v>
      </c>
      <c r="BR208" t="str">
        <f t="shared" si="99"/>
        <v xml:space="preserve"> </v>
      </c>
      <c r="BS208" t="str">
        <f t="shared" si="100"/>
        <v xml:space="preserve"> </v>
      </c>
    </row>
    <row r="209" spans="1:71" x14ac:dyDescent="0.2">
      <c r="A209" s="253" t="str">
        <f>IF(A208="N/A","N/A",IF(EDATE(A208,1)&gt;Inputs!$R$5,"N/A",EDATE(A208,1)))</f>
        <v>N/A</v>
      </c>
      <c r="B209" s="324" t="str">
        <f t="shared" si="93"/>
        <v xml:space="preserve"> </v>
      </c>
      <c r="C209" s="172" t="str">
        <f t="shared" si="101"/>
        <v xml:space="preserve"> </v>
      </c>
      <c r="D209" s="172" t="str">
        <f t="shared" si="102"/>
        <v xml:space="preserve"> </v>
      </c>
      <c r="E209" s="172" t="str">
        <f t="shared" si="103"/>
        <v xml:space="preserve"> </v>
      </c>
      <c r="F209" s="172" t="str">
        <f t="shared" si="104"/>
        <v xml:space="preserve"> </v>
      </c>
      <c r="G209" s="172" t="str">
        <f t="shared" si="105"/>
        <v xml:space="preserve"> </v>
      </c>
      <c r="H209" s="172" t="str">
        <f t="shared" si="106"/>
        <v xml:space="preserve"> </v>
      </c>
      <c r="I209" s="172" t="str">
        <f t="shared" si="107"/>
        <v xml:space="preserve"> </v>
      </c>
      <c r="J209" s="172" t="str">
        <f t="shared" si="108"/>
        <v xml:space="preserve"> </v>
      </c>
      <c r="K209" s="172" t="str">
        <f t="shared" si="109"/>
        <v xml:space="preserve"> </v>
      </c>
      <c r="L209" s="250" t="str">
        <f>IF($A209="N/A"," ",IF(Pricetype4=2,MAX(C209,0),IF(OR(Pricetype4=1,Pricetype4=4),IF(C209=0,0,(_xll.EURO(C209,Strikeprice4,0,0,($AH209+IF(Smile=TRUE,VLOOKUP(MAX(-5,Strikeprice4-C209),Volsmile,2),0)),($A209-DateToday)+15,IF(Pricetype4=1,1,0),0))),C209)))</f>
        <v xml:space="preserve"> </v>
      </c>
      <c r="M209" s="250" t="str">
        <f>IF($A209="N/A"," ",IF(Pricetype4=2,MAX(D209,0),IF(OR(Pricetype4=1,Pricetype4=4),IF(D209=0,0,(_xll.EURO(D209,Strikeprice4,0,0,($AH209+IF(Smile=TRUE,VLOOKUP(MAX(-5,Strikeprice4-D209),Volsmile,2),0)),($A209-DateToday)+15,IF(Pricetype4=1,1,0),0))),D209)))</f>
        <v xml:space="preserve"> </v>
      </c>
      <c r="N209" s="250" t="str">
        <f>IF($A209="N/A"," ",IF(Pricetype4=2,MAX(E209,0),IF(OR(Pricetype4=1,Pricetype4=4),IF(E209=0,0,(_xll.EURO(E209,Strikeprice4,0,0,($AK209+IF(Smile=TRUE,VLOOKUP(MAX(-5,Strikeprice4-E209),Volsmile,2),0)),($A209-DateToday)+15,IF(Pricetype4=1,1,0),0))),E209)))</f>
        <v xml:space="preserve"> </v>
      </c>
      <c r="O209" s="250" t="str">
        <f>IF($A209="N/A"," ",IF(Pricetype4=2,MAX(F209,0),IF(OR(Pricetype4=1,Pricetype4=4),IF(F209=0,0,(_xll.EURO(F209,Strikeprice4,0,0,($AK209+IF(Smile=TRUE,VLOOKUP(MAX(-5,Strikeprice4-F209),Volsmile,2),0)),($A209-DateToday)+15,IF(Pricetype4=1,1,0),0))),F209)))</f>
        <v xml:space="preserve"> </v>
      </c>
      <c r="P209" s="250" t="str">
        <f>IF($A209="N/A"," ",IF(Pricetype4=2,MAX(G209,0),IF(OR(Pricetype4=1,Pricetype4=4),IF(G209=0,0,(_xll.EURO(G209,Strikeprice4,0,0,($AK209+IF(Smile=TRUE,VLOOKUP(MAX(-5,Strikeprice4-G209),Volsmile,2),0)),($A209-DateToday)+15,IF(Pricetype4=1,1,0),0))),G209)))</f>
        <v xml:space="preserve"> </v>
      </c>
      <c r="Q209" s="250" t="str">
        <f>IF($A209="N/A"," ",IF(Pricetype4=2,MAX(H209,0),IF(OR(Pricetype4=1,Pricetype4=4),IF(H209=0,0,(_xll.EURO(H209,Strikeprice4,0,0,($AK209+IF(Smile=TRUE,VLOOKUP(MAX(-5,Strikeprice4-H209),Volsmile,2),0)),($A209-DateToday)+15,IF(Pricetype4=1,1,0),0))),H209)))</f>
        <v xml:space="preserve"> </v>
      </c>
      <c r="R209" s="250" t="str">
        <f>IF($A209="N/A"," ",IF(Pricetype4=2,MAX(I209,0),IF(OR(Pricetype4=1,Pricetype4=4),IF(I209=0,0,(_xll.EURO(I209,Strikeprice4,0,0,($AK209+IF(Smile=TRUE,VLOOKUP(MAX(-5,Strikeprice4-I209),Volsmile,2),0)),($A209-DateToday)+15,IF(Pricetype4=1,1,0),0))),I209)))</f>
        <v xml:space="preserve"> </v>
      </c>
      <c r="S209" s="250" t="str">
        <f>IF($A209="N/A"," ",IF(Pricetype4=2,MAX(J209,0),IF(OR(Pricetype4=1,Pricetype4=4),IF(J209=0,0,(_xll.EURO(J209,Strikeprice4,0,0,($AK209+IF(Smile=TRUE,VLOOKUP(MAX(-5,Strikeprice4-J209),Volsmile,2),0)),($A209-DateToday)+15,IF(Pricetype4=1,1,0),0))),J209)))</f>
        <v xml:space="preserve"> </v>
      </c>
      <c r="T209" s="250" t="str">
        <f>IF($A209="N/A"," ",IF(Pricetype4=2,MAX(K209,0),IF(OR(Pricetype4=1,Pricetype4=4),IF(K209=0,0,(_xll.EURO(K209,Strikeprice4,0,0,($AK209+IF(Smile=TRUE,VLOOKUP(MAX(-5,Strikeprice4-K209),Volsmile,2),0)),($A209-DateToday)+15,IF(Pricetype4=1,1,0),0))),K209)))</f>
        <v xml:space="preserve"> </v>
      </c>
      <c r="U209" s="177" t="str">
        <f t="shared" si="94"/>
        <v xml:space="preserve"> </v>
      </c>
      <c r="V209" s="178" t="str">
        <f t="shared" si="110"/>
        <v xml:space="preserve"> </v>
      </c>
      <c r="W209" s="178" t="str">
        <f t="shared" si="111"/>
        <v xml:space="preserve"> </v>
      </c>
      <c r="X209" s="178" t="str">
        <f t="shared" si="112"/>
        <v xml:space="preserve"> </v>
      </c>
      <c r="Y209" s="178" t="str">
        <f t="shared" si="113"/>
        <v xml:space="preserve"> </v>
      </c>
      <c r="Z209" s="178" t="str">
        <f t="shared" si="114"/>
        <v xml:space="preserve"> </v>
      </c>
      <c r="AA209" s="178" t="str">
        <f t="shared" si="115"/>
        <v xml:space="preserve"> </v>
      </c>
      <c r="AB209" s="178" t="str">
        <f t="shared" si="116"/>
        <v xml:space="preserve"> </v>
      </c>
      <c r="AC209" s="178" t="str">
        <f t="shared" si="117"/>
        <v xml:space="preserve"> </v>
      </c>
      <c r="AD209" s="178" t="str">
        <f t="shared" si="118"/>
        <v xml:space="preserve"> </v>
      </c>
      <c r="AE209" s="178" t="str">
        <f t="shared" si="119"/>
        <v xml:space="preserve"> </v>
      </c>
      <c r="AF209" s="224" t="str">
        <f t="shared" si="120"/>
        <v xml:space="preserve"> </v>
      </c>
      <c r="AG209" s="224" t="str">
        <f t="shared" si="121"/>
        <v xml:space="preserve"> </v>
      </c>
      <c r="AH209" s="224" t="str">
        <f t="shared" si="122"/>
        <v xml:space="preserve"> </v>
      </c>
      <c r="AI209" s="224" t="str">
        <f t="shared" si="95"/>
        <v xml:space="preserve"> </v>
      </c>
      <c r="AJ209" s="224" t="str">
        <f t="shared" si="96"/>
        <v xml:space="preserve"> </v>
      </c>
      <c r="AK209" s="224" t="str">
        <f t="shared" si="123"/>
        <v xml:space="preserve"> </v>
      </c>
      <c r="AL209" s="224" t="str">
        <f>IF($A209="N/A"," ",IF(PV=1,0,'Pricing Inputs4'!R242))</f>
        <v xml:space="preserve"> </v>
      </c>
      <c r="AM209" s="313" t="str">
        <f t="shared" si="97"/>
        <v xml:space="preserve"> </v>
      </c>
      <c r="BQ209" t="str">
        <f t="shared" si="98"/>
        <v xml:space="preserve"> </v>
      </c>
      <c r="BR209" t="str">
        <f t="shared" si="99"/>
        <v xml:space="preserve"> </v>
      </c>
      <c r="BS209" t="str">
        <f t="shared" si="100"/>
        <v xml:space="preserve"> </v>
      </c>
    </row>
    <row r="210" spans="1:71" x14ac:dyDescent="0.2">
      <c r="A210" s="253" t="str">
        <f>IF(A209="N/A","N/A",IF(EDATE(A209,1)&gt;Inputs!$R$5,"N/A",EDATE(A209,1)))</f>
        <v>N/A</v>
      </c>
      <c r="B210" s="324" t="str">
        <f t="shared" si="93"/>
        <v xml:space="preserve"> </v>
      </c>
      <c r="C210" s="172" t="str">
        <f t="shared" si="101"/>
        <v xml:space="preserve"> </v>
      </c>
      <c r="D210" s="172" t="str">
        <f t="shared" si="102"/>
        <v xml:space="preserve"> </v>
      </c>
      <c r="E210" s="172" t="str">
        <f t="shared" si="103"/>
        <v xml:space="preserve"> </v>
      </c>
      <c r="F210" s="172" t="str">
        <f t="shared" si="104"/>
        <v xml:space="preserve"> </v>
      </c>
      <c r="G210" s="172" t="str">
        <f t="shared" si="105"/>
        <v xml:space="preserve"> </v>
      </c>
      <c r="H210" s="172" t="str">
        <f t="shared" si="106"/>
        <v xml:space="preserve"> </v>
      </c>
      <c r="I210" s="172" t="str">
        <f t="shared" si="107"/>
        <v xml:space="preserve"> </v>
      </c>
      <c r="J210" s="172" t="str">
        <f t="shared" si="108"/>
        <v xml:space="preserve"> </v>
      </c>
      <c r="K210" s="172" t="str">
        <f t="shared" si="109"/>
        <v xml:space="preserve"> </v>
      </c>
      <c r="L210" s="250" t="str">
        <f>IF($A210="N/A"," ",IF(Pricetype4=2,MAX(C210,0),IF(OR(Pricetype4=1,Pricetype4=4),IF(C210=0,0,(_xll.EURO(C210,Strikeprice4,0,0,($AH210+IF(Smile=TRUE,VLOOKUP(MAX(-5,Strikeprice4-C210),Volsmile,2),0)),($A210-DateToday)+15,IF(Pricetype4=1,1,0),0))),C210)))</f>
        <v xml:space="preserve"> </v>
      </c>
      <c r="M210" s="250" t="str">
        <f>IF($A210="N/A"," ",IF(Pricetype4=2,MAX(D210,0),IF(OR(Pricetype4=1,Pricetype4=4),IF(D210=0,0,(_xll.EURO(D210,Strikeprice4,0,0,($AH210+IF(Smile=TRUE,VLOOKUP(MAX(-5,Strikeprice4-D210),Volsmile,2),0)),($A210-DateToday)+15,IF(Pricetype4=1,1,0),0))),D210)))</f>
        <v xml:space="preserve"> </v>
      </c>
      <c r="N210" s="250" t="str">
        <f>IF($A210="N/A"," ",IF(Pricetype4=2,MAX(E210,0),IF(OR(Pricetype4=1,Pricetype4=4),IF(E210=0,0,(_xll.EURO(E210,Strikeprice4,0,0,($AK210+IF(Smile=TRUE,VLOOKUP(MAX(-5,Strikeprice4-E210),Volsmile,2),0)),($A210-DateToday)+15,IF(Pricetype4=1,1,0),0))),E210)))</f>
        <v xml:space="preserve"> </v>
      </c>
      <c r="O210" s="250" t="str">
        <f>IF($A210="N/A"," ",IF(Pricetype4=2,MAX(F210,0),IF(OR(Pricetype4=1,Pricetype4=4),IF(F210=0,0,(_xll.EURO(F210,Strikeprice4,0,0,($AK210+IF(Smile=TRUE,VLOOKUP(MAX(-5,Strikeprice4-F210),Volsmile,2),0)),($A210-DateToday)+15,IF(Pricetype4=1,1,0),0))),F210)))</f>
        <v xml:space="preserve"> </v>
      </c>
      <c r="P210" s="250" t="str">
        <f>IF($A210="N/A"," ",IF(Pricetype4=2,MAX(G210,0),IF(OR(Pricetype4=1,Pricetype4=4),IF(G210=0,0,(_xll.EURO(G210,Strikeprice4,0,0,($AK210+IF(Smile=TRUE,VLOOKUP(MAX(-5,Strikeprice4-G210),Volsmile,2),0)),($A210-DateToday)+15,IF(Pricetype4=1,1,0),0))),G210)))</f>
        <v xml:space="preserve"> </v>
      </c>
      <c r="Q210" s="250" t="str">
        <f>IF($A210="N/A"," ",IF(Pricetype4=2,MAX(H210,0),IF(OR(Pricetype4=1,Pricetype4=4),IF(H210=0,0,(_xll.EURO(H210,Strikeprice4,0,0,($AK210+IF(Smile=TRUE,VLOOKUP(MAX(-5,Strikeprice4-H210),Volsmile,2),0)),($A210-DateToday)+15,IF(Pricetype4=1,1,0),0))),H210)))</f>
        <v xml:space="preserve"> </v>
      </c>
      <c r="R210" s="250" t="str">
        <f>IF($A210="N/A"," ",IF(Pricetype4=2,MAX(I210,0),IF(OR(Pricetype4=1,Pricetype4=4),IF(I210=0,0,(_xll.EURO(I210,Strikeprice4,0,0,($AK210+IF(Smile=TRUE,VLOOKUP(MAX(-5,Strikeprice4-I210),Volsmile,2),0)),($A210-DateToday)+15,IF(Pricetype4=1,1,0),0))),I210)))</f>
        <v xml:space="preserve"> </v>
      </c>
      <c r="S210" s="250" t="str">
        <f>IF($A210="N/A"," ",IF(Pricetype4=2,MAX(J210,0),IF(OR(Pricetype4=1,Pricetype4=4),IF(J210=0,0,(_xll.EURO(J210,Strikeprice4,0,0,($AK210+IF(Smile=TRUE,VLOOKUP(MAX(-5,Strikeprice4-J210),Volsmile,2),0)),($A210-DateToday)+15,IF(Pricetype4=1,1,0),0))),J210)))</f>
        <v xml:space="preserve"> </v>
      </c>
      <c r="T210" s="250" t="str">
        <f>IF($A210="N/A"," ",IF(Pricetype4=2,MAX(K210,0),IF(OR(Pricetype4=1,Pricetype4=4),IF(K210=0,0,(_xll.EURO(K210,Strikeprice4,0,0,($AK210+IF(Smile=TRUE,VLOOKUP(MAX(-5,Strikeprice4-K210),Volsmile,2),0)),($A210-DateToday)+15,IF(Pricetype4=1,1,0),0))),K210)))</f>
        <v xml:space="preserve"> </v>
      </c>
      <c r="U210" s="177" t="str">
        <f t="shared" si="94"/>
        <v xml:space="preserve"> </v>
      </c>
      <c r="V210" s="178" t="str">
        <f t="shared" si="110"/>
        <v xml:space="preserve"> </v>
      </c>
      <c r="W210" s="178" t="str">
        <f t="shared" si="111"/>
        <v xml:space="preserve"> </v>
      </c>
      <c r="X210" s="178" t="str">
        <f t="shared" si="112"/>
        <v xml:space="preserve"> </v>
      </c>
      <c r="Y210" s="178" t="str">
        <f t="shared" si="113"/>
        <v xml:space="preserve"> </v>
      </c>
      <c r="Z210" s="178" t="str">
        <f t="shared" si="114"/>
        <v xml:space="preserve"> </v>
      </c>
      <c r="AA210" s="178" t="str">
        <f t="shared" si="115"/>
        <v xml:space="preserve"> </v>
      </c>
      <c r="AB210" s="178" t="str">
        <f t="shared" si="116"/>
        <v xml:space="preserve"> </v>
      </c>
      <c r="AC210" s="178" t="str">
        <f t="shared" si="117"/>
        <v xml:space="preserve"> </v>
      </c>
      <c r="AD210" s="178" t="str">
        <f t="shared" si="118"/>
        <v xml:space="preserve"> </v>
      </c>
      <c r="AE210" s="178" t="str">
        <f t="shared" si="119"/>
        <v xml:space="preserve"> </v>
      </c>
      <c r="AF210" s="224" t="str">
        <f t="shared" si="120"/>
        <v xml:space="preserve"> </v>
      </c>
      <c r="AG210" s="224" t="str">
        <f t="shared" si="121"/>
        <v xml:space="preserve"> </v>
      </c>
      <c r="AH210" s="224" t="str">
        <f t="shared" si="122"/>
        <v xml:space="preserve"> </v>
      </c>
      <c r="AI210" s="224" t="str">
        <f t="shared" si="95"/>
        <v xml:space="preserve"> </v>
      </c>
      <c r="AJ210" s="224" t="str">
        <f t="shared" si="96"/>
        <v xml:space="preserve"> </v>
      </c>
      <c r="AK210" s="224" t="str">
        <f t="shared" si="123"/>
        <v xml:space="preserve"> </v>
      </c>
      <c r="AL210" s="224" t="str">
        <f>IF($A210="N/A"," ",IF(PV=1,0,'Pricing Inputs4'!R243))</f>
        <v xml:space="preserve"> </v>
      </c>
      <c r="AM210" s="313" t="str">
        <f t="shared" si="97"/>
        <v xml:space="preserve"> </v>
      </c>
      <c r="BQ210" t="str">
        <f t="shared" si="98"/>
        <v xml:space="preserve"> </v>
      </c>
      <c r="BR210" t="str">
        <f t="shared" si="99"/>
        <v xml:space="preserve"> </v>
      </c>
      <c r="BS210" t="str">
        <f t="shared" si="100"/>
        <v xml:space="preserve"> </v>
      </c>
    </row>
    <row r="211" spans="1:71" x14ac:dyDescent="0.2">
      <c r="A211" s="253" t="str">
        <f>IF(A210="N/A","N/A",IF(EDATE(A210,1)&gt;Inputs!$R$5,"N/A",EDATE(A210,1)))</f>
        <v>N/A</v>
      </c>
      <c r="B211" s="324" t="str">
        <f t="shared" si="93"/>
        <v xml:space="preserve"> </v>
      </c>
      <c r="C211" s="172" t="str">
        <f t="shared" si="101"/>
        <v xml:space="preserve"> </v>
      </c>
      <c r="D211" s="172" t="str">
        <f t="shared" si="102"/>
        <v xml:space="preserve"> </v>
      </c>
      <c r="E211" s="172" t="str">
        <f t="shared" si="103"/>
        <v xml:space="preserve"> </v>
      </c>
      <c r="F211" s="172" t="str">
        <f t="shared" si="104"/>
        <v xml:space="preserve"> </v>
      </c>
      <c r="G211" s="172" t="str">
        <f t="shared" si="105"/>
        <v xml:space="preserve"> </v>
      </c>
      <c r="H211" s="172" t="str">
        <f t="shared" si="106"/>
        <v xml:space="preserve"> </v>
      </c>
      <c r="I211" s="172" t="str">
        <f t="shared" si="107"/>
        <v xml:space="preserve"> </v>
      </c>
      <c r="J211" s="172" t="str">
        <f t="shared" si="108"/>
        <v xml:space="preserve"> </v>
      </c>
      <c r="K211" s="172" t="str">
        <f t="shared" si="109"/>
        <v xml:space="preserve"> </v>
      </c>
      <c r="L211" s="250" t="str">
        <f>IF($A211="N/A"," ",IF(Pricetype4=2,MAX(C211,0),IF(OR(Pricetype4=1,Pricetype4=4),IF(C211=0,0,(_xll.EURO(C211,Strikeprice4,0,0,($AH211+IF(Smile=TRUE,VLOOKUP(MAX(-5,Strikeprice4-C211),Volsmile,2),0)),($A211-DateToday)+15,IF(Pricetype4=1,1,0),0))),C211)))</f>
        <v xml:space="preserve"> </v>
      </c>
      <c r="M211" s="250" t="str">
        <f>IF($A211="N/A"," ",IF(Pricetype4=2,MAX(D211,0),IF(OR(Pricetype4=1,Pricetype4=4),IF(D211=0,0,(_xll.EURO(D211,Strikeprice4,0,0,($AH211+IF(Smile=TRUE,VLOOKUP(MAX(-5,Strikeprice4-D211),Volsmile,2),0)),($A211-DateToday)+15,IF(Pricetype4=1,1,0),0))),D211)))</f>
        <v xml:space="preserve"> </v>
      </c>
      <c r="N211" s="250" t="str">
        <f>IF($A211="N/A"," ",IF(Pricetype4=2,MAX(E211,0),IF(OR(Pricetype4=1,Pricetype4=4),IF(E211=0,0,(_xll.EURO(E211,Strikeprice4,0,0,($AK211+IF(Smile=TRUE,VLOOKUP(MAX(-5,Strikeprice4-E211),Volsmile,2),0)),($A211-DateToday)+15,IF(Pricetype4=1,1,0),0))),E211)))</f>
        <v xml:space="preserve"> </v>
      </c>
      <c r="O211" s="250" t="str">
        <f>IF($A211="N/A"," ",IF(Pricetype4=2,MAX(F211,0),IF(OR(Pricetype4=1,Pricetype4=4),IF(F211=0,0,(_xll.EURO(F211,Strikeprice4,0,0,($AK211+IF(Smile=TRUE,VLOOKUP(MAX(-5,Strikeprice4-F211),Volsmile,2),0)),($A211-DateToday)+15,IF(Pricetype4=1,1,0),0))),F211)))</f>
        <v xml:space="preserve"> </v>
      </c>
      <c r="P211" s="250" t="str">
        <f>IF($A211="N/A"," ",IF(Pricetype4=2,MAX(G211,0),IF(OR(Pricetype4=1,Pricetype4=4),IF(G211=0,0,(_xll.EURO(G211,Strikeprice4,0,0,($AK211+IF(Smile=TRUE,VLOOKUP(MAX(-5,Strikeprice4-G211),Volsmile,2),0)),($A211-DateToday)+15,IF(Pricetype4=1,1,0),0))),G211)))</f>
        <v xml:space="preserve"> </v>
      </c>
      <c r="Q211" s="250" t="str">
        <f>IF($A211="N/A"," ",IF(Pricetype4=2,MAX(H211,0),IF(OR(Pricetype4=1,Pricetype4=4),IF(H211=0,0,(_xll.EURO(H211,Strikeprice4,0,0,($AK211+IF(Smile=TRUE,VLOOKUP(MAX(-5,Strikeprice4-H211),Volsmile,2),0)),($A211-DateToday)+15,IF(Pricetype4=1,1,0),0))),H211)))</f>
        <v xml:space="preserve"> </v>
      </c>
      <c r="R211" s="250" t="str">
        <f>IF($A211="N/A"," ",IF(Pricetype4=2,MAX(I211,0),IF(OR(Pricetype4=1,Pricetype4=4),IF(I211=0,0,(_xll.EURO(I211,Strikeprice4,0,0,($AK211+IF(Smile=TRUE,VLOOKUP(MAX(-5,Strikeprice4-I211),Volsmile,2),0)),($A211-DateToday)+15,IF(Pricetype4=1,1,0),0))),I211)))</f>
        <v xml:space="preserve"> </v>
      </c>
      <c r="S211" s="250" t="str">
        <f>IF($A211="N/A"," ",IF(Pricetype4=2,MAX(J211,0),IF(OR(Pricetype4=1,Pricetype4=4),IF(J211=0,0,(_xll.EURO(J211,Strikeprice4,0,0,($AK211+IF(Smile=TRUE,VLOOKUP(MAX(-5,Strikeprice4-J211),Volsmile,2),0)),($A211-DateToday)+15,IF(Pricetype4=1,1,0),0))),J211)))</f>
        <v xml:space="preserve"> </v>
      </c>
      <c r="T211" s="250" t="str">
        <f>IF($A211="N/A"," ",IF(Pricetype4=2,MAX(K211,0),IF(OR(Pricetype4=1,Pricetype4=4),IF(K211=0,0,(_xll.EURO(K211,Strikeprice4,0,0,($AK211+IF(Smile=TRUE,VLOOKUP(MAX(-5,Strikeprice4-K211),Volsmile,2),0)),($A211-DateToday)+15,IF(Pricetype4=1,1,0),0))),K211)))</f>
        <v xml:space="preserve"> </v>
      </c>
      <c r="U211" s="177" t="str">
        <f t="shared" si="94"/>
        <v xml:space="preserve"> </v>
      </c>
      <c r="V211" s="178" t="str">
        <f t="shared" si="110"/>
        <v xml:space="preserve"> </v>
      </c>
      <c r="W211" s="178" t="str">
        <f t="shared" si="111"/>
        <v xml:space="preserve"> </v>
      </c>
      <c r="X211" s="178" t="str">
        <f t="shared" si="112"/>
        <v xml:space="preserve"> </v>
      </c>
      <c r="Y211" s="178" t="str">
        <f t="shared" si="113"/>
        <v xml:space="preserve"> </v>
      </c>
      <c r="Z211" s="178" t="str">
        <f t="shared" si="114"/>
        <v xml:space="preserve"> </v>
      </c>
      <c r="AA211" s="178" t="str">
        <f t="shared" si="115"/>
        <v xml:space="preserve"> </v>
      </c>
      <c r="AB211" s="178" t="str">
        <f t="shared" si="116"/>
        <v xml:space="preserve"> </v>
      </c>
      <c r="AC211" s="178" t="str">
        <f t="shared" si="117"/>
        <v xml:space="preserve"> </v>
      </c>
      <c r="AD211" s="178" t="str">
        <f t="shared" si="118"/>
        <v xml:space="preserve"> </v>
      </c>
      <c r="AE211" s="178" t="str">
        <f t="shared" si="119"/>
        <v xml:space="preserve"> </v>
      </c>
      <c r="AF211" s="224" t="str">
        <f t="shared" si="120"/>
        <v xml:space="preserve"> </v>
      </c>
      <c r="AG211" s="224" t="str">
        <f t="shared" si="121"/>
        <v xml:space="preserve"> </v>
      </c>
      <c r="AH211" s="224" t="str">
        <f t="shared" si="122"/>
        <v xml:space="preserve"> </v>
      </c>
      <c r="AI211" s="224" t="str">
        <f t="shared" si="95"/>
        <v xml:space="preserve"> </v>
      </c>
      <c r="AJ211" s="224" t="str">
        <f t="shared" si="96"/>
        <v xml:space="preserve"> </v>
      </c>
      <c r="AK211" s="224" t="str">
        <f t="shared" si="123"/>
        <v xml:space="preserve"> </v>
      </c>
      <c r="AL211" s="224" t="str">
        <f>IF($A211="N/A"," ",IF(PV=1,0,'Pricing Inputs4'!R244))</f>
        <v xml:space="preserve"> </v>
      </c>
      <c r="AM211" s="313" t="str">
        <f t="shared" si="97"/>
        <v xml:space="preserve"> </v>
      </c>
      <c r="BQ211" t="str">
        <f t="shared" si="98"/>
        <v xml:space="preserve"> </v>
      </c>
      <c r="BR211" t="str">
        <f t="shared" si="99"/>
        <v xml:space="preserve"> </v>
      </c>
      <c r="BS211" t="str">
        <f t="shared" si="100"/>
        <v xml:space="preserve"> </v>
      </c>
    </row>
    <row r="212" spans="1:71" x14ac:dyDescent="0.2">
      <c r="A212" s="253" t="str">
        <f>IF(A211="N/A","N/A",IF(EDATE(A211,1)&gt;Inputs!$R$5,"N/A",EDATE(A211,1)))</f>
        <v>N/A</v>
      </c>
      <c r="B212" s="324" t="str">
        <f t="shared" si="93"/>
        <v xml:space="preserve"> </v>
      </c>
      <c r="C212" s="172" t="str">
        <f t="shared" si="101"/>
        <v xml:space="preserve"> </v>
      </c>
      <c r="D212" s="172" t="str">
        <f t="shared" si="102"/>
        <v xml:space="preserve"> </v>
      </c>
      <c r="E212" s="172" t="str">
        <f t="shared" si="103"/>
        <v xml:space="preserve"> </v>
      </c>
      <c r="F212" s="172" t="str">
        <f t="shared" si="104"/>
        <v xml:space="preserve"> </v>
      </c>
      <c r="G212" s="172" t="str">
        <f t="shared" si="105"/>
        <v xml:space="preserve"> </v>
      </c>
      <c r="H212" s="172" t="str">
        <f t="shared" si="106"/>
        <v xml:space="preserve"> </v>
      </c>
      <c r="I212" s="172" t="str">
        <f t="shared" si="107"/>
        <v xml:space="preserve"> </v>
      </c>
      <c r="J212" s="172" t="str">
        <f t="shared" si="108"/>
        <v xml:space="preserve"> </v>
      </c>
      <c r="K212" s="172" t="str">
        <f t="shared" si="109"/>
        <v xml:space="preserve"> </v>
      </c>
      <c r="L212" s="250" t="str">
        <f>IF($A212="N/A"," ",IF(Pricetype4=2,MAX(C212,0),IF(OR(Pricetype4=1,Pricetype4=4),IF(C212=0,0,(_xll.EURO(C212,Strikeprice4,0,0,($AH212+IF(Smile=TRUE,VLOOKUP(MAX(-5,Strikeprice4-C212),Volsmile,2),0)),($A212-DateToday)+15,IF(Pricetype4=1,1,0),0))),C212)))</f>
        <v xml:space="preserve"> </v>
      </c>
      <c r="M212" s="250" t="str">
        <f>IF($A212="N/A"," ",IF(Pricetype4=2,MAX(D212,0),IF(OR(Pricetype4=1,Pricetype4=4),IF(D212=0,0,(_xll.EURO(D212,Strikeprice4,0,0,($AH212+IF(Smile=TRUE,VLOOKUP(MAX(-5,Strikeprice4-D212),Volsmile,2),0)),($A212-DateToday)+15,IF(Pricetype4=1,1,0),0))),D212)))</f>
        <v xml:space="preserve"> </v>
      </c>
      <c r="N212" s="250" t="str">
        <f>IF($A212="N/A"," ",IF(Pricetype4=2,MAX(E212,0),IF(OR(Pricetype4=1,Pricetype4=4),IF(E212=0,0,(_xll.EURO(E212,Strikeprice4,0,0,($AK212+IF(Smile=TRUE,VLOOKUP(MAX(-5,Strikeprice4-E212),Volsmile,2),0)),($A212-DateToday)+15,IF(Pricetype4=1,1,0),0))),E212)))</f>
        <v xml:space="preserve"> </v>
      </c>
      <c r="O212" s="250" t="str">
        <f>IF($A212="N/A"," ",IF(Pricetype4=2,MAX(F212,0),IF(OR(Pricetype4=1,Pricetype4=4),IF(F212=0,0,(_xll.EURO(F212,Strikeprice4,0,0,($AK212+IF(Smile=TRUE,VLOOKUP(MAX(-5,Strikeprice4-F212),Volsmile,2),0)),($A212-DateToday)+15,IF(Pricetype4=1,1,0),0))),F212)))</f>
        <v xml:space="preserve"> </v>
      </c>
      <c r="P212" s="250" t="str">
        <f>IF($A212="N/A"," ",IF(Pricetype4=2,MAX(G212,0),IF(OR(Pricetype4=1,Pricetype4=4),IF(G212=0,0,(_xll.EURO(G212,Strikeprice4,0,0,($AK212+IF(Smile=TRUE,VLOOKUP(MAX(-5,Strikeprice4-G212),Volsmile,2),0)),($A212-DateToday)+15,IF(Pricetype4=1,1,0),0))),G212)))</f>
        <v xml:space="preserve"> </v>
      </c>
      <c r="Q212" s="250" t="str">
        <f>IF($A212="N/A"," ",IF(Pricetype4=2,MAX(H212,0),IF(OR(Pricetype4=1,Pricetype4=4),IF(H212=0,0,(_xll.EURO(H212,Strikeprice4,0,0,($AK212+IF(Smile=TRUE,VLOOKUP(MAX(-5,Strikeprice4-H212),Volsmile,2),0)),($A212-DateToday)+15,IF(Pricetype4=1,1,0),0))),H212)))</f>
        <v xml:space="preserve"> </v>
      </c>
      <c r="R212" s="250" t="str">
        <f>IF($A212="N/A"," ",IF(Pricetype4=2,MAX(I212,0),IF(OR(Pricetype4=1,Pricetype4=4),IF(I212=0,0,(_xll.EURO(I212,Strikeprice4,0,0,($AK212+IF(Smile=TRUE,VLOOKUP(MAX(-5,Strikeprice4-I212),Volsmile,2),0)),($A212-DateToday)+15,IF(Pricetype4=1,1,0),0))),I212)))</f>
        <v xml:space="preserve"> </v>
      </c>
      <c r="S212" s="250" t="str">
        <f>IF($A212="N/A"," ",IF(Pricetype4=2,MAX(J212,0),IF(OR(Pricetype4=1,Pricetype4=4),IF(J212=0,0,(_xll.EURO(J212,Strikeprice4,0,0,($AK212+IF(Smile=TRUE,VLOOKUP(MAX(-5,Strikeprice4-J212),Volsmile,2),0)),($A212-DateToday)+15,IF(Pricetype4=1,1,0),0))),J212)))</f>
        <v xml:space="preserve"> </v>
      </c>
      <c r="T212" s="250" t="str">
        <f>IF($A212="N/A"," ",IF(Pricetype4=2,MAX(K212,0),IF(OR(Pricetype4=1,Pricetype4=4),IF(K212=0,0,(_xll.EURO(K212,Strikeprice4,0,0,($AK212+IF(Smile=TRUE,VLOOKUP(MAX(-5,Strikeprice4-K212),Volsmile,2),0)),($A212-DateToday)+15,IF(Pricetype4=1,1,0),0))),K212)))</f>
        <v xml:space="preserve"> </v>
      </c>
      <c r="U212" s="177" t="str">
        <f t="shared" si="94"/>
        <v xml:space="preserve"> </v>
      </c>
      <c r="V212" s="178" t="str">
        <f t="shared" si="110"/>
        <v xml:space="preserve"> </v>
      </c>
      <c r="W212" s="178" t="str">
        <f t="shared" si="111"/>
        <v xml:space="preserve"> </v>
      </c>
      <c r="X212" s="178" t="str">
        <f t="shared" si="112"/>
        <v xml:space="preserve"> </v>
      </c>
      <c r="Y212" s="178" t="str">
        <f t="shared" si="113"/>
        <v xml:space="preserve"> </v>
      </c>
      <c r="Z212" s="178" t="str">
        <f t="shared" si="114"/>
        <v xml:space="preserve"> </v>
      </c>
      <c r="AA212" s="178" t="str">
        <f t="shared" si="115"/>
        <v xml:space="preserve"> </v>
      </c>
      <c r="AB212" s="178" t="str">
        <f t="shared" si="116"/>
        <v xml:space="preserve"> </v>
      </c>
      <c r="AC212" s="178" t="str">
        <f t="shared" si="117"/>
        <v xml:space="preserve"> </v>
      </c>
      <c r="AD212" s="178" t="str">
        <f t="shared" si="118"/>
        <v xml:space="preserve"> </v>
      </c>
      <c r="AE212" s="178" t="str">
        <f t="shared" si="119"/>
        <v xml:space="preserve"> </v>
      </c>
      <c r="AF212" s="224" t="str">
        <f t="shared" si="120"/>
        <v xml:space="preserve"> </v>
      </c>
      <c r="AG212" s="224" t="str">
        <f t="shared" si="121"/>
        <v xml:space="preserve"> </v>
      </c>
      <c r="AH212" s="224" t="str">
        <f t="shared" si="122"/>
        <v xml:space="preserve"> </v>
      </c>
      <c r="AI212" s="224" t="str">
        <f t="shared" si="95"/>
        <v xml:space="preserve"> </v>
      </c>
      <c r="AJ212" s="224" t="str">
        <f t="shared" si="96"/>
        <v xml:space="preserve"> </v>
      </c>
      <c r="AK212" s="224" t="str">
        <f t="shared" si="123"/>
        <v xml:space="preserve"> </v>
      </c>
      <c r="AL212" s="224" t="str">
        <f>IF($A212="N/A"," ",IF(PV=1,0,'Pricing Inputs4'!R245))</f>
        <v xml:space="preserve"> </v>
      </c>
      <c r="AM212" s="313" t="str">
        <f t="shared" si="97"/>
        <v xml:space="preserve"> </v>
      </c>
      <c r="BQ212" t="str">
        <f t="shared" si="98"/>
        <v xml:space="preserve"> </v>
      </c>
      <c r="BR212" t="str">
        <f t="shared" si="99"/>
        <v xml:space="preserve"> </v>
      </c>
      <c r="BS212" t="str">
        <f t="shared" si="100"/>
        <v xml:space="preserve"> </v>
      </c>
    </row>
    <row r="213" spans="1:71" x14ac:dyDescent="0.2">
      <c r="A213" s="253" t="str">
        <f>IF(A212="N/A","N/A",IF(EDATE(A212,1)&gt;Inputs!$R$5,"N/A",EDATE(A212,1)))</f>
        <v>N/A</v>
      </c>
      <c r="B213" s="324" t="str">
        <f t="shared" si="93"/>
        <v xml:space="preserve"> </v>
      </c>
      <c r="C213" s="172" t="str">
        <f t="shared" si="101"/>
        <v xml:space="preserve"> </v>
      </c>
      <c r="D213" s="172" t="str">
        <f t="shared" si="102"/>
        <v xml:space="preserve"> </v>
      </c>
      <c r="E213" s="172" t="str">
        <f t="shared" si="103"/>
        <v xml:space="preserve"> </v>
      </c>
      <c r="F213" s="172" t="str">
        <f t="shared" si="104"/>
        <v xml:space="preserve"> </v>
      </c>
      <c r="G213" s="172" t="str">
        <f t="shared" si="105"/>
        <v xml:space="preserve"> </v>
      </c>
      <c r="H213" s="172" t="str">
        <f t="shared" si="106"/>
        <v xml:space="preserve"> </v>
      </c>
      <c r="I213" s="172" t="str">
        <f t="shared" si="107"/>
        <v xml:space="preserve"> </v>
      </c>
      <c r="J213" s="172" t="str">
        <f t="shared" si="108"/>
        <v xml:space="preserve"> </v>
      </c>
      <c r="K213" s="172" t="str">
        <f t="shared" si="109"/>
        <v xml:space="preserve"> </v>
      </c>
      <c r="L213" s="250" t="str">
        <f>IF($A213="N/A"," ",IF(Pricetype4=2,MAX(C213,0),IF(OR(Pricetype4=1,Pricetype4=4),IF(C213=0,0,(_xll.EURO(C213,Strikeprice4,0,0,($AH213+IF(Smile=TRUE,VLOOKUP(MAX(-5,Strikeprice4-C213),Volsmile,2),0)),($A213-DateToday)+15,IF(Pricetype4=1,1,0),0))),C213)))</f>
        <v xml:space="preserve"> </v>
      </c>
      <c r="M213" s="250" t="str">
        <f>IF($A213="N/A"," ",IF(Pricetype4=2,MAX(D213,0),IF(OR(Pricetype4=1,Pricetype4=4),IF(D213=0,0,(_xll.EURO(D213,Strikeprice4,0,0,($AH213+IF(Smile=TRUE,VLOOKUP(MAX(-5,Strikeprice4-D213),Volsmile,2),0)),($A213-DateToday)+15,IF(Pricetype4=1,1,0),0))),D213)))</f>
        <v xml:space="preserve"> </v>
      </c>
      <c r="N213" s="250" t="str">
        <f>IF($A213="N/A"," ",IF(Pricetype4=2,MAX(E213,0),IF(OR(Pricetype4=1,Pricetype4=4),IF(E213=0,0,(_xll.EURO(E213,Strikeprice4,0,0,($AK213+IF(Smile=TRUE,VLOOKUP(MAX(-5,Strikeprice4-E213),Volsmile,2),0)),($A213-DateToday)+15,IF(Pricetype4=1,1,0),0))),E213)))</f>
        <v xml:space="preserve"> </v>
      </c>
      <c r="O213" s="250" t="str">
        <f>IF($A213="N/A"," ",IF(Pricetype4=2,MAX(F213,0),IF(OR(Pricetype4=1,Pricetype4=4),IF(F213=0,0,(_xll.EURO(F213,Strikeprice4,0,0,($AK213+IF(Smile=TRUE,VLOOKUP(MAX(-5,Strikeprice4-F213),Volsmile,2),0)),($A213-DateToday)+15,IF(Pricetype4=1,1,0),0))),F213)))</f>
        <v xml:space="preserve"> </v>
      </c>
      <c r="P213" s="250" t="str">
        <f>IF($A213="N/A"," ",IF(Pricetype4=2,MAX(G213,0),IF(OR(Pricetype4=1,Pricetype4=4),IF(G213=0,0,(_xll.EURO(G213,Strikeprice4,0,0,($AK213+IF(Smile=TRUE,VLOOKUP(MAX(-5,Strikeprice4-G213),Volsmile,2),0)),($A213-DateToday)+15,IF(Pricetype4=1,1,0),0))),G213)))</f>
        <v xml:space="preserve"> </v>
      </c>
      <c r="Q213" s="250" t="str">
        <f>IF($A213="N/A"," ",IF(Pricetype4=2,MAX(H213,0),IF(OR(Pricetype4=1,Pricetype4=4),IF(H213=0,0,(_xll.EURO(H213,Strikeprice4,0,0,($AK213+IF(Smile=TRUE,VLOOKUP(MAX(-5,Strikeprice4-H213),Volsmile,2),0)),($A213-DateToday)+15,IF(Pricetype4=1,1,0),0))),H213)))</f>
        <v xml:space="preserve"> </v>
      </c>
      <c r="R213" s="250" t="str">
        <f>IF($A213="N/A"," ",IF(Pricetype4=2,MAX(I213,0),IF(OR(Pricetype4=1,Pricetype4=4),IF(I213=0,0,(_xll.EURO(I213,Strikeprice4,0,0,($AK213+IF(Smile=TRUE,VLOOKUP(MAX(-5,Strikeprice4-I213),Volsmile,2),0)),($A213-DateToday)+15,IF(Pricetype4=1,1,0),0))),I213)))</f>
        <v xml:space="preserve"> </v>
      </c>
      <c r="S213" s="250" t="str">
        <f>IF($A213="N/A"," ",IF(Pricetype4=2,MAX(J213,0),IF(OR(Pricetype4=1,Pricetype4=4),IF(J213=0,0,(_xll.EURO(J213,Strikeprice4,0,0,($AK213+IF(Smile=TRUE,VLOOKUP(MAX(-5,Strikeprice4-J213),Volsmile,2),0)),($A213-DateToday)+15,IF(Pricetype4=1,1,0),0))),J213)))</f>
        <v xml:space="preserve"> </v>
      </c>
      <c r="T213" s="250" t="str">
        <f>IF($A213="N/A"," ",IF(Pricetype4=2,MAX(K213,0),IF(OR(Pricetype4=1,Pricetype4=4),IF(K213=0,0,(_xll.EURO(K213,Strikeprice4,0,0,($AK213+IF(Smile=TRUE,VLOOKUP(MAX(-5,Strikeprice4-K213),Volsmile,2),0)),($A213-DateToday)+15,IF(Pricetype4=1,1,0),0))),K213)))</f>
        <v xml:space="preserve"> </v>
      </c>
      <c r="U213" s="177" t="str">
        <f t="shared" si="94"/>
        <v xml:space="preserve"> </v>
      </c>
      <c r="V213" s="178" t="str">
        <f t="shared" si="110"/>
        <v xml:space="preserve"> </v>
      </c>
      <c r="W213" s="178" t="str">
        <f t="shared" si="111"/>
        <v xml:space="preserve"> </v>
      </c>
      <c r="X213" s="178" t="str">
        <f t="shared" si="112"/>
        <v xml:space="preserve"> </v>
      </c>
      <c r="Y213" s="178" t="str">
        <f t="shared" si="113"/>
        <v xml:space="preserve"> </v>
      </c>
      <c r="Z213" s="178" t="str">
        <f t="shared" si="114"/>
        <v xml:space="preserve"> </v>
      </c>
      <c r="AA213" s="178" t="str">
        <f t="shared" si="115"/>
        <v xml:space="preserve"> </v>
      </c>
      <c r="AB213" s="178" t="str">
        <f t="shared" si="116"/>
        <v xml:space="preserve"> </v>
      </c>
      <c r="AC213" s="178" t="str">
        <f t="shared" si="117"/>
        <v xml:space="preserve"> </v>
      </c>
      <c r="AD213" s="178" t="str">
        <f t="shared" si="118"/>
        <v xml:space="preserve"> </v>
      </c>
      <c r="AE213" s="178" t="str">
        <f t="shared" si="119"/>
        <v xml:space="preserve"> </v>
      </c>
      <c r="AF213" s="224" t="str">
        <f t="shared" si="120"/>
        <v xml:space="preserve"> </v>
      </c>
      <c r="AG213" s="224" t="str">
        <f t="shared" si="121"/>
        <v xml:space="preserve"> </v>
      </c>
      <c r="AH213" s="224" t="str">
        <f t="shared" si="122"/>
        <v xml:space="preserve"> </v>
      </c>
      <c r="AI213" s="224" t="str">
        <f t="shared" si="95"/>
        <v xml:space="preserve"> </v>
      </c>
      <c r="AJ213" s="224" t="str">
        <f t="shared" si="96"/>
        <v xml:space="preserve"> </v>
      </c>
      <c r="AK213" s="224" t="str">
        <f t="shared" si="123"/>
        <v xml:space="preserve"> </v>
      </c>
      <c r="AL213" s="224" t="str">
        <f>IF($A213="N/A"," ",IF(PV=1,0,'Pricing Inputs4'!R246))</f>
        <v xml:space="preserve"> </v>
      </c>
      <c r="AM213" s="313" t="str">
        <f t="shared" si="97"/>
        <v xml:space="preserve"> </v>
      </c>
      <c r="BQ213" t="str">
        <f t="shared" si="98"/>
        <v xml:space="preserve"> </v>
      </c>
      <c r="BR213" t="str">
        <f t="shared" si="99"/>
        <v xml:space="preserve"> </v>
      </c>
      <c r="BS213" t="str">
        <f t="shared" si="100"/>
        <v xml:space="preserve"> </v>
      </c>
    </row>
    <row r="214" spans="1:71" x14ac:dyDescent="0.2">
      <c r="A214" s="253" t="str">
        <f>IF(A213="N/A","N/A",IF(EDATE(A213,1)&gt;Inputs!$R$5,"N/A",EDATE(A213,1)))</f>
        <v>N/A</v>
      </c>
      <c r="B214" s="324" t="str">
        <f t="shared" si="93"/>
        <v xml:space="preserve"> </v>
      </c>
      <c r="C214" s="172" t="str">
        <f t="shared" si="101"/>
        <v xml:space="preserve"> </v>
      </c>
      <c r="D214" s="172" t="str">
        <f t="shared" si="102"/>
        <v xml:space="preserve"> </v>
      </c>
      <c r="E214" s="172" t="str">
        <f t="shared" si="103"/>
        <v xml:space="preserve"> </v>
      </c>
      <c r="F214" s="172" t="str">
        <f t="shared" si="104"/>
        <v xml:space="preserve"> </v>
      </c>
      <c r="G214" s="172" t="str">
        <f t="shared" si="105"/>
        <v xml:space="preserve"> </v>
      </c>
      <c r="H214" s="172" t="str">
        <f t="shared" si="106"/>
        <v xml:space="preserve"> </v>
      </c>
      <c r="I214" s="172" t="str">
        <f t="shared" si="107"/>
        <v xml:space="preserve"> </v>
      </c>
      <c r="J214" s="172" t="str">
        <f t="shared" si="108"/>
        <v xml:space="preserve"> </v>
      </c>
      <c r="K214" s="172" t="str">
        <f t="shared" si="109"/>
        <v xml:space="preserve"> </v>
      </c>
      <c r="L214" s="250" t="str">
        <f>IF($A214="N/A"," ",IF(Pricetype4=2,MAX(C214,0),IF(OR(Pricetype4=1,Pricetype4=4),IF(C214=0,0,(_xll.EURO(C214,Strikeprice4,0,0,($AH214+IF(Smile=TRUE,VLOOKUP(MAX(-5,Strikeprice4-C214),Volsmile,2),0)),($A214-DateToday)+15,IF(Pricetype4=1,1,0),0))),C214)))</f>
        <v xml:space="preserve"> </v>
      </c>
      <c r="M214" s="250" t="str">
        <f>IF($A214="N/A"," ",IF(Pricetype4=2,MAX(D214,0),IF(OR(Pricetype4=1,Pricetype4=4),IF(D214=0,0,(_xll.EURO(D214,Strikeprice4,0,0,($AH214+IF(Smile=TRUE,VLOOKUP(MAX(-5,Strikeprice4-D214),Volsmile,2),0)),($A214-DateToday)+15,IF(Pricetype4=1,1,0),0))),D214)))</f>
        <v xml:space="preserve"> </v>
      </c>
      <c r="N214" s="250" t="str">
        <f>IF($A214="N/A"," ",IF(Pricetype4=2,MAX(E214,0),IF(OR(Pricetype4=1,Pricetype4=4),IF(E214=0,0,(_xll.EURO(E214,Strikeprice4,0,0,($AK214+IF(Smile=TRUE,VLOOKUP(MAX(-5,Strikeprice4-E214),Volsmile,2),0)),($A214-DateToday)+15,IF(Pricetype4=1,1,0),0))),E214)))</f>
        <v xml:space="preserve"> </v>
      </c>
      <c r="O214" s="250" t="str">
        <f>IF($A214="N/A"," ",IF(Pricetype4=2,MAX(F214,0),IF(OR(Pricetype4=1,Pricetype4=4),IF(F214=0,0,(_xll.EURO(F214,Strikeprice4,0,0,($AK214+IF(Smile=TRUE,VLOOKUP(MAX(-5,Strikeprice4-F214),Volsmile,2),0)),($A214-DateToday)+15,IF(Pricetype4=1,1,0),0))),F214)))</f>
        <v xml:space="preserve"> </v>
      </c>
      <c r="P214" s="250" t="str">
        <f>IF($A214="N/A"," ",IF(Pricetype4=2,MAX(G214,0),IF(OR(Pricetype4=1,Pricetype4=4),IF(G214=0,0,(_xll.EURO(G214,Strikeprice4,0,0,($AK214+IF(Smile=TRUE,VLOOKUP(MAX(-5,Strikeprice4-G214),Volsmile,2),0)),($A214-DateToday)+15,IF(Pricetype4=1,1,0),0))),G214)))</f>
        <v xml:space="preserve"> </v>
      </c>
      <c r="Q214" s="250" t="str">
        <f>IF($A214="N/A"," ",IF(Pricetype4=2,MAX(H214,0),IF(OR(Pricetype4=1,Pricetype4=4),IF(H214=0,0,(_xll.EURO(H214,Strikeprice4,0,0,($AK214+IF(Smile=TRUE,VLOOKUP(MAX(-5,Strikeprice4-H214),Volsmile,2),0)),($A214-DateToday)+15,IF(Pricetype4=1,1,0),0))),H214)))</f>
        <v xml:space="preserve"> </v>
      </c>
      <c r="R214" s="250" t="str">
        <f>IF($A214="N/A"," ",IF(Pricetype4=2,MAX(I214,0),IF(OR(Pricetype4=1,Pricetype4=4),IF(I214=0,0,(_xll.EURO(I214,Strikeprice4,0,0,($AK214+IF(Smile=TRUE,VLOOKUP(MAX(-5,Strikeprice4-I214),Volsmile,2),0)),($A214-DateToday)+15,IF(Pricetype4=1,1,0),0))),I214)))</f>
        <v xml:space="preserve"> </v>
      </c>
      <c r="S214" s="250" t="str">
        <f>IF($A214="N/A"," ",IF(Pricetype4=2,MAX(J214,0),IF(OR(Pricetype4=1,Pricetype4=4),IF(J214=0,0,(_xll.EURO(J214,Strikeprice4,0,0,($AK214+IF(Smile=TRUE,VLOOKUP(MAX(-5,Strikeprice4-J214),Volsmile,2),0)),($A214-DateToday)+15,IF(Pricetype4=1,1,0),0))),J214)))</f>
        <v xml:space="preserve"> </v>
      </c>
      <c r="T214" s="250" t="str">
        <f>IF($A214="N/A"," ",IF(Pricetype4=2,MAX(K214,0),IF(OR(Pricetype4=1,Pricetype4=4),IF(K214=0,0,(_xll.EURO(K214,Strikeprice4,0,0,($AK214+IF(Smile=TRUE,VLOOKUP(MAX(-5,Strikeprice4-K214),Volsmile,2),0)),($A214-DateToday)+15,IF(Pricetype4=1,1,0),0))),K214)))</f>
        <v xml:space="preserve"> </v>
      </c>
      <c r="U214" s="177" t="str">
        <f t="shared" si="94"/>
        <v xml:space="preserve"> </v>
      </c>
      <c r="V214" s="178" t="str">
        <f t="shared" si="110"/>
        <v xml:space="preserve"> </v>
      </c>
      <c r="W214" s="178" t="str">
        <f t="shared" si="111"/>
        <v xml:space="preserve"> </v>
      </c>
      <c r="X214" s="178" t="str">
        <f t="shared" si="112"/>
        <v xml:space="preserve"> </v>
      </c>
      <c r="Y214" s="178" t="str">
        <f t="shared" si="113"/>
        <v xml:space="preserve"> </v>
      </c>
      <c r="Z214" s="178" t="str">
        <f t="shared" si="114"/>
        <v xml:space="preserve"> </v>
      </c>
      <c r="AA214" s="178" t="str">
        <f t="shared" si="115"/>
        <v xml:space="preserve"> </v>
      </c>
      <c r="AB214" s="178" t="str">
        <f t="shared" si="116"/>
        <v xml:space="preserve"> </v>
      </c>
      <c r="AC214" s="178" t="str">
        <f t="shared" si="117"/>
        <v xml:space="preserve"> </v>
      </c>
      <c r="AD214" s="178" t="str">
        <f t="shared" si="118"/>
        <v xml:space="preserve"> </v>
      </c>
      <c r="AE214" s="178" t="str">
        <f t="shared" si="119"/>
        <v xml:space="preserve"> </v>
      </c>
      <c r="AF214" s="224" t="str">
        <f t="shared" si="120"/>
        <v xml:space="preserve"> </v>
      </c>
      <c r="AG214" s="224" t="str">
        <f t="shared" si="121"/>
        <v xml:space="preserve"> </v>
      </c>
      <c r="AH214" s="224" t="str">
        <f t="shared" si="122"/>
        <v xml:space="preserve"> </v>
      </c>
      <c r="AI214" s="224" t="str">
        <f t="shared" si="95"/>
        <v xml:space="preserve"> </v>
      </c>
      <c r="AJ214" s="224" t="str">
        <f t="shared" si="96"/>
        <v xml:space="preserve"> </v>
      </c>
      <c r="AK214" s="224" t="str">
        <f t="shared" si="123"/>
        <v xml:space="preserve"> </v>
      </c>
      <c r="AL214" s="224" t="str">
        <f>IF($A214="N/A"," ",IF(PV=1,0,'Pricing Inputs4'!R247))</f>
        <v xml:space="preserve"> </v>
      </c>
      <c r="AM214" s="313" t="str">
        <f t="shared" si="97"/>
        <v xml:space="preserve"> </v>
      </c>
      <c r="BQ214" t="str">
        <f t="shared" si="98"/>
        <v xml:space="preserve"> </v>
      </c>
      <c r="BR214" t="str">
        <f t="shared" si="99"/>
        <v xml:space="preserve"> </v>
      </c>
      <c r="BS214" t="str">
        <f t="shared" si="100"/>
        <v xml:space="preserve"> </v>
      </c>
    </row>
    <row r="215" spans="1:71" x14ac:dyDescent="0.2">
      <c r="A215" s="253" t="str">
        <f>IF(A214="N/A","N/A",IF(EDATE(A214,1)&gt;Inputs!$R$5,"N/A",EDATE(A214,1)))</f>
        <v>N/A</v>
      </c>
      <c r="B215" s="324" t="str">
        <f t="shared" si="93"/>
        <v xml:space="preserve"> </v>
      </c>
      <c r="C215" s="172" t="str">
        <f t="shared" si="101"/>
        <v xml:space="preserve"> </v>
      </c>
      <c r="D215" s="172" t="str">
        <f t="shared" si="102"/>
        <v xml:space="preserve"> </v>
      </c>
      <c r="E215" s="172" t="str">
        <f t="shared" si="103"/>
        <v xml:space="preserve"> </v>
      </c>
      <c r="F215" s="172" t="str">
        <f t="shared" si="104"/>
        <v xml:space="preserve"> </v>
      </c>
      <c r="G215" s="172" t="str">
        <f t="shared" si="105"/>
        <v xml:space="preserve"> </v>
      </c>
      <c r="H215" s="172" t="str">
        <f t="shared" si="106"/>
        <v xml:space="preserve"> </v>
      </c>
      <c r="I215" s="172" t="str">
        <f t="shared" si="107"/>
        <v xml:space="preserve"> </v>
      </c>
      <c r="J215" s="172" t="str">
        <f t="shared" si="108"/>
        <v xml:space="preserve"> </v>
      </c>
      <c r="K215" s="172" t="str">
        <f t="shared" si="109"/>
        <v xml:space="preserve"> </v>
      </c>
      <c r="L215" s="250" t="str">
        <f>IF($A215="N/A"," ",IF(Pricetype4=2,MAX(C215,0),IF(OR(Pricetype4=1,Pricetype4=4),IF(C215=0,0,(_xll.EURO(C215,Strikeprice4,0,0,($AH215+IF(Smile=TRUE,VLOOKUP(MAX(-5,Strikeprice4-C215),Volsmile,2),0)),($A215-DateToday)+15,IF(Pricetype4=1,1,0),0))),C215)))</f>
        <v xml:space="preserve"> </v>
      </c>
      <c r="M215" s="250" t="str">
        <f>IF($A215="N/A"," ",IF(Pricetype4=2,MAX(D215,0),IF(OR(Pricetype4=1,Pricetype4=4),IF(D215=0,0,(_xll.EURO(D215,Strikeprice4,0,0,($AH215+IF(Smile=TRUE,VLOOKUP(MAX(-5,Strikeprice4-D215),Volsmile,2),0)),($A215-DateToday)+15,IF(Pricetype4=1,1,0),0))),D215)))</f>
        <v xml:space="preserve"> </v>
      </c>
      <c r="N215" s="250" t="str">
        <f>IF($A215="N/A"," ",IF(Pricetype4=2,MAX(E215,0),IF(OR(Pricetype4=1,Pricetype4=4),IF(E215=0,0,(_xll.EURO(E215,Strikeprice4,0,0,($AK215+IF(Smile=TRUE,VLOOKUP(MAX(-5,Strikeprice4-E215),Volsmile,2),0)),($A215-DateToday)+15,IF(Pricetype4=1,1,0),0))),E215)))</f>
        <v xml:space="preserve"> </v>
      </c>
      <c r="O215" s="250" t="str">
        <f>IF($A215="N/A"," ",IF(Pricetype4=2,MAX(F215,0),IF(OR(Pricetype4=1,Pricetype4=4),IF(F215=0,0,(_xll.EURO(F215,Strikeprice4,0,0,($AK215+IF(Smile=TRUE,VLOOKUP(MAX(-5,Strikeprice4-F215),Volsmile,2),0)),($A215-DateToday)+15,IF(Pricetype4=1,1,0),0))),F215)))</f>
        <v xml:space="preserve"> </v>
      </c>
      <c r="P215" s="250" t="str">
        <f>IF($A215="N/A"," ",IF(Pricetype4=2,MAX(G215,0),IF(OR(Pricetype4=1,Pricetype4=4),IF(G215=0,0,(_xll.EURO(G215,Strikeprice4,0,0,($AK215+IF(Smile=TRUE,VLOOKUP(MAX(-5,Strikeprice4-G215),Volsmile,2),0)),($A215-DateToday)+15,IF(Pricetype4=1,1,0),0))),G215)))</f>
        <v xml:space="preserve"> </v>
      </c>
      <c r="Q215" s="250" t="str">
        <f>IF($A215="N/A"," ",IF(Pricetype4=2,MAX(H215,0),IF(OR(Pricetype4=1,Pricetype4=4),IF(H215=0,0,(_xll.EURO(H215,Strikeprice4,0,0,($AK215+IF(Smile=TRUE,VLOOKUP(MAX(-5,Strikeprice4-H215),Volsmile,2),0)),($A215-DateToday)+15,IF(Pricetype4=1,1,0),0))),H215)))</f>
        <v xml:space="preserve"> </v>
      </c>
      <c r="R215" s="250" t="str">
        <f>IF($A215="N/A"," ",IF(Pricetype4=2,MAX(I215,0),IF(OR(Pricetype4=1,Pricetype4=4),IF(I215=0,0,(_xll.EURO(I215,Strikeprice4,0,0,($AK215+IF(Smile=TRUE,VLOOKUP(MAX(-5,Strikeprice4-I215),Volsmile,2),0)),($A215-DateToday)+15,IF(Pricetype4=1,1,0),0))),I215)))</f>
        <v xml:space="preserve"> </v>
      </c>
      <c r="S215" s="250" t="str">
        <f>IF($A215="N/A"," ",IF(Pricetype4=2,MAX(J215,0),IF(OR(Pricetype4=1,Pricetype4=4),IF(J215=0,0,(_xll.EURO(J215,Strikeprice4,0,0,($AK215+IF(Smile=TRUE,VLOOKUP(MAX(-5,Strikeprice4-J215),Volsmile,2),0)),($A215-DateToday)+15,IF(Pricetype4=1,1,0),0))),J215)))</f>
        <v xml:space="preserve"> </v>
      </c>
      <c r="T215" s="250" t="str">
        <f>IF($A215="N/A"," ",IF(Pricetype4=2,MAX(K215,0),IF(OR(Pricetype4=1,Pricetype4=4),IF(K215=0,0,(_xll.EURO(K215,Strikeprice4,0,0,($AK215+IF(Smile=TRUE,VLOOKUP(MAX(-5,Strikeprice4-K215),Volsmile,2),0)),($A215-DateToday)+15,IF(Pricetype4=1,1,0),0))),K215)))</f>
        <v xml:space="preserve"> </v>
      </c>
      <c r="U215" s="177" t="str">
        <f t="shared" si="94"/>
        <v xml:space="preserve"> </v>
      </c>
      <c r="V215" s="178" t="str">
        <f t="shared" si="110"/>
        <v xml:space="preserve"> </v>
      </c>
      <c r="W215" s="178" t="str">
        <f t="shared" si="111"/>
        <v xml:space="preserve"> </v>
      </c>
      <c r="X215" s="178" t="str">
        <f t="shared" si="112"/>
        <v xml:space="preserve"> </v>
      </c>
      <c r="Y215" s="178" t="str">
        <f t="shared" si="113"/>
        <v xml:space="preserve"> </v>
      </c>
      <c r="Z215" s="178" t="str">
        <f t="shared" si="114"/>
        <v xml:space="preserve"> </v>
      </c>
      <c r="AA215" s="178" t="str">
        <f t="shared" si="115"/>
        <v xml:space="preserve"> </v>
      </c>
      <c r="AB215" s="178" t="str">
        <f t="shared" si="116"/>
        <v xml:space="preserve"> </v>
      </c>
      <c r="AC215" s="178" t="str">
        <f t="shared" si="117"/>
        <v xml:space="preserve"> </v>
      </c>
      <c r="AD215" s="178" t="str">
        <f t="shared" si="118"/>
        <v xml:space="preserve"> </v>
      </c>
      <c r="AE215" s="178" t="str">
        <f t="shared" si="119"/>
        <v xml:space="preserve"> </v>
      </c>
      <c r="AF215" s="224" t="str">
        <f t="shared" si="120"/>
        <v xml:space="preserve"> </v>
      </c>
      <c r="AG215" s="224" t="str">
        <f t="shared" si="121"/>
        <v xml:space="preserve"> </v>
      </c>
      <c r="AH215" s="224" t="str">
        <f t="shared" si="122"/>
        <v xml:space="preserve"> </v>
      </c>
      <c r="AI215" s="224" t="str">
        <f t="shared" si="95"/>
        <v xml:space="preserve"> </v>
      </c>
      <c r="AJ215" s="224" t="str">
        <f t="shared" si="96"/>
        <v xml:space="preserve"> </v>
      </c>
      <c r="AK215" s="224" t="str">
        <f t="shared" si="123"/>
        <v xml:space="preserve"> </v>
      </c>
      <c r="AL215" s="224" t="str">
        <f>IF($A215="N/A"," ",IF(PV=1,0,'Pricing Inputs4'!R248))</f>
        <v xml:space="preserve"> </v>
      </c>
      <c r="AM215" s="313" t="str">
        <f t="shared" si="97"/>
        <v xml:space="preserve"> </v>
      </c>
      <c r="BQ215" t="str">
        <f t="shared" si="98"/>
        <v xml:space="preserve"> </v>
      </c>
      <c r="BR215" t="str">
        <f t="shared" si="99"/>
        <v xml:space="preserve"> </v>
      </c>
      <c r="BS215" t="str">
        <f t="shared" si="100"/>
        <v xml:space="preserve"> </v>
      </c>
    </row>
    <row r="216" spans="1:71" x14ac:dyDescent="0.2">
      <c r="A216" s="253" t="str">
        <f>IF(A215="N/A","N/A",IF(EDATE(A215,1)&gt;Inputs!$R$5,"N/A",EDATE(A215,1)))</f>
        <v>N/A</v>
      </c>
      <c r="B216" s="324" t="str">
        <f t="shared" si="93"/>
        <v xml:space="preserve"> </v>
      </c>
      <c r="C216" s="172" t="str">
        <f t="shared" si="101"/>
        <v xml:space="preserve"> </v>
      </c>
      <c r="D216" s="172" t="str">
        <f t="shared" si="102"/>
        <v xml:space="preserve"> </v>
      </c>
      <c r="E216" s="172" t="str">
        <f t="shared" si="103"/>
        <v xml:space="preserve"> </v>
      </c>
      <c r="F216" s="172" t="str">
        <f t="shared" si="104"/>
        <v xml:space="preserve"> </v>
      </c>
      <c r="G216" s="172" t="str">
        <f t="shared" si="105"/>
        <v xml:space="preserve"> </v>
      </c>
      <c r="H216" s="172" t="str">
        <f t="shared" si="106"/>
        <v xml:space="preserve"> </v>
      </c>
      <c r="I216" s="172" t="str">
        <f t="shared" si="107"/>
        <v xml:space="preserve"> </v>
      </c>
      <c r="J216" s="172" t="str">
        <f t="shared" si="108"/>
        <v xml:space="preserve"> </v>
      </c>
      <c r="K216" s="172" t="str">
        <f t="shared" si="109"/>
        <v xml:space="preserve"> </v>
      </c>
      <c r="L216" s="250" t="str">
        <f>IF($A216="N/A"," ",IF(Pricetype4=2,MAX(C216,0),IF(OR(Pricetype4=1,Pricetype4=4),IF(C216=0,0,(_xll.EURO(C216,Strikeprice4,0,0,($AH216+IF(Smile=TRUE,VLOOKUP(MAX(-5,Strikeprice4-C216),Volsmile,2),0)),($A216-DateToday)+15,IF(Pricetype4=1,1,0),0))),C216)))</f>
        <v xml:space="preserve"> </v>
      </c>
      <c r="M216" s="250" t="str">
        <f>IF($A216="N/A"," ",IF(Pricetype4=2,MAX(D216,0),IF(OR(Pricetype4=1,Pricetype4=4),IF(D216=0,0,(_xll.EURO(D216,Strikeprice4,0,0,($AH216+IF(Smile=TRUE,VLOOKUP(MAX(-5,Strikeprice4-D216),Volsmile,2),0)),($A216-DateToday)+15,IF(Pricetype4=1,1,0),0))),D216)))</f>
        <v xml:space="preserve"> </v>
      </c>
      <c r="N216" s="250" t="str">
        <f>IF($A216="N/A"," ",IF(Pricetype4=2,MAX(E216,0),IF(OR(Pricetype4=1,Pricetype4=4),IF(E216=0,0,(_xll.EURO(E216,Strikeprice4,0,0,($AK216+IF(Smile=TRUE,VLOOKUP(MAX(-5,Strikeprice4-E216),Volsmile,2),0)),($A216-DateToday)+15,IF(Pricetype4=1,1,0),0))),E216)))</f>
        <v xml:space="preserve"> </v>
      </c>
      <c r="O216" s="250" t="str">
        <f>IF($A216="N/A"," ",IF(Pricetype4=2,MAX(F216,0),IF(OR(Pricetype4=1,Pricetype4=4),IF(F216=0,0,(_xll.EURO(F216,Strikeprice4,0,0,($AK216+IF(Smile=TRUE,VLOOKUP(MAX(-5,Strikeprice4-F216),Volsmile,2),0)),($A216-DateToday)+15,IF(Pricetype4=1,1,0),0))),F216)))</f>
        <v xml:space="preserve"> </v>
      </c>
      <c r="P216" s="250" t="str">
        <f>IF($A216="N/A"," ",IF(Pricetype4=2,MAX(G216,0),IF(OR(Pricetype4=1,Pricetype4=4),IF(G216=0,0,(_xll.EURO(G216,Strikeprice4,0,0,($AK216+IF(Smile=TRUE,VLOOKUP(MAX(-5,Strikeprice4-G216),Volsmile,2),0)),($A216-DateToday)+15,IF(Pricetype4=1,1,0),0))),G216)))</f>
        <v xml:space="preserve"> </v>
      </c>
      <c r="Q216" s="250" t="str">
        <f>IF($A216="N/A"," ",IF(Pricetype4=2,MAX(H216,0),IF(OR(Pricetype4=1,Pricetype4=4),IF(H216=0,0,(_xll.EURO(H216,Strikeprice4,0,0,($AK216+IF(Smile=TRUE,VLOOKUP(MAX(-5,Strikeprice4-H216),Volsmile,2),0)),($A216-DateToday)+15,IF(Pricetype4=1,1,0),0))),H216)))</f>
        <v xml:space="preserve"> </v>
      </c>
      <c r="R216" s="250" t="str">
        <f>IF($A216="N/A"," ",IF(Pricetype4=2,MAX(I216,0),IF(OR(Pricetype4=1,Pricetype4=4),IF(I216=0,0,(_xll.EURO(I216,Strikeprice4,0,0,($AK216+IF(Smile=TRUE,VLOOKUP(MAX(-5,Strikeprice4-I216),Volsmile,2),0)),($A216-DateToday)+15,IF(Pricetype4=1,1,0),0))),I216)))</f>
        <v xml:space="preserve"> </v>
      </c>
      <c r="S216" s="250" t="str">
        <f>IF($A216="N/A"," ",IF(Pricetype4=2,MAX(J216,0),IF(OR(Pricetype4=1,Pricetype4=4),IF(J216=0,0,(_xll.EURO(J216,Strikeprice4,0,0,($AK216+IF(Smile=TRUE,VLOOKUP(MAX(-5,Strikeprice4-J216),Volsmile,2),0)),($A216-DateToday)+15,IF(Pricetype4=1,1,0),0))),J216)))</f>
        <v xml:space="preserve"> </v>
      </c>
      <c r="T216" s="250" t="str">
        <f>IF($A216="N/A"," ",IF(Pricetype4=2,MAX(K216,0),IF(OR(Pricetype4=1,Pricetype4=4),IF(K216=0,0,(_xll.EURO(K216,Strikeprice4,0,0,($AK216+IF(Smile=TRUE,VLOOKUP(MAX(-5,Strikeprice4-K216),Volsmile,2),0)),($A216-DateToday)+15,IF(Pricetype4=1,1,0),0))),K216)))</f>
        <v xml:space="preserve"> </v>
      </c>
      <c r="U216" s="177" t="str">
        <f t="shared" si="94"/>
        <v xml:space="preserve"> </v>
      </c>
      <c r="V216" s="178" t="str">
        <f t="shared" si="110"/>
        <v xml:space="preserve"> </v>
      </c>
      <c r="W216" s="178" t="str">
        <f t="shared" si="111"/>
        <v xml:space="preserve"> </v>
      </c>
      <c r="X216" s="178" t="str">
        <f t="shared" si="112"/>
        <v xml:space="preserve"> </v>
      </c>
      <c r="Y216" s="178" t="str">
        <f t="shared" si="113"/>
        <v xml:space="preserve"> </v>
      </c>
      <c r="Z216" s="178" t="str">
        <f t="shared" si="114"/>
        <v xml:space="preserve"> </v>
      </c>
      <c r="AA216" s="178" t="str">
        <f t="shared" si="115"/>
        <v xml:space="preserve"> </v>
      </c>
      <c r="AB216" s="178" t="str">
        <f t="shared" si="116"/>
        <v xml:space="preserve"> </v>
      </c>
      <c r="AC216" s="178" t="str">
        <f t="shared" si="117"/>
        <v xml:space="preserve"> </v>
      </c>
      <c r="AD216" s="178" t="str">
        <f t="shared" si="118"/>
        <v xml:space="preserve"> </v>
      </c>
      <c r="AE216" s="178" t="str">
        <f t="shared" si="119"/>
        <v xml:space="preserve"> </v>
      </c>
      <c r="AF216" s="224" t="str">
        <f t="shared" si="120"/>
        <v xml:space="preserve"> </v>
      </c>
      <c r="AG216" s="224" t="str">
        <f t="shared" si="121"/>
        <v xml:space="preserve"> </v>
      </c>
      <c r="AH216" s="224" t="str">
        <f t="shared" si="122"/>
        <v xml:space="preserve"> </v>
      </c>
      <c r="AI216" s="224" t="str">
        <f t="shared" si="95"/>
        <v xml:space="preserve"> </v>
      </c>
      <c r="AJ216" s="224" t="str">
        <f t="shared" si="96"/>
        <v xml:space="preserve"> </v>
      </c>
      <c r="AK216" s="224" t="str">
        <f t="shared" si="123"/>
        <v xml:space="preserve"> </v>
      </c>
      <c r="AL216" s="224" t="str">
        <f>IF($A216="N/A"," ",IF(PV=1,0,'Pricing Inputs4'!R249))</f>
        <v xml:space="preserve"> </v>
      </c>
      <c r="AM216" s="313" t="str">
        <f t="shared" si="97"/>
        <v xml:space="preserve"> </v>
      </c>
      <c r="BQ216" t="str">
        <f t="shared" si="98"/>
        <v xml:space="preserve"> </v>
      </c>
      <c r="BR216" t="str">
        <f t="shared" si="99"/>
        <v xml:space="preserve"> </v>
      </c>
      <c r="BS216" t="str">
        <f t="shared" si="100"/>
        <v xml:space="preserve"> </v>
      </c>
    </row>
    <row r="217" spans="1:71" x14ac:dyDescent="0.2">
      <c r="A217" s="253" t="str">
        <f>IF(A216="N/A","N/A",IF(EDATE(A216,1)&gt;Inputs!$R$5,"N/A",EDATE(A216,1)))</f>
        <v>N/A</v>
      </c>
      <c r="B217" s="324" t="str">
        <f t="shared" si="93"/>
        <v xml:space="preserve"> </v>
      </c>
      <c r="C217" s="172" t="str">
        <f t="shared" si="101"/>
        <v xml:space="preserve"> </v>
      </c>
      <c r="D217" s="172" t="str">
        <f t="shared" si="102"/>
        <v xml:space="preserve"> </v>
      </c>
      <c r="E217" s="172" t="str">
        <f t="shared" si="103"/>
        <v xml:space="preserve"> </v>
      </c>
      <c r="F217" s="172" t="str">
        <f t="shared" si="104"/>
        <v xml:space="preserve"> </v>
      </c>
      <c r="G217" s="172" t="str">
        <f t="shared" si="105"/>
        <v xml:space="preserve"> </v>
      </c>
      <c r="H217" s="172" t="str">
        <f t="shared" si="106"/>
        <v xml:space="preserve"> </v>
      </c>
      <c r="I217" s="172" t="str">
        <f t="shared" si="107"/>
        <v xml:space="preserve"> </v>
      </c>
      <c r="J217" s="172" t="str">
        <f t="shared" si="108"/>
        <v xml:space="preserve"> </v>
      </c>
      <c r="K217" s="172" t="str">
        <f t="shared" si="109"/>
        <v xml:space="preserve"> </v>
      </c>
      <c r="L217" s="250" t="str">
        <f>IF($A217="N/A"," ",IF(Pricetype4=2,MAX(C217,0),IF(OR(Pricetype4=1,Pricetype4=4),IF(C217=0,0,(_xll.EURO(C217,Strikeprice4,0,0,($AH217+IF(Smile=TRUE,VLOOKUP(MAX(-5,Strikeprice4-C217),Volsmile,2),0)),($A217-DateToday)+15,IF(Pricetype4=1,1,0),0))),C217)))</f>
        <v xml:space="preserve"> </v>
      </c>
      <c r="M217" s="250" t="str">
        <f>IF($A217="N/A"," ",IF(Pricetype4=2,MAX(D217,0),IF(OR(Pricetype4=1,Pricetype4=4),IF(D217=0,0,(_xll.EURO(D217,Strikeprice4,0,0,($AH217+IF(Smile=TRUE,VLOOKUP(MAX(-5,Strikeprice4-D217),Volsmile,2),0)),($A217-DateToday)+15,IF(Pricetype4=1,1,0),0))),D217)))</f>
        <v xml:space="preserve"> </v>
      </c>
      <c r="N217" s="250" t="str">
        <f>IF($A217="N/A"," ",IF(Pricetype4=2,MAX(E217,0),IF(OR(Pricetype4=1,Pricetype4=4),IF(E217=0,0,(_xll.EURO(E217,Strikeprice4,0,0,($AK217+IF(Smile=TRUE,VLOOKUP(MAX(-5,Strikeprice4-E217),Volsmile,2),0)),($A217-DateToday)+15,IF(Pricetype4=1,1,0),0))),E217)))</f>
        <v xml:space="preserve"> </v>
      </c>
      <c r="O217" s="250" t="str">
        <f>IF($A217="N/A"," ",IF(Pricetype4=2,MAX(F217,0),IF(OR(Pricetype4=1,Pricetype4=4),IF(F217=0,0,(_xll.EURO(F217,Strikeprice4,0,0,($AK217+IF(Smile=TRUE,VLOOKUP(MAX(-5,Strikeprice4-F217),Volsmile,2),0)),($A217-DateToday)+15,IF(Pricetype4=1,1,0),0))),F217)))</f>
        <v xml:space="preserve"> </v>
      </c>
      <c r="P217" s="250" t="str">
        <f>IF($A217="N/A"," ",IF(Pricetype4=2,MAX(G217,0),IF(OR(Pricetype4=1,Pricetype4=4),IF(G217=0,0,(_xll.EURO(G217,Strikeprice4,0,0,($AK217+IF(Smile=TRUE,VLOOKUP(MAX(-5,Strikeprice4-G217),Volsmile,2),0)),($A217-DateToday)+15,IF(Pricetype4=1,1,0),0))),G217)))</f>
        <v xml:space="preserve"> </v>
      </c>
      <c r="Q217" s="250" t="str">
        <f>IF($A217="N/A"," ",IF(Pricetype4=2,MAX(H217,0),IF(OR(Pricetype4=1,Pricetype4=4),IF(H217=0,0,(_xll.EURO(H217,Strikeprice4,0,0,($AK217+IF(Smile=TRUE,VLOOKUP(MAX(-5,Strikeprice4-H217),Volsmile,2),0)),($A217-DateToday)+15,IF(Pricetype4=1,1,0),0))),H217)))</f>
        <v xml:space="preserve"> </v>
      </c>
      <c r="R217" s="250" t="str">
        <f>IF($A217="N/A"," ",IF(Pricetype4=2,MAX(I217,0),IF(OR(Pricetype4=1,Pricetype4=4),IF(I217=0,0,(_xll.EURO(I217,Strikeprice4,0,0,($AK217+IF(Smile=TRUE,VLOOKUP(MAX(-5,Strikeprice4-I217),Volsmile,2),0)),($A217-DateToday)+15,IF(Pricetype4=1,1,0),0))),I217)))</f>
        <v xml:space="preserve"> </v>
      </c>
      <c r="S217" s="250" t="str">
        <f>IF($A217="N/A"," ",IF(Pricetype4=2,MAX(J217,0),IF(OR(Pricetype4=1,Pricetype4=4),IF(J217=0,0,(_xll.EURO(J217,Strikeprice4,0,0,($AK217+IF(Smile=TRUE,VLOOKUP(MAX(-5,Strikeprice4-J217),Volsmile,2),0)),($A217-DateToday)+15,IF(Pricetype4=1,1,0),0))),J217)))</f>
        <v xml:space="preserve"> </v>
      </c>
      <c r="T217" s="250" t="str">
        <f>IF($A217="N/A"," ",IF(Pricetype4=2,MAX(K217,0),IF(OR(Pricetype4=1,Pricetype4=4),IF(K217=0,0,(_xll.EURO(K217,Strikeprice4,0,0,($AK217+IF(Smile=TRUE,VLOOKUP(MAX(-5,Strikeprice4-K217),Volsmile,2),0)),($A217-DateToday)+15,IF(Pricetype4=1,1,0),0))),K217)))</f>
        <v xml:space="preserve"> </v>
      </c>
      <c r="U217" s="177" t="str">
        <f t="shared" si="94"/>
        <v xml:space="preserve"> </v>
      </c>
      <c r="V217" s="178" t="str">
        <f t="shared" si="110"/>
        <v xml:space="preserve"> </v>
      </c>
      <c r="W217" s="178" t="str">
        <f t="shared" si="111"/>
        <v xml:space="preserve"> </v>
      </c>
      <c r="X217" s="178" t="str">
        <f t="shared" si="112"/>
        <v xml:space="preserve"> </v>
      </c>
      <c r="Y217" s="178" t="str">
        <f t="shared" si="113"/>
        <v xml:space="preserve"> </v>
      </c>
      <c r="Z217" s="178" t="str">
        <f t="shared" si="114"/>
        <v xml:space="preserve"> </v>
      </c>
      <c r="AA217" s="178" t="str">
        <f t="shared" si="115"/>
        <v xml:space="preserve"> </v>
      </c>
      <c r="AB217" s="178" t="str">
        <f t="shared" si="116"/>
        <v xml:space="preserve"> </v>
      </c>
      <c r="AC217" s="178" t="str">
        <f t="shared" si="117"/>
        <v xml:space="preserve"> </v>
      </c>
      <c r="AD217" s="178" t="str">
        <f t="shared" si="118"/>
        <v xml:space="preserve"> </v>
      </c>
      <c r="AE217" s="178" t="str">
        <f t="shared" si="119"/>
        <v xml:space="preserve"> </v>
      </c>
      <c r="AF217" s="224" t="str">
        <f t="shared" si="120"/>
        <v xml:space="preserve"> </v>
      </c>
      <c r="AG217" s="224" t="str">
        <f t="shared" si="121"/>
        <v xml:space="preserve"> </v>
      </c>
      <c r="AH217" s="224" t="str">
        <f t="shared" si="122"/>
        <v xml:space="preserve"> </v>
      </c>
      <c r="AI217" s="224" t="str">
        <f t="shared" si="95"/>
        <v xml:space="preserve"> </v>
      </c>
      <c r="AJ217" s="224" t="str">
        <f t="shared" si="96"/>
        <v xml:space="preserve"> </v>
      </c>
      <c r="AK217" s="224" t="str">
        <f t="shared" si="123"/>
        <v xml:space="preserve"> </v>
      </c>
      <c r="AL217" s="224" t="str">
        <f>IF($A217="N/A"," ",IF(PV=1,0,'Pricing Inputs4'!R250))</f>
        <v xml:space="preserve"> </v>
      </c>
      <c r="AM217" s="313" t="str">
        <f t="shared" si="97"/>
        <v xml:space="preserve"> </v>
      </c>
      <c r="BQ217" t="str">
        <f t="shared" si="98"/>
        <v xml:space="preserve"> </v>
      </c>
      <c r="BR217" t="str">
        <f t="shared" si="99"/>
        <v xml:space="preserve"> </v>
      </c>
      <c r="BS217" t="str">
        <f t="shared" si="100"/>
        <v xml:space="preserve"> </v>
      </c>
    </row>
    <row r="218" spans="1:71" x14ac:dyDescent="0.2">
      <c r="A218" s="253" t="str">
        <f>IF(A217="N/A","N/A",IF(EDATE(A217,1)&gt;Inputs!$R$5,"N/A",EDATE(A217,1)))</f>
        <v>N/A</v>
      </c>
      <c r="B218" s="324" t="str">
        <f t="shared" si="93"/>
        <v xml:space="preserve"> </v>
      </c>
      <c r="C218" s="172" t="str">
        <f t="shared" si="101"/>
        <v xml:space="preserve"> </v>
      </c>
      <c r="D218" s="172" t="str">
        <f t="shared" si="102"/>
        <v xml:space="preserve"> </v>
      </c>
      <c r="E218" s="172" t="str">
        <f t="shared" si="103"/>
        <v xml:space="preserve"> </v>
      </c>
      <c r="F218" s="172" t="str">
        <f t="shared" si="104"/>
        <v xml:space="preserve"> </v>
      </c>
      <c r="G218" s="172" t="str">
        <f t="shared" si="105"/>
        <v xml:space="preserve"> </v>
      </c>
      <c r="H218" s="172" t="str">
        <f t="shared" si="106"/>
        <v xml:space="preserve"> </v>
      </c>
      <c r="I218" s="172" t="str">
        <f t="shared" si="107"/>
        <v xml:space="preserve"> </v>
      </c>
      <c r="J218" s="172" t="str">
        <f t="shared" si="108"/>
        <v xml:space="preserve"> </v>
      </c>
      <c r="K218" s="172" t="str">
        <f t="shared" si="109"/>
        <v xml:space="preserve"> </v>
      </c>
      <c r="L218" s="250" t="str">
        <f>IF($A218="N/A"," ",IF(Pricetype4=2,MAX(C218,0),IF(OR(Pricetype4=1,Pricetype4=4),IF(C218=0,0,(_xll.EURO(C218,Strikeprice4,0,0,($AH218+IF(Smile=TRUE,VLOOKUP(MAX(-5,Strikeprice4-C218),Volsmile,2),0)),($A218-DateToday)+15,IF(Pricetype4=1,1,0),0))),C218)))</f>
        <v xml:space="preserve"> </v>
      </c>
      <c r="M218" s="250" t="str">
        <f>IF($A218="N/A"," ",IF(Pricetype4=2,MAX(D218,0),IF(OR(Pricetype4=1,Pricetype4=4),IF(D218=0,0,(_xll.EURO(D218,Strikeprice4,0,0,($AH218+IF(Smile=TRUE,VLOOKUP(MAX(-5,Strikeprice4-D218),Volsmile,2),0)),($A218-DateToday)+15,IF(Pricetype4=1,1,0),0))),D218)))</f>
        <v xml:space="preserve"> </v>
      </c>
      <c r="N218" s="250" t="str">
        <f>IF($A218="N/A"," ",IF(Pricetype4=2,MAX(E218,0),IF(OR(Pricetype4=1,Pricetype4=4),IF(E218=0,0,(_xll.EURO(E218,Strikeprice4,0,0,($AK218+IF(Smile=TRUE,VLOOKUP(MAX(-5,Strikeprice4-E218),Volsmile,2),0)),($A218-DateToday)+15,IF(Pricetype4=1,1,0),0))),E218)))</f>
        <v xml:space="preserve"> </v>
      </c>
      <c r="O218" s="250" t="str">
        <f>IF($A218="N/A"," ",IF(Pricetype4=2,MAX(F218,0),IF(OR(Pricetype4=1,Pricetype4=4),IF(F218=0,0,(_xll.EURO(F218,Strikeprice4,0,0,($AK218+IF(Smile=TRUE,VLOOKUP(MAX(-5,Strikeprice4-F218),Volsmile,2),0)),($A218-DateToday)+15,IF(Pricetype4=1,1,0),0))),F218)))</f>
        <v xml:space="preserve"> </v>
      </c>
      <c r="P218" s="250" t="str">
        <f>IF($A218="N/A"," ",IF(Pricetype4=2,MAX(G218,0),IF(OR(Pricetype4=1,Pricetype4=4),IF(G218=0,0,(_xll.EURO(G218,Strikeprice4,0,0,($AK218+IF(Smile=TRUE,VLOOKUP(MAX(-5,Strikeprice4-G218),Volsmile,2),0)),($A218-DateToday)+15,IF(Pricetype4=1,1,0),0))),G218)))</f>
        <v xml:space="preserve"> </v>
      </c>
      <c r="Q218" s="250" t="str">
        <f>IF($A218="N/A"," ",IF(Pricetype4=2,MAX(H218,0),IF(OR(Pricetype4=1,Pricetype4=4),IF(H218=0,0,(_xll.EURO(H218,Strikeprice4,0,0,($AK218+IF(Smile=TRUE,VLOOKUP(MAX(-5,Strikeprice4-H218),Volsmile,2),0)),($A218-DateToday)+15,IF(Pricetype4=1,1,0),0))),H218)))</f>
        <v xml:space="preserve"> </v>
      </c>
      <c r="R218" s="250" t="str">
        <f>IF($A218="N/A"," ",IF(Pricetype4=2,MAX(I218,0),IF(OR(Pricetype4=1,Pricetype4=4),IF(I218=0,0,(_xll.EURO(I218,Strikeprice4,0,0,($AK218+IF(Smile=TRUE,VLOOKUP(MAX(-5,Strikeprice4-I218),Volsmile,2),0)),($A218-DateToday)+15,IF(Pricetype4=1,1,0),0))),I218)))</f>
        <v xml:space="preserve"> </v>
      </c>
      <c r="S218" s="250" t="str">
        <f>IF($A218="N/A"," ",IF(Pricetype4=2,MAX(J218,0),IF(OR(Pricetype4=1,Pricetype4=4),IF(J218=0,0,(_xll.EURO(J218,Strikeprice4,0,0,($AK218+IF(Smile=TRUE,VLOOKUP(MAX(-5,Strikeprice4-J218),Volsmile,2),0)),($A218-DateToday)+15,IF(Pricetype4=1,1,0),0))),J218)))</f>
        <v xml:space="preserve"> </v>
      </c>
      <c r="T218" s="250" t="str">
        <f>IF($A218="N/A"," ",IF(Pricetype4=2,MAX(K218,0),IF(OR(Pricetype4=1,Pricetype4=4),IF(K218=0,0,(_xll.EURO(K218,Strikeprice4,0,0,($AK218+IF(Smile=TRUE,VLOOKUP(MAX(-5,Strikeprice4-K218),Volsmile,2),0)),($A218-DateToday)+15,IF(Pricetype4=1,1,0),0))),K218)))</f>
        <v xml:space="preserve"> </v>
      </c>
      <c r="U218" s="177" t="str">
        <f t="shared" si="94"/>
        <v xml:space="preserve"> </v>
      </c>
      <c r="V218" s="178" t="str">
        <f t="shared" si="110"/>
        <v xml:space="preserve"> </v>
      </c>
      <c r="W218" s="178" t="str">
        <f t="shared" si="111"/>
        <v xml:space="preserve"> </v>
      </c>
      <c r="X218" s="178" t="str">
        <f t="shared" si="112"/>
        <v xml:space="preserve"> </v>
      </c>
      <c r="Y218" s="178" t="str">
        <f t="shared" si="113"/>
        <v xml:space="preserve"> </v>
      </c>
      <c r="Z218" s="178" t="str">
        <f t="shared" si="114"/>
        <v xml:space="preserve"> </v>
      </c>
      <c r="AA218" s="178" t="str">
        <f t="shared" si="115"/>
        <v xml:space="preserve"> </v>
      </c>
      <c r="AB218" s="178" t="str">
        <f t="shared" si="116"/>
        <v xml:space="preserve"> </v>
      </c>
      <c r="AC218" s="178" t="str">
        <f t="shared" si="117"/>
        <v xml:space="preserve"> </v>
      </c>
      <c r="AD218" s="178" t="str">
        <f t="shared" si="118"/>
        <v xml:space="preserve"> </v>
      </c>
      <c r="AE218" s="178" t="str">
        <f t="shared" si="119"/>
        <v xml:space="preserve"> </v>
      </c>
      <c r="AF218" s="224" t="str">
        <f t="shared" si="120"/>
        <v xml:space="preserve"> </v>
      </c>
      <c r="AG218" s="224" t="str">
        <f t="shared" si="121"/>
        <v xml:space="preserve"> </v>
      </c>
      <c r="AH218" s="224" t="str">
        <f t="shared" si="122"/>
        <v xml:space="preserve"> </v>
      </c>
      <c r="AI218" s="224" t="str">
        <f t="shared" si="95"/>
        <v xml:space="preserve"> </v>
      </c>
      <c r="AJ218" s="224" t="str">
        <f t="shared" si="96"/>
        <v xml:space="preserve"> </v>
      </c>
      <c r="AK218" s="224" t="str">
        <f t="shared" si="123"/>
        <v xml:space="preserve"> </v>
      </c>
      <c r="AL218" s="224" t="str">
        <f>IF($A218="N/A"," ",IF(PV=1,0,'Pricing Inputs4'!R251))</f>
        <v xml:space="preserve"> </v>
      </c>
      <c r="AM218" s="313" t="str">
        <f t="shared" si="97"/>
        <v xml:space="preserve"> </v>
      </c>
      <c r="BQ218" t="str">
        <f t="shared" si="98"/>
        <v xml:space="preserve"> </v>
      </c>
      <c r="BR218" t="str">
        <f t="shared" si="99"/>
        <v xml:space="preserve"> </v>
      </c>
      <c r="BS218" t="str">
        <f t="shared" si="100"/>
        <v xml:space="preserve"> </v>
      </c>
    </row>
    <row r="219" spans="1:71" x14ac:dyDescent="0.2">
      <c r="A219" s="253" t="str">
        <f>IF(A218="N/A","N/A",IF(EDATE(A218,1)&gt;Inputs!$R$5,"N/A",EDATE(A218,1)))</f>
        <v>N/A</v>
      </c>
      <c r="B219" s="324" t="str">
        <f t="shared" si="93"/>
        <v xml:space="preserve"> </v>
      </c>
      <c r="C219" s="172" t="str">
        <f t="shared" si="101"/>
        <v xml:space="preserve"> </v>
      </c>
      <c r="D219" s="172" t="str">
        <f t="shared" si="102"/>
        <v xml:space="preserve"> </v>
      </c>
      <c r="E219" s="172" t="str">
        <f t="shared" si="103"/>
        <v xml:space="preserve"> </v>
      </c>
      <c r="F219" s="172" t="str">
        <f t="shared" si="104"/>
        <v xml:space="preserve"> </v>
      </c>
      <c r="G219" s="172" t="str">
        <f t="shared" si="105"/>
        <v xml:space="preserve"> </v>
      </c>
      <c r="H219" s="172" t="str">
        <f t="shared" si="106"/>
        <v xml:space="preserve"> </v>
      </c>
      <c r="I219" s="172" t="str">
        <f t="shared" si="107"/>
        <v xml:space="preserve"> </v>
      </c>
      <c r="J219" s="172" t="str">
        <f t="shared" si="108"/>
        <v xml:space="preserve"> </v>
      </c>
      <c r="K219" s="172" t="str">
        <f t="shared" si="109"/>
        <v xml:space="preserve"> </v>
      </c>
      <c r="L219" s="250" t="str">
        <f>IF($A219="N/A"," ",IF(Pricetype4=2,MAX(C219,0),IF(OR(Pricetype4=1,Pricetype4=4),IF(C219=0,0,(_xll.EURO(C219,Strikeprice4,0,0,($AH219+IF(Smile=TRUE,VLOOKUP(MAX(-5,Strikeprice4-C219),Volsmile,2),0)),($A219-DateToday)+15,IF(Pricetype4=1,1,0),0))),C219)))</f>
        <v xml:space="preserve"> </v>
      </c>
      <c r="M219" s="250" t="str">
        <f>IF($A219="N/A"," ",IF(Pricetype4=2,MAX(D219,0),IF(OR(Pricetype4=1,Pricetype4=4),IF(D219=0,0,(_xll.EURO(D219,Strikeprice4,0,0,($AH219+IF(Smile=TRUE,VLOOKUP(MAX(-5,Strikeprice4-D219),Volsmile,2),0)),($A219-DateToday)+15,IF(Pricetype4=1,1,0),0))),D219)))</f>
        <v xml:space="preserve"> </v>
      </c>
      <c r="N219" s="250" t="str">
        <f>IF($A219="N/A"," ",IF(Pricetype4=2,MAX(E219,0),IF(OR(Pricetype4=1,Pricetype4=4),IF(E219=0,0,(_xll.EURO(E219,Strikeprice4,0,0,($AK219+IF(Smile=TRUE,VLOOKUP(MAX(-5,Strikeprice4-E219),Volsmile,2),0)),($A219-DateToday)+15,IF(Pricetype4=1,1,0),0))),E219)))</f>
        <v xml:space="preserve"> </v>
      </c>
      <c r="O219" s="250" t="str">
        <f>IF($A219="N/A"," ",IF(Pricetype4=2,MAX(F219,0),IF(OR(Pricetype4=1,Pricetype4=4),IF(F219=0,0,(_xll.EURO(F219,Strikeprice4,0,0,($AK219+IF(Smile=TRUE,VLOOKUP(MAX(-5,Strikeprice4-F219),Volsmile,2),0)),($A219-DateToday)+15,IF(Pricetype4=1,1,0),0))),F219)))</f>
        <v xml:space="preserve"> </v>
      </c>
      <c r="P219" s="250" t="str">
        <f>IF($A219="N/A"," ",IF(Pricetype4=2,MAX(G219,0),IF(OR(Pricetype4=1,Pricetype4=4),IF(G219=0,0,(_xll.EURO(G219,Strikeprice4,0,0,($AK219+IF(Smile=TRUE,VLOOKUP(MAX(-5,Strikeprice4-G219),Volsmile,2),0)),($A219-DateToday)+15,IF(Pricetype4=1,1,0),0))),G219)))</f>
        <v xml:space="preserve"> </v>
      </c>
      <c r="Q219" s="250" t="str">
        <f>IF($A219="N/A"," ",IF(Pricetype4=2,MAX(H219,0),IF(OR(Pricetype4=1,Pricetype4=4),IF(H219=0,0,(_xll.EURO(H219,Strikeprice4,0,0,($AK219+IF(Smile=TRUE,VLOOKUP(MAX(-5,Strikeprice4-H219),Volsmile,2),0)),($A219-DateToday)+15,IF(Pricetype4=1,1,0),0))),H219)))</f>
        <v xml:space="preserve"> </v>
      </c>
      <c r="R219" s="250" t="str">
        <f>IF($A219="N/A"," ",IF(Pricetype4=2,MAX(I219,0),IF(OR(Pricetype4=1,Pricetype4=4),IF(I219=0,0,(_xll.EURO(I219,Strikeprice4,0,0,($AK219+IF(Smile=TRUE,VLOOKUP(MAX(-5,Strikeprice4-I219),Volsmile,2),0)),($A219-DateToday)+15,IF(Pricetype4=1,1,0),0))),I219)))</f>
        <v xml:space="preserve"> </v>
      </c>
      <c r="S219" s="250" t="str">
        <f>IF($A219="N/A"," ",IF(Pricetype4=2,MAX(J219,0),IF(OR(Pricetype4=1,Pricetype4=4),IF(J219=0,0,(_xll.EURO(J219,Strikeprice4,0,0,($AK219+IF(Smile=TRUE,VLOOKUP(MAX(-5,Strikeprice4-J219),Volsmile,2),0)),($A219-DateToday)+15,IF(Pricetype4=1,1,0),0))),J219)))</f>
        <v xml:space="preserve"> </v>
      </c>
      <c r="T219" s="250" t="str">
        <f>IF($A219="N/A"," ",IF(Pricetype4=2,MAX(K219,0),IF(OR(Pricetype4=1,Pricetype4=4),IF(K219=0,0,(_xll.EURO(K219,Strikeprice4,0,0,($AK219+IF(Smile=TRUE,VLOOKUP(MAX(-5,Strikeprice4-K219),Volsmile,2),0)),($A219-DateToday)+15,IF(Pricetype4=1,1,0),0))),K219)))</f>
        <v xml:space="preserve"> </v>
      </c>
      <c r="U219" s="177" t="str">
        <f t="shared" si="94"/>
        <v xml:space="preserve"> </v>
      </c>
      <c r="V219" s="178" t="str">
        <f t="shared" si="110"/>
        <v xml:space="preserve"> </v>
      </c>
      <c r="W219" s="178" t="str">
        <f t="shared" si="111"/>
        <v xml:space="preserve"> </v>
      </c>
      <c r="X219" s="178" t="str">
        <f t="shared" si="112"/>
        <v xml:space="preserve"> </v>
      </c>
      <c r="Y219" s="178" t="str">
        <f t="shared" si="113"/>
        <v xml:space="preserve"> </v>
      </c>
      <c r="Z219" s="178" t="str">
        <f t="shared" si="114"/>
        <v xml:space="preserve"> </v>
      </c>
      <c r="AA219" s="178" t="str">
        <f t="shared" si="115"/>
        <v xml:space="preserve"> </v>
      </c>
      <c r="AB219" s="178" t="str">
        <f t="shared" si="116"/>
        <v xml:space="preserve"> </v>
      </c>
      <c r="AC219" s="178" t="str">
        <f t="shared" si="117"/>
        <v xml:space="preserve"> </v>
      </c>
      <c r="AD219" s="178" t="str">
        <f t="shared" si="118"/>
        <v xml:space="preserve"> </v>
      </c>
      <c r="AE219" s="178" t="str">
        <f t="shared" si="119"/>
        <v xml:space="preserve"> </v>
      </c>
      <c r="AF219" s="224" t="str">
        <f t="shared" si="120"/>
        <v xml:space="preserve"> </v>
      </c>
      <c r="AG219" s="224" t="str">
        <f t="shared" si="121"/>
        <v xml:space="preserve"> </v>
      </c>
      <c r="AH219" s="224" t="str">
        <f t="shared" si="122"/>
        <v xml:space="preserve"> </v>
      </c>
      <c r="AI219" s="224" t="str">
        <f t="shared" si="95"/>
        <v xml:space="preserve"> </v>
      </c>
      <c r="AJ219" s="224" t="str">
        <f t="shared" si="96"/>
        <v xml:space="preserve"> </v>
      </c>
      <c r="AK219" s="224" t="str">
        <f t="shared" si="123"/>
        <v xml:space="preserve"> </v>
      </c>
      <c r="AL219" s="224" t="str">
        <f>IF($A219="N/A"," ",IF(PV=1,0,'Pricing Inputs4'!R252))</f>
        <v xml:space="preserve"> </v>
      </c>
      <c r="AM219" s="313" t="str">
        <f t="shared" si="97"/>
        <v xml:space="preserve"> </v>
      </c>
      <c r="BQ219" t="str">
        <f t="shared" si="98"/>
        <v xml:space="preserve"> </v>
      </c>
      <c r="BR219" t="str">
        <f t="shared" si="99"/>
        <v xml:space="preserve"> </v>
      </c>
      <c r="BS219" t="str">
        <f t="shared" si="100"/>
        <v xml:space="preserve"> </v>
      </c>
    </row>
    <row r="220" spans="1:71" x14ac:dyDescent="0.2">
      <c r="A220" s="253" t="str">
        <f>IF(A219="N/A","N/A",IF(EDATE(A219,1)&gt;Inputs!$R$5,"N/A",EDATE(A219,1)))</f>
        <v>N/A</v>
      </c>
      <c r="B220" s="324" t="str">
        <f t="shared" si="93"/>
        <v xml:space="preserve"> </v>
      </c>
      <c r="C220" s="172" t="str">
        <f t="shared" si="101"/>
        <v xml:space="preserve"> </v>
      </c>
      <c r="D220" s="172" t="str">
        <f t="shared" si="102"/>
        <v xml:space="preserve"> </v>
      </c>
      <c r="E220" s="172" t="str">
        <f t="shared" si="103"/>
        <v xml:space="preserve"> </v>
      </c>
      <c r="F220" s="172" t="str">
        <f t="shared" si="104"/>
        <v xml:space="preserve"> </v>
      </c>
      <c r="G220" s="172" t="str">
        <f t="shared" si="105"/>
        <v xml:space="preserve"> </v>
      </c>
      <c r="H220" s="172" t="str">
        <f t="shared" si="106"/>
        <v xml:space="preserve"> </v>
      </c>
      <c r="I220" s="172" t="str">
        <f t="shared" si="107"/>
        <v xml:space="preserve"> </v>
      </c>
      <c r="J220" s="172" t="str">
        <f t="shared" si="108"/>
        <v xml:space="preserve"> </v>
      </c>
      <c r="K220" s="172" t="str">
        <f t="shared" si="109"/>
        <v xml:space="preserve"> </v>
      </c>
      <c r="L220" s="250" t="str">
        <f>IF($A220="N/A"," ",IF(Pricetype4=2,MAX(C220,0),IF(OR(Pricetype4=1,Pricetype4=4),IF(C220=0,0,(_xll.EURO(C220,Strikeprice4,0,0,($AH220+IF(Smile=TRUE,VLOOKUP(MAX(-5,Strikeprice4-C220),Volsmile,2),0)),($A220-DateToday)+15,IF(Pricetype4=1,1,0),0))),C220)))</f>
        <v xml:space="preserve"> </v>
      </c>
      <c r="M220" s="250" t="str">
        <f>IF($A220="N/A"," ",IF(Pricetype4=2,MAX(D220,0),IF(OR(Pricetype4=1,Pricetype4=4),IF(D220=0,0,(_xll.EURO(D220,Strikeprice4,0,0,($AH220+IF(Smile=TRUE,VLOOKUP(MAX(-5,Strikeprice4-D220),Volsmile,2),0)),($A220-DateToday)+15,IF(Pricetype4=1,1,0),0))),D220)))</f>
        <v xml:space="preserve"> </v>
      </c>
      <c r="N220" s="250" t="str">
        <f>IF($A220="N/A"," ",IF(Pricetype4=2,MAX(E220,0),IF(OR(Pricetype4=1,Pricetype4=4),IF(E220=0,0,(_xll.EURO(E220,Strikeprice4,0,0,($AK220+IF(Smile=TRUE,VLOOKUP(MAX(-5,Strikeprice4-E220),Volsmile,2),0)),($A220-DateToday)+15,IF(Pricetype4=1,1,0),0))),E220)))</f>
        <v xml:space="preserve"> </v>
      </c>
      <c r="O220" s="250" t="str">
        <f>IF($A220="N/A"," ",IF(Pricetype4=2,MAX(F220,0),IF(OR(Pricetype4=1,Pricetype4=4),IF(F220=0,0,(_xll.EURO(F220,Strikeprice4,0,0,($AK220+IF(Smile=TRUE,VLOOKUP(MAX(-5,Strikeprice4-F220),Volsmile,2),0)),($A220-DateToday)+15,IF(Pricetype4=1,1,0),0))),F220)))</f>
        <v xml:space="preserve"> </v>
      </c>
      <c r="P220" s="250" t="str">
        <f>IF($A220="N/A"," ",IF(Pricetype4=2,MAX(G220,0),IF(OR(Pricetype4=1,Pricetype4=4),IF(G220=0,0,(_xll.EURO(G220,Strikeprice4,0,0,($AK220+IF(Smile=TRUE,VLOOKUP(MAX(-5,Strikeprice4-G220),Volsmile,2),0)),($A220-DateToday)+15,IF(Pricetype4=1,1,0),0))),G220)))</f>
        <v xml:space="preserve"> </v>
      </c>
      <c r="Q220" s="250" t="str">
        <f>IF($A220="N/A"," ",IF(Pricetype4=2,MAX(H220,0),IF(OR(Pricetype4=1,Pricetype4=4),IF(H220=0,0,(_xll.EURO(H220,Strikeprice4,0,0,($AK220+IF(Smile=TRUE,VLOOKUP(MAX(-5,Strikeprice4-H220),Volsmile,2),0)),($A220-DateToday)+15,IF(Pricetype4=1,1,0),0))),H220)))</f>
        <v xml:space="preserve"> </v>
      </c>
      <c r="R220" s="250" t="str">
        <f>IF($A220="N/A"," ",IF(Pricetype4=2,MAX(I220,0),IF(OR(Pricetype4=1,Pricetype4=4),IF(I220=0,0,(_xll.EURO(I220,Strikeprice4,0,0,($AK220+IF(Smile=TRUE,VLOOKUP(MAX(-5,Strikeprice4-I220),Volsmile,2),0)),($A220-DateToday)+15,IF(Pricetype4=1,1,0),0))),I220)))</f>
        <v xml:space="preserve"> </v>
      </c>
      <c r="S220" s="250" t="str">
        <f>IF($A220="N/A"," ",IF(Pricetype4=2,MAX(J220,0),IF(OR(Pricetype4=1,Pricetype4=4),IF(J220=0,0,(_xll.EURO(J220,Strikeprice4,0,0,($AK220+IF(Smile=TRUE,VLOOKUP(MAX(-5,Strikeprice4-J220),Volsmile,2),0)),($A220-DateToday)+15,IF(Pricetype4=1,1,0),0))),J220)))</f>
        <v xml:space="preserve"> </v>
      </c>
      <c r="T220" s="250" t="str">
        <f>IF($A220="N/A"," ",IF(Pricetype4=2,MAX(K220,0),IF(OR(Pricetype4=1,Pricetype4=4),IF(K220=0,0,(_xll.EURO(K220,Strikeprice4,0,0,($AK220+IF(Smile=TRUE,VLOOKUP(MAX(-5,Strikeprice4-K220),Volsmile,2),0)),($A220-DateToday)+15,IF(Pricetype4=1,1,0),0))),K220)))</f>
        <v xml:space="preserve"> </v>
      </c>
      <c r="U220" s="177" t="str">
        <f t="shared" si="94"/>
        <v xml:space="preserve"> </v>
      </c>
      <c r="V220" s="178" t="str">
        <f t="shared" si="110"/>
        <v xml:space="preserve"> </v>
      </c>
      <c r="W220" s="178" t="str">
        <f t="shared" si="111"/>
        <v xml:space="preserve"> </v>
      </c>
      <c r="X220" s="178" t="str">
        <f t="shared" si="112"/>
        <v xml:space="preserve"> </v>
      </c>
      <c r="Y220" s="178" t="str">
        <f t="shared" si="113"/>
        <v xml:space="preserve"> </v>
      </c>
      <c r="Z220" s="178" t="str">
        <f t="shared" si="114"/>
        <v xml:space="preserve"> </v>
      </c>
      <c r="AA220" s="178" t="str">
        <f t="shared" si="115"/>
        <v xml:space="preserve"> </v>
      </c>
      <c r="AB220" s="178" t="str">
        <f t="shared" si="116"/>
        <v xml:space="preserve"> </v>
      </c>
      <c r="AC220" s="178" t="str">
        <f t="shared" si="117"/>
        <v xml:space="preserve"> </v>
      </c>
      <c r="AD220" s="178" t="str">
        <f t="shared" si="118"/>
        <v xml:space="preserve"> </v>
      </c>
      <c r="AE220" s="178" t="str">
        <f t="shared" si="119"/>
        <v xml:space="preserve"> </v>
      </c>
      <c r="AF220" s="224" t="str">
        <f t="shared" si="120"/>
        <v xml:space="preserve"> </v>
      </c>
      <c r="AG220" s="224" t="str">
        <f t="shared" si="121"/>
        <v xml:space="preserve"> </v>
      </c>
      <c r="AH220" s="224" t="str">
        <f t="shared" si="122"/>
        <v xml:space="preserve"> </v>
      </c>
      <c r="AI220" s="224" t="str">
        <f t="shared" si="95"/>
        <v xml:space="preserve"> </v>
      </c>
      <c r="AJ220" s="224" t="str">
        <f t="shared" si="96"/>
        <v xml:space="preserve"> </v>
      </c>
      <c r="AK220" s="224" t="str">
        <f t="shared" si="123"/>
        <v xml:space="preserve"> </v>
      </c>
      <c r="AL220" s="224" t="str">
        <f>IF($A220="N/A"," ",IF(PV=1,0,'Pricing Inputs4'!R253))</f>
        <v xml:space="preserve"> </v>
      </c>
      <c r="AM220" s="313" t="str">
        <f t="shared" si="97"/>
        <v xml:space="preserve"> </v>
      </c>
      <c r="BQ220" t="str">
        <f t="shared" si="98"/>
        <v xml:space="preserve"> </v>
      </c>
      <c r="BR220" t="str">
        <f t="shared" si="99"/>
        <v xml:space="preserve"> </v>
      </c>
      <c r="BS220" t="str">
        <f t="shared" si="100"/>
        <v xml:space="preserve"> </v>
      </c>
    </row>
    <row r="221" spans="1:71" x14ac:dyDescent="0.2">
      <c r="A221" s="253" t="str">
        <f>IF(A220="N/A","N/A",IF(EDATE(A220,1)&gt;Inputs!$R$5,"N/A",EDATE(A220,1)))</f>
        <v>N/A</v>
      </c>
      <c r="B221" s="324" t="str">
        <f t="shared" si="93"/>
        <v xml:space="preserve"> </v>
      </c>
      <c r="C221" s="172" t="str">
        <f t="shared" si="101"/>
        <v xml:space="preserve"> </v>
      </c>
      <c r="D221" s="172" t="str">
        <f t="shared" si="102"/>
        <v xml:space="preserve"> </v>
      </c>
      <c r="E221" s="172" t="str">
        <f t="shared" si="103"/>
        <v xml:space="preserve"> </v>
      </c>
      <c r="F221" s="172" t="str">
        <f t="shared" si="104"/>
        <v xml:space="preserve"> </v>
      </c>
      <c r="G221" s="172" t="str">
        <f t="shared" si="105"/>
        <v xml:space="preserve"> </v>
      </c>
      <c r="H221" s="172" t="str">
        <f t="shared" si="106"/>
        <v xml:space="preserve"> </v>
      </c>
      <c r="I221" s="172" t="str">
        <f t="shared" si="107"/>
        <v xml:space="preserve"> </v>
      </c>
      <c r="J221" s="172" t="str">
        <f t="shared" si="108"/>
        <v xml:space="preserve"> </v>
      </c>
      <c r="K221" s="172" t="str">
        <f t="shared" si="109"/>
        <v xml:space="preserve"> </v>
      </c>
      <c r="L221" s="250" t="str">
        <f>IF($A221="N/A"," ",IF(Pricetype4=2,MAX(C221,0),IF(OR(Pricetype4=1,Pricetype4=4),IF(C221=0,0,(_xll.EURO(C221,Strikeprice4,0,0,($AH221+IF(Smile=TRUE,VLOOKUP(MAX(-5,Strikeprice4-C221),Volsmile,2),0)),($A221-DateToday)+15,IF(Pricetype4=1,1,0),0))),C221)))</f>
        <v xml:space="preserve"> </v>
      </c>
      <c r="M221" s="250" t="str">
        <f>IF($A221="N/A"," ",IF(Pricetype4=2,MAX(D221,0),IF(OR(Pricetype4=1,Pricetype4=4),IF(D221=0,0,(_xll.EURO(D221,Strikeprice4,0,0,($AH221+IF(Smile=TRUE,VLOOKUP(MAX(-5,Strikeprice4-D221),Volsmile,2),0)),($A221-DateToday)+15,IF(Pricetype4=1,1,0),0))),D221)))</f>
        <v xml:space="preserve"> </v>
      </c>
      <c r="N221" s="250" t="str">
        <f>IF($A221="N/A"," ",IF(Pricetype4=2,MAX(E221,0),IF(OR(Pricetype4=1,Pricetype4=4),IF(E221=0,0,(_xll.EURO(E221,Strikeprice4,0,0,($AK221+IF(Smile=TRUE,VLOOKUP(MAX(-5,Strikeprice4-E221),Volsmile,2),0)),($A221-DateToday)+15,IF(Pricetype4=1,1,0),0))),E221)))</f>
        <v xml:space="preserve"> </v>
      </c>
      <c r="O221" s="250" t="str">
        <f>IF($A221="N/A"," ",IF(Pricetype4=2,MAX(F221,0),IF(OR(Pricetype4=1,Pricetype4=4),IF(F221=0,0,(_xll.EURO(F221,Strikeprice4,0,0,($AK221+IF(Smile=TRUE,VLOOKUP(MAX(-5,Strikeprice4-F221),Volsmile,2),0)),($A221-DateToday)+15,IF(Pricetype4=1,1,0),0))),F221)))</f>
        <v xml:space="preserve"> </v>
      </c>
      <c r="P221" s="250" t="str">
        <f>IF($A221="N/A"," ",IF(Pricetype4=2,MAX(G221,0),IF(OR(Pricetype4=1,Pricetype4=4),IF(G221=0,0,(_xll.EURO(G221,Strikeprice4,0,0,($AK221+IF(Smile=TRUE,VLOOKUP(MAX(-5,Strikeprice4-G221),Volsmile,2),0)),($A221-DateToday)+15,IF(Pricetype4=1,1,0),0))),G221)))</f>
        <v xml:space="preserve"> </v>
      </c>
      <c r="Q221" s="250" t="str">
        <f>IF($A221="N/A"," ",IF(Pricetype4=2,MAX(H221,0),IF(OR(Pricetype4=1,Pricetype4=4),IF(H221=0,0,(_xll.EURO(H221,Strikeprice4,0,0,($AK221+IF(Smile=TRUE,VLOOKUP(MAX(-5,Strikeprice4-H221),Volsmile,2),0)),($A221-DateToday)+15,IF(Pricetype4=1,1,0),0))),H221)))</f>
        <v xml:space="preserve"> </v>
      </c>
      <c r="R221" s="250" t="str">
        <f>IF($A221="N/A"," ",IF(Pricetype4=2,MAX(I221,0),IF(OR(Pricetype4=1,Pricetype4=4),IF(I221=0,0,(_xll.EURO(I221,Strikeprice4,0,0,($AK221+IF(Smile=TRUE,VLOOKUP(MAX(-5,Strikeprice4-I221),Volsmile,2),0)),($A221-DateToday)+15,IF(Pricetype4=1,1,0),0))),I221)))</f>
        <v xml:space="preserve"> </v>
      </c>
      <c r="S221" s="250" t="str">
        <f>IF($A221="N/A"," ",IF(Pricetype4=2,MAX(J221,0),IF(OR(Pricetype4=1,Pricetype4=4),IF(J221=0,0,(_xll.EURO(J221,Strikeprice4,0,0,($AK221+IF(Smile=TRUE,VLOOKUP(MAX(-5,Strikeprice4-J221),Volsmile,2),0)),($A221-DateToday)+15,IF(Pricetype4=1,1,0),0))),J221)))</f>
        <v xml:space="preserve"> </v>
      </c>
      <c r="T221" s="250" t="str">
        <f>IF($A221="N/A"," ",IF(Pricetype4=2,MAX(K221,0),IF(OR(Pricetype4=1,Pricetype4=4),IF(K221=0,0,(_xll.EURO(K221,Strikeprice4,0,0,($AK221+IF(Smile=TRUE,VLOOKUP(MAX(-5,Strikeprice4-K221),Volsmile,2),0)),($A221-DateToday)+15,IF(Pricetype4=1,1,0),0))),K221)))</f>
        <v xml:space="preserve"> </v>
      </c>
      <c r="U221" s="177" t="str">
        <f t="shared" si="94"/>
        <v xml:space="preserve"> </v>
      </c>
      <c r="V221" s="178" t="str">
        <f t="shared" si="110"/>
        <v xml:space="preserve"> </v>
      </c>
      <c r="W221" s="178" t="str">
        <f t="shared" si="111"/>
        <v xml:space="preserve"> </v>
      </c>
      <c r="X221" s="178" t="str">
        <f t="shared" si="112"/>
        <v xml:space="preserve"> </v>
      </c>
      <c r="Y221" s="178" t="str">
        <f t="shared" si="113"/>
        <v xml:space="preserve"> </v>
      </c>
      <c r="Z221" s="178" t="str">
        <f t="shared" si="114"/>
        <v xml:space="preserve"> </v>
      </c>
      <c r="AA221" s="178" t="str">
        <f t="shared" si="115"/>
        <v xml:space="preserve"> </v>
      </c>
      <c r="AB221" s="178" t="str">
        <f t="shared" si="116"/>
        <v xml:space="preserve"> </v>
      </c>
      <c r="AC221" s="178" t="str">
        <f t="shared" si="117"/>
        <v xml:space="preserve"> </v>
      </c>
      <c r="AD221" s="178" t="str">
        <f t="shared" si="118"/>
        <v xml:space="preserve"> </v>
      </c>
      <c r="AE221" s="178" t="str">
        <f t="shared" si="119"/>
        <v xml:space="preserve"> </v>
      </c>
      <c r="AF221" s="224" t="str">
        <f t="shared" si="120"/>
        <v xml:space="preserve"> </v>
      </c>
      <c r="AG221" s="224" t="str">
        <f t="shared" si="121"/>
        <v xml:space="preserve"> </v>
      </c>
      <c r="AH221" s="224" t="str">
        <f t="shared" si="122"/>
        <v xml:space="preserve"> </v>
      </c>
      <c r="AI221" s="224" t="str">
        <f t="shared" si="95"/>
        <v xml:space="preserve"> </v>
      </c>
      <c r="AJ221" s="224" t="str">
        <f t="shared" si="96"/>
        <v xml:space="preserve"> </v>
      </c>
      <c r="AK221" s="224" t="str">
        <f t="shared" si="123"/>
        <v xml:space="preserve"> </v>
      </c>
      <c r="AL221" s="224" t="str">
        <f>IF($A221="N/A"," ",IF(PV=1,0,'Pricing Inputs4'!R254))</f>
        <v xml:space="preserve"> </v>
      </c>
      <c r="AM221" s="313" t="str">
        <f t="shared" si="97"/>
        <v xml:space="preserve"> </v>
      </c>
      <c r="BQ221" t="str">
        <f t="shared" si="98"/>
        <v xml:space="preserve"> </v>
      </c>
      <c r="BR221" t="str">
        <f t="shared" si="99"/>
        <v xml:space="preserve"> </v>
      </c>
      <c r="BS221" t="str">
        <f t="shared" si="100"/>
        <v xml:space="preserve"> </v>
      </c>
    </row>
    <row r="222" spans="1:71" x14ac:dyDescent="0.2">
      <c r="A222" s="253" t="str">
        <f>IF(A221="N/A","N/A",IF(EDATE(A221,1)&gt;Inputs!$R$5,"N/A",EDATE(A221,1)))</f>
        <v>N/A</v>
      </c>
      <c r="B222" s="324" t="str">
        <f t="shared" si="93"/>
        <v xml:space="preserve"> </v>
      </c>
      <c r="C222" s="172" t="str">
        <f t="shared" si="101"/>
        <v xml:space="preserve"> </v>
      </c>
      <c r="D222" s="172" t="str">
        <f t="shared" si="102"/>
        <v xml:space="preserve"> </v>
      </c>
      <c r="E222" s="172" t="str">
        <f t="shared" si="103"/>
        <v xml:space="preserve"> </v>
      </c>
      <c r="F222" s="172" t="str">
        <f t="shared" si="104"/>
        <v xml:space="preserve"> </v>
      </c>
      <c r="G222" s="172" t="str">
        <f t="shared" si="105"/>
        <v xml:space="preserve"> </v>
      </c>
      <c r="H222" s="172" t="str">
        <f t="shared" si="106"/>
        <v xml:space="preserve"> </v>
      </c>
      <c r="I222" s="172" t="str">
        <f t="shared" si="107"/>
        <v xml:space="preserve"> </v>
      </c>
      <c r="J222" s="172" t="str">
        <f t="shared" si="108"/>
        <v xml:space="preserve"> </v>
      </c>
      <c r="K222" s="172" t="str">
        <f t="shared" si="109"/>
        <v xml:space="preserve"> </v>
      </c>
      <c r="L222" s="250" t="str">
        <f>IF($A222="N/A"," ",IF(Pricetype4=2,MAX(C222,0),IF(OR(Pricetype4=1,Pricetype4=4),IF(C222=0,0,(_xll.EURO(C222,Strikeprice4,0,0,($AH222+IF(Smile=TRUE,VLOOKUP(MAX(-5,Strikeprice4-C222),Volsmile,2),0)),($A222-DateToday)+15,IF(Pricetype4=1,1,0),0))),C222)))</f>
        <v xml:space="preserve"> </v>
      </c>
      <c r="M222" s="250" t="str">
        <f>IF($A222="N/A"," ",IF(Pricetype4=2,MAX(D222,0),IF(OR(Pricetype4=1,Pricetype4=4),IF(D222=0,0,(_xll.EURO(D222,Strikeprice4,0,0,($AH222+IF(Smile=TRUE,VLOOKUP(MAX(-5,Strikeprice4-D222),Volsmile,2),0)),($A222-DateToday)+15,IF(Pricetype4=1,1,0),0))),D222)))</f>
        <v xml:space="preserve"> </v>
      </c>
      <c r="N222" s="250" t="str">
        <f>IF($A222="N/A"," ",IF(Pricetype4=2,MAX(E222,0),IF(OR(Pricetype4=1,Pricetype4=4),IF(E222=0,0,(_xll.EURO(E222,Strikeprice4,0,0,($AK222+IF(Smile=TRUE,VLOOKUP(MAX(-5,Strikeprice4-E222),Volsmile,2),0)),($A222-DateToday)+15,IF(Pricetype4=1,1,0),0))),E222)))</f>
        <v xml:space="preserve"> </v>
      </c>
      <c r="O222" s="250" t="str">
        <f>IF($A222="N/A"," ",IF(Pricetype4=2,MAX(F222,0),IF(OR(Pricetype4=1,Pricetype4=4),IF(F222=0,0,(_xll.EURO(F222,Strikeprice4,0,0,($AK222+IF(Smile=TRUE,VLOOKUP(MAX(-5,Strikeprice4-F222),Volsmile,2),0)),($A222-DateToday)+15,IF(Pricetype4=1,1,0),0))),F222)))</f>
        <v xml:space="preserve"> </v>
      </c>
      <c r="P222" s="250" t="str">
        <f>IF($A222="N/A"," ",IF(Pricetype4=2,MAX(G222,0),IF(OR(Pricetype4=1,Pricetype4=4),IF(G222=0,0,(_xll.EURO(G222,Strikeprice4,0,0,($AK222+IF(Smile=TRUE,VLOOKUP(MAX(-5,Strikeprice4-G222),Volsmile,2),0)),($A222-DateToday)+15,IF(Pricetype4=1,1,0),0))),G222)))</f>
        <v xml:space="preserve"> </v>
      </c>
      <c r="Q222" s="250" t="str">
        <f>IF($A222="N/A"," ",IF(Pricetype4=2,MAX(H222,0),IF(OR(Pricetype4=1,Pricetype4=4),IF(H222=0,0,(_xll.EURO(H222,Strikeprice4,0,0,($AK222+IF(Smile=TRUE,VLOOKUP(MAX(-5,Strikeprice4-H222),Volsmile,2),0)),($A222-DateToday)+15,IF(Pricetype4=1,1,0),0))),H222)))</f>
        <v xml:space="preserve"> </v>
      </c>
      <c r="R222" s="250" t="str">
        <f>IF($A222="N/A"," ",IF(Pricetype4=2,MAX(I222,0),IF(OR(Pricetype4=1,Pricetype4=4),IF(I222=0,0,(_xll.EURO(I222,Strikeprice4,0,0,($AK222+IF(Smile=TRUE,VLOOKUP(MAX(-5,Strikeprice4-I222),Volsmile,2),0)),($A222-DateToday)+15,IF(Pricetype4=1,1,0),0))),I222)))</f>
        <v xml:space="preserve"> </v>
      </c>
      <c r="S222" s="250" t="str">
        <f>IF($A222="N/A"," ",IF(Pricetype4=2,MAX(J222,0),IF(OR(Pricetype4=1,Pricetype4=4),IF(J222=0,0,(_xll.EURO(J222,Strikeprice4,0,0,($AK222+IF(Smile=TRUE,VLOOKUP(MAX(-5,Strikeprice4-J222),Volsmile,2),0)),($A222-DateToday)+15,IF(Pricetype4=1,1,0),0))),J222)))</f>
        <v xml:space="preserve"> </v>
      </c>
      <c r="T222" s="250" t="str">
        <f>IF($A222="N/A"," ",IF(Pricetype4=2,MAX(K222,0),IF(OR(Pricetype4=1,Pricetype4=4),IF(K222=0,0,(_xll.EURO(K222,Strikeprice4,0,0,($AK222+IF(Smile=TRUE,VLOOKUP(MAX(-5,Strikeprice4-K222),Volsmile,2),0)),($A222-DateToday)+15,IF(Pricetype4=1,1,0),0))),K222)))</f>
        <v xml:space="preserve"> </v>
      </c>
      <c r="U222" s="177" t="str">
        <f t="shared" si="94"/>
        <v xml:space="preserve"> </v>
      </c>
      <c r="V222" s="178" t="str">
        <f t="shared" si="110"/>
        <v xml:space="preserve"> </v>
      </c>
      <c r="W222" s="178" t="str">
        <f t="shared" si="111"/>
        <v xml:space="preserve"> </v>
      </c>
      <c r="X222" s="178" t="str">
        <f t="shared" si="112"/>
        <v xml:space="preserve"> </v>
      </c>
      <c r="Y222" s="178" t="str">
        <f t="shared" si="113"/>
        <v xml:space="preserve"> </v>
      </c>
      <c r="Z222" s="178" t="str">
        <f t="shared" si="114"/>
        <v xml:space="preserve"> </v>
      </c>
      <c r="AA222" s="178" t="str">
        <f t="shared" si="115"/>
        <v xml:space="preserve"> </v>
      </c>
      <c r="AB222" s="178" t="str">
        <f t="shared" si="116"/>
        <v xml:space="preserve"> </v>
      </c>
      <c r="AC222" s="178" t="str">
        <f t="shared" si="117"/>
        <v xml:space="preserve"> </v>
      </c>
      <c r="AD222" s="178" t="str">
        <f t="shared" si="118"/>
        <v xml:space="preserve"> </v>
      </c>
      <c r="AE222" s="178" t="str">
        <f t="shared" si="119"/>
        <v xml:space="preserve"> </v>
      </c>
      <c r="AF222" s="224" t="str">
        <f t="shared" si="120"/>
        <v xml:space="preserve"> </v>
      </c>
      <c r="AG222" s="224" t="str">
        <f t="shared" si="121"/>
        <v xml:space="preserve"> </v>
      </c>
      <c r="AH222" s="224" t="str">
        <f t="shared" si="122"/>
        <v xml:space="preserve"> </v>
      </c>
      <c r="AI222" s="224" t="str">
        <f t="shared" si="95"/>
        <v xml:space="preserve"> </v>
      </c>
      <c r="AJ222" s="224" t="str">
        <f t="shared" si="96"/>
        <v xml:space="preserve"> </v>
      </c>
      <c r="AK222" s="224" t="str">
        <f t="shared" si="123"/>
        <v xml:space="preserve"> </v>
      </c>
      <c r="AL222" s="224" t="str">
        <f>IF($A222="N/A"," ",IF(PV=1,0,'Pricing Inputs4'!R255))</f>
        <v xml:space="preserve"> </v>
      </c>
      <c r="AM222" s="313" t="str">
        <f t="shared" si="97"/>
        <v xml:space="preserve"> </v>
      </c>
      <c r="BQ222" t="str">
        <f t="shared" si="98"/>
        <v xml:space="preserve"> </v>
      </c>
      <c r="BR222" t="str">
        <f t="shared" si="99"/>
        <v xml:space="preserve"> </v>
      </c>
      <c r="BS222" t="str">
        <f t="shared" si="100"/>
        <v xml:space="preserve"> </v>
      </c>
    </row>
    <row r="223" spans="1:71" x14ac:dyDescent="0.2">
      <c r="A223" s="253" t="str">
        <f>IF(A222="N/A","N/A",IF(EDATE(A222,1)&gt;Inputs!$R$5,"N/A",EDATE(A222,1)))</f>
        <v>N/A</v>
      </c>
      <c r="B223" s="324" t="str">
        <f t="shared" si="93"/>
        <v xml:space="preserve"> </v>
      </c>
      <c r="C223" s="172" t="str">
        <f t="shared" si="101"/>
        <v xml:space="preserve"> </v>
      </c>
      <c r="D223" s="172" t="str">
        <f t="shared" si="102"/>
        <v xml:space="preserve"> </v>
      </c>
      <c r="E223" s="172" t="str">
        <f t="shared" si="103"/>
        <v xml:space="preserve"> </v>
      </c>
      <c r="F223" s="172" t="str">
        <f t="shared" si="104"/>
        <v xml:space="preserve"> </v>
      </c>
      <c r="G223" s="172" t="str">
        <f t="shared" si="105"/>
        <v xml:space="preserve"> </v>
      </c>
      <c r="H223" s="172" t="str">
        <f t="shared" si="106"/>
        <v xml:space="preserve"> </v>
      </c>
      <c r="I223" s="172" t="str">
        <f t="shared" si="107"/>
        <v xml:space="preserve"> </v>
      </c>
      <c r="J223" s="172" t="str">
        <f t="shared" si="108"/>
        <v xml:space="preserve"> </v>
      </c>
      <c r="K223" s="172" t="str">
        <f t="shared" si="109"/>
        <v xml:space="preserve"> </v>
      </c>
      <c r="L223" s="250" t="str">
        <f>IF($A223="N/A"," ",IF(Pricetype4=2,MAX(C223,0),IF(OR(Pricetype4=1,Pricetype4=4),IF(C223=0,0,(_xll.EURO(C223,Strikeprice4,0,0,($AH223+IF(Smile=TRUE,VLOOKUP(MAX(-5,Strikeprice4-C223),Volsmile,2),0)),($A223-DateToday)+15,IF(Pricetype4=1,1,0),0))),C223)))</f>
        <v xml:space="preserve"> </v>
      </c>
      <c r="M223" s="250" t="str">
        <f>IF($A223="N/A"," ",IF(Pricetype4=2,MAX(D223,0),IF(OR(Pricetype4=1,Pricetype4=4),IF(D223=0,0,(_xll.EURO(D223,Strikeprice4,0,0,($AH223+IF(Smile=TRUE,VLOOKUP(MAX(-5,Strikeprice4-D223),Volsmile,2),0)),($A223-DateToday)+15,IF(Pricetype4=1,1,0),0))),D223)))</f>
        <v xml:space="preserve"> </v>
      </c>
      <c r="N223" s="250" t="str">
        <f>IF($A223="N/A"," ",IF(Pricetype4=2,MAX(E223,0),IF(OR(Pricetype4=1,Pricetype4=4),IF(E223=0,0,(_xll.EURO(E223,Strikeprice4,0,0,($AK223+IF(Smile=TRUE,VLOOKUP(MAX(-5,Strikeprice4-E223),Volsmile,2),0)),($A223-DateToday)+15,IF(Pricetype4=1,1,0),0))),E223)))</f>
        <v xml:space="preserve"> </v>
      </c>
      <c r="O223" s="250" t="str">
        <f>IF($A223="N/A"," ",IF(Pricetype4=2,MAX(F223,0),IF(OR(Pricetype4=1,Pricetype4=4),IF(F223=0,0,(_xll.EURO(F223,Strikeprice4,0,0,($AK223+IF(Smile=TRUE,VLOOKUP(MAX(-5,Strikeprice4-F223),Volsmile,2),0)),($A223-DateToday)+15,IF(Pricetype4=1,1,0),0))),F223)))</f>
        <v xml:space="preserve"> </v>
      </c>
      <c r="P223" s="250" t="str">
        <f>IF($A223="N/A"," ",IF(Pricetype4=2,MAX(G223,0),IF(OR(Pricetype4=1,Pricetype4=4),IF(G223=0,0,(_xll.EURO(G223,Strikeprice4,0,0,($AK223+IF(Smile=TRUE,VLOOKUP(MAX(-5,Strikeprice4-G223),Volsmile,2),0)),($A223-DateToday)+15,IF(Pricetype4=1,1,0),0))),G223)))</f>
        <v xml:space="preserve"> </v>
      </c>
      <c r="Q223" s="250" t="str">
        <f>IF($A223="N/A"," ",IF(Pricetype4=2,MAX(H223,0),IF(OR(Pricetype4=1,Pricetype4=4),IF(H223=0,0,(_xll.EURO(H223,Strikeprice4,0,0,($AK223+IF(Smile=TRUE,VLOOKUP(MAX(-5,Strikeprice4-H223),Volsmile,2),0)),($A223-DateToday)+15,IF(Pricetype4=1,1,0),0))),H223)))</f>
        <v xml:space="preserve"> </v>
      </c>
      <c r="R223" s="250" t="str">
        <f>IF($A223="N/A"," ",IF(Pricetype4=2,MAX(I223,0),IF(OR(Pricetype4=1,Pricetype4=4),IF(I223=0,0,(_xll.EURO(I223,Strikeprice4,0,0,($AK223+IF(Smile=TRUE,VLOOKUP(MAX(-5,Strikeprice4-I223),Volsmile,2),0)),($A223-DateToday)+15,IF(Pricetype4=1,1,0),0))),I223)))</f>
        <v xml:space="preserve"> </v>
      </c>
      <c r="S223" s="250" t="str">
        <f>IF($A223="N/A"," ",IF(Pricetype4=2,MAX(J223,0),IF(OR(Pricetype4=1,Pricetype4=4),IF(J223=0,0,(_xll.EURO(J223,Strikeprice4,0,0,($AK223+IF(Smile=TRUE,VLOOKUP(MAX(-5,Strikeprice4-J223),Volsmile,2),0)),($A223-DateToday)+15,IF(Pricetype4=1,1,0),0))),J223)))</f>
        <v xml:space="preserve"> </v>
      </c>
      <c r="T223" s="250" t="str">
        <f>IF($A223="N/A"," ",IF(Pricetype4=2,MAX(K223,0),IF(OR(Pricetype4=1,Pricetype4=4),IF(K223=0,0,(_xll.EURO(K223,Strikeprice4,0,0,($AK223+IF(Smile=TRUE,VLOOKUP(MAX(-5,Strikeprice4-K223),Volsmile,2),0)),($A223-DateToday)+15,IF(Pricetype4=1,1,0),0))),K223)))</f>
        <v xml:space="preserve"> </v>
      </c>
      <c r="U223" s="177" t="str">
        <f t="shared" si="94"/>
        <v xml:space="preserve"> </v>
      </c>
      <c r="V223" s="178" t="str">
        <f t="shared" si="110"/>
        <v xml:space="preserve"> </v>
      </c>
      <c r="W223" s="178" t="str">
        <f t="shared" si="111"/>
        <v xml:space="preserve"> </v>
      </c>
      <c r="X223" s="178" t="str">
        <f t="shared" si="112"/>
        <v xml:space="preserve"> </v>
      </c>
      <c r="Y223" s="178" t="str">
        <f t="shared" si="113"/>
        <v xml:space="preserve"> </v>
      </c>
      <c r="Z223" s="178" t="str">
        <f t="shared" si="114"/>
        <v xml:space="preserve"> </v>
      </c>
      <c r="AA223" s="178" t="str">
        <f t="shared" si="115"/>
        <v xml:space="preserve"> </v>
      </c>
      <c r="AB223" s="178" t="str">
        <f t="shared" si="116"/>
        <v xml:space="preserve"> </v>
      </c>
      <c r="AC223" s="178" t="str">
        <f t="shared" si="117"/>
        <v xml:space="preserve"> </v>
      </c>
      <c r="AD223" s="178" t="str">
        <f t="shared" si="118"/>
        <v xml:space="preserve"> </v>
      </c>
      <c r="AE223" s="178" t="str">
        <f t="shared" si="119"/>
        <v xml:space="preserve"> </v>
      </c>
      <c r="AF223" s="224" t="str">
        <f t="shared" si="120"/>
        <v xml:space="preserve"> </v>
      </c>
      <c r="AG223" s="224" t="str">
        <f t="shared" si="121"/>
        <v xml:space="preserve"> </v>
      </c>
      <c r="AH223" s="224" t="str">
        <f t="shared" si="122"/>
        <v xml:space="preserve"> </v>
      </c>
      <c r="AI223" s="224" t="str">
        <f t="shared" si="95"/>
        <v xml:space="preserve"> </v>
      </c>
      <c r="AJ223" s="224" t="str">
        <f t="shared" si="96"/>
        <v xml:space="preserve"> </v>
      </c>
      <c r="AK223" s="224" t="str">
        <f t="shared" si="123"/>
        <v xml:space="preserve"> </v>
      </c>
      <c r="AL223" s="224" t="str">
        <f>IF($A223="N/A"," ",IF(PV=1,0,'Pricing Inputs4'!R256))</f>
        <v xml:space="preserve"> </v>
      </c>
      <c r="AM223" s="313" t="str">
        <f t="shared" si="97"/>
        <v xml:space="preserve"> </v>
      </c>
      <c r="BQ223" t="str">
        <f t="shared" si="98"/>
        <v xml:space="preserve"> </v>
      </c>
      <c r="BR223" t="str">
        <f t="shared" si="99"/>
        <v xml:space="preserve"> </v>
      </c>
      <c r="BS223" t="str">
        <f t="shared" si="100"/>
        <v xml:space="preserve"> </v>
      </c>
    </row>
    <row r="224" spans="1:71" x14ac:dyDescent="0.2">
      <c r="A224" s="253" t="str">
        <f>IF(A223="N/A","N/A",IF(EDATE(A223,1)&gt;Inputs!$R$5,"N/A",EDATE(A223,1)))</f>
        <v>N/A</v>
      </c>
      <c r="B224" s="324" t="str">
        <f t="shared" si="93"/>
        <v xml:space="preserve"> </v>
      </c>
      <c r="C224" s="172" t="str">
        <f t="shared" si="101"/>
        <v xml:space="preserve"> </v>
      </c>
      <c r="D224" s="172" t="str">
        <f t="shared" si="102"/>
        <v xml:space="preserve"> </v>
      </c>
      <c r="E224" s="172" t="str">
        <f t="shared" si="103"/>
        <v xml:space="preserve"> </v>
      </c>
      <c r="F224" s="172" t="str">
        <f t="shared" si="104"/>
        <v xml:space="preserve"> </v>
      </c>
      <c r="G224" s="172" t="str">
        <f t="shared" si="105"/>
        <v xml:space="preserve"> </v>
      </c>
      <c r="H224" s="172" t="str">
        <f t="shared" si="106"/>
        <v xml:space="preserve"> </v>
      </c>
      <c r="I224" s="172" t="str">
        <f t="shared" si="107"/>
        <v xml:space="preserve"> </v>
      </c>
      <c r="J224" s="172" t="str">
        <f t="shared" si="108"/>
        <v xml:space="preserve"> </v>
      </c>
      <c r="K224" s="172" t="str">
        <f t="shared" si="109"/>
        <v xml:space="preserve"> </v>
      </c>
      <c r="L224" s="250" t="str">
        <f>IF($A224="N/A"," ",IF(Pricetype4=2,MAX(C224,0),IF(OR(Pricetype4=1,Pricetype4=4),IF(C224=0,0,(_xll.EURO(C224,Strikeprice4,0,0,($AH224+IF(Smile=TRUE,VLOOKUP(MAX(-5,Strikeprice4-C224),Volsmile,2),0)),($A224-DateToday)+15,IF(Pricetype4=1,1,0),0))),C224)))</f>
        <v xml:space="preserve"> </v>
      </c>
      <c r="M224" s="250" t="str">
        <f>IF($A224="N/A"," ",IF(Pricetype4=2,MAX(D224,0),IF(OR(Pricetype4=1,Pricetype4=4),IF(D224=0,0,(_xll.EURO(D224,Strikeprice4,0,0,($AH224+IF(Smile=TRUE,VLOOKUP(MAX(-5,Strikeprice4-D224),Volsmile,2),0)),($A224-DateToday)+15,IF(Pricetype4=1,1,0),0))),D224)))</f>
        <v xml:space="preserve"> </v>
      </c>
      <c r="N224" s="250" t="str">
        <f>IF($A224="N/A"," ",IF(Pricetype4=2,MAX(E224,0),IF(OR(Pricetype4=1,Pricetype4=4),IF(E224=0,0,(_xll.EURO(E224,Strikeprice4,0,0,($AK224+IF(Smile=TRUE,VLOOKUP(MAX(-5,Strikeprice4-E224),Volsmile,2),0)),($A224-DateToday)+15,IF(Pricetype4=1,1,0),0))),E224)))</f>
        <v xml:space="preserve"> </v>
      </c>
      <c r="O224" s="250" t="str">
        <f>IF($A224="N/A"," ",IF(Pricetype4=2,MAX(F224,0),IF(OR(Pricetype4=1,Pricetype4=4),IF(F224=0,0,(_xll.EURO(F224,Strikeprice4,0,0,($AK224+IF(Smile=TRUE,VLOOKUP(MAX(-5,Strikeprice4-F224),Volsmile,2),0)),($A224-DateToday)+15,IF(Pricetype4=1,1,0),0))),F224)))</f>
        <v xml:space="preserve"> </v>
      </c>
      <c r="P224" s="250" t="str">
        <f>IF($A224="N/A"," ",IF(Pricetype4=2,MAX(G224,0),IF(OR(Pricetype4=1,Pricetype4=4),IF(G224=0,0,(_xll.EURO(G224,Strikeprice4,0,0,($AK224+IF(Smile=TRUE,VLOOKUP(MAX(-5,Strikeprice4-G224),Volsmile,2),0)),($A224-DateToday)+15,IF(Pricetype4=1,1,0),0))),G224)))</f>
        <v xml:space="preserve"> </v>
      </c>
      <c r="Q224" s="250" t="str">
        <f>IF($A224="N/A"," ",IF(Pricetype4=2,MAX(H224,0),IF(OR(Pricetype4=1,Pricetype4=4),IF(H224=0,0,(_xll.EURO(H224,Strikeprice4,0,0,($AK224+IF(Smile=TRUE,VLOOKUP(MAX(-5,Strikeprice4-H224),Volsmile,2),0)),($A224-DateToday)+15,IF(Pricetype4=1,1,0),0))),H224)))</f>
        <v xml:space="preserve"> </v>
      </c>
      <c r="R224" s="250" t="str">
        <f>IF($A224="N/A"," ",IF(Pricetype4=2,MAX(I224,0),IF(OR(Pricetype4=1,Pricetype4=4),IF(I224=0,0,(_xll.EURO(I224,Strikeprice4,0,0,($AK224+IF(Smile=TRUE,VLOOKUP(MAX(-5,Strikeprice4-I224),Volsmile,2),0)),($A224-DateToday)+15,IF(Pricetype4=1,1,0),0))),I224)))</f>
        <v xml:space="preserve"> </v>
      </c>
      <c r="S224" s="250" t="str">
        <f>IF($A224="N/A"," ",IF(Pricetype4=2,MAX(J224,0),IF(OR(Pricetype4=1,Pricetype4=4),IF(J224=0,0,(_xll.EURO(J224,Strikeprice4,0,0,($AK224+IF(Smile=TRUE,VLOOKUP(MAX(-5,Strikeprice4-J224),Volsmile,2),0)),($A224-DateToday)+15,IF(Pricetype4=1,1,0),0))),J224)))</f>
        <v xml:space="preserve"> </v>
      </c>
      <c r="T224" s="250" t="str">
        <f>IF($A224="N/A"," ",IF(Pricetype4=2,MAX(K224,0),IF(OR(Pricetype4=1,Pricetype4=4),IF(K224=0,0,(_xll.EURO(K224,Strikeprice4,0,0,($AK224+IF(Smile=TRUE,VLOOKUP(MAX(-5,Strikeprice4-K224),Volsmile,2),0)),($A224-DateToday)+15,IF(Pricetype4=1,1,0),0))),K224)))</f>
        <v xml:space="preserve"> </v>
      </c>
      <c r="U224" s="177" t="str">
        <f t="shared" si="94"/>
        <v xml:space="preserve"> </v>
      </c>
      <c r="V224" s="178" t="str">
        <f t="shared" si="110"/>
        <v xml:space="preserve"> </v>
      </c>
      <c r="W224" s="178" t="str">
        <f t="shared" si="111"/>
        <v xml:space="preserve"> </v>
      </c>
      <c r="X224" s="178" t="str">
        <f t="shared" si="112"/>
        <v xml:space="preserve"> </v>
      </c>
      <c r="Y224" s="178" t="str">
        <f t="shared" si="113"/>
        <v xml:space="preserve"> </v>
      </c>
      <c r="Z224" s="178" t="str">
        <f t="shared" si="114"/>
        <v xml:space="preserve"> </v>
      </c>
      <c r="AA224" s="178" t="str">
        <f t="shared" si="115"/>
        <v xml:space="preserve"> </v>
      </c>
      <c r="AB224" s="178" t="str">
        <f t="shared" si="116"/>
        <v xml:space="preserve"> </v>
      </c>
      <c r="AC224" s="178" t="str">
        <f t="shared" si="117"/>
        <v xml:space="preserve"> </v>
      </c>
      <c r="AD224" s="178" t="str">
        <f t="shared" si="118"/>
        <v xml:space="preserve"> </v>
      </c>
      <c r="AE224" s="178" t="str">
        <f t="shared" si="119"/>
        <v xml:space="preserve"> </v>
      </c>
      <c r="AF224" s="224" t="str">
        <f t="shared" si="120"/>
        <v xml:space="preserve"> </v>
      </c>
      <c r="AG224" s="224" t="str">
        <f t="shared" si="121"/>
        <v xml:space="preserve"> </v>
      </c>
      <c r="AH224" s="224" t="str">
        <f t="shared" si="122"/>
        <v xml:space="preserve"> </v>
      </c>
      <c r="AI224" s="224" t="str">
        <f t="shared" si="95"/>
        <v xml:space="preserve"> </v>
      </c>
      <c r="AJ224" s="224" t="str">
        <f t="shared" si="96"/>
        <v xml:space="preserve"> </v>
      </c>
      <c r="AK224" s="224" t="str">
        <f t="shared" si="123"/>
        <v xml:space="preserve"> </v>
      </c>
      <c r="AL224" s="224" t="str">
        <f>IF($A224="N/A"," ",IF(PV=1,0,'Pricing Inputs4'!R257))</f>
        <v xml:space="preserve"> </v>
      </c>
      <c r="AM224" s="313" t="str">
        <f t="shared" si="97"/>
        <v xml:space="preserve"> </v>
      </c>
      <c r="BQ224" t="str">
        <f t="shared" si="98"/>
        <v xml:space="preserve"> </v>
      </c>
      <c r="BR224" t="str">
        <f t="shared" si="99"/>
        <v xml:space="preserve"> </v>
      </c>
      <c r="BS224" t="str">
        <f t="shared" si="100"/>
        <v xml:space="preserve"> </v>
      </c>
    </row>
    <row r="225" spans="1:71" x14ac:dyDescent="0.2">
      <c r="A225" s="253" t="str">
        <f>IF(A224="N/A","N/A",IF(EDATE(A224,1)&gt;Inputs!$R$5,"N/A",EDATE(A224,1)))</f>
        <v>N/A</v>
      </c>
      <c r="B225" s="324" t="str">
        <f t="shared" si="93"/>
        <v xml:space="preserve"> </v>
      </c>
      <c r="C225" s="172" t="str">
        <f t="shared" si="101"/>
        <v xml:space="preserve"> </v>
      </c>
      <c r="D225" s="172" t="str">
        <f t="shared" si="102"/>
        <v xml:space="preserve"> </v>
      </c>
      <c r="E225" s="172" t="str">
        <f t="shared" si="103"/>
        <v xml:space="preserve"> </v>
      </c>
      <c r="F225" s="172" t="str">
        <f t="shared" si="104"/>
        <v xml:space="preserve"> </v>
      </c>
      <c r="G225" s="172" t="str">
        <f t="shared" si="105"/>
        <v xml:space="preserve"> </v>
      </c>
      <c r="H225" s="172" t="str">
        <f t="shared" si="106"/>
        <v xml:space="preserve"> </v>
      </c>
      <c r="I225" s="172" t="str">
        <f t="shared" si="107"/>
        <v xml:space="preserve"> </v>
      </c>
      <c r="J225" s="172" t="str">
        <f t="shared" si="108"/>
        <v xml:space="preserve"> </v>
      </c>
      <c r="K225" s="172" t="str">
        <f t="shared" si="109"/>
        <v xml:space="preserve"> </v>
      </c>
      <c r="L225" s="250" t="str">
        <f>IF($A225="N/A"," ",IF(Pricetype4=2,MAX(C225,0),IF(OR(Pricetype4=1,Pricetype4=4),IF(C225=0,0,(_xll.EURO(C225,Strikeprice4,0,0,($AH225+IF(Smile=TRUE,VLOOKUP(MAX(-5,Strikeprice4-C225),Volsmile,2),0)),($A225-DateToday)+15,IF(Pricetype4=1,1,0),0))),C225)))</f>
        <v xml:space="preserve"> </v>
      </c>
      <c r="M225" s="250" t="str">
        <f>IF($A225="N/A"," ",IF(Pricetype4=2,MAX(D225,0),IF(OR(Pricetype4=1,Pricetype4=4),IF(D225=0,0,(_xll.EURO(D225,Strikeprice4,0,0,($AH225+IF(Smile=TRUE,VLOOKUP(MAX(-5,Strikeprice4-D225),Volsmile,2),0)),($A225-DateToday)+15,IF(Pricetype4=1,1,0),0))),D225)))</f>
        <v xml:space="preserve"> </v>
      </c>
      <c r="N225" s="250" t="str">
        <f>IF($A225="N/A"," ",IF(Pricetype4=2,MAX(E225,0),IF(OR(Pricetype4=1,Pricetype4=4),IF(E225=0,0,(_xll.EURO(E225,Strikeprice4,0,0,($AK225+IF(Smile=TRUE,VLOOKUP(MAX(-5,Strikeprice4-E225),Volsmile,2),0)),($A225-DateToday)+15,IF(Pricetype4=1,1,0),0))),E225)))</f>
        <v xml:space="preserve"> </v>
      </c>
      <c r="O225" s="250" t="str">
        <f>IF($A225="N/A"," ",IF(Pricetype4=2,MAX(F225,0),IF(OR(Pricetype4=1,Pricetype4=4),IF(F225=0,0,(_xll.EURO(F225,Strikeprice4,0,0,($AK225+IF(Smile=TRUE,VLOOKUP(MAX(-5,Strikeprice4-F225),Volsmile,2),0)),($A225-DateToday)+15,IF(Pricetype4=1,1,0),0))),F225)))</f>
        <v xml:space="preserve"> </v>
      </c>
      <c r="P225" s="250" t="str">
        <f>IF($A225="N/A"," ",IF(Pricetype4=2,MAX(G225,0),IF(OR(Pricetype4=1,Pricetype4=4),IF(G225=0,0,(_xll.EURO(G225,Strikeprice4,0,0,($AK225+IF(Smile=TRUE,VLOOKUP(MAX(-5,Strikeprice4-G225),Volsmile,2),0)),($A225-DateToday)+15,IF(Pricetype4=1,1,0),0))),G225)))</f>
        <v xml:space="preserve"> </v>
      </c>
      <c r="Q225" s="250" t="str">
        <f>IF($A225="N/A"," ",IF(Pricetype4=2,MAX(H225,0),IF(OR(Pricetype4=1,Pricetype4=4),IF(H225=0,0,(_xll.EURO(H225,Strikeprice4,0,0,($AK225+IF(Smile=TRUE,VLOOKUP(MAX(-5,Strikeprice4-H225),Volsmile,2),0)),($A225-DateToday)+15,IF(Pricetype4=1,1,0),0))),H225)))</f>
        <v xml:space="preserve"> </v>
      </c>
      <c r="R225" s="250" t="str">
        <f>IF($A225="N/A"," ",IF(Pricetype4=2,MAX(I225,0),IF(OR(Pricetype4=1,Pricetype4=4),IF(I225=0,0,(_xll.EURO(I225,Strikeprice4,0,0,($AK225+IF(Smile=TRUE,VLOOKUP(MAX(-5,Strikeprice4-I225),Volsmile,2),0)),($A225-DateToday)+15,IF(Pricetype4=1,1,0),0))),I225)))</f>
        <v xml:space="preserve"> </v>
      </c>
      <c r="S225" s="250" t="str">
        <f>IF($A225="N/A"," ",IF(Pricetype4=2,MAX(J225,0),IF(OR(Pricetype4=1,Pricetype4=4),IF(J225=0,0,(_xll.EURO(J225,Strikeprice4,0,0,($AK225+IF(Smile=TRUE,VLOOKUP(MAX(-5,Strikeprice4-J225),Volsmile,2),0)),($A225-DateToday)+15,IF(Pricetype4=1,1,0),0))),J225)))</f>
        <v xml:space="preserve"> </v>
      </c>
      <c r="T225" s="250" t="str">
        <f>IF($A225="N/A"," ",IF(Pricetype4=2,MAX(K225,0),IF(OR(Pricetype4=1,Pricetype4=4),IF(K225=0,0,(_xll.EURO(K225,Strikeprice4,0,0,($AK225+IF(Smile=TRUE,VLOOKUP(MAX(-5,Strikeprice4-K225),Volsmile,2),0)),($A225-DateToday)+15,IF(Pricetype4=1,1,0),0))),K225)))</f>
        <v xml:space="preserve"> </v>
      </c>
      <c r="U225" s="177" t="str">
        <f t="shared" si="94"/>
        <v xml:space="preserve"> </v>
      </c>
      <c r="V225" s="178" t="str">
        <f t="shared" si="110"/>
        <v xml:space="preserve"> </v>
      </c>
      <c r="W225" s="178" t="str">
        <f t="shared" si="111"/>
        <v xml:space="preserve"> </v>
      </c>
      <c r="X225" s="178" t="str">
        <f t="shared" si="112"/>
        <v xml:space="preserve"> </v>
      </c>
      <c r="Y225" s="178" t="str">
        <f t="shared" si="113"/>
        <v xml:space="preserve"> </v>
      </c>
      <c r="Z225" s="178" t="str">
        <f t="shared" si="114"/>
        <v xml:space="preserve"> </v>
      </c>
      <c r="AA225" s="178" t="str">
        <f t="shared" si="115"/>
        <v xml:space="preserve"> </v>
      </c>
      <c r="AB225" s="178" t="str">
        <f t="shared" si="116"/>
        <v xml:space="preserve"> </v>
      </c>
      <c r="AC225" s="178" t="str">
        <f t="shared" si="117"/>
        <v xml:space="preserve"> </v>
      </c>
      <c r="AD225" s="178" t="str">
        <f t="shared" si="118"/>
        <v xml:space="preserve"> </v>
      </c>
      <c r="AE225" s="178" t="str">
        <f t="shared" si="119"/>
        <v xml:space="preserve"> </v>
      </c>
      <c r="AF225" s="224" t="str">
        <f t="shared" si="120"/>
        <v xml:space="preserve"> </v>
      </c>
      <c r="AG225" s="224" t="str">
        <f t="shared" si="121"/>
        <v xml:space="preserve"> </v>
      </c>
      <c r="AH225" s="224" t="str">
        <f t="shared" si="122"/>
        <v xml:space="preserve"> </v>
      </c>
      <c r="AI225" s="224" t="str">
        <f t="shared" si="95"/>
        <v xml:space="preserve"> </v>
      </c>
      <c r="AJ225" s="224" t="str">
        <f t="shared" si="96"/>
        <v xml:space="preserve"> </v>
      </c>
      <c r="AK225" s="224" t="str">
        <f t="shared" si="123"/>
        <v xml:space="preserve"> </v>
      </c>
      <c r="AL225" s="224" t="str">
        <f>IF($A225="N/A"," ",IF(PV=1,0,'Pricing Inputs4'!R258))</f>
        <v xml:space="preserve"> </v>
      </c>
      <c r="AM225" s="313" t="str">
        <f t="shared" si="97"/>
        <v xml:space="preserve"> </v>
      </c>
      <c r="BQ225" t="str">
        <f t="shared" si="98"/>
        <v xml:space="preserve"> </v>
      </c>
      <c r="BR225" t="str">
        <f t="shared" si="99"/>
        <v xml:space="preserve"> </v>
      </c>
      <c r="BS225" t="str">
        <f t="shared" si="100"/>
        <v xml:space="preserve"> </v>
      </c>
    </row>
    <row r="226" spans="1:71" x14ac:dyDescent="0.2">
      <c r="A226" s="253" t="str">
        <f>IF(A225="N/A","N/A",IF(EDATE(A225,1)&gt;Inputs!$R$5,"N/A",EDATE(A225,1)))</f>
        <v>N/A</v>
      </c>
      <c r="B226" s="324" t="str">
        <f t="shared" si="93"/>
        <v xml:space="preserve"> </v>
      </c>
      <c r="C226" s="172" t="str">
        <f t="shared" si="101"/>
        <v xml:space="preserve"> </v>
      </c>
      <c r="D226" s="172" t="str">
        <f t="shared" si="102"/>
        <v xml:space="preserve"> </v>
      </c>
      <c r="E226" s="172" t="str">
        <f t="shared" si="103"/>
        <v xml:space="preserve"> </v>
      </c>
      <c r="F226" s="172" t="str">
        <f t="shared" si="104"/>
        <v xml:space="preserve"> </v>
      </c>
      <c r="G226" s="172" t="str">
        <f t="shared" si="105"/>
        <v xml:space="preserve"> </v>
      </c>
      <c r="H226" s="172" t="str">
        <f t="shared" si="106"/>
        <v xml:space="preserve"> </v>
      </c>
      <c r="I226" s="172" t="str">
        <f t="shared" si="107"/>
        <v xml:space="preserve"> </v>
      </c>
      <c r="J226" s="172" t="str">
        <f t="shared" si="108"/>
        <v xml:space="preserve"> </v>
      </c>
      <c r="K226" s="172" t="str">
        <f t="shared" si="109"/>
        <v xml:space="preserve"> </v>
      </c>
      <c r="L226" s="250" t="str">
        <f>IF($A226="N/A"," ",IF(Pricetype4=2,MAX(C226,0),IF(OR(Pricetype4=1,Pricetype4=4),IF(C226=0,0,(_xll.EURO(C226,Strikeprice4,0,0,($AH226+IF(Smile=TRUE,VLOOKUP(MAX(-5,Strikeprice4-C226),Volsmile,2),0)),($A226-DateToday)+15,IF(Pricetype4=1,1,0),0))),C226)))</f>
        <v xml:space="preserve"> </v>
      </c>
      <c r="M226" s="250" t="str">
        <f>IF($A226="N/A"," ",IF(Pricetype4=2,MAX(D226,0),IF(OR(Pricetype4=1,Pricetype4=4),IF(D226=0,0,(_xll.EURO(D226,Strikeprice4,0,0,($AH226+IF(Smile=TRUE,VLOOKUP(MAX(-5,Strikeprice4-D226),Volsmile,2),0)),($A226-DateToday)+15,IF(Pricetype4=1,1,0),0))),D226)))</f>
        <v xml:space="preserve"> </v>
      </c>
      <c r="N226" s="250" t="str">
        <f>IF($A226="N/A"," ",IF(Pricetype4=2,MAX(E226,0),IF(OR(Pricetype4=1,Pricetype4=4),IF(E226=0,0,(_xll.EURO(E226,Strikeprice4,0,0,($AK226+IF(Smile=TRUE,VLOOKUP(MAX(-5,Strikeprice4-E226),Volsmile,2),0)),($A226-DateToday)+15,IF(Pricetype4=1,1,0),0))),E226)))</f>
        <v xml:space="preserve"> </v>
      </c>
      <c r="O226" s="250" t="str">
        <f>IF($A226="N/A"," ",IF(Pricetype4=2,MAX(F226,0),IF(OR(Pricetype4=1,Pricetype4=4),IF(F226=0,0,(_xll.EURO(F226,Strikeprice4,0,0,($AK226+IF(Smile=TRUE,VLOOKUP(MAX(-5,Strikeprice4-F226),Volsmile,2),0)),($A226-DateToday)+15,IF(Pricetype4=1,1,0),0))),F226)))</f>
        <v xml:space="preserve"> </v>
      </c>
      <c r="P226" s="250" t="str">
        <f>IF($A226="N/A"," ",IF(Pricetype4=2,MAX(G226,0),IF(OR(Pricetype4=1,Pricetype4=4),IF(G226=0,0,(_xll.EURO(G226,Strikeprice4,0,0,($AK226+IF(Smile=TRUE,VLOOKUP(MAX(-5,Strikeprice4-G226),Volsmile,2),0)),($A226-DateToday)+15,IF(Pricetype4=1,1,0),0))),G226)))</f>
        <v xml:space="preserve"> </v>
      </c>
      <c r="Q226" s="250" t="str">
        <f>IF($A226="N/A"," ",IF(Pricetype4=2,MAX(H226,0),IF(OR(Pricetype4=1,Pricetype4=4),IF(H226=0,0,(_xll.EURO(H226,Strikeprice4,0,0,($AK226+IF(Smile=TRUE,VLOOKUP(MAX(-5,Strikeprice4-H226),Volsmile,2),0)),($A226-DateToday)+15,IF(Pricetype4=1,1,0),0))),H226)))</f>
        <v xml:space="preserve"> </v>
      </c>
      <c r="R226" s="250" t="str">
        <f>IF($A226="N/A"," ",IF(Pricetype4=2,MAX(I226,0),IF(OR(Pricetype4=1,Pricetype4=4),IF(I226=0,0,(_xll.EURO(I226,Strikeprice4,0,0,($AK226+IF(Smile=TRUE,VLOOKUP(MAX(-5,Strikeprice4-I226),Volsmile,2),0)),($A226-DateToday)+15,IF(Pricetype4=1,1,0),0))),I226)))</f>
        <v xml:space="preserve"> </v>
      </c>
      <c r="S226" s="250" t="str">
        <f>IF($A226="N/A"," ",IF(Pricetype4=2,MAX(J226,0),IF(OR(Pricetype4=1,Pricetype4=4),IF(J226=0,0,(_xll.EURO(J226,Strikeprice4,0,0,($AK226+IF(Smile=TRUE,VLOOKUP(MAX(-5,Strikeprice4-J226),Volsmile,2),0)),($A226-DateToday)+15,IF(Pricetype4=1,1,0),0))),J226)))</f>
        <v xml:space="preserve"> </v>
      </c>
      <c r="T226" s="250" t="str">
        <f>IF($A226="N/A"," ",IF(Pricetype4=2,MAX(K226,0),IF(OR(Pricetype4=1,Pricetype4=4),IF(K226=0,0,(_xll.EURO(K226,Strikeprice4,0,0,($AK226+IF(Smile=TRUE,VLOOKUP(MAX(-5,Strikeprice4-K226),Volsmile,2),0)),($A226-DateToday)+15,IF(Pricetype4=1,1,0),0))),K226)))</f>
        <v xml:space="preserve"> </v>
      </c>
      <c r="U226" s="177" t="str">
        <f t="shared" si="94"/>
        <v xml:space="preserve"> </v>
      </c>
      <c r="V226" s="178" t="str">
        <f t="shared" si="110"/>
        <v xml:space="preserve"> </v>
      </c>
      <c r="W226" s="178" t="str">
        <f t="shared" si="111"/>
        <v xml:space="preserve"> </v>
      </c>
      <c r="X226" s="178" t="str">
        <f t="shared" si="112"/>
        <v xml:space="preserve"> </v>
      </c>
      <c r="Y226" s="178" t="str">
        <f t="shared" si="113"/>
        <v xml:space="preserve"> </v>
      </c>
      <c r="Z226" s="178" t="str">
        <f t="shared" si="114"/>
        <v xml:space="preserve"> </v>
      </c>
      <c r="AA226" s="178" t="str">
        <f t="shared" si="115"/>
        <v xml:space="preserve"> </v>
      </c>
      <c r="AB226" s="178" t="str">
        <f t="shared" si="116"/>
        <v xml:space="preserve"> </v>
      </c>
      <c r="AC226" s="178" t="str">
        <f t="shared" si="117"/>
        <v xml:space="preserve"> </v>
      </c>
      <c r="AD226" s="178" t="str">
        <f t="shared" si="118"/>
        <v xml:space="preserve"> </v>
      </c>
      <c r="AE226" s="178" t="str">
        <f t="shared" si="119"/>
        <v xml:space="preserve"> </v>
      </c>
      <c r="AF226" s="224" t="str">
        <f t="shared" si="120"/>
        <v xml:space="preserve"> </v>
      </c>
      <c r="AG226" s="224" t="str">
        <f t="shared" si="121"/>
        <v xml:space="preserve"> </v>
      </c>
      <c r="AH226" s="224" t="str">
        <f t="shared" si="122"/>
        <v xml:space="preserve"> </v>
      </c>
      <c r="AI226" s="224" t="str">
        <f t="shared" si="95"/>
        <v xml:space="preserve"> </v>
      </c>
      <c r="AJ226" s="224" t="str">
        <f t="shared" si="96"/>
        <v xml:space="preserve"> </v>
      </c>
      <c r="AK226" s="224" t="str">
        <f t="shared" si="123"/>
        <v xml:space="preserve"> </v>
      </c>
      <c r="AL226" s="224" t="str">
        <f>IF($A226="N/A"," ",IF(PV=1,0,'Pricing Inputs4'!R259))</f>
        <v xml:space="preserve"> </v>
      </c>
      <c r="AM226" s="313" t="str">
        <f t="shared" si="97"/>
        <v xml:space="preserve"> </v>
      </c>
      <c r="BQ226" t="str">
        <f t="shared" si="98"/>
        <v xml:space="preserve"> </v>
      </c>
      <c r="BR226" t="str">
        <f t="shared" si="99"/>
        <v xml:space="preserve"> </v>
      </c>
      <c r="BS226" t="str">
        <f t="shared" si="100"/>
        <v xml:space="preserve"> </v>
      </c>
    </row>
    <row r="227" spans="1:71" x14ac:dyDescent="0.2">
      <c r="A227" s="253" t="str">
        <f>IF(A226="N/A","N/A",IF(EDATE(A226,1)&gt;Inputs!$R$5,"N/A",EDATE(A226,1)))</f>
        <v>N/A</v>
      </c>
      <c r="B227" s="324" t="str">
        <f t="shared" si="93"/>
        <v xml:space="preserve"> </v>
      </c>
      <c r="C227" s="172" t="str">
        <f t="shared" si="101"/>
        <v xml:space="preserve"> </v>
      </c>
      <c r="D227" s="172" t="str">
        <f t="shared" si="102"/>
        <v xml:space="preserve"> </v>
      </c>
      <c r="E227" s="172" t="str">
        <f t="shared" si="103"/>
        <v xml:space="preserve"> </v>
      </c>
      <c r="F227" s="172" t="str">
        <f t="shared" si="104"/>
        <v xml:space="preserve"> </v>
      </c>
      <c r="G227" s="172" t="str">
        <f t="shared" si="105"/>
        <v xml:space="preserve"> </v>
      </c>
      <c r="H227" s="172" t="str">
        <f t="shared" si="106"/>
        <v xml:space="preserve"> </v>
      </c>
      <c r="I227" s="172" t="str">
        <f t="shared" si="107"/>
        <v xml:space="preserve"> </v>
      </c>
      <c r="J227" s="172" t="str">
        <f t="shared" si="108"/>
        <v xml:space="preserve"> </v>
      </c>
      <c r="K227" s="172" t="str">
        <f t="shared" si="109"/>
        <v xml:space="preserve"> </v>
      </c>
      <c r="L227" s="250" t="str">
        <f>IF($A227="N/A"," ",IF(Pricetype4=2,MAX(C227,0),IF(OR(Pricetype4=1,Pricetype4=4),IF(C227=0,0,(_xll.EURO(C227,Strikeprice4,0,0,($AH227+IF(Smile=TRUE,VLOOKUP(MAX(-5,Strikeprice4-C227),Volsmile,2),0)),($A227-DateToday)+15,IF(Pricetype4=1,1,0),0))),C227)))</f>
        <v xml:space="preserve"> </v>
      </c>
      <c r="M227" s="250" t="str">
        <f>IF($A227="N/A"," ",IF(Pricetype4=2,MAX(D227,0),IF(OR(Pricetype4=1,Pricetype4=4),IF(D227=0,0,(_xll.EURO(D227,Strikeprice4,0,0,($AH227+IF(Smile=TRUE,VLOOKUP(MAX(-5,Strikeprice4-D227),Volsmile,2),0)),($A227-DateToday)+15,IF(Pricetype4=1,1,0),0))),D227)))</f>
        <v xml:space="preserve"> </v>
      </c>
      <c r="N227" s="250" t="str">
        <f>IF($A227="N/A"," ",IF(Pricetype4=2,MAX(E227,0),IF(OR(Pricetype4=1,Pricetype4=4),IF(E227=0,0,(_xll.EURO(E227,Strikeprice4,0,0,($AK227+IF(Smile=TRUE,VLOOKUP(MAX(-5,Strikeprice4-E227),Volsmile,2),0)),($A227-DateToday)+15,IF(Pricetype4=1,1,0),0))),E227)))</f>
        <v xml:space="preserve"> </v>
      </c>
      <c r="O227" s="250" t="str">
        <f>IF($A227="N/A"," ",IF(Pricetype4=2,MAX(F227,0),IF(OR(Pricetype4=1,Pricetype4=4),IF(F227=0,0,(_xll.EURO(F227,Strikeprice4,0,0,($AK227+IF(Smile=TRUE,VLOOKUP(MAX(-5,Strikeprice4-F227),Volsmile,2),0)),($A227-DateToday)+15,IF(Pricetype4=1,1,0),0))),F227)))</f>
        <v xml:space="preserve"> </v>
      </c>
      <c r="P227" s="250" t="str">
        <f>IF($A227="N/A"," ",IF(Pricetype4=2,MAX(G227,0),IF(OR(Pricetype4=1,Pricetype4=4),IF(G227=0,0,(_xll.EURO(G227,Strikeprice4,0,0,($AK227+IF(Smile=TRUE,VLOOKUP(MAX(-5,Strikeprice4-G227),Volsmile,2),0)),($A227-DateToday)+15,IF(Pricetype4=1,1,0),0))),G227)))</f>
        <v xml:space="preserve"> </v>
      </c>
      <c r="Q227" s="250" t="str">
        <f>IF($A227="N/A"," ",IF(Pricetype4=2,MAX(H227,0),IF(OR(Pricetype4=1,Pricetype4=4),IF(H227=0,0,(_xll.EURO(H227,Strikeprice4,0,0,($AK227+IF(Smile=TRUE,VLOOKUP(MAX(-5,Strikeprice4-H227),Volsmile,2),0)),($A227-DateToday)+15,IF(Pricetype4=1,1,0),0))),H227)))</f>
        <v xml:space="preserve"> </v>
      </c>
      <c r="R227" s="250" t="str">
        <f>IF($A227="N/A"," ",IF(Pricetype4=2,MAX(I227,0),IF(OR(Pricetype4=1,Pricetype4=4),IF(I227=0,0,(_xll.EURO(I227,Strikeprice4,0,0,($AK227+IF(Smile=TRUE,VLOOKUP(MAX(-5,Strikeprice4-I227),Volsmile,2),0)),($A227-DateToday)+15,IF(Pricetype4=1,1,0),0))),I227)))</f>
        <v xml:space="preserve"> </v>
      </c>
      <c r="S227" s="250" t="str">
        <f>IF($A227="N/A"," ",IF(Pricetype4=2,MAX(J227,0),IF(OR(Pricetype4=1,Pricetype4=4),IF(J227=0,0,(_xll.EURO(J227,Strikeprice4,0,0,($AK227+IF(Smile=TRUE,VLOOKUP(MAX(-5,Strikeprice4-J227),Volsmile,2),0)),($A227-DateToday)+15,IF(Pricetype4=1,1,0),0))),J227)))</f>
        <v xml:space="preserve"> </v>
      </c>
      <c r="T227" s="250" t="str">
        <f>IF($A227="N/A"," ",IF(Pricetype4=2,MAX(K227,0),IF(OR(Pricetype4=1,Pricetype4=4),IF(K227=0,0,(_xll.EURO(K227,Strikeprice4,0,0,($AK227+IF(Smile=TRUE,VLOOKUP(MAX(-5,Strikeprice4-K227),Volsmile,2),0)),($A227-DateToday)+15,IF(Pricetype4=1,1,0),0))),K227)))</f>
        <v xml:space="preserve"> </v>
      </c>
      <c r="U227" s="177" t="str">
        <f t="shared" si="94"/>
        <v xml:space="preserve"> </v>
      </c>
      <c r="V227" s="178" t="str">
        <f t="shared" si="110"/>
        <v xml:space="preserve"> </v>
      </c>
      <c r="W227" s="178" t="str">
        <f t="shared" si="111"/>
        <v xml:space="preserve"> </v>
      </c>
      <c r="X227" s="178" t="str">
        <f t="shared" si="112"/>
        <v xml:space="preserve"> </v>
      </c>
      <c r="Y227" s="178" t="str">
        <f t="shared" si="113"/>
        <v xml:space="preserve"> </v>
      </c>
      <c r="Z227" s="178" t="str">
        <f t="shared" si="114"/>
        <v xml:space="preserve"> </v>
      </c>
      <c r="AA227" s="178" t="str">
        <f t="shared" si="115"/>
        <v xml:space="preserve"> </v>
      </c>
      <c r="AB227" s="178" t="str">
        <f t="shared" si="116"/>
        <v xml:space="preserve"> </v>
      </c>
      <c r="AC227" s="178" t="str">
        <f t="shared" si="117"/>
        <v xml:space="preserve"> </v>
      </c>
      <c r="AD227" s="178" t="str">
        <f t="shared" si="118"/>
        <v xml:space="preserve"> </v>
      </c>
      <c r="AE227" s="178" t="str">
        <f t="shared" si="119"/>
        <v xml:space="preserve"> </v>
      </c>
      <c r="AF227" s="224" t="str">
        <f t="shared" si="120"/>
        <v xml:space="preserve"> </v>
      </c>
      <c r="AG227" s="224" t="str">
        <f t="shared" si="121"/>
        <v xml:space="preserve"> </v>
      </c>
      <c r="AH227" s="224" t="str">
        <f t="shared" si="122"/>
        <v xml:space="preserve"> </v>
      </c>
      <c r="AI227" s="224" t="str">
        <f t="shared" si="95"/>
        <v xml:space="preserve"> </v>
      </c>
      <c r="AJ227" s="224" t="str">
        <f t="shared" si="96"/>
        <v xml:space="preserve"> </v>
      </c>
      <c r="AK227" s="224" t="str">
        <f t="shared" si="123"/>
        <v xml:space="preserve"> </v>
      </c>
      <c r="AL227" s="224" t="str">
        <f>IF($A227="N/A"," ",IF(PV=1,0,'Pricing Inputs4'!R260))</f>
        <v xml:space="preserve"> </v>
      </c>
      <c r="AM227" s="313" t="str">
        <f t="shared" si="97"/>
        <v xml:space="preserve"> </v>
      </c>
      <c r="BQ227" t="str">
        <f t="shared" si="98"/>
        <v xml:space="preserve"> </v>
      </c>
      <c r="BR227" t="str">
        <f t="shared" si="99"/>
        <v xml:space="preserve"> </v>
      </c>
      <c r="BS227" t="str">
        <f t="shared" si="100"/>
        <v xml:space="preserve"> </v>
      </c>
    </row>
    <row r="228" spans="1:71" x14ac:dyDescent="0.2">
      <c r="A228" s="253" t="str">
        <f>IF(A227="N/A","N/A",IF(EDATE(A227,1)&gt;Inputs!$R$5,"N/A",EDATE(A227,1)))</f>
        <v>N/A</v>
      </c>
      <c r="B228" s="324" t="str">
        <f t="shared" si="93"/>
        <v xml:space="preserve"> </v>
      </c>
      <c r="C228" s="172" t="str">
        <f t="shared" si="101"/>
        <v xml:space="preserve"> </v>
      </c>
      <c r="D228" s="172" t="str">
        <f t="shared" si="102"/>
        <v xml:space="preserve"> </v>
      </c>
      <c r="E228" s="172" t="str">
        <f t="shared" si="103"/>
        <v xml:space="preserve"> </v>
      </c>
      <c r="F228" s="172" t="str">
        <f t="shared" si="104"/>
        <v xml:space="preserve"> </v>
      </c>
      <c r="G228" s="172" t="str">
        <f t="shared" si="105"/>
        <v xml:space="preserve"> </v>
      </c>
      <c r="H228" s="172" t="str">
        <f t="shared" si="106"/>
        <v xml:space="preserve"> </v>
      </c>
      <c r="I228" s="172" t="str">
        <f t="shared" si="107"/>
        <v xml:space="preserve"> </v>
      </c>
      <c r="J228" s="172" t="str">
        <f t="shared" si="108"/>
        <v xml:space="preserve"> </v>
      </c>
      <c r="K228" s="172" t="str">
        <f t="shared" si="109"/>
        <v xml:space="preserve"> </v>
      </c>
      <c r="L228" s="250" t="str">
        <f>IF($A228="N/A"," ",IF(Pricetype4=2,MAX(C228,0),IF(OR(Pricetype4=1,Pricetype4=4),IF(C228=0,0,(_xll.EURO(C228,Strikeprice4,0,0,($AH228+IF(Smile=TRUE,VLOOKUP(MAX(-5,Strikeprice4-C228),Volsmile,2),0)),($A228-DateToday)+15,IF(Pricetype4=1,1,0),0))),C228)))</f>
        <v xml:space="preserve"> </v>
      </c>
      <c r="M228" s="250" t="str">
        <f>IF($A228="N/A"," ",IF(Pricetype4=2,MAX(D228,0),IF(OR(Pricetype4=1,Pricetype4=4),IF(D228=0,0,(_xll.EURO(D228,Strikeprice4,0,0,($AH228+IF(Smile=TRUE,VLOOKUP(MAX(-5,Strikeprice4-D228),Volsmile,2),0)),($A228-DateToday)+15,IF(Pricetype4=1,1,0),0))),D228)))</f>
        <v xml:space="preserve"> </v>
      </c>
      <c r="N228" s="250" t="str">
        <f>IF($A228="N/A"," ",IF(Pricetype4=2,MAX(E228,0),IF(OR(Pricetype4=1,Pricetype4=4),IF(E228=0,0,(_xll.EURO(E228,Strikeprice4,0,0,($AK228+IF(Smile=TRUE,VLOOKUP(MAX(-5,Strikeprice4-E228),Volsmile,2),0)),($A228-DateToday)+15,IF(Pricetype4=1,1,0),0))),E228)))</f>
        <v xml:space="preserve"> </v>
      </c>
      <c r="O228" s="250" t="str">
        <f>IF($A228="N/A"," ",IF(Pricetype4=2,MAX(F228,0),IF(OR(Pricetype4=1,Pricetype4=4),IF(F228=0,0,(_xll.EURO(F228,Strikeprice4,0,0,($AK228+IF(Smile=TRUE,VLOOKUP(MAX(-5,Strikeprice4-F228),Volsmile,2),0)),($A228-DateToday)+15,IF(Pricetype4=1,1,0),0))),F228)))</f>
        <v xml:space="preserve"> </v>
      </c>
      <c r="P228" s="250" t="str">
        <f>IF($A228="N/A"," ",IF(Pricetype4=2,MAX(G228,0),IF(OR(Pricetype4=1,Pricetype4=4),IF(G228=0,0,(_xll.EURO(G228,Strikeprice4,0,0,($AK228+IF(Smile=TRUE,VLOOKUP(MAX(-5,Strikeprice4-G228),Volsmile,2),0)),($A228-DateToday)+15,IF(Pricetype4=1,1,0),0))),G228)))</f>
        <v xml:space="preserve"> </v>
      </c>
      <c r="Q228" s="250" t="str">
        <f>IF($A228="N/A"," ",IF(Pricetype4=2,MAX(H228,0),IF(OR(Pricetype4=1,Pricetype4=4),IF(H228=0,0,(_xll.EURO(H228,Strikeprice4,0,0,($AK228+IF(Smile=TRUE,VLOOKUP(MAX(-5,Strikeprice4-H228),Volsmile,2),0)),($A228-DateToday)+15,IF(Pricetype4=1,1,0),0))),H228)))</f>
        <v xml:space="preserve"> </v>
      </c>
      <c r="R228" s="250" t="str">
        <f>IF($A228="N/A"," ",IF(Pricetype4=2,MAX(I228,0),IF(OR(Pricetype4=1,Pricetype4=4),IF(I228=0,0,(_xll.EURO(I228,Strikeprice4,0,0,($AK228+IF(Smile=TRUE,VLOOKUP(MAX(-5,Strikeprice4-I228),Volsmile,2),0)),($A228-DateToday)+15,IF(Pricetype4=1,1,0),0))),I228)))</f>
        <v xml:space="preserve"> </v>
      </c>
      <c r="S228" s="250" t="str">
        <f>IF($A228="N/A"," ",IF(Pricetype4=2,MAX(J228,0),IF(OR(Pricetype4=1,Pricetype4=4),IF(J228=0,0,(_xll.EURO(J228,Strikeprice4,0,0,($AK228+IF(Smile=TRUE,VLOOKUP(MAX(-5,Strikeprice4-J228),Volsmile,2),0)),($A228-DateToday)+15,IF(Pricetype4=1,1,0),0))),J228)))</f>
        <v xml:space="preserve"> </v>
      </c>
      <c r="T228" s="250" t="str">
        <f>IF($A228="N/A"," ",IF(Pricetype4=2,MAX(K228,0),IF(OR(Pricetype4=1,Pricetype4=4),IF(K228=0,0,(_xll.EURO(K228,Strikeprice4,0,0,($AK228+IF(Smile=TRUE,VLOOKUP(MAX(-5,Strikeprice4-K228),Volsmile,2),0)),($A228-DateToday)+15,IF(Pricetype4=1,1,0),0))),K228)))</f>
        <v xml:space="preserve"> </v>
      </c>
      <c r="U228" s="177" t="str">
        <f t="shared" si="94"/>
        <v xml:space="preserve"> </v>
      </c>
      <c r="V228" s="178" t="str">
        <f t="shared" si="110"/>
        <v xml:space="preserve"> </v>
      </c>
      <c r="W228" s="178" t="str">
        <f t="shared" si="111"/>
        <v xml:space="preserve"> </v>
      </c>
      <c r="X228" s="178" t="str">
        <f t="shared" si="112"/>
        <v xml:space="preserve"> </v>
      </c>
      <c r="Y228" s="178" t="str">
        <f t="shared" si="113"/>
        <v xml:space="preserve"> </v>
      </c>
      <c r="Z228" s="178" t="str">
        <f t="shared" si="114"/>
        <v xml:space="preserve"> </v>
      </c>
      <c r="AA228" s="178" t="str">
        <f t="shared" si="115"/>
        <v xml:space="preserve"> </v>
      </c>
      <c r="AB228" s="178" t="str">
        <f t="shared" si="116"/>
        <v xml:space="preserve"> </v>
      </c>
      <c r="AC228" s="178" t="str">
        <f t="shared" si="117"/>
        <v xml:space="preserve"> </v>
      </c>
      <c r="AD228" s="178" t="str">
        <f t="shared" si="118"/>
        <v xml:space="preserve"> </v>
      </c>
      <c r="AE228" s="178" t="str">
        <f t="shared" si="119"/>
        <v xml:space="preserve"> </v>
      </c>
      <c r="AF228" s="224" t="str">
        <f t="shared" si="120"/>
        <v xml:space="preserve"> </v>
      </c>
      <c r="AG228" s="224" t="str">
        <f t="shared" si="121"/>
        <v xml:space="preserve"> </v>
      </c>
      <c r="AH228" s="224" t="str">
        <f t="shared" si="122"/>
        <v xml:space="preserve"> </v>
      </c>
      <c r="AI228" s="224" t="str">
        <f t="shared" si="95"/>
        <v xml:space="preserve"> </v>
      </c>
      <c r="AJ228" s="224" t="str">
        <f t="shared" si="96"/>
        <v xml:space="preserve"> </v>
      </c>
      <c r="AK228" s="224" t="str">
        <f t="shared" si="123"/>
        <v xml:space="preserve"> </v>
      </c>
      <c r="AL228" s="224" t="str">
        <f>IF($A228="N/A"," ",IF(PV=1,0,'Pricing Inputs4'!R261))</f>
        <v xml:space="preserve"> </v>
      </c>
      <c r="AM228" s="313" t="str">
        <f t="shared" si="97"/>
        <v xml:space="preserve"> </v>
      </c>
      <c r="BQ228" t="str">
        <f t="shared" si="98"/>
        <v xml:space="preserve"> </v>
      </c>
      <c r="BR228" t="str">
        <f t="shared" si="99"/>
        <v xml:space="preserve"> </v>
      </c>
      <c r="BS228" t="str">
        <f t="shared" si="100"/>
        <v xml:space="preserve"> </v>
      </c>
    </row>
    <row r="229" spans="1:71" x14ac:dyDescent="0.2">
      <c r="A229" s="253" t="str">
        <f>IF(A228="N/A","N/A",IF(EDATE(A228,1)&gt;Inputs!$R$5,"N/A",EDATE(A228,1)))</f>
        <v>N/A</v>
      </c>
      <c r="B229" s="324" t="str">
        <f t="shared" si="93"/>
        <v xml:space="preserve"> </v>
      </c>
      <c r="C229" s="172" t="str">
        <f t="shared" si="101"/>
        <v xml:space="preserve"> </v>
      </c>
      <c r="D229" s="172" t="str">
        <f t="shared" si="102"/>
        <v xml:space="preserve"> </v>
      </c>
      <c r="E229" s="172" t="str">
        <f t="shared" si="103"/>
        <v xml:space="preserve"> </v>
      </c>
      <c r="F229" s="172" t="str">
        <f t="shared" si="104"/>
        <v xml:space="preserve"> </v>
      </c>
      <c r="G229" s="172" t="str">
        <f t="shared" si="105"/>
        <v xml:space="preserve"> </v>
      </c>
      <c r="H229" s="172" t="str">
        <f t="shared" si="106"/>
        <v xml:space="preserve"> </v>
      </c>
      <c r="I229" s="172" t="str">
        <f t="shared" si="107"/>
        <v xml:space="preserve"> </v>
      </c>
      <c r="J229" s="172" t="str">
        <f t="shared" si="108"/>
        <v xml:space="preserve"> </v>
      </c>
      <c r="K229" s="172" t="str">
        <f t="shared" si="109"/>
        <v xml:space="preserve"> </v>
      </c>
      <c r="L229" s="250" t="str">
        <f>IF($A229="N/A"," ",IF(Pricetype4=2,MAX(C229,0),IF(OR(Pricetype4=1,Pricetype4=4),IF(C229=0,0,(_xll.EURO(C229,Strikeprice4,0,0,($AH229+IF(Smile=TRUE,VLOOKUP(MAX(-5,Strikeprice4-C229),Volsmile,2),0)),($A229-DateToday)+15,IF(Pricetype4=1,1,0),0))),C229)))</f>
        <v xml:space="preserve"> </v>
      </c>
      <c r="M229" s="250" t="str">
        <f>IF($A229="N/A"," ",IF(Pricetype4=2,MAX(D229,0),IF(OR(Pricetype4=1,Pricetype4=4),IF(D229=0,0,(_xll.EURO(D229,Strikeprice4,0,0,($AH229+IF(Smile=TRUE,VLOOKUP(MAX(-5,Strikeprice4-D229),Volsmile,2),0)),($A229-DateToday)+15,IF(Pricetype4=1,1,0),0))),D229)))</f>
        <v xml:space="preserve"> </v>
      </c>
      <c r="N229" s="250" t="str">
        <f>IF($A229="N/A"," ",IF(Pricetype4=2,MAX(E229,0),IF(OR(Pricetype4=1,Pricetype4=4),IF(E229=0,0,(_xll.EURO(E229,Strikeprice4,0,0,($AK229+IF(Smile=TRUE,VLOOKUP(MAX(-5,Strikeprice4-E229),Volsmile,2),0)),($A229-DateToday)+15,IF(Pricetype4=1,1,0),0))),E229)))</f>
        <v xml:space="preserve"> </v>
      </c>
      <c r="O229" s="250" t="str">
        <f>IF($A229="N/A"," ",IF(Pricetype4=2,MAX(F229,0),IF(OR(Pricetype4=1,Pricetype4=4),IF(F229=0,0,(_xll.EURO(F229,Strikeprice4,0,0,($AK229+IF(Smile=TRUE,VLOOKUP(MAX(-5,Strikeprice4-F229),Volsmile,2),0)),($A229-DateToday)+15,IF(Pricetype4=1,1,0),0))),F229)))</f>
        <v xml:space="preserve"> </v>
      </c>
      <c r="P229" s="250" t="str">
        <f>IF($A229="N/A"," ",IF(Pricetype4=2,MAX(G229,0),IF(OR(Pricetype4=1,Pricetype4=4),IF(G229=0,0,(_xll.EURO(G229,Strikeprice4,0,0,($AK229+IF(Smile=TRUE,VLOOKUP(MAX(-5,Strikeprice4-G229),Volsmile,2),0)),($A229-DateToday)+15,IF(Pricetype4=1,1,0),0))),G229)))</f>
        <v xml:space="preserve"> </v>
      </c>
      <c r="Q229" s="250" t="str">
        <f>IF($A229="N/A"," ",IF(Pricetype4=2,MAX(H229,0),IF(OR(Pricetype4=1,Pricetype4=4),IF(H229=0,0,(_xll.EURO(H229,Strikeprice4,0,0,($AK229+IF(Smile=TRUE,VLOOKUP(MAX(-5,Strikeprice4-H229),Volsmile,2),0)),($A229-DateToday)+15,IF(Pricetype4=1,1,0),0))),H229)))</f>
        <v xml:space="preserve"> </v>
      </c>
      <c r="R229" s="250" t="str">
        <f>IF($A229="N/A"," ",IF(Pricetype4=2,MAX(I229,0),IF(OR(Pricetype4=1,Pricetype4=4),IF(I229=0,0,(_xll.EURO(I229,Strikeprice4,0,0,($AK229+IF(Smile=TRUE,VLOOKUP(MAX(-5,Strikeprice4-I229),Volsmile,2),0)),($A229-DateToday)+15,IF(Pricetype4=1,1,0),0))),I229)))</f>
        <v xml:space="preserve"> </v>
      </c>
      <c r="S229" s="250" t="str">
        <f>IF($A229="N/A"," ",IF(Pricetype4=2,MAX(J229,0),IF(OR(Pricetype4=1,Pricetype4=4),IF(J229=0,0,(_xll.EURO(J229,Strikeprice4,0,0,($AK229+IF(Smile=TRUE,VLOOKUP(MAX(-5,Strikeprice4-J229),Volsmile,2),0)),($A229-DateToday)+15,IF(Pricetype4=1,1,0),0))),J229)))</f>
        <v xml:space="preserve"> </v>
      </c>
      <c r="T229" s="250" t="str">
        <f>IF($A229="N/A"," ",IF(Pricetype4=2,MAX(K229,0),IF(OR(Pricetype4=1,Pricetype4=4),IF(K229=0,0,(_xll.EURO(K229,Strikeprice4,0,0,($AK229+IF(Smile=TRUE,VLOOKUP(MAX(-5,Strikeprice4-K229),Volsmile,2),0)),($A229-DateToday)+15,IF(Pricetype4=1,1,0),0))),K229)))</f>
        <v xml:space="preserve"> </v>
      </c>
      <c r="U229" s="177" t="str">
        <f t="shared" si="94"/>
        <v xml:space="preserve"> </v>
      </c>
      <c r="V229" s="178" t="str">
        <f t="shared" si="110"/>
        <v xml:space="preserve"> </v>
      </c>
      <c r="W229" s="178" t="str">
        <f t="shared" si="111"/>
        <v xml:space="preserve"> </v>
      </c>
      <c r="X229" s="178" t="str">
        <f t="shared" si="112"/>
        <v xml:space="preserve"> </v>
      </c>
      <c r="Y229" s="178" t="str">
        <f t="shared" si="113"/>
        <v xml:space="preserve"> </v>
      </c>
      <c r="Z229" s="178" t="str">
        <f t="shared" si="114"/>
        <v xml:space="preserve"> </v>
      </c>
      <c r="AA229" s="178" t="str">
        <f t="shared" si="115"/>
        <v xml:space="preserve"> </v>
      </c>
      <c r="AB229" s="178" t="str">
        <f t="shared" si="116"/>
        <v xml:space="preserve"> </v>
      </c>
      <c r="AC229" s="178" t="str">
        <f t="shared" si="117"/>
        <v xml:space="preserve"> </v>
      </c>
      <c r="AD229" s="178" t="str">
        <f t="shared" si="118"/>
        <v xml:space="preserve"> </v>
      </c>
      <c r="AE229" s="178" t="str">
        <f t="shared" si="119"/>
        <v xml:space="preserve"> </v>
      </c>
      <c r="AF229" s="224" t="str">
        <f t="shared" si="120"/>
        <v xml:space="preserve"> </v>
      </c>
      <c r="AG229" s="224" t="str">
        <f t="shared" si="121"/>
        <v xml:space="preserve"> </v>
      </c>
      <c r="AH229" s="224" t="str">
        <f t="shared" si="122"/>
        <v xml:space="preserve"> </v>
      </c>
      <c r="AI229" s="224" t="str">
        <f t="shared" si="95"/>
        <v xml:space="preserve"> </v>
      </c>
      <c r="AJ229" s="224" t="str">
        <f t="shared" si="96"/>
        <v xml:space="preserve"> </v>
      </c>
      <c r="AK229" s="224" t="str">
        <f t="shared" si="123"/>
        <v xml:space="preserve"> </v>
      </c>
      <c r="AL229" s="224" t="str">
        <f>IF($A229="N/A"," ",IF(PV=1,0,'Pricing Inputs4'!R262))</f>
        <v xml:space="preserve"> </v>
      </c>
      <c r="AM229" s="313" t="str">
        <f t="shared" si="97"/>
        <v xml:space="preserve"> </v>
      </c>
      <c r="BQ229" t="str">
        <f t="shared" si="98"/>
        <v xml:space="preserve"> </v>
      </c>
      <c r="BR229" t="str">
        <f t="shared" si="99"/>
        <v xml:space="preserve"> </v>
      </c>
      <c r="BS229" t="str">
        <f t="shared" si="100"/>
        <v xml:space="preserve"> </v>
      </c>
    </row>
    <row r="230" spans="1:71" x14ac:dyDescent="0.2">
      <c r="A230" s="253" t="str">
        <f>IF(A229="N/A","N/A",IF(EDATE(A229,1)&gt;Inputs!$R$5,"N/A",EDATE(A229,1)))</f>
        <v>N/A</v>
      </c>
      <c r="B230" s="324" t="str">
        <f t="shared" si="93"/>
        <v xml:space="preserve"> </v>
      </c>
      <c r="C230" s="172" t="str">
        <f t="shared" si="101"/>
        <v xml:space="preserve"> </v>
      </c>
      <c r="D230" s="172" t="str">
        <f t="shared" si="102"/>
        <v xml:space="preserve"> </v>
      </c>
      <c r="E230" s="172" t="str">
        <f t="shared" si="103"/>
        <v xml:space="preserve"> </v>
      </c>
      <c r="F230" s="172" t="str">
        <f t="shared" si="104"/>
        <v xml:space="preserve"> </v>
      </c>
      <c r="G230" s="172" t="str">
        <f t="shared" si="105"/>
        <v xml:space="preserve"> </v>
      </c>
      <c r="H230" s="172" t="str">
        <f t="shared" si="106"/>
        <v xml:space="preserve"> </v>
      </c>
      <c r="I230" s="172" t="str">
        <f t="shared" si="107"/>
        <v xml:space="preserve"> </v>
      </c>
      <c r="J230" s="172" t="str">
        <f t="shared" si="108"/>
        <v xml:space="preserve"> </v>
      </c>
      <c r="K230" s="172" t="str">
        <f t="shared" si="109"/>
        <v xml:space="preserve"> </v>
      </c>
      <c r="L230" s="250" t="str">
        <f>IF($A230="N/A"," ",IF(Pricetype4=2,MAX(C230,0),IF(OR(Pricetype4=1,Pricetype4=4),IF(C230=0,0,(_xll.EURO(C230,Strikeprice4,0,0,($AH230+IF(Smile=TRUE,VLOOKUP(MAX(-5,Strikeprice4-C230),Volsmile,2),0)),($A230-DateToday)+15,IF(Pricetype4=1,1,0),0))),C230)))</f>
        <v xml:space="preserve"> </v>
      </c>
      <c r="M230" s="250" t="str">
        <f>IF($A230="N/A"," ",IF(Pricetype4=2,MAX(D230,0),IF(OR(Pricetype4=1,Pricetype4=4),IF(D230=0,0,(_xll.EURO(D230,Strikeprice4,0,0,($AH230+IF(Smile=TRUE,VLOOKUP(MAX(-5,Strikeprice4-D230),Volsmile,2),0)),($A230-DateToday)+15,IF(Pricetype4=1,1,0),0))),D230)))</f>
        <v xml:space="preserve"> </v>
      </c>
      <c r="N230" s="250" t="str">
        <f>IF($A230="N/A"," ",IF(Pricetype4=2,MAX(E230,0),IF(OR(Pricetype4=1,Pricetype4=4),IF(E230=0,0,(_xll.EURO(E230,Strikeprice4,0,0,($AK230+IF(Smile=TRUE,VLOOKUP(MAX(-5,Strikeprice4-E230),Volsmile,2),0)),($A230-DateToday)+15,IF(Pricetype4=1,1,0),0))),E230)))</f>
        <v xml:space="preserve"> </v>
      </c>
      <c r="O230" s="250" t="str">
        <f>IF($A230="N/A"," ",IF(Pricetype4=2,MAX(F230,0),IF(OR(Pricetype4=1,Pricetype4=4),IF(F230=0,0,(_xll.EURO(F230,Strikeprice4,0,0,($AK230+IF(Smile=TRUE,VLOOKUP(MAX(-5,Strikeprice4-F230),Volsmile,2),0)),($A230-DateToday)+15,IF(Pricetype4=1,1,0),0))),F230)))</f>
        <v xml:space="preserve"> </v>
      </c>
      <c r="P230" s="250" t="str">
        <f>IF($A230="N/A"," ",IF(Pricetype4=2,MAX(G230,0),IF(OR(Pricetype4=1,Pricetype4=4),IF(G230=0,0,(_xll.EURO(G230,Strikeprice4,0,0,($AK230+IF(Smile=TRUE,VLOOKUP(MAX(-5,Strikeprice4-G230),Volsmile,2),0)),($A230-DateToday)+15,IF(Pricetype4=1,1,0),0))),G230)))</f>
        <v xml:space="preserve"> </v>
      </c>
      <c r="Q230" s="250" t="str">
        <f>IF($A230="N/A"," ",IF(Pricetype4=2,MAX(H230,0),IF(OR(Pricetype4=1,Pricetype4=4),IF(H230=0,0,(_xll.EURO(H230,Strikeprice4,0,0,($AK230+IF(Smile=TRUE,VLOOKUP(MAX(-5,Strikeprice4-H230),Volsmile,2),0)),($A230-DateToday)+15,IF(Pricetype4=1,1,0),0))),H230)))</f>
        <v xml:space="preserve"> </v>
      </c>
      <c r="R230" s="250" t="str">
        <f>IF($A230="N/A"," ",IF(Pricetype4=2,MAX(I230,0),IF(OR(Pricetype4=1,Pricetype4=4),IF(I230=0,0,(_xll.EURO(I230,Strikeprice4,0,0,($AK230+IF(Smile=TRUE,VLOOKUP(MAX(-5,Strikeprice4-I230),Volsmile,2),0)),($A230-DateToday)+15,IF(Pricetype4=1,1,0),0))),I230)))</f>
        <v xml:space="preserve"> </v>
      </c>
      <c r="S230" s="250" t="str">
        <f>IF($A230="N/A"," ",IF(Pricetype4=2,MAX(J230,0),IF(OR(Pricetype4=1,Pricetype4=4),IF(J230=0,0,(_xll.EURO(J230,Strikeprice4,0,0,($AK230+IF(Smile=TRUE,VLOOKUP(MAX(-5,Strikeprice4-J230),Volsmile,2),0)),($A230-DateToday)+15,IF(Pricetype4=1,1,0),0))),J230)))</f>
        <v xml:space="preserve"> </v>
      </c>
      <c r="T230" s="250" t="str">
        <f>IF($A230="N/A"," ",IF(Pricetype4=2,MAX(K230,0),IF(OR(Pricetype4=1,Pricetype4=4),IF(K230=0,0,(_xll.EURO(K230,Strikeprice4,0,0,($AK230+IF(Smile=TRUE,VLOOKUP(MAX(-5,Strikeprice4-K230),Volsmile,2),0)),($A230-DateToday)+15,IF(Pricetype4=1,1,0),0))),K230)))</f>
        <v xml:space="preserve"> </v>
      </c>
      <c r="U230" s="177" t="str">
        <f t="shared" si="94"/>
        <v xml:space="preserve"> </v>
      </c>
      <c r="V230" s="178" t="str">
        <f t="shared" si="110"/>
        <v xml:space="preserve"> </v>
      </c>
      <c r="W230" s="178" t="str">
        <f t="shared" si="111"/>
        <v xml:space="preserve"> </v>
      </c>
      <c r="X230" s="178" t="str">
        <f t="shared" si="112"/>
        <v xml:space="preserve"> </v>
      </c>
      <c r="Y230" s="178" t="str">
        <f t="shared" si="113"/>
        <v xml:space="preserve"> </v>
      </c>
      <c r="Z230" s="178" t="str">
        <f t="shared" si="114"/>
        <v xml:space="preserve"> </v>
      </c>
      <c r="AA230" s="178" t="str">
        <f t="shared" si="115"/>
        <v xml:space="preserve"> </v>
      </c>
      <c r="AB230" s="178" t="str">
        <f t="shared" si="116"/>
        <v xml:space="preserve"> </v>
      </c>
      <c r="AC230" s="178" t="str">
        <f t="shared" si="117"/>
        <v xml:space="preserve"> </v>
      </c>
      <c r="AD230" s="178" t="str">
        <f t="shared" si="118"/>
        <v xml:space="preserve"> </v>
      </c>
      <c r="AE230" s="178" t="str">
        <f t="shared" si="119"/>
        <v xml:space="preserve"> </v>
      </c>
      <c r="AF230" s="224" t="str">
        <f t="shared" si="120"/>
        <v xml:space="preserve"> </v>
      </c>
      <c r="AG230" s="224" t="str">
        <f t="shared" si="121"/>
        <v xml:space="preserve"> </v>
      </c>
      <c r="AH230" s="224" t="str">
        <f t="shared" si="122"/>
        <v xml:space="preserve"> </v>
      </c>
      <c r="AI230" s="224" t="str">
        <f t="shared" si="95"/>
        <v xml:space="preserve"> </v>
      </c>
      <c r="AJ230" s="224" t="str">
        <f t="shared" si="96"/>
        <v xml:space="preserve"> </v>
      </c>
      <c r="AK230" s="224" t="str">
        <f t="shared" si="123"/>
        <v xml:space="preserve"> </v>
      </c>
      <c r="AL230" s="224" t="str">
        <f>IF($A230="N/A"," ",IF(PV=1,0,'Pricing Inputs4'!R263))</f>
        <v xml:space="preserve"> </v>
      </c>
      <c r="AM230" s="313" t="str">
        <f t="shared" si="97"/>
        <v xml:space="preserve"> </v>
      </c>
      <c r="BQ230" t="str">
        <f t="shared" si="98"/>
        <v xml:space="preserve"> </v>
      </c>
      <c r="BR230" t="str">
        <f t="shared" si="99"/>
        <v xml:space="preserve"> </v>
      </c>
      <c r="BS230" t="str">
        <f t="shared" si="100"/>
        <v xml:space="preserve"> </v>
      </c>
    </row>
    <row r="231" spans="1:71" x14ac:dyDescent="0.2">
      <c r="A231" s="253" t="str">
        <f>IF(A230="N/A","N/A",IF(EDATE(A230,1)&gt;Inputs!$R$5,"N/A",EDATE(A230,1)))</f>
        <v>N/A</v>
      </c>
      <c r="B231" s="324" t="str">
        <f t="shared" si="93"/>
        <v xml:space="preserve"> </v>
      </c>
      <c r="C231" s="172" t="str">
        <f t="shared" si="101"/>
        <v xml:space="preserve"> </v>
      </c>
      <c r="D231" s="172" t="str">
        <f t="shared" si="102"/>
        <v xml:space="preserve"> </v>
      </c>
      <c r="E231" s="172" t="str">
        <f t="shared" si="103"/>
        <v xml:space="preserve"> </v>
      </c>
      <c r="F231" s="172" t="str">
        <f t="shared" si="104"/>
        <v xml:space="preserve"> </v>
      </c>
      <c r="G231" s="172" t="str">
        <f t="shared" si="105"/>
        <v xml:space="preserve"> </v>
      </c>
      <c r="H231" s="172" t="str">
        <f t="shared" si="106"/>
        <v xml:space="preserve"> </v>
      </c>
      <c r="I231" s="172" t="str">
        <f t="shared" si="107"/>
        <v xml:space="preserve"> </v>
      </c>
      <c r="J231" s="172" t="str">
        <f t="shared" si="108"/>
        <v xml:space="preserve"> </v>
      </c>
      <c r="K231" s="172" t="str">
        <f t="shared" si="109"/>
        <v xml:space="preserve"> </v>
      </c>
      <c r="L231" s="250" t="str">
        <f>IF($A231="N/A"," ",IF(Pricetype4=2,MAX(C231,0),IF(OR(Pricetype4=1,Pricetype4=4),IF(C231=0,0,(_xll.EURO(C231,Strikeprice4,0,0,($AH231+IF(Smile=TRUE,VLOOKUP(MAX(-5,Strikeprice4-C231),Volsmile,2),0)),($A231-DateToday)+15,IF(Pricetype4=1,1,0),0))),C231)))</f>
        <v xml:space="preserve"> </v>
      </c>
      <c r="M231" s="250" t="str">
        <f>IF($A231="N/A"," ",IF(Pricetype4=2,MAX(D231,0),IF(OR(Pricetype4=1,Pricetype4=4),IF(D231=0,0,(_xll.EURO(D231,Strikeprice4,0,0,($AH231+IF(Smile=TRUE,VLOOKUP(MAX(-5,Strikeprice4-D231),Volsmile,2),0)),($A231-DateToday)+15,IF(Pricetype4=1,1,0),0))),D231)))</f>
        <v xml:space="preserve"> </v>
      </c>
      <c r="N231" s="250" t="str">
        <f>IF($A231="N/A"," ",IF(Pricetype4=2,MAX(E231,0),IF(OR(Pricetype4=1,Pricetype4=4),IF(E231=0,0,(_xll.EURO(E231,Strikeprice4,0,0,($AK231+IF(Smile=TRUE,VLOOKUP(MAX(-5,Strikeprice4-E231),Volsmile,2),0)),($A231-DateToday)+15,IF(Pricetype4=1,1,0),0))),E231)))</f>
        <v xml:space="preserve"> </v>
      </c>
      <c r="O231" s="250" t="str">
        <f>IF($A231="N/A"," ",IF(Pricetype4=2,MAX(F231,0),IF(OR(Pricetype4=1,Pricetype4=4),IF(F231=0,0,(_xll.EURO(F231,Strikeprice4,0,0,($AK231+IF(Smile=TRUE,VLOOKUP(MAX(-5,Strikeprice4-F231),Volsmile,2),0)),($A231-DateToday)+15,IF(Pricetype4=1,1,0),0))),F231)))</f>
        <v xml:space="preserve"> </v>
      </c>
      <c r="P231" s="250" t="str">
        <f>IF($A231="N/A"," ",IF(Pricetype4=2,MAX(G231,0),IF(OR(Pricetype4=1,Pricetype4=4),IF(G231=0,0,(_xll.EURO(G231,Strikeprice4,0,0,($AK231+IF(Smile=TRUE,VLOOKUP(MAX(-5,Strikeprice4-G231),Volsmile,2),0)),($A231-DateToday)+15,IF(Pricetype4=1,1,0),0))),G231)))</f>
        <v xml:space="preserve"> </v>
      </c>
      <c r="Q231" s="250" t="str">
        <f>IF($A231="N/A"," ",IF(Pricetype4=2,MAX(H231,0),IF(OR(Pricetype4=1,Pricetype4=4),IF(H231=0,0,(_xll.EURO(H231,Strikeprice4,0,0,($AK231+IF(Smile=TRUE,VLOOKUP(MAX(-5,Strikeprice4-H231),Volsmile,2),0)),($A231-DateToday)+15,IF(Pricetype4=1,1,0),0))),H231)))</f>
        <v xml:space="preserve"> </v>
      </c>
      <c r="R231" s="250" t="str">
        <f>IF($A231="N/A"," ",IF(Pricetype4=2,MAX(I231,0),IF(OR(Pricetype4=1,Pricetype4=4),IF(I231=0,0,(_xll.EURO(I231,Strikeprice4,0,0,($AK231+IF(Smile=TRUE,VLOOKUP(MAX(-5,Strikeprice4-I231),Volsmile,2),0)),($A231-DateToday)+15,IF(Pricetype4=1,1,0),0))),I231)))</f>
        <v xml:space="preserve"> </v>
      </c>
      <c r="S231" s="250" t="str">
        <f>IF($A231="N/A"," ",IF(Pricetype4=2,MAX(J231,0),IF(OR(Pricetype4=1,Pricetype4=4),IF(J231=0,0,(_xll.EURO(J231,Strikeprice4,0,0,($AK231+IF(Smile=TRUE,VLOOKUP(MAX(-5,Strikeprice4-J231),Volsmile,2),0)),($A231-DateToday)+15,IF(Pricetype4=1,1,0),0))),J231)))</f>
        <v xml:space="preserve"> </v>
      </c>
      <c r="T231" s="250" t="str">
        <f>IF($A231="N/A"," ",IF(Pricetype4=2,MAX(K231,0),IF(OR(Pricetype4=1,Pricetype4=4),IF(K231=0,0,(_xll.EURO(K231,Strikeprice4,0,0,($AK231+IF(Smile=TRUE,VLOOKUP(MAX(-5,Strikeprice4-K231),Volsmile,2),0)),($A231-DateToday)+15,IF(Pricetype4=1,1,0),0))),K231)))</f>
        <v xml:space="preserve"> </v>
      </c>
      <c r="U231" s="177" t="str">
        <f t="shared" si="94"/>
        <v xml:space="preserve"> </v>
      </c>
      <c r="V231" s="178" t="str">
        <f t="shared" si="110"/>
        <v xml:space="preserve"> </v>
      </c>
      <c r="W231" s="178" t="str">
        <f t="shared" si="111"/>
        <v xml:space="preserve"> </v>
      </c>
      <c r="X231" s="178" t="str">
        <f t="shared" si="112"/>
        <v xml:space="preserve"> </v>
      </c>
      <c r="Y231" s="178" t="str">
        <f t="shared" si="113"/>
        <v xml:space="preserve"> </v>
      </c>
      <c r="Z231" s="178" t="str">
        <f t="shared" si="114"/>
        <v xml:space="preserve"> </v>
      </c>
      <c r="AA231" s="178" t="str">
        <f t="shared" si="115"/>
        <v xml:space="preserve"> </v>
      </c>
      <c r="AB231" s="178" t="str">
        <f t="shared" si="116"/>
        <v xml:space="preserve"> </v>
      </c>
      <c r="AC231" s="178" t="str">
        <f t="shared" si="117"/>
        <v xml:space="preserve"> </v>
      </c>
      <c r="AD231" s="178" t="str">
        <f t="shared" si="118"/>
        <v xml:space="preserve"> </v>
      </c>
      <c r="AE231" s="178" t="str">
        <f t="shared" si="119"/>
        <v xml:space="preserve"> </v>
      </c>
      <c r="AF231" s="224" t="str">
        <f t="shared" si="120"/>
        <v xml:space="preserve"> </v>
      </c>
      <c r="AG231" s="224" t="str">
        <f t="shared" si="121"/>
        <v xml:space="preserve"> </v>
      </c>
      <c r="AH231" s="224" t="str">
        <f t="shared" si="122"/>
        <v xml:space="preserve"> </v>
      </c>
      <c r="AI231" s="224" t="str">
        <f t="shared" si="95"/>
        <v xml:space="preserve"> </v>
      </c>
      <c r="AJ231" s="224" t="str">
        <f t="shared" si="96"/>
        <v xml:space="preserve"> </v>
      </c>
      <c r="AK231" s="224" t="str">
        <f t="shared" si="123"/>
        <v xml:space="preserve"> </v>
      </c>
      <c r="AL231" s="224" t="str">
        <f>IF($A231="N/A"," ",IF(PV=1,0,'Pricing Inputs4'!R264))</f>
        <v xml:space="preserve"> </v>
      </c>
      <c r="AM231" s="313" t="str">
        <f t="shared" si="97"/>
        <v xml:space="preserve"> </v>
      </c>
      <c r="BQ231" t="str">
        <f t="shared" si="98"/>
        <v xml:space="preserve"> </v>
      </c>
      <c r="BR231" t="str">
        <f t="shared" si="99"/>
        <v xml:space="preserve"> </v>
      </c>
      <c r="BS231" t="str">
        <f t="shared" si="100"/>
        <v xml:space="preserve"> </v>
      </c>
    </row>
    <row r="232" spans="1:71" x14ac:dyDescent="0.2">
      <c r="A232" s="253" t="str">
        <f>IF(A231="N/A","N/A",IF(EDATE(A231,1)&gt;Inputs!$R$5,"N/A",EDATE(A231,1)))</f>
        <v>N/A</v>
      </c>
      <c r="B232" s="324" t="str">
        <f t="shared" si="93"/>
        <v xml:space="preserve"> </v>
      </c>
      <c r="C232" s="172" t="str">
        <f t="shared" si="101"/>
        <v xml:space="preserve"> </v>
      </c>
      <c r="D232" s="172" t="str">
        <f t="shared" si="102"/>
        <v xml:space="preserve"> </v>
      </c>
      <c r="E232" s="172" t="str">
        <f t="shared" si="103"/>
        <v xml:space="preserve"> </v>
      </c>
      <c r="F232" s="172" t="str">
        <f t="shared" si="104"/>
        <v xml:space="preserve"> </v>
      </c>
      <c r="G232" s="172" t="str">
        <f t="shared" si="105"/>
        <v xml:space="preserve"> </v>
      </c>
      <c r="H232" s="172" t="str">
        <f t="shared" si="106"/>
        <v xml:space="preserve"> </v>
      </c>
      <c r="I232" s="172" t="str">
        <f t="shared" si="107"/>
        <v xml:space="preserve"> </v>
      </c>
      <c r="J232" s="172" t="str">
        <f t="shared" si="108"/>
        <v xml:space="preserve"> </v>
      </c>
      <c r="K232" s="172" t="str">
        <f t="shared" si="109"/>
        <v xml:space="preserve"> </v>
      </c>
      <c r="L232" s="250" t="str">
        <f>IF($A232="N/A"," ",IF(Pricetype4=2,MAX(C232,0),IF(OR(Pricetype4=1,Pricetype4=4),IF(C232=0,0,(_xll.EURO(C232,Strikeprice4,0,0,($AH232+IF(Smile=TRUE,VLOOKUP(MAX(-5,Strikeprice4-C232),Volsmile,2),0)),($A232-DateToday)+15,IF(Pricetype4=1,1,0),0))),C232)))</f>
        <v xml:space="preserve"> </v>
      </c>
      <c r="M232" s="250" t="str">
        <f>IF($A232="N/A"," ",IF(Pricetype4=2,MAX(D232,0),IF(OR(Pricetype4=1,Pricetype4=4),IF(D232=0,0,(_xll.EURO(D232,Strikeprice4,0,0,($AH232+IF(Smile=TRUE,VLOOKUP(MAX(-5,Strikeprice4-D232),Volsmile,2),0)),($A232-DateToday)+15,IF(Pricetype4=1,1,0),0))),D232)))</f>
        <v xml:space="preserve"> </v>
      </c>
      <c r="N232" s="250" t="str">
        <f>IF($A232="N/A"," ",IF(Pricetype4=2,MAX(E232,0),IF(OR(Pricetype4=1,Pricetype4=4),IF(E232=0,0,(_xll.EURO(E232,Strikeprice4,0,0,($AK232+IF(Smile=TRUE,VLOOKUP(MAX(-5,Strikeprice4-E232),Volsmile,2),0)),($A232-DateToday)+15,IF(Pricetype4=1,1,0),0))),E232)))</f>
        <v xml:space="preserve"> </v>
      </c>
      <c r="O232" s="250" t="str">
        <f>IF($A232="N/A"," ",IF(Pricetype4=2,MAX(F232,0),IF(OR(Pricetype4=1,Pricetype4=4),IF(F232=0,0,(_xll.EURO(F232,Strikeprice4,0,0,($AK232+IF(Smile=TRUE,VLOOKUP(MAX(-5,Strikeprice4-F232),Volsmile,2),0)),($A232-DateToday)+15,IF(Pricetype4=1,1,0),0))),F232)))</f>
        <v xml:space="preserve"> </v>
      </c>
      <c r="P232" s="250" t="str">
        <f>IF($A232="N/A"," ",IF(Pricetype4=2,MAX(G232,0),IF(OR(Pricetype4=1,Pricetype4=4),IF(G232=0,0,(_xll.EURO(G232,Strikeprice4,0,0,($AK232+IF(Smile=TRUE,VLOOKUP(MAX(-5,Strikeprice4-G232),Volsmile,2),0)),($A232-DateToday)+15,IF(Pricetype4=1,1,0),0))),G232)))</f>
        <v xml:space="preserve"> </v>
      </c>
      <c r="Q232" s="250" t="str">
        <f>IF($A232="N/A"," ",IF(Pricetype4=2,MAX(H232,0),IF(OR(Pricetype4=1,Pricetype4=4),IF(H232=0,0,(_xll.EURO(H232,Strikeprice4,0,0,($AK232+IF(Smile=TRUE,VLOOKUP(MAX(-5,Strikeprice4-H232),Volsmile,2),0)),($A232-DateToday)+15,IF(Pricetype4=1,1,0),0))),H232)))</f>
        <v xml:space="preserve"> </v>
      </c>
      <c r="R232" s="250" t="str">
        <f>IF($A232="N/A"," ",IF(Pricetype4=2,MAX(I232,0),IF(OR(Pricetype4=1,Pricetype4=4),IF(I232=0,0,(_xll.EURO(I232,Strikeprice4,0,0,($AK232+IF(Smile=TRUE,VLOOKUP(MAX(-5,Strikeprice4-I232),Volsmile,2),0)),($A232-DateToday)+15,IF(Pricetype4=1,1,0),0))),I232)))</f>
        <v xml:space="preserve"> </v>
      </c>
      <c r="S232" s="250" t="str">
        <f>IF($A232="N/A"," ",IF(Pricetype4=2,MAX(J232,0),IF(OR(Pricetype4=1,Pricetype4=4),IF(J232=0,0,(_xll.EURO(J232,Strikeprice4,0,0,($AK232+IF(Smile=TRUE,VLOOKUP(MAX(-5,Strikeprice4-J232),Volsmile,2),0)),($A232-DateToday)+15,IF(Pricetype4=1,1,0),0))),J232)))</f>
        <v xml:space="preserve"> </v>
      </c>
      <c r="T232" s="250" t="str">
        <f>IF($A232="N/A"," ",IF(Pricetype4=2,MAX(K232,0),IF(OR(Pricetype4=1,Pricetype4=4),IF(K232=0,0,(_xll.EURO(K232,Strikeprice4,0,0,($AK232+IF(Smile=TRUE,VLOOKUP(MAX(-5,Strikeprice4-K232),Volsmile,2),0)),($A232-DateToday)+15,IF(Pricetype4=1,1,0),0))),K232)))</f>
        <v xml:space="preserve"> </v>
      </c>
      <c r="U232" s="177" t="str">
        <f t="shared" si="94"/>
        <v xml:space="preserve"> </v>
      </c>
      <c r="V232" s="178" t="str">
        <f t="shared" si="110"/>
        <v xml:space="preserve"> </v>
      </c>
      <c r="W232" s="178" t="str">
        <f t="shared" si="111"/>
        <v xml:space="preserve"> </v>
      </c>
      <c r="X232" s="178" t="str">
        <f t="shared" si="112"/>
        <v xml:space="preserve"> </v>
      </c>
      <c r="Y232" s="178" t="str">
        <f t="shared" si="113"/>
        <v xml:space="preserve"> </v>
      </c>
      <c r="Z232" s="178" t="str">
        <f t="shared" si="114"/>
        <v xml:space="preserve"> </v>
      </c>
      <c r="AA232" s="178" t="str">
        <f t="shared" si="115"/>
        <v xml:space="preserve"> </v>
      </c>
      <c r="AB232" s="178" t="str">
        <f t="shared" si="116"/>
        <v xml:space="preserve"> </v>
      </c>
      <c r="AC232" s="178" t="str">
        <f t="shared" si="117"/>
        <v xml:space="preserve"> </v>
      </c>
      <c r="AD232" s="178" t="str">
        <f t="shared" si="118"/>
        <v xml:space="preserve"> </v>
      </c>
      <c r="AE232" s="178" t="str">
        <f t="shared" si="119"/>
        <v xml:space="preserve"> </v>
      </c>
      <c r="AF232" s="224" t="str">
        <f t="shared" si="120"/>
        <v xml:space="preserve"> </v>
      </c>
      <c r="AG232" s="224" t="str">
        <f t="shared" si="121"/>
        <v xml:space="preserve"> </v>
      </c>
      <c r="AH232" s="224" t="str">
        <f t="shared" si="122"/>
        <v xml:space="preserve"> </v>
      </c>
      <c r="AI232" s="224" t="str">
        <f t="shared" si="95"/>
        <v xml:space="preserve"> </v>
      </c>
      <c r="AJ232" s="224" t="str">
        <f t="shared" si="96"/>
        <v xml:space="preserve"> </v>
      </c>
      <c r="AK232" s="224" t="str">
        <f t="shared" si="123"/>
        <v xml:space="preserve"> </v>
      </c>
      <c r="AL232" s="224" t="str">
        <f>IF($A232="N/A"," ",IF(PV=1,0,'Pricing Inputs4'!R265))</f>
        <v xml:space="preserve"> </v>
      </c>
      <c r="AM232" s="313" t="str">
        <f t="shared" si="97"/>
        <v xml:space="preserve"> </v>
      </c>
      <c r="BQ232" t="str">
        <f t="shared" si="98"/>
        <v xml:space="preserve"> </v>
      </c>
      <c r="BR232" t="str">
        <f t="shared" si="99"/>
        <v xml:space="preserve"> </v>
      </c>
      <c r="BS232" t="str">
        <f t="shared" si="100"/>
        <v xml:space="preserve"> </v>
      </c>
    </row>
    <row r="233" spans="1:71" x14ac:dyDescent="0.2">
      <c r="A233" s="253" t="str">
        <f>IF(A232="N/A","N/A",IF(EDATE(A232,1)&gt;Inputs!$R$5,"N/A",EDATE(A232,1)))</f>
        <v>N/A</v>
      </c>
      <c r="B233" s="324" t="str">
        <f t="shared" si="93"/>
        <v xml:space="preserve"> </v>
      </c>
      <c r="C233" s="172" t="str">
        <f t="shared" si="101"/>
        <v xml:space="preserve"> </v>
      </c>
      <c r="D233" s="172" t="str">
        <f t="shared" si="102"/>
        <v xml:space="preserve"> </v>
      </c>
      <c r="E233" s="172" t="str">
        <f t="shared" si="103"/>
        <v xml:space="preserve"> </v>
      </c>
      <c r="F233" s="172" t="str">
        <f t="shared" si="104"/>
        <v xml:space="preserve"> </v>
      </c>
      <c r="G233" s="172" t="str">
        <f t="shared" si="105"/>
        <v xml:space="preserve"> </v>
      </c>
      <c r="H233" s="172" t="str">
        <f t="shared" si="106"/>
        <v xml:space="preserve"> </v>
      </c>
      <c r="I233" s="172" t="str">
        <f t="shared" si="107"/>
        <v xml:space="preserve"> </v>
      </c>
      <c r="J233" s="172" t="str">
        <f t="shared" si="108"/>
        <v xml:space="preserve"> </v>
      </c>
      <c r="K233" s="172" t="str">
        <f t="shared" si="109"/>
        <v xml:space="preserve"> </v>
      </c>
      <c r="L233" s="250" t="str">
        <f>IF($A233="N/A"," ",IF(Pricetype4=2,MAX(C233,0),IF(OR(Pricetype4=1,Pricetype4=4),IF(C233=0,0,(_xll.EURO(C233,Strikeprice4,0,0,($AH233+IF(Smile=TRUE,VLOOKUP(MAX(-5,Strikeprice4-C233),Volsmile,2),0)),($A233-DateToday)+15,IF(Pricetype4=1,1,0),0))),C233)))</f>
        <v xml:space="preserve"> </v>
      </c>
      <c r="M233" s="250" t="str">
        <f>IF($A233="N/A"," ",IF(Pricetype4=2,MAX(D233,0),IF(OR(Pricetype4=1,Pricetype4=4),IF(D233=0,0,(_xll.EURO(D233,Strikeprice4,0,0,($AH233+IF(Smile=TRUE,VLOOKUP(MAX(-5,Strikeprice4-D233),Volsmile,2),0)),($A233-DateToday)+15,IF(Pricetype4=1,1,0),0))),D233)))</f>
        <v xml:space="preserve"> </v>
      </c>
      <c r="N233" s="250" t="str">
        <f>IF($A233="N/A"," ",IF(Pricetype4=2,MAX(E233,0),IF(OR(Pricetype4=1,Pricetype4=4),IF(E233=0,0,(_xll.EURO(E233,Strikeprice4,0,0,($AK233+IF(Smile=TRUE,VLOOKUP(MAX(-5,Strikeprice4-E233),Volsmile,2),0)),($A233-DateToday)+15,IF(Pricetype4=1,1,0),0))),E233)))</f>
        <v xml:space="preserve"> </v>
      </c>
      <c r="O233" s="250" t="str">
        <f>IF($A233="N/A"," ",IF(Pricetype4=2,MAX(F233,0),IF(OR(Pricetype4=1,Pricetype4=4),IF(F233=0,0,(_xll.EURO(F233,Strikeprice4,0,0,($AK233+IF(Smile=TRUE,VLOOKUP(MAX(-5,Strikeprice4-F233),Volsmile,2),0)),($A233-DateToday)+15,IF(Pricetype4=1,1,0),0))),F233)))</f>
        <v xml:space="preserve"> </v>
      </c>
      <c r="P233" s="250" t="str">
        <f>IF($A233="N/A"," ",IF(Pricetype4=2,MAX(G233,0),IF(OR(Pricetype4=1,Pricetype4=4),IF(G233=0,0,(_xll.EURO(G233,Strikeprice4,0,0,($AK233+IF(Smile=TRUE,VLOOKUP(MAX(-5,Strikeprice4-G233),Volsmile,2),0)),($A233-DateToday)+15,IF(Pricetype4=1,1,0),0))),G233)))</f>
        <v xml:space="preserve"> </v>
      </c>
      <c r="Q233" s="250" t="str">
        <f>IF($A233="N/A"," ",IF(Pricetype4=2,MAX(H233,0),IF(OR(Pricetype4=1,Pricetype4=4),IF(H233=0,0,(_xll.EURO(H233,Strikeprice4,0,0,($AK233+IF(Smile=TRUE,VLOOKUP(MAX(-5,Strikeprice4-H233),Volsmile,2),0)),($A233-DateToday)+15,IF(Pricetype4=1,1,0),0))),H233)))</f>
        <v xml:space="preserve"> </v>
      </c>
      <c r="R233" s="250" t="str">
        <f>IF($A233="N/A"," ",IF(Pricetype4=2,MAX(I233,0),IF(OR(Pricetype4=1,Pricetype4=4),IF(I233=0,0,(_xll.EURO(I233,Strikeprice4,0,0,($AK233+IF(Smile=TRUE,VLOOKUP(MAX(-5,Strikeprice4-I233),Volsmile,2),0)),($A233-DateToday)+15,IF(Pricetype4=1,1,0),0))),I233)))</f>
        <v xml:space="preserve"> </v>
      </c>
      <c r="S233" s="250" t="str">
        <f>IF($A233="N/A"," ",IF(Pricetype4=2,MAX(J233,0),IF(OR(Pricetype4=1,Pricetype4=4),IF(J233=0,0,(_xll.EURO(J233,Strikeprice4,0,0,($AK233+IF(Smile=TRUE,VLOOKUP(MAX(-5,Strikeprice4-J233),Volsmile,2),0)),($A233-DateToday)+15,IF(Pricetype4=1,1,0),0))),J233)))</f>
        <v xml:space="preserve"> </v>
      </c>
      <c r="T233" s="250" t="str">
        <f>IF($A233="N/A"," ",IF(Pricetype4=2,MAX(K233,0),IF(OR(Pricetype4=1,Pricetype4=4),IF(K233=0,0,(_xll.EURO(K233,Strikeprice4,0,0,($AK233+IF(Smile=TRUE,VLOOKUP(MAX(-5,Strikeprice4-K233),Volsmile,2),0)),($A233-DateToday)+15,IF(Pricetype4=1,1,0),0))),K233)))</f>
        <v xml:space="preserve"> </v>
      </c>
      <c r="U233" s="177" t="str">
        <f t="shared" si="94"/>
        <v xml:space="preserve"> </v>
      </c>
      <c r="V233" s="178" t="str">
        <f t="shared" si="110"/>
        <v xml:space="preserve"> </v>
      </c>
      <c r="W233" s="178" t="str">
        <f t="shared" si="111"/>
        <v xml:space="preserve"> </v>
      </c>
      <c r="X233" s="178" t="str">
        <f t="shared" si="112"/>
        <v xml:space="preserve"> </v>
      </c>
      <c r="Y233" s="178" t="str">
        <f t="shared" si="113"/>
        <v xml:space="preserve"> </v>
      </c>
      <c r="Z233" s="178" t="str">
        <f t="shared" si="114"/>
        <v xml:space="preserve"> </v>
      </c>
      <c r="AA233" s="178" t="str">
        <f t="shared" si="115"/>
        <v xml:space="preserve"> </v>
      </c>
      <c r="AB233" s="178" t="str">
        <f t="shared" si="116"/>
        <v xml:space="preserve"> </v>
      </c>
      <c r="AC233" s="178" t="str">
        <f t="shared" si="117"/>
        <v xml:space="preserve"> </v>
      </c>
      <c r="AD233" s="178" t="str">
        <f t="shared" si="118"/>
        <v xml:space="preserve"> </v>
      </c>
      <c r="AE233" s="178" t="str">
        <f t="shared" si="119"/>
        <v xml:space="preserve"> </v>
      </c>
      <c r="AF233" s="224" t="str">
        <f t="shared" si="120"/>
        <v xml:space="preserve"> </v>
      </c>
      <c r="AG233" s="224" t="str">
        <f t="shared" si="121"/>
        <v xml:space="preserve"> </v>
      </c>
      <c r="AH233" s="224" t="str">
        <f t="shared" si="122"/>
        <v xml:space="preserve"> </v>
      </c>
      <c r="AI233" s="224" t="str">
        <f t="shared" si="95"/>
        <v xml:space="preserve"> </v>
      </c>
      <c r="AJ233" s="224" t="str">
        <f t="shared" si="96"/>
        <v xml:space="preserve"> </v>
      </c>
      <c r="AK233" s="224" t="str">
        <f t="shared" si="123"/>
        <v xml:space="preserve"> </v>
      </c>
      <c r="AL233" s="224" t="str">
        <f>IF($A233="N/A"," ",IF(PV=1,0,'Pricing Inputs4'!R266))</f>
        <v xml:space="preserve"> </v>
      </c>
      <c r="AM233" s="313" t="str">
        <f t="shared" si="97"/>
        <v xml:space="preserve"> </v>
      </c>
      <c r="BQ233" t="str">
        <f t="shared" si="98"/>
        <v xml:space="preserve"> </v>
      </c>
      <c r="BR233" t="str">
        <f t="shared" si="99"/>
        <v xml:space="preserve"> </v>
      </c>
      <c r="BS233" t="str">
        <f t="shared" si="100"/>
        <v xml:space="preserve"> </v>
      </c>
    </row>
    <row r="234" spans="1:71" x14ac:dyDescent="0.2">
      <c r="A234" s="253" t="str">
        <f>IF(A233="N/A","N/A",IF(EDATE(A233,1)&gt;Inputs!$R$5,"N/A",EDATE(A233,1)))</f>
        <v>N/A</v>
      </c>
      <c r="B234" s="324" t="str">
        <f t="shared" si="93"/>
        <v xml:space="preserve"> </v>
      </c>
      <c r="C234" s="172" t="str">
        <f t="shared" si="101"/>
        <v xml:space="preserve"> </v>
      </c>
      <c r="D234" s="172" t="str">
        <f t="shared" si="102"/>
        <v xml:space="preserve"> </v>
      </c>
      <c r="E234" s="172" t="str">
        <f t="shared" si="103"/>
        <v xml:space="preserve"> </v>
      </c>
      <c r="F234" s="172" t="str">
        <f t="shared" si="104"/>
        <v xml:space="preserve"> </v>
      </c>
      <c r="G234" s="172" t="str">
        <f t="shared" si="105"/>
        <v xml:space="preserve"> </v>
      </c>
      <c r="H234" s="172" t="str">
        <f t="shared" si="106"/>
        <v xml:space="preserve"> </v>
      </c>
      <c r="I234" s="172" t="str">
        <f t="shared" si="107"/>
        <v xml:space="preserve"> </v>
      </c>
      <c r="J234" s="172" t="str">
        <f t="shared" si="108"/>
        <v xml:space="preserve"> </v>
      </c>
      <c r="K234" s="172" t="str">
        <f t="shared" si="109"/>
        <v xml:space="preserve"> </v>
      </c>
      <c r="L234" s="250" t="str">
        <f>IF($A234="N/A"," ",IF(Pricetype4=2,MAX(C234,0),IF(OR(Pricetype4=1,Pricetype4=4),IF(C234=0,0,(_xll.EURO(C234,Strikeprice4,0,0,($AH234+IF(Smile=TRUE,VLOOKUP(MAX(-5,Strikeprice4-C234),Volsmile,2),0)),($A234-DateToday)+15,IF(Pricetype4=1,1,0),0))),C234)))</f>
        <v xml:space="preserve"> </v>
      </c>
      <c r="M234" s="250" t="str">
        <f>IF($A234="N/A"," ",IF(Pricetype4=2,MAX(D234,0),IF(OR(Pricetype4=1,Pricetype4=4),IF(D234=0,0,(_xll.EURO(D234,Strikeprice4,0,0,($AH234+IF(Smile=TRUE,VLOOKUP(MAX(-5,Strikeprice4-D234),Volsmile,2),0)),($A234-DateToday)+15,IF(Pricetype4=1,1,0),0))),D234)))</f>
        <v xml:space="preserve"> </v>
      </c>
      <c r="N234" s="250" t="str">
        <f>IF($A234="N/A"," ",IF(Pricetype4=2,MAX(E234,0),IF(OR(Pricetype4=1,Pricetype4=4),IF(E234=0,0,(_xll.EURO(E234,Strikeprice4,0,0,($AK234+IF(Smile=TRUE,VLOOKUP(MAX(-5,Strikeprice4-E234),Volsmile,2),0)),($A234-DateToday)+15,IF(Pricetype4=1,1,0),0))),E234)))</f>
        <v xml:space="preserve"> </v>
      </c>
      <c r="O234" s="250" t="str">
        <f>IF($A234="N/A"," ",IF(Pricetype4=2,MAX(F234,0),IF(OR(Pricetype4=1,Pricetype4=4),IF(F234=0,0,(_xll.EURO(F234,Strikeprice4,0,0,($AK234+IF(Smile=TRUE,VLOOKUP(MAX(-5,Strikeprice4-F234),Volsmile,2),0)),($A234-DateToday)+15,IF(Pricetype4=1,1,0),0))),F234)))</f>
        <v xml:space="preserve"> </v>
      </c>
      <c r="P234" s="250" t="str">
        <f>IF($A234="N/A"," ",IF(Pricetype4=2,MAX(G234,0),IF(OR(Pricetype4=1,Pricetype4=4),IF(G234=0,0,(_xll.EURO(G234,Strikeprice4,0,0,($AK234+IF(Smile=TRUE,VLOOKUP(MAX(-5,Strikeprice4-G234),Volsmile,2),0)),($A234-DateToday)+15,IF(Pricetype4=1,1,0),0))),G234)))</f>
        <v xml:space="preserve"> </v>
      </c>
      <c r="Q234" s="250" t="str">
        <f>IF($A234="N/A"," ",IF(Pricetype4=2,MAX(H234,0),IF(OR(Pricetype4=1,Pricetype4=4),IF(H234=0,0,(_xll.EURO(H234,Strikeprice4,0,0,($AK234+IF(Smile=TRUE,VLOOKUP(MAX(-5,Strikeprice4-H234),Volsmile,2),0)),($A234-DateToday)+15,IF(Pricetype4=1,1,0),0))),H234)))</f>
        <v xml:space="preserve"> </v>
      </c>
      <c r="R234" s="250" t="str">
        <f>IF($A234="N/A"," ",IF(Pricetype4=2,MAX(I234,0),IF(OR(Pricetype4=1,Pricetype4=4),IF(I234=0,0,(_xll.EURO(I234,Strikeprice4,0,0,($AK234+IF(Smile=TRUE,VLOOKUP(MAX(-5,Strikeprice4-I234),Volsmile,2),0)),($A234-DateToday)+15,IF(Pricetype4=1,1,0),0))),I234)))</f>
        <v xml:space="preserve"> </v>
      </c>
      <c r="S234" s="250" t="str">
        <f>IF($A234="N/A"," ",IF(Pricetype4=2,MAX(J234,0),IF(OR(Pricetype4=1,Pricetype4=4),IF(J234=0,0,(_xll.EURO(J234,Strikeprice4,0,0,($AK234+IF(Smile=TRUE,VLOOKUP(MAX(-5,Strikeprice4-J234),Volsmile,2),0)),($A234-DateToday)+15,IF(Pricetype4=1,1,0),0))),J234)))</f>
        <v xml:space="preserve"> </v>
      </c>
      <c r="T234" s="250" t="str">
        <f>IF($A234="N/A"," ",IF(Pricetype4=2,MAX(K234,0),IF(OR(Pricetype4=1,Pricetype4=4),IF(K234=0,0,(_xll.EURO(K234,Strikeprice4,0,0,($AK234+IF(Smile=TRUE,VLOOKUP(MAX(-5,Strikeprice4-K234),Volsmile,2),0)),($A234-DateToday)+15,IF(Pricetype4=1,1,0),0))),K234)))</f>
        <v xml:space="preserve"> </v>
      </c>
      <c r="U234" s="177" t="str">
        <f t="shared" si="94"/>
        <v xml:space="preserve"> </v>
      </c>
      <c r="V234" s="178" t="str">
        <f t="shared" si="110"/>
        <v xml:space="preserve"> </v>
      </c>
      <c r="W234" s="178" t="str">
        <f t="shared" si="111"/>
        <v xml:space="preserve"> </v>
      </c>
      <c r="X234" s="178" t="str">
        <f t="shared" si="112"/>
        <v xml:space="preserve"> </v>
      </c>
      <c r="Y234" s="178" t="str">
        <f t="shared" si="113"/>
        <v xml:space="preserve"> </v>
      </c>
      <c r="Z234" s="178" t="str">
        <f t="shared" si="114"/>
        <v xml:space="preserve"> </v>
      </c>
      <c r="AA234" s="178" t="str">
        <f t="shared" si="115"/>
        <v xml:space="preserve"> </v>
      </c>
      <c r="AB234" s="178" t="str">
        <f t="shared" si="116"/>
        <v xml:space="preserve"> </v>
      </c>
      <c r="AC234" s="178" t="str">
        <f t="shared" si="117"/>
        <v xml:space="preserve"> </v>
      </c>
      <c r="AD234" s="178" t="str">
        <f t="shared" si="118"/>
        <v xml:space="preserve"> </v>
      </c>
      <c r="AE234" s="178" t="str">
        <f t="shared" si="119"/>
        <v xml:space="preserve"> </v>
      </c>
      <c r="AF234" s="224" t="str">
        <f t="shared" si="120"/>
        <v xml:space="preserve"> </v>
      </c>
      <c r="AG234" s="224" t="str">
        <f t="shared" si="121"/>
        <v xml:space="preserve"> </v>
      </c>
      <c r="AH234" s="224" t="str">
        <f t="shared" si="122"/>
        <v xml:space="preserve"> </v>
      </c>
      <c r="AI234" s="224" t="str">
        <f t="shared" si="95"/>
        <v xml:space="preserve"> </v>
      </c>
      <c r="AJ234" s="224" t="str">
        <f t="shared" si="96"/>
        <v xml:space="preserve"> </v>
      </c>
      <c r="AK234" s="224" t="str">
        <f t="shared" si="123"/>
        <v xml:space="preserve"> </v>
      </c>
      <c r="AL234" s="224" t="str">
        <f>IF($A234="N/A"," ",IF(PV=1,0,'Pricing Inputs4'!R267))</f>
        <v xml:space="preserve"> </v>
      </c>
      <c r="AM234" s="313" t="str">
        <f t="shared" si="97"/>
        <v xml:space="preserve"> </v>
      </c>
      <c r="BQ234" t="str">
        <f t="shared" si="98"/>
        <v xml:space="preserve"> </v>
      </c>
      <c r="BR234" t="str">
        <f t="shared" si="99"/>
        <v xml:space="preserve"> </v>
      </c>
      <c r="BS234" t="str">
        <f t="shared" si="100"/>
        <v xml:space="preserve"> </v>
      </c>
    </row>
    <row r="235" spans="1:71" x14ac:dyDescent="0.2">
      <c r="A235" s="253" t="str">
        <f>IF(A234="N/A","N/A",IF(EDATE(A234,1)&gt;Inputs!$R$5,"N/A",EDATE(A234,1)))</f>
        <v>N/A</v>
      </c>
      <c r="B235" s="324" t="str">
        <f t="shared" si="93"/>
        <v xml:space="preserve"> </v>
      </c>
      <c r="C235" s="172" t="str">
        <f t="shared" si="101"/>
        <v xml:space="preserve"> </v>
      </c>
      <c r="D235" s="172" t="str">
        <f t="shared" si="102"/>
        <v xml:space="preserve"> </v>
      </c>
      <c r="E235" s="172" t="str">
        <f t="shared" si="103"/>
        <v xml:space="preserve"> </v>
      </c>
      <c r="F235" s="172" t="str">
        <f t="shared" si="104"/>
        <v xml:space="preserve"> </v>
      </c>
      <c r="G235" s="172" t="str">
        <f t="shared" si="105"/>
        <v xml:space="preserve"> </v>
      </c>
      <c r="H235" s="172" t="str">
        <f t="shared" si="106"/>
        <v xml:space="preserve"> </v>
      </c>
      <c r="I235" s="172" t="str">
        <f t="shared" si="107"/>
        <v xml:space="preserve"> </v>
      </c>
      <c r="J235" s="172" t="str">
        <f t="shared" si="108"/>
        <v xml:space="preserve"> </v>
      </c>
      <c r="K235" s="172" t="str">
        <f t="shared" si="109"/>
        <v xml:space="preserve"> </v>
      </c>
      <c r="L235" s="250" t="str">
        <f>IF($A235="N/A"," ",IF(Pricetype4=2,MAX(C235,0),IF(OR(Pricetype4=1,Pricetype4=4),IF(C235=0,0,(_xll.EURO(C235,Strikeprice4,0,0,($AH235+IF(Smile=TRUE,VLOOKUP(MAX(-5,Strikeprice4-C235),Volsmile,2),0)),($A235-DateToday)+15,IF(Pricetype4=1,1,0),0))),C235)))</f>
        <v xml:space="preserve"> </v>
      </c>
      <c r="M235" s="250" t="str">
        <f>IF($A235="N/A"," ",IF(Pricetype4=2,MAX(D235,0),IF(OR(Pricetype4=1,Pricetype4=4),IF(D235=0,0,(_xll.EURO(D235,Strikeprice4,0,0,($AH235+IF(Smile=TRUE,VLOOKUP(MAX(-5,Strikeprice4-D235),Volsmile,2),0)),($A235-DateToday)+15,IF(Pricetype4=1,1,0),0))),D235)))</f>
        <v xml:space="preserve"> </v>
      </c>
      <c r="N235" s="250" t="str">
        <f>IF($A235="N/A"," ",IF(Pricetype4=2,MAX(E235,0),IF(OR(Pricetype4=1,Pricetype4=4),IF(E235=0,0,(_xll.EURO(E235,Strikeprice4,0,0,($AK235+IF(Smile=TRUE,VLOOKUP(MAX(-5,Strikeprice4-E235),Volsmile,2),0)),($A235-DateToday)+15,IF(Pricetype4=1,1,0),0))),E235)))</f>
        <v xml:space="preserve"> </v>
      </c>
      <c r="O235" s="250" t="str">
        <f>IF($A235="N/A"," ",IF(Pricetype4=2,MAX(F235,0),IF(OR(Pricetype4=1,Pricetype4=4),IF(F235=0,0,(_xll.EURO(F235,Strikeprice4,0,0,($AK235+IF(Smile=TRUE,VLOOKUP(MAX(-5,Strikeprice4-F235),Volsmile,2),0)),($A235-DateToday)+15,IF(Pricetype4=1,1,0),0))),F235)))</f>
        <v xml:space="preserve"> </v>
      </c>
      <c r="P235" s="250" t="str">
        <f>IF($A235="N/A"," ",IF(Pricetype4=2,MAX(G235,0),IF(OR(Pricetype4=1,Pricetype4=4),IF(G235=0,0,(_xll.EURO(G235,Strikeprice4,0,0,($AK235+IF(Smile=TRUE,VLOOKUP(MAX(-5,Strikeprice4-G235),Volsmile,2),0)),($A235-DateToday)+15,IF(Pricetype4=1,1,0),0))),G235)))</f>
        <v xml:space="preserve"> </v>
      </c>
      <c r="Q235" s="250" t="str">
        <f>IF($A235="N/A"," ",IF(Pricetype4=2,MAX(H235,0),IF(OR(Pricetype4=1,Pricetype4=4),IF(H235=0,0,(_xll.EURO(H235,Strikeprice4,0,0,($AK235+IF(Smile=TRUE,VLOOKUP(MAX(-5,Strikeprice4-H235),Volsmile,2),0)),($A235-DateToday)+15,IF(Pricetype4=1,1,0),0))),H235)))</f>
        <v xml:space="preserve"> </v>
      </c>
      <c r="R235" s="250" t="str">
        <f>IF($A235="N/A"," ",IF(Pricetype4=2,MAX(I235,0),IF(OR(Pricetype4=1,Pricetype4=4),IF(I235=0,0,(_xll.EURO(I235,Strikeprice4,0,0,($AK235+IF(Smile=TRUE,VLOOKUP(MAX(-5,Strikeprice4-I235),Volsmile,2),0)),($A235-DateToday)+15,IF(Pricetype4=1,1,0),0))),I235)))</f>
        <v xml:space="preserve"> </v>
      </c>
      <c r="S235" s="250" t="str">
        <f>IF($A235="N/A"," ",IF(Pricetype4=2,MAX(J235,0),IF(OR(Pricetype4=1,Pricetype4=4),IF(J235=0,0,(_xll.EURO(J235,Strikeprice4,0,0,($AK235+IF(Smile=TRUE,VLOOKUP(MAX(-5,Strikeprice4-J235),Volsmile,2),0)),($A235-DateToday)+15,IF(Pricetype4=1,1,0),0))),J235)))</f>
        <v xml:space="preserve"> </v>
      </c>
      <c r="T235" s="250" t="str">
        <f>IF($A235="N/A"," ",IF(Pricetype4=2,MAX(K235,0),IF(OR(Pricetype4=1,Pricetype4=4),IF(K235=0,0,(_xll.EURO(K235,Strikeprice4,0,0,($AK235+IF(Smile=TRUE,VLOOKUP(MAX(-5,Strikeprice4-K235),Volsmile,2),0)),($A235-DateToday)+15,IF(Pricetype4=1,1,0),0))),K235)))</f>
        <v xml:space="preserve"> </v>
      </c>
      <c r="U235" s="177" t="str">
        <f t="shared" si="94"/>
        <v xml:space="preserve"> </v>
      </c>
      <c r="V235" s="178" t="str">
        <f t="shared" si="110"/>
        <v xml:space="preserve"> </v>
      </c>
      <c r="W235" s="178" t="str">
        <f t="shared" si="111"/>
        <v xml:space="preserve"> </v>
      </c>
      <c r="X235" s="178" t="str">
        <f t="shared" si="112"/>
        <v xml:space="preserve"> </v>
      </c>
      <c r="Y235" s="178" t="str">
        <f t="shared" si="113"/>
        <v xml:space="preserve"> </v>
      </c>
      <c r="Z235" s="178" t="str">
        <f t="shared" si="114"/>
        <v xml:space="preserve"> </v>
      </c>
      <c r="AA235" s="178" t="str">
        <f t="shared" si="115"/>
        <v xml:space="preserve"> </v>
      </c>
      <c r="AB235" s="178" t="str">
        <f t="shared" si="116"/>
        <v xml:space="preserve"> </v>
      </c>
      <c r="AC235" s="178" t="str">
        <f t="shared" si="117"/>
        <v xml:space="preserve"> </v>
      </c>
      <c r="AD235" s="178" t="str">
        <f t="shared" si="118"/>
        <v xml:space="preserve"> </v>
      </c>
      <c r="AE235" s="178" t="str">
        <f t="shared" si="119"/>
        <v xml:space="preserve"> </v>
      </c>
      <c r="AF235" s="224" t="str">
        <f t="shared" si="120"/>
        <v xml:space="preserve"> </v>
      </c>
      <c r="AG235" s="224" t="str">
        <f t="shared" si="121"/>
        <v xml:space="preserve"> </v>
      </c>
      <c r="AH235" s="224" t="str">
        <f t="shared" si="122"/>
        <v xml:space="preserve"> </v>
      </c>
      <c r="AI235" s="224" t="str">
        <f t="shared" si="95"/>
        <v xml:space="preserve"> </v>
      </c>
      <c r="AJ235" s="224" t="str">
        <f t="shared" si="96"/>
        <v xml:space="preserve"> </v>
      </c>
      <c r="AK235" s="224" t="str">
        <f t="shared" si="123"/>
        <v xml:space="preserve"> </v>
      </c>
      <c r="AL235" s="224" t="str">
        <f>IF($A235="N/A"," ",IF(PV=1,0,'Pricing Inputs4'!R268))</f>
        <v xml:space="preserve"> </v>
      </c>
      <c r="AM235" s="313" t="str">
        <f t="shared" si="97"/>
        <v xml:space="preserve"> </v>
      </c>
      <c r="BQ235" t="str">
        <f t="shared" si="98"/>
        <v xml:space="preserve"> </v>
      </c>
      <c r="BR235" t="str">
        <f t="shared" si="99"/>
        <v xml:space="preserve"> </v>
      </c>
      <c r="BS235" t="str">
        <f t="shared" si="100"/>
        <v xml:space="preserve"> </v>
      </c>
    </row>
    <row r="236" spans="1:71" x14ac:dyDescent="0.2">
      <c r="A236" s="253" t="str">
        <f>IF(A235="N/A","N/A",IF(EDATE(A235,1)&gt;Inputs!$R$5,"N/A",EDATE(A235,1)))</f>
        <v>N/A</v>
      </c>
      <c r="B236" s="324" t="str">
        <f t="shared" si="93"/>
        <v xml:space="preserve"> </v>
      </c>
      <c r="C236" s="172" t="str">
        <f t="shared" si="101"/>
        <v xml:space="preserve"> </v>
      </c>
      <c r="D236" s="172" t="str">
        <f t="shared" si="102"/>
        <v xml:space="preserve"> </v>
      </c>
      <c r="E236" s="172" t="str">
        <f t="shared" si="103"/>
        <v xml:space="preserve"> </v>
      </c>
      <c r="F236" s="172" t="str">
        <f t="shared" si="104"/>
        <v xml:space="preserve"> </v>
      </c>
      <c r="G236" s="172" t="str">
        <f t="shared" si="105"/>
        <v xml:space="preserve"> </v>
      </c>
      <c r="H236" s="172" t="str">
        <f t="shared" si="106"/>
        <v xml:space="preserve"> </v>
      </c>
      <c r="I236" s="172" t="str">
        <f t="shared" si="107"/>
        <v xml:space="preserve"> </v>
      </c>
      <c r="J236" s="172" t="str">
        <f t="shared" si="108"/>
        <v xml:space="preserve"> </v>
      </c>
      <c r="K236" s="172" t="str">
        <f t="shared" si="109"/>
        <v xml:space="preserve"> </v>
      </c>
      <c r="L236" s="250" t="str">
        <f>IF($A236="N/A"," ",IF(Pricetype4=2,MAX(C236,0),IF(OR(Pricetype4=1,Pricetype4=4),IF(C236=0,0,(_xll.EURO(C236,Strikeprice4,0,0,($AH236+IF(Smile=TRUE,VLOOKUP(MAX(-5,Strikeprice4-C236),Volsmile,2),0)),($A236-DateToday)+15,IF(Pricetype4=1,1,0),0))),C236)))</f>
        <v xml:space="preserve"> </v>
      </c>
      <c r="M236" s="250" t="str">
        <f>IF($A236="N/A"," ",IF(Pricetype4=2,MAX(D236,0),IF(OR(Pricetype4=1,Pricetype4=4),IF(D236=0,0,(_xll.EURO(D236,Strikeprice4,0,0,($AH236+IF(Smile=TRUE,VLOOKUP(MAX(-5,Strikeprice4-D236),Volsmile,2),0)),($A236-DateToday)+15,IF(Pricetype4=1,1,0),0))),D236)))</f>
        <v xml:space="preserve"> </v>
      </c>
      <c r="N236" s="250" t="str">
        <f>IF($A236="N/A"," ",IF(Pricetype4=2,MAX(E236,0),IF(OR(Pricetype4=1,Pricetype4=4),IF(E236=0,0,(_xll.EURO(E236,Strikeprice4,0,0,($AK236+IF(Smile=TRUE,VLOOKUP(MAX(-5,Strikeprice4-E236),Volsmile,2),0)),($A236-DateToday)+15,IF(Pricetype4=1,1,0),0))),E236)))</f>
        <v xml:space="preserve"> </v>
      </c>
      <c r="O236" s="250" t="str">
        <f>IF($A236="N/A"," ",IF(Pricetype4=2,MAX(F236,0),IF(OR(Pricetype4=1,Pricetype4=4),IF(F236=0,0,(_xll.EURO(F236,Strikeprice4,0,0,($AK236+IF(Smile=TRUE,VLOOKUP(MAX(-5,Strikeprice4-F236),Volsmile,2),0)),($A236-DateToday)+15,IF(Pricetype4=1,1,0),0))),F236)))</f>
        <v xml:space="preserve"> </v>
      </c>
      <c r="P236" s="250" t="str">
        <f>IF($A236="N/A"," ",IF(Pricetype4=2,MAX(G236,0),IF(OR(Pricetype4=1,Pricetype4=4),IF(G236=0,0,(_xll.EURO(G236,Strikeprice4,0,0,($AK236+IF(Smile=TRUE,VLOOKUP(MAX(-5,Strikeprice4-G236),Volsmile,2),0)),($A236-DateToday)+15,IF(Pricetype4=1,1,0),0))),G236)))</f>
        <v xml:space="preserve"> </v>
      </c>
      <c r="Q236" s="250" t="str">
        <f>IF($A236="N/A"," ",IF(Pricetype4=2,MAX(H236,0),IF(OR(Pricetype4=1,Pricetype4=4),IF(H236=0,0,(_xll.EURO(H236,Strikeprice4,0,0,($AK236+IF(Smile=TRUE,VLOOKUP(MAX(-5,Strikeprice4-H236),Volsmile,2),0)),($A236-DateToday)+15,IF(Pricetype4=1,1,0),0))),H236)))</f>
        <v xml:space="preserve"> </v>
      </c>
      <c r="R236" s="250" t="str">
        <f>IF($A236="N/A"," ",IF(Pricetype4=2,MAX(I236,0),IF(OR(Pricetype4=1,Pricetype4=4),IF(I236=0,0,(_xll.EURO(I236,Strikeprice4,0,0,($AK236+IF(Smile=TRUE,VLOOKUP(MAX(-5,Strikeprice4-I236),Volsmile,2),0)),($A236-DateToday)+15,IF(Pricetype4=1,1,0),0))),I236)))</f>
        <v xml:space="preserve"> </v>
      </c>
      <c r="S236" s="250" t="str">
        <f>IF($A236="N/A"," ",IF(Pricetype4=2,MAX(J236,0),IF(OR(Pricetype4=1,Pricetype4=4),IF(J236=0,0,(_xll.EURO(J236,Strikeprice4,0,0,($AK236+IF(Smile=TRUE,VLOOKUP(MAX(-5,Strikeprice4-J236),Volsmile,2),0)),($A236-DateToday)+15,IF(Pricetype4=1,1,0),0))),J236)))</f>
        <v xml:space="preserve"> </v>
      </c>
      <c r="T236" s="250" t="str">
        <f>IF($A236="N/A"," ",IF(Pricetype4=2,MAX(K236,0),IF(OR(Pricetype4=1,Pricetype4=4),IF(K236=0,0,(_xll.EURO(K236,Strikeprice4,0,0,($AK236+IF(Smile=TRUE,VLOOKUP(MAX(-5,Strikeprice4-K236),Volsmile,2),0)),($A236-DateToday)+15,IF(Pricetype4=1,1,0),0))),K236)))</f>
        <v xml:space="preserve"> </v>
      </c>
      <c r="U236" s="177" t="str">
        <f t="shared" si="94"/>
        <v xml:space="preserve"> </v>
      </c>
      <c r="V236" s="178" t="str">
        <f t="shared" si="110"/>
        <v xml:space="preserve"> </v>
      </c>
      <c r="W236" s="178" t="str">
        <f t="shared" si="111"/>
        <v xml:space="preserve"> </v>
      </c>
      <c r="X236" s="178" t="str">
        <f t="shared" si="112"/>
        <v xml:space="preserve"> </v>
      </c>
      <c r="Y236" s="178" t="str">
        <f t="shared" si="113"/>
        <v xml:space="preserve"> </v>
      </c>
      <c r="Z236" s="178" t="str">
        <f t="shared" si="114"/>
        <v xml:space="preserve"> </v>
      </c>
      <c r="AA236" s="178" t="str">
        <f t="shared" si="115"/>
        <v xml:space="preserve"> </v>
      </c>
      <c r="AB236" s="178" t="str">
        <f t="shared" si="116"/>
        <v xml:space="preserve"> </v>
      </c>
      <c r="AC236" s="178" t="str">
        <f t="shared" si="117"/>
        <v xml:space="preserve"> </v>
      </c>
      <c r="AD236" s="178" t="str">
        <f t="shared" si="118"/>
        <v xml:space="preserve"> </v>
      </c>
      <c r="AE236" s="178" t="str">
        <f t="shared" si="119"/>
        <v xml:space="preserve"> </v>
      </c>
      <c r="AF236" s="224" t="str">
        <f t="shared" si="120"/>
        <v xml:space="preserve"> </v>
      </c>
      <c r="AG236" s="224" t="str">
        <f t="shared" si="121"/>
        <v xml:space="preserve"> </v>
      </c>
      <c r="AH236" s="224" t="str">
        <f t="shared" si="122"/>
        <v xml:space="preserve"> </v>
      </c>
      <c r="AI236" s="224" t="str">
        <f t="shared" si="95"/>
        <v xml:space="preserve"> </v>
      </c>
      <c r="AJ236" s="224" t="str">
        <f t="shared" si="96"/>
        <v xml:space="preserve"> </v>
      </c>
      <c r="AK236" s="224" t="str">
        <f t="shared" si="123"/>
        <v xml:space="preserve"> </v>
      </c>
      <c r="AL236" s="224" t="str">
        <f>IF($A236="N/A"," ",IF(PV=1,0,'Pricing Inputs4'!R269))</f>
        <v xml:space="preserve"> </v>
      </c>
      <c r="AM236" s="313" t="str">
        <f t="shared" si="97"/>
        <v xml:space="preserve"> </v>
      </c>
      <c r="BQ236" t="str">
        <f t="shared" si="98"/>
        <v xml:space="preserve"> </v>
      </c>
      <c r="BR236" t="str">
        <f t="shared" si="99"/>
        <v xml:space="preserve"> </v>
      </c>
      <c r="BS236" t="str">
        <f t="shared" si="100"/>
        <v xml:space="preserve"> </v>
      </c>
    </row>
    <row r="237" spans="1:71" x14ac:dyDescent="0.2">
      <c r="A237" s="253" t="str">
        <f>IF(A236="N/A","N/A",IF(EDATE(A236,1)&gt;Inputs!$R$5,"N/A",EDATE(A236,1)))</f>
        <v>N/A</v>
      </c>
      <c r="B237" s="324" t="str">
        <f t="shared" si="93"/>
        <v xml:space="preserve"> </v>
      </c>
      <c r="C237" s="172" t="str">
        <f t="shared" si="101"/>
        <v xml:space="preserve"> </v>
      </c>
      <c r="D237" s="172" t="str">
        <f t="shared" si="102"/>
        <v xml:space="preserve"> </v>
      </c>
      <c r="E237" s="172" t="str">
        <f t="shared" si="103"/>
        <v xml:space="preserve"> </v>
      </c>
      <c r="F237" s="172" t="str">
        <f t="shared" si="104"/>
        <v xml:space="preserve"> </v>
      </c>
      <c r="G237" s="172" t="str">
        <f t="shared" si="105"/>
        <v xml:space="preserve"> </v>
      </c>
      <c r="H237" s="172" t="str">
        <f t="shared" si="106"/>
        <v xml:space="preserve"> </v>
      </c>
      <c r="I237" s="172" t="str">
        <f t="shared" si="107"/>
        <v xml:space="preserve"> </v>
      </c>
      <c r="J237" s="172" t="str">
        <f t="shared" si="108"/>
        <v xml:space="preserve"> </v>
      </c>
      <c r="K237" s="172" t="str">
        <f t="shared" si="109"/>
        <v xml:space="preserve"> </v>
      </c>
      <c r="L237" s="250" t="str">
        <f>IF($A237="N/A"," ",IF(Pricetype4=2,MAX(C237,0),IF(OR(Pricetype4=1,Pricetype4=4),IF(C237=0,0,(_xll.EURO(C237,Strikeprice4,0,0,($AH237+IF(Smile=TRUE,VLOOKUP(MAX(-5,Strikeprice4-C237),Volsmile,2),0)),($A237-DateToday)+15,IF(Pricetype4=1,1,0),0))),C237)))</f>
        <v xml:space="preserve"> </v>
      </c>
      <c r="M237" s="250" t="str">
        <f>IF($A237="N/A"," ",IF(Pricetype4=2,MAX(D237,0),IF(OR(Pricetype4=1,Pricetype4=4),IF(D237=0,0,(_xll.EURO(D237,Strikeprice4,0,0,($AH237+IF(Smile=TRUE,VLOOKUP(MAX(-5,Strikeprice4-D237),Volsmile,2),0)),($A237-DateToday)+15,IF(Pricetype4=1,1,0),0))),D237)))</f>
        <v xml:space="preserve"> </v>
      </c>
      <c r="N237" s="250" t="str">
        <f>IF($A237="N/A"," ",IF(Pricetype4=2,MAX(E237,0),IF(OR(Pricetype4=1,Pricetype4=4),IF(E237=0,0,(_xll.EURO(E237,Strikeprice4,0,0,($AK237+IF(Smile=TRUE,VLOOKUP(MAX(-5,Strikeprice4-E237),Volsmile,2),0)),($A237-DateToday)+15,IF(Pricetype4=1,1,0),0))),E237)))</f>
        <v xml:space="preserve"> </v>
      </c>
      <c r="O237" s="250" t="str">
        <f>IF($A237="N/A"," ",IF(Pricetype4=2,MAX(F237,0),IF(OR(Pricetype4=1,Pricetype4=4),IF(F237=0,0,(_xll.EURO(F237,Strikeprice4,0,0,($AK237+IF(Smile=TRUE,VLOOKUP(MAX(-5,Strikeprice4-F237),Volsmile,2),0)),($A237-DateToday)+15,IF(Pricetype4=1,1,0),0))),F237)))</f>
        <v xml:space="preserve"> </v>
      </c>
      <c r="P237" s="250" t="str">
        <f>IF($A237="N/A"," ",IF(Pricetype4=2,MAX(G237,0),IF(OR(Pricetype4=1,Pricetype4=4),IF(G237=0,0,(_xll.EURO(G237,Strikeprice4,0,0,($AK237+IF(Smile=TRUE,VLOOKUP(MAX(-5,Strikeprice4-G237),Volsmile,2),0)),($A237-DateToday)+15,IF(Pricetype4=1,1,0),0))),G237)))</f>
        <v xml:space="preserve"> </v>
      </c>
      <c r="Q237" s="250" t="str">
        <f>IF($A237="N/A"," ",IF(Pricetype4=2,MAX(H237,0),IF(OR(Pricetype4=1,Pricetype4=4),IF(H237=0,0,(_xll.EURO(H237,Strikeprice4,0,0,($AK237+IF(Smile=TRUE,VLOOKUP(MAX(-5,Strikeprice4-H237),Volsmile,2),0)),($A237-DateToday)+15,IF(Pricetype4=1,1,0),0))),H237)))</f>
        <v xml:space="preserve"> </v>
      </c>
      <c r="R237" s="250" t="str">
        <f>IF($A237="N/A"," ",IF(Pricetype4=2,MAX(I237,0),IF(OR(Pricetype4=1,Pricetype4=4),IF(I237=0,0,(_xll.EURO(I237,Strikeprice4,0,0,($AK237+IF(Smile=TRUE,VLOOKUP(MAX(-5,Strikeprice4-I237),Volsmile,2),0)),($A237-DateToday)+15,IF(Pricetype4=1,1,0),0))),I237)))</f>
        <v xml:space="preserve"> </v>
      </c>
      <c r="S237" s="250" t="str">
        <f>IF($A237="N/A"," ",IF(Pricetype4=2,MAX(J237,0),IF(OR(Pricetype4=1,Pricetype4=4),IF(J237=0,0,(_xll.EURO(J237,Strikeprice4,0,0,($AK237+IF(Smile=TRUE,VLOOKUP(MAX(-5,Strikeprice4-J237),Volsmile,2),0)),($A237-DateToday)+15,IF(Pricetype4=1,1,0),0))),J237)))</f>
        <v xml:space="preserve"> </v>
      </c>
      <c r="T237" s="250" t="str">
        <f>IF($A237="N/A"," ",IF(Pricetype4=2,MAX(K237,0),IF(OR(Pricetype4=1,Pricetype4=4),IF(K237=0,0,(_xll.EURO(K237,Strikeprice4,0,0,($AK237+IF(Smile=TRUE,VLOOKUP(MAX(-5,Strikeprice4-K237),Volsmile,2),0)),($A237-DateToday)+15,IF(Pricetype4=1,1,0),0))),K237)))</f>
        <v xml:space="preserve"> </v>
      </c>
      <c r="U237" s="177" t="str">
        <f t="shared" si="94"/>
        <v xml:space="preserve"> </v>
      </c>
      <c r="V237" s="178" t="str">
        <f t="shared" si="110"/>
        <v xml:space="preserve"> </v>
      </c>
      <c r="W237" s="178" t="str">
        <f t="shared" si="111"/>
        <v xml:space="preserve"> </v>
      </c>
      <c r="X237" s="178" t="str">
        <f t="shared" si="112"/>
        <v xml:space="preserve"> </v>
      </c>
      <c r="Y237" s="178" t="str">
        <f t="shared" si="113"/>
        <v xml:space="preserve"> </v>
      </c>
      <c r="Z237" s="178" t="str">
        <f t="shared" si="114"/>
        <v xml:space="preserve"> </v>
      </c>
      <c r="AA237" s="178" t="str">
        <f t="shared" si="115"/>
        <v xml:space="preserve"> </v>
      </c>
      <c r="AB237" s="178" t="str">
        <f t="shared" si="116"/>
        <v xml:space="preserve"> </v>
      </c>
      <c r="AC237" s="178" t="str">
        <f t="shared" si="117"/>
        <v xml:space="preserve"> </v>
      </c>
      <c r="AD237" s="178" t="str">
        <f t="shared" si="118"/>
        <v xml:space="preserve"> </v>
      </c>
      <c r="AE237" s="178" t="str">
        <f t="shared" si="119"/>
        <v xml:space="preserve"> </v>
      </c>
      <c r="AF237" s="224" t="str">
        <f t="shared" si="120"/>
        <v xml:space="preserve"> </v>
      </c>
      <c r="AG237" s="224" t="str">
        <f t="shared" si="121"/>
        <v xml:space="preserve"> </v>
      </c>
      <c r="AH237" s="224" t="str">
        <f t="shared" si="122"/>
        <v xml:space="preserve"> </v>
      </c>
      <c r="AI237" s="224" t="str">
        <f t="shared" si="95"/>
        <v xml:space="preserve"> </v>
      </c>
      <c r="AJ237" s="224" t="str">
        <f t="shared" si="96"/>
        <v xml:space="preserve"> </v>
      </c>
      <c r="AK237" s="224" t="str">
        <f t="shared" si="123"/>
        <v xml:space="preserve"> </v>
      </c>
      <c r="AL237" s="224" t="str">
        <f>IF($A237="N/A"," ",IF(PV=1,0,'Pricing Inputs4'!R270))</f>
        <v xml:space="preserve"> </v>
      </c>
      <c r="AM237" s="313" t="str">
        <f t="shared" si="97"/>
        <v xml:space="preserve"> </v>
      </c>
      <c r="BQ237" t="str">
        <f t="shared" si="98"/>
        <v xml:space="preserve"> </v>
      </c>
      <c r="BR237" t="str">
        <f t="shared" si="99"/>
        <v xml:space="preserve"> </v>
      </c>
      <c r="BS237" t="str">
        <f t="shared" si="100"/>
        <v xml:space="preserve"> </v>
      </c>
    </row>
    <row r="238" spans="1:71" x14ac:dyDescent="0.2">
      <c r="A238" s="253" t="str">
        <f>IF(A237="N/A","N/A",IF(EDATE(A237,1)&gt;Inputs!$R$5,"N/A",EDATE(A237,1)))</f>
        <v>N/A</v>
      </c>
      <c r="B238" s="324" t="str">
        <f t="shared" si="93"/>
        <v xml:space="preserve"> </v>
      </c>
      <c r="C238" s="172" t="str">
        <f t="shared" si="101"/>
        <v xml:space="preserve"> </v>
      </c>
      <c r="D238" s="172" t="str">
        <f t="shared" si="102"/>
        <v xml:space="preserve"> </v>
      </c>
      <c r="E238" s="172" t="str">
        <f t="shared" si="103"/>
        <v xml:space="preserve"> </v>
      </c>
      <c r="F238" s="172" t="str">
        <f t="shared" si="104"/>
        <v xml:space="preserve"> </v>
      </c>
      <c r="G238" s="172" t="str">
        <f t="shared" si="105"/>
        <v xml:space="preserve"> </v>
      </c>
      <c r="H238" s="172" t="str">
        <f t="shared" si="106"/>
        <v xml:space="preserve"> </v>
      </c>
      <c r="I238" s="172" t="str">
        <f t="shared" si="107"/>
        <v xml:space="preserve"> </v>
      </c>
      <c r="J238" s="172" t="str">
        <f t="shared" si="108"/>
        <v xml:space="preserve"> </v>
      </c>
      <c r="K238" s="172" t="str">
        <f t="shared" si="109"/>
        <v xml:space="preserve"> </v>
      </c>
      <c r="L238" s="250" t="str">
        <f>IF($A238="N/A"," ",IF(Pricetype4=2,MAX(C238,0),IF(OR(Pricetype4=1,Pricetype4=4),IF(C238=0,0,(_xll.EURO(C238,Strikeprice4,0,0,($AH238+IF(Smile=TRUE,VLOOKUP(MAX(-5,Strikeprice4-C238),Volsmile,2),0)),($A238-DateToday)+15,IF(Pricetype4=1,1,0),0))),C238)))</f>
        <v xml:space="preserve"> </v>
      </c>
      <c r="M238" s="250" t="str">
        <f>IF($A238="N/A"," ",IF(Pricetype4=2,MAX(D238,0),IF(OR(Pricetype4=1,Pricetype4=4),IF(D238=0,0,(_xll.EURO(D238,Strikeprice4,0,0,($AH238+IF(Smile=TRUE,VLOOKUP(MAX(-5,Strikeprice4-D238),Volsmile,2),0)),($A238-DateToday)+15,IF(Pricetype4=1,1,0),0))),D238)))</f>
        <v xml:space="preserve"> </v>
      </c>
      <c r="N238" s="250" t="str">
        <f>IF($A238="N/A"," ",IF(Pricetype4=2,MAX(E238,0),IF(OR(Pricetype4=1,Pricetype4=4),IF(E238=0,0,(_xll.EURO(E238,Strikeprice4,0,0,($AK238+IF(Smile=TRUE,VLOOKUP(MAX(-5,Strikeprice4-E238),Volsmile,2),0)),($A238-DateToday)+15,IF(Pricetype4=1,1,0),0))),E238)))</f>
        <v xml:space="preserve"> </v>
      </c>
      <c r="O238" s="250" t="str">
        <f>IF($A238="N/A"," ",IF(Pricetype4=2,MAX(F238,0),IF(OR(Pricetype4=1,Pricetype4=4),IF(F238=0,0,(_xll.EURO(F238,Strikeprice4,0,0,($AK238+IF(Smile=TRUE,VLOOKUP(MAX(-5,Strikeprice4-F238),Volsmile,2),0)),($A238-DateToday)+15,IF(Pricetype4=1,1,0),0))),F238)))</f>
        <v xml:space="preserve"> </v>
      </c>
      <c r="P238" s="250" t="str">
        <f>IF($A238="N/A"," ",IF(Pricetype4=2,MAX(G238,0),IF(OR(Pricetype4=1,Pricetype4=4),IF(G238=0,0,(_xll.EURO(G238,Strikeprice4,0,0,($AK238+IF(Smile=TRUE,VLOOKUP(MAX(-5,Strikeprice4-G238),Volsmile,2),0)),($A238-DateToday)+15,IF(Pricetype4=1,1,0),0))),G238)))</f>
        <v xml:space="preserve"> </v>
      </c>
      <c r="Q238" s="250" t="str">
        <f>IF($A238="N/A"," ",IF(Pricetype4=2,MAX(H238,0),IF(OR(Pricetype4=1,Pricetype4=4),IF(H238=0,0,(_xll.EURO(H238,Strikeprice4,0,0,($AK238+IF(Smile=TRUE,VLOOKUP(MAX(-5,Strikeprice4-H238),Volsmile,2),0)),($A238-DateToday)+15,IF(Pricetype4=1,1,0),0))),H238)))</f>
        <v xml:space="preserve"> </v>
      </c>
      <c r="R238" s="250" t="str">
        <f>IF($A238="N/A"," ",IF(Pricetype4=2,MAX(I238,0),IF(OR(Pricetype4=1,Pricetype4=4),IF(I238=0,0,(_xll.EURO(I238,Strikeprice4,0,0,($AK238+IF(Smile=TRUE,VLOOKUP(MAX(-5,Strikeprice4-I238),Volsmile,2),0)),($A238-DateToday)+15,IF(Pricetype4=1,1,0),0))),I238)))</f>
        <v xml:space="preserve"> </v>
      </c>
      <c r="S238" s="250" t="str">
        <f>IF($A238="N/A"," ",IF(Pricetype4=2,MAX(J238,0),IF(OR(Pricetype4=1,Pricetype4=4),IF(J238=0,0,(_xll.EURO(J238,Strikeprice4,0,0,($AK238+IF(Smile=TRUE,VLOOKUP(MAX(-5,Strikeprice4-J238),Volsmile,2),0)),($A238-DateToday)+15,IF(Pricetype4=1,1,0),0))),J238)))</f>
        <v xml:space="preserve"> </v>
      </c>
      <c r="T238" s="250" t="str">
        <f>IF($A238="N/A"," ",IF(Pricetype4=2,MAX(K238,0),IF(OR(Pricetype4=1,Pricetype4=4),IF(K238=0,0,(_xll.EURO(K238,Strikeprice4,0,0,($AK238+IF(Smile=TRUE,VLOOKUP(MAX(-5,Strikeprice4-K238),Volsmile,2),0)),($A238-DateToday)+15,IF(Pricetype4=1,1,0),0))),K238)))</f>
        <v xml:space="preserve"> </v>
      </c>
      <c r="U238" s="177" t="str">
        <f t="shared" si="94"/>
        <v xml:space="preserve"> </v>
      </c>
      <c r="V238" s="178" t="str">
        <f t="shared" si="110"/>
        <v xml:space="preserve"> </v>
      </c>
      <c r="W238" s="178" t="str">
        <f t="shared" si="111"/>
        <v xml:space="preserve"> </v>
      </c>
      <c r="X238" s="178" t="str">
        <f t="shared" si="112"/>
        <v xml:space="preserve"> </v>
      </c>
      <c r="Y238" s="178" t="str">
        <f t="shared" si="113"/>
        <v xml:space="preserve"> </v>
      </c>
      <c r="Z238" s="178" t="str">
        <f t="shared" si="114"/>
        <v xml:space="preserve"> </v>
      </c>
      <c r="AA238" s="178" t="str">
        <f t="shared" si="115"/>
        <v xml:space="preserve"> </v>
      </c>
      <c r="AB238" s="178" t="str">
        <f t="shared" si="116"/>
        <v xml:space="preserve"> </v>
      </c>
      <c r="AC238" s="178" t="str">
        <f t="shared" si="117"/>
        <v xml:space="preserve"> </v>
      </c>
      <c r="AD238" s="178" t="str">
        <f t="shared" si="118"/>
        <v xml:space="preserve"> </v>
      </c>
      <c r="AE238" s="178" t="str">
        <f t="shared" si="119"/>
        <v xml:space="preserve"> </v>
      </c>
      <c r="AF238" s="224" t="str">
        <f t="shared" si="120"/>
        <v xml:space="preserve"> </v>
      </c>
      <c r="AG238" s="224" t="str">
        <f t="shared" si="121"/>
        <v xml:space="preserve"> </v>
      </c>
      <c r="AH238" s="224" t="str">
        <f t="shared" si="122"/>
        <v xml:space="preserve"> </v>
      </c>
      <c r="AI238" s="224" t="str">
        <f t="shared" si="95"/>
        <v xml:space="preserve"> </v>
      </c>
      <c r="AJ238" s="224" t="str">
        <f t="shared" si="96"/>
        <v xml:space="preserve"> </v>
      </c>
      <c r="AK238" s="224" t="str">
        <f t="shared" si="123"/>
        <v xml:space="preserve"> </v>
      </c>
      <c r="AL238" s="224" t="str">
        <f>IF($A238="N/A"," ",IF(PV=1,0,'Pricing Inputs4'!R271))</f>
        <v xml:space="preserve"> </v>
      </c>
      <c r="AM238" s="313" t="str">
        <f t="shared" si="97"/>
        <v xml:space="preserve"> </v>
      </c>
      <c r="BQ238" t="str">
        <f t="shared" si="98"/>
        <v xml:space="preserve"> </v>
      </c>
      <c r="BR238" t="str">
        <f t="shared" si="99"/>
        <v xml:space="preserve"> </v>
      </c>
      <c r="BS238" t="str">
        <f t="shared" si="100"/>
        <v xml:space="preserve"> </v>
      </c>
    </row>
    <row r="239" spans="1:71" x14ac:dyDescent="0.2">
      <c r="A239" s="253" t="str">
        <f>IF(A238="N/A","N/A",IF(EDATE(A238,1)&gt;Inputs!$R$5,"N/A",EDATE(A238,1)))</f>
        <v>N/A</v>
      </c>
      <c r="B239" s="324" t="str">
        <f t="shared" si="93"/>
        <v xml:space="preserve"> </v>
      </c>
      <c r="C239" s="172" t="str">
        <f t="shared" si="101"/>
        <v xml:space="preserve"> </v>
      </c>
      <c r="D239" s="172" t="str">
        <f t="shared" si="102"/>
        <v xml:space="preserve"> </v>
      </c>
      <c r="E239" s="172" t="str">
        <f t="shared" si="103"/>
        <v xml:space="preserve"> </v>
      </c>
      <c r="F239" s="172" t="str">
        <f t="shared" si="104"/>
        <v xml:space="preserve"> </v>
      </c>
      <c r="G239" s="172" t="str">
        <f t="shared" si="105"/>
        <v xml:space="preserve"> </v>
      </c>
      <c r="H239" s="172" t="str">
        <f t="shared" si="106"/>
        <v xml:space="preserve"> </v>
      </c>
      <c r="I239" s="172" t="str">
        <f t="shared" si="107"/>
        <v xml:space="preserve"> </v>
      </c>
      <c r="J239" s="172" t="str">
        <f t="shared" si="108"/>
        <v xml:space="preserve"> </v>
      </c>
      <c r="K239" s="172" t="str">
        <f t="shared" si="109"/>
        <v xml:space="preserve"> </v>
      </c>
      <c r="L239" s="250" t="str">
        <f>IF($A239="N/A"," ",IF(Pricetype4=2,MAX(C239,0),IF(OR(Pricetype4=1,Pricetype4=4),IF(C239=0,0,(_xll.EURO(C239,Strikeprice4,0,0,($AH239+IF(Smile=TRUE,VLOOKUP(MAX(-5,Strikeprice4-C239),Volsmile,2),0)),($A239-DateToday)+15,IF(Pricetype4=1,1,0),0))),C239)))</f>
        <v xml:space="preserve"> </v>
      </c>
      <c r="M239" s="250" t="str">
        <f>IF($A239="N/A"," ",IF(Pricetype4=2,MAX(D239,0),IF(OR(Pricetype4=1,Pricetype4=4),IF(D239=0,0,(_xll.EURO(D239,Strikeprice4,0,0,($AH239+IF(Smile=TRUE,VLOOKUP(MAX(-5,Strikeprice4-D239),Volsmile,2),0)),($A239-DateToday)+15,IF(Pricetype4=1,1,0),0))),D239)))</f>
        <v xml:space="preserve"> </v>
      </c>
      <c r="N239" s="250" t="str">
        <f>IF($A239="N/A"," ",IF(Pricetype4=2,MAX(E239,0),IF(OR(Pricetype4=1,Pricetype4=4),IF(E239=0,0,(_xll.EURO(E239,Strikeprice4,0,0,($AK239+IF(Smile=TRUE,VLOOKUP(MAX(-5,Strikeprice4-E239),Volsmile,2),0)),($A239-DateToday)+15,IF(Pricetype4=1,1,0),0))),E239)))</f>
        <v xml:space="preserve"> </v>
      </c>
      <c r="O239" s="250" t="str">
        <f>IF($A239="N/A"," ",IF(Pricetype4=2,MAX(F239,0),IF(OR(Pricetype4=1,Pricetype4=4),IF(F239=0,0,(_xll.EURO(F239,Strikeprice4,0,0,($AK239+IF(Smile=TRUE,VLOOKUP(MAX(-5,Strikeprice4-F239),Volsmile,2),0)),($A239-DateToday)+15,IF(Pricetype4=1,1,0),0))),F239)))</f>
        <v xml:space="preserve"> </v>
      </c>
      <c r="P239" s="250" t="str">
        <f>IF($A239="N/A"," ",IF(Pricetype4=2,MAX(G239,0),IF(OR(Pricetype4=1,Pricetype4=4),IF(G239=0,0,(_xll.EURO(G239,Strikeprice4,0,0,($AK239+IF(Smile=TRUE,VLOOKUP(MAX(-5,Strikeprice4-G239),Volsmile,2),0)),($A239-DateToday)+15,IF(Pricetype4=1,1,0),0))),G239)))</f>
        <v xml:space="preserve"> </v>
      </c>
      <c r="Q239" s="250" t="str">
        <f>IF($A239="N/A"," ",IF(Pricetype4=2,MAX(H239,0),IF(OR(Pricetype4=1,Pricetype4=4),IF(H239=0,0,(_xll.EURO(H239,Strikeprice4,0,0,($AK239+IF(Smile=TRUE,VLOOKUP(MAX(-5,Strikeprice4-H239),Volsmile,2),0)),($A239-DateToday)+15,IF(Pricetype4=1,1,0),0))),H239)))</f>
        <v xml:space="preserve"> </v>
      </c>
      <c r="R239" s="250" t="str">
        <f>IF($A239="N/A"," ",IF(Pricetype4=2,MAX(I239,0),IF(OR(Pricetype4=1,Pricetype4=4),IF(I239=0,0,(_xll.EURO(I239,Strikeprice4,0,0,($AK239+IF(Smile=TRUE,VLOOKUP(MAX(-5,Strikeprice4-I239),Volsmile,2),0)),($A239-DateToday)+15,IF(Pricetype4=1,1,0),0))),I239)))</f>
        <v xml:space="preserve"> </v>
      </c>
      <c r="S239" s="250" t="str">
        <f>IF($A239="N/A"," ",IF(Pricetype4=2,MAX(J239,0),IF(OR(Pricetype4=1,Pricetype4=4),IF(J239=0,0,(_xll.EURO(J239,Strikeprice4,0,0,($AK239+IF(Smile=TRUE,VLOOKUP(MAX(-5,Strikeprice4-J239),Volsmile,2),0)),($A239-DateToday)+15,IF(Pricetype4=1,1,0),0))),J239)))</f>
        <v xml:space="preserve"> </v>
      </c>
      <c r="T239" s="250" t="str">
        <f>IF($A239="N/A"," ",IF(Pricetype4=2,MAX(K239,0),IF(OR(Pricetype4=1,Pricetype4=4),IF(K239=0,0,(_xll.EURO(K239,Strikeprice4,0,0,($AK239+IF(Smile=TRUE,VLOOKUP(MAX(-5,Strikeprice4-K239),Volsmile,2),0)),($A239-DateToday)+15,IF(Pricetype4=1,1,0),0))),K239)))</f>
        <v xml:space="preserve"> </v>
      </c>
      <c r="U239" s="177" t="str">
        <f t="shared" si="94"/>
        <v xml:space="preserve"> </v>
      </c>
      <c r="V239" s="178" t="str">
        <f t="shared" si="110"/>
        <v xml:space="preserve"> </v>
      </c>
      <c r="W239" s="178" t="str">
        <f t="shared" si="111"/>
        <v xml:space="preserve"> </v>
      </c>
      <c r="X239" s="178" t="str">
        <f t="shared" si="112"/>
        <v xml:space="preserve"> </v>
      </c>
      <c r="Y239" s="178" t="str">
        <f t="shared" si="113"/>
        <v xml:space="preserve"> </v>
      </c>
      <c r="Z239" s="178" t="str">
        <f t="shared" si="114"/>
        <v xml:space="preserve"> </v>
      </c>
      <c r="AA239" s="178" t="str">
        <f t="shared" si="115"/>
        <v xml:space="preserve"> </v>
      </c>
      <c r="AB239" s="178" t="str">
        <f t="shared" si="116"/>
        <v xml:space="preserve"> </v>
      </c>
      <c r="AC239" s="178" t="str">
        <f t="shared" si="117"/>
        <v xml:space="preserve"> </v>
      </c>
      <c r="AD239" s="178" t="str">
        <f t="shared" si="118"/>
        <v xml:space="preserve"> </v>
      </c>
      <c r="AE239" s="178" t="str">
        <f t="shared" si="119"/>
        <v xml:space="preserve"> </v>
      </c>
      <c r="AF239" s="224" t="str">
        <f t="shared" si="120"/>
        <v xml:space="preserve"> </v>
      </c>
      <c r="AG239" s="224" t="str">
        <f t="shared" si="121"/>
        <v xml:space="preserve"> </v>
      </c>
      <c r="AH239" s="224" t="str">
        <f t="shared" si="122"/>
        <v xml:space="preserve"> </v>
      </c>
      <c r="AI239" s="224" t="str">
        <f t="shared" si="95"/>
        <v xml:space="preserve"> </v>
      </c>
      <c r="AJ239" s="224" t="str">
        <f t="shared" si="96"/>
        <v xml:space="preserve"> </v>
      </c>
      <c r="AK239" s="224" t="str">
        <f t="shared" si="123"/>
        <v xml:space="preserve"> </v>
      </c>
      <c r="AL239" s="224" t="str">
        <f>IF($A239="N/A"," ",IF(PV=1,0,'Pricing Inputs4'!R272))</f>
        <v xml:space="preserve"> </v>
      </c>
      <c r="AM239" s="313" t="str">
        <f t="shared" si="97"/>
        <v xml:space="preserve"> </v>
      </c>
      <c r="BQ239" t="str">
        <f t="shared" si="98"/>
        <v xml:space="preserve"> </v>
      </c>
      <c r="BR239" t="str">
        <f t="shared" si="99"/>
        <v xml:space="preserve"> </v>
      </c>
      <c r="BS239" t="str">
        <f t="shared" si="100"/>
        <v xml:space="preserve"> </v>
      </c>
    </row>
    <row r="240" spans="1:71" x14ac:dyDescent="0.2">
      <c r="A240" s="253" t="str">
        <f>IF(A239="N/A","N/A",IF(EDATE(A239,1)&gt;Inputs!$R$5,"N/A",EDATE(A239,1)))</f>
        <v>N/A</v>
      </c>
      <c r="B240" s="324" t="str">
        <f t="shared" si="93"/>
        <v xml:space="preserve"> </v>
      </c>
      <c r="C240" s="172" t="str">
        <f t="shared" si="101"/>
        <v xml:space="preserve"> </v>
      </c>
      <c r="D240" s="172" t="str">
        <f t="shared" si="102"/>
        <v xml:space="preserve"> </v>
      </c>
      <c r="E240" s="172" t="str">
        <f t="shared" si="103"/>
        <v xml:space="preserve"> </v>
      </c>
      <c r="F240" s="172" t="str">
        <f t="shared" si="104"/>
        <v xml:space="preserve"> </v>
      </c>
      <c r="G240" s="172" t="str">
        <f t="shared" si="105"/>
        <v xml:space="preserve"> </v>
      </c>
      <c r="H240" s="172" t="str">
        <f t="shared" si="106"/>
        <v xml:space="preserve"> </v>
      </c>
      <c r="I240" s="172" t="str">
        <f t="shared" si="107"/>
        <v xml:space="preserve"> </v>
      </c>
      <c r="J240" s="172" t="str">
        <f t="shared" si="108"/>
        <v xml:space="preserve"> </v>
      </c>
      <c r="K240" s="172" t="str">
        <f t="shared" si="109"/>
        <v xml:space="preserve"> </v>
      </c>
      <c r="L240" s="250" t="str">
        <f>IF($A240="N/A"," ",IF(Pricetype4=2,MAX(C240,0),IF(OR(Pricetype4=1,Pricetype4=4),IF(C240=0,0,(_xll.EURO(C240,Strikeprice4,0,0,($AH240+IF(Smile=TRUE,VLOOKUP(MAX(-5,Strikeprice4-C240),Volsmile,2),0)),($A240-DateToday)+15,IF(Pricetype4=1,1,0),0))),C240)))</f>
        <v xml:space="preserve"> </v>
      </c>
      <c r="M240" s="250" t="str">
        <f>IF($A240="N/A"," ",IF(Pricetype4=2,MAX(D240,0),IF(OR(Pricetype4=1,Pricetype4=4),IF(D240=0,0,(_xll.EURO(D240,Strikeprice4,0,0,($AH240+IF(Smile=TRUE,VLOOKUP(MAX(-5,Strikeprice4-D240),Volsmile,2),0)),($A240-DateToday)+15,IF(Pricetype4=1,1,0),0))),D240)))</f>
        <v xml:space="preserve"> </v>
      </c>
      <c r="N240" s="250" t="str">
        <f>IF($A240="N/A"," ",IF(Pricetype4=2,MAX(E240,0),IF(OR(Pricetype4=1,Pricetype4=4),IF(E240=0,0,(_xll.EURO(E240,Strikeprice4,0,0,($AK240+IF(Smile=TRUE,VLOOKUP(MAX(-5,Strikeprice4-E240),Volsmile,2),0)),($A240-DateToday)+15,IF(Pricetype4=1,1,0),0))),E240)))</f>
        <v xml:space="preserve"> </v>
      </c>
      <c r="O240" s="250" t="str">
        <f>IF($A240="N/A"," ",IF(Pricetype4=2,MAX(F240,0),IF(OR(Pricetype4=1,Pricetype4=4),IF(F240=0,0,(_xll.EURO(F240,Strikeprice4,0,0,($AK240+IF(Smile=TRUE,VLOOKUP(MAX(-5,Strikeprice4-F240),Volsmile,2),0)),($A240-DateToday)+15,IF(Pricetype4=1,1,0),0))),F240)))</f>
        <v xml:space="preserve"> </v>
      </c>
      <c r="P240" s="250" t="str">
        <f>IF($A240="N/A"," ",IF(Pricetype4=2,MAX(G240,0),IF(OR(Pricetype4=1,Pricetype4=4),IF(G240=0,0,(_xll.EURO(G240,Strikeprice4,0,0,($AK240+IF(Smile=TRUE,VLOOKUP(MAX(-5,Strikeprice4-G240),Volsmile,2),0)),($A240-DateToday)+15,IF(Pricetype4=1,1,0),0))),G240)))</f>
        <v xml:space="preserve"> </v>
      </c>
      <c r="Q240" s="250" t="str">
        <f>IF($A240="N/A"," ",IF(Pricetype4=2,MAX(H240,0),IF(OR(Pricetype4=1,Pricetype4=4),IF(H240=0,0,(_xll.EURO(H240,Strikeprice4,0,0,($AK240+IF(Smile=TRUE,VLOOKUP(MAX(-5,Strikeprice4-H240),Volsmile,2),0)),($A240-DateToday)+15,IF(Pricetype4=1,1,0),0))),H240)))</f>
        <v xml:space="preserve"> </v>
      </c>
      <c r="R240" s="250" t="str">
        <f>IF($A240="N/A"," ",IF(Pricetype4=2,MAX(I240,0),IF(OR(Pricetype4=1,Pricetype4=4),IF(I240=0,0,(_xll.EURO(I240,Strikeprice4,0,0,($AK240+IF(Smile=TRUE,VLOOKUP(MAX(-5,Strikeprice4-I240),Volsmile,2),0)),($A240-DateToday)+15,IF(Pricetype4=1,1,0),0))),I240)))</f>
        <v xml:space="preserve"> </v>
      </c>
      <c r="S240" s="250" t="str">
        <f>IF($A240="N/A"," ",IF(Pricetype4=2,MAX(J240,0),IF(OR(Pricetype4=1,Pricetype4=4),IF(J240=0,0,(_xll.EURO(J240,Strikeprice4,0,0,($AK240+IF(Smile=TRUE,VLOOKUP(MAX(-5,Strikeprice4-J240),Volsmile,2),0)),($A240-DateToday)+15,IF(Pricetype4=1,1,0),0))),J240)))</f>
        <v xml:space="preserve"> </v>
      </c>
      <c r="T240" s="250" t="str">
        <f>IF($A240="N/A"," ",IF(Pricetype4=2,MAX(K240,0),IF(OR(Pricetype4=1,Pricetype4=4),IF(K240=0,0,(_xll.EURO(K240,Strikeprice4,0,0,($AK240+IF(Smile=TRUE,VLOOKUP(MAX(-5,Strikeprice4-K240),Volsmile,2),0)),($A240-DateToday)+15,IF(Pricetype4=1,1,0),0))),K240)))</f>
        <v xml:space="preserve"> </v>
      </c>
      <c r="U240" s="177" t="str">
        <f t="shared" si="94"/>
        <v xml:space="preserve"> </v>
      </c>
      <c r="V240" s="178" t="str">
        <f t="shared" si="110"/>
        <v xml:space="preserve"> </v>
      </c>
      <c r="W240" s="178" t="str">
        <f t="shared" si="111"/>
        <v xml:space="preserve"> </v>
      </c>
      <c r="X240" s="178" t="str">
        <f t="shared" si="112"/>
        <v xml:space="preserve"> </v>
      </c>
      <c r="Y240" s="178" t="str">
        <f t="shared" si="113"/>
        <v xml:space="preserve"> </v>
      </c>
      <c r="Z240" s="178" t="str">
        <f t="shared" si="114"/>
        <v xml:space="preserve"> </v>
      </c>
      <c r="AA240" s="178" t="str">
        <f t="shared" si="115"/>
        <v xml:space="preserve"> </v>
      </c>
      <c r="AB240" s="178" t="str">
        <f t="shared" si="116"/>
        <v xml:space="preserve"> </v>
      </c>
      <c r="AC240" s="178" t="str">
        <f t="shared" si="117"/>
        <v xml:space="preserve"> </v>
      </c>
      <c r="AD240" s="178" t="str">
        <f t="shared" si="118"/>
        <v xml:space="preserve"> </v>
      </c>
      <c r="AE240" s="178" t="str">
        <f t="shared" si="119"/>
        <v xml:space="preserve"> </v>
      </c>
      <c r="AF240" s="224" t="str">
        <f t="shared" si="120"/>
        <v xml:space="preserve"> </v>
      </c>
      <c r="AG240" s="224" t="str">
        <f t="shared" si="121"/>
        <v xml:space="preserve"> </v>
      </c>
      <c r="AH240" s="224" t="str">
        <f t="shared" si="122"/>
        <v xml:space="preserve"> </v>
      </c>
      <c r="AI240" s="224" t="str">
        <f t="shared" si="95"/>
        <v xml:space="preserve"> </v>
      </c>
      <c r="AJ240" s="224" t="str">
        <f t="shared" si="96"/>
        <v xml:space="preserve"> </v>
      </c>
      <c r="AK240" s="224" t="str">
        <f t="shared" si="123"/>
        <v xml:space="preserve"> </v>
      </c>
      <c r="AL240" s="224" t="str">
        <f>IF($A240="N/A"," ",IF(PV=1,0,'Pricing Inputs4'!R273))</f>
        <v xml:space="preserve"> </v>
      </c>
      <c r="AM240" s="313" t="str">
        <f t="shared" si="97"/>
        <v xml:space="preserve"> </v>
      </c>
      <c r="BQ240" t="str">
        <f t="shared" si="98"/>
        <v xml:space="preserve"> </v>
      </c>
      <c r="BR240" t="str">
        <f t="shared" si="99"/>
        <v xml:space="preserve"> </v>
      </c>
      <c r="BS240" t="str">
        <f t="shared" si="100"/>
        <v xml:space="preserve"> </v>
      </c>
    </row>
    <row r="241" spans="1:71" x14ac:dyDescent="0.2">
      <c r="A241" s="253" t="str">
        <f>IF(A240="N/A","N/A",IF(EDATE(A240,1)&gt;Inputs!$R$5,"N/A",EDATE(A240,1)))</f>
        <v>N/A</v>
      </c>
      <c r="B241" s="324" t="str">
        <f t="shared" si="93"/>
        <v xml:space="preserve"> </v>
      </c>
      <c r="C241" s="172" t="str">
        <f t="shared" si="101"/>
        <v xml:space="preserve"> </v>
      </c>
      <c r="D241" s="172" t="str">
        <f t="shared" si="102"/>
        <v xml:space="preserve"> </v>
      </c>
      <c r="E241" s="172" t="str">
        <f t="shared" si="103"/>
        <v xml:space="preserve"> </v>
      </c>
      <c r="F241" s="172" t="str">
        <f t="shared" si="104"/>
        <v xml:space="preserve"> </v>
      </c>
      <c r="G241" s="172" t="str">
        <f t="shared" si="105"/>
        <v xml:space="preserve"> </v>
      </c>
      <c r="H241" s="172" t="str">
        <f t="shared" si="106"/>
        <v xml:space="preserve"> </v>
      </c>
      <c r="I241" s="172" t="str">
        <f t="shared" si="107"/>
        <v xml:space="preserve"> </v>
      </c>
      <c r="J241" s="172" t="str">
        <f t="shared" si="108"/>
        <v xml:space="preserve"> </v>
      </c>
      <c r="K241" s="172" t="str">
        <f t="shared" si="109"/>
        <v xml:space="preserve"> </v>
      </c>
      <c r="L241" s="250" t="str">
        <f>IF($A241="N/A"," ",IF(Pricetype4=2,MAX(C241,0),IF(OR(Pricetype4=1,Pricetype4=4),IF(C241=0,0,(_xll.EURO(C241,Strikeprice4,0,0,($AH241+IF(Smile=TRUE,VLOOKUP(MAX(-5,Strikeprice4-C241),Volsmile,2),0)),($A241-DateToday)+15,IF(Pricetype4=1,1,0),0))),C241)))</f>
        <v xml:space="preserve"> </v>
      </c>
      <c r="M241" s="250" t="str">
        <f>IF($A241="N/A"," ",IF(Pricetype4=2,MAX(D241,0),IF(OR(Pricetype4=1,Pricetype4=4),IF(D241=0,0,(_xll.EURO(D241,Strikeprice4,0,0,($AH241+IF(Smile=TRUE,VLOOKUP(MAX(-5,Strikeprice4-D241),Volsmile,2),0)),($A241-DateToday)+15,IF(Pricetype4=1,1,0),0))),D241)))</f>
        <v xml:space="preserve"> </v>
      </c>
      <c r="N241" s="250" t="str">
        <f>IF($A241="N/A"," ",IF(Pricetype4=2,MAX(E241,0),IF(OR(Pricetype4=1,Pricetype4=4),IF(E241=0,0,(_xll.EURO(E241,Strikeprice4,0,0,($AK241+IF(Smile=TRUE,VLOOKUP(MAX(-5,Strikeprice4-E241),Volsmile,2),0)),($A241-DateToday)+15,IF(Pricetype4=1,1,0),0))),E241)))</f>
        <v xml:space="preserve"> </v>
      </c>
      <c r="O241" s="250" t="str">
        <f>IF($A241="N/A"," ",IF(Pricetype4=2,MAX(F241,0),IF(OR(Pricetype4=1,Pricetype4=4),IF(F241=0,0,(_xll.EURO(F241,Strikeprice4,0,0,($AK241+IF(Smile=TRUE,VLOOKUP(MAX(-5,Strikeprice4-F241),Volsmile,2),0)),($A241-DateToday)+15,IF(Pricetype4=1,1,0),0))),F241)))</f>
        <v xml:space="preserve"> </v>
      </c>
      <c r="P241" s="250" t="str">
        <f>IF($A241="N/A"," ",IF(Pricetype4=2,MAX(G241,0),IF(OR(Pricetype4=1,Pricetype4=4),IF(G241=0,0,(_xll.EURO(G241,Strikeprice4,0,0,($AK241+IF(Smile=TRUE,VLOOKUP(MAX(-5,Strikeprice4-G241),Volsmile,2),0)),($A241-DateToday)+15,IF(Pricetype4=1,1,0),0))),G241)))</f>
        <v xml:space="preserve"> </v>
      </c>
      <c r="Q241" s="250" t="str">
        <f>IF($A241="N/A"," ",IF(Pricetype4=2,MAX(H241,0),IF(OR(Pricetype4=1,Pricetype4=4),IF(H241=0,0,(_xll.EURO(H241,Strikeprice4,0,0,($AK241+IF(Smile=TRUE,VLOOKUP(MAX(-5,Strikeprice4-H241),Volsmile,2),0)),($A241-DateToday)+15,IF(Pricetype4=1,1,0),0))),H241)))</f>
        <v xml:space="preserve"> </v>
      </c>
      <c r="R241" s="250" t="str">
        <f>IF($A241="N/A"," ",IF(Pricetype4=2,MAX(I241,0),IF(OR(Pricetype4=1,Pricetype4=4),IF(I241=0,0,(_xll.EURO(I241,Strikeprice4,0,0,($AK241+IF(Smile=TRUE,VLOOKUP(MAX(-5,Strikeprice4-I241),Volsmile,2),0)),($A241-DateToday)+15,IF(Pricetype4=1,1,0),0))),I241)))</f>
        <v xml:space="preserve"> </v>
      </c>
      <c r="S241" s="250" t="str">
        <f>IF($A241="N/A"," ",IF(Pricetype4=2,MAX(J241,0),IF(OR(Pricetype4=1,Pricetype4=4),IF(J241=0,0,(_xll.EURO(J241,Strikeprice4,0,0,($AK241+IF(Smile=TRUE,VLOOKUP(MAX(-5,Strikeprice4-J241),Volsmile,2),0)),($A241-DateToday)+15,IF(Pricetype4=1,1,0),0))),J241)))</f>
        <v xml:space="preserve"> </v>
      </c>
      <c r="T241" s="250" t="str">
        <f>IF($A241="N/A"," ",IF(Pricetype4=2,MAX(K241,0),IF(OR(Pricetype4=1,Pricetype4=4),IF(K241=0,0,(_xll.EURO(K241,Strikeprice4,0,0,($AK241+IF(Smile=TRUE,VLOOKUP(MAX(-5,Strikeprice4-K241),Volsmile,2),0)),($A241-DateToday)+15,IF(Pricetype4=1,1,0),0))),K241)))</f>
        <v xml:space="preserve"> </v>
      </c>
      <c r="U241" s="177" t="str">
        <f t="shared" si="94"/>
        <v xml:space="preserve"> </v>
      </c>
      <c r="V241" s="178" t="str">
        <f t="shared" si="110"/>
        <v xml:space="preserve"> </v>
      </c>
      <c r="W241" s="178" t="str">
        <f t="shared" si="111"/>
        <v xml:space="preserve"> </v>
      </c>
      <c r="X241" s="178" t="str">
        <f t="shared" si="112"/>
        <v xml:space="preserve"> </v>
      </c>
      <c r="Y241" s="178" t="str">
        <f t="shared" si="113"/>
        <v xml:space="preserve"> </v>
      </c>
      <c r="Z241" s="178" t="str">
        <f t="shared" si="114"/>
        <v xml:space="preserve"> </v>
      </c>
      <c r="AA241" s="178" t="str">
        <f t="shared" si="115"/>
        <v xml:space="preserve"> </v>
      </c>
      <c r="AB241" s="178" t="str">
        <f t="shared" si="116"/>
        <v xml:space="preserve"> </v>
      </c>
      <c r="AC241" s="178" t="str">
        <f t="shared" si="117"/>
        <v xml:space="preserve"> </v>
      </c>
      <c r="AD241" s="178" t="str">
        <f t="shared" si="118"/>
        <v xml:space="preserve"> </v>
      </c>
      <c r="AE241" s="178" t="str">
        <f t="shared" si="119"/>
        <v xml:space="preserve"> </v>
      </c>
      <c r="AF241" s="224" t="str">
        <f t="shared" si="120"/>
        <v xml:space="preserve"> </v>
      </c>
      <c r="AG241" s="224" t="str">
        <f t="shared" si="121"/>
        <v xml:space="preserve"> </v>
      </c>
      <c r="AH241" s="224" t="str">
        <f t="shared" si="122"/>
        <v xml:space="preserve"> </v>
      </c>
      <c r="AI241" s="224" t="str">
        <f t="shared" si="95"/>
        <v xml:space="preserve"> </v>
      </c>
      <c r="AJ241" s="224" t="str">
        <f t="shared" si="96"/>
        <v xml:space="preserve"> </v>
      </c>
      <c r="AK241" s="224" t="str">
        <f t="shared" si="123"/>
        <v xml:space="preserve"> </v>
      </c>
      <c r="AL241" s="224" t="str">
        <f>IF($A241="N/A"," ",IF(PV=1,0,'Pricing Inputs4'!R274))</f>
        <v xml:space="preserve"> </v>
      </c>
      <c r="AM241" s="313" t="str">
        <f t="shared" si="97"/>
        <v xml:space="preserve"> </v>
      </c>
      <c r="BQ241" t="str">
        <f t="shared" si="98"/>
        <v xml:space="preserve"> </v>
      </c>
      <c r="BR241" t="str">
        <f t="shared" si="99"/>
        <v xml:space="preserve"> </v>
      </c>
      <c r="BS241" t="str">
        <f t="shared" si="100"/>
        <v xml:space="preserve"> </v>
      </c>
    </row>
    <row r="242" spans="1:71" x14ac:dyDescent="0.2">
      <c r="A242" s="253" t="str">
        <f>IF(A241="N/A","N/A",IF(EDATE(A241,1)&gt;Inputs!$R$5,"N/A",EDATE(A241,1)))</f>
        <v>N/A</v>
      </c>
      <c r="B242" s="324" t="str">
        <f t="shared" si="93"/>
        <v xml:space="preserve"> </v>
      </c>
      <c r="C242" s="172" t="str">
        <f t="shared" si="101"/>
        <v xml:space="preserve"> </v>
      </c>
      <c r="D242" s="172" t="str">
        <f t="shared" si="102"/>
        <v xml:space="preserve"> </v>
      </c>
      <c r="E242" s="172" t="str">
        <f t="shared" si="103"/>
        <v xml:space="preserve"> </v>
      </c>
      <c r="F242" s="172" t="str">
        <f t="shared" si="104"/>
        <v xml:space="preserve"> </v>
      </c>
      <c r="G242" s="172" t="str">
        <f t="shared" si="105"/>
        <v xml:space="preserve"> </v>
      </c>
      <c r="H242" s="172" t="str">
        <f t="shared" si="106"/>
        <v xml:space="preserve"> </v>
      </c>
      <c r="I242" s="172" t="str">
        <f t="shared" si="107"/>
        <v xml:space="preserve"> </v>
      </c>
      <c r="J242" s="172" t="str">
        <f t="shared" si="108"/>
        <v xml:space="preserve"> </v>
      </c>
      <c r="K242" s="172" t="str">
        <f t="shared" si="109"/>
        <v xml:space="preserve"> </v>
      </c>
      <c r="L242" s="250" t="str">
        <f>IF($A242="N/A"," ",IF(Pricetype4=2,MAX(C242,0),IF(OR(Pricetype4=1,Pricetype4=4),IF(C242=0,0,(_xll.EURO(C242,Strikeprice4,0,0,($AH242+IF(Smile=TRUE,VLOOKUP(MAX(-5,Strikeprice4-C242),Volsmile,2),0)),($A242-DateToday)+15,IF(Pricetype4=1,1,0),0))),C242)))</f>
        <v xml:space="preserve"> </v>
      </c>
      <c r="M242" s="250" t="str">
        <f>IF($A242="N/A"," ",IF(Pricetype4=2,MAX(D242,0),IF(OR(Pricetype4=1,Pricetype4=4),IF(D242=0,0,(_xll.EURO(D242,Strikeprice4,0,0,($AH242+IF(Smile=TRUE,VLOOKUP(MAX(-5,Strikeprice4-D242),Volsmile,2),0)),($A242-DateToday)+15,IF(Pricetype4=1,1,0),0))),D242)))</f>
        <v xml:space="preserve"> </v>
      </c>
      <c r="N242" s="250" t="str">
        <f>IF($A242="N/A"," ",IF(Pricetype4=2,MAX(E242,0),IF(OR(Pricetype4=1,Pricetype4=4),IF(E242=0,0,(_xll.EURO(E242,Strikeprice4,0,0,($AK242+IF(Smile=TRUE,VLOOKUP(MAX(-5,Strikeprice4-E242),Volsmile,2),0)),($A242-DateToday)+15,IF(Pricetype4=1,1,0),0))),E242)))</f>
        <v xml:space="preserve"> </v>
      </c>
      <c r="O242" s="250" t="str">
        <f>IF($A242="N/A"," ",IF(Pricetype4=2,MAX(F242,0),IF(OR(Pricetype4=1,Pricetype4=4),IF(F242=0,0,(_xll.EURO(F242,Strikeprice4,0,0,($AK242+IF(Smile=TRUE,VLOOKUP(MAX(-5,Strikeprice4-F242),Volsmile,2),0)),($A242-DateToday)+15,IF(Pricetype4=1,1,0),0))),F242)))</f>
        <v xml:space="preserve"> </v>
      </c>
      <c r="P242" s="250" t="str">
        <f>IF($A242="N/A"," ",IF(Pricetype4=2,MAX(G242,0),IF(OR(Pricetype4=1,Pricetype4=4),IF(G242=0,0,(_xll.EURO(G242,Strikeprice4,0,0,($AK242+IF(Smile=TRUE,VLOOKUP(MAX(-5,Strikeprice4-G242),Volsmile,2),0)),($A242-DateToday)+15,IF(Pricetype4=1,1,0),0))),G242)))</f>
        <v xml:space="preserve"> </v>
      </c>
      <c r="Q242" s="250" t="str">
        <f>IF($A242="N/A"," ",IF(Pricetype4=2,MAX(H242,0),IF(OR(Pricetype4=1,Pricetype4=4),IF(H242=0,0,(_xll.EURO(H242,Strikeprice4,0,0,($AK242+IF(Smile=TRUE,VLOOKUP(MAX(-5,Strikeprice4-H242),Volsmile,2),0)),($A242-DateToday)+15,IF(Pricetype4=1,1,0),0))),H242)))</f>
        <v xml:space="preserve"> </v>
      </c>
      <c r="R242" s="250" t="str">
        <f>IF($A242="N/A"," ",IF(Pricetype4=2,MAX(I242,0),IF(OR(Pricetype4=1,Pricetype4=4),IF(I242=0,0,(_xll.EURO(I242,Strikeprice4,0,0,($AK242+IF(Smile=TRUE,VLOOKUP(MAX(-5,Strikeprice4-I242),Volsmile,2),0)),($A242-DateToday)+15,IF(Pricetype4=1,1,0),0))),I242)))</f>
        <v xml:space="preserve"> </v>
      </c>
      <c r="S242" s="250" t="str">
        <f>IF($A242="N/A"," ",IF(Pricetype4=2,MAX(J242,0),IF(OR(Pricetype4=1,Pricetype4=4),IF(J242=0,0,(_xll.EURO(J242,Strikeprice4,0,0,($AK242+IF(Smile=TRUE,VLOOKUP(MAX(-5,Strikeprice4-J242),Volsmile,2),0)),($A242-DateToday)+15,IF(Pricetype4=1,1,0),0))),J242)))</f>
        <v xml:space="preserve"> </v>
      </c>
      <c r="T242" s="250" t="str">
        <f>IF($A242="N/A"," ",IF(Pricetype4=2,MAX(K242,0),IF(OR(Pricetype4=1,Pricetype4=4),IF(K242=0,0,(_xll.EURO(K242,Strikeprice4,0,0,($AK242+IF(Smile=TRUE,VLOOKUP(MAX(-5,Strikeprice4-K242),Volsmile,2),0)),($A242-DateToday)+15,IF(Pricetype4=1,1,0),0))),K242)))</f>
        <v xml:space="preserve"> </v>
      </c>
      <c r="U242" s="177" t="str">
        <f t="shared" si="94"/>
        <v xml:space="preserve"> </v>
      </c>
      <c r="V242" s="178" t="str">
        <f t="shared" si="110"/>
        <v xml:space="preserve"> </v>
      </c>
      <c r="W242" s="178" t="str">
        <f t="shared" si="111"/>
        <v xml:space="preserve"> </v>
      </c>
      <c r="X242" s="178" t="str">
        <f t="shared" si="112"/>
        <v xml:space="preserve"> </v>
      </c>
      <c r="Y242" s="178" t="str">
        <f t="shared" si="113"/>
        <v xml:space="preserve"> </v>
      </c>
      <c r="Z242" s="178" t="str">
        <f t="shared" si="114"/>
        <v xml:space="preserve"> </v>
      </c>
      <c r="AA242" s="178" t="str">
        <f t="shared" si="115"/>
        <v xml:space="preserve"> </v>
      </c>
      <c r="AB242" s="178" t="str">
        <f t="shared" si="116"/>
        <v xml:space="preserve"> </v>
      </c>
      <c r="AC242" s="178" t="str">
        <f t="shared" si="117"/>
        <v xml:space="preserve"> </v>
      </c>
      <c r="AD242" s="178" t="str">
        <f t="shared" si="118"/>
        <v xml:space="preserve"> </v>
      </c>
      <c r="AE242" s="178" t="str">
        <f t="shared" si="119"/>
        <v xml:space="preserve"> </v>
      </c>
      <c r="AF242" s="224" t="str">
        <f t="shared" si="120"/>
        <v xml:space="preserve"> </v>
      </c>
      <c r="AG242" s="224" t="str">
        <f t="shared" si="121"/>
        <v xml:space="preserve"> </v>
      </c>
      <c r="AH242" s="224" t="str">
        <f t="shared" si="122"/>
        <v xml:space="preserve"> </v>
      </c>
      <c r="AI242" s="224" t="str">
        <f t="shared" si="95"/>
        <v xml:space="preserve"> </v>
      </c>
      <c r="AJ242" s="224" t="str">
        <f t="shared" si="96"/>
        <v xml:space="preserve"> </v>
      </c>
      <c r="AK242" s="224" t="str">
        <f t="shared" si="123"/>
        <v xml:space="preserve"> </v>
      </c>
      <c r="AL242" s="224" t="str">
        <f>IF($A242="N/A"," ",IF(PV=1,0,'Pricing Inputs4'!R275))</f>
        <v xml:space="preserve"> </v>
      </c>
      <c r="AM242" s="313" t="str">
        <f t="shared" si="97"/>
        <v xml:space="preserve"> </v>
      </c>
      <c r="BQ242" t="str">
        <f t="shared" si="98"/>
        <v xml:space="preserve"> </v>
      </c>
      <c r="BR242" t="str">
        <f t="shared" si="99"/>
        <v xml:space="preserve"> </v>
      </c>
      <c r="BS242" t="str">
        <f t="shared" si="100"/>
        <v xml:space="preserve"> </v>
      </c>
    </row>
    <row r="243" spans="1:71" x14ac:dyDescent="0.2">
      <c r="A243" s="253" t="str">
        <f>IF(A242="N/A","N/A",IF(EDATE(A242,1)&gt;Inputs!$R$5,"N/A",EDATE(A242,1)))</f>
        <v>N/A</v>
      </c>
      <c r="B243" s="324" t="str">
        <f t="shared" si="93"/>
        <v xml:space="preserve"> </v>
      </c>
      <c r="C243" s="172" t="str">
        <f t="shared" si="101"/>
        <v xml:space="preserve"> </v>
      </c>
      <c r="D243" s="172" t="str">
        <f t="shared" si="102"/>
        <v xml:space="preserve"> </v>
      </c>
      <c r="E243" s="172" t="str">
        <f t="shared" si="103"/>
        <v xml:space="preserve"> </v>
      </c>
      <c r="F243" s="172" t="str">
        <f t="shared" si="104"/>
        <v xml:space="preserve"> </v>
      </c>
      <c r="G243" s="172" t="str">
        <f t="shared" si="105"/>
        <v xml:space="preserve"> </v>
      </c>
      <c r="H243" s="172" t="str">
        <f t="shared" si="106"/>
        <v xml:space="preserve"> </v>
      </c>
      <c r="I243" s="172" t="str">
        <f t="shared" si="107"/>
        <v xml:space="preserve"> </v>
      </c>
      <c r="J243" s="172" t="str">
        <f t="shared" si="108"/>
        <v xml:space="preserve"> </v>
      </c>
      <c r="K243" s="172" t="str">
        <f t="shared" si="109"/>
        <v xml:space="preserve"> </v>
      </c>
      <c r="L243" s="250" t="str">
        <f>IF($A243="N/A"," ",IF(Pricetype4=2,MAX(C243,0),IF(OR(Pricetype4=1,Pricetype4=4),IF(C243=0,0,(_xll.EURO(C243,Strikeprice4,0,0,($AH243+IF(Smile=TRUE,VLOOKUP(MAX(-5,Strikeprice4-C243),Volsmile,2),0)),($A243-DateToday)+15,IF(Pricetype4=1,1,0),0))),C243)))</f>
        <v xml:space="preserve"> </v>
      </c>
      <c r="M243" s="250" t="str">
        <f>IF($A243="N/A"," ",IF(Pricetype4=2,MAX(D243,0),IF(OR(Pricetype4=1,Pricetype4=4),IF(D243=0,0,(_xll.EURO(D243,Strikeprice4,0,0,($AH243+IF(Smile=TRUE,VLOOKUP(MAX(-5,Strikeprice4-D243),Volsmile,2),0)),($A243-DateToday)+15,IF(Pricetype4=1,1,0),0))),D243)))</f>
        <v xml:space="preserve"> </v>
      </c>
      <c r="N243" s="250" t="str">
        <f>IF($A243="N/A"," ",IF(Pricetype4=2,MAX(E243,0),IF(OR(Pricetype4=1,Pricetype4=4),IF(E243=0,0,(_xll.EURO(E243,Strikeprice4,0,0,($AK243+IF(Smile=TRUE,VLOOKUP(MAX(-5,Strikeprice4-E243),Volsmile,2),0)),($A243-DateToday)+15,IF(Pricetype4=1,1,0),0))),E243)))</f>
        <v xml:space="preserve"> </v>
      </c>
      <c r="O243" s="250" t="str">
        <f>IF($A243="N/A"," ",IF(Pricetype4=2,MAX(F243,0),IF(OR(Pricetype4=1,Pricetype4=4),IF(F243=0,0,(_xll.EURO(F243,Strikeprice4,0,0,($AK243+IF(Smile=TRUE,VLOOKUP(MAX(-5,Strikeprice4-F243),Volsmile,2),0)),($A243-DateToday)+15,IF(Pricetype4=1,1,0),0))),F243)))</f>
        <v xml:space="preserve"> </v>
      </c>
      <c r="P243" s="250" t="str">
        <f>IF($A243="N/A"," ",IF(Pricetype4=2,MAX(G243,0),IF(OR(Pricetype4=1,Pricetype4=4),IF(G243=0,0,(_xll.EURO(G243,Strikeprice4,0,0,($AK243+IF(Smile=TRUE,VLOOKUP(MAX(-5,Strikeprice4-G243),Volsmile,2),0)),($A243-DateToday)+15,IF(Pricetype4=1,1,0),0))),G243)))</f>
        <v xml:space="preserve"> </v>
      </c>
      <c r="Q243" s="250" t="str">
        <f>IF($A243="N/A"," ",IF(Pricetype4=2,MAX(H243,0),IF(OR(Pricetype4=1,Pricetype4=4),IF(H243=0,0,(_xll.EURO(H243,Strikeprice4,0,0,($AK243+IF(Smile=TRUE,VLOOKUP(MAX(-5,Strikeprice4-H243),Volsmile,2),0)),($A243-DateToday)+15,IF(Pricetype4=1,1,0),0))),H243)))</f>
        <v xml:space="preserve"> </v>
      </c>
      <c r="R243" s="250" t="str">
        <f>IF($A243="N/A"," ",IF(Pricetype4=2,MAX(I243,0),IF(OR(Pricetype4=1,Pricetype4=4),IF(I243=0,0,(_xll.EURO(I243,Strikeprice4,0,0,($AK243+IF(Smile=TRUE,VLOOKUP(MAX(-5,Strikeprice4-I243),Volsmile,2),0)),($A243-DateToday)+15,IF(Pricetype4=1,1,0),0))),I243)))</f>
        <v xml:space="preserve"> </v>
      </c>
      <c r="S243" s="250" t="str">
        <f>IF($A243="N/A"," ",IF(Pricetype4=2,MAX(J243,0),IF(OR(Pricetype4=1,Pricetype4=4),IF(J243=0,0,(_xll.EURO(J243,Strikeprice4,0,0,($AK243+IF(Smile=TRUE,VLOOKUP(MAX(-5,Strikeprice4-J243),Volsmile,2),0)),($A243-DateToday)+15,IF(Pricetype4=1,1,0),0))),J243)))</f>
        <v xml:space="preserve"> </v>
      </c>
      <c r="T243" s="250" t="str">
        <f>IF($A243="N/A"," ",IF(Pricetype4=2,MAX(K243,0),IF(OR(Pricetype4=1,Pricetype4=4),IF(K243=0,0,(_xll.EURO(K243,Strikeprice4,0,0,($AK243+IF(Smile=TRUE,VLOOKUP(MAX(-5,Strikeprice4-K243),Volsmile,2),0)),($A243-DateToday)+15,IF(Pricetype4=1,1,0),0))),K243)))</f>
        <v xml:space="preserve"> </v>
      </c>
      <c r="U243" s="177" t="str">
        <f t="shared" si="94"/>
        <v xml:space="preserve"> </v>
      </c>
      <c r="V243" s="178" t="str">
        <f t="shared" si="110"/>
        <v xml:space="preserve"> </v>
      </c>
      <c r="W243" s="178" t="str">
        <f t="shared" si="111"/>
        <v xml:space="preserve"> </v>
      </c>
      <c r="X243" s="178" t="str">
        <f t="shared" si="112"/>
        <v xml:space="preserve"> </v>
      </c>
      <c r="Y243" s="178" t="str">
        <f t="shared" si="113"/>
        <v xml:space="preserve"> </v>
      </c>
      <c r="Z243" s="178" t="str">
        <f t="shared" si="114"/>
        <v xml:space="preserve"> </v>
      </c>
      <c r="AA243" s="178" t="str">
        <f t="shared" si="115"/>
        <v xml:space="preserve"> </v>
      </c>
      <c r="AB243" s="178" t="str">
        <f t="shared" si="116"/>
        <v xml:space="preserve"> </v>
      </c>
      <c r="AC243" s="178" t="str">
        <f t="shared" si="117"/>
        <v xml:space="preserve"> </v>
      </c>
      <c r="AD243" s="178" t="str">
        <f t="shared" si="118"/>
        <v xml:space="preserve"> </v>
      </c>
      <c r="AE243" s="178" t="str">
        <f t="shared" si="119"/>
        <v xml:space="preserve"> </v>
      </c>
      <c r="AF243" s="224" t="str">
        <f t="shared" si="120"/>
        <v xml:space="preserve"> </v>
      </c>
      <c r="AG243" s="224" t="str">
        <f t="shared" si="121"/>
        <v xml:space="preserve"> </v>
      </c>
      <c r="AH243" s="224" t="str">
        <f t="shared" si="122"/>
        <v xml:space="preserve"> </v>
      </c>
      <c r="AI243" s="224" t="str">
        <f t="shared" si="95"/>
        <v xml:space="preserve"> </v>
      </c>
      <c r="AJ243" s="224" t="str">
        <f t="shared" si="96"/>
        <v xml:space="preserve"> </v>
      </c>
      <c r="AK243" s="224" t="str">
        <f t="shared" si="123"/>
        <v xml:space="preserve"> </v>
      </c>
      <c r="AL243" s="224" t="str">
        <f>IF($A243="N/A"," ",IF(PV=1,0,'Pricing Inputs4'!R276))</f>
        <v xml:space="preserve"> </v>
      </c>
      <c r="AM243" s="313" t="str">
        <f t="shared" si="97"/>
        <v xml:space="preserve"> </v>
      </c>
      <c r="BQ243" t="str">
        <f t="shared" si="98"/>
        <v xml:space="preserve"> </v>
      </c>
      <c r="BR243" t="str">
        <f t="shared" si="99"/>
        <v xml:space="preserve"> </v>
      </c>
      <c r="BS243" t="str">
        <f t="shared" si="100"/>
        <v xml:space="preserve"> </v>
      </c>
    </row>
    <row r="244" spans="1:71" x14ac:dyDescent="0.2">
      <c r="A244" s="253" t="str">
        <f>IF(A243="N/A","N/A",IF(EDATE(A243,1)&gt;Inputs!$R$5,"N/A",EDATE(A243,1)))</f>
        <v>N/A</v>
      </c>
      <c r="B244" s="324" t="str">
        <f t="shared" si="93"/>
        <v xml:space="preserve"> </v>
      </c>
      <c r="C244" s="172" t="str">
        <f t="shared" si="101"/>
        <v xml:space="preserve"> </v>
      </c>
      <c r="D244" s="172" t="str">
        <f t="shared" si="102"/>
        <v xml:space="preserve"> </v>
      </c>
      <c r="E244" s="172" t="str">
        <f t="shared" si="103"/>
        <v xml:space="preserve"> </v>
      </c>
      <c r="F244" s="172" t="str">
        <f t="shared" si="104"/>
        <v xml:space="preserve"> </v>
      </c>
      <c r="G244" s="172" t="str">
        <f t="shared" si="105"/>
        <v xml:space="preserve"> </v>
      </c>
      <c r="H244" s="172" t="str">
        <f t="shared" si="106"/>
        <v xml:space="preserve"> </v>
      </c>
      <c r="I244" s="172" t="str">
        <f t="shared" si="107"/>
        <v xml:space="preserve"> </v>
      </c>
      <c r="J244" s="172" t="str">
        <f t="shared" si="108"/>
        <v xml:space="preserve"> </v>
      </c>
      <c r="K244" s="172" t="str">
        <f t="shared" si="109"/>
        <v xml:space="preserve"> </v>
      </c>
      <c r="L244" s="250" t="str">
        <f>IF($A244="N/A"," ",IF(Pricetype4=2,MAX(C244,0),IF(OR(Pricetype4=1,Pricetype4=4),IF(C244=0,0,(_xll.EURO(C244,Strikeprice4,0,0,($AH244+IF(Smile=TRUE,VLOOKUP(MAX(-5,Strikeprice4-C244),Volsmile,2),0)),($A244-DateToday)+15,IF(Pricetype4=1,1,0),0))),C244)))</f>
        <v xml:space="preserve"> </v>
      </c>
      <c r="M244" s="250" t="str">
        <f>IF($A244="N/A"," ",IF(Pricetype4=2,MAX(D244,0),IF(OR(Pricetype4=1,Pricetype4=4),IF(D244=0,0,(_xll.EURO(D244,Strikeprice4,0,0,($AH244+IF(Smile=TRUE,VLOOKUP(MAX(-5,Strikeprice4-D244),Volsmile,2),0)),($A244-DateToday)+15,IF(Pricetype4=1,1,0),0))),D244)))</f>
        <v xml:space="preserve"> </v>
      </c>
      <c r="N244" s="250" t="str">
        <f>IF($A244="N/A"," ",IF(Pricetype4=2,MAX(E244,0),IF(OR(Pricetype4=1,Pricetype4=4),IF(E244=0,0,(_xll.EURO(E244,Strikeprice4,0,0,($AK244+IF(Smile=TRUE,VLOOKUP(MAX(-5,Strikeprice4-E244),Volsmile,2),0)),($A244-DateToday)+15,IF(Pricetype4=1,1,0),0))),E244)))</f>
        <v xml:space="preserve"> </v>
      </c>
      <c r="O244" s="250" t="str">
        <f>IF($A244="N/A"," ",IF(Pricetype4=2,MAX(F244,0),IF(OR(Pricetype4=1,Pricetype4=4),IF(F244=0,0,(_xll.EURO(F244,Strikeprice4,0,0,($AK244+IF(Smile=TRUE,VLOOKUP(MAX(-5,Strikeprice4-F244),Volsmile,2),0)),($A244-DateToday)+15,IF(Pricetype4=1,1,0),0))),F244)))</f>
        <v xml:space="preserve"> </v>
      </c>
      <c r="P244" s="250" t="str">
        <f>IF($A244="N/A"," ",IF(Pricetype4=2,MAX(G244,0),IF(OR(Pricetype4=1,Pricetype4=4),IF(G244=0,0,(_xll.EURO(G244,Strikeprice4,0,0,($AK244+IF(Smile=TRUE,VLOOKUP(MAX(-5,Strikeprice4-G244),Volsmile,2),0)),($A244-DateToday)+15,IF(Pricetype4=1,1,0),0))),G244)))</f>
        <v xml:space="preserve"> </v>
      </c>
      <c r="Q244" s="250" t="str">
        <f>IF($A244="N/A"," ",IF(Pricetype4=2,MAX(H244,0),IF(OR(Pricetype4=1,Pricetype4=4),IF(H244=0,0,(_xll.EURO(H244,Strikeprice4,0,0,($AK244+IF(Smile=TRUE,VLOOKUP(MAX(-5,Strikeprice4-H244),Volsmile,2),0)),($A244-DateToday)+15,IF(Pricetype4=1,1,0),0))),H244)))</f>
        <v xml:space="preserve"> </v>
      </c>
      <c r="R244" s="250" t="str">
        <f>IF($A244="N/A"," ",IF(Pricetype4=2,MAX(I244,0),IF(OR(Pricetype4=1,Pricetype4=4),IF(I244=0,0,(_xll.EURO(I244,Strikeprice4,0,0,($AK244+IF(Smile=TRUE,VLOOKUP(MAX(-5,Strikeprice4-I244),Volsmile,2),0)),($A244-DateToday)+15,IF(Pricetype4=1,1,0),0))),I244)))</f>
        <v xml:space="preserve"> </v>
      </c>
      <c r="S244" s="250" t="str">
        <f>IF($A244="N/A"," ",IF(Pricetype4=2,MAX(J244,0),IF(OR(Pricetype4=1,Pricetype4=4),IF(J244=0,0,(_xll.EURO(J244,Strikeprice4,0,0,($AK244+IF(Smile=TRUE,VLOOKUP(MAX(-5,Strikeprice4-J244),Volsmile,2),0)),($A244-DateToday)+15,IF(Pricetype4=1,1,0),0))),J244)))</f>
        <v xml:space="preserve"> </v>
      </c>
      <c r="T244" s="250" t="str">
        <f>IF($A244="N/A"," ",IF(Pricetype4=2,MAX(K244,0),IF(OR(Pricetype4=1,Pricetype4=4),IF(K244=0,0,(_xll.EURO(K244,Strikeprice4,0,0,($AK244+IF(Smile=TRUE,VLOOKUP(MAX(-5,Strikeprice4-K244),Volsmile,2),0)),($A244-DateToday)+15,IF(Pricetype4=1,1,0),0))),K244)))</f>
        <v xml:space="preserve"> </v>
      </c>
      <c r="U244" s="177" t="str">
        <f t="shared" si="94"/>
        <v xml:space="preserve"> </v>
      </c>
      <c r="V244" s="178" t="str">
        <f t="shared" si="110"/>
        <v xml:space="preserve"> </v>
      </c>
      <c r="W244" s="178" t="str">
        <f t="shared" si="111"/>
        <v xml:space="preserve"> </v>
      </c>
      <c r="X244" s="178" t="str">
        <f t="shared" si="112"/>
        <v xml:space="preserve"> </v>
      </c>
      <c r="Y244" s="178" t="str">
        <f t="shared" si="113"/>
        <v xml:space="preserve"> </v>
      </c>
      <c r="Z244" s="178" t="str">
        <f t="shared" si="114"/>
        <v xml:space="preserve"> </v>
      </c>
      <c r="AA244" s="178" t="str">
        <f t="shared" si="115"/>
        <v xml:space="preserve"> </v>
      </c>
      <c r="AB244" s="178" t="str">
        <f t="shared" si="116"/>
        <v xml:space="preserve"> </v>
      </c>
      <c r="AC244" s="178" t="str">
        <f t="shared" si="117"/>
        <v xml:space="preserve"> </v>
      </c>
      <c r="AD244" s="178" t="str">
        <f t="shared" si="118"/>
        <v xml:space="preserve"> </v>
      </c>
      <c r="AE244" s="178" t="str">
        <f t="shared" si="119"/>
        <v xml:space="preserve"> </v>
      </c>
      <c r="AF244" s="224" t="str">
        <f t="shared" si="120"/>
        <v xml:space="preserve"> </v>
      </c>
      <c r="AG244" s="224" t="str">
        <f t="shared" si="121"/>
        <v xml:space="preserve"> </v>
      </c>
      <c r="AH244" s="224" t="str">
        <f t="shared" si="122"/>
        <v xml:space="preserve"> </v>
      </c>
      <c r="AI244" s="224" t="str">
        <f t="shared" si="95"/>
        <v xml:space="preserve"> </v>
      </c>
      <c r="AJ244" s="224" t="str">
        <f t="shared" si="96"/>
        <v xml:space="preserve"> </v>
      </c>
      <c r="AK244" s="224" t="str">
        <f t="shared" si="123"/>
        <v xml:space="preserve"> </v>
      </c>
      <c r="AL244" s="224" t="str">
        <f>IF($A244="N/A"," ",IF(PV=1,0,'Pricing Inputs4'!R277))</f>
        <v xml:space="preserve"> </v>
      </c>
      <c r="AM244" s="313" t="str">
        <f t="shared" si="97"/>
        <v xml:space="preserve"> </v>
      </c>
      <c r="BQ244" t="str">
        <f t="shared" si="98"/>
        <v xml:space="preserve"> </v>
      </c>
      <c r="BR244" t="str">
        <f t="shared" si="99"/>
        <v xml:space="preserve"> </v>
      </c>
      <c r="BS244" t="str">
        <f t="shared" si="100"/>
        <v xml:space="preserve"> </v>
      </c>
    </row>
    <row r="245" spans="1:71" x14ac:dyDescent="0.2">
      <c r="A245" s="253" t="str">
        <f>IF(A244="N/A","N/A",IF(EDATE(A244,1)&gt;Inputs!$R$5,"N/A",EDATE(A244,1)))</f>
        <v>N/A</v>
      </c>
      <c r="B245" s="324" t="str">
        <f t="shared" si="93"/>
        <v xml:space="preserve"> </v>
      </c>
      <c r="C245" s="172" t="str">
        <f t="shared" si="101"/>
        <v xml:space="preserve"> </v>
      </c>
      <c r="D245" s="172" t="str">
        <f t="shared" si="102"/>
        <v xml:space="preserve"> </v>
      </c>
      <c r="E245" s="172" t="str">
        <f t="shared" si="103"/>
        <v xml:space="preserve"> </v>
      </c>
      <c r="F245" s="172" t="str">
        <f t="shared" si="104"/>
        <v xml:space="preserve"> </v>
      </c>
      <c r="G245" s="172" t="str">
        <f t="shared" si="105"/>
        <v xml:space="preserve"> </v>
      </c>
      <c r="H245" s="172" t="str">
        <f t="shared" si="106"/>
        <v xml:space="preserve"> </v>
      </c>
      <c r="I245" s="172" t="str">
        <f t="shared" si="107"/>
        <v xml:space="preserve"> </v>
      </c>
      <c r="J245" s="172" t="str">
        <f t="shared" si="108"/>
        <v xml:space="preserve"> </v>
      </c>
      <c r="K245" s="172" t="str">
        <f t="shared" si="109"/>
        <v xml:space="preserve"> </v>
      </c>
      <c r="L245" s="250" t="str">
        <f>IF($A245="N/A"," ",IF(Pricetype4=2,MAX(C245,0),IF(OR(Pricetype4=1,Pricetype4=4),IF(C245=0,0,(_xll.EURO(C245,Strikeprice4,0,0,($AH245+IF(Smile=TRUE,VLOOKUP(MAX(-5,Strikeprice4-C245),Volsmile,2),0)),($A245-DateToday)+15,IF(Pricetype4=1,1,0),0))),C245)))</f>
        <v xml:space="preserve"> </v>
      </c>
      <c r="M245" s="250" t="str">
        <f>IF($A245="N/A"," ",IF(Pricetype4=2,MAX(D245,0),IF(OR(Pricetype4=1,Pricetype4=4),IF(D245=0,0,(_xll.EURO(D245,Strikeprice4,0,0,($AH245+IF(Smile=TRUE,VLOOKUP(MAX(-5,Strikeprice4-D245),Volsmile,2),0)),($A245-DateToday)+15,IF(Pricetype4=1,1,0),0))),D245)))</f>
        <v xml:space="preserve"> </v>
      </c>
      <c r="N245" s="250" t="str">
        <f>IF($A245="N/A"," ",IF(Pricetype4=2,MAX(E245,0),IF(OR(Pricetype4=1,Pricetype4=4),IF(E245=0,0,(_xll.EURO(E245,Strikeprice4,0,0,($AK245+IF(Smile=TRUE,VLOOKUP(MAX(-5,Strikeprice4-E245),Volsmile,2),0)),($A245-DateToday)+15,IF(Pricetype4=1,1,0),0))),E245)))</f>
        <v xml:space="preserve"> </v>
      </c>
      <c r="O245" s="250" t="str">
        <f>IF($A245="N/A"," ",IF(Pricetype4=2,MAX(F245,0),IF(OR(Pricetype4=1,Pricetype4=4),IF(F245=0,0,(_xll.EURO(F245,Strikeprice4,0,0,($AK245+IF(Smile=TRUE,VLOOKUP(MAX(-5,Strikeprice4-F245),Volsmile,2),0)),($A245-DateToday)+15,IF(Pricetype4=1,1,0),0))),F245)))</f>
        <v xml:space="preserve"> </v>
      </c>
      <c r="P245" s="250" t="str">
        <f>IF($A245="N/A"," ",IF(Pricetype4=2,MAX(G245,0),IF(OR(Pricetype4=1,Pricetype4=4),IF(G245=0,0,(_xll.EURO(G245,Strikeprice4,0,0,($AK245+IF(Smile=TRUE,VLOOKUP(MAX(-5,Strikeprice4-G245),Volsmile,2),0)),($A245-DateToday)+15,IF(Pricetype4=1,1,0),0))),G245)))</f>
        <v xml:space="preserve"> </v>
      </c>
      <c r="Q245" s="250" t="str">
        <f>IF($A245="N/A"," ",IF(Pricetype4=2,MAX(H245,0),IF(OR(Pricetype4=1,Pricetype4=4),IF(H245=0,0,(_xll.EURO(H245,Strikeprice4,0,0,($AK245+IF(Smile=TRUE,VLOOKUP(MAX(-5,Strikeprice4-H245),Volsmile,2),0)),($A245-DateToday)+15,IF(Pricetype4=1,1,0),0))),H245)))</f>
        <v xml:space="preserve"> </v>
      </c>
      <c r="R245" s="250" t="str">
        <f>IF($A245="N/A"," ",IF(Pricetype4=2,MAX(I245,0),IF(OR(Pricetype4=1,Pricetype4=4),IF(I245=0,0,(_xll.EURO(I245,Strikeprice4,0,0,($AK245+IF(Smile=TRUE,VLOOKUP(MAX(-5,Strikeprice4-I245),Volsmile,2),0)),($A245-DateToday)+15,IF(Pricetype4=1,1,0),0))),I245)))</f>
        <v xml:space="preserve"> </v>
      </c>
      <c r="S245" s="250" t="str">
        <f>IF($A245="N/A"," ",IF(Pricetype4=2,MAX(J245,0),IF(OR(Pricetype4=1,Pricetype4=4),IF(J245=0,0,(_xll.EURO(J245,Strikeprice4,0,0,($AK245+IF(Smile=TRUE,VLOOKUP(MAX(-5,Strikeprice4-J245),Volsmile,2),0)),($A245-DateToday)+15,IF(Pricetype4=1,1,0),0))),J245)))</f>
        <v xml:space="preserve"> </v>
      </c>
      <c r="T245" s="250" t="str">
        <f>IF($A245="N/A"," ",IF(Pricetype4=2,MAX(K245,0),IF(OR(Pricetype4=1,Pricetype4=4),IF(K245=0,0,(_xll.EURO(K245,Strikeprice4,0,0,($AK245+IF(Smile=TRUE,VLOOKUP(MAX(-5,Strikeprice4-K245),Volsmile,2),0)),($A245-DateToday)+15,IF(Pricetype4=1,1,0),0))),K245)))</f>
        <v xml:space="preserve"> </v>
      </c>
      <c r="U245" s="177" t="str">
        <f t="shared" si="94"/>
        <v xml:space="preserve"> </v>
      </c>
      <c r="V245" s="178" t="str">
        <f t="shared" si="110"/>
        <v xml:space="preserve"> </v>
      </c>
      <c r="W245" s="178" t="str">
        <f t="shared" si="111"/>
        <v xml:space="preserve"> </v>
      </c>
      <c r="X245" s="178" t="str">
        <f t="shared" si="112"/>
        <v xml:space="preserve"> </v>
      </c>
      <c r="Y245" s="178" t="str">
        <f t="shared" si="113"/>
        <v xml:space="preserve"> </v>
      </c>
      <c r="Z245" s="178" t="str">
        <f t="shared" si="114"/>
        <v xml:space="preserve"> </v>
      </c>
      <c r="AA245" s="178" t="str">
        <f t="shared" si="115"/>
        <v xml:space="preserve"> </v>
      </c>
      <c r="AB245" s="178" t="str">
        <f t="shared" si="116"/>
        <v xml:space="preserve"> </v>
      </c>
      <c r="AC245" s="178" t="str">
        <f t="shared" si="117"/>
        <v xml:space="preserve"> </v>
      </c>
      <c r="AD245" s="178" t="str">
        <f t="shared" si="118"/>
        <v xml:space="preserve"> </v>
      </c>
      <c r="AE245" s="178" t="str">
        <f t="shared" si="119"/>
        <v xml:space="preserve"> </v>
      </c>
      <c r="AF245" s="224" t="str">
        <f t="shared" si="120"/>
        <v xml:space="preserve"> </v>
      </c>
      <c r="AG245" s="224" t="str">
        <f t="shared" si="121"/>
        <v xml:space="preserve"> </v>
      </c>
      <c r="AH245" s="224" t="str">
        <f t="shared" si="122"/>
        <v xml:space="preserve"> </v>
      </c>
      <c r="AI245" s="224" t="str">
        <f t="shared" si="95"/>
        <v xml:space="preserve"> </v>
      </c>
      <c r="AJ245" s="224" t="str">
        <f t="shared" si="96"/>
        <v xml:space="preserve"> </v>
      </c>
      <c r="AK245" s="224" t="str">
        <f t="shared" si="123"/>
        <v xml:space="preserve"> </v>
      </c>
      <c r="AL245" s="224" t="str">
        <f>IF($A245="N/A"," ",IF(PV=1,0,'Pricing Inputs4'!R278))</f>
        <v xml:space="preserve"> </v>
      </c>
      <c r="AM245" s="313" t="str">
        <f t="shared" si="97"/>
        <v xml:space="preserve"> </v>
      </c>
      <c r="BQ245" t="str">
        <f t="shared" si="98"/>
        <v xml:space="preserve"> </v>
      </c>
      <c r="BR245" t="str">
        <f t="shared" si="99"/>
        <v xml:space="preserve"> </v>
      </c>
      <c r="BS245" t="str">
        <f t="shared" si="100"/>
        <v xml:space="preserve"> </v>
      </c>
    </row>
    <row r="246" spans="1:71" x14ac:dyDescent="0.2">
      <c r="A246" s="253" t="str">
        <f>IF(A245="N/A","N/A",IF(EDATE(A245,1)&gt;Inputs!$R$5,"N/A",EDATE(A245,1)))</f>
        <v>N/A</v>
      </c>
      <c r="B246" s="324" t="str">
        <f t="shared" si="93"/>
        <v xml:space="preserve"> </v>
      </c>
      <c r="C246" s="172" t="str">
        <f t="shared" si="101"/>
        <v xml:space="preserve"> </v>
      </c>
      <c r="D246" s="172" t="str">
        <f t="shared" si="102"/>
        <v xml:space="preserve"> </v>
      </c>
      <c r="E246" s="172" t="str">
        <f t="shared" si="103"/>
        <v xml:space="preserve"> </v>
      </c>
      <c r="F246" s="172" t="str">
        <f t="shared" si="104"/>
        <v xml:space="preserve"> </v>
      </c>
      <c r="G246" s="172" t="str">
        <f t="shared" si="105"/>
        <v xml:space="preserve"> </v>
      </c>
      <c r="H246" s="172" t="str">
        <f t="shared" si="106"/>
        <v xml:space="preserve"> </v>
      </c>
      <c r="I246" s="172" t="str">
        <f t="shared" si="107"/>
        <v xml:space="preserve"> </v>
      </c>
      <c r="J246" s="172" t="str">
        <f t="shared" si="108"/>
        <v xml:space="preserve"> </v>
      </c>
      <c r="K246" s="172" t="str">
        <f t="shared" si="109"/>
        <v xml:space="preserve"> </v>
      </c>
      <c r="L246" s="250" t="str">
        <f>IF($A246="N/A"," ",IF(Pricetype4=2,MAX(C246,0),IF(OR(Pricetype4=1,Pricetype4=4),IF(C246=0,0,(_xll.EURO(C246,Strikeprice4,0,0,($AH246+IF(Smile=TRUE,VLOOKUP(MAX(-5,Strikeprice4-C246),Volsmile,2),0)),($A246-DateToday)+15,IF(Pricetype4=1,1,0),0))),C246)))</f>
        <v xml:space="preserve"> </v>
      </c>
      <c r="M246" s="250" t="str">
        <f>IF($A246="N/A"," ",IF(Pricetype4=2,MAX(D246,0),IF(OR(Pricetype4=1,Pricetype4=4),IF(D246=0,0,(_xll.EURO(D246,Strikeprice4,0,0,($AH246+IF(Smile=TRUE,VLOOKUP(MAX(-5,Strikeprice4-D246),Volsmile,2),0)),($A246-DateToday)+15,IF(Pricetype4=1,1,0),0))),D246)))</f>
        <v xml:space="preserve"> </v>
      </c>
      <c r="N246" s="250" t="str">
        <f>IF($A246="N/A"," ",IF(Pricetype4=2,MAX(E246,0),IF(OR(Pricetype4=1,Pricetype4=4),IF(E246=0,0,(_xll.EURO(E246,Strikeprice4,0,0,($AK246+IF(Smile=TRUE,VLOOKUP(MAX(-5,Strikeprice4-E246),Volsmile,2),0)),($A246-DateToday)+15,IF(Pricetype4=1,1,0),0))),E246)))</f>
        <v xml:space="preserve"> </v>
      </c>
      <c r="O246" s="250" t="str">
        <f>IF($A246="N/A"," ",IF(Pricetype4=2,MAX(F246,0),IF(OR(Pricetype4=1,Pricetype4=4),IF(F246=0,0,(_xll.EURO(F246,Strikeprice4,0,0,($AK246+IF(Smile=TRUE,VLOOKUP(MAX(-5,Strikeprice4-F246),Volsmile,2),0)),($A246-DateToday)+15,IF(Pricetype4=1,1,0),0))),F246)))</f>
        <v xml:space="preserve"> </v>
      </c>
      <c r="P246" s="250" t="str">
        <f>IF($A246="N/A"," ",IF(Pricetype4=2,MAX(G246,0),IF(OR(Pricetype4=1,Pricetype4=4),IF(G246=0,0,(_xll.EURO(G246,Strikeprice4,0,0,($AK246+IF(Smile=TRUE,VLOOKUP(MAX(-5,Strikeprice4-G246),Volsmile,2),0)),($A246-DateToday)+15,IF(Pricetype4=1,1,0),0))),G246)))</f>
        <v xml:space="preserve"> </v>
      </c>
      <c r="Q246" s="250" t="str">
        <f>IF($A246="N/A"," ",IF(Pricetype4=2,MAX(H246,0),IF(OR(Pricetype4=1,Pricetype4=4),IF(H246=0,0,(_xll.EURO(H246,Strikeprice4,0,0,($AK246+IF(Smile=TRUE,VLOOKUP(MAX(-5,Strikeprice4-H246),Volsmile,2),0)),($A246-DateToday)+15,IF(Pricetype4=1,1,0),0))),H246)))</f>
        <v xml:space="preserve"> </v>
      </c>
      <c r="R246" s="250" t="str">
        <f>IF($A246="N/A"," ",IF(Pricetype4=2,MAX(I246,0),IF(OR(Pricetype4=1,Pricetype4=4),IF(I246=0,0,(_xll.EURO(I246,Strikeprice4,0,0,($AK246+IF(Smile=TRUE,VLOOKUP(MAX(-5,Strikeprice4-I246),Volsmile,2),0)),($A246-DateToday)+15,IF(Pricetype4=1,1,0),0))),I246)))</f>
        <v xml:space="preserve"> </v>
      </c>
      <c r="S246" s="250" t="str">
        <f>IF($A246="N/A"," ",IF(Pricetype4=2,MAX(J246,0),IF(OR(Pricetype4=1,Pricetype4=4),IF(J246=0,0,(_xll.EURO(J246,Strikeprice4,0,0,($AK246+IF(Smile=TRUE,VLOOKUP(MAX(-5,Strikeprice4-J246),Volsmile,2),0)),($A246-DateToday)+15,IF(Pricetype4=1,1,0),0))),J246)))</f>
        <v xml:space="preserve"> </v>
      </c>
      <c r="T246" s="250" t="str">
        <f>IF($A246="N/A"," ",IF(Pricetype4=2,MAX(K246,0),IF(OR(Pricetype4=1,Pricetype4=4),IF(K246=0,0,(_xll.EURO(K246,Strikeprice4,0,0,($AK246+IF(Smile=TRUE,VLOOKUP(MAX(-5,Strikeprice4-K246),Volsmile,2),0)),($A246-DateToday)+15,IF(Pricetype4=1,1,0),0))),K246)))</f>
        <v xml:space="preserve"> </v>
      </c>
      <c r="U246" s="177" t="str">
        <f t="shared" si="94"/>
        <v xml:space="preserve"> </v>
      </c>
      <c r="V246" s="178" t="str">
        <f t="shared" si="110"/>
        <v xml:space="preserve"> </v>
      </c>
      <c r="W246" s="178" t="str">
        <f t="shared" si="111"/>
        <v xml:space="preserve"> </v>
      </c>
      <c r="X246" s="178" t="str">
        <f t="shared" si="112"/>
        <v xml:space="preserve"> </v>
      </c>
      <c r="Y246" s="178" t="str">
        <f t="shared" si="113"/>
        <v xml:space="preserve"> </v>
      </c>
      <c r="Z246" s="178" t="str">
        <f t="shared" si="114"/>
        <v xml:space="preserve"> </v>
      </c>
      <c r="AA246" s="178" t="str">
        <f t="shared" si="115"/>
        <v xml:space="preserve"> </v>
      </c>
      <c r="AB246" s="178" t="str">
        <f t="shared" si="116"/>
        <v xml:space="preserve"> </v>
      </c>
      <c r="AC246" s="178" t="str">
        <f t="shared" si="117"/>
        <v xml:space="preserve"> </v>
      </c>
      <c r="AD246" s="178" t="str">
        <f t="shared" si="118"/>
        <v xml:space="preserve"> </v>
      </c>
      <c r="AE246" s="178" t="str">
        <f t="shared" si="119"/>
        <v xml:space="preserve"> </v>
      </c>
      <c r="AF246" s="224" t="str">
        <f t="shared" si="120"/>
        <v xml:space="preserve"> </v>
      </c>
      <c r="AG246" s="224" t="str">
        <f t="shared" si="121"/>
        <v xml:space="preserve"> </v>
      </c>
      <c r="AH246" s="224" t="str">
        <f t="shared" si="122"/>
        <v xml:space="preserve"> </v>
      </c>
      <c r="AI246" s="224" t="str">
        <f t="shared" si="95"/>
        <v xml:space="preserve"> </v>
      </c>
      <c r="AJ246" s="224" t="str">
        <f t="shared" si="96"/>
        <v xml:space="preserve"> </v>
      </c>
      <c r="AK246" s="224" t="str">
        <f t="shared" si="123"/>
        <v xml:space="preserve"> </v>
      </c>
      <c r="AL246" s="224" t="str">
        <f>IF($A246="N/A"," ",IF(PV=1,0,'Pricing Inputs4'!R279))</f>
        <v xml:space="preserve"> </v>
      </c>
      <c r="AM246" s="313" t="str">
        <f t="shared" si="97"/>
        <v xml:space="preserve"> </v>
      </c>
      <c r="BQ246" t="str">
        <f t="shared" si="98"/>
        <v xml:space="preserve"> </v>
      </c>
      <c r="BR246" t="str">
        <f t="shared" si="99"/>
        <v xml:space="preserve"> </v>
      </c>
      <c r="BS246" t="str">
        <f t="shared" si="100"/>
        <v xml:space="preserve"> </v>
      </c>
    </row>
    <row r="247" spans="1:71" x14ac:dyDescent="0.2">
      <c r="A247" s="253" t="str">
        <f>IF(A246="N/A","N/A",IF(EDATE(A246,1)&gt;Inputs!$R$5,"N/A",EDATE(A246,1)))</f>
        <v>N/A</v>
      </c>
      <c r="B247" s="324" t="str">
        <f t="shared" si="93"/>
        <v xml:space="preserve"> </v>
      </c>
      <c r="C247" s="172" t="str">
        <f t="shared" si="101"/>
        <v xml:space="preserve"> </v>
      </c>
      <c r="D247" s="172" t="str">
        <f t="shared" si="102"/>
        <v xml:space="preserve"> </v>
      </c>
      <c r="E247" s="172" t="str">
        <f t="shared" si="103"/>
        <v xml:space="preserve"> </v>
      </c>
      <c r="F247" s="172" t="str">
        <f t="shared" si="104"/>
        <v xml:space="preserve"> </v>
      </c>
      <c r="G247" s="172" t="str">
        <f t="shared" si="105"/>
        <v xml:space="preserve"> </v>
      </c>
      <c r="H247" s="172" t="str">
        <f t="shared" si="106"/>
        <v xml:space="preserve"> </v>
      </c>
      <c r="I247" s="172" t="str">
        <f t="shared" si="107"/>
        <v xml:space="preserve"> </v>
      </c>
      <c r="J247" s="172" t="str">
        <f t="shared" si="108"/>
        <v xml:space="preserve"> </v>
      </c>
      <c r="K247" s="172" t="str">
        <f t="shared" si="109"/>
        <v xml:space="preserve"> </v>
      </c>
      <c r="L247" s="250" t="str">
        <f>IF($A247="N/A"," ",IF(Pricetype4=2,MAX(C247,0),IF(OR(Pricetype4=1,Pricetype4=4),IF(C247=0,0,(_xll.EURO(C247,Strikeprice4,0,0,($AH247+IF(Smile=TRUE,VLOOKUP(MAX(-5,Strikeprice4-C247),Volsmile,2),0)),($A247-DateToday)+15,IF(Pricetype4=1,1,0),0))),C247)))</f>
        <v xml:space="preserve"> </v>
      </c>
      <c r="M247" s="250" t="str">
        <f>IF($A247="N/A"," ",IF(Pricetype4=2,MAX(D247,0),IF(OR(Pricetype4=1,Pricetype4=4),IF(D247=0,0,(_xll.EURO(D247,Strikeprice4,0,0,($AH247+IF(Smile=TRUE,VLOOKUP(MAX(-5,Strikeprice4-D247),Volsmile,2),0)),($A247-DateToday)+15,IF(Pricetype4=1,1,0),0))),D247)))</f>
        <v xml:space="preserve"> </v>
      </c>
      <c r="N247" s="250" t="str">
        <f>IF($A247="N/A"," ",IF(Pricetype4=2,MAX(E247,0),IF(OR(Pricetype4=1,Pricetype4=4),IF(E247=0,0,(_xll.EURO(E247,Strikeprice4,0,0,($AK247+IF(Smile=TRUE,VLOOKUP(MAX(-5,Strikeprice4-E247),Volsmile,2),0)),($A247-DateToday)+15,IF(Pricetype4=1,1,0),0))),E247)))</f>
        <v xml:space="preserve"> </v>
      </c>
      <c r="O247" s="250" t="str">
        <f>IF($A247="N/A"," ",IF(Pricetype4=2,MAX(F247,0),IF(OR(Pricetype4=1,Pricetype4=4),IF(F247=0,0,(_xll.EURO(F247,Strikeprice4,0,0,($AK247+IF(Smile=TRUE,VLOOKUP(MAX(-5,Strikeprice4-F247),Volsmile,2),0)),($A247-DateToday)+15,IF(Pricetype4=1,1,0),0))),F247)))</f>
        <v xml:space="preserve"> </v>
      </c>
      <c r="P247" s="250" t="str">
        <f>IF($A247="N/A"," ",IF(Pricetype4=2,MAX(G247,0),IF(OR(Pricetype4=1,Pricetype4=4),IF(G247=0,0,(_xll.EURO(G247,Strikeprice4,0,0,($AK247+IF(Smile=TRUE,VLOOKUP(MAX(-5,Strikeprice4-G247),Volsmile,2),0)),($A247-DateToday)+15,IF(Pricetype4=1,1,0),0))),G247)))</f>
        <v xml:space="preserve"> </v>
      </c>
      <c r="Q247" s="250" t="str">
        <f>IF($A247="N/A"," ",IF(Pricetype4=2,MAX(H247,0),IF(OR(Pricetype4=1,Pricetype4=4),IF(H247=0,0,(_xll.EURO(H247,Strikeprice4,0,0,($AK247+IF(Smile=TRUE,VLOOKUP(MAX(-5,Strikeprice4-H247),Volsmile,2),0)),($A247-DateToday)+15,IF(Pricetype4=1,1,0),0))),H247)))</f>
        <v xml:space="preserve"> </v>
      </c>
      <c r="R247" s="250" t="str">
        <f>IF($A247="N/A"," ",IF(Pricetype4=2,MAX(I247,0),IF(OR(Pricetype4=1,Pricetype4=4),IF(I247=0,0,(_xll.EURO(I247,Strikeprice4,0,0,($AK247+IF(Smile=TRUE,VLOOKUP(MAX(-5,Strikeprice4-I247),Volsmile,2),0)),($A247-DateToday)+15,IF(Pricetype4=1,1,0),0))),I247)))</f>
        <v xml:space="preserve"> </v>
      </c>
      <c r="S247" s="250" t="str">
        <f>IF($A247="N/A"," ",IF(Pricetype4=2,MAX(J247,0),IF(OR(Pricetype4=1,Pricetype4=4),IF(J247=0,0,(_xll.EURO(J247,Strikeprice4,0,0,($AK247+IF(Smile=TRUE,VLOOKUP(MAX(-5,Strikeprice4-J247),Volsmile,2),0)),($A247-DateToday)+15,IF(Pricetype4=1,1,0),0))),J247)))</f>
        <v xml:space="preserve"> </v>
      </c>
      <c r="T247" s="250" t="str">
        <f>IF($A247="N/A"," ",IF(Pricetype4=2,MAX(K247,0),IF(OR(Pricetype4=1,Pricetype4=4),IF(K247=0,0,(_xll.EURO(K247,Strikeprice4,0,0,($AK247+IF(Smile=TRUE,VLOOKUP(MAX(-5,Strikeprice4-K247),Volsmile,2),0)),($A247-DateToday)+15,IF(Pricetype4=1,1,0),0))),K247)))</f>
        <v xml:space="preserve"> </v>
      </c>
      <c r="U247" s="177" t="str">
        <f t="shared" si="94"/>
        <v xml:space="preserve"> </v>
      </c>
      <c r="V247" s="178" t="str">
        <f t="shared" si="110"/>
        <v xml:space="preserve"> </v>
      </c>
      <c r="W247" s="178" t="str">
        <f t="shared" si="111"/>
        <v xml:space="preserve"> </v>
      </c>
      <c r="X247" s="178" t="str">
        <f t="shared" si="112"/>
        <v xml:space="preserve"> </v>
      </c>
      <c r="Y247" s="178" t="str">
        <f t="shared" si="113"/>
        <v xml:space="preserve"> </v>
      </c>
      <c r="Z247" s="178" t="str">
        <f t="shared" si="114"/>
        <v xml:space="preserve"> </v>
      </c>
      <c r="AA247" s="178" t="str">
        <f t="shared" si="115"/>
        <v xml:space="preserve"> </v>
      </c>
      <c r="AB247" s="178" t="str">
        <f t="shared" si="116"/>
        <v xml:space="preserve"> </v>
      </c>
      <c r="AC247" s="178" t="str">
        <f t="shared" si="117"/>
        <v xml:space="preserve"> </v>
      </c>
      <c r="AD247" s="178" t="str">
        <f t="shared" si="118"/>
        <v xml:space="preserve"> </v>
      </c>
      <c r="AE247" s="178" t="str">
        <f t="shared" si="119"/>
        <v xml:space="preserve"> </v>
      </c>
      <c r="AF247" s="224" t="str">
        <f t="shared" si="120"/>
        <v xml:space="preserve"> </v>
      </c>
      <c r="AG247" s="224" t="str">
        <f t="shared" si="121"/>
        <v xml:space="preserve"> </v>
      </c>
      <c r="AH247" s="224" t="str">
        <f t="shared" si="122"/>
        <v xml:space="preserve"> </v>
      </c>
      <c r="AI247" s="224" t="str">
        <f t="shared" si="95"/>
        <v xml:space="preserve"> </v>
      </c>
      <c r="AJ247" s="224" t="str">
        <f t="shared" si="96"/>
        <v xml:space="preserve"> </v>
      </c>
      <c r="AK247" s="224" t="str">
        <f t="shared" si="123"/>
        <v xml:space="preserve"> </v>
      </c>
      <c r="AL247" s="224" t="str">
        <f>IF($A247="N/A"," ",IF(PV=1,0,'Pricing Inputs4'!R280))</f>
        <v xml:space="preserve"> </v>
      </c>
      <c r="AM247" s="313" t="str">
        <f t="shared" si="97"/>
        <v xml:space="preserve"> </v>
      </c>
      <c r="BQ247" t="str">
        <f t="shared" si="98"/>
        <v xml:space="preserve"> </v>
      </c>
      <c r="BR247" t="str">
        <f t="shared" si="99"/>
        <v xml:space="preserve"> </v>
      </c>
      <c r="BS247" t="str">
        <f t="shared" si="100"/>
        <v xml:space="preserve"> </v>
      </c>
    </row>
    <row r="248" spans="1:71" x14ac:dyDescent="0.2">
      <c r="A248" s="253" t="str">
        <f>IF(A247="N/A","N/A",IF(EDATE(A247,1)&gt;Inputs!$R$5,"N/A",EDATE(A247,1)))</f>
        <v>N/A</v>
      </c>
      <c r="B248" s="324" t="str">
        <f t="shared" si="93"/>
        <v xml:space="preserve"> </v>
      </c>
      <c r="C248" s="172" t="str">
        <f t="shared" si="101"/>
        <v xml:space="preserve"> </v>
      </c>
      <c r="D248" s="172" t="str">
        <f t="shared" si="102"/>
        <v xml:space="preserve"> </v>
      </c>
      <c r="E248" s="172" t="str">
        <f t="shared" si="103"/>
        <v xml:space="preserve"> </v>
      </c>
      <c r="F248" s="172" t="str">
        <f t="shared" si="104"/>
        <v xml:space="preserve"> </v>
      </c>
      <c r="G248" s="172" t="str">
        <f t="shared" si="105"/>
        <v xml:space="preserve"> </v>
      </c>
      <c r="H248" s="172" t="str">
        <f t="shared" si="106"/>
        <v xml:space="preserve"> </v>
      </c>
      <c r="I248" s="172" t="str">
        <f t="shared" si="107"/>
        <v xml:space="preserve"> </v>
      </c>
      <c r="J248" s="172" t="str">
        <f t="shared" si="108"/>
        <v xml:space="preserve"> </v>
      </c>
      <c r="K248" s="172" t="str">
        <f t="shared" si="109"/>
        <v xml:space="preserve"> </v>
      </c>
      <c r="L248" s="250" t="str">
        <f>IF($A248="N/A"," ",IF(Pricetype4=2,MAX(C248,0),IF(OR(Pricetype4=1,Pricetype4=4),IF(C248=0,0,(_xll.EURO(C248,Strikeprice4,0,0,($AH248+IF(Smile=TRUE,VLOOKUP(MAX(-5,Strikeprice4-C248),Volsmile,2),0)),($A248-DateToday)+15,IF(Pricetype4=1,1,0),0))),C248)))</f>
        <v xml:space="preserve"> </v>
      </c>
      <c r="M248" s="250" t="str">
        <f>IF($A248="N/A"," ",IF(Pricetype4=2,MAX(D248,0),IF(OR(Pricetype4=1,Pricetype4=4),IF(D248=0,0,(_xll.EURO(D248,Strikeprice4,0,0,($AH248+IF(Smile=TRUE,VLOOKUP(MAX(-5,Strikeprice4-D248),Volsmile,2),0)),($A248-DateToday)+15,IF(Pricetype4=1,1,0),0))),D248)))</f>
        <v xml:space="preserve"> </v>
      </c>
      <c r="N248" s="250" t="str">
        <f>IF($A248="N/A"," ",IF(Pricetype4=2,MAX(E248,0),IF(OR(Pricetype4=1,Pricetype4=4),IF(E248=0,0,(_xll.EURO(E248,Strikeprice4,0,0,($AK248+IF(Smile=TRUE,VLOOKUP(MAX(-5,Strikeprice4-E248),Volsmile,2),0)),($A248-DateToday)+15,IF(Pricetype4=1,1,0),0))),E248)))</f>
        <v xml:space="preserve"> </v>
      </c>
      <c r="O248" s="250" t="str">
        <f>IF($A248="N/A"," ",IF(Pricetype4=2,MAX(F248,0),IF(OR(Pricetype4=1,Pricetype4=4),IF(F248=0,0,(_xll.EURO(F248,Strikeprice4,0,0,($AK248+IF(Smile=TRUE,VLOOKUP(MAX(-5,Strikeprice4-F248),Volsmile,2),0)),($A248-DateToday)+15,IF(Pricetype4=1,1,0),0))),F248)))</f>
        <v xml:space="preserve"> </v>
      </c>
      <c r="P248" s="250" t="str">
        <f>IF($A248="N/A"," ",IF(Pricetype4=2,MAX(G248,0),IF(OR(Pricetype4=1,Pricetype4=4),IF(G248=0,0,(_xll.EURO(G248,Strikeprice4,0,0,($AK248+IF(Smile=TRUE,VLOOKUP(MAX(-5,Strikeprice4-G248),Volsmile,2),0)),($A248-DateToday)+15,IF(Pricetype4=1,1,0),0))),G248)))</f>
        <v xml:space="preserve"> </v>
      </c>
      <c r="Q248" s="250" t="str">
        <f>IF($A248="N/A"," ",IF(Pricetype4=2,MAX(H248,0),IF(OR(Pricetype4=1,Pricetype4=4),IF(H248=0,0,(_xll.EURO(H248,Strikeprice4,0,0,($AK248+IF(Smile=TRUE,VLOOKUP(MAX(-5,Strikeprice4-H248),Volsmile,2),0)),($A248-DateToday)+15,IF(Pricetype4=1,1,0),0))),H248)))</f>
        <v xml:space="preserve"> </v>
      </c>
      <c r="R248" s="250" t="str">
        <f>IF($A248="N/A"," ",IF(Pricetype4=2,MAX(I248,0),IF(OR(Pricetype4=1,Pricetype4=4),IF(I248=0,0,(_xll.EURO(I248,Strikeprice4,0,0,($AK248+IF(Smile=TRUE,VLOOKUP(MAX(-5,Strikeprice4-I248),Volsmile,2),0)),($A248-DateToday)+15,IF(Pricetype4=1,1,0),0))),I248)))</f>
        <v xml:space="preserve"> </v>
      </c>
      <c r="S248" s="250" t="str">
        <f>IF($A248="N/A"," ",IF(Pricetype4=2,MAX(J248,0),IF(OR(Pricetype4=1,Pricetype4=4),IF(J248=0,0,(_xll.EURO(J248,Strikeprice4,0,0,($AK248+IF(Smile=TRUE,VLOOKUP(MAX(-5,Strikeprice4-J248),Volsmile,2),0)),($A248-DateToday)+15,IF(Pricetype4=1,1,0),0))),J248)))</f>
        <v xml:space="preserve"> </v>
      </c>
      <c r="T248" s="250" t="str">
        <f>IF($A248="N/A"," ",IF(Pricetype4=2,MAX(K248,0),IF(OR(Pricetype4=1,Pricetype4=4),IF(K248=0,0,(_xll.EURO(K248,Strikeprice4,0,0,($AK248+IF(Smile=TRUE,VLOOKUP(MAX(-5,Strikeprice4-K248),Volsmile,2),0)),($A248-DateToday)+15,IF(Pricetype4=1,1,0),0))),K248)))</f>
        <v xml:space="preserve"> </v>
      </c>
      <c r="U248" s="177" t="str">
        <f t="shared" si="94"/>
        <v xml:space="preserve"> </v>
      </c>
      <c r="V248" s="178" t="str">
        <f t="shared" si="110"/>
        <v xml:space="preserve"> </v>
      </c>
      <c r="W248" s="178" t="str">
        <f t="shared" si="111"/>
        <v xml:space="preserve"> </v>
      </c>
      <c r="X248" s="178" t="str">
        <f t="shared" si="112"/>
        <v xml:space="preserve"> </v>
      </c>
      <c r="Y248" s="178" t="str">
        <f t="shared" si="113"/>
        <v xml:space="preserve"> </v>
      </c>
      <c r="Z248" s="178" t="str">
        <f t="shared" si="114"/>
        <v xml:space="preserve"> </v>
      </c>
      <c r="AA248" s="178" t="str">
        <f t="shared" si="115"/>
        <v xml:space="preserve"> </v>
      </c>
      <c r="AB248" s="178" t="str">
        <f t="shared" si="116"/>
        <v xml:space="preserve"> </v>
      </c>
      <c r="AC248" s="178" t="str">
        <f t="shared" si="117"/>
        <v xml:space="preserve"> </v>
      </c>
      <c r="AD248" s="178" t="str">
        <f t="shared" si="118"/>
        <v xml:space="preserve"> </v>
      </c>
      <c r="AE248" s="178" t="str">
        <f t="shared" si="119"/>
        <v xml:space="preserve"> </v>
      </c>
      <c r="AF248" s="224" t="str">
        <f t="shared" si="120"/>
        <v xml:space="preserve"> </v>
      </c>
      <c r="AG248" s="224" t="str">
        <f t="shared" si="121"/>
        <v xml:space="preserve"> </v>
      </c>
      <c r="AH248" s="224" t="str">
        <f t="shared" si="122"/>
        <v xml:space="preserve"> </v>
      </c>
      <c r="AI248" s="224" t="str">
        <f t="shared" si="95"/>
        <v xml:space="preserve"> </v>
      </c>
      <c r="AJ248" s="224" t="str">
        <f t="shared" si="96"/>
        <v xml:space="preserve"> </v>
      </c>
      <c r="AK248" s="224" t="str">
        <f t="shared" si="123"/>
        <v xml:space="preserve"> </v>
      </c>
      <c r="AL248" s="224" t="str">
        <f>IF($A248="N/A"," ",IF(PV=1,0,'Pricing Inputs4'!R281))</f>
        <v xml:space="preserve"> </v>
      </c>
      <c r="AM248" s="313" t="str">
        <f t="shared" si="97"/>
        <v xml:space="preserve"> </v>
      </c>
      <c r="BQ248" t="str">
        <f t="shared" si="98"/>
        <v xml:space="preserve"> </v>
      </c>
      <c r="BR248" t="str">
        <f t="shared" si="99"/>
        <v xml:space="preserve"> </v>
      </c>
      <c r="BS248" t="str">
        <f t="shared" si="100"/>
        <v xml:space="preserve"> </v>
      </c>
    </row>
    <row r="249" spans="1:71" x14ac:dyDescent="0.2">
      <c r="A249" s="253" t="str">
        <f>IF(A248="N/A","N/A",IF(EDATE(A248,1)&gt;Inputs!$R$5,"N/A",EDATE(A248,1)))</f>
        <v>N/A</v>
      </c>
      <c r="B249" s="324" t="str">
        <f t="shared" si="93"/>
        <v xml:space="preserve"> </v>
      </c>
      <c r="C249" s="172" t="str">
        <f t="shared" si="101"/>
        <v xml:space="preserve"> </v>
      </c>
      <c r="D249" s="172" t="str">
        <f t="shared" si="102"/>
        <v xml:space="preserve"> </v>
      </c>
      <c r="E249" s="172" t="str">
        <f t="shared" si="103"/>
        <v xml:space="preserve"> </v>
      </c>
      <c r="F249" s="172" t="str">
        <f t="shared" si="104"/>
        <v xml:space="preserve"> </v>
      </c>
      <c r="G249" s="172" t="str">
        <f t="shared" si="105"/>
        <v xml:space="preserve"> </v>
      </c>
      <c r="H249" s="172" t="str">
        <f t="shared" si="106"/>
        <v xml:space="preserve"> </v>
      </c>
      <c r="I249" s="172" t="str">
        <f t="shared" si="107"/>
        <v xml:space="preserve"> </v>
      </c>
      <c r="J249" s="172" t="str">
        <f t="shared" si="108"/>
        <v xml:space="preserve"> </v>
      </c>
      <c r="K249" s="172" t="str">
        <f t="shared" si="109"/>
        <v xml:space="preserve"> </v>
      </c>
      <c r="L249" s="250" t="str">
        <f>IF($A249="N/A"," ",IF(Pricetype4=2,MAX(C249,0),IF(OR(Pricetype4=1,Pricetype4=4),IF(C249=0,0,(_xll.EURO(C249,Strikeprice4,0,0,($AH249+IF(Smile=TRUE,VLOOKUP(MAX(-5,Strikeprice4-C249),Volsmile,2),0)),($A249-DateToday)+15,IF(Pricetype4=1,1,0),0))),C249)))</f>
        <v xml:space="preserve"> </v>
      </c>
      <c r="M249" s="250" t="str">
        <f>IF($A249="N/A"," ",IF(Pricetype4=2,MAX(D249,0),IF(OR(Pricetype4=1,Pricetype4=4),IF(D249=0,0,(_xll.EURO(D249,Strikeprice4,0,0,($AH249+IF(Smile=TRUE,VLOOKUP(MAX(-5,Strikeprice4-D249),Volsmile,2),0)),($A249-DateToday)+15,IF(Pricetype4=1,1,0),0))),D249)))</f>
        <v xml:space="preserve"> </v>
      </c>
      <c r="N249" s="250" t="str">
        <f>IF($A249="N/A"," ",IF(Pricetype4=2,MAX(E249,0),IF(OR(Pricetype4=1,Pricetype4=4),IF(E249=0,0,(_xll.EURO(E249,Strikeprice4,0,0,($AK249+IF(Smile=TRUE,VLOOKUP(MAX(-5,Strikeprice4-E249),Volsmile,2),0)),($A249-DateToday)+15,IF(Pricetype4=1,1,0),0))),E249)))</f>
        <v xml:space="preserve"> </v>
      </c>
      <c r="O249" s="250" t="str">
        <f>IF($A249="N/A"," ",IF(Pricetype4=2,MAX(F249,0),IF(OR(Pricetype4=1,Pricetype4=4),IF(F249=0,0,(_xll.EURO(F249,Strikeprice4,0,0,($AK249+IF(Smile=TRUE,VLOOKUP(MAX(-5,Strikeprice4-F249),Volsmile,2),0)),($A249-DateToday)+15,IF(Pricetype4=1,1,0),0))),F249)))</f>
        <v xml:space="preserve"> </v>
      </c>
      <c r="P249" s="250" t="str">
        <f>IF($A249="N/A"," ",IF(Pricetype4=2,MAX(G249,0),IF(OR(Pricetype4=1,Pricetype4=4),IF(G249=0,0,(_xll.EURO(G249,Strikeprice4,0,0,($AK249+IF(Smile=TRUE,VLOOKUP(MAX(-5,Strikeprice4-G249),Volsmile,2),0)),($A249-DateToday)+15,IF(Pricetype4=1,1,0),0))),G249)))</f>
        <v xml:space="preserve"> </v>
      </c>
      <c r="Q249" s="250" t="str">
        <f>IF($A249="N/A"," ",IF(Pricetype4=2,MAX(H249,0),IF(OR(Pricetype4=1,Pricetype4=4),IF(H249=0,0,(_xll.EURO(H249,Strikeprice4,0,0,($AK249+IF(Smile=TRUE,VLOOKUP(MAX(-5,Strikeprice4-H249),Volsmile,2),0)),($A249-DateToday)+15,IF(Pricetype4=1,1,0),0))),H249)))</f>
        <v xml:space="preserve"> </v>
      </c>
      <c r="R249" s="250" t="str">
        <f>IF($A249="N/A"," ",IF(Pricetype4=2,MAX(I249,0),IF(OR(Pricetype4=1,Pricetype4=4),IF(I249=0,0,(_xll.EURO(I249,Strikeprice4,0,0,($AK249+IF(Smile=TRUE,VLOOKUP(MAX(-5,Strikeprice4-I249),Volsmile,2),0)),($A249-DateToday)+15,IF(Pricetype4=1,1,0),0))),I249)))</f>
        <v xml:space="preserve"> </v>
      </c>
      <c r="S249" s="250" t="str">
        <f>IF($A249="N/A"," ",IF(Pricetype4=2,MAX(J249,0),IF(OR(Pricetype4=1,Pricetype4=4),IF(J249=0,0,(_xll.EURO(J249,Strikeprice4,0,0,($AK249+IF(Smile=TRUE,VLOOKUP(MAX(-5,Strikeprice4-J249),Volsmile,2),0)),($A249-DateToday)+15,IF(Pricetype4=1,1,0),0))),J249)))</f>
        <v xml:space="preserve"> </v>
      </c>
      <c r="T249" s="250" t="str">
        <f>IF($A249="N/A"," ",IF(Pricetype4=2,MAX(K249,0),IF(OR(Pricetype4=1,Pricetype4=4),IF(K249=0,0,(_xll.EURO(K249,Strikeprice4,0,0,($AK249+IF(Smile=TRUE,VLOOKUP(MAX(-5,Strikeprice4-K249),Volsmile,2),0)),($A249-DateToday)+15,IF(Pricetype4=1,1,0),0))),K249)))</f>
        <v xml:space="preserve"> </v>
      </c>
      <c r="U249" s="177" t="str">
        <f t="shared" si="94"/>
        <v xml:space="preserve"> </v>
      </c>
      <c r="V249" s="178" t="str">
        <f t="shared" si="110"/>
        <v xml:space="preserve"> </v>
      </c>
      <c r="W249" s="178" t="str">
        <f t="shared" si="111"/>
        <v xml:space="preserve"> </v>
      </c>
      <c r="X249" s="178" t="str">
        <f t="shared" si="112"/>
        <v xml:space="preserve"> </v>
      </c>
      <c r="Y249" s="178" t="str">
        <f t="shared" si="113"/>
        <v xml:space="preserve"> </v>
      </c>
      <c r="Z249" s="178" t="str">
        <f t="shared" si="114"/>
        <v xml:space="preserve"> </v>
      </c>
      <c r="AA249" s="178" t="str">
        <f t="shared" si="115"/>
        <v xml:space="preserve"> </v>
      </c>
      <c r="AB249" s="178" t="str">
        <f t="shared" si="116"/>
        <v xml:space="preserve"> </v>
      </c>
      <c r="AC249" s="178" t="str">
        <f t="shared" si="117"/>
        <v xml:space="preserve"> </v>
      </c>
      <c r="AD249" s="178" t="str">
        <f t="shared" si="118"/>
        <v xml:space="preserve"> </v>
      </c>
      <c r="AE249" s="178" t="str">
        <f t="shared" si="119"/>
        <v xml:space="preserve"> </v>
      </c>
      <c r="AF249" s="224" t="str">
        <f t="shared" si="120"/>
        <v xml:space="preserve"> </v>
      </c>
      <c r="AG249" s="224" t="str">
        <f t="shared" si="121"/>
        <v xml:space="preserve"> </v>
      </c>
      <c r="AH249" s="224" t="str">
        <f t="shared" si="122"/>
        <v xml:space="preserve"> </v>
      </c>
      <c r="AI249" s="224" t="str">
        <f t="shared" si="95"/>
        <v xml:space="preserve"> </v>
      </c>
      <c r="AJ249" s="224" t="str">
        <f t="shared" si="96"/>
        <v xml:space="preserve"> </v>
      </c>
      <c r="AK249" s="224" t="str">
        <f t="shared" si="123"/>
        <v xml:space="preserve"> </v>
      </c>
      <c r="AL249" s="224" t="str">
        <f>IF($A249="N/A"," ",IF(PV=1,0,'Pricing Inputs4'!R282))</f>
        <v xml:space="preserve"> </v>
      </c>
      <c r="AM249" s="313" t="str">
        <f t="shared" si="97"/>
        <v xml:space="preserve"> </v>
      </c>
      <c r="BQ249" t="str">
        <f t="shared" si="98"/>
        <v xml:space="preserve"> </v>
      </c>
      <c r="BR249" t="str">
        <f t="shared" si="99"/>
        <v xml:space="preserve"> </v>
      </c>
      <c r="BS249" t="str">
        <f t="shared" si="100"/>
        <v xml:space="preserve"> </v>
      </c>
    </row>
    <row r="250" spans="1:71" x14ac:dyDescent="0.2">
      <c r="A250" s="253" t="str">
        <f>IF(A249="N/A","N/A",IF(EDATE(A249,1)&gt;Inputs!$R$5,"N/A",EDATE(A249,1)))</f>
        <v>N/A</v>
      </c>
      <c r="B250" s="324" t="str">
        <f t="shared" si="93"/>
        <v xml:space="preserve"> </v>
      </c>
      <c r="C250" s="172" t="str">
        <f t="shared" si="101"/>
        <v xml:space="preserve"> </v>
      </c>
      <c r="D250" s="172" t="str">
        <f t="shared" si="102"/>
        <v xml:space="preserve"> </v>
      </c>
      <c r="E250" s="172" t="str">
        <f t="shared" si="103"/>
        <v xml:space="preserve"> </v>
      </c>
      <c r="F250" s="172" t="str">
        <f t="shared" si="104"/>
        <v xml:space="preserve"> </v>
      </c>
      <c r="G250" s="172" t="str">
        <f t="shared" si="105"/>
        <v xml:space="preserve"> </v>
      </c>
      <c r="H250" s="172" t="str">
        <f t="shared" si="106"/>
        <v xml:space="preserve"> </v>
      </c>
      <c r="I250" s="172" t="str">
        <f t="shared" si="107"/>
        <v xml:space="preserve"> </v>
      </c>
      <c r="J250" s="172" t="str">
        <f t="shared" si="108"/>
        <v xml:space="preserve"> </v>
      </c>
      <c r="K250" s="172" t="str">
        <f t="shared" si="109"/>
        <v xml:space="preserve"> </v>
      </c>
      <c r="L250" s="250" t="str">
        <f>IF($A250="N/A"," ",IF(Pricetype4=2,MAX(C250,0),IF(OR(Pricetype4=1,Pricetype4=4),IF(C250=0,0,(_xll.EURO(C250,Strikeprice4,0,0,($AH250+IF(Smile=TRUE,VLOOKUP(MAX(-5,Strikeprice4-C250),Volsmile,2),0)),($A250-DateToday)+15,IF(Pricetype4=1,1,0),0))),C250)))</f>
        <v xml:space="preserve"> </v>
      </c>
      <c r="M250" s="250" t="str">
        <f>IF($A250="N/A"," ",IF(Pricetype4=2,MAX(D250,0),IF(OR(Pricetype4=1,Pricetype4=4),IF(D250=0,0,(_xll.EURO(D250,Strikeprice4,0,0,($AH250+IF(Smile=TRUE,VLOOKUP(MAX(-5,Strikeprice4-D250),Volsmile,2),0)),($A250-DateToday)+15,IF(Pricetype4=1,1,0),0))),D250)))</f>
        <v xml:space="preserve"> </v>
      </c>
      <c r="N250" s="250" t="str">
        <f>IF($A250="N/A"," ",IF(Pricetype4=2,MAX(E250,0),IF(OR(Pricetype4=1,Pricetype4=4),IF(E250=0,0,(_xll.EURO(E250,Strikeprice4,0,0,($AK250+IF(Smile=TRUE,VLOOKUP(MAX(-5,Strikeprice4-E250),Volsmile,2),0)),($A250-DateToday)+15,IF(Pricetype4=1,1,0),0))),E250)))</f>
        <v xml:space="preserve"> </v>
      </c>
      <c r="O250" s="250" t="str">
        <f>IF($A250="N/A"," ",IF(Pricetype4=2,MAX(F250,0),IF(OR(Pricetype4=1,Pricetype4=4),IF(F250=0,0,(_xll.EURO(F250,Strikeprice4,0,0,($AK250+IF(Smile=TRUE,VLOOKUP(MAX(-5,Strikeprice4-F250),Volsmile,2),0)),($A250-DateToday)+15,IF(Pricetype4=1,1,0),0))),F250)))</f>
        <v xml:space="preserve"> </v>
      </c>
      <c r="P250" s="250" t="str">
        <f>IF($A250="N/A"," ",IF(Pricetype4=2,MAX(G250,0),IF(OR(Pricetype4=1,Pricetype4=4),IF(G250=0,0,(_xll.EURO(G250,Strikeprice4,0,0,($AK250+IF(Smile=TRUE,VLOOKUP(MAX(-5,Strikeprice4-G250),Volsmile,2),0)),($A250-DateToday)+15,IF(Pricetype4=1,1,0),0))),G250)))</f>
        <v xml:space="preserve"> </v>
      </c>
      <c r="Q250" s="250" t="str">
        <f>IF($A250="N/A"," ",IF(Pricetype4=2,MAX(H250,0),IF(OR(Pricetype4=1,Pricetype4=4),IF(H250=0,0,(_xll.EURO(H250,Strikeprice4,0,0,($AK250+IF(Smile=TRUE,VLOOKUP(MAX(-5,Strikeprice4-H250),Volsmile,2),0)),($A250-DateToday)+15,IF(Pricetype4=1,1,0),0))),H250)))</f>
        <v xml:space="preserve"> </v>
      </c>
      <c r="R250" s="250" t="str">
        <f>IF($A250="N/A"," ",IF(Pricetype4=2,MAX(I250,0),IF(OR(Pricetype4=1,Pricetype4=4),IF(I250=0,0,(_xll.EURO(I250,Strikeprice4,0,0,($AK250+IF(Smile=TRUE,VLOOKUP(MAX(-5,Strikeprice4-I250),Volsmile,2),0)),($A250-DateToday)+15,IF(Pricetype4=1,1,0),0))),I250)))</f>
        <v xml:space="preserve"> </v>
      </c>
      <c r="S250" s="250" t="str">
        <f>IF($A250="N/A"," ",IF(Pricetype4=2,MAX(J250,0),IF(OR(Pricetype4=1,Pricetype4=4),IF(J250=0,0,(_xll.EURO(J250,Strikeprice4,0,0,($AK250+IF(Smile=TRUE,VLOOKUP(MAX(-5,Strikeprice4-J250),Volsmile,2),0)),($A250-DateToday)+15,IF(Pricetype4=1,1,0),0))),J250)))</f>
        <v xml:space="preserve"> </v>
      </c>
      <c r="T250" s="250" t="str">
        <f>IF($A250="N/A"," ",IF(Pricetype4=2,MAX(K250,0),IF(OR(Pricetype4=1,Pricetype4=4),IF(K250=0,0,(_xll.EURO(K250,Strikeprice4,0,0,($AK250+IF(Smile=TRUE,VLOOKUP(MAX(-5,Strikeprice4-K250),Volsmile,2),0)),($A250-DateToday)+15,IF(Pricetype4=1,1,0),0))),K250)))</f>
        <v xml:space="preserve"> </v>
      </c>
      <c r="U250" s="177" t="str">
        <f t="shared" si="94"/>
        <v xml:space="preserve"> </v>
      </c>
      <c r="V250" s="178" t="str">
        <f t="shared" si="110"/>
        <v xml:space="preserve"> </v>
      </c>
      <c r="W250" s="178" t="str">
        <f t="shared" si="111"/>
        <v xml:space="preserve"> </v>
      </c>
      <c r="X250" s="178" t="str">
        <f t="shared" si="112"/>
        <v xml:space="preserve"> </v>
      </c>
      <c r="Y250" s="178" t="str">
        <f t="shared" si="113"/>
        <v xml:space="preserve"> </v>
      </c>
      <c r="Z250" s="178" t="str">
        <f t="shared" si="114"/>
        <v xml:space="preserve"> </v>
      </c>
      <c r="AA250" s="178" t="str">
        <f t="shared" si="115"/>
        <v xml:space="preserve"> </v>
      </c>
      <c r="AB250" s="178" t="str">
        <f t="shared" si="116"/>
        <v xml:space="preserve"> </v>
      </c>
      <c r="AC250" s="178" t="str">
        <f t="shared" si="117"/>
        <v xml:space="preserve"> </v>
      </c>
      <c r="AD250" s="178" t="str">
        <f t="shared" si="118"/>
        <v xml:space="preserve"> </v>
      </c>
      <c r="AE250" s="178" t="str">
        <f t="shared" si="119"/>
        <v xml:space="preserve"> </v>
      </c>
      <c r="AF250" s="224" t="str">
        <f t="shared" si="120"/>
        <v xml:space="preserve"> </v>
      </c>
      <c r="AG250" s="224" t="str">
        <f t="shared" si="121"/>
        <v xml:space="preserve"> </v>
      </c>
      <c r="AH250" s="224" t="str">
        <f t="shared" si="122"/>
        <v xml:space="preserve"> </v>
      </c>
      <c r="AI250" s="224" t="str">
        <f t="shared" si="95"/>
        <v xml:space="preserve"> </v>
      </c>
      <c r="AJ250" s="224" t="str">
        <f t="shared" si="96"/>
        <v xml:space="preserve"> </v>
      </c>
      <c r="AK250" s="224" t="str">
        <f t="shared" si="123"/>
        <v xml:space="preserve"> </v>
      </c>
      <c r="AL250" s="224" t="str">
        <f>IF($A250="N/A"," ",IF(PV=1,0,'Pricing Inputs4'!R283))</f>
        <v xml:space="preserve"> </v>
      </c>
      <c r="AM250" s="313" t="str">
        <f t="shared" si="97"/>
        <v xml:space="preserve"> </v>
      </c>
      <c r="BQ250" t="str">
        <f t="shared" si="98"/>
        <v xml:space="preserve"> </v>
      </c>
      <c r="BR250" t="str">
        <f t="shared" si="99"/>
        <v xml:space="preserve"> </v>
      </c>
      <c r="BS250" t="str">
        <f t="shared" si="100"/>
        <v xml:space="preserve"> </v>
      </c>
    </row>
    <row r="251" spans="1:71" x14ac:dyDescent="0.2">
      <c r="A251" s="253" t="str">
        <f>IF(A250="N/A","N/A",IF(EDATE(A250,1)&gt;Inputs!$R$5,"N/A",EDATE(A250,1)))</f>
        <v>N/A</v>
      </c>
      <c r="B251" s="324" t="str">
        <f t="shared" si="93"/>
        <v xml:space="preserve"> </v>
      </c>
      <c r="C251" s="172" t="str">
        <f t="shared" si="101"/>
        <v xml:space="preserve"> </v>
      </c>
      <c r="D251" s="172" t="str">
        <f t="shared" si="102"/>
        <v xml:space="preserve"> </v>
      </c>
      <c r="E251" s="172" t="str">
        <f t="shared" si="103"/>
        <v xml:space="preserve"> </v>
      </c>
      <c r="F251" s="172" t="str">
        <f t="shared" si="104"/>
        <v xml:space="preserve"> </v>
      </c>
      <c r="G251" s="172" t="str">
        <f t="shared" si="105"/>
        <v xml:space="preserve"> </v>
      </c>
      <c r="H251" s="172" t="str">
        <f t="shared" si="106"/>
        <v xml:space="preserve"> </v>
      </c>
      <c r="I251" s="172" t="str">
        <f t="shared" si="107"/>
        <v xml:space="preserve"> </v>
      </c>
      <c r="J251" s="172" t="str">
        <f t="shared" si="108"/>
        <v xml:space="preserve"> </v>
      </c>
      <c r="K251" s="172" t="str">
        <f t="shared" si="109"/>
        <v xml:space="preserve"> </v>
      </c>
      <c r="L251" s="250" t="str">
        <f>IF($A251="N/A"," ",IF(Pricetype4=2,MAX(C251,0),IF(OR(Pricetype4=1,Pricetype4=4),IF(C251=0,0,(_xll.EURO(C251,Strikeprice4,0,0,($AH251+IF(Smile=TRUE,VLOOKUP(MAX(-5,Strikeprice4-C251),Volsmile,2),0)),($A251-DateToday)+15,IF(Pricetype4=1,1,0),0))),C251)))</f>
        <v xml:space="preserve"> </v>
      </c>
      <c r="M251" s="250" t="str">
        <f>IF($A251="N/A"," ",IF(Pricetype4=2,MAX(D251,0),IF(OR(Pricetype4=1,Pricetype4=4),IF(D251=0,0,(_xll.EURO(D251,Strikeprice4,0,0,($AH251+IF(Smile=TRUE,VLOOKUP(MAX(-5,Strikeprice4-D251),Volsmile,2),0)),($A251-DateToday)+15,IF(Pricetype4=1,1,0),0))),D251)))</f>
        <v xml:space="preserve"> </v>
      </c>
      <c r="N251" s="250" t="str">
        <f>IF($A251="N/A"," ",IF(Pricetype4=2,MAX(E251,0),IF(OR(Pricetype4=1,Pricetype4=4),IF(E251=0,0,(_xll.EURO(E251,Strikeprice4,0,0,($AK251+IF(Smile=TRUE,VLOOKUP(MAX(-5,Strikeprice4-E251),Volsmile,2),0)),($A251-DateToday)+15,IF(Pricetype4=1,1,0),0))),E251)))</f>
        <v xml:space="preserve"> </v>
      </c>
      <c r="O251" s="250" t="str">
        <f>IF($A251="N/A"," ",IF(Pricetype4=2,MAX(F251,0),IF(OR(Pricetype4=1,Pricetype4=4),IF(F251=0,0,(_xll.EURO(F251,Strikeprice4,0,0,($AK251+IF(Smile=TRUE,VLOOKUP(MAX(-5,Strikeprice4-F251),Volsmile,2),0)),($A251-DateToday)+15,IF(Pricetype4=1,1,0),0))),F251)))</f>
        <v xml:space="preserve"> </v>
      </c>
      <c r="P251" s="250" t="str">
        <f>IF($A251="N/A"," ",IF(Pricetype4=2,MAX(G251,0),IF(OR(Pricetype4=1,Pricetype4=4),IF(G251=0,0,(_xll.EURO(G251,Strikeprice4,0,0,($AK251+IF(Smile=TRUE,VLOOKUP(MAX(-5,Strikeprice4-G251),Volsmile,2),0)),($A251-DateToday)+15,IF(Pricetype4=1,1,0),0))),G251)))</f>
        <v xml:space="preserve"> </v>
      </c>
      <c r="Q251" s="250" t="str">
        <f>IF($A251="N/A"," ",IF(Pricetype4=2,MAX(H251,0),IF(OR(Pricetype4=1,Pricetype4=4),IF(H251=0,0,(_xll.EURO(H251,Strikeprice4,0,0,($AK251+IF(Smile=TRUE,VLOOKUP(MAX(-5,Strikeprice4-H251),Volsmile,2),0)),($A251-DateToday)+15,IF(Pricetype4=1,1,0),0))),H251)))</f>
        <v xml:space="preserve"> </v>
      </c>
      <c r="R251" s="250" t="str">
        <f>IF($A251="N/A"," ",IF(Pricetype4=2,MAX(I251,0),IF(OR(Pricetype4=1,Pricetype4=4),IF(I251=0,0,(_xll.EURO(I251,Strikeprice4,0,0,($AK251+IF(Smile=TRUE,VLOOKUP(MAX(-5,Strikeprice4-I251),Volsmile,2),0)),($A251-DateToday)+15,IF(Pricetype4=1,1,0),0))),I251)))</f>
        <v xml:space="preserve"> </v>
      </c>
      <c r="S251" s="250" t="str">
        <f>IF($A251="N/A"," ",IF(Pricetype4=2,MAX(J251,0),IF(OR(Pricetype4=1,Pricetype4=4),IF(J251=0,0,(_xll.EURO(J251,Strikeprice4,0,0,($AK251+IF(Smile=TRUE,VLOOKUP(MAX(-5,Strikeprice4-J251),Volsmile,2),0)),($A251-DateToday)+15,IF(Pricetype4=1,1,0),0))),J251)))</f>
        <v xml:space="preserve"> </v>
      </c>
      <c r="T251" s="250" t="str">
        <f>IF($A251="N/A"," ",IF(Pricetype4=2,MAX(K251,0),IF(OR(Pricetype4=1,Pricetype4=4),IF(K251=0,0,(_xll.EURO(K251,Strikeprice4,0,0,($AK251+IF(Smile=TRUE,VLOOKUP(MAX(-5,Strikeprice4-K251),Volsmile,2),0)),($A251-DateToday)+15,IF(Pricetype4=1,1,0),0))),K251)))</f>
        <v xml:space="preserve"> </v>
      </c>
      <c r="U251" s="177" t="str">
        <f t="shared" si="94"/>
        <v xml:space="preserve"> </v>
      </c>
      <c r="V251" s="178" t="str">
        <f t="shared" si="110"/>
        <v xml:space="preserve"> </v>
      </c>
      <c r="W251" s="178" t="str">
        <f t="shared" si="111"/>
        <v xml:space="preserve"> </v>
      </c>
      <c r="X251" s="178" t="str">
        <f t="shared" si="112"/>
        <v xml:space="preserve"> </v>
      </c>
      <c r="Y251" s="178" t="str">
        <f t="shared" si="113"/>
        <v xml:space="preserve"> </v>
      </c>
      <c r="Z251" s="178" t="str">
        <f t="shared" si="114"/>
        <v xml:space="preserve"> </v>
      </c>
      <c r="AA251" s="178" t="str">
        <f t="shared" si="115"/>
        <v xml:space="preserve"> </v>
      </c>
      <c r="AB251" s="178" t="str">
        <f t="shared" si="116"/>
        <v xml:space="preserve"> </v>
      </c>
      <c r="AC251" s="178" t="str">
        <f t="shared" si="117"/>
        <v xml:space="preserve"> </v>
      </c>
      <c r="AD251" s="178" t="str">
        <f t="shared" si="118"/>
        <v xml:space="preserve"> </v>
      </c>
      <c r="AE251" s="178" t="str">
        <f t="shared" si="119"/>
        <v xml:space="preserve"> </v>
      </c>
      <c r="AF251" s="224" t="str">
        <f t="shared" si="120"/>
        <v xml:space="preserve"> </v>
      </c>
      <c r="AG251" s="224" t="str">
        <f t="shared" si="121"/>
        <v xml:space="preserve"> </v>
      </c>
      <c r="AH251" s="224" t="str">
        <f t="shared" si="122"/>
        <v xml:space="preserve"> </v>
      </c>
      <c r="AI251" s="224" t="str">
        <f t="shared" si="95"/>
        <v xml:space="preserve"> </v>
      </c>
      <c r="AJ251" s="224" t="str">
        <f t="shared" si="96"/>
        <v xml:space="preserve"> </v>
      </c>
      <c r="AK251" s="224" t="str">
        <f t="shared" si="123"/>
        <v xml:space="preserve"> </v>
      </c>
      <c r="AL251" s="224" t="str">
        <f>IF($A251="N/A"," ",IF(PV=1,0,'Pricing Inputs4'!R284))</f>
        <v xml:space="preserve"> </v>
      </c>
      <c r="AM251" s="313" t="str">
        <f t="shared" si="97"/>
        <v xml:space="preserve"> </v>
      </c>
      <c r="BQ251" t="str">
        <f t="shared" si="98"/>
        <v xml:space="preserve"> </v>
      </c>
      <c r="BR251" t="str">
        <f t="shared" si="99"/>
        <v xml:space="preserve"> </v>
      </c>
      <c r="BS251" t="str">
        <f t="shared" si="100"/>
        <v xml:space="preserve"> </v>
      </c>
    </row>
    <row r="252" spans="1:71" x14ac:dyDescent="0.2">
      <c r="A252" s="253" t="str">
        <f>IF(A251="N/A","N/A",IF(EDATE(A251,1)&gt;Inputs!$R$5,"N/A",EDATE(A251,1)))</f>
        <v>N/A</v>
      </c>
      <c r="B252" s="324" t="str">
        <f t="shared" si="93"/>
        <v xml:space="preserve"> </v>
      </c>
      <c r="C252" s="172" t="str">
        <f t="shared" si="101"/>
        <v xml:space="preserve"> </v>
      </c>
      <c r="D252" s="172" t="str">
        <f t="shared" si="102"/>
        <v xml:space="preserve"> </v>
      </c>
      <c r="E252" s="172" t="str">
        <f t="shared" si="103"/>
        <v xml:space="preserve"> </v>
      </c>
      <c r="F252" s="172" t="str">
        <f t="shared" si="104"/>
        <v xml:space="preserve"> </v>
      </c>
      <c r="G252" s="172" t="str">
        <f t="shared" si="105"/>
        <v xml:space="preserve"> </v>
      </c>
      <c r="H252" s="172" t="str">
        <f t="shared" si="106"/>
        <v xml:space="preserve"> </v>
      </c>
      <c r="I252" s="172" t="str">
        <f t="shared" si="107"/>
        <v xml:space="preserve"> </v>
      </c>
      <c r="J252" s="172" t="str">
        <f t="shared" si="108"/>
        <v xml:space="preserve"> </v>
      </c>
      <c r="K252" s="172" t="str">
        <f t="shared" si="109"/>
        <v xml:space="preserve"> </v>
      </c>
      <c r="L252" s="250" t="str">
        <f>IF($A252="N/A"," ",IF(Pricetype4=2,MAX(C252,0),IF(OR(Pricetype4=1,Pricetype4=4),IF(C252=0,0,(_xll.EURO(C252,Strikeprice4,0,0,($AH252+IF(Smile=TRUE,VLOOKUP(MAX(-5,Strikeprice4-C252),Volsmile,2),0)),($A252-DateToday)+15,IF(Pricetype4=1,1,0),0))),C252)))</f>
        <v xml:space="preserve"> </v>
      </c>
      <c r="M252" s="250" t="str">
        <f>IF($A252="N/A"," ",IF(Pricetype4=2,MAX(D252,0),IF(OR(Pricetype4=1,Pricetype4=4),IF(D252=0,0,(_xll.EURO(D252,Strikeprice4,0,0,($AH252+IF(Smile=TRUE,VLOOKUP(MAX(-5,Strikeprice4-D252),Volsmile,2),0)),($A252-DateToday)+15,IF(Pricetype4=1,1,0),0))),D252)))</f>
        <v xml:space="preserve"> </v>
      </c>
      <c r="N252" s="250" t="str">
        <f>IF($A252="N/A"," ",IF(Pricetype4=2,MAX(E252,0),IF(OR(Pricetype4=1,Pricetype4=4),IF(E252=0,0,(_xll.EURO(E252,Strikeprice4,0,0,($AK252+IF(Smile=TRUE,VLOOKUP(MAX(-5,Strikeprice4-E252),Volsmile,2),0)),($A252-DateToday)+15,IF(Pricetype4=1,1,0),0))),E252)))</f>
        <v xml:space="preserve"> </v>
      </c>
      <c r="O252" s="250" t="str">
        <f>IF($A252="N/A"," ",IF(Pricetype4=2,MAX(F252,0),IF(OR(Pricetype4=1,Pricetype4=4),IF(F252=0,0,(_xll.EURO(F252,Strikeprice4,0,0,($AK252+IF(Smile=TRUE,VLOOKUP(MAX(-5,Strikeprice4-F252),Volsmile,2),0)),($A252-DateToday)+15,IF(Pricetype4=1,1,0),0))),F252)))</f>
        <v xml:space="preserve"> </v>
      </c>
      <c r="P252" s="250" t="str">
        <f>IF($A252="N/A"," ",IF(Pricetype4=2,MAX(G252,0),IF(OR(Pricetype4=1,Pricetype4=4),IF(G252=0,0,(_xll.EURO(G252,Strikeprice4,0,0,($AK252+IF(Smile=TRUE,VLOOKUP(MAX(-5,Strikeprice4-G252),Volsmile,2),0)),($A252-DateToday)+15,IF(Pricetype4=1,1,0),0))),G252)))</f>
        <v xml:space="preserve"> </v>
      </c>
      <c r="Q252" s="250" t="str">
        <f>IF($A252="N/A"," ",IF(Pricetype4=2,MAX(H252,0),IF(OR(Pricetype4=1,Pricetype4=4),IF(H252=0,0,(_xll.EURO(H252,Strikeprice4,0,0,($AK252+IF(Smile=TRUE,VLOOKUP(MAX(-5,Strikeprice4-H252),Volsmile,2),0)),($A252-DateToday)+15,IF(Pricetype4=1,1,0),0))),H252)))</f>
        <v xml:space="preserve"> </v>
      </c>
      <c r="R252" s="250" t="str">
        <f>IF($A252="N/A"," ",IF(Pricetype4=2,MAX(I252,0),IF(OR(Pricetype4=1,Pricetype4=4),IF(I252=0,0,(_xll.EURO(I252,Strikeprice4,0,0,($AK252+IF(Smile=TRUE,VLOOKUP(MAX(-5,Strikeprice4-I252),Volsmile,2),0)),($A252-DateToday)+15,IF(Pricetype4=1,1,0),0))),I252)))</f>
        <v xml:space="preserve"> </v>
      </c>
      <c r="S252" s="250" t="str">
        <f>IF($A252="N/A"," ",IF(Pricetype4=2,MAX(J252,0),IF(OR(Pricetype4=1,Pricetype4=4),IF(J252=0,0,(_xll.EURO(J252,Strikeprice4,0,0,($AK252+IF(Smile=TRUE,VLOOKUP(MAX(-5,Strikeprice4-J252),Volsmile,2),0)),($A252-DateToday)+15,IF(Pricetype4=1,1,0),0))),J252)))</f>
        <v xml:space="preserve"> </v>
      </c>
      <c r="T252" s="250" t="str">
        <f>IF($A252="N/A"," ",IF(Pricetype4=2,MAX(K252,0),IF(OR(Pricetype4=1,Pricetype4=4),IF(K252=0,0,(_xll.EURO(K252,Strikeprice4,0,0,($AK252+IF(Smile=TRUE,VLOOKUP(MAX(-5,Strikeprice4-K252),Volsmile,2),0)),($A252-DateToday)+15,IF(Pricetype4=1,1,0),0))),K252)))</f>
        <v xml:space="preserve"> </v>
      </c>
      <c r="U252" s="177" t="str">
        <f t="shared" si="94"/>
        <v xml:space="preserve"> </v>
      </c>
      <c r="V252" s="178" t="str">
        <f t="shared" si="110"/>
        <v xml:space="preserve"> </v>
      </c>
      <c r="W252" s="178" t="str">
        <f t="shared" si="111"/>
        <v xml:space="preserve"> </v>
      </c>
      <c r="X252" s="178" t="str">
        <f t="shared" si="112"/>
        <v xml:space="preserve"> </v>
      </c>
      <c r="Y252" s="178" t="str">
        <f t="shared" si="113"/>
        <v xml:space="preserve"> </v>
      </c>
      <c r="Z252" s="178" t="str">
        <f t="shared" si="114"/>
        <v xml:space="preserve"> </v>
      </c>
      <c r="AA252" s="178" t="str">
        <f t="shared" si="115"/>
        <v xml:space="preserve"> </v>
      </c>
      <c r="AB252" s="178" t="str">
        <f t="shared" si="116"/>
        <v xml:space="preserve"> </v>
      </c>
      <c r="AC252" s="178" t="str">
        <f t="shared" si="117"/>
        <v xml:space="preserve"> </v>
      </c>
      <c r="AD252" s="178" t="str">
        <f t="shared" si="118"/>
        <v xml:space="preserve"> </v>
      </c>
      <c r="AE252" s="178" t="str">
        <f t="shared" si="119"/>
        <v xml:space="preserve"> </v>
      </c>
      <c r="AF252" s="224" t="str">
        <f t="shared" si="120"/>
        <v xml:space="preserve"> </v>
      </c>
      <c r="AG252" s="224" t="str">
        <f t="shared" si="121"/>
        <v xml:space="preserve"> </v>
      </c>
      <c r="AH252" s="224" t="str">
        <f t="shared" si="122"/>
        <v xml:space="preserve"> </v>
      </c>
      <c r="AI252" s="224" t="str">
        <f t="shared" si="95"/>
        <v xml:space="preserve"> </v>
      </c>
      <c r="AJ252" s="224" t="str">
        <f t="shared" si="96"/>
        <v xml:space="preserve"> </v>
      </c>
      <c r="AK252" s="224" t="str">
        <f t="shared" si="123"/>
        <v xml:space="preserve"> </v>
      </c>
      <c r="AL252" s="224" t="str">
        <f>IF($A252="N/A"," ",IF(PV=1,0,'Pricing Inputs4'!R285))</f>
        <v xml:space="preserve"> </v>
      </c>
      <c r="AM252" s="313" t="str">
        <f t="shared" si="97"/>
        <v xml:space="preserve"> </v>
      </c>
      <c r="BQ252" t="str">
        <f t="shared" si="98"/>
        <v xml:space="preserve"> </v>
      </c>
      <c r="BR252" t="str">
        <f t="shared" si="99"/>
        <v xml:space="preserve"> </v>
      </c>
      <c r="BS252" t="str">
        <f t="shared" si="100"/>
        <v xml:space="preserve"> </v>
      </c>
    </row>
    <row r="253" spans="1:71" x14ac:dyDescent="0.2">
      <c r="A253" s="253" t="str">
        <f>IF(A252="N/A","N/A",IF(EDATE(A252,1)&gt;Inputs!$R$5,"N/A",EDATE(A252,1)))</f>
        <v>N/A</v>
      </c>
      <c r="B253" s="324" t="str">
        <f t="shared" si="93"/>
        <v xml:space="preserve"> </v>
      </c>
      <c r="C253" s="172" t="str">
        <f t="shared" si="101"/>
        <v xml:space="preserve"> </v>
      </c>
      <c r="D253" s="172" t="str">
        <f t="shared" si="102"/>
        <v xml:space="preserve"> </v>
      </c>
      <c r="E253" s="172" t="str">
        <f t="shared" si="103"/>
        <v xml:space="preserve"> </v>
      </c>
      <c r="F253" s="172" t="str">
        <f t="shared" si="104"/>
        <v xml:space="preserve"> </v>
      </c>
      <c r="G253" s="172" t="str">
        <f t="shared" si="105"/>
        <v xml:space="preserve"> </v>
      </c>
      <c r="H253" s="172" t="str">
        <f t="shared" si="106"/>
        <v xml:space="preserve"> </v>
      </c>
      <c r="I253" s="172" t="str">
        <f t="shared" si="107"/>
        <v xml:space="preserve"> </v>
      </c>
      <c r="J253" s="172" t="str">
        <f t="shared" si="108"/>
        <v xml:space="preserve"> </v>
      </c>
      <c r="K253" s="172" t="str">
        <f t="shared" si="109"/>
        <v xml:space="preserve"> </v>
      </c>
      <c r="L253" s="250" t="str">
        <f>IF($A253="N/A"," ",IF(Pricetype4=2,MAX(C253,0),IF(OR(Pricetype4=1,Pricetype4=4),IF(C253=0,0,(_xll.EURO(C253,Strikeprice4,0,0,($AH253+IF(Smile=TRUE,VLOOKUP(MAX(-5,Strikeprice4-C253),Volsmile,2),0)),($A253-DateToday)+15,IF(Pricetype4=1,1,0),0))),C253)))</f>
        <v xml:space="preserve"> </v>
      </c>
      <c r="M253" s="250" t="str">
        <f>IF($A253="N/A"," ",IF(Pricetype4=2,MAX(D253,0),IF(OR(Pricetype4=1,Pricetype4=4),IF(D253=0,0,(_xll.EURO(D253,Strikeprice4,0,0,($AH253+IF(Smile=TRUE,VLOOKUP(MAX(-5,Strikeprice4-D253),Volsmile,2),0)),($A253-DateToday)+15,IF(Pricetype4=1,1,0),0))),D253)))</f>
        <v xml:space="preserve"> </v>
      </c>
      <c r="N253" s="250" t="str">
        <f>IF($A253="N/A"," ",IF(Pricetype4=2,MAX(E253,0),IF(OR(Pricetype4=1,Pricetype4=4),IF(E253=0,0,(_xll.EURO(E253,Strikeprice4,0,0,($AK253+IF(Smile=TRUE,VLOOKUP(MAX(-5,Strikeprice4-E253),Volsmile,2),0)),($A253-DateToday)+15,IF(Pricetype4=1,1,0),0))),E253)))</f>
        <v xml:space="preserve"> </v>
      </c>
      <c r="O253" s="250" t="str">
        <f>IF($A253="N/A"," ",IF(Pricetype4=2,MAX(F253,0),IF(OR(Pricetype4=1,Pricetype4=4),IF(F253=0,0,(_xll.EURO(F253,Strikeprice4,0,0,($AK253+IF(Smile=TRUE,VLOOKUP(MAX(-5,Strikeprice4-F253),Volsmile,2),0)),($A253-DateToday)+15,IF(Pricetype4=1,1,0),0))),F253)))</f>
        <v xml:space="preserve"> </v>
      </c>
      <c r="P253" s="250" t="str">
        <f>IF($A253="N/A"," ",IF(Pricetype4=2,MAX(G253,0),IF(OR(Pricetype4=1,Pricetype4=4),IF(G253=0,0,(_xll.EURO(G253,Strikeprice4,0,0,($AK253+IF(Smile=TRUE,VLOOKUP(MAX(-5,Strikeprice4-G253),Volsmile,2),0)),($A253-DateToday)+15,IF(Pricetype4=1,1,0),0))),G253)))</f>
        <v xml:space="preserve"> </v>
      </c>
      <c r="Q253" s="250" t="str">
        <f>IF($A253="N/A"," ",IF(Pricetype4=2,MAX(H253,0),IF(OR(Pricetype4=1,Pricetype4=4),IF(H253=0,0,(_xll.EURO(H253,Strikeprice4,0,0,($AK253+IF(Smile=TRUE,VLOOKUP(MAX(-5,Strikeprice4-H253),Volsmile,2),0)),($A253-DateToday)+15,IF(Pricetype4=1,1,0),0))),H253)))</f>
        <v xml:space="preserve"> </v>
      </c>
      <c r="R253" s="250" t="str">
        <f>IF($A253="N/A"," ",IF(Pricetype4=2,MAX(I253,0),IF(OR(Pricetype4=1,Pricetype4=4),IF(I253=0,0,(_xll.EURO(I253,Strikeprice4,0,0,($AK253+IF(Smile=TRUE,VLOOKUP(MAX(-5,Strikeprice4-I253),Volsmile,2),0)),($A253-DateToday)+15,IF(Pricetype4=1,1,0),0))),I253)))</f>
        <v xml:space="preserve"> </v>
      </c>
      <c r="S253" s="250" t="str">
        <f>IF($A253="N/A"," ",IF(Pricetype4=2,MAX(J253,0),IF(OR(Pricetype4=1,Pricetype4=4),IF(J253=0,0,(_xll.EURO(J253,Strikeprice4,0,0,($AK253+IF(Smile=TRUE,VLOOKUP(MAX(-5,Strikeprice4-J253),Volsmile,2),0)),($A253-DateToday)+15,IF(Pricetype4=1,1,0),0))),J253)))</f>
        <v xml:space="preserve"> </v>
      </c>
      <c r="T253" s="250" t="str">
        <f>IF($A253="N/A"," ",IF(Pricetype4=2,MAX(K253,0),IF(OR(Pricetype4=1,Pricetype4=4),IF(K253=0,0,(_xll.EURO(K253,Strikeprice4,0,0,($AK253+IF(Smile=TRUE,VLOOKUP(MAX(-5,Strikeprice4-K253),Volsmile,2),0)),($A253-DateToday)+15,IF(Pricetype4=1,1,0),0))),K253)))</f>
        <v xml:space="preserve"> </v>
      </c>
      <c r="U253" s="177" t="str">
        <f t="shared" si="94"/>
        <v xml:space="preserve"> </v>
      </c>
      <c r="V253" s="178" t="str">
        <f t="shared" si="110"/>
        <v xml:space="preserve"> </v>
      </c>
      <c r="W253" s="178" t="str">
        <f t="shared" si="111"/>
        <v xml:space="preserve"> </v>
      </c>
      <c r="X253" s="178" t="str">
        <f t="shared" si="112"/>
        <v xml:space="preserve"> </v>
      </c>
      <c r="Y253" s="178" t="str">
        <f t="shared" si="113"/>
        <v xml:space="preserve"> </v>
      </c>
      <c r="Z253" s="178" t="str">
        <f t="shared" si="114"/>
        <v xml:space="preserve"> </v>
      </c>
      <c r="AA253" s="178" t="str">
        <f t="shared" si="115"/>
        <v xml:space="preserve"> </v>
      </c>
      <c r="AB253" s="178" t="str">
        <f t="shared" si="116"/>
        <v xml:space="preserve"> </v>
      </c>
      <c r="AC253" s="178" t="str">
        <f t="shared" si="117"/>
        <v xml:space="preserve"> </v>
      </c>
      <c r="AD253" s="178" t="str">
        <f t="shared" si="118"/>
        <v xml:space="preserve"> </v>
      </c>
      <c r="AE253" s="178" t="str">
        <f t="shared" si="119"/>
        <v xml:space="preserve"> </v>
      </c>
      <c r="AF253" s="224" t="str">
        <f t="shared" si="120"/>
        <v xml:space="preserve"> </v>
      </c>
      <c r="AG253" s="224" t="str">
        <f t="shared" si="121"/>
        <v xml:space="preserve"> </v>
      </c>
      <c r="AH253" s="224" t="str">
        <f t="shared" si="122"/>
        <v xml:space="preserve"> </v>
      </c>
      <c r="AI253" s="224" t="str">
        <f t="shared" si="95"/>
        <v xml:space="preserve"> </v>
      </c>
      <c r="AJ253" s="224" t="str">
        <f t="shared" si="96"/>
        <v xml:space="preserve"> </v>
      </c>
      <c r="AK253" s="224" t="str">
        <f t="shared" si="123"/>
        <v xml:space="preserve"> </v>
      </c>
      <c r="AL253" s="224" t="str">
        <f>IF($A253="N/A"," ",IF(PV=1,0,'Pricing Inputs4'!R286))</f>
        <v xml:space="preserve"> </v>
      </c>
      <c r="AM253" s="313" t="str">
        <f t="shared" si="97"/>
        <v xml:space="preserve"> </v>
      </c>
      <c r="BQ253" t="str">
        <f t="shared" si="98"/>
        <v xml:space="preserve"> </v>
      </c>
      <c r="BR253" t="str">
        <f t="shared" si="99"/>
        <v xml:space="preserve"> </v>
      </c>
      <c r="BS253" t="str">
        <f t="shared" si="100"/>
        <v xml:space="preserve"> </v>
      </c>
    </row>
    <row r="254" spans="1:71" x14ac:dyDescent="0.2">
      <c r="A254" s="253" t="str">
        <f>IF(A253="N/A","N/A",IF(EDATE(A253,1)&gt;Inputs!$R$5,"N/A",EDATE(A253,1)))</f>
        <v>N/A</v>
      </c>
      <c r="B254" s="324" t="str">
        <f t="shared" si="93"/>
        <v xml:space="preserve"> </v>
      </c>
      <c r="C254" s="172" t="str">
        <f t="shared" si="101"/>
        <v xml:space="preserve"> </v>
      </c>
      <c r="D254" s="172" t="str">
        <f t="shared" si="102"/>
        <v xml:space="preserve"> </v>
      </c>
      <c r="E254" s="172" t="str">
        <f t="shared" si="103"/>
        <v xml:space="preserve"> </v>
      </c>
      <c r="F254" s="172" t="str">
        <f t="shared" si="104"/>
        <v xml:space="preserve"> </v>
      </c>
      <c r="G254" s="172" t="str">
        <f t="shared" si="105"/>
        <v xml:space="preserve"> </v>
      </c>
      <c r="H254" s="172" t="str">
        <f t="shared" si="106"/>
        <v xml:space="preserve"> </v>
      </c>
      <c r="I254" s="172" t="str">
        <f t="shared" si="107"/>
        <v xml:space="preserve"> </v>
      </c>
      <c r="J254" s="172" t="str">
        <f t="shared" si="108"/>
        <v xml:space="preserve"> </v>
      </c>
      <c r="K254" s="172" t="str">
        <f t="shared" si="109"/>
        <v xml:space="preserve"> </v>
      </c>
      <c r="L254" s="250" t="str">
        <f>IF($A254="N/A"," ",IF(Pricetype4=2,MAX(C254,0),IF(OR(Pricetype4=1,Pricetype4=4),IF(C254=0,0,(_xll.EURO(C254,Strikeprice4,0,0,($AH254+IF(Smile=TRUE,VLOOKUP(MAX(-5,Strikeprice4-C254),Volsmile,2),0)),($A254-DateToday)+15,IF(Pricetype4=1,1,0),0))),C254)))</f>
        <v xml:space="preserve"> </v>
      </c>
      <c r="M254" s="250" t="str">
        <f>IF($A254="N/A"," ",IF(Pricetype4=2,MAX(D254,0),IF(OR(Pricetype4=1,Pricetype4=4),IF(D254=0,0,(_xll.EURO(D254,Strikeprice4,0,0,($AH254+IF(Smile=TRUE,VLOOKUP(MAX(-5,Strikeprice4-D254),Volsmile,2),0)),($A254-DateToday)+15,IF(Pricetype4=1,1,0),0))),D254)))</f>
        <v xml:space="preserve"> </v>
      </c>
      <c r="N254" s="250" t="str">
        <f>IF($A254="N/A"," ",IF(Pricetype4=2,MAX(E254,0),IF(OR(Pricetype4=1,Pricetype4=4),IF(E254=0,0,(_xll.EURO(E254,Strikeprice4,0,0,($AK254+IF(Smile=TRUE,VLOOKUP(MAX(-5,Strikeprice4-E254),Volsmile,2),0)),($A254-DateToday)+15,IF(Pricetype4=1,1,0),0))),E254)))</f>
        <v xml:space="preserve"> </v>
      </c>
      <c r="O254" s="250" t="str">
        <f>IF($A254="N/A"," ",IF(Pricetype4=2,MAX(F254,0),IF(OR(Pricetype4=1,Pricetype4=4),IF(F254=0,0,(_xll.EURO(F254,Strikeprice4,0,0,($AK254+IF(Smile=TRUE,VLOOKUP(MAX(-5,Strikeprice4-F254),Volsmile,2),0)),($A254-DateToday)+15,IF(Pricetype4=1,1,0),0))),F254)))</f>
        <v xml:space="preserve"> </v>
      </c>
      <c r="P254" s="250" t="str">
        <f>IF($A254="N/A"," ",IF(Pricetype4=2,MAX(G254,0),IF(OR(Pricetype4=1,Pricetype4=4),IF(G254=0,0,(_xll.EURO(G254,Strikeprice4,0,0,($AK254+IF(Smile=TRUE,VLOOKUP(MAX(-5,Strikeprice4-G254),Volsmile,2),0)),($A254-DateToday)+15,IF(Pricetype4=1,1,0),0))),G254)))</f>
        <v xml:space="preserve"> </v>
      </c>
      <c r="Q254" s="250" t="str">
        <f>IF($A254="N/A"," ",IF(Pricetype4=2,MAX(H254,0),IF(OR(Pricetype4=1,Pricetype4=4),IF(H254=0,0,(_xll.EURO(H254,Strikeprice4,0,0,($AK254+IF(Smile=TRUE,VLOOKUP(MAX(-5,Strikeprice4-H254),Volsmile,2),0)),($A254-DateToday)+15,IF(Pricetype4=1,1,0),0))),H254)))</f>
        <v xml:space="preserve"> </v>
      </c>
      <c r="R254" s="250" t="str">
        <f>IF($A254="N/A"," ",IF(Pricetype4=2,MAX(I254,0),IF(OR(Pricetype4=1,Pricetype4=4),IF(I254=0,0,(_xll.EURO(I254,Strikeprice4,0,0,($AK254+IF(Smile=TRUE,VLOOKUP(MAX(-5,Strikeprice4-I254),Volsmile,2),0)),($A254-DateToday)+15,IF(Pricetype4=1,1,0),0))),I254)))</f>
        <v xml:space="preserve"> </v>
      </c>
      <c r="S254" s="250" t="str">
        <f>IF($A254="N/A"," ",IF(Pricetype4=2,MAX(J254,0),IF(OR(Pricetype4=1,Pricetype4=4),IF(J254=0,0,(_xll.EURO(J254,Strikeprice4,0,0,($AK254+IF(Smile=TRUE,VLOOKUP(MAX(-5,Strikeprice4-J254),Volsmile,2),0)),($A254-DateToday)+15,IF(Pricetype4=1,1,0),0))),J254)))</f>
        <v xml:space="preserve"> </v>
      </c>
      <c r="T254" s="250" t="str">
        <f>IF($A254="N/A"," ",IF(Pricetype4=2,MAX(K254,0),IF(OR(Pricetype4=1,Pricetype4=4),IF(K254=0,0,(_xll.EURO(K254,Strikeprice4,0,0,($AK254+IF(Smile=TRUE,VLOOKUP(MAX(-5,Strikeprice4-K254),Volsmile,2),0)),($A254-DateToday)+15,IF(Pricetype4=1,1,0),0))),K254)))</f>
        <v xml:space="preserve"> </v>
      </c>
      <c r="U254" s="177" t="str">
        <f t="shared" si="94"/>
        <v xml:space="preserve"> </v>
      </c>
      <c r="V254" s="178" t="str">
        <f t="shared" si="110"/>
        <v xml:space="preserve"> </v>
      </c>
      <c r="W254" s="178" t="str">
        <f t="shared" si="111"/>
        <v xml:space="preserve"> </v>
      </c>
      <c r="X254" s="178" t="str">
        <f t="shared" si="112"/>
        <v xml:space="preserve"> </v>
      </c>
      <c r="Y254" s="178" t="str">
        <f t="shared" si="113"/>
        <v xml:space="preserve"> </v>
      </c>
      <c r="Z254" s="178" t="str">
        <f t="shared" si="114"/>
        <v xml:space="preserve"> </v>
      </c>
      <c r="AA254" s="178" t="str">
        <f t="shared" si="115"/>
        <v xml:space="preserve"> </v>
      </c>
      <c r="AB254" s="178" t="str">
        <f t="shared" si="116"/>
        <v xml:space="preserve"> </v>
      </c>
      <c r="AC254" s="178" t="str">
        <f t="shared" si="117"/>
        <v xml:space="preserve"> </v>
      </c>
      <c r="AD254" s="178" t="str">
        <f t="shared" si="118"/>
        <v xml:space="preserve"> </v>
      </c>
      <c r="AE254" s="178" t="str">
        <f t="shared" si="119"/>
        <v xml:space="preserve"> </v>
      </c>
      <c r="AF254" s="224" t="str">
        <f t="shared" si="120"/>
        <v xml:space="preserve"> </v>
      </c>
      <c r="AG254" s="224" t="str">
        <f t="shared" si="121"/>
        <v xml:space="preserve"> </v>
      </c>
      <c r="AH254" s="224" t="str">
        <f t="shared" si="122"/>
        <v xml:space="preserve"> </v>
      </c>
      <c r="AI254" s="224" t="str">
        <f t="shared" si="95"/>
        <v xml:space="preserve"> </v>
      </c>
      <c r="AJ254" s="224" t="str">
        <f t="shared" si="96"/>
        <v xml:space="preserve"> </v>
      </c>
      <c r="AK254" s="224" t="str">
        <f t="shared" si="123"/>
        <v xml:space="preserve"> </v>
      </c>
      <c r="AL254" s="224" t="str">
        <f>IF($A254="N/A"," ",IF(PV=1,0,'Pricing Inputs4'!R287))</f>
        <v xml:space="preserve"> </v>
      </c>
      <c r="AM254" s="313" t="str">
        <f t="shared" si="97"/>
        <v xml:space="preserve"> </v>
      </c>
      <c r="BQ254" t="str">
        <f t="shared" si="98"/>
        <v xml:space="preserve"> </v>
      </c>
      <c r="BR254" t="str">
        <f t="shared" si="99"/>
        <v xml:space="preserve"> </v>
      </c>
      <c r="BS254" t="str">
        <f t="shared" si="100"/>
        <v xml:space="preserve"> </v>
      </c>
    </row>
    <row r="255" spans="1:71" x14ac:dyDescent="0.2">
      <c r="A255" s="253" t="str">
        <f>IF(A254="N/A","N/A",IF(EDATE(A254,1)&gt;Inputs!$R$5,"N/A",EDATE(A254,1)))</f>
        <v>N/A</v>
      </c>
      <c r="B255" s="324" t="str">
        <f t="shared" si="93"/>
        <v xml:space="preserve"> </v>
      </c>
      <c r="C255" s="172" t="str">
        <f t="shared" si="101"/>
        <v xml:space="preserve"> </v>
      </c>
      <c r="D255" s="172" t="str">
        <f t="shared" si="102"/>
        <v xml:space="preserve"> </v>
      </c>
      <c r="E255" s="172" t="str">
        <f t="shared" si="103"/>
        <v xml:space="preserve"> </v>
      </c>
      <c r="F255" s="172" t="str">
        <f t="shared" si="104"/>
        <v xml:space="preserve"> </v>
      </c>
      <c r="G255" s="172" t="str">
        <f t="shared" si="105"/>
        <v xml:space="preserve"> </v>
      </c>
      <c r="H255" s="172" t="str">
        <f t="shared" si="106"/>
        <v xml:space="preserve"> </v>
      </c>
      <c r="I255" s="172" t="str">
        <f t="shared" si="107"/>
        <v xml:space="preserve"> </v>
      </c>
      <c r="J255" s="172" t="str">
        <f t="shared" si="108"/>
        <v xml:space="preserve"> </v>
      </c>
      <c r="K255" s="172" t="str">
        <f t="shared" si="109"/>
        <v xml:space="preserve"> </v>
      </c>
      <c r="L255" s="250" t="str">
        <f>IF($A255="N/A"," ",IF(Pricetype4=2,MAX(C255,0),IF(OR(Pricetype4=1,Pricetype4=4),IF(C255=0,0,(_xll.EURO(C255,Strikeprice4,0,0,($AH255+IF(Smile=TRUE,VLOOKUP(MAX(-5,Strikeprice4-C255),Volsmile,2),0)),($A255-DateToday)+15,IF(Pricetype4=1,1,0),0))),C255)))</f>
        <v xml:space="preserve"> </v>
      </c>
      <c r="M255" s="250" t="str">
        <f>IF($A255="N/A"," ",IF(Pricetype4=2,MAX(D255,0),IF(OR(Pricetype4=1,Pricetype4=4),IF(D255=0,0,(_xll.EURO(D255,Strikeprice4,0,0,($AH255+IF(Smile=TRUE,VLOOKUP(MAX(-5,Strikeprice4-D255),Volsmile,2),0)),($A255-DateToday)+15,IF(Pricetype4=1,1,0),0))),D255)))</f>
        <v xml:space="preserve"> </v>
      </c>
      <c r="N255" s="250" t="str">
        <f>IF($A255="N/A"," ",IF(Pricetype4=2,MAX(E255,0),IF(OR(Pricetype4=1,Pricetype4=4),IF(E255=0,0,(_xll.EURO(E255,Strikeprice4,0,0,($AK255+IF(Smile=TRUE,VLOOKUP(MAX(-5,Strikeprice4-E255),Volsmile,2),0)),($A255-DateToday)+15,IF(Pricetype4=1,1,0),0))),E255)))</f>
        <v xml:space="preserve"> </v>
      </c>
      <c r="O255" s="250" t="str">
        <f>IF($A255="N/A"," ",IF(Pricetype4=2,MAX(F255,0),IF(OR(Pricetype4=1,Pricetype4=4),IF(F255=0,0,(_xll.EURO(F255,Strikeprice4,0,0,($AK255+IF(Smile=TRUE,VLOOKUP(MAX(-5,Strikeprice4-F255),Volsmile,2),0)),($A255-DateToday)+15,IF(Pricetype4=1,1,0),0))),F255)))</f>
        <v xml:space="preserve"> </v>
      </c>
      <c r="P255" s="250" t="str">
        <f>IF($A255="N/A"," ",IF(Pricetype4=2,MAX(G255,0),IF(OR(Pricetype4=1,Pricetype4=4),IF(G255=0,0,(_xll.EURO(G255,Strikeprice4,0,0,($AK255+IF(Smile=TRUE,VLOOKUP(MAX(-5,Strikeprice4-G255),Volsmile,2),0)),($A255-DateToday)+15,IF(Pricetype4=1,1,0),0))),G255)))</f>
        <v xml:space="preserve"> </v>
      </c>
      <c r="Q255" s="250" t="str">
        <f>IF($A255="N/A"," ",IF(Pricetype4=2,MAX(H255,0),IF(OR(Pricetype4=1,Pricetype4=4),IF(H255=0,0,(_xll.EURO(H255,Strikeprice4,0,0,($AK255+IF(Smile=TRUE,VLOOKUP(MAX(-5,Strikeprice4-H255),Volsmile,2),0)),($A255-DateToday)+15,IF(Pricetype4=1,1,0),0))),H255)))</f>
        <v xml:space="preserve"> </v>
      </c>
      <c r="R255" s="250" t="str">
        <f>IF($A255="N/A"," ",IF(Pricetype4=2,MAX(I255,0),IF(OR(Pricetype4=1,Pricetype4=4),IF(I255=0,0,(_xll.EURO(I255,Strikeprice4,0,0,($AK255+IF(Smile=TRUE,VLOOKUP(MAX(-5,Strikeprice4-I255),Volsmile,2),0)),($A255-DateToday)+15,IF(Pricetype4=1,1,0),0))),I255)))</f>
        <v xml:space="preserve"> </v>
      </c>
      <c r="S255" s="250" t="str">
        <f>IF($A255="N/A"," ",IF(Pricetype4=2,MAX(J255,0),IF(OR(Pricetype4=1,Pricetype4=4),IF(J255=0,0,(_xll.EURO(J255,Strikeprice4,0,0,($AK255+IF(Smile=TRUE,VLOOKUP(MAX(-5,Strikeprice4-J255),Volsmile,2),0)),($A255-DateToday)+15,IF(Pricetype4=1,1,0),0))),J255)))</f>
        <v xml:space="preserve"> </v>
      </c>
      <c r="T255" s="250" t="str">
        <f>IF($A255="N/A"," ",IF(Pricetype4=2,MAX(K255,0),IF(OR(Pricetype4=1,Pricetype4=4),IF(K255=0,0,(_xll.EURO(K255,Strikeprice4,0,0,($AK255+IF(Smile=TRUE,VLOOKUP(MAX(-5,Strikeprice4-K255),Volsmile,2),0)),($A255-DateToday)+15,IF(Pricetype4=1,1,0),0))),K255)))</f>
        <v xml:space="preserve"> </v>
      </c>
      <c r="U255" s="177" t="str">
        <f t="shared" si="94"/>
        <v xml:space="preserve"> </v>
      </c>
      <c r="V255" s="178" t="str">
        <f t="shared" si="110"/>
        <v xml:space="preserve"> </v>
      </c>
      <c r="W255" s="178" t="str">
        <f t="shared" si="111"/>
        <v xml:space="preserve"> </v>
      </c>
      <c r="X255" s="178" t="str">
        <f t="shared" si="112"/>
        <v xml:space="preserve"> </v>
      </c>
      <c r="Y255" s="178" t="str">
        <f t="shared" si="113"/>
        <v xml:space="preserve"> </v>
      </c>
      <c r="Z255" s="178" t="str">
        <f t="shared" si="114"/>
        <v xml:space="preserve"> </v>
      </c>
      <c r="AA255" s="178" t="str">
        <f t="shared" si="115"/>
        <v xml:space="preserve"> </v>
      </c>
      <c r="AB255" s="178" t="str">
        <f t="shared" si="116"/>
        <v xml:space="preserve"> </v>
      </c>
      <c r="AC255" s="178" t="str">
        <f t="shared" si="117"/>
        <v xml:space="preserve"> </v>
      </c>
      <c r="AD255" s="178" t="str">
        <f t="shared" si="118"/>
        <v xml:space="preserve"> </v>
      </c>
      <c r="AE255" s="178" t="str">
        <f t="shared" si="119"/>
        <v xml:space="preserve"> </v>
      </c>
      <c r="AF255" s="224" t="str">
        <f t="shared" si="120"/>
        <v xml:space="preserve"> </v>
      </c>
      <c r="AG255" s="224" t="str">
        <f t="shared" si="121"/>
        <v xml:space="preserve"> </v>
      </c>
      <c r="AH255" s="224" t="str">
        <f t="shared" si="122"/>
        <v xml:space="preserve"> </v>
      </c>
      <c r="AI255" s="224" t="str">
        <f t="shared" si="95"/>
        <v xml:space="preserve"> </v>
      </c>
      <c r="AJ255" s="224" t="str">
        <f t="shared" si="96"/>
        <v xml:space="preserve"> </v>
      </c>
      <c r="AK255" s="224" t="str">
        <f t="shared" si="123"/>
        <v xml:space="preserve"> </v>
      </c>
      <c r="AL255" s="224" t="str">
        <f>IF($A255="N/A"," ",IF(PV=1,0,'Pricing Inputs4'!R288))</f>
        <v xml:space="preserve"> </v>
      </c>
      <c r="AM255" s="313" t="str">
        <f t="shared" si="97"/>
        <v xml:space="preserve"> </v>
      </c>
      <c r="BQ255" t="str">
        <f t="shared" si="98"/>
        <v xml:space="preserve"> </v>
      </c>
      <c r="BR255" t="str">
        <f t="shared" si="99"/>
        <v xml:space="preserve"> </v>
      </c>
      <c r="BS255" t="str">
        <f t="shared" si="100"/>
        <v xml:space="preserve"> </v>
      </c>
    </row>
    <row r="256" spans="1:71" x14ac:dyDescent="0.2">
      <c r="A256" s="140"/>
      <c r="B256" s="325"/>
      <c r="J256" s="4"/>
      <c r="K256" s="173"/>
    </row>
    <row r="257" spans="1:11" x14ac:dyDescent="0.2">
      <c r="A257" s="140"/>
      <c r="B257" s="325"/>
      <c r="J257" s="4"/>
      <c r="K257" s="173"/>
    </row>
    <row r="258" spans="1:11" x14ac:dyDescent="0.2">
      <c r="A258" s="140"/>
      <c r="B258" s="325"/>
      <c r="J258" s="4"/>
      <c r="K258" s="173"/>
    </row>
    <row r="259" spans="1:11" x14ac:dyDescent="0.2">
      <c r="A259" s="140"/>
      <c r="B259" s="325"/>
      <c r="J259" s="4"/>
      <c r="K259" s="173"/>
    </row>
    <row r="260" spans="1:11" x14ac:dyDescent="0.2">
      <c r="A260" s="140"/>
      <c r="B260" s="325"/>
      <c r="J260" s="4"/>
      <c r="K260" s="173"/>
    </row>
    <row r="261" spans="1:11" x14ac:dyDescent="0.2">
      <c r="A261" s="140"/>
      <c r="B261" s="325"/>
      <c r="J261" s="4"/>
      <c r="K261" s="173"/>
    </row>
    <row r="262" spans="1:11" x14ac:dyDescent="0.2">
      <c r="A262" s="140"/>
      <c r="B262" s="325"/>
      <c r="J262" s="4"/>
      <c r="K262" s="173"/>
    </row>
    <row r="263" spans="1:11" x14ac:dyDescent="0.2">
      <c r="A263" s="140"/>
      <c r="B263" s="325"/>
      <c r="J263" s="4"/>
      <c r="K263" s="173"/>
    </row>
    <row r="264" spans="1:11" x14ac:dyDescent="0.2">
      <c r="A264" s="140"/>
      <c r="B264" s="325"/>
      <c r="J264" s="4"/>
      <c r="K264" s="173"/>
    </row>
    <row r="265" spans="1:11" x14ac:dyDescent="0.2">
      <c r="A265" s="140"/>
      <c r="B265" s="325"/>
      <c r="J265" s="4"/>
      <c r="K265" s="173"/>
    </row>
    <row r="266" spans="1:11" x14ac:dyDescent="0.2">
      <c r="A266" s="140"/>
      <c r="B266" s="325"/>
      <c r="J266" s="4"/>
      <c r="K266" s="173"/>
    </row>
    <row r="267" spans="1:11" x14ac:dyDescent="0.2">
      <c r="A267" s="140"/>
      <c r="B267" s="325"/>
      <c r="J267" s="4"/>
      <c r="K267" s="173"/>
    </row>
    <row r="268" spans="1:11" x14ac:dyDescent="0.2">
      <c r="A268" s="140"/>
      <c r="B268" s="325"/>
      <c r="J268" s="4"/>
      <c r="K268" s="173"/>
    </row>
    <row r="269" spans="1:11" x14ac:dyDescent="0.2">
      <c r="A269" s="140"/>
      <c r="B269" s="325"/>
      <c r="J269" s="4"/>
      <c r="K269" s="173"/>
    </row>
    <row r="270" spans="1:11" x14ac:dyDescent="0.2">
      <c r="A270" s="140"/>
      <c r="B270" s="325"/>
      <c r="J270" s="4"/>
      <c r="K270" s="173"/>
    </row>
    <row r="271" spans="1:11" x14ac:dyDescent="0.2">
      <c r="A271" s="140"/>
      <c r="B271" s="325"/>
      <c r="J271" s="4"/>
      <c r="K271" s="173"/>
    </row>
    <row r="272" spans="1:11" x14ac:dyDescent="0.2">
      <c r="A272" s="140"/>
      <c r="B272" s="325"/>
      <c r="J272" s="4"/>
      <c r="K272" s="173"/>
    </row>
    <row r="273" spans="1:11" x14ac:dyDescent="0.2">
      <c r="A273" s="140"/>
      <c r="B273" s="325"/>
      <c r="J273" s="4"/>
      <c r="K273" s="173"/>
    </row>
    <row r="274" spans="1:11" x14ac:dyDescent="0.2">
      <c r="A274" s="140"/>
      <c r="B274" s="325"/>
      <c r="J274" s="4"/>
      <c r="K274" s="173"/>
    </row>
    <row r="275" spans="1:11" x14ac:dyDescent="0.2">
      <c r="A275" s="140"/>
      <c r="B275" s="325"/>
      <c r="J275" s="4"/>
      <c r="K275" s="173"/>
    </row>
    <row r="276" spans="1:11" x14ac:dyDescent="0.2">
      <c r="A276" s="140"/>
      <c r="B276" s="325"/>
      <c r="J276" s="4"/>
      <c r="K276" s="173"/>
    </row>
    <row r="277" spans="1:11" x14ac:dyDescent="0.2">
      <c r="A277" s="140"/>
      <c r="B277" s="325"/>
      <c r="J277" s="4"/>
      <c r="K277" s="173"/>
    </row>
    <row r="278" spans="1:11" x14ac:dyDescent="0.2">
      <c r="A278" s="140"/>
      <c r="B278" s="325"/>
      <c r="J278" s="4"/>
      <c r="K278" s="173"/>
    </row>
    <row r="279" spans="1:11" x14ac:dyDescent="0.2">
      <c r="A279" s="140"/>
      <c r="B279" s="325"/>
      <c r="J279" s="4"/>
      <c r="K279" s="173"/>
    </row>
    <row r="280" spans="1:11" x14ac:dyDescent="0.2">
      <c r="A280" s="140"/>
      <c r="B280" s="325"/>
      <c r="J280" s="4"/>
      <c r="K280" s="173"/>
    </row>
    <row r="281" spans="1:11" x14ac:dyDescent="0.2">
      <c r="A281" s="140"/>
      <c r="B281" s="325"/>
      <c r="J281" s="4"/>
      <c r="K281" s="173"/>
    </row>
    <row r="282" spans="1:11" x14ac:dyDescent="0.2">
      <c r="A282" s="140"/>
      <c r="B282" s="325"/>
      <c r="J282" s="4"/>
      <c r="K282" s="173"/>
    </row>
    <row r="283" spans="1:11" x14ac:dyDescent="0.2">
      <c r="A283" s="140"/>
      <c r="B283" s="325"/>
      <c r="J283" s="4"/>
      <c r="K283" s="173"/>
    </row>
    <row r="284" spans="1:11" x14ac:dyDescent="0.2">
      <c r="A284" s="140"/>
      <c r="B284" s="325"/>
      <c r="J284" s="4"/>
      <c r="K284" s="173"/>
    </row>
    <row r="285" spans="1:11" x14ac:dyDescent="0.2">
      <c r="A285" s="140"/>
      <c r="B285" s="325"/>
      <c r="J285" s="4"/>
      <c r="K285" s="173"/>
    </row>
    <row r="286" spans="1:11" x14ac:dyDescent="0.2">
      <c r="A286" s="140"/>
      <c r="B286" s="325"/>
      <c r="J286" s="4"/>
      <c r="K286" s="173"/>
    </row>
    <row r="287" spans="1:11" x14ac:dyDescent="0.2">
      <c r="A287" s="140"/>
      <c r="B287" s="325"/>
      <c r="J287" s="4"/>
      <c r="K287" s="173"/>
    </row>
    <row r="288" spans="1:11" x14ac:dyDescent="0.2">
      <c r="A288" s="140"/>
      <c r="B288" s="325"/>
      <c r="J288" s="4"/>
      <c r="K288" s="173"/>
    </row>
    <row r="289" spans="1:11" x14ac:dyDescent="0.2">
      <c r="A289" s="140"/>
      <c r="B289" s="325"/>
      <c r="J289" s="4"/>
      <c r="K289" s="173"/>
    </row>
    <row r="290" spans="1:11" x14ac:dyDescent="0.2">
      <c r="A290" s="140"/>
      <c r="B290" s="325"/>
      <c r="J290" s="4"/>
      <c r="K290" s="173"/>
    </row>
    <row r="291" spans="1:11" x14ac:dyDescent="0.2">
      <c r="A291" s="140"/>
      <c r="B291" s="325"/>
      <c r="J291" s="4"/>
      <c r="K291" s="173"/>
    </row>
    <row r="292" spans="1:11" x14ac:dyDescent="0.2">
      <c r="A292" s="140"/>
      <c r="B292" s="325"/>
      <c r="J292" s="4"/>
      <c r="K292" s="173"/>
    </row>
    <row r="293" spans="1:11" x14ac:dyDescent="0.2">
      <c r="A293" s="140"/>
      <c r="B293" s="325"/>
      <c r="J293" s="4"/>
      <c r="K293" s="173"/>
    </row>
    <row r="294" spans="1:11" x14ac:dyDescent="0.2">
      <c r="A294" s="140"/>
      <c r="B294" s="325"/>
      <c r="J294" s="4"/>
      <c r="K294" s="173"/>
    </row>
    <row r="295" spans="1:11" x14ac:dyDescent="0.2">
      <c r="A295" s="140"/>
      <c r="B295" s="325"/>
      <c r="J295" s="4"/>
      <c r="K295" s="173"/>
    </row>
    <row r="296" spans="1:11" x14ac:dyDescent="0.2">
      <c r="A296" s="140"/>
      <c r="B296" s="325"/>
      <c r="J296" s="4"/>
      <c r="K296" s="173"/>
    </row>
    <row r="297" spans="1:11" x14ac:dyDescent="0.2">
      <c r="A297" s="140"/>
      <c r="B297" s="325"/>
      <c r="J297" s="4"/>
      <c r="K297" s="173"/>
    </row>
    <row r="298" spans="1:11" x14ac:dyDescent="0.2">
      <c r="A298" s="140"/>
      <c r="B298" s="325"/>
      <c r="J298" s="4"/>
      <c r="K298" s="173"/>
    </row>
    <row r="299" spans="1:11" x14ac:dyDescent="0.2">
      <c r="A299" s="140"/>
      <c r="B299" s="325"/>
      <c r="J299" s="4"/>
      <c r="K299" s="173"/>
    </row>
    <row r="300" spans="1:11" x14ac:dyDescent="0.2">
      <c r="A300" s="140"/>
      <c r="B300" s="325"/>
      <c r="J300" s="4"/>
      <c r="K300" s="173"/>
    </row>
    <row r="301" spans="1:11" x14ac:dyDescent="0.2">
      <c r="A301" s="140"/>
      <c r="B301" s="325"/>
      <c r="J301" s="4"/>
      <c r="K301" s="173"/>
    </row>
    <row r="302" spans="1:11" x14ac:dyDescent="0.2">
      <c r="A302" s="140"/>
      <c r="B302" s="325"/>
      <c r="J302" s="4"/>
      <c r="K302" s="173"/>
    </row>
    <row r="303" spans="1:11" x14ac:dyDescent="0.2">
      <c r="A303" s="140"/>
      <c r="B303" s="325"/>
      <c r="J303" s="4"/>
      <c r="K303" s="173"/>
    </row>
    <row r="304" spans="1:11" x14ac:dyDescent="0.2">
      <c r="A304" s="140"/>
      <c r="B304" s="325"/>
      <c r="J304" s="4"/>
      <c r="K304" s="173"/>
    </row>
    <row r="305" spans="1:11" x14ac:dyDescent="0.2">
      <c r="A305" s="140"/>
      <c r="B305" s="325"/>
      <c r="J305" s="4"/>
      <c r="K305" s="173"/>
    </row>
    <row r="306" spans="1:11" x14ac:dyDescent="0.2">
      <c r="A306" s="140"/>
      <c r="B306" s="325"/>
      <c r="J306" s="4"/>
      <c r="K306" s="173"/>
    </row>
    <row r="307" spans="1:11" x14ac:dyDescent="0.2">
      <c r="A307" s="140"/>
      <c r="B307" s="325"/>
      <c r="J307" s="4"/>
      <c r="K307" s="173"/>
    </row>
    <row r="308" spans="1:11" x14ac:dyDescent="0.2">
      <c r="A308" s="140"/>
      <c r="B308" s="325"/>
      <c r="J308" s="4"/>
      <c r="K308" s="173"/>
    </row>
    <row r="309" spans="1:11" x14ac:dyDescent="0.2">
      <c r="A309" s="140"/>
      <c r="B309" s="325"/>
      <c r="J309" s="4"/>
      <c r="K309" s="173"/>
    </row>
    <row r="310" spans="1:11" x14ac:dyDescent="0.2">
      <c r="A310" s="140"/>
      <c r="B310" s="325"/>
      <c r="J310" s="4"/>
      <c r="K310" s="173"/>
    </row>
    <row r="311" spans="1:11" x14ac:dyDescent="0.2">
      <c r="A311" s="140"/>
      <c r="B311" s="325"/>
      <c r="J311" s="4"/>
      <c r="K311" s="173"/>
    </row>
    <row r="312" spans="1:11" x14ac:dyDescent="0.2">
      <c r="A312" s="140"/>
      <c r="B312" s="325"/>
      <c r="J312" s="4"/>
      <c r="K312" s="173"/>
    </row>
    <row r="313" spans="1:11" x14ac:dyDescent="0.2">
      <c r="A313" s="140"/>
      <c r="B313" s="325"/>
      <c r="J313" s="4"/>
      <c r="K313" s="173"/>
    </row>
    <row r="314" spans="1:11" x14ac:dyDescent="0.2">
      <c r="A314" s="140"/>
      <c r="B314" s="325"/>
      <c r="J314" s="4"/>
      <c r="K314" s="173"/>
    </row>
    <row r="315" spans="1:11" x14ac:dyDescent="0.2">
      <c r="A315" s="140"/>
      <c r="B315" s="325"/>
      <c r="J315" s="4"/>
      <c r="K315" s="173"/>
    </row>
    <row r="316" spans="1:11" x14ac:dyDescent="0.2">
      <c r="A316" s="140"/>
      <c r="B316" s="325"/>
      <c r="J316" s="4"/>
      <c r="K316" s="173"/>
    </row>
    <row r="317" spans="1:11" x14ac:dyDescent="0.2">
      <c r="A317" s="140"/>
      <c r="B317" s="325"/>
      <c r="J317" s="4"/>
      <c r="K317" s="173"/>
    </row>
    <row r="318" spans="1:11" x14ac:dyDescent="0.2">
      <c r="A318" s="140"/>
      <c r="B318" s="325"/>
      <c r="J318" s="4"/>
      <c r="K318" s="173"/>
    </row>
    <row r="319" spans="1:11" x14ac:dyDescent="0.2">
      <c r="A319" s="140"/>
      <c r="B319" s="325"/>
      <c r="J319" s="4"/>
      <c r="K319" s="173"/>
    </row>
    <row r="320" spans="1:11" x14ac:dyDescent="0.2">
      <c r="A320" s="140"/>
      <c r="B320" s="325"/>
      <c r="J320" s="4"/>
      <c r="K320" s="173"/>
    </row>
    <row r="321" spans="1:11" x14ac:dyDescent="0.2">
      <c r="A321" s="140"/>
      <c r="B321" s="325"/>
      <c r="J321" s="4"/>
      <c r="K321" s="173"/>
    </row>
    <row r="322" spans="1:11" x14ac:dyDescent="0.2">
      <c r="A322" s="140"/>
      <c r="B322" s="325"/>
      <c r="J322" s="4"/>
      <c r="K322" s="173"/>
    </row>
    <row r="323" spans="1:11" x14ac:dyDescent="0.2">
      <c r="A323" s="140"/>
      <c r="B323" s="325"/>
      <c r="J323" s="4"/>
      <c r="K323" s="173"/>
    </row>
    <row r="324" spans="1:11" x14ac:dyDescent="0.2">
      <c r="A324" s="140"/>
      <c r="B324" s="325"/>
      <c r="J324" s="4"/>
      <c r="K324" s="173"/>
    </row>
    <row r="325" spans="1:11" x14ac:dyDescent="0.2">
      <c r="A325" s="140"/>
      <c r="B325" s="325"/>
      <c r="J325" s="4"/>
      <c r="K325" s="173"/>
    </row>
    <row r="326" spans="1:11" x14ac:dyDescent="0.2">
      <c r="A326" s="140"/>
      <c r="B326" s="325"/>
      <c r="J326" s="4"/>
      <c r="K326" s="173"/>
    </row>
    <row r="327" spans="1:11" x14ac:dyDescent="0.2">
      <c r="A327" s="140"/>
      <c r="B327" s="325"/>
      <c r="J327" s="4"/>
      <c r="K327" s="173"/>
    </row>
    <row r="328" spans="1:11" x14ac:dyDescent="0.2">
      <c r="A328" s="140"/>
      <c r="B328" s="325"/>
      <c r="J328" s="4"/>
      <c r="K328" s="173"/>
    </row>
    <row r="329" spans="1:11" x14ac:dyDescent="0.2">
      <c r="A329" s="140"/>
      <c r="B329" s="325"/>
      <c r="J329" s="4"/>
      <c r="K329" s="173"/>
    </row>
    <row r="330" spans="1:11" x14ac:dyDescent="0.2">
      <c r="A330" s="140"/>
      <c r="B330" s="325"/>
      <c r="J330" s="4"/>
      <c r="K330" s="173"/>
    </row>
    <row r="331" spans="1:11" x14ac:dyDescent="0.2">
      <c r="A331" s="140"/>
      <c r="B331" s="325"/>
      <c r="J331" s="4"/>
      <c r="K331" s="173"/>
    </row>
    <row r="332" spans="1:11" x14ac:dyDescent="0.2">
      <c r="A332" s="140"/>
      <c r="B332" s="325"/>
      <c r="J332" s="4"/>
      <c r="K332" s="173"/>
    </row>
    <row r="333" spans="1:11" x14ac:dyDescent="0.2">
      <c r="A333" s="140"/>
      <c r="B333" s="325"/>
      <c r="J333" s="4"/>
      <c r="K333" s="173"/>
    </row>
    <row r="334" spans="1:11" x14ac:dyDescent="0.2">
      <c r="A334" s="140"/>
      <c r="B334" s="325"/>
      <c r="J334" s="4"/>
      <c r="K334" s="173"/>
    </row>
    <row r="335" spans="1:11" x14ac:dyDescent="0.2">
      <c r="A335" s="140"/>
      <c r="B335" s="325"/>
      <c r="J335" s="4"/>
      <c r="K335" s="173"/>
    </row>
    <row r="336" spans="1:11" x14ac:dyDescent="0.2">
      <c r="A336" s="140"/>
      <c r="B336" s="325"/>
      <c r="J336" s="4"/>
      <c r="K336" s="173"/>
    </row>
    <row r="337" spans="1:11" x14ac:dyDescent="0.2">
      <c r="A337" s="140"/>
      <c r="B337" s="325"/>
      <c r="J337" s="4"/>
      <c r="K337" s="173"/>
    </row>
    <row r="338" spans="1:11" x14ac:dyDescent="0.2">
      <c r="A338" s="140"/>
      <c r="B338" s="325"/>
      <c r="J338" s="4"/>
      <c r="K338" s="173"/>
    </row>
    <row r="339" spans="1:11" x14ac:dyDescent="0.2">
      <c r="A339" s="140"/>
      <c r="B339" s="325"/>
      <c r="J339" s="4"/>
      <c r="K339" s="173"/>
    </row>
    <row r="340" spans="1:11" x14ac:dyDescent="0.2">
      <c r="A340" s="140"/>
      <c r="B340" s="325"/>
      <c r="J340" s="4"/>
      <c r="K340" s="173"/>
    </row>
    <row r="341" spans="1:11" x14ac:dyDescent="0.2">
      <c r="A341" s="140"/>
      <c r="B341" s="325"/>
      <c r="J341" s="4"/>
      <c r="K341" s="173"/>
    </row>
    <row r="342" spans="1:11" x14ac:dyDescent="0.2">
      <c r="A342" s="140"/>
      <c r="B342" s="325"/>
      <c r="J342" s="4"/>
      <c r="K342" s="173"/>
    </row>
    <row r="343" spans="1:11" x14ac:dyDescent="0.2">
      <c r="A343" s="140"/>
      <c r="B343" s="325"/>
      <c r="J343" s="4"/>
      <c r="K343" s="173"/>
    </row>
    <row r="344" spans="1:11" x14ac:dyDescent="0.2">
      <c r="A344" s="140"/>
      <c r="B344" s="325"/>
      <c r="J344" s="4"/>
      <c r="K344" s="173"/>
    </row>
    <row r="345" spans="1:11" x14ac:dyDescent="0.2">
      <c r="A345" s="140"/>
      <c r="B345" s="325"/>
      <c r="J345" s="4"/>
      <c r="K345" s="173"/>
    </row>
    <row r="346" spans="1:11" x14ac:dyDescent="0.2">
      <c r="A346" s="140"/>
      <c r="B346" s="325"/>
      <c r="J346" s="4"/>
      <c r="K346" s="173"/>
    </row>
    <row r="347" spans="1:11" x14ac:dyDescent="0.2">
      <c r="A347" s="140"/>
      <c r="B347" s="325"/>
      <c r="J347" s="4"/>
      <c r="K347" s="173"/>
    </row>
    <row r="348" spans="1:11" x14ac:dyDescent="0.2">
      <c r="A348" s="140"/>
      <c r="B348" s="325"/>
      <c r="J348" s="4"/>
      <c r="K348" s="173"/>
    </row>
    <row r="349" spans="1:11" x14ac:dyDescent="0.2">
      <c r="A349" s="140"/>
      <c r="B349" s="325"/>
      <c r="J349" s="4"/>
      <c r="K349" s="173"/>
    </row>
    <row r="350" spans="1:11" x14ac:dyDescent="0.2">
      <c r="A350" s="140"/>
      <c r="B350" s="325"/>
      <c r="J350" s="4"/>
      <c r="K350" s="173"/>
    </row>
    <row r="351" spans="1:11" x14ac:dyDescent="0.2">
      <c r="A351" s="140"/>
      <c r="B351" s="325"/>
      <c r="J351" s="4"/>
      <c r="K351" s="173"/>
    </row>
    <row r="352" spans="1:11" x14ac:dyDescent="0.2">
      <c r="A352" s="140"/>
      <c r="B352" s="325"/>
      <c r="J352" s="4"/>
      <c r="K352" s="173"/>
    </row>
    <row r="353" spans="1:11" x14ac:dyDescent="0.2">
      <c r="A353" s="140"/>
      <c r="B353" s="325"/>
      <c r="J353" s="4"/>
      <c r="K353" s="173"/>
    </row>
    <row r="354" spans="1:11" x14ac:dyDescent="0.2">
      <c r="A354" s="140"/>
      <c r="B354" s="325"/>
      <c r="J354" s="4"/>
      <c r="K354" s="173"/>
    </row>
    <row r="355" spans="1:11" x14ac:dyDescent="0.2">
      <c r="A355" s="140"/>
      <c r="B355" s="325"/>
      <c r="J355" s="4"/>
      <c r="K355" s="173"/>
    </row>
    <row r="356" spans="1:11" x14ac:dyDescent="0.2">
      <c r="A356" s="140"/>
      <c r="B356" s="325"/>
      <c r="J356" s="4"/>
      <c r="K356" s="173"/>
    </row>
    <row r="357" spans="1:11" x14ac:dyDescent="0.2">
      <c r="A357" s="140"/>
      <c r="B357" s="325"/>
      <c r="J357" s="4"/>
      <c r="K357" s="173"/>
    </row>
    <row r="358" spans="1:11" x14ac:dyDescent="0.2">
      <c r="A358" s="140"/>
      <c r="B358" s="325"/>
      <c r="J358" s="4"/>
      <c r="K358" s="173"/>
    </row>
    <row r="359" spans="1:11" x14ac:dyDescent="0.2">
      <c r="A359" s="140"/>
      <c r="B359" s="325"/>
      <c r="J359" s="4"/>
      <c r="K359" s="173"/>
    </row>
    <row r="360" spans="1:11" x14ac:dyDescent="0.2">
      <c r="A360" s="140"/>
      <c r="B360" s="325"/>
      <c r="J360" s="4"/>
      <c r="K360" s="173"/>
    </row>
    <row r="361" spans="1:11" x14ac:dyDescent="0.2">
      <c r="A361" s="140"/>
      <c r="B361" s="325"/>
      <c r="J361" s="4"/>
      <c r="K361" s="173"/>
    </row>
    <row r="362" spans="1:11" x14ac:dyDescent="0.2">
      <c r="A362" s="140"/>
      <c r="B362" s="325"/>
      <c r="J362" s="4"/>
      <c r="K362" s="173"/>
    </row>
    <row r="363" spans="1:11" x14ac:dyDescent="0.2">
      <c r="A363" s="140"/>
      <c r="B363" s="325"/>
      <c r="J363" s="4"/>
      <c r="K363" s="173"/>
    </row>
    <row r="364" spans="1:11" x14ac:dyDescent="0.2">
      <c r="A364" s="140"/>
      <c r="B364" s="325"/>
      <c r="J364" s="4"/>
      <c r="K364" s="173"/>
    </row>
    <row r="365" spans="1:11" x14ac:dyDescent="0.2">
      <c r="A365" s="140"/>
      <c r="B365" s="325"/>
      <c r="J365" s="4"/>
      <c r="K365" s="173"/>
    </row>
    <row r="366" spans="1:11" x14ac:dyDescent="0.2">
      <c r="A366" s="140"/>
      <c r="B366" s="325"/>
      <c r="J366" s="4"/>
      <c r="K366" s="173"/>
    </row>
    <row r="367" spans="1:11" x14ac:dyDescent="0.2">
      <c r="A367" s="140"/>
      <c r="B367" s="325"/>
      <c r="J367" s="4"/>
      <c r="K367" s="173"/>
    </row>
    <row r="368" spans="1:11" x14ac:dyDescent="0.2">
      <c r="A368" s="140"/>
      <c r="B368" s="325"/>
      <c r="J368" s="4"/>
      <c r="K368" s="173"/>
    </row>
    <row r="369" spans="1:11" x14ac:dyDescent="0.2">
      <c r="A369" s="140"/>
      <c r="B369" s="325"/>
      <c r="J369" s="4"/>
      <c r="K369" s="173"/>
    </row>
    <row r="370" spans="1:11" x14ac:dyDescent="0.2">
      <c r="A370" s="140"/>
      <c r="B370" s="325"/>
      <c r="J370" s="4"/>
      <c r="K370" s="173"/>
    </row>
    <row r="371" spans="1:11" x14ac:dyDescent="0.2">
      <c r="A371" s="140"/>
      <c r="B371" s="325"/>
      <c r="J371" s="4"/>
      <c r="K371" s="173"/>
    </row>
    <row r="372" spans="1:11" x14ac:dyDescent="0.2">
      <c r="A372" s="140"/>
      <c r="B372" s="325"/>
      <c r="J372" s="4"/>
      <c r="K372" s="173"/>
    </row>
    <row r="373" spans="1:11" x14ac:dyDescent="0.2">
      <c r="A373" s="140"/>
      <c r="B373" s="325"/>
      <c r="J373" s="4"/>
      <c r="K373" s="173"/>
    </row>
    <row r="374" spans="1:11" x14ac:dyDescent="0.2">
      <c r="A374" s="140"/>
      <c r="B374" s="325"/>
      <c r="J374" s="4"/>
      <c r="K374" s="173"/>
    </row>
    <row r="375" spans="1:11" x14ac:dyDescent="0.2">
      <c r="A375" s="140"/>
      <c r="B375" s="325"/>
      <c r="J375" s="4"/>
      <c r="K375" s="173"/>
    </row>
    <row r="376" spans="1:11" x14ac:dyDescent="0.2">
      <c r="A376" s="140"/>
      <c r="B376" s="325"/>
      <c r="J376" s="4"/>
      <c r="K376" s="173"/>
    </row>
    <row r="377" spans="1:11" x14ac:dyDescent="0.2">
      <c r="A377" s="140"/>
      <c r="B377" s="325"/>
      <c r="J377" s="4"/>
      <c r="K377" s="173"/>
    </row>
    <row r="378" spans="1:11" x14ac:dyDescent="0.2">
      <c r="A378" s="140"/>
      <c r="B378" s="325"/>
      <c r="J378" s="4"/>
      <c r="K378" s="173"/>
    </row>
    <row r="379" spans="1:11" x14ac:dyDescent="0.2">
      <c r="A379" s="140"/>
      <c r="B379" s="325"/>
      <c r="J379" s="4"/>
      <c r="K379" s="173"/>
    </row>
    <row r="380" spans="1:11" x14ac:dyDescent="0.2">
      <c r="A380" s="140"/>
      <c r="B380" s="325"/>
      <c r="J380" s="4"/>
      <c r="K380" s="173"/>
    </row>
    <row r="381" spans="1:11" x14ac:dyDescent="0.2">
      <c r="A381" s="140"/>
      <c r="B381" s="325"/>
      <c r="J381" s="4"/>
      <c r="K381" s="173"/>
    </row>
    <row r="382" spans="1:11" x14ac:dyDescent="0.2">
      <c r="A382" s="140"/>
      <c r="B382" s="325"/>
      <c r="J382" s="4"/>
      <c r="K382" s="173"/>
    </row>
    <row r="383" spans="1:11" x14ac:dyDescent="0.2">
      <c r="A383" s="140"/>
      <c r="B383" s="325"/>
      <c r="J383" s="4"/>
      <c r="K383" s="173"/>
    </row>
    <row r="384" spans="1:11" x14ac:dyDescent="0.2">
      <c r="A384" s="140"/>
      <c r="B384" s="325"/>
      <c r="J384" s="4"/>
      <c r="K384" s="173"/>
    </row>
    <row r="385" spans="1:11" x14ac:dyDescent="0.2">
      <c r="A385" s="140"/>
      <c r="B385" s="325"/>
      <c r="J385" s="4"/>
      <c r="K385" s="173"/>
    </row>
    <row r="386" spans="1:11" x14ac:dyDescent="0.2">
      <c r="A386" s="140"/>
      <c r="B386" s="325"/>
      <c r="J386" s="4"/>
      <c r="K386" s="173"/>
    </row>
    <row r="387" spans="1:11" x14ac:dyDescent="0.2">
      <c r="A387" s="140"/>
      <c r="B387" s="325"/>
      <c r="J387" s="4"/>
      <c r="K387" s="173"/>
    </row>
    <row r="388" spans="1:11" x14ac:dyDescent="0.2">
      <c r="A388" s="140"/>
      <c r="B388" s="325"/>
      <c r="J388" s="4"/>
      <c r="K388" s="173"/>
    </row>
    <row r="389" spans="1:11" x14ac:dyDescent="0.2">
      <c r="A389" s="140"/>
      <c r="B389" s="325"/>
      <c r="J389" s="4"/>
      <c r="K389" s="173"/>
    </row>
    <row r="390" spans="1:11" x14ac:dyDescent="0.2">
      <c r="A390" s="140"/>
      <c r="B390" s="325"/>
      <c r="J390" s="4"/>
      <c r="K390" s="173"/>
    </row>
    <row r="391" spans="1:11" x14ac:dyDescent="0.2">
      <c r="A391" s="140"/>
      <c r="B391" s="325"/>
      <c r="J391" s="4"/>
      <c r="K391" s="173"/>
    </row>
    <row r="392" spans="1:11" x14ac:dyDescent="0.2">
      <c r="A392" s="140"/>
      <c r="B392" s="325"/>
      <c r="J392" s="4"/>
      <c r="K392" s="173"/>
    </row>
    <row r="393" spans="1:11" x14ac:dyDescent="0.2">
      <c r="A393" s="140"/>
      <c r="B393" s="325"/>
      <c r="J393" s="4"/>
      <c r="K393" s="173"/>
    </row>
    <row r="394" spans="1:11" x14ac:dyDescent="0.2">
      <c r="A394" s="140"/>
      <c r="B394" s="325"/>
      <c r="J394" s="4"/>
      <c r="K394" s="173"/>
    </row>
    <row r="395" spans="1:11" x14ac:dyDescent="0.2">
      <c r="A395" s="140"/>
      <c r="B395" s="325"/>
      <c r="J395" s="4"/>
      <c r="K395" s="173"/>
    </row>
    <row r="396" spans="1:11" x14ac:dyDescent="0.2">
      <c r="A396" s="140"/>
      <c r="B396" s="325"/>
      <c r="J396" s="4"/>
      <c r="K396" s="173"/>
    </row>
    <row r="397" spans="1:11" x14ac:dyDescent="0.2">
      <c r="A397" s="140"/>
      <c r="B397" s="325"/>
      <c r="J397" s="4"/>
      <c r="K397" s="173"/>
    </row>
    <row r="398" spans="1:11" x14ac:dyDescent="0.2">
      <c r="A398" s="140"/>
      <c r="B398" s="325"/>
      <c r="J398" s="4"/>
      <c r="K398" s="173"/>
    </row>
    <row r="399" spans="1:11" x14ac:dyDescent="0.2">
      <c r="A399" s="140"/>
      <c r="B399" s="325"/>
      <c r="J399" s="4"/>
      <c r="K399" s="173"/>
    </row>
    <row r="400" spans="1:11" x14ac:dyDescent="0.2">
      <c r="A400" s="140"/>
      <c r="B400" s="325"/>
      <c r="J400" s="4"/>
      <c r="K400" s="173"/>
    </row>
    <row r="401" spans="1:11" x14ac:dyDescent="0.2">
      <c r="A401" s="140"/>
      <c r="B401" s="325"/>
      <c r="J401" s="4"/>
      <c r="K401" s="173"/>
    </row>
    <row r="402" spans="1:11" x14ac:dyDescent="0.2">
      <c r="A402" s="140"/>
      <c r="B402" s="325"/>
      <c r="J402" s="4"/>
      <c r="K402" s="173"/>
    </row>
    <row r="403" spans="1:11" x14ac:dyDescent="0.2">
      <c r="A403" s="140"/>
      <c r="B403" s="325"/>
      <c r="J403" s="4"/>
      <c r="K403" s="173"/>
    </row>
    <row r="404" spans="1:11" x14ac:dyDescent="0.2">
      <c r="A404" s="140"/>
      <c r="B404" s="325"/>
      <c r="J404" s="4"/>
      <c r="K404" s="173"/>
    </row>
    <row r="405" spans="1:11" x14ac:dyDescent="0.2">
      <c r="A405" s="140"/>
      <c r="B405" s="325"/>
      <c r="J405" s="4"/>
      <c r="K405" s="173"/>
    </row>
    <row r="406" spans="1:11" x14ac:dyDescent="0.2">
      <c r="A406" s="140"/>
      <c r="B406" s="325"/>
      <c r="J406" s="4"/>
      <c r="K406" s="173"/>
    </row>
    <row r="407" spans="1:11" x14ac:dyDescent="0.2">
      <c r="A407" s="140"/>
      <c r="B407" s="325"/>
      <c r="J407" s="4"/>
      <c r="K407" s="173"/>
    </row>
    <row r="408" spans="1:11" x14ac:dyDescent="0.2">
      <c r="A408" s="140"/>
      <c r="B408" s="325"/>
      <c r="J408" s="4"/>
      <c r="K408" s="173"/>
    </row>
    <row r="409" spans="1:11" x14ac:dyDescent="0.2">
      <c r="A409" s="140"/>
      <c r="B409" s="325"/>
      <c r="J409" s="4"/>
      <c r="K409" s="173"/>
    </row>
    <row r="410" spans="1:11" x14ac:dyDescent="0.2">
      <c r="A410" s="140"/>
      <c r="B410" s="325"/>
      <c r="J410" s="4"/>
      <c r="K410" s="173"/>
    </row>
    <row r="411" spans="1:11" x14ac:dyDescent="0.2">
      <c r="A411" s="140"/>
      <c r="B411" s="325"/>
      <c r="J411" s="4"/>
      <c r="K411" s="173"/>
    </row>
    <row r="412" spans="1:11" x14ac:dyDescent="0.2">
      <c r="A412" s="140"/>
      <c r="B412" s="325"/>
      <c r="J412" s="4"/>
      <c r="K412" s="173"/>
    </row>
    <row r="413" spans="1:11" x14ac:dyDescent="0.2">
      <c r="A413" s="140"/>
      <c r="B413" s="325"/>
      <c r="J413" s="4"/>
      <c r="K413" s="173"/>
    </row>
    <row r="414" spans="1:11" x14ac:dyDescent="0.2">
      <c r="A414" s="140"/>
      <c r="B414" s="325"/>
      <c r="J414" s="4"/>
      <c r="K414" s="173"/>
    </row>
    <row r="415" spans="1:11" x14ac:dyDescent="0.2">
      <c r="A415" s="140"/>
      <c r="B415" s="325"/>
      <c r="J415" s="4"/>
      <c r="K415" s="173"/>
    </row>
    <row r="416" spans="1:11" x14ac:dyDescent="0.2">
      <c r="A416" s="140"/>
      <c r="B416" s="325"/>
      <c r="J416" s="4"/>
      <c r="K416" s="173"/>
    </row>
    <row r="417" spans="1:11" x14ac:dyDescent="0.2">
      <c r="A417" s="140"/>
      <c r="B417" s="325"/>
      <c r="J417" s="4"/>
      <c r="K417" s="173"/>
    </row>
    <row r="418" spans="1:11" x14ac:dyDescent="0.2">
      <c r="A418" s="140"/>
      <c r="B418" s="325"/>
      <c r="J418" s="4"/>
      <c r="K418" s="173"/>
    </row>
    <row r="419" spans="1:11" x14ac:dyDescent="0.2">
      <c r="A419" s="140"/>
      <c r="B419" s="325"/>
      <c r="J419" s="4"/>
      <c r="K419" s="173"/>
    </row>
    <row r="420" spans="1:11" x14ac:dyDescent="0.2">
      <c r="A420" s="140"/>
      <c r="B420" s="325"/>
      <c r="J420" s="4"/>
      <c r="K420" s="173"/>
    </row>
    <row r="421" spans="1:11" x14ac:dyDescent="0.2">
      <c r="A421" s="140"/>
      <c r="B421" s="325"/>
      <c r="J421" s="4"/>
      <c r="K421" s="173"/>
    </row>
    <row r="422" spans="1:11" x14ac:dyDescent="0.2">
      <c r="A422" s="140"/>
      <c r="B422" s="325"/>
      <c r="J422" s="4"/>
      <c r="K422" s="173"/>
    </row>
    <row r="423" spans="1:11" x14ac:dyDescent="0.2">
      <c r="A423" s="140"/>
      <c r="B423" s="325"/>
      <c r="J423" s="4"/>
      <c r="K423" s="173"/>
    </row>
    <row r="424" spans="1:11" x14ac:dyDescent="0.2">
      <c r="A424" s="140"/>
      <c r="B424" s="325"/>
      <c r="J424" s="4"/>
      <c r="K424" s="173"/>
    </row>
    <row r="425" spans="1:11" x14ac:dyDescent="0.2">
      <c r="A425" s="140"/>
      <c r="B425" s="325"/>
      <c r="J425" s="4"/>
      <c r="K425" s="173"/>
    </row>
    <row r="426" spans="1:11" x14ac:dyDescent="0.2">
      <c r="A426" s="140"/>
      <c r="B426" s="325"/>
      <c r="J426" s="4"/>
      <c r="K426" s="173"/>
    </row>
    <row r="427" spans="1:11" x14ac:dyDescent="0.2">
      <c r="A427" s="140"/>
      <c r="B427" s="325"/>
      <c r="J427" s="4"/>
      <c r="K427" s="173"/>
    </row>
    <row r="428" spans="1:11" x14ac:dyDescent="0.2">
      <c r="A428" s="140"/>
      <c r="B428" s="325"/>
      <c r="J428" s="4"/>
      <c r="K428" s="173"/>
    </row>
    <row r="429" spans="1:11" x14ac:dyDescent="0.2">
      <c r="A429" s="140"/>
      <c r="B429" s="325"/>
      <c r="J429" s="4"/>
      <c r="K429" s="173"/>
    </row>
    <row r="430" spans="1:11" x14ac:dyDescent="0.2">
      <c r="A430" s="140"/>
      <c r="B430" s="325"/>
      <c r="J430" s="4"/>
      <c r="K430" s="173"/>
    </row>
    <row r="431" spans="1:11" x14ac:dyDescent="0.2">
      <c r="A431" s="140"/>
      <c r="B431" s="325"/>
      <c r="J431" s="4"/>
      <c r="K431" s="173"/>
    </row>
    <row r="432" spans="1:11" x14ac:dyDescent="0.2">
      <c r="A432" s="140"/>
      <c r="B432" s="325"/>
      <c r="J432" s="4"/>
      <c r="K432" s="173"/>
    </row>
    <row r="433" spans="1:11" x14ac:dyDescent="0.2">
      <c r="A433" s="140"/>
      <c r="B433" s="325"/>
      <c r="J433" s="4"/>
      <c r="K433" s="173"/>
    </row>
    <row r="434" spans="1:11" x14ac:dyDescent="0.2">
      <c r="A434" s="140"/>
      <c r="B434" s="325"/>
      <c r="J434" s="4"/>
      <c r="K434" s="173"/>
    </row>
    <row r="435" spans="1:11" x14ac:dyDescent="0.2">
      <c r="A435" s="140"/>
      <c r="B435" s="325"/>
      <c r="J435" s="4"/>
      <c r="K435" s="173"/>
    </row>
    <row r="436" spans="1:11" x14ac:dyDescent="0.2">
      <c r="A436" s="140"/>
      <c r="B436" s="325"/>
      <c r="J436" s="4"/>
      <c r="K436" s="173"/>
    </row>
    <row r="437" spans="1:11" x14ac:dyDescent="0.2">
      <c r="A437" s="140"/>
      <c r="B437" s="325"/>
      <c r="J437" s="4"/>
      <c r="K437" s="173"/>
    </row>
    <row r="438" spans="1:11" x14ac:dyDescent="0.2">
      <c r="A438" s="140"/>
      <c r="B438" s="325"/>
      <c r="J438" s="4"/>
      <c r="K438" s="173"/>
    </row>
    <row r="439" spans="1:11" x14ac:dyDescent="0.2">
      <c r="A439" s="140"/>
      <c r="B439" s="325"/>
      <c r="J439" s="4"/>
      <c r="K439" s="173"/>
    </row>
    <row r="440" spans="1:11" x14ac:dyDescent="0.2">
      <c r="A440" s="140"/>
      <c r="B440" s="325"/>
      <c r="J440" s="4"/>
      <c r="K440" s="173"/>
    </row>
    <row r="441" spans="1:11" x14ac:dyDescent="0.2">
      <c r="A441" s="140"/>
      <c r="B441" s="325"/>
      <c r="J441" s="4"/>
      <c r="K441" s="173"/>
    </row>
    <row r="442" spans="1:11" x14ac:dyDescent="0.2">
      <c r="A442" s="140"/>
      <c r="B442" s="325"/>
      <c r="J442" s="4"/>
      <c r="K442" s="173"/>
    </row>
    <row r="443" spans="1:11" x14ac:dyDescent="0.2">
      <c r="A443" s="140"/>
      <c r="B443" s="325"/>
      <c r="J443" s="4"/>
      <c r="K443" s="173"/>
    </row>
    <row r="444" spans="1:11" x14ac:dyDescent="0.2">
      <c r="A444" s="140"/>
      <c r="B444" s="325"/>
      <c r="J444" s="4"/>
      <c r="K444" s="173"/>
    </row>
    <row r="445" spans="1:11" x14ac:dyDescent="0.2">
      <c r="A445" s="140"/>
      <c r="B445" s="325"/>
      <c r="J445" s="4"/>
      <c r="K445" s="173"/>
    </row>
    <row r="446" spans="1:11" x14ac:dyDescent="0.2">
      <c r="A446" s="140"/>
      <c r="B446" s="325"/>
      <c r="J446" s="4"/>
      <c r="K446" s="173"/>
    </row>
    <row r="447" spans="1:11" x14ac:dyDescent="0.2">
      <c r="A447" s="140"/>
      <c r="B447" s="325"/>
      <c r="J447" s="4"/>
      <c r="K447" s="173"/>
    </row>
    <row r="448" spans="1:11" x14ac:dyDescent="0.2">
      <c r="A448" s="140"/>
      <c r="B448" s="325"/>
      <c r="J448" s="4"/>
      <c r="K448" s="173"/>
    </row>
    <row r="449" spans="1:11" x14ac:dyDescent="0.2">
      <c r="A449" s="140"/>
      <c r="B449" s="325"/>
      <c r="J449" s="4"/>
      <c r="K449" s="173"/>
    </row>
    <row r="450" spans="1:11" x14ac:dyDescent="0.2">
      <c r="A450" s="140"/>
      <c r="B450" s="325"/>
      <c r="J450" s="4"/>
      <c r="K450" s="173"/>
    </row>
    <row r="451" spans="1:11" x14ac:dyDescent="0.2">
      <c r="A451" s="140"/>
      <c r="B451" s="325"/>
      <c r="J451" s="4"/>
      <c r="K451" s="173"/>
    </row>
    <row r="452" spans="1:11" x14ac:dyDescent="0.2">
      <c r="A452" s="140"/>
      <c r="B452" s="325"/>
      <c r="J452" s="4"/>
      <c r="K452" s="173"/>
    </row>
    <row r="453" spans="1:11" x14ac:dyDescent="0.2">
      <c r="A453" s="140"/>
      <c r="B453" s="325"/>
      <c r="J453" s="4"/>
      <c r="K453" s="173"/>
    </row>
    <row r="454" spans="1:11" x14ac:dyDescent="0.2">
      <c r="A454" s="140"/>
      <c r="B454" s="325"/>
      <c r="J454" s="4"/>
      <c r="K454" s="173"/>
    </row>
    <row r="455" spans="1:11" x14ac:dyDescent="0.2">
      <c r="A455" s="140"/>
      <c r="B455" s="325"/>
      <c r="J455" s="4"/>
      <c r="K455" s="173"/>
    </row>
    <row r="456" spans="1:11" x14ac:dyDescent="0.2">
      <c r="A456" s="140"/>
      <c r="B456" s="325"/>
      <c r="J456" s="4"/>
      <c r="K456" s="173"/>
    </row>
    <row r="457" spans="1:11" x14ac:dyDescent="0.2">
      <c r="A457" s="140"/>
      <c r="B457" s="325"/>
      <c r="J457" s="4"/>
      <c r="K457" s="173"/>
    </row>
    <row r="458" spans="1:11" x14ac:dyDescent="0.2">
      <c r="A458" s="140"/>
      <c r="B458" s="325"/>
      <c r="J458" s="4"/>
      <c r="K458" s="173"/>
    </row>
    <row r="459" spans="1:11" x14ac:dyDescent="0.2">
      <c r="A459" s="140"/>
      <c r="B459" s="325"/>
      <c r="J459" s="4"/>
      <c r="K459" s="173"/>
    </row>
    <row r="460" spans="1:11" x14ac:dyDescent="0.2">
      <c r="A460" s="140"/>
      <c r="B460" s="325"/>
      <c r="J460" s="4"/>
      <c r="K460" s="173"/>
    </row>
    <row r="461" spans="1:11" x14ac:dyDescent="0.2">
      <c r="A461" s="140"/>
      <c r="B461" s="325"/>
      <c r="J461" s="4"/>
      <c r="K461" s="173"/>
    </row>
    <row r="462" spans="1:11" x14ac:dyDescent="0.2">
      <c r="A462" s="140"/>
      <c r="B462" s="325"/>
      <c r="J462" s="4"/>
      <c r="K462" s="173"/>
    </row>
    <row r="463" spans="1:11" x14ac:dyDescent="0.2">
      <c r="A463" s="140"/>
      <c r="B463" s="325"/>
      <c r="J463" s="4"/>
      <c r="K463" s="173"/>
    </row>
    <row r="464" spans="1:11" x14ac:dyDescent="0.2">
      <c r="A464" s="140"/>
      <c r="B464" s="325"/>
      <c r="J464" s="4"/>
      <c r="K464" s="173"/>
    </row>
    <row r="465" spans="1:11" x14ac:dyDescent="0.2">
      <c r="A465" s="140"/>
      <c r="B465" s="325"/>
      <c r="J465" s="4"/>
      <c r="K465" s="173"/>
    </row>
    <row r="466" spans="1:11" x14ac:dyDescent="0.2">
      <c r="A466" s="140"/>
      <c r="B466" s="325"/>
      <c r="J466" s="4"/>
      <c r="K466" s="173"/>
    </row>
    <row r="467" spans="1:11" x14ac:dyDescent="0.2">
      <c r="A467" s="140"/>
      <c r="B467" s="325"/>
      <c r="J467" s="4"/>
      <c r="K467" s="173"/>
    </row>
    <row r="468" spans="1:11" x14ac:dyDescent="0.2">
      <c r="A468" s="140"/>
      <c r="B468" s="325"/>
      <c r="J468" s="4"/>
      <c r="K468" s="173"/>
    </row>
    <row r="469" spans="1:11" x14ac:dyDescent="0.2">
      <c r="A469" s="140"/>
      <c r="B469" s="325"/>
      <c r="J469" s="4"/>
      <c r="K469" s="173"/>
    </row>
    <row r="470" spans="1:11" x14ac:dyDescent="0.2">
      <c r="A470" s="140"/>
      <c r="B470" s="325"/>
      <c r="J470" s="4"/>
      <c r="K470" s="173"/>
    </row>
    <row r="471" spans="1:11" x14ac:dyDescent="0.2">
      <c r="A471" s="140"/>
      <c r="B471" s="325"/>
      <c r="J471" s="4"/>
      <c r="K471" s="173"/>
    </row>
    <row r="472" spans="1:11" x14ac:dyDescent="0.2">
      <c r="A472" s="140"/>
      <c r="B472" s="325"/>
      <c r="J472" s="4"/>
      <c r="K472" s="173"/>
    </row>
    <row r="473" spans="1:11" x14ac:dyDescent="0.2">
      <c r="A473" s="140"/>
      <c r="B473" s="325"/>
      <c r="J473" s="4"/>
      <c r="K473" s="173"/>
    </row>
    <row r="474" spans="1:11" x14ac:dyDescent="0.2">
      <c r="A474" s="140"/>
      <c r="B474" s="325"/>
      <c r="J474" s="4"/>
      <c r="K474" s="173"/>
    </row>
    <row r="475" spans="1:11" x14ac:dyDescent="0.2">
      <c r="A475" s="140"/>
      <c r="B475" s="325"/>
      <c r="J475" s="4"/>
      <c r="K475" s="173"/>
    </row>
    <row r="476" spans="1:11" x14ac:dyDescent="0.2">
      <c r="A476" s="140"/>
      <c r="B476" s="325"/>
      <c r="J476" s="4"/>
      <c r="K476" s="173"/>
    </row>
    <row r="477" spans="1:11" x14ac:dyDescent="0.2">
      <c r="A477" s="140"/>
      <c r="B477" s="325"/>
      <c r="J477" s="4"/>
      <c r="K477" s="173"/>
    </row>
    <row r="478" spans="1:11" x14ac:dyDescent="0.2">
      <c r="A478" s="140"/>
      <c r="B478" s="325"/>
      <c r="J478" s="4"/>
      <c r="K478" s="173"/>
    </row>
    <row r="479" spans="1:11" x14ac:dyDescent="0.2">
      <c r="A479" s="140"/>
      <c r="B479" s="325"/>
      <c r="J479" s="4"/>
      <c r="K479" s="173"/>
    </row>
    <row r="480" spans="1:11" x14ac:dyDescent="0.2">
      <c r="A480" s="140"/>
      <c r="B480" s="325"/>
      <c r="J480" s="4"/>
      <c r="K480" s="173"/>
    </row>
    <row r="481" spans="1:11" x14ac:dyDescent="0.2">
      <c r="A481" s="140"/>
      <c r="B481" s="325"/>
      <c r="J481" s="4"/>
      <c r="K481" s="173"/>
    </row>
    <row r="482" spans="1:11" x14ac:dyDescent="0.2">
      <c r="A482" s="140"/>
      <c r="B482" s="325"/>
      <c r="J482" s="4"/>
      <c r="K482" s="173"/>
    </row>
    <row r="483" spans="1:11" x14ac:dyDescent="0.2">
      <c r="A483" s="140"/>
      <c r="B483" s="325"/>
      <c r="J483" s="4"/>
      <c r="K483" s="173"/>
    </row>
    <row r="484" spans="1:11" x14ac:dyDescent="0.2">
      <c r="A484" s="140"/>
      <c r="B484" s="325"/>
      <c r="J484" s="4"/>
      <c r="K484" s="173"/>
    </row>
    <row r="485" spans="1:11" x14ac:dyDescent="0.2">
      <c r="A485" s="140"/>
      <c r="B485" s="325"/>
      <c r="J485" s="4"/>
      <c r="K485" s="173"/>
    </row>
    <row r="486" spans="1:11" x14ac:dyDescent="0.2">
      <c r="A486" s="140"/>
      <c r="B486" s="325"/>
      <c r="J486" s="4"/>
      <c r="K486" s="173"/>
    </row>
    <row r="487" spans="1:11" x14ac:dyDescent="0.2">
      <c r="A487" s="140"/>
      <c r="B487" s="325"/>
      <c r="J487" s="4"/>
      <c r="K487" s="173"/>
    </row>
    <row r="488" spans="1:11" x14ac:dyDescent="0.2">
      <c r="A488" s="140"/>
      <c r="B488" s="325"/>
      <c r="J488" s="4"/>
      <c r="K488" s="173"/>
    </row>
    <row r="489" spans="1:11" x14ac:dyDescent="0.2">
      <c r="A489" s="140"/>
      <c r="B489" s="325"/>
      <c r="J489" s="4"/>
      <c r="K489" s="173"/>
    </row>
    <row r="490" spans="1:11" x14ac:dyDescent="0.2">
      <c r="A490" s="140"/>
      <c r="B490" s="325"/>
      <c r="J490" s="4"/>
      <c r="K490" s="173"/>
    </row>
    <row r="491" spans="1:11" x14ac:dyDescent="0.2">
      <c r="A491" s="140"/>
      <c r="B491" s="325"/>
      <c r="J491" s="4"/>
      <c r="K491" s="173"/>
    </row>
    <row r="492" spans="1:11" x14ac:dyDescent="0.2">
      <c r="A492" s="140"/>
      <c r="B492" s="325"/>
      <c r="J492" s="4"/>
      <c r="K492" s="173"/>
    </row>
    <row r="493" spans="1:11" x14ac:dyDescent="0.2">
      <c r="A493" s="140"/>
      <c r="B493" s="325"/>
      <c r="J493" s="4"/>
      <c r="K493" s="173"/>
    </row>
    <row r="494" spans="1:11" x14ac:dyDescent="0.2">
      <c r="A494" s="140"/>
      <c r="B494" s="325"/>
      <c r="J494" s="4"/>
      <c r="K494" s="173"/>
    </row>
    <row r="495" spans="1:11" x14ac:dyDescent="0.2">
      <c r="A495" s="140"/>
      <c r="B495" s="325"/>
      <c r="J495" s="4"/>
      <c r="K495" s="173"/>
    </row>
    <row r="496" spans="1:11" x14ac:dyDescent="0.2">
      <c r="A496" s="140"/>
      <c r="B496" s="325"/>
      <c r="J496" s="4"/>
      <c r="K496" s="173"/>
    </row>
    <row r="497" spans="1:11" x14ac:dyDescent="0.2">
      <c r="A497" s="140"/>
      <c r="B497" s="325"/>
      <c r="J497" s="4"/>
      <c r="K497" s="173"/>
    </row>
    <row r="498" spans="1:11" x14ac:dyDescent="0.2">
      <c r="A498" s="140"/>
      <c r="B498" s="325"/>
      <c r="J498" s="4"/>
      <c r="K498" s="173"/>
    </row>
    <row r="499" spans="1:11" x14ac:dyDescent="0.2">
      <c r="A499" s="140"/>
      <c r="B499" s="325"/>
      <c r="J499" s="4"/>
      <c r="K499" s="173"/>
    </row>
    <row r="500" spans="1:11" x14ac:dyDescent="0.2">
      <c r="A500" s="140"/>
      <c r="B500" s="325"/>
      <c r="J500" s="4"/>
      <c r="K500" s="173"/>
    </row>
    <row r="501" spans="1:11" x14ac:dyDescent="0.2">
      <c r="A501" s="140"/>
      <c r="B501" s="325"/>
      <c r="J501" s="4"/>
      <c r="K501" s="173"/>
    </row>
    <row r="502" spans="1:11" x14ac:dyDescent="0.2">
      <c r="A502" s="140"/>
      <c r="B502" s="325"/>
      <c r="J502" s="4"/>
      <c r="K502" s="173"/>
    </row>
    <row r="503" spans="1:11" x14ac:dyDescent="0.2">
      <c r="A503" s="140"/>
      <c r="B503" s="325"/>
      <c r="J503" s="4"/>
      <c r="K503" s="173"/>
    </row>
    <row r="504" spans="1:11" x14ac:dyDescent="0.2">
      <c r="A504" s="140"/>
      <c r="B504" s="325"/>
      <c r="J504" s="4"/>
      <c r="K504" s="173"/>
    </row>
    <row r="505" spans="1:11" x14ac:dyDescent="0.2">
      <c r="A505" s="140"/>
      <c r="B505" s="325"/>
      <c r="J505" s="4"/>
      <c r="K505" s="173"/>
    </row>
    <row r="506" spans="1:11" x14ac:dyDescent="0.2">
      <c r="A506" s="140"/>
      <c r="B506" s="325"/>
      <c r="J506" s="4"/>
      <c r="K506" s="173"/>
    </row>
    <row r="507" spans="1:11" x14ac:dyDescent="0.2">
      <c r="A507" s="140"/>
      <c r="B507" s="325"/>
      <c r="J507" s="4"/>
      <c r="K507" s="173"/>
    </row>
    <row r="508" spans="1:11" x14ac:dyDescent="0.2">
      <c r="A508" s="140"/>
      <c r="B508" s="325"/>
      <c r="J508" s="4"/>
      <c r="K508" s="173"/>
    </row>
    <row r="509" spans="1:11" x14ac:dyDescent="0.2">
      <c r="A509" s="140"/>
      <c r="B509" s="325"/>
      <c r="J509" s="4"/>
      <c r="K509" s="173"/>
    </row>
    <row r="510" spans="1:11" x14ac:dyDescent="0.2">
      <c r="A510" s="140"/>
      <c r="B510" s="325"/>
      <c r="J510" s="4"/>
      <c r="K510" s="173"/>
    </row>
    <row r="511" spans="1:11" x14ac:dyDescent="0.2">
      <c r="A511" s="140"/>
      <c r="B511" s="325"/>
      <c r="J511" s="4"/>
      <c r="K511" s="173"/>
    </row>
    <row r="512" spans="1:11" x14ac:dyDescent="0.2">
      <c r="A512" s="140"/>
      <c r="B512" s="325"/>
      <c r="J512" s="4"/>
      <c r="K512" s="173"/>
    </row>
    <row r="513" spans="1:11" x14ac:dyDescent="0.2">
      <c r="A513" s="140"/>
      <c r="B513" s="325"/>
      <c r="J513" s="4"/>
      <c r="K513" s="173"/>
    </row>
    <row r="514" spans="1:11" x14ac:dyDescent="0.2">
      <c r="A514" s="140"/>
      <c r="B514" s="325"/>
      <c r="J514" s="4"/>
      <c r="K514" s="173"/>
    </row>
    <row r="515" spans="1:11" x14ac:dyDescent="0.2">
      <c r="A515" s="140"/>
      <c r="B515" s="325"/>
      <c r="J515" s="4"/>
      <c r="K515" s="173"/>
    </row>
    <row r="516" spans="1:11" x14ac:dyDescent="0.2">
      <c r="A516" s="140"/>
      <c r="B516" s="325"/>
      <c r="J516" s="4"/>
      <c r="K516" s="173"/>
    </row>
    <row r="517" spans="1:11" x14ac:dyDescent="0.2">
      <c r="A517" s="140"/>
      <c r="B517" s="325"/>
      <c r="J517" s="4"/>
      <c r="K517" s="173"/>
    </row>
    <row r="518" spans="1:11" x14ac:dyDescent="0.2">
      <c r="A518" s="140"/>
      <c r="B518" s="325"/>
      <c r="J518" s="4"/>
      <c r="K518" s="173"/>
    </row>
    <row r="519" spans="1:11" x14ac:dyDescent="0.2">
      <c r="A519" s="140"/>
      <c r="B519" s="325"/>
      <c r="J519" s="4"/>
      <c r="K519" s="173"/>
    </row>
    <row r="520" spans="1:11" x14ac:dyDescent="0.2">
      <c r="A520" s="140"/>
      <c r="B520" s="325"/>
      <c r="J520" s="4"/>
      <c r="K520" s="173"/>
    </row>
    <row r="521" spans="1:11" x14ac:dyDescent="0.2">
      <c r="A521" s="140"/>
      <c r="B521" s="325"/>
      <c r="J521" s="4"/>
      <c r="K521" s="173"/>
    </row>
    <row r="522" spans="1:11" x14ac:dyDescent="0.2">
      <c r="A522" s="140"/>
      <c r="B522" s="325"/>
      <c r="J522" s="4"/>
      <c r="K522" s="173"/>
    </row>
    <row r="523" spans="1:11" x14ac:dyDescent="0.2">
      <c r="A523" s="140"/>
      <c r="B523" s="325"/>
      <c r="J523" s="4"/>
      <c r="K523" s="173"/>
    </row>
    <row r="524" spans="1:11" x14ac:dyDescent="0.2">
      <c r="A524" s="140"/>
      <c r="B524" s="325"/>
      <c r="J524" s="4"/>
      <c r="K524" s="173"/>
    </row>
    <row r="525" spans="1:11" x14ac:dyDescent="0.2">
      <c r="A525" s="140"/>
      <c r="B525" s="325"/>
      <c r="J525" s="4"/>
      <c r="K525" s="173"/>
    </row>
    <row r="526" spans="1:11" x14ac:dyDescent="0.2">
      <c r="A526" s="140"/>
      <c r="B526" s="325"/>
      <c r="J526" s="4"/>
      <c r="K526" s="173"/>
    </row>
    <row r="527" spans="1:11" x14ac:dyDescent="0.2">
      <c r="A527" s="140"/>
      <c r="B527" s="325"/>
      <c r="J527" s="4"/>
      <c r="K527" s="173"/>
    </row>
    <row r="528" spans="1:11" x14ac:dyDescent="0.2">
      <c r="A528" s="140"/>
      <c r="B528" s="325"/>
      <c r="J528" s="4"/>
      <c r="K528" s="173"/>
    </row>
    <row r="529" spans="1:11" x14ac:dyDescent="0.2">
      <c r="A529" s="140"/>
      <c r="B529" s="325"/>
      <c r="J529" s="4"/>
      <c r="K529" s="173"/>
    </row>
    <row r="530" spans="1:11" x14ac:dyDescent="0.2">
      <c r="A530" s="140"/>
      <c r="B530" s="325"/>
      <c r="J530" s="4"/>
      <c r="K530" s="173"/>
    </row>
    <row r="531" spans="1:11" x14ac:dyDescent="0.2">
      <c r="A531" s="140"/>
      <c r="B531" s="325"/>
      <c r="J531" s="4"/>
      <c r="K531" s="173"/>
    </row>
    <row r="532" spans="1:11" x14ac:dyDescent="0.2">
      <c r="A532" s="140"/>
      <c r="B532" s="325"/>
      <c r="J532" s="4"/>
      <c r="K532" s="173"/>
    </row>
    <row r="533" spans="1:11" x14ac:dyDescent="0.2">
      <c r="A533" s="140"/>
      <c r="B533" s="325"/>
      <c r="J533" s="4"/>
      <c r="K533" s="173"/>
    </row>
    <row r="534" spans="1:11" x14ac:dyDescent="0.2">
      <c r="A534" s="140"/>
      <c r="B534" s="325"/>
      <c r="J534" s="4"/>
      <c r="K534" s="173"/>
    </row>
    <row r="535" spans="1:11" x14ac:dyDescent="0.2">
      <c r="A535" s="140"/>
      <c r="B535" s="325"/>
      <c r="J535" s="4"/>
      <c r="K535" s="173"/>
    </row>
    <row r="536" spans="1:11" x14ac:dyDescent="0.2">
      <c r="A536" s="140"/>
      <c r="B536" s="325"/>
      <c r="J536" s="4"/>
      <c r="K536" s="173"/>
    </row>
    <row r="537" spans="1:11" x14ac:dyDescent="0.2">
      <c r="A537" s="140"/>
      <c r="B537" s="325"/>
      <c r="J537" s="4"/>
      <c r="K537" s="173"/>
    </row>
    <row r="538" spans="1:11" x14ac:dyDescent="0.2">
      <c r="A538" s="140"/>
      <c r="B538" s="325"/>
      <c r="J538" s="4"/>
      <c r="K538" s="173"/>
    </row>
    <row r="539" spans="1:11" x14ac:dyDescent="0.2">
      <c r="A539" s="140"/>
      <c r="B539" s="325"/>
      <c r="J539" s="4"/>
      <c r="K539" s="173"/>
    </row>
    <row r="540" spans="1:11" x14ac:dyDescent="0.2">
      <c r="A540" s="140"/>
      <c r="B540" s="325"/>
      <c r="J540" s="4"/>
      <c r="K540" s="173"/>
    </row>
    <row r="541" spans="1:11" x14ac:dyDescent="0.2">
      <c r="A541" s="140"/>
      <c r="B541" s="325"/>
      <c r="J541" s="4"/>
      <c r="K541" s="173"/>
    </row>
    <row r="542" spans="1:11" x14ac:dyDescent="0.2">
      <c r="A542" s="140"/>
      <c r="B542" s="325"/>
      <c r="J542" s="4"/>
      <c r="K542" s="173"/>
    </row>
    <row r="543" spans="1:11" x14ac:dyDescent="0.2">
      <c r="A543" s="140"/>
      <c r="B543" s="325"/>
      <c r="J543" s="4"/>
      <c r="K543" s="173"/>
    </row>
    <row r="544" spans="1:11" x14ac:dyDescent="0.2">
      <c r="A544" s="140"/>
      <c r="B544" s="325"/>
      <c r="J544" s="4"/>
      <c r="K544" s="173"/>
    </row>
    <row r="545" spans="1:11" x14ac:dyDescent="0.2">
      <c r="A545" s="140"/>
      <c r="B545" s="325"/>
      <c r="J545" s="4"/>
      <c r="K545" s="173"/>
    </row>
    <row r="546" spans="1:11" x14ac:dyDescent="0.2">
      <c r="A546" s="140"/>
      <c r="B546" s="325"/>
      <c r="J546" s="4"/>
      <c r="K546" s="173"/>
    </row>
    <row r="547" spans="1:11" x14ac:dyDescent="0.2">
      <c r="A547" s="140"/>
      <c r="B547" s="325"/>
      <c r="J547" s="4"/>
      <c r="K547" s="173"/>
    </row>
    <row r="548" spans="1:11" x14ac:dyDescent="0.2">
      <c r="A548" s="140"/>
      <c r="B548" s="325"/>
      <c r="J548" s="4"/>
      <c r="K548" s="173"/>
    </row>
    <row r="549" spans="1:11" x14ac:dyDescent="0.2">
      <c r="A549" s="140"/>
      <c r="B549" s="325"/>
      <c r="J549" s="4"/>
      <c r="K549" s="173"/>
    </row>
    <row r="550" spans="1:11" x14ac:dyDescent="0.2">
      <c r="A550" s="140"/>
      <c r="B550" s="325"/>
      <c r="J550" s="4"/>
      <c r="K550" s="173"/>
    </row>
    <row r="551" spans="1:11" x14ac:dyDescent="0.2">
      <c r="A551" s="140"/>
      <c r="B551" s="325"/>
      <c r="J551" s="4"/>
      <c r="K551" s="173"/>
    </row>
    <row r="552" spans="1:11" x14ac:dyDescent="0.2">
      <c r="A552" s="140"/>
      <c r="B552" s="325"/>
      <c r="J552" s="4"/>
      <c r="K552" s="173"/>
    </row>
    <row r="553" spans="1:11" x14ac:dyDescent="0.2">
      <c r="A553" s="140"/>
      <c r="B553" s="325"/>
      <c r="J553" s="4"/>
      <c r="K553" s="173"/>
    </row>
    <row r="554" spans="1:11" x14ac:dyDescent="0.2">
      <c r="A554" s="140"/>
      <c r="B554" s="325"/>
      <c r="J554" s="4"/>
      <c r="K554" s="173"/>
    </row>
    <row r="555" spans="1:11" x14ac:dyDescent="0.2">
      <c r="A555" s="140"/>
      <c r="B555" s="325"/>
      <c r="J555" s="4"/>
      <c r="K555" s="173"/>
    </row>
    <row r="556" spans="1:11" x14ac:dyDescent="0.2">
      <c r="A556" s="140"/>
      <c r="B556" s="325"/>
      <c r="J556" s="4"/>
      <c r="K556" s="173"/>
    </row>
    <row r="557" spans="1:11" x14ac:dyDescent="0.2">
      <c r="A557" s="140"/>
      <c r="B557" s="325"/>
      <c r="J557" s="4"/>
      <c r="K557" s="173"/>
    </row>
    <row r="558" spans="1:11" x14ac:dyDescent="0.2">
      <c r="A558" s="140"/>
      <c r="B558" s="325"/>
      <c r="J558" s="4"/>
      <c r="K558" s="173"/>
    </row>
    <row r="559" spans="1:11" x14ac:dyDescent="0.2">
      <c r="A559" s="140"/>
      <c r="B559" s="325"/>
      <c r="J559" s="4"/>
      <c r="K559" s="173"/>
    </row>
    <row r="560" spans="1:11" x14ac:dyDescent="0.2">
      <c r="A560" s="140"/>
      <c r="B560" s="325"/>
      <c r="J560" s="4"/>
      <c r="K560" s="173"/>
    </row>
    <row r="561" spans="1:11" x14ac:dyDescent="0.2">
      <c r="A561" s="140"/>
      <c r="B561" s="325"/>
      <c r="J561" s="4"/>
      <c r="K561" s="173"/>
    </row>
    <row r="562" spans="1:11" x14ac:dyDescent="0.2">
      <c r="A562" s="140"/>
      <c r="B562" s="325"/>
      <c r="J562" s="4"/>
      <c r="K562" s="173"/>
    </row>
    <row r="563" spans="1:11" x14ac:dyDescent="0.2">
      <c r="A563" s="140"/>
      <c r="B563" s="325"/>
      <c r="J563" s="4"/>
      <c r="K563" s="173"/>
    </row>
    <row r="564" spans="1:11" x14ac:dyDescent="0.2">
      <c r="A564" s="140"/>
      <c r="B564" s="325"/>
      <c r="J564" s="4"/>
      <c r="K564" s="173"/>
    </row>
    <row r="565" spans="1:11" x14ac:dyDescent="0.2">
      <c r="A565" s="140"/>
      <c r="B565" s="325"/>
      <c r="J565" s="4"/>
      <c r="K565" s="173"/>
    </row>
    <row r="566" spans="1:11" x14ac:dyDescent="0.2">
      <c r="A566" s="140"/>
      <c r="B566" s="325"/>
      <c r="J566" s="4"/>
      <c r="K566" s="173"/>
    </row>
    <row r="567" spans="1:11" x14ac:dyDescent="0.2">
      <c r="A567" s="140"/>
      <c r="B567" s="325"/>
      <c r="J567" s="4"/>
      <c r="K567" s="173"/>
    </row>
    <row r="568" spans="1:11" x14ac:dyDescent="0.2">
      <c r="A568" s="140"/>
      <c r="B568" s="325"/>
      <c r="J568" s="4"/>
      <c r="K568" s="173"/>
    </row>
    <row r="569" spans="1:11" x14ac:dyDescent="0.2">
      <c r="A569" s="140"/>
      <c r="B569" s="325"/>
      <c r="J569" s="4"/>
      <c r="K569" s="173"/>
    </row>
    <row r="570" spans="1:11" x14ac:dyDescent="0.2">
      <c r="A570" s="140"/>
      <c r="B570" s="325"/>
      <c r="J570" s="4"/>
      <c r="K570" s="173"/>
    </row>
    <row r="571" spans="1:11" x14ac:dyDescent="0.2">
      <c r="A571" s="140"/>
      <c r="B571" s="325"/>
      <c r="J571" s="4"/>
      <c r="K571" s="173"/>
    </row>
    <row r="572" spans="1:11" x14ac:dyDescent="0.2">
      <c r="A572" s="140"/>
      <c r="B572" s="325"/>
      <c r="J572" s="4"/>
      <c r="K572" s="173"/>
    </row>
    <row r="573" spans="1:11" x14ac:dyDescent="0.2">
      <c r="A573" s="140"/>
      <c r="B573" s="325"/>
      <c r="J573" s="4"/>
      <c r="K573" s="173"/>
    </row>
    <row r="574" spans="1:11" x14ac:dyDescent="0.2">
      <c r="A574" s="140"/>
      <c r="B574" s="325"/>
      <c r="J574" s="4"/>
      <c r="K574" s="173"/>
    </row>
    <row r="575" spans="1:11" x14ac:dyDescent="0.2">
      <c r="A575" s="140"/>
      <c r="B575" s="325"/>
      <c r="J575" s="4"/>
      <c r="K575" s="173"/>
    </row>
    <row r="576" spans="1:11" x14ac:dyDescent="0.2">
      <c r="A576" s="140"/>
      <c r="B576" s="325"/>
      <c r="J576" s="4"/>
      <c r="K576" s="173"/>
    </row>
    <row r="577" spans="1:11" x14ac:dyDescent="0.2">
      <c r="A577" s="140"/>
      <c r="B577" s="325"/>
      <c r="J577" s="4"/>
      <c r="K577" s="173"/>
    </row>
    <row r="578" spans="1:11" x14ac:dyDescent="0.2">
      <c r="A578" s="140"/>
      <c r="B578" s="325"/>
      <c r="J578" s="4"/>
      <c r="K578" s="173"/>
    </row>
    <row r="579" spans="1:11" x14ac:dyDescent="0.2">
      <c r="A579" s="140"/>
      <c r="B579" s="325"/>
      <c r="J579" s="4"/>
      <c r="K579" s="173"/>
    </row>
    <row r="580" spans="1:11" x14ac:dyDescent="0.2">
      <c r="A580" s="140"/>
      <c r="B580" s="325"/>
      <c r="J580" s="4"/>
      <c r="K580" s="173"/>
    </row>
    <row r="581" spans="1:11" x14ac:dyDescent="0.2">
      <c r="A581" s="140"/>
      <c r="B581" s="325"/>
      <c r="J581" s="4"/>
      <c r="K581" s="173"/>
    </row>
    <row r="582" spans="1:11" x14ac:dyDescent="0.2">
      <c r="A582" s="140"/>
      <c r="B582" s="325"/>
      <c r="J582" s="4"/>
      <c r="K582" s="173"/>
    </row>
    <row r="583" spans="1:11" x14ac:dyDescent="0.2">
      <c r="A583" s="140"/>
      <c r="B583" s="325"/>
      <c r="J583" s="4"/>
      <c r="K583" s="173"/>
    </row>
    <row r="584" spans="1:11" x14ac:dyDescent="0.2">
      <c r="A584" s="140"/>
      <c r="B584" s="325"/>
      <c r="J584" s="4"/>
      <c r="K584" s="173"/>
    </row>
    <row r="585" spans="1:11" x14ac:dyDescent="0.2">
      <c r="A585" s="140"/>
      <c r="B585" s="325"/>
      <c r="J585" s="4"/>
      <c r="K585" s="173"/>
    </row>
    <row r="586" spans="1:11" x14ac:dyDescent="0.2">
      <c r="A586" s="140"/>
      <c r="B586" s="325"/>
      <c r="J586" s="4"/>
      <c r="K586" s="173"/>
    </row>
    <row r="587" spans="1:11" x14ac:dyDescent="0.2">
      <c r="A587" s="140"/>
      <c r="B587" s="325"/>
      <c r="J587" s="4"/>
      <c r="K587" s="173"/>
    </row>
    <row r="588" spans="1:11" x14ac:dyDescent="0.2">
      <c r="A588" s="140"/>
      <c r="B588" s="325"/>
      <c r="J588" s="4"/>
      <c r="K588" s="173"/>
    </row>
    <row r="589" spans="1:11" x14ac:dyDescent="0.2">
      <c r="A589" s="140"/>
      <c r="B589" s="325"/>
      <c r="J589" s="4"/>
      <c r="K589" s="173"/>
    </row>
    <row r="590" spans="1:11" x14ac:dyDescent="0.2">
      <c r="A590" s="140"/>
      <c r="B590" s="325"/>
      <c r="J590" s="4"/>
      <c r="K590" s="173"/>
    </row>
    <row r="591" spans="1:11" x14ac:dyDescent="0.2">
      <c r="A591" s="140"/>
      <c r="B591" s="325"/>
      <c r="J591" s="4"/>
      <c r="K591" s="173"/>
    </row>
    <row r="592" spans="1:11" x14ac:dyDescent="0.2">
      <c r="A592" s="140"/>
      <c r="B592" s="325"/>
      <c r="J592" s="4"/>
      <c r="K592" s="173"/>
    </row>
    <row r="593" spans="1:11" x14ac:dyDescent="0.2">
      <c r="A593" s="140"/>
      <c r="B593" s="325"/>
      <c r="J593" s="4"/>
      <c r="K593" s="173"/>
    </row>
    <row r="594" spans="1:11" x14ac:dyDescent="0.2">
      <c r="A594" s="140"/>
      <c r="B594" s="325"/>
      <c r="J594" s="4"/>
      <c r="K594" s="173"/>
    </row>
    <row r="595" spans="1:11" x14ac:dyDescent="0.2">
      <c r="A595" s="140"/>
      <c r="B595" s="325"/>
      <c r="J595" s="4"/>
      <c r="K595" s="173"/>
    </row>
    <row r="596" spans="1:11" x14ac:dyDescent="0.2">
      <c r="A596" s="140"/>
      <c r="B596" s="325"/>
      <c r="J596" s="4"/>
      <c r="K596" s="173"/>
    </row>
    <row r="597" spans="1:11" x14ac:dyDescent="0.2">
      <c r="A597" s="140"/>
      <c r="B597" s="325"/>
      <c r="J597" s="4"/>
      <c r="K597" s="173"/>
    </row>
    <row r="598" spans="1:11" x14ac:dyDescent="0.2">
      <c r="A598" s="140"/>
      <c r="B598" s="325"/>
      <c r="J598" s="4"/>
      <c r="K598" s="173"/>
    </row>
    <row r="599" spans="1:11" x14ac:dyDescent="0.2">
      <c r="A599" s="140"/>
      <c r="B599" s="325"/>
      <c r="J599" s="4"/>
      <c r="K599" s="173"/>
    </row>
    <row r="600" spans="1:11" x14ac:dyDescent="0.2">
      <c r="A600" s="140"/>
      <c r="B600" s="325"/>
      <c r="J600" s="4"/>
      <c r="K600" s="173"/>
    </row>
    <row r="601" spans="1:11" x14ac:dyDescent="0.2">
      <c r="A601" s="140"/>
      <c r="B601" s="325"/>
      <c r="J601" s="4"/>
      <c r="K601" s="173"/>
    </row>
    <row r="602" spans="1:11" x14ac:dyDescent="0.2">
      <c r="A602" s="140"/>
      <c r="B602" s="325"/>
      <c r="J602" s="4"/>
      <c r="K602" s="173"/>
    </row>
    <row r="603" spans="1:11" x14ac:dyDescent="0.2">
      <c r="A603" s="140"/>
      <c r="B603" s="325"/>
      <c r="J603" s="4"/>
      <c r="K603" s="173"/>
    </row>
    <row r="604" spans="1:11" x14ac:dyDescent="0.2">
      <c r="A604" s="140"/>
      <c r="B604" s="325"/>
      <c r="J604" s="4"/>
      <c r="K604" s="173"/>
    </row>
    <row r="605" spans="1:11" x14ac:dyDescent="0.2">
      <c r="A605" s="140"/>
      <c r="B605" s="325"/>
      <c r="J605" s="4"/>
      <c r="K605" s="173"/>
    </row>
    <row r="606" spans="1:11" x14ac:dyDescent="0.2">
      <c r="A606" s="140"/>
      <c r="B606" s="325"/>
      <c r="J606" s="4"/>
      <c r="K606" s="173"/>
    </row>
    <row r="607" spans="1:11" x14ac:dyDescent="0.2">
      <c r="A607" s="140"/>
      <c r="B607" s="325"/>
      <c r="J607" s="4"/>
      <c r="K607" s="173"/>
    </row>
    <row r="608" spans="1:11" x14ac:dyDescent="0.2">
      <c r="A608" s="140"/>
      <c r="B608" s="325"/>
      <c r="J608" s="4"/>
      <c r="K608" s="173"/>
    </row>
    <row r="609" spans="1:11" x14ac:dyDescent="0.2">
      <c r="A609" s="140"/>
      <c r="B609" s="325"/>
      <c r="J609" s="4"/>
      <c r="K609" s="173"/>
    </row>
    <row r="610" spans="1:11" x14ac:dyDescent="0.2">
      <c r="A610" s="140"/>
      <c r="B610" s="325"/>
      <c r="J610" s="4"/>
      <c r="K610" s="173"/>
    </row>
    <row r="611" spans="1:11" x14ac:dyDescent="0.2">
      <c r="A611" s="140"/>
      <c r="B611" s="325"/>
      <c r="J611" s="4"/>
      <c r="K611" s="173"/>
    </row>
    <row r="612" spans="1:11" x14ac:dyDescent="0.2">
      <c r="A612" s="140"/>
      <c r="B612" s="325"/>
      <c r="J612" s="4"/>
      <c r="K612" s="173"/>
    </row>
    <row r="613" spans="1:11" x14ac:dyDescent="0.2">
      <c r="A613" s="140"/>
      <c r="B613" s="325"/>
      <c r="J613" s="4"/>
      <c r="K613" s="173"/>
    </row>
    <row r="614" spans="1:11" x14ac:dyDescent="0.2">
      <c r="A614" s="140"/>
      <c r="B614" s="325"/>
      <c r="J614" s="4"/>
      <c r="K614" s="173"/>
    </row>
    <row r="615" spans="1:11" x14ac:dyDescent="0.2">
      <c r="A615" s="140"/>
      <c r="B615" s="325"/>
      <c r="J615" s="4"/>
      <c r="K615" s="173"/>
    </row>
    <row r="616" spans="1:11" x14ac:dyDescent="0.2">
      <c r="A616" s="140"/>
      <c r="B616" s="325"/>
      <c r="J616" s="4"/>
      <c r="K616" s="173"/>
    </row>
    <row r="617" spans="1:11" x14ac:dyDescent="0.2">
      <c r="A617" s="140"/>
      <c r="B617" s="325"/>
      <c r="J617" s="4"/>
      <c r="K617" s="173"/>
    </row>
    <row r="618" spans="1:11" x14ac:dyDescent="0.2">
      <c r="A618" s="140"/>
      <c r="B618" s="325"/>
      <c r="J618" s="4"/>
      <c r="K618" s="173"/>
    </row>
    <row r="619" spans="1:11" x14ac:dyDescent="0.2">
      <c r="A619" s="140"/>
      <c r="B619" s="325"/>
      <c r="J619" s="4"/>
      <c r="K619" s="173"/>
    </row>
    <row r="620" spans="1:11" x14ac:dyDescent="0.2">
      <c r="A620" s="140"/>
      <c r="B620" s="325"/>
      <c r="J620" s="4"/>
      <c r="K620" s="173"/>
    </row>
    <row r="621" spans="1:11" x14ac:dyDescent="0.2">
      <c r="A621" s="140"/>
      <c r="B621" s="325"/>
      <c r="J621" s="4"/>
      <c r="K621" s="173"/>
    </row>
    <row r="622" spans="1:11" x14ac:dyDescent="0.2">
      <c r="A622" s="140"/>
      <c r="B622" s="325"/>
      <c r="J622" s="4"/>
      <c r="K622" s="173"/>
    </row>
    <row r="623" spans="1:11" x14ac:dyDescent="0.2">
      <c r="A623" s="140"/>
      <c r="B623" s="325"/>
      <c r="J623" s="4"/>
      <c r="K623" s="173"/>
    </row>
    <row r="624" spans="1:11" x14ac:dyDescent="0.2">
      <c r="A624" s="140"/>
      <c r="B624" s="325"/>
      <c r="J624" s="4"/>
      <c r="K624" s="173"/>
    </row>
    <row r="625" spans="1:11" x14ac:dyDescent="0.2">
      <c r="A625" s="140"/>
      <c r="B625" s="325"/>
      <c r="J625" s="4"/>
      <c r="K625" s="173"/>
    </row>
    <row r="626" spans="1:11" x14ac:dyDescent="0.2">
      <c r="A626" s="140"/>
      <c r="B626" s="325"/>
      <c r="J626" s="4"/>
      <c r="K626" s="173"/>
    </row>
    <row r="627" spans="1:11" x14ac:dyDescent="0.2">
      <c r="A627" s="140"/>
      <c r="B627" s="325"/>
      <c r="J627" s="4"/>
      <c r="K627" s="173"/>
    </row>
    <row r="628" spans="1:11" x14ac:dyDescent="0.2">
      <c r="A628" s="140"/>
      <c r="B628" s="325"/>
      <c r="J628" s="4"/>
      <c r="K628" s="173"/>
    </row>
    <row r="629" spans="1:11" x14ac:dyDescent="0.2">
      <c r="A629" s="140"/>
      <c r="B629" s="325"/>
      <c r="J629" s="4"/>
      <c r="K629" s="173"/>
    </row>
    <row r="630" spans="1:11" x14ac:dyDescent="0.2">
      <c r="A630" s="140"/>
      <c r="B630" s="325"/>
      <c r="J630" s="4"/>
      <c r="K630" s="173"/>
    </row>
    <row r="631" spans="1:11" x14ac:dyDescent="0.2">
      <c r="A631" s="140"/>
      <c r="B631" s="325"/>
      <c r="J631" s="4"/>
      <c r="K631" s="173"/>
    </row>
    <row r="632" spans="1:11" x14ac:dyDescent="0.2">
      <c r="A632" s="140"/>
      <c r="B632" s="325"/>
      <c r="J632" s="4"/>
      <c r="K632" s="173"/>
    </row>
    <row r="633" spans="1:11" x14ac:dyDescent="0.2">
      <c r="A633" s="140"/>
      <c r="B633" s="325"/>
      <c r="J633" s="4"/>
      <c r="K633" s="173"/>
    </row>
    <row r="634" spans="1:11" x14ac:dyDescent="0.2">
      <c r="A634" s="140"/>
      <c r="B634" s="325"/>
      <c r="J634" s="4"/>
      <c r="K634" s="173"/>
    </row>
    <row r="635" spans="1:11" x14ac:dyDescent="0.2">
      <c r="A635" s="140"/>
      <c r="B635" s="325"/>
      <c r="J635" s="4"/>
      <c r="K635" s="173"/>
    </row>
    <row r="636" spans="1:11" x14ac:dyDescent="0.2">
      <c r="A636" s="140"/>
      <c r="B636" s="325"/>
      <c r="J636" s="4"/>
      <c r="K636" s="173"/>
    </row>
    <row r="637" spans="1:11" x14ac:dyDescent="0.2">
      <c r="A637" s="140"/>
      <c r="B637" s="325"/>
      <c r="J637" s="4"/>
      <c r="K637" s="173"/>
    </row>
    <row r="638" spans="1:11" x14ac:dyDescent="0.2">
      <c r="A638" s="140"/>
      <c r="B638" s="325"/>
      <c r="J638" s="4"/>
      <c r="K638" s="173"/>
    </row>
    <row r="639" spans="1:11" x14ac:dyDescent="0.2">
      <c r="A639" s="140"/>
      <c r="B639" s="325"/>
      <c r="J639" s="4"/>
      <c r="K639" s="173"/>
    </row>
    <row r="640" spans="1:11" x14ac:dyDescent="0.2">
      <c r="A640" s="140"/>
      <c r="B640" s="325"/>
      <c r="J640" s="4"/>
      <c r="K640" s="173"/>
    </row>
    <row r="641" spans="1:11" x14ac:dyDescent="0.2">
      <c r="A641" s="140"/>
      <c r="B641" s="325"/>
      <c r="J641" s="4"/>
      <c r="K641" s="173"/>
    </row>
    <row r="642" spans="1:11" x14ac:dyDescent="0.2">
      <c r="A642" s="140"/>
      <c r="B642" s="325"/>
      <c r="J642" s="4"/>
      <c r="K642" s="173"/>
    </row>
    <row r="643" spans="1:11" x14ac:dyDescent="0.2">
      <c r="A643" s="140"/>
      <c r="B643" s="325"/>
      <c r="J643" s="4"/>
      <c r="K643" s="173"/>
    </row>
    <row r="644" spans="1:11" x14ac:dyDescent="0.2">
      <c r="A644" s="140"/>
      <c r="B644" s="325"/>
      <c r="J644" s="4"/>
      <c r="K644" s="173"/>
    </row>
    <row r="645" spans="1:11" x14ac:dyDescent="0.2">
      <c r="A645" s="140"/>
      <c r="B645" s="325"/>
      <c r="J645" s="4"/>
      <c r="K645" s="173"/>
    </row>
    <row r="646" spans="1:11" x14ac:dyDescent="0.2">
      <c r="A646" s="140"/>
      <c r="B646" s="325"/>
      <c r="J646" s="4"/>
      <c r="K646" s="173"/>
    </row>
    <row r="647" spans="1:11" x14ac:dyDescent="0.2">
      <c r="A647" s="140"/>
      <c r="B647" s="325"/>
      <c r="J647" s="4"/>
      <c r="K647" s="173"/>
    </row>
    <row r="648" spans="1:11" x14ac:dyDescent="0.2">
      <c r="A648" s="140"/>
      <c r="B648" s="325"/>
      <c r="J648" s="4"/>
      <c r="K648" s="173"/>
    </row>
    <row r="649" spans="1:11" x14ac:dyDescent="0.2">
      <c r="A649" s="140"/>
      <c r="B649" s="325"/>
      <c r="J649" s="4"/>
      <c r="K649" s="173"/>
    </row>
    <row r="650" spans="1:11" x14ac:dyDescent="0.2">
      <c r="A650" s="140"/>
      <c r="B650" s="325"/>
      <c r="J650" s="4"/>
      <c r="K650" s="173"/>
    </row>
    <row r="651" spans="1:11" x14ac:dyDescent="0.2">
      <c r="A651" s="140"/>
      <c r="B651" s="325"/>
      <c r="J651" s="4"/>
      <c r="K651" s="173"/>
    </row>
    <row r="652" spans="1:11" x14ac:dyDescent="0.2">
      <c r="A652" s="140"/>
      <c r="B652" s="325"/>
      <c r="J652" s="4"/>
      <c r="K652" s="173"/>
    </row>
    <row r="653" spans="1:11" x14ac:dyDescent="0.2">
      <c r="A653" s="140"/>
      <c r="B653" s="325"/>
      <c r="J653" s="4"/>
      <c r="K653" s="173"/>
    </row>
    <row r="654" spans="1:11" x14ac:dyDescent="0.2">
      <c r="A654" s="140"/>
      <c r="B654" s="325"/>
      <c r="J654" s="4"/>
      <c r="K654" s="173"/>
    </row>
    <row r="655" spans="1:11" x14ac:dyDescent="0.2">
      <c r="A655" s="140"/>
      <c r="B655" s="325"/>
      <c r="J655" s="4"/>
      <c r="K655" s="173"/>
    </row>
    <row r="656" spans="1:11" x14ac:dyDescent="0.2">
      <c r="A656" s="140"/>
      <c r="B656" s="325"/>
      <c r="J656" s="4"/>
      <c r="K656" s="173"/>
    </row>
    <row r="657" spans="1:11" x14ac:dyDescent="0.2">
      <c r="A657" s="140"/>
      <c r="B657" s="325"/>
      <c r="J657" s="4"/>
      <c r="K657" s="173"/>
    </row>
    <row r="658" spans="1:11" x14ac:dyDescent="0.2">
      <c r="A658" s="140"/>
      <c r="B658" s="325"/>
      <c r="J658" s="4"/>
      <c r="K658" s="173"/>
    </row>
    <row r="659" spans="1:11" x14ac:dyDescent="0.2">
      <c r="A659" s="140"/>
      <c r="B659" s="325"/>
      <c r="J659" s="4"/>
      <c r="K659" s="173"/>
    </row>
    <row r="660" spans="1:11" x14ac:dyDescent="0.2">
      <c r="A660" s="140"/>
      <c r="B660" s="325"/>
      <c r="J660" s="4"/>
      <c r="K660" s="173"/>
    </row>
    <row r="661" spans="1:11" x14ac:dyDescent="0.2">
      <c r="A661" s="140"/>
      <c r="B661" s="325"/>
      <c r="J661" s="4"/>
      <c r="K661" s="173"/>
    </row>
    <row r="662" spans="1:11" x14ac:dyDescent="0.2">
      <c r="A662" s="140"/>
      <c r="B662" s="325"/>
      <c r="J662" s="4"/>
      <c r="K662" s="173"/>
    </row>
    <row r="663" spans="1:11" x14ac:dyDescent="0.2">
      <c r="A663" s="140"/>
      <c r="B663" s="325"/>
      <c r="J663" s="4"/>
      <c r="K663" s="173"/>
    </row>
    <row r="664" spans="1:11" x14ac:dyDescent="0.2">
      <c r="A664" s="140"/>
      <c r="B664" s="325"/>
      <c r="J664" s="4"/>
      <c r="K664" s="173"/>
    </row>
    <row r="665" spans="1:11" x14ac:dyDescent="0.2">
      <c r="A665" s="140"/>
      <c r="B665" s="325"/>
      <c r="J665" s="4"/>
      <c r="K665" s="173"/>
    </row>
    <row r="666" spans="1:11" x14ac:dyDescent="0.2">
      <c r="A666" s="140"/>
      <c r="B666" s="325"/>
      <c r="J666" s="4"/>
      <c r="K666" s="173"/>
    </row>
    <row r="667" spans="1:11" x14ac:dyDescent="0.2">
      <c r="A667" s="140"/>
      <c r="B667" s="325"/>
      <c r="J667" s="4"/>
      <c r="K667" s="173"/>
    </row>
    <row r="668" spans="1:11" x14ac:dyDescent="0.2">
      <c r="A668" s="140"/>
      <c r="B668" s="325"/>
      <c r="J668" s="4"/>
      <c r="K668" s="173"/>
    </row>
    <row r="669" spans="1:11" x14ac:dyDescent="0.2">
      <c r="A669" s="140"/>
      <c r="B669" s="325"/>
      <c r="J669" s="4"/>
      <c r="K669" s="173"/>
    </row>
    <row r="670" spans="1:11" x14ac:dyDescent="0.2">
      <c r="A670" s="140"/>
      <c r="B670" s="325"/>
      <c r="J670" s="4"/>
      <c r="K670" s="173"/>
    </row>
    <row r="671" spans="1:11" x14ac:dyDescent="0.2">
      <c r="A671" s="140"/>
      <c r="B671" s="325"/>
      <c r="J671" s="4"/>
      <c r="K671" s="173"/>
    </row>
    <row r="672" spans="1:11" x14ac:dyDescent="0.2">
      <c r="A672" s="140"/>
      <c r="B672" s="325"/>
      <c r="J672" s="4"/>
      <c r="K672" s="173"/>
    </row>
    <row r="673" spans="1:11" x14ac:dyDescent="0.2">
      <c r="A673" s="140"/>
      <c r="B673" s="325"/>
      <c r="J673" s="4"/>
      <c r="K673" s="173"/>
    </row>
    <row r="674" spans="1:11" x14ac:dyDescent="0.2">
      <c r="A674" s="140"/>
      <c r="B674" s="325"/>
      <c r="J674" s="4"/>
      <c r="K674" s="173"/>
    </row>
    <row r="675" spans="1:11" x14ac:dyDescent="0.2">
      <c r="A675" s="140"/>
      <c r="B675" s="325"/>
      <c r="J675" s="4"/>
      <c r="K675" s="173"/>
    </row>
    <row r="676" spans="1:11" x14ac:dyDescent="0.2">
      <c r="A676" s="140"/>
      <c r="B676" s="325"/>
      <c r="J676" s="4"/>
      <c r="K676" s="173"/>
    </row>
    <row r="677" spans="1:11" x14ac:dyDescent="0.2">
      <c r="A677" s="140"/>
      <c r="B677" s="325"/>
      <c r="J677" s="4"/>
      <c r="K677" s="173"/>
    </row>
    <row r="678" spans="1:11" x14ac:dyDescent="0.2">
      <c r="A678" s="140"/>
      <c r="B678" s="325"/>
      <c r="J678" s="4"/>
      <c r="K678" s="173"/>
    </row>
    <row r="679" spans="1:11" x14ac:dyDescent="0.2">
      <c r="A679" s="140"/>
      <c r="B679" s="325"/>
      <c r="J679" s="4"/>
      <c r="K679" s="173"/>
    </row>
    <row r="680" spans="1:11" x14ac:dyDescent="0.2">
      <c r="A680" s="140"/>
      <c r="B680" s="325"/>
      <c r="J680" s="4"/>
      <c r="K680" s="173"/>
    </row>
    <row r="681" spans="1:11" x14ac:dyDescent="0.2">
      <c r="A681" s="140"/>
      <c r="B681" s="325"/>
      <c r="J681" s="4"/>
      <c r="K681" s="173"/>
    </row>
    <row r="682" spans="1:11" x14ac:dyDescent="0.2">
      <c r="A682" s="140"/>
      <c r="B682" s="325"/>
      <c r="J682" s="4"/>
      <c r="K682" s="173"/>
    </row>
    <row r="683" spans="1:11" x14ac:dyDescent="0.2">
      <c r="A683" s="140"/>
      <c r="B683" s="325"/>
      <c r="J683" s="4"/>
      <c r="K683" s="173"/>
    </row>
    <row r="684" spans="1:11" x14ac:dyDescent="0.2">
      <c r="A684" s="140"/>
      <c r="B684" s="325"/>
      <c r="J684" s="4"/>
      <c r="K684" s="173"/>
    </row>
    <row r="685" spans="1:11" x14ac:dyDescent="0.2">
      <c r="A685" s="140"/>
      <c r="B685" s="325"/>
      <c r="J685" s="4"/>
      <c r="K685" s="173"/>
    </row>
    <row r="686" spans="1:11" x14ac:dyDescent="0.2">
      <c r="A686" s="140"/>
      <c r="B686" s="325"/>
      <c r="J686" s="4"/>
      <c r="K686" s="173"/>
    </row>
    <row r="687" spans="1:11" x14ac:dyDescent="0.2">
      <c r="A687" s="140"/>
      <c r="B687" s="325"/>
      <c r="J687" s="4"/>
      <c r="K687" s="173"/>
    </row>
    <row r="688" spans="1:11" x14ac:dyDescent="0.2">
      <c r="A688" s="140"/>
      <c r="B688" s="325"/>
      <c r="J688" s="4"/>
      <c r="K688" s="173"/>
    </row>
    <row r="689" spans="1:11" x14ac:dyDescent="0.2">
      <c r="A689" s="140"/>
      <c r="B689" s="325"/>
      <c r="J689" s="4"/>
      <c r="K689" s="173"/>
    </row>
    <row r="690" spans="1:11" x14ac:dyDescent="0.2">
      <c r="A690" s="140"/>
      <c r="B690" s="325"/>
      <c r="J690" s="4"/>
      <c r="K690" s="173"/>
    </row>
    <row r="691" spans="1:11" x14ac:dyDescent="0.2">
      <c r="A691" s="140"/>
      <c r="B691" s="325"/>
      <c r="J691" s="4"/>
      <c r="K691" s="173"/>
    </row>
    <row r="692" spans="1:11" x14ac:dyDescent="0.2">
      <c r="A692" s="140"/>
      <c r="B692" s="325"/>
      <c r="J692" s="4"/>
      <c r="K692" s="173"/>
    </row>
    <row r="693" spans="1:11" x14ac:dyDescent="0.2">
      <c r="A693" s="140"/>
      <c r="B693" s="325"/>
      <c r="J693" s="4"/>
      <c r="K693" s="173"/>
    </row>
    <row r="694" spans="1:11" x14ac:dyDescent="0.2">
      <c r="A694" s="140"/>
      <c r="B694" s="325"/>
      <c r="J694" s="4"/>
      <c r="K694" s="173"/>
    </row>
    <row r="695" spans="1:11" x14ac:dyDescent="0.2">
      <c r="A695" s="140"/>
      <c r="B695" s="325"/>
      <c r="J695" s="4"/>
      <c r="K695" s="173"/>
    </row>
    <row r="696" spans="1:11" x14ac:dyDescent="0.2">
      <c r="A696" s="140"/>
      <c r="B696" s="325"/>
      <c r="J696" s="4"/>
      <c r="K696" s="173"/>
    </row>
    <row r="697" spans="1:11" x14ac:dyDescent="0.2">
      <c r="A697" s="140"/>
      <c r="B697" s="325"/>
      <c r="J697" s="4"/>
      <c r="K697" s="173"/>
    </row>
    <row r="698" spans="1:11" x14ac:dyDescent="0.2">
      <c r="A698" s="140"/>
      <c r="B698" s="325"/>
      <c r="J698" s="4"/>
      <c r="K698" s="173"/>
    </row>
    <row r="699" spans="1:11" x14ac:dyDescent="0.2">
      <c r="A699" s="140"/>
      <c r="B699" s="325"/>
      <c r="J699" s="4"/>
      <c r="K699" s="173"/>
    </row>
    <row r="700" spans="1:11" x14ac:dyDescent="0.2">
      <c r="A700" s="140"/>
      <c r="B700" s="325"/>
      <c r="J700" s="4"/>
      <c r="K700" s="173"/>
    </row>
    <row r="701" spans="1:11" x14ac:dyDescent="0.2">
      <c r="A701" s="140"/>
      <c r="B701" s="325"/>
      <c r="J701" s="4"/>
      <c r="K701" s="173"/>
    </row>
    <row r="702" spans="1:11" x14ac:dyDescent="0.2">
      <c r="A702" s="140"/>
      <c r="B702" s="325"/>
      <c r="J702" s="4"/>
      <c r="K702" s="173"/>
    </row>
    <row r="703" spans="1:11" x14ac:dyDescent="0.2">
      <c r="A703" s="140"/>
      <c r="B703" s="325"/>
      <c r="J703" s="4"/>
      <c r="K703" s="173"/>
    </row>
    <row r="704" spans="1:11" x14ac:dyDescent="0.2">
      <c r="A704" s="140"/>
      <c r="B704" s="325"/>
      <c r="J704" s="4"/>
      <c r="K704" s="173"/>
    </row>
    <row r="705" spans="1:11" x14ac:dyDescent="0.2">
      <c r="A705" s="140"/>
      <c r="B705" s="325"/>
      <c r="J705" s="4"/>
      <c r="K705" s="173"/>
    </row>
    <row r="706" spans="1:11" x14ac:dyDescent="0.2">
      <c r="A706" s="140"/>
      <c r="B706" s="325"/>
      <c r="J706" s="4"/>
      <c r="K706" s="173"/>
    </row>
    <row r="707" spans="1:11" x14ac:dyDescent="0.2">
      <c r="A707" s="140"/>
      <c r="B707" s="325"/>
      <c r="J707" s="4"/>
      <c r="K707" s="173"/>
    </row>
    <row r="708" spans="1:11" x14ac:dyDescent="0.2">
      <c r="A708" s="140"/>
      <c r="B708" s="325"/>
      <c r="J708" s="4"/>
      <c r="K708" s="173"/>
    </row>
    <row r="709" spans="1:11" x14ac:dyDescent="0.2">
      <c r="A709" s="140"/>
      <c r="B709" s="325"/>
      <c r="J709" s="4"/>
      <c r="K709" s="173"/>
    </row>
    <row r="710" spans="1:11" x14ac:dyDescent="0.2">
      <c r="A710" s="140"/>
      <c r="B710" s="325"/>
      <c r="J710" s="4"/>
      <c r="K710" s="173"/>
    </row>
    <row r="711" spans="1:11" x14ac:dyDescent="0.2">
      <c r="A711" s="140"/>
      <c r="B711" s="325"/>
      <c r="J711" s="4"/>
      <c r="K711" s="173"/>
    </row>
    <row r="712" spans="1:11" x14ac:dyDescent="0.2">
      <c r="A712" s="140"/>
      <c r="B712" s="325"/>
      <c r="J712" s="4"/>
      <c r="K712" s="173"/>
    </row>
    <row r="713" spans="1:11" x14ac:dyDescent="0.2">
      <c r="A713" s="140"/>
      <c r="B713" s="325"/>
      <c r="J713" s="4"/>
      <c r="K713" s="173"/>
    </row>
    <row r="714" spans="1:11" x14ac:dyDescent="0.2">
      <c r="A714" s="140"/>
      <c r="B714" s="325"/>
      <c r="J714" s="4"/>
      <c r="K714" s="173"/>
    </row>
    <row r="715" spans="1:11" x14ac:dyDescent="0.2">
      <c r="A715" s="140"/>
      <c r="B715" s="325"/>
      <c r="J715" s="4"/>
      <c r="K715" s="173"/>
    </row>
    <row r="716" spans="1:11" x14ac:dyDescent="0.2">
      <c r="A716" s="140"/>
      <c r="B716" s="325"/>
      <c r="J716" s="4"/>
      <c r="K716" s="173"/>
    </row>
    <row r="717" spans="1:11" x14ac:dyDescent="0.2">
      <c r="A717" s="140"/>
      <c r="B717" s="325"/>
      <c r="J717" s="4"/>
      <c r="K717" s="173"/>
    </row>
    <row r="718" spans="1:11" x14ac:dyDescent="0.2">
      <c r="A718" s="140"/>
      <c r="B718" s="325"/>
      <c r="J718" s="4"/>
      <c r="K718" s="173"/>
    </row>
    <row r="719" spans="1:11" x14ac:dyDescent="0.2">
      <c r="A719" s="140"/>
      <c r="B719" s="325"/>
      <c r="J719" s="4"/>
      <c r="K719" s="173"/>
    </row>
    <row r="720" spans="1:11" x14ac:dyDescent="0.2">
      <c r="A720" s="140"/>
      <c r="B720" s="325"/>
      <c r="J720" s="4"/>
      <c r="K720" s="173"/>
    </row>
    <row r="721" spans="1:11" x14ac:dyDescent="0.2">
      <c r="A721" s="140"/>
      <c r="B721" s="325"/>
      <c r="J721" s="4"/>
      <c r="K721" s="173"/>
    </row>
    <row r="722" spans="1:11" x14ac:dyDescent="0.2">
      <c r="A722" s="140"/>
      <c r="B722" s="325"/>
      <c r="J722" s="4"/>
      <c r="K722" s="173"/>
    </row>
    <row r="723" spans="1:11" x14ac:dyDescent="0.2">
      <c r="A723" s="140"/>
      <c r="B723" s="325"/>
      <c r="J723" s="4"/>
      <c r="K723" s="173"/>
    </row>
    <row r="724" spans="1:11" x14ac:dyDescent="0.2">
      <c r="A724" s="140"/>
      <c r="B724" s="325"/>
      <c r="J724" s="4"/>
      <c r="K724" s="173"/>
    </row>
    <row r="725" spans="1:11" x14ac:dyDescent="0.2">
      <c r="A725" s="140"/>
      <c r="B725" s="325"/>
      <c r="J725" s="4"/>
      <c r="K725" s="173"/>
    </row>
    <row r="726" spans="1:11" x14ac:dyDescent="0.2">
      <c r="A726" s="140"/>
      <c r="B726" s="325"/>
      <c r="J726" s="4"/>
      <c r="K726" s="173"/>
    </row>
    <row r="727" spans="1:11" x14ac:dyDescent="0.2">
      <c r="A727" s="140"/>
      <c r="B727" s="325"/>
      <c r="J727" s="4"/>
      <c r="K727" s="173"/>
    </row>
    <row r="728" spans="1:11" x14ac:dyDescent="0.2">
      <c r="A728" s="140"/>
      <c r="B728" s="325"/>
      <c r="J728" s="4"/>
      <c r="K728" s="173"/>
    </row>
    <row r="729" spans="1:11" x14ac:dyDescent="0.2">
      <c r="A729" s="140"/>
      <c r="B729" s="325"/>
      <c r="J729" s="4"/>
      <c r="K729" s="173"/>
    </row>
    <row r="730" spans="1:11" x14ac:dyDescent="0.2">
      <c r="A730" s="140"/>
      <c r="B730" s="325"/>
      <c r="J730" s="4"/>
      <c r="K730" s="173"/>
    </row>
    <row r="731" spans="1:11" x14ac:dyDescent="0.2">
      <c r="A731" s="140"/>
      <c r="B731" s="325"/>
      <c r="J731" s="4"/>
      <c r="K731" s="173"/>
    </row>
    <row r="732" spans="1:11" x14ac:dyDescent="0.2">
      <c r="A732" s="140"/>
      <c r="B732" s="325"/>
      <c r="J732" s="4"/>
      <c r="K732" s="173"/>
    </row>
    <row r="733" spans="1:11" x14ac:dyDescent="0.2">
      <c r="A733" s="140"/>
      <c r="B733" s="325"/>
      <c r="J733" s="4"/>
      <c r="K733" s="173"/>
    </row>
    <row r="734" spans="1:11" x14ac:dyDescent="0.2">
      <c r="A734" s="140"/>
      <c r="B734" s="325"/>
      <c r="J734" s="4"/>
      <c r="K734" s="173"/>
    </row>
    <row r="735" spans="1:11" x14ac:dyDescent="0.2">
      <c r="A735" s="140"/>
      <c r="B735" s="325"/>
      <c r="J735" s="4"/>
      <c r="K735" s="173"/>
    </row>
    <row r="736" spans="1:11" x14ac:dyDescent="0.2">
      <c r="A736" s="140"/>
      <c r="B736" s="325"/>
      <c r="J736" s="4"/>
      <c r="K736" s="173"/>
    </row>
    <row r="737" spans="1:11" x14ac:dyDescent="0.2">
      <c r="A737" s="140"/>
      <c r="B737" s="325"/>
      <c r="J737" s="4"/>
      <c r="K737" s="173"/>
    </row>
    <row r="738" spans="1:11" x14ac:dyDescent="0.2">
      <c r="A738" s="140"/>
      <c r="B738" s="325"/>
      <c r="J738" s="4"/>
      <c r="K738" s="173"/>
    </row>
    <row r="739" spans="1:11" x14ac:dyDescent="0.2">
      <c r="A739" s="140"/>
      <c r="B739" s="325"/>
      <c r="J739" s="4"/>
      <c r="K739" s="173"/>
    </row>
    <row r="740" spans="1:11" x14ac:dyDescent="0.2">
      <c r="A740" s="140"/>
      <c r="B740" s="325"/>
      <c r="J740" s="4"/>
      <c r="K740" s="173"/>
    </row>
    <row r="741" spans="1:11" x14ac:dyDescent="0.2">
      <c r="A741" s="140"/>
      <c r="B741" s="325"/>
      <c r="J741" s="4"/>
      <c r="K741" s="173"/>
    </row>
    <row r="742" spans="1:11" x14ac:dyDescent="0.2">
      <c r="A742" s="140"/>
      <c r="B742" s="325"/>
      <c r="J742" s="4"/>
      <c r="K742" s="173"/>
    </row>
    <row r="743" spans="1:11" x14ac:dyDescent="0.2">
      <c r="A743" s="140"/>
      <c r="B743" s="325"/>
      <c r="J743" s="4"/>
      <c r="K743" s="173"/>
    </row>
    <row r="744" spans="1:11" x14ac:dyDescent="0.2">
      <c r="A744" s="140"/>
      <c r="B744" s="325"/>
      <c r="J744" s="4"/>
      <c r="K744" s="173"/>
    </row>
    <row r="745" spans="1:11" x14ac:dyDescent="0.2">
      <c r="A745" s="140"/>
      <c r="B745" s="325"/>
      <c r="J745" s="4"/>
      <c r="K745" s="173"/>
    </row>
    <row r="746" spans="1:11" x14ac:dyDescent="0.2">
      <c r="A746" s="140"/>
      <c r="B746" s="325"/>
      <c r="J746" s="4"/>
      <c r="K746" s="173"/>
    </row>
    <row r="747" spans="1:11" x14ac:dyDescent="0.2">
      <c r="A747" s="140"/>
      <c r="B747" s="325"/>
      <c r="J747" s="4"/>
      <c r="K747" s="173"/>
    </row>
    <row r="748" spans="1:11" x14ac:dyDescent="0.2">
      <c r="A748" s="140"/>
      <c r="B748" s="325"/>
      <c r="J748" s="4"/>
      <c r="K748" s="173"/>
    </row>
    <row r="749" spans="1:11" x14ac:dyDescent="0.2">
      <c r="A749" s="140"/>
      <c r="B749" s="325"/>
      <c r="J749" s="4"/>
      <c r="K749" s="173"/>
    </row>
    <row r="750" spans="1:11" x14ac:dyDescent="0.2">
      <c r="A750" s="140"/>
      <c r="B750" s="325"/>
      <c r="J750" s="4"/>
      <c r="K750" s="173"/>
    </row>
    <row r="751" spans="1:11" x14ac:dyDescent="0.2">
      <c r="A751" s="140"/>
      <c r="B751" s="325"/>
      <c r="J751" s="4"/>
      <c r="K751" s="173"/>
    </row>
    <row r="752" spans="1:11" x14ac:dyDescent="0.2">
      <c r="A752" s="140"/>
      <c r="B752" s="325"/>
      <c r="J752" s="4"/>
      <c r="K752" s="173"/>
    </row>
    <row r="753" spans="1:11" x14ac:dyDescent="0.2">
      <c r="A753" s="140"/>
      <c r="B753" s="325"/>
      <c r="J753" s="4"/>
      <c r="K753" s="173"/>
    </row>
    <row r="754" spans="1:11" x14ac:dyDescent="0.2">
      <c r="A754" s="140"/>
      <c r="B754" s="325"/>
      <c r="J754" s="4"/>
      <c r="K754" s="173"/>
    </row>
    <row r="755" spans="1:11" x14ac:dyDescent="0.2">
      <c r="A755" s="140"/>
      <c r="B755" s="325"/>
      <c r="J755" s="4"/>
      <c r="K755" s="173"/>
    </row>
    <row r="756" spans="1:11" x14ac:dyDescent="0.2">
      <c r="A756" s="140"/>
      <c r="B756" s="325"/>
      <c r="J756" s="4"/>
      <c r="K756" s="173"/>
    </row>
    <row r="757" spans="1:11" x14ac:dyDescent="0.2">
      <c r="A757" s="140"/>
      <c r="B757" s="325"/>
      <c r="J757" s="4"/>
      <c r="K757" s="173"/>
    </row>
    <row r="758" spans="1:11" x14ac:dyDescent="0.2">
      <c r="A758" s="140"/>
      <c r="B758" s="325"/>
      <c r="J758" s="4"/>
      <c r="K758" s="173"/>
    </row>
    <row r="759" spans="1:11" x14ac:dyDescent="0.2">
      <c r="A759" s="140"/>
      <c r="B759" s="325"/>
      <c r="J759" s="4"/>
      <c r="K759" s="173"/>
    </row>
    <row r="760" spans="1:11" x14ac:dyDescent="0.2">
      <c r="A760" s="140"/>
      <c r="B760" s="325"/>
      <c r="J760" s="4"/>
      <c r="K760" s="173"/>
    </row>
    <row r="761" spans="1:11" x14ac:dyDescent="0.2">
      <c r="A761" s="140"/>
      <c r="B761" s="325"/>
      <c r="J761" s="4"/>
      <c r="K761" s="173"/>
    </row>
    <row r="762" spans="1:11" x14ac:dyDescent="0.2">
      <c r="A762" s="140"/>
      <c r="B762" s="325"/>
      <c r="J762" s="4"/>
      <c r="K762" s="173"/>
    </row>
    <row r="763" spans="1:11" x14ac:dyDescent="0.2">
      <c r="A763" s="140"/>
      <c r="B763" s="325"/>
      <c r="J763" s="4"/>
      <c r="K763" s="173"/>
    </row>
    <row r="764" spans="1:11" x14ac:dyDescent="0.2">
      <c r="A764" s="140"/>
      <c r="B764" s="325"/>
      <c r="J764" s="4"/>
      <c r="K764" s="173"/>
    </row>
    <row r="765" spans="1:11" x14ac:dyDescent="0.2">
      <c r="A765" s="140"/>
      <c r="B765" s="325"/>
      <c r="J765" s="4"/>
      <c r="K765" s="173"/>
    </row>
    <row r="766" spans="1:11" x14ac:dyDescent="0.2">
      <c r="A766" s="140"/>
      <c r="B766" s="325"/>
      <c r="J766" s="4"/>
      <c r="K766" s="173"/>
    </row>
    <row r="767" spans="1:11" x14ac:dyDescent="0.2">
      <c r="A767" s="140"/>
      <c r="B767" s="325"/>
      <c r="J767" s="4"/>
      <c r="K767" s="173"/>
    </row>
    <row r="768" spans="1:11" x14ac:dyDescent="0.2">
      <c r="A768" s="140"/>
      <c r="B768" s="325"/>
      <c r="J768" s="4"/>
      <c r="K768" s="173"/>
    </row>
    <row r="769" spans="1:11" x14ac:dyDescent="0.2">
      <c r="A769" s="140"/>
      <c r="B769" s="325"/>
      <c r="J769" s="4"/>
      <c r="K769" s="173"/>
    </row>
    <row r="770" spans="1:11" x14ac:dyDescent="0.2">
      <c r="A770" s="140"/>
      <c r="B770" s="325"/>
      <c r="J770" s="4"/>
      <c r="K770" s="173"/>
    </row>
    <row r="771" spans="1:11" x14ac:dyDescent="0.2">
      <c r="A771" s="140"/>
      <c r="B771" s="325"/>
      <c r="J771" s="4"/>
      <c r="K771" s="173"/>
    </row>
    <row r="772" spans="1:11" x14ac:dyDescent="0.2">
      <c r="A772" s="140"/>
      <c r="B772" s="325"/>
      <c r="J772" s="4"/>
      <c r="K772" s="173"/>
    </row>
    <row r="773" spans="1:11" x14ac:dyDescent="0.2">
      <c r="A773" s="140"/>
      <c r="B773" s="325"/>
      <c r="J773" s="4"/>
      <c r="K773" s="173"/>
    </row>
    <row r="774" spans="1:11" x14ac:dyDescent="0.2">
      <c r="A774" s="140"/>
      <c r="B774" s="325"/>
      <c r="J774" s="4"/>
      <c r="K774" s="173"/>
    </row>
    <row r="775" spans="1:11" x14ac:dyDescent="0.2">
      <c r="A775" s="140"/>
      <c r="B775" s="325"/>
      <c r="J775" s="4"/>
      <c r="K775" s="173"/>
    </row>
    <row r="776" spans="1:11" x14ac:dyDescent="0.2">
      <c r="A776" s="140"/>
      <c r="B776" s="325"/>
      <c r="J776" s="4"/>
      <c r="K776" s="173"/>
    </row>
    <row r="777" spans="1:11" x14ac:dyDescent="0.2">
      <c r="A777" s="140"/>
      <c r="B777" s="325"/>
      <c r="J777" s="4"/>
      <c r="K777" s="173"/>
    </row>
    <row r="778" spans="1:11" x14ac:dyDescent="0.2">
      <c r="A778" s="140"/>
      <c r="B778" s="325"/>
      <c r="J778" s="4"/>
      <c r="K778" s="173"/>
    </row>
    <row r="779" spans="1:11" x14ac:dyDescent="0.2">
      <c r="A779" s="140"/>
      <c r="B779" s="325"/>
      <c r="J779" s="4"/>
      <c r="K779" s="173"/>
    </row>
    <row r="780" spans="1:11" x14ac:dyDescent="0.2">
      <c r="A780" s="140"/>
      <c r="B780" s="325"/>
      <c r="J780" s="4"/>
      <c r="K780" s="173"/>
    </row>
    <row r="781" spans="1:11" x14ac:dyDescent="0.2">
      <c r="A781" s="140"/>
      <c r="B781" s="325"/>
      <c r="J781" s="4"/>
      <c r="K781" s="173"/>
    </row>
    <row r="782" spans="1:11" x14ac:dyDescent="0.2">
      <c r="A782" s="140"/>
      <c r="B782" s="325"/>
      <c r="J782" s="4"/>
      <c r="K782" s="173"/>
    </row>
    <row r="783" spans="1:11" x14ac:dyDescent="0.2">
      <c r="A783" s="140"/>
      <c r="B783" s="325"/>
      <c r="J783" s="4"/>
      <c r="K783" s="173"/>
    </row>
    <row r="784" spans="1:11" x14ac:dyDescent="0.2">
      <c r="A784" s="140"/>
      <c r="B784" s="325"/>
      <c r="J784" s="4"/>
      <c r="K784" s="173"/>
    </row>
    <row r="785" spans="1:11" x14ac:dyDescent="0.2">
      <c r="A785" s="140"/>
      <c r="B785" s="325"/>
      <c r="J785" s="4"/>
      <c r="K785" s="173"/>
    </row>
    <row r="786" spans="1:11" x14ac:dyDescent="0.2">
      <c r="A786" s="140"/>
      <c r="B786" s="325"/>
      <c r="J786" s="4"/>
      <c r="K786" s="173"/>
    </row>
    <row r="787" spans="1:11" x14ac:dyDescent="0.2">
      <c r="A787" s="140"/>
      <c r="B787" s="325"/>
      <c r="J787" s="4"/>
      <c r="K787" s="173"/>
    </row>
    <row r="788" spans="1:11" x14ac:dyDescent="0.2">
      <c r="A788" s="140"/>
      <c r="B788" s="325"/>
      <c r="J788" s="4"/>
      <c r="K788" s="173"/>
    </row>
    <row r="789" spans="1:11" x14ac:dyDescent="0.2">
      <c r="A789" s="140"/>
      <c r="B789" s="325"/>
      <c r="J789" s="4"/>
      <c r="K789" s="173"/>
    </row>
    <row r="790" spans="1:11" x14ac:dyDescent="0.2">
      <c r="A790" s="140"/>
      <c r="B790" s="325"/>
      <c r="J790" s="4"/>
      <c r="K790" s="173"/>
    </row>
    <row r="791" spans="1:11" x14ac:dyDescent="0.2">
      <c r="A791" s="140"/>
      <c r="B791" s="325"/>
      <c r="J791" s="4"/>
      <c r="K791" s="173"/>
    </row>
    <row r="792" spans="1:11" x14ac:dyDescent="0.2">
      <c r="A792" s="140"/>
      <c r="B792" s="325"/>
      <c r="J792" s="4"/>
      <c r="K792" s="173"/>
    </row>
    <row r="793" spans="1:11" x14ac:dyDescent="0.2">
      <c r="A793" s="140"/>
      <c r="B793" s="325"/>
      <c r="J793" s="4"/>
      <c r="K793" s="173"/>
    </row>
    <row r="794" spans="1:11" x14ac:dyDescent="0.2">
      <c r="A794" s="140"/>
      <c r="B794" s="325"/>
      <c r="J794" s="4"/>
      <c r="K794" s="173"/>
    </row>
    <row r="795" spans="1:11" x14ac:dyDescent="0.2">
      <c r="A795" s="140"/>
      <c r="B795" s="325"/>
      <c r="J795" s="4"/>
      <c r="K795" s="173"/>
    </row>
    <row r="796" spans="1:11" x14ac:dyDescent="0.2">
      <c r="A796" s="140"/>
      <c r="B796" s="325"/>
      <c r="J796" s="4"/>
      <c r="K796" s="173"/>
    </row>
    <row r="797" spans="1:11" x14ac:dyDescent="0.2">
      <c r="A797" s="140"/>
      <c r="B797" s="325"/>
      <c r="J797" s="4"/>
      <c r="K797" s="173"/>
    </row>
    <row r="798" spans="1:11" x14ac:dyDescent="0.2">
      <c r="A798" s="140"/>
      <c r="B798" s="325"/>
      <c r="J798" s="4"/>
      <c r="K798" s="173"/>
    </row>
    <row r="799" spans="1:11" x14ac:dyDescent="0.2">
      <c r="A799" s="140"/>
      <c r="B799" s="325"/>
      <c r="J799" s="4"/>
      <c r="K799" s="173"/>
    </row>
    <row r="800" spans="1:11" x14ac:dyDescent="0.2">
      <c r="A800" s="140"/>
      <c r="B800" s="325"/>
      <c r="J800" s="4"/>
      <c r="K800" s="173"/>
    </row>
    <row r="801" spans="1:11" x14ac:dyDescent="0.2">
      <c r="A801" s="140"/>
      <c r="B801" s="325"/>
      <c r="J801" s="4"/>
      <c r="K801" s="173"/>
    </row>
    <row r="802" spans="1:11" x14ac:dyDescent="0.2">
      <c r="A802" s="140"/>
      <c r="B802" s="325"/>
      <c r="J802" s="4"/>
      <c r="K802" s="173"/>
    </row>
    <row r="803" spans="1:11" x14ac:dyDescent="0.2">
      <c r="A803" s="140"/>
      <c r="B803" s="325"/>
      <c r="J803" s="4"/>
      <c r="K803" s="173"/>
    </row>
    <row r="804" spans="1:11" x14ac:dyDescent="0.2">
      <c r="A804" s="140"/>
      <c r="B804" s="325"/>
      <c r="J804" s="4"/>
      <c r="K804" s="173"/>
    </row>
    <row r="805" spans="1:11" x14ac:dyDescent="0.2">
      <c r="A805" s="140"/>
      <c r="B805" s="325"/>
      <c r="J805" s="4"/>
      <c r="K805" s="173"/>
    </row>
    <row r="806" spans="1:11" x14ac:dyDescent="0.2">
      <c r="A806" s="140"/>
      <c r="B806" s="325"/>
      <c r="J806" s="4"/>
      <c r="K806" s="173"/>
    </row>
    <row r="807" spans="1:11" x14ac:dyDescent="0.2">
      <c r="A807" s="140"/>
      <c r="B807" s="325"/>
      <c r="J807" s="4"/>
      <c r="K807" s="173"/>
    </row>
    <row r="808" spans="1:11" x14ac:dyDescent="0.2">
      <c r="A808" s="140"/>
      <c r="B808" s="325"/>
      <c r="J808" s="4"/>
      <c r="K808" s="173"/>
    </row>
    <row r="809" spans="1:11" x14ac:dyDescent="0.2">
      <c r="A809" s="140"/>
      <c r="B809" s="325"/>
      <c r="J809" s="4"/>
      <c r="K809" s="173"/>
    </row>
    <row r="810" spans="1:11" x14ac:dyDescent="0.2">
      <c r="A810" s="140"/>
      <c r="B810" s="325"/>
      <c r="J810" s="4"/>
      <c r="K810" s="173"/>
    </row>
    <row r="811" spans="1:11" x14ac:dyDescent="0.2">
      <c r="A811" s="140"/>
      <c r="B811" s="325"/>
      <c r="J811" s="4"/>
      <c r="K811" s="173"/>
    </row>
    <row r="812" spans="1:11" x14ac:dyDescent="0.2">
      <c r="A812" s="140"/>
      <c r="B812" s="325"/>
      <c r="J812" s="4"/>
      <c r="K812" s="173"/>
    </row>
    <row r="813" spans="1:11" x14ac:dyDescent="0.2">
      <c r="A813" s="140"/>
      <c r="B813" s="325"/>
      <c r="J813" s="4"/>
      <c r="K813" s="173"/>
    </row>
    <row r="814" spans="1:11" x14ac:dyDescent="0.2">
      <c r="A814" s="140"/>
      <c r="B814" s="325"/>
      <c r="J814" s="4"/>
      <c r="K814" s="173"/>
    </row>
    <row r="815" spans="1:11" x14ac:dyDescent="0.2">
      <c r="A815" s="140"/>
      <c r="B815" s="325"/>
      <c r="J815" s="4"/>
      <c r="K815" s="173"/>
    </row>
    <row r="816" spans="1:11" x14ac:dyDescent="0.2">
      <c r="A816" s="140"/>
      <c r="B816" s="325"/>
      <c r="J816" s="4"/>
      <c r="K816" s="173"/>
    </row>
    <row r="817" spans="1:11" x14ac:dyDescent="0.2">
      <c r="A817" s="140"/>
      <c r="B817" s="325"/>
      <c r="J817" s="4"/>
      <c r="K817" s="173"/>
    </row>
    <row r="818" spans="1:11" x14ac:dyDescent="0.2">
      <c r="A818" s="140"/>
      <c r="B818" s="325"/>
      <c r="J818" s="4"/>
      <c r="K818" s="173"/>
    </row>
    <row r="819" spans="1:11" x14ac:dyDescent="0.2">
      <c r="A819" s="140"/>
      <c r="B819" s="325"/>
      <c r="J819" s="4"/>
      <c r="K819" s="173"/>
    </row>
    <row r="820" spans="1:11" x14ac:dyDescent="0.2">
      <c r="A820" s="140"/>
      <c r="B820" s="325"/>
      <c r="J820" s="4"/>
      <c r="K820" s="173"/>
    </row>
    <row r="821" spans="1:11" x14ac:dyDescent="0.2">
      <c r="A821" s="140"/>
      <c r="B821" s="325"/>
      <c r="J821" s="4"/>
      <c r="K821" s="173"/>
    </row>
    <row r="822" spans="1:11" x14ac:dyDescent="0.2">
      <c r="A822" s="140"/>
      <c r="B822" s="325"/>
      <c r="J822" s="4"/>
      <c r="K822" s="173"/>
    </row>
    <row r="823" spans="1:11" x14ac:dyDescent="0.2">
      <c r="A823" s="140"/>
      <c r="B823" s="325"/>
      <c r="J823" s="4"/>
      <c r="K823" s="173"/>
    </row>
    <row r="824" spans="1:11" x14ac:dyDescent="0.2">
      <c r="A824" s="140"/>
      <c r="B824" s="325"/>
      <c r="J824" s="4"/>
      <c r="K824" s="173"/>
    </row>
    <row r="825" spans="1:11" x14ac:dyDescent="0.2">
      <c r="A825" s="140"/>
      <c r="B825" s="325"/>
      <c r="J825" s="4"/>
      <c r="K825" s="173"/>
    </row>
    <row r="826" spans="1:11" x14ac:dyDescent="0.2">
      <c r="A826" s="140"/>
      <c r="B826" s="325"/>
      <c r="J826" s="4"/>
      <c r="K826" s="173"/>
    </row>
    <row r="827" spans="1:11" x14ac:dyDescent="0.2">
      <c r="A827" s="140"/>
      <c r="B827" s="325"/>
      <c r="J827" s="4"/>
      <c r="K827" s="173"/>
    </row>
    <row r="828" spans="1:11" x14ac:dyDescent="0.2">
      <c r="A828" s="140"/>
      <c r="B828" s="325"/>
      <c r="J828" s="4"/>
      <c r="K828" s="173"/>
    </row>
    <row r="829" spans="1:11" x14ac:dyDescent="0.2">
      <c r="A829" s="140"/>
      <c r="B829" s="325"/>
      <c r="J829" s="4"/>
      <c r="K829" s="173"/>
    </row>
    <row r="830" spans="1:11" x14ac:dyDescent="0.2">
      <c r="A830" s="140"/>
      <c r="B830" s="325"/>
      <c r="J830" s="4"/>
      <c r="K830" s="173"/>
    </row>
    <row r="831" spans="1:11" x14ac:dyDescent="0.2">
      <c r="A831" s="140"/>
      <c r="B831" s="325"/>
      <c r="J831" s="4"/>
      <c r="K831" s="173"/>
    </row>
    <row r="832" spans="1:11" x14ac:dyDescent="0.2">
      <c r="A832" s="140"/>
      <c r="B832" s="325"/>
      <c r="J832" s="4"/>
      <c r="K832" s="173"/>
    </row>
    <row r="833" spans="1:11" x14ac:dyDescent="0.2">
      <c r="A833" s="140"/>
      <c r="B833" s="325"/>
      <c r="J833" s="4"/>
      <c r="K833" s="173"/>
    </row>
    <row r="834" spans="1:11" x14ac:dyDescent="0.2">
      <c r="A834" s="140"/>
      <c r="B834" s="325"/>
      <c r="J834" s="4"/>
      <c r="K834" s="173"/>
    </row>
    <row r="835" spans="1:11" x14ac:dyDescent="0.2">
      <c r="A835" s="140"/>
      <c r="B835" s="325"/>
      <c r="J835" s="4"/>
      <c r="K835" s="173"/>
    </row>
    <row r="836" spans="1:11" x14ac:dyDescent="0.2">
      <c r="A836" s="140"/>
      <c r="B836" s="325"/>
      <c r="J836" s="4"/>
      <c r="K836" s="173"/>
    </row>
    <row r="837" spans="1:11" x14ac:dyDescent="0.2">
      <c r="A837" s="140"/>
      <c r="B837" s="325"/>
      <c r="J837" s="4"/>
      <c r="K837" s="173"/>
    </row>
    <row r="838" spans="1:11" x14ac:dyDescent="0.2">
      <c r="A838" s="140"/>
      <c r="B838" s="325"/>
      <c r="J838" s="4"/>
      <c r="K838" s="173"/>
    </row>
    <row r="839" spans="1:11" x14ac:dyDescent="0.2">
      <c r="A839" s="140"/>
      <c r="B839" s="325"/>
      <c r="J839" s="4"/>
      <c r="K839" s="173"/>
    </row>
    <row r="840" spans="1:11" x14ac:dyDescent="0.2">
      <c r="A840" s="140"/>
      <c r="B840" s="325"/>
      <c r="J840" s="4"/>
      <c r="K840" s="173"/>
    </row>
    <row r="841" spans="1:11" x14ac:dyDescent="0.2">
      <c r="A841" s="140"/>
      <c r="B841" s="325"/>
      <c r="J841" s="4"/>
      <c r="K841" s="173"/>
    </row>
    <row r="842" spans="1:11" x14ac:dyDescent="0.2">
      <c r="A842" s="140"/>
      <c r="B842" s="325"/>
      <c r="J842" s="4"/>
      <c r="K842" s="173"/>
    </row>
    <row r="843" spans="1:11" x14ac:dyDescent="0.2">
      <c r="A843" s="140"/>
      <c r="B843" s="325"/>
      <c r="J843" s="4"/>
      <c r="K843" s="173"/>
    </row>
    <row r="844" spans="1:11" x14ac:dyDescent="0.2">
      <c r="A844" s="140"/>
      <c r="B844" s="325"/>
      <c r="J844" s="4"/>
      <c r="K844" s="173"/>
    </row>
    <row r="845" spans="1:11" x14ac:dyDescent="0.2">
      <c r="A845" s="140"/>
      <c r="B845" s="325"/>
      <c r="J845" s="4"/>
      <c r="K845" s="173"/>
    </row>
    <row r="846" spans="1:11" x14ac:dyDescent="0.2">
      <c r="A846" s="140"/>
      <c r="B846" s="325"/>
      <c r="J846" s="4"/>
      <c r="K846" s="173"/>
    </row>
    <row r="847" spans="1:11" x14ac:dyDescent="0.2">
      <c r="A847" s="140"/>
      <c r="B847" s="325"/>
      <c r="J847" s="4"/>
      <c r="K847" s="173"/>
    </row>
    <row r="848" spans="1:11" x14ac:dyDescent="0.2">
      <c r="A848" s="140"/>
      <c r="B848" s="325"/>
      <c r="J848" s="4"/>
      <c r="K848" s="173"/>
    </row>
    <row r="849" spans="1:11" x14ac:dyDescent="0.2">
      <c r="A849" s="140"/>
      <c r="B849" s="325"/>
      <c r="J849" s="4"/>
      <c r="K849" s="173"/>
    </row>
    <row r="850" spans="1:11" x14ac:dyDescent="0.2">
      <c r="A850" s="140"/>
      <c r="B850" s="325"/>
      <c r="J850" s="4"/>
      <c r="K850" s="173"/>
    </row>
    <row r="851" spans="1:11" x14ac:dyDescent="0.2">
      <c r="A851" s="140"/>
      <c r="B851" s="325"/>
      <c r="J851" s="4"/>
      <c r="K851" s="173"/>
    </row>
    <row r="852" spans="1:11" x14ac:dyDescent="0.2">
      <c r="A852" s="140"/>
      <c r="B852" s="325"/>
      <c r="J852" s="4"/>
      <c r="K852" s="173"/>
    </row>
    <row r="853" spans="1:11" x14ac:dyDescent="0.2">
      <c r="A853" s="140"/>
      <c r="B853" s="325"/>
      <c r="J853" s="4"/>
      <c r="K853" s="173"/>
    </row>
    <row r="854" spans="1:11" x14ac:dyDescent="0.2">
      <c r="A854" s="140"/>
      <c r="B854" s="325"/>
      <c r="J854" s="4"/>
      <c r="K854" s="173"/>
    </row>
    <row r="855" spans="1:11" x14ac:dyDescent="0.2">
      <c r="A855" s="140"/>
      <c r="B855" s="325"/>
      <c r="J855" s="4"/>
      <c r="K855" s="173"/>
    </row>
    <row r="856" spans="1:11" x14ac:dyDescent="0.2">
      <c r="A856" s="140"/>
      <c r="B856" s="325"/>
      <c r="J856" s="4"/>
      <c r="K856" s="173"/>
    </row>
    <row r="857" spans="1:11" x14ac:dyDescent="0.2">
      <c r="A857" s="140"/>
      <c r="B857" s="325"/>
      <c r="J857" s="4"/>
      <c r="K857" s="173"/>
    </row>
    <row r="858" spans="1:11" x14ac:dyDescent="0.2">
      <c r="A858" s="140"/>
      <c r="B858" s="325"/>
      <c r="J858" s="4"/>
      <c r="K858" s="173"/>
    </row>
    <row r="859" spans="1:11" x14ac:dyDescent="0.2">
      <c r="A859" s="140"/>
      <c r="B859" s="325"/>
      <c r="J859" s="4"/>
      <c r="K859" s="173"/>
    </row>
    <row r="860" spans="1:11" x14ac:dyDescent="0.2">
      <c r="A860" s="140"/>
      <c r="B860" s="325"/>
      <c r="J860" s="4"/>
      <c r="K860" s="173"/>
    </row>
    <row r="861" spans="1:11" x14ac:dyDescent="0.2">
      <c r="A861" s="140"/>
      <c r="B861" s="325"/>
      <c r="J861" s="4"/>
      <c r="K861" s="173"/>
    </row>
    <row r="862" spans="1:11" x14ac:dyDescent="0.2">
      <c r="A862" s="140"/>
      <c r="B862" s="325"/>
      <c r="J862" s="4"/>
      <c r="K862" s="173"/>
    </row>
    <row r="863" spans="1:11" x14ac:dyDescent="0.2">
      <c r="A863" s="140"/>
      <c r="B863" s="325"/>
      <c r="J863" s="4"/>
      <c r="K863" s="173"/>
    </row>
    <row r="864" spans="1:11" x14ac:dyDescent="0.2">
      <c r="A864" s="140"/>
      <c r="B864" s="325"/>
      <c r="J864" s="4"/>
      <c r="K864" s="173"/>
    </row>
    <row r="865" spans="1:11" x14ac:dyDescent="0.2">
      <c r="A865" s="140"/>
      <c r="B865" s="325"/>
      <c r="J865" s="4"/>
      <c r="K865" s="173"/>
    </row>
    <row r="866" spans="1:11" x14ac:dyDescent="0.2">
      <c r="A866" s="140"/>
      <c r="B866" s="325"/>
      <c r="J866" s="4"/>
      <c r="K866" s="173"/>
    </row>
    <row r="867" spans="1:11" x14ac:dyDescent="0.2">
      <c r="A867" s="140"/>
      <c r="B867" s="325"/>
      <c r="J867" s="4"/>
      <c r="K867" s="173"/>
    </row>
    <row r="868" spans="1:11" x14ac:dyDescent="0.2">
      <c r="A868" s="140"/>
      <c r="B868" s="325"/>
      <c r="J868" s="4"/>
      <c r="K868" s="173"/>
    </row>
    <row r="869" spans="1:11" x14ac:dyDescent="0.2">
      <c r="A869" s="140"/>
      <c r="B869" s="325"/>
      <c r="J869" s="4"/>
      <c r="K869" s="173"/>
    </row>
    <row r="870" spans="1:11" x14ac:dyDescent="0.2">
      <c r="A870" s="140"/>
      <c r="B870" s="325"/>
      <c r="J870" s="4"/>
      <c r="K870" s="173"/>
    </row>
    <row r="871" spans="1:11" x14ac:dyDescent="0.2">
      <c r="A871" s="140"/>
      <c r="B871" s="325"/>
      <c r="J871" s="4"/>
      <c r="K871" s="173"/>
    </row>
    <row r="872" spans="1:11" x14ac:dyDescent="0.2">
      <c r="A872" s="140"/>
      <c r="B872" s="325"/>
      <c r="J872" s="4"/>
      <c r="K872" s="173"/>
    </row>
    <row r="873" spans="1:11" x14ac:dyDescent="0.2">
      <c r="A873" s="140"/>
      <c r="B873" s="325"/>
      <c r="J873" s="4"/>
      <c r="K873" s="173"/>
    </row>
    <row r="874" spans="1:11" x14ac:dyDescent="0.2">
      <c r="A874" s="140"/>
      <c r="B874" s="325"/>
      <c r="J874" s="4"/>
      <c r="K874" s="173"/>
    </row>
    <row r="875" spans="1:11" x14ac:dyDescent="0.2">
      <c r="A875" s="140"/>
      <c r="B875" s="325"/>
      <c r="J875" s="4"/>
      <c r="K875" s="173"/>
    </row>
    <row r="876" spans="1:11" x14ac:dyDescent="0.2">
      <c r="A876" s="140"/>
      <c r="B876" s="325"/>
      <c r="J876" s="4"/>
      <c r="K876" s="173"/>
    </row>
    <row r="877" spans="1:11" x14ac:dyDescent="0.2">
      <c r="A877" s="140"/>
      <c r="B877" s="325"/>
      <c r="J877" s="4"/>
      <c r="K877" s="173"/>
    </row>
    <row r="878" spans="1:11" x14ac:dyDescent="0.2">
      <c r="A878" s="140"/>
      <c r="B878" s="325"/>
      <c r="J878" s="4"/>
      <c r="K878" s="173"/>
    </row>
    <row r="879" spans="1:11" x14ac:dyDescent="0.2">
      <c r="A879" s="140"/>
      <c r="B879" s="325"/>
      <c r="J879" s="4"/>
      <c r="K879" s="173"/>
    </row>
    <row r="880" spans="1:11" x14ac:dyDescent="0.2">
      <c r="A880" s="140"/>
      <c r="B880" s="325"/>
      <c r="J880" s="4"/>
      <c r="K880" s="173"/>
    </row>
    <row r="881" spans="1:11" x14ac:dyDescent="0.2">
      <c r="A881" s="140"/>
      <c r="B881" s="325"/>
      <c r="J881" s="4"/>
      <c r="K881" s="173"/>
    </row>
    <row r="882" spans="1:11" x14ac:dyDescent="0.2">
      <c r="A882" s="140"/>
      <c r="B882" s="325"/>
      <c r="J882" s="4"/>
      <c r="K882" s="173"/>
    </row>
    <row r="883" spans="1:11" x14ac:dyDescent="0.2">
      <c r="A883" s="140"/>
      <c r="B883" s="325"/>
      <c r="J883" s="4"/>
      <c r="K883" s="173"/>
    </row>
    <row r="884" spans="1:11" x14ac:dyDescent="0.2">
      <c r="A884" s="140"/>
      <c r="B884" s="325"/>
      <c r="J884" s="4"/>
      <c r="K884" s="173"/>
    </row>
    <row r="885" spans="1:11" x14ac:dyDescent="0.2">
      <c r="A885" s="140"/>
      <c r="B885" s="325"/>
      <c r="J885" s="4"/>
      <c r="K885" s="173"/>
    </row>
    <row r="886" spans="1:11" x14ac:dyDescent="0.2">
      <c r="A886" s="140"/>
      <c r="B886" s="325"/>
      <c r="J886" s="4"/>
      <c r="K886" s="173"/>
    </row>
    <row r="887" spans="1:11" x14ac:dyDescent="0.2">
      <c r="A887" s="140"/>
      <c r="B887" s="325"/>
      <c r="J887" s="4"/>
      <c r="K887" s="173"/>
    </row>
    <row r="888" spans="1:11" x14ac:dyDescent="0.2">
      <c r="A888" s="140"/>
      <c r="B888" s="325"/>
      <c r="J888" s="4"/>
      <c r="K888" s="173"/>
    </row>
    <row r="889" spans="1:11" x14ac:dyDescent="0.2">
      <c r="A889" s="140"/>
      <c r="B889" s="325"/>
      <c r="J889" s="4"/>
      <c r="K889" s="173"/>
    </row>
    <row r="890" spans="1:11" x14ac:dyDescent="0.2">
      <c r="A890" s="140"/>
      <c r="B890" s="325"/>
      <c r="J890" s="4"/>
      <c r="K890" s="173"/>
    </row>
    <row r="891" spans="1:11" x14ac:dyDescent="0.2">
      <c r="A891" s="140"/>
      <c r="B891" s="325"/>
      <c r="J891" s="4"/>
      <c r="K891" s="173"/>
    </row>
    <row r="892" spans="1:11" x14ac:dyDescent="0.2">
      <c r="A892" s="140"/>
      <c r="B892" s="325"/>
      <c r="J892" s="4"/>
      <c r="K892" s="173"/>
    </row>
    <row r="893" spans="1:11" x14ac:dyDescent="0.2">
      <c r="A893" s="140"/>
      <c r="B893" s="325"/>
      <c r="J893" s="4"/>
      <c r="K893" s="173"/>
    </row>
    <row r="894" spans="1:11" x14ac:dyDescent="0.2">
      <c r="A894" s="140"/>
      <c r="B894" s="325"/>
      <c r="J894" s="4"/>
      <c r="K894" s="173"/>
    </row>
    <row r="895" spans="1:11" x14ac:dyDescent="0.2">
      <c r="A895" s="140"/>
      <c r="B895" s="325"/>
      <c r="J895" s="4"/>
      <c r="K895" s="173"/>
    </row>
    <row r="896" spans="1:11" x14ac:dyDescent="0.2">
      <c r="A896" s="140"/>
      <c r="B896" s="325"/>
      <c r="J896" s="4"/>
      <c r="K896" s="173"/>
    </row>
    <row r="897" spans="1:11" x14ac:dyDescent="0.2">
      <c r="A897" s="140"/>
      <c r="B897" s="325"/>
      <c r="J897" s="4"/>
      <c r="K897" s="173"/>
    </row>
    <row r="898" spans="1:11" x14ac:dyDescent="0.2">
      <c r="A898" s="140"/>
      <c r="B898" s="325"/>
      <c r="J898" s="4"/>
      <c r="K898" s="173"/>
    </row>
    <row r="899" spans="1:11" x14ac:dyDescent="0.2">
      <c r="A899" s="140"/>
      <c r="B899" s="325"/>
      <c r="J899" s="4"/>
      <c r="K899" s="173"/>
    </row>
    <row r="900" spans="1:11" x14ac:dyDescent="0.2">
      <c r="A900" s="140"/>
      <c r="B900" s="325"/>
      <c r="J900" s="4"/>
      <c r="K900" s="173"/>
    </row>
    <row r="901" spans="1:11" x14ac:dyDescent="0.2">
      <c r="A901" s="140"/>
      <c r="B901" s="325"/>
      <c r="J901" s="4"/>
      <c r="K901" s="173"/>
    </row>
    <row r="902" spans="1:11" x14ac:dyDescent="0.2">
      <c r="A902" s="140"/>
      <c r="B902" s="325"/>
      <c r="J902" s="4"/>
      <c r="K902" s="173"/>
    </row>
    <row r="903" spans="1:11" x14ac:dyDescent="0.2">
      <c r="A903" s="140"/>
      <c r="B903" s="325"/>
      <c r="J903" s="4"/>
      <c r="K903" s="173"/>
    </row>
    <row r="904" spans="1:11" x14ac:dyDescent="0.2">
      <c r="A904" s="140"/>
      <c r="B904" s="325"/>
      <c r="J904" s="4"/>
      <c r="K904" s="173"/>
    </row>
    <row r="905" spans="1:11" x14ac:dyDescent="0.2">
      <c r="A905" s="140"/>
      <c r="B905" s="325"/>
      <c r="J905" s="4"/>
      <c r="K905" s="173"/>
    </row>
    <row r="906" spans="1:11" x14ac:dyDescent="0.2">
      <c r="A906" s="140"/>
      <c r="B906" s="325"/>
      <c r="J906" s="4"/>
      <c r="K906" s="173"/>
    </row>
    <row r="907" spans="1:11" x14ac:dyDescent="0.2">
      <c r="A907" s="140"/>
      <c r="B907" s="325"/>
      <c r="J907" s="4"/>
      <c r="K907" s="173"/>
    </row>
    <row r="908" spans="1:11" x14ac:dyDescent="0.2">
      <c r="A908" s="140"/>
      <c r="B908" s="325"/>
      <c r="J908" s="4"/>
      <c r="K908" s="173"/>
    </row>
    <row r="909" spans="1:11" x14ac:dyDescent="0.2">
      <c r="A909" s="140"/>
      <c r="B909" s="325"/>
      <c r="J909" s="4"/>
      <c r="K909" s="173"/>
    </row>
    <row r="910" spans="1:11" x14ac:dyDescent="0.2">
      <c r="A910" s="140"/>
      <c r="B910" s="325"/>
      <c r="J910" s="4"/>
      <c r="K910" s="173"/>
    </row>
    <row r="911" spans="1:11" x14ac:dyDescent="0.2">
      <c r="A911" s="140"/>
      <c r="B911" s="325"/>
      <c r="J911" s="4"/>
      <c r="K911" s="173"/>
    </row>
    <row r="912" spans="1:11" x14ac:dyDescent="0.2">
      <c r="A912" s="140"/>
      <c r="B912" s="325"/>
      <c r="J912" s="4"/>
      <c r="K912" s="173"/>
    </row>
    <row r="913" spans="1:11" x14ac:dyDescent="0.2">
      <c r="A913" s="140"/>
      <c r="B913" s="325"/>
      <c r="J913" s="4"/>
      <c r="K913" s="173"/>
    </row>
    <row r="914" spans="1:11" x14ac:dyDescent="0.2">
      <c r="A914" s="140"/>
      <c r="B914" s="325"/>
      <c r="J914" s="4"/>
      <c r="K914" s="173"/>
    </row>
    <row r="915" spans="1:11" x14ac:dyDescent="0.2">
      <c r="A915" s="140"/>
      <c r="B915" s="325"/>
      <c r="J915" s="4"/>
      <c r="K915" s="173"/>
    </row>
    <row r="916" spans="1:11" x14ac:dyDescent="0.2">
      <c r="A916" s="140"/>
      <c r="B916" s="325"/>
      <c r="J916" s="4"/>
      <c r="K916" s="173"/>
    </row>
    <row r="917" spans="1:11" x14ac:dyDescent="0.2">
      <c r="A917" s="140"/>
      <c r="B917" s="325"/>
      <c r="J917" s="4"/>
      <c r="K917" s="173"/>
    </row>
    <row r="918" spans="1:11" x14ac:dyDescent="0.2">
      <c r="A918" s="140"/>
      <c r="B918" s="325"/>
      <c r="J918" s="4"/>
      <c r="K918" s="173"/>
    </row>
    <row r="919" spans="1:11" x14ac:dyDescent="0.2">
      <c r="A919" s="140"/>
      <c r="B919" s="325"/>
      <c r="J919" s="4"/>
      <c r="K919" s="173"/>
    </row>
    <row r="920" spans="1:11" x14ac:dyDescent="0.2">
      <c r="A920" s="140"/>
      <c r="B920" s="325"/>
      <c r="J920" s="4"/>
      <c r="K920" s="173"/>
    </row>
    <row r="921" spans="1:11" x14ac:dyDescent="0.2">
      <c r="A921" s="140"/>
      <c r="B921" s="325"/>
      <c r="J921" s="4"/>
      <c r="K921" s="173"/>
    </row>
    <row r="922" spans="1:11" x14ac:dyDescent="0.2">
      <c r="A922" s="140"/>
      <c r="B922" s="325"/>
      <c r="J922" s="4"/>
      <c r="K922" s="173"/>
    </row>
    <row r="923" spans="1:11" x14ac:dyDescent="0.2">
      <c r="A923" s="140"/>
      <c r="B923" s="325"/>
      <c r="J923" s="4"/>
      <c r="K923" s="173"/>
    </row>
    <row r="924" spans="1:11" x14ac:dyDescent="0.2">
      <c r="A924" s="140"/>
      <c r="B924" s="325"/>
      <c r="J924" s="4"/>
      <c r="K924" s="173"/>
    </row>
    <row r="925" spans="1:11" x14ac:dyDescent="0.2">
      <c r="A925" s="140"/>
      <c r="B925" s="325"/>
      <c r="J925" s="4"/>
      <c r="K925" s="173"/>
    </row>
    <row r="926" spans="1:11" x14ac:dyDescent="0.2">
      <c r="A926" s="140"/>
      <c r="B926" s="325"/>
      <c r="J926" s="4"/>
      <c r="K926" s="173"/>
    </row>
    <row r="927" spans="1:11" x14ac:dyDescent="0.2">
      <c r="A927" s="140"/>
      <c r="B927" s="325"/>
      <c r="J927" s="4"/>
      <c r="K927" s="173"/>
    </row>
    <row r="928" spans="1:11" x14ac:dyDescent="0.2">
      <c r="A928" s="140"/>
      <c r="B928" s="325"/>
      <c r="J928" s="4"/>
      <c r="K928" s="173"/>
    </row>
    <row r="929" spans="1:11" x14ac:dyDescent="0.2">
      <c r="A929" s="140"/>
      <c r="B929" s="325"/>
      <c r="J929" s="4"/>
      <c r="K929" s="173"/>
    </row>
    <row r="930" spans="1:11" x14ac:dyDescent="0.2">
      <c r="A930" s="140"/>
      <c r="B930" s="325"/>
      <c r="J930" s="4"/>
      <c r="K930" s="173"/>
    </row>
    <row r="931" spans="1:11" x14ac:dyDescent="0.2">
      <c r="A931" s="140"/>
      <c r="B931" s="325"/>
      <c r="J931" s="4"/>
      <c r="K931" s="173"/>
    </row>
    <row r="932" spans="1:11" x14ac:dyDescent="0.2">
      <c r="A932" s="140"/>
      <c r="B932" s="325"/>
      <c r="J932" s="4"/>
      <c r="K932" s="173"/>
    </row>
    <row r="933" spans="1:11" x14ac:dyDescent="0.2">
      <c r="A933" s="140"/>
      <c r="B933" s="325"/>
      <c r="J933" s="4"/>
      <c r="K933" s="173"/>
    </row>
    <row r="934" spans="1:11" x14ac:dyDescent="0.2">
      <c r="A934" s="140"/>
      <c r="B934" s="325"/>
      <c r="J934" s="4"/>
      <c r="K934" s="173"/>
    </row>
    <row r="935" spans="1:11" x14ac:dyDescent="0.2">
      <c r="A935" s="140"/>
      <c r="B935" s="325"/>
      <c r="J935" s="4"/>
      <c r="K935" s="173"/>
    </row>
    <row r="936" spans="1:11" x14ac:dyDescent="0.2">
      <c r="A936" s="140"/>
      <c r="B936" s="325"/>
      <c r="J936" s="4"/>
      <c r="K936" s="173"/>
    </row>
    <row r="937" spans="1:11" x14ac:dyDescent="0.2">
      <c r="A937" s="140"/>
      <c r="B937" s="325"/>
      <c r="J937" s="4"/>
      <c r="K937" s="173"/>
    </row>
    <row r="938" spans="1:11" x14ac:dyDescent="0.2">
      <c r="A938" s="140"/>
      <c r="B938" s="325"/>
      <c r="J938" s="4"/>
      <c r="K938" s="173"/>
    </row>
    <row r="939" spans="1:11" x14ac:dyDescent="0.2">
      <c r="A939" s="140"/>
      <c r="B939" s="325"/>
      <c r="J939" s="4"/>
      <c r="K939" s="173"/>
    </row>
    <row r="940" spans="1:11" x14ac:dyDescent="0.2">
      <c r="A940" s="140"/>
      <c r="B940" s="325"/>
      <c r="J940" s="4"/>
      <c r="K940" s="173"/>
    </row>
    <row r="941" spans="1:11" x14ac:dyDescent="0.2">
      <c r="A941" s="140"/>
      <c r="B941" s="325"/>
      <c r="J941" s="4"/>
      <c r="K941" s="173"/>
    </row>
    <row r="942" spans="1:11" x14ac:dyDescent="0.2">
      <c r="A942" s="140"/>
      <c r="B942" s="325"/>
      <c r="J942" s="4"/>
      <c r="K942" s="173"/>
    </row>
    <row r="943" spans="1:11" x14ac:dyDescent="0.2">
      <c r="A943" s="140"/>
      <c r="B943" s="325"/>
      <c r="J943" s="4"/>
      <c r="K943" s="173"/>
    </row>
    <row r="944" spans="1:11" x14ac:dyDescent="0.2">
      <c r="A944" s="140"/>
      <c r="B944" s="325"/>
      <c r="J944" s="4"/>
      <c r="K944" s="173"/>
    </row>
    <row r="945" spans="1:11" x14ac:dyDescent="0.2">
      <c r="A945" s="140"/>
      <c r="B945" s="325"/>
      <c r="J945" s="4"/>
      <c r="K945" s="173"/>
    </row>
    <row r="946" spans="1:11" x14ac:dyDescent="0.2">
      <c r="A946" s="140"/>
      <c r="B946" s="325"/>
      <c r="J946" s="4"/>
      <c r="K946" s="173"/>
    </row>
    <row r="947" spans="1:11" x14ac:dyDescent="0.2">
      <c r="A947" s="140"/>
      <c r="B947" s="325"/>
      <c r="J947" s="4"/>
      <c r="K947" s="173"/>
    </row>
    <row r="948" spans="1:11" x14ac:dyDescent="0.2">
      <c r="A948" s="140"/>
      <c r="B948" s="325"/>
      <c r="J948" s="4"/>
      <c r="K948" s="173"/>
    </row>
    <row r="949" spans="1:11" x14ac:dyDescent="0.2">
      <c r="A949" s="140"/>
      <c r="B949" s="325"/>
      <c r="J949" s="4"/>
      <c r="K949" s="173"/>
    </row>
    <row r="950" spans="1:11" x14ac:dyDescent="0.2">
      <c r="A950" s="140"/>
      <c r="B950" s="325"/>
      <c r="J950" s="4"/>
      <c r="K950" s="173"/>
    </row>
    <row r="951" spans="1:11" x14ac:dyDescent="0.2">
      <c r="A951" s="140"/>
      <c r="B951" s="325"/>
      <c r="J951" s="4"/>
      <c r="K951" s="173"/>
    </row>
    <row r="952" spans="1:11" x14ac:dyDescent="0.2">
      <c r="A952" s="140"/>
      <c r="B952" s="325"/>
      <c r="J952" s="4"/>
      <c r="K952" s="173"/>
    </row>
    <row r="953" spans="1:11" x14ac:dyDescent="0.2">
      <c r="A953" s="140"/>
      <c r="B953" s="325"/>
      <c r="J953" s="4"/>
      <c r="K953" s="173"/>
    </row>
    <row r="954" spans="1:11" x14ac:dyDescent="0.2">
      <c r="A954" s="140"/>
      <c r="B954" s="325"/>
      <c r="J954" s="4"/>
      <c r="K954" s="173"/>
    </row>
    <row r="955" spans="1:11" x14ac:dyDescent="0.2">
      <c r="A955" s="140"/>
      <c r="B955" s="325"/>
      <c r="J955" s="4"/>
      <c r="K955" s="173"/>
    </row>
    <row r="956" spans="1:11" x14ac:dyDescent="0.2">
      <c r="A956" s="140"/>
      <c r="B956" s="325"/>
      <c r="J956" s="4"/>
      <c r="K956" s="173"/>
    </row>
    <row r="957" spans="1:11" x14ac:dyDescent="0.2">
      <c r="A957" s="140"/>
      <c r="B957" s="325"/>
      <c r="J957" s="4"/>
      <c r="K957" s="173"/>
    </row>
    <row r="958" spans="1:11" x14ac:dyDescent="0.2">
      <c r="A958" s="140"/>
      <c r="B958" s="325"/>
      <c r="J958" s="4"/>
      <c r="K958" s="173"/>
    </row>
    <row r="959" spans="1:11" x14ac:dyDescent="0.2">
      <c r="A959" s="140"/>
      <c r="B959" s="325"/>
      <c r="J959" s="4"/>
      <c r="K959" s="173"/>
    </row>
    <row r="960" spans="1:11" x14ac:dyDescent="0.2">
      <c r="A960" s="140"/>
      <c r="B960" s="325"/>
      <c r="J960" s="4"/>
      <c r="K960" s="173"/>
    </row>
    <row r="961" spans="1:11" x14ac:dyDescent="0.2">
      <c r="A961" s="140"/>
      <c r="B961" s="325"/>
      <c r="J961" s="4"/>
      <c r="K961" s="173"/>
    </row>
    <row r="962" spans="1:11" x14ac:dyDescent="0.2">
      <c r="A962" s="140"/>
      <c r="B962" s="325"/>
      <c r="J962" s="4"/>
      <c r="K962" s="173"/>
    </row>
    <row r="963" spans="1:11" x14ac:dyDescent="0.2">
      <c r="A963" s="140"/>
      <c r="B963" s="325"/>
      <c r="J963" s="4"/>
      <c r="K963" s="173"/>
    </row>
    <row r="964" spans="1:11" x14ac:dyDescent="0.2">
      <c r="A964" s="140"/>
      <c r="B964" s="325"/>
      <c r="J964" s="4"/>
      <c r="K964" s="173"/>
    </row>
    <row r="965" spans="1:11" x14ac:dyDescent="0.2">
      <c r="A965" s="140"/>
      <c r="B965" s="325"/>
      <c r="J965" s="4"/>
      <c r="K965" s="173"/>
    </row>
    <row r="966" spans="1:11" x14ac:dyDescent="0.2">
      <c r="A966" s="140"/>
      <c r="B966" s="325"/>
      <c r="J966" s="4"/>
      <c r="K966" s="173"/>
    </row>
    <row r="967" spans="1:11" x14ac:dyDescent="0.2">
      <c r="A967" s="140"/>
      <c r="B967" s="325"/>
      <c r="J967" s="4"/>
      <c r="K967" s="173"/>
    </row>
    <row r="968" spans="1:11" x14ac:dyDescent="0.2">
      <c r="A968" s="140"/>
      <c r="B968" s="325"/>
      <c r="J968" s="4"/>
      <c r="K968" s="173"/>
    </row>
    <row r="969" spans="1:11" x14ac:dyDescent="0.2">
      <c r="A969" s="140"/>
      <c r="B969" s="325"/>
      <c r="J969" s="4"/>
      <c r="K969" s="173"/>
    </row>
    <row r="970" spans="1:11" x14ac:dyDescent="0.2">
      <c r="A970" s="140"/>
      <c r="B970" s="325"/>
      <c r="J970" s="4"/>
      <c r="K970" s="173"/>
    </row>
    <row r="971" spans="1:11" x14ac:dyDescent="0.2">
      <c r="A971" s="140"/>
      <c r="B971" s="325"/>
      <c r="J971" s="4"/>
      <c r="K971" s="173"/>
    </row>
    <row r="972" spans="1:11" x14ac:dyDescent="0.2">
      <c r="A972" s="140"/>
      <c r="B972" s="325"/>
      <c r="J972" s="4"/>
      <c r="K972" s="173"/>
    </row>
    <row r="973" spans="1:11" x14ac:dyDescent="0.2">
      <c r="A973" s="140"/>
      <c r="B973" s="325"/>
      <c r="J973" s="4"/>
      <c r="K973" s="173"/>
    </row>
    <row r="974" spans="1:11" x14ac:dyDescent="0.2">
      <c r="A974" s="140"/>
      <c r="B974" s="325"/>
      <c r="J974" s="4"/>
      <c r="K974" s="173"/>
    </row>
    <row r="975" spans="1:11" x14ac:dyDescent="0.2">
      <c r="A975" s="140"/>
      <c r="B975" s="325"/>
      <c r="J975" s="4"/>
      <c r="K975" s="173"/>
    </row>
    <row r="976" spans="1:11" x14ac:dyDescent="0.2">
      <c r="A976" s="140"/>
      <c r="B976" s="325"/>
      <c r="J976" s="4"/>
      <c r="K976" s="173"/>
    </row>
    <row r="977" spans="1:11" x14ac:dyDescent="0.2">
      <c r="A977" s="140"/>
      <c r="B977" s="325"/>
      <c r="J977" s="4"/>
      <c r="K977" s="173"/>
    </row>
    <row r="978" spans="1:11" x14ac:dyDescent="0.2">
      <c r="A978" s="140"/>
      <c r="B978" s="325"/>
      <c r="J978" s="4"/>
      <c r="K978" s="173"/>
    </row>
    <row r="979" spans="1:11" x14ac:dyDescent="0.2">
      <c r="A979" s="140"/>
      <c r="B979" s="325"/>
      <c r="J979" s="4"/>
      <c r="K979" s="173"/>
    </row>
    <row r="980" spans="1:11" x14ac:dyDescent="0.2">
      <c r="A980" s="140"/>
      <c r="B980" s="325"/>
      <c r="J980" s="4"/>
      <c r="K980" s="173"/>
    </row>
    <row r="981" spans="1:11" x14ac:dyDescent="0.2">
      <c r="A981" s="140"/>
      <c r="B981" s="325"/>
      <c r="J981" s="4"/>
      <c r="K981" s="173"/>
    </row>
    <row r="982" spans="1:11" x14ac:dyDescent="0.2">
      <c r="A982" s="140"/>
      <c r="B982" s="325"/>
      <c r="J982" s="4"/>
      <c r="K982" s="173"/>
    </row>
    <row r="983" spans="1:11" x14ac:dyDescent="0.2">
      <c r="A983" s="140"/>
      <c r="B983" s="325"/>
      <c r="J983" s="4"/>
      <c r="K983" s="173"/>
    </row>
    <row r="984" spans="1:11" x14ac:dyDescent="0.2">
      <c r="A984" s="140"/>
      <c r="B984" s="325"/>
      <c r="J984" s="4"/>
      <c r="K984" s="173"/>
    </row>
    <row r="985" spans="1:11" x14ac:dyDescent="0.2">
      <c r="A985" s="140"/>
      <c r="B985" s="325"/>
      <c r="J985" s="4"/>
      <c r="K985" s="173"/>
    </row>
    <row r="986" spans="1:11" x14ac:dyDescent="0.2">
      <c r="A986" s="140"/>
      <c r="B986" s="325"/>
      <c r="J986" s="4"/>
      <c r="K986" s="173"/>
    </row>
    <row r="987" spans="1:11" x14ac:dyDescent="0.2">
      <c r="A987" s="140"/>
      <c r="B987" s="325"/>
      <c r="J987" s="4"/>
      <c r="K987" s="173"/>
    </row>
    <row r="988" spans="1:11" x14ac:dyDescent="0.2">
      <c r="A988" s="140"/>
      <c r="B988" s="325"/>
      <c r="J988" s="4"/>
      <c r="K988" s="173"/>
    </row>
    <row r="989" spans="1:11" x14ac:dyDescent="0.2">
      <c r="A989" s="140"/>
      <c r="B989" s="325"/>
      <c r="J989" s="4"/>
      <c r="K989" s="173"/>
    </row>
    <row r="990" spans="1:11" x14ac:dyDescent="0.2">
      <c r="A990" s="140"/>
      <c r="B990" s="325"/>
      <c r="J990" s="4"/>
      <c r="K990" s="173"/>
    </row>
    <row r="991" spans="1:11" x14ac:dyDescent="0.2">
      <c r="A991" s="140"/>
      <c r="B991" s="325"/>
      <c r="J991" s="4"/>
      <c r="K991" s="173"/>
    </row>
    <row r="992" spans="1:11" x14ac:dyDescent="0.2">
      <c r="A992" s="140"/>
      <c r="B992" s="325"/>
      <c r="J992" s="4"/>
      <c r="K992" s="173"/>
    </row>
    <row r="993" spans="1:11" x14ac:dyDescent="0.2">
      <c r="A993" s="140"/>
      <c r="B993" s="325"/>
      <c r="J993" s="4"/>
      <c r="K993" s="173"/>
    </row>
    <row r="994" spans="1:11" x14ac:dyDescent="0.2">
      <c r="A994" s="140"/>
      <c r="B994" s="325"/>
      <c r="J994" s="4"/>
      <c r="K994" s="173"/>
    </row>
    <row r="995" spans="1:11" x14ac:dyDescent="0.2">
      <c r="A995" s="140"/>
      <c r="B995" s="325"/>
      <c r="J995" s="4"/>
      <c r="K995" s="173"/>
    </row>
    <row r="996" spans="1:11" x14ac:dyDescent="0.2">
      <c r="A996" s="140"/>
      <c r="B996" s="325"/>
      <c r="J996" s="4"/>
      <c r="K996" s="173"/>
    </row>
    <row r="997" spans="1:11" x14ac:dyDescent="0.2">
      <c r="A997" s="140"/>
      <c r="B997" s="325"/>
      <c r="J997" s="4"/>
      <c r="K997" s="173"/>
    </row>
    <row r="998" spans="1:11" x14ac:dyDescent="0.2">
      <c r="A998" s="140"/>
      <c r="B998" s="325"/>
      <c r="J998" s="4"/>
      <c r="K998" s="173"/>
    </row>
    <row r="999" spans="1:11" x14ac:dyDescent="0.2">
      <c r="A999" s="140"/>
      <c r="B999" s="325"/>
      <c r="J999" s="4"/>
      <c r="K999" s="173"/>
    </row>
    <row r="1000" spans="1:11" x14ac:dyDescent="0.2">
      <c r="A1000" s="140"/>
      <c r="B1000" s="325"/>
      <c r="J1000" s="4"/>
      <c r="K1000" s="173"/>
    </row>
    <row r="1001" spans="1:11" x14ac:dyDescent="0.2">
      <c r="A1001" s="140"/>
      <c r="B1001" s="325"/>
      <c r="J1001" s="4"/>
      <c r="K1001" s="173"/>
    </row>
    <row r="1002" spans="1:11" x14ac:dyDescent="0.2">
      <c r="A1002" s="140"/>
      <c r="B1002" s="325"/>
      <c r="J1002" s="4"/>
      <c r="K1002" s="173"/>
    </row>
    <row r="1003" spans="1:11" x14ac:dyDescent="0.2">
      <c r="A1003" s="140"/>
      <c r="B1003" s="325"/>
      <c r="J1003" s="4"/>
      <c r="K1003" s="173"/>
    </row>
    <row r="1004" spans="1:11" x14ac:dyDescent="0.2">
      <c r="A1004" s="140"/>
      <c r="B1004" s="325"/>
      <c r="J1004" s="4"/>
      <c r="K1004" s="173"/>
    </row>
    <row r="1005" spans="1:11" x14ac:dyDescent="0.2">
      <c r="A1005" s="140"/>
      <c r="B1005" s="325"/>
      <c r="J1005" s="4"/>
      <c r="K1005" s="173"/>
    </row>
    <row r="1006" spans="1:11" x14ac:dyDescent="0.2">
      <c r="A1006" s="140"/>
      <c r="B1006" s="325"/>
      <c r="J1006" s="4"/>
      <c r="K1006" s="173"/>
    </row>
    <row r="1007" spans="1:11" x14ac:dyDescent="0.2">
      <c r="A1007" s="140"/>
      <c r="B1007" s="325"/>
      <c r="J1007" s="4"/>
      <c r="K1007" s="173"/>
    </row>
    <row r="1008" spans="1:11" x14ac:dyDescent="0.2">
      <c r="A1008" s="140"/>
      <c r="B1008" s="325"/>
      <c r="J1008" s="4"/>
      <c r="K1008" s="173"/>
    </row>
    <row r="1009" spans="1:11" x14ac:dyDescent="0.2">
      <c r="A1009" s="140"/>
      <c r="B1009" s="325"/>
      <c r="J1009" s="4"/>
      <c r="K1009" s="173"/>
    </row>
    <row r="1010" spans="1:11" x14ac:dyDescent="0.2">
      <c r="A1010" s="140"/>
      <c r="B1010" s="325"/>
      <c r="J1010" s="4"/>
      <c r="K1010" s="173"/>
    </row>
    <row r="1011" spans="1:11" x14ac:dyDescent="0.2">
      <c r="A1011" s="140"/>
      <c r="B1011" s="325"/>
      <c r="J1011" s="4"/>
      <c r="K1011" s="173"/>
    </row>
    <row r="1012" spans="1:11" x14ac:dyDescent="0.2">
      <c r="A1012" s="140"/>
      <c r="B1012" s="325"/>
      <c r="J1012" s="4"/>
      <c r="K1012" s="173"/>
    </row>
    <row r="1013" spans="1:11" x14ac:dyDescent="0.2">
      <c r="A1013" s="140"/>
      <c r="B1013" s="325"/>
      <c r="J1013" s="4"/>
      <c r="K1013" s="173"/>
    </row>
    <row r="1014" spans="1:11" x14ac:dyDescent="0.2">
      <c r="A1014" s="140"/>
      <c r="B1014" s="325"/>
      <c r="J1014" s="4"/>
      <c r="K1014" s="173"/>
    </row>
    <row r="1015" spans="1:11" x14ac:dyDescent="0.2">
      <c r="A1015" s="140"/>
      <c r="B1015" s="325"/>
      <c r="J1015" s="4"/>
      <c r="K1015" s="173"/>
    </row>
    <row r="1016" spans="1:11" x14ac:dyDescent="0.2">
      <c r="A1016" s="140"/>
      <c r="B1016" s="325"/>
      <c r="J1016" s="4"/>
      <c r="K1016" s="173"/>
    </row>
    <row r="1017" spans="1:11" x14ac:dyDescent="0.2">
      <c r="A1017" s="140"/>
      <c r="B1017" s="325"/>
      <c r="J1017" s="4"/>
      <c r="K1017" s="173"/>
    </row>
    <row r="1018" spans="1:11" x14ac:dyDescent="0.2">
      <c r="A1018" s="140"/>
      <c r="B1018" s="325"/>
      <c r="J1018" s="4"/>
      <c r="K1018" s="173"/>
    </row>
    <row r="1019" spans="1:11" x14ac:dyDescent="0.2">
      <c r="A1019" s="140"/>
      <c r="B1019" s="325"/>
      <c r="J1019" s="4"/>
      <c r="K1019" s="173"/>
    </row>
    <row r="1020" spans="1:11" x14ac:dyDescent="0.2">
      <c r="A1020" s="140"/>
      <c r="B1020" s="325"/>
      <c r="J1020" s="4"/>
      <c r="K1020" s="173"/>
    </row>
    <row r="1021" spans="1:11" x14ac:dyDescent="0.2">
      <c r="A1021" s="140"/>
      <c r="B1021" s="325"/>
      <c r="J1021" s="4"/>
      <c r="K1021" s="173"/>
    </row>
    <row r="1022" spans="1:11" x14ac:dyDescent="0.2">
      <c r="A1022" s="140"/>
      <c r="B1022" s="325"/>
      <c r="J1022" s="4"/>
      <c r="K1022" s="173"/>
    </row>
    <row r="1023" spans="1:11" x14ac:dyDescent="0.2">
      <c r="A1023" s="140"/>
      <c r="B1023" s="325"/>
      <c r="J1023" s="4"/>
      <c r="K1023" s="173"/>
    </row>
    <row r="1024" spans="1:11" x14ac:dyDescent="0.2">
      <c r="A1024" s="140"/>
      <c r="B1024" s="325"/>
      <c r="J1024" s="4"/>
      <c r="K1024" s="173"/>
    </row>
    <row r="1025" spans="1:11" x14ac:dyDescent="0.2">
      <c r="A1025" s="140"/>
      <c r="B1025" s="325"/>
      <c r="J1025" s="4"/>
      <c r="K1025" s="173"/>
    </row>
    <row r="1026" spans="1:11" x14ac:dyDescent="0.2">
      <c r="A1026" s="140"/>
      <c r="B1026" s="325"/>
      <c r="J1026" s="4"/>
      <c r="K1026" s="173"/>
    </row>
    <row r="1027" spans="1:11" x14ac:dyDescent="0.2">
      <c r="A1027" s="140"/>
      <c r="B1027" s="325"/>
      <c r="J1027" s="4"/>
      <c r="K1027" s="173"/>
    </row>
    <row r="1028" spans="1:11" x14ac:dyDescent="0.2">
      <c r="A1028" s="140"/>
      <c r="B1028" s="325"/>
      <c r="J1028" s="4"/>
      <c r="K1028" s="173"/>
    </row>
    <row r="1029" spans="1:11" x14ac:dyDescent="0.2">
      <c r="A1029" s="140"/>
      <c r="B1029" s="325"/>
      <c r="J1029" s="4"/>
      <c r="K1029" s="173"/>
    </row>
    <row r="1030" spans="1:11" x14ac:dyDescent="0.2">
      <c r="A1030" s="140"/>
      <c r="B1030" s="325"/>
      <c r="J1030" s="4"/>
      <c r="K1030" s="173"/>
    </row>
    <row r="1031" spans="1:11" x14ac:dyDescent="0.2">
      <c r="A1031" s="140"/>
      <c r="B1031" s="325"/>
      <c r="J1031" s="4"/>
      <c r="K1031" s="173"/>
    </row>
    <row r="1032" spans="1:11" x14ac:dyDescent="0.2">
      <c r="A1032" s="140"/>
      <c r="B1032" s="325"/>
      <c r="J1032" s="4"/>
      <c r="K1032" s="173"/>
    </row>
    <row r="1033" spans="1:11" x14ac:dyDescent="0.2">
      <c r="A1033" s="140"/>
      <c r="B1033" s="325"/>
      <c r="J1033" s="4"/>
      <c r="K1033" s="173"/>
    </row>
    <row r="1034" spans="1:11" x14ac:dyDescent="0.2">
      <c r="A1034" s="140"/>
      <c r="B1034" s="325"/>
      <c r="J1034" s="4"/>
      <c r="K1034" s="173"/>
    </row>
    <row r="1035" spans="1:11" x14ac:dyDescent="0.2">
      <c r="A1035" s="140"/>
      <c r="B1035" s="325"/>
      <c r="J1035" s="4"/>
      <c r="K1035" s="173"/>
    </row>
    <row r="1036" spans="1:11" x14ac:dyDescent="0.2">
      <c r="A1036" s="140"/>
      <c r="B1036" s="325"/>
      <c r="J1036" s="4"/>
      <c r="K1036" s="173"/>
    </row>
    <row r="1037" spans="1:11" x14ac:dyDescent="0.2">
      <c r="A1037" s="140"/>
      <c r="B1037" s="325"/>
      <c r="J1037" s="4"/>
      <c r="K1037" s="173"/>
    </row>
    <row r="1038" spans="1:11" x14ac:dyDescent="0.2">
      <c r="A1038" s="140"/>
      <c r="B1038" s="325"/>
      <c r="J1038" s="4"/>
      <c r="K1038" s="173"/>
    </row>
    <row r="1039" spans="1:11" x14ac:dyDescent="0.2">
      <c r="A1039" s="140"/>
      <c r="B1039" s="325"/>
      <c r="J1039" s="4"/>
      <c r="K1039" s="173"/>
    </row>
    <row r="1040" spans="1:11" x14ac:dyDescent="0.2">
      <c r="A1040" s="140"/>
      <c r="B1040" s="325"/>
      <c r="J1040" s="4"/>
      <c r="K1040" s="173"/>
    </row>
    <row r="1041" spans="1:11" x14ac:dyDescent="0.2">
      <c r="A1041" s="140"/>
      <c r="B1041" s="325"/>
      <c r="J1041" s="4"/>
      <c r="K1041" s="173"/>
    </row>
    <row r="1042" spans="1:11" x14ac:dyDescent="0.2">
      <c r="A1042" s="140"/>
      <c r="B1042" s="325"/>
      <c r="J1042" s="4"/>
      <c r="K1042" s="173"/>
    </row>
    <row r="1043" spans="1:11" x14ac:dyDescent="0.2">
      <c r="A1043" s="140"/>
      <c r="B1043" s="325"/>
      <c r="J1043" s="4"/>
      <c r="K1043" s="173"/>
    </row>
    <row r="1044" spans="1:11" x14ac:dyDescent="0.2">
      <c r="A1044" s="140"/>
      <c r="B1044" s="325"/>
      <c r="J1044" s="4"/>
      <c r="K1044" s="173"/>
    </row>
    <row r="1045" spans="1:11" x14ac:dyDescent="0.2">
      <c r="A1045" s="140"/>
      <c r="B1045" s="325"/>
      <c r="J1045" s="4"/>
      <c r="K1045" s="173"/>
    </row>
    <row r="1046" spans="1:11" x14ac:dyDescent="0.2">
      <c r="A1046" s="140"/>
      <c r="B1046" s="325"/>
      <c r="J1046" s="4"/>
      <c r="K1046" s="173"/>
    </row>
    <row r="1047" spans="1:11" x14ac:dyDescent="0.2">
      <c r="A1047" s="140"/>
      <c r="B1047" s="325"/>
      <c r="J1047" s="4"/>
      <c r="K1047" s="173"/>
    </row>
    <row r="1048" spans="1:11" x14ac:dyDescent="0.2">
      <c r="A1048" s="140"/>
      <c r="B1048" s="325"/>
      <c r="J1048" s="4"/>
      <c r="K1048" s="173"/>
    </row>
    <row r="1049" spans="1:11" x14ac:dyDescent="0.2">
      <c r="A1049" s="140"/>
      <c r="B1049" s="325"/>
      <c r="J1049" s="4"/>
      <c r="K1049" s="173"/>
    </row>
    <row r="1050" spans="1:11" x14ac:dyDescent="0.2">
      <c r="A1050" s="140"/>
      <c r="B1050" s="325"/>
      <c r="J1050" s="4"/>
      <c r="K1050" s="173"/>
    </row>
    <row r="1051" spans="1:11" x14ac:dyDescent="0.2">
      <c r="A1051" s="140"/>
      <c r="B1051" s="325"/>
      <c r="J1051" s="4"/>
      <c r="K1051" s="173"/>
    </row>
    <row r="1052" spans="1:11" x14ac:dyDescent="0.2">
      <c r="A1052" s="140"/>
      <c r="B1052" s="325"/>
      <c r="J1052" s="4"/>
      <c r="K1052" s="173"/>
    </row>
    <row r="1053" spans="1:11" x14ac:dyDescent="0.2">
      <c r="A1053" s="140"/>
      <c r="B1053" s="325"/>
      <c r="J1053" s="4"/>
      <c r="K1053" s="173"/>
    </row>
    <row r="1054" spans="1:11" x14ac:dyDescent="0.2">
      <c r="A1054" s="140"/>
      <c r="B1054" s="325"/>
      <c r="J1054" s="4"/>
      <c r="K1054" s="173"/>
    </row>
    <row r="1055" spans="1:11" x14ac:dyDescent="0.2">
      <c r="A1055" s="140"/>
      <c r="B1055" s="325"/>
      <c r="J1055" s="4"/>
      <c r="K1055" s="173"/>
    </row>
    <row r="1056" spans="1:11" x14ac:dyDescent="0.2">
      <c r="A1056" s="140"/>
      <c r="B1056" s="325"/>
      <c r="J1056" s="4"/>
      <c r="K1056" s="173"/>
    </row>
    <row r="1057" spans="1:11" x14ac:dyDescent="0.2">
      <c r="A1057" s="140"/>
      <c r="B1057" s="325"/>
      <c r="J1057" s="4"/>
      <c r="K1057" s="173"/>
    </row>
    <row r="1058" spans="1:11" x14ac:dyDescent="0.2">
      <c r="A1058" s="140"/>
      <c r="B1058" s="325"/>
      <c r="J1058" s="4"/>
      <c r="K1058" s="173"/>
    </row>
    <row r="1059" spans="1:11" x14ac:dyDescent="0.2">
      <c r="A1059" s="140"/>
      <c r="B1059" s="325"/>
      <c r="J1059" s="4"/>
      <c r="K1059" s="173"/>
    </row>
    <row r="1060" spans="1:11" x14ac:dyDescent="0.2">
      <c r="A1060" s="140"/>
      <c r="B1060" s="325"/>
      <c r="J1060" s="4"/>
      <c r="K1060" s="173"/>
    </row>
    <row r="1061" spans="1:11" x14ac:dyDescent="0.2">
      <c r="A1061" s="140"/>
      <c r="B1061" s="325"/>
      <c r="J1061" s="4"/>
      <c r="K1061" s="173"/>
    </row>
    <row r="1062" spans="1:11" x14ac:dyDescent="0.2">
      <c r="A1062" s="140"/>
      <c r="B1062" s="325"/>
      <c r="J1062" s="4"/>
      <c r="K1062" s="173"/>
    </row>
    <row r="1063" spans="1:11" x14ac:dyDescent="0.2">
      <c r="A1063" s="140"/>
      <c r="B1063" s="325"/>
      <c r="J1063" s="4"/>
      <c r="K1063" s="173"/>
    </row>
    <row r="1064" spans="1:11" x14ac:dyDescent="0.2">
      <c r="A1064" s="140"/>
      <c r="B1064" s="325"/>
      <c r="J1064" s="4"/>
      <c r="K1064" s="173"/>
    </row>
    <row r="1065" spans="1:11" x14ac:dyDescent="0.2">
      <c r="A1065" s="140"/>
      <c r="B1065" s="325"/>
      <c r="J1065" s="4"/>
      <c r="K1065" s="173"/>
    </row>
    <row r="1066" spans="1:11" x14ac:dyDescent="0.2">
      <c r="A1066" s="140"/>
      <c r="B1066" s="325"/>
      <c r="J1066" s="4"/>
      <c r="K1066" s="173"/>
    </row>
    <row r="1067" spans="1:11" x14ac:dyDescent="0.2">
      <c r="A1067" s="140"/>
      <c r="B1067" s="325"/>
      <c r="J1067" s="4"/>
      <c r="K1067" s="173"/>
    </row>
    <row r="1068" spans="1:11" x14ac:dyDescent="0.2">
      <c r="A1068" s="140"/>
      <c r="B1068" s="325"/>
      <c r="J1068" s="4"/>
      <c r="K1068" s="173"/>
    </row>
    <row r="1069" spans="1:11" x14ac:dyDescent="0.2">
      <c r="A1069" s="140"/>
      <c r="B1069" s="325"/>
      <c r="J1069" s="4"/>
      <c r="K1069" s="173"/>
    </row>
    <row r="1070" spans="1:11" x14ac:dyDescent="0.2">
      <c r="A1070" s="140"/>
      <c r="B1070" s="325"/>
      <c r="J1070" s="4"/>
      <c r="K1070" s="173"/>
    </row>
    <row r="1071" spans="1:11" x14ac:dyDescent="0.2">
      <c r="A1071" s="140"/>
      <c r="B1071" s="325"/>
      <c r="J1071" s="4"/>
      <c r="K1071" s="173"/>
    </row>
    <row r="1072" spans="1:11" x14ac:dyDescent="0.2">
      <c r="A1072" s="140"/>
      <c r="B1072" s="325"/>
      <c r="J1072" s="4"/>
      <c r="K1072" s="173"/>
    </row>
    <row r="1073" spans="1:11" x14ac:dyDescent="0.2">
      <c r="A1073" s="140"/>
      <c r="B1073" s="325"/>
      <c r="J1073" s="4"/>
      <c r="K1073" s="173"/>
    </row>
    <row r="1074" spans="1:11" x14ac:dyDescent="0.2">
      <c r="A1074" s="140"/>
      <c r="B1074" s="325"/>
      <c r="J1074" s="4"/>
      <c r="K1074" s="173"/>
    </row>
    <row r="1075" spans="1:11" x14ac:dyDescent="0.2">
      <c r="A1075" s="140"/>
      <c r="B1075" s="325"/>
      <c r="J1075" s="4"/>
      <c r="K1075" s="173"/>
    </row>
    <row r="1076" spans="1:11" x14ac:dyDescent="0.2">
      <c r="A1076" s="140"/>
      <c r="B1076" s="325"/>
      <c r="J1076" s="4"/>
      <c r="K1076" s="173"/>
    </row>
    <row r="1077" spans="1:11" x14ac:dyDescent="0.2">
      <c r="A1077" s="140"/>
      <c r="B1077" s="325"/>
      <c r="J1077" s="4"/>
      <c r="K1077" s="173"/>
    </row>
    <row r="1078" spans="1:11" x14ac:dyDescent="0.2">
      <c r="A1078" s="140"/>
      <c r="B1078" s="325"/>
      <c r="J1078" s="4"/>
      <c r="K1078" s="173"/>
    </row>
    <row r="1079" spans="1:11" x14ac:dyDescent="0.2">
      <c r="A1079" s="140"/>
      <c r="B1079" s="325"/>
      <c r="J1079" s="4"/>
      <c r="K1079" s="173"/>
    </row>
    <row r="1080" spans="1:11" x14ac:dyDescent="0.2">
      <c r="A1080" s="140"/>
      <c r="B1080" s="325"/>
      <c r="J1080" s="4"/>
      <c r="K1080" s="173"/>
    </row>
    <row r="1081" spans="1:11" x14ac:dyDescent="0.2">
      <c r="A1081" s="140"/>
      <c r="B1081" s="325"/>
      <c r="J1081" s="4"/>
      <c r="K1081" s="173"/>
    </row>
    <row r="1082" spans="1:11" x14ac:dyDescent="0.2">
      <c r="A1082" s="140"/>
      <c r="B1082" s="325"/>
      <c r="J1082" s="4"/>
      <c r="K1082" s="173"/>
    </row>
    <row r="1083" spans="1:11" x14ac:dyDescent="0.2">
      <c r="A1083" s="140"/>
      <c r="B1083" s="325"/>
      <c r="J1083" s="4"/>
      <c r="K1083" s="173"/>
    </row>
    <row r="1084" spans="1:11" x14ac:dyDescent="0.2">
      <c r="A1084" s="140"/>
      <c r="B1084" s="325"/>
      <c r="J1084" s="4"/>
      <c r="K1084" s="173"/>
    </row>
    <row r="1085" spans="1:11" x14ac:dyDescent="0.2">
      <c r="A1085" s="140"/>
      <c r="B1085" s="325"/>
      <c r="J1085" s="4"/>
      <c r="K1085" s="173"/>
    </row>
    <row r="1086" spans="1:11" x14ac:dyDescent="0.2">
      <c r="A1086" s="140"/>
      <c r="B1086" s="325"/>
      <c r="J1086" s="4"/>
      <c r="K1086" s="173"/>
    </row>
    <row r="1087" spans="1:11" x14ac:dyDescent="0.2">
      <c r="A1087" s="140"/>
      <c r="B1087" s="325"/>
      <c r="J1087" s="4"/>
      <c r="K1087" s="173"/>
    </row>
    <row r="1088" spans="1:11" x14ac:dyDescent="0.2">
      <c r="A1088" s="140"/>
      <c r="B1088" s="325"/>
      <c r="J1088" s="4"/>
      <c r="K1088" s="173"/>
    </row>
    <row r="1089" spans="1:11" x14ac:dyDescent="0.2">
      <c r="A1089" s="140"/>
      <c r="B1089" s="325"/>
      <c r="J1089" s="4"/>
      <c r="K1089" s="173"/>
    </row>
    <row r="1090" spans="1:11" x14ac:dyDescent="0.2">
      <c r="A1090" s="140"/>
      <c r="B1090" s="325"/>
      <c r="J1090" s="4"/>
      <c r="K1090" s="173"/>
    </row>
    <row r="1091" spans="1:11" x14ac:dyDescent="0.2">
      <c r="A1091" s="140"/>
      <c r="B1091" s="325"/>
      <c r="J1091" s="4"/>
      <c r="K1091" s="173"/>
    </row>
    <row r="1092" spans="1:11" x14ac:dyDescent="0.2">
      <c r="A1092" s="140"/>
      <c r="B1092" s="325"/>
      <c r="J1092" s="4"/>
      <c r="K1092" s="173"/>
    </row>
    <row r="1093" spans="1:11" x14ac:dyDescent="0.2">
      <c r="A1093" s="140"/>
      <c r="B1093" s="325"/>
      <c r="J1093" s="4"/>
      <c r="K1093" s="173"/>
    </row>
    <row r="1094" spans="1:11" x14ac:dyDescent="0.2">
      <c r="A1094" s="140"/>
      <c r="B1094" s="325"/>
      <c r="J1094" s="4"/>
      <c r="K1094" s="173"/>
    </row>
    <row r="1095" spans="1:11" x14ac:dyDescent="0.2">
      <c r="A1095" s="140"/>
      <c r="B1095" s="325"/>
      <c r="J1095" s="4"/>
      <c r="K1095" s="173"/>
    </row>
    <row r="1096" spans="1:11" x14ac:dyDescent="0.2">
      <c r="A1096" s="140"/>
      <c r="B1096" s="325"/>
      <c r="J1096" s="4"/>
      <c r="K1096" s="173"/>
    </row>
    <row r="1097" spans="1:11" x14ac:dyDescent="0.2">
      <c r="A1097" s="140"/>
      <c r="B1097" s="325"/>
      <c r="J1097" s="4"/>
      <c r="K1097" s="173"/>
    </row>
    <row r="1098" spans="1:11" x14ac:dyDescent="0.2">
      <c r="A1098" s="140"/>
      <c r="B1098" s="325"/>
      <c r="J1098" s="4"/>
      <c r="K1098" s="173"/>
    </row>
    <row r="1099" spans="1:11" x14ac:dyDescent="0.2">
      <c r="A1099" s="140"/>
      <c r="B1099" s="325"/>
      <c r="J1099" s="4"/>
      <c r="K1099" s="173"/>
    </row>
    <row r="1100" spans="1:11" x14ac:dyDescent="0.2">
      <c r="A1100" s="140"/>
      <c r="B1100" s="325"/>
      <c r="J1100" s="4"/>
      <c r="K1100" s="173"/>
    </row>
    <row r="1101" spans="1:11" x14ac:dyDescent="0.2">
      <c r="A1101" s="140"/>
      <c r="B1101" s="325"/>
      <c r="J1101" s="4"/>
      <c r="K1101" s="173"/>
    </row>
    <row r="1102" spans="1:11" x14ac:dyDescent="0.2">
      <c r="A1102" s="140"/>
      <c r="B1102" s="325"/>
      <c r="J1102" s="4"/>
      <c r="K1102" s="173"/>
    </row>
    <row r="1103" spans="1:11" x14ac:dyDescent="0.2">
      <c r="A1103" s="140"/>
      <c r="B1103" s="325"/>
      <c r="J1103" s="4"/>
      <c r="K1103" s="173"/>
    </row>
    <row r="1104" spans="1:11" x14ac:dyDescent="0.2">
      <c r="A1104" s="140"/>
      <c r="B1104" s="325"/>
      <c r="J1104" s="4"/>
      <c r="K1104" s="173"/>
    </row>
    <row r="1105" spans="1:11" x14ac:dyDescent="0.2">
      <c r="A1105" s="140"/>
      <c r="B1105" s="325"/>
      <c r="J1105" s="4"/>
      <c r="K1105" s="173"/>
    </row>
    <row r="1106" spans="1:11" x14ac:dyDescent="0.2">
      <c r="A1106" s="140"/>
      <c r="B1106" s="325"/>
      <c r="J1106" s="4"/>
      <c r="K1106" s="173"/>
    </row>
    <row r="1107" spans="1:11" x14ac:dyDescent="0.2">
      <c r="A1107" s="140"/>
      <c r="B1107" s="325"/>
      <c r="J1107" s="4"/>
      <c r="K1107" s="173"/>
    </row>
    <row r="1108" spans="1:11" x14ac:dyDescent="0.2">
      <c r="A1108" s="140"/>
      <c r="B1108" s="325"/>
      <c r="J1108" s="4"/>
      <c r="K1108" s="173"/>
    </row>
    <row r="1109" spans="1:11" x14ac:dyDescent="0.2">
      <c r="A1109" s="140"/>
      <c r="B1109" s="325"/>
      <c r="J1109" s="4"/>
      <c r="K1109" s="173"/>
    </row>
    <row r="1110" spans="1:11" x14ac:dyDescent="0.2">
      <c r="A1110" s="140"/>
      <c r="B1110" s="325"/>
      <c r="J1110" s="4"/>
      <c r="K1110" s="173"/>
    </row>
    <row r="1111" spans="1:11" x14ac:dyDescent="0.2">
      <c r="A1111" s="140"/>
      <c r="B1111" s="325"/>
      <c r="J1111" s="4"/>
      <c r="K1111" s="173"/>
    </row>
    <row r="1112" spans="1:11" x14ac:dyDescent="0.2">
      <c r="A1112" s="140"/>
      <c r="B1112" s="325"/>
      <c r="J1112" s="4"/>
      <c r="K1112" s="173"/>
    </row>
    <row r="1113" spans="1:11" x14ac:dyDescent="0.2">
      <c r="A1113" s="140"/>
      <c r="B1113" s="325"/>
      <c r="J1113" s="4"/>
      <c r="K1113" s="173"/>
    </row>
    <row r="1114" spans="1:11" x14ac:dyDescent="0.2">
      <c r="A1114" s="140"/>
      <c r="B1114" s="325"/>
      <c r="J1114" s="4"/>
      <c r="K1114" s="173"/>
    </row>
    <row r="1115" spans="1:11" x14ac:dyDescent="0.2">
      <c r="A1115" s="140"/>
      <c r="B1115" s="325"/>
      <c r="J1115" s="4"/>
      <c r="K1115" s="173"/>
    </row>
    <row r="1116" spans="1:11" x14ac:dyDescent="0.2">
      <c r="A1116" s="140"/>
      <c r="B1116" s="325"/>
      <c r="J1116" s="4"/>
      <c r="K1116" s="173"/>
    </row>
    <row r="1117" spans="1:11" x14ac:dyDescent="0.2">
      <c r="A1117" s="140"/>
      <c r="B1117" s="325"/>
      <c r="J1117" s="4"/>
      <c r="K1117" s="173"/>
    </row>
    <row r="1118" spans="1:11" x14ac:dyDescent="0.2">
      <c r="A1118" s="140"/>
      <c r="B1118" s="325"/>
      <c r="J1118" s="4"/>
      <c r="K1118" s="173"/>
    </row>
    <row r="1119" spans="1:11" x14ac:dyDescent="0.2">
      <c r="A1119" s="140"/>
      <c r="B1119" s="325"/>
      <c r="J1119" s="4"/>
      <c r="K1119" s="173"/>
    </row>
    <row r="1120" spans="1:11" x14ac:dyDescent="0.2">
      <c r="A1120" s="140"/>
      <c r="B1120" s="325"/>
      <c r="J1120" s="4"/>
      <c r="K1120" s="173"/>
    </row>
    <row r="1121" spans="1:11" x14ac:dyDescent="0.2">
      <c r="A1121" s="140"/>
      <c r="B1121" s="325"/>
      <c r="J1121" s="4"/>
      <c r="K1121" s="173"/>
    </row>
    <row r="1122" spans="1:11" x14ac:dyDescent="0.2">
      <c r="A1122" s="140"/>
      <c r="B1122" s="325"/>
      <c r="J1122" s="4"/>
      <c r="K1122" s="173"/>
    </row>
    <row r="1123" spans="1:11" x14ac:dyDescent="0.2">
      <c r="A1123" s="140"/>
      <c r="B1123" s="325"/>
      <c r="J1123" s="4"/>
      <c r="K1123" s="173"/>
    </row>
    <row r="1124" spans="1:11" x14ac:dyDescent="0.2">
      <c r="A1124" s="140"/>
      <c r="B1124" s="325"/>
      <c r="J1124" s="4"/>
      <c r="K1124" s="173"/>
    </row>
    <row r="1125" spans="1:11" x14ac:dyDescent="0.2">
      <c r="A1125" s="140"/>
      <c r="B1125" s="325"/>
      <c r="J1125" s="4"/>
      <c r="K1125" s="173"/>
    </row>
    <row r="1126" spans="1:11" x14ac:dyDescent="0.2">
      <c r="A1126" s="140"/>
      <c r="B1126" s="325"/>
      <c r="J1126" s="4"/>
      <c r="K1126" s="173"/>
    </row>
    <row r="1127" spans="1:11" x14ac:dyDescent="0.2">
      <c r="A1127" s="140"/>
      <c r="B1127" s="325"/>
      <c r="J1127" s="4"/>
      <c r="K1127" s="173"/>
    </row>
    <row r="1128" spans="1:11" x14ac:dyDescent="0.2">
      <c r="A1128" s="140"/>
      <c r="B1128" s="325"/>
      <c r="J1128" s="4"/>
      <c r="K1128" s="173"/>
    </row>
    <row r="1129" spans="1:11" x14ac:dyDescent="0.2">
      <c r="A1129" s="140"/>
      <c r="B1129" s="325"/>
      <c r="J1129" s="4"/>
      <c r="K1129" s="173"/>
    </row>
    <row r="1130" spans="1:11" x14ac:dyDescent="0.2">
      <c r="A1130" s="140"/>
      <c r="B1130" s="325"/>
      <c r="J1130" s="4"/>
      <c r="K1130" s="173"/>
    </row>
    <row r="1131" spans="1:11" x14ac:dyDescent="0.2">
      <c r="A1131" s="140"/>
      <c r="B1131" s="325"/>
      <c r="J1131" s="4"/>
      <c r="K1131" s="173"/>
    </row>
    <row r="1132" spans="1:11" x14ac:dyDescent="0.2">
      <c r="A1132" s="140"/>
      <c r="B1132" s="325"/>
      <c r="J1132" s="4"/>
      <c r="K1132" s="173"/>
    </row>
    <row r="1133" spans="1:11" x14ac:dyDescent="0.2">
      <c r="A1133" s="140"/>
      <c r="B1133" s="325"/>
      <c r="J1133" s="4"/>
      <c r="K1133" s="173"/>
    </row>
    <row r="1134" spans="1:11" x14ac:dyDescent="0.2">
      <c r="A1134" s="140"/>
      <c r="B1134" s="325"/>
      <c r="J1134" s="4"/>
      <c r="K1134" s="173"/>
    </row>
    <row r="1135" spans="1:11" x14ac:dyDescent="0.2">
      <c r="A1135" s="140"/>
      <c r="B1135" s="325"/>
      <c r="J1135" s="4"/>
      <c r="K1135" s="173"/>
    </row>
    <row r="1136" spans="1:11" x14ac:dyDescent="0.2">
      <c r="A1136" s="140"/>
      <c r="B1136" s="325"/>
      <c r="J1136" s="4"/>
      <c r="K1136" s="173"/>
    </row>
    <row r="1137" spans="1:11" x14ac:dyDescent="0.2">
      <c r="A1137" s="140"/>
      <c r="B1137" s="325"/>
      <c r="J1137" s="4"/>
      <c r="K1137" s="173"/>
    </row>
    <row r="1138" spans="1:11" x14ac:dyDescent="0.2">
      <c r="A1138" s="140"/>
      <c r="B1138" s="325"/>
      <c r="J1138" s="4"/>
      <c r="K1138" s="173"/>
    </row>
    <row r="1139" spans="1:11" x14ac:dyDescent="0.2">
      <c r="A1139" s="140"/>
      <c r="B1139" s="325"/>
      <c r="J1139" s="4"/>
      <c r="K1139" s="173"/>
    </row>
    <row r="1140" spans="1:11" x14ac:dyDescent="0.2">
      <c r="A1140" s="140"/>
      <c r="B1140" s="325"/>
      <c r="J1140" s="4"/>
      <c r="K1140" s="173"/>
    </row>
    <row r="1141" spans="1:11" x14ac:dyDescent="0.2">
      <c r="A1141" s="140"/>
      <c r="B1141" s="325"/>
      <c r="J1141" s="4"/>
      <c r="K1141" s="173"/>
    </row>
    <row r="1142" spans="1:11" x14ac:dyDescent="0.2">
      <c r="A1142" s="140"/>
      <c r="B1142" s="325"/>
      <c r="J1142" s="4"/>
      <c r="K1142" s="173"/>
    </row>
    <row r="1143" spans="1:11" x14ac:dyDescent="0.2">
      <c r="A1143" s="140"/>
      <c r="B1143" s="325"/>
      <c r="J1143" s="4"/>
      <c r="K1143" s="173"/>
    </row>
    <row r="1144" spans="1:11" x14ac:dyDescent="0.2">
      <c r="A1144" s="140"/>
      <c r="B1144" s="325"/>
      <c r="J1144" s="4"/>
      <c r="K1144" s="173"/>
    </row>
    <row r="1145" spans="1:11" x14ac:dyDescent="0.2">
      <c r="A1145" s="140"/>
      <c r="B1145" s="325"/>
      <c r="J1145" s="4"/>
      <c r="K1145" s="173"/>
    </row>
    <row r="1146" spans="1:11" x14ac:dyDescent="0.2">
      <c r="A1146" s="140"/>
      <c r="B1146" s="325"/>
      <c r="J1146" s="4"/>
      <c r="K1146" s="173"/>
    </row>
    <row r="1147" spans="1:11" x14ac:dyDescent="0.2">
      <c r="A1147" s="140"/>
      <c r="B1147" s="325"/>
      <c r="J1147" s="4"/>
      <c r="K1147" s="173"/>
    </row>
    <row r="1148" spans="1:11" x14ac:dyDescent="0.2">
      <c r="A1148" s="140"/>
      <c r="B1148" s="325"/>
      <c r="J1148" s="4"/>
      <c r="K1148" s="173"/>
    </row>
    <row r="1149" spans="1:11" x14ac:dyDescent="0.2">
      <c r="A1149" s="140"/>
      <c r="B1149" s="325"/>
      <c r="J1149" s="4"/>
      <c r="K1149" s="173"/>
    </row>
    <row r="1150" spans="1:11" x14ac:dyDescent="0.2">
      <c r="A1150" s="140"/>
      <c r="B1150" s="325"/>
      <c r="J1150" s="4"/>
      <c r="K1150" s="173"/>
    </row>
    <row r="1151" spans="1:11" x14ac:dyDescent="0.2">
      <c r="A1151" s="140"/>
      <c r="B1151" s="325"/>
      <c r="J1151" s="4"/>
      <c r="K1151" s="173"/>
    </row>
    <row r="1152" spans="1:11" x14ac:dyDescent="0.2">
      <c r="A1152" s="140"/>
      <c r="B1152" s="325"/>
      <c r="J1152" s="4"/>
      <c r="K1152" s="173"/>
    </row>
    <row r="1153" spans="1:11" x14ac:dyDescent="0.2">
      <c r="A1153" s="140"/>
      <c r="B1153" s="325"/>
      <c r="J1153" s="4"/>
      <c r="K1153" s="173"/>
    </row>
    <row r="1154" spans="1:11" x14ac:dyDescent="0.2">
      <c r="A1154" s="140"/>
      <c r="B1154" s="325"/>
      <c r="J1154" s="4"/>
      <c r="K1154" s="173"/>
    </row>
    <row r="1155" spans="1:11" x14ac:dyDescent="0.2">
      <c r="A1155" s="140"/>
      <c r="B1155" s="325"/>
      <c r="J1155" s="4"/>
      <c r="K1155" s="173"/>
    </row>
    <row r="1156" spans="1:11" x14ac:dyDescent="0.2">
      <c r="A1156" s="140"/>
      <c r="B1156" s="325"/>
      <c r="J1156" s="4"/>
      <c r="K1156" s="173"/>
    </row>
    <row r="1157" spans="1:11" x14ac:dyDescent="0.2">
      <c r="A1157" s="140"/>
      <c r="B1157" s="325"/>
      <c r="J1157" s="4"/>
      <c r="K1157" s="173"/>
    </row>
    <row r="1158" spans="1:11" x14ac:dyDescent="0.2">
      <c r="A1158" s="140"/>
      <c r="B1158" s="325"/>
      <c r="J1158" s="4"/>
      <c r="K1158" s="173"/>
    </row>
    <row r="1159" spans="1:11" x14ac:dyDescent="0.2">
      <c r="A1159" s="140"/>
      <c r="B1159" s="325"/>
      <c r="J1159" s="4"/>
      <c r="K1159" s="173"/>
    </row>
    <row r="1160" spans="1:11" x14ac:dyDescent="0.2">
      <c r="A1160" s="140"/>
      <c r="B1160" s="325"/>
      <c r="J1160" s="4"/>
      <c r="K1160" s="173"/>
    </row>
    <row r="1161" spans="1:11" x14ac:dyDescent="0.2">
      <c r="A1161" s="140"/>
      <c r="B1161" s="325"/>
      <c r="J1161" s="4"/>
      <c r="K1161" s="173"/>
    </row>
    <row r="1162" spans="1:11" x14ac:dyDescent="0.2">
      <c r="A1162" s="140"/>
      <c r="B1162" s="325"/>
      <c r="J1162" s="4"/>
      <c r="K1162" s="173"/>
    </row>
    <row r="1163" spans="1:11" x14ac:dyDescent="0.2">
      <c r="A1163" s="140"/>
      <c r="B1163" s="325"/>
      <c r="J1163" s="4"/>
      <c r="K1163" s="173"/>
    </row>
    <row r="1164" spans="1:11" x14ac:dyDescent="0.2">
      <c r="A1164" s="140"/>
      <c r="B1164" s="325"/>
      <c r="J1164" s="4"/>
      <c r="K1164" s="173"/>
    </row>
    <row r="1165" spans="1:11" x14ac:dyDescent="0.2">
      <c r="A1165" s="140"/>
      <c r="B1165" s="325"/>
      <c r="J1165" s="4"/>
      <c r="K1165" s="173"/>
    </row>
    <row r="1166" spans="1:11" x14ac:dyDescent="0.2">
      <c r="A1166" s="140"/>
      <c r="B1166" s="325"/>
      <c r="J1166" s="4"/>
      <c r="K1166" s="173"/>
    </row>
    <row r="1167" spans="1:11" x14ac:dyDescent="0.2">
      <c r="A1167" s="140"/>
      <c r="B1167" s="325"/>
      <c r="J1167" s="4"/>
      <c r="K1167" s="173"/>
    </row>
    <row r="1168" spans="1:11" x14ac:dyDescent="0.2">
      <c r="A1168" s="140"/>
      <c r="B1168" s="325"/>
      <c r="J1168" s="4"/>
      <c r="K1168" s="173"/>
    </row>
    <row r="1169" spans="1:11" x14ac:dyDescent="0.2">
      <c r="A1169" s="140"/>
      <c r="B1169" s="325"/>
      <c r="J1169" s="4"/>
      <c r="K1169" s="173"/>
    </row>
    <row r="1170" spans="1:11" x14ac:dyDescent="0.2">
      <c r="A1170" s="140"/>
      <c r="B1170" s="325"/>
      <c r="J1170" s="4"/>
      <c r="K1170" s="173"/>
    </row>
    <row r="1171" spans="1:11" x14ac:dyDescent="0.2">
      <c r="A1171" s="140"/>
      <c r="B1171" s="325"/>
      <c r="J1171" s="4"/>
      <c r="K1171" s="173"/>
    </row>
    <row r="1172" spans="1:11" x14ac:dyDescent="0.2">
      <c r="A1172" s="140"/>
      <c r="B1172" s="325"/>
      <c r="J1172" s="4"/>
      <c r="K1172" s="173"/>
    </row>
    <row r="1173" spans="1:11" x14ac:dyDescent="0.2">
      <c r="A1173" s="140"/>
      <c r="B1173" s="325"/>
      <c r="J1173" s="4"/>
      <c r="K1173" s="173"/>
    </row>
    <row r="1174" spans="1:11" x14ac:dyDescent="0.2">
      <c r="A1174" s="140"/>
      <c r="B1174" s="325"/>
      <c r="J1174" s="4"/>
      <c r="K1174" s="173"/>
    </row>
    <row r="1175" spans="1:11" x14ac:dyDescent="0.2">
      <c r="A1175" s="140"/>
      <c r="B1175" s="325"/>
      <c r="J1175" s="4"/>
      <c r="K1175" s="173"/>
    </row>
    <row r="1176" spans="1:11" x14ac:dyDescent="0.2">
      <c r="A1176" s="140"/>
      <c r="B1176" s="325"/>
      <c r="J1176" s="4"/>
      <c r="K1176" s="173"/>
    </row>
    <row r="1177" spans="1:11" x14ac:dyDescent="0.2">
      <c r="A1177" s="140"/>
      <c r="B1177" s="325"/>
      <c r="J1177" s="4"/>
      <c r="K1177" s="173"/>
    </row>
    <row r="1178" spans="1:11" x14ac:dyDescent="0.2">
      <c r="A1178" s="140"/>
      <c r="B1178" s="325"/>
      <c r="J1178" s="4"/>
      <c r="K1178" s="173"/>
    </row>
    <row r="1179" spans="1:11" x14ac:dyDescent="0.2">
      <c r="A1179" s="140"/>
      <c r="B1179" s="325"/>
      <c r="J1179" s="4"/>
      <c r="K1179" s="173"/>
    </row>
    <row r="1180" spans="1:11" x14ac:dyDescent="0.2">
      <c r="A1180" s="140"/>
      <c r="B1180" s="325"/>
      <c r="J1180" s="4"/>
      <c r="K1180" s="173"/>
    </row>
    <row r="1181" spans="1:11" x14ac:dyDescent="0.2">
      <c r="A1181" s="140"/>
      <c r="B1181" s="325"/>
      <c r="J1181" s="4"/>
      <c r="K1181" s="173"/>
    </row>
    <row r="1182" spans="1:11" x14ac:dyDescent="0.2">
      <c r="A1182" s="140"/>
      <c r="B1182" s="325"/>
      <c r="J1182" s="4"/>
      <c r="K1182" s="173"/>
    </row>
    <row r="1183" spans="1:11" x14ac:dyDescent="0.2">
      <c r="A1183" s="140"/>
      <c r="B1183" s="325"/>
      <c r="J1183" s="4"/>
      <c r="K1183" s="173"/>
    </row>
    <row r="1184" spans="1:11" x14ac:dyDescent="0.2">
      <c r="A1184" s="140"/>
      <c r="B1184" s="325"/>
      <c r="J1184" s="4"/>
      <c r="K1184" s="173"/>
    </row>
    <row r="1185" spans="1:11" x14ac:dyDescent="0.2">
      <c r="A1185" s="140"/>
      <c r="B1185" s="325"/>
      <c r="J1185" s="4"/>
      <c r="K1185" s="173"/>
    </row>
    <row r="1186" spans="1:11" x14ac:dyDescent="0.2">
      <c r="A1186" s="140"/>
      <c r="B1186" s="325"/>
      <c r="J1186" s="4"/>
      <c r="K1186" s="173"/>
    </row>
    <row r="1187" spans="1:11" x14ac:dyDescent="0.2">
      <c r="A1187" s="140"/>
      <c r="B1187" s="325"/>
      <c r="J1187" s="4"/>
      <c r="K1187" s="173"/>
    </row>
    <row r="1188" spans="1:11" x14ac:dyDescent="0.2">
      <c r="A1188" s="140"/>
      <c r="B1188" s="325"/>
      <c r="J1188" s="4"/>
      <c r="K1188" s="173"/>
    </row>
    <row r="1189" spans="1:11" x14ac:dyDescent="0.2">
      <c r="A1189" s="140"/>
      <c r="B1189" s="325"/>
      <c r="J1189" s="4"/>
      <c r="K1189" s="173"/>
    </row>
    <row r="1190" spans="1:11" x14ac:dyDescent="0.2">
      <c r="A1190" s="140"/>
      <c r="B1190" s="325"/>
      <c r="J1190" s="4"/>
      <c r="K1190" s="173"/>
    </row>
    <row r="1191" spans="1:11" x14ac:dyDescent="0.2">
      <c r="A1191" s="140"/>
      <c r="B1191" s="325"/>
      <c r="J1191" s="4"/>
      <c r="K1191" s="173"/>
    </row>
    <row r="1192" spans="1:11" x14ac:dyDescent="0.2">
      <c r="A1192" s="140"/>
      <c r="B1192" s="325"/>
      <c r="J1192" s="4"/>
      <c r="K1192" s="173"/>
    </row>
    <row r="1193" spans="1:11" x14ac:dyDescent="0.2">
      <c r="A1193" s="140"/>
      <c r="B1193" s="325"/>
      <c r="J1193" s="4"/>
      <c r="K1193" s="173"/>
    </row>
    <row r="1194" spans="1:11" x14ac:dyDescent="0.2">
      <c r="A1194" s="140"/>
      <c r="B1194" s="325"/>
      <c r="J1194" s="4"/>
      <c r="K1194" s="173"/>
    </row>
    <row r="1195" spans="1:11" x14ac:dyDescent="0.2">
      <c r="A1195" s="140"/>
      <c r="B1195" s="325"/>
      <c r="J1195" s="4"/>
      <c r="K1195" s="173"/>
    </row>
    <row r="1196" spans="1:11" x14ac:dyDescent="0.2">
      <c r="A1196" s="140"/>
      <c r="B1196" s="325"/>
      <c r="J1196" s="4"/>
      <c r="K1196" s="173"/>
    </row>
    <row r="1197" spans="1:11" x14ac:dyDescent="0.2">
      <c r="A1197" s="140"/>
      <c r="B1197" s="325"/>
      <c r="J1197" s="4"/>
      <c r="K1197" s="173"/>
    </row>
    <row r="1198" spans="1:11" x14ac:dyDescent="0.2">
      <c r="A1198" s="140"/>
      <c r="B1198" s="325"/>
      <c r="J1198" s="4"/>
      <c r="K1198" s="173"/>
    </row>
    <row r="1199" spans="1:11" x14ac:dyDescent="0.2">
      <c r="A1199" s="140"/>
      <c r="B1199" s="325"/>
      <c r="J1199" s="4"/>
      <c r="K1199" s="173"/>
    </row>
    <row r="1200" spans="1:11" x14ac:dyDescent="0.2">
      <c r="A1200" s="140"/>
      <c r="B1200" s="325"/>
      <c r="J1200" s="4"/>
      <c r="K1200" s="173"/>
    </row>
    <row r="1201" spans="1:11" x14ac:dyDescent="0.2">
      <c r="A1201" s="140"/>
      <c r="B1201" s="325"/>
      <c r="J1201" s="4"/>
      <c r="K1201" s="173"/>
    </row>
    <row r="1202" spans="1:11" x14ac:dyDescent="0.2">
      <c r="A1202" s="140"/>
      <c r="B1202" s="325"/>
      <c r="J1202" s="4"/>
      <c r="K1202" s="173"/>
    </row>
    <row r="1203" spans="1:11" x14ac:dyDescent="0.2">
      <c r="A1203" s="140"/>
      <c r="B1203" s="325"/>
      <c r="J1203" s="4"/>
      <c r="K1203" s="173"/>
    </row>
    <row r="1204" spans="1:11" x14ac:dyDescent="0.2">
      <c r="A1204" s="140"/>
      <c r="B1204" s="325"/>
      <c r="J1204" s="4"/>
      <c r="K1204" s="173"/>
    </row>
    <row r="1205" spans="1:11" x14ac:dyDescent="0.2">
      <c r="A1205" s="140"/>
      <c r="B1205" s="325"/>
      <c r="J1205" s="4"/>
      <c r="K1205" s="173"/>
    </row>
    <row r="1206" spans="1:11" x14ac:dyDescent="0.2">
      <c r="A1206" s="140"/>
      <c r="B1206" s="325"/>
      <c r="J1206" s="4"/>
      <c r="K1206" s="173"/>
    </row>
    <row r="1207" spans="1:11" x14ac:dyDescent="0.2">
      <c r="A1207" s="140"/>
      <c r="B1207" s="325"/>
      <c r="J1207" s="4"/>
      <c r="K1207" s="173"/>
    </row>
    <row r="1208" spans="1:11" x14ac:dyDescent="0.2">
      <c r="A1208" s="140"/>
      <c r="B1208" s="325"/>
      <c r="J1208" s="4"/>
      <c r="K1208" s="173"/>
    </row>
    <row r="1209" spans="1:11" x14ac:dyDescent="0.2">
      <c r="A1209" s="140"/>
      <c r="B1209" s="325"/>
      <c r="J1209" s="4"/>
      <c r="K1209" s="173"/>
    </row>
    <row r="1210" spans="1:11" x14ac:dyDescent="0.2">
      <c r="A1210" s="140"/>
      <c r="B1210" s="325"/>
      <c r="J1210" s="4"/>
      <c r="K1210" s="173"/>
    </row>
    <row r="1211" spans="1:11" x14ac:dyDescent="0.2">
      <c r="A1211" s="140"/>
      <c r="B1211" s="325"/>
      <c r="J1211" s="4"/>
      <c r="K1211" s="173"/>
    </row>
    <row r="1212" spans="1:11" x14ac:dyDescent="0.2">
      <c r="A1212" s="140"/>
      <c r="B1212" s="325"/>
      <c r="J1212" s="4"/>
      <c r="K1212" s="173"/>
    </row>
    <row r="1213" spans="1:11" x14ac:dyDescent="0.2">
      <c r="A1213" s="140"/>
      <c r="B1213" s="325"/>
      <c r="J1213" s="4"/>
      <c r="K1213" s="173"/>
    </row>
    <row r="1214" spans="1:11" x14ac:dyDescent="0.2">
      <c r="A1214" s="140"/>
      <c r="B1214" s="325"/>
      <c r="J1214" s="4"/>
      <c r="K1214" s="173"/>
    </row>
    <row r="1215" spans="1:11" x14ac:dyDescent="0.2">
      <c r="A1215" s="140"/>
      <c r="B1215" s="325"/>
      <c r="J1215" s="4"/>
      <c r="K1215" s="173"/>
    </row>
    <row r="1216" spans="1:11" x14ac:dyDescent="0.2">
      <c r="A1216" s="140"/>
      <c r="B1216" s="325"/>
      <c r="J1216" s="4"/>
      <c r="K1216" s="173"/>
    </row>
    <row r="1217" spans="1:11" x14ac:dyDescent="0.2">
      <c r="A1217" s="140"/>
      <c r="B1217" s="325"/>
      <c r="J1217" s="4"/>
      <c r="K1217" s="173"/>
    </row>
    <row r="1218" spans="1:11" x14ac:dyDescent="0.2">
      <c r="A1218" s="140"/>
      <c r="B1218" s="325"/>
      <c r="J1218" s="4"/>
      <c r="K1218" s="173"/>
    </row>
    <row r="1219" spans="1:11" x14ac:dyDescent="0.2">
      <c r="A1219" s="140"/>
      <c r="B1219" s="325"/>
      <c r="J1219" s="4"/>
      <c r="K1219" s="173"/>
    </row>
    <row r="1220" spans="1:11" x14ac:dyDescent="0.2">
      <c r="A1220" s="140"/>
      <c r="B1220" s="325"/>
      <c r="J1220" s="4"/>
      <c r="K1220" s="173"/>
    </row>
    <row r="1221" spans="1:11" x14ac:dyDescent="0.2">
      <c r="A1221" s="140"/>
      <c r="B1221" s="325"/>
      <c r="J1221" s="4"/>
      <c r="K1221" s="173"/>
    </row>
    <row r="1222" spans="1:11" x14ac:dyDescent="0.2">
      <c r="A1222" s="140"/>
      <c r="B1222" s="325"/>
      <c r="J1222" s="4"/>
      <c r="K1222" s="173"/>
    </row>
    <row r="1223" spans="1:11" x14ac:dyDescent="0.2">
      <c r="A1223" s="140"/>
      <c r="B1223" s="325"/>
      <c r="J1223" s="4"/>
      <c r="K1223" s="173"/>
    </row>
    <row r="1224" spans="1:11" x14ac:dyDescent="0.2">
      <c r="A1224" s="140"/>
      <c r="B1224" s="325"/>
      <c r="J1224" s="4"/>
      <c r="K1224" s="173"/>
    </row>
    <row r="1225" spans="1:11" x14ac:dyDescent="0.2">
      <c r="A1225" s="140"/>
      <c r="B1225" s="325"/>
      <c r="J1225" s="4"/>
      <c r="K1225" s="173"/>
    </row>
    <row r="1226" spans="1:11" x14ac:dyDescent="0.2">
      <c r="A1226" s="140"/>
      <c r="B1226" s="325"/>
      <c r="J1226" s="4"/>
      <c r="K1226" s="173"/>
    </row>
    <row r="1227" spans="1:11" x14ac:dyDescent="0.2">
      <c r="A1227" s="140"/>
      <c r="B1227" s="325"/>
      <c r="J1227" s="4"/>
      <c r="K1227" s="173"/>
    </row>
    <row r="1228" spans="1:11" x14ac:dyDescent="0.2">
      <c r="A1228" s="140"/>
      <c r="B1228" s="325"/>
      <c r="J1228" s="4"/>
      <c r="K1228" s="173"/>
    </row>
    <row r="1229" spans="1:11" x14ac:dyDescent="0.2">
      <c r="A1229" s="140"/>
      <c r="B1229" s="325"/>
      <c r="J1229" s="4"/>
      <c r="K1229" s="173"/>
    </row>
    <row r="1230" spans="1:11" x14ac:dyDescent="0.2">
      <c r="A1230" s="140"/>
      <c r="B1230" s="325"/>
      <c r="J1230" s="4"/>
      <c r="K1230" s="173"/>
    </row>
    <row r="1231" spans="1:11" x14ac:dyDescent="0.2">
      <c r="A1231" s="140"/>
      <c r="B1231" s="325"/>
      <c r="J1231" s="4"/>
      <c r="K1231" s="173"/>
    </row>
    <row r="1232" spans="1:11" x14ac:dyDescent="0.2">
      <c r="A1232" s="140"/>
      <c r="B1232" s="325"/>
      <c r="J1232" s="4"/>
      <c r="K1232" s="173"/>
    </row>
    <row r="1233" spans="1:11" x14ac:dyDescent="0.2">
      <c r="A1233" s="140"/>
      <c r="B1233" s="325"/>
      <c r="J1233" s="4"/>
      <c r="K1233" s="173"/>
    </row>
    <row r="1234" spans="1:11" x14ac:dyDescent="0.2">
      <c r="A1234" s="140"/>
      <c r="B1234" s="325"/>
      <c r="J1234" s="4"/>
      <c r="K1234" s="173"/>
    </row>
    <row r="1235" spans="1:11" x14ac:dyDescent="0.2">
      <c r="A1235" s="140"/>
      <c r="B1235" s="325"/>
      <c r="J1235" s="4"/>
      <c r="K1235" s="173"/>
    </row>
    <row r="1236" spans="1:11" x14ac:dyDescent="0.2">
      <c r="A1236" s="140"/>
      <c r="B1236" s="325"/>
      <c r="J1236" s="4"/>
      <c r="K1236" s="173"/>
    </row>
    <row r="1237" spans="1:11" x14ac:dyDescent="0.2">
      <c r="A1237" s="140"/>
      <c r="B1237" s="325"/>
      <c r="J1237" s="4"/>
      <c r="K1237" s="173"/>
    </row>
    <row r="1238" spans="1:11" x14ac:dyDescent="0.2">
      <c r="A1238" s="140"/>
      <c r="B1238" s="325"/>
      <c r="J1238" s="4"/>
      <c r="K1238" s="173"/>
    </row>
    <row r="1239" spans="1:11" x14ac:dyDescent="0.2">
      <c r="A1239" s="140"/>
      <c r="B1239" s="325"/>
      <c r="J1239" s="4"/>
      <c r="K1239" s="173"/>
    </row>
    <row r="1240" spans="1:11" x14ac:dyDescent="0.2">
      <c r="A1240" s="140"/>
      <c r="B1240" s="325"/>
      <c r="J1240" s="4"/>
      <c r="K1240" s="173"/>
    </row>
    <row r="1241" spans="1:11" x14ac:dyDescent="0.2">
      <c r="A1241" s="140"/>
      <c r="B1241" s="325"/>
      <c r="J1241" s="4"/>
      <c r="K1241" s="173"/>
    </row>
    <row r="1242" spans="1:11" x14ac:dyDescent="0.2">
      <c r="A1242" s="140"/>
      <c r="B1242" s="325"/>
      <c r="J1242" s="4"/>
      <c r="K1242" s="173"/>
    </row>
    <row r="1243" spans="1:11" x14ac:dyDescent="0.2">
      <c r="A1243" s="140"/>
      <c r="B1243" s="325"/>
      <c r="J1243" s="4"/>
      <c r="K1243" s="173"/>
    </row>
    <row r="1244" spans="1:11" x14ac:dyDescent="0.2">
      <c r="A1244" s="140"/>
      <c r="B1244" s="325"/>
      <c r="J1244" s="4"/>
      <c r="K1244" s="173"/>
    </row>
    <row r="1245" spans="1:11" x14ac:dyDescent="0.2">
      <c r="A1245" s="140"/>
      <c r="B1245" s="325"/>
      <c r="J1245" s="4"/>
      <c r="K1245" s="173"/>
    </row>
    <row r="1246" spans="1:11" x14ac:dyDescent="0.2">
      <c r="A1246" s="140"/>
      <c r="B1246" s="325"/>
      <c r="J1246" s="4"/>
      <c r="K1246" s="173"/>
    </row>
    <row r="1247" spans="1:11" x14ac:dyDescent="0.2">
      <c r="A1247" s="140"/>
      <c r="B1247" s="325"/>
      <c r="J1247" s="4"/>
      <c r="K1247" s="173"/>
    </row>
    <row r="1248" spans="1:11" x14ac:dyDescent="0.2">
      <c r="A1248" s="140"/>
      <c r="B1248" s="325"/>
      <c r="J1248" s="4"/>
      <c r="K1248" s="173"/>
    </row>
    <row r="1249" spans="1:11" x14ac:dyDescent="0.2">
      <c r="A1249" s="140"/>
      <c r="B1249" s="325"/>
      <c r="J1249" s="4"/>
      <c r="K1249" s="173"/>
    </row>
    <row r="1250" spans="1:11" x14ac:dyDescent="0.2">
      <c r="A1250" s="140"/>
      <c r="B1250" s="325"/>
      <c r="J1250" s="4"/>
      <c r="K1250" s="173"/>
    </row>
    <row r="1251" spans="1:11" x14ac:dyDescent="0.2">
      <c r="A1251" s="140"/>
      <c r="B1251" s="325"/>
      <c r="J1251" s="4"/>
      <c r="K1251" s="173"/>
    </row>
    <row r="1252" spans="1:11" x14ac:dyDescent="0.2">
      <c r="A1252" s="140"/>
      <c r="B1252" s="325"/>
      <c r="J1252" s="4"/>
      <c r="K1252" s="173"/>
    </row>
    <row r="1253" spans="1:11" x14ac:dyDescent="0.2">
      <c r="A1253" s="140"/>
      <c r="B1253" s="325"/>
      <c r="J1253" s="4"/>
      <c r="K1253" s="173"/>
    </row>
    <row r="1254" spans="1:11" x14ac:dyDescent="0.2">
      <c r="A1254" s="140"/>
      <c r="B1254" s="325"/>
      <c r="J1254" s="4"/>
      <c r="K1254" s="173"/>
    </row>
    <row r="1255" spans="1:11" x14ac:dyDescent="0.2">
      <c r="A1255" s="140"/>
      <c r="B1255" s="325"/>
      <c r="J1255" s="4"/>
      <c r="K1255" s="173"/>
    </row>
    <row r="1256" spans="1:11" x14ac:dyDescent="0.2">
      <c r="A1256" s="140"/>
      <c r="B1256" s="325"/>
      <c r="J1256" s="4"/>
      <c r="K1256" s="173"/>
    </row>
    <row r="1257" spans="1:11" x14ac:dyDescent="0.2">
      <c r="A1257" s="140"/>
      <c r="B1257" s="325"/>
      <c r="J1257" s="4"/>
      <c r="K1257" s="173"/>
    </row>
    <row r="1258" spans="1:11" x14ac:dyDescent="0.2">
      <c r="A1258" s="140"/>
      <c r="B1258" s="325"/>
      <c r="J1258" s="4"/>
      <c r="K1258" s="173"/>
    </row>
    <row r="1259" spans="1:11" x14ac:dyDescent="0.2">
      <c r="A1259" s="140"/>
      <c r="B1259" s="325"/>
      <c r="J1259" s="4"/>
      <c r="K1259" s="173"/>
    </row>
    <row r="1260" spans="1:11" x14ac:dyDescent="0.2">
      <c r="A1260" s="140"/>
      <c r="B1260" s="325"/>
      <c r="J1260" s="4"/>
      <c r="K1260" s="173"/>
    </row>
    <row r="1261" spans="1:11" x14ac:dyDescent="0.2">
      <c r="A1261" s="140"/>
      <c r="B1261" s="325"/>
      <c r="J1261" s="4"/>
      <c r="K1261" s="173"/>
    </row>
    <row r="1262" spans="1:11" x14ac:dyDescent="0.2">
      <c r="A1262" s="140"/>
      <c r="B1262" s="325"/>
      <c r="J1262" s="4"/>
      <c r="K1262" s="173"/>
    </row>
    <row r="1263" spans="1:11" x14ac:dyDescent="0.2">
      <c r="A1263" s="140"/>
      <c r="B1263" s="325"/>
      <c r="J1263" s="4"/>
      <c r="K1263" s="173"/>
    </row>
    <row r="1264" spans="1:11" x14ac:dyDescent="0.2">
      <c r="A1264" s="140"/>
      <c r="B1264" s="325"/>
      <c r="J1264" s="4"/>
      <c r="K1264" s="173"/>
    </row>
    <row r="1265" spans="1:11" x14ac:dyDescent="0.2">
      <c r="A1265" s="140"/>
      <c r="B1265" s="325"/>
      <c r="J1265" s="4"/>
      <c r="K1265" s="173"/>
    </row>
    <row r="1266" spans="1:11" x14ac:dyDescent="0.2">
      <c r="A1266" s="140"/>
      <c r="B1266" s="325"/>
      <c r="J1266" s="4"/>
      <c r="K1266" s="173"/>
    </row>
    <row r="1267" spans="1:11" x14ac:dyDescent="0.2">
      <c r="A1267" s="140"/>
      <c r="B1267" s="325"/>
      <c r="J1267" s="4"/>
      <c r="K1267" s="173"/>
    </row>
    <row r="1268" spans="1:11" x14ac:dyDescent="0.2">
      <c r="A1268" s="140"/>
      <c r="B1268" s="325"/>
      <c r="J1268" s="4"/>
      <c r="K1268" s="173"/>
    </row>
    <row r="1269" spans="1:11" x14ac:dyDescent="0.2">
      <c r="A1269" s="140"/>
      <c r="B1269" s="325"/>
      <c r="J1269" s="4"/>
      <c r="K1269" s="173"/>
    </row>
    <row r="1270" spans="1:11" x14ac:dyDescent="0.2">
      <c r="A1270" s="140"/>
      <c r="B1270" s="325"/>
      <c r="J1270" s="4"/>
      <c r="K1270" s="173"/>
    </row>
    <row r="1271" spans="1:11" x14ac:dyDescent="0.2">
      <c r="A1271" s="140"/>
      <c r="B1271" s="325"/>
      <c r="J1271" s="4"/>
      <c r="K1271" s="173"/>
    </row>
    <row r="1272" spans="1:11" x14ac:dyDescent="0.2">
      <c r="A1272" s="140"/>
      <c r="B1272" s="325"/>
      <c r="J1272" s="4"/>
      <c r="K1272" s="173"/>
    </row>
    <row r="1273" spans="1:11" x14ac:dyDescent="0.2">
      <c r="A1273" s="140"/>
      <c r="B1273" s="325"/>
      <c r="J1273" s="4"/>
      <c r="K1273" s="173"/>
    </row>
    <row r="1274" spans="1:11" x14ac:dyDescent="0.2">
      <c r="A1274" s="140"/>
      <c r="B1274" s="325"/>
      <c r="J1274" s="4"/>
      <c r="K1274" s="173"/>
    </row>
    <row r="1275" spans="1:11" x14ac:dyDescent="0.2">
      <c r="A1275" s="140"/>
      <c r="B1275" s="325"/>
      <c r="J1275" s="4"/>
      <c r="K1275" s="173"/>
    </row>
    <row r="1276" spans="1:11" x14ac:dyDescent="0.2">
      <c r="A1276" s="140"/>
      <c r="B1276" s="325"/>
      <c r="J1276" s="4"/>
      <c r="K1276" s="173"/>
    </row>
    <row r="1277" spans="1:11" x14ac:dyDescent="0.2">
      <c r="A1277" s="140"/>
      <c r="B1277" s="325"/>
      <c r="J1277" s="4"/>
      <c r="K1277" s="173"/>
    </row>
    <row r="1278" spans="1:11" x14ac:dyDescent="0.2">
      <c r="A1278" s="140"/>
      <c r="B1278" s="325"/>
      <c r="J1278" s="4"/>
      <c r="K1278" s="173"/>
    </row>
    <row r="1279" spans="1:11" x14ac:dyDescent="0.2">
      <c r="A1279" s="140"/>
      <c r="B1279" s="325"/>
      <c r="J1279" s="4"/>
      <c r="K1279" s="173"/>
    </row>
    <row r="1280" spans="1:11" x14ac:dyDescent="0.2">
      <c r="A1280" s="140"/>
      <c r="B1280" s="325"/>
      <c r="J1280" s="4"/>
      <c r="K1280" s="173"/>
    </row>
    <row r="1281" spans="1:11" x14ac:dyDescent="0.2">
      <c r="A1281" s="140"/>
      <c r="B1281" s="325"/>
      <c r="J1281" s="4"/>
      <c r="K1281" s="173"/>
    </row>
    <row r="1282" spans="1:11" x14ac:dyDescent="0.2">
      <c r="A1282" s="140"/>
      <c r="B1282" s="325"/>
      <c r="J1282" s="4"/>
      <c r="K1282" s="173"/>
    </row>
    <row r="1283" spans="1:11" x14ac:dyDescent="0.2">
      <c r="A1283" s="140"/>
      <c r="B1283" s="325"/>
      <c r="J1283" s="4"/>
      <c r="K1283" s="173"/>
    </row>
    <row r="1284" spans="1:11" x14ac:dyDescent="0.2">
      <c r="A1284" s="140"/>
      <c r="B1284" s="325"/>
      <c r="J1284" s="4"/>
      <c r="K1284" s="173"/>
    </row>
    <row r="1285" spans="1:11" x14ac:dyDescent="0.2">
      <c r="A1285" s="140"/>
      <c r="B1285" s="325"/>
      <c r="J1285" s="4"/>
      <c r="K1285" s="173"/>
    </row>
    <row r="1286" spans="1:11" x14ac:dyDescent="0.2">
      <c r="A1286" s="140"/>
      <c r="B1286" s="325"/>
      <c r="J1286" s="4"/>
      <c r="K1286" s="173"/>
    </row>
    <row r="1287" spans="1:11" x14ac:dyDescent="0.2">
      <c r="A1287" s="140"/>
      <c r="B1287" s="325"/>
      <c r="J1287" s="4"/>
      <c r="K1287" s="173"/>
    </row>
    <row r="1288" spans="1:11" x14ac:dyDescent="0.2">
      <c r="A1288" s="140"/>
      <c r="B1288" s="325"/>
      <c r="J1288" s="4"/>
      <c r="K1288" s="173"/>
    </row>
    <row r="1289" spans="1:11" x14ac:dyDescent="0.2">
      <c r="A1289" s="140"/>
      <c r="B1289" s="325"/>
      <c r="J1289" s="4"/>
      <c r="K1289" s="173"/>
    </row>
    <row r="1290" spans="1:11" x14ac:dyDescent="0.2">
      <c r="A1290" s="140"/>
      <c r="B1290" s="325"/>
      <c r="J1290" s="4"/>
      <c r="K1290" s="173"/>
    </row>
    <row r="1291" spans="1:11" x14ac:dyDescent="0.2">
      <c r="A1291" s="140"/>
      <c r="B1291" s="325"/>
      <c r="J1291" s="4"/>
      <c r="K1291" s="173"/>
    </row>
    <row r="1292" spans="1:11" x14ac:dyDescent="0.2">
      <c r="A1292" s="140"/>
      <c r="B1292" s="325"/>
      <c r="J1292" s="4"/>
      <c r="K1292" s="173"/>
    </row>
    <row r="1293" spans="1:11" x14ac:dyDescent="0.2">
      <c r="A1293" s="140"/>
      <c r="B1293" s="325"/>
      <c r="J1293" s="4"/>
      <c r="K1293" s="173"/>
    </row>
    <row r="1294" spans="1:11" x14ac:dyDescent="0.2">
      <c r="A1294" s="140"/>
      <c r="B1294" s="325"/>
      <c r="J1294" s="4"/>
      <c r="K1294" s="173"/>
    </row>
    <row r="1295" spans="1:11" x14ac:dyDescent="0.2">
      <c r="A1295" s="140"/>
      <c r="B1295" s="325"/>
      <c r="J1295" s="4"/>
      <c r="K1295" s="173"/>
    </row>
    <row r="1296" spans="1:11" x14ac:dyDescent="0.2">
      <c r="A1296" s="140"/>
      <c r="B1296" s="325"/>
      <c r="J1296" s="4"/>
      <c r="K1296" s="173"/>
    </row>
    <row r="1297" spans="1:11" x14ac:dyDescent="0.2">
      <c r="A1297" s="140"/>
      <c r="B1297" s="325"/>
      <c r="J1297" s="4"/>
      <c r="K1297" s="173"/>
    </row>
    <row r="1298" spans="1:11" x14ac:dyDescent="0.2">
      <c r="A1298" s="140"/>
      <c r="B1298" s="325"/>
      <c r="J1298" s="4"/>
      <c r="K1298" s="173"/>
    </row>
    <row r="1299" spans="1:11" x14ac:dyDescent="0.2">
      <c r="A1299" s="140"/>
      <c r="B1299" s="325"/>
      <c r="J1299" s="4"/>
      <c r="K1299" s="173"/>
    </row>
    <row r="1300" spans="1:11" x14ac:dyDescent="0.2">
      <c r="A1300" s="140"/>
      <c r="B1300" s="325"/>
      <c r="J1300" s="4"/>
      <c r="K1300" s="173"/>
    </row>
    <row r="1301" spans="1:11" x14ac:dyDescent="0.2">
      <c r="A1301" s="140"/>
      <c r="B1301" s="325"/>
      <c r="J1301" s="4"/>
      <c r="K1301" s="173"/>
    </row>
    <row r="1302" spans="1:11" x14ac:dyDescent="0.2">
      <c r="A1302" s="140"/>
      <c r="B1302" s="325"/>
      <c r="J1302" s="4"/>
      <c r="K1302" s="173"/>
    </row>
    <row r="1303" spans="1:11" x14ac:dyDescent="0.2">
      <c r="A1303" s="140"/>
      <c r="B1303" s="325"/>
      <c r="J1303" s="4"/>
      <c r="K1303" s="173"/>
    </row>
    <row r="1304" spans="1:11" x14ac:dyDescent="0.2">
      <c r="A1304" s="140"/>
      <c r="B1304" s="325"/>
      <c r="J1304" s="4"/>
      <c r="K1304" s="173"/>
    </row>
    <row r="1305" spans="1:11" x14ac:dyDescent="0.2">
      <c r="A1305" s="140"/>
      <c r="B1305" s="325"/>
      <c r="J1305" s="4"/>
      <c r="K1305" s="173"/>
    </row>
    <row r="1306" spans="1:11" x14ac:dyDescent="0.2">
      <c r="A1306" s="140"/>
      <c r="B1306" s="325"/>
      <c r="J1306" s="4"/>
      <c r="K1306" s="173"/>
    </row>
    <row r="1307" spans="1:11" x14ac:dyDescent="0.2">
      <c r="A1307" s="140"/>
      <c r="B1307" s="325"/>
      <c r="J1307" s="4"/>
      <c r="K1307" s="173"/>
    </row>
    <row r="1308" spans="1:11" x14ac:dyDescent="0.2">
      <c r="A1308" s="140"/>
      <c r="B1308" s="325"/>
      <c r="J1308" s="4"/>
      <c r="K1308" s="173"/>
    </row>
    <row r="1309" spans="1:11" x14ac:dyDescent="0.2">
      <c r="A1309" s="140"/>
      <c r="B1309" s="325"/>
      <c r="J1309" s="4"/>
      <c r="K1309" s="173"/>
    </row>
    <row r="1310" spans="1:11" x14ac:dyDescent="0.2">
      <c r="A1310" s="140"/>
      <c r="B1310" s="325"/>
      <c r="J1310" s="4"/>
      <c r="K1310" s="173"/>
    </row>
    <row r="1311" spans="1:11" x14ac:dyDescent="0.2">
      <c r="A1311" s="140"/>
      <c r="B1311" s="325"/>
      <c r="J1311" s="4"/>
      <c r="K1311" s="173"/>
    </row>
    <row r="1312" spans="1:11" x14ac:dyDescent="0.2">
      <c r="A1312" s="140"/>
      <c r="B1312" s="325"/>
      <c r="J1312" s="4"/>
      <c r="K1312" s="173"/>
    </row>
    <row r="1313" spans="1:11" x14ac:dyDescent="0.2">
      <c r="A1313" s="140"/>
      <c r="B1313" s="325"/>
      <c r="J1313" s="4"/>
      <c r="K1313" s="173"/>
    </row>
    <row r="1314" spans="1:11" x14ac:dyDescent="0.2">
      <c r="A1314" s="140"/>
      <c r="B1314" s="325"/>
      <c r="J1314" s="4"/>
      <c r="K1314" s="173"/>
    </row>
    <row r="1315" spans="1:11" x14ac:dyDescent="0.2">
      <c r="A1315" s="140"/>
      <c r="B1315" s="325"/>
      <c r="J1315" s="4"/>
      <c r="K1315" s="173"/>
    </row>
    <row r="1316" spans="1:11" x14ac:dyDescent="0.2">
      <c r="A1316" s="140"/>
      <c r="B1316" s="325"/>
      <c r="J1316" s="4"/>
      <c r="K1316" s="173"/>
    </row>
    <row r="1317" spans="1:11" x14ac:dyDescent="0.2">
      <c r="A1317" s="140"/>
      <c r="B1317" s="325"/>
      <c r="J1317" s="4"/>
      <c r="K1317" s="173"/>
    </row>
    <row r="1318" spans="1:11" x14ac:dyDescent="0.2">
      <c r="A1318" s="140"/>
      <c r="B1318" s="325"/>
      <c r="J1318" s="4"/>
      <c r="K1318" s="173"/>
    </row>
    <row r="1319" spans="1:11" x14ac:dyDescent="0.2">
      <c r="A1319" s="140"/>
      <c r="B1319" s="325"/>
      <c r="J1319" s="4"/>
      <c r="K1319" s="173"/>
    </row>
    <row r="1320" spans="1:11" x14ac:dyDescent="0.2">
      <c r="A1320" s="140"/>
      <c r="B1320" s="325"/>
      <c r="J1320" s="4"/>
      <c r="K1320" s="173"/>
    </row>
    <row r="1321" spans="1:11" x14ac:dyDescent="0.2">
      <c r="A1321" s="140"/>
      <c r="B1321" s="325"/>
      <c r="J1321" s="4"/>
      <c r="K1321" s="173"/>
    </row>
    <row r="1322" spans="1:11" x14ac:dyDescent="0.2">
      <c r="A1322" s="140"/>
      <c r="B1322" s="325"/>
      <c r="J1322" s="4"/>
      <c r="K1322" s="173"/>
    </row>
    <row r="1323" spans="1:11" x14ac:dyDescent="0.2">
      <c r="A1323" s="140"/>
      <c r="B1323" s="325"/>
      <c r="J1323" s="4"/>
      <c r="K1323" s="173"/>
    </row>
    <row r="1324" spans="1:11" x14ac:dyDescent="0.2">
      <c r="A1324" s="140"/>
      <c r="B1324" s="325"/>
      <c r="J1324" s="4"/>
      <c r="K1324" s="173"/>
    </row>
    <row r="1325" spans="1:11" x14ac:dyDescent="0.2">
      <c r="A1325" s="140"/>
      <c r="B1325" s="325"/>
      <c r="J1325" s="4"/>
      <c r="K1325" s="173"/>
    </row>
    <row r="1326" spans="1:11" x14ac:dyDescent="0.2">
      <c r="A1326" s="140"/>
      <c r="B1326" s="325"/>
      <c r="J1326" s="4"/>
      <c r="K1326" s="173"/>
    </row>
    <row r="1327" spans="1:11" x14ac:dyDescent="0.2">
      <c r="A1327" s="140"/>
      <c r="B1327" s="325"/>
      <c r="J1327" s="4"/>
      <c r="K1327" s="173"/>
    </row>
    <row r="1328" spans="1:11" x14ac:dyDescent="0.2">
      <c r="A1328" s="140"/>
      <c r="B1328" s="325"/>
      <c r="J1328" s="4"/>
      <c r="K1328" s="173"/>
    </row>
    <row r="1329" spans="1:11" x14ac:dyDescent="0.2">
      <c r="A1329" s="140"/>
      <c r="B1329" s="325"/>
      <c r="J1329" s="4"/>
      <c r="K1329" s="173"/>
    </row>
    <row r="1330" spans="1:11" x14ac:dyDescent="0.2">
      <c r="A1330" s="140"/>
      <c r="B1330" s="325"/>
      <c r="J1330" s="4"/>
      <c r="K1330" s="173"/>
    </row>
    <row r="1331" spans="1:11" x14ac:dyDescent="0.2">
      <c r="A1331" s="140"/>
      <c r="B1331" s="325"/>
      <c r="J1331" s="4"/>
      <c r="K1331" s="173"/>
    </row>
    <row r="1332" spans="1:11" x14ac:dyDescent="0.2">
      <c r="A1332" s="140"/>
      <c r="B1332" s="325"/>
      <c r="J1332" s="4"/>
      <c r="K1332" s="173"/>
    </row>
    <row r="1333" spans="1:11" x14ac:dyDescent="0.2">
      <c r="A1333" s="140"/>
      <c r="B1333" s="325"/>
      <c r="J1333" s="4"/>
      <c r="K1333" s="173"/>
    </row>
    <row r="1334" spans="1:11" x14ac:dyDescent="0.2">
      <c r="A1334" s="140"/>
      <c r="B1334" s="325"/>
      <c r="J1334" s="4"/>
      <c r="K1334" s="173"/>
    </row>
    <row r="1335" spans="1:11" x14ac:dyDescent="0.2">
      <c r="A1335" s="140"/>
      <c r="B1335" s="325"/>
      <c r="J1335" s="4"/>
      <c r="K1335" s="173"/>
    </row>
    <row r="1336" spans="1:11" x14ac:dyDescent="0.2">
      <c r="A1336" s="140"/>
      <c r="B1336" s="325"/>
      <c r="J1336" s="4"/>
      <c r="K1336" s="173"/>
    </row>
    <row r="1337" spans="1:11" x14ac:dyDescent="0.2">
      <c r="A1337" s="140"/>
      <c r="B1337" s="325"/>
      <c r="J1337" s="4"/>
      <c r="K1337" s="173"/>
    </row>
    <row r="1338" spans="1:11" x14ac:dyDescent="0.2">
      <c r="A1338" s="140"/>
      <c r="B1338" s="325"/>
      <c r="J1338" s="4"/>
      <c r="K1338" s="173"/>
    </row>
    <row r="1339" spans="1:11" x14ac:dyDescent="0.2">
      <c r="A1339" s="140"/>
      <c r="B1339" s="325"/>
      <c r="J1339" s="4"/>
      <c r="K1339" s="173"/>
    </row>
    <row r="1340" spans="1:11" x14ac:dyDescent="0.2">
      <c r="A1340" s="140"/>
      <c r="B1340" s="325"/>
      <c r="J1340" s="4"/>
      <c r="K1340" s="173"/>
    </row>
    <row r="1341" spans="1:11" x14ac:dyDescent="0.2">
      <c r="A1341" s="140"/>
      <c r="B1341" s="325"/>
      <c r="J1341" s="4"/>
      <c r="K1341" s="173"/>
    </row>
    <row r="1342" spans="1:11" x14ac:dyDescent="0.2">
      <c r="A1342" s="140"/>
      <c r="B1342" s="325"/>
      <c r="J1342" s="4"/>
      <c r="K1342" s="173"/>
    </row>
    <row r="1343" spans="1:11" x14ac:dyDescent="0.2">
      <c r="A1343" s="140"/>
      <c r="B1343" s="325"/>
      <c r="J1343" s="4"/>
      <c r="K1343" s="173"/>
    </row>
    <row r="1344" spans="1:11" x14ac:dyDescent="0.2">
      <c r="A1344" s="140"/>
      <c r="B1344" s="325"/>
      <c r="J1344" s="4"/>
      <c r="K1344" s="173"/>
    </row>
    <row r="1345" spans="1:11" x14ac:dyDescent="0.2">
      <c r="A1345" s="140"/>
      <c r="B1345" s="325"/>
      <c r="J1345" s="4"/>
      <c r="K1345" s="173"/>
    </row>
    <row r="1346" spans="1:11" x14ac:dyDescent="0.2">
      <c r="A1346" s="140"/>
      <c r="B1346" s="325"/>
      <c r="J1346" s="4"/>
      <c r="K1346" s="173"/>
    </row>
    <row r="1347" spans="1:11" x14ac:dyDescent="0.2">
      <c r="A1347" s="140"/>
      <c r="B1347" s="325"/>
      <c r="J1347" s="4"/>
      <c r="K1347" s="173"/>
    </row>
    <row r="1348" spans="1:11" x14ac:dyDescent="0.2">
      <c r="A1348" s="140"/>
      <c r="B1348" s="325"/>
      <c r="J1348" s="4"/>
      <c r="K1348" s="173"/>
    </row>
    <row r="1349" spans="1:11" x14ac:dyDescent="0.2">
      <c r="A1349" s="140"/>
      <c r="B1349" s="325"/>
      <c r="J1349" s="4"/>
      <c r="K1349" s="173"/>
    </row>
    <row r="1350" spans="1:11" x14ac:dyDescent="0.2">
      <c r="A1350" s="140"/>
      <c r="B1350" s="325"/>
      <c r="J1350" s="4"/>
      <c r="K1350" s="173"/>
    </row>
    <row r="1351" spans="1:11" x14ac:dyDescent="0.2">
      <c r="A1351" s="140"/>
      <c r="B1351" s="325"/>
      <c r="J1351" s="4"/>
      <c r="K1351" s="173"/>
    </row>
    <row r="1352" spans="1:11" x14ac:dyDescent="0.2">
      <c r="A1352" s="140"/>
      <c r="B1352" s="325"/>
      <c r="J1352" s="4"/>
      <c r="K1352" s="173"/>
    </row>
    <row r="1353" spans="1:11" x14ac:dyDescent="0.2">
      <c r="A1353" s="140"/>
      <c r="B1353" s="325"/>
      <c r="J1353" s="4"/>
      <c r="K1353" s="173"/>
    </row>
    <row r="1354" spans="1:11" x14ac:dyDescent="0.2">
      <c r="A1354" s="140"/>
      <c r="B1354" s="325"/>
      <c r="J1354" s="4"/>
      <c r="K1354" s="173"/>
    </row>
    <row r="1355" spans="1:11" x14ac:dyDescent="0.2">
      <c r="A1355" s="140"/>
      <c r="B1355" s="325"/>
      <c r="J1355" s="4"/>
      <c r="K1355" s="173"/>
    </row>
    <row r="1356" spans="1:11" x14ac:dyDescent="0.2">
      <c r="A1356" s="140"/>
      <c r="B1356" s="325"/>
      <c r="J1356" s="4"/>
      <c r="K1356" s="173"/>
    </row>
    <row r="1357" spans="1:11" x14ac:dyDescent="0.2">
      <c r="A1357" s="140"/>
      <c r="B1357" s="325"/>
      <c r="J1357" s="4"/>
      <c r="K1357" s="173"/>
    </row>
    <row r="1358" spans="1:11" x14ac:dyDescent="0.2">
      <c r="A1358" s="140"/>
      <c r="B1358" s="325"/>
      <c r="J1358" s="4"/>
      <c r="K1358" s="173"/>
    </row>
    <row r="1359" spans="1:11" x14ac:dyDescent="0.2">
      <c r="A1359" s="140"/>
      <c r="B1359" s="325"/>
      <c r="J1359" s="4"/>
      <c r="K1359" s="173"/>
    </row>
    <row r="1360" spans="1:11" x14ac:dyDescent="0.2">
      <c r="A1360" s="140"/>
      <c r="B1360" s="325"/>
      <c r="J1360" s="4"/>
      <c r="K1360" s="173"/>
    </row>
    <row r="1361" spans="1:11" x14ac:dyDescent="0.2">
      <c r="A1361" s="140"/>
      <c r="B1361" s="325"/>
      <c r="J1361" s="4"/>
      <c r="K1361" s="173"/>
    </row>
    <row r="1362" spans="1:11" x14ac:dyDescent="0.2">
      <c r="A1362" s="140"/>
      <c r="B1362" s="325"/>
      <c r="J1362" s="4"/>
      <c r="K1362" s="173"/>
    </row>
    <row r="1363" spans="1:11" x14ac:dyDescent="0.2">
      <c r="A1363" s="140"/>
      <c r="B1363" s="325"/>
      <c r="J1363" s="4"/>
      <c r="K1363" s="173"/>
    </row>
    <row r="1364" spans="1:11" x14ac:dyDescent="0.2">
      <c r="A1364" s="140"/>
      <c r="B1364" s="325"/>
      <c r="J1364" s="4"/>
      <c r="K1364" s="173"/>
    </row>
    <row r="1365" spans="1:11" x14ac:dyDescent="0.2">
      <c r="A1365" s="140"/>
      <c r="B1365" s="325"/>
      <c r="J1365" s="4"/>
      <c r="K1365" s="173"/>
    </row>
    <row r="1366" spans="1:11" x14ac:dyDescent="0.2">
      <c r="A1366" s="140"/>
      <c r="B1366" s="325"/>
      <c r="J1366" s="4"/>
      <c r="K1366" s="173"/>
    </row>
    <row r="1367" spans="1:11" x14ac:dyDescent="0.2">
      <c r="A1367" s="140"/>
      <c r="B1367" s="325"/>
      <c r="J1367" s="4"/>
      <c r="K1367" s="173"/>
    </row>
    <row r="1368" spans="1:11" x14ac:dyDescent="0.2">
      <c r="A1368" s="140"/>
      <c r="B1368" s="325"/>
      <c r="J1368" s="4"/>
      <c r="K1368" s="173"/>
    </row>
    <row r="1369" spans="1:11" x14ac:dyDescent="0.2">
      <c r="A1369" s="140"/>
      <c r="B1369" s="325"/>
      <c r="J1369" s="4"/>
      <c r="K1369" s="173"/>
    </row>
    <row r="1370" spans="1:11" x14ac:dyDescent="0.2">
      <c r="A1370" s="140"/>
      <c r="B1370" s="325"/>
      <c r="J1370" s="4"/>
      <c r="K1370" s="173"/>
    </row>
    <row r="1371" spans="1:11" x14ac:dyDescent="0.2">
      <c r="A1371" s="140"/>
      <c r="B1371" s="325"/>
      <c r="J1371" s="4"/>
      <c r="K1371" s="173"/>
    </row>
    <row r="1372" spans="1:11" x14ac:dyDescent="0.2">
      <c r="A1372" s="140"/>
      <c r="B1372" s="325"/>
      <c r="J1372" s="4"/>
      <c r="K1372" s="173"/>
    </row>
    <row r="1373" spans="1:11" x14ac:dyDescent="0.2">
      <c r="A1373" s="140"/>
      <c r="B1373" s="325"/>
      <c r="J1373" s="4"/>
      <c r="K1373" s="173"/>
    </row>
    <row r="1374" spans="1:11" x14ac:dyDescent="0.2">
      <c r="A1374" s="140"/>
      <c r="B1374" s="325"/>
      <c r="J1374" s="4"/>
      <c r="K1374" s="173"/>
    </row>
    <row r="1375" spans="1:11" x14ac:dyDescent="0.2">
      <c r="A1375" s="140"/>
      <c r="B1375" s="325"/>
      <c r="J1375" s="4"/>
      <c r="K1375" s="173"/>
    </row>
    <row r="1376" spans="1:11" x14ac:dyDescent="0.2">
      <c r="A1376" s="140"/>
      <c r="B1376" s="325"/>
      <c r="J1376" s="4"/>
      <c r="K1376" s="173"/>
    </row>
    <row r="1377" spans="1:11" x14ac:dyDescent="0.2">
      <c r="A1377" s="140"/>
      <c r="B1377" s="325"/>
      <c r="J1377" s="4"/>
      <c r="K1377" s="173"/>
    </row>
    <row r="1378" spans="1:11" x14ac:dyDescent="0.2">
      <c r="A1378" s="140"/>
      <c r="B1378" s="325"/>
      <c r="J1378" s="4"/>
      <c r="K1378" s="173"/>
    </row>
    <row r="1379" spans="1:11" x14ac:dyDescent="0.2">
      <c r="A1379" s="140"/>
      <c r="B1379" s="325"/>
      <c r="J1379" s="4"/>
      <c r="K1379" s="173"/>
    </row>
    <row r="1380" spans="1:11" x14ac:dyDescent="0.2">
      <c r="A1380" s="140"/>
      <c r="B1380" s="325"/>
      <c r="J1380" s="4"/>
      <c r="K1380" s="173"/>
    </row>
    <row r="1381" spans="1:11" x14ac:dyDescent="0.2">
      <c r="A1381" s="140"/>
      <c r="B1381" s="325"/>
      <c r="J1381" s="4"/>
      <c r="K1381" s="173"/>
    </row>
    <row r="1382" spans="1:11" x14ac:dyDescent="0.2">
      <c r="A1382" s="140"/>
      <c r="B1382" s="325"/>
      <c r="J1382" s="4"/>
      <c r="K1382" s="173"/>
    </row>
    <row r="1383" spans="1:11" x14ac:dyDescent="0.2">
      <c r="A1383" s="140"/>
      <c r="B1383" s="325"/>
      <c r="J1383" s="4"/>
      <c r="K1383" s="173"/>
    </row>
    <row r="1384" spans="1:11" x14ac:dyDescent="0.2">
      <c r="A1384" s="140"/>
      <c r="B1384" s="325"/>
      <c r="J1384" s="4"/>
      <c r="K1384" s="173"/>
    </row>
    <row r="1385" spans="1:11" x14ac:dyDescent="0.2">
      <c r="A1385" s="140"/>
      <c r="B1385" s="325"/>
      <c r="J1385" s="4"/>
      <c r="K1385" s="173"/>
    </row>
    <row r="1386" spans="1:11" x14ac:dyDescent="0.2">
      <c r="A1386" s="140"/>
      <c r="B1386" s="325"/>
      <c r="J1386" s="4"/>
      <c r="K1386" s="173"/>
    </row>
    <row r="1387" spans="1:11" x14ac:dyDescent="0.2">
      <c r="A1387" s="140"/>
      <c r="B1387" s="325"/>
      <c r="J1387" s="4"/>
      <c r="K1387" s="173"/>
    </row>
    <row r="1388" spans="1:11" x14ac:dyDescent="0.2">
      <c r="A1388" s="140"/>
      <c r="B1388" s="325"/>
      <c r="J1388" s="4"/>
      <c r="K1388" s="173"/>
    </row>
    <row r="1389" spans="1:11" x14ac:dyDescent="0.2">
      <c r="A1389" s="140"/>
      <c r="B1389" s="325"/>
      <c r="J1389" s="4"/>
      <c r="K1389" s="173"/>
    </row>
    <row r="1390" spans="1:11" x14ac:dyDescent="0.2">
      <c r="A1390" s="140"/>
      <c r="B1390" s="325"/>
      <c r="J1390" s="4"/>
      <c r="K1390" s="173"/>
    </row>
    <row r="1391" spans="1:11" x14ac:dyDescent="0.2">
      <c r="A1391" s="140"/>
      <c r="B1391" s="325"/>
      <c r="J1391" s="4"/>
      <c r="K1391" s="173"/>
    </row>
    <row r="1392" spans="1:11" x14ac:dyDescent="0.2">
      <c r="A1392" s="140"/>
      <c r="B1392" s="325"/>
      <c r="J1392" s="4"/>
      <c r="K1392" s="173"/>
    </row>
    <row r="1393" spans="1:11" x14ac:dyDescent="0.2">
      <c r="A1393" s="140"/>
      <c r="B1393" s="325"/>
      <c r="J1393" s="4"/>
      <c r="K1393" s="173"/>
    </row>
    <row r="1394" spans="1:11" x14ac:dyDescent="0.2">
      <c r="A1394" s="140"/>
      <c r="B1394" s="325"/>
      <c r="J1394" s="4"/>
      <c r="K1394" s="173"/>
    </row>
    <row r="1395" spans="1:11" x14ac:dyDescent="0.2">
      <c r="A1395" s="140"/>
      <c r="B1395" s="325"/>
      <c r="J1395" s="4"/>
      <c r="K1395" s="173"/>
    </row>
    <row r="1396" spans="1:11" x14ac:dyDescent="0.2">
      <c r="A1396" s="140"/>
      <c r="B1396" s="325"/>
      <c r="J1396" s="4"/>
      <c r="K1396" s="173"/>
    </row>
    <row r="1397" spans="1:11" x14ac:dyDescent="0.2">
      <c r="A1397" s="140"/>
      <c r="B1397" s="325"/>
      <c r="J1397" s="4"/>
      <c r="K1397" s="173"/>
    </row>
    <row r="1398" spans="1:11" x14ac:dyDescent="0.2">
      <c r="A1398" s="140"/>
      <c r="B1398" s="325"/>
      <c r="J1398" s="4"/>
      <c r="K1398" s="173"/>
    </row>
    <row r="1399" spans="1:11" x14ac:dyDescent="0.2">
      <c r="A1399" s="140"/>
      <c r="B1399" s="325"/>
      <c r="J1399" s="4"/>
      <c r="K1399" s="173"/>
    </row>
    <row r="1400" spans="1:11" x14ac:dyDescent="0.2">
      <c r="A1400" s="140"/>
      <c r="B1400" s="325"/>
      <c r="J1400" s="4"/>
      <c r="K1400" s="173"/>
    </row>
    <row r="1401" spans="1:11" x14ac:dyDescent="0.2">
      <c r="A1401" s="140"/>
      <c r="B1401" s="325"/>
      <c r="J1401" s="4"/>
      <c r="K1401" s="173"/>
    </row>
    <row r="1402" spans="1:11" x14ac:dyDescent="0.2">
      <c r="A1402" s="140"/>
      <c r="B1402" s="325"/>
      <c r="J1402" s="4"/>
      <c r="K1402" s="173"/>
    </row>
    <row r="1403" spans="1:11" x14ac:dyDescent="0.2">
      <c r="A1403" s="140"/>
      <c r="B1403" s="325"/>
      <c r="J1403" s="4"/>
      <c r="K1403" s="173"/>
    </row>
    <row r="1404" spans="1:11" x14ac:dyDescent="0.2">
      <c r="A1404" s="140"/>
      <c r="B1404" s="325"/>
      <c r="J1404" s="4"/>
      <c r="K1404" s="173"/>
    </row>
    <row r="1405" spans="1:11" x14ac:dyDescent="0.2">
      <c r="A1405" s="140"/>
      <c r="B1405" s="325"/>
      <c r="J1405" s="4"/>
      <c r="K1405" s="173"/>
    </row>
    <row r="1406" spans="1:11" x14ac:dyDescent="0.2">
      <c r="A1406" s="140"/>
      <c r="B1406" s="325"/>
      <c r="J1406" s="4"/>
      <c r="K1406" s="173"/>
    </row>
    <row r="1407" spans="1:11" x14ac:dyDescent="0.2">
      <c r="A1407" s="140"/>
      <c r="B1407" s="325"/>
      <c r="J1407" s="4"/>
      <c r="K1407" s="173"/>
    </row>
    <row r="1408" spans="1:11" x14ac:dyDescent="0.2">
      <c r="A1408" s="140"/>
      <c r="B1408" s="325"/>
      <c r="J1408" s="4"/>
      <c r="K1408" s="173"/>
    </row>
    <row r="1409" spans="1:11" x14ac:dyDescent="0.2">
      <c r="A1409" s="140"/>
      <c r="B1409" s="325"/>
      <c r="J1409" s="4"/>
      <c r="K1409" s="173"/>
    </row>
    <row r="1410" spans="1:11" x14ac:dyDescent="0.2">
      <c r="A1410" s="140"/>
      <c r="B1410" s="325"/>
      <c r="J1410" s="4"/>
      <c r="K1410" s="173"/>
    </row>
    <row r="1411" spans="1:11" x14ac:dyDescent="0.2">
      <c r="A1411" s="140"/>
      <c r="B1411" s="325"/>
      <c r="J1411" s="4"/>
      <c r="K1411" s="173"/>
    </row>
    <row r="1412" spans="1:11" x14ac:dyDescent="0.2">
      <c r="A1412" s="140"/>
      <c r="B1412" s="325"/>
      <c r="J1412" s="4"/>
      <c r="K1412" s="173"/>
    </row>
    <row r="1413" spans="1:11" x14ac:dyDescent="0.2">
      <c r="A1413" s="140"/>
      <c r="B1413" s="325"/>
      <c r="J1413" s="4"/>
      <c r="K1413" s="173"/>
    </row>
    <row r="1414" spans="1:11" x14ac:dyDescent="0.2">
      <c r="A1414" s="140"/>
      <c r="B1414" s="325"/>
      <c r="J1414" s="4"/>
      <c r="K1414" s="173"/>
    </row>
    <row r="1415" spans="1:11" x14ac:dyDescent="0.2">
      <c r="A1415" s="140"/>
      <c r="B1415" s="325"/>
      <c r="J1415" s="4"/>
      <c r="K1415" s="173"/>
    </row>
    <row r="1416" spans="1:11" x14ac:dyDescent="0.2">
      <c r="A1416" s="140"/>
      <c r="B1416" s="325"/>
      <c r="J1416" s="4"/>
      <c r="K1416" s="173"/>
    </row>
    <row r="1417" spans="1:11" x14ac:dyDescent="0.2">
      <c r="A1417" s="140"/>
      <c r="B1417" s="325"/>
      <c r="J1417" s="4"/>
      <c r="K1417" s="173"/>
    </row>
    <row r="1418" spans="1:11" x14ac:dyDescent="0.2">
      <c r="A1418" s="140"/>
      <c r="B1418" s="325"/>
      <c r="J1418" s="4"/>
      <c r="K1418" s="173"/>
    </row>
    <row r="1419" spans="1:11" x14ac:dyDescent="0.2">
      <c r="A1419" s="140"/>
      <c r="B1419" s="325"/>
      <c r="J1419" s="4"/>
      <c r="K1419" s="173"/>
    </row>
    <row r="1420" spans="1:11" x14ac:dyDescent="0.2">
      <c r="A1420" s="140"/>
      <c r="B1420" s="325"/>
      <c r="J1420" s="4"/>
      <c r="K1420" s="173"/>
    </row>
    <row r="1421" spans="1:11" x14ac:dyDescent="0.2">
      <c r="A1421" s="140"/>
      <c r="B1421" s="325"/>
      <c r="J1421" s="4"/>
      <c r="K1421" s="173"/>
    </row>
    <row r="1422" spans="1:11" x14ac:dyDescent="0.2">
      <c r="A1422" s="140"/>
      <c r="B1422" s="325"/>
      <c r="J1422" s="4"/>
      <c r="K1422" s="173"/>
    </row>
    <row r="1423" spans="1:11" x14ac:dyDescent="0.2">
      <c r="A1423" s="140"/>
      <c r="B1423" s="325"/>
      <c r="J1423" s="4"/>
      <c r="K1423" s="173"/>
    </row>
    <row r="1424" spans="1:11" x14ac:dyDescent="0.2">
      <c r="A1424" s="140"/>
      <c r="B1424" s="325"/>
      <c r="J1424" s="4"/>
      <c r="K1424" s="173"/>
    </row>
    <row r="1425" spans="1:11" x14ac:dyDescent="0.2">
      <c r="A1425" s="140"/>
      <c r="B1425" s="325"/>
      <c r="J1425" s="4"/>
      <c r="K1425" s="173"/>
    </row>
    <row r="1426" spans="1:11" x14ac:dyDescent="0.2">
      <c r="A1426" s="140"/>
      <c r="B1426" s="325"/>
      <c r="J1426" s="4"/>
      <c r="K1426" s="173"/>
    </row>
    <row r="1427" spans="1:11" x14ac:dyDescent="0.2">
      <c r="A1427" s="140"/>
      <c r="B1427" s="325"/>
      <c r="J1427" s="4"/>
      <c r="K1427" s="173"/>
    </row>
    <row r="1428" spans="1:11" x14ac:dyDescent="0.2">
      <c r="A1428" s="140"/>
      <c r="B1428" s="325"/>
      <c r="J1428" s="4"/>
      <c r="K1428" s="173"/>
    </row>
    <row r="1429" spans="1:11" x14ac:dyDescent="0.2">
      <c r="A1429" s="140"/>
      <c r="B1429" s="325"/>
      <c r="J1429" s="4"/>
      <c r="K1429" s="173"/>
    </row>
    <row r="1430" spans="1:11" x14ac:dyDescent="0.2">
      <c r="A1430" s="140"/>
      <c r="B1430" s="325"/>
      <c r="J1430" s="4"/>
      <c r="K1430" s="173"/>
    </row>
    <row r="1431" spans="1:11" x14ac:dyDescent="0.2">
      <c r="A1431" s="140"/>
      <c r="B1431" s="325"/>
      <c r="J1431" s="4"/>
      <c r="K1431" s="173"/>
    </row>
    <row r="1432" spans="1:11" x14ac:dyDescent="0.2">
      <c r="A1432" s="140"/>
      <c r="B1432" s="325"/>
      <c r="J1432" s="4"/>
      <c r="K1432" s="173"/>
    </row>
    <row r="1433" spans="1:11" x14ac:dyDescent="0.2">
      <c r="A1433" s="140"/>
      <c r="B1433" s="325"/>
      <c r="J1433" s="4"/>
      <c r="K1433" s="173"/>
    </row>
    <row r="1434" spans="1:11" x14ac:dyDescent="0.2">
      <c r="A1434" s="140"/>
      <c r="B1434" s="325"/>
      <c r="J1434" s="4"/>
      <c r="K1434" s="173"/>
    </row>
    <row r="1435" spans="1:11" x14ac:dyDescent="0.2">
      <c r="A1435" s="140"/>
      <c r="B1435" s="325"/>
      <c r="J1435" s="4"/>
      <c r="K1435" s="173"/>
    </row>
    <row r="1436" spans="1:11" x14ac:dyDescent="0.2">
      <c r="A1436" s="140"/>
      <c r="B1436" s="325"/>
      <c r="J1436" s="4"/>
      <c r="K1436" s="173"/>
    </row>
    <row r="1437" spans="1:11" x14ac:dyDescent="0.2">
      <c r="A1437" s="140"/>
      <c r="B1437" s="325"/>
      <c r="J1437" s="4"/>
      <c r="K1437" s="173"/>
    </row>
    <row r="1438" spans="1:11" x14ac:dyDescent="0.2">
      <c r="A1438" s="140"/>
      <c r="B1438" s="325"/>
      <c r="J1438" s="4"/>
      <c r="K1438" s="173"/>
    </row>
    <row r="1439" spans="1:11" x14ac:dyDescent="0.2">
      <c r="A1439" s="140"/>
      <c r="B1439" s="325"/>
      <c r="J1439" s="4"/>
      <c r="K1439" s="173"/>
    </row>
    <row r="1440" spans="1:11" x14ac:dyDescent="0.2">
      <c r="A1440" s="140"/>
      <c r="B1440" s="325"/>
      <c r="J1440" s="4"/>
      <c r="K1440" s="173"/>
    </row>
    <row r="1441" spans="1:11" x14ac:dyDescent="0.2">
      <c r="A1441" s="140"/>
      <c r="B1441" s="325"/>
      <c r="J1441" s="4"/>
      <c r="K1441" s="173"/>
    </row>
    <row r="1442" spans="1:11" x14ac:dyDescent="0.2">
      <c r="A1442" s="140"/>
      <c r="B1442" s="325"/>
      <c r="J1442" s="4"/>
      <c r="K1442" s="173"/>
    </row>
    <row r="1443" spans="1:11" x14ac:dyDescent="0.2">
      <c r="A1443" s="140"/>
      <c r="B1443" s="325"/>
      <c r="J1443" s="4"/>
      <c r="K1443" s="173"/>
    </row>
    <row r="1444" spans="1:11" x14ac:dyDescent="0.2">
      <c r="A1444" s="140"/>
      <c r="B1444" s="325"/>
      <c r="J1444" s="4"/>
      <c r="K1444" s="173"/>
    </row>
    <row r="1445" spans="1:11" x14ac:dyDescent="0.2">
      <c r="A1445" s="140"/>
      <c r="B1445" s="325"/>
      <c r="J1445" s="4"/>
      <c r="K1445" s="173"/>
    </row>
    <row r="1446" spans="1:11" x14ac:dyDescent="0.2">
      <c r="A1446" s="140"/>
      <c r="B1446" s="325"/>
      <c r="J1446" s="4"/>
      <c r="K1446" s="173"/>
    </row>
    <row r="1447" spans="1:11" x14ac:dyDescent="0.2">
      <c r="A1447" s="140"/>
      <c r="B1447" s="325"/>
      <c r="J1447" s="4"/>
      <c r="K1447" s="173"/>
    </row>
    <row r="1448" spans="1:11" x14ac:dyDescent="0.2">
      <c r="A1448" s="140"/>
      <c r="B1448" s="325"/>
      <c r="J1448" s="4"/>
      <c r="K1448" s="173"/>
    </row>
    <row r="1449" spans="1:11" x14ac:dyDescent="0.2">
      <c r="A1449" s="140"/>
      <c r="B1449" s="325"/>
      <c r="J1449" s="4"/>
      <c r="K1449" s="173"/>
    </row>
    <row r="1450" spans="1:11" x14ac:dyDescent="0.2">
      <c r="A1450" s="140"/>
      <c r="B1450" s="325"/>
      <c r="J1450" s="4"/>
      <c r="K1450" s="173"/>
    </row>
    <row r="1451" spans="1:11" x14ac:dyDescent="0.2">
      <c r="A1451" s="140"/>
      <c r="B1451" s="325"/>
      <c r="J1451" s="4"/>
      <c r="K1451" s="173"/>
    </row>
    <row r="1452" spans="1:11" x14ac:dyDescent="0.2">
      <c r="A1452" s="140"/>
      <c r="B1452" s="325"/>
      <c r="J1452" s="4"/>
      <c r="K1452" s="173"/>
    </row>
    <row r="1453" spans="1:11" x14ac:dyDescent="0.2">
      <c r="A1453" s="140"/>
      <c r="B1453" s="325"/>
      <c r="J1453" s="4"/>
      <c r="K1453" s="173"/>
    </row>
    <row r="1454" spans="1:11" x14ac:dyDescent="0.2">
      <c r="A1454" s="140"/>
      <c r="B1454" s="325"/>
      <c r="J1454" s="4"/>
      <c r="K1454" s="173"/>
    </row>
    <row r="1455" spans="1:11" x14ac:dyDescent="0.2">
      <c r="A1455" s="140"/>
      <c r="B1455" s="325"/>
      <c r="J1455" s="4"/>
      <c r="K1455" s="173"/>
    </row>
    <row r="1456" spans="1:11" x14ac:dyDescent="0.2">
      <c r="A1456" s="140"/>
      <c r="B1456" s="325"/>
      <c r="J1456" s="4"/>
      <c r="K1456" s="173"/>
    </row>
    <row r="1457" spans="1:11" x14ac:dyDescent="0.2">
      <c r="A1457" s="140"/>
      <c r="B1457" s="325"/>
      <c r="J1457" s="4"/>
      <c r="K1457" s="173"/>
    </row>
    <row r="1458" spans="1:11" x14ac:dyDescent="0.2">
      <c r="A1458" s="140"/>
      <c r="B1458" s="325"/>
      <c r="J1458" s="4"/>
      <c r="K1458" s="173"/>
    </row>
    <row r="1459" spans="1:11" x14ac:dyDescent="0.2">
      <c r="A1459" s="140"/>
      <c r="B1459" s="325"/>
      <c r="J1459" s="4"/>
      <c r="K1459" s="173"/>
    </row>
    <row r="1460" spans="1:11" x14ac:dyDescent="0.2">
      <c r="A1460" s="140"/>
      <c r="B1460" s="325"/>
      <c r="J1460" s="4"/>
      <c r="K1460" s="173"/>
    </row>
    <row r="1461" spans="1:11" x14ac:dyDescent="0.2">
      <c r="A1461" s="140"/>
      <c r="B1461" s="325"/>
      <c r="J1461" s="4"/>
      <c r="K1461" s="173"/>
    </row>
    <row r="1462" spans="1:11" x14ac:dyDescent="0.2">
      <c r="A1462" s="140"/>
      <c r="B1462" s="325"/>
      <c r="J1462" s="4"/>
      <c r="K1462" s="173"/>
    </row>
    <row r="1463" spans="1:11" x14ac:dyDescent="0.2">
      <c r="A1463" s="140"/>
      <c r="B1463" s="325"/>
      <c r="J1463" s="4"/>
      <c r="K1463" s="173"/>
    </row>
    <row r="1464" spans="1:11" x14ac:dyDescent="0.2">
      <c r="A1464" s="140"/>
      <c r="B1464" s="325"/>
      <c r="J1464" s="4"/>
      <c r="K1464" s="173"/>
    </row>
    <row r="1465" spans="1:11" x14ac:dyDescent="0.2">
      <c r="A1465" s="140"/>
      <c r="B1465" s="325"/>
      <c r="J1465" s="4"/>
      <c r="K1465" s="173"/>
    </row>
    <row r="1466" spans="1:11" x14ac:dyDescent="0.2">
      <c r="A1466" s="140"/>
      <c r="B1466" s="325"/>
      <c r="J1466" s="4"/>
      <c r="K1466" s="173"/>
    </row>
    <row r="1467" spans="1:11" x14ac:dyDescent="0.2">
      <c r="A1467" s="140"/>
      <c r="B1467" s="325"/>
      <c r="J1467" s="4"/>
      <c r="K1467" s="173"/>
    </row>
    <row r="1468" spans="1:11" x14ac:dyDescent="0.2">
      <c r="A1468" s="140"/>
      <c r="B1468" s="325"/>
      <c r="J1468" s="4"/>
      <c r="K1468" s="173"/>
    </row>
    <row r="1469" spans="1:11" x14ac:dyDescent="0.2">
      <c r="A1469" s="140"/>
      <c r="B1469" s="325"/>
      <c r="J1469" s="4"/>
      <c r="K1469" s="173"/>
    </row>
    <row r="1470" spans="1:11" x14ac:dyDescent="0.2">
      <c r="A1470" s="140"/>
      <c r="B1470" s="325"/>
      <c r="J1470" s="4"/>
      <c r="K1470" s="173"/>
    </row>
    <row r="1471" spans="1:11" x14ac:dyDescent="0.2">
      <c r="A1471" s="140"/>
      <c r="B1471" s="325"/>
      <c r="J1471" s="4"/>
      <c r="K1471" s="173"/>
    </row>
    <row r="1472" spans="1:11" x14ac:dyDescent="0.2">
      <c r="A1472" s="140"/>
      <c r="B1472" s="325"/>
      <c r="J1472" s="4"/>
      <c r="K1472" s="173"/>
    </row>
    <row r="1473" spans="1:11" x14ac:dyDescent="0.2">
      <c r="A1473" s="140"/>
      <c r="B1473" s="325"/>
      <c r="J1473" s="4"/>
      <c r="K1473" s="173"/>
    </row>
    <row r="1474" spans="1:11" x14ac:dyDescent="0.2">
      <c r="A1474" s="140"/>
      <c r="B1474" s="325"/>
      <c r="J1474" s="4"/>
      <c r="K1474" s="173"/>
    </row>
    <row r="1475" spans="1:11" x14ac:dyDescent="0.2">
      <c r="A1475" s="140"/>
      <c r="B1475" s="325"/>
      <c r="J1475" s="4"/>
      <c r="K1475" s="173"/>
    </row>
    <row r="1476" spans="1:11" x14ac:dyDescent="0.2">
      <c r="A1476" s="140"/>
      <c r="B1476" s="325"/>
      <c r="J1476" s="4"/>
      <c r="K1476" s="173"/>
    </row>
    <row r="1477" spans="1:11" x14ac:dyDescent="0.2">
      <c r="A1477" s="140"/>
      <c r="B1477" s="325"/>
      <c r="J1477" s="4"/>
      <c r="K1477" s="173"/>
    </row>
    <row r="1478" spans="1:11" x14ac:dyDescent="0.2">
      <c r="A1478" s="140"/>
      <c r="B1478" s="325"/>
      <c r="J1478" s="4"/>
      <c r="K1478" s="173"/>
    </row>
    <row r="1479" spans="1:11" x14ac:dyDescent="0.2">
      <c r="A1479" s="140"/>
      <c r="B1479" s="325"/>
      <c r="J1479" s="4"/>
      <c r="K1479" s="173"/>
    </row>
    <row r="1480" spans="1:11" x14ac:dyDescent="0.2">
      <c r="A1480" s="140"/>
      <c r="B1480" s="325"/>
      <c r="J1480" s="4"/>
      <c r="K1480" s="173"/>
    </row>
    <row r="1481" spans="1:11" x14ac:dyDescent="0.2">
      <c r="A1481" s="140"/>
      <c r="B1481" s="325"/>
      <c r="J1481" s="4"/>
      <c r="K1481" s="173"/>
    </row>
    <row r="1482" spans="1:11" x14ac:dyDescent="0.2">
      <c r="A1482" s="140"/>
      <c r="B1482" s="325"/>
      <c r="J1482" s="4"/>
      <c r="K1482" s="173"/>
    </row>
    <row r="1483" spans="1:11" x14ac:dyDescent="0.2">
      <c r="A1483" s="140"/>
      <c r="B1483" s="325"/>
      <c r="J1483" s="4"/>
      <c r="K1483" s="173"/>
    </row>
    <row r="1484" spans="1:11" x14ac:dyDescent="0.2">
      <c r="A1484" s="140"/>
      <c r="B1484" s="325"/>
      <c r="J1484" s="4"/>
      <c r="K1484" s="173"/>
    </row>
    <row r="1485" spans="1:11" x14ac:dyDescent="0.2">
      <c r="A1485" s="140"/>
      <c r="B1485" s="325"/>
      <c r="J1485" s="4"/>
      <c r="K1485" s="173"/>
    </row>
    <row r="1486" spans="1:11" x14ac:dyDescent="0.2">
      <c r="A1486" s="140"/>
      <c r="B1486" s="325"/>
      <c r="J1486" s="4"/>
      <c r="K1486" s="173"/>
    </row>
    <row r="1487" spans="1:11" x14ac:dyDescent="0.2">
      <c r="A1487" s="140"/>
      <c r="B1487" s="325"/>
      <c r="J1487" s="4"/>
      <c r="K1487" s="173"/>
    </row>
    <row r="1488" spans="1:11" x14ac:dyDescent="0.2">
      <c r="A1488" s="140"/>
      <c r="B1488" s="325"/>
      <c r="J1488" s="4"/>
      <c r="K1488" s="173"/>
    </row>
    <row r="1489" spans="1:11" x14ac:dyDescent="0.2">
      <c r="A1489" s="140"/>
      <c r="B1489" s="325"/>
      <c r="J1489" s="4"/>
      <c r="K1489" s="173"/>
    </row>
    <row r="1490" spans="1:11" x14ac:dyDescent="0.2">
      <c r="A1490" s="140"/>
      <c r="B1490" s="325"/>
      <c r="J1490" s="4"/>
      <c r="K1490" s="173"/>
    </row>
    <row r="1491" spans="1:11" x14ac:dyDescent="0.2">
      <c r="A1491" s="140"/>
      <c r="B1491" s="325"/>
      <c r="J1491" s="4"/>
      <c r="K1491" s="173"/>
    </row>
    <row r="1492" spans="1:11" x14ac:dyDescent="0.2">
      <c r="A1492" s="140"/>
      <c r="B1492" s="325"/>
      <c r="J1492" s="4"/>
      <c r="K1492" s="173"/>
    </row>
    <row r="1493" spans="1:11" x14ac:dyDescent="0.2">
      <c r="A1493" s="140"/>
      <c r="B1493" s="325"/>
      <c r="J1493" s="4"/>
      <c r="K1493" s="173"/>
    </row>
    <row r="1494" spans="1:11" x14ac:dyDescent="0.2">
      <c r="A1494" s="140"/>
      <c r="B1494" s="325"/>
      <c r="J1494" s="4"/>
      <c r="K1494" s="173"/>
    </row>
    <row r="1495" spans="1:11" x14ac:dyDescent="0.2">
      <c r="A1495" s="140"/>
      <c r="B1495" s="325"/>
      <c r="J1495" s="4"/>
      <c r="K1495" s="173"/>
    </row>
    <row r="1496" spans="1:11" x14ac:dyDescent="0.2">
      <c r="A1496" s="140"/>
      <c r="B1496" s="325"/>
      <c r="J1496" s="4"/>
      <c r="K1496" s="173"/>
    </row>
    <row r="1497" spans="1:11" x14ac:dyDescent="0.2">
      <c r="A1497" s="140"/>
      <c r="B1497" s="325"/>
      <c r="J1497" s="4"/>
      <c r="K1497" s="173"/>
    </row>
    <row r="1498" spans="1:11" x14ac:dyDescent="0.2">
      <c r="A1498" s="140"/>
      <c r="B1498" s="325"/>
      <c r="J1498" s="4"/>
      <c r="K1498" s="173"/>
    </row>
    <row r="1499" spans="1:11" x14ac:dyDescent="0.2">
      <c r="A1499" s="140"/>
      <c r="B1499" s="325"/>
      <c r="J1499" s="4"/>
      <c r="K1499" s="173"/>
    </row>
    <row r="1500" spans="1:11" x14ac:dyDescent="0.2">
      <c r="A1500" s="140"/>
      <c r="B1500" s="325"/>
      <c r="J1500" s="4"/>
      <c r="K1500" s="173"/>
    </row>
    <row r="1501" spans="1:11" x14ac:dyDescent="0.2">
      <c r="A1501" s="140"/>
      <c r="B1501" s="325"/>
      <c r="J1501" s="4"/>
      <c r="K1501" s="173"/>
    </row>
    <row r="1502" spans="1:11" x14ac:dyDescent="0.2">
      <c r="A1502" s="140"/>
      <c r="B1502" s="325"/>
      <c r="J1502" s="4"/>
      <c r="K1502" s="173"/>
    </row>
    <row r="1503" spans="1:11" x14ac:dyDescent="0.2">
      <c r="A1503" s="140"/>
      <c r="B1503" s="325"/>
      <c r="J1503" s="4"/>
      <c r="K1503" s="173"/>
    </row>
    <row r="1504" spans="1:11" x14ac:dyDescent="0.2">
      <c r="A1504" s="140"/>
      <c r="B1504" s="325"/>
      <c r="J1504" s="4"/>
      <c r="K1504" s="173"/>
    </row>
    <row r="1505" spans="1:11" x14ac:dyDescent="0.2">
      <c r="A1505" s="140"/>
      <c r="B1505" s="325"/>
      <c r="J1505" s="4"/>
      <c r="K1505" s="173"/>
    </row>
    <row r="1506" spans="1:11" x14ac:dyDescent="0.2">
      <c r="A1506" s="140"/>
      <c r="B1506" s="325"/>
      <c r="J1506" s="4"/>
      <c r="K1506" s="173"/>
    </row>
    <row r="1507" spans="1:11" x14ac:dyDescent="0.2">
      <c r="A1507" s="140"/>
      <c r="B1507" s="325"/>
      <c r="J1507" s="4"/>
      <c r="K1507" s="173"/>
    </row>
    <row r="1508" spans="1:11" x14ac:dyDescent="0.2">
      <c r="A1508" s="140"/>
      <c r="B1508" s="325"/>
      <c r="J1508" s="4"/>
      <c r="K1508" s="173"/>
    </row>
    <row r="1509" spans="1:11" x14ac:dyDescent="0.2">
      <c r="A1509" s="140"/>
      <c r="B1509" s="325"/>
      <c r="J1509" s="4"/>
      <c r="K1509" s="173"/>
    </row>
    <row r="1510" spans="1:11" x14ac:dyDescent="0.2">
      <c r="A1510" s="140"/>
      <c r="B1510" s="325"/>
      <c r="J1510" s="4"/>
      <c r="K1510" s="173"/>
    </row>
    <row r="1511" spans="1:11" x14ac:dyDescent="0.2">
      <c r="A1511" s="140"/>
      <c r="B1511" s="325"/>
      <c r="J1511" s="4"/>
      <c r="K1511" s="173"/>
    </row>
    <row r="1512" spans="1:11" x14ac:dyDescent="0.2">
      <c r="A1512" s="140"/>
      <c r="B1512" s="325"/>
      <c r="J1512" s="4"/>
      <c r="K1512" s="173"/>
    </row>
    <row r="1513" spans="1:11" x14ac:dyDescent="0.2">
      <c r="A1513" s="140"/>
      <c r="B1513" s="325"/>
      <c r="J1513" s="4"/>
      <c r="K1513" s="173"/>
    </row>
    <row r="1514" spans="1:11" x14ac:dyDescent="0.2">
      <c r="A1514" s="140"/>
      <c r="B1514" s="325"/>
      <c r="J1514" s="4"/>
      <c r="K1514" s="173"/>
    </row>
    <row r="1515" spans="1:11" x14ac:dyDescent="0.2">
      <c r="A1515" s="140"/>
      <c r="B1515" s="325"/>
      <c r="J1515" s="4"/>
      <c r="K1515" s="173"/>
    </row>
    <row r="1516" spans="1:11" x14ac:dyDescent="0.2">
      <c r="A1516" s="140"/>
      <c r="B1516" s="325"/>
      <c r="J1516" s="4"/>
      <c r="K1516" s="173"/>
    </row>
    <row r="1517" spans="1:11" x14ac:dyDescent="0.2">
      <c r="A1517" s="140"/>
      <c r="B1517" s="325"/>
      <c r="J1517" s="4"/>
      <c r="K1517" s="173"/>
    </row>
    <row r="1518" spans="1:11" x14ac:dyDescent="0.2">
      <c r="A1518" s="140"/>
      <c r="B1518" s="325"/>
      <c r="J1518" s="4"/>
      <c r="K1518" s="173"/>
    </row>
    <row r="1519" spans="1:11" x14ac:dyDescent="0.2">
      <c r="A1519" s="140"/>
      <c r="B1519" s="325"/>
      <c r="J1519" s="4"/>
      <c r="K1519" s="173"/>
    </row>
    <row r="1520" spans="1:11" x14ac:dyDescent="0.2">
      <c r="A1520" s="140"/>
      <c r="B1520" s="325"/>
      <c r="J1520" s="4"/>
      <c r="K1520" s="173"/>
    </row>
    <row r="1521" spans="1:11" x14ac:dyDescent="0.2">
      <c r="A1521" s="140"/>
      <c r="B1521" s="325"/>
      <c r="J1521" s="4"/>
      <c r="K1521" s="173"/>
    </row>
    <row r="1522" spans="1:11" x14ac:dyDescent="0.2">
      <c r="A1522" s="140"/>
      <c r="B1522" s="325"/>
      <c r="J1522" s="4"/>
      <c r="K1522" s="173"/>
    </row>
    <row r="1523" spans="1:11" x14ac:dyDescent="0.2">
      <c r="A1523" s="140"/>
      <c r="B1523" s="325"/>
      <c r="J1523" s="4"/>
      <c r="K1523" s="173"/>
    </row>
    <row r="1524" spans="1:11" x14ac:dyDescent="0.2">
      <c r="A1524" s="140"/>
      <c r="B1524" s="325"/>
      <c r="J1524" s="4"/>
      <c r="K1524" s="173"/>
    </row>
    <row r="1525" spans="1:11" x14ac:dyDescent="0.2">
      <c r="A1525" s="140"/>
      <c r="B1525" s="325"/>
      <c r="J1525" s="4"/>
      <c r="K1525" s="173"/>
    </row>
    <row r="1526" spans="1:11" x14ac:dyDescent="0.2">
      <c r="A1526" s="140"/>
      <c r="B1526" s="325"/>
      <c r="J1526" s="4"/>
      <c r="K1526" s="173"/>
    </row>
    <row r="1527" spans="1:11" x14ac:dyDescent="0.2">
      <c r="A1527" s="140"/>
      <c r="B1527" s="325"/>
      <c r="J1527" s="4"/>
      <c r="K1527" s="173"/>
    </row>
    <row r="1528" spans="1:11" x14ac:dyDescent="0.2">
      <c r="A1528" s="140"/>
      <c r="B1528" s="325"/>
      <c r="J1528" s="4"/>
      <c r="K1528" s="173"/>
    </row>
    <row r="1529" spans="1:11" x14ac:dyDescent="0.2">
      <c r="A1529" s="140"/>
      <c r="B1529" s="325"/>
      <c r="J1529" s="4"/>
      <c r="K1529" s="173"/>
    </row>
    <row r="1530" spans="1:11" x14ac:dyDescent="0.2">
      <c r="A1530" s="140"/>
      <c r="B1530" s="325"/>
      <c r="J1530" s="4"/>
      <c r="K1530" s="173"/>
    </row>
    <row r="1531" spans="1:11" x14ac:dyDescent="0.2">
      <c r="A1531" s="140"/>
      <c r="B1531" s="325"/>
      <c r="J1531" s="4"/>
      <c r="K1531" s="173"/>
    </row>
    <row r="1532" spans="1:11" x14ac:dyDescent="0.2">
      <c r="A1532" s="140"/>
      <c r="B1532" s="325"/>
      <c r="J1532" s="4"/>
      <c r="K1532" s="173"/>
    </row>
    <row r="1533" spans="1:11" x14ac:dyDescent="0.2">
      <c r="A1533" s="140"/>
      <c r="B1533" s="325"/>
      <c r="J1533" s="4"/>
      <c r="K1533" s="173"/>
    </row>
    <row r="1534" spans="1:11" x14ac:dyDescent="0.2">
      <c r="A1534" s="140"/>
      <c r="B1534" s="325"/>
      <c r="J1534" s="4"/>
      <c r="K1534" s="173"/>
    </row>
    <row r="1535" spans="1:11" x14ac:dyDescent="0.2">
      <c r="A1535" s="140"/>
      <c r="B1535" s="325"/>
      <c r="J1535" s="4"/>
      <c r="K1535" s="173"/>
    </row>
    <row r="1536" spans="1:11" x14ac:dyDescent="0.2">
      <c r="A1536" s="140"/>
      <c r="B1536" s="325"/>
      <c r="J1536" s="4"/>
      <c r="K1536" s="173"/>
    </row>
    <row r="1537" spans="1:11" x14ac:dyDescent="0.2">
      <c r="A1537" s="140"/>
      <c r="B1537" s="325"/>
      <c r="J1537" s="4"/>
      <c r="K1537" s="173"/>
    </row>
    <row r="1538" spans="1:11" x14ac:dyDescent="0.2">
      <c r="A1538" s="140"/>
      <c r="B1538" s="325"/>
      <c r="J1538" s="4"/>
      <c r="K1538" s="173"/>
    </row>
    <row r="1539" spans="1:11" x14ac:dyDescent="0.2">
      <c r="A1539" s="140"/>
      <c r="B1539" s="325"/>
      <c r="J1539" s="4"/>
      <c r="K1539" s="173"/>
    </row>
    <row r="1540" spans="1:11" x14ac:dyDescent="0.2">
      <c r="A1540" s="140"/>
      <c r="B1540" s="325"/>
      <c r="J1540" s="4"/>
      <c r="K1540" s="173"/>
    </row>
    <row r="1541" spans="1:11" x14ac:dyDescent="0.2">
      <c r="A1541" s="140"/>
      <c r="B1541" s="325"/>
      <c r="J1541" s="4"/>
      <c r="K1541" s="173"/>
    </row>
    <row r="1542" spans="1:11" x14ac:dyDescent="0.2">
      <c r="A1542" s="140"/>
      <c r="B1542" s="325"/>
      <c r="J1542" s="4"/>
      <c r="K1542" s="173"/>
    </row>
    <row r="1543" spans="1:11" x14ac:dyDescent="0.2">
      <c r="A1543" s="140"/>
      <c r="B1543" s="325"/>
      <c r="J1543" s="4"/>
      <c r="K1543" s="173"/>
    </row>
    <row r="1544" spans="1:11" x14ac:dyDescent="0.2">
      <c r="A1544" s="140"/>
      <c r="B1544" s="325"/>
      <c r="J1544" s="4"/>
      <c r="K1544" s="173"/>
    </row>
    <row r="1545" spans="1:11" x14ac:dyDescent="0.2">
      <c r="A1545" s="140"/>
      <c r="B1545" s="325"/>
      <c r="J1545" s="4"/>
      <c r="K1545" s="173"/>
    </row>
    <row r="1546" spans="1:11" x14ac:dyDescent="0.2">
      <c r="A1546" s="140"/>
      <c r="B1546" s="325"/>
      <c r="J1546" s="4"/>
      <c r="K1546" s="173"/>
    </row>
    <row r="1547" spans="1:11" x14ac:dyDescent="0.2">
      <c r="A1547" s="140"/>
      <c r="B1547" s="325"/>
      <c r="J1547" s="4"/>
      <c r="K1547" s="173"/>
    </row>
    <row r="1548" spans="1:11" x14ac:dyDescent="0.2">
      <c r="A1548" s="140"/>
      <c r="B1548" s="325"/>
      <c r="J1548" s="4"/>
      <c r="K1548" s="173"/>
    </row>
    <row r="1549" spans="1:11" x14ac:dyDescent="0.2">
      <c r="A1549" s="140"/>
      <c r="B1549" s="325"/>
      <c r="J1549" s="4"/>
      <c r="K1549" s="173"/>
    </row>
    <row r="1550" spans="1:11" x14ac:dyDescent="0.2">
      <c r="A1550" s="140"/>
      <c r="B1550" s="325"/>
      <c r="J1550" s="4"/>
      <c r="K1550" s="173"/>
    </row>
    <row r="1551" spans="1:11" x14ac:dyDescent="0.2">
      <c r="A1551" s="140"/>
      <c r="B1551" s="325"/>
      <c r="J1551" s="4"/>
      <c r="K1551" s="173"/>
    </row>
    <row r="1552" spans="1:11" x14ac:dyDescent="0.2">
      <c r="A1552" s="140"/>
      <c r="B1552" s="325"/>
      <c r="J1552" s="4"/>
      <c r="K1552" s="173"/>
    </row>
    <row r="1553" spans="1:11" x14ac:dyDescent="0.2">
      <c r="A1553" s="140"/>
      <c r="B1553" s="325"/>
      <c r="J1553" s="4"/>
      <c r="K1553" s="173"/>
    </row>
    <row r="1554" spans="1:11" x14ac:dyDescent="0.2">
      <c r="A1554" s="140"/>
      <c r="B1554" s="325"/>
      <c r="J1554" s="4"/>
      <c r="K1554" s="173"/>
    </row>
    <row r="1555" spans="1:11" x14ac:dyDescent="0.2">
      <c r="A1555" s="140"/>
      <c r="B1555" s="325"/>
      <c r="J1555" s="4"/>
      <c r="K1555" s="173"/>
    </row>
    <row r="1556" spans="1:11" x14ac:dyDescent="0.2">
      <c r="A1556" s="140"/>
      <c r="B1556" s="325"/>
      <c r="J1556" s="4"/>
      <c r="K1556" s="173"/>
    </row>
    <row r="1557" spans="1:11" x14ac:dyDescent="0.2">
      <c r="A1557" s="140"/>
      <c r="B1557" s="325"/>
      <c r="J1557" s="4"/>
      <c r="K1557" s="173"/>
    </row>
    <row r="1558" spans="1:11" x14ac:dyDescent="0.2">
      <c r="A1558" s="140"/>
      <c r="B1558" s="325"/>
      <c r="J1558" s="4"/>
      <c r="K1558" s="173"/>
    </row>
    <row r="1559" spans="1:11" x14ac:dyDescent="0.2">
      <c r="A1559" s="140"/>
      <c r="B1559" s="325"/>
      <c r="J1559" s="4"/>
      <c r="K1559" s="173"/>
    </row>
    <row r="1560" spans="1:11" x14ac:dyDescent="0.2">
      <c r="A1560" s="140"/>
      <c r="B1560" s="325"/>
      <c r="J1560" s="4"/>
      <c r="K1560" s="173"/>
    </row>
    <row r="1561" spans="1:11" x14ac:dyDescent="0.2">
      <c r="A1561" s="140"/>
      <c r="B1561" s="325"/>
      <c r="J1561" s="4"/>
      <c r="K1561" s="173"/>
    </row>
    <row r="1562" spans="1:11" x14ac:dyDescent="0.2">
      <c r="A1562" s="140"/>
      <c r="B1562" s="325"/>
      <c r="J1562" s="4"/>
      <c r="K1562" s="173"/>
    </row>
    <row r="1563" spans="1:11" x14ac:dyDescent="0.2">
      <c r="A1563" s="140"/>
      <c r="B1563" s="325"/>
      <c r="J1563" s="4"/>
      <c r="K1563" s="173"/>
    </row>
    <row r="1564" spans="1:11" x14ac:dyDescent="0.2">
      <c r="A1564" s="140"/>
      <c r="B1564" s="325"/>
      <c r="J1564" s="4"/>
      <c r="K1564" s="173"/>
    </row>
    <row r="1565" spans="1:11" x14ac:dyDescent="0.2">
      <c r="A1565" s="140"/>
      <c r="B1565" s="325"/>
      <c r="J1565" s="4"/>
      <c r="K1565" s="173"/>
    </row>
    <row r="1566" spans="1:11" x14ac:dyDescent="0.2">
      <c r="A1566" s="140"/>
      <c r="B1566" s="325"/>
      <c r="J1566" s="4"/>
      <c r="K1566" s="173"/>
    </row>
    <row r="1567" spans="1:11" x14ac:dyDescent="0.2">
      <c r="A1567" s="140"/>
      <c r="B1567" s="325"/>
      <c r="J1567" s="4"/>
      <c r="K1567" s="173"/>
    </row>
    <row r="1568" spans="1:11" x14ac:dyDescent="0.2">
      <c r="A1568" s="140"/>
      <c r="B1568" s="325"/>
      <c r="J1568" s="4"/>
      <c r="K1568" s="173"/>
    </row>
    <row r="1569" spans="1:11" x14ac:dyDescent="0.2">
      <c r="A1569" s="140"/>
      <c r="B1569" s="325"/>
      <c r="J1569" s="4"/>
      <c r="K1569" s="173"/>
    </row>
    <row r="1570" spans="1:11" x14ac:dyDescent="0.2">
      <c r="A1570" s="140"/>
      <c r="B1570" s="325"/>
      <c r="J1570" s="4"/>
      <c r="K1570" s="173"/>
    </row>
    <row r="1571" spans="1:11" x14ac:dyDescent="0.2">
      <c r="A1571" s="140"/>
      <c r="B1571" s="325"/>
      <c r="J1571" s="4"/>
      <c r="K1571" s="173"/>
    </row>
    <row r="1572" spans="1:11" x14ac:dyDescent="0.2">
      <c r="A1572" s="140"/>
      <c r="B1572" s="325"/>
      <c r="J1572" s="4"/>
      <c r="K1572" s="173"/>
    </row>
    <row r="1573" spans="1:11" x14ac:dyDescent="0.2">
      <c r="A1573" s="140"/>
      <c r="B1573" s="325"/>
      <c r="J1573" s="4"/>
      <c r="K1573" s="173"/>
    </row>
    <row r="1574" spans="1:11" x14ac:dyDescent="0.2">
      <c r="A1574" s="140"/>
      <c r="B1574" s="325"/>
      <c r="J1574" s="4"/>
      <c r="K1574" s="173"/>
    </row>
    <row r="1575" spans="1:11" x14ac:dyDescent="0.2">
      <c r="A1575" s="140"/>
      <c r="B1575" s="325"/>
      <c r="J1575" s="4"/>
      <c r="K1575" s="173"/>
    </row>
    <row r="1576" spans="1:11" x14ac:dyDescent="0.2">
      <c r="A1576" s="140"/>
      <c r="B1576" s="325"/>
      <c r="J1576" s="4"/>
      <c r="K1576" s="173"/>
    </row>
    <row r="1577" spans="1:11" x14ac:dyDescent="0.2">
      <c r="A1577" s="140"/>
      <c r="B1577" s="325"/>
      <c r="J1577" s="4"/>
      <c r="K1577" s="173"/>
    </row>
    <row r="1578" spans="1:11" x14ac:dyDescent="0.2">
      <c r="A1578" s="140"/>
      <c r="B1578" s="325"/>
      <c r="J1578" s="4"/>
      <c r="K1578" s="173"/>
    </row>
    <row r="1579" spans="1:11" x14ac:dyDescent="0.2">
      <c r="A1579" s="140"/>
      <c r="B1579" s="325"/>
      <c r="J1579" s="4"/>
      <c r="K1579" s="173"/>
    </row>
    <row r="1580" spans="1:11" x14ac:dyDescent="0.2">
      <c r="A1580" s="140"/>
      <c r="B1580" s="325"/>
      <c r="J1580" s="4"/>
      <c r="K1580" s="173"/>
    </row>
    <row r="1581" spans="1:11" x14ac:dyDescent="0.2">
      <c r="A1581" s="140"/>
      <c r="B1581" s="325"/>
      <c r="J1581" s="4"/>
      <c r="K1581" s="173"/>
    </row>
    <row r="1582" spans="1:11" x14ac:dyDescent="0.2">
      <c r="A1582" s="140"/>
      <c r="B1582" s="325"/>
      <c r="J1582" s="4"/>
      <c r="K1582" s="173"/>
    </row>
    <row r="1583" spans="1:11" x14ac:dyDescent="0.2">
      <c r="A1583" s="140"/>
      <c r="B1583" s="325"/>
      <c r="J1583" s="4"/>
      <c r="K1583" s="173"/>
    </row>
    <row r="1584" spans="1:11" x14ac:dyDescent="0.2">
      <c r="A1584" s="140"/>
      <c r="B1584" s="325"/>
      <c r="J1584" s="4"/>
      <c r="K1584" s="173"/>
    </row>
    <row r="1585" spans="1:11" x14ac:dyDescent="0.2">
      <c r="A1585" s="140"/>
      <c r="B1585" s="325"/>
      <c r="J1585" s="4"/>
      <c r="K1585" s="173"/>
    </row>
    <row r="1586" spans="1:11" x14ac:dyDescent="0.2">
      <c r="A1586" s="140"/>
      <c r="B1586" s="325"/>
      <c r="J1586" s="4"/>
      <c r="K1586" s="173"/>
    </row>
    <row r="1587" spans="1:11" x14ac:dyDescent="0.2">
      <c r="A1587" s="140"/>
      <c r="B1587" s="325"/>
      <c r="J1587" s="4"/>
      <c r="K1587" s="173"/>
    </row>
    <row r="1588" spans="1:11" x14ac:dyDescent="0.2">
      <c r="A1588" s="140"/>
      <c r="B1588" s="325"/>
      <c r="J1588" s="4"/>
      <c r="K1588" s="173"/>
    </row>
    <row r="1589" spans="1:11" x14ac:dyDescent="0.2">
      <c r="A1589" s="140"/>
      <c r="B1589" s="325"/>
      <c r="J1589" s="4"/>
      <c r="K1589" s="173"/>
    </row>
    <row r="1590" spans="1:11" x14ac:dyDescent="0.2">
      <c r="A1590" s="140"/>
      <c r="B1590" s="325"/>
      <c r="J1590" s="4"/>
      <c r="K1590" s="173"/>
    </row>
    <row r="1591" spans="1:11" x14ac:dyDescent="0.2">
      <c r="A1591" s="140"/>
      <c r="B1591" s="325"/>
      <c r="J1591" s="4"/>
      <c r="K1591" s="173"/>
    </row>
    <row r="1592" spans="1:11" x14ac:dyDescent="0.2">
      <c r="A1592" s="140"/>
      <c r="B1592" s="325"/>
      <c r="J1592" s="4"/>
      <c r="K1592" s="173"/>
    </row>
    <row r="1593" spans="1:11" x14ac:dyDescent="0.2">
      <c r="A1593" s="140"/>
      <c r="B1593" s="325"/>
      <c r="J1593" s="4"/>
      <c r="K1593" s="173"/>
    </row>
    <row r="1594" spans="1:11" x14ac:dyDescent="0.2">
      <c r="A1594" s="140"/>
      <c r="B1594" s="325"/>
      <c r="J1594" s="4"/>
      <c r="K1594" s="173"/>
    </row>
    <row r="1595" spans="1:11" x14ac:dyDescent="0.2">
      <c r="A1595" s="140"/>
      <c r="B1595" s="325"/>
      <c r="J1595" s="4"/>
      <c r="K1595" s="173"/>
    </row>
    <row r="1596" spans="1:11" x14ac:dyDescent="0.2">
      <c r="A1596" s="140"/>
      <c r="B1596" s="325"/>
      <c r="J1596" s="4"/>
      <c r="K1596" s="173"/>
    </row>
    <row r="1597" spans="1:11" x14ac:dyDescent="0.2">
      <c r="A1597" s="140"/>
      <c r="B1597" s="325"/>
      <c r="J1597" s="4"/>
      <c r="K1597" s="173"/>
    </row>
    <row r="1598" spans="1:11" x14ac:dyDescent="0.2">
      <c r="A1598" s="140"/>
      <c r="B1598" s="325"/>
      <c r="J1598" s="4"/>
      <c r="K1598" s="173"/>
    </row>
    <row r="1599" spans="1:11" x14ac:dyDescent="0.2">
      <c r="A1599" s="140"/>
      <c r="B1599" s="325"/>
      <c r="J1599" s="4"/>
      <c r="K1599" s="173"/>
    </row>
    <row r="1600" spans="1:11" x14ac:dyDescent="0.2">
      <c r="A1600" s="140"/>
      <c r="B1600" s="325"/>
      <c r="J1600" s="4"/>
      <c r="K1600" s="173"/>
    </row>
    <row r="1601" spans="1:11" x14ac:dyDescent="0.2">
      <c r="A1601" s="140"/>
      <c r="B1601" s="325"/>
      <c r="J1601" s="4"/>
      <c r="K1601" s="173"/>
    </row>
    <row r="1602" spans="1:11" x14ac:dyDescent="0.2">
      <c r="A1602" s="140"/>
      <c r="B1602" s="325"/>
      <c r="J1602" s="4"/>
      <c r="K1602" s="173"/>
    </row>
    <row r="1603" spans="1:11" x14ac:dyDescent="0.2">
      <c r="A1603" s="140"/>
      <c r="B1603" s="325"/>
      <c r="J1603" s="4"/>
      <c r="K1603" s="173"/>
    </row>
    <row r="1604" spans="1:11" x14ac:dyDescent="0.2">
      <c r="A1604" s="140"/>
      <c r="B1604" s="325"/>
      <c r="J1604" s="4"/>
      <c r="K1604" s="173"/>
    </row>
    <row r="1605" spans="1:11" x14ac:dyDescent="0.2">
      <c r="A1605" s="140"/>
      <c r="B1605" s="325"/>
      <c r="J1605" s="4"/>
      <c r="K1605" s="173"/>
    </row>
    <row r="1606" spans="1:11" x14ac:dyDescent="0.2">
      <c r="A1606" s="140"/>
      <c r="B1606" s="325"/>
      <c r="J1606" s="4"/>
      <c r="K1606" s="173"/>
    </row>
    <row r="1607" spans="1:11" x14ac:dyDescent="0.2">
      <c r="A1607" s="140"/>
      <c r="B1607" s="325"/>
      <c r="J1607" s="4"/>
      <c r="K1607" s="173"/>
    </row>
    <row r="1608" spans="1:11" x14ac:dyDescent="0.2">
      <c r="A1608" s="140"/>
      <c r="B1608" s="325"/>
      <c r="J1608" s="4"/>
      <c r="K1608" s="173"/>
    </row>
    <row r="1609" spans="1:11" x14ac:dyDescent="0.2">
      <c r="A1609" s="140"/>
      <c r="B1609" s="325"/>
      <c r="J1609" s="4"/>
      <c r="K1609" s="173"/>
    </row>
    <row r="1610" spans="1:11" x14ac:dyDescent="0.2">
      <c r="A1610" s="140"/>
      <c r="B1610" s="325"/>
      <c r="J1610" s="4"/>
      <c r="K1610" s="173"/>
    </row>
    <row r="1611" spans="1:11" x14ac:dyDescent="0.2">
      <c r="A1611" s="140"/>
      <c r="B1611" s="325"/>
      <c r="J1611" s="4"/>
      <c r="K1611" s="173"/>
    </row>
    <row r="1612" spans="1:11" x14ac:dyDescent="0.2">
      <c r="A1612" s="140"/>
      <c r="B1612" s="325"/>
      <c r="J1612" s="4"/>
      <c r="K1612" s="173"/>
    </row>
    <row r="1613" spans="1:11" x14ac:dyDescent="0.2">
      <c r="A1613" s="140"/>
      <c r="B1613" s="325"/>
      <c r="J1613" s="4"/>
      <c r="K1613" s="173"/>
    </row>
    <row r="1614" spans="1:11" x14ac:dyDescent="0.2">
      <c r="A1614" s="140"/>
      <c r="B1614" s="325"/>
      <c r="J1614" s="4"/>
      <c r="K1614" s="173"/>
    </row>
    <row r="1615" spans="1:11" x14ac:dyDescent="0.2">
      <c r="A1615" s="140"/>
      <c r="B1615" s="325"/>
      <c r="J1615" s="4"/>
      <c r="K1615" s="173"/>
    </row>
    <row r="1616" spans="1:11" x14ac:dyDescent="0.2">
      <c r="A1616" s="140"/>
      <c r="B1616" s="325"/>
      <c r="J1616" s="4"/>
      <c r="K1616" s="173"/>
    </row>
    <row r="1617" spans="1:11" x14ac:dyDescent="0.2">
      <c r="A1617" s="140"/>
      <c r="B1617" s="325"/>
      <c r="J1617" s="4"/>
      <c r="K1617" s="173"/>
    </row>
    <row r="1618" spans="1:11" x14ac:dyDescent="0.2">
      <c r="A1618" s="140"/>
      <c r="B1618" s="325"/>
      <c r="J1618" s="4"/>
      <c r="K1618" s="173"/>
    </row>
    <row r="1619" spans="1:11" x14ac:dyDescent="0.2">
      <c r="A1619" s="140"/>
      <c r="B1619" s="325"/>
      <c r="J1619" s="4"/>
      <c r="K1619" s="173"/>
    </row>
    <row r="1620" spans="1:11" x14ac:dyDescent="0.2">
      <c r="A1620" s="140"/>
      <c r="B1620" s="325"/>
      <c r="J1620" s="4"/>
      <c r="K1620" s="173"/>
    </row>
    <row r="1621" spans="1:11" x14ac:dyDescent="0.2">
      <c r="A1621" s="140"/>
      <c r="B1621" s="325"/>
      <c r="J1621" s="4"/>
      <c r="K1621" s="173"/>
    </row>
    <row r="1622" spans="1:11" x14ac:dyDescent="0.2">
      <c r="A1622" s="140"/>
      <c r="B1622" s="325"/>
      <c r="J1622" s="4"/>
      <c r="K1622" s="173"/>
    </row>
    <row r="1623" spans="1:11" x14ac:dyDescent="0.2">
      <c r="A1623" s="140"/>
      <c r="B1623" s="325"/>
      <c r="J1623" s="4"/>
      <c r="K1623" s="173"/>
    </row>
    <row r="1624" spans="1:11" x14ac:dyDescent="0.2">
      <c r="A1624" s="140"/>
      <c r="B1624" s="325"/>
      <c r="J1624" s="4"/>
      <c r="K1624" s="173"/>
    </row>
    <row r="1625" spans="1:11" x14ac:dyDescent="0.2">
      <c r="A1625" s="140"/>
      <c r="B1625" s="325"/>
      <c r="J1625" s="4"/>
      <c r="K1625" s="173"/>
    </row>
    <row r="1626" spans="1:11" x14ac:dyDescent="0.2">
      <c r="A1626" s="140"/>
      <c r="B1626" s="325"/>
      <c r="J1626" s="4"/>
      <c r="K1626" s="173"/>
    </row>
    <row r="1627" spans="1:11" x14ac:dyDescent="0.2">
      <c r="A1627" s="140"/>
      <c r="B1627" s="325"/>
      <c r="J1627" s="4"/>
      <c r="K1627" s="173"/>
    </row>
    <row r="1628" spans="1:11" x14ac:dyDescent="0.2">
      <c r="A1628" s="140"/>
      <c r="B1628" s="325"/>
      <c r="J1628" s="4"/>
      <c r="K1628" s="173"/>
    </row>
    <row r="1629" spans="1:11" x14ac:dyDescent="0.2">
      <c r="A1629" s="140"/>
      <c r="B1629" s="325"/>
      <c r="J1629" s="4"/>
      <c r="K1629" s="173"/>
    </row>
    <row r="1630" spans="1:11" x14ac:dyDescent="0.2">
      <c r="A1630" s="140"/>
      <c r="B1630" s="325"/>
      <c r="J1630" s="4"/>
      <c r="K1630" s="173"/>
    </row>
    <row r="1631" spans="1:11" x14ac:dyDescent="0.2">
      <c r="A1631" s="140"/>
      <c r="B1631" s="325"/>
      <c r="J1631" s="4"/>
      <c r="K1631" s="173"/>
    </row>
    <row r="1632" spans="1:11" x14ac:dyDescent="0.2">
      <c r="A1632" s="140"/>
      <c r="B1632" s="325"/>
      <c r="J1632" s="4"/>
      <c r="K1632" s="173"/>
    </row>
    <row r="1633" spans="1:11" x14ac:dyDescent="0.2">
      <c r="A1633" s="140"/>
      <c r="B1633" s="325"/>
      <c r="J1633" s="4"/>
      <c r="K1633" s="173"/>
    </row>
    <row r="1634" spans="1:11" x14ac:dyDescent="0.2">
      <c r="A1634" s="140"/>
      <c r="B1634" s="325"/>
      <c r="J1634" s="4"/>
      <c r="K1634" s="173"/>
    </row>
    <row r="1635" spans="1:11" x14ac:dyDescent="0.2">
      <c r="A1635" s="140"/>
      <c r="B1635" s="325"/>
      <c r="J1635" s="4"/>
      <c r="K1635" s="173"/>
    </row>
    <row r="1636" spans="1:11" x14ac:dyDescent="0.2">
      <c r="A1636" s="140"/>
      <c r="B1636" s="325"/>
      <c r="J1636" s="4"/>
      <c r="K1636" s="173"/>
    </row>
    <row r="1637" spans="1:11" x14ac:dyDescent="0.2">
      <c r="A1637" s="140"/>
      <c r="B1637" s="325"/>
      <c r="J1637" s="4"/>
      <c r="K1637" s="173"/>
    </row>
    <row r="1638" spans="1:11" x14ac:dyDescent="0.2">
      <c r="A1638" s="140"/>
      <c r="B1638" s="325"/>
      <c r="J1638" s="4"/>
      <c r="K1638" s="173"/>
    </row>
    <row r="1639" spans="1:11" x14ac:dyDescent="0.2">
      <c r="A1639" s="140"/>
      <c r="B1639" s="325"/>
      <c r="J1639" s="4"/>
      <c r="K1639" s="173"/>
    </row>
    <row r="1640" spans="1:11" x14ac:dyDescent="0.2">
      <c r="A1640" s="140"/>
      <c r="B1640" s="325"/>
      <c r="J1640" s="4"/>
      <c r="K1640" s="173"/>
    </row>
    <row r="1641" spans="1:11" x14ac:dyDescent="0.2">
      <c r="A1641" s="140"/>
      <c r="B1641" s="325"/>
      <c r="J1641" s="4"/>
      <c r="K1641" s="173"/>
    </row>
    <row r="1642" spans="1:11" x14ac:dyDescent="0.2">
      <c r="A1642" s="140"/>
      <c r="B1642" s="325"/>
      <c r="J1642" s="4"/>
      <c r="K1642" s="173"/>
    </row>
    <row r="1643" spans="1:11" x14ac:dyDescent="0.2">
      <c r="A1643" s="140"/>
      <c r="B1643" s="325"/>
      <c r="J1643" s="4"/>
      <c r="K1643" s="173"/>
    </row>
    <row r="1644" spans="1:11" x14ac:dyDescent="0.2">
      <c r="A1644" s="140"/>
      <c r="B1644" s="325"/>
      <c r="J1644" s="4"/>
      <c r="K1644" s="173"/>
    </row>
    <row r="1645" spans="1:11" x14ac:dyDescent="0.2">
      <c r="A1645" s="140"/>
      <c r="B1645" s="325"/>
      <c r="J1645" s="4"/>
      <c r="K1645" s="173"/>
    </row>
    <row r="1646" spans="1:11" x14ac:dyDescent="0.2">
      <c r="A1646" s="140"/>
      <c r="B1646" s="325"/>
      <c r="J1646" s="4"/>
      <c r="K1646" s="173"/>
    </row>
    <row r="1647" spans="1:11" x14ac:dyDescent="0.2">
      <c r="A1647" s="140"/>
      <c r="B1647" s="325"/>
      <c r="J1647" s="4"/>
      <c r="K1647" s="173"/>
    </row>
    <row r="1648" spans="1:11" x14ac:dyDescent="0.2">
      <c r="A1648" s="140"/>
      <c r="B1648" s="325"/>
      <c r="J1648" s="4"/>
      <c r="K1648" s="173"/>
    </row>
    <row r="1649" spans="1:11" x14ac:dyDescent="0.2">
      <c r="A1649" s="140"/>
      <c r="B1649" s="325"/>
      <c r="J1649" s="4"/>
      <c r="K1649" s="173"/>
    </row>
    <row r="1650" spans="1:11" x14ac:dyDescent="0.2">
      <c r="A1650" s="140"/>
      <c r="B1650" s="325"/>
      <c r="J1650" s="4"/>
      <c r="K1650" s="173"/>
    </row>
    <row r="1651" spans="1:11" x14ac:dyDescent="0.2">
      <c r="A1651" s="140"/>
      <c r="B1651" s="325"/>
      <c r="J1651" s="4"/>
      <c r="K1651" s="173"/>
    </row>
    <row r="1652" spans="1:11" x14ac:dyDescent="0.2">
      <c r="A1652" s="140"/>
      <c r="B1652" s="325"/>
      <c r="J1652" s="4"/>
      <c r="K1652" s="173"/>
    </row>
    <row r="1653" spans="1:11" x14ac:dyDescent="0.2">
      <c r="A1653" s="140"/>
      <c r="B1653" s="325"/>
      <c r="J1653" s="4"/>
      <c r="K1653" s="173"/>
    </row>
    <row r="1654" spans="1:11" x14ac:dyDescent="0.2">
      <c r="A1654" s="140"/>
      <c r="B1654" s="325"/>
      <c r="J1654" s="4"/>
      <c r="K1654" s="173"/>
    </row>
    <row r="1655" spans="1:11" x14ac:dyDescent="0.2">
      <c r="A1655" s="140"/>
      <c r="B1655" s="325"/>
      <c r="J1655" s="4"/>
      <c r="K1655" s="173"/>
    </row>
    <row r="1656" spans="1:11" x14ac:dyDescent="0.2">
      <c r="A1656" s="140"/>
      <c r="B1656" s="325"/>
      <c r="J1656" s="4"/>
      <c r="K1656" s="173"/>
    </row>
    <row r="1657" spans="1:11" x14ac:dyDescent="0.2">
      <c r="A1657" s="140"/>
      <c r="B1657" s="325"/>
      <c r="J1657" s="4"/>
      <c r="K1657" s="173"/>
    </row>
    <row r="1658" spans="1:11" x14ac:dyDescent="0.2">
      <c r="A1658" s="140"/>
      <c r="B1658" s="325"/>
      <c r="J1658" s="4"/>
      <c r="K1658" s="173"/>
    </row>
    <row r="1659" spans="1:11" x14ac:dyDescent="0.2">
      <c r="A1659" s="140"/>
      <c r="B1659" s="325"/>
      <c r="J1659" s="4"/>
      <c r="K1659" s="173"/>
    </row>
    <row r="1660" spans="1:11" x14ac:dyDescent="0.2">
      <c r="A1660" s="140"/>
      <c r="B1660" s="325"/>
      <c r="J1660" s="4"/>
      <c r="K1660" s="173"/>
    </row>
    <row r="1661" spans="1:11" x14ac:dyDescent="0.2">
      <c r="A1661" s="140"/>
      <c r="B1661" s="325"/>
      <c r="J1661" s="4"/>
      <c r="K1661" s="173"/>
    </row>
    <row r="1662" spans="1:11" x14ac:dyDescent="0.2">
      <c r="A1662" s="140"/>
      <c r="B1662" s="325"/>
      <c r="J1662" s="4"/>
      <c r="K1662" s="173"/>
    </row>
    <row r="1663" spans="1:11" x14ac:dyDescent="0.2">
      <c r="A1663" s="140"/>
      <c r="B1663" s="325"/>
      <c r="J1663" s="4"/>
      <c r="K1663" s="173"/>
    </row>
    <row r="1664" spans="1:11" x14ac:dyDescent="0.2">
      <c r="A1664" s="140"/>
      <c r="B1664" s="325"/>
      <c r="J1664" s="4"/>
      <c r="K1664" s="173"/>
    </row>
    <row r="1665" spans="1:11" x14ac:dyDescent="0.2">
      <c r="A1665" s="140"/>
      <c r="B1665" s="325"/>
      <c r="J1665" s="4"/>
      <c r="K1665" s="173"/>
    </row>
    <row r="1666" spans="1:11" x14ac:dyDescent="0.2">
      <c r="A1666" s="140"/>
      <c r="B1666" s="325"/>
      <c r="J1666" s="4"/>
      <c r="K1666" s="173"/>
    </row>
    <row r="1667" spans="1:11" x14ac:dyDescent="0.2">
      <c r="A1667" s="140"/>
      <c r="B1667" s="325"/>
      <c r="J1667" s="4"/>
      <c r="K1667" s="173"/>
    </row>
    <row r="1668" spans="1:11" x14ac:dyDescent="0.2">
      <c r="A1668" s="140"/>
      <c r="B1668" s="325"/>
      <c r="J1668" s="4"/>
      <c r="K1668" s="173"/>
    </row>
    <row r="1669" spans="1:11" x14ac:dyDescent="0.2">
      <c r="A1669" s="140"/>
      <c r="B1669" s="325"/>
      <c r="J1669" s="4"/>
      <c r="K1669" s="173"/>
    </row>
    <row r="1670" spans="1:11" x14ac:dyDescent="0.2">
      <c r="A1670" s="140"/>
      <c r="B1670" s="325"/>
      <c r="J1670" s="4"/>
      <c r="K1670" s="173"/>
    </row>
    <row r="1671" spans="1:11" x14ac:dyDescent="0.2">
      <c r="A1671" s="140"/>
      <c r="B1671" s="325"/>
      <c r="J1671" s="4"/>
      <c r="K1671" s="173"/>
    </row>
    <row r="1672" spans="1:11" x14ac:dyDescent="0.2">
      <c r="A1672" s="140"/>
      <c r="B1672" s="325"/>
      <c r="J1672" s="4"/>
      <c r="K1672" s="173"/>
    </row>
    <row r="1673" spans="1:11" x14ac:dyDescent="0.2">
      <c r="A1673" s="140"/>
      <c r="B1673" s="325"/>
      <c r="J1673" s="4"/>
      <c r="K1673" s="173"/>
    </row>
    <row r="1674" spans="1:11" x14ac:dyDescent="0.2">
      <c r="A1674" s="140"/>
      <c r="B1674" s="325"/>
      <c r="J1674" s="4"/>
      <c r="K1674" s="173"/>
    </row>
    <row r="1675" spans="1:11" x14ac:dyDescent="0.2">
      <c r="A1675" s="140"/>
      <c r="B1675" s="325"/>
      <c r="J1675" s="4"/>
      <c r="K1675" s="173"/>
    </row>
    <row r="1676" spans="1:11" x14ac:dyDescent="0.2">
      <c r="A1676" s="140"/>
      <c r="B1676" s="325"/>
      <c r="J1676" s="4"/>
      <c r="K1676" s="173"/>
    </row>
    <row r="1677" spans="1:11" x14ac:dyDescent="0.2">
      <c r="A1677" s="140"/>
      <c r="B1677" s="325"/>
      <c r="J1677" s="4"/>
      <c r="K1677" s="173"/>
    </row>
    <row r="1678" spans="1:11" x14ac:dyDescent="0.2">
      <c r="A1678" s="140"/>
      <c r="B1678" s="325"/>
      <c r="J1678" s="4"/>
      <c r="K1678" s="173"/>
    </row>
    <row r="1679" spans="1:11" x14ac:dyDescent="0.2">
      <c r="A1679" s="140"/>
      <c r="B1679" s="325"/>
      <c r="J1679" s="4"/>
      <c r="K1679" s="173"/>
    </row>
    <row r="1680" spans="1:11" x14ac:dyDescent="0.2">
      <c r="A1680" s="140"/>
      <c r="B1680" s="325"/>
      <c r="J1680" s="4"/>
      <c r="K1680" s="173"/>
    </row>
    <row r="1681" spans="1:11" x14ac:dyDescent="0.2">
      <c r="A1681" s="140"/>
      <c r="B1681" s="325"/>
      <c r="J1681" s="4"/>
      <c r="K1681" s="173"/>
    </row>
    <row r="1682" spans="1:11" x14ac:dyDescent="0.2">
      <c r="A1682" s="140"/>
      <c r="B1682" s="325"/>
      <c r="J1682" s="4"/>
      <c r="K1682" s="173"/>
    </row>
    <row r="1683" spans="1:11" x14ac:dyDescent="0.2">
      <c r="A1683" s="140"/>
      <c r="B1683" s="325"/>
      <c r="J1683" s="4"/>
      <c r="K1683" s="173"/>
    </row>
    <row r="1684" spans="1:11" x14ac:dyDescent="0.2">
      <c r="A1684" s="140"/>
      <c r="B1684" s="325"/>
      <c r="J1684" s="4"/>
      <c r="K1684" s="173"/>
    </row>
    <row r="1685" spans="1:11" x14ac:dyDescent="0.2">
      <c r="A1685" s="140"/>
      <c r="B1685" s="325"/>
      <c r="J1685" s="4"/>
      <c r="K1685" s="173"/>
    </row>
    <row r="1686" spans="1:11" x14ac:dyDescent="0.2">
      <c r="A1686" s="140"/>
      <c r="B1686" s="325"/>
      <c r="J1686" s="4"/>
      <c r="K1686" s="173"/>
    </row>
    <row r="1687" spans="1:11" x14ac:dyDescent="0.2">
      <c r="A1687" s="140"/>
      <c r="B1687" s="325"/>
      <c r="J1687" s="4"/>
      <c r="K1687" s="173"/>
    </row>
    <row r="1688" spans="1:11" x14ac:dyDescent="0.2">
      <c r="A1688" s="140"/>
      <c r="B1688" s="325"/>
      <c r="J1688" s="4"/>
      <c r="K1688" s="173"/>
    </row>
    <row r="1689" spans="1:11" x14ac:dyDescent="0.2">
      <c r="A1689" s="140"/>
      <c r="B1689" s="325"/>
      <c r="J1689" s="4"/>
      <c r="K1689" s="173"/>
    </row>
    <row r="1690" spans="1:11" x14ac:dyDescent="0.2">
      <c r="A1690" s="140"/>
      <c r="B1690" s="325"/>
      <c r="J1690" s="4"/>
      <c r="K1690" s="173"/>
    </row>
    <row r="1691" spans="1:11" x14ac:dyDescent="0.2">
      <c r="A1691" s="140"/>
      <c r="B1691" s="325"/>
      <c r="J1691" s="4"/>
      <c r="K1691" s="173"/>
    </row>
    <row r="1692" spans="1:11" x14ac:dyDescent="0.2">
      <c r="A1692" s="140"/>
      <c r="B1692" s="325"/>
      <c r="J1692" s="4"/>
      <c r="K1692" s="173"/>
    </row>
    <row r="1693" spans="1:11" x14ac:dyDescent="0.2">
      <c r="A1693" s="140"/>
      <c r="B1693" s="325"/>
      <c r="J1693" s="4"/>
      <c r="K1693" s="173"/>
    </row>
    <row r="1694" spans="1:11" x14ac:dyDescent="0.2">
      <c r="A1694" s="140"/>
      <c r="B1694" s="325"/>
      <c r="J1694" s="4"/>
      <c r="K1694" s="173"/>
    </row>
    <row r="1695" spans="1:11" x14ac:dyDescent="0.2">
      <c r="A1695" s="140"/>
      <c r="B1695" s="325"/>
      <c r="J1695" s="4"/>
      <c r="K1695" s="173"/>
    </row>
    <row r="1696" spans="1:11" x14ac:dyDescent="0.2">
      <c r="A1696" s="140"/>
      <c r="B1696" s="325"/>
      <c r="J1696" s="4"/>
      <c r="K1696" s="173"/>
    </row>
    <row r="1697" spans="1:11" x14ac:dyDescent="0.2">
      <c r="A1697" s="140"/>
      <c r="B1697" s="325"/>
      <c r="J1697" s="4"/>
      <c r="K1697" s="173"/>
    </row>
    <row r="1698" spans="1:11" x14ac:dyDescent="0.2">
      <c r="A1698" s="140"/>
      <c r="B1698" s="325"/>
      <c r="J1698" s="4"/>
      <c r="K1698" s="173"/>
    </row>
    <row r="1699" spans="1:11" x14ac:dyDescent="0.2">
      <c r="A1699" s="140"/>
      <c r="B1699" s="325"/>
      <c r="J1699" s="4"/>
      <c r="K1699" s="173"/>
    </row>
    <row r="1700" spans="1:11" x14ac:dyDescent="0.2">
      <c r="A1700" s="140"/>
      <c r="B1700" s="325"/>
      <c r="J1700" s="4"/>
      <c r="K1700" s="173"/>
    </row>
    <row r="1701" spans="1:11" x14ac:dyDescent="0.2">
      <c r="A1701" s="140"/>
      <c r="B1701" s="325"/>
      <c r="J1701" s="4"/>
      <c r="K1701" s="173"/>
    </row>
    <row r="1702" spans="1:11" x14ac:dyDescent="0.2">
      <c r="A1702" s="140"/>
      <c r="B1702" s="325"/>
      <c r="J1702" s="4"/>
      <c r="K1702" s="173"/>
    </row>
    <row r="1703" spans="1:11" x14ac:dyDescent="0.2">
      <c r="A1703" s="140"/>
      <c r="B1703" s="325"/>
      <c r="J1703" s="4"/>
      <c r="K1703" s="173"/>
    </row>
    <row r="1704" spans="1:11" x14ac:dyDescent="0.2">
      <c r="A1704" s="140"/>
      <c r="B1704" s="325"/>
      <c r="J1704" s="4"/>
      <c r="K1704" s="173"/>
    </row>
    <row r="1705" spans="1:11" x14ac:dyDescent="0.2">
      <c r="A1705" s="140"/>
      <c r="B1705" s="325"/>
      <c r="J1705" s="4"/>
      <c r="K1705" s="173"/>
    </row>
    <row r="1706" spans="1:11" x14ac:dyDescent="0.2">
      <c r="A1706" s="140"/>
      <c r="B1706" s="325"/>
      <c r="J1706" s="4"/>
      <c r="K1706" s="173"/>
    </row>
    <row r="1707" spans="1:11" x14ac:dyDescent="0.2">
      <c r="A1707" s="140"/>
      <c r="B1707" s="325"/>
      <c r="J1707" s="4"/>
      <c r="K1707" s="173"/>
    </row>
    <row r="1708" spans="1:11" x14ac:dyDescent="0.2">
      <c r="A1708" s="140"/>
      <c r="B1708" s="325"/>
      <c r="J1708" s="4"/>
      <c r="K1708" s="173"/>
    </row>
    <row r="1709" spans="1:11" x14ac:dyDescent="0.2">
      <c r="A1709" s="140"/>
      <c r="B1709" s="325"/>
      <c r="J1709" s="4"/>
      <c r="K1709" s="173"/>
    </row>
    <row r="1710" spans="1:11" x14ac:dyDescent="0.2">
      <c r="A1710" s="140"/>
      <c r="B1710" s="325"/>
      <c r="J1710" s="4"/>
      <c r="K1710" s="173"/>
    </row>
    <row r="1711" spans="1:11" x14ac:dyDescent="0.2">
      <c r="A1711" s="140"/>
      <c r="B1711" s="325"/>
      <c r="J1711" s="4"/>
      <c r="K1711" s="173"/>
    </row>
    <row r="1712" spans="1:11" x14ac:dyDescent="0.2">
      <c r="A1712" s="140"/>
      <c r="B1712" s="325"/>
      <c r="J1712" s="4"/>
      <c r="K1712" s="173"/>
    </row>
    <row r="1713" spans="1:11" x14ac:dyDescent="0.2">
      <c r="A1713" s="140"/>
      <c r="B1713" s="325"/>
      <c r="J1713" s="4"/>
      <c r="K1713" s="173"/>
    </row>
    <row r="1714" spans="1:11" x14ac:dyDescent="0.2">
      <c r="A1714" s="140"/>
      <c r="B1714" s="325"/>
      <c r="J1714" s="4"/>
      <c r="K1714" s="173"/>
    </row>
    <row r="1715" spans="1:11" x14ac:dyDescent="0.2">
      <c r="A1715" s="140"/>
      <c r="B1715" s="325"/>
      <c r="J1715" s="4"/>
      <c r="K1715" s="173"/>
    </row>
    <row r="1716" spans="1:11" x14ac:dyDescent="0.2">
      <c r="A1716" s="140"/>
      <c r="B1716" s="325"/>
      <c r="J1716" s="4"/>
      <c r="K1716" s="173"/>
    </row>
    <row r="1717" spans="1:11" x14ac:dyDescent="0.2">
      <c r="A1717" s="140"/>
      <c r="B1717" s="325"/>
      <c r="J1717" s="4"/>
      <c r="K1717" s="173"/>
    </row>
    <row r="1718" spans="1:11" x14ac:dyDescent="0.2">
      <c r="A1718" s="140"/>
      <c r="B1718" s="325"/>
      <c r="J1718" s="4"/>
      <c r="K1718" s="173"/>
    </row>
    <row r="1719" spans="1:11" x14ac:dyDescent="0.2">
      <c r="A1719" s="140"/>
      <c r="B1719" s="325"/>
      <c r="J1719" s="4"/>
      <c r="K1719" s="173"/>
    </row>
    <row r="1720" spans="1:11" x14ac:dyDescent="0.2">
      <c r="A1720" s="140"/>
      <c r="B1720" s="325"/>
      <c r="J1720" s="4"/>
      <c r="K1720" s="173"/>
    </row>
    <row r="1721" spans="1:11" x14ac:dyDescent="0.2">
      <c r="A1721" s="140"/>
      <c r="B1721" s="325"/>
      <c r="J1721" s="4"/>
      <c r="K1721" s="173"/>
    </row>
    <row r="1722" spans="1:11" x14ac:dyDescent="0.2">
      <c r="A1722" s="140"/>
      <c r="B1722" s="325"/>
      <c r="J1722" s="4"/>
      <c r="K1722" s="173"/>
    </row>
    <row r="1723" spans="1:11" x14ac:dyDescent="0.2">
      <c r="A1723" s="140"/>
      <c r="B1723" s="325"/>
      <c r="J1723" s="4"/>
      <c r="K1723" s="173"/>
    </row>
    <row r="1724" spans="1:11" x14ac:dyDescent="0.2">
      <c r="A1724" s="140"/>
      <c r="B1724" s="325"/>
      <c r="J1724" s="4"/>
      <c r="K1724" s="173"/>
    </row>
    <row r="1725" spans="1:11" x14ac:dyDescent="0.2">
      <c r="A1725" s="140"/>
      <c r="B1725" s="325"/>
      <c r="J1725" s="4"/>
      <c r="K1725" s="173"/>
    </row>
    <row r="1726" spans="1:11" x14ac:dyDescent="0.2">
      <c r="A1726" s="140"/>
      <c r="B1726" s="325"/>
      <c r="J1726" s="4"/>
      <c r="K1726" s="173"/>
    </row>
    <row r="1727" spans="1:11" x14ac:dyDescent="0.2">
      <c r="A1727" s="140"/>
      <c r="B1727" s="325"/>
      <c r="J1727" s="4"/>
      <c r="K1727" s="173"/>
    </row>
    <row r="1728" spans="1:11" x14ac:dyDescent="0.2">
      <c r="A1728" s="140"/>
      <c r="B1728" s="325"/>
      <c r="J1728" s="4"/>
      <c r="K1728" s="173"/>
    </row>
    <row r="1729" spans="1:11" x14ac:dyDescent="0.2">
      <c r="A1729" s="140"/>
      <c r="B1729" s="325"/>
      <c r="J1729" s="4"/>
      <c r="K1729" s="173"/>
    </row>
    <row r="1730" spans="1:11" x14ac:dyDescent="0.2">
      <c r="A1730" s="140"/>
      <c r="B1730" s="325"/>
      <c r="J1730" s="4"/>
      <c r="K1730" s="173"/>
    </row>
    <row r="1731" spans="1:11" x14ac:dyDescent="0.2">
      <c r="A1731" s="140"/>
      <c r="B1731" s="325"/>
      <c r="J1731" s="4"/>
      <c r="K1731" s="173"/>
    </row>
    <row r="1732" spans="1:11" x14ac:dyDescent="0.2">
      <c r="A1732" s="140"/>
      <c r="B1732" s="325"/>
      <c r="J1732" s="4"/>
      <c r="K1732" s="173"/>
    </row>
    <row r="1733" spans="1:11" x14ac:dyDescent="0.2">
      <c r="A1733" s="140"/>
      <c r="B1733" s="325"/>
      <c r="J1733" s="4"/>
      <c r="K1733" s="173"/>
    </row>
    <row r="1734" spans="1:11" x14ac:dyDescent="0.2">
      <c r="A1734" s="140"/>
      <c r="B1734" s="325"/>
      <c r="J1734" s="4"/>
      <c r="K1734" s="173"/>
    </row>
    <row r="1735" spans="1:11" x14ac:dyDescent="0.2">
      <c r="A1735" s="140"/>
      <c r="B1735" s="325"/>
      <c r="J1735" s="4"/>
      <c r="K1735" s="173"/>
    </row>
    <row r="1736" spans="1:11" x14ac:dyDescent="0.2">
      <c r="A1736" s="140"/>
      <c r="B1736" s="325"/>
      <c r="J1736" s="4"/>
      <c r="K1736" s="173"/>
    </row>
    <row r="1737" spans="1:11" x14ac:dyDescent="0.2">
      <c r="A1737" s="140"/>
      <c r="B1737" s="325"/>
      <c r="J1737" s="4"/>
      <c r="K1737" s="173"/>
    </row>
    <row r="1738" spans="1:11" x14ac:dyDescent="0.2">
      <c r="A1738" s="140"/>
      <c r="B1738" s="325"/>
      <c r="J1738" s="4"/>
      <c r="K1738" s="173"/>
    </row>
    <row r="1739" spans="1:11" x14ac:dyDescent="0.2">
      <c r="A1739" s="140"/>
      <c r="B1739" s="325"/>
      <c r="J1739" s="4"/>
      <c r="K1739" s="173"/>
    </row>
    <row r="1740" spans="1:11" x14ac:dyDescent="0.2">
      <c r="A1740" s="140"/>
      <c r="B1740" s="325"/>
      <c r="J1740" s="4"/>
      <c r="K1740" s="173"/>
    </row>
    <row r="1741" spans="1:11" x14ac:dyDescent="0.2">
      <c r="A1741" s="140"/>
      <c r="B1741" s="325"/>
      <c r="J1741" s="4"/>
      <c r="K1741" s="173"/>
    </row>
    <row r="1742" spans="1:11" x14ac:dyDescent="0.2">
      <c r="A1742" s="140"/>
      <c r="B1742" s="325"/>
      <c r="J1742" s="4"/>
      <c r="K1742" s="173"/>
    </row>
    <row r="1743" spans="1:11" x14ac:dyDescent="0.2">
      <c r="A1743" s="140"/>
      <c r="B1743" s="325"/>
      <c r="J1743" s="4"/>
      <c r="K1743" s="173"/>
    </row>
    <row r="1744" spans="1:11" x14ac:dyDescent="0.2">
      <c r="A1744" s="140"/>
      <c r="B1744" s="325"/>
      <c r="J1744" s="4"/>
      <c r="K1744" s="173"/>
    </row>
    <row r="1745" spans="1:11" x14ac:dyDescent="0.2">
      <c r="A1745" s="140"/>
      <c r="B1745" s="325"/>
      <c r="J1745" s="4"/>
      <c r="K1745" s="173"/>
    </row>
    <row r="1746" spans="1:11" x14ac:dyDescent="0.2">
      <c r="A1746" s="140"/>
      <c r="B1746" s="325"/>
      <c r="J1746" s="4"/>
      <c r="K1746" s="173"/>
    </row>
    <row r="1747" spans="1:11" x14ac:dyDescent="0.2">
      <c r="A1747" s="140"/>
      <c r="B1747" s="325"/>
      <c r="J1747" s="4"/>
      <c r="K1747" s="173"/>
    </row>
    <row r="1748" spans="1:11" x14ac:dyDescent="0.2">
      <c r="A1748" s="140"/>
      <c r="B1748" s="325"/>
      <c r="J1748" s="4"/>
      <c r="K1748" s="173"/>
    </row>
    <row r="1749" spans="1:11" x14ac:dyDescent="0.2">
      <c r="A1749" s="140"/>
      <c r="B1749" s="325"/>
      <c r="J1749" s="4"/>
      <c r="K1749" s="173"/>
    </row>
    <row r="1750" spans="1:11" x14ac:dyDescent="0.2">
      <c r="A1750" s="140"/>
      <c r="B1750" s="325"/>
      <c r="J1750" s="4"/>
      <c r="K1750" s="173"/>
    </row>
    <row r="1751" spans="1:11" x14ac:dyDescent="0.2">
      <c r="A1751" s="140"/>
      <c r="B1751" s="325"/>
      <c r="J1751" s="4"/>
      <c r="K1751" s="173"/>
    </row>
    <row r="1752" spans="1:11" x14ac:dyDescent="0.2">
      <c r="A1752" s="140"/>
      <c r="B1752" s="325"/>
      <c r="J1752" s="4"/>
      <c r="K1752" s="173"/>
    </row>
    <row r="1753" spans="1:11" x14ac:dyDescent="0.2">
      <c r="A1753" s="140"/>
      <c r="B1753" s="325"/>
      <c r="J1753" s="4"/>
      <c r="K1753" s="173"/>
    </row>
    <row r="1754" spans="1:11" x14ac:dyDescent="0.2">
      <c r="A1754" s="140"/>
      <c r="B1754" s="325"/>
      <c r="J1754" s="4"/>
      <c r="K1754" s="173"/>
    </row>
    <row r="1755" spans="1:11" x14ac:dyDescent="0.2">
      <c r="A1755" s="140"/>
      <c r="B1755" s="325"/>
      <c r="J1755" s="4"/>
      <c r="K1755" s="173"/>
    </row>
    <row r="1756" spans="1:11" x14ac:dyDescent="0.2">
      <c r="A1756" s="140"/>
      <c r="B1756" s="325"/>
      <c r="J1756" s="4"/>
      <c r="K1756" s="173"/>
    </row>
    <row r="1757" spans="1:11" x14ac:dyDescent="0.2">
      <c r="A1757" s="140"/>
      <c r="B1757" s="325"/>
      <c r="J1757" s="4"/>
      <c r="K1757" s="173"/>
    </row>
    <row r="1758" spans="1:11" x14ac:dyDescent="0.2">
      <c r="A1758" s="140"/>
      <c r="B1758" s="325"/>
      <c r="J1758" s="4"/>
      <c r="K1758" s="173"/>
    </row>
    <row r="1759" spans="1:11" x14ac:dyDescent="0.2">
      <c r="A1759" s="140"/>
      <c r="B1759" s="325"/>
      <c r="J1759" s="4"/>
      <c r="K1759" s="173"/>
    </row>
    <row r="1760" spans="1:11" x14ac:dyDescent="0.2">
      <c r="A1760" s="140"/>
      <c r="B1760" s="325"/>
      <c r="J1760" s="4"/>
      <c r="K1760" s="173"/>
    </row>
    <row r="1761" spans="1:11" x14ac:dyDescent="0.2">
      <c r="A1761" s="140"/>
      <c r="B1761" s="325"/>
      <c r="J1761" s="4"/>
      <c r="K1761" s="173"/>
    </row>
    <row r="1762" spans="1:11" x14ac:dyDescent="0.2">
      <c r="A1762" s="140"/>
      <c r="B1762" s="325"/>
      <c r="J1762" s="4"/>
      <c r="K1762" s="173"/>
    </row>
    <row r="1763" spans="1:11" x14ac:dyDescent="0.2">
      <c r="A1763" s="140"/>
      <c r="B1763" s="325"/>
      <c r="J1763" s="4"/>
      <c r="K1763" s="173"/>
    </row>
    <row r="1764" spans="1:11" x14ac:dyDescent="0.2">
      <c r="A1764" s="140"/>
      <c r="B1764" s="325"/>
      <c r="J1764" s="4"/>
      <c r="K1764" s="173"/>
    </row>
    <row r="1765" spans="1:11" x14ac:dyDescent="0.2">
      <c r="A1765" s="140"/>
      <c r="B1765" s="325"/>
      <c r="J1765" s="4"/>
      <c r="K1765" s="173"/>
    </row>
    <row r="1766" spans="1:11" x14ac:dyDescent="0.2">
      <c r="A1766" s="140"/>
      <c r="B1766" s="325"/>
      <c r="J1766" s="4"/>
      <c r="K1766" s="173"/>
    </row>
    <row r="1767" spans="1:11" x14ac:dyDescent="0.2">
      <c r="A1767" s="140"/>
      <c r="B1767" s="325"/>
      <c r="J1767" s="4"/>
      <c r="K1767" s="173"/>
    </row>
    <row r="1768" spans="1:11" x14ac:dyDescent="0.2">
      <c r="A1768" s="140"/>
      <c r="B1768" s="325"/>
      <c r="J1768" s="4"/>
      <c r="K1768" s="173"/>
    </row>
    <row r="1769" spans="1:11" x14ac:dyDescent="0.2">
      <c r="A1769" s="140"/>
      <c r="B1769" s="325"/>
      <c r="J1769" s="4"/>
      <c r="K1769" s="173"/>
    </row>
    <row r="1770" spans="1:11" x14ac:dyDescent="0.2">
      <c r="A1770" s="140"/>
      <c r="B1770" s="325"/>
      <c r="J1770" s="4"/>
      <c r="K1770" s="173"/>
    </row>
    <row r="1771" spans="1:11" x14ac:dyDescent="0.2">
      <c r="A1771" s="140"/>
      <c r="B1771" s="325"/>
      <c r="J1771" s="4"/>
      <c r="K1771" s="173"/>
    </row>
    <row r="1772" spans="1:11" x14ac:dyDescent="0.2">
      <c r="A1772" s="140"/>
      <c r="B1772" s="325"/>
      <c r="J1772" s="4"/>
      <c r="K1772" s="173"/>
    </row>
    <row r="1773" spans="1:11" x14ac:dyDescent="0.2">
      <c r="A1773" s="140"/>
      <c r="B1773" s="325"/>
      <c r="J1773" s="4"/>
      <c r="K1773" s="173"/>
    </row>
    <row r="1774" spans="1:11" x14ac:dyDescent="0.2">
      <c r="A1774" s="140"/>
      <c r="B1774" s="325"/>
      <c r="J1774" s="4"/>
      <c r="K1774" s="173"/>
    </row>
    <row r="1775" spans="1:11" x14ac:dyDescent="0.2">
      <c r="A1775" s="140"/>
      <c r="B1775" s="325"/>
      <c r="J1775" s="4"/>
      <c r="K1775" s="173"/>
    </row>
    <row r="1776" spans="1:11" x14ac:dyDescent="0.2">
      <c r="A1776" s="140"/>
      <c r="B1776" s="325"/>
      <c r="J1776" s="4"/>
      <c r="K1776" s="173"/>
    </row>
    <row r="1777" spans="1:11" x14ac:dyDescent="0.2">
      <c r="A1777" s="140"/>
      <c r="B1777" s="325"/>
      <c r="J1777" s="4"/>
      <c r="K1777" s="173"/>
    </row>
    <row r="1778" spans="1:11" x14ac:dyDescent="0.2">
      <c r="A1778" s="140"/>
      <c r="B1778" s="325"/>
      <c r="J1778" s="4"/>
      <c r="K1778" s="173"/>
    </row>
    <row r="1779" spans="1:11" x14ac:dyDescent="0.2">
      <c r="A1779" s="140"/>
      <c r="B1779" s="325"/>
      <c r="J1779" s="4"/>
      <c r="K1779" s="173"/>
    </row>
    <row r="1780" spans="1:11" x14ac:dyDescent="0.2">
      <c r="A1780" s="140"/>
      <c r="B1780" s="325"/>
      <c r="J1780" s="4"/>
      <c r="K1780" s="173"/>
    </row>
    <row r="1781" spans="1:11" x14ac:dyDescent="0.2">
      <c r="A1781" s="140"/>
      <c r="B1781" s="325"/>
      <c r="J1781" s="4"/>
      <c r="K1781" s="173"/>
    </row>
    <row r="1782" spans="1:11" x14ac:dyDescent="0.2">
      <c r="A1782" s="140"/>
      <c r="B1782" s="325"/>
      <c r="J1782" s="4"/>
      <c r="K1782" s="173"/>
    </row>
    <row r="1783" spans="1:11" x14ac:dyDescent="0.2">
      <c r="A1783" s="140"/>
      <c r="B1783" s="325"/>
      <c r="J1783" s="4"/>
      <c r="K1783" s="173"/>
    </row>
    <row r="1784" spans="1:11" x14ac:dyDescent="0.2">
      <c r="A1784" s="140"/>
      <c r="B1784" s="325"/>
      <c r="J1784" s="4"/>
      <c r="K1784" s="173"/>
    </row>
    <row r="1785" spans="1:11" x14ac:dyDescent="0.2">
      <c r="A1785" s="140"/>
      <c r="B1785" s="325"/>
      <c r="J1785" s="4"/>
      <c r="K1785" s="173"/>
    </row>
    <row r="1786" spans="1:11" x14ac:dyDescent="0.2">
      <c r="A1786" s="140"/>
      <c r="B1786" s="325"/>
      <c r="J1786" s="4"/>
      <c r="K1786" s="173"/>
    </row>
    <row r="1787" spans="1:11" x14ac:dyDescent="0.2">
      <c r="A1787" s="140"/>
      <c r="B1787" s="325"/>
      <c r="J1787" s="4"/>
      <c r="K1787" s="173"/>
    </row>
    <row r="1788" spans="1:11" x14ac:dyDescent="0.2">
      <c r="A1788" s="140"/>
      <c r="B1788" s="325"/>
      <c r="J1788" s="4"/>
      <c r="K1788" s="173"/>
    </row>
    <row r="1789" spans="1:11" x14ac:dyDescent="0.2">
      <c r="A1789" s="140"/>
      <c r="B1789" s="325"/>
      <c r="J1789" s="4"/>
      <c r="K1789" s="173"/>
    </row>
    <row r="1790" spans="1:11" x14ac:dyDescent="0.2">
      <c r="A1790" s="140"/>
      <c r="B1790" s="325"/>
      <c r="J1790" s="4"/>
      <c r="K1790" s="173"/>
    </row>
    <row r="1791" spans="1:11" x14ac:dyDescent="0.2">
      <c r="A1791" s="140"/>
      <c r="B1791" s="325"/>
      <c r="J1791" s="4"/>
      <c r="K1791" s="173"/>
    </row>
    <row r="1792" spans="1:11" x14ac:dyDescent="0.2">
      <c r="A1792" s="140"/>
      <c r="B1792" s="325"/>
      <c r="J1792" s="4"/>
      <c r="K1792" s="173"/>
    </row>
    <row r="1793" spans="1:11" x14ac:dyDescent="0.2">
      <c r="A1793" s="140"/>
      <c r="B1793" s="325"/>
      <c r="J1793" s="4"/>
      <c r="K1793" s="173"/>
    </row>
    <row r="1794" spans="1:11" x14ac:dyDescent="0.2">
      <c r="A1794" s="140"/>
      <c r="B1794" s="325"/>
      <c r="J1794" s="4"/>
      <c r="K1794" s="173"/>
    </row>
    <row r="1795" spans="1:11" x14ac:dyDescent="0.2">
      <c r="A1795" s="140"/>
      <c r="B1795" s="325"/>
      <c r="J1795" s="4"/>
      <c r="K1795" s="173"/>
    </row>
    <row r="1796" spans="1:11" x14ac:dyDescent="0.2">
      <c r="A1796" s="140"/>
      <c r="B1796" s="325"/>
      <c r="J1796" s="4"/>
      <c r="K1796" s="173"/>
    </row>
    <row r="1797" spans="1:11" x14ac:dyDescent="0.2">
      <c r="A1797" s="140"/>
      <c r="B1797" s="325"/>
      <c r="J1797" s="4"/>
      <c r="K1797" s="173"/>
    </row>
    <row r="1798" spans="1:11" x14ac:dyDescent="0.2">
      <c r="A1798" s="140"/>
      <c r="B1798" s="325"/>
      <c r="J1798" s="4"/>
      <c r="K1798" s="173"/>
    </row>
    <row r="1799" spans="1:11" x14ac:dyDescent="0.2">
      <c r="A1799" s="140"/>
      <c r="B1799" s="325"/>
      <c r="J1799" s="4"/>
      <c r="K1799" s="173"/>
    </row>
    <row r="1800" spans="1:11" x14ac:dyDescent="0.2">
      <c r="A1800" s="140"/>
      <c r="B1800" s="325"/>
      <c r="J1800" s="4"/>
      <c r="K1800" s="173"/>
    </row>
    <row r="1801" spans="1:11" x14ac:dyDescent="0.2">
      <c r="A1801" s="140"/>
      <c r="B1801" s="325"/>
      <c r="J1801" s="4"/>
      <c r="K1801" s="173"/>
    </row>
    <row r="1802" spans="1:11" x14ac:dyDescent="0.2">
      <c r="A1802" s="140"/>
      <c r="B1802" s="325"/>
      <c r="J1802" s="4"/>
      <c r="K1802" s="173"/>
    </row>
    <row r="1803" spans="1:11" x14ac:dyDescent="0.2">
      <c r="A1803" s="140"/>
      <c r="B1803" s="325"/>
      <c r="J1803" s="4"/>
      <c r="K1803" s="173"/>
    </row>
    <row r="1804" spans="1:11" x14ac:dyDescent="0.2">
      <c r="A1804" s="140"/>
      <c r="B1804" s="325"/>
      <c r="J1804" s="4"/>
      <c r="K1804" s="173"/>
    </row>
    <row r="1805" spans="1:11" x14ac:dyDescent="0.2">
      <c r="A1805" s="140"/>
      <c r="B1805" s="325"/>
      <c r="J1805" s="4"/>
      <c r="K1805" s="173"/>
    </row>
    <row r="1806" spans="1:11" x14ac:dyDescent="0.2">
      <c r="A1806" s="140"/>
      <c r="B1806" s="325"/>
      <c r="J1806" s="4"/>
      <c r="K1806" s="173"/>
    </row>
    <row r="1807" spans="1:11" x14ac:dyDescent="0.2">
      <c r="A1807" s="140"/>
      <c r="B1807" s="325"/>
      <c r="J1807" s="4"/>
      <c r="K1807" s="173"/>
    </row>
    <row r="1808" spans="1:11" x14ac:dyDescent="0.2">
      <c r="A1808" s="140"/>
      <c r="B1808" s="325"/>
      <c r="J1808" s="4"/>
      <c r="K1808" s="173"/>
    </row>
    <row r="1809" spans="1:11" x14ac:dyDescent="0.2">
      <c r="A1809" s="140"/>
      <c r="B1809" s="325"/>
      <c r="J1809" s="4"/>
      <c r="K1809" s="173"/>
    </row>
    <row r="1810" spans="1:11" x14ac:dyDescent="0.2">
      <c r="A1810" s="140"/>
      <c r="B1810" s="325"/>
      <c r="J1810" s="4"/>
      <c r="K1810" s="173"/>
    </row>
    <row r="1811" spans="1:11" x14ac:dyDescent="0.2">
      <c r="A1811" s="140"/>
      <c r="B1811" s="325"/>
      <c r="J1811" s="4"/>
      <c r="K1811" s="173"/>
    </row>
    <row r="1812" spans="1:11" x14ac:dyDescent="0.2">
      <c r="A1812" s="140"/>
      <c r="B1812" s="325"/>
      <c r="J1812" s="4"/>
      <c r="K1812" s="173"/>
    </row>
    <row r="1813" spans="1:11" x14ac:dyDescent="0.2">
      <c r="A1813" s="140"/>
      <c r="B1813" s="325"/>
      <c r="J1813" s="4"/>
      <c r="K1813" s="173"/>
    </row>
    <row r="1814" spans="1:11" x14ac:dyDescent="0.2">
      <c r="A1814" s="140"/>
      <c r="B1814" s="325"/>
      <c r="J1814" s="4"/>
      <c r="K1814" s="173"/>
    </row>
    <row r="1815" spans="1:11" x14ac:dyDescent="0.2">
      <c r="A1815" s="140"/>
      <c r="B1815" s="325"/>
      <c r="J1815" s="4"/>
      <c r="K1815" s="173"/>
    </row>
    <row r="1816" spans="1:11" x14ac:dyDescent="0.2">
      <c r="A1816" s="140"/>
      <c r="B1816" s="325"/>
      <c r="J1816" s="4"/>
      <c r="K1816" s="173"/>
    </row>
    <row r="1817" spans="1:11" x14ac:dyDescent="0.2">
      <c r="A1817" s="140"/>
      <c r="B1817" s="325"/>
      <c r="J1817" s="4"/>
      <c r="K1817" s="173"/>
    </row>
    <row r="1818" spans="1:11" x14ac:dyDescent="0.2">
      <c r="A1818" s="140"/>
      <c r="B1818" s="325"/>
      <c r="J1818" s="4"/>
      <c r="K1818" s="173"/>
    </row>
    <row r="1819" spans="1:11" x14ac:dyDescent="0.2">
      <c r="A1819" s="140"/>
      <c r="B1819" s="325"/>
      <c r="J1819" s="4"/>
      <c r="K1819" s="173"/>
    </row>
    <row r="1820" spans="1:11" x14ac:dyDescent="0.2">
      <c r="A1820" s="140"/>
      <c r="B1820" s="325"/>
      <c r="J1820" s="4"/>
      <c r="K1820" s="173"/>
    </row>
    <row r="1821" spans="1:11" x14ac:dyDescent="0.2">
      <c r="A1821" s="140"/>
      <c r="B1821" s="325"/>
      <c r="J1821" s="4"/>
      <c r="K1821" s="173"/>
    </row>
    <row r="1822" spans="1:11" x14ac:dyDescent="0.2">
      <c r="A1822" s="140"/>
      <c r="B1822" s="325"/>
      <c r="J1822" s="4"/>
      <c r="K1822" s="173"/>
    </row>
    <row r="1823" spans="1:11" x14ac:dyDescent="0.2">
      <c r="A1823" s="140"/>
      <c r="B1823" s="325"/>
      <c r="J1823" s="4"/>
      <c r="K1823" s="173"/>
    </row>
    <row r="1824" spans="1:11" x14ac:dyDescent="0.2">
      <c r="A1824" s="140"/>
      <c r="B1824" s="325"/>
      <c r="J1824" s="4"/>
      <c r="K1824" s="173"/>
    </row>
    <row r="1825" spans="1:11" x14ac:dyDescent="0.2">
      <c r="A1825" s="140"/>
      <c r="B1825" s="325"/>
      <c r="J1825" s="4"/>
      <c r="K1825" s="173"/>
    </row>
    <row r="1826" spans="1:11" x14ac:dyDescent="0.2">
      <c r="A1826" s="140"/>
      <c r="B1826" s="325"/>
      <c r="J1826" s="4"/>
      <c r="K1826" s="173"/>
    </row>
    <row r="1827" spans="1:11" x14ac:dyDescent="0.2">
      <c r="A1827" s="140"/>
      <c r="B1827" s="325"/>
      <c r="J1827" s="4"/>
      <c r="K1827" s="173"/>
    </row>
    <row r="1828" spans="1:11" x14ac:dyDescent="0.2">
      <c r="A1828" s="140"/>
      <c r="B1828" s="325"/>
      <c r="J1828" s="4"/>
      <c r="K1828" s="173"/>
    </row>
    <row r="1829" spans="1:11" x14ac:dyDescent="0.2">
      <c r="A1829" s="140"/>
      <c r="B1829" s="325"/>
      <c r="J1829" s="4"/>
      <c r="K1829" s="173"/>
    </row>
    <row r="1830" spans="1:11" x14ac:dyDescent="0.2">
      <c r="A1830" s="140"/>
      <c r="B1830" s="325"/>
      <c r="J1830" s="4"/>
      <c r="K1830" s="173"/>
    </row>
    <row r="1831" spans="1:11" x14ac:dyDescent="0.2">
      <c r="A1831" s="140"/>
      <c r="B1831" s="325"/>
      <c r="J1831" s="4"/>
      <c r="K1831" s="173"/>
    </row>
    <row r="1832" spans="1:11" x14ac:dyDescent="0.2">
      <c r="A1832" s="140"/>
      <c r="B1832" s="325"/>
      <c r="J1832" s="4"/>
      <c r="K1832" s="173"/>
    </row>
    <row r="1833" spans="1:11" x14ac:dyDescent="0.2">
      <c r="A1833" s="140"/>
      <c r="B1833" s="325"/>
      <c r="J1833" s="4"/>
      <c r="K1833" s="173"/>
    </row>
    <row r="1834" spans="1:11" x14ac:dyDescent="0.2">
      <c r="A1834" s="140"/>
      <c r="B1834" s="325"/>
      <c r="J1834" s="4"/>
      <c r="K1834" s="173"/>
    </row>
    <row r="1835" spans="1:11" x14ac:dyDescent="0.2">
      <c r="A1835" s="140"/>
      <c r="B1835" s="325"/>
      <c r="J1835" s="4"/>
      <c r="K1835" s="173"/>
    </row>
    <row r="1836" spans="1:11" x14ac:dyDescent="0.2">
      <c r="A1836" s="140"/>
      <c r="B1836" s="325"/>
      <c r="J1836" s="4"/>
      <c r="K1836" s="173"/>
    </row>
    <row r="1837" spans="1:11" x14ac:dyDescent="0.2">
      <c r="A1837" s="140"/>
      <c r="B1837" s="325"/>
      <c r="J1837" s="4"/>
      <c r="K1837" s="173"/>
    </row>
    <row r="1838" spans="1:11" x14ac:dyDescent="0.2">
      <c r="A1838" s="140"/>
      <c r="B1838" s="325"/>
      <c r="J1838" s="4"/>
      <c r="K1838" s="173"/>
    </row>
    <row r="1839" spans="1:11" x14ac:dyDescent="0.2">
      <c r="A1839" s="140"/>
      <c r="B1839" s="325"/>
      <c r="J1839" s="4"/>
      <c r="K1839" s="173"/>
    </row>
    <row r="1840" spans="1:11" x14ac:dyDescent="0.2">
      <c r="A1840" s="140"/>
      <c r="B1840" s="325"/>
      <c r="J1840" s="4"/>
      <c r="K1840" s="173"/>
    </row>
    <row r="1841" spans="1:11" x14ac:dyDescent="0.2">
      <c r="A1841" s="140"/>
      <c r="B1841" s="325"/>
      <c r="J1841" s="4"/>
      <c r="K1841" s="173"/>
    </row>
    <row r="1842" spans="1:11" x14ac:dyDescent="0.2">
      <c r="A1842" s="140"/>
      <c r="B1842" s="325"/>
      <c r="J1842" s="4"/>
      <c r="K1842" s="173"/>
    </row>
    <row r="1843" spans="1:11" x14ac:dyDescent="0.2">
      <c r="A1843" s="140"/>
      <c r="B1843" s="325"/>
      <c r="J1843" s="4"/>
      <c r="K1843" s="173"/>
    </row>
    <row r="1844" spans="1:11" x14ac:dyDescent="0.2">
      <c r="A1844" s="140"/>
      <c r="B1844" s="325"/>
      <c r="J1844" s="4"/>
      <c r="K1844" s="173"/>
    </row>
    <row r="1845" spans="1:11" x14ac:dyDescent="0.2">
      <c r="A1845" s="140"/>
      <c r="B1845" s="325"/>
      <c r="J1845" s="4"/>
      <c r="K1845" s="173"/>
    </row>
    <row r="1846" spans="1:11" x14ac:dyDescent="0.2">
      <c r="A1846" s="140"/>
      <c r="B1846" s="325"/>
      <c r="J1846" s="4"/>
      <c r="K1846" s="173"/>
    </row>
    <row r="1847" spans="1:11" x14ac:dyDescent="0.2">
      <c r="A1847" s="140"/>
      <c r="B1847" s="325"/>
      <c r="J1847" s="4"/>
      <c r="K1847" s="173"/>
    </row>
    <row r="1848" spans="1:11" x14ac:dyDescent="0.2">
      <c r="A1848" s="140"/>
      <c r="B1848" s="325"/>
      <c r="J1848" s="4"/>
      <c r="K1848" s="173"/>
    </row>
    <row r="1849" spans="1:11" x14ac:dyDescent="0.2">
      <c r="A1849" s="140"/>
      <c r="B1849" s="325"/>
      <c r="J1849" s="4"/>
      <c r="K1849" s="173"/>
    </row>
    <row r="1850" spans="1:11" x14ac:dyDescent="0.2">
      <c r="A1850" s="140"/>
      <c r="B1850" s="325"/>
      <c r="J1850" s="4"/>
      <c r="K1850" s="173"/>
    </row>
    <row r="1851" spans="1:11" x14ac:dyDescent="0.2">
      <c r="A1851" s="140"/>
      <c r="B1851" s="325"/>
      <c r="J1851" s="4"/>
      <c r="K1851" s="173"/>
    </row>
    <row r="1852" spans="1:11" x14ac:dyDescent="0.2">
      <c r="A1852" s="140"/>
      <c r="B1852" s="325"/>
      <c r="J1852" s="4"/>
      <c r="K1852" s="173"/>
    </row>
    <row r="1853" spans="1:11" x14ac:dyDescent="0.2">
      <c r="A1853" s="140"/>
      <c r="B1853" s="325"/>
      <c r="J1853" s="4"/>
      <c r="K1853" s="173"/>
    </row>
    <row r="1854" spans="1:11" x14ac:dyDescent="0.2">
      <c r="A1854" s="140"/>
      <c r="B1854" s="325"/>
      <c r="J1854" s="4"/>
      <c r="K1854" s="173"/>
    </row>
    <row r="1855" spans="1:11" x14ac:dyDescent="0.2">
      <c r="A1855" s="140"/>
      <c r="B1855" s="325"/>
      <c r="J1855" s="4"/>
      <c r="K1855" s="173"/>
    </row>
    <row r="1856" spans="1:11" x14ac:dyDescent="0.2">
      <c r="A1856" s="140"/>
      <c r="B1856" s="325"/>
      <c r="J1856" s="4"/>
      <c r="K1856" s="173"/>
    </row>
    <row r="1857" spans="1:11" x14ac:dyDescent="0.2">
      <c r="A1857" s="140"/>
      <c r="B1857" s="325"/>
      <c r="J1857" s="4"/>
      <c r="K1857" s="173"/>
    </row>
    <row r="1858" spans="1:11" x14ac:dyDescent="0.2">
      <c r="A1858" s="140"/>
      <c r="B1858" s="325"/>
      <c r="J1858" s="4"/>
      <c r="K1858" s="173"/>
    </row>
    <row r="1859" spans="1:11" x14ac:dyDescent="0.2">
      <c r="A1859" s="140"/>
      <c r="B1859" s="325"/>
      <c r="J1859" s="4"/>
      <c r="K1859" s="173"/>
    </row>
    <row r="1860" spans="1:11" x14ac:dyDescent="0.2">
      <c r="A1860" s="140"/>
      <c r="B1860" s="325"/>
      <c r="J1860" s="4"/>
      <c r="K1860" s="173"/>
    </row>
    <row r="1861" spans="1:11" x14ac:dyDescent="0.2">
      <c r="A1861" s="140"/>
      <c r="B1861" s="325"/>
      <c r="J1861" s="4"/>
      <c r="K1861" s="173"/>
    </row>
    <row r="1862" spans="1:11" x14ac:dyDescent="0.2">
      <c r="A1862" s="140"/>
      <c r="B1862" s="325"/>
      <c r="J1862" s="4"/>
      <c r="K1862" s="173"/>
    </row>
    <row r="1863" spans="1:11" x14ac:dyDescent="0.2">
      <c r="A1863" s="140"/>
      <c r="B1863" s="325"/>
      <c r="J1863" s="4"/>
      <c r="K1863" s="173"/>
    </row>
    <row r="1864" spans="1:11" x14ac:dyDescent="0.2">
      <c r="A1864" s="140"/>
      <c r="B1864" s="325"/>
      <c r="J1864" s="4"/>
      <c r="K1864" s="173"/>
    </row>
    <row r="1865" spans="1:11" x14ac:dyDescent="0.2">
      <c r="A1865" s="140"/>
      <c r="B1865" s="325"/>
      <c r="J1865" s="4"/>
      <c r="K1865" s="173"/>
    </row>
    <row r="1866" spans="1:11" x14ac:dyDescent="0.2">
      <c r="A1866" s="140"/>
      <c r="B1866" s="325"/>
      <c r="J1866" s="4"/>
      <c r="K1866" s="173"/>
    </row>
    <row r="1867" spans="1:11" x14ac:dyDescent="0.2">
      <c r="A1867" s="140"/>
      <c r="B1867" s="325"/>
      <c r="J1867" s="4"/>
      <c r="K1867" s="173"/>
    </row>
    <row r="1868" spans="1:11" x14ac:dyDescent="0.2">
      <c r="A1868" s="140"/>
      <c r="B1868" s="325"/>
      <c r="J1868" s="4"/>
      <c r="K1868" s="173"/>
    </row>
    <row r="1869" spans="1:11" x14ac:dyDescent="0.2">
      <c r="A1869" s="140"/>
      <c r="B1869" s="325"/>
      <c r="J1869" s="4"/>
      <c r="K1869" s="173"/>
    </row>
    <row r="1870" spans="1:11" x14ac:dyDescent="0.2">
      <c r="A1870" s="140"/>
      <c r="B1870" s="325"/>
      <c r="J1870" s="4"/>
      <c r="K1870" s="173"/>
    </row>
    <row r="1871" spans="1:11" x14ac:dyDescent="0.2">
      <c r="A1871" s="140"/>
      <c r="B1871" s="325"/>
      <c r="J1871" s="4"/>
      <c r="K1871" s="173"/>
    </row>
    <row r="1872" spans="1:11" x14ac:dyDescent="0.2">
      <c r="A1872" s="140"/>
      <c r="B1872" s="325"/>
      <c r="J1872" s="4"/>
      <c r="K1872" s="173"/>
    </row>
    <row r="1873" spans="1:11" x14ac:dyDescent="0.2">
      <c r="A1873" s="140"/>
      <c r="B1873" s="325"/>
      <c r="J1873" s="4"/>
      <c r="K1873" s="173"/>
    </row>
    <row r="1874" spans="1:11" x14ac:dyDescent="0.2">
      <c r="A1874" s="140"/>
      <c r="B1874" s="325"/>
      <c r="J1874" s="4"/>
      <c r="K1874" s="173"/>
    </row>
    <row r="1875" spans="1:11" x14ac:dyDescent="0.2">
      <c r="A1875" s="140"/>
      <c r="B1875" s="325"/>
      <c r="J1875" s="4"/>
      <c r="K1875" s="173"/>
    </row>
    <row r="1876" spans="1:11" x14ac:dyDescent="0.2">
      <c r="A1876" s="140"/>
      <c r="B1876" s="325"/>
      <c r="J1876" s="4"/>
      <c r="K1876" s="173"/>
    </row>
    <row r="1877" spans="1:11" x14ac:dyDescent="0.2">
      <c r="A1877" s="140"/>
      <c r="B1877" s="325"/>
      <c r="J1877" s="4"/>
      <c r="K1877" s="173"/>
    </row>
    <row r="1878" spans="1:11" x14ac:dyDescent="0.2">
      <c r="A1878" s="140"/>
      <c r="B1878" s="325"/>
      <c r="J1878" s="4"/>
      <c r="K1878" s="173"/>
    </row>
    <row r="1879" spans="1:11" x14ac:dyDescent="0.2">
      <c r="A1879" s="140"/>
      <c r="B1879" s="325"/>
      <c r="J1879" s="4"/>
      <c r="K1879" s="173"/>
    </row>
    <row r="1880" spans="1:11" x14ac:dyDescent="0.2">
      <c r="A1880" s="140"/>
      <c r="B1880" s="325"/>
      <c r="J1880" s="4"/>
      <c r="K1880" s="173"/>
    </row>
    <row r="1881" spans="1:11" x14ac:dyDescent="0.2">
      <c r="A1881" s="140"/>
      <c r="B1881" s="325"/>
      <c r="J1881" s="4"/>
      <c r="K1881" s="173"/>
    </row>
    <row r="1882" spans="1:11" x14ac:dyDescent="0.2">
      <c r="A1882" s="140"/>
      <c r="B1882" s="325"/>
      <c r="J1882" s="4"/>
      <c r="K1882" s="173"/>
    </row>
    <row r="1883" spans="1:11" x14ac:dyDescent="0.2">
      <c r="A1883" s="140"/>
      <c r="B1883" s="325"/>
      <c r="J1883" s="4"/>
      <c r="K1883" s="173"/>
    </row>
    <row r="1884" spans="1:11" x14ac:dyDescent="0.2">
      <c r="A1884" s="140"/>
      <c r="B1884" s="325"/>
      <c r="J1884" s="4"/>
      <c r="K1884" s="173"/>
    </row>
    <row r="1885" spans="1:11" x14ac:dyDescent="0.2">
      <c r="A1885" s="140"/>
      <c r="B1885" s="325"/>
      <c r="J1885" s="4"/>
      <c r="K1885" s="173"/>
    </row>
    <row r="1886" spans="1:11" x14ac:dyDescent="0.2">
      <c r="A1886" s="140"/>
      <c r="B1886" s="325"/>
      <c r="J1886" s="4"/>
      <c r="K1886" s="173"/>
    </row>
    <row r="1887" spans="1:11" x14ac:dyDescent="0.2">
      <c r="A1887" s="140"/>
      <c r="B1887" s="325"/>
      <c r="J1887" s="4"/>
      <c r="K1887" s="173"/>
    </row>
    <row r="1888" spans="1:11" x14ac:dyDescent="0.2">
      <c r="A1888" s="140"/>
      <c r="B1888" s="325"/>
      <c r="J1888" s="4"/>
      <c r="K1888" s="173"/>
    </row>
    <row r="1889" spans="1:11" x14ac:dyDescent="0.2">
      <c r="A1889" s="140"/>
      <c r="B1889" s="325"/>
      <c r="J1889" s="4"/>
      <c r="K1889" s="173"/>
    </row>
    <row r="1890" spans="1:11" x14ac:dyDescent="0.2">
      <c r="A1890" s="140"/>
      <c r="B1890" s="325"/>
      <c r="J1890" s="4"/>
      <c r="K1890" s="173"/>
    </row>
    <row r="1891" spans="1:11" x14ac:dyDescent="0.2">
      <c r="A1891" s="140"/>
      <c r="B1891" s="325"/>
      <c r="J1891" s="4"/>
      <c r="K1891" s="173"/>
    </row>
    <row r="1892" spans="1:11" x14ac:dyDescent="0.2">
      <c r="A1892" s="140"/>
      <c r="B1892" s="325"/>
      <c r="J1892" s="4"/>
      <c r="K1892" s="173"/>
    </row>
    <row r="1893" spans="1:11" x14ac:dyDescent="0.2">
      <c r="A1893" s="140"/>
      <c r="B1893" s="325"/>
      <c r="J1893" s="4"/>
      <c r="K1893" s="173"/>
    </row>
    <row r="1894" spans="1:11" x14ac:dyDescent="0.2">
      <c r="A1894" s="140"/>
      <c r="B1894" s="325"/>
      <c r="J1894" s="4"/>
      <c r="K1894" s="173"/>
    </row>
    <row r="1895" spans="1:11" x14ac:dyDescent="0.2">
      <c r="A1895" s="140"/>
      <c r="B1895" s="325"/>
      <c r="J1895" s="4"/>
      <c r="K1895" s="173"/>
    </row>
    <row r="1896" spans="1:11" x14ac:dyDescent="0.2">
      <c r="A1896" s="140"/>
      <c r="B1896" s="325"/>
      <c r="J1896" s="4"/>
      <c r="K1896" s="173"/>
    </row>
    <row r="1897" spans="1:11" x14ac:dyDescent="0.2">
      <c r="A1897" s="140"/>
      <c r="B1897" s="325"/>
      <c r="J1897" s="4"/>
      <c r="K1897" s="173"/>
    </row>
    <row r="1898" spans="1:11" x14ac:dyDescent="0.2">
      <c r="A1898" s="140"/>
      <c r="B1898" s="325"/>
      <c r="J1898" s="4"/>
      <c r="K1898" s="173"/>
    </row>
    <row r="1899" spans="1:11" x14ac:dyDescent="0.2">
      <c r="A1899" s="140"/>
      <c r="B1899" s="325"/>
      <c r="J1899" s="4"/>
      <c r="K1899" s="173"/>
    </row>
    <row r="1900" spans="1:11" x14ac:dyDescent="0.2">
      <c r="A1900" s="140"/>
      <c r="B1900" s="325"/>
      <c r="J1900" s="4"/>
      <c r="K1900" s="173"/>
    </row>
    <row r="1901" spans="1:11" x14ac:dyDescent="0.2">
      <c r="A1901" s="140"/>
      <c r="B1901" s="325"/>
      <c r="J1901" s="4"/>
      <c r="K1901" s="173"/>
    </row>
    <row r="1902" spans="1:11" x14ac:dyDescent="0.2">
      <c r="A1902" s="140"/>
      <c r="B1902" s="325"/>
      <c r="J1902" s="4"/>
      <c r="K1902" s="173"/>
    </row>
    <row r="1903" spans="1:11" x14ac:dyDescent="0.2">
      <c r="A1903" s="140"/>
      <c r="B1903" s="325"/>
      <c r="J1903" s="4"/>
      <c r="K1903" s="173"/>
    </row>
    <row r="1904" spans="1:11" x14ac:dyDescent="0.2">
      <c r="A1904" s="140"/>
      <c r="B1904" s="325"/>
      <c r="J1904" s="4"/>
      <c r="K1904" s="173"/>
    </row>
    <row r="1905" spans="1:11" x14ac:dyDescent="0.2">
      <c r="A1905" s="140"/>
      <c r="B1905" s="325"/>
      <c r="J1905" s="4"/>
      <c r="K1905" s="173"/>
    </row>
    <row r="1906" spans="1:11" x14ac:dyDescent="0.2">
      <c r="A1906" s="140"/>
      <c r="B1906" s="325"/>
      <c r="J1906" s="4"/>
      <c r="K1906" s="173"/>
    </row>
    <row r="1907" spans="1:11" x14ac:dyDescent="0.2">
      <c r="A1907" s="140"/>
      <c r="B1907" s="325"/>
      <c r="J1907" s="4"/>
      <c r="K1907" s="173"/>
    </row>
    <row r="1908" spans="1:11" x14ac:dyDescent="0.2">
      <c r="A1908" s="140"/>
      <c r="B1908" s="325"/>
      <c r="J1908" s="4"/>
      <c r="K1908" s="173"/>
    </row>
    <row r="1909" spans="1:11" x14ac:dyDescent="0.2">
      <c r="A1909" s="140"/>
      <c r="B1909" s="325"/>
      <c r="J1909" s="4"/>
      <c r="K1909" s="173"/>
    </row>
    <row r="1910" spans="1:11" x14ac:dyDescent="0.2">
      <c r="A1910" s="140"/>
      <c r="B1910" s="325"/>
      <c r="J1910" s="4"/>
      <c r="K1910" s="173"/>
    </row>
    <row r="1911" spans="1:11" x14ac:dyDescent="0.2">
      <c r="A1911" s="140"/>
      <c r="B1911" s="325"/>
      <c r="J1911" s="4"/>
      <c r="K1911" s="173"/>
    </row>
    <row r="1912" spans="1:11" x14ac:dyDescent="0.2">
      <c r="A1912" s="140"/>
      <c r="B1912" s="325"/>
      <c r="J1912" s="4"/>
      <c r="K1912" s="173"/>
    </row>
    <row r="1913" spans="1:11" x14ac:dyDescent="0.2">
      <c r="A1913" s="140"/>
      <c r="B1913" s="325"/>
      <c r="J1913" s="4"/>
      <c r="K1913" s="173"/>
    </row>
    <row r="1914" spans="1:11" x14ac:dyDescent="0.2">
      <c r="A1914" s="140"/>
      <c r="B1914" s="325"/>
      <c r="J1914" s="4"/>
      <c r="K1914" s="173"/>
    </row>
    <row r="1915" spans="1:11" x14ac:dyDescent="0.2">
      <c r="A1915" s="140"/>
      <c r="B1915" s="325"/>
      <c r="J1915" s="4"/>
      <c r="K1915" s="173"/>
    </row>
    <row r="1916" spans="1:11" x14ac:dyDescent="0.2">
      <c r="A1916" s="140"/>
      <c r="B1916" s="325"/>
      <c r="J1916" s="4"/>
      <c r="K1916" s="173"/>
    </row>
    <row r="1917" spans="1:11" x14ac:dyDescent="0.2">
      <c r="A1917" s="140"/>
      <c r="B1917" s="325"/>
      <c r="J1917" s="4"/>
      <c r="K1917" s="173"/>
    </row>
    <row r="1918" spans="1:11" x14ac:dyDescent="0.2">
      <c r="A1918" s="140"/>
      <c r="B1918" s="325"/>
      <c r="J1918" s="4"/>
      <c r="K1918" s="173"/>
    </row>
    <row r="1919" spans="1:11" x14ac:dyDescent="0.2">
      <c r="A1919" s="140"/>
      <c r="B1919" s="325"/>
      <c r="J1919" s="4"/>
      <c r="K1919" s="173"/>
    </row>
    <row r="1920" spans="1:11" x14ac:dyDescent="0.2">
      <c r="A1920" s="140"/>
      <c r="B1920" s="325"/>
      <c r="J1920" s="4"/>
      <c r="K1920" s="173"/>
    </row>
    <row r="1921" spans="1:11" x14ac:dyDescent="0.2">
      <c r="A1921" s="140"/>
      <c r="B1921" s="325"/>
      <c r="J1921" s="4"/>
      <c r="K1921" s="173"/>
    </row>
    <row r="1922" spans="1:11" x14ac:dyDescent="0.2">
      <c r="A1922" s="140"/>
      <c r="B1922" s="325"/>
      <c r="J1922" s="4"/>
      <c r="K1922" s="173"/>
    </row>
    <row r="1923" spans="1:11" x14ac:dyDescent="0.2">
      <c r="A1923" s="140"/>
      <c r="B1923" s="325"/>
      <c r="J1923" s="4"/>
      <c r="K1923" s="173"/>
    </row>
    <row r="1924" spans="1:11" x14ac:dyDescent="0.2">
      <c r="A1924" s="140"/>
      <c r="B1924" s="325"/>
      <c r="J1924" s="4"/>
      <c r="K1924" s="173"/>
    </row>
    <row r="1925" spans="1:11" x14ac:dyDescent="0.2">
      <c r="A1925" s="140"/>
      <c r="B1925" s="325"/>
      <c r="J1925" s="4"/>
      <c r="K1925" s="173"/>
    </row>
    <row r="1926" spans="1:11" x14ac:dyDescent="0.2">
      <c r="A1926" s="140"/>
      <c r="B1926" s="325"/>
      <c r="J1926" s="4"/>
      <c r="K1926" s="173"/>
    </row>
    <row r="1927" spans="1:11" x14ac:dyDescent="0.2">
      <c r="A1927" s="140"/>
      <c r="B1927" s="325"/>
      <c r="J1927" s="4"/>
      <c r="K1927" s="173"/>
    </row>
    <row r="1928" spans="1:11" x14ac:dyDescent="0.2">
      <c r="A1928" s="140"/>
      <c r="B1928" s="325"/>
      <c r="J1928" s="4"/>
      <c r="K1928" s="173"/>
    </row>
    <row r="1929" spans="1:11" x14ac:dyDescent="0.2">
      <c r="A1929" s="140"/>
      <c r="B1929" s="325"/>
      <c r="J1929" s="4"/>
      <c r="K1929" s="173"/>
    </row>
    <row r="1930" spans="1:11" x14ac:dyDescent="0.2">
      <c r="A1930" s="140"/>
      <c r="B1930" s="325"/>
      <c r="J1930" s="4"/>
      <c r="K1930" s="173"/>
    </row>
    <row r="1931" spans="1:11" x14ac:dyDescent="0.2">
      <c r="A1931" s="140"/>
      <c r="B1931" s="325"/>
      <c r="J1931" s="4"/>
      <c r="K1931" s="173"/>
    </row>
    <row r="1932" spans="1:11" x14ac:dyDescent="0.2">
      <c r="A1932" s="140"/>
      <c r="B1932" s="325"/>
      <c r="J1932" s="4"/>
      <c r="K1932" s="173"/>
    </row>
    <row r="1933" spans="1:11" x14ac:dyDescent="0.2">
      <c r="A1933" s="140"/>
      <c r="B1933" s="325"/>
      <c r="J1933" s="4"/>
      <c r="K1933" s="173"/>
    </row>
    <row r="1934" spans="1:11" x14ac:dyDescent="0.2">
      <c r="A1934" s="140"/>
      <c r="B1934" s="325"/>
      <c r="J1934" s="4"/>
      <c r="K1934" s="173"/>
    </row>
    <row r="1935" spans="1:11" x14ac:dyDescent="0.2">
      <c r="A1935" s="140"/>
      <c r="B1935" s="325"/>
      <c r="J1935" s="4"/>
      <c r="K1935" s="173"/>
    </row>
    <row r="1936" spans="1:11" x14ac:dyDescent="0.2">
      <c r="A1936" s="140"/>
      <c r="B1936" s="325"/>
      <c r="J1936" s="4"/>
      <c r="K1936" s="173"/>
    </row>
    <row r="1937" spans="1:11" x14ac:dyDescent="0.2">
      <c r="A1937" s="140"/>
      <c r="B1937" s="325"/>
      <c r="J1937" s="4"/>
      <c r="K1937" s="173"/>
    </row>
    <row r="1938" spans="1:11" x14ac:dyDescent="0.2">
      <c r="A1938" s="140"/>
      <c r="B1938" s="325"/>
      <c r="J1938" s="4"/>
      <c r="K1938" s="173"/>
    </row>
    <row r="1939" spans="1:11" x14ac:dyDescent="0.2">
      <c r="A1939" s="140"/>
      <c r="B1939" s="325"/>
      <c r="J1939" s="4"/>
      <c r="K1939" s="173"/>
    </row>
    <row r="1940" spans="1:11" x14ac:dyDescent="0.2">
      <c r="A1940" s="140"/>
      <c r="B1940" s="325"/>
      <c r="J1940" s="4"/>
      <c r="K1940" s="173"/>
    </row>
    <row r="1941" spans="1:11" x14ac:dyDescent="0.2">
      <c r="A1941" s="140"/>
      <c r="B1941" s="325"/>
      <c r="J1941" s="4"/>
      <c r="K1941" s="173"/>
    </row>
    <row r="1942" spans="1:11" x14ac:dyDescent="0.2">
      <c r="A1942" s="140"/>
      <c r="B1942" s="325"/>
      <c r="J1942" s="4"/>
      <c r="K1942" s="173"/>
    </row>
    <row r="1943" spans="1:11" x14ac:dyDescent="0.2">
      <c r="A1943" s="140"/>
      <c r="B1943" s="325"/>
      <c r="J1943" s="4"/>
      <c r="K1943" s="173"/>
    </row>
    <row r="1944" spans="1:11" x14ac:dyDescent="0.2">
      <c r="A1944" s="140"/>
      <c r="B1944" s="325"/>
      <c r="J1944" s="4"/>
      <c r="K1944" s="173"/>
    </row>
    <row r="1945" spans="1:11" x14ac:dyDescent="0.2">
      <c r="A1945" s="140"/>
      <c r="B1945" s="325"/>
      <c r="J1945" s="4"/>
      <c r="K1945" s="173"/>
    </row>
    <row r="1946" spans="1:11" x14ac:dyDescent="0.2">
      <c r="A1946" s="140"/>
      <c r="B1946" s="325"/>
      <c r="J1946" s="4"/>
      <c r="K1946" s="173"/>
    </row>
    <row r="1947" spans="1:11" x14ac:dyDescent="0.2">
      <c r="A1947" s="140"/>
      <c r="B1947" s="325"/>
      <c r="J1947" s="4"/>
      <c r="K1947" s="173"/>
    </row>
    <row r="1948" spans="1:11" x14ac:dyDescent="0.2">
      <c r="A1948" s="140"/>
      <c r="B1948" s="325"/>
      <c r="J1948" s="4"/>
      <c r="K1948" s="173"/>
    </row>
    <row r="1949" spans="1:11" x14ac:dyDescent="0.2">
      <c r="A1949" s="140"/>
      <c r="B1949" s="325"/>
      <c r="J1949" s="4"/>
      <c r="K1949" s="173"/>
    </row>
    <row r="1950" spans="1:11" x14ac:dyDescent="0.2">
      <c r="A1950" s="140"/>
      <c r="B1950" s="325"/>
      <c r="J1950" s="4"/>
      <c r="K1950" s="173"/>
    </row>
    <row r="1951" spans="1:11" x14ac:dyDescent="0.2">
      <c r="A1951" s="140"/>
      <c r="B1951" s="325"/>
      <c r="J1951" s="4"/>
      <c r="K1951" s="173"/>
    </row>
    <row r="1952" spans="1:11" x14ac:dyDescent="0.2">
      <c r="A1952" s="140"/>
      <c r="B1952" s="325"/>
      <c r="J1952" s="4"/>
      <c r="K1952" s="173"/>
    </row>
    <row r="1953" spans="1:11" x14ac:dyDescent="0.2">
      <c r="A1953" s="140"/>
      <c r="B1953" s="325"/>
      <c r="J1953" s="4"/>
      <c r="K1953" s="173"/>
    </row>
    <row r="1954" spans="1:11" x14ac:dyDescent="0.2">
      <c r="A1954" s="140"/>
      <c r="B1954" s="325"/>
      <c r="J1954" s="4"/>
      <c r="K1954" s="173"/>
    </row>
    <row r="1955" spans="1:11" x14ac:dyDescent="0.2">
      <c r="A1955" s="140"/>
      <c r="B1955" s="325"/>
      <c r="J1955" s="4"/>
      <c r="K1955" s="173"/>
    </row>
    <row r="1956" spans="1:11" x14ac:dyDescent="0.2">
      <c r="A1956" s="140"/>
      <c r="B1956" s="325"/>
      <c r="J1956" s="4"/>
      <c r="K1956" s="173"/>
    </row>
    <row r="1957" spans="1:11" x14ac:dyDescent="0.2">
      <c r="A1957" s="140"/>
      <c r="B1957" s="325"/>
      <c r="J1957" s="4"/>
      <c r="K1957" s="173"/>
    </row>
    <row r="1958" spans="1:11" x14ac:dyDescent="0.2">
      <c r="A1958" s="140"/>
      <c r="B1958" s="325"/>
      <c r="J1958" s="4"/>
      <c r="K1958" s="173"/>
    </row>
    <row r="1959" spans="1:11" x14ac:dyDescent="0.2">
      <c r="A1959" s="140"/>
      <c r="B1959" s="325"/>
      <c r="J1959" s="4"/>
      <c r="K1959" s="173"/>
    </row>
    <row r="1960" spans="1:11" x14ac:dyDescent="0.2">
      <c r="A1960" s="140"/>
      <c r="B1960" s="325"/>
      <c r="J1960" s="4"/>
      <c r="K1960" s="173"/>
    </row>
    <row r="1961" spans="1:11" x14ac:dyDescent="0.2">
      <c r="A1961" s="140"/>
      <c r="B1961" s="325"/>
      <c r="J1961" s="4"/>
      <c r="K1961" s="173"/>
    </row>
    <row r="1962" spans="1:11" x14ac:dyDescent="0.2">
      <c r="A1962" s="140"/>
      <c r="B1962" s="325"/>
      <c r="J1962" s="4"/>
      <c r="K1962" s="173"/>
    </row>
    <row r="1963" spans="1:11" x14ac:dyDescent="0.2">
      <c r="A1963" s="140"/>
      <c r="B1963" s="325"/>
      <c r="J1963" s="4"/>
      <c r="K1963" s="173"/>
    </row>
    <row r="1964" spans="1:11" x14ac:dyDescent="0.2">
      <c r="A1964" s="140"/>
      <c r="B1964" s="325"/>
      <c r="J1964" s="4"/>
      <c r="K1964" s="173"/>
    </row>
    <row r="1965" spans="1:11" x14ac:dyDescent="0.2">
      <c r="A1965" s="140"/>
      <c r="B1965" s="325"/>
      <c r="J1965" s="4"/>
      <c r="K1965" s="173"/>
    </row>
    <row r="1966" spans="1:11" x14ac:dyDescent="0.2">
      <c r="A1966" s="140"/>
      <c r="B1966" s="325"/>
      <c r="J1966" s="4"/>
      <c r="K1966" s="173"/>
    </row>
    <row r="1967" spans="1:11" x14ac:dyDescent="0.2">
      <c r="A1967" s="140"/>
      <c r="B1967" s="325"/>
      <c r="J1967" s="4"/>
      <c r="K1967" s="173"/>
    </row>
    <row r="1968" spans="1:11" x14ac:dyDescent="0.2">
      <c r="A1968" s="140"/>
      <c r="B1968" s="325"/>
      <c r="J1968" s="4"/>
      <c r="K1968" s="173"/>
    </row>
    <row r="1969" spans="1:11" x14ac:dyDescent="0.2">
      <c r="A1969" s="140"/>
      <c r="B1969" s="325"/>
      <c r="J1969" s="4"/>
      <c r="K1969" s="173"/>
    </row>
    <row r="1970" spans="1:11" x14ac:dyDescent="0.2">
      <c r="A1970" s="140"/>
      <c r="B1970" s="325"/>
      <c r="J1970" s="4"/>
      <c r="K1970" s="173"/>
    </row>
    <row r="1971" spans="1:11" x14ac:dyDescent="0.2">
      <c r="A1971" s="140"/>
      <c r="B1971" s="325"/>
      <c r="J1971" s="4"/>
      <c r="K1971" s="173"/>
    </row>
    <row r="1972" spans="1:11" x14ac:dyDescent="0.2">
      <c r="A1972" s="140"/>
      <c r="B1972" s="325"/>
      <c r="J1972" s="4"/>
      <c r="K1972" s="173"/>
    </row>
    <row r="1973" spans="1:11" x14ac:dyDescent="0.2">
      <c r="A1973" s="140"/>
      <c r="B1973" s="325"/>
      <c r="J1973" s="4"/>
      <c r="K1973" s="173"/>
    </row>
    <row r="1974" spans="1:11" x14ac:dyDescent="0.2">
      <c r="A1974" s="140"/>
      <c r="B1974" s="325"/>
      <c r="J1974" s="4"/>
      <c r="K1974" s="173"/>
    </row>
    <row r="1975" spans="1:11" x14ac:dyDescent="0.2">
      <c r="A1975" s="140"/>
      <c r="B1975" s="325"/>
      <c r="J1975" s="4"/>
      <c r="K1975" s="173"/>
    </row>
    <row r="1976" spans="1:11" x14ac:dyDescent="0.2">
      <c r="A1976" s="140"/>
      <c r="B1976" s="325"/>
      <c r="J1976" s="4"/>
      <c r="K1976" s="173"/>
    </row>
    <row r="1977" spans="1:11" x14ac:dyDescent="0.2">
      <c r="A1977" s="140"/>
      <c r="B1977" s="325"/>
      <c r="J1977" s="4"/>
      <c r="K1977" s="173"/>
    </row>
    <row r="1978" spans="1:11" x14ac:dyDescent="0.2">
      <c r="A1978" s="140"/>
      <c r="B1978" s="325"/>
      <c r="J1978" s="4"/>
      <c r="K1978" s="173"/>
    </row>
    <row r="1979" spans="1:11" x14ac:dyDescent="0.2">
      <c r="A1979" s="140"/>
      <c r="B1979" s="325"/>
      <c r="J1979" s="4"/>
      <c r="K1979" s="173"/>
    </row>
    <row r="1980" spans="1:11" x14ac:dyDescent="0.2">
      <c r="A1980" s="140"/>
      <c r="B1980" s="325"/>
      <c r="J1980" s="4"/>
      <c r="K1980" s="173"/>
    </row>
    <row r="1981" spans="1:11" x14ac:dyDescent="0.2">
      <c r="A1981" s="140"/>
      <c r="B1981" s="325"/>
      <c r="J1981" s="4"/>
      <c r="K1981" s="173"/>
    </row>
    <row r="1982" spans="1:11" x14ac:dyDescent="0.2">
      <c r="A1982" s="140"/>
      <c r="B1982" s="325"/>
      <c r="J1982" s="4"/>
      <c r="K1982" s="173"/>
    </row>
    <row r="1983" spans="1:11" x14ac:dyDescent="0.2">
      <c r="A1983" s="140"/>
      <c r="B1983" s="325"/>
      <c r="J1983" s="4"/>
      <c r="K1983" s="173"/>
    </row>
    <row r="1984" spans="1:11" x14ac:dyDescent="0.2">
      <c r="A1984" s="140"/>
      <c r="B1984" s="325"/>
      <c r="J1984" s="4"/>
      <c r="K1984" s="173"/>
    </row>
    <row r="1985" spans="1:11" x14ac:dyDescent="0.2">
      <c r="A1985" s="140"/>
      <c r="B1985" s="325"/>
      <c r="J1985" s="4"/>
      <c r="K1985" s="173"/>
    </row>
    <row r="1986" spans="1:11" x14ac:dyDescent="0.2">
      <c r="A1986" s="140"/>
      <c r="B1986" s="325"/>
      <c r="J1986" s="4"/>
      <c r="K1986" s="173"/>
    </row>
    <row r="1987" spans="1:11" x14ac:dyDescent="0.2">
      <c r="A1987" s="140"/>
      <c r="B1987" s="325"/>
      <c r="J1987" s="4"/>
      <c r="K1987" s="173"/>
    </row>
    <row r="1988" spans="1:11" x14ac:dyDescent="0.2">
      <c r="A1988" s="140"/>
      <c r="B1988" s="325"/>
      <c r="J1988" s="4"/>
      <c r="K1988" s="173"/>
    </row>
    <row r="1989" spans="1:11" x14ac:dyDescent="0.2">
      <c r="A1989" s="140"/>
      <c r="B1989" s="325"/>
      <c r="J1989" s="4"/>
      <c r="K1989" s="173"/>
    </row>
    <row r="1990" spans="1:11" x14ac:dyDescent="0.2">
      <c r="A1990" s="140"/>
      <c r="B1990" s="325"/>
      <c r="J1990" s="4"/>
      <c r="K1990" s="173"/>
    </row>
    <row r="1991" spans="1:11" x14ac:dyDescent="0.2">
      <c r="A1991" s="140"/>
      <c r="B1991" s="325"/>
      <c r="J1991" s="4"/>
      <c r="K1991" s="173"/>
    </row>
    <row r="1992" spans="1:11" x14ac:dyDescent="0.2">
      <c r="A1992" s="140"/>
      <c r="B1992" s="325"/>
      <c r="J1992" s="4"/>
      <c r="K1992" s="173"/>
    </row>
    <row r="1993" spans="1:11" x14ac:dyDescent="0.2">
      <c r="A1993" s="140"/>
      <c r="B1993" s="325"/>
      <c r="J1993" s="4"/>
      <c r="K1993" s="173"/>
    </row>
    <row r="1994" spans="1:11" x14ac:dyDescent="0.2">
      <c r="A1994" s="140"/>
      <c r="B1994" s="325"/>
      <c r="J1994" s="4"/>
      <c r="K1994" s="173"/>
    </row>
    <row r="1995" spans="1:11" x14ac:dyDescent="0.2">
      <c r="A1995" s="140"/>
      <c r="B1995" s="325"/>
      <c r="J1995" s="4"/>
      <c r="K1995" s="173"/>
    </row>
    <row r="1996" spans="1:11" x14ac:dyDescent="0.2">
      <c r="A1996" s="140"/>
      <c r="B1996" s="325"/>
      <c r="J1996" s="4"/>
      <c r="K1996" s="173"/>
    </row>
    <row r="1997" spans="1:11" x14ac:dyDescent="0.2">
      <c r="A1997" s="140"/>
      <c r="B1997" s="325"/>
      <c r="J1997" s="4"/>
      <c r="K1997" s="173"/>
    </row>
    <row r="1998" spans="1:11" x14ac:dyDescent="0.2">
      <c r="A1998" s="140"/>
      <c r="B1998" s="325"/>
      <c r="J1998" s="4"/>
      <c r="K1998" s="173"/>
    </row>
    <row r="1999" spans="1:11" x14ac:dyDescent="0.2">
      <c r="A1999" s="140"/>
      <c r="B1999" s="325"/>
      <c r="J1999" s="4"/>
      <c r="K1999" s="173"/>
    </row>
    <row r="2000" spans="1:11" x14ac:dyDescent="0.2">
      <c r="A2000" s="140"/>
      <c r="B2000" s="325"/>
      <c r="J2000" s="4"/>
      <c r="K2000" s="173"/>
    </row>
    <row r="2001" spans="1:11" x14ac:dyDescent="0.2">
      <c r="A2001" s="140"/>
      <c r="B2001" s="325"/>
      <c r="J2001" s="4"/>
      <c r="K2001" s="173"/>
    </row>
    <row r="2002" spans="1:11" x14ac:dyDescent="0.2">
      <c r="A2002" s="140"/>
      <c r="B2002" s="325"/>
      <c r="J2002" s="4"/>
      <c r="K2002" s="173"/>
    </row>
    <row r="2003" spans="1:11" x14ac:dyDescent="0.2">
      <c r="A2003" s="140"/>
      <c r="B2003" s="325"/>
      <c r="J2003" s="4"/>
      <c r="K2003" s="173"/>
    </row>
    <row r="2004" spans="1:11" x14ac:dyDescent="0.2">
      <c r="A2004" s="140"/>
      <c r="B2004" s="325"/>
      <c r="J2004" s="4"/>
      <c r="K2004" s="173"/>
    </row>
    <row r="2005" spans="1:11" x14ac:dyDescent="0.2">
      <c r="A2005" s="140"/>
      <c r="B2005" s="325"/>
      <c r="J2005" s="4"/>
      <c r="K2005" s="173"/>
    </row>
    <row r="2006" spans="1:11" x14ac:dyDescent="0.2">
      <c r="A2006" s="140"/>
      <c r="B2006" s="325"/>
      <c r="J2006" s="4"/>
      <c r="K2006" s="173"/>
    </row>
    <row r="2007" spans="1:11" x14ac:dyDescent="0.2">
      <c r="A2007" s="140"/>
      <c r="B2007" s="325"/>
      <c r="J2007" s="4"/>
      <c r="K2007" s="173"/>
    </row>
    <row r="2008" spans="1:11" x14ac:dyDescent="0.2">
      <c r="A2008" s="140"/>
      <c r="B2008" s="325"/>
      <c r="J2008" s="4"/>
      <c r="K2008" s="173"/>
    </row>
    <row r="2009" spans="1:11" x14ac:dyDescent="0.2">
      <c r="A2009" s="140"/>
      <c r="B2009" s="325"/>
      <c r="J2009" s="4"/>
      <c r="K2009" s="173"/>
    </row>
    <row r="2010" spans="1:11" x14ac:dyDescent="0.2">
      <c r="A2010" s="140"/>
      <c r="B2010" s="325"/>
      <c r="J2010" s="4"/>
      <c r="K2010" s="173"/>
    </row>
    <row r="2011" spans="1:11" x14ac:dyDescent="0.2">
      <c r="A2011" s="140"/>
      <c r="B2011" s="325"/>
      <c r="J2011" s="4"/>
      <c r="K2011" s="173"/>
    </row>
    <row r="2012" spans="1:11" x14ac:dyDescent="0.2">
      <c r="A2012" s="140"/>
      <c r="B2012" s="325"/>
      <c r="J2012" s="4"/>
      <c r="K2012" s="173"/>
    </row>
    <row r="2013" spans="1:11" x14ac:dyDescent="0.2">
      <c r="A2013" s="140"/>
      <c r="B2013" s="325"/>
      <c r="J2013" s="4"/>
      <c r="K2013" s="173"/>
    </row>
    <row r="2014" spans="1:11" x14ac:dyDescent="0.2">
      <c r="A2014" s="140"/>
      <c r="B2014" s="325"/>
      <c r="J2014" s="4"/>
      <c r="K2014" s="173"/>
    </row>
    <row r="2015" spans="1:11" x14ac:dyDescent="0.2">
      <c r="A2015" s="140"/>
      <c r="B2015" s="325"/>
      <c r="J2015" s="4"/>
      <c r="K2015" s="173"/>
    </row>
    <row r="2016" spans="1:11" x14ac:dyDescent="0.2">
      <c r="A2016" s="140"/>
      <c r="B2016" s="325"/>
      <c r="J2016" s="4"/>
      <c r="K2016" s="173"/>
    </row>
    <row r="2017" spans="1:11" x14ac:dyDescent="0.2">
      <c r="A2017" s="140"/>
      <c r="B2017" s="325"/>
      <c r="J2017" s="4"/>
      <c r="K2017" s="173"/>
    </row>
    <row r="2018" spans="1:11" x14ac:dyDescent="0.2">
      <c r="A2018" s="140"/>
      <c r="B2018" s="325"/>
      <c r="J2018" s="4"/>
      <c r="K2018" s="173"/>
    </row>
    <row r="2019" spans="1:11" x14ac:dyDescent="0.2">
      <c r="A2019" s="140"/>
      <c r="B2019" s="325"/>
      <c r="J2019" s="4"/>
      <c r="K2019" s="173"/>
    </row>
    <row r="2020" spans="1:11" x14ac:dyDescent="0.2">
      <c r="A2020" s="140"/>
      <c r="B2020" s="325"/>
      <c r="J2020" s="4"/>
      <c r="K2020" s="173"/>
    </row>
    <row r="2021" spans="1:11" x14ac:dyDescent="0.2">
      <c r="A2021" s="140"/>
      <c r="B2021" s="325"/>
      <c r="J2021" s="4"/>
      <c r="K2021" s="173"/>
    </row>
    <row r="2022" spans="1:11" x14ac:dyDescent="0.2">
      <c r="A2022" s="140"/>
      <c r="B2022" s="325"/>
      <c r="J2022" s="4"/>
      <c r="K2022" s="173"/>
    </row>
    <row r="2023" spans="1:11" x14ac:dyDescent="0.2">
      <c r="A2023" s="140"/>
      <c r="B2023" s="325"/>
      <c r="J2023" s="4"/>
      <c r="K2023" s="173"/>
    </row>
    <row r="2024" spans="1:11" x14ac:dyDescent="0.2">
      <c r="A2024" s="140"/>
      <c r="B2024" s="325"/>
      <c r="J2024" s="4"/>
      <c r="K2024" s="173"/>
    </row>
    <row r="2025" spans="1:11" x14ac:dyDescent="0.2">
      <c r="A2025" s="140"/>
      <c r="B2025" s="325"/>
      <c r="J2025" s="4"/>
      <c r="K2025" s="173"/>
    </row>
    <row r="2026" spans="1:11" x14ac:dyDescent="0.2">
      <c r="A2026" s="140"/>
      <c r="B2026" s="325"/>
      <c r="J2026" s="4"/>
      <c r="K2026" s="173"/>
    </row>
    <row r="2027" spans="1:11" x14ac:dyDescent="0.2">
      <c r="A2027" s="140"/>
      <c r="B2027" s="325"/>
      <c r="J2027" s="4"/>
      <c r="K2027" s="173"/>
    </row>
    <row r="2028" spans="1:11" x14ac:dyDescent="0.2">
      <c r="A2028" s="140"/>
      <c r="B2028" s="325"/>
      <c r="J2028" s="4"/>
      <c r="K2028" s="173"/>
    </row>
    <row r="2029" spans="1:11" x14ac:dyDescent="0.2">
      <c r="A2029" s="140"/>
      <c r="B2029" s="325"/>
      <c r="J2029" s="4"/>
      <c r="K2029" s="173"/>
    </row>
    <row r="2030" spans="1:11" x14ac:dyDescent="0.2">
      <c r="A2030" s="140"/>
      <c r="B2030" s="325"/>
      <c r="J2030" s="4"/>
      <c r="K2030" s="173"/>
    </row>
    <row r="2031" spans="1:11" x14ac:dyDescent="0.2">
      <c r="A2031" s="140"/>
      <c r="B2031" s="325"/>
      <c r="J2031" s="4"/>
      <c r="K2031" s="173"/>
    </row>
    <row r="2032" spans="1:11" x14ac:dyDescent="0.2">
      <c r="A2032" s="140"/>
      <c r="B2032" s="325"/>
      <c r="J2032" s="4"/>
      <c r="K2032" s="173"/>
    </row>
    <row r="2033" spans="1:11" x14ac:dyDescent="0.2">
      <c r="A2033" s="140"/>
      <c r="B2033" s="325"/>
      <c r="J2033" s="4"/>
      <c r="K2033" s="173"/>
    </row>
    <row r="2034" spans="1:11" x14ac:dyDescent="0.2">
      <c r="A2034" s="140"/>
      <c r="B2034" s="325"/>
      <c r="J2034" s="4"/>
      <c r="K2034" s="173"/>
    </row>
    <row r="2035" spans="1:11" x14ac:dyDescent="0.2">
      <c r="A2035" s="140"/>
      <c r="B2035" s="325"/>
      <c r="J2035" s="4"/>
      <c r="K2035" s="173"/>
    </row>
    <row r="2036" spans="1:11" x14ac:dyDescent="0.2">
      <c r="A2036" s="140"/>
      <c r="B2036" s="325"/>
      <c r="J2036" s="4"/>
      <c r="K2036" s="173"/>
    </row>
    <row r="2037" spans="1:11" x14ac:dyDescent="0.2">
      <c r="A2037" s="140"/>
      <c r="B2037" s="325"/>
      <c r="J2037" s="4"/>
      <c r="K2037" s="173"/>
    </row>
    <row r="2038" spans="1:11" x14ac:dyDescent="0.2">
      <c r="A2038" s="140"/>
      <c r="B2038" s="325"/>
      <c r="J2038" s="4"/>
      <c r="K2038" s="173"/>
    </row>
    <row r="2039" spans="1:11" x14ac:dyDescent="0.2">
      <c r="A2039" s="140"/>
      <c r="B2039" s="325"/>
      <c r="J2039" s="4"/>
      <c r="K2039" s="173"/>
    </row>
    <row r="2040" spans="1:11" x14ac:dyDescent="0.2">
      <c r="A2040" s="140"/>
      <c r="B2040" s="325"/>
      <c r="J2040" s="4"/>
      <c r="K2040" s="173"/>
    </row>
    <row r="2041" spans="1:11" x14ac:dyDescent="0.2">
      <c r="A2041" s="140"/>
      <c r="B2041" s="325"/>
      <c r="J2041" s="4"/>
      <c r="K2041" s="173"/>
    </row>
    <row r="2042" spans="1:11" x14ac:dyDescent="0.2">
      <c r="A2042" s="140"/>
      <c r="B2042" s="325"/>
      <c r="J2042" s="4"/>
      <c r="K2042" s="173"/>
    </row>
    <row r="2043" spans="1:11" x14ac:dyDescent="0.2">
      <c r="A2043" s="140"/>
      <c r="B2043" s="325"/>
      <c r="J2043" s="4"/>
      <c r="K2043" s="173"/>
    </row>
    <row r="2044" spans="1:11" x14ac:dyDescent="0.2">
      <c r="A2044" s="140"/>
      <c r="B2044" s="325"/>
      <c r="J2044" s="4"/>
      <c r="K2044" s="173"/>
    </row>
    <row r="2045" spans="1:11" x14ac:dyDescent="0.2">
      <c r="A2045" s="140"/>
      <c r="B2045" s="325"/>
      <c r="J2045" s="4"/>
      <c r="K2045" s="173"/>
    </row>
    <row r="2046" spans="1:11" x14ac:dyDescent="0.2">
      <c r="A2046" s="140"/>
      <c r="B2046" s="325"/>
      <c r="J2046" s="4"/>
      <c r="K2046" s="173"/>
    </row>
    <row r="2047" spans="1:11" x14ac:dyDescent="0.2">
      <c r="A2047" s="140"/>
      <c r="B2047" s="325"/>
      <c r="J2047" s="4"/>
      <c r="K2047" s="173"/>
    </row>
    <row r="2048" spans="1:11" x14ac:dyDescent="0.2">
      <c r="A2048" s="140"/>
      <c r="B2048" s="325"/>
      <c r="J2048" s="4"/>
      <c r="K2048" s="173"/>
    </row>
    <row r="2049" spans="1:11" x14ac:dyDescent="0.2">
      <c r="A2049" s="140"/>
      <c r="B2049" s="325"/>
      <c r="J2049" s="4"/>
      <c r="K2049" s="173"/>
    </row>
    <row r="2050" spans="1:11" x14ac:dyDescent="0.2">
      <c r="A2050" s="140"/>
      <c r="B2050" s="325"/>
      <c r="J2050" s="4"/>
      <c r="K2050" s="173"/>
    </row>
    <row r="2051" spans="1:11" x14ac:dyDescent="0.2">
      <c r="A2051" s="140"/>
      <c r="B2051" s="325"/>
      <c r="J2051" s="4"/>
      <c r="K2051" s="173"/>
    </row>
    <row r="2052" spans="1:11" x14ac:dyDescent="0.2">
      <c r="A2052" s="140"/>
      <c r="B2052" s="325"/>
      <c r="J2052" s="4"/>
      <c r="K2052" s="173"/>
    </row>
    <row r="2053" spans="1:11" x14ac:dyDescent="0.2">
      <c r="A2053" s="140"/>
      <c r="B2053" s="325"/>
      <c r="J2053" s="4"/>
      <c r="K2053" s="173"/>
    </row>
    <row r="2054" spans="1:11" x14ac:dyDescent="0.2">
      <c r="A2054" s="140"/>
      <c r="B2054" s="325"/>
      <c r="J2054" s="4"/>
      <c r="K2054" s="173"/>
    </row>
    <row r="2055" spans="1:11" x14ac:dyDescent="0.2">
      <c r="A2055" s="140"/>
      <c r="B2055" s="325"/>
      <c r="J2055" s="4"/>
      <c r="K2055" s="173"/>
    </row>
    <row r="2056" spans="1:11" x14ac:dyDescent="0.2">
      <c r="A2056" s="140"/>
      <c r="B2056" s="325"/>
      <c r="J2056" s="4"/>
      <c r="K2056" s="173"/>
    </row>
    <row r="2057" spans="1:11" x14ac:dyDescent="0.2">
      <c r="A2057" s="140"/>
      <c r="B2057" s="325"/>
      <c r="J2057" s="4"/>
      <c r="K2057" s="173"/>
    </row>
    <row r="2058" spans="1:11" x14ac:dyDescent="0.2">
      <c r="A2058" s="140"/>
      <c r="B2058" s="325"/>
      <c r="J2058" s="4"/>
      <c r="K2058" s="173"/>
    </row>
    <row r="2059" spans="1:11" x14ac:dyDescent="0.2">
      <c r="A2059" s="140"/>
      <c r="B2059" s="325"/>
      <c r="J2059" s="4"/>
      <c r="K2059" s="173"/>
    </row>
    <row r="2060" spans="1:11" x14ac:dyDescent="0.2">
      <c r="A2060" s="140"/>
      <c r="B2060" s="325"/>
      <c r="J2060" s="4"/>
      <c r="K2060" s="173"/>
    </row>
    <row r="2061" spans="1:11" x14ac:dyDescent="0.2">
      <c r="A2061" s="140"/>
      <c r="B2061" s="325"/>
      <c r="J2061" s="4"/>
      <c r="K2061" s="173"/>
    </row>
    <row r="2062" spans="1:11" x14ac:dyDescent="0.2">
      <c r="A2062" s="140"/>
      <c r="B2062" s="325"/>
      <c r="J2062" s="4"/>
      <c r="K2062" s="173"/>
    </row>
    <row r="2063" spans="1:11" x14ac:dyDescent="0.2">
      <c r="A2063" s="140"/>
      <c r="B2063" s="325"/>
      <c r="J2063" s="4"/>
      <c r="K2063" s="173"/>
    </row>
    <row r="2064" spans="1:11" x14ac:dyDescent="0.2">
      <c r="A2064" s="140"/>
      <c r="B2064" s="325"/>
      <c r="J2064" s="4"/>
      <c r="K2064" s="173"/>
    </row>
    <row r="2065" spans="1:11" x14ac:dyDescent="0.2">
      <c r="A2065" s="140"/>
      <c r="B2065" s="325"/>
      <c r="J2065" s="4"/>
      <c r="K2065" s="173"/>
    </row>
    <row r="2066" spans="1:11" x14ac:dyDescent="0.2">
      <c r="A2066" s="140"/>
      <c r="B2066" s="325"/>
      <c r="J2066" s="4"/>
      <c r="K2066" s="173"/>
    </row>
    <row r="2067" spans="1:11" x14ac:dyDescent="0.2">
      <c r="A2067" s="140"/>
      <c r="B2067" s="325"/>
      <c r="J2067" s="4"/>
      <c r="K2067" s="173"/>
    </row>
    <row r="2068" spans="1:11" x14ac:dyDescent="0.2">
      <c r="A2068" s="140"/>
      <c r="B2068" s="325"/>
      <c r="J2068" s="4"/>
      <c r="K2068" s="173"/>
    </row>
    <row r="2069" spans="1:11" x14ac:dyDescent="0.2">
      <c r="A2069" s="140"/>
      <c r="B2069" s="325"/>
      <c r="J2069" s="4"/>
      <c r="K2069" s="173"/>
    </row>
    <row r="2070" spans="1:11" x14ac:dyDescent="0.2">
      <c r="A2070" s="140"/>
      <c r="B2070" s="325"/>
      <c r="J2070" s="4"/>
      <c r="K2070" s="173"/>
    </row>
    <row r="2071" spans="1:11" x14ac:dyDescent="0.2">
      <c r="A2071" s="140"/>
      <c r="B2071" s="325"/>
      <c r="J2071" s="4"/>
      <c r="K2071" s="173"/>
    </row>
    <row r="2072" spans="1:11" x14ac:dyDescent="0.2">
      <c r="A2072" s="140"/>
      <c r="B2072" s="325"/>
      <c r="J2072" s="4"/>
      <c r="K2072" s="173"/>
    </row>
    <row r="2073" spans="1:11" x14ac:dyDescent="0.2">
      <c r="A2073" s="140"/>
      <c r="B2073" s="325"/>
      <c r="J2073" s="4"/>
      <c r="K2073" s="173"/>
    </row>
    <row r="2074" spans="1:11" x14ac:dyDescent="0.2">
      <c r="A2074" s="140"/>
      <c r="B2074" s="325"/>
      <c r="J2074" s="4"/>
      <c r="K2074" s="173"/>
    </row>
    <row r="2075" spans="1:11" x14ac:dyDescent="0.2">
      <c r="A2075" s="140"/>
      <c r="B2075" s="325"/>
      <c r="J2075" s="4"/>
      <c r="K2075" s="173"/>
    </row>
    <row r="2076" spans="1:11" x14ac:dyDescent="0.2">
      <c r="A2076" s="140"/>
      <c r="B2076" s="325"/>
      <c r="J2076" s="4"/>
      <c r="K2076" s="173"/>
    </row>
    <row r="2077" spans="1:11" x14ac:dyDescent="0.2">
      <c r="A2077" s="140"/>
      <c r="B2077" s="325"/>
      <c r="J2077" s="4"/>
      <c r="K2077" s="173"/>
    </row>
    <row r="2078" spans="1:11" x14ac:dyDescent="0.2">
      <c r="A2078" s="140"/>
      <c r="B2078" s="325"/>
      <c r="J2078" s="4"/>
      <c r="K2078" s="173"/>
    </row>
    <row r="2079" spans="1:11" x14ac:dyDescent="0.2">
      <c r="A2079" s="140"/>
      <c r="B2079" s="325"/>
      <c r="J2079" s="4"/>
      <c r="K2079" s="173"/>
    </row>
    <row r="2080" spans="1:11" x14ac:dyDescent="0.2">
      <c r="A2080" s="140"/>
      <c r="B2080" s="325"/>
      <c r="J2080" s="4"/>
      <c r="K2080" s="173"/>
    </row>
    <row r="2081" spans="1:11" x14ac:dyDescent="0.2">
      <c r="A2081" s="140"/>
      <c r="B2081" s="325"/>
      <c r="J2081" s="4"/>
      <c r="K2081" s="173"/>
    </row>
    <row r="2082" spans="1:11" x14ac:dyDescent="0.2">
      <c r="A2082" s="140"/>
      <c r="B2082" s="325"/>
      <c r="J2082" s="4"/>
      <c r="K2082" s="173"/>
    </row>
    <row r="2083" spans="1:11" x14ac:dyDescent="0.2">
      <c r="A2083" s="140"/>
      <c r="B2083" s="325"/>
      <c r="J2083" s="4"/>
      <c r="K2083" s="173"/>
    </row>
    <row r="2084" spans="1:11" x14ac:dyDescent="0.2">
      <c r="A2084" s="140"/>
      <c r="B2084" s="325"/>
      <c r="J2084" s="4"/>
      <c r="K2084" s="173"/>
    </row>
    <row r="2085" spans="1:11" x14ac:dyDescent="0.2">
      <c r="A2085" s="140"/>
      <c r="B2085" s="325"/>
      <c r="J2085" s="4"/>
      <c r="K2085" s="173"/>
    </row>
    <row r="2086" spans="1:11" x14ac:dyDescent="0.2">
      <c r="A2086" s="140"/>
      <c r="B2086" s="325"/>
      <c r="J2086" s="4"/>
      <c r="K2086" s="173"/>
    </row>
    <row r="2087" spans="1:11" x14ac:dyDescent="0.2">
      <c r="A2087" s="140"/>
      <c r="B2087" s="325"/>
      <c r="J2087" s="4"/>
      <c r="K2087" s="173"/>
    </row>
    <row r="2088" spans="1:11" x14ac:dyDescent="0.2">
      <c r="A2088" s="140"/>
      <c r="B2088" s="325"/>
      <c r="J2088" s="4"/>
      <c r="K2088" s="173"/>
    </row>
    <row r="2089" spans="1:11" x14ac:dyDescent="0.2">
      <c r="A2089" s="140"/>
      <c r="B2089" s="325"/>
      <c r="J2089" s="4"/>
      <c r="K2089" s="173"/>
    </row>
    <row r="2090" spans="1:11" x14ac:dyDescent="0.2">
      <c r="A2090" s="140"/>
      <c r="B2090" s="325"/>
      <c r="J2090" s="4"/>
      <c r="K2090" s="173"/>
    </row>
    <row r="2091" spans="1:11" x14ac:dyDescent="0.2">
      <c r="A2091" s="140"/>
      <c r="B2091" s="325"/>
      <c r="J2091" s="4"/>
      <c r="K2091" s="173"/>
    </row>
    <row r="2092" spans="1:11" x14ac:dyDescent="0.2">
      <c r="A2092" s="140"/>
      <c r="B2092" s="325"/>
      <c r="J2092" s="4"/>
      <c r="K2092" s="173"/>
    </row>
    <row r="2093" spans="1:11" x14ac:dyDescent="0.2">
      <c r="A2093" s="140"/>
      <c r="B2093" s="325"/>
      <c r="J2093" s="4"/>
      <c r="K2093" s="173"/>
    </row>
    <row r="2094" spans="1:11" x14ac:dyDescent="0.2">
      <c r="A2094" s="140"/>
      <c r="B2094" s="325"/>
      <c r="J2094" s="4"/>
      <c r="K2094" s="173"/>
    </row>
    <row r="2095" spans="1:11" x14ac:dyDescent="0.2">
      <c r="A2095" s="140"/>
      <c r="B2095" s="325"/>
      <c r="J2095" s="4"/>
      <c r="K2095" s="173"/>
    </row>
    <row r="2096" spans="1:11" x14ac:dyDescent="0.2">
      <c r="A2096" s="140"/>
      <c r="B2096" s="325"/>
      <c r="J2096" s="4"/>
      <c r="K2096" s="173"/>
    </row>
    <row r="2097" spans="1:11" x14ac:dyDescent="0.2">
      <c r="A2097" s="140"/>
      <c r="B2097" s="325"/>
      <c r="J2097" s="4"/>
      <c r="K2097" s="173"/>
    </row>
    <row r="2098" spans="1:11" x14ac:dyDescent="0.2">
      <c r="A2098" s="140"/>
      <c r="B2098" s="325"/>
      <c r="J2098" s="4"/>
      <c r="K2098" s="173"/>
    </row>
    <row r="2099" spans="1:11" x14ac:dyDescent="0.2">
      <c r="A2099" s="140"/>
      <c r="B2099" s="325"/>
      <c r="J2099" s="4"/>
      <c r="K2099" s="173"/>
    </row>
    <row r="2100" spans="1:11" x14ac:dyDescent="0.2">
      <c r="A2100" s="140"/>
      <c r="B2100" s="325"/>
      <c r="J2100" s="4"/>
      <c r="K2100" s="173"/>
    </row>
    <row r="2101" spans="1:11" x14ac:dyDescent="0.2">
      <c r="A2101" s="140"/>
      <c r="B2101" s="325"/>
      <c r="J2101" s="4"/>
      <c r="K2101" s="173"/>
    </row>
    <row r="2102" spans="1:11" x14ac:dyDescent="0.2">
      <c r="A2102" s="140"/>
      <c r="B2102" s="325"/>
      <c r="J2102" s="4"/>
      <c r="K2102" s="173"/>
    </row>
    <row r="2103" spans="1:11" x14ac:dyDescent="0.2">
      <c r="A2103" s="140"/>
      <c r="B2103" s="325"/>
      <c r="J2103" s="4"/>
      <c r="K2103" s="173"/>
    </row>
    <row r="2104" spans="1:11" x14ac:dyDescent="0.2">
      <c r="A2104" s="140"/>
      <c r="B2104" s="325"/>
      <c r="J2104" s="4"/>
      <c r="K2104" s="173"/>
    </row>
    <row r="2105" spans="1:11" x14ac:dyDescent="0.2">
      <c r="A2105" s="140"/>
      <c r="B2105" s="325"/>
      <c r="J2105" s="4"/>
      <c r="K2105" s="173"/>
    </row>
    <row r="2106" spans="1:11" x14ac:dyDescent="0.2">
      <c r="A2106" s="140"/>
      <c r="B2106" s="325"/>
      <c r="J2106" s="4"/>
      <c r="K2106" s="173"/>
    </row>
    <row r="2107" spans="1:11" x14ac:dyDescent="0.2">
      <c r="A2107" s="140"/>
      <c r="B2107" s="325"/>
      <c r="J2107" s="4"/>
      <c r="K2107" s="173"/>
    </row>
    <row r="2108" spans="1:11" x14ac:dyDescent="0.2">
      <c r="A2108" s="140"/>
      <c r="B2108" s="325"/>
      <c r="J2108" s="4"/>
      <c r="K2108" s="173"/>
    </row>
    <row r="2109" spans="1:11" x14ac:dyDescent="0.2">
      <c r="A2109" s="140"/>
      <c r="B2109" s="325"/>
      <c r="J2109" s="4"/>
      <c r="K2109" s="173"/>
    </row>
    <row r="2110" spans="1:11" x14ac:dyDescent="0.2">
      <c r="A2110" s="140"/>
      <c r="B2110" s="325"/>
      <c r="J2110" s="4"/>
      <c r="K2110" s="173"/>
    </row>
    <row r="2111" spans="1:11" x14ac:dyDescent="0.2">
      <c r="A2111" s="140"/>
      <c r="B2111" s="325"/>
      <c r="J2111" s="4"/>
      <c r="K2111" s="173"/>
    </row>
    <row r="2112" spans="1:11" x14ac:dyDescent="0.2">
      <c r="A2112" s="140"/>
      <c r="B2112" s="325"/>
      <c r="J2112" s="4"/>
      <c r="K2112" s="173"/>
    </row>
    <row r="2113" spans="1:11" x14ac:dyDescent="0.2">
      <c r="A2113" s="140"/>
      <c r="B2113" s="325"/>
      <c r="J2113" s="4"/>
      <c r="K2113" s="173"/>
    </row>
    <row r="2114" spans="1:11" x14ac:dyDescent="0.2">
      <c r="A2114" s="140"/>
      <c r="B2114" s="325"/>
      <c r="J2114" s="4"/>
      <c r="K2114" s="173"/>
    </row>
    <row r="2115" spans="1:11" x14ac:dyDescent="0.2">
      <c r="A2115" s="140"/>
      <c r="B2115" s="325"/>
      <c r="J2115" s="4"/>
      <c r="K2115" s="173"/>
    </row>
    <row r="2116" spans="1:11" x14ac:dyDescent="0.2">
      <c r="A2116" s="140"/>
      <c r="B2116" s="325"/>
      <c r="J2116" s="4"/>
      <c r="K2116" s="173"/>
    </row>
    <row r="2117" spans="1:11" x14ac:dyDescent="0.2">
      <c r="A2117" s="140"/>
      <c r="B2117" s="325"/>
      <c r="J2117" s="4"/>
      <c r="K2117" s="173"/>
    </row>
    <row r="2118" spans="1:11" x14ac:dyDescent="0.2">
      <c r="A2118" s="140"/>
      <c r="B2118" s="325"/>
      <c r="J2118" s="4"/>
      <c r="K2118" s="173"/>
    </row>
    <row r="2119" spans="1:11" x14ac:dyDescent="0.2">
      <c r="A2119" s="140"/>
      <c r="B2119" s="325"/>
      <c r="J2119" s="4"/>
      <c r="K2119" s="173"/>
    </row>
    <row r="2120" spans="1:11" x14ac:dyDescent="0.2">
      <c r="A2120" s="140"/>
      <c r="B2120" s="325"/>
      <c r="J2120" s="4"/>
      <c r="K2120" s="173"/>
    </row>
    <row r="2121" spans="1:11" x14ac:dyDescent="0.2">
      <c r="A2121" s="140"/>
      <c r="B2121" s="325"/>
      <c r="J2121" s="4"/>
      <c r="K2121" s="173"/>
    </row>
    <row r="2122" spans="1:11" x14ac:dyDescent="0.2">
      <c r="A2122" s="140"/>
      <c r="B2122" s="325"/>
      <c r="J2122" s="4"/>
      <c r="K2122" s="173"/>
    </row>
    <row r="2123" spans="1:11" x14ac:dyDescent="0.2">
      <c r="A2123" s="140"/>
      <c r="B2123" s="325"/>
      <c r="J2123" s="4"/>
      <c r="K2123" s="173"/>
    </row>
    <row r="2124" spans="1:11" x14ac:dyDescent="0.2">
      <c r="A2124" s="140"/>
      <c r="B2124" s="325"/>
      <c r="J2124" s="4"/>
      <c r="K2124" s="173"/>
    </row>
    <row r="2125" spans="1:11" x14ac:dyDescent="0.2">
      <c r="A2125" s="140"/>
      <c r="B2125" s="325"/>
      <c r="J2125" s="4"/>
      <c r="K2125" s="173"/>
    </row>
    <row r="2126" spans="1:11" x14ac:dyDescent="0.2">
      <c r="A2126" s="140"/>
      <c r="B2126" s="325"/>
      <c r="J2126" s="4"/>
      <c r="K2126" s="173"/>
    </row>
    <row r="2127" spans="1:11" x14ac:dyDescent="0.2">
      <c r="A2127" s="140"/>
      <c r="B2127" s="325"/>
      <c r="J2127" s="4"/>
      <c r="K2127" s="173"/>
    </row>
    <row r="2128" spans="1:11" x14ac:dyDescent="0.2">
      <c r="A2128" s="140"/>
      <c r="B2128" s="325"/>
      <c r="J2128" s="4"/>
      <c r="K2128" s="173"/>
    </row>
    <row r="2129" spans="1:11" x14ac:dyDescent="0.2">
      <c r="A2129" s="140"/>
      <c r="B2129" s="325"/>
      <c r="J2129" s="4"/>
      <c r="K2129" s="173"/>
    </row>
    <row r="2130" spans="1:11" x14ac:dyDescent="0.2">
      <c r="A2130" s="140"/>
      <c r="B2130" s="325"/>
      <c r="J2130" s="4"/>
      <c r="K2130" s="173"/>
    </row>
    <row r="2131" spans="1:11" x14ac:dyDescent="0.2">
      <c r="A2131" s="140"/>
      <c r="B2131" s="325"/>
      <c r="J2131" s="4"/>
      <c r="K2131" s="173"/>
    </row>
    <row r="2132" spans="1:11" x14ac:dyDescent="0.2">
      <c r="A2132" s="140"/>
      <c r="B2132" s="325"/>
      <c r="J2132" s="4"/>
      <c r="K2132" s="173"/>
    </row>
    <row r="2133" spans="1:11" x14ac:dyDescent="0.2">
      <c r="A2133" s="140"/>
      <c r="B2133" s="325"/>
      <c r="J2133" s="4"/>
      <c r="K2133" s="173"/>
    </row>
    <row r="2134" spans="1:11" x14ac:dyDescent="0.2">
      <c r="A2134" s="140"/>
      <c r="B2134" s="325"/>
      <c r="J2134" s="4"/>
      <c r="K2134" s="173"/>
    </row>
    <row r="2135" spans="1:11" x14ac:dyDescent="0.2">
      <c r="A2135" s="140"/>
      <c r="B2135" s="325"/>
      <c r="J2135" s="4"/>
      <c r="K2135" s="173"/>
    </row>
    <row r="2136" spans="1:11" x14ac:dyDescent="0.2">
      <c r="A2136" s="140"/>
      <c r="B2136" s="325"/>
      <c r="J2136" s="4"/>
      <c r="K2136" s="173"/>
    </row>
    <row r="2137" spans="1:11" x14ac:dyDescent="0.2">
      <c r="A2137" s="140"/>
      <c r="B2137" s="325"/>
      <c r="J2137" s="4"/>
      <c r="K2137" s="173"/>
    </row>
    <row r="2138" spans="1:11" x14ac:dyDescent="0.2">
      <c r="A2138" s="140"/>
      <c r="B2138" s="325"/>
      <c r="J2138" s="4"/>
      <c r="K2138" s="173"/>
    </row>
    <row r="2139" spans="1:11" x14ac:dyDescent="0.2">
      <c r="A2139" s="140"/>
      <c r="B2139" s="325"/>
      <c r="J2139" s="4"/>
      <c r="K2139" s="173"/>
    </row>
    <row r="2140" spans="1:11" x14ac:dyDescent="0.2">
      <c r="A2140" s="140"/>
      <c r="B2140" s="325"/>
      <c r="J2140" s="4"/>
      <c r="K2140" s="173"/>
    </row>
    <row r="2141" spans="1:11" x14ac:dyDescent="0.2">
      <c r="A2141" s="140"/>
      <c r="B2141" s="325"/>
      <c r="J2141" s="4"/>
      <c r="K2141" s="173"/>
    </row>
    <row r="2142" spans="1:11" x14ac:dyDescent="0.2">
      <c r="A2142" s="140"/>
      <c r="B2142" s="325"/>
      <c r="J2142" s="4"/>
      <c r="K2142" s="173"/>
    </row>
    <row r="2143" spans="1:11" x14ac:dyDescent="0.2">
      <c r="A2143" s="140"/>
      <c r="B2143" s="325"/>
      <c r="J2143" s="4"/>
      <c r="K2143" s="173"/>
    </row>
    <row r="2144" spans="1:11" x14ac:dyDescent="0.2">
      <c r="A2144" s="140"/>
      <c r="B2144" s="325"/>
      <c r="J2144" s="4"/>
      <c r="K2144" s="173"/>
    </row>
    <row r="2145" spans="1:11" x14ac:dyDescent="0.2">
      <c r="A2145" s="140"/>
      <c r="B2145" s="325"/>
      <c r="J2145" s="4"/>
      <c r="K2145" s="173"/>
    </row>
    <row r="2146" spans="1:11" x14ac:dyDescent="0.2">
      <c r="A2146" s="140"/>
      <c r="B2146" s="325"/>
      <c r="J2146" s="4"/>
      <c r="K2146" s="173"/>
    </row>
    <row r="2147" spans="1:11" x14ac:dyDescent="0.2">
      <c r="A2147" s="140"/>
      <c r="B2147" s="325"/>
      <c r="J2147" s="4"/>
      <c r="K2147" s="173"/>
    </row>
    <row r="2148" spans="1:11" x14ac:dyDescent="0.2">
      <c r="A2148" s="140"/>
      <c r="B2148" s="325"/>
      <c r="J2148" s="4"/>
      <c r="K2148" s="173"/>
    </row>
    <row r="2149" spans="1:11" x14ac:dyDescent="0.2">
      <c r="A2149" s="140"/>
      <c r="B2149" s="325"/>
      <c r="J2149" s="4"/>
      <c r="K2149" s="173"/>
    </row>
    <row r="2150" spans="1:11" x14ac:dyDescent="0.2">
      <c r="A2150" s="140"/>
      <c r="B2150" s="325"/>
      <c r="J2150" s="4"/>
      <c r="K2150" s="173"/>
    </row>
    <row r="2151" spans="1:11" x14ac:dyDescent="0.2">
      <c r="A2151" s="140"/>
      <c r="B2151" s="325"/>
      <c r="J2151" s="4"/>
      <c r="K2151" s="173"/>
    </row>
    <row r="2152" spans="1:11" x14ac:dyDescent="0.2">
      <c r="A2152" s="140"/>
      <c r="B2152" s="325"/>
      <c r="J2152" s="4"/>
      <c r="K2152" s="173"/>
    </row>
    <row r="2153" spans="1:11" x14ac:dyDescent="0.2">
      <c r="A2153" s="140"/>
      <c r="B2153" s="325"/>
      <c r="J2153" s="4"/>
      <c r="K2153" s="173"/>
    </row>
    <row r="2154" spans="1:11" x14ac:dyDescent="0.2">
      <c r="A2154" s="140"/>
      <c r="B2154" s="325"/>
      <c r="J2154" s="4"/>
      <c r="K2154" s="173"/>
    </row>
    <row r="2155" spans="1:11" x14ac:dyDescent="0.2">
      <c r="A2155" s="140"/>
      <c r="B2155" s="325"/>
      <c r="J2155" s="4"/>
      <c r="K2155" s="173"/>
    </row>
    <row r="2156" spans="1:11" x14ac:dyDescent="0.2">
      <c r="A2156" s="140"/>
      <c r="B2156" s="325"/>
      <c r="J2156" s="4"/>
      <c r="K2156" s="173"/>
    </row>
    <row r="2157" spans="1:11" x14ac:dyDescent="0.2">
      <c r="A2157" s="140"/>
      <c r="B2157" s="325"/>
      <c r="J2157" s="4"/>
      <c r="K2157" s="173"/>
    </row>
    <row r="2158" spans="1:11" x14ac:dyDescent="0.2">
      <c r="A2158" s="140"/>
      <c r="B2158" s="325"/>
      <c r="J2158" s="4"/>
      <c r="K2158" s="173"/>
    </row>
    <row r="2159" spans="1:11" x14ac:dyDescent="0.2">
      <c r="A2159" s="140"/>
      <c r="B2159" s="325"/>
      <c r="J2159" s="4"/>
      <c r="K2159" s="173"/>
    </row>
    <row r="2160" spans="1:11" x14ac:dyDescent="0.2">
      <c r="A2160" s="140"/>
      <c r="B2160" s="325"/>
      <c r="J2160" s="4"/>
      <c r="K2160" s="173"/>
    </row>
    <row r="2161" spans="1:11" x14ac:dyDescent="0.2">
      <c r="A2161" s="140"/>
      <c r="B2161" s="325"/>
      <c r="J2161" s="4"/>
      <c r="K2161" s="173"/>
    </row>
    <row r="2162" spans="1:11" x14ac:dyDescent="0.2">
      <c r="A2162" s="140"/>
      <c r="B2162" s="325"/>
      <c r="J2162" s="4"/>
      <c r="K2162" s="173"/>
    </row>
    <row r="2163" spans="1:11" x14ac:dyDescent="0.2">
      <c r="A2163" s="140"/>
      <c r="B2163" s="325"/>
      <c r="J2163" s="4"/>
      <c r="K2163" s="173"/>
    </row>
    <row r="2164" spans="1:11" x14ac:dyDescent="0.2">
      <c r="A2164" s="140"/>
      <c r="B2164" s="325"/>
      <c r="J2164" s="4"/>
      <c r="K2164" s="173"/>
    </row>
    <row r="2165" spans="1:11" x14ac:dyDescent="0.2">
      <c r="A2165" s="140"/>
      <c r="B2165" s="325"/>
      <c r="J2165" s="4"/>
      <c r="K2165" s="173"/>
    </row>
    <row r="2166" spans="1:11" x14ac:dyDescent="0.2">
      <c r="A2166" s="140"/>
      <c r="B2166" s="325"/>
      <c r="J2166" s="4"/>
      <c r="K2166" s="173"/>
    </row>
    <row r="2167" spans="1:11" x14ac:dyDescent="0.2">
      <c r="A2167" s="140"/>
      <c r="B2167" s="325"/>
      <c r="J2167" s="4"/>
      <c r="K2167" s="173"/>
    </row>
    <row r="2168" spans="1:11" x14ac:dyDescent="0.2">
      <c r="A2168" s="140"/>
      <c r="B2168" s="325"/>
      <c r="J2168" s="4"/>
      <c r="K2168" s="173"/>
    </row>
    <row r="2169" spans="1:11" x14ac:dyDescent="0.2">
      <c r="A2169" s="140"/>
      <c r="B2169" s="325"/>
      <c r="J2169" s="4"/>
      <c r="K2169" s="173"/>
    </row>
    <row r="2170" spans="1:11" x14ac:dyDescent="0.2">
      <c r="A2170" s="140"/>
      <c r="B2170" s="325"/>
      <c r="J2170" s="4"/>
      <c r="K2170" s="173"/>
    </row>
    <row r="2171" spans="1:11" x14ac:dyDescent="0.2">
      <c r="A2171" s="140"/>
      <c r="B2171" s="325"/>
      <c r="J2171" s="4"/>
      <c r="K2171" s="173"/>
    </row>
    <row r="2172" spans="1:11" x14ac:dyDescent="0.2">
      <c r="A2172" s="140"/>
      <c r="B2172" s="325"/>
      <c r="J2172" s="4"/>
      <c r="K2172" s="173"/>
    </row>
    <row r="2173" spans="1:11" x14ac:dyDescent="0.2">
      <c r="A2173" s="140"/>
      <c r="B2173" s="325"/>
      <c r="J2173" s="4"/>
      <c r="K2173" s="173"/>
    </row>
    <row r="2174" spans="1:11" x14ac:dyDescent="0.2">
      <c r="A2174" s="140"/>
      <c r="B2174" s="325"/>
      <c r="J2174" s="4"/>
      <c r="K2174" s="173"/>
    </row>
    <row r="2175" spans="1:11" x14ac:dyDescent="0.2">
      <c r="A2175" s="140"/>
      <c r="B2175" s="325"/>
      <c r="J2175" s="4"/>
      <c r="K2175" s="173"/>
    </row>
    <row r="2176" spans="1:11" x14ac:dyDescent="0.2">
      <c r="A2176" s="140"/>
      <c r="B2176" s="325"/>
      <c r="J2176" s="4"/>
      <c r="K2176" s="173"/>
    </row>
    <row r="2177" spans="1:11" x14ac:dyDescent="0.2">
      <c r="A2177" s="140"/>
      <c r="B2177" s="325"/>
      <c r="J2177" s="4"/>
      <c r="K2177" s="173"/>
    </row>
    <row r="2178" spans="1:11" x14ac:dyDescent="0.2">
      <c r="A2178" s="140"/>
      <c r="B2178" s="325"/>
      <c r="J2178" s="4"/>
      <c r="K2178" s="173"/>
    </row>
    <row r="2179" spans="1:11" x14ac:dyDescent="0.2">
      <c r="A2179" s="140"/>
      <c r="B2179" s="325"/>
      <c r="J2179" s="4"/>
      <c r="K2179" s="173"/>
    </row>
    <row r="2180" spans="1:11" x14ac:dyDescent="0.2">
      <c r="A2180" s="140"/>
      <c r="B2180" s="325"/>
      <c r="J2180" s="4"/>
      <c r="K2180" s="173"/>
    </row>
    <row r="2181" spans="1:11" x14ac:dyDescent="0.2">
      <c r="A2181" s="140"/>
      <c r="B2181" s="325"/>
      <c r="J2181" s="4"/>
      <c r="K2181" s="173"/>
    </row>
    <row r="2182" spans="1:11" x14ac:dyDescent="0.2">
      <c r="A2182" s="140"/>
      <c r="B2182" s="325"/>
      <c r="J2182" s="4"/>
      <c r="K2182" s="173"/>
    </row>
    <row r="2183" spans="1:11" x14ac:dyDescent="0.2">
      <c r="A2183" s="140"/>
      <c r="B2183" s="325"/>
      <c r="J2183" s="4"/>
      <c r="K2183" s="173"/>
    </row>
    <row r="2184" spans="1:11" x14ac:dyDescent="0.2">
      <c r="A2184" s="140"/>
      <c r="B2184" s="325"/>
      <c r="J2184" s="4"/>
      <c r="K2184" s="173"/>
    </row>
    <row r="2185" spans="1:11" x14ac:dyDescent="0.2">
      <c r="A2185" s="140"/>
      <c r="B2185" s="325"/>
      <c r="J2185" s="4"/>
      <c r="K2185" s="173"/>
    </row>
    <row r="2186" spans="1:11" x14ac:dyDescent="0.2">
      <c r="A2186" s="140"/>
      <c r="B2186" s="325"/>
      <c r="J2186" s="4"/>
      <c r="K2186" s="173"/>
    </row>
    <row r="2187" spans="1:11" x14ac:dyDescent="0.2">
      <c r="A2187" s="140"/>
      <c r="B2187" s="325"/>
      <c r="J2187" s="4"/>
      <c r="K2187" s="173"/>
    </row>
    <row r="2188" spans="1:11" x14ac:dyDescent="0.2">
      <c r="A2188" s="140"/>
      <c r="B2188" s="325"/>
      <c r="J2188" s="4"/>
      <c r="K2188" s="173"/>
    </row>
    <row r="2189" spans="1:11" x14ac:dyDescent="0.2">
      <c r="A2189" s="140"/>
      <c r="B2189" s="325"/>
      <c r="J2189" s="4"/>
      <c r="K2189" s="173"/>
    </row>
    <row r="2190" spans="1:11" x14ac:dyDescent="0.2">
      <c r="A2190" s="140"/>
      <c r="B2190" s="325"/>
      <c r="J2190" s="4"/>
      <c r="K2190" s="173"/>
    </row>
    <row r="2191" spans="1:11" x14ac:dyDescent="0.2">
      <c r="A2191" s="140"/>
      <c r="B2191" s="325"/>
      <c r="J2191" s="4"/>
      <c r="K2191" s="173"/>
    </row>
    <row r="2192" spans="1:11" x14ac:dyDescent="0.2">
      <c r="A2192" s="140"/>
      <c r="B2192" s="325"/>
      <c r="J2192" s="4"/>
      <c r="K2192" s="173"/>
    </row>
    <row r="2193" spans="1:11" x14ac:dyDescent="0.2">
      <c r="A2193" s="140"/>
      <c r="B2193" s="325"/>
      <c r="J2193" s="4"/>
      <c r="K2193" s="173"/>
    </row>
    <row r="2194" spans="1:11" x14ac:dyDescent="0.2">
      <c r="A2194" s="140"/>
      <c r="B2194" s="325"/>
      <c r="J2194" s="4"/>
      <c r="K2194" s="173"/>
    </row>
    <row r="2195" spans="1:11" x14ac:dyDescent="0.2">
      <c r="A2195" s="140"/>
      <c r="B2195" s="325"/>
      <c r="J2195" s="4"/>
      <c r="K2195" s="173"/>
    </row>
    <row r="2196" spans="1:11" x14ac:dyDescent="0.2">
      <c r="A2196" s="140"/>
      <c r="B2196" s="325"/>
      <c r="J2196" s="4"/>
      <c r="K2196" s="173"/>
    </row>
    <row r="2197" spans="1:11" x14ac:dyDescent="0.2">
      <c r="A2197" s="140"/>
      <c r="B2197" s="325"/>
      <c r="J2197" s="4"/>
      <c r="K2197" s="173"/>
    </row>
    <row r="2198" spans="1:11" x14ac:dyDescent="0.2">
      <c r="A2198" s="140"/>
      <c r="B2198" s="325"/>
      <c r="J2198" s="4"/>
      <c r="K2198" s="173"/>
    </row>
    <row r="2199" spans="1:11" x14ac:dyDescent="0.2">
      <c r="A2199" s="140"/>
      <c r="B2199" s="325"/>
      <c r="J2199" s="4"/>
      <c r="K2199" s="173"/>
    </row>
    <row r="2200" spans="1:11" x14ac:dyDescent="0.2">
      <c r="A2200" s="140"/>
      <c r="B2200" s="325"/>
      <c r="J2200" s="4"/>
      <c r="K2200" s="173"/>
    </row>
    <row r="2201" spans="1:11" x14ac:dyDescent="0.2">
      <c r="A2201" s="140"/>
      <c r="B2201" s="325"/>
      <c r="J2201" s="4"/>
      <c r="K2201" s="173"/>
    </row>
    <row r="2202" spans="1:11" x14ac:dyDescent="0.2">
      <c r="A2202" s="140"/>
      <c r="B2202" s="325"/>
      <c r="J2202" s="4"/>
      <c r="K2202" s="173"/>
    </row>
    <row r="2203" spans="1:11" x14ac:dyDescent="0.2">
      <c r="A2203" s="140"/>
      <c r="B2203" s="325"/>
      <c r="J2203" s="4"/>
      <c r="K2203" s="173"/>
    </row>
    <row r="2204" spans="1:11" x14ac:dyDescent="0.2">
      <c r="A2204" s="140"/>
      <c r="B2204" s="325"/>
      <c r="J2204" s="4"/>
      <c r="K2204" s="173"/>
    </row>
    <row r="2205" spans="1:11" x14ac:dyDescent="0.2">
      <c r="A2205" s="140"/>
      <c r="B2205" s="325"/>
      <c r="J2205" s="4"/>
      <c r="K2205" s="173"/>
    </row>
    <row r="2206" spans="1:11" x14ac:dyDescent="0.2">
      <c r="A2206" s="140"/>
      <c r="B2206" s="325"/>
      <c r="J2206" s="4"/>
      <c r="K2206" s="173"/>
    </row>
    <row r="2207" spans="1:11" x14ac:dyDescent="0.2">
      <c r="A2207" s="140"/>
      <c r="B2207" s="325"/>
      <c r="J2207" s="4"/>
      <c r="K2207" s="173"/>
    </row>
    <row r="2208" spans="1:11" x14ac:dyDescent="0.2">
      <c r="A2208" s="140"/>
      <c r="B2208" s="325"/>
      <c r="J2208" s="4"/>
      <c r="K2208" s="173"/>
    </row>
    <row r="2209" spans="1:11" x14ac:dyDescent="0.2">
      <c r="A2209" s="140"/>
      <c r="B2209" s="325"/>
      <c r="J2209" s="4"/>
      <c r="K2209" s="173"/>
    </row>
    <row r="2210" spans="1:11" x14ac:dyDescent="0.2">
      <c r="A2210" s="140"/>
      <c r="B2210" s="325"/>
      <c r="J2210" s="4"/>
      <c r="K2210" s="173"/>
    </row>
    <row r="2211" spans="1:11" x14ac:dyDescent="0.2">
      <c r="A2211" s="140"/>
      <c r="B2211" s="325"/>
      <c r="J2211" s="4"/>
      <c r="K2211" s="173"/>
    </row>
    <row r="2212" spans="1:11" x14ac:dyDescent="0.2">
      <c r="A2212" s="140"/>
      <c r="B2212" s="325"/>
      <c r="J2212" s="4"/>
      <c r="K2212" s="173"/>
    </row>
    <row r="2213" spans="1:11" x14ac:dyDescent="0.2">
      <c r="A2213" s="140"/>
      <c r="B2213" s="325"/>
      <c r="J2213" s="4"/>
      <c r="K2213" s="173"/>
    </row>
    <row r="2214" spans="1:11" x14ac:dyDescent="0.2">
      <c r="A2214" s="140"/>
      <c r="B2214" s="325"/>
      <c r="J2214" s="4"/>
      <c r="K2214" s="173"/>
    </row>
    <row r="2215" spans="1:11" x14ac:dyDescent="0.2">
      <c r="A2215" s="140"/>
      <c r="B2215" s="325"/>
      <c r="J2215" s="4"/>
      <c r="K2215" s="173"/>
    </row>
    <row r="2216" spans="1:11" x14ac:dyDescent="0.2">
      <c r="A2216" s="140"/>
      <c r="B2216" s="325"/>
      <c r="J2216" s="4"/>
      <c r="K2216" s="173"/>
    </row>
    <row r="2217" spans="1:11" x14ac:dyDescent="0.2">
      <c r="A2217" s="140"/>
      <c r="B2217" s="325"/>
      <c r="J2217" s="4"/>
      <c r="K2217" s="173"/>
    </row>
    <row r="2218" spans="1:11" x14ac:dyDescent="0.2">
      <c r="A2218" s="140"/>
      <c r="B2218" s="325"/>
      <c r="J2218" s="4"/>
      <c r="K2218" s="173"/>
    </row>
    <row r="2219" spans="1:11" x14ac:dyDescent="0.2">
      <c r="A2219" s="140"/>
      <c r="B2219" s="325"/>
      <c r="J2219" s="4"/>
      <c r="K2219" s="173"/>
    </row>
    <row r="2220" spans="1:11" x14ac:dyDescent="0.2">
      <c r="A2220" s="140"/>
      <c r="B2220" s="325"/>
      <c r="J2220" s="4"/>
      <c r="K2220" s="173"/>
    </row>
    <row r="2221" spans="1:11" x14ac:dyDescent="0.2">
      <c r="A2221" s="140"/>
      <c r="B2221" s="325"/>
      <c r="J2221" s="4"/>
      <c r="K2221" s="173"/>
    </row>
    <row r="2222" spans="1:11" x14ac:dyDescent="0.2">
      <c r="A2222" s="140"/>
      <c r="B2222" s="325"/>
      <c r="J2222" s="4"/>
      <c r="K2222" s="173"/>
    </row>
    <row r="2223" spans="1:11" x14ac:dyDescent="0.2">
      <c r="A2223" s="140"/>
      <c r="B2223" s="325"/>
      <c r="J2223" s="4"/>
      <c r="K2223" s="173"/>
    </row>
    <row r="2224" spans="1:11" x14ac:dyDescent="0.2">
      <c r="A2224" s="140"/>
      <c r="B2224" s="325"/>
      <c r="J2224" s="4"/>
      <c r="K2224" s="173"/>
    </row>
    <row r="2225" spans="1:11" x14ac:dyDescent="0.2">
      <c r="A2225" s="140"/>
      <c r="B2225" s="325"/>
      <c r="J2225" s="4"/>
      <c r="K2225" s="173"/>
    </row>
    <row r="2226" spans="1:11" x14ac:dyDescent="0.2">
      <c r="A2226" s="140"/>
      <c r="B2226" s="325"/>
      <c r="J2226" s="4"/>
      <c r="K2226" s="173"/>
    </row>
    <row r="2227" spans="1:11" x14ac:dyDescent="0.2">
      <c r="A2227" s="140"/>
      <c r="B2227" s="325"/>
      <c r="J2227" s="4"/>
      <c r="K2227" s="173"/>
    </row>
    <row r="2228" spans="1:11" x14ac:dyDescent="0.2">
      <c r="A2228" s="140"/>
      <c r="B2228" s="325"/>
      <c r="J2228" s="4"/>
      <c r="K2228" s="173"/>
    </row>
    <row r="2229" spans="1:11" x14ac:dyDescent="0.2">
      <c r="A2229" s="140"/>
      <c r="B2229" s="325"/>
      <c r="J2229" s="4"/>
      <c r="K2229" s="173"/>
    </row>
    <row r="2230" spans="1:11" x14ac:dyDescent="0.2">
      <c r="A2230" s="140"/>
      <c r="B2230" s="325"/>
      <c r="J2230" s="4"/>
      <c r="K2230" s="173"/>
    </row>
    <row r="2231" spans="1:11" x14ac:dyDescent="0.2">
      <c r="A2231" s="140"/>
      <c r="B2231" s="325"/>
      <c r="J2231" s="4"/>
      <c r="K2231" s="173"/>
    </row>
    <row r="2232" spans="1:11" x14ac:dyDescent="0.2">
      <c r="A2232" s="140"/>
      <c r="B2232" s="325"/>
      <c r="J2232" s="4"/>
      <c r="K2232" s="173"/>
    </row>
    <row r="2233" spans="1:11" x14ac:dyDescent="0.2">
      <c r="A2233" s="140"/>
      <c r="B2233" s="325"/>
      <c r="J2233" s="4"/>
      <c r="K2233" s="173"/>
    </row>
    <row r="2234" spans="1:11" x14ac:dyDescent="0.2">
      <c r="A2234" s="140"/>
      <c r="B2234" s="325"/>
      <c r="J2234" s="4"/>
      <c r="K2234" s="173"/>
    </row>
    <row r="2235" spans="1:11" x14ac:dyDescent="0.2">
      <c r="A2235" s="140"/>
      <c r="B2235" s="325"/>
      <c r="J2235" s="4"/>
      <c r="K2235" s="173"/>
    </row>
    <row r="2236" spans="1:11" x14ac:dyDescent="0.2">
      <c r="A2236" s="140"/>
      <c r="B2236" s="325"/>
      <c r="J2236" s="4"/>
      <c r="K2236" s="173"/>
    </row>
    <row r="2237" spans="1:11" x14ac:dyDescent="0.2">
      <c r="A2237" s="140"/>
      <c r="B2237" s="325"/>
      <c r="J2237" s="4"/>
      <c r="K2237" s="173"/>
    </row>
    <row r="2238" spans="1:11" x14ac:dyDescent="0.2">
      <c r="A2238" s="140"/>
      <c r="B2238" s="325"/>
      <c r="J2238" s="4"/>
      <c r="K2238" s="173"/>
    </row>
    <row r="2239" spans="1:11" x14ac:dyDescent="0.2">
      <c r="A2239" s="140"/>
      <c r="B2239" s="325"/>
      <c r="J2239" s="4"/>
      <c r="K2239" s="173"/>
    </row>
    <row r="2240" spans="1:11" x14ac:dyDescent="0.2">
      <c r="A2240" s="140"/>
      <c r="B2240" s="325"/>
      <c r="J2240" s="4"/>
      <c r="K2240" s="173"/>
    </row>
    <row r="2241" spans="1:11" x14ac:dyDescent="0.2">
      <c r="A2241" s="140"/>
      <c r="B2241" s="325"/>
      <c r="J2241" s="4"/>
      <c r="K2241" s="173"/>
    </row>
    <row r="2242" spans="1:11" x14ac:dyDescent="0.2">
      <c r="A2242" s="140"/>
      <c r="B2242" s="325"/>
      <c r="J2242" s="4"/>
      <c r="K2242" s="173"/>
    </row>
    <row r="2243" spans="1:11" x14ac:dyDescent="0.2">
      <c r="A2243" s="140"/>
      <c r="B2243" s="325"/>
      <c r="J2243" s="4"/>
      <c r="K2243" s="173"/>
    </row>
    <row r="2244" spans="1:11" x14ac:dyDescent="0.2">
      <c r="A2244" s="140"/>
      <c r="B2244" s="325"/>
      <c r="J2244" s="4"/>
      <c r="K2244" s="173"/>
    </row>
    <row r="2245" spans="1:11" x14ac:dyDescent="0.2">
      <c r="A2245" s="140"/>
      <c r="B2245" s="325"/>
      <c r="J2245" s="4"/>
      <c r="K2245" s="173"/>
    </row>
    <row r="2246" spans="1:11" x14ac:dyDescent="0.2">
      <c r="A2246" s="140"/>
      <c r="B2246" s="325"/>
      <c r="J2246" s="4"/>
      <c r="K2246" s="173"/>
    </row>
    <row r="2247" spans="1:11" x14ac:dyDescent="0.2">
      <c r="A2247" s="140"/>
      <c r="B2247" s="325"/>
      <c r="J2247" s="4"/>
      <c r="K2247" s="173"/>
    </row>
    <row r="2248" spans="1:11" x14ac:dyDescent="0.2">
      <c r="A2248" s="140"/>
      <c r="B2248" s="325"/>
      <c r="J2248" s="4"/>
      <c r="K2248" s="173"/>
    </row>
    <row r="2249" spans="1:11" x14ac:dyDescent="0.2">
      <c r="A2249" s="140"/>
      <c r="B2249" s="325"/>
      <c r="J2249" s="4"/>
      <c r="K2249" s="173"/>
    </row>
    <row r="2250" spans="1:11" x14ac:dyDescent="0.2">
      <c r="A2250" s="140"/>
      <c r="B2250" s="325"/>
      <c r="J2250" s="4"/>
      <c r="K2250" s="173"/>
    </row>
    <row r="2251" spans="1:11" x14ac:dyDescent="0.2">
      <c r="A2251" s="140"/>
      <c r="B2251" s="325"/>
      <c r="J2251" s="4"/>
      <c r="K2251" s="173"/>
    </row>
    <row r="2252" spans="1:11" x14ac:dyDescent="0.2">
      <c r="A2252" s="140"/>
      <c r="B2252" s="325"/>
      <c r="J2252" s="4"/>
      <c r="K2252" s="173"/>
    </row>
    <row r="2253" spans="1:11" x14ac:dyDescent="0.2">
      <c r="A2253" s="140"/>
      <c r="B2253" s="325"/>
      <c r="J2253" s="4"/>
      <c r="K2253" s="173"/>
    </row>
    <row r="2254" spans="1:11" x14ac:dyDescent="0.2">
      <c r="A2254" s="140"/>
      <c r="B2254" s="325"/>
      <c r="J2254" s="4"/>
      <c r="K2254" s="173"/>
    </row>
    <row r="2255" spans="1:11" x14ac:dyDescent="0.2">
      <c r="A2255" s="140"/>
      <c r="B2255" s="325"/>
      <c r="J2255" s="4"/>
      <c r="K2255" s="173"/>
    </row>
    <row r="2256" spans="1:11" x14ac:dyDescent="0.2">
      <c r="A2256" s="140"/>
      <c r="B2256" s="325"/>
      <c r="J2256" s="4"/>
      <c r="K2256" s="173"/>
    </row>
    <row r="2257" spans="1:11" x14ac:dyDescent="0.2">
      <c r="A2257" s="140"/>
      <c r="B2257" s="325"/>
      <c r="J2257" s="4"/>
      <c r="K2257" s="173"/>
    </row>
    <row r="2258" spans="1:11" x14ac:dyDescent="0.2">
      <c r="A2258" s="140"/>
      <c r="B2258" s="325"/>
      <c r="J2258" s="4"/>
      <c r="K2258" s="173"/>
    </row>
    <row r="2259" spans="1:11" x14ac:dyDescent="0.2">
      <c r="A2259" s="140"/>
      <c r="B2259" s="325"/>
      <c r="J2259" s="4"/>
      <c r="K2259" s="173"/>
    </row>
    <row r="2260" spans="1:11" x14ac:dyDescent="0.2">
      <c r="A2260" s="140"/>
      <c r="B2260" s="325"/>
      <c r="J2260" s="4"/>
      <c r="K2260" s="173"/>
    </row>
    <row r="2261" spans="1:11" x14ac:dyDescent="0.2">
      <c r="A2261" s="140"/>
      <c r="B2261" s="325"/>
      <c r="J2261" s="4"/>
      <c r="K2261" s="173"/>
    </row>
    <row r="2262" spans="1:11" x14ac:dyDescent="0.2">
      <c r="A2262" s="140"/>
      <c r="B2262" s="325"/>
      <c r="J2262" s="4"/>
      <c r="K2262" s="173"/>
    </row>
    <row r="2263" spans="1:11" x14ac:dyDescent="0.2">
      <c r="A2263" s="140"/>
      <c r="B2263" s="325"/>
      <c r="J2263" s="4"/>
      <c r="K2263" s="173"/>
    </row>
    <row r="2264" spans="1:11" x14ac:dyDescent="0.2">
      <c r="A2264" s="140"/>
      <c r="B2264" s="325"/>
      <c r="J2264" s="4"/>
      <c r="K2264" s="173"/>
    </row>
    <row r="2265" spans="1:11" x14ac:dyDescent="0.2">
      <c r="A2265" s="140"/>
      <c r="B2265" s="325"/>
      <c r="J2265" s="4"/>
      <c r="K2265" s="173"/>
    </row>
    <row r="2266" spans="1:11" x14ac:dyDescent="0.2">
      <c r="A2266" s="140"/>
      <c r="B2266" s="325"/>
      <c r="J2266" s="4"/>
      <c r="K2266" s="173"/>
    </row>
    <row r="2267" spans="1:11" x14ac:dyDescent="0.2">
      <c r="A2267" s="140"/>
      <c r="B2267" s="325"/>
      <c r="J2267" s="4"/>
      <c r="K2267" s="173"/>
    </row>
    <row r="2268" spans="1:11" x14ac:dyDescent="0.2">
      <c r="A2268" s="140"/>
      <c r="B2268" s="325"/>
      <c r="J2268" s="4"/>
      <c r="K2268" s="173"/>
    </row>
    <row r="2269" spans="1:11" x14ac:dyDescent="0.2">
      <c r="A2269" s="140"/>
      <c r="B2269" s="325"/>
      <c r="J2269" s="4"/>
      <c r="K2269" s="173"/>
    </row>
    <row r="2270" spans="1:11" x14ac:dyDescent="0.2">
      <c r="A2270" s="140"/>
      <c r="B2270" s="325"/>
      <c r="J2270" s="4"/>
      <c r="K2270" s="173"/>
    </row>
    <row r="2271" spans="1:11" x14ac:dyDescent="0.2">
      <c r="A2271" s="140"/>
      <c r="B2271" s="325"/>
      <c r="J2271" s="4"/>
      <c r="K2271" s="173"/>
    </row>
    <row r="2272" spans="1:11" x14ac:dyDescent="0.2">
      <c r="A2272" s="140"/>
      <c r="B2272" s="325"/>
      <c r="J2272" s="4"/>
      <c r="K2272" s="173"/>
    </row>
    <row r="2273" spans="1:11" x14ac:dyDescent="0.2">
      <c r="A2273" s="140"/>
      <c r="B2273" s="325"/>
      <c r="J2273" s="4"/>
      <c r="K2273" s="173"/>
    </row>
    <row r="2274" spans="1:11" x14ac:dyDescent="0.2">
      <c r="A2274" s="140"/>
      <c r="B2274" s="325"/>
      <c r="J2274" s="4"/>
      <c r="K2274" s="173"/>
    </row>
    <row r="2275" spans="1:11" x14ac:dyDescent="0.2">
      <c r="A2275" s="140"/>
      <c r="B2275" s="325"/>
      <c r="J2275" s="4"/>
      <c r="K2275" s="173"/>
    </row>
    <row r="2276" spans="1:11" x14ac:dyDescent="0.2">
      <c r="A2276" s="140"/>
      <c r="B2276" s="325"/>
      <c r="J2276" s="4"/>
      <c r="K2276" s="173"/>
    </row>
    <row r="2277" spans="1:11" x14ac:dyDescent="0.2">
      <c r="A2277" s="140"/>
      <c r="B2277" s="325"/>
      <c r="J2277" s="4"/>
      <c r="K2277" s="173"/>
    </row>
    <row r="2278" spans="1:11" x14ac:dyDescent="0.2">
      <c r="A2278" s="140"/>
      <c r="B2278" s="325"/>
      <c r="J2278" s="4"/>
      <c r="K2278" s="173"/>
    </row>
    <row r="2279" spans="1:11" x14ac:dyDescent="0.2">
      <c r="A2279" s="140"/>
      <c r="B2279" s="325"/>
      <c r="J2279" s="4"/>
      <c r="K2279" s="173"/>
    </row>
    <row r="2280" spans="1:11" x14ac:dyDescent="0.2">
      <c r="A2280" s="140"/>
      <c r="B2280" s="325"/>
      <c r="J2280" s="4"/>
      <c r="K2280" s="173"/>
    </row>
    <row r="2281" spans="1:11" x14ac:dyDescent="0.2">
      <c r="A2281" s="140"/>
      <c r="B2281" s="325"/>
      <c r="J2281" s="4"/>
      <c r="K2281" s="173"/>
    </row>
    <row r="2282" spans="1:11" x14ac:dyDescent="0.2">
      <c r="A2282" s="140"/>
      <c r="B2282" s="325"/>
      <c r="J2282" s="4"/>
      <c r="K2282" s="173"/>
    </row>
    <row r="2283" spans="1:11" x14ac:dyDescent="0.2">
      <c r="A2283" s="140"/>
      <c r="B2283" s="325"/>
      <c r="J2283" s="4"/>
      <c r="K2283" s="173"/>
    </row>
    <row r="2284" spans="1:11" x14ac:dyDescent="0.2">
      <c r="A2284" s="140"/>
      <c r="B2284" s="325"/>
      <c r="J2284" s="4"/>
      <c r="K2284" s="173"/>
    </row>
    <row r="2285" spans="1:11" x14ac:dyDescent="0.2">
      <c r="A2285" s="140"/>
      <c r="B2285" s="325"/>
      <c r="J2285" s="4"/>
      <c r="K2285" s="173"/>
    </row>
    <row r="2286" spans="1:11" x14ac:dyDescent="0.2">
      <c r="A2286" s="140"/>
      <c r="B2286" s="325"/>
      <c r="J2286" s="4"/>
      <c r="K2286" s="173"/>
    </row>
    <row r="2287" spans="1:11" x14ac:dyDescent="0.2">
      <c r="A2287" s="140"/>
      <c r="B2287" s="325"/>
      <c r="J2287" s="4"/>
      <c r="K2287" s="173"/>
    </row>
    <row r="2288" spans="1:11" x14ac:dyDescent="0.2">
      <c r="A2288" s="140"/>
      <c r="B2288" s="325"/>
      <c r="J2288" s="4"/>
      <c r="K2288" s="173"/>
    </row>
    <row r="2289" spans="1:11" x14ac:dyDescent="0.2">
      <c r="A2289" s="140"/>
      <c r="B2289" s="325"/>
      <c r="J2289" s="4"/>
      <c r="K2289" s="173"/>
    </row>
    <row r="2290" spans="1:11" x14ac:dyDescent="0.2">
      <c r="A2290" s="140"/>
      <c r="B2290" s="325"/>
      <c r="J2290" s="4"/>
      <c r="K2290" s="173"/>
    </row>
    <row r="2291" spans="1:11" x14ac:dyDescent="0.2">
      <c r="A2291" s="140"/>
      <c r="B2291" s="325"/>
      <c r="J2291" s="4"/>
      <c r="K2291" s="173"/>
    </row>
    <row r="2292" spans="1:11" x14ac:dyDescent="0.2">
      <c r="A2292" s="140"/>
      <c r="B2292" s="325"/>
      <c r="J2292" s="4"/>
      <c r="K2292" s="173"/>
    </row>
    <row r="2293" spans="1:11" x14ac:dyDescent="0.2">
      <c r="A2293" s="140"/>
      <c r="B2293" s="325"/>
      <c r="J2293" s="4"/>
      <c r="K2293" s="173"/>
    </row>
    <row r="2294" spans="1:11" x14ac:dyDescent="0.2">
      <c r="A2294" s="140"/>
      <c r="B2294" s="325"/>
      <c r="J2294" s="4"/>
      <c r="K2294" s="173"/>
    </row>
    <row r="2295" spans="1:11" x14ac:dyDescent="0.2">
      <c r="A2295" s="140"/>
      <c r="B2295" s="325"/>
      <c r="J2295" s="4"/>
      <c r="K2295" s="173"/>
    </row>
    <row r="2296" spans="1:11" x14ac:dyDescent="0.2">
      <c r="A2296" s="140"/>
      <c r="B2296" s="325"/>
      <c r="J2296" s="4"/>
      <c r="K2296" s="173"/>
    </row>
    <row r="2297" spans="1:11" x14ac:dyDescent="0.2">
      <c r="A2297" s="140"/>
      <c r="B2297" s="325"/>
      <c r="J2297" s="4"/>
      <c r="K2297" s="173"/>
    </row>
    <row r="2298" spans="1:11" x14ac:dyDescent="0.2">
      <c r="A2298" s="140"/>
      <c r="B2298" s="325"/>
      <c r="J2298" s="4"/>
      <c r="K2298" s="173"/>
    </row>
    <row r="2299" spans="1:11" x14ac:dyDescent="0.2">
      <c r="A2299" s="140"/>
      <c r="B2299" s="325"/>
      <c r="J2299" s="4"/>
      <c r="K2299" s="173"/>
    </row>
    <row r="2300" spans="1:11" x14ac:dyDescent="0.2">
      <c r="A2300" s="140"/>
      <c r="B2300" s="325"/>
      <c r="J2300" s="4"/>
      <c r="K2300" s="173"/>
    </row>
    <row r="2301" spans="1:11" x14ac:dyDescent="0.2">
      <c r="A2301" s="140"/>
      <c r="B2301" s="325"/>
      <c r="J2301" s="4"/>
      <c r="K2301" s="173"/>
    </row>
    <row r="2302" spans="1:11" x14ac:dyDescent="0.2">
      <c r="A2302" s="140"/>
      <c r="B2302" s="325"/>
      <c r="J2302" s="4"/>
      <c r="K2302" s="173"/>
    </row>
    <row r="2303" spans="1:11" x14ac:dyDescent="0.2">
      <c r="A2303" s="140"/>
      <c r="B2303" s="325"/>
      <c r="J2303" s="4"/>
      <c r="K2303" s="173"/>
    </row>
    <row r="2304" spans="1:11" x14ac:dyDescent="0.2">
      <c r="A2304" s="140"/>
      <c r="B2304" s="325"/>
      <c r="J2304" s="4"/>
      <c r="K2304" s="173"/>
    </row>
    <row r="2305" spans="1:11" x14ac:dyDescent="0.2">
      <c r="A2305" s="140"/>
      <c r="B2305" s="325"/>
      <c r="J2305" s="4"/>
      <c r="K2305" s="173"/>
    </row>
    <row r="2306" spans="1:11" x14ac:dyDescent="0.2">
      <c r="A2306" s="140"/>
      <c r="B2306" s="325"/>
      <c r="J2306" s="4"/>
      <c r="K2306" s="173"/>
    </row>
    <row r="2307" spans="1:11" x14ac:dyDescent="0.2">
      <c r="A2307" s="140"/>
      <c r="B2307" s="325"/>
      <c r="J2307" s="4"/>
      <c r="K2307" s="173"/>
    </row>
    <row r="2308" spans="1:11" x14ac:dyDescent="0.2">
      <c r="A2308" s="140"/>
      <c r="B2308" s="325"/>
      <c r="J2308" s="4"/>
      <c r="K2308" s="173"/>
    </row>
    <row r="2309" spans="1:11" x14ac:dyDescent="0.2">
      <c r="A2309" s="140"/>
      <c r="B2309" s="325"/>
      <c r="J2309" s="4"/>
      <c r="K2309" s="173"/>
    </row>
    <row r="2310" spans="1:11" x14ac:dyDescent="0.2">
      <c r="A2310" s="140"/>
      <c r="B2310" s="325"/>
      <c r="J2310" s="4"/>
      <c r="K2310" s="173"/>
    </row>
    <row r="2311" spans="1:11" x14ac:dyDescent="0.2">
      <c r="A2311" s="140"/>
      <c r="B2311" s="325"/>
      <c r="J2311" s="4"/>
      <c r="K2311" s="173"/>
    </row>
    <row r="2312" spans="1:11" x14ac:dyDescent="0.2">
      <c r="A2312" s="140"/>
      <c r="B2312" s="325"/>
      <c r="J2312" s="4"/>
      <c r="K2312" s="173"/>
    </row>
    <row r="2313" spans="1:11" x14ac:dyDescent="0.2">
      <c r="A2313" s="140"/>
      <c r="B2313" s="325"/>
      <c r="J2313" s="4"/>
      <c r="K2313" s="173"/>
    </row>
    <row r="2314" spans="1:11" x14ac:dyDescent="0.2">
      <c r="A2314" s="140"/>
      <c r="B2314" s="325"/>
      <c r="J2314" s="4"/>
      <c r="K2314" s="173"/>
    </row>
    <row r="2315" spans="1:11" x14ac:dyDescent="0.2">
      <c r="A2315" s="140"/>
      <c r="B2315" s="325"/>
      <c r="J2315" s="4"/>
      <c r="K2315" s="173"/>
    </row>
    <row r="2316" spans="1:11" x14ac:dyDescent="0.2">
      <c r="A2316" s="140"/>
      <c r="B2316" s="325"/>
      <c r="J2316" s="4"/>
      <c r="K2316" s="173"/>
    </row>
    <row r="2317" spans="1:11" x14ac:dyDescent="0.2">
      <c r="A2317" s="140"/>
      <c r="B2317" s="325"/>
      <c r="J2317" s="4"/>
      <c r="K2317" s="173"/>
    </row>
    <row r="2318" spans="1:11" x14ac:dyDescent="0.2">
      <c r="A2318" s="140"/>
      <c r="B2318" s="325"/>
      <c r="J2318" s="4"/>
      <c r="K2318" s="173"/>
    </row>
    <row r="2319" spans="1:11" x14ac:dyDescent="0.2">
      <c r="A2319" s="140"/>
      <c r="B2319" s="325"/>
      <c r="J2319" s="4"/>
      <c r="K2319" s="173"/>
    </row>
    <row r="2320" spans="1:11" x14ac:dyDescent="0.2">
      <c r="A2320" s="140"/>
      <c r="B2320" s="325"/>
      <c r="J2320" s="4"/>
      <c r="K2320" s="173"/>
    </row>
    <row r="2321" spans="1:11" x14ac:dyDescent="0.2">
      <c r="A2321" s="140"/>
      <c r="B2321" s="325"/>
      <c r="J2321" s="4"/>
      <c r="K2321" s="173"/>
    </row>
    <row r="2322" spans="1:11" x14ac:dyDescent="0.2">
      <c r="A2322" s="140"/>
      <c r="B2322" s="325"/>
      <c r="J2322" s="4"/>
      <c r="K2322" s="173"/>
    </row>
    <row r="2323" spans="1:11" x14ac:dyDescent="0.2">
      <c r="A2323" s="140"/>
      <c r="B2323" s="325"/>
      <c r="J2323" s="4"/>
      <c r="K2323" s="173"/>
    </row>
    <row r="2324" spans="1:11" x14ac:dyDescent="0.2">
      <c r="A2324" s="140"/>
      <c r="B2324" s="325"/>
      <c r="J2324" s="4"/>
      <c r="K2324" s="173"/>
    </row>
    <row r="2325" spans="1:11" x14ac:dyDescent="0.2">
      <c r="A2325" s="140"/>
      <c r="B2325" s="325"/>
      <c r="J2325" s="4"/>
      <c r="K2325" s="173"/>
    </row>
    <row r="2326" spans="1:11" x14ac:dyDescent="0.2">
      <c r="A2326" s="140"/>
      <c r="B2326" s="325"/>
      <c r="J2326" s="4"/>
      <c r="K2326" s="173"/>
    </row>
    <row r="2327" spans="1:11" x14ac:dyDescent="0.2">
      <c r="A2327" s="140"/>
      <c r="B2327" s="325"/>
      <c r="J2327" s="4"/>
      <c r="K2327" s="173"/>
    </row>
    <row r="2328" spans="1:11" x14ac:dyDescent="0.2">
      <c r="A2328" s="140"/>
      <c r="B2328" s="325"/>
      <c r="J2328" s="4"/>
      <c r="K2328" s="173"/>
    </row>
    <row r="2329" spans="1:11" x14ac:dyDescent="0.2">
      <c r="A2329" s="140"/>
      <c r="B2329" s="325"/>
      <c r="J2329" s="4"/>
      <c r="K2329" s="173"/>
    </row>
    <row r="2330" spans="1:11" x14ac:dyDescent="0.2">
      <c r="A2330" s="140"/>
      <c r="B2330" s="325"/>
      <c r="J2330" s="4"/>
      <c r="K2330" s="173"/>
    </row>
    <row r="2331" spans="1:11" x14ac:dyDescent="0.2">
      <c r="A2331" s="140"/>
      <c r="B2331" s="325"/>
      <c r="J2331" s="4"/>
      <c r="K2331" s="173"/>
    </row>
    <row r="2332" spans="1:11" x14ac:dyDescent="0.2">
      <c r="A2332" s="140"/>
      <c r="B2332" s="325"/>
      <c r="J2332" s="4"/>
      <c r="K2332" s="173"/>
    </row>
    <row r="2333" spans="1:11" x14ac:dyDescent="0.2">
      <c r="A2333" s="140"/>
      <c r="B2333" s="325"/>
      <c r="J2333" s="4"/>
      <c r="K2333" s="173"/>
    </row>
    <row r="2334" spans="1:11" x14ac:dyDescent="0.2">
      <c r="A2334" s="140"/>
      <c r="B2334" s="325"/>
      <c r="J2334" s="4"/>
      <c r="K2334" s="173"/>
    </row>
    <row r="2335" spans="1:11" x14ac:dyDescent="0.2">
      <c r="A2335" s="140"/>
      <c r="B2335" s="325"/>
      <c r="J2335" s="4"/>
      <c r="K2335" s="173"/>
    </row>
    <row r="2336" spans="1:11" x14ac:dyDescent="0.2">
      <c r="A2336" s="140"/>
      <c r="B2336" s="325"/>
      <c r="J2336" s="4"/>
      <c r="K2336" s="173"/>
    </row>
    <row r="2337" spans="1:11" x14ac:dyDescent="0.2">
      <c r="A2337" s="140"/>
      <c r="B2337" s="325"/>
      <c r="J2337" s="4"/>
      <c r="K2337" s="173"/>
    </row>
    <row r="2338" spans="1:11" x14ac:dyDescent="0.2">
      <c r="A2338" s="140"/>
      <c r="B2338" s="325"/>
      <c r="J2338" s="4"/>
      <c r="K2338" s="173"/>
    </row>
    <row r="2339" spans="1:11" x14ac:dyDescent="0.2">
      <c r="A2339" s="140"/>
      <c r="B2339" s="325"/>
      <c r="J2339" s="4"/>
      <c r="K2339" s="173"/>
    </row>
    <row r="2340" spans="1:11" x14ac:dyDescent="0.2">
      <c r="A2340" s="140"/>
      <c r="B2340" s="325"/>
      <c r="J2340" s="4"/>
      <c r="K2340" s="173"/>
    </row>
    <row r="2341" spans="1:11" x14ac:dyDescent="0.2">
      <c r="A2341" s="140"/>
      <c r="B2341" s="325"/>
      <c r="J2341" s="4"/>
      <c r="K2341" s="173"/>
    </row>
    <row r="2342" spans="1:11" x14ac:dyDescent="0.2">
      <c r="A2342" s="140"/>
      <c r="B2342" s="325"/>
      <c r="J2342" s="4"/>
      <c r="K2342" s="173"/>
    </row>
    <row r="2343" spans="1:11" x14ac:dyDescent="0.2">
      <c r="A2343" s="140"/>
      <c r="B2343" s="325"/>
      <c r="J2343" s="4"/>
      <c r="K2343" s="173"/>
    </row>
    <row r="2344" spans="1:11" x14ac:dyDescent="0.2">
      <c r="A2344" s="140"/>
      <c r="B2344" s="325"/>
      <c r="J2344" s="4"/>
      <c r="K2344" s="173"/>
    </row>
    <row r="2345" spans="1:11" x14ac:dyDescent="0.2">
      <c r="A2345" s="140"/>
      <c r="B2345" s="325"/>
      <c r="J2345" s="4"/>
      <c r="K2345" s="173"/>
    </row>
    <row r="2346" spans="1:11" x14ac:dyDescent="0.2">
      <c r="A2346" s="140"/>
      <c r="B2346" s="325"/>
      <c r="J2346" s="4"/>
      <c r="K2346" s="173"/>
    </row>
    <row r="2347" spans="1:11" x14ac:dyDescent="0.2">
      <c r="A2347" s="140"/>
      <c r="B2347" s="325"/>
      <c r="J2347" s="4"/>
      <c r="K2347" s="173"/>
    </row>
    <row r="2348" spans="1:11" x14ac:dyDescent="0.2">
      <c r="A2348" s="140"/>
      <c r="B2348" s="325"/>
      <c r="J2348" s="4"/>
      <c r="K2348" s="173"/>
    </row>
    <row r="2349" spans="1:11" x14ac:dyDescent="0.2">
      <c r="A2349" s="140"/>
      <c r="B2349" s="325"/>
      <c r="J2349" s="4"/>
      <c r="K2349" s="173"/>
    </row>
    <row r="2350" spans="1:11" x14ac:dyDescent="0.2">
      <c r="A2350" s="140"/>
      <c r="B2350" s="325"/>
      <c r="J2350" s="4"/>
      <c r="K2350" s="173"/>
    </row>
    <row r="2351" spans="1:11" x14ac:dyDescent="0.2">
      <c r="A2351" s="140"/>
      <c r="B2351" s="325"/>
      <c r="J2351" s="4"/>
      <c r="K2351" s="173"/>
    </row>
    <row r="2352" spans="1:11" x14ac:dyDescent="0.2">
      <c r="A2352" s="140"/>
      <c r="B2352" s="325"/>
      <c r="J2352" s="4"/>
      <c r="K2352" s="173"/>
    </row>
    <row r="2353" spans="1:11" x14ac:dyDescent="0.2">
      <c r="A2353" s="140"/>
      <c r="B2353" s="325"/>
      <c r="J2353" s="4"/>
      <c r="K2353" s="173"/>
    </row>
    <row r="2354" spans="1:11" x14ac:dyDescent="0.2">
      <c r="A2354" s="140"/>
      <c r="B2354" s="325"/>
      <c r="J2354" s="4"/>
      <c r="K2354" s="173"/>
    </row>
    <row r="2355" spans="1:11" x14ac:dyDescent="0.2">
      <c r="A2355" s="140"/>
      <c r="B2355" s="325"/>
      <c r="J2355" s="4"/>
      <c r="K2355" s="173"/>
    </row>
    <row r="2356" spans="1:11" x14ac:dyDescent="0.2">
      <c r="A2356" s="140"/>
      <c r="B2356" s="325"/>
      <c r="J2356" s="4"/>
      <c r="K2356" s="173"/>
    </row>
    <row r="2357" spans="1:11" x14ac:dyDescent="0.2">
      <c r="A2357" s="140"/>
      <c r="B2357" s="325"/>
      <c r="J2357" s="4"/>
      <c r="K2357" s="173"/>
    </row>
    <row r="2358" spans="1:11" x14ac:dyDescent="0.2">
      <c r="A2358" s="140"/>
      <c r="B2358" s="325"/>
      <c r="J2358" s="4"/>
      <c r="K2358" s="173"/>
    </row>
    <row r="2359" spans="1:11" x14ac:dyDescent="0.2">
      <c r="A2359" s="140"/>
      <c r="B2359" s="325"/>
      <c r="J2359" s="4"/>
      <c r="K2359" s="173"/>
    </row>
    <row r="2360" spans="1:11" x14ac:dyDescent="0.2">
      <c r="A2360" s="140"/>
      <c r="B2360" s="325"/>
      <c r="J2360" s="4"/>
      <c r="K2360" s="173"/>
    </row>
    <row r="2361" spans="1:11" x14ac:dyDescent="0.2">
      <c r="A2361" s="140"/>
      <c r="B2361" s="325"/>
      <c r="J2361" s="4"/>
      <c r="K2361" s="173"/>
    </row>
    <row r="2362" spans="1:11" x14ac:dyDescent="0.2">
      <c r="A2362" s="140"/>
      <c r="B2362" s="325"/>
      <c r="J2362" s="4"/>
      <c r="K2362" s="173"/>
    </row>
    <row r="2363" spans="1:11" x14ac:dyDescent="0.2">
      <c r="A2363" s="140"/>
      <c r="B2363" s="325"/>
      <c r="J2363" s="4"/>
      <c r="K2363" s="173"/>
    </row>
    <row r="2364" spans="1:11" x14ac:dyDescent="0.2">
      <c r="A2364" s="140"/>
      <c r="B2364" s="325"/>
      <c r="J2364" s="4"/>
      <c r="K2364" s="173"/>
    </row>
    <row r="2365" spans="1:11" x14ac:dyDescent="0.2">
      <c r="A2365" s="140"/>
      <c r="B2365" s="325"/>
      <c r="J2365" s="4"/>
      <c r="K2365" s="173"/>
    </row>
    <row r="2366" spans="1:11" x14ac:dyDescent="0.2">
      <c r="A2366" s="140"/>
      <c r="B2366" s="325"/>
      <c r="J2366" s="4"/>
      <c r="K2366" s="173"/>
    </row>
    <row r="2367" spans="1:11" x14ac:dyDescent="0.2">
      <c r="A2367" s="140"/>
      <c r="B2367" s="325"/>
      <c r="J2367" s="4"/>
      <c r="K2367" s="173"/>
    </row>
    <row r="2368" spans="1:11" x14ac:dyDescent="0.2">
      <c r="A2368" s="140"/>
      <c r="B2368" s="325"/>
      <c r="J2368" s="4"/>
      <c r="K2368" s="173"/>
    </row>
    <row r="2369" spans="1:11" x14ac:dyDescent="0.2">
      <c r="A2369" s="140"/>
      <c r="B2369" s="325"/>
      <c r="J2369" s="4"/>
      <c r="K2369" s="173"/>
    </row>
    <row r="2370" spans="1:11" x14ac:dyDescent="0.2">
      <c r="A2370" s="140"/>
      <c r="B2370" s="325"/>
      <c r="J2370" s="4"/>
      <c r="K2370" s="173"/>
    </row>
    <row r="2371" spans="1:11" x14ac:dyDescent="0.2">
      <c r="A2371" s="140"/>
      <c r="B2371" s="325"/>
      <c r="J2371" s="4"/>
      <c r="K2371" s="173"/>
    </row>
    <row r="2372" spans="1:11" x14ac:dyDescent="0.2">
      <c r="A2372" s="140"/>
      <c r="B2372" s="325"/>
      <c r="J2372" s="4"/>
      <c r="K2372" s="173"/>
    </row>
    <row r="2373" spans="1:11" x14ac:dyDescent="0.2">
      <c r="A2373" s="140"/>
      <c r="B2373" s="325"/>
      <c r="J2373" s="4"/>
      <c r="K2373" s="173"/>
    </row>
    <row r="2374" spans="1:11" x14ac:dyDescent="0.2">
      <c r="A2374" s="140"/>
      <c r="B2374" s="325"/>
      <c r="J2374" s="4"/>
      <c r="K2374" s="173"/>
    </row>
    <row r="2375" spans="1:11" x14ac:dyDescent="0.2">
      <c r="A2375" s="140"/>
      <c r="B2375" s="325"/>
      <c r="J2375" s="4"/>
      <c r="K2375" s="173"/>
    </row>
    <row r="2376" spans="1:11" x14ac:dyDescent="0.2">
      <c r="A2376" s="140"/>
      <c r="B2376" s="325"/>
      <c r="J2376" s="4"/>
      <c r="K2376" s="173"/>
    </row>
    <row r="2377" spans="1:11" x14ac:dyDescent="0.2">
      <c r="A2377" s="140"/>
      <c r="B2377" s="325"/>
      <c r="J2377" s="4"/>
      <c r="K2377" s="173"/>
    </row>
    <row r="2378" spans="1:11" x14ac:dyDescent="0.2">
      <c r="A2378" s="140"/>
      <c r="B2378" s="325"/>
      <c r="J2378" s="4"/>
      <c r="K2378" s="173"/>
    </row>
    <row r="2379" spans="1:11" x14ac:dyDescent="0.2">
      <c r="A2379" s="140"/>
      <c r="B2379" s="325"/>
      <c r="J2379" s="4"/>
      <c r="K2379" s="173"/>
    </row>
    <row r="2380" spans="1:11" x14ac:dyDescent="0.2">
      <c r="A2380" s="140"/>
      <c r="B2380" s="325"/>
      <c r="J2380" s="4"/>
      <c r="K2380" s="173"/>
    </row>
    <row r="2381" spans="1:11" x14ac:dyDescent="0.2">
      <c r="A2381" s="140"/>
      <c r="B2381" s="325"/>
      <c r="J2381" s="4"/>
      <c r="K2381" s="173"/>
    </row>
    <row r="2382" spans="1:11" x14ac:dyDescent="0.2">
      <c r="A2382" s="140"/>
      <c r="B2382" s="325"/>
      <c r="J2382" s="4"/>
      <c r="K2382" s="173"/>
    </row>
    <row r="2383" spans="1:11" x14ac:dyDescent="0.2">
      <c r="A2383" s="140"/>
      <c r="B2383" s="325"/>
      <c r="J2383" s="4"/>
      <c r="K2383" s="173"/>
    </row>
    <row r="2384" spans="1:11" x14ac:dyDescent="0.2">
      <c r="A2384" s="140"/>
      <c r="B2384" s="325"/>
      <c r="J2384" s="4"/>
      <c r="K2384" s="173"/>
    </row>
    <row r="2385" spans="1:11" x14ac:dyDescent="0.2">
      <c r="A2385" s="140"/>
      <c r="B2385" s="325"/>
      <c r="J2385" s="4"/>
      <c r="K2385" s="173"/>
    </row>
    <row r="2386" spans="1:11" x14ac:dyDescent="0.2">
      <c r="A2386" s="140"/>
      <c r="B2386" s="325"/>
      <c r="J2386" s="4"/>
      <c r="K2386" s="173"/>
    </row>
    <row r="2387" spans="1:11" x14ac:dyDescent="0.2">
      <c r="A2387" s="140"/>
      <c r="B2387" s="325"/>
      <c r="J2387" s="4"/>
      <c r="K2387" s="173"/>
    </row>
    <row r="2388" spans="1:11" x14ac:dyDescent="0.2">
      <c r="A2388" s="140"/>
      <c r="B2388" s="325"/>
      <c r="J2388" s="4"/>
      <c r="K2388" s="173"/>
    </row>
    <row r="2389" spans="1:11" x14ac:dyDescent="0.2">
      <c r="A2389" s="140"/>
      <c r="B2389" s="325"/>
      <c r="J2389" s="4"/>
      <c r="K2389" s="173"/>
    </row>
    <row r="2390" spans="1:11" x14ac:dyDescent="0.2">
      <c r="A2390" s="140"/>
      <c r="B2390" s="325"/>
      <c r="J2390" s="4"/>
      <c r="K2390" s="173"/>
    </row>
    <row r="2391" spans="1:11" x14ac:dyDescent="0.2">
      <c r="A2391" s="140"/>
      <c r="B2391" s="325"/>
      <c r="J2391" s="4"/>
      <c r="K2391" s="173"/>
    </row>
    <row r="2392" spans="1:11" x14ac:dyDescent="0.2">
      <c r="A2392" s="140"/>
      <c r="B2392" s="325"/>
      <c r="J2392" s="4"/>
      <c r="K2392" s="173"/>
    </row>
    <row r="2393" spans="1:11" x14ac:dyDescent="0.2">
      <c r="A2393" s="140"/>
      <c r="B2393" s="325"/>
      <c r="J2393" s="4"/>
      <c r="K2393" s="173"/>
    </row>
    <row r="2394" spans="1:11" x14ac:dyDescent="0.2">
      <c r="A2394" s="140"/>
      <c r="B2394" s="325"/>
      <c r="J2394" s="4"/>
      <c r="K2394" s="173"/>
    </row>
    <row r="2395" spans="1:11" x14ac:dyDescent="0.2">
      <c r="A2395" s="140"/>
      <c r="B2395" s="325"/>
      <c r="J2395" s="4"/>
      <c r="K2395" s="173"/>
    </row>
    <row r="2396" spans="1:11" x14ac:dyDescent="0.2">
      <c r="A2396" s="140"/>
      <c r="B2396" s="325"/>
      <c r="J2396" s="4"/>
      <c r="K2396" s="173"/>
    </row>
    <row r="2397" spans="1:11" x14ac:dyDescent="0.2">
      <c r="A2397" s="140"/>
      <c r="B2397" s="325"/>
      <c r="J2397" s="4"/>
      <c r="K2397" s="173"/>
    </row>
    <row r="2398" spans="1:11" x14ac:dyDescent="0.2">
      <c r="A2398" s="140"/>
      <c r="B2398" s="325"/>
      <c r="J2398" s="4"/>
      <c r="K2398" s="173"/>
    </row>
    <row r="2399" spans="1:11" x14ac:dyDescent="0.2">
      <c r="A2399" s="140"/>
      <c r="B2399" s="325"/>
      <c r="J2399" s="4"/>
      <c r="K2399" s="173"/>
    </row>
    <row r="2400" spans="1:11" x14ac:dyDescent="0.2">
      <c r="A2400" s="140"/>
      <c r="B2400" s="325"/>
      <c r="J2400" s="4"/>
      <c r="K2400" s="173"/>
    </row>
    <row r="2401" spans="1:11" x14ac:dyDescent="0.2">
      <c r="A2401" s="140"/>
      <c r="B2401" s="325"/>
      <c r="J2401" s="4"/>
      <c r="K2401" s="173"/>
    </row>
    <row r="2402" spans="1:11" x14ac:dyDescent="0.2">
      <c r="A2402" s="140"/>
      <c r="B2402" s="325"/>
      <c r="J2402" s="4"/>
      <c r="K2402" s="173"/>
    </row>
    <row r="2403" spans="1:11" x14ac:dyDescent="0.2">
      <c r="A2403" s="140"/>
      <c r="B2403" s="325"/>
      <c r="J2403" s="4"/>
      <c r="K2403" s="173"/>
    </row>
    <row r="2404" spans="1:11" x14ac:dyDescent="0.2">
      <c r="A2404" s="140"/>
      <c r="B2404" s="325"/>
      <c r="J2404" s="4"/>
      <c r="K2404" s="173"/>
    </row>
    <row r="2405" spans="1:11" x14ac:dyDescent="0.2">
      <c r="A2405" s="140"/>
      <c r="B2405" s="325"/>
      <c r="J2405" s="4"/>
      <c r="K2405" s="173"/>
    </row>
    <row r="2406" spans="1:11" x14ac:dyDescent="0.2">
      <c r="A2406" s="140"/>
      <c r="B2406" s="325"/>
      <c r="J2406" s="4"/>
      <c r="K2406" s="173"/>
    </row>
    <row r="2407" spans="1:11" x14ac:dyDescent="0.2">
      <c r="A2407" s="140"/>
      <c r="B2407" s="325"/>
      <c r="J2407" s="4"/>
      <c r="K2407" s="173"/>
    </row>
    <row r="2408" spans="1:11" x14ac:dyDescent="0.2">
      <c r="A2408" s="140"/>
      <c r="B2408" s="325"/>
      <c r="J2408" s="4"/>
      <c r="K2408" s="173"/>
    </row>
    <row r="2409" spans="1:11" x14ac:dyDescent="0.2">
      <c r="A2409" s="140"/>
      <c r="B2409" s="325"/>
      <c r="J2409" s="4"/>
      <c r="K2409" s="173"/>
    </row>
    <row r="2410" spans="1:11" x14ac:dyDescent="0.2">
      <c r="A2410" s="140"/>
      <c r="B2410" s="325"/>
      <c r="J2410" s="4"/>
      <c r="K2410" s="173"/>
    </row>
    <row r="2411" spans="1:11" x14ac:dyDescent="0.2">
      <c r="A2411" s="140"/>
      <c r="B2411" s="325"/>
      <c r="J2411" s="4"/>
      <c r="K2411" s="173"/>
    </row>
    <row r="2412" spans="1:11" x14ac:dyDescent="0.2">
      <c r="A2412" s="140"/>
      <c r="B2412" s="325"/>
      <c r="J2412" s="4"/>
      <c r="K2412" s="173"/>
    </row>
    <row r="2413" spans="1:11" x14ac:dyDescent="0.2">
      <c r="A2413" s="140"/>
      <c r="B2413" s="325"/>
      <c r="J2413" s="4"/>
      <c r="K2413" s="173"/>
    </row>
    <row r="2414" spans="1:11" x14ac:dyDescent="0.2">
      <c r="A2414" s="140"/>
      <c r="B2414" s="325"/>
      <c r="J2414" s="4"/>
      <c r="K2414" s="173"/>
    </row>
    <row r="2415" spans="1:11" x14ac:dyDescent="0.2">
      <c r="A2415" s="140"/>
      <c r="B2415" s="325"/>
      <c r="J2415" s="4"/>
      <c r="K2415" s="173"/>
    </row>
    <row r="2416" spans="1:11" x14ac:dyDescent="0.2">
      <c r="A2416" s="140"/>
      <c r="B2416" s="325"/>
      <c r="J2416" s="4"/>
      <c r="K2416" s="173"/>
    </row>
    <row r="2417" spans="1:11" x14ac:dyDescent="0.2">
      <c r="A2417" s="140"/>
      <c r="B2417" s="325"/>
      <c r="J2417" s="4"/>
      <c r="K2417" s="173"/>
    </row>
    <row r="2418" spans="1:11" x14ac:dyDescent="0.2">
      <c r="A2418" s="140"/>
      <c r="B2418" s="325"/>
      <c r="J2418" s="4"/>
      <c r="K2418" s="173"/>
    </row>
    <row r="2419" spans="1:11" x14ac:dyDescent="0.2">
      <c r="A2419" s="140"/>
      <c r="B2419" s="325"/>
      <c r="J2419" s="4"/>
      <c r="K2419" s="173"/>
    </row>
    <row r="2420" spans="1:11" x14ac:dyDescent="0.2">
      <c r="A2420" s="140"/>
      <c r="B2420" s="325"/>
      <c r="J2420" s="4"/>
      <c r="K2420" s="173"/>
    </row>
    <row r="2421" spans="1:11" x14ac:dyDescent="0.2">
      <c r="A2421" s="140"/>
      <c r="B2421" s="325"/>
      <c r="J2421" s="4"/>
      <c r="K2421" s="173"/>
    </row>
    <row r="2422" spans="1:11" x14ac:dyDescent="0.2">
      <c r="A2422" s="140"/>
      <c r="B2422" s="325"/>
      <c r="J2422" s="4"/>
      <c r="K2422" s="173"/>
    </row>
    <row r="2423" spans="1:11" x14ac:dyDescent="0.2">
      <c r="A2423" s="140"/>
      <c r="B2423" s="325"/>
      <c r="J2423" s="4"/>
      <c r="K2423" s="173"/>
    </row>
    <row r="2424" spans="1:11" x14ac:dyDescent="0.2">
      <c r="A2424" s="140"/>
      <c r="B2424" s="325"/>
      <c r="J2424" s="4"/>
      <c r="K2424" s="173"/>
    </row>
    <row r="2425" spans="1:11" x14ac:dyDescent="0.2">
      <c r="A2425" s="140"/>
      <c r="B2425" s="325"/>
      <c r="J2425" s="4"/>
      <c r="K2425" s="173"/>
    </row>
    <row r="2426" spans="1:11" x14ac:dyDescent="0.2">
      <c r="A2426" s="140"/>
      <c r="B2426" s="325"/>
      <c r="J2426" s="4"/>
      <c r="K2426" s="173"/>
    </row>
    <row r="2427" spans="1:11" x14ac:dyDescent="0.2">
      <c r="A2427" s="140"/>
      <c r="B2427" s="325"/>
      <c r="J2427" s="4"/>
      <c r="K2427" s="173"/>
    </row>
    <row r="2428" spans="1:11" x14ac:dyDescent="0.2">
      <c r="A2428" s="140"/>
      <c r="B2428" s="325"/>
      <c r="J2428" s="4"/>
      <c r="K2428" s="173"/>
    </row>
    <row r="2429" spans="1:11" x14ac:dyDescent="0.2">
      <c r="A2429" s="140"/>
      <c r="B2429" s="325"/>
      <c r="J2429" s="4"/>
      <c r="K2429" s="173"/>
    </row>
    <row r="2430" spans="1:11" x14ac:dyDescent="0.2">
      <c r="A2430" s="140"/>
      <c r="B2430" s="325"/>
      <c r="J2430" s="4"/>
      <c r="K2430" s="173"/>
    </row>
    <row r="2431" spans="1:11" x14ac:dyDescent="0.2">
      <c r="A2431" s="140"/>
      <c r="B2431" s="325"/>
      <c r="J2431" s="4"/>
      <c r="K2431" s="173"/>
    </row>
    <row r="2432" spans="1:11" x14ac:dyDescent="0.2">
      <c r="A2432" s="140"/>
      <c r="B2432" s="325"/>
      <c r="J2432" s="4"/>
      <c r="K2432" s="173"/>
    </row>
    <row r="2433" spans="1:11" x14ac:dyDescent="0.2">
      <c r="A2433" s="140"/>
      <c r="B2433" s="325"/>
      <c r="J2433" s="4"/>
      <c r="K2433" s="173"/>
    </row>
    <row r="2434" spans="1:11" x14ac:dyDescent="0.2">
      <c r="A2434" s="140"/>
      <c r="B2434" s="325"/>
      <c r="J2434" s="4"/>
      <c r="K2434" s="173"/>
    </row>
    <row r="2435" spans="1:11" x14ac:dyDescent="0.2">
      <c r="A2435" s="140"/>
      <c r="B2435" s="325"/>
      <c r="J2435" s="4"/>
      <c r="K2435" s="173"/>
    </row>
    <row r="2436" spans="1:11" x14ac:dyDescent="0.2">
      <c r="A2436" s="140"/>
      <c r="B2436" s="325"/>
      <c r="J2436" s="4"/>
      <c r="K2436" s="173"/>
    </row>
    <row r="2437" spans="1:11" x14ac:dyDescent="0.2">
      <c r="A2437" s="140"/>
      <c r="B2437" s="325"/>
      <c r="J2437" s="4"/>
      <c r="K2437" s="173"/>
    </row>
    <row r="2438" spans="1:11" x14ac:dyDescent="0.2">
      <c r="A2438" s="140"/>
      <c r="B2438" s="325"/>
      <c r="J2438" s="4"/>
      <c r="K2438" s="173"/>
    </row>
    <row r="2439" spans="1:11" x14ac:dyDescent="0.2">
      <c r="A2439" s="140"/>
      <c r="B2439" s="325"/>
      <c r="J2439" s="4"/>
      <c r="K2439" s="173"/>
    </row>
    <row r="2440" spans="1:11" x14ac:dyDescent="0.2">
      <c r="A2440" s="140"/>
      <c r="B2440" s="325"/>
      <c r="J2440" s="4"/>
      <c r="K2440" s="173"/>
    </row>
    <row r="2441" spans="1:11" x14ac:dyDescent="0.2">
      <c r="A2441" s="140"/>
      <c r="B2441" s="325"/>
      <c r="J2441" s="4"/>
      <c r="K2441" s="173"/>
    </row>
    <row r="2442" spans="1:11" x14ac:dyDescent="0.2">
      <c r="A2442" s="140"/>
      <c r="B2442" s="325"/>
      <c r="J2442" s="4"/>
      <c r="K2442" s="173"/>
    </row>
    <row r="2443" spans="1:11" x14ac:dyDescent="0.2">
      <c r="A2443" s="140"/>
      <c r="B2443" s="325"/>
      <c r="J2443" s="4"/>
      <c r="K2443" s="173"/>
    </row>
    <row r="2444" spans="1:11" x14ac:dyDescent="0.2">
      <c r="A2444" s="140"/>
      <c r="B2444" s="325"/>
      <c r="J2444" s="4"/>
      <c r="K2444" s="173"/>
    </row>
    <row r="2445" spans="1:11" x14ac:dyDescent="0.2">
      <c r="A2445" s="140"/>
      <c r="B2445" s="325"/>
      <c r="J2445" s="4"/>
      <c r="K2445" s="173"/>
    </row>
    <row r="2446" spans="1:11" x14ac:dyDescent="0.2">
      <c r="A2446" s="140"/>
      <c r="B2446" s="325"/>
      <c r="J2446" s="4"/>
      <c r="K2446" s="173"/>
    </row>
    <row r="2447" spans="1:11" x14ac:dyDescent="0.2">
      <c r="A2447" s="140"/>
      <c r="B2447" s="325"/>
      <c r="J2447" s="4"/>
      <c r="K2447" s="173"/>
    </row>
    <row r="2448" spans="1:11" x14ac:dyDescent="0.2">
      <c r="A2448" s="140"/>
      <c r="B2448" s="325"/>
      <c r="J2448" s="4"/>
      <c r="K2448" s="173"/>
    </row>
    <row r="2449" spans="1:11" x14ac:dyDescent="0.2">
      <c r="A2449" s="140"/>
      <c r="B2449" s="325"/>
      <c r="J2449" s="4"/>
      <c r="K2449" s="173"/>
    </row>
    <row r="2450" spans="1:11" x14ac:dyDescent="0.2">
      <c r="A2450" s="140"/>
      <c r="B2450" s="325"/>
      <c r="J2450" s="4"/>
      <c r="K2450" s="173"/>
    </row>
    <row r="2451" spans="1:11" x14ac:dyDescent="0.2">
      <c r="A2451" s="140"/>
      <c r="B2451" s="325"/>
      <c r="J2451" s="4"/>
      <c r="K2451" s="173"/>
    </row>
    <row r="2452" spans="1:11" x14ac:dyDescent="0.2">
      <c r="A2452" s="140"/>
      <c r="B2452" s="325"/>
      <c r="J2452" s="4"/>
      <c r="K2452" s="173"/>
    </row>
    <row r="2453" spans="1:11" x14ac:dyDescent="0.2">
      <c r="A2453" s="140"/>
      <c r="B2453" s="325"/>
      <c r="J2453" s="4"/>
      <c r="K2453" s="173"/>
    </row>
    <row r="2454" spans="1:11" x14ac:dyDescent="0.2">
      <c r="A2454" s="140"/>
      <c r="B2454" s="325"/>
      <c r="J2454" s="4"/>
      <c r="K2454" s="173"/>
    </row>
    <row r="2455" spans="1:11" x14ac:dyDescent="0.2">
      <c r="A2455" s="140"/>
      <c r="B2455" s="325"/>
      <c r="J2455" s="4"/>
      <c r="K2455" s="173"/>
    </row>
    <row r="2456" spans="1:11" x14ac:dyDescent="0.2">
      <c r="A2456" s="140"/>
      <c r="B2456" s="325"/>
      <c r="J2456" s="4"/>
      <c r="K2456" s="173"/>
    </row>
    <row r="2457" spans="1:11" x14ac:dyDescent="0.2">
      <c r="A2457" s="140"/>
      <c r="B2457" s="325"/>
      <c r="J2457" s="4"/>
      <c r="K2457" s="173"/>
    </row>
    <row r="2458" spans="1:11" x14ac:dyDescent="0.2">
      <c r="A2458" s="140"/>
      <c r="B2458" s="325"/>
      <c r="J2458" s="4"/>
      <c r="K2458" s="173"/>
    </row>
    <row r="2459" spans="1:11" x14ac:dyDescent="0.2">
      <c r="A2459" s="140"/>
      <c r="B2459" s="325"/>
      <c r="J2459" s="4"/>
      <c r="K2459" s="173"/>
    </row>
    <row r="2460" spans="1:11" x14ac:dyDescent="0.2">
      <c r="A2460" s="140"/>
      <c r="B2460" s="325"/>
      <c r="J2460" s="4"/>
      <c r="K2460" s="173"/>
    </row>
    <row r="2461" spans="1:11" x14ac:dyDescent="0.2">
      <c r="A2461" s="140"/>
      <c r="B2461" s="325"/>
      <c r="J2461" s="4"/>
      <c r="K2461" s="173"/>
    </row>
    <row r="2462" spans="1:11" x14ac:dyDescent="0.2">
      <c r="A2462" s="140"/>
      <c r="B2462" s="325"/>
      <c r="J2462" s="4"/>
      <c r="K2462" s="173"/>
    </row>
    <row r="2463" spans="1:11" x14ac:dyDescent="0.2">
      <c r="A2463" s="140"/>
      <c r="B2463" s="325"/>
      <c r="J2463" s="4"/>
      <c r="K2463" s="173"/>
    </row>
    <row r="2464" spans="1:11" x14ac:dyDescent="0.2">
      <c r="A2464" s="140"/>
      <c r="B2464" s="325"/>
      <c r="J2464" s="4"/>
      <c r="K2464" s="173"/>
    </row>
    <row r="2465" spans="1:11" x14ac:dyDescent="0.2">
      <c r="A2465" s="140"/>
      <c r="B2465" s="325"/>
      <c r="J2465" s="4"/>
      <c r="K2465" s="173"/>
    </row>
    <row r="2466" spans="1:11" x14ac:dyDescent="0.2">
      <c r="A2466" s="140"/>
      <c r="B2466" s="325"/>
      <c r="J2466" s="4"/>
      <c r="K2466" s="173"/>
    </row>
    <row r="2467" spans="1:11" x14ac:dyDescent="0.2">
      <c r="A2467" s="140"/>
      <c r="B2467" s="325"/>
      <c r="J2467" s="4"/>
      <c r="K2467" s="173"/>
    </row>
    <row r="2468" spans="1:11" x14ac:dyDescent="0.2">
      <c r="A2468" s="140"/>
      <c r="B2468" s="325"/>
      <c r="J2468" s="4"/>
      <c r="K2468" s="173"/>
    </row>
    <row r="2469" spans="1:11" x14ac:dyDescent="0.2">
      <c r="A2469" s="140"/>
      <c r="B2469" s="325"/>
      <c r="J2469" s="4"/>
      <c r="K2469" s="173"/>
    </row>
    <row r="2470" spans="1:11" x14ac:dyDescent="0.2">
      <c r="A2470" s="140"/>
      <c r="B2470" s="325"/>
      <c r="J2470" s="4"/>
      <c r="K2470" s="173"/>
    </row>
    <row r="2471" spans="1:11" x14ac:dyDescent="0.2">
      <c r="A2471" s="140"/>
      <c r="B2471" s="325"/>
      <c r="J2471" s="4"/>
      <c r="K2471" s="173"/>
    </row>
    <row r="2472" spans="1:11" x14ac:dyDescent="0.2">
      <c r="A2472" s="140"/>
      <c r="B2472" s="325"/>
      <c r="J2472" s="4"/>
      <c r="K2472" s="173"/>
    </row>
    <row r="2473" spans="1:11" x14ac:dyDescent="0.2">
      <c r="A2473" s="140"/>
      <c r="B2473" s="325"/>
      <c r="J2473" s="4"/>
      <c r="K2473" s="173"/>
    </row>
    <row r="2474" spans="1:11" x14ac:dyDescent="0.2">
      <c r="A2474" s="140"/>
      <c r="B2474" s="325"/>
      <c r="J2474" s="4"/>
      <c r="K2474" s="173"/>
    </row>
    <row r="2475" spans="1:11" x14ac:dyDescent="0.2">
      <c r="A2475" s="140"/>
      <c r="B2475" s="325"/>
      <c r="J2475" s="4"/>
      <c r="K2475" s="173"/>
    </row>
    <row r="2476" spans="1:11" x14ac:dyDescent="0.2">
      <c r="A2476" s="140"/>
      <c r="B2476" s="325"/>
      <c r="J2476" s="4"/>
      <c r="K2476" s="173"/>
    </row>
    <row r="2477" spans="1:11" x14ac:dyDescent="0.2">
      <c r="A2477" s="140"/>
      <c r="B2477" s="325"/>
      <c r="J2477" s="4"/>
      <c r="K2477" s="173"/>
    </row>
    <row r="2478" spans="1:11" x14ac:dyDescent="0.2">
      <c r="A2478" s="140"/>
      <c r="B2478" s="325"/>
      <c r="J2478" s="4"/>
      <c r="K2478" s="173"/>
    </row>
    <row r="2479" spans="1:11" x14ac:dyDescent="0.2">
      <c r="A2479" s="140"/>
      <c r="B2479" s="325"/>
      <c r="J2479" s="4"/>
      <c r="K2479" s="173"/>
    </row>
    <row r="2480" spans="1:11" x14ac:dyDescent="0.2">
      <c r="A2480" s="140"/>
      <c r="B2480" s="325"/>
      <c r="J2480" s="4"/>
      <c r="K2480" s="173"/>
    </row>
    <row r="2481" spans="1:11" x14ac:dyDescent="0.2">
      <c r="A2481" s="140"/>
      <c r="B2481" s="325"/>
      <c r="J2481" s="4"/>
      <c r="K2481" s="173"/>
    </row>
    <row r="2482" spans="1:11" x14ac:dyDescent="0.2">
      <c r="A2482" s="140"/>
      <c r="B2482" s="325"/>
      <c r="J2482" s="4"/>
      <c r="K2482" s="173"/>
    </row>
    <row r="2483" spans="1:11" x14ac:dyDescent="0.2">
      <c r="A2483" s="140"/>
      <c r="B2483" s="325"/>
      <c r="J2483" s="4"/>
      <c r="K2483" s="173"/>
    </row>
    <row r="2484" spans="1:11" x14ac:dyDescent="0.2">
      <c r="A2484" s="140"/>
      <c r="B2484" s="325"/>
      <c r="J2484" s="4"/>
      <c r="K2484" s="173"/>
    </row>
    <row r="2485" spans="1:11" x14ac:dyDescent="0.2">
      <c r="A2485" s="140"/>
      <c r="B2485" s="325"/>
      <c r="J2485" s="4"/>
      <c r="K2485" s="173"/>
    </row>
    <row r="2486" spans="1:11" x14ac:dyDescent="0.2">
      <c r="A2486" s="140"/>
      <c r="B2486" s="325"/>
      <c r="J2486" s="4"/>
      <c r="K2486" s="173"/>
    </row>
    <row r="2487" spans="1:11" x14ac:dyDescent="0.2">
      <c r="A2487" s="140"/>
      <c r="B2487" s="325"/>
      <c r="J2487" s="4"/>
      <c r="K2487" s="173"/>
    </row>
    <row r="2488" spans="1:11" x14ac:dyDescent="0.2">
      <c r="A2488" s="140"/>
      <c r="B2488" s="325"/>
      <c r="J2488" s="4"/>
      <c r="K2488" s="173"/>
    </row>
    <row r="2489" spans="1:11" x14ac:dyDescent="0.2">
      <c r="A2489" s="140"/>
      <c r="B2489" s="325"/>
      <c r="J2489" s="4"/>
      <c r="K2489" s="173"/>
    </row>
    <row r="2490" spans="1:11" x14ac:dyDescent="0.2">
      <c r="A2490" s="140"/>
      <c r="B2490" s="325"/>
      <c r="J2490" s="4"/>
      <c r="K2490" s="173"/>
    </row>
    <row r="2491" spans="1:11" x14ac:dyDescent="0.2">
      <c r="A2491" s="140"/>
      <c r="B2491" s="325"/>
      <c r="J2491" s="4"/>
      <c r="K2491" s="173"/>
    </row>
    <row r="2492" spans="1:11" x14ac:dyDescent="0.2">
      <c r="A2492" s="140"/>
      <c r="B2492" s="325"/>
      <c r="J2492" s="4"/>
      <c r="K2492" s="173"/>
    </row>
    <row r="2493" spans="1:11" x14ac:dyDescent="0.2">
      <c r="A2493" s="140"/>
      <c r="B2493" s="325"/>
      <c r="J2493" s="4"/>
      <c r="K2493" s="173"/>
    </row>
    <row r="2494" spans="1:11" x14ac:dyDescent="0.2">
      <c r="A2494" s="140"/>
      <c r="B2494" s="325"/>
      <c r="J2494" s="4"/>
      <c r="K2494" s="173"/>
    </row>
    <row r="2495" spans="1:11" x14ac:dyDescent="0.2">
      <c r="A2495" s="140"/>
      <c r="B2495" s="325"/>
      <c r="J2495" s="4"/>
      <c r="K2495" s="173"/>
    </row>
    <row r="2496" spans="1:11" x14ac:dyDescent="0.2">
      <c r="A2496" s="140"/>
      <c r="B2496" s="325"/>
      <c r="J2496" s="4"/>
      <c r="K2496" s="173"/>
    </row>
    <row r="2497" spans="1:11" x14ac:dyDescent="0.2">
      <c r="A2497" s="140"/>
      <c r="B2497" s="325"/>
      <c r="J2497" s="4"/>
      <c r="K2497" s="173"/>
    </row>
    <row r="2498" spans="1:11" x14ac:dyDescent="0.2">
      <c r="A2498" s="140"/>
      <c r="B2498" s="325"/>
      <c r="J2498" s="4"/>
      <c r="K2498" s="173"/>
    </row>
    <row r="2499" spans="1:11" x14ac:dyDescent="0.2">
      <c r="A2499" s="140"/>
      <c r="B2499" s="325"/>
      <c r="J2499" s="4"/>
      <c r="K2499" s="173"/>
    </row>
    <row r="2500" spans="1:11" x14ac:dyDescent="0.2">
      <c r="A2500" s="140"/>
      <c r="B2500" s="325"/>
      <c r="J2500" s="4"/>
      <c r="K2500" s="173"/>
    </row>
    <row r="2501" spans="1:11" x14ac:dyDescent="0.2">
      <c r="A2501" s="140"/>
      <c r="B2501" s="325"/>
      <c r="J2501" s="4"/>
      <c r="K2501" s="173"/>
    </row>
    <row r="2502" spans="1:11" x14ac:dyDescent="0.2">
      <c r="A2502" s="140"/>
      <c r="B2502" s="325"/>
      <c r="J2502" s="4"/>
      <c r="K2502" s="173"/>
    </row>
    <row r="2503" spans="1:11" x14ac:dyDescent="0.2">
      <c r="A2503" s="140"/>
      <c r="B2503" s="325"/>
      <c r="J2503" s="4"/>
      <c r="K2503" s="173"/>
    </row>
    <row r="2504" spans="1:11" x14ac:dyDescent="0.2">
      <c r="A2504" s="140"/>
      <c r="B2504" s="325"/>
      <c r="J2504" s="4"/>
      <c r="K2504" s="173"/>
    </row>
    <row r="2505" spans="1:11" x14ac:dyDescent="0.2">
      <c r="A2505" s="140"/>
      <c r="B2505" s="325"/>
      <c r="J2505" s="4"/>
      <c r="K2505" s="173"/>
    </row>
    <row r="2506" spans="1:11" x14ac:dyDescent="0.2">
      <c r="A2506" s="140"/>
      <c r="B2506" s="325"/>
      <c r="J2506" s="4"/>
      <c r="K2506" s="173"/>
    </row>
    <row r="2507" spans="1:11" x14ac:dyDescent="0.2">
      <c r="A2507" s="140"/>
      <c r="B2507" s="325"/>
      <c r="J2507" s="4"/>
      <c r="K2507" s="173"/>
    </row>
    <row r="2508" spans="1:11" x14ac:dyDescent="0.2">
      <c r="A2508" s="140"/>
      <c r="B2508" s="325"/>
      <c r="J2508" s="4"/>
      <c r="K2508" s="173"/>
    </row>
    <row r="2509" spans="1:11" x14ac:dyDescent="0.2">
      <c r="A2509" s="140"/>
      <c r="B2509" s="325"/>
      <c r="J2509" s="4"/>
      <c r="K2509" s="173"/>
    </row>
    <row r="2510" spans="1:11" x14ac:dyDescent="0.2">
      <c r="A2510" s="140"/>
      <c r="B2510" s="325"/>
      <c r="J2510" s="4"/>
      <c r="K2510" s="173"/>
    </row>
    <row r="2511" spans="1:11" x14ac:dyDescent="0.2">
      <c r="A2511" s="140"/>
      <c r="B2511" s="325"/>
      <c r="J2511" s="4"/>
      <c r="K2511" s="173"/>
    </row>
    <row r="2512" spans="1:11" x14ac:dyDescent="0.2">
      <c r="A2512" s="140"/>
      <c r="B2512" s="325"/>
      <c r="J2512" s="4"/>
      <c r="K2512" s="173"/>
    </row>
    <row r="2513" spans="1:11" x14ac:dyDescent="0.2">
      <c r="A2513" s="140"/>
      <c r="B2513" s="325"/>
      <c r="J2513" s="4"/>
      <c r="K2513" s="173"/>
    </row>
    <row r="2514" spans="1:11" x14ac:dyDescent="0.2">
      <c r="A2514" s="140"/>
      <c r="B2514" s="325"/>
      <c r="J2514" s="4"/>
      <c r="K2514" s="173"/>
    </row>
    <row r="2515" spans="1:11" x14ac:dyDescent="0.2">
      <c r="A2515" s="140"/>
      <c r="B2515" s="325"/>
      <c r="J2515" s="4"/>
      <c r="K2515" s="173"/>
    </row>
    <row r="2516" spans="1:11" x14ac:dyDescent="0.2">
      <c r="A2516" s="140"/>
      <c r="B2516" s="325"/>
      <c r="J2516" s="4"/>
      <c r="K2516" s="173"/>
    </row>
    <row r="2517" spans="1:11" x14ac:dyDescent="0.2">
      <c r="A2517" s="140"/>
      <c r="B2517" s="325"/>
      <c r="J2517" s="4"/>
      <c r="K2517" s="173"/>
    </row>
    <row r="2518" spans="1:11" x14ac:dyDescent="0.2">
      <c r="A2518" s="140"/>
      <c r="B2518" s="325"/>
      <c r="J2518" s="4"/>
      <c r="K2518" s="173"/>
    </row>
    <row r="2519" spans="1:11" x14ac:dyDescent="0.2">
      <c r="A2519" s="140"/>
      <c r="B2519" s="325"/>
      <c r="J2519" s="4"/>
      <c r="K2519" s="173"/>
    </row>
    <row r="2520" spans="1:11" x14ac:dyDescent="0.2">
      <c r="A2520" s="140"/>
      <c r="B2520" s="325"/>
      <c r="J2520" s="4"/>
      <c r="K2520" s="173"/>
    </row>
    <row r="2521" spans="1:11" x14ac:dyDescent="0.2">
      <c r="A2521" s="140"/>
      <c r="B2521" s="325"/>
      <c r="J2521" s="4"/>
      <c r="K2521" s="173"/>
    </row>
    <row r="2522" spans="1:11" x14ac:dyDescent="0.2">
      <c r="A2522" s="140"/>
      <c r="B2522" s="325"/>
      <c r="J2522" s="4"/>
      <c r="K2522" s="173"/>
    </row>
    <row r="2523" spans="1:11" x14ac:dyDescent="0.2">
      <c r="A2523" s="140"/>
      <c r="B2523" s="325"/>
      <c r="J2523" s="4"/>
      <c r="K2523" s="173"/>
    </row>
    <row r="2524" spans="1:11" x14ac:dyDescent="0.2">
      <c r="A2524" s="140"/>
      <c r="B2524" s="325"/>
      <c r="J2524" s="4"/>
      <c r="K2524" s="173"/>
    </row>
    <row r="2525" spans="1:11" x14ac:dyDescent="0.2">
      <c r="A2525" s="140"/>
      <c r="B2525" s="325"/>
      <c r="J2525" s="4"/>
      <c r="K2525" s="173"/>
    </row>
    <row r="2526" spans="1:11" x14ac:dyDescent="0.2">
      <c r="A2526" s="140"/>
      <c r="B2526" s="325"/>
      <c r="J2526" s="4"/>
      <c r="K2526" s="173"/>
    </row>
    <row r="2527" spans="1:11" x14ac:dyDescent="0.2">
      <c r="A2527" s="140"/>
      <c r="B2527" s="325"/>
      <c r="J2527" s="4"/>
      <c r="K2527" s="173"/>
    </row>
    <row r="2528" spans="1:11" x14ac:dyDescent="0.2">
      <c r="A2528" s="140"/>
      <c r="B2528" s="325"/>
      <c r="J2528" s="4"/>
      <c r="K2528" s="173"/>
    </row>
    <row r="2529" spans="1:11" x14ac:dyDescent="0.2">
      <c r="A2529" s="140"/>
      <c r="B2529" s="325"/>
      <c r="J2529" s="4"/>
      <c r="K2529" s="173"/>
    </row>
    <row r="2530" spans="1:11" x14ac:dyDescent="0.2">
      <c r="A2530" s="140"/>
      <c r="B2530" s="325"/>
      <c r="J2530" s="4"/>
      <c r="K2530" s="173"/>
    </row>
    <row r="2531" spans="1:11" x14ac:dyDescent="0.2">
      <c r="A2531" s="140"/>
      <c r="B2531" s="325"/>
      <c r="J2531" s="4"/>
      <c r="K2531" s="173"/>
    </row>
    <row r="2532" spans="1:11" x14ac:dyDescent="0.2">
      <c r="A2532" s="140"/>
      <c r="B2532" s="325"/>
      <c r="J2532" s="4"/>
      <c r="K2532" s="173"/>
    </row>
    <row r="2533" spans="1:11" x14ac:dyDescent="0.2">
      <c r="A2533" s="140"/>
      <c r="B2533" s="325"/>
      <c r="J2533" s="4"/>
      <c r="K2533" s="173"/>
    </row>
    <row r="2534" spans="1:11" x14ac:dyDescent="0.2">
      <c r="A2534" s="140"/>
      <c r="B2534" s="325"/>
      <c r="J2534" s="4"/>
      <c r="K2534" s="173"/>
    </row>
    <row r="2535" spans="1:11" x14ac:dyDescent="0.2">
      <c r="A2535" s="140"/>
      <c r="B2535" s="325"/>
      <c r="J2535" s="4"/>
      <c r="K2535" s="173"/>
    </row>
    <row r="2536" spans="1:11" x14ac:dyDescent="0.2">
      <c r="A2536" s="140"/>
      <c r="B2536" s="325"/>
      <c r="J2536" s="4"/>
      <c r="K2536" s="173"/>
    </row>
    <row r="2537" spans="1:11" x14ac:dyDescent="0.2">
      <c r="A2537" s="140"/>
      <c r="B2537" s="325"/>
      <c r="J2537" s="4"/>
      <c r="K2537" s="173"/>
    </row>
    <row r="2538" spans="1:11" x14ac:dyDescent="0.2">
      <c r="A2538" s="140"/>
      <c r="B2538" s="325"/>
      <c r="J2538" s="4"/>
      <c r="K2538" s="173"/>
    </row>
    <row r="2539" spans="1:11" x14ac:dyDescent="0.2">
      <c r="A2539" s="140"/>
      <c r="B2539" s="325"/>
      <c r="J2539" s="4"/>
      <c r="K2539" s="173"/>
    </row>
    <row r="2540" spans="1:11" x14ac:dyDescent="0.2">
      <c r="A2540" s="140"/>
      <c r="B2540" s="325"/>
      <c r="J2540" s="4"/>
      <c r="K2540" s="173"/>
    </row>
    <row r="2541" spans="1:11" x14ac:dyDescent="0.2">
      <c r="A2541" s="140"/>
      <c r="B2541" s="325"/>
      <c r="J2541" s="4"/>
      <c r="K2541" s="173"/>
    </row>
    <row r="2542" spans="1:11" x14ac:dyDescent="0.2">
      <c r="A2542" s="140"/>
      <c r="B2542" s="325"/>
      <c r="J2542" s="4"/>
      <c r="K2542" s="173"/>
    </row>
    <row r="2543" spans="1:11" x14ac:dyDescent="0.2">
      <c r="A2543" s="140"/>
      <c r="B2543" s="325"/>
      <c r="J2543" s="4"/>
      <c r="K2543" s="173"/>
    </row>
    <row r="2544" spans="1:11" x14ac:dyDescent="0.2">
      <c r="A2544" s="140"/>
      <c r="B2544" s="325"/>
      <c r="J2544" s="4"/>
      <c r="K2544" s="173"/>
    </row>
    <row r="2545" spans="1:11" x14ac:dyDescent="0.2">
      <c r="A2545" s="140"/>
      <c r="B2545" s="325"/>
      <c r="J2545" s="4"/>
      <c r="K2545" s="173"/>
    </row>
    <row r="2546" spans="1:11" x14ac:dyDescent="0.2">
      <c r="A2546" s="140"/>
      <c r="B2546" s="325"/>
      <c r="J2546" s="4"/>
      <c r="K2546" s="173"/>
    </row>
    <row r="2547" spans="1:11" x14ac:dyDescent="0.2">
      <c r="A2547" s="140"/>
      <c r="B2547" s="325"/>
      <c r="J2547" s="4"/>
      <c r="K2547" s="173"/>
    </row>
    <row r="2548" spans="1:11" x14ac:dyDescent="0.2">
      <c r="A2548" s="140"/>
      <c r="B2548" s="325"/>
      <c r="J2548" s="4"/>
      <c r="K2548" s="173"/>
    </row>
    <row r="2549" spans="1:11" x14ac:dyDescent="0.2">
      <c r="A2549" s="140"/>
      <c r="B2549" s="325"/>
      <c r="J2549" s="4"/>
      <c r="K2549" s="173"/>
    </row>
    <row r="2550" spans="1:11" x14ac:dyDescent="0.2">
      <c r="A2550" s="140"/>
      <c r="B2550" s="325"/>
      <c r="J2550" s="4"/>
      <c r="K2550" s="173"/>
    </row>
    <row r="2551" spans="1:11" x14ac:dyDescent="0.2">
      <c r="A2551" s="140"/>
      <c r="B2551" s="325"/>
      <c r="J2551" s="4"/>
      <c r="K2551" s="173"/>
    </row>
    <row r="2552" spans="1:11" x14ac:dyDescent="0.2">
      <c r="A2552" s="140"/>
      <c r="B2552" s="325"/>
      <c r="J2552" s="4"/>
      <c r="K2552" s="173"/>
    </row>
    <row r="2553" spans="1:11" x14ac:dyDescent="0.2">
      <c r="A2553" s="140"/>
      <c r="B2553" s="325"/>
      <c r="J2553" s="4"/>
      <c r="K2553" s="173"/>
    </row>
    <row r="2554" spans="1:11" x14ac:dyDescent="0.2">
      <c r="A2554" s="140"/>
      <c r="B2554" s="325"/>
      <c r="J2554" s="4"/>
      <c r="K2554" s="173"/>
    </row>
    <row r="2555" spans="1:11" x14ac:dyDescent="0.2">
      <c r="A2555" s="140"/>
      <c r="B2555" s="325"/>
      <c r="J2555" s="4"/>
      <c r="K2555" s="173"/>
    </row>
    <row r="2556" spans="1:11" x14ac:dyDescent="0.2">
      <c r="A2556" s="140"/>
      <c r="B2556" s="325"/>
      <c r="J2556" s="4"/>
      <c r="K2556" s="173"/>
    </row>
    <row r="2557" spans="1:11" x14ac:dyDescent="0.2">
      <c r="A2557" s="140"/>
      <c r="B2557" s="325"/>
      <c r="J2557" s="4"/>
      <c r="K2557" s="173"/>
    </row>
    <row r="2558" spans="1:11" x14ac:dyDescent="0.2">
      <c r="A2558" s="140"/>
      <c r="B2558" s="325"/>
      <c r="J2558" s="4"/>
      <c r="K2558" s="173"/>
    </row>
    <row r="2559" spans="1:11" x14ac:dyDescent="0.2">
      <c r="A2559" s="140"/>
      <c r="B2559" s="325"/>
      <c r="J2559" s="4"/>
      <c r="K2559" s="173"/>
    </row>
    <row r="2560" spans="1:11" x14ac:dyDescent="0.2">
      <c r="A2560" s="140"/>
      <c r="B2560" s="325"/>
      <c r="J2560" s="4"/>
      <c r="K2560" s="173"/>
    </row>
    <row r="2561" spans="1:11" x14ac:dyDescent="0.2">
      <c r="A2561" s="140"/>
      <c r="B2561" s="325"/>
      <c r="J2561" s="4"/>
      <c r="K2561" s="173"/>
    </row>
    <row r="2562" spans="1:11" x14ac:dyDescent="0.2">
      <c r="A2562" s="140"/>
      <c r="B2562" s="325"/>
      <c r="J2562" s="4"/>
      <c r="K2562" s="173"/>
    </row>
    <row r="2563" spans="1:11" x14ac:dyDescent="0.2">
      <c r="A2563" s="140"/>
      <c r="B2563" s="325"/>
      <c r="J2563" s="4"/>
      <c r="K2563" s="173"/>
    </row>
    <row r="2564" spans="1:11" x14ac:dyDescent="0.2">
      <c r="A2564" s="140"/>
      <c r="B2564" s="325"/>
      <c r="J2564" s="4"/>
      <c r="K2564" s="173"/>
    </row>
    <row r="2565" spans="1:11" x14ac:dyDescent="0.2">
      <c r="A2565" s="140"/>
      <c r="B2565" s="325"/>
      <c r="J2565" s="4"/>
      <c r="K2565" s="173"/>
    </row>
    <row r="2566" spans="1:11" x14ac:dyDescent="0.2">
      <c r="A2566" s="140"/>
      <c r="B2566" s="325"/>
      <c r="J2566" s="4"/>
      <c r="K2566" s="173"/>
    </row>
    <row r="2567" spans="1:11" x14ac:dyDescent="0.2">
      <c r="A2567" s="140"/>
      <c r="B2567" s="325"/>
      <c r="J2567" s="4"/>
      <c r="K2567" s="173"/>
    </row>
    <row r="2568" spans="1:11" x14ac:dyDescent="0.2">
      <c r="A2568" s="140"/>
      <c r="B2568" s="325"/>
      <c r="J2568" s="4"/>
      <c r="K2568" s="173"/>
    </row>
    <row r="2569" spans="1:11" x14ac:dyDescent="0.2">
      <c r="A2569" s="140"/>
      <c r="B2569" s="325"/>
      <c r="J2569" s="4"/>
      <c r="K2569" s="173"/>
    </row>
    <row r="2570" spans="1:11" x14ac:dyDescent="0.2">
      <c r="A2570" s="140"/>
      <c r="B2570" s="325"/>
      <c r="J2570" s="4"/>
      <c r="K2570" s="173"/>
    </row>
    <row r="2571" spans="1:11" x14ac:dyDescent="0.2">
      <c r="A2571" s="140"/>
      <c r="B2571" s="325"/>
      <c r="J2571" s="4"/>
      <c r="K2571" s="173"/>
    </row>
    <row r="2572" spans="1:11" x14ac:dyDescent="0.2">
      <c r="A2572" s="140"/>
      <c r="B2572" s="325"/>
      <c r="J2572" s="4"/>
      <c r="K2572" s="173"/>
    </row>
    <row r="2573" spans="1:11" x14ac:dyDescent="0.2">
      <c r="A2573" s="140"/>
      <c r="B2573" s="325"/>
      <c r="J2573" s="4"/>
      <c r="K2573" s="173"/>
    </row>
    <row r="2574" spans="1:11" x14ac:dyDescent="0.2">
      <c r="A2574" s="140"/>
      <c r="B2574" s="325"/>
      <c r="J2574" s="4"/>
      <c r="K2574" s="173"/>
    </row>
    <row r="2575" spans="1:11" x14ac:dyDescent="0.2">
      <c r="A2575" s="140"/>
      <c r="B2575" s="325"/>
      <c r="J2575" s="4"/>
      <c r="K2575" s="173"/>
    </row>
    <row r="2576" spans="1:11" x14ac:dyDescent="0.2">
      <c r="A2576" s="140"/>
      <c r="B2576" s="325"/>
      <c r="J2576" s="4"/>
      <c r="K2576" s="173"/>
    </row>
    <row r="2577" spans="1:11" x14ac:dyDescent="0.2">
      <c r="A2577" s="140"/>
      <c r="B2577" s="325"/>
      <c r="J2577" s="4"/>
      <c r="K2577" s="173"/>
    </row>
    <row r="2578" spans="1:11" x14ac:dyDescent="0.2">
      <c r="A2578" s="140"/>
      <c r="B2578" s="325"/>
      <c r="J2578" s="4"/>
      <c r="K2578" s="173"/>
    </row>
    <row r="2579" spans="1:11" x14ac:dyDescent="0.2">
      <c r="A2579" s="140"/>
      <c r="B2579" s="325"/>
      <c r="J2579" s="4"/>
      <c r="K2579" s="173"/>
    </row>
    <row r="2580" spans="1:11" x14ac:dyDescent="0.2">
      <c r="A2580" s="140"/>
      <c r="B2580" s="325"/>
      <c r="J2580" s="4"/>
      <c r="K2580" s="173"/>
    </row>
    <row r="2581" spans="1:11" x14ac:dyDescent="0.2">
      <c r="A2581" s="140"/>
      <c r="B2581" s="325"/>
      <c r="J2581" s="4"/>
      <c r="K2581" s="173"/>
    </row>
    <row r="2582" spans="1:11" x14ac:dyDescent="0.2">
      <c r="A2582" s="140"/>
      <c r="B2582" s="325"/>
      <c r="J2582" s="4"/>
      <c r="K2582" s="173"/>
    </row>
    <row r="2583" spans="1:11" x14ac:dyDescent="0.2">
      <c r="A2583" s="140"/>
      <c r="B2583" s="325"/>
      <c r="J2583" s="4"/>
      <c r="K2583" s="173"/>
    </row>
    <row r="2584" spans="1:11" x14ac:dyDescent="0.2">
      <c r="A2584" s="140"/>
      <c r="B2584" s="325"/>
      <c r="J2584" s="4"/>
      <c r="K2584" s="173"/>
    </row>
    <row r="2585" spans="1:11" x14ac:dyDescent="0.2">
      <c r="A2585" s="140"/>
      <c r="B2585" s="325"/>
      <c r="J2585" s="4"/>
      <c r="K2585" s="173"/>
    </row>
    <row r="2586" spans="1:11" x14ac:dyDescent="0.2">
      <c r="A2586" s="140"/>
      <c r="B2586" s="325"/>
      <c r="J2586" s="4"/>
      <c r="K2586" s="173"/>
    </row>
    <row r="2587" spans="1:11" x14ac:dyDescent="0.2">
      <c r="A2587" s="140"/>
      <c r="B2587" s="325"/>
      <c r="J2587" s="4"/>
      <c r="K2587" s="173"/>
    </row>
    <row r="2588" spans="1:11" x14ac:dyDescent="0.2">
      <c r="A2588" s="140"/>
      <c r="B2588" s="325"/>
      <c r="J2588" s="4"/>
      <c r="K2588" s="173"/>
    </row>
    <row r="2589" spans="1:11" x14ac:dyDescent="0.2">
      <c r="A2589" s="140"/>
      <c r="B2589" s="325"/>
      <c r="J2589" s="4"/>
      <c r="K2589" s="173"/>
    </row>
    <row r="2590" spans="1:11" x14ac:dyDescent="0.2">
      <c r="A2590" s="140"/>
      <c r="B2590" s="325"/>
      <c r="J2590" s="4"/>
      <c r="K2590" s="173"/>
    </row>
    <row r="2591" spans="1:11" x14ac:dyDescent="0.2">
      <c r="A2591" s="140"/>
      <c r="B2591" s="325"/>
      <c r="J2591" s="4"/>
      <c r="K2591" s="173"/>
    </row>
    <row r="2592" spans="1:11" x14ac:dyDescent="0.2">
      <c r="A2592" s="140"/>
      <c r="B2592" s="325"/>
      <c r="J2592" s="4"/>
      <c r="K2592" s="173"/>
    </row>
    <row r="2593" spans="1:11" x14ac:dyDescent="0.2">
      <c r="A2593" s="140"/>
      <c r="B2593" s="325"/>
      <c r="J2593" s="4"/>
      <c r="K2593" s="173"/>
    </row>
    <row r="2594" spans="1:11" x14ac:dyDescent="0.2">
      <c r="A2594" s="140"/>
      <c r="B2594" s="325"/>
      <c r="J2594" s="4"/>
      <c r="K2594" s="173"/>
    </row>
    <row r="2595" spans="1:11" x14ac:dyDescent="0.2">
      <c r="A2595" s="140"/>
      <c r="B2595" s="325"/>
      <c r="J2595" s="4"/>
      <c r="K2595" s="173"/>
    </row>
    <row r="2596" spans="1:11" x14ac:dyDescent="0.2">
      <c r="A2596" s="140"/>
      <c r="B2596" s="325"/>
      <c r="J2596" s="4"/>
      <c r="K2596" s="173"/>
    </row>
    <row r="2597" spans="1:11" x14ac:dyDescent="0.2">
      <c r="A2597" s="140"/>
      <c r="B2597" s="325"/>
      <c r="J2597" s="4"/>
      <c r="K2597" s="173"/>
    </row>
    <row r="2598" spans="1:11" x14ac:dyDescent="0.2">
      <c r="A2598" s="140"/>
      <c r="B2598" s="325"/>
      <c r="J2598" s="4"/>
      <c r="K2598" s="173"/>
    </row>
    <row r="2599" spans="1:11" x14ac:dyDescent="0.2">
      <c r="A2599" s="140"/>
      <c r="B2599" s="325"/>
      <c r="J2599" s="4"/>
      <c r="K2599" s="173"/>
    </row>
    <row r="2600" spans="1:11" x14ac:dyDescent="0.2">
      <c r="A2600" s="140"/>
      <c r="B2600" s="325"/>
      <c r="J2600" s="4"/>
      <c r="K2600" s="173"/>
    </row>
    <row r="2601" spans="1:11" x14ac:dyDescent="0.2">
      <c r="A2601" s="140"/>
      <c r="B2601" s="325"/>
      <c r="J2601" s="4"/>
      <c r="K2601" s="173"/>
    </row>
    <row r="2602" spans="1:11" x14ac:dyDescent="0.2">
      <c r="A2602" s="140"/>
      <c r="B2602" s="325"/>
      <c r="J2602" s="4"/>
      <c r="K2602" s="173"/>
    </row>
    <row r="2603" spans="1:11" x14ac:dyDescent="0.2">
      <c r="A2603" s="140"/>
      <c r="B2603" s="325"/>
      <c r="J2603" s="4"/>
      <c r="K2603" s="173"/>
    </row>
    <row r="2604" spans="1:11" x14ac:dyDescent="0.2">
      <c r="A2604" s="140"/>
      <c r="B2604" s="325"/>
      <c r="J2604" s="4"/>
      <c r="K2604" s="173"/>
    </row>
    <row r="2605" spans="1:11" x14ac:dyDescent="0.2">
      <c r="A2605" s="140"/>
      <c r="B2605" s="325"/>
      <c r="J2605" s="4"/>
      <c r="K2605" s="173"/>
    </row>
    <row r="2606" spans="1:11" x14ac:dyDescent="0.2">
      <c r="A2606" s="140"/>
      <c r="B2606" s="325"/>
      <c r="J2606" s="4"/>
      <c r="K2606" s="173"/>
    </row>
    <row r="2607" spans="1:11" x14ac:dyDescent="0.2">
      <c r="A2607" s="140"/>
      <c r="B2607" s="325"/>
      <c r="J2607" s="4"/>
      <c r="K2607" s="173"/>
    </row>
    <row r="2608" spans="1:11" x14ac:dyDescent="0.2">
      <c r="A2608" s="140"/>
      <c r="B2608" s="325"/>
      <c r="J2608" s="4"/>
      <c r="K2608" s="173"/>
    </row>
    <row r="2609" spans="1:11" x14ac:dyDescent="0.2">
      <c r="A2609" s="140"/>
      <c r="B2609" s="325"/>
      <c r="J2609" s="4"/>
      <c r="K2609" s="173"/>
    </row>
    <row r="2610" spans="1:11" x14ac:dyDescent="0.2">
      <c r="A2610" s="140"/>
      <c r="B2610" s="325"/>
      <c r="J2610" s="4"/>
      <c r="K2610" s="173"/>
    </row>
    <row r="2611" spans="1:11" x14ac:dyDescent="0.2">
      <c r="A2611" s="140"/>
      <c r="B2611" s="325"/>
      <c r="J2611" s="4"/>
      <c r="K2611" s="173"/>
    </row>
    <row r="2612" spans="1:11" x14ac:dyDescent="0.2">
      <c r="A2612" s="140"/>
      <c r="B2612" s="325"/>
      <c r="J2612" s="4"/>
      <c r="K2612" s="173"/>
    </row>
    <row r="2613" spans="1:11" x14ac:dyDescent="0.2">
      <c r="A2613" s="140"/>
      <c r="B2613" s="325"/>
      <c r="J2613" s="4"/>
      <c r="K2613" s="173"/>
    </row>
    <row r="2614" spans="1:11" x14ac:dyDescent="0.2">
      <c r="A2614" s="140"/>
      <c r="B2614" s="325"/>
      <c r="J2614" s="4"/>
      <c r="K2614" s="173"/>
    </row>
    <row r="2615" spans="1:11" x14ac:dyDescent="0.2">
      <c r="A2615" s="140"/>
      <c r="B2615" s="325"/>
      <c r="J2615" s="4"/>
      <c r="K2615" s="173"/>
    </row>
    <row r="2616" spans="1:11" x14ac:dyDescent="0.2">
      <c r="A2616" s="140"/>
      <c r="B2616" s="325"/>
      <c r="J2616" s="4"/>
      <c r="K2616" s="173"/>
    </row>
    <row r="2617" spans="1:11" x14ac:dyDescent="0.2">
      <c r="A2617" s="140"/>
      <c r="B2617" s="325"/>
      <c r="J2617" s="4"/>
      <c r="K2617" s="173"/>
    </row>
    <row r="2618" spans="1:11" x14ac:dyDescent="0.2">
      <c r="A2618" s="140"/>
      <c r="B2618" s="325"/>
      <c r="J2618" s="4"/>
      <c r="K2618" s="173"/>
    </row>
    <row r="2619" spans="1:11" x14ac:dyDescent="0.2">
      <c r="A2619" s="140"/>
      <c r="B2619" s="325"/>
      <c r="J2619" s="4"/>
      <c r="K2619" s="173"/>
    </row>
    <row r="2620" spans="1:11" x14ac:dyDescent="0.2">
      <c r="A2620" s="140"/>
      <c r="B2620" s="325"/>
      <c r="J2620" s="4"/>
      <c r="K2620" s="173"/>
    </row>
    <row r="2621" spans="1:11" x14ac:dyDescent="0.2">
      <c r="A2621" s="140"/>
      <c r="B2621" s="325"/>
      <c r="J2621" s="4"/>
      <c r="K2621" s="173"/>
    </row>
    <row r="2622" spans="1:11" x14ac:dyDescent="0.2">
      <c r="A2622" s="140"/>
      <c r="B2622" s="325"/>
      <c r="J2622" s="4"/>
      <c r="K2622" s="173"/>
    </row>
    <row r="2623" spans="1:11" x14ac:dyDescent="0.2">
      <c r="A2623" s="140"/>
      <c r="B2623" s="325"/>
      <c r="J2623" s="4"/>
      <c r="K2623" s="173"/>
    </row>
    <row r="2624" spans="1:11" x14ac:dyDescent="0.2">
      <c r="A2624" s="140"/>
      <c r="B2624" s="325"/>
      <c r="J2624" s="4"/>
      <c r="K2624" s="173"/>
    </row>
    <row r="2625" spans="1:11" x14ac:dyDescent="0.2">
      <c r="A2625" s="140"/>
      <c r="B2625" s="325"/>
      <c r="J2625" s="4"/>
      <c r="K2625" s="173"/>
    </row>
    <row r="2626" spans="1:11" x14ac:dyDescent="0.2">
      <c r="A2626" s="140"/>
      <c r="B2626" s="325"/>
      <c r="J2626" s="4"/>
      <c r="K2626" s="173"/>
    </row>
    <row r="2627" spans="1:11" x14ac:dyDescent="0.2">
      <c r="A2627" s="140"/>
      <c r="B2627" s="325"/>
      <c r="J2627" s="4"/>
      <c r="K2627" s="173"/>
    </row>
    <row r="2628" spans="1:11" x14ac:dyDescent="0.2">
      <c r="A2628" s="140"/>
      <c r="B2628" s="325"/>
      <c r="J2628" s="4"/>
      <c r="K2628" s="173"/>
    </row>
    <row r="2629" spans="1:11" x14ac:dyDescent="0.2">
      <c r="A2629" s="140"/>
      <c r="B2629" s="325"/>
      <c r="J2629" s="4"/>
      <c r="K2629" s="173"/>
    </row>
    <row r="2630" spans="1:11" x14ac:dyDescent="0.2">
      <c r="A2630" s="140"/>
      <c r="B2630" s="325"/>
      <c r="J2630" s="4"/>
      <c r="K2630" s="173"/>
    </row>
    <row r="2631" spans="1:11" x14ac:dyDescent="0.2">
      <c r="A2631" s="140"/>
      <c r="B2631" s="325"/>
      <c r="J2631" s="4"/>
      <c r="K2631" s="173"/>
    </row>
    <row r="2632" spans="1:11" x14ac:dyDescent="0.2">
      <c r="A2632" s="140"/>
      <c r="B2632" s="325"/>
      <c r="J2632" s="4"/>
      <c r="K2632" s="173"/>
    </row>
    <row r="2633" spans="1:11" x14ac:dyDescent="0.2">
      <c r="A2633" s="140"/>
      <c r="B2633" s="325"/>
      <c r="J2633" s="4"/>
      <c r="K2633" s="173"/>
    </row>
    <row r="2634" spans="1:11" x14ac:dyDescent="0.2">
      <c r="A2634" s="140"/>
      <c r="B2634" s="325"/>
      <c r="J2634" s="4"/>
      <c r="K2634" s="173"/>
    </row>
    <row r="2635" spans="1:11" x14ac:dyDescent="0.2">
      <c r="A2635" s="140"/>
      <c r="B2635" s="325"/>
      <c r="J2635" s="4"/>
      <c r="K2635" s="173"/>
    </row>
    <row r="2636" spans="1:11" x14ac:dyDescent="0.2">
      <c r="A2636" s="140"/>
      <c r="B2636" s="325"/>
      <c r="J2636" s="4"/>
      <c r="K2636" s="173"/>
    </row>
    <row r="2637" spans="1:11" x14ac:dyDescent="0.2">
      <c r="A2637" s="140"/>
      <c r="B2637" s="325"/>
      <c r="J2637" s="4"/>
      <c r="K2637" s="173"/>
    </row>
    <row r="2638" spans="1:11" x14ac:dyDescent="0.2">
      <c r="A2638" s="140"/>
      <c r="B2638" s="325"/>
      <c r="J2638" s="4"/>
      <c r="K2638" s="173"/>
    </row>
    <row r="2639" spans="1:11" x14ac:dyDescent="0.2">
      <c r="A2639" s="140"/>
      <c r="B2639" s="325"/>
      <c r="J2639" s="4"/>
      <c r="K2639" s="173"/>
    </row>
    <row r="2640" spans="1:11" x14ac:dyDescent="0.2">
      <c r="A2640" s="140"/>
      <c r="B2640" s="325"/>
      <c r="J2640" s="4"/>
      <c r="K2640" s="173"/>
    </row>
    <row r="2641" spans="1:11" x14ac:dyDescent="0.2">
      <c r="A2641" s="140"/>
      <c r="B2641" s="325"/>
      <c r="J2641" s="4"/>
      <c r="K2641" s="173"/>
    </row>
    <row r="2642" spans="1:11" x14ac:dyDescent="0.2">
      <c r="A2642" s="140"/>
      <c r="B2642" s="325"/>
      <c r="J2642" s="4"/>
      <c r="K2642" s="173"/>
    </row>
    <row r="2643" spans="1:11" x14ac:dyDescent="0.2">
      <c r="A2643" s="140"/>
      <c r="B2643" s="325"/>
      <c r="J2643" s="4"/>
      <c r="K2643" s="173"/>
    </row>
    <row r="2644" spans="1:11" x14ac:dyDescent="0.2">
      <c r="A2644" s="140"/>
      <c r="B2644" s="325"/>
      <c r="J2644" s="4"/>
      <c r="K2644" s="173"/>
    </row>
    <row r="2645" spans="1:11" x14ac:dyDescent="0.2">
      <c r="A2645" s="140"/>
      <c r="B2645" s="325"/>
      <c r="J2645" s="4"/>
      <c r="K2645" s="173"/>
    </row>
    <row r="2646" spans="1:11" x14ac:dyDescent="0.2">
      <c r="A2646" s="140"/>
      <c r="B2646" s="325"/>
      <c r="J2646" s="4"/>
      <c r="K2646" s="173"/>
    </row>
    <row r="2647" spans="1:11" x14ac:dyDescent="0.2">
      <c r="A2647" s="140"/>
      <c r="B2647" s="325"/>
      <c r="J2647" s="4"/>
      <c r="K2647" s="173"/>
    </row>
    <row r="2648" spans="1:11" x14ac:dyDescent="0.2">
      <c r="A2648" s="140"/>
      <c r="B2648" s="325"/>
      <c r="J2648" s="4"/>
      <c r="K2648" s="173"/>
    </row>
    <row r="2649" spans="1:11" x14ac:dyDescent="0.2">
      <c r="A2649" s="140"/>
      <c r="B2649" s="325"/>
      <c r="J2649" s="4"/>
      <c r="K2649" s="173"/>
    </row>
    <row r="2650" spans="1:11" x14ac:dyDescent="0.2">
      <c r="A2650" s="140"/>
      <c r="B2650" s="325"/>
      <c r="J2650" s="4"/>
      <c r="K2650" s="173"/>
    </row>
    <row r="2651" spans="1:11" x14ac:dyDescent="0.2">
      <c r="A2651" s="140"/>
      <c r="B2651" s="325"/>
      <c r="J2651" s="4"/>
      <c r="K2651" s="173"/>
    </row>
    <row r="2652" spans="1:11" x14ac:dyDescent="0.2">
      <c r="A2652" s="140"/>
      <c r="B2652" s="325"/>
      <c r="J2652" s="4"/>
      <c r="K2652" s="173"/>
    </row>
    <row r="2653" spans="1:11" x14ac:dyDescent="0.2">
      <c r="A2653" s="140"/>
      <c r="B2653" s="325"/>
      <c r="J2653" s="4"/>
      <c r="K2653" s="173"/>
    </row>
    <row r="2654" spans="1:11" x14ac:dyDescent="0.2">
      <c r="A2654" s="140"/>
      <c r="B2654" s="325"/>
      <c r="J2654" s="4"/>
      <c r="K2654" s="173"/>
    </row>
    <row r="2655" spans="1:11" x14ac:dyDescent="0.2">
      <c r="A2655" s="140"/>
      <c r="B2655" s="325"/>
      <c r="J2655" s="4"/>
      <c r="K2655" s="173"/>
    </row>
    <row r="2656" spans="1:11" x14ac:dyDescent="0.2">
      <c r="A2656" s="140"/>
      <c r="B2656" s="325"/>
      <c r="J2656" s="4"/>
      <c r="K2656" s="173"/>
    </row>
    <row r="2657" spans="1:11" x14ac:dyDescent="0.2">
      <c r="A2657" s="140"/>
      <c r="B2657" s="325"/>
      <c r="J2657" s="4"/>
      <c r="K2657" s="173"/>
    </row>
    <row r="2658" spans="1:11" x14ac:dyDescent="0.2">
      <c r="A2658" s="140"/>
      <c r="B2658" s="325"/>
      <c r="J2658" s="4"/>
      <c r="K2658" s="173"/>
    </row>
    <row r="2659" spans="1:11" x14ac:dyDescent="0.2">
      <c r="A2659" s="140"/>
      <c r="B2659" s="325"/>
      <c r="J2659" s="4"/>
      <c r="K2659" s="173"/>
    </row>
    <row r="2660" spans="1:11" x14ac:dyDescent="0.2">
      <c r="A2660" s="140"/>
      <c r="B2660" s="325"/>
      <c r="J2660" s="4"/>
      <c r="K2660" s="173"/>
    </row>
    <row r="2661" spans="1:11" x14ac:dyDescent="0.2">
      <c r="A2661" s="140"/>
      <c r="B2661" s="325"/>
      <c r="J2661" s="4"/>
      <c r="K2661" s="173"/>
    </row>
    <row r="2662" spans="1:11" x14ac:dyDescent="0.2">
      <c r="A2662" s="140"/>
      <c r="B2662" s="325"/>
      <c r="J2662" s="4"/>
      <c r="K2662" s="173"/>
    </row>
    <row r="2663" spans="1:11" x14ac:dyDescent="0.2">
      <c r="A2663" s="140"/>
      <c r="B2663" s="325"/>
      <c r="J2663" s="4"/>
      <c r="K2663" s="173"/>
    </row>
    <row r="2664" spans="1:11" x14ac:dyDescent="0.2">
      <c r="A2664" s="140"/>
      <c r="B2664" s="325"/>
      <c r="J2664" s="4"/>
      <c r="K2664" s="173"/>
    </row>
    <row r="2665" spans="1:11" x14ac:dyDescent="0.2">
      <c r="A2665" s="140"/>
      <c r="B2665" s="325"/>
      <c r="J2665" s="4"/>
      <c r="K2665" s="173"/>
    </row>
    <row r="2666" spans="1:11" x14ac:dyDescent="0.2">
      <c r="A2666" s="140"/>
      <c r="B2666" s="325"/>
      <c r="J2666" s="4"/>
      <c r="K2666" s="173"/>
    </row>
    <row r="2667" spans="1:11" x14ac:dyDescent="0.2">
      <c r="A2667" s="140"/>
      <c r="B2667" s="325"/>
      <c r="J2667" s="4"/>
      <c r="K2667" s="173"/>
    </row>
    <row r="2668" spans="1:11" x14ac:dyDescent="0.2">
      <c r="A2668" s="140"/>
      <c r="B2668" s="325"/>
      <c r="J2668" s="4"/>
      <c r="K2668" s="173"/>
    </row>
    <row r="2669" spans="1:11" x14ac:dyDescent="0.2">
      <c r="A2669" s="140"/>
      <c r="B2669" s="325"/>
      <c r="J2669" s="4"/>
      <c r="K2669" s="173"/>
    </row>
    <row r="2670" spans="1:11" x14ac:dyDescent="0.2">
      <c r="A2670" s="140"/>
      <c r="B2670" s="325"/>
      <c r="J2670" s="4"/>
      <c r="K2670" s="173"/>
    </row>
    <row r="2671" spans="1:11" x14ac:dyDescent="0.2">
      <c r="A2671" s="140"/>
      <c r="B2671" s="325"/>
      <c r="J2671" s="4"/>
      <c r="K2671" s="173"/>
    </row>
    <row r="2672" spans="1:11" x14ac:dyDescent="0.2">
      <c r="A2672" s="140"/>
      <c r="B2672" s="325"/>
      <c r="J2672" s="4"/>
      <c r="K2672" s="173"/>
    </row>
    <row r="2673" spans="1:11" x14ac:dyDescent="0.2">
      <c r="A2673" s="140"/>
      <c r="B2673" s="325"/>
      <c r="J2673" s="4"/>
      <c r="K2673" s="173"/>
    </row>
    <row r="2674" spans="1:11" x14ac:dyDescent="0.2">
      <c r="A2674" s="140"/>
      <c r="B2674" s="325"/>
      <c r="J2674" s="4"/>
      <c r="K2674" s="173"/>
    </row>
    <row r="2675" spans="1:11" x14ac:dyDescent="0.2">
      <c r="A2675" s="140"/>
      <c r="B2675" s="325"/>
      <c r="J2675" s="4"/>
      <c r="K2675" s="173"/>
    </row>
    <row r="2676" spans="1:11" x14ac:dyDescent="0.2">
      <c r="A2676" s="140"/>
      <c r="B2676" s="325"/>
      <c r="J2676" s="4"/>
      <c r="K2676" s="173"/>
    </row>
    <row r="2677" spans="1:11" x14ac:dyDescent="0.2">
      <c r="A2677" s="140"/>
      <c r="B2677" s="325"/>
      <c r="J2677" s="4"/>
      <c r="K2677" s="173"/>
    </row>
    <row r="2678" spans="1:11" x14ac:dyDescent="0.2">
      <c r="A2678" s="140"/>
      <c r="B2678" s="325"/>
      <c r="J2678" s="4"/>
      <c r="K2678" s="173"/>
    </row>
    <row r="2679" spans="1:11" x14ac:dyDescent="0.2">
      <c r="A2679" s="140"/>
      <c r="B2679" s="325"/>
      <c r="J2679" s="4"/>
      <c r="K2679" s="173"/>
    </row>
    <row r="2680" spans="1:11" x14ac:dyDescent="0.2">
      <c r="A2680" s="140"/>
      <c r="B2680" s="325"/>
      <c r="J2680" s="4"/>
      <c r="K2680" s="173"/>
    </row>
    <row r="2681" spans="1:11" x14ac:dyDescent="0.2">
      <c r="A2681" s="140"/>
      <c r="B2681" s="325"/>
      <c r="J2681" s="4"/>
      <c r="K2681" s="173"/>
    </row>
    <row r="2682" spans="1:11" x14ac:dyDescent="0.2">
      <c r="A2682" s="140"/>
      <c r="B2682" s="325"/>
      <c r="J2682" s="4"/>
      <c r="K2682" s="173"/>
    </row>
    <row r="2683" spans="1:11" x14ac:dyDescent="0.2">
      <c r="A2683" s="140"/>
      <c r="B2683" s="325"/>
      <c r="J2683" s="4"/>
      <c r="K2683" s="173"/>
    </row>
    <row r="2684" spans="1:11" x14ac:dyDescent="0.2">
      <c r="A2684" s="140"/>
      <c r="B2684" s="325"/>
      <c r="J2684" s="4"/>
      <c r="K2684" s="173"/>
    </row>
    <row r="2685" spans="1:11" x14ac:dyDescent="0.2">
      <c r="A2685" s="140"/>
      <c r="B2685" s="325"/>
      <c r="J2685" s="4"/>
      <c r="K2685" s="173"/>
    </row>
    <row r="2686" spans="1:11" x14ac:dyDescent="0.2">
      <c r="A2686" s="140"/>
      <c r="B2686" s="325"/>
      <c r="J2686" s="4"/>
      <c r="K2686" s="173"/>
    </row>
    <row r="2687" spans="1:11" x14ac:dyDescent="0.2">
      <c r="A2687" s="140"/>
      <c r="B2687" s="325"/>
      <c r="J2687" s="4"/>
      <c r="K2687" s="173"/>
    </row>
    <row r="2688" spans="1:11" x14ac:dyDescent="0.2">
      <c r="A2688" s="140"/>
      <c r="B2688" s="325"/>
      <c r="J2688" s="4"/>
      <c r="K2688" s="173"/>
    </row>
    <row r="2689" spans="1:11" x14ac:dyDescent="0.2">
      <c r="A2689" s="140"/>
      <c r="B2689" s="325"/>
      <c r="J2689" s="4"/>
      <c r="K2689" s="173"/>
    </row>
    <row r="2690" spans="1:11" x14ac:dyDescent="0.2">
      <c r="A2690" s="140"/>
      <c r="B2690" s="325"/>
      <c r="J2690" s="4"/>
      <c r="K2690" s="173"/>
    </row>
    <row r="2691" spans="1:11" x14ac:dyDescent="0.2">
      <c r="A2691" s="140"/>
      <c r="B2691" s="325"/>
      <c r="J2691" s="4"/>
      <c r="K2691" s="173"/>
    </row>
    <row r="2692" spans="1:11" x14ac:dyDescent="0.2">
      <c r="A2692" s="140"/>
      <c r="B2692" s="325"/>
      <c r="J2692" s="4"/>
      <c r="K2692" s="173"/>
    </row>
    <row r="2693" spans="1:11" x14ac:dyDescent="0.2">
      <c r="A2693" s="140"/>
      <c r="B2693" s="325"/>
      <c r="J2693" s="4"/>
      <c r="K2693" s="173"/>
    </row>
    <row r="2694" spans="1:11" x14ac:dyDescent="0.2">
      <c r="A2694" s="140"/>
      <c r="B2694" s="325"/>
      <c r="J2694" s="4"/>
      <c r="K2694" s="173"/>
    </row>
    <row r="2695" spans="1:11" x14ac:dyDescent="0.2">
      <c r="A2695" s="140"/>
      <c r="B2695" s="325"/>
      <c r="J2695" s="4"/>
      <c r="K2695" s="173"/>
    </row>
    <row r="2696" spans="1:11" x14ac:dyDescent="0.2">
      <c r="A2696" s="140"/>
      <c r="B2696" s="325"/>
      <c r="J2696" s="4"/>
      <c r="K2696" s="173"/>
    </row>
    <row r="2697" spans="1:11" x14ac:dyDescent="0.2">
      <c r="A2697" s="140"/>
      <c r="B2697" s="325"/>
      <c r="J2697" s="4"/>
      <c r="K2697" s="173"/>
    </row>
    <row r="2698" spans="1:11" x14ac:dyDescent="0.2">
      <c r="A2698" s="140"/>
      <c r="B2698" s="325"/>
      <c r="J2698" s="4"/>
      <c r="K2698" s="173"/>
    </row>
    <row r="2699" spans="1:11" x14ac:dyDescent="0.2">
      <c r="A2699" s="140"/>
      <c r="B2699" s="325"/>
      <c r="J2699" s="4"/>
      <c r="K2699" s="173"/>
    </row>
    <row r="2700" spans="1:11" x14ac:dyDescent="0.2">
      <c r="A2700" s="140"/>
      <c r="B2700" s="325"/>
      <c r="J2700" s="4"/>
      <c r="K2700" s="173"/>
    </row>
    <row r="2701" spans="1:11" x14ac:dyDescent="0.2">
      <c r="A2701" s="140"/>
      <c r="B2701" s="325"/>
      <c r="J2701" s="4"/>
      <c r="K2701" s="173"/>
    </row>
    <row r="2702" spans="1:11" x14ac:dyDescent="0.2">
      <c r="A2702" s="140"/>
      <c r="B2702" s="325"/>
      <c r="J2702" s="4"/>
      <c r="K2702" s="173"/>
    </row>
    <row r="2703" spans="1:11" x14ac:dyDescent="0.2">
      <c r="A2703" s="140"/>
      <c r="B2703" s="325"/>
      <c r="J2703" s="4"/>
      <c r="K2703" s="173"/>
    </row>
    <row r="2704" spans="1:11" x14ac:dyDescent="0.2">
      <c r="A2704" s="140"/>
      <c r="B2704" s="325"/>
      <c r="J2704" s="4"/>
      <c r="K2704" s="173"/>
    </row>
    <row r="2705" spans="1:11" x14ac:dyDescent="0.2">
      <c r="A2705" s="140"/>
      <c r="B2705" s="325"/>
      <c r="J2705" s="4"/>
      <c r="K2705" s="173"/>
    </row>
    <row r="2706" spans="1:11" x14ac:dyDescent="0.2">
      <c r="A2706" s="140"/>
      <c r="B2706" s="325"/>
      <c r="J2706" s="4"/>
      <c r="K2706" s="173"/>
    </row>
    <row r="2707" spans="1:11" x14ac:dyDescent="0.2">
      <c r="A2707" s="140"/>
      <c r="B2707" s="325"/>
      <c r="J2707" s="4"/>
      <c r="K2707" s="173"/>
    </row>
    <row r="2708" spans="1:11" x14ac:dyDescent="0.2">
      <c r="A2708" s="140"/>
      <c r="B2708" s="325"/>
      <c r="J2708" s="4"/>
      <c r="K2708" s="173"/>
    </row>
    <row r="2709" spans="1:11" x14ac:dyDescent="0.2">
      <c r="A2709" s="140"/>
      <c r="B2709" s="325"/>
      <c r="J2709" s="4"/>
      <c r="K2709" s="173"/>
    </row>
    <row r="2710" spans="1:11" x14ac:dyDescent="0.2">
      <c r="A2710" s="140"/>
      <c r="B2710" s="325"/>
      <c r="J2710" s="4"/>
      <c r="K2710" s="173"/>
    </row>
    <row r="2711" spans="1:11" x14ac:dyDescent="0.2">
      <c r="A2711" s="140"/>
      <c r="B2711" s="325"/>
      <c r="J2711" s="4"/>
      <c r="K2711" s="173"/>
    </row>
    <row r="2712" spans="1:11" x14ac:dyDescent="0.2">
      <c r="A2712" s="140"/>
      <c r="B2712" s="325"/>
      <c r="J2712" s="4"/>
      <c r="K2712" s="173"/>
    </row>
    <row r="2713" spans="1:11" x14ac:dyDescent="0.2">
      <c r="A2713" s="140"/>
      <c r="B2713" s="325"/>
      <c r="J2713" s="4"/>
      <c r="K2713" s="173"/>
    </row>
    <row r="2714" spans="1:11" x14ac:dyDescent="0.2">
      <c r="A2714" s="140"/>
      <c r="B2714" s="325"/>
      <c r="J2714" s="4"/>
      <c r="K2714" s="173"/>
    </row>
    <row r="2715" spans="1:11" x14ac:dyDescent="0.2">
      <c r="A2715" s="140"/>
      <c r="B2715" s="325"/>
      <c r="J2715" s="4"/>
      <c r="K2715" s="173"/>
    </row>
    <row r="2716" spans="1:11" x14ac:dyDescent="0.2">
      <c r="A2716" s="140"/>
      <c r="B2716" s="325"/>
      <c r="J2716" s="4"/>
      <c r="K2716" s="173"/>
    </row>
    <row r="2717" spans="1:11" x14ac:dyDescent="0.2">
      <c r="A2717" s="140"/>
      <c r="B2717" s="325"/>
      <c r="J2717" s="4"/>
      <c r="K2717" s="173"/>
    </row>
    <row r="2718" spans="1:11" x14ac:dyDescent="0.2">
      <c r="A2718" s="140"/>
      <c r="B2718" s="325"/>
      <c r="J2718" s="4"/>
      <c r="K2718" s="173"/>
    </row>
    <row r="2719" spans="1:11" x14ac:dyDescent="0.2">
      <c r="A2719" s="140"/>
      <c r="B2719" s="325"/>
      <c r="J2719" s="4"/>
      <c r="K2719" s="173"/>
    </row>
    <row r="2720" spans="1:11" x14ac:dyDescent="0.2">
      <c r="A2720" s="140"/>
      <c r="B2720" s="325"/>
      <c r="J2720" s="4"/>
      <c r="K2720" s="173"/>
    </row>
    <row r="2721" spans="1:11" x14ac:dyDescent="0.2">
      <c r="A2721" s="140"/>
      <c r="B2721" s="325"/>
      <c r="J2721" s="4"/>
      <c r="K2721" s="173"/>
    </row>
    <row r="2722" spans="1:11" x14ac:dyDescent="0.2">
      <c r="A2722" s="140"/>
      <c r="B2722" s="325"/>
      <c r="J2722" s="4"/>
      <c r="K2722" s="173"/>
    </row>
    <row r="2723" spans="1:11" x14ac:dyDescent="0.2">
      <c r="A2723" s="140"/>
      <c r="B2723" s="325"/>
      <c r="J2723" s="4"/>
      <c r="K2723" s="173"/>
    </row>
    <row r="2724" spans="1:11" x14ac:dyDescent="0.2">
      <c r="A2724" s="140"/>
      <c r="B2724" s="325"/>
      <c r="J2724" s="4"/>
      <c r="K2724" s="173"/>
    </row>
    <row r="2725" spans="1:11" x14ac:dyDescent="0.2">
      <c r="A2725" s="140"/>
      <c r="B2725" s="325"/>
      <c r="J2725" s="4"/>
      <c r="K2725" s="173"/>
    </row>
    <row r="2726" spans="1:11" x14ac:dyDescent="0.2">
      <c r="A2726" s="140"/>
      <c r="B2726" s="325"/>
      <c r="J2726" s="4"/>
      <c r="K2726" s="173"/>
    </row>
    <row r="2727" spans="1:11" x14ac:dyDescent="0.2">
      <c r="A2727" s="140"/>
      <c r="B2727" s="325"/>
      <c r="J2727" s="4"/>
      <c r="K2727" s="173"/>
    </row>
    <row r="2728" spans="1:11" x14ac:dyDescent="0.2">
      <c r="A2728" s="140"/>
      <c r="B2728" s="325"/>
      <c r="J2728" s="4"/>
      <c r="K2728" s="173"/>
    </row>
    <row r="2729" spans="1:11" x14ac:dyDescent="0.2">
      <c r="A2729" s="140"/>
      <c r="B2729" s="325"/>
      <c r="J2729" s="4"/>
      <c r="K2729" s="173"/>
    </row>
    <row r="2730" spans="1:11" x14ac:dyDescent="0.2">
      <c r="A2730" s="140"/>
      <c r="B2730" s="325"/>
      <c r="J2730" s="4"/>
      <c r="K2730" s="173"/>
    </row>
    <row r="2731" spans="1:11" x14ac:dyDescent="0.2">
      <c r="A2731" s="140"/>
      <c r="B2731" s="325"/>
      <c r="J2731" s="4"/>
      <c r="K2731" s="173"/>
    </row>
    <row r="2732" spans="1:11" x14ac:dyDescent="0.2">
      <c r="A2732" s="140"/>
      <c r="B2732" s="325"/>
      <c r="J2732" s="4"/>
      <c r="K2732" s="173"/>
    </row>
    <row r="2733" spans="1:11" x14ac:dyDescent="0.2">
      <c r="A2733" s="140"/>
      <c r="B2733" s="325"/>
      <c r="J2733" s="4"/>
      <c r="K2733" s="173"/>
    </row>
    <row r="2734" spans="1:11" x14ac:dyDescent="0.2">
      <c r="A2734" s="140"/>
      <c r="B2734" s="325"/>
      <c r="J2734" s="4"/>
      <c r="K2734" s="173"/>
    </row>
    <row r="2735" spans="1:11" x14ac:dyDescent="0.2">
      <c r="A2735" s="140"/>
      <c r="B2735" s="325"/>
      <c r="J2735" s="4"/>
      <c r="K2735" s="173"/>
    </row>
    <row r="2736" spans="1:11" x14ac:dyDescent="0.2">
      <c r="A2736" s="140"/>
      <c r="B2736" s="325"/>
      <c r="J2736" s="4"/>
      <c r="K2736" s="173"/>
    </row>
    <row r="2737" spans="1:11" x14ac:dyDescent="0.2">
      <c r="A2737" s="140"/>
      <c r="B2737" s="325"/>
      <c r="J2737" s="4"/>
      <c r="K2737" s="173"/>
    </row>
    <row r="2738" spans="1:11" x14ac:dyDescent="0.2">
      <c r="A2738" s="140"/>
      <c r="B2738" s="325"/>
      <c r="J2738" s="4"/>
      <c r="K2738" s="173"/>
    </row>
    <row r="2739" spans="1:11" x14ac:dyDescent="0.2">
      <c r="A2739" s="140"/>
      <c r="B2739" s="325"/>
      <c r="J2739" s="4"/>
      <c r="K2739" s="173"/>
    </row>
    <row r="2740" spans="1:11" x14ac:dyDescent="0.2">
      <c r="A2740" s="140"/>
      <c r="B2740" s="325"/>
      <c r="J2740" s="4"/>
      <c r="K2740" s="173"/>
    </row>
    <row r="2741" spans="1:11" x14ac:dyDescent="0.2">
      <c r="A2741" s="140"/>
      <c r="B2741" s="325"/>
      <c r="J2741" s="4"/>
      <c r="K2741" s="173"/>
    </row>
    <row r="2742" spans="1:11" x14ac:dyDescent="0.2">
      <c r="A2742" s="140"/>
      <c r="B2742" s="325"/>
      <c r="J2742" s="4"/>
      <c r="K2742" s="173"/>
    </row>
    <row r="2743" spans="1:11" x14ac:dyDescent="0.2">
      <c r="A2743" s="140"/>
      <c r="B2743" s="325"/>
      <c r="J2743" s="4"/>
      <c r="K2743" s="173"/>
    </row>
    <row r="2744" spans="1:11" x14ac:dyDescent="0.2">
      <c r="A2744" s="140"/>
      <c r="B2744" s="325"/>
      <c r="J2744" s="4"/>
      <c r="K2744" s="173"/>
    </row>
    <row r="2745" spans="1:11" x14ac:dyDescent="0.2">
      <c r="A2745" s="140"/>
      <c r="B2745" s="325"/>
      <c r="J2745" s="4"/>
      <c r="K2745" s="173"/>
    </row>
    <row r="2746" spans="1:11" x14ac:dyDescent="0.2">
      <c r="A2746" s="140"/>
      <c r="B2746" s="325"/>
      <c r="J2746" s="4"/>
      <c r="K2746" s="173"/>
    </row>
    <row r="2747" spans="1:11" x14ac:dyDescent="0.2">
      <c r="A2747" s="140"/>
      <c r="B2747" s="325"/>
      <c r="J2747" s="4"/>
      <c r="K2747" s="173"/>
    </row>
    <row r="2748" spans="1:11" x14ac:dyDescent="0.2">
      <c r="A2748" s="140"/>
      <c r="B2748" s="325"/>
      <c r="J2748" s="4"/>
      <c r="K2748" s="173"/>
    </row>
    <row r="2749" spans="1:11" x14ac:dyDescent="0.2">
      <c r="A2749" s="140"/>
      <c r="B2749" s="325"/>
      <c r="J2749" s="4"/>
      <c r="K2749" s="173"/>
    </row>
    <row r="2750" spans="1:11" x14ac:dyDescent="0.2">
      <c r="A2750" s="140"/>
      <c r="B2750" s="325"/>
      <c r="J2750" s="4"/>
      <c r="K2750" s="173"/>
    </row>
    <row r="2751" spans="1:11" x14ac:dyDescent="0.2">
      <c r="A2751" s="140"/>
      <c r="B2751" s="325"/>
      <c r="J2751" s="4"/>
      <c r="K2751" s="173"/>
    </row>
    <row r="2752" spans="1:11" x14ac:dyDescent="0.2">
      <c r="A2752" s="140"/>
      <c r="B2752" s="325"/>
      <c r="J2752" s="4"/>
      <c r="K2752" s="173"/>
    </row>
    <row r="2753" spans="1:11" x14ac:dyDescent="0.2">
      <c r="A2753" s="140"/>
      <c r="B2753" s="325"/>
      <c r="J2753" s="4"/>
      <c r="K2753" s="173"/>
    </row>
    <row r="2754" spans="1:11" x14ac:dyDescent="0.2">
      <c r="A2754" s="140"/>
      <c r="B2754" s="325"/>
      <c r="J2754" s="4"/>
      <c r="K2754" s="173"/>
    </row>
    <row r="2755" spans="1:11" x14ac:dyDescent="0.2">
      <c r="A2755" s="140"/>
      <c r="B2755" s="325"/>
      <c r="J2755" s="4"/>
      <c r="K2755" s="173"/>
    </row>
    <row r="2756" spans="1:11" x14ac:dyDescent="0.2">
      <c r="A2756" s="140"/>
      <c r="B2756" s="325"/>
      <c r="J2756" s="4"/>
      <c r="K2756" s="173"/>
    </row>
    <row r="2757" spans="1:11" x14ac:dyDescent="0.2">
      <c r="A2757" s="140"/>
      <c r="B2757" s="325"/>
      <c r="J2757" s="4"/>
      <c r="K2757" s="173"/>
    </row>
    <row r="2758" spans="1:11" x14ac:dyDescent="0.2">
      <c r="A2758" s="140"/>
      <c r="B2758" s="325"/>
      <c r="J2758" s="4"/>
      <c r="K2758" s="173"/>
    </row>
    <row r="2759" spans="1:11" x14ac:dyDescent="0.2">
      <c r="A2759" s="140"/>
      <c r="B2759" s="325"/>
      <c r="J2759" s="4"/>
      <c r="K2759" s="173"/>
    </row>
    <row r="2760" spans="1:11" x14ac:dyDescent="0.2">
      <c r="A2760" s="140"/>
      <c r="B2760" s="325"/>
      <c r="J2760" s="4"/>
      <c r="K2760" s="173"/>
    </row>
    <row r="2761" spans="1:11" x14ac:dyDescent="0.2">
      <c r="A2761" s="140"/>
      <c r="B2761" s="325"/>
      <c r="J2761" s="4"/>
      <c r="K2761" s="173"/>
    </row>
    <row r="2762" spans="1:11" x14ac:dyDescent="0.2">
      <c r="A2762" s="140"/>
      <c r="B2762" s="325"/>
      <c r="J2762" s="4"/>
      <c r="K2762" s="173"/>
    </row>
    <row r="2763" spans="1:11" x14ac:dyDescent="0.2">
      <c r="A2763" s="140"/>
      <c r="B2763" s="325"/>
      <c r="J2763" s="4"/>
      <c r="K2763" s="173"/>
    </row>
    <row r="2764" spans="1:11" x14ac:dyDescent="0.2">
      <c r="A2764" s="140"/>
      <c r="B2764" s="325"/>
      <c r="J2764" s="4"/>
      <c r="K2764" s="173"/>
    </row>
    <row r="2765" spans="1:11" x14ac:dyDescent="0.2">
      <c r="A2765" s="140"/>
      <c r="B2765" s="325"/>
      <c r="J2765" s="4"/>
      <c r="K2765" s="173"/>
    </row>
    <row r="2766" spans="1:11" x14ac:dyDescent="0.2">
      <c r="A2766" s="140"/>
      <c r="B2766" s="325"/>
      <c r="J2766" s="4"/>
      <c r="K2766" s="173"/>
    </row>
    <row r="2767" spans="1:11" x14ac:dyDescent="0.2">
      <c r="A2767" s="140"/>
      <c r="B2767" s="325"/>
      <c r="J2767" s="4"/>
      <c r="K2767" s="173"/>
    </row>
    <row r="2768" spans="1:11" x14ac:dyDescent="0.2">
      <c r="A2768" s="140"/>
      <c r="B2768" s="325"/>
      <c r="J2768" s="4"/>
      <c r="K2768" s="173"/>
    </row>
    <row r="2769" spans="1:11" x14ac:dyDescent="0.2">
      <c r="A2769" s="140"/>
      <c r="B2769" s="325"/>
      <c r="J2769" s="4"/>
      <c r="K2769" s="173"/>
    </row>
    <row r="2770" spans="1:11" x14ac:dyDescent="0.2">
      <c r="A2770" s="140"/>
      <c r="B2770" s="325"/>
      <c r="J2770" s="4"/>
      <c r="K2770" s="173"/>
    </row>
    <row r="2771" spans="1:11" x14ac:dyDescent="0.2">
      <c r="A2771" s="140"/>
      <c r="B2771" s="325"/>
      <c r="J2771" s="4"/>
      <c r="K2771" s="173"/>
    </row>
    <row r="2772" spans="1:11" x14ac:dyDescent="0.2">
      <c r="A2772" s="140"/>
      <c r="B2772" s="325"/>
      <c r="J2772" s="4"/>
      <c r="K2772" s="173"/>
    </row>
    <row r="2773" spans="1:11" x14ac:dyDescent="0.2">
      <c r="A2773" s="140"/>
      <c r="B2773" s="325"/>
      <c r="J2773" s="4"/>
      <c r="K2773" s="173"/>
    </row>
    <row r="2774" spans="1:11" x14ac:dyDescent="0.2">
      <c r="A2774" s="140"/>
      <c r="B2774" s="325"/>
      <c r="J2774" s="4"/>
      <c r="K2774" s="173"/>
    </row>
    <row r="2775" spans="1:11" x14ac:dyDescent="0.2">
      <c r="A2775" s="140"/>
      <c r="B2775" s="325"/>
      <c r="J2775" s="4"/>
      <c r="K2775" s="173"/>
    </row>
    <row r="2776" spans="1:11" x14ac:dyDescent="0.2">
      <c r="A2776" s="140"/>
      <c r="B2776" s="325"/>
      <c r="J2776" s="4"/>
      <c r="K2776" s="173"/>
    </row>
    <row r="2777" spans="1:11" x14ac:dyDescent="0.2">
      <c r="A2777" s="140"/>
      <c r="B2777" s="325"/>
      <c r="J2777" s="4"/>
      <c r="K2777" s="173"/>
    </row>
    <row r="2778" spans="1:11" x14ac:dyDescent="0.2">
      <c r="A2778" s="140"/>
      <c r="B2778" s="325"/>
      <c r="J2778" s="4"/>
      <c r="K2778" s="173"/>
    </row>
    <row r="2779" spans="1:11" x14ac:dyDescent="0.2">
      <c r="A2779" s="140"/>
      <c r="B2779" s="325"/>
      <c r="J2779" s="4"/>
      <c r="K2779" s="173"/>
    </row>
    <row r="2780" spans="1:11" x14ac:dyDescent="0.2">
      <c r="A2780" s="140"/>
      <c r="B2780" s="325"/>
      <c r="J2780" s="4"/>
      <c r="K2780" s="173"/>
    </row>
    <row r="2781" spans="1:11" x14ac:dyDescent="0.2">
      <c r="A2781" s="140"/>
      <c r="B2781" s="325"/>
      <c r="J2781" s="4"/>
      <c r="K2781" s="173"/>
    </row>
    <row r="2782" spans="1:11" x14ac:dyDescent="0.2">
      <c r="A2782" s="140"/>
      <c r="B2782" s="325"/>
      <c r="J2782" s="4"/>
      <c r="K2782" s="173"/>
    </row>
    <row r="2783" spans="1:11" x14ac:dyDescent="0.2">
      <c r="A2783" s="140"/>
      <c r="B2783" s="325"/>
      <c r="J2783" s="4"/>
      <c r="K2783" s="173"/>
    </row>
    <row r="2784" spans="1:11" x14ac:dyDescent="0.2">
      <c r="A2784" s="140"/>
      <c r="B2784" s="325"/>
      <c r="J2784" s="4"/>
      <c r="K2784" s="173"/>
    </row>
    <row r="2785" spans="1:11" x14ac:dyDescent="0.2">
      <c r="A2785" s="140"/>
      <c r="B2785" s="325"/>
      <c r="J2785" s="4"/>
      <c r="K2785" s="173"/>
    </row>
    <row r="2786" spans="1:11" x14ac:dyDescent="0.2">
      <c r="A2786" s="140"/>
      <c r="B2786" s="325"/>
      <c r="J2786" s="4"/>
      <c r="K2786" s="173"/>
    </row>
    <row r="2787" spans="1:11" x14ac:dyDescent="0.2">
      <c r="A2787" s="140"/>
      <c r="B2787" s="325"/>
      <c r="J2787" s="4"/>
      <c r="K2787" s="173"/>
    </row>
    <row r="2788" spans="1:11" x14ac:dyDescent="0.2">
      <c r="A2788" s="140"/>
      <c r="B2788" s="325"/>
      <c r="J2788" s="4"/>
      <c r="K2788" s="173"/>
    </row>
    <row r="2789" spans="1:11" x14ac:dyDescent="0.2">
      <c r="A2789" s="140"/>
      <c r="B2789" s="325"/>
      <c r="J2789" s="4"/>
      <c r="K2789" s="173"/>
    </row>
    <row r="2790" spans="1:11" x14ac:dyDescent="0.2">
      <c r="A2790" s="140"/>
      <c r="B2790" s="325"/>
      <c r="J2790" s="4"/>
      <c r="K2790" s="173"/>
    </row>
    <row r="2791" spans="1:11" x14ac:dyDescent="0.2">
      <c r="A2791" s="140"/>
      <c r="B2791" s="325"/>
      <c r="J2791" s="4"/>
      <c r="K2791" s="173"/>
    </row>
    <row r="2792" spans="1:11" x14ac:dyDescent="0.2">
      <c r="A2792" s="140"/>
      <c r="B2792" s="325"/>
      <c r="J2792" s="4"/>
      <c r="K2792" s="173"/>
    </row>
    <row r="2793" spans="1:11" x14ac:dyDescent="0.2">
      <c r="A2793" s="140"/>
      <c r="B2793" s="325"/>
      <c r="J2793" s="4"/>
      <c r="K2793" s="173"/>
    </row>
    <row r="2794" spans="1:11" x14ac:dyDescent="0.2">
      <c r="A2794" s="140"/>
      <c r="B2794" s="325"/>
      <c r="J2794" s="4"/>
      <c r="K2794" s="173"/>
    </row>
    <row r="2795" spans="1:11" x14ac:dyDescent="0.2">
      <c r="A2795" s="140"/>
      <c r="B2795" s="325"/>
      <c r="J2795" s="4"/>
      <c r="K2795" s="173"/>
    </row>
    <row r="2796" spans="1:11" x14ac:dyDescent="0.2">
      <c r="A2796" s="140"/>
      <c r="B2796" s="325"/>
      <c r="J2796" s="4"/>
      <c r="K2796" s="173"/>
    </row>
    <row r="2797" spans="1:11" x14ac:dyDescent="0.2">
      <c r="A2797" s="140"/>
      <c r="B2797" s="325"/>
      <c r="J2797" s="4"/>
      <c r="K2797" s="173"/>
    </row>
    <row r="2798" spans="1:11" x14ac:dyDescent="0.2">
      <c r="A2798" s="140"/>
      <c r="B2798" s="325"/>
      <c r="J2798" s="4"/>
      <c r="K2798" s="173"/>
    </row>
    <row r="2799" spans="1:11" x14ac:dyDescent="0.2">
      <c r="A2799" s="140"/>
      <c r="B2799" s="325"/>
      <c r="J2799" s="4"/>
      <c r="K2799" s="173"/>
    </row>
    <row r="2800" spans="1:11" x14ac:dyDescent="0.2">
      <c r="A2800" s="140"/>
      <c r="B2800" s="325"/>
      <c r="J2800" s="4"/>
      <c r="K2800" s="173"/>
    </row>
    <row r="2801" spans="1:11" x14ac:dyDescent="0.2">
      <c r="A2801" s="140"/>
      <c r="B2801" s="325"/>
      <c r="J2801" s="4"/>
      <c r="K2801" s="173"/>
    </row>
    <row r="2802" spans="1:11" x14ac:dyDescent="0.2">
      <c r="A2802" s="140"/>
      <c r="B2802" s="325"/>
      <c r="J2802" s="4"/>
      <c r="K2802" s="173"/>
    </row>
    <row r="2803" spans="1:11" x14ac:dyDescent="0.2">
      <c r="A2803" s="140"/>
      <c r="B2803" s="325"/>
      <c r="J2803" s="4"/>
      <c r="K2803" s="173"/>
    </row>
    <row r="2804" spans="1:11" x14ac:dyDescent="0.2">
      <c r="A2804" s="140"/>
      <c r="B2804" s="325"/>
      <c r="J2804" s="4"/>
      <c r="K2804" s="173"/>
    </row>
    <row r="2805" spans="1:11" x14ac:dyDescent="0.2">
      <c r="A2805" s="140"/>
      <c r="B2805" s="325"/>
      <c r="J2805" s="4"/>
      <c r="K2805" s="173"/>
    </row>
    <row r="2806" spans="1:11" x14ac:dyDescent="0.2">
      <c r="A2806" s="140"/>
      <c r="B2806" s="325"/>
      <c r="J2806" s="4"/>
      <c r="K2806" s="173"/>
    </row>
    <row r="2807" spans="1:11" x14ac:dyDescent="0.2">
      <c r="A2807" s="140"/>
      <c r="B2807" s="325"/>
      <c r="J2807" s="4"/>
      <c r="K2807" s="173"/>
    </row>
    <row r="2808" spans="1:11" x14ac:dyDescent="0.2">
      <c r="A2808" s="140"/>
      <c r="B2808" s="325"/>
      <c r="J2808" s="4"/>
      <c r="K2808" s="173"/>
    </row>
    <row r="2809" spans="1:11" x14ac:dyDescent="0.2">
      <c r="A2809" s="140"/>
      <c r="B2809" s="325"/>
      <c r="J2809" s="4"/>
      <c r="K2809" s="173"/>
    </row>
    <row r="2810" spans="1:11" x14ac:dyDescent="0.2">
      <c r="A2810" s="140"/>
      <c r="B2810" s="325"/>
      <c r="J2810" s="4"/>
      <c r="K2810" s="173"/>
    </row>
    <row r="2811" spans="1:11" x14ac:dyDescent="0.2">
      <c r="A2811" s="140"/>
      <c r="B2811" s="325"/>
      <c r="J2811" s="4"/>
      <c r="K2811" s="173"/>
    </row>
    <row r="2812" spans="1:11" x14ac:dyDescent="0.2">
      <c r="A2812" s="140"/>
      <c r="B2812" s="325"/>
      <c r="J2812" s="4"/>
      <c r="K2812" s="173"/>
    </row>
    <row r="2813" spans="1:11" x14ac:dyDescent="0.2">
      <c r="A2813" s="140"/>
      <c r="B2813" s="325"/>
      <c r="J2813" s="4"/>
      <c r="K2813" s="173"/>
    </row>
    <row r="2814" spans="1:11" x14ac:dyDescent="0.2">
      <c r="A2814" s="140"/>
      <c r="B2814" s="325"/>
      <c r="J2814" s="4"/>
      <c r="K2814" s="173"/>
    </row>
    <row r="2815" spans="1:11" x14ac:dyDescent="0.2">
      <c r="A2815" s="140"/>
      <c r="B2815" s="325"/>
      <c r="J2815" s="4"/>
      <c r="K2815" s="173"/>
    </row>
    <row r="2816" spans="1:11" x14ac:dyDescent="0.2">
      <c r="A2816" s="140"/>
      <c r="B2816" s="325"/>
      <c r="J2816" s="4"/>
      <c r="K2816" s="173"/>
    </row>
    <row r="2817" spans="1:11" x14ac:dyDescent="0.2">
      <c r="A2817" s="140"/>
      <c r="B2817" s="325"/>
      <c r="J2817" s="4"/>
      <c r="K2817" s="173"/>
    </row>
    <row r="2818" spans="1:11" x14ac:dyDescent="0.2">
      <c r="A2818" s="140"/>
      <c r="B2818" s="325"/>
      <c r="J2818" s="4"/>
      <c r="K2818" s="173"/>
    </row>
    <row r="2819" spans="1:11" x14ac:dyDescent="0.2">
      <c r="A2819" s="140"/>
      <c r="B2819" s="325"/>
      <c r="J2819" s="4"/>
      <c r="K2819" s="173"/>
    </row>
    <row r="2820" spans="1:11" x14ac:dyDescent="0.2">
      <c r="A2820" s="140"/>
      <c r="B2820" s="325"/>
      <c r="J2820" s="4"/>
      <c r="K2820" s="173"/>
    </row>
    <row r="2821" spans="1:11" x14ac:dyDescent="0.2">
      <c r="A2821" s="140"/>
      <c r="B2821" s="325"/>
      <c r="J2821" s="4"/>
      <c r="K2821" s="173"/>
    </row>
    <row r="2822" spans="1:11" x14ac:dyDescent="0.2">
      <c r="A2822" s="140"/>
      <c r="B2822" s="325"/>
      <c r="J2822" s="4"/>
      <c r="K2822" s="173"/>
    </row>
    <row r="2823" spans="1:11" x14ac:dyDescent="0.2">
      <c r="A2823" s="140"/>
      <c r="B2823" s="325"/>
      <c r="J2823" s="4"/>
      <c r="K2823" s="173"/>
    </row>
    <row r="2824" spans="1:11" x14ac:dyDescent="0.2">
      <c r="A2824" s="140"/>
      <c r="B2824" s="325"/>
      <c r="J2824" s="4"/>
      <c r="K2824" s="173"/>
    </row>
    <row r="2825" spans="1:11" x14ac:dyDescent="0.2">
      <c r="A2825" s="140"/>
      <c r="B2825" s="325"/>
      <c r="J2825" s="4"/>
      <c r="K2825" s="173"/>
    </row>
    <row r="2826" spans="1:11" x14ac:dyDescent="0.2">
      <c r="A2826" s="140"/>
      <c r="B2826" s="325"/>
      <c r="J2826" s="4"/>
      <c r="K2826" s="173"/>
    </row>
    <row r="2827" spans="1:11" x14ac:dyDescent="0.2">
      <c r="A2827" s="140"/>
      <c r="B2827" s="325"/>
      <c r="J2827" s="4"/>
      <c r="K2827" s="173"/>
    </row>
    <row r="2828" spans="1:11" x14ac:dyDescent="0.2">
      <c r="A2828" s="140"/>
      <c r="B2828" s="325"/>
      <c r="J2828" s="4"/>
      <c r="K2828" s="173"/>
    </row>
    <row r="2829" spans="1:11" x14ac:dyDescent="0.2">
      <c r="A2829" s="140"/>
      <c r="B2829" s="325"/>
      <c r="J2829" s="4"/>
      <c r="K2829" s="173"/>
    </row>
    <row r="2830" spans="1:11" x14ac:dyDescent="0.2">
      <c r="A2830" s="140"/>
      <c r="B2830" s="325"/>
      <c r="J2830" s="4"/>
      <c r="K2830" s="173"/>
    </row>
    <row r="2831" spans="1:11" x14ac:dyDescent="0.2">
      <c r="A2831" s="140"/>
      <c r="B2831" s="325"/>
      <c r="J2831" s="4"/>
      <c r="K2831" s="173"/>
    </row>
    <row r="2832" spans="1:11" x14ac:dyDescent="0.2">
      <c r="A2832" s="140"/>
      <c r="B2832" s="325"/>
      <c r="J2832" s="4"/>
      <c r="K2832" s="173"/>
    </row>
    <row r="2833" spans="1:11" x14ac:dyDescent="0.2">
      <c r="A2833" s="140"/>
      <c r="B2833" s="325"/>
      <c r="J2833" s="4"/>
      <c r="K2833" s="173"/>
    </row>
    <row r="2834" spans="1:11" x14ac:dyDescent="0.2">
      <c r="A2834" s="140"/>
      <c r="B2834" s="325"/>
      <c r="J2834" s="4"/>
      <c r="K2834" s="173"/>
    </row>
    <row r="2835" spans="1:11" x14ac:dyDescent="0.2">
      <c r="A2835" s="140"/>
      <c r="B2835" s="325"/>
      <c r="J2835" s="4"/>
      <c r="K2835" s="173"/>
    </row>
    <row r="2836" spans="1:11" x14ac:dyDescent="0.2">
      <c r="A2836" s="140"/>
      <c r="B2836" s="325"/>
      <c r="J2836" s="4"/>
      <c r="K2836" s="173"/>
    </row>
    <row r="2837" spans="1:11" x14ac:dyDescent="0.2">
      <c r="A2837" s="140"/>
      <c r="B2837" s="325"/>
      <c r="J2837" s="4"/>
      <c r="K2837" s="173"/>
    </row>
    <row r="2838" spans="1:11" x14ac:dyDescent="0.2">
      <c r="A2838" s="140"/>
      <c r="B2838" s="325"/>
      <c r="J2838" s="4"/>
      <c r="K2838" s="173"/>
    </row>
    <row r="2839" spans="1:11" x14ac:dyDescent="0.2">
      <c r="A2839" s="140"/>
      <c r="B2839" s="325"/>
      <c r="J2839" s="4"/>
      <c r="K2839" s="173"/>
    </row>
    <row r="2840" spans="1:11" x14ac:dyDescent="0.2">
      <c r="A2840" s="140"/>
      <c r="B2840" s="325"/>
      <c r="J2840" s="4"/>
      <c r="K2840" s="173"/>
    </row>
    <row r="2841" spans="1:11" x14ac:dyDescent="0.2">
      <c r="A2841" s="140"/>
      <c r="B2841" s="325"/>
      <c r="J2841" s="4"/>
      <c r="K2841" s="173"/>
    </row>
    <row r="2842" spans="1:11" x14ac:dyDescent="0.2">
      <c r="A2842" s="140"/>
      <c r="B2842" s="325"/>
      <c r="J2842" s="4"/>
      <c r="K2842" s="173"/>
    </row>
    <row r="2843" spans="1:11" x14ac:dyDescent="0.2">
      <c r="A2843" s="140"/>
      <c r="B2843" s="325"/>
      <c r="J2843" s="4"/>
      <c r="K2843" s="173"/>
    </row>
    <row r="2844" spans="1:11" x14ac:dyDescent="0.2">
      <c r="A2844" s="140"/>
      <c r="B2844" s="325"/>
      <c r="J2844" s="4"/>
      <c r="K2844" s="173"/>
    </row>
    <row r="2845" spans="1:11" x14ac:dyDescent="0.2">
      <c r="A2845" s="140"/>
      <c r="B2845" s="325"/>
      <c r="J2845" s="4"/>
      <c r="K2845" s="173"/>
    </row>
    <row r="2846" spans="1:11" x14ac:dyDescent="0.2">
      <c r="A2846" s="140"/>
      <c r="B2846" s="325"/>
      <c r="J2846" s="4"/>
      <c r="K2846" s="173"/>
    </row>
    <row r="2847" spans="1:11" x14ac:dyDescent="0.2">
      <c r="A2847" s="140"/>
      <c r="B2847" s="325"/>
      <c r="J2847" s="4"/>
      <c r="K2847" s="173"/>
    </row>
    <row r="2848" spans="1:11" x14ac:dyDescent="0.2">
      <c r="A2848" s="140"/>
      <c r="B2848" s="325"/>
      <c r="J2848" s="4"/>
      <c r="K2848" s="173"/>
    </row>
    <row r="2849" spans="1:11" x14ac:dyDescent="0.2">
      <c r="A2849" s="140"/>
      <c r="B2849" s="325"/>
      <c r="J2849" s="4"/>
      <c r="K2849" s="173"/>
    </row>
    <row r="2850" spans="1:11" x14ac:dyDescent="0.2">
      <c r="A2850" s="140"/>
      <c r="B2850" s="325"/>
      <c r="J2850" s="4"/>
      <c r="K2850" s="173"/>
    </row>
    <row r="2851" spans="1:11" x14ac:dyDescent="0.2">
      <c r="A2851" s="140"/>
      <c r="B2851" s="325"/>
      <c r="J2851" s="4"/>
      <c r="K2851" s="173"/>
    </row>
    <row r="2852" spans="1:11" x14ac:dyDescent="0.2">
      <c r="A2852" s="140"/>
      <c r="B2852" s="325"/>
      <c r="J2852" s="4"/>
      <c r="K2852" s="173"/>
    </row>
    <row r="2853" spans="1:11" x14ac:dyDescent="0.2">
      <c r="A2853" s="140"/>
      <c r="B2853" s="325"/>
      <c r="J2853" s="4"/>
      <c r="K2853" s="173"/>
    </row>
    <row r="2854" spans="1:11" x14ac:dyDescent="0.2">
      <c r="A2854" s="140"/>
      <c r="B2854" s="325"/>
      <c r="J2854" s="4"/>
      <c r="K2854" s="173"/>
    </row>
    <row r="2855" spans="1:11" x14ac:dyDescent="0.2">
      <c r="A2855" s="140"/>
      <c r="B2855" s="325"/>
      <c r="J2855" s="4"/>
      <c r="K2855" s="173"/>
    </row>
    <row r="2856" spans="1:11" x14ac:dyDescent="0.2">
      <c r="A2856" s="140"/>
      <c r="B2856" s="325"/>
      <c r="J2856" s="4"/>
      <c r="K2856" s="173"/>
    </row>
    <row r="2857" spans="1:11" x14ac:dyDescent="0.2">
      <c r="A2857" s="140"/>
      <c r="B2857" s="325"/>
      <c r="J2857" s="4"/>
      <c r="K2857" s="173"/>
    </row>
    <row r="2858" spans="1:11" x14ac:dyDescent="0.2">
      <c r="A2858" s="140"/>
      <c r="B2858" s="325"/>
      <c r="J2858" s="4"/>
      <c r="K2858" s="173"/>
    </row>
    <row r="2859" spans="1:11" x14ac:dyDescent="0.2">
      <c r="A2859" s="140"/>
      <c r="B2859" s="325"/>
      <c r="J2859" s="4"/>
      <c r="K2859" s="173"/>
    </row>
    <row r="2860" spans="1:11" x14ac:dyDescent="0.2">
      <c r="A2860" s="140"/>
      <c r="B2860" s="325"/>
      <c r="J2860" s="4"/>
      <c r="K2860" s="173"/>
    </row>
    <row r="2861" spans="1:11" x14ac:dyDescent="0.2">
      <c r="A2861" s="140"/>
      <c r="B2861" s="325"/>
      <c r="J2861" s="4"/>
      <c r="K2861" s="173"/>
    </row>
    <row r="2862" spans="1:11" x14ac:dyDescent="0.2">
      <c r="A2862" s="140"/>
      <c r="B2862" s="325"/>
      <c r="J2862" s="4"/>
      <c r="K2862" s="173"/>
    </row>
    <row r="2863" spans="1:11" x14ac:dyDescent="0.2">
      <c r="A2863" s="140"/>
      <c r="B2863" s="325"/>
      <c r="J2863" s="4"/>
      <c r="K2863" s="173"/>
    </row>
    <row r="2864" spans="1:11" x14ac:dyDescent="0.2">
      <c r="A2864" s="140"/>
      <c r="B2864" s="325"/>
      <c r="J2864" s="4"/>
      <c r="K2864" s="173"/>
    </row>
    <row r="2865" spans="1:11" x14ac:dyDescent="0.2">
      <c r="A2865" s="140"/>
      <c r="B2865" s="325"/>
      <c r="J2865" s="4"/>
      <c r="K2865" s="173"/>
    </row>
    <row r="2866" spans="1:11" x14ac:dyDescent="0.2">
      <c r="A2866" s="140"/>
      <c r="B2866" s="325"/>
      <c r="J2866" s="4"/>
      <c r="K2866" s="173"/>
    </row>
    <row r="2867" spans="1:11" x14ac:dyDescent="0.2">
      <c r="A2867" s="140"/>
      <c r="B2867" s="325"/>
      <c r="J2867" s="4"/>
      <c r="K2867" s="173"/>
    </row>
    <row r="2868" spans="1:11" x14ac:dyDescent="0.2">
      <c r="A2868" s="140"/>
      <c r="B2868" s="325"/>
      <c r="J2868" s="4"/>
      <c r="K2868" s="173"/>
    </row>
    <row r="2869" spans="1:11" x14ac:dyDescent="0.2">
      <c r="A2869" s="140"/>
      <c r="B2869" s="325"/>
      <c r="J2869" s="4"/>
      <c r="K2869" s="173"/>
    </row>
    <row r="2870" spans="1:11" x14ac:dyDescent="0.2">
      <c r="A2870" s="140"/>
      <c r="B2870" s="325"/>
      <c r="J2870" s="4"/>
      <c r="K2870" s="173"/>
    </row>
    <row r="2871" spans="1:11" x14ac:dyDescent="0.2">
      <c r="A2871" s="140"/>
      <c r="B2871" s="325"/>
      <c r="J2871" s="4"/>
      <c r="K2871" s="173"/>
    </row>
    <row r="2872" spans="1:11" x14ac:dyDescent="0.2">
      <c r="A2872" s="140"/>
      <c r="B2872" s="325"/>
      <c r="J2872" s="4"/>
      <c r="K2872" s="173"/>
    </row>
    <row r="2873" spans="1:11" x14ac:dyDescent="0.2">
      <c r="A2873" s="140"/>
      <c r="B2873" s="325"/>
      <c r="J2873" s="4"/>
      <c r="K2873" s="173"/>
    </row>
    <row r="2874" spans="1:11" x14ac:dyDescent="0.2">
      <c r="A2874" s="140"/>
      <c r="B2874" s="325"/>
      <c r="J2874" s="4"/>
      <c r="K2874" s="173"/>
    </row>
    <row r="2875" spans="1:11" x14ac:dyDescent="0.2">
      <c r="A2875" s="140"/>
      <c r="B2875" s="325"/>
      <c r="J2875" s="4"/>
      <c r="K2875" s="173"/>
    </row>
    <row r="2876" spans="1:11" x14ac:dyDescent="0.2">
      <c r="A2876" s="140"/>
      <c r="B2876" s="325"/>
      <c r="J2876" s="4"/>
      <c r="K2876" s="173"/>
    </row>
    <row r="2877" spans="1:11" x14ac:dyDescent="0.2">
      <c r="A2877" s="140"/>
      <c r="B2877" s="325"/>
      <c r="J2877" s="4"/>
      <c r="K2877" s="173"/>
    </row>
    <row r="2878" spans="1:11" x14ac:dyDescent="0.2">
      <c r="A2878" s="140"/>
      <c r="B2878" s="325"/>
      <c r="J2878" s="4"/>
      <c r="K2878" s="173"/>
    </row>
    <row r="2879" spans="1:11" x14ac:dyDescent="0.2">
      <c r="A2879" s="140"/>
      <c r="B2879" s="325"/>
      <c r="J2879" s="4"/>
      <c r="K2879" s="173"/>
    </row>
    <row r="2880" spans="1:11" x14ac:dyDescent="0.2">
      <c r="A2880" s="140"/>
      <c r="B2880" s="325"/>
      <c r="J2880" s="4"/>
      <c r="K2880" s="173"/>
    </row>
    <row r="2881" spans="1:11" x14ac:dyDescent="0.2">
      <c r="A2881" s="140"/>
      <c r="B2881" s="325"/>
      <c r="J2881" s="4"/>
      <c r="K2881" s="173"/>
    </row>
    <row r="2882" spans="1:11" x14ac:dyDescent="0.2">
      <c r="A2882" s="140"/>
      <c r="B2882" s="325"/>
      <c r="J2882" s="4"/>
      <c r="K2882" s="173"/>
    </row>
    <row r="2883" spans="1:11" x14ac:dyDescent="0.2">
      <c r="A2883" s="140"/>
      <c r="B2883" s="325"/>
      <c r="J2883" s="4"/>
      <c r="K2883" s="173"/>
    </row>
    <row r="2884" spans="1:11" x14ac:dyDescent="0.2">
      <c r="A2884" s="140"/>
      <c r="B2884" s="325"/>
      <c r="J2884" s="4"/>
      <c r="K2884" s="173"/>
    </row>
    <row r="2885" spans="1:11" x14ac:dyDescent="0.2">
      <c r="A2885" s="140"/>
      <c r="B2885" s="325"/>
      <c r="J2885" s="4"/>
      <c r="K2885" s="173"/>
    </row>
    <row r="2886" spans="1:11" x14ac:dyDescent="0.2">
      <c r="A2886" s="140"/>
      <c r="B2886" s="325"/>
      <c r="J2886" s="4"/>
      <c r="K2886" s="173"/>
    </row>
    <row r="2887" spans="1:11" x14ac:dyDescent="0.2">
      <c r="A2887" s="140"/>
      <c r="B2887" s="325"/>
      <c r="J2887" s="4"/>
      <c r="K2887" s="173"/>
    </row>
    <row r="2888" spans="1:11" x14ac:dyDescent="0.2">
      <c r="A2888" s="140"/>
      <c r="B2888" s="325"/>
      <c r="J2888" s="4"/>
      <c r="K2888" s="173"/>
    </row>
    <row r="2889" spans="1:11" x14ac:dyDescent="0.2">
      <c r="A2889" s="140"/>
      <c r="B2889" s="325"/>
      <c r="J2889" s="4"/>
      <c r="K2889" s="173"/>
    </row>
    <row r="2890" spans="1:11" x14ac:dyDescent="0.2">
      <c r="A2890" s="140"/>
      <c r="B2890" s="325"/>
      <c r="J2890" s="4"/>
      <c r="K2890" s="173"/>
    </row>
    <row r="2891" spans="1:11" x14ac:dyDescent="0.2">
      <c r="A2891" s="140"/>
      <c r="B2891" s="325"/>
      <c r="J2891" s="4"/>
      <c r="K2891" s="173"/>
    </row>
    <row r="2892" spans="1:11" x14ac:dyDescent="0.2">
      <c r="A2892" s="140"/>
      <c r="B2892" s="325"/>
      <c r="J2892" s="4"/>
      <c r="K2892" s="173"/>
    </row>
    <row r="2893" spans="1:11" x14ac:dyDescent="0.2">
      <c r="A2893" s="140"/>
      <c r="B2893" s="325"/>
      <c r="J2893" s="4"/>
      <c r="K2893" s="173"/>
    </row>
    <row r="2894" spans="1:11" x14ac:dyDescent="0.2">
      <c r="A2894" s="140"/>
      <c r="B2894" s="325"/>
      <c r="J2894" s="4"/>
      <c r="K2894" s="173"/>
    </row>
    <row r="2895" spans="1:11" x14ac:dyDescent="0.2">
      <c r="A2895" s="140"/>
      <c r="B2895" s="325"/>
      <c r="J2895" s="4"/>
      <c r="K2895" s="173"/>
    </row>
    <row r="2896" spans="1:11" x14ac:dyDescent="0.2">
      <c r="A2896" s="140"/>
      <c r="B2896" s="325"/>
      <c r="J2896" s="4"/>
      <c r="K2896" s="173"/>
    </row>
    <row r="2897" spans="1:11" x14ac:dyDescent="0.2">
      <c r="A2897" s="140"/>
      <c r="B2897" s="325"/>
      <c r="J2897" s="4"/>
      <c r="K2897" s="173"/>
    </row>
    <row r="2898" spans="1:11" x14ac:dyDescent="0.2">
      <c r="A2898" s="140"/>
      <c r="B2898" s="325"/>
      <c r="J2898" s="4"/>
      <c r="K2898" s="173"/>
    </row>
    <row r="2899" spans="1:11" x14ac:dyDescent="0.2">
      <c r="A2899" s="140"/>
      <c r="B2899" s="325"/>
      <c r="J2899" s="4"/>
      <c r="K2899" s="173"/>
    </row>
    <row r="2900" spans="1:11" x14ac:dyDescent="0.2">
      <c r="A2900" s="140"/>
      <c r="B2900" s="325"/>
      <c r="J2900" s="4"/>
      <c r="K2900" s="173"/>
    </row>
    <row r="2901" spans="1:11" x14ac:dyDescent="0.2">
      <c r="A2901" s="140"/>
      <c r="B2901" s="325"/>
      <c r="J2901" s="4"/>
      <c r="K2901" s="173"/>
    </row>
    <row r="2902" spans="1:11" x14ac:dyDescent="0.2">
      <c r="A2902" s="140"/>
      <c r="B2902" s="325"/>
      <c r="J2902" s="4"/>
      <c r="K2902" s="173"/>
    </row>
    <row r="2903" spans="1:11" x14ac:dyDescent="0.2">
      <c r="A2903" s="140"/>
      <c r="B2903" s="325"/>
      <c r="J2903" s="4"/>
      <c r="K2903" s="173"/>
    </row>
    <row r="2904" spans="1:11" x14ac:dyDescent="0.2">
      <c r="A2904" s="140"/>
      <c r="B2904" s="325"/>
      <c r="J2904" s="4"/>
      <c r="K2904" s="173"/>
    </row>
    <row r="2905" spans="1:11" x14ac:dyDescent="0.2">
      <c r="A2905" s="140"/>
      <c r="B2905" s="325"/>
      <c r="J2905" s="4"/>
      <c r="K2905" s="173"/>
    </row>
    <row r="2906" spans="1:11" x14ac:dyDescent="0.2">
      <c r="A2906" s="140"/>
      <c r="B2906" s="325"/>
      <c r="J2906" s="4"/>
      <c r="K2906" s="173"/>
    </row>
    <row r="2907" spans="1:11" x14ac:dyDescent="0.2">
      <c r="A2907" s="140"/>
      <c r="B2907" s="325"/>
      <c r="J2907" s="4"/>
      <c r="K2907" s="173"/>
    </row>
    <row r="2908" spans="1:11" x14ac:dyDescent="0.2">
      <c r="A2908" s="140"/>
      <c r="B2908" s="325"/>
      <c r="J2908" s="4"/>
      <c r="K2908" s="173"/>
    </row>
    <row r="2909" spans="1:11" x14ac:dyDescent="0.2">
      <c r="A2909" s="140"/>
      <c r="B2909" s="325"/>
      <c r="J2909" s="4"/>
      <c r="K2909" s="173"/>
    </row>
    <row r="2910" spans="1:11" x14ac:dyDescent="0.2">
      <c r="A2910" s="140"/>
      <c r="B2910" s="325"/>
      <c r="J2910" s="4"/>
      <c r="K2910" s="173"/>
    </row>
    <row r="2911" spans="1:11" x14ac:dyDescent="0.2">
      <c r="A2911" s="140"/>
      <c r="B2911" s="325"/>
      <c r="J2911" s="4"/>
      <c r="K2911" s="173"/>
    </row>
    <row r="2912" spans="1:11" x14ac:dyDescent="0.2">
      <c r="A2912" s="140"/>
      <c r="B2912" s="325"/>
      <c r="J2912" s="4"/>
      <c r="K2912" s="173"/>
    </row>
    <row r="2913" spans="1:11" x14ac:dyDescent="0.2">
      <c r="A2913" s="140"/>
      <c r="B2913" s="325"/>
      <c r="J2913" s="4"/>
      <c r="K2913" s="173"/>
    </row>
    <row r="2914" spans="1:11" x14ac:dyDescent="0.2">
      <c r="A2914" s="140"/>
      <c r="B2914" s="325"/>
      <c r="J2914" s="4"/>
      <c r="K2914" s="173"/>
    </row>
    <row r="2915" spans="1:11" x14ac:dyDescent="0.2">
      <c r="A2915" s="140"/>
      <c r="B2915" s="325"/>
      <c r="J2915" s="4"/>
      <c r="K2915" s="173"/>
    </row>
    <row r="2916" spans="1:11" x14ac:dyDescent="0.2">
      <c r="A2916" s="140"/>
      <c r="B2916" s="325"/>
      <c r="J2916" s="4"/>
      <c r="K2916" s="173"/>
    </row>
    <row r="2917" spans="1:11" x14ac:dyDescent="0.2">
      <c r="A2917" s="140"/>
      <c r="B2917" s="325"/>
      <c r="J2917" s="4"/>
      <c r="K2917" s="173"/>
    </row>
    <row r="2918" spans="1:11" x14ac:dyDescent="0.2">
      <c r="A2918" s="140"/>
      <c r="B2918" s="325"/>
      <c r="J2918" s="4"/>
      <c r="K2918" s="173"/>
    </row>
    <row r="2919" spans="1:11" x14ac:dyDescent="0.2">
      <c r="A2919" s="140"/>
      <c r="B2919" s="325"/>
      <c r="J2919" s="4"/>
      <c r="K2919" s="173"/>
    </row>
    <row r="2920" spans="1:11" x14ac:dyDescent="0.2">
      <c r="A2920" s="140"/>
      <c r="B2920" s="325"/>
      <c r="J2920" s="4"/>
      <c r="K2920" s="173"/>
    </row>
    <row r="2921" spans="1:11" x14ac:dyDescent="0.2">
      <c r="A2921" s="140"/>
      <c r="B2921" s="325"/>
      <c r="J2921" s="4"/>
      <c r="K2921" s="173"/>
    </row>
    <row r="2922" spans="1:11" x14ac:dyDescent="0.2">
      <c r="A2922" s="140"/>
      <c r="B2922" s="325"/>
      <c r="J2922" s="4"/>
      <c r="K2922" s="173"/>
    </row>
    <row r="2923" spans="1:11" x14ac:dyDescent="0.2">
      <c r="A2923" s="140"/>
      <c r="B2923" s="325"/>
      <c r="J2923" s="4"/>
      <c r="K2923" s="173"/>
    </row>
    <row r="2924" spans="1:11" x14ac:dyDescent="0.2">
      <c r="A2924" s="140"/>
      <c r="B2924" s="325"/>
      <c r="J2924" s="4"/>
      <c r="K2924" s="173"/>
    </row>
    <row r="2925" spans="1:11" x14ac:dyDescent="0.2">
      <c r="A2925" s="140"/>
      <c r="B2925" s="325"/>
      <c r="J2925" s="4"/>
      <c r="K2925" s="173"/>
    </row>
    <row r="2926" spans="1:11" x14ac:dyDescent="0.2">
      <c r="A2926" s="140"/>
      <c r="B2926" s="325"/>
      <c r="J2926" s="4"/>
      <c r="K2926" s="173"/>
    </row>
    <row r="2927" spans="1:11" x14ac:dyDescent="0.2">
      <c r="A2927" s="140"/>
      <c r="B2927" s="325"/>
      <c r="J2927" s="4"/>
      <c r="K2927" s="173"/>
    </row>
    <row r="2928" spans="1:11" x14ac:dyDescent="0.2">
      <c r="A2928" s="140"/>
      <c r="B2928" s="325"/>
      <c r="J2928" s="4"/>
      <c r="K2928" s="173"/>
    </row>
    <row r="2929" spans="1:11" x14ac:dyDescent="0.2">
      <c r="A2929" s="140"/>
      <c r="B2929" s="325"/>
      <c r="J2929" s="4"/>
      <c r="K2929" s="173"/>
    </row>
    <row r="2930" spans="1:11" x14ac:dyDescent="0.2">
      <c r="A2930" s="140"/>
      <c r="B2930" s="325"/>
      <c r="J2930" s="4"/>
      <c r="K2930" s="173"/>
    </row>
    <row r="2931" spans="1:11" x14ac:dyDescent="0.2">
      <c r="A2931" s="140"/>
      <c r="B2931" s="325"/>
      <c r="J2931" s="4"/>
      <c r="K2931" s="173"/>
    </row>
    <row r="2932" spans="1:11" x14ac:dyDescent="0.2">
      <c r="A2932" s="140"/>
      <c r="B2932" s="325"/>
      <c r="J2932" s="4"/>
      <c r="K2932" s="173"/>
    </row>
    <row r="2933" spans="1:11" x14ac:dyDescent="0.2">
      <c r="A2933" s="140"/>
      <c r="B2933" s="325"/>
      <c r="J2933" s="4"/>
      <c r="K2933" s="173"/>
    </row>
    <row r="2934" spans="1:11" x14ac:dyDescent="0.2">
      <c r="A2934" s="140"/>
      <c r="B2934" s="325"/>
      <c r="J2934" s="4"/>
      <c r="K2934" s="173"/>
    </row>
    <row r="2935" spans="1:11" x14ac:dyDescent="0.2">
      <c r="A2935" s="140"/>
      <c r="B2935" s="325"/>
      <c r="J2935" s="4"/>
      <c r="K2935" s="173"/>
    </row>
    <row r="2936" spans="1:11" x14ac:dyDescent="0.2">
      <c r="A2936" s="140"/>
      <c r="B2936" s="325"/>
      <c r="J2936" s="4"/>
      <c r="K2936" s="173"/>
    </row>
    <row r="2937" spans="1:11" x14ac:dyDescent="0.2">
      <c r="A2937" s="140"/>
      <c r="B2937" s="325"/>
      <c r="J2937" s="4"/>
      <c r="K2937" s="173"/>
    </row>
    <row r="2938" spans="1:11" x14ac:dyDescent="0.2">
      <c r="A2938" s="140"/>
      <c r="B2938" s="325"/>
      <c r="J2938" s="4"/>
      <c r="K2938" s="173"/>
    </row>
    <row r="2939" spans="1:11" x14ac:dyDescent="0.2">
      <c r="A2939" s="140"/>
      <c r="B2939" s="325"/>
      <c r="J2939" s="4"/>
      <c r="K2939" s="173"/>
    </row>
    <row r="2940" spans="1:11" x14ac:dyDescent="0.2">
      <c r="A2940" s="140"/>
      <c r="B2940" s="325"/>
      <c r="J2940" s="4"/>
      <c r="K2940" s="173"/>
    </row>
    <row r="2941" spans="1:11" x14ac:dyDescent="0.2">
      <c r="A2941" s="140"/>
      <c r="B2941" s="325"/>
      <c r="J2941" s="4"/>
      <c r="K2941" s="173"/>
    </row>
    <row r="2942" spans="1:11" x14ac:dyDescent="0.2">
      <c r="A2942" s="140"/>
      <c r="B2942" s="325"/>
      <c r="J2942" s="4"/>
      <c r="K2942" s="173"/>
    </row>
    <row r="2943" spans="1:11" x14ac:dyDescent="0.2">
      <c r="A2943" s="140"/>
      <c r="B2943" s="325"/>
      <c r="J2943" s="4"/>
      <c r="K2943" s="173"/>
    </row>
    <row r="2944" spans="1:11" x14ac:dyDescent="0.2">
      <c r="A2944" s="140"/>
      <c r="B2944" s="325"/>
      <c r="J2944" s="4"/>
      <c r="K2944" s="173"/>
    </row>
    <row r="2945" spans="1:11" x14ac:dyDescent="0.2">
      <c r="A2945" s="140"/>
      <c r="B2945" s="325"/>
      <c r="J2945" s="4"/>
      <c r="K2945" s="173"/>
    </row>
    <row r="2946" spans="1:11" x14ac:dyDescent="0.2">
      <c r="A2946" s="140"/>
      <c r="B2946" s="325"/>
      <c r="J2946" s="4"/>
      <c r="K2946" s="173"/>
    </row>
    <row r="2947" spans="1:11" x14ac:dyDescent="0.2">
      <c r="A2947" s="140"/>
      <c r="B2947" s="325"/>
      <c r="J2947" s="4"/>
      <c r="K2947" s="173"/>
    </row>
    <row r="2948" spans="1:11" x14ac:dyDescent="0.2">
      <c r="A2948" s="140"/>
      <c r="B2948" s="325"/>
      <c r="J2948" s="4"/>
      <c r="K2948" s="173"/>
    </row>
    <row r="2949" spans="1:11" x14ac:dyDescent="0.2">
      <c r="A2949" s="140"/>
      <c r="B2949" s="325"/>
      <c r="J2949" s="4"/>
      <c r="K2949" s="173"/>
    </row>
    <row r="2950" spans="1:11" x14ac:dyDescent="0.2">
      <c r="A2950" s="140"/>
      <c r="B2950" s="325"/>
      <c r="J2950" s="4"/>
      <c r="K2950" s="173"/>
    </row>
    <row r="2951" spans="1:11" x14ac:dyDescent="0.2">
      <c r="A2951" s="140"/>
      <c r="B2951" s="325"/>
      <c r="J2951" s="4"/>
      <c r="K2951" s="173"/>
    </row>
    <row r="2952" spans="1:11" x14ac:dyDescent="0.2">
      <c r="A2952" s="140"/>
      <c r="B2952" s="325"/>
      <c r="J2952" s="4"/>
      <c r="K2952" s="173"/>
    </row>
    <row r="2953" spans="1:11" x14ac:dyDescent="0.2">
      <c r="A2953" s="140"/>
      <c r="B2953" s="325"/>
      <c r="J2953" s="4"/>
      <c r="K2953" s="173"/>
    </row>
    <row r="2954" spans="1:11" x14ac:dyDescent="0.2">
      <c r="A2954" s="140"/>
      <c r="B2954" s="325"/>
      <c r="J2954" s="4"/>
      <c r="K2954" s="173"/>
    </row>
    <row r="2955" spans="1:11" x14ac:dyDescent="0.2">
      <c r="A2955" s="140"/>
      <c r="B2955" s="325"/>
      <c r="J2955" s="4"/>
      <c r="K2955" s="173"/>
    </row>
    <row r="2956" spans="1:11" x14ac:dyDescent="0.2">
      <c r="A2956" s="140"/>
      <c r="B2956" s="325"/>
      <c r="J2956" s="4"/>
      <c r="K2956" s="173"/>
    </row>
    <row r="2957" spans="1:11" x14ac:dyDescent="0.2">
      <c r="A2957" s="140"/>
      <c r="B2957" s="325"/>
      <c r="J2957" s="4"/>
      <c r="K2957" s="173"/>
    </row>
    <row r="2958" spans="1:11" x14ac:dyDescent="0.2">
      <c r="A2958" s="140"/>
      <c r="B2958" s="325"/>
      <c r="J2958" s="4"/>
      <c r="K2958" s="173"/>
    </row>
    <row r="2959" spans="1:11" x14ac:dyDescent="0.2">
      <c r="A2959" s="140"/>
      <c r="B2959" s="325"/>
      <c r="J2959" s="4"/>
      <c r="K2959" s="173"/>
    </row>
    <row r="2960" spans="1:11" x14ac:dyDescent="0.2">
      <c r="A2960" s="140"/>
      <c r="B2960" s="325"/>
      <c r="J2960" s="4"/>
      <c r="K2960" s="173"/>
    </row>
    <row r="2961" spans="1:11" x14ac:dyDescent="0.2">
      <c r="A2961" s="140"/>
      <c r="B2961" s="325"/>
      <c r="J2961" s="4"/>
      <c r="K2961" s="173"/>
    </row>
    <row r="2962" spans="1:11" x14ac:dyDescent="0.2">
      <c r="A2962" s="140"/>
      <c r="B2962" s="325"/>
      <c r="J2962" s="4"/>
      <c r="K2962" s="173"/>
    </row>
    <row r="2963" spans="1:11" x14ac:dyDescent="0.2">
      <c r="A2963" s="140"/>
      <c r="B2963" s="325"/>
      <c r="J2963" s="4"/>
      <c r="K2963" s="173"/>
    </row>
    <row r="2964" spans="1:11" x14ac:dyDescent="0.2">
      <c r="A2964" s="140"/>
      <c r="B2964" s="325"/>
      <c r="J2964" s="4"/>
      <c r="K2964" s="173"/>
    </row>
    <row r="2965" spans="1:11" x14ac:dyDescent="0.2">
      <c r="A2965" s="140"/>
      <c r="B2965" s="325"/>
      <c r="J2965" s="4"/>
      <c r="K2965" s="173"/>
    </row>
    <row r="2966" spans="1:11" x14ac:dyDescent="0.2">
      <c r="A2966" s="140"/>
      <c r="B2966" s="325"/>
      <c r="J2966" s="4"/>
      <c r="K2966" s="173"/>
    </row>
    <row r="2967" spans="1:11" x14ac:dyDescent="0.2">
      <c r="A2967" s="140"/>
      <c r="B2967" s="325"/>
      <c r="J2967" s="4"/>
      <c r="K2967" s="173"/>
    </row>
    <row r="2968" spans="1:11" x14ac:dyDescent="0.2">
      <c r="A2968" s="140"/>
      <c r="B2968" s="325"/>
      <c r="J2968" s="4"/>
      <c r="K2968" s="173"/>
    </row>
    <row r="2969" spans="1:11" x14ac:dyDescent="0.2">
      <c r="A2969" s="140"/>
      <c r="B2969" s="325"/>
      <c r="J2969" s="4"/>
      <c r="K2969" s="173"/>
    </row>
    <row r="2970" spans="1:11" x14ac:dyDescent="0.2">
      <c r="A2970" s="140"/>
      <c r="B2970" s="325"/>
      <c r="J2970" s="4"/>
      <c r="K2970" s="173"/>
    </row>
    <row r="2971" spans="1:11" x14ac:dyDescent="0.2">
      <c r="A2971" s="140"/>
      <c r="B2971" s="325"/>
      <c r="J2971" s="4"/>
      <c r="K2971" s="173"/>
    </row>
    <row r="2972" spans="1:11" x14ac:dyDescent="0.2">
      <c r="A2972" s="140"/>
      <c r="B2972" s="325"/>
      <c r="J2972" s="4"/>
      <c r="K2972" s="173"/>
    </row>
    <row r="2973" spans="1:11" x14ac:dyDescent="0.2">
      <c r="A2973" s="140"/>
      <c r="B2973" s="325"/>
      <c r="J2973" s="4"/>
      <c r="K2973" s="173"/>
    </row>
    <row r="2974" spans="1:11" x14ac:dyDescent="0.2">
      <c r="A2974" s="140"/>
      <c r="B2974" s="325"/>
      <c r="J2974" s="4"/>
      <c r="K2974" s="173"/>
    </row>
    <row r="2975" spans="1:11" x14ac:dyDescent="0.2">
      <c r="A2975" s="140"/>
      <c r="B2975" s="325"/>
      <c r="J2975" s="4"/>
      <c r="K2975" s="173"/>
    </row>
    <row r="2976" spans="1:11" x14ac:dyDescent="0.2">
      <c r="A2976" s="140"/>
      <c r="B2976" s="325"/>
      <c r="J2976" s="4"/>
      <c r="K2976" s="173"/>
    </row>
    <row r="2977" spans="1:11" x14ac:dyDescent="0.2">
      <c r="A2977" s="140"/>
      <c r="B2977" s="325"/>
      <c r="J2977" s="4"/>
      <c r="K2977" s="173"/>
    </row>
    <row r="2978" spans="1:11" x14ac:dyDescent="0.2">
      <c r="A2978" s="140"/>
      <c r="B2978" s="325"/>
      <c r="J2978" s="4"/>
      <c r="K2978" s="173"/>
    </row>
    <row r="2979" spans="1:11" x14ac:dyDescent="0.2">
      <c r="A2979" s="140"/>
      <c r="B2979" s="325"/>
      <c r="J2979" s="4"/>
      <c r="K2979" s="173"/>
    </row>
    <row r="2980" spans="1:11" x14ac:dyDescent="0.2">
      <c r="A2980" s="140"/>
      <c r="B2980" s="325"/>
      <c r="J2980" s="4"/>
      <c r="K2980" s="173"/>
    </row>
    <row r="2981" spans="1:11" x14ac:dyDescent="0.2">
      <c r="A2981" s="140"/>
      <c r="B2981" s="325"/>
      <c r="J2981" s="4"/>
      <c r="K2981" s="173"/>
    </row>
    <row r="2982" spans="1:11" x14ac:dyDescent="0.2">
      <c r="A2982" s="140"/>
      <c r="B2982" s="325"/>
      <c r="J2982" s="4"/>
      <c r="K2982" s="173"/>
    </row>
    <row r="2983" spans="1:11" x14ac:dyDescent="0.2">
      <c r="A2983" s="140"/>
      <c r="B2983" s="325"/>
      <c r="J2983" s="4"/>
      <c r="K2983" s="173"/>
    </row>
    <row r="2984" spans="1:11" x14ac:dyDescent="0.2">
      <c r="A2984" s="140"/>
      <c r="B2984" s="325"/>
      <c r="J2984" s="4"/>
      <c r="K2984" s="173"/>
    </row>
    <row r="2985" spans="1:11" x14ac:dyDescent="0.2">
      <c r="A2985" s="140"/>
      <c r="B2985" s="325"/>
      <c r="J2985" s="4"/>
      <c r="K2985" s="173"/>
    </row>
    <row r="2986" spans="1:11" x14ac:dyDescent="0.2">
      <c r="A2986" s="140"/>
      <c r="B2986" s="325"/>
      <c r="J2986" s="4"/>
      <c r="K2986" s="173"/>
    </row>
    <row r="2987" spans="1:11" x14ac:dyDescent="0.2">
      <c r="A2987" s="140"/>
      <c r="B2987" s="325"/>
      <c r="J2987" s="4"/>
      <c r="K2987" s="173"/>
    </row>
    <row r="2988" spans="1:11" x14ac:dyDescent="0.2">
      <c r="A2988" s="140"/>
      <c r="B2988" s="325"/>
      <c r="J2988" s="4"/>
      <c r="K2988" s="173"/>
    </row>
    <row r="2989" spans="1:11" x14ac:dyDescent="0.2">
      <c r="A2989" s="140"/>
      <c r="B2989" s="325"/>
      <c r="J2989" s="4"/>
      <c r="K2989" s="173"/>
    </row>
    <row r="2990" spans="1:11" x14ac:dyDescent="0.2">
      <c r="A2990" s="140"/>
      <c r="B2990" s="325"/>
      <c r="J2990" s="4"/>
      <c r="K2990" s="173"/>
    </row>
    <row r="2991" spans="1:11" x14ac:dyDescent="0.2">
      <c r="A2991" s="140"/>
      <c r="B2991" s="325"/>
      <c r="J2991" s="4"/>
      <c r="K2991" s="173"/>
    </row>
    <row r="2992" spans="1:11" x14ac:dyDescent="0.2">
      <c r="A2992" s="140"/>
      <c r="B2992" s="325"/>
      <c r="J2992" s="4"/>
      <c r="K2992" s="173"/>
    </row>
    <row r="2993" spans="1:11" x14ac:dyDescent="0.2">
      <c r="A2993" s="140"/>
      <c r="B2993" s="325"/>
      <c r="J2993" s="4"/>
      <c r="K2993" s="173"/>
    </row>
    <row r="2994" spans="1:11" x14ac:dyDescent="0.2">
      <c r="A2994" s="140"/>
      <c r="B2994" s="325"/>
      <c r="J2994" s="4"/>
      <c r="K2994" s="173"/>
    </row>
    <row r="2995" spans="1:11" x14ac:dyDescent="0.2">
      <c r="A2995" s="140"/>
      <c r="B2995" s="325"/>
      <c r="J2995" s="4"/>
      <c r="K2995" s="173"/>
    </row>
    <row r="2996" spans="1:11" x14ac:dyDescent="0.2">
      <c r="A2996" s="140"/>
      <c r="B2996" s="325"/>
      <c r="J2996" s="4"/>
      <c r="K2996" s="173"/>
    </row>
    <row r="2997" spans="1:11" x14ac:dyDescent="0.2">
      <c r="A2997" s="140"/>
      <c r="B2997" s="325"/>
      <c r="J2997" s="4"/>
      <c r="K2997" s="173"/>
    </row>
    <row r="2998" spans="1:11" x14ac:dyDescent="0.2">
      <c r="A2998" s="140"/>
      <c r="B2998" s="325"/>
      <c r="J2998" s="4"/>
      <c r="K2998" s="173"/>
    </row>
    <row r="2999" spans="1:11" x14ac:dyDescent="0.2">
      <c r="A2999" s="140"/>
      <c r="B2999" s="325"/>
      <c r="J2999" s="4"/>
      <c r="K2999" s="173"/>
    </row>
    <row r="3000" spans="1:11" x14ac:dyDescent="0.2">
      <c r="A3000" s="140"/>
      <c r="B3000" s="325"/>
      <c r="J3000" s="4"/>
      <c r="K3000" s="173"/>
    </row>
    <row r="3001" spans="1:11" x14ac:dyDescent="0.2">
      <c r="A3001" s="140"/>
      <c r="B3001" s="325"/>
      <c r="J3001" s="4"/>
      <c r="K3001" s="173"/>
    </row>
    <row r="3002" spans="1:11" x14ac:dyDescent="0.2">
      <c r="A3002" s="140"/>
      <c r="B3002" s="325"/>
      <c r="J3002" s="4"/>
      <c r="K3002" s="173"/>
    </row>
    <row r="3003" spans="1:11" x14ac:dyDescent="0.2">
      <c r="A3003" s="140"/>
      <c r="B3003" s="325"/>
      <c r="J3003" s="4"/>
      <c r="K3003" s="173"/>
    </row>
    <row r="3004" spans="1:11" x14ac:dyDescent="0.2">
      <c r="A3004" s="140"/>
      <c r="B3004" s="325"/>
      <c r="J3004" s="4"/>
      <c r="K3004" s="173"/>
    </row>
    <row r="3005" spans="1:11" x14ac:dyDescent="0.2">
      <c r="A3005" s="140"/>
      <c r="B3005" s="325"/>
      <c r="J3005" s="4"/>
      <c r="K3005" s="173"/>
    </row>
    <row r="3006" spans="1:11" x14ac:dyDescent="0.2">
      <c r="A3006" s="140"/>
      <c r="B3006" s="325"/>
      <c r="J3006" s="4"/>
      <c r="K3006" s="173"/>
    </row>
    <row r="3007" spans="1:11" x14ac:dyDescent="0.2">
      <c r="A3007" s="140"/>
      <c r="B3007" s="325"/>
      <c r="J3007" s="4"/>
      <c r="K3007" s="173"/>
    </row>
    <row r="3008" spans="1:11" x14ac:dyDescent="0.2">
      <c r="A3008" s="140"/>
      <c r="B3008" s="325"/>
      <c r="J3008" s="4"/>
      <c r="K3008" s="173"/>
    </row>
    <row r="3009" spans="1:11" x14ac:dyDescent="0.2">
      <c r="A3009" s="140"/>
      <c r="B3009" s="325"/>
      <c r="J3009" s="4"/>
      <c r="K3009" s="173"/>
    </row>
    <row r="3010" spans="1:11" x14ac:dyDescent="0.2">
      <c r="A3010" s="140"/>
      <c r="B3010" s="325"/>
      <c r="J3010" s="4"/>
      <c r="K3010" s="173"/>
    </row>
    <row r="3011" spans="1:11" x14ac:dyDescent="0.2">
      <c r="A3011" s="140"/>
      <c r="B3011" s="325"/>
      <c r="J3011" s="4"/>
      <c r="K3011" s="173"/>
    </row>
    <row r="3012" spans="1:11" x14ac:dyDescent="0.2">
      <c r="A3012" s="140"/>
      <c r="B3012" s="325"/>
      <c r="J3012" s="4"/>
      <c r="K3012" s="173"/>
    </row>
    <row r="3013" spans="1:11" x14ac:dyDescent="0.2">
      <c r="A3013" s="140"/>
      <c r="B3013" s="325"/>
      <c r="J3013" s="4"/>
      <c r="K3013" s="173"/>
    </row>
    <row r="3014" spans="1:11" x14ac:dyDescent="0.2">
      <c r="A3014" s="140"/>
      <c r="B3014" s="325"/>
      <c r="J3014" s="4"/>
      <c r="K3014" s="173"/>
    </row>
    <row r="3015" spans="1:11" x14ac:dyDescent="0.2">
      <c r="A3015" s="140"/>
      <c r="B3015" s="325"/>
      <c r="J3015" s="4"/>
      <c r="K3015" s="173"/>
    </row>
    <row r="3016" spans="1:11" x14ac:dyDescent="0.2">
      <c r="A3016" s="140"/>
      <c r="B3016" s="325"/>
      <c r="J3016" s="4"/>
      <c r="K3016" s="173"/>
    </row>
    <row r="3017" spans="1:11" x14ac:dyDescent="0.2">
      <c r="A3017" s="140"/>
      <c r="B3017" s="325"/>
      <c r="J3017" s="4"/>
      <c r="K3017" s="173"/>
    </row>
    <row r="3018" spans="1:11" x14ac:dyDescent="0.2">
      <c r="A3018" s="140"/>
      <c r="B3018" s="325"/>
      <c r="J3018" s="4"/>
      <c r="K3018" s="173"/>
    </row>
    <row r="3019" spans="1:11" x14ac:dyDescent="0.2">
      <c r="A3019" s="140"/>
      <c r="B3019" s="325"/>
      <c r="J3019" s="4"/>
      <c r="K3019" s="173"/>
    </row>
    <row r="3020" spans="1:11" x14ac:dyDescent="0.2">
      <c r="A3020" s="140"/>
      <c r="B3020" s="325"/>
      <c r="J3020" s="4"/>
      <c r="K3020" s="173"/>
    </row>
    <row r="3021" spans="1:11" x14ac:dyDescent="0.2">
      <c r="A3021" s="140"/>
      <c r="B3021" s="325"/>
      <c r="J3021" s="4"/>
      <c r="K3021" s="173"/>
    </row>
    <row r="3022" spans="1:11" x14ac:dyDescent="0.2">
      <c r="A3022" s="140"/>
      <c r="B3022" s="325"/>
      <c r="J3022" s="4"/>
      <c r="K3022" s="173"/>
    </row>
    <row r="3023" spans="1:11" x14ac:dyDescent="0.2">
      <c r="A3023" s="140"/>
      <c r="B3023" s="325"/>
      <c r="J3023" s="4"/>
      <c r="K3023" s="173"/>
    </row>
    <row r="3024" spans="1:11" x14ac:dyDescent="0.2">
      <c r="A3024" s="140"/>
      <c r="B3024" s="325"/>
      <c r="J3024" s="4"/>
      <c r="K3024" s="173"/>
    </row>
    <row r="3025" spans="1:11" x14ac:dyDescent="0.2">
      <c r="A3025" s="140"/>
      <c r="B3025" s="325"/>
      <c r="J3025" s="4"/>
      <c r="K3025" s="173"/>
    </row>
    <row r="3026" spans="1:11" x14ac:dyDescent="0.2">
      <c r="A3026" s="140"/>
      <c r="B3026" s="325"/>
      <c r="J3026" s="4"/>
      <c r="K3026" s="173"/>
    </row>
    <row r="3027" spans="1:11" x14ac:dyDescent="0.2">
      <c r="A3027" s="140"/>
      <c r="B3027" s="325"/>
      <c r="J3027" s="4"/>
      <c r="K3027" s="173"/>
    </row>
    <row r="3028" spans="1:11" x14ac:dyDescent="0.2">
      <c r="A3028" s="140"/>
      <c r="B3028" s="325"/>
      <c r="J3028" s="4"/>
      <c r="K3028" s="173"/>
    </row>
    <row r="3029" spans="1:11" x14ac:dyDescent="0.2">
      <c r="A3029" s="140"/>
      <c r="B3029" s="325"/>
      <c r="J3029" s="4"/>
      <c r="K3029" s="173"/>
    </row>
    <row r="3030" spans="1:11" x14ac:dyDescent="0.2">
      <c r="A3030" s="140"/>
      <c r="B3030" s="325"/>
      <c r="J3030" s="4"/>
      <c r="K3030" s="173"/>
    </row>
    <row r="3031" spans="1:11" x14ac:dyDescent="0.2">
      <c r="A3031" s="140"/>
      <c r="B3031" s="325"/>
      <c r="J3031" s="4"/>
      <c r="K3031" s="173"/>
    </row>
    <row r="3032" spans="1:11" x14ac:dyDescent="0.2">
      <c r="A3032" s="140"/>
      <c r="B3032" s="325"/>
      <c r="J3032" s="4"/>
      <c r="K3032" s="173"/>
    </row>
    <row r="3033" spans="1:11" x14ac:dyDescent="0.2">
      <c r="A3033" s="140"/>
      <c r="B3033" s="325"/>
      <c r="J3033" s="4"/>
      <c r="K3033" s="173"/>
    </row>
    <row r="3034" spans="1:11" x14ac:dyDescent="0.2">
      <c r="A3034" s="140"/>
      <c r="B3034" s="325"/>
      <c r="J3034" s="4"/>
      <c r="K3034" s="173"/>
    </row>
    <row r="3035" spans="1:11" x14ac:dyDescent="0.2">
      <c r="A3035" s="140"/>
      <c r="B3035" s="325"/>
      <c r="J3035" s="4"/>
      <c r="K3035" s="173"/>
    </row>
    <row r="3036" spans="1:11" x14ac:dyDescent="0.2">
      <c r="A3036" s="140"/>
      <c r="B3036" s="325"/>
      <c r="J3036" s="4"/>
      <c r="K3036" s="173"/>
    </row>
    <row r="3037" spans="1:11" x14ac:dyDescent="0.2">
      <c r="A3037" s="140"/>
      <c r="B3037" s="325"/>
      <c r="J3037" s="4"/>
      <c r="K3037" s="173"/>
    </row>
    <row r="3038" spans="1:11" x14ac:dyDescent="0.2">
      <c r="A3038" s="140"/>
      <c r="B3038" s="325"/>
      <c r="J3038" s="4"/>
      <c r="K3038" s="173"/>
    </row>
    <row r="3039" spans="1:11" x14ac:dyDescent="0.2">
      <c r="A3039" s="140"/>
      <c r="B3039" s="325"/>
      <c r="J3039" s="4"/>
      <c r="K3039" s="173"/>
    </row>
    <row r="3040" spans="1:11" x14ac:dyDescent="0.2">
      <c r="A3040" s="140"/>
      <c r="B3040" s="325"/>
      <c r="J3040" s="4"/>
      <c r="K3040" s="173"/>
    </row>
    <row r="3041" spans="1:11" x14ac:dyDescent="0.2">
      <c r="A3041" s="140"/>
      <c r="B3041" s="325"/>
      <c r="J3041" s="4"/>
      <c r="K3041" s="173"/>
    </row>
    <row r="3042" spans="1:11" x14ac:dyDescent="0.2">
      <c r="A3042" s="140"/>
      <c r="B3042" s="325"/>
      <c r="J3042" s="4"/>
      <c r="K3042" s="173"/>
    </row>
    <row r="3043" spans="1:11" x14ac:dyDescent="0.2">
      <c r="A3043" s="140"/>
      <c r="B3043" s="325"/>
      <c r="J3043" s="4"/>
      <c r="K3043" s="173"/>
    </row>
    <row r="3044" spans="1:11" x14ac:dyDescent="0.2">
      <c r="A3044" s="140"/>
      <c r="B3044" s="325"/>
      <c r="J3044" s="4"/>
      <c r="K3044" s="173"/>
    </row>
    <row r="3045" spans="1:11" x14ac:dyDescent="0.2">
      <c r="A3045" s="140"/>
      <c r="B3045" s="325"/>
      <c r="J3045" s="4"/>
      <c r="K3045" s="173"/>
    </row>
    <row r="3046" spans="1:11" x14ac:dyDescent="0.2">
      <c r="A3046" s="140"/>
      <c r="B3046" s="325"/>
      <c r="J3046" s="4"/>
      <c r="K3046" s="173"/>
    </row>
    <row r="3047" spans="1:11" x14ac:dyDescent="0.2">
      <c r="A3047" s="140"/>
      <c r="B3047" s="325"/>
      <c r="J3047" s="4"/>
      <c r="K3047" s="173"/>
    </row>
    <row r="3048" spans="1:11" x14ac:dyDescent="0.2">
      <c r="A3048" s="140"/>
      <c r="B3048" s="325"/>
      <c r="J3048" s="4"/>
      <c r="K3048" s="173"/>
    </row>
    <row r="3049" spans="1:11" x14ac:dyDescent="0.2">
      <c r="A3049" s="140"/>
      <c r="B3049" s="325"/>
      <c r="J3049" s="4"/>
      <c r="K3049" s="173"/>
    </row>
    <row r="3050" spans="1:11" x14ac:dyDescent="0.2">
      <c r="A3050" s="140"/>
      <c r="B3050" s="325"/>
      <c r="J3050" s="4"/>
      <c r="K3050" s="173"/>
    </row>
    <row r="3051" spans="1:11" x14ac:dyDescent="0.2">
      <c r="A3051" s="140"/>
      <c r="B3051" s="325"/>
      <c r="J3051" s="4"/>
      <c r="K3051" s="173"/>
    </row>
    <row r="3052" spans="1:11" x14ac:dyDescent="0.2">
      <c r="A3052" s="140"/>
      <c r="B3052" s="325"/>
      <c r="J3052" s="4"/>
      <c r="K3052" s="173"/>
    </row>
    <row r="3053" spans="1:11" x14ac:dyDescent="0.2">
      <c r="A3053" s="140"/>
      <c r="B3053" s="325"/>
      <c r="J3053" s="4"/>
      <c r="K3053" s="173"/>
    </row>
    <row r="3054" spans="1:11" x14ac:dyDescent="0.2">
      <c r="A3054" s="140"/>
      <c r="B3054" s="325"/>
      <c r="J3054" s="4"/>
      <c r="K3054" s="173"/>
    </row>
    <row r="3055" spans="1:11" x14ac:dyDescent="0.2">
      <c r="A3055" s="140"/>
      <c r="B3055" s="325"/>
      <c r="J3055" s="4"/>
      <c r="K3055" s="173"/>
    </row>
    <row r="3056" spans="1:11" x14ac:dyDescent="0.2">
      <c r="A3056" s="140"/>
      <c r="B3056" s="325"/>
      <c r="J3056" s="4"/>
      <c r="K3056" s="173"/>
    </row>
    <row r="3057" spans="1:11" x14ac:dyDescent="0.2">
      <c r="A3057" s="140"/>
      <c r="B3057" s="325"/>
      <c r="J3057" s="4"/>
      <c r="K3057" s="173"/>
    </row>
    <row r="3058" spans="1:11" x14ac:dyDescent="0.2">
      <c r="A3058" s="140"/>
      <c r="B3058" s="325"/>
      <c r="J3058" s="4"/>
      <c r="K3058" s="173"/>
    </row>
    <row r="3059" spans="1:11" x14ac:dyDescent="0.2">
      <c r="A3059" s="140"/>
      <c r="B3059" s="325"/>
      <c r="J3059" s="4"/>
      <c r="K3059" s="173"/>
    </row>
    <row r="3060" spans="1:11" x14ac:dyDescent="0.2">
      <c r="A3060" s="140"/>
      <c r="B3060" s="325"/>
      <c r="J3060" s="4"/>
      <c r="K3060" s="173"/>
    </row>
    <row r="3061" spans="1:11" x14ac:dyDescent="0.2">
      <c r="A3061" s="140"/>
      <c r="B3061" s="325"/>
      <c r="J3061" s="4"/>
      <c r="K3061" s="173"/>
    </row>
    <row r="3062" spans="1:11" x14ac:dyDescent="0.2">
      <c r="A3062" s="140"/>
      <c r="B3062" s="325"/>
      <c r="J3062" s="4"/>
      <c r="K3062" s="173"/>
    </row>
    <row r="3063" spans="1:11" x14ac:dyDescent="0.2">
      <c r="A3063" s="140"/>
      <c r="B3063" s="325"/>
      <c r="J3063" s="4"/>
      <c r="K3063" s="173"/>
    </row>
    <row r="3064" spans="1:11" x14ac:dyDescent="0.2">
      <c r="A3064" s="140"/>
      <c r="B3064" s="325"/>
      <c r="J3064" s="4"/>
      <c r="K3064" s="173"/>
    </row>
    <row r="3065" spans="1:11" x14ac:dyDescent="0.2">
      <c r="A3065" s="140"/>
      <c r="B3065" s="325"/>
      <c r="J3065" s="4"/>
      <c r="K3065" s="173"/>
    </row>
    <row r="3066" spans="1:11" x14ac:dyDescent="0.2">
      <c r="A3066" s="140"/>
      <c r="B3066" s="325"/>
      <c r="J3066" s="4"/>
      <c r="K3066" s="173"/>
    </row>
    <row r="3067" spans="1:11" x14ac:dyDescent="0.2">
      <c r="A3067" s="140"/>
      <c r="B3067" s="325"/>
      <c r="J3067" s="4"/>
      <c r="K3067" s="173"/>
    </row>
    <row r="3068" spans="1:11" x14ac:dyDescent="0.2">
      <c r="A3068" s="140"/>
      <c r="B3068" s="325"/>
      <c r="J3068" s="4"/>
      <c r="K3068" s="173"/>
    </row>
    <row r="3069" spans="1:11" x14ac:dyDescent="0.2">
      <c r="A3069" s="140"/>
      <c r="B3069" s="325"/>
      <c r="J3069" s="4"/>
      <c r="K3069" s="173"/>
    </row>
    <row r="3070" spans="1:11" x14ac:dyDescent="0.2">
      <c r="A3070" s="140"/>
      <c r="B3070" s="325"/>
      <c r="J3070" s="4"/>
      <c r="K3070" s="173"/>
    </row>
    <row r="3071" spans="1:11" x14ac:dyDescent="0.2">
      <c r="A3071" s="140"/>
      <c r="B3071" s="325"/>
      <c r="J3071" s="4"/>
      <c r="K3071" s="173"/>
    </row>
    <row r="3072" spans="1:11" x14ac:dyDescent="0.2">
      <c r="A3072" s="140"/>
      <c r="B3072" s="325"/>
      <c r="J3072" s="4"/>
      <c r="K3072" s="173"/>
    </row>
    <row r="3073" spans="1:11" x14ac:dyDescent="0.2">
      <c r="A3073" s="140"/>
      <c r="B3073" s="325"/>
      <c r="J3073" s="4"/>
      <c r="K3073" s="173"/>
    </row>
    <row r="3074" spans="1:11" x14ac:dyDescent="0.2">
      <c r="A3074" s="140"/>
      <c r="B3074" s="325"/>
      <c r="J3074" s="4"/>
      <c r="K3074" s="173"/>
    </row>
    <row r="3075" spans="1:11" x14ac:dyDescent="0.2">
      <c r="A3075" s="140"/>
      <c r="B3075" s="325"/>
      <c r="J3075" s="4"/>
      <c r="K3075" s="173"/>
    </row>
    <row r="3076" spans="1:11" x14ac:dyDescent="0.2">
      <c r="A3076" s="140"/>
      <c r="B3076" s="325"/>
      <c r="J3076" s="4"/>
      <c r="K3076" s="173"/>
    </row>
    <row r="3077" spans="1:11" x14ac:dyDescent="0.2">
      <c r="A3077" s="140"/>
      <c r="B3077" s="325"/>
      <c r="J3077" s="4"/>
      <c r="K3077" s="173"/>
    </row>
    <row r="3078" spans="1:11" x14ac:dyDescent="0.2">
      <c r="A3078" s="140"/>
      <c r="B3078" s="325"/>
      <c r="J3078" s="4"/>
      <c r="K3078" s="173"/>
    </row>
    <row r="3079" spans="1:11" x14ac:dyDescent="0.2">
      <c r="A3079" s="140"/>
      <c r="B3079" s="325"/>
      <c r="J3079" s="4"/>
      <c r="K3079" s="173"/>
    </row>
    <row r="3080" spans="1:11" x14ac:dyDescent="0.2">
      <c r="A3080" s="140"/>
      <c r="B3080" s="325"/>
      <c r="J3080" s="4"/>
      <c r="K3080" s="173"/>
    </row>
    <row r="3081" spans="1:11" x14ac:dyDescent="0.2">
      <c r="A3081" s="140"/>
      <c r="B3081" s="325"/>
      <c r="J3081" s="4"/>
      <c r="K3081" s="173"/>
    </row>
    <row r="3082" spans="1:11" x14ac:dyDescent="0.2">
      <c r="A3082" s="140"/>
      <c r="B3082" s="325"/>
      <c r="J3082" s="4"/>
      <c r="K3082" s="173"/>
    </row>
    <row r="3083" spans="1:11" x14ac:dyDescent="0.2">
      <c r="A3083" s="140"/>
      <c r="B3083" s="325"/>
      <c r="J3083" s="4"/>
      <c r="K3083" s="173"/>
    </row>
    <row r="3084" spans="1:11" x14ac:dyDescent="0.2">
      <c r="A3084" s="140"/>
      <c r="B3084" s="325"/>
      <c r="J3084" s="4"/>
      <c r="K3084" s="173"/>
    </row>
    <row r="3085" spans="1:11" x14ac:dyDescent="0.2">
      <c r="A3085" s="140"/>
      <c r="B3085" s="325"/>
      <c r="J3085" s="4"/>
      <c r="K3085" s="173"/>
    </row>
    <row r="3086" spans="1:11" x14ac:dyDescent="0.2">
      <c r="A3086" s="140"/>
      <c r="B3086" s="325"/>
      <c r="J3086" s="4"/>
      <c r="K3086" s="173"/>
    </row>
    <row r="3087" spans="1:11" x14ac:dyDescent="0.2">
      <c r="A3087" s="140"/>
      <c r="B3087" s="325"/>
      <c r="J3087" s="4"/>
      <c r="K3087" s="173"/>
    </row>
    <row r="3088" spans="1:11" x14ac:dyDescent="0.2">
      <c r="A3088" s="140"/>
      <c r="B3088" s="325"/>
      <c r="J3088" s="4"/>
      <c r="K3088" s="173"/>
    </row>
    <row r="3089" spans="1:11" x14ac:dyDescent="0.2">
      <c r="A3089" s="140"/>
      <c r="B3089" s="325"/>
      <c r="J3089" s="4"/>
      <c r="K3089" s="173"/>
    </row>
    <row r="3090" spans="1:11" x14ac:dyDescent="0.2">
      <c r="A3090" s="140"/>
      <c r="B3090" s="325"/>
      <c r="J3090" s="4"/>
      <c r="K3090" s="173"/>
    </row>
    <row r="3091" spans="1:11" x14ac:dyDescent="0.2">
      <c r="A3091" s="140"/>
      <c r="B3091" s="325"/>
      <c r="J3091" s="4"/>
      <c r="K3091" s="173"/>
    </row>
    <row r="3092" spans="1:11" x14ac:dyDescent="0.2">
      <c r="A3092" s="140"/>
      <c r="B3092" s="325"/>
      <c r="J3092" s="4"/>
      <c r="K3092" s="173"/>
    </row>
    <row r="3093" spans="1:11" x14ac:dyDescent="0.2">
      <c r="A3093" s="140"/>
      <c r="B3093" s="325"/>
      <c r="J3093" s="4"/>
      <c r="K3093" s="173"/>
    </row>
    <row r="3094" spans="1:11" x14ac:dyDescent="0.2">
      <c r="A3094" s="140"/>
      <c r="B3094" s="325"/>
      <c r="J3094" s="4"/>
      <c r="K3094" s="173"/>
    </row>
    <row r="3095" spans="1:11" x14ac:dyDescent="0.2">
      <c r="A3095" s="140"/>
      <c r="B3095" s="325"/>
      <c r="J3095" s="4"/>
      <c r="K3095" s="173"/>
    </row>
    <row r="3096" spans="1:11" x14ac:dyDescent="0.2">
      <c r="A3096" s="140"/>
      <c r="B3096" s="325"/>
      <c r="J3096" s="4"/>
      <c r="K3096" s="173"/>
    </row>
    <row r="3097" spans="1:11" x14ac:dyDescent="0.2">
      <c r="A3097" s="140"/>
      <c r="B3097" s="325"/>
      <c r="J3097" s="4"/>
      <c r="K3097" s="173"/>
    </row>
    <row r="3098" spans="1:11" x14ac:dyDescent="0.2">
      <c r="A3098" s="140"/>
      <c r="B3098" s="325"/>
      <c r="J3098" s="4"/>
      <c r="K3098" s="173"/>
    </row>
    <row r="3099" spans="1:11" x14ac:dyDescent="0.2">
      <c r="A3099" s="140"/>
      <c r="B3099" s="325"/>
      <c r="J3099" s="4"/>
      <c r="K3099" s="173"/>
    </row>
    <row r="3100" spans="1:11" x14ac:dyDescent="0.2">
      <c r="A3100" s="140"/>
      <c r="B3100" s="325"/>
      <c r="J3100" s="4"/>
      <c r="K3100" s="173"/>
    </row>
    <row r="3101" spans="1:11" x14ac:dyDescent="0.2">
      <c r="A3101" s="140"/>
      <c r="B3101" s="325"/>
      <c r="J3101" s="4"/>
      <c r="K3101" s="173"/>
    </row>
    <row r="3102" spans="1:11" x14ac:dyDescent="0.2">
      <c r="A3102" s="140"/>
      <c r="B3102" s="325"/>
      <c r="J3102" s="4"/>
      <c r="K3102" s="173"/>
    </row>
    <row r="3103" spans="1:11" x14ac:dyDescent="0.2">
      <c r="A3103" s="140"/>
      <c r="B3103" s="325"/>
      <c r="J3103" s="4"/>
      <c r="K3103" s="173"/>
    </row>
    <row r="3104" spans="1:11" x14ac:dyDescent="0.2">
      <c r="A3104" s="140"/>
      <c r="B3104" s="325"/>
      <c r="J3104" s="4"/>
      <c r="K3104" s="173"/>
    </row>
    <row r="3105" spans="1:11" x14ac:dyDescent="0.2">
      <c r="A3105" s="140"/>
      <c r="B3105" s="325"/>
      <c r="J3105" s="4"/>
      <c r="K3105" s="173"/>
    </row>
    <row r="3106" spans="1:11" x14ac:dyDescent="0.2">
      <c r="A3106" s="140"/>
      <c r="B3106" s="325"/>
      <c r="J3106" s="4"/>
      <c r="K3106" s="173"/>
    </row>
    <row r="3107" spans="1:11" x14ac:dyDescent="0.2">
      <c r="A3107" s="140"/>
      <c r="B3107" s="325"/>
      <c r="J3107" s="4"/>
      <c r="K3107" s="173"/>
    </row>
    <row r="3108" spans="1:11" x14ac:dyDescent="0.2">
      <c r="A3108" s="140"/>
      <c r="B3108" s="325"/>
      <c r="J3108" s="4"/>
      <c r="K3108" s="173"/>
    </row>
    <row r="3109" spans="1:11" x14ac:dyDescent="0.2">
      <c r="A3109" s="140"/>
      <c r="B3109" s="325"/>
      <c r="J3109" s="4"/>
      <c r="K3109" s="173"/>
    </row>
    <row r="3110" spans="1:11" x14ac:dyDescent="0.2">
      <c r="A3110" s="140"/>
      <c r="B3110" s="325"/>
      <c r="J3110" s="4"/>
      <c r="K3110" s="173"/>
    </row>
    <row r="3111" spans="1:11" x14ac:dyDescent="0.2">
      <c r="A3111" s="140"/>
      <c r="B3111" s="325"/>
      <c r="J3111" s="4"/>
      <c r="K3111" s="173"/>
    </row>
    <row r="3112" spans="1:11" x14ac:dyDescent="0.2">
      <c r="A3112" s="140"/>
      <c r="B3112" s="325"/>
      <c r="J3112" s="4"/>
      <c r="K3112" s="173"/>
    </row>
    <row r="3113" spans="1:11" x14ac:dyDescent="0.2">
      <c r="A3113" s="140"/>
      <c r="B3113" s="325"/>
      <c r="J3113" s="4"/>
      <c r="K3113" s="173"/>
    </row>
    <row r="3114" spans="1:11" x14ac:dyDescent="0.2">
      <c r="A3114" s="140"/>
      <c r="B3114" s="325"/>
      <c r="J3114" s="4"/>
      <c r="K3114" s="173"/>
    </row>
    <row r="3115" spans="1:11" x14ac:dyDescent="0.2">
      <c r="A3115" s="140"/>
      <c r="B3115" s="325"/>
      <c r="J3115" s="4"/>
      <c r="K3115" s="173"/>
    </row>
    <row r="3116" spans="1:11" x14ac:dyDescent="0.2">
      <c r="A3116" s="140"/>
      <c r="B3116" s="325"/>
      <c r="J3116" s="4"/>
      <c r="K3116" s="173"/>
    </row>
    <row r="3117" spans="1:11" x14ac:dyDescent="0.2">
      <c r="A3117" s="140"/>
      <c r="B3117" s="325"/>
      <c r="J3117" s="4"/>
      <c r="K3117" s="173"/>
    </row>
    <row r="3118" spans="1:11" x14ac:dyDescent="0.2">
      <c r="A3118" s="140"/>
      <c r="B3118" s="325"/>
      <c r="J3118" s="4"/>
      <c r="K3118" s="173"/>
    </row>
    <row r="3119" spans="1:11" x14ac:dyDescent="0.2">
      <c r="A3119" s="140"/>
      <c r="B3119" s="325"/>
      <c r="J3119" s="4"/>
      <c r="K3119" s="173"/>
    </row>
    <row r="3120" spans="1:11" x14ac:dyDescent="0.2">
      <c r="A3120" s="140"/>
      <c r="B3120" s="325"/>
      <c r="J3120" s="4"/>
      <c r="K3120" s="173"/>
    </row>
    <row r="3121" spans="1:11" x14ac:dyDescent="0.2">
      <c r="A3121" s="140"/>
      <c r="B3121" s="325"/>
      <c r="J3121" s="4"/>
      <c r="K3121" s="173"/>
    </row>
    <row r="3122" spans="1:11" x14ac:dyDescent="0.2">
      <c r="A3122" s="140"/>
      <c r="B3122" s="325"/>
      <c r="J3122" s="4"/>
      <c r="K3122" s="173"/>
    </row>
    <row r="3123" spans="1:11" x14ac:dyDescent="0.2">
      <c r="A3123" s="140"/>
      <c r="B3123" s="325"/>
      <c r="J3123" s="4"/>
      <c r="K3123" s="173"/>
    </row>
    <row r="3124" spans="1:11" x14ac:dyDescent="0.2">
      <c r="A3124" s="140"/>
      <c r="B3124" s="325"/>
      <c r="J3124" s="4"/>
      <c r="K3124" s="173"/>
    </row>
    <row r="3125" spans="1:11" x14ac:dyDescent="0.2">
      <c r="A3125" s="140"/>
      <c r="B3125" s="325"/>
      <c r="J3125" s="4"/>
      <c r="K3125" s="173"/>
    </row>
    <row r="3126" spans="1:11" x14ac:dyDescent="0.2">
      <c r="A3126" s="140"/>
      <c r="B3126" s="325"/>
      <c r="J3126" s="4"/>
      <c r="K3126" s="173"/>
    </row>
    <row r="3127" spans="1:11" x14ac:dyDescent="0.2">
      <c r="A3127" s="140"/>
      <c r="B3127" s="325"/>
      <c r="J3127" s="4"/>
      <c r="K3127" s="173"/>
    </row>
    <row r="3128" spans="1:11" x14ac:dyDescent="0.2">
      <c r="A3128" s="140"/>
      <c r="B3128" s="325"/>
      <c r="J3128" s="4"/>
      <c r="K3128" s="173"/>
    </row>
    <row r="3129" spans="1:11" x14ac:dyDescent="0.2">
      <c r="A3129" s="140"/>
      <c r="B3129" s="325"/>
      <c r="J3129" s="4"/>
      <c r="K3129" s="173"/>
    </row>
    <row r="3130" spans="1:11" x14ac:dyDescent="0.2">
      <c r="A3130" s="140"/>
      <c r="B3130" s="325"/>
      <c r="J3130" s="4"/>
      <c r="K3130" s="173"/>
    </row>
    <row r="3131" spans="1:11" x14ac:dyDescent="0.2">
      <c r="A3131" s="140"/>
      <c r="B3131" s="325"/>
      <c r="J3131" s="4"/>
      <c r="K3131" s="173"/>
    </row>
    <row r="3132" spans="1:11" x14ac:dyDescent="0.2">
      <c r="A3132" s="140"/>
      <c r="B3132" s="325"/>
      <c r="J3132" s="4"/>
      <c r="K3132" s="173"/>
    </row>
    <row r="3133" spans="1:11" x14ac:dyDescent="0.2">
      <c r="A3133" s="140"/>
      <c r="B3133" s="325"/>
      <c r="J3133" s="4"/>
      <c r="K3133" s="173"/>
    </row>
    <row r="3134" spans="1:11" x14ac:dyDescent="0.2">
      <c r="A3134" s="140"/>
      <c r="B3134" s="325"/>
      <c r="J3134" s="4"/>
      <c r="K3134" s="173"/>
    </row>
    <row r="3135" spans="1:11" x14ac:dyDescent="0.2">
      <c r="A3135" s="140"/>
      <c r="B3135" s="325"/>
      <c r="J3135" s="4"/>
      <c r="K3135" s="173"/>
    </row>
    <row r="3136" spans="1:11" x14ac:dyDescent="0.2">
      <c r="A3136" s="140"/>
      <c r="B3136" s="325"/>
      <c r="J3136" s="4"/>
      <c r="K3136" s="173"/>
    </row>
    <row r="3137" spans="1:11" x14ac:dyDescent="0.2">
      <c r="A3137" s="140"/>
      <c r="B3137" s="325"/>
      <c r="J3137" s="4"/>
      <c r="K3137" s="173"/>
    </row>
    <row r="3138" spans="1:11" x14ac:dyDescent="0.2">
      <c r="A3138" s="140"/>
      <c r="B3138" s="325"/>
      <c r="J3138" s="4"/>
      <c r="K3138" s="173"/>
    </row>
    <row r="3139" spans="1:11" x14ac:dyDescent="0.2">
      <c r="A3139" s="140"/>
      <c r="B3139" s="325"/>
      <c r="J3139" s="4"/>
      <c r="K3139" s="173"/>
    </row>
    <row r="3140" spans="1:11" x14ac:dyDescent="0.2">
      <c r="A3140" s="140"/>
      <c r="B3140" s="325"/>
      <c r="J3140" s="4"/>
      <c r="K3140" s="173"/>
    </row>
    <row r="3141" spans="1:11" x14ac:dyDescent="0.2">
      <c r="A3141" s="140"/>
      <c r="B3141" s="325"/>
      <c r="J3141" s="4"/>
      <c r="K3141" s="173"/>
    </row>
    <row r="3142" spans="1:11" x14ac:dyDescent="0.2">
      <c r="A3142" s="140"/>
      <c r="B3142" s="325"/>
      <c r="J3142" s="4"/>
      <c r="K3142" s="173"/>
    </row>
    <row r="3143" spans="1:11" x14ac:dyDescent="0.2">
      <c r="A3143" s="140"/>
      <c r="B3143" s="325"/>
      <c r="J3143" s="4"/>
      <c r="K3143" s="173"/>
    </row>
    <row r="3144" spans="1:11" x14ac:dyDescent="0.2">
      <c r="A3144" s="140"/>
      <c r="B3144" s="325"/>
      <c r="J3144" s="4"/>
      <c r="K3144" s="173"/>
    </row>
    <row r="3145" spans="1:11" x14ac:dyDescent="0.2">
      <c r="A3145" s="140"/>
      <c r="B3145" s="325"/>
      <c r="J3145" s="4"/>
      <c r="K3145" s="173"/>
    </row>
    <row r="3146" spans="1:11" x14ac:dyDescent="0.2">
      <c r="A3146" s="140"/>
      <c r="B3146" s="325"/>
      <c r="J3146" s="4"/>
      <c r="K3146" s="173"/>
    </row>
    <row r="3147" spans="1:11" x14ac:dyDescent="0.2">
      <c r="A3147" s="140"/>
      <c r="B3147" s="325"/>
      <c r="J3147" s="4"/>
      <c r="K3147" s="173"/>
    </row>
    <row r="3148" spans="1:11" x14ac:dyDescent="0.2">
      <c r="A3148" s="140"/>
      <c r="B3148" s="325"/>
      <c r="J3148" s="4"/>
      <c r="K3148" s="173"/>
    </row>
    <row r="3149" spans="1:11" x14ac:dyDescent="0.2">
      <c r="A3149" s="140"/>
      <c r="B3149" s="325"/>
      <c r="J3149" s="4"/>
      <c r="K3149" s="173"/>
    </row>
    <row r="3150" spans="1:11" x14ac:dyDescent="0.2">
      <c r="A3150" s="140"/>
      <c r="B3150" s="325"/>
      <c r="J3150" s="4"/>
      <c r="K3150" s="173"/>
    </row>
    <row r="3151" spans="1:11" x14ac:dyDescent="0.2">
      <c r="A3151" s="140"/>
      <c r="B3151" s="325"/>
      <c r="J3151" s="4"/>
      <c r="K3151" s="173"/>
    </row>
    <row r="3152" spans="1:11" x14ac:dyDescent="0.2">
      <c r="A3152" s="140"/>
      <c r="B3152" s="325"/>
      <c r="J3152" s="4"/>
      <c r="K3152" s="173"/>
    </row>
    <row r="3153" spans="1:11" x14ac:dyDescent="0.2">
      <c r="A3153" s="140"/>
      <c r="B3153" s="325"/>
      <c r="J3153" s="4"/>
      <c r="K3153" s="173"/>
    </row>
    <row r="3154" spans="1:11" x14ac:dyDescent="0.2">
      <c r="A3154" s="140"/>
      <c r="B3154" s="325"/>
      <c r="J3154" s="4"/>
      <c r="K3154" s="173"/>
    </row>
    <row r="3155" spans="1:11" x14ac:dyDescent="0.2">
      <c r="A3155" s="140"/>
      <c r="B3155" s="325"/>
      <c r="J3155" s="4"/>
      <c r="K3155" s="173"/>
    </row>
    <row r="3156" spans="1:11" x14ac:dyDescent="0.2">
      <c r="A3156" s="140"/>
      <c r="B3156" s="325"/>
      <c r="J3156" s="4"/>
      <c r="K3156" s="173"/>
    </row>
    <row r="3157" spans="1:11" x14ac:dyDescent="0.2">
      <c r="A3157" s="140"/>
      <c r="B3157" s="325"/>
      <c r="J3157" s="4"/>
      <c r="K3157" s="173"/>
    </row>
    <row r="3158" spans="1:11" x14ac:dyDescent="0.2">
      <c r="A3158" s="140"/>
      <c r="B3158" s="325"/>
      <c r="J3158" s="4"/>
      <c r="K3158" s="173"/>
    </row>
    <row r="3159" spans="1:11" x14ac:dyDescent="0.2">
      <c r="A3159" s="140"/>
      <c r="B3159" s="325"/>
      <c r="J3159" s="4"/>
      <c r="K3159" s="173"/>
    </row>
    <row r="3160" spans="1:11" x14ac:dyDescent="0.2">
      <c r="A3160" s="140"/>
      <c r="B3160" s="325"/>
      <c r="J3160" s="4"/>
      <c r="K3160" s="173"/>
    </row>
    <row r="3161" spans="1:11" x14ac:dyDescent="0.2">
      <c r="A3161" s="140"/>
      <c r="B3161" s="325"/>
      <c r="J3161" s="4"/>
      <c r="K3161" s="173"/>
    </row>
    <row r="3162" spans="1:11" x14ac:dyDescent="0.2">
      <c r="A3162" s="140"/>
      <c r="B3162" s="325"/>
      <c r="J3162" s="4"/>
      <c r="K3162" s="173"/>
    </row>
    <row r="3163" spans="1:11" x14ac:dyDescent="0.2">
      <c r="A3163" s="140"/>
      <c r="B3163" s="325"/>
      <c r="J3163" s="4"/>
      <c r="K3163" s="173"/>
    </row>
    <row r="3164" spans="1:11" x14ac:dyDescent="0.2">
      <c r="A3164" s="140"/>
      <c r="B3164" s="325"/>
      <c r="J3164" s="4"/>
      <c r="K3164" s="173"/>
    </row>
    <row r="3165" spans="1:11" x14ac:dyDescent="0.2">
      <c r="A3165" s="140"/>
      <c r="B3165" s="325"/>
      <c r="J3165" s="4"/>
      <c r="K3165" s="173"/>
    </row>
    <row r="3166" spans="1:11" x14ac:dyDescent="0.2">
      <c r="A3166" s="140"/>
      <c r="B3166" s="325"/>
      <c r="J3166" s="4"/>
      <c r="K3166" s="173"/>
    </row>
    <row r="3167" spans="1:11" x14ac:dyDescent="0.2">
      <c r="A3167" s="140"/>
      <c r="B3167" s="325"/>
      <c r="J3167" s="4"/>
      <c r="K3167" s="173"/>
    </row>
    <row r="3168" spans="1:11" x14ac:dyDescent="0.2">
      <c r="A3168" s="140"/>
      <c r="B3168" s="325"/>
      <c r="J3168" s="4"/>
      <c r="K3168" s="173"/>
    </row>
    <row r="3169" spans="1:11" x14ac:dyDescent="0.2">
      <c r="A3169" s="140"/>
      <c r="B3169" s="325"/>
      <c r="J3169" s="4"/>
      <c r="K3169" s="173"/>
    </row>
    <row r="3170" spans="1:11" x14ac:dyDescent="0.2">
      <c r="A3170" s="140"/>
      <c r="B3170" s="325"/>
      <c r="J3170" s="4"/>
      <c r="K3170" s="173"/>
    </row>
    <row r="3171" spans="1:11" x14ac:dyDescent="0.2">
      <c r="A3171" s="140"/>
      <c r="B3171" s="325"/>
      <c r="J3171" s="4"/>
      <c r="K3171" s="173"/>
    </row>
    <row r="3172" spans="1:11" x14ac:dyDescent="0.2">
      <c r="A3172" s="140"/>
      <c r="B3172" s="325"/>
      <c r="J3172" s="4"/>
      <c r="K3172" s="173"/>
    </row>
    <row r="3173" spans="1:11" x14ac:dyDescent="0.2">
      <c r="A3173" s="140"/>
      <c r="B3173" s="325"/>
      <c r="J3173" s="4"/>
      <c r="K3173" s="173"/>
    </row>
    <row r="3174" spans="1:11" x14ac:dyDescent="0.2">
      <c r="A3174" s="140"/>
      <c r="B3174" s="325"/>
      <c r="J3174" s="4"/>
      <c r="K3174" s="173"/>
    </row>
    <row r="3175" spans="1:11" x14ac:dyDescent="0.2">
      <c r="A3175" s="140"/>
      <c r="B3175" s="325"/>
      <c r="J3175" s="4"/>
      <c r="K3175" s="173"/>
    </row>
    <row r="3176" spans="1:11" x14ac:dyDescent="0.2">
      <c r="A3176" s="140"/>
      <c r="B3176" s="325"/>
      <c r="J3176" s="4"/>
      <c r="K3176" s="173"/>
    </row>
    <row r="3177" spans="1:11" x14ac:dyDescent="0.2">
      <c r="A3177" s="140"/>
      <c r="B3177" s="325"/>
      <c r="J3177" s="4"/>
      <c r="K3177" s="173"/>
    </row>
    <row r="3178" spans="1:11" x14ac:dyDescent="0.2">
      <c r="A3178" s="140"/>
      <c r="B3178" s="325"/>
      <c r="J3178" s="4"/>
      <c r="K3178" s="173"/>
    </row>
    <row r="3179" spans="1:11" x14ac:dyDescent="0.2">
      <c r="A3179" s="140"/>
      <c r="B3179" s="325"/>
      <c r="J3179" s="4"/>
      <c r="K3179" s="173"/>
    </row>
    <row r="3180" spans="1:11" x14ac:dyDescent="0.2">
      <c r="A3180" s="140"/>
      <c r="B3180" s="325"/>
      <c r="J3180" s="4"/>
      <c r="K3180" s="173"/>
    </row>
    <row r="3181" spans="1:11" x14ac:dyDescent="0.2">
      <c r="A3181" s="140"/>
      <c r="B3181" s="325"/>
      <c r="J3181" s="4"/>
      <c r="K3181" s="173"/>
    </row>
    <row r="3182" spans="1:11" x14ac:dyDescent="0.2">
      <c r="A3182" s="140"/>
      <c r="B3182" s="325"/>
      <c r="J3182" s="4"/>
      <c r="K3182" s="173"/>
    </row>
    <row r="3183" spans="1:11" x14ac:dyDescent="0.2">
      <c r="A3183" s="140"/>
      <c r="B3183" s="325"/>
      <c r="J3183" s="4"/>
      <c r="K3183" s="173"/>
    </row>
    <row r="3184" spans="1:11" x14ac:dyDescent="0.2">
      <c r="A3184" s="140"/>
      <c r="B3184" s="325"/>
      <c r="J3184" s="4"/>
      <c r="K3184" s="173"/>
    </row>
    <row r="3185" spans="1:11" x14ac:dyDescent="0.2">
      <c r="A3185" s="140"/>
      <c r="B3185" s="325"/>
      <c r="J3185" s="4"/>
      <c r="K3185" s="173"/>
    </row>
    <row r="3186" spans="1:11" x14ac:dyDescent="0.2">
      <c r="A3186" s="140"/>
      <c r="B3186" s="325"/>
      <c r="J3186" s="4"/>
      <c r="K3186" s="173"/>
    </row>
    <row r="3187" spans="1:11" x14ac:dyDescent="0.2">
      <c r="A3187" s="140"/>
      <c r="B3187" s="325"/>
      <c r="J3187" s="4"/>
      <c r="K3187" s="173"/>
    </row>
    <row r="3188" spans="1:11" x14ac:dyDescent="0.2">
      <c r="A3188" s="140"/>
      <c r="B3188" s="325"/>
      <c r="J3188" s="4"/>
      <c r="K3188" s="173"/>
    </row>
    <row r="3189" spans="1:11" x14ac:dyDescent="0.2">
      <c r="A3189" s="140"/>
      <c r="B3189" s="325"/>
      <c r="J3189" s="4"/>
      <c r="K3189" s="173"/>
    </row>
    <row r="3190" spans="1:11" x14ac:dyDescent="0.2">
      <c r="A3190" s="140"/>
      <c r="B3190" s="325"/>
      <c r="J3190" s="4"/>
      <c r="K3190" s="173"/>
    </row>
    <row r="3191" spans="1:11" x14ac:dyDescent="0.2">
      <c r="A3191" s="140"/>
      <c r="B3191" s="325"/>
      <c r="J3191" s="4"/>
      <c r="K3191" s="173"/>
    </row>
    <row r="3192" spans="1:11" x14ac:dyDescent="0.2">
      <c r="A3192" s="140"/>
      <c r="B3192" s="325"/>
      <c r="J3192" s="4"/>
      <c r="K3192" s="173"/>
    </row>
    <row r="3193" spans="1:11" x14ac:dyDescent="0.2">
      <c r="A3193" s="140"/>
      <c r="B3193" s="325"/>
      <c r="J3193" s="4"/>
      <c r="K3193" s="173"/>
    </row>
    <row r="3194" spans="1:11" x14ac:dyDescent="0.2">
      <c r="A3194" s="140"/>
      <c r="B3194" s="325"/>
      <c r="J3194" s="4"/>
      <c r="K3194" s="173"/>
    </row>
    <row r="3195" spans="1:11" x14ac:dyDescent="0.2">
      <c r="A3195" s="140"/>
      <c r="B3195" s="325"/>
      <c r="J3195" s="4"/>
      <c r="K3195" s="173"/>
    </row>
    <row r="3196" spans="1:11" x14ac:dyDescent="0.2">
      <c r="A3196" s="140"/>
      <c r="B3196" s="325"/>
      <c r="J3196" s="4"/>
      <c r="K3196" s="173"/>
    </row>
    <row r="3197" spans="1:11" x14ac:dyDescent="0.2">
      <c r="A3197" s="140"/>
      <c r="B3197" s="325"/>
      <c r="J3197" s="4"/>
      <c r="K3197" s="173"/>
    </row>
    <row r="3198" spans="1:11" x14ac:dyDescent="0.2">
      <c r="A3198" s="140"/>
      <c r="B3198" s="325"/>
      <c r="J3198" s="4"/>
      <c r="K3198" s="173"/>
    </row>
    <row r="3199" spans="1:11" x14ac:dyDescent="0.2">
      <c r="A3199" s="140"/>
      <c r="B3199" s="325"/>
      <c r="J3199" s="4"/>
      <c r="K3199" s="173"/>
    </row>
    <row r="3200" spans="1:11" x14ac:dyDescent="0.2">
      <c r="A3200" s="140"/>
      <c r="B3200" s="325"/>
      <c r="J3200" s="4"/>
      <c r="K3200" s="173"/>
    </row>
    <row r="3201" spans="1:11" x14ac:dyDescent="0.2">
      <c r="A3201" s="140"/>
      <c r="B3201" s="325"/>
      <c r="J3201" s="4"/>
      <c r="K3201" s="173"/>
    </row>
    <row r="3202" spans="1:11" x14ac:dyDescent="0.2">
      <c r="A3202" s="140"/>
      <c r="B3202" s="325"/>
      <c r="J3202" s="4"/>
      <c r="K3202" s="173"/>
    </row>
    <row r="3203" spans="1:11" x14ac:dyDescent="0.2">
      <c r="A3203" s="140"/>
      <c r="B3203" s="325"/>
      <c r="J3203" s="4"/>
      <c r="K3203" s="173"/>
    </row>
    <row r="3204" spans="1:11" x14ac:dyDescent="0.2">
      <c r="A3204" s="140"/>
      <c r="B3204" s="325"/>
      <c r="J3204" s="4"/>
      <c r="K3204" s="173"/>
    </row>
    <row r="3205" spans="1:11" x14ac:dyDescent="0.2">
      <c r="A3205" s="140"/>
      <c r="B3205" s="325"/>
      <c r="J3205" s="4"/>
      <c r="K3205" s="173"/>
    </row>
    <row r="3206" spans="1:11" x14ac:dyDescent="0.2">
      <c r="A3206" s="140"/>
      <c r="B3206" s="325"/>
      <c r="J3206" s="4"/>
      <c r="K3206" s="173"/>
    </row>
    <row r="3207" spans="1:11" x14ac:dyDescent="0.2">
      <c r="A3207" s="140"/>
      <c r="B3207" s="325"/>
      <c r="J3207" s="4"/>
      <c r="K3207" s="173"/>
    </row>
    <row r="3208" spans="1:11" x14ac:dyDescent="0.2">
      <c r="A3208" s="140"/>
      <c r="B3208" s="325"/>
      <c r="J3208" s="4"/>
      <c r="K3208" s="173"/>
    </row>
    <row r="3209" spans="1:11" x14ac:dyDescent="0.2">
      <c r="A3209" s="140"/>
      <c r="B3209" s="325"/>
      <c r="J3209" s="4"/>
      <c r="K3209" s="173"/>
    </row>
    <row r="3210" spans="1:11" x14ac:dyDescent="0.2">
      <c r="A3210" s="140"/>
      <c r="B3210" s="325"/>
      <c r="J3210" s="4"/>
      <c r="K3210" s="173"/>
    </row>
    <row r="3211" spans="1:11" x14ac:dyDescent="0.2">
      <c r="A3211" s="140"/>
      <c r="B3211" s="325"/>
      <c r="J3211" s="4"/>
      <c r="K3211" s="173"/>
    </row>
    <row r="3212" spans="1:11" x14ac:dyDescent="0.2">
      <c r="A3212" s="140"/>
      <c r="B3212" s="325"/>
      <c r="J3212" s="4"/>
      <c r="K3212" s="173"/>
    </row>
    <row r="3213" spans="1:11" x14ac:dyDescent="0.2">
      <c r="A3213" s="140"/>
      <c r="B3213" s="325"/>
      <c r="J3213" s="4"/>
      <c r="K3213" s="173"/>
    </row>
    <row r="3214" spans="1:11" x14ac:dyDescent="0.2">
      <c r="A3214" s="140"/>
      <c r="B3214" s="325"/>
      <c r="J3214" s="4"/>
      <c r="K3214" s="173"/>
    </row>
    <row r="3215" spans="1:11" x14ac:dyDescent="0.2">
      <c r="A3215" s="140"/>
      <c r="B3215" s="325"/>
      <c r="J3215" s="4"/>
      <c r="K3215" s="173"/>
    </row>
    <row r="3216" spans="1:11" x14ac:dyDescent="0.2">
      <c r="A3216" s="140"/>
      <c r="B3216" s="325"/>
      <c r="J3216" s="4"/>
      <c r="K3216" s="173"/>
    </row>
    <row r="3217" spans="1:11" x14ac:dyDescent="0.2">
      <c r="A3217" s="140"/>
      <c r="B3217" s="325"/>
      <c r="J3217" s="4"/>
      <c r="K3217" s="173"/>
    </row>
    <row r="3218" spans="1:11" x14ac:dyDescent="0.2">
      <c r="A3218" s="140"/>
      <c r="B3218" s="325"/>
      <c r="J3218" s="4"/>
      <c r="K3218" s="173"/>
    </row>
    <row r="3219" spans="1:11" x14ac:dyDescent="0.2">
      <c r="A3219" s="140"/>
      <c r="B3219" s="325"/>
      <c r="J3219" s="4"/>
      <c r="K3219" s="173"/>
    </row>
    <row r="3220" spans="1:11" x14ac:dyDescent="0.2">
      <c r="A3220" s="140"/>
      <c r="B3220" s="325"/>
      <c r="J3220" s="4"/>
      <c r="K3220" s="173"/>
    </row>
    <row r="3221" spans="1:11" x14ac:dyDescent="0.2">
      <c r="A3221" s="140"/>
      <c r="B3221" s="325"/>
      <c r="J3221" s="4"/>
      <c r="K3221" s="173"/>
    </row>
    <row r="3222" spans="1:11" x14ac:dyDescent="0.2">
      <c r="A3222" s="140"/>
      <c r="B3222" s="325"/>
      <c r="J3222" s="4"/>
      <c r="K3222" s="173"/>
    </row>
    <row r="3223" spans="1:11" x14ac:dyDescent="0.2">
      <c r="A3223" s="140"/>
      <c r="B3223" s="325"/>
      <c r="J3223" s="4"/>
      <c r="K3223" s="173"/>
    </row>
    <row r="3224" spans="1:11" x14ac:dyDescent="0.2">
      <c r="A3224" s="140"/>
      <c r="B3224" s="325"/>
      <c r="J3224" s="4"/>
      <c r="K3224" s="173"/>
    </row>
    <row r="3225" spans="1:11" x14ac:dyDescent="0.2">
      <c r="A3225" s="140"/>
      <c r="B3225" s="325"/>
      <c r="J3225" s="4"/>
      <c r="K3225" s="173"/>
    </row>
    <row r="3226" spans="1:11" x14ac:dyDescent="0.2">
      <c r="A3226" s="140"/>
      <c r="B3226" s="325"/>
      <c r="J3226" s="4"/>
      <c r="K3226" s="173"/>
    </row>
    <row r="3227" spans="1:11" x14ac:dyDescent="0.2">
      <c r="A3227" s="140"/>
      <c r="B3227" s="325"/>
      <c r="J3227" s="4"/>
      <c r="K3227" s="173"/>
    </row>
    <row r="3228" spans="1:11" x14ac:dyDescent="0.2">
      <c r="A3228" s="140"/>
      <c r="B3228" s="325"/>
      <c r="J3228" s="4"/>
      <c r="K3228" s="173"/>
    </row>
    <row r="3229" spans="1:11" x14ac:dyDescent="0.2">
      <c r="A3229" s="140"/>
      <c r="B3229" s="325"/>
      <c r="J3229" s="4"/>
      <c r="K3229" s="173"/>
    </row>
    <row r="3230" spans="1:11" x14ac:dyDescent="0.2">
      <c r="A3230" s="140"/>
      <c r="B3230" s="325"/>
      <c r="J3230" s="4"/>
      <c r="K3230" s="173"/>
    </row>
    <row r="3231" spans="1:11" x14ac:dyDescent="0.2">
      <c r="A3231" s="140"/>
      <c r="B3231" s="325"/>
      <c r="J3231" s="4"/>
      <c r="K3231" s="173"/>
    </row>
    <row r="3232" spans="1:11" x14ac:dyDescent="0.2">
      <c r="A3232" s="140"/>
      <c r="B3232" s="325"/>
      <c r="J3232" s="4"/>
      <c r="K3232" s="173"/>
    </row>
    <row r="3233" spans="1:11" x14ac:dyDescent="0.2">
      <c r="A3233" s="140"/>
      <c r="B3233" s="325"/>
      <c r="J3233" s="4"/>
      <c r="K3233" s="173"/>
    </row>
    <row r="3234" spans="1:11" x14ac:dyDescent="0.2">
      <c r="A3234" s="140"/>
      <c r="B3234" s="325"/>
      <c r="J3234" s="4"/>
      <c r="K3234" s="173"/>
    </row>
    <row r="3235" spans="1:11" x14ac:dyDescent="0.2">
      <c r="A3235" s="140"/>
      <c r="B3235" s="325"/>
      <c r="J3235" s="4"/>
      <c r="K3235" s="173"/>
    </row>
    <row r="3236" spans="1:11" x14ac:dyDescent="0.2">
      <c r="A3236" s="140"/>
      <c r="B3236" s="325"/>
      <c r="J3236" s="4"/>
      <c r="K3236" s="173"/>
    </row>
    <row r="3237" spans="1:11" x14ac:dyDescent="0.2">
      <c r="A3237" s="140"/>
      <c r="B3237" s="325"/>
      <c r="J3237" s="4"/>
      <c r="K3237" s="173"/>
    </row>
    <row r="3238" spans="1:11" x14ac:dyDescent="0.2">
      <c r="A3238" s="140"/>
      <c r="B3238" s="325"/>
      <c r="J3238" s="4"/>
      <c r="K3238" s="173"/>
    </row>
    <row r="3239" spans="1:11" x14ac:dyDescent="0.2">
      <c r="A3239" s="140"/>
      <c r="B3239" s="325"/>
      <c r="J3239" s="4"/>
      <c r="K3239" s="173"/>
    </row>
    <row r="3240" spans="1:11" x14ac:dyDescent="0.2">
      <c r="A3240" s="140"/>
      <c r="B3240" s="325"/>
      <c r="J3240" s="4"/>
      <c r="K3240" s="173"/>
    </row>
    <row r="3241" spans="1:11" x14ac:dyDescent="0.2">
      <c r="A3241" s="140"/>
      <c r="B3241" s="325"/>
      <c r="J3241" s="4"/>
      <c r="K3241" s="173"/>
    </row>
    <row r="3242" spans="1:11" x14ac:dyDescent="0.2">
      <c r="A3242" s="140"/>
      <c r="B3242" s="325"/>
      <c r="J3242" s="4"/>
      <c r="K3242" s="173"/>
    </row>
    <row r="3243" spans="1:11" x14ac:dyDescent="0.2">
      <c r="A3243" s="140"/>
      <c r="B3243" s="325"/>
      <c r="J3243" s="4"/>
      <c r="K3243" s="173"/>
    </row>
    <row r="3244" spans="1:11" x14ac:dyDescent="0.2">
      <c r="A3244" s="140"/>
      <c r="B3244" s="325"/>
      <c r="J3244" s="4"/>
      <c r="K3244" s="173"/>
    </row>
    <row r="3245" spans="1:11" x14ac:dyDescent="0.2">
      <c r="A3245" s="140"/>
      <c r="B3245" s="325"/>
      <c r="J3245" s="4"/>
      <c r="K3245" s="173"/>
    </row>
    <row r="3246" spans="1:11" x14ac:dyDescent="0.2">
      <c r="A3246" s="140"/>
      <c r="B3246" s="325"/>
      <c r="J3246" s="4"/>
      <c r="K3246" s="173"/>
    </row>
    <row r="3247" spans="1:11" x14ac:dyDescent="0.2">
      <c r="A3247" s="140"/>
      <c r="B3247" s="325"/>
      <c r="J3247" s="4"/>
      <c r="K3247" s="173"/>
    </row>
    <row r="3248" spans="1:11" x14ac:dyDescent="0.2">
      <c r="A3248" s="140"/>
      <c r="B3248" s="325"/>
      <c r="J3248" s="4"/>
      <c r="K3248" s="173"/>
    </row>
    <row r="3249" spans="1:11" x14ac:dyDescent="0.2">
      <c r="A3249" s="140"/>
      <c r="B3249" s="325"/>
      <c r="J3249" s="4"/>
      <c r="K3249" s="173"/>
    </row>
    <row r="3250" spans="1:11" x14ac:dyDescent="0.2">
      <c r="A3250" s="140"/>
      <c r="B3250" s="325"/>
      <c r="J3250" s="4"/>
      <c r="K3250" s="173"/>
    </row>
    <row r="3251" spans="1:11" x14ac:dyDescent="0.2">
      <c r="A3251" s="140"/>
      <c r="B3251" s="325"/>
      <c r="J3251" s="4"/>
      <c r="K3251" s="173"/>
    </row>
    <row r="3252" spans="1:11" x14ac:dyDescent="0.2">
      <c r="A3252" s="140"/>
      <c r="B3252" s="325"/>
      <c r="J3252" s="4"/>
      <c r="K3252" s="173"/>
    </row>
    <row r="3253" spans="1:11" x14ac:dyDescent="0.2">
      <c r="A3253" s="140"/>
      <c r="B3253" s="325"/>
      <c r="J3253" s="4"/>
      <c r="K3253" s="173"/>
    </row>
    <row r="3254" spans="1:11" x14ac:dyDescent="0.2">
      <c r="A3254" s="140"/>
      <c r="B3254" s="325"/>
      <c r="J3254" s="4"/>
      <c r="K3254" s="173"/>
    </row>
    <row r="3255" spans="1:11" x14ac:dyDescent="0.2">
      <c r="A3255" s="140"/>
      <c r="B3255" s="325"/>
      <c r="J3255" s="4"/>
      <c r="K3255" s="173"/>
    </row>
    <row r="3256" spans="1:11" x14ac:dyDescent="0.2">
      <c r="A3256" s="140"/>
      <c r="B3256" s="325"/>
      <c r="J3256" s="4"/>
      <c r="K3256" s="173"/>
    </row>
    <row r="3257" spans="1:11" x14ac:dyDescent="0.2">
      <c r="A3257" s="140"/>
      <c r="B3257" s="325"/>
      <c r="J3257" s="4"/>
      <c r="K3257" s="173"/>
    </row>
    <row r="3258" spans="1:11" x14ac:dyDescent="0.2">
      <c r="A3258" s="140"/>
      <c r="B3258" s="325"/>
      <c r="J3258" s="4"/>
      <c r="K3258" s="173"/>
    </row>
    <row r="3259" spans="1:11" x14ac:dyDescent="0.2">
      <c r="A3259" s="140"/>
      <c r="B3259" s="325"/>
      <c r="J3259" s="4"/>
      <c r="K3259" s="173"/>
    </row>
    <row r="3260" spans="1:11" x14ac:dyDescent="0.2">
      <c r="A3260" s="140"/>
      <c r="B3260" s="325"/>
      <c r="J3260" s="4"/>
      <c r="K3260" s="173"/>
    </row>
    <row r="3261" spans="1:11" x14ac:dyDescent="0.2">
      <c r="A3261" s="140"/>
      <c r="B3261" s="325"/>
      <c r="J3261" s="4"/>
      <c r="K3261" s="173"/>
    </row>
    <row r="3262" spans="1:11" x14ac:dyDescent="0.2">
      <c r="A3262" s="140"/>
      <c r="B3262" s="325"/>
      <c r="J3262" s="4"/>
      <c r="K3262" s="173"/>
    </row>
    <row r="3263" spans="1:11" x14ac:dyDescent="0.2">
      <c r="A3263" s="140"/>
      <c r="B3263" s="325"/>
      <c r="J3263" s="4"/>
      <c r="K3263" s="173"/>
    </row>
    <row r="3264" spans="1:11" x14ac:dyDescent="0.2">
      <c r="A3264" s="140"/>
      <c r="B3264" s="325"/>
      <c r="J3264" s="4"/>
      <c r="K3264" s="173"/>
    </row>
    <row r="3265" spans="1:11" x14ac:dyDescent="0.2">
      <c r="A3265" s="140"/>
      <c r="B3265" s="325"/>
      <c r="J3265" s="4"/>
      <c r="K3265" s="173"/>
    </row>
    <row r="3266" spans="1:11" x14ac:dyDescent="0.2">
      <c r="A3266" s="140"/>
      <c r="B3266" s="325"/>
      <c r="J3266" s="4"/>
      <c r="K3266" s="173"/>
    </row>
    <row r="3267" spans="1:11" x14ac:dyDescent="0.2">
      <c r="A3267" s="140"/>
      <c r="B3267" s="325"/>
      <c r="J3267" s="4"/>
      <c r="K3267" s="173"/>
    </row>
    <row r="3268" spans="1:11" x14ac:dyDescent="0.2">
      <c r="A3268" s="140"/>
      <c r="B3268" s="325"/>
      <c r="J3268" s="4"/>
      <c r="K3268" s="173"/>
    </row>
    <row r="3269" spans="1:11" x14ac:dyDescent="0.2">
      <c r="A3269" s="140"/>
      <c r="B3269" s="325"/>
      <c r="J3269" s="4"/>
      <c r="K3269" s="173"/>
    </row>
    <row r="3270" spans="1:11" x14ac:dyDescent="0.2">
      <c r="A3270" s="140"/>
      <c r="B3270" s="325"/>
      <c r="J3270" s="4"/>
      <c r="K3270" s="173"/>
    </row>
    <row r="3271" spans="1:11" x14ac:dyDescent="0.2">
      <c r="A3271" s="140"/>
      <c r="B3271" s="325"/>
      <c r="J3271" s="4"/>
      <c r="K3271" s="173"/>
    </row>
    <row r="3272" spans="1:11" x14ac:dyDescent="0.2">
      <c r="A3272" s="140"/>
      <c r="B3272" s="325"/>
      <c r="J3272" s="4"/>
      <c r="K3272" s="173"/>
    </row>
    <row r="3273" spans="1:11" x14ac:dyDescent="0.2">
      <c r="A3273" s="140"/>
      <c r="B3273" s="325"/>
      <c r="J3273" s="4"/>
      <c r="K3273" s="173"/>
    </row>
    <row r="3274" spans="1:11" x14ac:dyDescent="0.2">
      <c r="A3274" s="140"/>
      <c r="B3274" s="325"/>
      <c r="J3274" s="4"/>
      <c r="K3274" s="173"/>
    </row>
    <row r="3275" spans="1:11" x14ac:dyDescent="0.2">
      <c r="A3275" s="140"/>
      <c r="B3275" s="325"/>
      <c r="J3275" s="4"/>
      <c r="K3275" s="173"/>
    </row>
    <row r="3276" spans="1:11" x14ac:dyDescent="0.2">
      <c r="A3276" s="140"/>
      <c r="B3276" s="325"/>
      <c r="J3276" s="4"/>
      <c r="K3276" s="173"/>
    </row>
    <row r="3277" spans="1:11" x14ac:dyDescent="0.2">
      <c r="A3277" s="140"/>
      <c r="B3277" s="325"/>
      <c r="J3277" s="4"/>
      <c r="K3277" s="173"/>
    </row>
    <row r="3278" spans="1:11" x14ac:dyDescent="0.2">
      <c r="A3278" s="140"/>
      <c r="B3278" s="325"/>
      <c r="J3278" s="4"/>
      <c r="K3278" s="173"/>
    </row>
    <row r="3279" spans="1:11" x14ac:dyDescent="0.2">
      <c r="A3279" s="140"/>
      <c r="B3279" s="325"/>
      <c r="J3279" s="4"/>
      <c r="K3279" s="173"/>
    </row>
    <row r="3280" spans="1:11" x14ac:dyDescent="0.2">
      <c r="A3280" s="140"/>
      <c r="B3280" s="325"/>
      <c r="J3280" s="4"/>
      <c r="K3280" s="173"/>
    </row>
    <row r="3281" spans="1:11" x14ac:dyDescent="0.2">
      <c r="A3281" s="140"/>
      <c r="B3281" s="325"/>
      <c r="J3281" s="4"/>
      <c r="K3281" s="173"/>
    </row>
    <row r="3282" spans="1:11" x14ac:dyDescent="0.2">
      <c r="A3282" s="140"/>
      <c r="B3282" s="325"/>
      <c r="J3282" s="4"/>
      <c r="K3282" s="173"/>
    </row>
    <row r="3283" spans="1:11" x14ac:dyDescent="0.2">
      <c r="A3283" s="140"/>
      <c r="B3283" s="325"/>
      <c r="J3283" s="4"/>
      <c r="K3283" s="173"/>
    </row>
    <row r="3284" spans="1:11" x14ac:dyDescent="0.2">
      <c r="A3284" s="140"/>
      <c r="B3284" s="325"/>
      <c r="J3284" s="4"/>
      <c r="K3284" s="173"/>
    </row>
    <row r="3285" spans="1:11" x14ac:dyDescent="0.2">
      <c r="A3285" s="140"/>
      <c r="B3285" s="325"/>
      <c r="J3285" s="4"/>
      <c r="K3285" s="173"/>
    </row>
    <row r="3286" spans="1:11" x14ac:dyDescent="0.2">
      <c r="A3286" s="140"/>
      <c r="B3286" s="325"/>
      <c r="J3286" s="4"/>
      <c r="K3286" s="173"/>
    </row>
    <row r="3287" spans="1:11" x14ac:dyDescent="0.2">
      <c r="A3287" s="140"/>
      <c r="B3287" s="325"/>
      <c r="J3287" s="4"/>
      <c r="K3287" s="173"/>
    </row>
    <row r="3288" spans="1:11" x14ac:dyDescent="0.2">
      <c r="A3288" s="140"/>
      <c r="B3288" s="325"/>
      <c r="J3288" s="4"/>
      <c r="K3288" s="173"/>
    </row>
    <row r="3289" spans="1:11" x14ac:dyDescent="0.2">
      <c r="A3289" s="140"/>
      <c r="B3289" s="325"/>
      <c r="J3289" s="4"/>
      <c r="K3289" s="173"/>
    </row>
    <row r="3290" spans="1:11" x14ac:dyDescent="0.2">
      <c r="A3290" s="140"/>
      <c r="B3290" s="325"/>
      <c r="J3290" s="4"/>
      <c r="K3290" s="173"/>
    </row>
    <row r="3291" spans="1:11" x14ac:dyDescent="0.2">
      <c r="A3291" s="140"/>
      <c r="B3291" s="325"/>
      <c r="J3291" s="4"/>
      <c r="K3291" s="173"/>
    </row>
    <row r="3292" spans="1:11" x14ac:dyDescent="0.2">
      <c r="A3292" s="140"/>
      <c r="B3292" s="325"/>
      <c r="J3292" s="4"/>
      <c r="K3292" s="173"/>
    </row>
    <row r="3293" spans="1:11" x14ac:dyDescent="0.2">
      <c r="A3293" s="140"/>
      <c r="B3293" s="325"/>
      <c r="J3293" s="4"/>
      <c r="K3293" s="173"/>
    </row>
    <row r="3294" spans="1:11" x14ac:dyDescent="0.2">
      <c r="A3294" s="140"/>
      <c r="B3294" s="325"/>
      <c r="J3294" s="4"/>
      <c r="K3294" s="173"/>
    </row>
    <row r="3295" spans="1:11" x14ac:dyDescent="0.2">
      <c r="A3295" s="140"/>
      <c r="B3295" s="325"/>
      <c r="J3295" s="4"/>
      <c r="K3295" s="173"/>
    </row>
    <row r="3296" spans="1:11" x14ac:dyDescent="0.2">
      <c r="A3296" s="140"/>
      <c r="B3296" s="325"/>
      <c r="J3296" s="4"/>
      <c r="K3296" s="173"/>
    </row>
    <row r="3297" spans="1:11" x14ac:dyDescent="0.2">
      <c r="A3297" s="140"/>
      <c r="B3297" s="325"/>
      <c r="J3297" s="4"/>
      <c r="K3297" s="173"/>
    </row>
    <row r="3298" spans="1:11" x14ac:dyDescent="0.2">
      <c r="A3298" s="140"/>
      <c r="B3298" s="325"/>
      <c r="J3298" s="4"/>
      <c r="K3298" s="173"/>
    </row>
    <row r="3299" spans="1:11" x14ac:dyDescent="0.2">
      <c r="A3299" s="140"/>
      <c r="B3299" s="325"/>
      <c r="J3299" s="4"/>
      <c r="K3299" s="173"/>
    </row>
    <row r="3300" spans="1:11" x14ac:dyDescent="0.2">
      <c r="A3300" s="140"/>
      <c r="B3300" s="325"/>
      <c r="J3300" s="4"/>
      <c r="K3300" s="173"/>
    </row>
    <row r="3301" spans="1:11" x14ac:dyDescent="0.2">
      <c r="A3301" s="140"/>
      <c r="B3301" s="325"/>
      <c r="J3301" s="4"/>
      <c r="K3301" s="173"/>
    </row>
    <row r="3302" spans="1:11" x14ac:dyDescent="0.2">
      <c r="A3302" s="140"/>
      <c r="B3302" s="325"/>
      <c r="J3302" s="4"/>
      <c r="K3302" s="173"/>
    </row>
    <row r="3303" spans="1:11" x14ac:dyDescent="0.2">
      <c r="A3303" s="140"/>
      <c r="B3303" s="325"/>
      <c r="J3303" s="4"/>
      <c r="K3303" s="173"/>
    </row>
    <row r="3304" spans="1:11" x14ac:dyDescent="0.2">
      <c r="A3304" s="140"/>
      <c r="B3304" s="325"/>
      <c r="J3304" s="4"/>
      <c r="K3304" s="173"/>
    </row>
    <row r="3305" spans="1:11" x14ac:dyDescent="0.2">
      <c r="A3305" s="140"/>
      <c r="B3305" s="325"/>
      <c r="J3305" s="4"/>
      <c r="K3305" s="173"/>
    </row>
    <row r="3306" spans="1:11" x14ac:dyDescent="0.2">
      <c r="A3306" s="140"/>
      <c r="B3306" s="325"/>
      <c r="J3306" s="4"/>
      <c r="K3306" s="173"/>
    </row>
    <row r="3307" spans="1:11" x14ac:dyDescent="0.2">
      <c r="A3307" s="140"/>
      <c r="B3307" s="325"/>
      <c r="J3307" s="4"/>
      <c r="K3307" s="173"/>
    </row>
    <row r="3308" spans="1:11" x14ac:dyDescent="0.2">
      <c r="A3308" s="140"/>
      <c r="B3308" s="325"/>
      <c r="J3308" s="4"/>
      <c r="K3308" s="173"/>
    </row>
    <row r="3309" spans="1:11" x14ac:dyDescent="0.2">
      <c r="A3309" s="140"/>
      <c r="B3309" s="325"/>
      <c r="J3309" s="4"/>
      <c r="K3309" s="173"/>
    </row>
    <row r="3310" spans="1:11" x14ac:dyDescent="0.2">
      <c r="A3310" s="140"/>
      <c r="B3310" s="325"/>
      <c r="J3310" s="4"/>
      <c r="K3310" s="173"/>
    </row>
    <row r="3311" spans="1:11" x14ac:dyDescent="0.2">
      <c r="A3311" s="140"/>
      <c r="B3311" s="325"/>
      <c r="J3311" s="4"/>
      <c r="K3311" s="173"/>
    </row>
    <row r="3312" spans="1:11" x14ac:dyDescent="0.2">
      <c r="A3312" s="140"/>
      <c r="B3312" s="325"/>
      <c r="J3312" s="4"/>
      <c r="K3312" s="173"/>
    </row>
    <row r="3313" spans="1:11" x14ac:dyDescent="0.2">
      <c r="A3313" s="140"/>
      <c r="B3313" s="325"/>
      <c r="J3313" s="4"/>
      <c r="K3313" s="173"/>
    </row>
    <row r="3314" spans="1:11" x14ac:dyDescent="0.2">
      <c r="A3314" s="140"/>
      <c r="B3314" s="325"/>
      <c r="J3314" s="4"/>
      <c r="K3314" s="173"/>
    </row>
    <row r="3315" spans="1:11" x14ac:dyDescent="0.2">
      <c r="A3315" s="140"/>
      <c r="B3315" s="325"/>
      <c r="J3315" s="4"/>
      <c r="K3315" s="173"/>
    </row>
    <row r="3316" spans="1:11" x14ac:dyDescent="0.2">
      <c r="A3316" s="140"/>
      <c r="B3316" s="325"/>
      <c r="J3316" s="4"/>
      <c r="K3316" s="173"/>
    </row>
    <row r="3317" spans="1:11" x14ac:dyDescent="0.2">
      <c r="A3317" s="140"/>
      <c r="B3317" s="325"/>
      <c r="J3317" s="4"/>
      <c r="K3317" s="173"/>
    </row>
    <row r="3318" spans="1:11" x14ac:dyDescent="0.2">
      <c r="A3318" s="140"/>
      <c r="B3318" s="325"/>
      <c r="J3318" s="4"/>
      <c r="K3318" s="173"/>
    </row>
    <row r="3319" spans="1:11" x14ac:dyDescent="0.2">
      <c r="A3319" s="140"/>
      <c r="B3319" s="325"/>
      <c r="J3319" s="4"/>
      <c r="K3319" s="173"/>
    </row>
    <row r="3320" spans="1:11" x14ac:dyDescent="0.2">
      <c r="A3320" s="140"/>
      <c r="B3320" s="325"/>
      <c r="J3320" s="4"/>
      <c r="K3320" s="173"/>
    </row>
    <row r="3321" spans="1:11" x14ac:dyDescent="0.2">
      <c r="A3321" s="140"/>
      <c r="B3321" s="325"/>
      <c r="J3321" s="4"/>
      <c r="K3321" s="173"/>
    </row>
    <row r="3322" spans="1:11" x14ac:dyDescent="0.2">
      <c r="A3322" s="140"/>
      <c r="B3322" s="325"/>
      <c r="J3322" s="4"/>
      <c r="K3322" s="173"/>
    </row>
    <row r="3323" spans="1:11" x14ac:dyDescent="0.2">
      <c r="A3323" s="140"/>
      <c r="B3323" s="325"/>
      <c r="J3323" s="4"/>
      <c r="K3323" s="173"/>
    </row>
    <row r="3324" spans="1:11" x14ac:dyDescent="0.2">
      <c r="A3324" s="140"/>
      <c r="B3324" s="325"/>
      <c r="J3324" s="4"/>
      <c r="K3324" s="173"/>
    </row>
    <row r="3325" spans="1:11" x14ac:dyDescent="0.2">
      <c r="A3325" s="140"/>
      <c r="B3325" s="325"/>
      <c r="J3325" s="4"/>
      <c r="K3325" s="173"/>
    </row>
    <row r="3326" spans="1:11" x14ac:dyDescent="0.2">
      <c r="A3326" s="140"/>
      <c r="B3326" s="325"/>
      <c r="J3326" s="4"/>
      <c r="K3326" s="173"/>
    </row>
    <row r="3327" spans="1:11" x14ac:dyDescent="0.2">
      <c r="A3327" s="140"/>
      <c r="B3327" s="325"/>
      <c r="J3327" s="4"/>
      <c r="K3327" s="173"/>
    </row>
    <row r="3328" spans="1:11" x14ac:dyDescent="0.2">
      <c r="A3328" s="140"/>
      <c r="B3328" s="325"/>
      <c r="J3328" s="4"/>
      <c r="K3328" s="173"/>
    </row>
    <row r="3329" spans="1:11" x14ac:dyDescent="0.2">
      <c r="A3329" s="140"/>
      <c r="B3329" s="325"/>
      <c r="J3329" s="4"/>
      <c r="K3329" s="173"/>
    </row>
    <row r="3330" spans="1:11" x14ac:dyDescent="0.2">
      <c r="A3330" s="140"/>
      <c r="B3330" s="325"/>
      <c r="J3330" s="4"/>
      <c r="K3330" s="173"/>
    </row>
    <row r="3331" spans="1:11" x14ac:dyDescent="0.2">
      <c r="A3331" s="140"/>
      <c r="B3331" s="325"/>
      <c r="J3331" s="4"/>
      <c r="K3331" s="173"/>
    </row>
    <row r="3332" spans="1:11" x14ac:dyDescent="0.2">
      <c r="A3332" s="140"/>
      <c r="B3332" s="325"/>
      <c r="J3332" s="4"/>
      <c r="K3332" s="173"/>
    </row>
    <row r="3333" spans="1:11" x14ac:dyDescent="0.2">
      <c r="A3333" s="140"/>
      <c r="B3333" s="325"/>
      <c r="J3333" s="4"/>
      <c r="K3333" s="173"/>
    </row>
    <row r="3334" spans="1:11" x14ac:dyDescent="0.2">
      <c r="A3334" s="140"/>
      <c r="B3334" s="325"/>
      <c r="J3334" s="4"/>
      <c r="K3334" s="173"/>
    </row>
    <row r="3335" spans="1:11" x14ac:dyDescent="0.2">
      <c r="A3335" s="140"/>
      <c r="B3335" s="325"/>
      <c r="J3335" s="4"/>
      <c r="K3335" s="173"/>
    </row>
    <row r="3336" spans="1:11" x14ac:dyDescent="0.2">
      <c r="A3336" s="140"/>
      <c r="B3336" s="325"/>
      <c r="J3336" s="4"/>
      <c r="K3336" s="173"/>
    </row>
    <row r="3337" spans="1:11" x14ac:dyDescent="0.2">
      <c r="A3337" s="140"/>
      <c r="B3337" s="325"/>
      <c r="J3337" s="4"/>
      <c r="K3337" s="173"/>
    </row>
    <row r="3338" spans="1:11" x14ac:dyDescent="0.2">
      <c r="A3338" s="140"/>
      <c r="B3338" s="325"/>
      <c r="J3338" s="4"/>
      <c r="K3338" s="173"/>
    </row>
    <row r="3339" spans="1:11" x14ac:dyDescent="0.2">
      <c r="A3339" s="140"/>
      <c r="B3339" s="325"/>
      <c r="J3339" s="4"/>
      <c r="K3339" s="173"/>
    </row>
    <row r="3340" spans="1:11" x14ac:dyDescent="0.2">
      <c r="A3340" s="140"/>
      <c r="B3340" s="325"/>
      <c r="J3340" s="4"/>
      <c r="K3340" s="173"/>
    </row>
    <row r="3341" spans="1:11" x14ac:dyDescent="0.2">
      <c r="A3341" s="140"/>
      <c r="B3341" s="325"/>
      <c r="J3341" s="4"/>
      <c r="K3341" s="173"/>
    </row>
    <row r="3342" spans="1:11" x14ac:dyDescent="0.2">
      <c r="A3342" s="140"/>
      <c r="B3342" s="325"/>
      <c r="J3342" s="4"/>
      <c r="K3342" s="173"/>
    </row>
    <row r="3343" spans="1:11" x14ac:dyDescent="0.2">
      <c r="A3343" s="140"/>
      <c r="B3343" s="325"/>
      <c r="J3343" s="4"/>
      <c r="K3343" s="173"/>
    </row>
    <row r="3344" spans="1:11" x14ac:dyDescent="0.2">
      <c r="A3344" s="140"/>
      <c r="B3344" s="325"/>
      <c r="J3344" s="4"/>
      <c r="K3344" s="173"/>
    </row>
    <row r="3345" spans="1:11" x14ac:dyDescent="0.2">
      <c r="A3345" s="140"/>
      <c r="B3345" s="325"/>
      <c r="J3345" s="4"/>
      <c r="K3345" s="173"/>
    </row>
    <row r="3346" spans="1:11" x14ac:dyDescent="0.2">
      <c r="A3346" s="140"/>
      <c r="B3346" s="325"/>
      <c r="J3346" s="4"/>
      <c r="K3346" s="173"/>
    </row>
    <row r="3347" spans="1:11" x14ac:dyDescent="0.2">
      <c r="A3347" s="140"/>
      <c r="B3347" s="325"/>
      <c r="J3347" s="4"/>
      <c r="K3347" s="173"/>
    </row>
    <row r="3348" spans="1:11" x14ac:dyDescent="0.2">
      <c r="A3348" s="140"/>
      <c r="B3348" s="325"/>
      <c r="J3348" s="4"/>
      <c r="K3348" s="173"/>
    </row>
    <row r="3349" spans="1:11" x14ac:dyDescent="0.2">
      <c r="A3349" s="140"/>
      <c r="B3349" s="325"/>
      <c r="J3349" s="4"/>
      <c r="K3349" s="173"/>
    </row>
    <row r="3350" spans="1:11" x14ac:dyDescent="0.2">
      <c r="A3350" s="140"/>
      <c r="B3350" s="325"/>
      <c r="J3350" s="4"/>
      <c r="K3350" s="173"/>
    </row>
    <row r="3351" spans="1:11" x14ac:dyDescent="0.2">
      <c r="A3351" s="140"/>
      <c r="B3351" s="325"/>
      <c r="J3351" s="4"/>
      <c r="K3351" s="173"/>
    </row>
    <row r="3352" spans="1:11" x14ac:dyDescent="0.2">
      <c r="A3352" s="140"/>
      <c r="B3352" s="325"/>
      <c r="J3352" s="4"/>
      <c r="K3352" s="173"/>
    </row>
    <row r="3353" spans="1:11" x14ac:dyDescent="0.2">
      <c r="A3353" s="140"/>
      <c r="B3353" s="325"/>
      <c r="J3353" s="4"/>
      <c r="K3353" s="173"/>
    </row>
    <row r="3354" spans="1:11" x14ac:dyDescent="0.2">
      <c r="A3354" s="140"/>
      <c r="B3354" s="325"/>
      <c r="J3354" s="4"/>
      <c r="K3354" s="173"/>
    </row>
    <row r="3355" spans="1:11" x14ac:dyDescent="0.2">
      <c r="A3355" s="140"/>
      <c r="B3355" s="325"/>
      <c r="J3355" s="4"/>
      <c r="K3355" s="173"/>
    </row>
    <row r="3356" spans="1:11" x14ac:dyDescent="0.2">
      <c r="A3356" s="140"/>
      <c r="B3356" s="325"/>
      <c r="J3356" s="4"/>
      <c r="K3356" s="173"/>
    </row>
    <row r="3357" spans="1:11" x14ac:dyDescent="0.2">
      <c r="A3357" s="140"/>
      <c r="B3357" s="325"/>
      <c r="J3357" s="4"/>
      <c r="K3357" s="173"/>
    </row>
    <row r="3358" spans="1:11" x14ac:dyDescent="0.2">
      <c r="A3358" s="140"/>
      <c r="B3358" s="325"/>
      <c r="J3358" s="4"/>
      <c r="K3358" s="173"/>
    </row>
    <row r="3359" spans="1:11" x14ac:dyDescent="0.2">
      <c r="A3359" s="140"/>
      <c r="B3359" s="325"/>
      <c r="J3359" s="4"/>
      <c r="K3359" s="173"/>
    </row>
    <row r="3360" spans="1:11" x14ac:dyDescent="0.2">
      <c r="A3360" s="140"/>
      <c r="B3360" s="325"/>
      <c r="J3360" s="4"/>
      <c r="K3360" s="173"/>
    </row>
    <row r="3361" spans="1:11" x14ac:dyDescent="0.2">
      <c r="A3361" s="140"/>
      <c r="B3361" s="325"/>
      <c r="J3361" s="4"/>
      <c r="K3361" s="173"/>
    </row>
    <row r="3362" spans="1:11" x14ac:dyDescent="0.2">
      <c r="A3362" s="140"/>
      <c r="B3362" s="325"/>
      <c r="J3362" s="4"/>
      <c r="K3362" s="173"/>
    </row>
    <row r="3363" spans="1:11" x14ac:dyDescent="0.2">
      <c r="A3363" s="140"/>
      <c r="B3363" s="325"/>
      <c r="J3363" s="4"/>
      <c r="K3363" s="173"/>
    </row>
    <row r="3364" spans="1:11" x14ac:dyDescent="0.2">
      <c r="A3364" s="140"/>
      <c r="B3364" s="325"/>
      <c r="J3364" s="4"/>
      <c r="K3364" s="173"/>
    </row>
    <row r="3365" spans="1:11" x14ac:dyDescent="0.2">
      <c r="A3365" s="140"/>
      <c r="B3365" s="325"/>
      <c r="J3365" s="4"/>
      <c r="K3365" s="173"/>
    </row>
    <row r="3366" spans="1:11" x14ac:dyDescent="0.2">
      <c r="A3366" s="140"/>
      <c r="B3366" s="325"/>
      <c r="J3366" s="4"/>
      <c r="K3366" s="173"/>
    </row>
    <row r="3367" spans="1:11" x14ac:dyDescent="0.2">
      <c r="A3367" s="140"/>
      <c r="B3367" s="325"/>
      <c r="J3367" s="4"/>
      <c r="K3367" s="173"/>
    </row>
    <row r="3368" spans="1:11" x14ac:dyDescent="0.2">
      <c r="A3368" s="140"/>
      <c r="B3368" s="325"/>
      <c r="J3368" s="4"/>
      <c r="K3368" s="173"/>
    </row>
    <row r="3369" spans="1:11" x14ac:dyDescent="0.2">
      <c r="A3369" s="140"/>
      <c r="B3369" s="325"/>
      <c r="J3369" s="4"/>
      <c r="K3369" s="173"/>
    </row>
    <row r="3370" spans="1:11" x14ac:dyDescent="0.2">
      <c r="A3370" s="140"/>
      <c r="B3370" s="325"/>
      <c r="J3370" s="4"/>
      <c r="K3370" s="173"/>
    </row>
    <row r="3371" spans="1:11" x14ac:dyDescent="0.2">
      <c r="A3371" s="140"/>
      <c r="B3371" s="325"/>
      <c r="J3371" s="4"/>
      <c r="K3371" s="173"/>
    </row>
    <row r="3372" spans="1:11" x14ac:dyDescent="0.2">
      <c r="A3372" s="140"/>
      <c r="B3372" s="325"/>
      <c r="J3372" s="4"/>
      <c r="K3372" s="173"/>
    </row>
    <row r="3373" spans="1:11" x14ac:dyDescent="0.2">
      <c r="A3373" s="140"/>
      <c r="B3373" s="325"/>
      <c r="J3373" s="4"/>
      <c r="K3373" s="173"/>
    </row>
    <row r="3374" spans="1:11" x14ac:dyDescent="0.2">
      <c r="A3374" s="140"/>
      <c r="B3374" s="325"/>
      <c r="J3374" s="4"/>
      <c r="K3374" s="173"/>
    </row>
    <row r="3375" spans="1:11" x14ac:dyDescent="0.2">
      <c r="A3375" s="140"/>
      <c r="B3375" s="325"/>
      <c r="J3375" s="4"/>
      <c r="K3375" s="173"/>
    </row>
    <row r="3376" spans="1:11" x14ac:dyDescent="0.2">
      <c r="A3376" s="140"/>
      <c r="B3376" s="325"/>
      <c r="J3376" s="4"/>
      <c r="K3376" s="173"/>
    </row>
    <row r="3377" spans="1:11" x14ac:dyDescent="0.2">
      <c r="A3377" s="140"/>
      <c r="B3377" s="325"/>
      <c r="J3377" s="4"/>
      <c r="K3377" s="173"/>
    </row>
    <row r="3378" spans="1:11" x14ac:dyDescent="0.2">
      <c r="A3378" s="140"/>
      <c r="B3378" s="325"/>
      <c r="J3378" s="4"/>
      <c r="K3378" s="173"/>
    </row>
    <row r="3379" spans="1:11" x14ac:dyDescent="0.2">
      <c r="A3379" s="140"/>
      <c r="B3379" s="325"/>
      <c r="J3379" s="4"/>
      <c r="K3379" s="173"/>
    </row>
    <row r="3380" spans="1:11" x14ac:dyDescent="0.2">
      <c r="A3380" s="140"/>
      <c r="B3380" s="325"/>
      <c r="J3380" s="4"/>
      <c r="K3380" s="173"/>
    </row>
    <row r="3381" spans="1:11" x14ac:dyDescent="0.2">
      <c r="A3381" s="140"/>
      <c r="B3381" s="325"/>
      <c r="J3381" s="4"/>
      <c r="K3381" s="173"/>
    </row>
    <row r="3382" spans="1:11" x14ac:dyDescent="0.2">
      <c r="A3382" s="140"/>
      <c r="B3382" s="325"/>
      <c r="J3382" s="4"/>
      <c r="K3382" s="173"/>
    </row>
    <row r="3383" spans="1:11" x14ac:dyDescent="0.2">
      <c r="A3383" s="140"/>
      <c r="B3383" s="325"/>
      <c r="J3383" s="4"/>
      <c r="K3383" s="173"/>
    </row>
    <row r="3384" spans="1:11" x14ac:dyDescent="0.2">
      <c r="A3384" s="140"/>
      <c r="B3384" s="325"/>
      <c r="J3384" s="4"/>
      <c r="K3384" s="173"/>
    </row>
    <row r="3385" spans="1:11" x14ac:dyDescent="0.2">
      <c r="A3385" s="140"/>
      <c r="B3385" s="325"/>
      <c r="J3385" s="4"/>
      <c r="K3385" s="173"/>
    </row>
    <row r="3386" spans="1:11" x14ac:dyDescent="0.2">
      <c r="A3386" s="140"/>
      <c r="B3386" s="325"/>
      <c r="J3386" s="4"/>
      <c r="K3386" s="173"/>
    </row>
    <row r="3387" spans="1:11" x14ac:dyDescent="0.2">
      <c r="A3387" s="140"/>
      <c r="B3387" s="325"/>
      <c r="J3387" s="4"/>
      <c r="K3387" s="173"/>
    </row>
    <row r="3388" spans="1:11" x14ac:dyDescent="0.2">
      <c r="A3388" s="140"/>
      <c r="B3388" s="325"/>
      <c r="J3388" s="4"/>
      <c r="K3388" s="173"/>
    </row>
    <row r="3389" spans="1:11" x14ac:dyDescent="0.2">
      <c r="A3389" s="140"/>
      <c r="B3389" s="325"/>
      <c r="J3389" s="4"/>
      <c r="K3389" s="173"/>
    </row>
    <row r="3390" spans="1:11" x14ac:dyDescent="0.2">
      <c r="A3390" s="140"/>
      <c r="B3390" s="325"/>
      <c r="J3390" s="4"/>
      <c r="K3390" s="173"/>
    </row>
    <row r="3391" spans="1:11" x14ac:dyDescent="0.2">
      <c r="A3391" s="140"/>
      <c r="B3391" s="325"/>
      <c r="J3391" s="4"/>
      <c r="K3391" s="173"/>
    </row>
    <row r="3392" spans="1:11" x14ac:dyDescent="0.2">
      <c r="A3392" s="140"/>
      <c r="B3392" s="325"/>
      <c r="J3392" s="4"/>
      <c r="K3392" s="173"/>
    </row>
    <row r="3393" spans="1:11" x14ac:dyDescent="0.2">
      <c r="A3393" s="140"/>
      <c r="B3393" s="325"/>
      <c r="J3393" s="4"/>
      <c r="K3393" s="173"/>
    </row>
    <row r="3394" spans="1:11" x14ac:dyDescent="0.2">
      <c r="A3394" s="140"/>
      <c r="B3394" s="325"/>
      <c r="J3394" s="4"/>
      <c r="K3394" s="173"/>
    </row>
    <row r="3395" spans="1:11" x14ac:dyDescent="0.2">
      <c r="A3395" s="140"/>
      <c r="B3395" s="325"/>
      <c r="J3395" s="4"/>
      <c r="K3395" s="173"/>
    </row>
    <row r="3396" spans="1:11" x14ac:dyDescent="0.2">
      <c r="A3396" s="140"/>
      <c r="B3396" s="325"/>
      <c r="J3396" s="4"/>
      <c r="K3396" s="173"/>
    </row>
    <row r="3397" spans="1:11" x14ac:dyDescent="0.2">
      <c r="A3397" s="140"/>
      <c r="B3397" s="325"/>
      <c r="J3397" s="4"/>
      <c r="K3397" s="173"/>
    </row>
    <row r="3398" spans="1:11" x14ac:dyDescent="0.2">
      <c r="A3398" s="140"/>
      <c r="B3398" s="325"/>
      <c r="J3398" s="4"/>
      <c r="K3398" s="173"/>
    </row>
    <row r="3399" spans="1:11" x14ac:dyDescent="0.2">
      <c r="A3399" s="140"/>
      <c r="B3399" s="325"/>
      <c r="J3399" s="4"/>
      <c r="K3399" s="173"/>
    </row>
    <row r="3400" spans="1:11" x14ac:dyDescent="0.2">
      <c r="A3400" s="140"/>
      <c r="B3400" s="325"/>
      <c r="J3400" s="4"/>
      <c r="K3400" s="173"/>
    </row>
    <row r="3401" spans="1:11" x14ac:dyDescent="0.2">
      <c r="A3401" s="140"/>
      <c r="B3401" s="325"/>
      <c r="J3401" s="4"/>
      <c r="K3401" s="173"/>
    </row>
    <row r="3402" spans="1:11" x14ac:dyDescent="0.2">
      <c r="A3402" s="140"/>
      <c r="B3402" s="325"/>
      <c r="J3402" s="4"/>
      <c r="K3402" s="173"/>
    </row>
    <row r="3403" spans="1:11" x14ac:dyDescent="0.2">
      <c r="A3403" s="140"/>
      <c r="B3403" s="325"/>
      <c r="J3403" s="4"/>
      <c r="K3403" s="173"/>
    </row>
    <row r="3404" spans="1:11" x14ac:dyDescent="0.2">
      <c r="A3404" s="140"/>
      <c r="B3404" s="325"/>
      <c r="J3404" s="4"/>
      <c r="K3404" s="173"/>
    </row>
    <row r="3405" spans="1:11" x14ac:dyDescent="0.2">
      <c r="A3405" s="140"/>
      <c r="B3405" s="325"/>
      <c r="J3405" s="4"/>
      <c r="K3405" s="173"/>
    </row>
    <row r="3406" spans="1:11" x14ac:dyDescent="0.2">
      <c r="A3406" s="140"/>
      <c r="B3406" s="325"/>
      <c r="J3406" s="4"/>
      <c r="K3406" s="173"/>
    </row>
    <row r="3407" spans="1:11" x14ac:dyDescent="0.2">
      <c r="A3407" s="140"/>
      <c r="B3407" s="325"/>
      <c r="J3407" s="4"/>
      <c r="K3407" s="173"/>
    </row>
    <row r="3408" spans="1:11" x14ac:dyDescent="0.2">
      <c r="A3408" s="140"/>
      <c r="B3408" s="325"/>
      <c r="J3408" s="4"/>
      <c r="K3408" s="173"/>
    </row>
    <row r="3409" spans="1:11" x14ac:dyDescent="0.2">
      <c r="A3409" s="140"/>
      <c r="B3409" s="325"/>
      <c r="J3409" s="4"/>
      <c r="K3409" s="173"/>
    </row>
    <row r="3410" spans="1:11" x14ac:dyDescent="0.2">
      <c r="A3410" s="140"/>
      <c r="B3410" s="325"/>
      <c r="J3410" s="4"/>
      <c r="K3410" s="173"/>
    </row>
    <row r="3411" spans="1:11" x14ac:dyDescent="0.2">
      <c r="A3411" s="140"/>
      <c r="B3411" s="325"/>
      <c r="J3411" s="4"/>
      <c r="K3411" s="173"/>
    </row>
    <row r="3412" spans="1:11" x14ac:dyDescent="0.2">
      <c r="A3412" s="140"/>
      <c r="B3412" s="325"/>
      <c r="J3412" s="4"/>
      <c r="K3412" s="173"/>
    </row>
    <row r="3413" spans="1:11" x14ac:dyDescent="0.2">
      <c r="A3413" s="140"/>
      <c r="B3413" s="325"/>
      <c r="J3413" s="4"/>
      <c r="K3413" s="173"/>
    </row>
    <row r="3414" spans="1:11" x14ac:dyDescent="0.2">
      <c r="A3414" s="140"/>
      <c r="B3414" s="325"/>
      <c r="J3414" s="4"/>
      <c r="K3414" s="173"/>
    </row>
    <row r="3415" spans="1:11" x14ac:dyDescent="0.2">
      <c r="A3415" s="140"/>
      <c r="B3415" s="325"/>
      <c r="J3415" s="4"/>
      <c r="K3415" s="173"/>
    </row>
    <row r="3416" spans="1:11" x14ac:dyDescent="0.2">
      <c r="A3416" s="140"/>
      <c r="B3416" s="325"/>
      <c r="J3416" s="4"/>
      <c r="K3416" s="173"/>
    </row>
    <row r="3417" spans="1:11" x14ac:dyDescent="0.2">
      <c r="A3417" s="140"/>
      <c r="B3417" s="325"/>
      <c r="J3417" s="4"/>
      <c r="K3417" s="173"/>
    </row>
    <row r="3418" spans="1:11" x14ac:dyDescent="0.2">
      <c r="A3418" s="140"/>
      <c r="B3418" s="325"/>
      <c r="J3418" s="4"/>
      <c r="K3418" s="173"/>
    </row>
    <row r="3419" spans="1:11" x14ac:dyDescent="0.2">
      <c r="A3419" s="140"/>
      <c r="B3419" s="325"/>
      <c r="J3419" s="4"/>
      <c r="K3419" s="173"/>
    </row>
    <row r="3420" spans="1:11" x14ac:dyDescent="0.2">
      <c r="A3420" s="140"/>
      <c r="B3420" s="325"/>
      <c r="J3420" s="4"/>
      <c r="K3420" s="173"/>
    </row>
    <row r="3421" spans="1:11" x14ac:dyDescent="0.2">
      <c r="A3421" s="140"/>
      <c r="B3421" s="325"/>
      <c r="J3421" s="4"/>
      <c r="K3421" s="173"/>
    </row>
    <row r="3422" spans="1:11" x14ac:dyDescent="0.2">
      <c r="A3422" s="140"/>
      <c r="B3422" s="325"/>
      <c r="J3422" s="4"/>
      <c r="K3422" s="173"/>
    </row>
    <row r="3423" spans="1:11" x14ac:dyDescent="0.2">
      <c r="A3423" s="140"/>
      <c r="B3423" s="325"/>
      <c r="J3423" s="4"/>
      <c r="K3423" s="173"/>
    </row>
    <row r="3424" spans="1:11" x14ac:dyDescent="0.2">
      <c r="A3424" s="140"/>
      <c r="B3424" s="325"/>
      <c r="J3424" s="4"/>
      <c r="K3424" s="173"/>
    </row>
    <row r="3425" spans="1:11" x14ac:dyDescent="0.2">
      <c r="A3425" s="140"/>
      <c r="B3425" s="325"/>
      <c r="J3425" s="4"/>
      <c r="K3425" s="173"/>
    </row>
    <row r="3426" spans="1:11" x14ac:dyDescent="0.2">
      <c r="A3426" s="140"/>
      <c r="B3426" s="325"/>
      <c r="J3426" s="4"/>
      <c r="K3426" s="173"/>
    </row>
    <row r="3427" spans="1:11" x14ac:dyDescent="0.2">
      <c r="A3427" s="140"/>
      <c r="B3427" s="325"/>
      <c r="J3427" s="4"/>
      <c r="K3427" s="173"/>
    </row>
    <row r="3428" spans="1:11" x14ac:dyDescent="0.2">
      <c r="A3428" s="140"/>
      <c r="B3428" s="325"/>
      <c r="J3428" s="4"/>
      <c r="K3428" s="173"/>
    </row>
    <row r="3429" spans="1:11" x14ac:dyDescent="0.2">
      <c r="A3429" s="140"/>
      <c r="B3429" s="325"/>
      <c r="J3429" s="4"/>
      <c r="K3429" s="173"/>
    </row>
    <row r="3430" spans="1:11" x14ac:dyDescent="0.2">
      <c r="A3430" s="140"/>
      <c r="B3430" s="325"/>
      <c r="J3430" s="4"/>
      <c r="K3430" s="173"/>
    </row>
    <row r="3431" spans="1:11" x14ac:dyDescent="0.2">
      <c r="A3431" s="140"/>
      <c r="B3431" s="325"/>
      <c r="J3431" s="4"/>
      <c r="K3431" s="173"/>
    </row>
    <row r="3432" spans="1:11" x14ac:dyDescent="0.2">
      <c r="A3432" s="140"/>
      <c r="B3432" s="325"/>
      <c r="J3432" s="4"/>
      <c r="K3432" s="173"/>
    </row>
    <row r="3433" spans="1:11" x14ac:dyDescent="0.2">
      <c r="A3433" s="140"/>
      <c r="B3433" s="325"/>
      <c r="J3433" s="4"/>
      <c r="K3433" s="173"/>
    </row>
    <row r="3434" spans="1:11" x14ac:dyDescent="0.2">
      <c r="A3434" s="140"/>
      <c r="B3434" s="325"/>
      <c r="J3434" s="4"/>
      <c r="K3434" s="173"/>
    </row>
    <row r="3435" spans="1:11" x14ac:dyDescent="0.2">
      <c r="A3435" s="140"/>
      <c r="B3435" s="325"/>
      <c r="J3435" s="4"/>
      <c r="K3435" s="173"/>
    </row>
    <row r="3436" spans="1:11" x14ac:dyDescent="0.2">
      <c r="A3436" s="140"/>
      <c r="B3436" s="325"/>
      <c r="J3436" s="4"/>
      <c r="K3436" s="173"/>
    </row>
    <row r="3437" spans="1:11" x14ac:dyDescent="0.2">
      <c r="A3437" s="140"/>
      <c r="B3437" s="325"/>
      <c r="J3437" s="4"/>
      <c r="K3437" s="173"/>
    </row>
    <row r="3438" spans="1:11" x14ac:dyDescent="0.2">
      <c r="A3438" s="140"/>
      <c r="B3438" s="325"/>
      <c r="J3438" s="4"/>
      <c r="K3438" s="173"/>
    </row>
    <row r="3439" spans="1:11" x14ac:dyDescent="0.2">
      <c r="A3439" s="140"/>
      <c r="B3439" s="325"/>
      <c r="J3439" s="4"/>
      <c r="K3439" s="173"/>
    </row>
    <row r="3440" spans="1:11" x14ac:dyDescent="0.2">
      <c r="A3440" s="140"/>
      <c r="B3440" s="325"/>
      <c r="J3440" s="4"/>
      <c r="K3440" s="173"/>
    </row>
    <row r="3441" spans="1:11" x14ac:dyDescent="0.2">
      <c r="A3441" s="140"/>
      <c r="B3441" s="325"/>
      <c r="J3441" s="4"/>
      <c r="K3441" s="173"/>
    </row>
    <row r="3442" spans="1:11" x14ac:dyDescent="0.2">
      <c r="A3442" s="140"/>
      <c r="B3442" s="325"/>
      <c r="J3442" s="4"/>
      <c r="K3442" s="173"/>
    </row>
    <row r="3443" spans="1:11" x14ac:dyDescent="0.2">
      <c r="A3443" s="140"/>
      <c r="B3443" s="325"/>
      <c r="J3443" s="4"/>
      <c r="K3443" s="173"/>
    </row>
    <row r="3444" spans="1:11" x14ac:dyDescent="0.2">
      <c r="A3444" s="140"/>
      <c r="B3444" s="325"/>
      <c r="J3444" s="4"/>
      <c r="K3444" s="173"/>
    </row>
    <row r="3445" spans="1:11" x14ac:dyDescent="0.2">
      <c r="A3445" s="140"/>
      <c r="B3445" s="325"/>
      <c r="J3445" s="4"/>
      <c r="K3445" s="173"/>
    </row>
    <row r="3446" spans="1:11" x14ac:dyDescent="0.2">
      <c r="A3446" s="140"/>
      <c r="B3446" s="325"/>
      <c r="J3446" s="4"/>
      <c r="K3446" s="173"/>
    </row>
    <row r="3447" spans="1:11" x14ac:dyDescent="0.2">
      <c r="A3447" s="140"/>
      <c r="B3447" s="325"/>
      <c r="J3447" s="4"/>
      <c r="K3447" s="173"/>
    </row>
    <row r="3448" spans="1:11" x14ac:dyDescent="0.2">
      <c r="A3448" s="140"/>
      <c r="B3448" s="325"/>
      <c r="J3448" s="4"/>
      <c r="K3448" s="173"/>
    </row>
    <row r="3449" spans="1:11" x14ac:dyDescent="0.2">
      <c r="A3449" s="140"/>
      <c r="B3449" s="325"/>
      <c r="J3449" s="4"/>
      <c r="K3449" s="173"/>
    </row>
    <row r="3450" spans="1:11" x14ac:dyDescent="0.2">
      <c r="A3450" s="140"/>
      <c r="B3450" s="325"/>
      <c r="J3450" s="4"/>
      <c r="K3450" s="173"/>
    </row>
    <row r="3451" spans="1:11" x14ac:dyDescent="0.2">
      <c r="A3451" s="140"/>
      <c r="B3451" s="325"/>
      <c r="J3451" s="4"/>
      <c r="K3451" s="173"/>
    </row>
    <row r="3452" spans="1:11" x14ac:dyDescent="0.2">
      <c r="A3452" s="140"/>
      <c r="B3452" s="325"/>
      <c r="J3452" s="4"/>
      <c r="K3452" s="173"/>
    </row>
    <row r="3453" spans="1:11" x14ac:dyDescent="0.2">
      <c r="A3453" s="140"/>
      <c r="B3453" s="325"/>
      <c r="J3453" s="4"/>
      <c r="K3453" s="173"/>
    </row>
    <row r="3454" spans="1:11" x14ac:dyDescent="0.2">
      <c r="A3454" s="140"/>
      <c r="B3454" s="325"/>
      <c r="J3454" s="4"/>
      <c r="K3454" s="173"/>
    </row>
    <row r="3455" spans="1:11" x14ac:dyDescent="0.2">
      <c r="A3455" s="140"/>
      <c r="B3455" s="325"/>
      <c r="J3455" s="4"/>
      <c r="K3455" s="173"/>
    </row>
    <row r="3456" spans="1:11" x14ac:dyDescent="0.2">
      <c r="A3456" s="140"/>
      <c r="B3456" s="325"/>
      <c r="J3456" s="4"/>
      <c r="K3456" s="173"/>
    </row>
    <row r="3457" spans="1:11" x14ac:dyDescent="0.2">
      <c r="A3457" s="140"/>
      <c r="B3457" s="325"/>
      <c r="J3457" s="4"/>
      <c r="K3457" s="173"/>
    </row>
    <row r="3458" spans="1:11" x14ac:dyDescent="0.2">
      <c r="A3458" s="140"/>
      <c r="B3458" s="325"/>
      <c r="J3458" s="4"/>
      <c r="K3458" s="173"/>
    </row>
    <row r="3459" spans="1:11" x14ac:dyDescent="0.2">
      <c r="A3459" s="140"/>
      <c r="B3459" s="325"/>
      <c r="J3459" s="4"/>
      <c r="K3459" s="173"/>
    </row>
    <row r="3460" spans="1:11" x14ac:dyDescent="0.2">
      <c r="A3460" s="140"/>
      <c r="B3460" s="325"/>
      <c r="J3460" s="4"/>
      <c r="K3460" s="173"/>
    </row>
    <row r="3461" spans="1:11" x14ac:dyDescent="0.2">
      <c r="A3461" s="140"/>
      <c r="B3461" s="325"/>
      <c r="J3461" s="4"/>
      <c r="K3461" s="173"/>
    </row>
    <row r="3462" spans="1:11" x14ac:dyDescent="0.2">
      <c r="A3462" s="140"/>
      <c r="B3462" s="325"/>
      <c r="J3462" s="4"/>
      <c r="K3462" s="173"/>
    </row>
    <row r="3463" spans="1:11" x14ac:dyDescent="0.2">
      <c r="A3463" s="140"/>
      <c r="B3463" s="325"/>
      <c r="J3463" s="4"/>
      <c r="K3463" s="173"/>
    </row>
    <row r="3464" spans="1:11" x14ac:dyDescent="0.2">
      <c r="A3464" s="140"/>
      <c r="B3464" s="325"/>
      <c r="J3464" s="4"/>
      <c r="K3464" s="173"/>
    </row>
    <row r="3465" spans="1:11" x14ac:dyDescent="0.2">
      <c r="A3465" s="140"/>
      <c r="B3465" s="325"/>
      <c r="J3465" s="4"/>
      <c r="K3465" s="173"/>
    </row>
    <row r="3466" spans="1:11" x14ac:dyDescent="0.2">
      <c r="A3466" s="140"/>
      <c r="B3466" s="325"/>
      <c r="J3466" s="4"/>
      <c r="K3466" s="173"/>
    </row>
    <row r="3467" spans="1:11" x14ac:dyDescent="0.2">
      <c r="A3467" s="140"/>
      <c r="B3467" s="325"/>
      <c r="J3467" s="4"/>
      <c r="K3467" s="173"/>
    </row>
    <row r="3468" spans="1:11" x14ac:dyDescent="0.2">
      <c r="A3468" s="140"/>
      <c r="B3468" s="325"/>
      <c r="J3468" s="4"/>
      <c r="K3468" s="173"/>
    </row>
    <row r="3469" spans="1:11" x14ac:dyDescent="0.2">
      <c r="A3469" s="140"/>
      <c r="B3469" s="325"/>
      <c r="J3469" s="4"/>
      <c r="K3469" s="173"/>
    </row>
    <row r="3470" spans="1:11" x14ac:dyDescent="0.2">
      <c r="A3470" s="140"/>
      <c r="B3470" s="325"/>
      <c r="J3470" s="4"/>
      <c r="K3470" s="173"/>
    </row>
    <row r="3471" spans="1:11" x14ac:dyDescent="0.2">
      <c r="A3471" s="140"/>
      <c r="B3471" s="325"/>
      <c r="J3471" s="4"/>
      <c r="K3471" s="173"/>
    </row>
    <row r="3472" spans="1:11" x14ac:dyDescent="0.2">
      <c r="A3472" s="140"/>
      <c r="B3472" s="325"/>
      <c r="J3472" s="4"/>
      <c r="K3472" s="173"/>
    </row>
    <row r="3473" spans="1:11" x14ac:dyDescent="0.2">
      <c r="A3473" s="140"/>
      <c r="B3473" s="325"/>
      <c r="J3473" s="4"/>
      <c r="K3473" s="173"/>
    </row>
    <row r="3474" spans="1:11" x14ac:dyDescent="0.2">
      <c r="A3474" s="140"/>
      <c r="B3474" s="325"/>
      <c r="J3474" s="4"/>
      <c r="K3474" s="173"/>
    </row>
    <row r="3475" spans="1:11" x14ac:dyDescent="0.2">
      <c r="A3475" s="140"/>
      <c r="B3475" s="325"/>
      <c r="J3475" s="4"/>
      <c r="K3475" s="173"/>
    </row>
    <row r="3476" spans="1:11" x14ac:dyDescent="0.2">
      <c r="A3476" s="140"/>
      <c r="B3476" s="325"/>
      <c r="J3476" s="4"/>
      <c r="K3476" s="173"/>
    </row>
    <row r="3477" spans="1:11" x14ac:dyDescent="0.2">
      <c r="A3477" s="140"/>
      <c r="B3477" s="325"/>
      <c r="J3477" s="4"/>
      <c r="K3477" s="173"/>
    </row>
    <row r="3478" spans="1:11" x14ac:dyDescent="0.2">
      <c r="A3478" s="140"/>
      <c r="B3478" s="325"/>
      <c r="J3478" s="4"/>
      <c r="K3478" s="173"/>
    </row>
    <row r="3479" spans="1:11" x14ac:dyDescent="0.2">
      <c r="A3479" s="140"/>
      <c r="B3479" s="325"/>
      <c r="J3479" s="4"/>
      <c r="K3479" s="173"/>
    </row>
    <row r="3480" spans="1:11" x14ac:dyDescent="0.2">
      <c r="A3480" s="140"/>
      <c r="B3480" s="325"/>
      <c r="J3480" s="4"/>
      <c r="K3480" s="173"/>
    </row>
    <row r="3481" spans="1:11" x14ac:dyDescent="0.2">
      <c r="A3481" s="140"/>
      <c r="B3481" s="325"/>
      <c r="J3481" s="4"/>
      <c r="K3481" s="173"/>
    </row>
    <row r="3482" spans="1:11" x14ac:dyDescent="0.2">
      <c r="A3482" s="140"/>
      <c r="B3482" s="325"/>
      <c r="J3482" s="4"/>
      <c r="K3482" s="173"/>
    </row>
    <row r="3483" spans="1:11" x14ac:dyDescent="0.2">
      <c r="A3483" s="140"/>
      <c r="B3483" s="325"/>
      <c r="J3483" s="4"/>
      <c r="K3483" s="173"/>
    </row>
    <row r="3484" spans="1:11" x14ac:dyDescent="0.2">
      <c r="A3484" s="140"/>
      <c r="B3484" s="325"/>
      <c r="J3484" s="4"/>
      <c r="K3484" s="173"/>
    </row>
    <row r="3485" spans="1:11" x14ac:dyDescent="0.2">
      <c r="A3485" s="140"/>
      <c r="B3485" s="325"/>
      <c r="J3485" s="4"/>
      <c r="K3485" s="173"/>
    </row>
    <row r="3486" spans="1:11" x14ac:dyDescent="0.2">
      <c r="A3486" s="140"/>
      <c r="B3486" s="325"/>
      <c r="J3486" s="4"/>
      <c r="K3486" s="173"/>
    </row>
    <row r="3487" spans="1:11" x14ac:dyDescent="0.2">
      <c r="A3487" s="140"/>
      <c r="B3487" s="325"/>
      <c r="J3487" s="4"/>
      <c r="K3487" s="173"/>
    </row>
    <row r="3488" spans="1:11" x14ac:dyDescent="0.2">
      <c r="A3488" s="140"/>
      <c r="B3488" s="325"/>
      <c r="J3488" s="4"/>
      <c r="K3488" s="173"/>
    </row>
    <row r="3489" spans="1:11" x14ac:dyDescent="0.2">
      <c r="A3489" s="140"/>
      <c r="B3489" s="325"/>
      <c r="J3489" s="4"/>
      <c r="K3489" s="173"/>
    </row>
    <row r="3490" spans="1:11" x14ac:dyDescent="0.2">
      <c r="A3490" s="140"/>
      <c r="B3490" s="325"/>
      <c r="J3490" s="4"/>
      <c r="K3490" s="173"/>
    </row>
    <row r="3491" spans="1:11" x14ac:dyDescent="0.2">
      <c r="A3491" s="140"/>
      <c r="B3491" s="325"/>
      <c r="J3491" s="4"/>
      <c r="K3491" s="173"/>
    </row>
    <row r="3492" spans="1:11" x14ac:dyDescent="0.2">
      <c r="A3492" s="140"/>
      <c r="B3492" s="325"/>
      <c r="J3492" s="4"/>
      <c r="K3492" s="173"/>
    </row>
    <row r="3493" spans="1:11" x14ac:dyDescent="0.2">
      <c r="A3493" s="140"/>
      <c r="B3493" s="325"/>
      <c r="J3493" s="4"/>
      <c r="K3493" s="173"/>
    </row>
    <row r="3494" spans="1:11" x14ac:dyDescent="0.2">
      <c r="A3494" s="140"/>
      <c r="B3494" s="325"/>
      <c r="J3494" s="4"/>
      <c r="K3494" s="173"/>
    </row>
    <row r="3495" spans="1:11" x14ac:dyDescent="0.2">
      <c r="A3495" s="140"/>
      <c r="B3495" s="325"/>
      <c r="J3495" s="4"/>
      <c r="K3495" s="173"/>
    </row>
    <row r="3496" spans="1:11" x14ac:dyDescent="0.2">
      <c r="A3496" s="140"/>
      <c r="B3496" s="325"/>
      <c r="J3496" s="4"/>
      <c r="K3496" s="173"/>
    </row>
    <row r="3497" spans="1:11" x14ac:dyDescent="0.2">
      <c r="A3497" s="140"/>
      <c r="B3497" s="325"/>
      <c r="J3497" s="4"/>
      <c r="K3497" s="173"/>
    </row>
    <row r="3498" spans="1:11" x14ac:dyDescent="0.2">
      <c r="A3498" s="140"/>
      <c r="B3498" s="325"/>
      <c r="J3498" s="4"/>
      <c r="K3498" s="173"/>
    </row>
    <row r="3499" spans="1:11" x14ac:dyDescent="0.2">
      <c r="A3499" s="140"/>
      <c r="B3499" s="325"/>
      <c r="J3499" s="4"/>
      <c r="K3499" s="173"/>
    </row>
    <row r="3500" spans="1:11" x14ac:dyDescent="0.2">
      <c r="A3500" s="140"/>
      <c r="B3500" s="325"/>
      <c r="J3500" s="4"/>
      <c r="K3500" s="173"/>
    </row>
    <row r="3501" spans="1:11" x14ac:dyDescent="0.2">
      <c r="A3501" s="140"/>
      <c r="B3501" s="325"/>
      <c r="J3501" s="4"/>
      <c r="K3501" s="173"/>
    </row>
    <row r="3502" spans="1:11" x14ac:dyDescent="0.2">
      <c r="A3502" s="140"/>
      <c r="B3502" s="325"/>
      <c r="J3502" s="4"/>
      <c r="K3502" s="173"/>
    </row>
    <row r="3503" spans="1:11" x14ac:dyDescent="0.2">
      <c r="A3503" s="140"/>
      <c r="B3503" s="325"/>
      <c r="J3503" s="4"/>
      <c r="K3503" s="173"/>
    </row>
    <row r="3504" spans="1:11" x14ac:dyDescent="0.2">
      <c r="A3504" s="140"/>
      <c r="B3504" s="325"/>
      <c r="J3504" s="4"/>
      <c r="K3504" s="173"/>
    </row>
    <row r="3505" spans="1:11" x14ac:dyDescent="0.2">
      <c r="A3505" s="140"/>
      <c r="B3505" s="325"/>
      <c r="J3505" s="4"/>
      <c r="K3505" s="173"/>
    </row>
    <row r="3506" spans="1:11" x14ac:dyDescent="0.2">
      <c r="A3506" s="140"/>
      <c r="B3506" s="325"/>
      <c r="J3506" s="4"/>
      <c r="K3506" s="173"/>
    </row>
    <row r="3507" spans="1:11" x14ac:dyDescent="0.2">
      <c r="A3507" s="140"/>
      <c r="B3507" s="325"/>
      <c r="J3507" s="4"/>
      <c r="K3507" s="173"/>
    </row>
    <row r="3508" spans="1:11" x14ac:dyDescent="0.2">
      <c r="A3508" s="140"/>
      <c r="B3508" s="325"/>
      <c r="J3508" s="4"/>
      <c r="K3508" s="173"/>
    </row>
    <row r="3509" spans="1:11" x14ac:dyDescent="0.2">
      <c r="A3509" s="140"/>
      <c r="B3509" s="325"/>
      <c r="J3509" s="4"/>
      <c r="K3509" s="173"/>
    </row>
    <row r="3510" spans="1:11" x14ac:dyDescent="0.2">
      <c r="A3510" s="140"/>
      <c r="B3510" s="325"/>
      <c r="J3510" s="4"/>
      <c r="K3510" s="173"/>
    </row>
    <row r="3511" spans="1:11" x14ac:dyDescent="0.2">
      <c r="A3511" s="140"/>
      <c r="B3511" s="325"/>
      <c r="J3511" s="4"/>
      <c r="K3511" s="173"/>
    </row>
    <row r="3512" spans="1:11" x14ac:dyDescent="0.2">
      <c r="A3512" s="140"/>
      <c r="B3512" s="325"/>
      <c r="J3512" s="4"/>
      <c r="K3512" s="173"/>
    </row>
    <row r="3513" spans="1:11" x14ac:dyDescent="0.2">
      <c r="A3513" s="140"/>
      <c r="B3513" s="325"/>
      <c r="J3513" s="4"/>
      <c r="K3513" s="173"/>
    </row>
    <row r="3514" spans="1:11" x14ac:dyDescent="0.2">
      <c r="A3514" s="140"/>
      <c r="B3514" s="325"/>
      <c r="J3514" s="4"/>
      <c r="K3514" s="173"/>
    </row>
    <row r="3515" spans="1:11" x14ac:dyDescent="0.2">
      <c r="A3515" s="140"/>
      <c r="B3515" s="325"/>
      <c r="J3515" s="4"/>
      <c r="K3515" s="173"/>
    </row>
    <row r="3516" spans="1:11" x14ac:dyDescent="0.2">
      <c r="A3516" s="140"/>
      <c r="B3516" s="325"/>
      <c r="J3516" s="4"/>
      <c r="K3516" s="173"/>
    </row>
    <row r="3517" spans="1:11" x14ac:dyDescent="0.2">
      <c r="A3517" s="140"/>
      <c r="B3517" s="325"/>
      <c r="J3517" s="4"/>
      <c r="K3517" s="173"/>
    </row>
    <row r="3518" spans="1:11" x14ac:dyDescent="0.2">
      <c r="A3518" s="140"/>
      <c r="B3518" s="325"/>
      <c r="J3518" s="4"/>
      <c r="K3518" s="173"/>
    </row>
    <row r="3519" spans="1:11" x14ac:dyDescent="0.2">
      <c r="A3519" s="140"/>
      <c r="B3519" s="325"/>
      <c r="J3519" s="4"/>
      <c r="K3519" s="173"/>
    </row>
    <row r="3520" spans="1:11" x14ac:dyDescent="0.2">
      <c r="A3520" s="140"/>
      <c r="B3520" s="325"/>
      <c r="J3520" s="4"/>
      <c r="K3520" s="173"/>
    </row>
    <row r="3521" spans="1:11" x14ac:dyDescent="0.2">
      <c r="A3521" s="140"/>
      <c r="B3521" s="325"/>
      <c r="J3521" s="4"/>
      <c r="K3521" s="173"/>
    </row>
    <row r="3522" spans="1:11" x14ac:dyDescent="0.2">
      <c r="A3522" s="140"/>
      <c r="B3522" s="325"/>
      <c r="J3522" s="4"/>
      <c r="K3522" s="173"/>
    </row>
    <row r="3523" spans="1:11" x14ac:dyDescent="0.2">
      <c r="A3523" s="140"/>
      <c r="B3523" s="325"/>
      <c r="J3523" s="4"/>
      <c r="K3523" s="173"/>
    </row>
    <row r="3524" spans="1:11" x14ac:dyDescent="0.2">
      <c r="A3524" s="140"/>
      <c r="B3524" s="325"/>
      <c r="J3524" s="4"/>
      <c r="K3524" s="173"/>
    </row>
    <row r="3525" spans="1:11" x14ac:dyDescent="0.2">
      <c r="A3525" s="140"/>
      <c r="B3525" s="325"/>
      <c r="J3525" s="4"/>
      <c r="K3525" s="173"/>
    </row>
    <row r="3526" spans="1:11" x14ac:dyDescent="0.2">
      <c r="A3526" s="140"/>
      <c r="B3526" s="325"/>
      <c r="J3526" s="4"/>
      <c r="K3526" s="173"/>
    </row>
    <row r="3527" spans="1:11" x14ac:dyDescent="0.2">
      <c r="A3527" s="140"/>
      <c r="B3527" s="325"/>
      <c r="J3527" s="4"/>
      <c r="K3527" s="173"/>
    </row>
    <row r="3528" spans="1:11" x14ac:dyDescent="0.2">
      <c r="A3528" s="140"/>
      <c r="B3528" s="325"/>
      <c r="J3528" s="4"/>
      <c r="K3528" s="173"/>
    </row>
    <row r="3529" spans="1:11" x14ac:dyDescent="0.2">
      <c r="A3529" s="140"/>
      <c r="B3529" s="325"/>
      <c r="J3529" s="4"/>
      <c r="K3529" s="173"/>
    </row>
    <row r="3530" spans="1:11" x14ac:dyDescent="0.2">
      <c r="A3530" s="140"/>
      <c r="B3530" s="325"/>
      <c r="J3530" s="4"/>
      <c r="K3530" s="173"/>
    </row>
    <row r="3531" spans="1:11" x14ac:dyDescent="0.2">
      <c r="A3531" s="140"/>
      <c r="B3531" s="325"/>
      <c r="J3531" s="4"/>
      <c r="K3531" s="173"/>
    </row>
    <row r="3532" spans="1:11" x14ac:dyDescent="0.2">
      <c r="A3532" s="140"/>
      <c r="B3532" s="325"/>
      <c r="J3532" s="4"/>
      <c r="K3532" s="173"/>
    </row>
    <row r="3533" spans="1:11" x14ac:dyDescent="0.2">
      <c r="A3533" s="140"/>
      <c r="B3533" s="325"/>
      <c r="J3533" s="4"/>
      <c r="K3533" s="173"/>
    </row>
    <row r="3534" spans="1:11" x14ac:dyDescent="0.2">
      <c r="A3534" s="140"/>
      <c r="B3534" s="325"/>
      <c r="J3534" s="4"/>
      <c r="K3534" s="173"/>
    </row>
    <row r="3535" spans="1:11" x14ac:dyDescent="0.2">
      <c r="A3535" s="140"/>
      <c r="B3535" s="325"/>
      <c r="J3535" s="4"/>
      <c r="K3535" s="173"/>
    </row>
    <row r="3536" spans="1:11" x14ac:dyDescent="0.2">
      <c r="A3536" s="140"/>
      <c r="B3536" s="325"/>
      <c r="J3536" s="4"/>
      <c r="K3536" s="173"/>
    </row>
    <row r="3537" spans="1:11" x14ac:dyDescent="0.2">
      <c r="A3537" s="140"/>
      <c r="B3537" s="325"/>
      <c r="J3537" s="4"/>
      <c r="K3537" s="173"/>
    </row>
    <row r="3538" spans="1:11" x14ac:dyDescent="0.2">
      <c r="A3538" s="140"/>
      <c r="B3538" s="325"/>
      <c r="J3538" s="4"/>
      <c r="K3538" s="173"/>
    </row>
    <row r="3539" spans="1:11" x14ac:dyDescent="0.2">
      <c r="A3539" s="140"/>
      <c r="B3539" s="325"/>
      <c r="J3539" s="4"/>
      <c r="K3539" s="173"/>
    </row>
    <row r="3540" spans="1:11" x14ac:dyDescent="0.2">
      <c r="A3540" s="140"/>
      <c r="B3540" s="325"/>
      <c r="J3540" s="4"/>
      <c r="K3540" s="173"/>
    </row>
    <row r="3541" spans="1:11" x14ac:dyDescent="0.2">
      <c r="A3541" s="140"/>
      <c r="B3541" s="325"/>
      <c r="J3541" s="4"/>
      <c r="K3541" s="173"/>
    </row>
    <row r="3542" spans="1:11" x14ac:dyDescent="0.2">
      <c r="A3542" s="140"/>
      <c r="B3542" s="325"/>
      <c r="J3542" s="4"/>
      <c r="K3542" s="173"/>
    </row>
    <row r="3543" spans="1:11" x14ac:dyDescent="0.2">
      <c r="A3543" s="140"/>
      <c r="B3543" s="325"/>
      <c r="J3543" s="4"/>
      <c r="K3543" s="173"/>
    </row>
    <row r="3544" spans="1:11" x14ac:dyDescent="0.2">
      <c r="A3544" s="140"/>
      <c r="B3544" s="325"/>
      <c r="J3544" s="4"/>
      <c r="K3544" s="173"/>
    </row>
    <row r="3545" spans="1:11" x14ac:dyDescent="0.2">
      <c r="A3545" s="140"/>
      <c r="B3545" s="325"/>
      <c r="J3545" s="4"/>
      <c r="K3545" s="173"/>
    </row>
    <row r="3546" spans="1:11" x14ac:dyDescent="0.2">
      <c r="A3546" s="140"/>
      <c r="B3546" s="325"/>
      <c r="J3546" s="4"/>
      <c r="K3546" s="173"/>
    </row>
    <row r="3547" spans="1:11" x14ac:dyDescent="0.2">
      <c r="A3547" s="140"/>
      <c r="B3547" s="325"/>
      <c r="J3547" s="4"/>
      <c r="K3547" s="173"/>
    </row>
    <row r="3548" spans="1:11" x14ac:dyDescent="0.2">
      <c r="A3548" s="140"/>
      <c r="B3548" s="325"/>
      <c r="J3548" s="4"/>
      <c r="K3548" s="173"/>
    </row>
    <row r="3549" spans="1:11" x14ac:dyDescent="0.2">
      <c r="A3549" s="140"/>
      <c r="B3549" s="325"/>
      <c r="J3549" s="4"/>
      <c r="K3549" s="173"/>
    </row>
    <row r="3550" spans="1:11" x14ac:dyDescent="0.2">
      <c r="A3550" s="140"/>
      <c r="B3550" s="325"/>
      <c r="J3550" s="4"/>
      <c r="K3550" s="173"/>
    </row>
    <row r="3551" spans="1:11" x14ac:dyDescent="0.2">
      <c r="A3551" s="140"/>
      <c r="B3551" s="325"/>
      <c r="J3551" s="4"/>
      <c r="K3551" s="173"/>
    </row>
    <row r="3552" spans="1:11" x14ac:dyDescent="0.2">
      <c r="A3552" s="140"/>
      <c r="B3552" s="325"/>
      <c r="J3552" s="4"/>
      <c r="K3552" s="173"/>
    </row>
    <row r="3553" spans="1:11" x14ac:dyDescent="0.2">
      <c r="A3553" s="140"/>
      <c r="B3553" s="325"/>
      <c r="J3553" s="4"/>
      <c r="K3553" s="173"/>
    </row>
    <row r="3554" spans="1:11" x14ac:dyDescent="0.2">
      <c r="A3554" s="140"/>
      <c r="B3554" s="325"/>
      <c r="J3554" s="4"/>
      <c r="K3554" s="173"/>
    </row>
    <row r="3555" spans="1:11" x14ac:dyDescent="0.2">
      <c r="A3555" s="140"/>
      <c r="B3555" s="325"/>
      <c r="J3555" s="4"/>
      <c r="K3555" s="173"/>
    </row>
    <row r="3556" spans="1:11" x14ac:dyDescent="0.2">
      <c r="A3556" s="140"/>
      <c r="B3556" s="325"/>
      <c r="J3556" s="4"/>
      <c r="K3556" s="173"/>
    </row>
    <row r="3557" spans="1:11" x14ac:dyDescent="0.2">
      <c r="A3557" s="140"/>
      <c r="B3557" s="325"/>
      <c r="J3557" s="4"/>
      <c r="K3557" s="173"/>
    </row>
    <row r="3558" spans="1:11" x14ac:dyDescent="0.2">
      <c r="A3558" s="140"/>
      <c r="B3558" s="325"/>
      <c r="J3558" s="4"/>
      <c r="K3558" s="173"/>
    </row>
    <row r="3559" spans="1:11" x14ac:dyDescent="0.2">
      <c r="A3559" s="140"/>
      <c r="B3559" s="325"/>
      <c r="J3559" s="4"/>
      <c r="K3559" s="173"/>
    </row>
    <row r="3560" spans="1:11" x14ac:dyDescent="0.2">
      <c r="A3560" s="140"/>
      <c r="B3560" s="325"/>
      <c r="J3560" s="4"/>
      <c r="K3560" s="173"/>
    </row>
    <row r="3561" spans="1:11" x14ac:dyDescent="0.2">
      <c r="A3561" s="140"/>
      <c r="B3561" s="325"/>
      <c r="J3561" s="4"/>
      <c r="K3561" s="173"/>
    </row>
    <row r="3562" spans="1:11" x14ac:dyDescent="0.2">
      <c r="A3562" s="140"/>
      <c r="B3562" s="325"/>
      <c r="J3562" s="4"/>
      <c r="K3562" s="173"/>
    </row>
    <row r="3563" spans="1:11" x14ac:dyDescent="0.2">
      <c r="A3563" s="140"/>
      <c r="B3563" s="325"/>
      <c r="J3563" s="4"/>
      <c r="K3563" s="173"/>
    </row>
    <row r="3564" spans="1:11" x14ac:dyDescent="0.2">
      <c r="A3564" s="140"/>
      <c r="B3564" s="325"/>
      <c r="J3564" s="4"/>
      <c r="K3564" s="173"/>
    </row>
    <row r="3565" spans="1:11" x14ac:dyDescent="0.2">
      <c r="A3565" s="140"/>
      <c r="B3565" s="325"/>
      <c r="J3565" s="4"/>
      <c r="K3565" s="173"/>
    </row>
    <row r="3566" spans="1:11" x14ac:dyDescent="0.2">
      <c r="A3566" s="140"/>
      <c r="B3566" s="325"/>
      <c r="J3566" s="4"/>
      <c r="K3566" s="173"/>
    </row>
    <row r="3567" spans="1:11" x14ac:dyDescent="0.2">
      <c r="A3567" s="140"/>
      <c r="B3567" s="325"/>
      <c r="J3567" s="4"/>
      <c r="K3567" s="173"/>
    </row>
    <row r="3568" spans="1:11" x14ac:dyDescent="0.2">
      <c r="A3568" s="140"/>
      <c r="B3568" s="325"/>
      <c r="J3568" s="4"/>
      <c r="K3568" s="173"/>
    </row>
    <row r="3569" spans="1:11" x14ac:dyDescent="0.2">
      <c r="A3569" s="140"/>
      <c r="B3569" s="325"/>
      <c r="J3569" s="4"/>
      <c r="K3569" s="173"/>
    </row>
    <row r="3570" spans="1:11" x14ac:dyDescent="0.2">
      <c r="A3570" s="140"/>
      <c r="B3570" s="325"/>
      <c r="J3570" s="4"/>
      <c r="K3570" s="173"/>
    </row>
    <row r="3571" spans="1:11" x14ac:dyDescent="0.2">
      <c r="A3571" s="140"/>
      <c r="B3571" s="325"/>
      <c r="J3571" s="4"/>
      <c r="K3571" s="173"/>
    </row>
    <row r="3572" spans="1:11" x14ac:dyDescent="0.2">
      <c r="A3572" s="140"/>
      <c r="B3572" s="325"/>
      <c r="J3572" s="4"/>
      <c r="K3572" s="173"/>
    </row>
    <row r="3573" spans="1:11" x14ac:dyDescent="0.2">
      <c r="A3573" s="140"/>
      <c r="B3573" s="325"/>
      <c r="J3573" s="4"/>
      <c r="K3573" s="173"/>
    </row>
    <row r="3574" spans="1:11" x14ac:dyDescent="0.2">
      <c r="A3574" s="140"/>
      <c r="B3574" s="325"/>
      <c r="J3574" s="4"/>
      <c r="K3574" s="173"/>
    </row>
    <row r="3575" spans="1:11" x14ac:dyDescent="0.2">
      <c r="A3575" s="140"/>
      <c r="B3575" s="325"/>
      <c r="J3575" s="4"/>
      <c r="K3575" s="173"/>
    </row>
    <row r="3576" spans="1:11" x14ac:dyDescent="0.2">
      <c r="A3576" s="140"/>
      <c r="B3576" s="325"/>
      <c r="J3576" s="4"/>
      <c r="K3576" s="173"/>
    </row>
    <row r="3577" spans="1:11" x14ac:dyDescent="0.2">
      <c r="A3577" s="140"/>
      <c r="B3577" s="325"/>
      <c r="J3577" s="4"/>
      <c r="K3577" s="173"/>
    </row>
    <row r="3578" spans="1:11" x14ac:dyDescent="0.2">
      <c r="A3578" s="140"/>
      <c r="B3578" s="325"/>
      <c r="J3578" s="4"/>
      <c r="K3578" s="173"/>
    </row>
    <row r="3579" spans="1:11" x14ac:dyDescent="0.2">
      <c r="A3579" s="140"/>
      <c r="B3579" s="325"/>
      <c r="J3579" s="4"/>
      <c r="K3579" s="173"/>
    </row>
    <row r="3580" spans="1:11" x14ac:dyDescent="0.2">
      <c r="A3580" s="140"/>
      <c r="B3580" s="325"/>
      <c r="J3580" s="4"/>
      <c r="K3580" s="173"/>
    </row>
    <row r="3581" spans="1:11" x14ac:dyDescent="0.2">
      <c r="A3581" s="140"/>
      <c r="B3581" s="325"/>
      <c r="J3581" s="4"/>
      <c r="K3581" s="173"/>
    </row>
    <row r="3582" spans="1:11" x14ac:dyDescent="0.2">
      <c r="A3582" s="140"/>
      <c r="B3582" s="325"/>
      <c r="J3582" s="4"/>
      <c r="K3582" s="173"/>
    </row>
    <row r="3583" spans="1:11" x14ac:dyDescent="0.2">
      <c r="A3583" s="140"/>
      <c r="B3583" s="325"/>
      <c r="J3583" s="4"/>
      <c r="K3583" s="173"/>
    </row>
    <row r="3584" spans="1:11" x14ac:dyDescent="0.2">
      <c r="A3584" s="140"/>
      <c r="B3584" s="325"/>
      <c r="J3584" s="4"/>
      <c r="K3584" s="173"/>
    </row>
    <row r="3585" spans="1:11" x14ac:dyDescent="0.2">
      <c r="A3585" s="140"/>
      <c r="B3585" s="325"/>
      <c r="J3585" s="4"/>
      <c r="K3585" s="173"/>
    </row>
    <row r="3586" spans="1:11" x14ac:dyDescent="0.2">
      <c r="A3586" s="140"/>
      <c r="B3586" s="325"/>
      <c r="J3586" s="4"/>
      <c r="K3586" s="173"/>
    </row>
    <row r="3587" spans="1:11" x14ac:dyDescent="0.2">
      <c r="A3587" s="140"/>
      <c r="B3587" s="325"/>
      <c r="J3587" s="4"/>
      <c r="K3587" s="173"/>
    </row>
    <row r="3588" spans="1:11" x14ac:dyDescent="0.2">
      <c r="A3588" s="140"/>
      <c r="B3588" s="325"/>
      <c r="J3588" s="4"/>
      <c r="K3588" s="173"/>
    </row>
    <row r="3589" spans="1:11" x14ac:dyDescent="0.2">
      <c r="A3589" s="140"/>
      <c r="B3589" s="325"/>
      <c r="J3589" s="4"/>
      <c r="K3589" s="173"/>
    </row>
    <row r="3590" spans="1:11" x14ac:dyDescent="0.2">
      <c r="A3590" s="140"/>
      <c r="B3590" s="325"/>
      <c r="J3590" s="4"/>
      <c r="K3590" s="173"/>
    </row>
    <row r="3591" spans="1:11" x14ac:dyDescent="0.2">
      <c r="A3591" s="140"/>
      <c r="B3591" s="325"/>
      <c r="J3591" s="4"/>
      <c r="K3591" s="173"/>
    </row>
    <row r="3592" spans="1:11" x14ac:dyDescent="0.2">
      <c r="A3592" s="140"/>
      <c r="B3592" s="325"/>
      <c r="J3592" s="4"/>
      <c r="K3592" s="173"/>
    </row>
    <row r="3593" spans="1:11" x14ac:dyDescent="0.2">
      <c r="A3593" s="140"/>
      <c r="B3593" s="325"/>
      <c r="J3593" s="4"/>
      <c r="K3593" s="173"/>
    </row>
    <row r="3594" spans="1:11" x14ac:dyDescent="0.2">
      <c r="A3594" s="140"/>
      <c r="B3594" s="325"/>
      <c r="J3594" s="4"/>
      <c r="K3594" s="173"/>
    </row>
    <row r="3595" spans="1:11" x14ac:dyDescent="0.2">
      <c r="A3595" s="140"/>
      <c r="B3595" s="325"/>
      <c r="J3595" s="4"/>
      <c r="K3595" s="173"/>
    </row>
    <row r="3596" spans="1:11" x14ac:dyDescent="0.2">
      <c r="A3596" s="140"/>
      <c r="B3596" s="325"/>
      <c r="J3596" s="4"/>
      <c r="K3596" s="173"/>
    </row>
    <row r="3597" spans="1:11" x14ac:dyDescent="0.2">
      <c r="A3597" s="140"/>
      <c r="B3597" s="325"/>
      <c r="J3597" s="4"/>
      <c r="K3597" s="173"/>
    </row>
    <row r="3598" spans="1:11" x14ac:dyDescent="0.2">
      <c r="A3598" s="140"/>
      <c r="B3598" s="325"/>
      <c r="J3598" s="4"/>
      <c r="K3598" s="173"/>
    </row>
    <row r="3599" spans="1:11" x14ac:dyDescent="0.2">
      <c r="A3599" s="140"/>
      <c r="B3599" s="325"/>
      <c r="J3599" s="4"/>
      <c r="K3599" s="173"/>
    </row>
    <row r="3600" spans="1:11" x14ac:dyDescent="0.2">
      <c r="A3600" s="140"/>
      <c r="B3600" s="325"/>
      <c r="J3600" s="4"/>
      <c r="K3600" s="173"/>
    </row>
    <row r="3601" spans="1:11" x14ac:dyDescent="0.2">
      <c r="A3601" s="140"/>
      <c r="B3601" s="325"/>
      <c r="J3601" s="4"/>
      <c r="K3601" s="173"/>
    </row>
    <row r="3602" spans="1:11" x14ac:dyDescent="0.2">
      <c r="A3602" s="140"/>
      <c r="B3602" s="325"/>
      <c r="J3602" s="4"/>
      <c r="K3602" s="173"/>
    </row>
    <row r="3603" spans="1:11" x14ac:dyDescent="0.2">
      <c r="A3603" s="140"/>
      <c r="B3603" s="325"/>
      <c r="J3603" s="4"/>
      <c r="K3603" s="173"/>
    </row>
    <row r="3604" spans="1:11" x14ac:dyDescent="0.2">
      <c r="A3604" s="140"/>
      <c r="B3604" s="325"/>
      <c r="J3604" s="4"/>
      <c r="K3604" s="173"/>
    </row>
    <row r="3605" spans="1:11" x14ac:dyDescent="0.2">
      <c r="A3605" s="140"/>
      <c r="B3605" s="325"/>
      <c r="J3605" s="4"/>
      <c r="K3605" s="173"/>
    </row>
    <row r="3606" spans="1:11" x14ac:dyDescent="0.2">
      <c r="A3606" s="140"/>
      <c r="B3606" s="325"/>
      <c r="J3606" s="4"/>
      <c r="K3606" s="173"/>
    </row>
    <row r="3607" spans="1:11" x14ac:dyDescent="0.2">
      <c r="A3607" s="140"/>
      <c r="B3607" s="325"/>
      <c r="J3607" s="4"/>
      <c r="K3607" s="173"/>
    </row>
    <row r="3608" spans="1:11" x14ac:dyDescent="0.2">
      <c r="A3608" s="140"/>
      <c r="B3608" s="325"/>
      <c r="J3608" s="4"/>
      <c r="K3608" s="173"/>
    </row>
    <row r="3609" spans="1:11" x14ac:dyDescent="0.2">
      <c r="A3609" s="140"/>
      <c r="B3609" s="325"/>
      <c r="J3609" s="4"/>
      <c r="K3609" s="173"/>
    </row>
    <row r="3610" spans="1:11" x14ac:dyDescent="0.2">
      <c r="A3610" s="140"/>
      <c r="B3610" s="325"/>
      <c r="J3610" s="4"/>
      <c r="K3610" s="173"/>
    </row>
    <row r="3611" spans="1:11" x14ac:dyDescent="0.2">
      <c r="A3611" s="140"/>
      <c r="B3611" s="325"/>
      <c r="J3611" s="4"/>
      <c r="K3611" s="173"/>
    </row>
    <row r="3612" spans="1:11" x14ac:dyDescent="0.2">
      <c r="A3612" s="140"/>
      <c r="B3612" s="325"/>
      <c r="J3612" s="4"/>
      <c r="K3612" s="173"/>
    </row>
    <row r="3613" spans="1:11" x14ac:dyDescent="0.2">
      <c r="A3613" s="140"/>
      <c r="B3613" s="325"/>
      <c r="J3613" s="4"/>
      <c r="K3613" s="173"/>
    </row>
    <row r="3614" spans="1:11" x14ac:dyDescent="0.2">
      <c r="A3614" s="140"/>
      <c r="B3614" s="325"/>
      <c r="J3614" s="4"/>
      <c r="K3614" s="173"/>
    </row>
    <row r="3615" spans="1:11" x14ac:dyDescent="0.2">
      <c r="A3615" s="140"/>
      <c r="B3615" s="325"/>
      <c r="J3615" s="4"/>
      <c r="K3615" s="173"/>
    </row>
    <row r="3616" spans="1:11" x14ac:dyDescent="0.2">
      <c r="A3616" s="140"/>
      <c r="B3616" s="325"/>
      <c r="J3616" s="4"/>
      <c r="K3616" s="173"/>
    </row>
    <row r="3617" spans="1:11" x14ac:dyDescent="0.2">
      <c r="A3617" s="140"/>
      <c r="B3617" s="325"/>
      <c r="J3617" s="4"/>
      <c r="K3617" s="173"/>
    </row>
    <row r="3618" spans="1:11" x14ac:dyDescent="0.2">
      <c r="A3618" s="140"/>
      <c r="B3618" s="325"/>
      <c r="J3618" s="4"/>
      <c r="K3618" s="173"/>
    </row>
    <row r="3619" spans="1:11" x14ac:dyDescent="0.2">
      <c r="A3619" s="140"/>
      <c r="B3619" s="325"/>
      <c r="J3619" s="4"/>
      <c r="K3619" s="173"/>
    </row>
    <row r="3620" spans="1:11" x14ac:dyDescent="0.2">
      <c r="A3620" s="140"/>
      <c r="B3620" s="325"/>
      <c r="J3620" s="4"/>
      <c r="K3620" s="173"/>
    </row>
    <row r="3621" spans="1:11" x14ac:dyDescent="0.2">
      <c r="A3621" s="140"/>
      <c r="B3621" s="325"/>
      <c r="J3621" s="4"/>
      <c r="K3621" s="173"/>
    </row>
    <row r="3622" spans="1:11" x14ac:dyDescent="0.2">
      <c r="A3622" s="140"/>
      <c r="B3622" s="325"/>
      <c r="J3622" s="4"/>
      <c r="K3622" s="173"/>
    </row>
    <row r="3623" spans="1:11" x14ac:dyDescent="0.2">
      <c r="A3623" s="140"/>
      <c r="B3623" s="325"/>
      <c r="J3623" s="4"/>
      <c r="K3623" s="173"/>
    </row>
    <row r="3624" spans="1:11" x14ac:dyDescent="0.2">
      <c r="A3624" s="140"/>
      <c r="B3624" s="325"/>
      <c r="J3624" s="4"/>
      <c r="K3624" s="173"/>
    </row>
    <row r="3625" spans="1:11" x14ac:dyDescent="0.2">
      <c r="A3625" s="140"/>
      <c r="B3625" s="325"/>
      <c r="J3625" s="4"/>
      <c r="K3625" s="173"/>
    </row>
    <row r="3626" spans="1:11" x14ac:dyDescent="0.2">
      <c r="A3626" s="140"/>
      <c r="B3626" s="325"/>
      <c r="J3626" s="4"/>
      <c r="K3626" s="173"/>
    </row>
    <row r="3627" spans="1:11" x14ac:dyDescent="0.2">
      <c r="A3627" s="140"/>
      <c r="B3627" s="325"/>
      <c r="J3627" s="4"/>
      <c r="K3627" s="173"/>
    </row>
    <row r="3628" spans="1:11" x14ac:dyDescent="0.2">
      <c r="A3628" s="140"/>
      <c r="B3628" s="325"/>
      <c r="J3628" s="4"/>
      <c r="K3628" s="173"/>
    </row>
    <row r="3629" spans="1:11" x14ac:dyDescent="0.2">
      <c r="A3629" s="140"/>
      <c r="B3629" s="325"/>
      <c r="J3629" s="4"/>
      <c r="K3629" s="173"/>
    </row>
    <row r="3630" spans="1:11" x14ac:dyDescent="0.2">
      <c r="A3630" s="140"/>
      <c r="B3630" s="325"/>
      <c r="J3630" s="4"/>
      <c r="K3630" s="173"/>
    </row>
    <row r="3631" spans="1:11" x14ac:dyDescent="0.2">
      <c r="A3631" s="140"/>
      <c r="B3631" s="325"/>
      <c r="J3631" s="4"/>
      <c r="K3631" s="173"/>
    </row>
    <row r="3632" spans="1:11" x14ac:dyDescent="0.2">
      <c r="A3632" s="140"/>
      <c r="B3632" s="325"/>
      <c r="J3632" s="4"/>
      <c r="K3632" s="173"/>
    </row>
    <row r="3633" spans="1:11" x14ac:dyDescent="0.2">
      <c r="A3633" s="140"/>
      <c r="B3633" s="325"/>
      <c r="J3633" s="4"/>
      <c r="K3633" s="173"/>
    </row>
    <row r="3634" spans="1:11" x14ac:dyDescent="0.2">
      <c r="A3634" s="140"/>
      <c r="B3634" s="325"/>
      <c r="J3634" s="4"/>
      <c r="K3634" s="173"/>
    </row>
    <row r="3635" spans="1:11" x14ac:dyDescent="0.2">
      <c r="A3635" s="140"/>
      <c r="B3635" s="325"/>
      <c r="J3635" s="4"/>
      <c r="K3635" s="173"/>
    </row>
    <row r="3636" spans="1:11" x14ac:dyDescent="0.2">
      <c r="A3636" s="140"/>
      <c r="B3636" s="325"/>
      <c r="J3636" s="4"/>
      <c r="K3636" s="173"/>
    </row>
    <row r="3637" spans="1:11" x14ac:dyDescent="0.2">
      <c r="A3637" s="140"/>
      <c r="B3637" s="325"/>
      <c r="J3637" s="4"/>
      <c r="K3637" s="173"/>
    </row>
    <row r="3638" spans="1:11" x14ac:dyDescent="0.2">
      <c r="A3638" s="140"/>
      <c r="B3638" s="325"/>
      <c r="J3638" s="4"/>
      <c r="K3638" s="173"/>
    </row>
    <row r="3639" spans="1:11" x14ac:dyDescent="0.2">
      <c r="A3639" s="140"/>
      <c r="B3639" s="325"/>
      <c r="J3639" s="4"/>
      <c r="K3639" s="173"/>
    </row>
    <row r="3640" spans="1:11" x14ac:dyDescent="0.2">
      <c r="A3640" s="140"/>
      <c r="B3640" s="325"/>
      <c r="J3640" s="4"/>
      <c r="K3640" s="173"/>
    </row>
    <row r="3641" spans="1:11" x14ac:dyDescent="0.2">
      <c r="A3641" s="140"/>
      <c r="B3641" s="325"/>
      <c r="J3641" s="4"/>
      <c r="K3641" s="173"/>
    </row>
    <row r="3642" spans="1:11" x14ac:dyDescent="0.2">
      <c r="A3642" s="140"/>
      <c r="B3642" s="325"/>
      <c r="J3642" s="4"/>
      <c r="K3642" s="173"/>
    </row>
    <row r="3643" spans="1:11" x14ac:dyDescent="0.2">
      <c r="A3643" s="140"/>
      <c r="B3643" s="325"/>
      <c r="J3643" s="4"/>
      <c r="K3643" s="173"/>
    </row>
    <row r="3644" spans="1:11" x14ac:dyDescent="0.2">
      <c r="A3644" s="140"/>
      <c r="B3644" s="325"/>
      <c r="J3644" s="4"/>
      <c r="K3644" s="173"/>
    </row>
    <row r="3645" spans="1:11" x14ac:dyDescent="0.2">
      <c r="A3645" s="140"/>
      <c r="B3645" s="325"/>
      <c r="J3645" s="4"/>
      <c r="K3645" s="173"/>
    </row>
    <row r="3646" spans="1:11" x14ac:dyDescent="0.2">
      <c r="A3646" s="140"/>
      <c r="B3646" s="325"/>
      <c r="J3646" s="4"/>
      <c r="K3646" s="173"/>
    </row>
    <row r="3647" spans="1:11" x14ac:dyDescent="0.2">
      <c r="A3647" s="140"/>
      <c r="B3647" s="325"/>
      <c r="J3647" s="4"/>
      <c r="K3647" s="173"/>
    </row>
    <row r="3648" spans="1:11" x14ac:dyDescent="0.2">
      <c r="A3648" s="140"/>
      <c r="B3648" s="325"/>
      <c r="J3648" s="4"/>
      <c r="K3648" s="173"/>
    </row>
    <row r="3649" spans="1:11" x14ac:dyDescent="0.2">
      <c r="A3649" s="140"/>
      <c r="B3649" s="325"/>
      <c r="J3649" s="4"/>
      <c r="K3649" s="173"/>
    </row>
    <row r="3650" spans="1:11" x14ac:dyDescent="0.2">
      <c r="A3650" s="140"/>
      <c r="B3650" s="325"/>
      <c r="J3650" s="4"/>
      <c r="K3650" s="173"/>
    </row>
    <row r="3651" spans="1:11" x14ac:dyDescent="0.2">
      <c r="A3651" s="140"/>
      <c r="B3651" s="325"/>
      <c r="J3651" s="4"/>
      <c r="K3651" s="173"/>
    </row>
    <row r="3652" spans="1:11" x14ac:dyDescent="0.2">
      <c r="A3652" s="140"/>
      <c r="B3652" s="325"/>
      <c r="J3652" s="4"/>
      <c r="K3652" s="173"/>
    </row>
    <row r="3653" spans="1:11" x14ac:dyDescent="0.2">
      <c r="A3653" s="140"/>
      <c r="B3653" s="325"/>
      <c r="J3653" s="4"/>
      <c r="K3653" s="173"/>
    </row>
    <row r="3654" spans="1:11" x14ac:dyDescent="0.2">
      <c r="A3654" s="140"/>
      <c r="B3654" s="325"/>
      <c r="J3654" s="4"/>
      <c r="K3654" s="173"/>
    </row>
    <row r="3655" spans="1:11" x14ac:dyDescent="0.2">
      <c r="A3655" s="140"/>
      <c r="B3655" s="325"/>
      <c r="J3655" s="4"/>
      <c r="K3655" s="173"/>
    </row>
    <row r="3656" spans="1:11" x14ac:dyDescent="0.2">
      <c r="A3656" s="140"/>
      <c r="B3656" s="325"/>
      <c r="J3656" s="4"/>
      <c r="K3656" s="173"/>
    </row>
    <row r="3657" spans="1:11" x14ac:dyDescent="0.2">
      <c r="A3657" s="140"/>
      <c r="B3657" s="325"/>
      <c r="J3657" s="4"/>
      <c r="K3657" s="173"/>
    </row>
    <row r="3658" spans="1:11" x14ac:dyDescent="0.2">
      <c r="A3658" s="140"/>
      <c r="B3658" s="325"/>
      <c r="J3658" s="4"/>
      <c r="K3658" s="173"/>
    </row>
    <row r="3659" spans="1:11" x14ac:dyDescent="0.2">
      <c r="A3659" s="140"/>
      <c r="B3659" s="325"/>
      <c r="J3659" s="4"/>
      <c r="K3659" s="173"/>
    </row>
    <row r="3660" spans="1:11" x14ac:dyDescent="0.2">
      <c r="A3660" s="140"/>
      <c r="B3660" s="325"/>
      <c r="J3660" s="4"/>
      <c r="K3660" s="173"/>
    </row>
    <row r="3661" spans="1:11" x14ac:dyDescent="0.2">
      <c r="A3661" s="140"/>
      <c r="B3661" s="325"/>
      <c r="J3661" s="4"/>
      <c r="K3661" s="173"/>
    </row>
    <row r="3662" spans="1:11" x14ac:dyDescent="0.2">
      <c r="A3662" s="140"/>
      <c r="B3662" s="325"/>
      <c r="J3662" s="4"/>
      <c r="K3662" s="173"/>
    </row>
    <row r="3663" spans="1:11" x14ac:dyDescent="0.2">
      <c r="A3663" s="140"/>
      <c r="B3663" s="325"/>
      <c r="J3663" s="4"/>
      <c r="K3663" s="173"/>
    </row>
    <row r="3664" spans="1:11" x14ac:dyDescent="0.2">
      <c r="A3664" s="140"/>
      <c r="B3664" s="325"/>
      <c r="J3664" s="4"/>
      <c r="K3664" s="173"/>
    </row>
    <row r="3665" spans="1:11" x14ac:dyDescent="0.2">
      <c r="A3665" s="140"/>
      <c r="B3665" s="325"/>
      <c r="J3665" s="4"/>
      <c r="K3665" s="173"/>
    </row>
    <row r="3666" spans="1:11" x14ac:dyDescent="0.2">
      <c r="A3666" s="140"/>
      <c r="B3666" s="325"/>
      <c r="J3666" s="4"/>
      <c r="K3666" s="173"/>
    </row>
    <row r="3667" spans="1:11" x14ac:dyDescent="0.2">
      <c r="A3667" s="140"/>
      <c r="B3667" s="325"/>
      <c r="J3667" s="4"/>
      <c r="K3667" s="173"/>
    </row>
    <row r="3668" spans="1:11" x14ac:dyDescent="0.2">
      <c r="A3668" s="140"/>
      <c r="B3668" s="325"/>
      <c r="J3668" s="4"/>
      <c r="K3668" s="173"/>
    </row>
    <row r="3669" spans="1:11" x14ac:dyDescent="0.2">
      <c r="A3669" s="140"/>
      <c r="B3669" s="325"/>
      <c r="J3669" s="4"/>
      <c r="K3669" s="173"/>
    </row>
    <row r="3670" spans="1:11" x14ac:dyDescent="0.2">
      <c r="A3670" s="140"/>
      <c r="B3670" s="325"/>
      <c r="J3670" s="4"/>
      <c r="K3670" s="173"/>
    </row>
    <row r="3671" spans="1:11" x14ac:dyDescent="0.2">
      <c r="A3671" s="140"/>
      <c r="B3671" s="325"/>
      <c r="J3671" s="4"/>
      <c r="K3671" s="173"/>
    </row>
    <row r="3672" spans="1:11" x14ac:dyDescent="0.2">
      <c r="A3672" s="140"/>
      <c r="B3672" s="325"/>
      <c r="J3672" s="4"/>
      <c r="K3672" s="173"/>
    </row>
    <row r="3673" spans="1:11" x14ac:dyDescent="0.2">
      <c r="A3673" s="140"/>
      <c r="B3673" s="325"/>
      <c r="J3673" s="4"/>
      <c r="K3673" s="173"/>
    </row>
    <row r="3674" spans="1:11" x14ac:dyDescent="0.2">
      <c r="A3674" s="140"/>
      <c r="B3674" s="325"/>
      <c r="J3674" s="4"/>
      <c r="K3674" s="173"/>
    </row>
    <row r="3675" spans="1:11" x14ac:dyDescent="0.2">
      <c r="A3675" s="140"/>
      <c r="B3675" s="325"/>
      <c r="J3675" s="4"/>
      <c r="K3675" s="173"/>
    </row>
    <row r="3676" spans="1:11" x14ac:dyDescent="0.2">
      <c r="A3676" s="140"/>
      <c r="B3676" s="325"/>
      <c r="J3676" s="4"/>
      <c r="K3676" s="173"/>
    </row>
    <row r="3677" spans="1:11" x14ac:dyDescent="0.2">
      <c r="A3677" s="140"/>
      <c r="B3677" s="325"/>
      <c r="J3677" s="4"/>
      <c r="K3677" s="173"/>
    </row>
    <row r="3678" spans="1:11" x14ac:dyDescent="0.2">
      <c r="A3678" s="140"/>
      <c r="B3678" s="325"/>
      <c r="J3678" s="4"/>
      <c r="K3678" s="173"/>
    </row>
    <row r="3679" spans="1:11" x14ac:dyDescent="0.2">
      <c r="A3679" s="140"/>
      <c r="B3679" s="325"/>
      <c r="J3679" s="4"/>
      <c r="K3679" s="173"/>
    </row>
    <row r="3680" spans="1:11" x14ac:dyDescent="0.2">
      <c r="A3680" s="140"/>
      <c r="B3680" s="325"/>
      <c r="J3680" s="4"/>
      <c r="K3680" s="173"/>
    </row>
    <row r="3681" spans="1:11" x14ac:dyDescent="0.2">
      <c r="A3681" s="140"/>
      <c r="B3681" s="325"/>
      <c r="J3681" s="4"/>
      <c r="K3681" s="173"/>
    </row>
    <row r="3682" spans="1:11" x14ac:dyDescent="0.2">
      <c r="A3682" s="140"/>
      <c r="B3682" s="325"/>
      <c r="J3682" s="4"/>
      <c r="K3682" s="173"/>
    </row>
    <row r="3683" spans="1:11" x14ac:dyDescent="0.2">
      <c r="A3683" s="140"/>
      <c r="B3683" s="325"/>
      <c r="J3683" s="4"/>
      <c r="K3683" s="173"/>
    </row>
    <row r="3684" spans="1:11" x14ac:dyDescent="0.2">
      <c r="A3684" s="140"/>
      <c r="B3684" s="325"/>
      <c r="J3684" s="4"/>
      <c r="K3684" s="173"/>
    </row>
    <row r="3685" spans="1:11" x14ac:dyDescent="0.2">
      <c r="A3685" s="140"/>
      <c r="B3685" s="325"/>
      <c r="J3685" s="4"/>
      <c r="K3685" s="173"/>
    </row>
    <row r="3686" spans="1:11" x14ac:dyDescent="0.2">
      <c r="A3686" s="140"/>
      <c r="B3686" s="325"/>
      <c r="J3686" s="4"/>
      <c r="K3686" s="173"/>
    </row>
    <row r="3687" spans="1:11" x14ac:dyDescent="0.2">
      <c r="A3687" s="140"/>
      <c r="B3687" s="325"/>
      <c r="J3687" s="4"/>
      <c r="K3687" s="173"/>
    </row>
    <row r="3688" spans="1:11" x14ac:dyDescent="0.2">
      <c r="A3688" s="140"/>
      <c r="B3688" s="325"/>
      <c r="J3688" s="4"/>
      <c r="K3688" s="173"/>
    </row>
    <row r="3689" spans="1:11" x14ac:dyDescent="0.2">
      <c r="A3689" s="140"/>
      <c r="B3689" s="325"/>
      <c r="J3689" s="4"/>
      <c r="K3689" s="173"/>
    </row>
    <row r="3690" spans="1:11" x14ac:dyDescent="0.2">
      <c r="A3690" s="140"/>
      <c r="B3690" s="325"/>
      <c r="J3690" s="4"/>
      <c r="K3690" s="173"/>
    </row>
    <row r="3691" spans="1:11" x14ac:dyDescent="0.2">
      <c r="A3691" s="140"/>
      <c r="B3691" s="325"/>
      <c r="J3691" s="4"/>
      <c r="K3691" s="173"/>
    </row>
    <row r="3692" spans="1:11" x14ac:dyDescent="0.2">
      <c r="A3692" s="140"/>
      <c r="B3692" s="325"/>
      <c r="J3692" s="4"/>
      <c r="K3692" s="173"/>
    </row>
    <row r="3693" spans="1:11" x14ac:dyDescent="0.2">
      <c r="A3693" s="140"/>
      <c r="B3693" s="325"/>
      <c r="J3693" s="4"/>
      <c r="K3693" s="173"/>
    </row>
    <row r="3694" spans="1:11" x14ac:dyDescent="0.2">
      <c r="A3694" s="140"/>
      <c r="B3694" s="325"/>
      <c r="J3694" s="4"/>
      <c r="K3694" s="173"/>
    </row>
    <row r="3695" spans="1:11" x14ac:dyDescent="0.2">
      <c r="A3695" s="140"/>
      <c r="B3695" s="325"/>
      <c r="J3695" s="4"/>
      <c r="K3695" s="173"/>
    </row>
    <row r="3696" spans="1:11" x14ac:dyDescent="0.2">
      <c r="A3696" s="140"/>
      <c r="B3696" s="325"/>
      <c r="J3696" s="4"/>
      <c r="K3696" s="173"/>
    </row>
    <row r="3697" spans="1:11" x14ac:dyDescent="0.2">
      <c r="A3697" s="140"/>
      <c r="B3697" s="325"/>
      <c r="J3697" s="4"/>
      <c r="K3697" s="173"/>
    </row>
    <row r="3698" spans="1:11" x14ac:dyDescent="0.2">
      <c r="A3698" s="140"/>
      <c r="B3698" s="325"/>
      <c r="J3698" s="4"/>
      <c r="K3698" s="173"/>
    </row>
    <row r="3699" spans="1:11" x14ac:dyDescent="0.2">
      <c r="A3699" s="140"/>
      <c r="B3699" s="325"/>
      <c r="J3699" s="4"/>
      <c r="K3699" s="173"/>
    </row>
    <row r="3700" spans="1:11" x14ac:dyDescent="0.2">
      <c r="A3700" s="140"/>
      <c r="B3700" s="325"/>
      <c r="J3700" s="4"/>
      <c r="K3700" s="173"/>
    </row>
    <row r="3701" spans="1:11" x14ac:dyDescent="0.2">
      <c r="A3701" s="140"/>
      <c r="B3701" s="325"/>
      <c r="J3701" s="4"/>
      <c r="K3701" s="173"/>
    </row>
    <row r="3702" spans="1:11" x14ac:dyDescent="0.2">
      <c r="A3702" s="140"/>
      <c r="B3702" s="325"/>
      <c r="J3702" s="4"/>
      <c r="K3702" s="173"/>
    </row>
    <row r="3703" spans="1:11" x14ac:dyDescent="0.2">
      <c r="A3703" s="140"/>
      <c r="B3703" s="325"/>
      <c r="J3703" s="4"/>
      <c r="K3703" s="173"/>
    </row>
    <row r="3704" spans="1:11" x14ac:dyDescent="0.2">
      <c r="A3704" s="140"/>
      <c r="B3704" s="325"/>
      <c r="J3704" s="4"/>
      <c r="K3704" s="173"/>
    </row>
    <row r="3705" spans="1:11" x14ac:dyDescent="0.2">
      <c r="A3705" s="140"/>
      <c r="B3705" s="325"/>
      <c r="J3705" s="4"/>
      <c r="K3705" s="173"/>
    </row>
    <row r="3706" spans="1:11" x14ac:dyDescent="0.2">
      <c r="A3706" s="140"/>
      <c r="B3706" s="325"/>
      <c r="J3706" s="4"/>
      <c r="K3706" s="173"/>
    </row>
    <row r="3707" spans="1:11" x14ac:dyDescent="0.2">
      <c r="A3707" s="140"/>
      <c r="B3707" s="325"/>
      <c r="J3707" s="4"/>
      <c r="K3707" s="173"/>
    </row>
    <row r="3708" spans="1:11" x14ac:dyDescent="0.2">
      <c r="A3708" s="140"/>
      <c r="B3708" s="325"/>
      <c r="J3708" s="4"/>
      <c r="K3708" s="173"/>
    </row>
    <row r="3709" spans="1:11" x14ac:dyDescent="0.2">
      <c r="A3709" s="140"/>
      <c r="B3709" s="325"/>
      <c r="J3709" s="4"/>
      <c r="K3709" s="173"/>
    </row>
    <row r="3710" spans="1:11" x14ac:dyDescent="0.2">
      <c r="A3710" s="140"/>
      <c r="B3710" s="325"/>
      <c r="J3710" s="4"/>
      <c r="K3710" s="173"/>
    </row>
    <row r="3711" spans="1:11" x14ac:dyDescent="0.2">
      <c r="A3711" s="140"/>
      <c r="B3711" s="325"/>
      <c r="J3711" s="4"/>
      <c r="K3711" s="173"/>
    </row>
    <row r="3712" spans="1:11" x14ac:dyDescent="0.2">
      <c r="A3712" s="140"/>
      <c r="B3712" s="325"/>
      <c r="J3712" s="4"/>
      <c r="K3712" s="173"/>
    </row>
    <row r="3713" spans="1:11" x14ac:dyDescent="0.2">
      <c r="A3713" s="140"/>
      <c r="B3713" s="325"/>
      <c r="J3713" s="4"/>
      <c r="K3713" s="173"/>
    </row>
    <row r="3714" spans="1:11" x14ac:dyDescent="0.2">
      <c r="A3714" s="140"/>
      <c r="B3714" s="325"/>
      <c r="J3714" s="4"/>
      <c r="K3714" s="173"/>
    </row>
    <row r="3715" spans="1:11" x14ac:dyDescent="0.2">
      <c r="A3715" s="140"/>
      <c r="B3715" s="325"/>
      <c r="J3715" s="4"/>
      <c r="K3715" s="173"/>
    </row>
    <row r="3716" spans="1:11" x14ac:dyDescent="0.2">
      <c r="A3716" s="140"/>
      <c r="B3716" s="325"/>
      <c r="J3716" s="4"/>
      <c r="K3716" s="173"/>
    </row>
    <row r="3717" spans="1:11" x14ac:dyDescent="0.2">
      <c r="A3717" s="140"/>
      <c r="B3717" s="325"/>
      <c r="J3717" s="4"/>
      <c r="K3717" s="173"/>
    </row>
    <row r="3718" spans="1:11" x14ac:dyDescent="0.2">
      <c r="A3718" s="140"/>
      <c r="B3718" s="325"/>
      <c r="J3718" s="4"/>
      <c r="K3718" s="173"/>
    </row>
    <row r="3719" spans="1:11" x14ac:dyDescent="0.2">
      <c r="A3719" s="140"/>
      <c r="B3719" s="325"/>
      <c r="J3719" s="4"/>
      <c r="K3719" s="173"/>
    </row>
    <row r="3720" spans="1:11" x14ac:dyDescent="0.2">
      <c r="A3720" s="140"/>
      <c r="B3720" s="325"/>
      <c r="J3720" s="4"/>
      <c r="K3720" s="173"/>
    </row>
    <row r="3721" spans="1:11" x14ac:dyDescent="0.2">
      <c r="A3721" s="140"/>
      <c r="B3721" s="325"/>
      <c r="J3721" s="4"/>
      <c r="K3721" s="173"/>
    </row>
    <row r="3722" spans="1:11" x14ac:dyDescent="0.2">
      <c r="A3722" s="140"/>
      <c r="B3722" s="325"/>
      <c r="J3722" s="4"/>
      <c r="K3722" s="173"/>
    </row>
    <row r="3723" spans="1:11" x14ac:dyDescent="0.2">
      <c r="A3723" s="140"/>
      <c r="B3723" s="325"/>
      <c r="J3723" s="4"/>
      <c r="K3723" s="173"/>
    </row>
    <row r="3724" spans="1:11" x14ac:dyDescent="0.2">
      <c r="A3724" s="140"/>
      <c r="B3724" s="325"/>
      <c r="J3724" s="4"/>
      <c r="K3724" s="173"/>
    </row>
    <row r="3725" spans="1:11" x14ac:dyDescent="0.2">
      <c r="A3725" s="140"/>
      <c r="B3725" s="325"/>
      <c r="J3725" s="4"/>
      <c r="K3725" s="173"/>
    </row>
    <row r="3726" spans="1:11" x14ac:dyDescent="0.2">
      <c r="A3726" s="140"/>
      <c r="B3726" s="325"/>
      <c r="J3726" s="4"/>
      <c r="K3726" s="173"/>
    </row>
    <row r="3727" spans="1:11" x14ac:dyDescent="0.2">
      <c r="A3727" s="140"/>
      <c r="B3727" s="325"/>
      <c r="J3727" s="4"/>
      <c r="K3727" s="173"/>
    </row>
    <row r="3728" spans="1:11" x14ac:dyDescent="0.2">
      <c r="A3728" s="140"/>
      <c r="B3728" s="325"/>
      <c r="J3728" s="4"/>
      <c r="K3728" s="173"/>
    </row>
    <row r="3729" spans="1:11" x14ac:dyDescent="0.2">
      <c r="A3729" s="140"/>
      <c r="B3729" s="325"/>
      <c r="J3729" s="4"/>
      <c r="K3729" s="173"/>
    </row>
    <row r="3730" spans="1:11" x14ac:dyDescent="0.2">
      <c r="A3730" s="140"/>
      <c r="B3730" s="325"/>
      <c r="J3730" s="4"/>
      <c r="K3730" s="173"/>
    </row>
    <row r="3731" spans="1:11" x14ac:dyDescent="0.2">
      <c r="A3731" s="140"/>
      <c r="B3731" s="325"/>
      <c r="J3731" s="4"/>
      <c r="K3731" s="173"/>
    </row>
    <row r="3732" spans="1:11" x14ac:dyDescent="0.2">
      <c r="A3732" s="140"/>
      <c r="B3732" s="325"/>
      <c r="J3732" s="4"/>
      <c r="K3732" s="173"/>
    </row>
    <row r="3733" spans="1:11" x14ac:dyDescent="0.2">
      <c r="A3733" s="140"/>
      <c r="B3733" s="325"/>
      <c r="J3733" s="4"/>
      <c r="K3733" s="173"/>
    </row>
    <row r="3734" spans="1:11" x14ac:dyDescent="0.2">
      <c r="A3734" s="140"/>
      <c r="B3734" s="325"/>
      <c r="J3734" s="4"/>
      <c r="K3734" s="173"/>
    </row>
    <row r="3735" spans="1:11" x14ac:dyDescent="0.2">
      <c r="A3735" s="140"/>
      <c r="B3735" s="325"/>
      <c r="J3735" s="4"/>
      <c r="K3735" s="173"/>
    </row>
    <row r="3736" spans="1:11" x14ac:dyDescent="0.2">
      <c r="A3736" s="140"/>
      <c r="B3736" s="325"/>
      <c r="J3736" s="4"/>
      <c r="K3736" s="173"/>
    </row>
    <row r="3737" spans="1:11" x14ac:dyDescent="0.2">
      <c r="A3737" s="140"/>
      <c r="B3737" s="325"/>
      <c r="J3737" s="4"/>
      <c r="K3737" s="173"/>
    </row>
    <row r="3738" spans="1:11" x14ac:dyDescent="0.2">
      <c r="A3738" s="140"/>
      <c r="B3738" s="325"/>
      <c r="J3738" s="4"/>
      <c r="K3738" s="173"/>
    </row>
    <row r="3739" spans="1:11" x14ac:dyDescent="0.2">
      <c r="A3739" s="140"/>
      <c r="B3739" s="325"/>
      <c r="J3739" s="4"/>
      <c r="K3739" s="173"/>
    </row>
    <row r="3740" spans="1:11" x14ac:dyDescent="0.2">
      <c r="A3740" s="140"/>
      <c r="B3740" s="325"/>
      <c r="J3740" s="4"/>
      <c r="K3740" s="173"/>
    </row>
    <row r="3741" spans="1:11" x14ac:dyDescent="0.2">
      <c r="A3741" s="140"/>
      <c r="B3741" s="325"/>
      <c r="J3741" s="4"/>
      <c r="K3741" s="173"/>
    </row>
    <row r="3742" spans="1:11" x14ac:dyDescent="0.2">
      <c r="A3742" s="140"/>
      <c r="B3742" s="325"/>
      <c r="J3742" s="4"/>
      <c r="K3742" s="173"/>
    </row>
    <row r="3743" spans="1:11" x14ac:dyDescent="0.2">
      <c r="A3743" s="140"/>
      <c r="B3743" s="325"/>
      <c r="J3743" s="4"/>
      <c r="K3743" s="173"/>
    </row>
    <row r="3744" spans="1:11" x14ac:dyDescent="0.2">
      <c r="A3744" s="140"/>
      <c r="B3744" s="325"/>
      <c r="J3744" s="4"/>
      <c r="K3744" s="173"/>
    </row>
    <row r="3745" spans="1:11" x14ac:dyDescent="0.2">
      <c r="A3745" s="140"/>
      <c r="B3745" s="325"/>
      <c r="J3745" s="4"/>
      <c r="K3745" s="173"/>
    </row>
    <row r="3746" spans="1:11" x14ac:dyDescent="0.2">
      <c r="A3746" s="140"/>
      <c r="B3746" s="325"/>
      <c r="J3746" s="4"/>
      <c r="K3746" s="173"/>
    </row>
    <row r="3747" spans="1:11" x14ac:dyDescent="0.2">
      <c r="A3747" s="140"/>
      <c r="B3747" s="325"/>
      <c r="J3747" s="4"/>
      <c r="K3747" s="173"/>
    </row>
    <row r="3748" spans="1:11" x14ac:dyDescent="0.2">
      <c r="A3748" s="140"/>
      <c r="B3748" s="325"/>
      <c r="J3748" s="4"/>
      <c r="K3748" s="173"/>
    </row>
    <row r="3749" spans="1:11" x14ac:dyDescent="0.2">
      <c r="A3749" s="140"/>
      <c r="B3749" s="325"/>
      <c r="J3749" s="4"/>
      <c r="K3749" s="173"/>
    </row>
    <row r="3750" spans="1:11" x14ac:dyDescent="0.2">
      <c r="A3750" s="140"/>
      <c r="B3750" s="325"/>
      <c r="J3750" s="4"/>
      <c r="K3750" s="173"/>
    </row>
    <row r="3751" spans="1:11" x14ac:dyDescent="0.2">
      <c r="A3751" s="140"/>
      <c r="B3751" s="325"/>
      <c r="J3751" s="4"/>
      <c r="K3751" s="173"/>
    </row>
    <row r="3752" spans="1:11" x14ac:dyDescent="0.2">
      <c r="A3752" s="140"/>
      <c r="B3752" s="325"/>
      <c r="J3752" s="4"/>
      <c r="K3752" s="173"/>
    </row>
    <row r="3753" spans="1:11" x14ac:dyDescent="0.2">
      <c r="A3753" s="140"/>
      <c r="B3753" s="325"/>
      <c r="J3753" s="4"/>
      <c r="K3753" s="173"/>
    </row>
    <row r="3754" spans="1:11" x14ac:dyDescent="0.2">
      <c r="A3754" s="140"/>
      <c r="B3754" s="325"/>
      <c r="J3754" s="4"/>
      <c r="K3754" s="173"/>
    </row>
    <row r="3755" spans="1:11" x14ac:dyDescent="0.2">
      <c r="A3755" s="140"/>
      <c r="B3755" s="325"/>
      <c r="J3755" s="4"/>
      <c r="K3755" s="173"/>
    </row>
    <row r="3756" spans="1:11" x14ac:dyDescent="0.2">
      <c r="A3756" s="140"/>
      <c r="B3756" s="325"/>
      <c r="J3756" s="4"/>
      <c r="K3756" s="173"/>
    </row>
    <row r="3757" spans="1:11" x14ac:dyDescent="0.2">
      <c r="A3757" s="140"/>
      <c r="B3757" s="325"/>
      <c r="J3757" s="4"/>
      <c r="K3757" s="173"/>
    </row>
    <row r="3758" spans="1:11" x14ac:dyDescent="0.2">
      <c r="A3758" s="140"/>
      <c r="B3758" s="325"/>
      <c r="J3758" s="4"/>
      <c r="K3758" s="173"/>
    </row>
    <row r="3759" spans="1:11" x14ac:dyDescent="0.2">
      <c r="A3759" s="140"/>
      <c r="B3759" s="325"/>
      <c r="J3759" s="4"/>
      <c r="K3759" s="173"/>
    </row>
    <row r="3760" spans="1:11" x14ac:dyDescent="0.2">
      <c r="A3760" s="140"/>
      <c r="B3760" s="325"/>
      <c r="J3760" s="4"/>
      <c r="K3760" s="173"/>
    </row>
    <row r="3761" spans="1:11" x14ac:dyDescent="0.2">
      <c r="A3761" s="140"/>
      <c r="B3761" s="325"/>
      <c r="J3761" s="4"/>
      <c r="K3761" s="173"/>
    </row>
    <row r="3762" spans="1:11" x14ac:dyDescent="0.2">
      <c r="A3762" s="140"/>
      <c r="B3762" s="325"/>
      <c r="J3762" s="4"/>
      <c r="K3762" s="173"/>
    </row>
    <row r="3763" spans="1:11" x14ac:dyDescent="0.2">
      <c r="A3763" s="140"/>
      <c r="B3763" s="325"/>
      <c r="J3763" s="4"/>
      <c r="K3763" s="173"/>
    </row>
    <row r="3764" spans="1:11" x14ac:dyDescent="0.2">
      <c r="A3764" s="140"/>
      <c r="B3764" s="325"/>
      <c r="J3764" s="4"/>
      <c r="K3764" s="173"/>
    </row>
    <row r="3765" spans="1:11" x14ac:dyDescent="0.2">
      <c r="A3765" s="140"/>
      <c r="B3765" s="325"/>
      <c r="J3765" s="4"/>
      <c r="K3765" s="173"/>
    </row>
    <row r="3766" spans="1:11" x14ac:dyDescent="0.2">
      <c r="A3766" s="140"/>
      <c r="B3766" s="325"/>
      <c r="J3766" s="4"/>
      <c r="K3766" s="173"/>
    </row>
    <row r="3767" spans="1:11" x14ac:dyDescent="0.2">
      <c r="A3767" s="140"/>
      <c r="B3767" s="325"/>
      <c r="J3767" s="4"/>
      <c r="K3767" s="173"/>
    </row>
    <row r="3768" spans="1:11" x14ac:dyDescent="0.2">
      <c r="A3768" s="140"/>
      <c r="B3768" s="325"/>
      <c r="J3768" s="4"/>
      <c r="K3768" s="173"/>
    </row>
    <row r="3769" spans="1:11" x14ac:dyDescent="0.2">
      <c r="A3769" s="140"/>
      <c r="B3769" s="325"/>
      <c r="J3769" s="4"/>
      <c r="K3769" s="173"/>
    </row>
    <row r="3770" spans="1:11" x14ac:dyDescent="0.2">
      <c r="A3770" s="140"/>
      <c r="B3770" s="325"/>
      <c r="J3770" s="4"/>
      <c r="K3770" s="173"/>
    </row>
    <row r="3771" spans="1:11" x14ac:dyDescent="0.2">
      <c r="A3771" s="140"/>
      <c r="B3771" s="325"/>
      <c r="J3771" s="4"/>
      <c r="K3771" s="173"/>
    </row>
    <row r="3772" spans="1:11" x14ac:dyDescent="0.2">
      <c r="A3772" s="140"/>
      <c r="B3772" s="325"/>
      <c r="J3772" s="4"/>
      <c r="K3772" s="173"/>
    </row>
    <row r="3773" spans="1:11" x14ac:dyDescent="0.2">
      <c r="A3773" s="140"/>
      <c r="B3773" s="325"/>
      <c r="J3773" s="4"/>
      <c r="K3773" s="173"/>
    </row>
    <row r="3774" spans="1:11" x14ac:dyDescent="0.2">
      <c r="A3774" s="140"/>
      <c r="B3774" s="325"/>
      <c r="J3774" s="4"/>
      <c r="K3774" s="173"/>
    </row>
    <row r="3775" spans="1:11" x14ac:dyDescent="0.2">
      <c r="A3775" s="140"/>
      <c r="B3775" s="325"/>
      <c r="J3775" s="4"/>
      <c r="K3775" s="173"/>
    </row>
    <row r="3776" spans="1:11" x14ac:dyDescent="0.2">
      <c r="A3776" s="140"/>
      <c r="B3776" s="325"/>
      <c r="J3776" s="4"/>
      <c r="K3776" s="173"/>
    </row>
    <row r="3777" spans="1:11" x14ac:dyDescent="0.2">
      <c r="A3777" s="140"/>
      <c r="B3777" s="325"/>
      <c r="J3777" s="4"/>
      <c r="K3777" s="173"/>
    </row>
    <row r="3778" spans="1:11" x14ac:dyDescent="0.2">
      <c r="A3778" s="140"/>
      <c r="B3778" s="325"/>
      <c r="J3778" s="4"/>
      <c r="K3778" s="173"/>
    </row>
    <row r="3779" spans="1:11" x14ac:dyDescent="0.2">
      <c r="A3779" s="140"/>
      <c r="B3779" s="325"/>
      <c r="J3779" s="4"/>
      <c r="K3779" s="173"/>
    </row>
    <row r="3780" spans="1:11" x14ac:dyDescent="0.2">
      <c r="A3780" s="140"/>
      <c r="B3780" s="325"/>
      <c r="J3780" s="4"/>
      <c r="K3780" s="173"/>
    </row>
    <row r="3781" spans="1:11" x14ac:dyDescent="0.2">
      <c r="A3781" s="140"/>
      <c r="B3781" s="325"/>
      <c r="J3781" s="4"/>
      <c r="K3781" s="173"/>
    </row>
    <row r="3782" spans="1:11" x14ac:dyDescent="0.2">
      <c r="A3782" s="140"/>
      <c r="B3782" s="325"/>
      <c r="J3782" s="4"/>
      <c r="K3782" s="173"/>
    </row>
    <row r="3783" spans="1:11" x14ac:dyDescent="0.2">
      <c r="A3783" s="140"/>
      <c r="B3783" s="325"/>
      <c r="J3783" s="4"/>
      <c r="K3783" s="173"/>
    </row>
    <row r="3784" spans="1:11" x14ac:dyDescent="0.2">
      <c r="A3784" s="140"/>
      <c r="B3784" s="325"/>
      <c r="J3784" s="4"/>
      <c r="K3784" s="173"/>
    </row>
    <row r="3785" spans="1:11" x14ac:dyDescent="0.2">
      <c r="A3785" s="140"/>
      <c r="B3785" s="325"/>
      <c r="J3785" s="4"/>
      <c r="K3785" s="173"/>
    </row>
    <row r="3786" spans="1:11" x14ac:dyDescent="0.2">
      <c r="A3786" s="140"/>
      <c r="B3786" s="325"/>
      <c r="J3786" s="4"/>
      <c r="K3786" s="173"/>
    </row>
    <row r="3787" spans="1:11" x14ac:dyDescent="0.2">
      <c r="A3787" s="140"/>
      <c r="B3787" s="325"/>
      <c r="J3787" s="4"/>
      <c r="K3787" s="173"/>
    </row>
    <row r="3788" spans="1:11" x14ac:dyDescent="0.2">
      <c r="A3788" s="140"/>
      <c r="B3788" s="325"/>
      <c r="J3788" s="4"/>
      <c r="K3788" s="173"/>
    </row>
    <row r="3789" spans="1:11" x14ac:dyDescent="0.2">
      <c r="A3789" s="140"/>
      <c r="B3789" s="325"/>
      <c r="J3789" s="4"/>
      <c r="K3789" s="173"/>
    </row>
    <row r="3790" spans="1:11" x14ac:dyDescent="0.2">
      <c r="A3790" s="140"/>
      <c r="B3790" s="325"/>
      <c r="J3790" s="4"/>
      <c r="K3790" s="173"/>
    </row>
    <row r="3791" spans="1:11" x14ac:dyDescent="0.2">
      <c r="A3791" s="140"/>
      <c r="B3791" s="325"/>
      <c r="J3791" s="4"/>
      <c r="K3791" s="173"/>
    </row>
    <row r="3792" spans="1:11" x14ac:dyDescent="0.2">
      <c r="A3792" s="140"/>
      <c r="B3792" s="325"/>
      <c r="J3792" s="4"/>
      <c r="K3792" s="173"/>
    </row>
    <row r="3793" spans="1:11" x14ac:dyDescent="0.2">
      <c r="A3793" s="140"/>
      <c r="B3793" s="325"/>
      <c r="J3793" s="4"/>
      <c r="K3793" s="173"/>
    </row>
    <row r="3794" spans="1:11" x14ac:dyDescent="0.2">
      <c r="A3794" s="140"/>
      <c r="B3794" s="325"/>
      <c r="J3794" s="4"/>
      <c r="K3794" s="173"/>
    </row>
    <row r="3795" spans="1:11" x14ac:dyDescent="0.2">
      <c r="A3795" s="140"/>
      <c r="B3795" s="325"/>
      <c r="J3795" s="4"/>
      <c r="K3795" s="173"/>
    </row>
    <row r="3796" spans="1:11" x14ac:dyDescent="0.2">
      <c r="A3796" s="140"/>
      <c r="B3796" s="325"/>
      <c r="J3796" s="4"/>
      <c r="K3796" s="173"/>
    </row>
    <row r="3797" spans="1:11" x14ac:dyDescent="0.2">
      <c r="A3797" s="140"/>
      <c r="B3797" s="325"/>
      <c r="J3797" s="4"/>
      <c r="K3797" s="173"/>
    </row>
    <row r="3798" spans="1:11" x14ac:dyDescent="0.2">
      <c r="A3798" s="140"/>
      <c r="B3798" s="325"/>
      <c r="J3798" s="4"/>
      <c r="K3798" s="173"/>
    </row>
    <row r="3799" spans="1:11" x14ac:dyDescent="0.2">
      <c r="A3799" s="140"/>
      <c r="B3799" s="325"/>
      <c r="J3799" s="4"/>
      <c r="K3799" s="173"/>
    </row>
    <row r="3800" spans="1:11" x14ac:dyDescent="0.2">
      <c r="A3800" s="140"/>
      <c r="B3800" s="325"/>
      <c r="J3800" s="4"/>
      <c r="K3800" s="173"/>
    </row>
    <row r="3801" spans="1:11" x14ac:dyDescent="0.2">
      <c r="A3801" s="140"/>
      <c r="B3801" s="325"/>
      <c r="J3801" s="4"/>
      <c r="K3801" s="173"/>
    </row>
    <row r="3802" spans="1:11" x14ac:dyDescent="0.2">
      <c r="A3802" s="140"/>
      <c r="B3802" s="325"/>
      <c r="J3802" s="4"/>
      <c r="K3802" s="173"/>
    </row>
    <row r="3803" spans="1:11" x14ac:dyDescent="0.2">
      <c r="A3803" s="140"/>
      <c r="B3803" s="325"/>
      <c r="J3803" s="4"/>
      <c r="K3803" s="173"/>
    </row>
    <row r="3804" spans="1:11" x14ac:dyDescent="0.2">
      <c r="A3804" s="140"/>
      <c r="B3804" s="325"/>
      <c r="J3804" s="4"/>
      <c r="K3804" s="173"/>
    </row>
    <row r="3805" spans="1:11" x14ac:dyDescent="0.2">
      <c r="A3805" s="140"/>
      <c r="B3805" s="325"/>
      <c r="J3805" s="4"/>
      <c r="K3805" s="173"/>
    </row>
    <row r="3806" spans="1:11" x14ac:dyDescent="0.2">
      <c r="A3806" s="140"/>
      <c r="B3806" s="325"/>
      <c r="J3806" s="4"/>
      <c r="K3806" s="173"/>
    </row>
    <row r="3807" spans="1:11" x14ac:dyDescent="0.2">
      <c r="A3807" s="140"/>
      <c r="B3807" s="325"/>
      <c r="J3807" s="4"/>
      <c r="K3807" s="173"/>
    </row>
    <row r="3808" spans="1:11" x14ac:dyDescent="0.2">
      <c r="A3808" s="140"/>
      <c r="B3808" s="325"/>
      <c r="J3808" s="4"/>
      <c r="K3808" s="173"/>
    </row>
    <row r="3809" spans="1:11" x14ac:dyDescent="0.2">
      <c r="A3809" s="140"/>
      <c r="B3809" s="325"/>
      <c r="J3809" s="4"/>
      <c r="K3809" s="173"/>
    </row>
    <row r="3810" spans="1:11" x14ac:dyDescent="0.2">
      <c r="A3810" s="140"/>
      <c r="B3810" s="325"/>
      <c r="J3810" s="4"/>
      <c r="K3810" s="173"/>
    </row>
    <row r="3811" spans="1:11" x14ac:dyDescent="0.2">
      <c r="A3811" s="140"/>
      <c r="B3811" s="325"/>
      <c r="J3811" s="4"/>
      <c r="K3811" s="173"/>
    </row>
    <row r="3812" spans="1:11" x14ac:dyDescent="0.2">
      <c r="A3812" s="140"/>
      <c r="B3812" s="325"/>
      <c r="J3812" s="4"/>
      <c r="K3812" s="173"/>
    </row>
    <row r="3813" spans="1:11" x14ac:dyDescent="0.2">
      <c r="A3813" s="140"/>
      <c r="B3813" s="325"/>
      <c r="J3813" s="4"/>
      <c r="K3813" s="173"/>
    </row>
    <row r="3814" spans="1:11" x14ac:dyDescent="0.2">
      <c r="A3814" s="140"/>
      <c r="B3814" s="325"/>
      <c r="J3814" s="4"/>
      <c r="K3814" s="173"/>
    </row>
    <row r="3815" spans="1:11" x14ac:dyDescent="0.2">
      <c r="A3815" s="140"/>
      <c r="B3815" s="325"/>
      <c r="J3815" s="4"/>
      <c r="K3815" s="173"/>
    </row>
    <row r="3816" spans="1:11" x14ac:dyDescent="0.2">
      <c r="A3816" s="140"/>
      <c r="B3816" s="325"/>
      <c r="J3816" s="4"/>
      <c r="K3816" s="173"/>
    </row>
    <row r="3817" spans="1:11" x14ac:dyDescent="0.2">
      <c r="A3817" s="140"/>
      <c r="B3817" s="325"/>
      <c r="J3817" s="4"/>
      <c r="K3817" s="173"/>
    </row>
    <row r="3818" spans="1:11" x14ac:dyDescent="0.2">
      <c r="A3818" s="140"/>
      <c r="B3818" s="325"/>
      <c r="J3818" s="4"/>
      <c r="K3818" s="173"/>
    </row>
    <row r="3819" spans="1:11" x14ac:dyDescent="0.2">
      <c r="A3819" s="140"/>
      <c r="B3819" s="325"/>
      <c r="J3819" s="4"/>
      <c r="K3819" s="173"/>
    </row>
    <row r="3820" spans="1:11" x14ac:dyDescent="0.2">
      <c r="A3820" s="140"/>
      <c r="B3820" s="325"/>
      <c r="J3820" s="4"/>
      <c r="K3820" s="173"/>
    </row>
    <row r="3821" spans="1:11" x14ac:dyDescent="0.2">
      <c r="A3821" s="140"/>
      <c r="B3821" s="325"/>
      <c r="J3821" s="4"/>
      <c r="K3821" s="173"/>
    </row>
    <row r="3822" spans="1:11" x14ac:dyDescent="0.2">
      <c r="A3822" s="140"/>
      <c r="B3822" s="325"/>
      <c r="J3822" s="4"/>
      <c r="K3822" s="173"/>
    </row>
    <row r="3823" spans="1:11" x14ac:dyDescent="0.2">
      <c r="A3823" s="140"/>
      <c r="B3823" s="325"/>
      <c r="J3823" s="4"/>
      <c r="K3823" s="173"/>
    </row>
    <row r="3824" spans="1:11" x14ac:dyDescent="0.2">
      <c r="A3824" s="140"/>
      <c r="B3824" s="325"/>
      <c r="J3824" s="4"/>
      <c r="K3824" s="173"/>
    </row>
    <row r="3825" spans="1:11" x14ac:dyDescent="0.2">
      <c r="A3825" s="140"/>
      <c r="B3825" s="325"/>
      <c r="J3825" s="4"/>
      <c r="K3825" s="173"/>
    </row>
    <row r="3826" spans="1:11" x14ac:dyDescent="0.2">
      <c r="A3826" s="140"/>
      <c r="B3826" s="325"/>
      <c r="J3826" s="4"/>
      <c r="K3826" s="173"/>
    </row>
    <row r="3827" spans="1:11" x14ac:dyDescent="0.2">
      <c r="A3827" s="140"/>
      <c r="B3827" s="325"/>
      <c r="J3827" s="4"/>
      <c r="K3827" s="173"/>
    </row>
    <row r="3828" spans="1:11" x14ac:dyDescent="0.2">
      <c r="A3828" s="140"/>
      <c r="B3828" s="325"/>
      <c r="J3828" s="4"/>
      <c r="K3828" s="173"/>
    </row>
    <row r="3829" spans="1:11" x14ac:dyDescent="0.2">
      <c r="A3829" s="140"/>
      <c r="B3829" s="325"/>
      <c r="J3829" s="4"/>
      <c r="K3829" s="173"/>
    </row>
    <row r="3830" spans="1:11" x14ac:dyDescent="0.2">
      <c r="A3830" s="140"/>
      <c r="B3830" s="325"/>
      <c r="J3830" s="4"/>
      <c r="K3830" s="173"/>
    </row>
    <row r="3831" spans="1:11" x14ac:dyDescent="0.2">
      <c r="A3831" s="140"/>
      <c r="B3831" s="325"/>
      <c r="J3831" s="4"/>
      <c r="K3831" s="173"/>
    </row>
    <row r="3832" spans="1:11" x14ac:dyDescent="0.2">
      <c r="A3832" s="140"/>
      <c r="B3832" s="325"/>
      <c r="J3832" s="4"/>
      <c r="K3832" s="173"/>
    </row>
    <row r="3833" spans="1:11" x14ac:dyDescent="0.2">
      <c r="A3833" s="140"/>
      <c r="B3833" s="325"/>
      <c r="J3833" s="4"/>
      <c r="K3833" s="173"/>
    </row>
    <row r="3834" spans="1:11" x14ac:dyDescent="0.2">
      <c r="A3834" s="140"/>
      <c r="B3834" s="325"/>
      <c r="J3834" s="4"/>
      <c r="K3834" s="173"/>
    </row>
    <row r="3835" spans="1:11" x14ac:dyDescent="0.2">
      <c r="A3835" s="140"/>
      <c r="B3835" s="325"/>
      <c r="J3835" s="4"/>
      <c r="K3835" s="173"/>
    </row>
    <row r="3836" spans="1:11" x14ac:dyDescent="0.2">
      <c r="A3836" s="140"/>
      <c r="B3836" s="325"/>
      <c r="J3836" s="4"/>
      <c r="K3836" s="173"/>
    </row>
    <row r="3837" spans="1:11" x14ac:dyDescent="0.2">
      <c r="A3837" s="140"/>
      <c r="B3837" s="325"/>
      <c r="J3837" s="4"/>
      <c r="K3837" s="173"/>
    </row>
    <row r="3838" spans="1:11" x14ac:dyDescent="0.2">
      <c r="A3838" s="140"/>
      <c r="B3838" s="325"/>
      <c r="J3838" s="4"/>
      <c r="K3838" s="173"/>
    </row>
    <row r="3839" spans="1:11" x14ac:dyDescent="0.2">
      <c r="A3839" s="140"/>
      <c r="B3839" s="325"/>
      <c r="J3839" s="4"/>
      <c r="K3839" s="173"/>
    </row>
    <row r="3840" spans="1:11" x14ac:dyDescent="0.2">
      <c r="A3840" s="140"/>
      <c r="B3840" s="325"/>
      <c r="J3840" s="4"/>
      <c r="K3840" s="173"/>
    </row>
    <row r="3841" spans="1:11" x14ac:dyDescent="0.2">
      <c r="A3841" s="140"/>
      <c r="B3841" s="325"/>
      <c r="J3841" s="4"/>
      <c r="K3841" s="173"/>
    </row>
    <row r="3842" spans="1:11" x14ac:dyDescent="0.2">
      <c r="A3842" s="140"/>
      <c r="B3842" s="325"/>
      <c r="J3842" s="4"/>
      <c r="K3842" s="173"/>
    </row>
    <row r="3843" spans="1:11" x14ac:dyDescent="0.2">
      <c r="A3843" s="140"/>
      <c r="B3843" s="325"/>
      <c r="J3843" s="4"/>
      <c r="K3843" s="173"/>
    </row>
    <row r="3844" spans="1:11" x14ac:dyDescent="0.2">
      <c r="A3844" s="140"/>
      <c r="B3844" s="325"/>
      <c r="J3844" s="4"/>
      <c r="K3844" s="173"/>
    </row>
    <row r="3845" spans="1:11" x14ac:dyDescent="0.2">
      <c r="A3845" s="140"/>
      <c r="B3845" s="325"/>
      <c r="J3845" s="4"/>
      <c r="K3845" s="173"/>
    </row>
    <row r="3846" spans="1:11" x14ac:dyDescent="0.2">
      <c r="A3846" s="140"/>
      <c r="B3846" s="325"/>
      <c r="J3846" s="4"/>
      <c r="K3846" s="173"/>
    </row>
    <row r="3847" spans="1:11" x14ac:dyDescent="0.2">
      <c r="A3847" s="140"/>
      <c r="B3847" s="325"/>
      <c r="J3847" s="4"/>
      <c r="K3847" s="173"/>
    </row>
    <row r="3848" spans="1:11" x14ac:dyDescent="0.2">
      <c r="A3848" s="140"/>
      <c r="B3848" s="325"/>
      <c r="J3848" s="4"/>
      <c r="K3848" s="173"/>
    </row>
    <row r="3849" spans="1:11" x14ac:dyDescent="0.2">
      <c r="A3849" s="140"/>
      <c r="B3849" s="325"/>
      <c r="J3849" s="4"/>
      <c r="K3849" s="173"/>
    </row>
    <row r="3850" spans="1:11" x14ac:dyDescent="0.2">
      <c r="A3850" s="140"/>
      <c r="B3850" s="325"/>
      <c r="J3850" s="4"/>
      <c r="K3850" s="173"/>
    </row>
    <row r="3851" spans="1:11" x14ac:dyDescent="0.2">
      <c r="A3851" s="140"/>
      <c r="B3851" s="325"/>
      <c r="J3851" s="4"/>
      <c r="K3851" s="173"/>
    </row>
    <row r="3852" spans="1:11" x14ac:dyDescent="0.2">
      <c r="A3852" s="140"/>
      <c r="B3852" s="325"/>
      <c r="J3852" s="4"/>
      <c r="K3852" s="173"/>
    </row>
    <row r="3853" spans="1:11" x14ac:dyDescent="0.2">
      <c r="A3853" s="140"/>
      <c r="B3853" s="325"/>
      <c r="J3853" s="4"/>
      <c r="K3853" s="173"/>
    </row>
    <row r="3854" spans="1:11" x14ac:dyDescent="0.2">
      <c r="A3854" s="140"/>
      <c r="B3854" s="325"/>
      <c r="J3854" s="4"/>
      <c r="K3854" s="173"/>
    </row>
    <row r="3855" spans="1:11" x14ac:dyDescent="0.2">
      <c r="A3855" s="140"/>
      <c r="B3855" s="325"/>
      <c r="J3855" s="4"/>
      <c r="K3855" s="173"/>
    </row>
    <row r="3856" spans="1:11" x14ac:dyDescent="0.2">
      <c r="A3856" s="140"/>
      <c r="B3856" s="325"/>
      <c r="J3856" s="4"/>
      <c r="K3856" s="173"/>
    </row>
    <row r="3857" spans="1:11" x14ac:dyDescent="0.2">
      <c r="A3857" s="140"/>
      <c r="B3857" s="325"/>
      <c r="J3857" s="4"/>
      <c r="K3857" s="173"/>
    </row>
    <row r="3858" spans="1:11" x14ac:dyDescent="0.2">
      <c r="A3858" s="140"/>
      <c r="B3858" s="325"/>
      <c r="J3858" s="4"/>
      <c r="K3858" s="173"/>
    </row>
    <row r="3859" spans="1:11" x14ac:dyDescent="0.2">
      <c r="A3859" s="140"/>
      <c r="B3859" s="325"/>
      <c r="J3859" s="4"/>
      <c r="K3859" s="173"/>
    </row>
    <row r="3860" spans="1:11" x14ac:dyDescent="0.2">
      <c r="A3860" s="140"/>
      <c r="B3860" s="325"/>
      <c r="J3860" s="4"/>
      <c r="K3860" s="173"/>
    </row>
    <row r="3861" spans="1:11" x14ac:dyDescent="0.2">
      <c r="A3861" s="140"/>
      <c r="B3861" s="325"/>
      <c r="J3861" s="4"/>
      <c r="K3861" s="173"/>
    </row>
    <row r="3862" spans="1:11" x14ac:dyDescent="0.2">
      <c r="A3862" s="140"/>
      <c r="B3862" s="325"/>
      <c r="J3862" s="4"/>
      <c r="K3862" s="173"/>
    </row>
    <row r="3863" spans="1:11" x14ac:dyDescent="0.2">
      <c r="A3863" s="140"/>
      <c r="B3863" s="325"/>
      <c r="J3863" s="4"/>
      <c r="K3863" s="173"/>
    </row>
    <row r="3864" spans="1:11" x14ac:dyDescent="0.2">
      <c r="A3864" s="140"/>
      <c r="B3864" s="325"/>
      <c r="J3864" s="4"/>
      <c r="K3864" s="173"/>
    </row>
    <row r="3865" spans="1:11" x14ac:dyDescent="0.2">
      <c r="A3865" s="140"/>
      <c r="B3865" s="325"/>
      <c r="J3865" s="4"/>
      <c r="K3865" s="173"/>
    </row>
    <row r="3866" spans="1:11" x14ac:dyDescent="0.2">
      <c r="A3866" s="140"/>
      <c r="B3866" s="325"/>
      <c r="J3866" s="4"/>
      <c r="K3866" s="173"/>
    </row>
    <row r="3867" spans="1:11" x14ac:dyDescent="0.2">
      <c r="A3867" s="140"/>
      <c r="B3867" s="325"/>
      <c r="J3867" s="4"/>
      <c r="K3867" s="173"/>
    </row>
    <row r="3868" spans="1:11" x14ac:dyDescent="0.2">
      <c r="A3868" s="140"/>
      <c r="B3868" s="325"/>
      <c r="J3868" s="4"/>
      <c r="K3868" s="173"/>
    </row>
    <row r="3869" spans="1:11" x14ac:dyDescent="0.2">
      <c r="A3869" s="140"/>
      <c r="B3869" s="325"/>
      <c r="J3869" s="4"/>
      <c r="K3869" s="173"/>
    </row>
    <row r="3870" spans="1:11" x14ac:dyDescent="0.2">
      <c r="A3870" s="140"/>
      <c r="B3870" s="325"/>
      <c r="J3870" s="4"/>
      <c r="K3870" s="173"/>
    </row>
    <row r="3871" spans="1:11" x14ac:dyDescent="0.2">
      <c r="A3871" s="140"/>
      <c r="B3871" s="325"/>
      <c r="J3871" s="4"/>
      <c r="K3871" s="173"/>
    </row>
    <row r="3872" spans="1:11" x14ac:dyDescent="0.2">
      <c r="A3872" s="140"/>
      <c r="B3872" s="325"/>
      <c r="J3872" s="4"/>
      <c r="K3872" s="173"/>
    </row>
    <row r="3873" spans="1:11" x14ac:dyDescent="0.2">
      <c r="A3873" s="140"/>
      <c r="B3873" s="325"/>
      <c r="J3873" s="4"/>
      <c r="K3873" s="173"/>
    </row>
    <row r="3874" spans="1:11" x14ac:dyDescent="0.2">
      <c r="A3874" s="140"/>
      <c r="B3874" s="325"/>
      <c r="J3874" s="4"/>
      <c r="K3874" s="173"/>
    </row>
    <row r="3875" spans="1:11" x14ac:dyDescent="0.2">
      <c r="A3875" s="140"/>
      <c r="B3875" s="325"/>
      <c r="J3875" s="4"/>
      <c r="K3875" s="173"/>
    </row>
    <row r="3876" spans="1:11" x14ac:dyDescent="0.2">
      <c r="A3876" s="140"/>
      <c r="B3876" s="325"/>
      <c r="J3876" s="4"/>
      <c r="K3876" s="173"/>
    </row>
    <row r="3877" spans="1:11" x14ac:dyDescent="0.2">
      <c r="A3877" s="140"/>
      <c r="B3877" s="325"/>
      <c r="J3877" s="4"/>
      <c r="K3877" s="173"/>
    </row>
    <row r="3878" spans="1:11" x14ac:dyDescent="0.2">
      <c r="A3878" s="140"/>
      <c r="B3878" s="325"/>
      <c r="J3878" s="4"/>
      <c r="K3878" s="173"/>
    </row>
    <row r="3879" spans="1:11" x14ac:dyDescent="0.2">
      <c r="A3879" s="140"/>
      <c r="B3879" s="325"/>
      <c r="J3879" s="4"/>
      <c r="K3879" s="173"/>
    </row>
    <row r="3880" spans="1:11" x14ac:dyDescent="0.2">
      <c r="A3880" s="140"/>
      <c r="B3880" s="325"/>
      <c r="J3880" s="4"/>
      <c r="K3880" s="173"/>
    </row>
    <row r="3881" spans="1:11" x14ac:dyDescent="0.2">
      <c r="A3881" s="140"/>
      <c r="B3881" s="325"/>
      <c r="J3881" s="4"/>
      <c r="K3881" s="173"/>
    </row>
    <row r="3882" spans="1:11" x14ac:dyDescent="0.2">
      <c r="A3882" s="140"/>
      <c r="B3882" s="325"/>
      <c r="J3882" s="4"/>
      <c r="K3882" s="173"/>
    </row>
    <row r="3883" spans="1:11" x14ac:dyDescent="0.2">
      <c r="A3883" s="140"/>
      <c r="B3883" s="325"/>
      <c r="J3883" s="4"/>
      <c r="K3883" s="173"/>
    </row>
    <row r="3884" spans="1:11" x14ac:dyDescent="0.2">
      <c r="A3884" s="140"/>
      <c r="B3884" s="325"/>
      <c r="J3884" s="4"/>
      <c r="K3884" s="173"/>
    </row>
    <row r="3885" spans="1:11" x14ac:dyDescent="0.2">
      <c r="A3885" s="140"/>
      <c r="B3885" s="325"/>
      <c r="J3885" s="4"/>
      <c r="K3885" s="173"/>
    </row>
    <row r="3886" spans="1:11" x14ac:dyDescent="0.2">
      <c r="A3886" s="140"/>
      <c r="B3886" s="325"/>
      <c r="J3886" s="4"/>
      <c r="K3886" s="173"/>
    </row>
    <row r="3887" spans="1:11" x14ac:dyDescent="0.2">
      <c r="A3887" s="140"/>
      <c r="B3887" s="325"/>
      <c r="J3887" s="4"/>
      <c r="K3887" s="173"/>
    </row>
    <row r="3888" spans="1:11" x14ac:dyDescent="0.2">
      <c r="A3888" s="140"/>
      <c r="B3888" s="325"/>
      <c r="J3888" s="4"/>
      <c r="K3888" s="173"/>
    </row>
    <row r="3889" spans="1:11" x14ac:dyDescent="0.2">
      <c r="A3889" s="140"/>
      <c r="B3889" s="325"/>
      <c r="J3889" s="4"/>
      <c r="K3889" s="173"/>
    </row>
    <row r="3890" spans="1:11" x14ac:dyDescent="0.2">
      <c r="A3890" s="140"/>
      <c r="B3890" s="325"/>
      <c r="J3890" s="4"/>
      <c r="K3890" s="173"/>
    </row>
    <row r="3891" spans="1:11" x14ac:dyDescent="0.2">
      <c r="A3891" s="140"/>
      <c r="B3891" s="325"/>
      <c r="J3891" s="4"/>
      <c r="K3891" s="173"/>
    </row>
    <row r="3892" spans="1:11" x14ac:dyDescent="0.2">
      <c r="A3892" s="140"/>
      <c r="B3892" s="325"/>
      <c r="J3892" s="4"/>
      <c r="K3892" s="173"/>
    </row>
    <row r="3893" spans="1:11" x14ac:dyDescent="0.2">
      <c r="A3893" s="140"/>
      <c r="B3893" s="325"/>
      <c r="J3893" s="4"/>
      <c r="K3893" s="173"/>
    </row>
    <row r="3894" spans="1:11" x14ac:dyDescent="0.2">
      <c r="A3894" s="140"/>
      <c r="B3894" s="325"/>
      <c r="J3894" s="4"/>
      <c r="K3894" s="173"/>
    </row>
    <row r="3895" spans="1:11" x14ac:dyDescent="0.2">
      <c r="A3895" s="140"/>
      <c r="B3895" s="325"/>
      <c r="J3895" s="4"/>
      <c r="K3895" s="173"/>
    </row>
    <row r="3896" spans="1:11" x14ac:dyDescent="0.2">
      <c r="A3896" s="140"/>
      <c r="B3896" s="325"/>
      <c r="J3896" s="4"/>
      <c r="K3896" s="173"/>
    </row>
    <row r="3897" spans="1:11" x14ac:dyDescent="0.2">
      <c r="A3897" s="140"/>
      <c r="B3897" s="325"/>
      <c r="J3897" s="4"/>
      <c r="K3897" s="173"/>
    </row>
    <row r="3898" spans="1:11" x14ac:dyDescent="0.2">
      <c r="A3898" s="140"/>
      <c r="B3898" s="325"/>
      <c r="J3898" s="4"/>
      <c r="K3898" s="173"/>
    </row>
    <row r="3899" spans="1:11" x14ac:dyDescent="0.2">
      <c r="A3899" s="140"/>
      <c r="B3899" s="325"/>
      <c r="J3899" s="4"/>
      <c r="K3899" s="173"/>
    </row>
    <row r="3900" spans="1:11" x14ac:dyDescent="0.2">
      <c r="A3900" s="140"/>
      <c r="B3900" s="325"/>
      <c r="J3900" s="4"/>
      <c r="K3900" s="173"/>
    </row>
    <row r="3901" spans="1:11" x14ac:dyDescent="0.2">
      <c r="A3901" s="140"/>
      <c r="B3901" s="325"/>
      <c r="J3901" s="4"/>
      <c r="K3901" s="173"/>
    </row>
    <row r="3902" spans="1:11" x14ac:dyDescent="0.2">
      <c r="A3902" s="140"/>
      <c r="B3902" s="325"/>
      <c r="J3902" s="4"/>
      <c r="K3902" s="173"/>
    </row>
    <row r="3903" spans="1:11" x14ac:dyDescent="0.2">
      <c r="A3903" s="140"/>
      <c r="B3903" s="325"/>
      <c r="J3903" s="4"/>
      <c r="K3903" s="173"/>
    </row>
    <row r="3904" spans="1:11" x14ac:dyDescent="0.2">
      <c r="A3904" s="140"/>
      <c r="B3904" s="325"/>
      <c r="J3904" s="4"/>
      <c r="K3904" s="173"/>
    </row>
    <row r="3905" spans="1:11" x14ac:dyDescent="0.2">
      <c r="A3905" s="140"/>
      <c r="B3905" s="325"/>
      <c r="J3905" s="4"/>
      <c r="K3905" s="173"/>
    </row>
    <row r="3906" spans="1:11" x14ac:dyDescent="0.2">
      <c r="A3906" s="140"/>
      <c r="B3906" s="325"/>
      <c r="J3906" s="4"/>
      <c r="K3906" s="173"/>
    </row>
    <row r="3907" spans="1:11" x14ac:dyDescent="0.2">
      <c r="A3907" s="140"/>
      <c r="B3907" s="325"/>
      <c r="J3907" s="4"/>
      <c r="K3907" s="173"/>
    </row>
    <row r="3908" spans="1:11" x14ac:dyDescent="0.2">
      <c r="A3908" s="140"/>
      <c r="B3908" s="325"/>
      <c r="J3908" s="4"/>
      <c r="K3908" s="173"/>
    </row>
    <row r="3909" spans="1:11" x14ac:dyDescent="0.2">
      <c r="A3909" s="140"/>
      <c r="B3909" s="325"/>
      <c r="J3909" s="4"/>
      <c r="K3909" s="173"/>
    </row>
    <row r="3910" spans="1:11" x14ac:dyDescent="0.2">
      <c r="A3910" s="140"/>
      <c r="B3910" s="325"/>
      <c r="J3910" s="4"/>
      <c r="K3910" s="173"/>
    </row>
    <row r="3911" spans="1:11" x14ac:dyDescent="0.2">
      <c r="A3911" s="140"/>
      <c r="B3911" s="325"/>
      <c r="J3911" s="4"/>
      <c r="K3911" s="173"/>
    </row>
    <row r="3912" spans="1:11" x14ac:dyDescent="0.2">
      <c r="A3912" s="140"/>
      <c r="B3912" s="325"/>
      <c r="J3912" s="4"/>
      <c r="K3912" s="173"/>
    </row>
    <row r="3913" spans="1:11" x14ac:dyDescent="0.2">
      <c r="A3913" s="140"/>
      <c r="B3913" s="325"/>
      <c r="J3913" s="4"/>
      <c r="K3913" s="173"/>
    </row>
    <row r="3914" spans="1:11" x14ac:dyDescent="0.2">
      <c r="A3914" s="140"/>
      <c r="B3914" s="325"/>
      <c r="J3914" s="4"/>
      <c r="K3914" s="173"/>
    </row>
    <row r="3915" spans="1:11" x14ac:dyDescent="0.2">
      <c r="A3915" s="140"/>
      <c r="B3915" s="325"/>
      <c r="J3915" s="4"/>
      <c r="K3915" s="173"/>
    </row>
    <row r="3916" spans="1:11" x14ac:dyDescent="0.2">
      <c r="A3916" s="140"/>
      <c r="B3916" s="325"/>
      <c r="J3916" s="4"/>
      <c r="K3916" s="173"/>
    </row>
    <row r="3917" spans="1:11" x14ac:dyDescent="0.2">
      <c r="A3917" s="140"/>
      <c r="B3917" s="325"/>
      <c r="J3917" s="4"/>
      <c r="K3917" s="173"/>
    </row>
    <row r="3918" spans="1:11" x14ac:dyDescent="0.2">
      <c r="A3918" s="140"/>
      <c r="B3918" s="325"/>
      <c r="J3918" s="4"/>
      <c r="K3918" s="173"/>
    </row>
    <row r="3919" spans="1:11" x14ac:dyDescent="0.2">
      <c r="A3919" s="140"/>
      <c r="B3919" s="325"/>
      <c r="J3919" s="4"/>
      <c r="K3919" s="173"/>
    </row>
    <row r="3920" spans="1:11" x14ac:dyDescent="0.2">
      <c r="A3920" s="140"/>
      <c r="B3920" s="325"/>
      <c r="J3920" s="4"/>
      <c r="K3920" s="173"/>
    </row>
    <row r="3921" spans="1:11" x14ac:dyDescent="0.2">
      <c r="A3921" s="140"/>
      <c r="B3921" s="325"/>
      <c r="J3921" s="4"/>
      <c r="K3921" s="173"/>
    </row>
    <row r="3922" spans="1:11" x14ac:dyDescent="0.2">
      <c r="A3922" s="140"/>
      <c r="B3922" s="325"/>
      <c r="J3922" s="4"/>
      <c r="K3922" s="173"/>
    </row>
    <row r="3923" spans="1:11" x14ac:dyDescent="0.2">
      <c r="A3923" s="140"/>
      <c r="B3923" s="325"/>
      <c r="J3923" s="4"/>
      <c r="K3923" s="173"/>
    </row>
    <row r="3924" spans="1:11" x14ac:dyDescent="0.2">
      <c r="A3924" s="140"/>
      <c r="B3924" s="325"/>
      <c r="J3924" s="4"/>
      <c r="K3924" s="173"/>
    </row>
    <row r="3925" spans="1:11" x14ac:dyDescent="0.2">
      <c r="A3925" s="140"/>
      <c r="B3925" s="325"/>
      <c r="J3925" s="4"/>
      <c r="K3925" s="173"/>
    </row>
    <row r="3926" spans="1:11" x14ac:dyDescent="0.2">
      <c r="A3926" s="140"/>
      <c r="B3926" s="325"/>
      <c r="J3926" s="4"/>
      <c r="K3926" s="173"/>
    </row>
    <row r="3927" spans="1:11" x14ac:dyDescent="0.2">
      <c r="A3927" s="140"/>
      <c r="B3927" s="325"/>
      <c r="J3927" s="4"/>
      <c r="K3927" s="173"/>
    </row>
    <row r="3928" spans="1:11" x14ac:dyDescent="0.2">
      <c r="A3928" s="140"/>
      <c r="B3928" s="325"/>
      <c r="J3928" s="4"/>
      <c r="K3928" s="173"/>
    </row>
    <row r="3929" spans="1:11" x14ac:dyDescent="0.2">
      <c r="A3929" s="140"/>
      <c r="B3929" s="325"/>
      <c r="J3929" s="4"/>
      <c r="K3929" s="173"/>
    </row>
    <row r="3930" spans="1:11" x14ac:dyDescent="0.2">
      <c r="A3930" s="140"/>
      <c r="B3930" s="325"/>
      <c r="J3930" s="4"/>
      <c r="K3930" s="173"/>
    </row>
    <row r="3931" spans="1:11" x14ac:dyDescent="0.2">
      <c r="A3931" s="140"/>
      <c r="B3931" s="325"/>
      <c r="J3931" s="4"/>
      <c r="K3931" s="173"/>
    </row>
    <row r="3932" spans="1:11" x14ac:dyDescent="0.2">
      <c r="A3932" s="140"/>
      <c r="B3932" s="325"/>
      <c r="J3932" s="4"/>
      <c r="K3932" s="173"/>
    </row>
    <row r="3933" spans="1:11" x14ac:dyDescent="0.2">
      <c r="A3933" s="140"/>
      <c r="B3933" s="325"/>
      <c r="J3933" s="4"/>
      <c r="K3933" s="173"/>
    </row>
    <row r="3934" spans="1:11" x14ac:dyDescent="0.2">
      <c r="A3934" s="140"/>
      <c r="B3934" s="325"/>
      <c r="J3934" s="4"/>
      <c r="K3934" s="173"/>
    </row>
    <row r="3935" spans="1:11" x14ac:dyDescent="0.2">
      <c r="A3935" s="140"/>
      <c r="B3935" s="325"/>
      <c r="J3935" s="4"/>
      <c r="K3935" s="173"/>
    </row>
    <row r="3936" spans="1:11" x14ac:dyDescent="0.2">
      <c r="A3936" s="140"/>
      <c r="B3936" s="325"/>
      <c r="J3936" s="4"/>
      <c r="K3936" s="173"/>
    </row>
    <row r="3937" spans="1:11" x14ac:dyDescent="0.2">
      <c r="A3937" s="140"/>
      <c r="B3937" s="325"/>
      <c r="J3937" s="4"/>
      <c r="K3937" s="173"/>
    </row>
    <row r="3938" spans="1:11" x14ac:dyDescent="0.2">
      <c r="A3938" s="140"/>
      <c r="B3938" s="325"/>
      <c r="J3938" s="4"/>
      <c r="K3938" s="173"/>
    </row>
    <row r="3939" spans="1:11" x14ac:dyDescent="0.2">
      <c r="A3939" s="140"/>
      <c r="B3939" s="325"/>
      <c r="J3939" s="4"/>
      <c r="K3939" s="173"/>
    </row>
    <row r="3940" spans="1:11" x14ac:dyDescent="0.2">
      <c r="A3940" s="140"/>
      <c r="B3940" s="325"/>
      <c r="J3940" s="4"/>
      <c r="K3940" s="173"/>
    </row>
    <row r="3941" spans="1:11" x14ac:dyDescent="0.2">
      <c r="A3941" s="140"/>
      <c r="B3941" s="325"/>
      <c r="J3941" s="4"/>
      <c r="K3941" s="173"/>
    </row>
    <row r="3942" spans="1:11" x14ac:dyDescent="0.2">
      <c r="A3942" s="140"/>
      <c r="B3942" s="325"/>
      <c r="J3942" s="4"/>
      <c r="K3942" s="173"/>
    </row>
    <row r="3943" spans="1:11" x14ac:dyDescent="0.2">
      <c r="A3943" s="140"/>
      <c r="B3943" s="325"/>
      <c r="J3943" s="4"/>
      <c r="K3943" s="173"/>
    </row>
    <row r="3944" spans="1:11" x14ac:dyDescent="0.2">
      <c r="A3944" s="140"/>
      <c r="B3944" s="325"/>
      <c r="J3944" s="4"/>
      <c r="K3944" s="173"/>
    </row>
    <row r="3945" spans="1:11" x14ac:dyDescent="0.2">
      <c r="A3945" s="140"/>
      <c r="B3945" s="325"/>
      <c r="J3945" s="4"/>
      <c r="K3945" s="173"/>
    </row>
    <row r="3946" spans="1:11" x14ac:dyDescent="0.2">
      <c r="A3946" s="140"/>
      <c r="B3946" s="325"/>
      <c r="J3946" s="4"/>
      <c r="K3946" s="173"/>
    </row>
    <row r="3947" spans="1:11" x14ac:dyDescent="0.2">
      <c r="A3947" s="140"/>
      <c r="B3947" s="325"/>
      <c r="J3947" s="4"/>
      <c r="K3947" s="173"/>
    </row>
    <row r="3948" spans="1:11" x14ac:dyDescent="0.2">
      <c r="A3948" s="140"/>
      <c r="B3948" s="325"/>
      <c r="J3948" s="4"/>
      <c r="K3948" s="173"/>
    </row>
    <row r="3949" spans="1:11" x14ac:dyDescent="0.2">
      <c r="A3949" s="140"/>
      <c r="B3949" s="325"/>
      <c r="J3949" s="4"/>
      <c r="K3949" s="173"/>
    </row>
    <row r="3950" spans="1:11" x14ac:dyDescent="0.2">
      <c r="A3950" s="140"/>
      <c r="B3950" s="325"/>
      <c r="J3950" s="4"/>
      <c r="K3950" s="173"/>
    </row>
    <row r="3951" spans="1:11" x14ac:dyDescent="0.2">
      <c r="A3951" s="140"/>
      <c r="B3951" s="325"/>
      <c r="J3951" s="4"/>
      <c r="K3951" s="173"/>
    </row>
    <row r="3952" spans="1:11" x14ac:dyDescent="0.2">
      <c r="A3952" s="140"/>
      <c r="B3952" s="325"/>
      <c r="J3952" s="4"/>
      <c r="K3952" s="173"/>
    </row>
    <row r="3953" spans="1:11" x14ac:dyDescent="0.2">
      <c r="A3953" s="140"/>
      <c r="B3953" s="325"/>
      <c r="J3953" s="4"/>
      <c r="K3953" s="173"/>
    </row>
    <row r="3954" spans="1:11" x14ac:dyDescent="0.2">
      <c r="A3954" s="140"/>
      <c r="B3954" s="325"/>
      <c r="J3954" s="4"/>
      <c r="K3954" s="173"/>
    </row>
    <row r="3955" spans="1:11" x14ac:dyDescent="0.2">
      <c r="A3955" s="140"/>
      <c r="B3955" s="325"/>
      <c r="J3955" s="4"/>
      <c r="K3955" s="173"/>
    </row>
    <row r="3956" spans="1:11" x14ac:dyDescent="0.2">
      <c r="A3956" s="140"/>
      <c r="B3956" s="325"/>
      <c r="J3956" s="4"/>
      <c r="K3956" s="173"/>
    </row>
    <row r="3957" spans="1:11" x14ac:dyDescent="0.2">
      <c r="A3957" s="140"/>
      <c r="B3957" s="325"/>
      <c r="J3957" s="4"/>
      <c r="K3957" s="173"/>
    </row>
    <row r="3958" spans="1:11" x14ac:dyDescent="0.2">
      <c r="A3958" s="140"/>
      <c r="B3958" s="325"/>
      <c r="J3958" s="4"/>
      <c r="K3958" s="173"/>
    </row>
    <row r="3959" spans="1:11" x14ac:dyDescent="0.2">
      <c r="A3959" s="140"/>
      <c r="B3959" s="325"/>
      <c r="J3959" s="4"/>
      <c r="K3959" s="173"/>
    </row>
    <row r="3960" spans="1:11" x14ac:dyDescent="0.2">
      <c r="A3960" s="140"/>
      <c r="B3960" s="325"/>
      <c r="J3960" s="4"/>
      <c r="K3960" s="173"/>
    </row>
    <row r="3961" spans="1:11" x14ac:dyDescent="0.2">
      <c r="A3961" s="140"/>
      <c r="B3961" s="325"/>
      <c r="J3961" s="4"/>
      <c r="K3961" s="173"/>
    </row>
    <row r="3962" spans="1:11" x14ac:dyDescent="0.2">
      <c r="A3962" s="140"/>
      <c r="B3962" s="325"/>
      <c r="J3962" s="4"/>
      <c r="K3962" s="173"/>
    </row>
    <row r="3963" spans="1:11" x14ac:dyDescent="0.2">
      <c r="A3963" s="140"/>
      <c r="B3963" s="325"/>
      <c r="J3963" s="4"/>
      <c r="K3963" s="173"/>
    </row>
    <row r="3964" spans="1:11" x14ac:dyDescent="0.2">
      <c r="A3964" s="140"/>
      <c r="B3964" s="325"/>
      <c r="J3964" s="4"/>
      <c r="K3964" s="173"/>
    </row>
    <row r="3965" spans="1:11" x14ac:dyDescent="0.2">
      <c r="A3965" s="140"/>
      <c r="B3965" s="325"/>
      <c r="J3965" s="4"/>
      <c r="K3965" s="173"/>
    </row>
    <row r="3966" spans="1:11" x14ac:dyDescent="0.2">
      <c r="A3966" s="140"/>
      <c r="B3966" s="325"/>
      <c r="J3966" s="4"/>
      <c r="K3966" s="173"/>
    </row>
    <row r="3967" spans="1:11" x14ac:dyDescent="0.2">
      <c r="A3967" s="140"/>
      <c r="B3967" s="325"/>
      <c r="J3967" s="4"/>
      <c r="K3967" s="173"/>
    </row>
    <row r="3968" spans="1:11" x14ac:dyDescent="0.2">
      <c r="A3968" s="140"/>
      <c r="B3968" s="325"/>
      <c r="J3968" s="4"/>
      <c r="K3968" s="173"/>
    </row>
    <row r="3969" spans="1:11" x14ac:dyDescent="0.2">
      <c r="A3969" s="140"/>
      <c r="B3969" s="325"/>
      <c r="J3969" s="4"/>
      <c r="K3969" s="173"/>
    </row>
    <row r="3970" spans="1:11" x14ac:dyDescent="0.2">
      <c r="A3970" s="140"/>
      <c r="B3970" s="325"/>
      <c r="J3970" s="4"/>
      <c r="K3970" s="173"/>
    </row>
    <row r="3971" spans="1:11" x14ac:dyDescent="0.2">
      <c r="A3971" s="140"/>
      <c r="B3971" s="325"/>
      <c r="J3971" s="4"/>
      <c r="K3971" s="173"/>
    </row>
    <row r="3972" spans="1:11" x14ac:dyDescent="0.2">
      <c r="A3972" s="140"/>
      <c r="B3972" s="325"/>
      <c r="J3972" s="4"/>
      <c r="K3972" s="173"/>
    </row>
    <row r="3973" spans="1:11" x14ac:dyDescent="0.2">
      <c r="A3973" s="140"/>
      <c r="B3973" s="325"/>
      <c r="J3973" s="4"/>
      <c r="K3973" s="173"/>
    </row>
    <row r="3974" spans="1:11" x14ac:dyDescent="0.2">
      <c r="A3974" s="140"/>
      <c r="B3974" s="325"/>
      <c r="J3974" s="4"/>
      <c r="K3974" s="173"/>
    </row>
    <row r="3975" spans="1:11" x14ac:dyDescent="0.2">
      <c r="A3975" s="140"/>
      <c r="B3975" s="325"/>
      <c r="J3975" s="4"/>
      <c r="K3975" s="173"/>
    </row>
    <row r="3976" spans="1:11" x14ac:dyDescent="0.2">
      <c r="A3976" s="140"/>
      <c r="B3976" s="325"/>
      <c r="J3976" s="4"/>
      <c r="K3976" s="173"/>
    </row>
    <row r="3977" spans="1:11" x14ac:dyDescent="0.2">
      <c r="A3977" s="140"/>
      <c r="B3977" s="325"/>
      <c r="J3977" s="4"/>
      <c r="K3977" s="173"/>
    </row>
    <row r="3978" spans="1:11" x14ac:dyDescent="0.2">
      <c r="A3978" s="140"/>
      <c r="B3978" s="325"/>
      <c r="J3978" s="4"/>
      <c r="K3978" s="173"/>
    </row>
    <row r="3979" spans="1:11" x14ac:dyDescent="0.2">
      <c r="A3979" s="140"/>
      <c r="B3979" s="325"/>
      <c r="J3979" s="4"/>
      <c r="K3979" s="173"/>
    </row>
    <row r="3980" spans="1:11" x14ac:dyDescent="0.2">
      <c r="A3980" s="140"/>
      <c r="B3980" s="325"/>
      <c r="J3980" s="4"/>
      <c r="K3980" s="173"/>
    </row>
    <row r="3981" spans="1:11" x14ac:dyDescent="0.2">
      <c r="A3981" s="140"/>
      <c r="B3981" s="325"/>
      <c r="J3981" s="4"/>
      <c r="K3981" s="173"/>
    </row>
    <row r="3982" spans="1:11" x14ac:dyDescent="0.2">
      <c r="A3982" s="140"/>
      <c r="B3982" s="325"/>
      <c r="J3982" s="4"/>
      <c r="K3982" s="173"/>
    </row>
    <row r="3983" spans="1:11" x14ac:dyDescent="0.2">
      <c r="A3983" s="140"/>
      <c r="B3983" s="325"/>
      <c r="J3983" s="4"/>
      <c r="K3983" s="173"/>
    </row>
    <row r="3984" spans="1:11" x14ac:dyDescent="0.2">
      <c r="A3984" s="140"/>
      <c r="B3984" s="325"/>
      <c r="J3984" s="4"/>
      <c r="K3984" s="173"/>
    </row>
    <row r="3985" spans="1:11" x14ac:dyDescent="0.2">
      <c r="A3985" s="140"/>
      <c r="B3985" s="325"/>
      <c r="J3985" s="4"/>
      <c r="K3985" s="173"/>
    </row>
    <row r="3986" spans="1:11" x14ac:dyDescent="0.2">
      <c r="A3986" s="140"/>
      <c r="B3986" s="325"/>
      <c r="J3986" s="4"/>
      <c r="K3986" s="173"/>
    </row>
    <row r="3987" spans="1:11" x14ac:dyDescent="0.2">
      <c r="A3987" s="140"/>
      <c r="B3987" s="325"/>
      <c r="J3987" s="4"/>
      <c r="K3987" s="173"/>
    </row>
    <row r="3988" spans="1:11" x14ac:dyDescent="0.2">
      <c r="A3988" s="140"/>
      <c r="B3988" s="325"/>
      <c r="J3988" s="4"/>
      <c r="K3988" s="173"/>
    </row>
    <row r="3989" spans="1:11" x14ac:dyDescent="0.2">
      <c r="A3989" s="140"/>
      <c r="B3989" s="325"/>
      <c r="J3989" s="4"/>
      <c r="K3989" s="173"/>
    </row>
    <row r="3990" spans="1:11" x14ac:dyDescent="0.2">
      <c r="A3990" s="140"/>
      <c r="B3990" s="325"/>
      <c r="J3990" s="4"/>
      <c r="K3990" s="173"/>
    </row>
    <row r="3991" spans="1:11" x14ac:dyDescent="0.2">
      <c r="A3991" s="140"/>
      <c r="B3991" s="325"/>
      <c r="J3991" s="4"/>
      <c r="K3991" s="173"/>
    </row>
    <row r="3992" spans="1:11" x14ac:dyDescent="0.2">
      <c r="A3992" s="140"/>
      <c r="B3992" s="325"/>
      <c r="J3992" s="4"/>
      <c r="K3992" s="173"/>
    </row>
    <row r="3993" spans="1:11" x14ac:dyDescent="0.2">
      <c r="A3993" s="140"/>
      <c r="B3993" s="325"/>
      <c r="J3993" s="4"/>
      <c r="K3993" s="173"/>
    </row>
    <row r="3994" spans="1:11" x14ac:dyDescent="0.2">
      <c r="A3994" s="140"/>
      <c r="B3994" s="325"/>
      <c r="J3994" s="4"/>
      <c r="K3994" s="173"/>
    </row>
    <row r="3995" spans="1:11" x14ac:dyDescent="0.2">
      <c r="A3995" s="140"/>
      <c r="B3995" s="325"/>
      <c r="J3995" s="4"/>
      <c r="K3995" s="173"/>
    </row>
    <row r="3996" spans="1:11" x14ac:dyDescent="0.2">
      <c r="A3996" s="140"/>
      <c r="B3996" s="325"/>
      <c r="J3996" s="4"/>
      <c r="K3996" s="173"/>
    </row>
    <row r="3997" spans="1:11" x14ac:dyDescent="0.2">
      <c r="A3997" s="140"/>
      <c r="B3997" s="325"/>
      <c r="J3997" s="4"/>
      <c r="K3997" s="173"/>
    </row>
    <row r="3998" spans="1:11" x14ac:dyDescent="0.2">
      <c r="A3998" s="140"/>
      <c r="B3998" s="325"/>
      <c r="J3998" s="4"/>
      <c r="K3998" s="173"/>
    </row>
    <row r="3999" spans="1:11" x14ac:dyDescent="0.2">
      <c r="A3999" s="140"/>
      <c r="B3999" s="325"/>
      <c r="J3999" s="4"/>
      <c r="K3999" s="173"/>
    </row>
    <row r="4000" spans="1:11" x14ac:dyDescent="0.2">
      <c r="A4000" s="140"/>
      <c r="B4000" s="325"/>
      <c r="J4000" s="4"/>
      <c r="K4000" s="173"/>
    </row>
    <row r="4001" spans="1:11" x14ac:dyDescent="0.2">
      <c r="A4001" s="140"/>
      <c r="B4001" s="325"/>
      <c r="J4001" s="4"/>
      <c r="K4001" s="173"/>
    </row>
    <row r="4002" spans="1:11" x14ac:dyDescent="0.2">
      <c r="A4002" s="140"/>
      <c r="B4002" s="325"/>
      <c r="J4002" s="4"/>
      <c r="K4002" s="173"/>
    </row>
    <row r="4003" spans="1:11" x14ac:dyDescent="0.2">
      <c r="A4003" s="140"/>
      <c r="B4003" s="325"/>
      <c r="J4003" s="4"/>
      <c r="K4003" s="173"/>
    </row>
    <row r="4004" spans="1:11" x14ac:dyDescent="0.2">
      <c r="A4004" s="140"/>
      <c r="B4004" s="325"/>
      <c r="J4004" s="4"/>
      <c r="K4004" s="173"/>
    </row>
    <row r="4005" spans="1:11" x14ac:dyDescent="0.2">
      <c r="A4005" s="140"/>
      <c r="B4005" s="325"/>
      <c r="J4005" s="4"/>
      <c r="K4005" s="173"/>
    </row>
    <row r="4006" spans="1:11" x14ac:dyDescent="0.2">
      <c r="A4006" s="140"/>
      <c r="B4006" s="325"/>
      <c r="J4006" s="4"/>
      <c r="K4006" s="173"/>
    </row>
    <row r="4007" spans="1:11" x14ac:dyDescent="0.2">
      <c r="A4007" s="140"/>
      <c r="B4007" s="325"/>
      <c r="J4007" s="4"/>
      <c r="K4007" s="173"/>
    </row>
    <row r="4008" spans="1:11" x14ac:dyDescent="0.2">
      <c r="A4008" s="140"/>
      <c r="B4008" s="325"/>
      <c r="J4008" s="4"/>
      <c r="K4008" s="173"/>
    </row>
    <row r="4009" spans="1:11" x14ac:dyDescent="0.2">
      <c r="A4009" s="140"/>
      <c r="B4009" s="325"/>
      <c r="J4009" s="4"/>
      <c r="K4009" s="173"/>
    </row>
    <row r="4010" spans="1:11" x14ac:dyDescent="0.2">
      <c r="A4010" s="140"/>
      <c r="B4010" s="325"/>
      <c r="J4010" s="4"/>
      <c r="K4010" s="173"/>
    </row>
    <row r="4011" spans="1:11" x14ac:dyDescent="0.2">
      <c r="A4011" s="140"/>
      <c r="B4011" s="325"/>
      <c r="J4011" s="4"/>
      <c r="K4011" s="173"/>
    </row>
    <row r="4012" spans="1:11" x14ac:dyDescent="0.2">
      <c r="A4012" s="140"/>
      <c r="B4012" s="325"/>
      <c r="J4012" s="4"/>
      <c r="K4012" s="173"/>
    </row>
    <row r="4013" spans="1:11" x14ac:dyDescent="0.2">
      <c r="A4013" s="140"/>
      <c r="B4013" s="325"/>
      <c r="J4013" s="4"/>
      <c r="K4013" s="173"/>
    </row>
    <row r="4014" spans="1:11" x14ac:dyDescent="0.2">
      <c r="A4014" s="140"/>
      <c r="B4014" s="325"/>
      <c r="J4014" s="4"/>
      <c r="K4014" s="173"/>
    </row>
    <row r="4015" spans="1:11" x14ac:dyDescent="0.2">
      <c r="A4015" s="140"/>
      <c r="B4015" s="325"/>
      <c r="J4015" s="4"/>
      <c r="K4015" s="173"/>
    </row>
    <row r="4016" spans="1:11" x14ac:dyDescent="0.2">
      <c r="A4016" s="140"/>
      <c r="B4016" s="325"/>
      <c r="J4016" s="4"/>
      <c r="K4016" s="173"/>
    </row>
    <row r="4017" spans="1:11" x14ac:dyDescent="0.2">
      <c r="A4017" s="140"/>
      <c r="B4017" s="325"/>
      <c r="J4017" s="4"/>
      <c r="K4017" s="173"/>
    </row>
    <row r="4018" spans="1:11" x14ac:dyDescent="0.2">
      <c r="A4018" s="140"/>
      <c r="B4018" s="325"/>
      <c r="J4018" s="4"/>
      <c r="K4018" s="173"/>
    </row>
    <row r="4019" spans="1:11" x14ac:dyDescent="0.2">
      <c r="A4019" s="140"/>
      <c r="B4019" s="325"/>
      <c r="J4019" s="4"/>
      <c r="K4019" s="173"/>
    </row>
    <row r="4020" spans="1:11" x14ac:dyDescent="0.2">
      <c r="A4020" s="140"/>
      <c r="B4020" s="325"/>
      <c r="J4020" s="4"/>
      <c r="K4020" s="173"/>
    </row>
    <row r="4021" spans="1:11" x14ac:dyDescent="0.2">
      <c r="A4021" s="140"/>
      <c r="B4021" s="325"/>
      <c r="J4021" s="4"/>
      <c r="K4021" s="173"/>
    </row>
    <row r="4022" spans="1:11" x14ac:dyDescent="0.2">
      <c r="A4022" s="140"/>
      <c r="B4022" s="325"/>
      <c r="J4022" s="4"/>
      <c r="K4022" s="173"/>
    </row>
    <row r="4023" spans="1:11" x14ac:dyDescent="0.2">
      <c r="A4023" s="140"/>
      <c r="B4023" s="325"/>
      <c r="J4023" s="4"/>
      <c r="K4023" s="173"/>
    </row>
    <row r="4024" spans="1:11" x14ac:dyDescent="0.2">
      <c r="A4024" s="140"/>
      <c r="B4024" s="325"/>
      <c r="J4024" s="4"/>
      <c r="K4024" s="173"/>
    </row>
    <row r="4025" spans="1:11" x14ac:dyDescent="0.2">
      <c r="A4025" s="140"/>
      <c r="B4025" s="325"/>
      <c r="J4025" s="4"/>
      <c r="K4025" s="173"/>
    </row>
    <row r="4026" spans="1:11" x14ac:dyDescent="0.2">
      <c r="A4026" s="140"/>
      <c r="B4026" s="325"/>
      <c r="J4026" s="4"/>
      <c r="K4026" s="173"/>
    </row>
    <row r="4027" spans="1:11" x14ac:dyDescent="0.2">
      <c r="A4027" s="140"/>
      <c r="B4027" s="325"/>
      <c r="J4027" s="4"/>
      <c r="K4027" s="173"/>
    </row>
    <row r="4028" spans="1:11" x14ac:dyDescent="0.2">
      <c r="A4028" s="140"/>
      <c r="B4028" s="325"/>
      <c r="J4028" s="4"/>
      <c r="K4028" s="173"/>
    </row>
    <row r="4029" spans="1:11" x14ac:dyDescent="0.2">
      <c r="A4029" s="140"/>
      <c r="B4029" s="325"/>
      <c r="J4029" s="4"/>
      <c r="K4029" s="173"/>
    </row>
    <row r="4030" spans="1:11" x14ac:dyDescent="0.2">
      <c r="A4030" s="140"/>
      <c r="B4030" s="325"/>
      <c r="J4030" s="4"/>
      <c r="K4030" s="173"/>
    </row>
    <row r="4031" spans="1:11" x14ac:dyDescent="0.2">
      <c r="A4031" s="140"/>
      <c r="B4031" s="325"/>
      <c r="J4031" s="4"/>
      <c r="K4031" s="173"/>
    </row>
    <row r="4032" spans="1:11" x14ac:dyDescent="0.2">
      <c r="A4032" s="140"/>
      <c r="B4032" s="325"/>
      <c r="J4032" s="4"/>
      <c r="K4032" s="173"/>
    </row>
    <row r="4033" spans="1:11" x14ac:dyDescent="0.2">
      <c r="A4033" s="140"/>
      <c r="B4033" s="325"/>
      <c r="J4033" s="4"/>
      <c r="K4033" s="173"/>
    </row>
    <row r="4034" spans="1:11" x14ac:dyDescent="0.2">
      <c r="A4034" s="140"/>
      <c r="B4034" s="325"/>
      <c r="J4034" s="4"/>
      <c r="K4034" s="173"/>
    </row>
    <row r="4035" spans="1:11" x14ac:dyDescent="0.2">
      <c r="A4035" s="140"/>
      <c r="B4035" s="325"/>
      <c r="J4035" s="4"/>
      <c r="K4035" s="173"/>
    </row>
    <row r="4036" spans="1:11" x14ac:dyDescent="0.2">
      <c r="A4036" s="140"/>
      <c r="B4036" s="325"/>
      <c r="J4036" s="4"/>
      <c r="K4036" s="173"/>
    </row>
    <row r="4037" spans="1:11" x14ac:dyDescent="0.2">
      <c r="A4037" s="140"/>
      <c r="B4037" s="325"/>
      <c r="J4037" s="4"/>
      <c r="K4037" s="173"/>
    </row>
    <row r="4038" spans="1:11" x14ac:dyDescent="0.2">
      <c r="A4038" s="140"/>
      <c r="B4038" s="325"/>
      <c r="J4038" s="4"/>
      <c r="K4038" s="173"/>
    </row>
    <row r="4039" spans="1:11" x14ac:dyDescent="0.2">
      <c r="A4039" s="140"/>
      <c r="B4039" s="325"/>
      <c r="J4039" s="4"/>
      <c r="K4039" s="173"/>
    </row>
    <row r="4040" spans="1:11" x14ac:dyDescent="0.2">
      <c r="A4040" s="140"/>
      <c r="B4040" s="325"/>
      <c r="J4040" s="4"/>
      <c r="K4040" s="173"/>
    </row>
    <row r="4041" spans="1:11" x14ac:dyDescent="0.2">
      <c r="A4041" s="140"/>
      <c r="B4041" s="325"/>
      <c r="J4041" s="4"/>
      <c r="K4041" s="173"/>
    </row>
    <row r="4042" spans="1:11" x14ac:dyDescent="0.2">
      <c r="A4042" s="140"/>
      <c r="B4042" s="325"/>
      <c r="J4042" s="4"/>
      <c r="K4042" s="173"/>
    </row>
    <row r="4043" spans="1:11" x14ac:dyDescent="0.2">
      <c r="A4043" s="140"/>
      <c r="B4043" s="325"/>
      <c r="J4043" s="4"/>
      <c r="K4043" s="173"/>
    </row>
    <row r="4044" spans="1:11" x14ac:dyDescent="0.2">
      <c r="A4044" s="140"/>
      <c r="B4044" s="325"/>
      <c r="J4044" s="4"/>
      <c r="K4044" s="173"/>
    </row>
    <row r="4045" spans="1:11" x14ac:dyDescent="0.2">
      <c r="A4045" s="140"/>
      <c r="B4045" s="325"/>
      <c r="J4045" s="4"/>
      <c r="K4045" s="173"/>
    </row>
    <row r="4046" spans="1:11" x14ac:dyDescent="0.2">
      <c r="A4046" s="140"/>
      <c r="B4046" s="325"/>
      <c r="J4046" s="4"/>
      <c r="K4046" s="173"/>
    </row>
    <row r="4047" spans="1:11" x14ac:dyDescent="0.2">
      <c r="A4047" s="140"/>
      <c r="B4047" s="325"/>
      <c r="J4047" s="4"/>
      <c r="K4047" s="173"/>
    </row>
    <row r="4048" spans="1:11" x14ac:dyDescent="0.2">
      <c r="A4048" s="140"/>
      <c r="B4048" s="325"/>
      <c r="J4048" s="4"/>
      <c r="K4048" s="173"/>
    </row>
    <row r="4049" spans="1:11" x14ac:dyDescent="0.2">
      <c r="A4049" s="140"/>
      <c r="B4049" s="325"/>
      <c r="J4049" s="4"/>
      <c r="K4049" s="173"/>
    </row>
    <row r="4050" spans="1:11" x14ac:dyDescent="0.2">
      <c r="A4050" s="140"/>
      <c r="B4050" s="325"/>
      <c r="J4050" s="4"/>
      <c r="K4050" s="173"/>
    </row>
    <row r="4051" spans="1:11" x14ac:dyDescent="0.2">
      <c r="A4051" s="140"/>
      <c r="B4051" s="325"/>
      <c r="J4051" s="4"/>
      <c r="K4051" s="173"/>
    </row>
    <row r="4052" spans="1:11" x14ac:dyDescent="0.2">
      <c r="A4052" s="140"/>
      <c r="B4052" s="325"/>
      <c r="J4052" s="4"/>
      <c r="K4052" s="173"/>
    </row>
    <row r="4053" spans="1:11" x14ac:dyDescent="0.2">
      <c r="A4053" s="140"/>
      <c r="B4053" s="325"/>
      <c r="J4053" s="4"/>
      <c r="K4053" s="173"/>
    </row>
    <row r="4054" spans="1:11" x14ac:dyDescent="0.2">
      <c r="A4054" s="140"/>
      <c r="B4054" s="325"/>
      <c r="J4054" s="4"/>
      <c r="K4054" s="173"/>
    </row>
    <row r="4055" spans="1:11" x14ac:dyDescent="0.2">
      <c r="A4055" s="140"/>
      <c r="B4055" s="325"/>
      <c r="J4055" s="4"/>
      <c r="K4055" s="173"/>
    </row>
    <row r="4056" spans="1:11" x14ac:dyDescent="0.2">
      <c r="A4056" s="140"/>
      <c r="B4056" s="325"/>
      <c r="J4056" s="4"/>
      <c r="K4056" s="173"/>
    </row>
    <row r="4057" spans="1:11" x14ac:dyDescent="0.2">
      <c r="A4057" s="140"/>
      <c r="B4057" s="325"/>
      <c r="J4057" s="4"/>
      <c r="K4057" s="173"/>
    </row>
    <row r="4058" spans="1:11" x14ac:dyDescent="0.2">
      <c r="A4058" s="140"/>
      <c r="B4058" s="325"/>
      <c r="J4058" s="4"/>
      <c r="K4058" s="173"/>
    </row>
    <row r="4059" spans="1:11" x14ac:dyDescent="0.2">
      <c r="A4059" s="140"/>
      <c r="B4059" s="325"/>
      <c r="J4059" s="4"/>
      <c r="K4059" s="173"/>
    </row>
    <row r="4060" spans="1:11" x14ac:dyDescent="0.2">
      <c r="A4060" s="140"/>
      <c r="B4060" s="325"/>
      <c r="J4060" s="4"/>
      <c r="K4060" s="173"/>
    </row>
    <row r="4061" spans="1:11" x14ac:dyDescent="0.2">
      <c r="A4061" s="140"/>
      <c r="B4061" s="325"/>
      <c r="J4061" s="4"/>
      <c r="K4061" s="173"/>
    </row>
    <row r="4062" spans="1:11" x14ac:dyDescent="0.2">
      <c r="A4062" s="140"/>
      <c r="B4062" s="325"/>
      <c r="J4062" s="4"/>
      <c r="K4062" s="173"/>
    </row>
    <row r="4063" spans="1:11" x14ac:dyDescent="0.2">
      <c r="A4063" s="140"/>
      <c r="B4063" s="325"/>
      <c r="J4063" s="4"/>
      <c r="K4063" s="173"/>
    </row>
    <row r="4064" spans="1:11" x14ac:dyDescent="0.2">
      <c r="A4064" s="140"/>
      <c r="B4064" s="325"/>
      <c r="J4064" s="4"/>
      <c r="K4064" s="173"/>
    </row>
    <row r="4065" spans="1:11" x14ac:dyDescent="0.2">
      <c r="A4065" s="140"/>
      <c r="B4065" s="325"/>
      <c r="J4065" s="4"/>
      <c r="K4065" s="173"/>
    </row>
    <row r="4066" spans="1:11" x14ac:dyDescent="0.2">
      <c r="A4066" s="140"/>
      <c r="B4066" s="325"/>
      <c r="J4066" s="4"/>
      <c r="K4066" s="173"/>
    </row>
    <row r="4067" spans="1:11" x14ac:dyDescent="0.2">
      <c r="A4067" s="140"/>
      <c r="B4067" s="325"/>
      <c r="J4067" s="4"/>
      <c r="K4067" s="173"/>
    </row>
    <row r="4068" spans="1:11" x14ac:dyDescent="0.2">
      <c r="A4068" s="140"/>
      <c r="B4068" s="325"/>
      <c r="J4068" s="4"/>
      <c r="K4068" s="173"/>
    </row>
    <row r="4069" spans="1:11" x14ac:dyDescent="0.2">
      <c r="A4069" s="140"/>
      <c r="B4069" s="325"/>
      <c r="J4069" s="4"/>
      <c r="K4069" s="173"/>
    </row>
    <row r="4070" spans="1:11" x14ac:dyDescent="0.2">
      <c r="A4070" s="140"/>
      <c r="B4070" s="325"/>
      <c r="J4070" s="4"/>
      <c r="K4070" s="173"/>
    </row>
    <row r="4071" spans="1:11" x14ac:dyDescent="0.2">
      <c r="A4071" s="140"/>
      <c r="B4071" s="325"/>
      <c r="J4071" s="4"/>
      <c r="K4071" s="173"/>
    </row>
    <row r="4072" spans="1:11" x14ac:dyDescent="0.2">
      <c r="A4072" s="140"/>
      <c r="B4072" s="325"/>
      <c r="J4072" s="4"/>
      <c r="K4072" s="173"/>
    </row>
    <row r="4073" spans="1:11" x14ac:dyDescent="0.2">
      <c r="A4073" s="140"/>
      <c r="B4073" s="325"/>
      <c r="J4073" s="4"/>
      <c r="K4073" s="173"/>
    </row>
    <row r="4074" spans="1:11" x14ac:dyDescent="0.2">
      <c r="A4074" s="140"/>
      <c r="B4074" s="325"/>
      <c r="J4074" s="4"/>
      <c r="K4074" s="173"/>
    </row>
    <row r="4075" spans="1:11" x14ac:dyDescent="0.2">
      <c r="A4075" s="140"/>
      <c r="B4075" s="325"/>
      <c r="J4075" s="4"/>
      <c r="K4075" s="173"/>
    </row>
    <row r="4076" spans="1:11" x14ac:dyDescent="0.2">
      <c r="A4076" s="140"/>
      <c r="B4076" s="325"/>
      <c r="J4076" s="4"/>
      <c r="K4076" s="173"/>
    </row>
    <row r="4077" spans="1:11" x14ac:dyDescent="0.2">
      <c r="A4077" s="140"/>
      <c r="B4077" s="325"/>
      <c r="J4077" s="4"/>
      <c r="K4077" s="173"/>
    </row>
    <row r="4078" spans="1:11" x14ac:dyDescent="0.2">
      <c r="A4078" s="140"/>
      <c r="B4078" s="325"/>
      <c r="J4078" s="4"/>
      <c r="K4078" s="173"/>
    </row>
    <row r="4079" spans="1:11" x14ac:dyDescent="0.2">
      <c r="A4079" s="140"/>
      <c r="B4079" s="325"/>
      <c r="J4079" s="4"/>
      <c r="K4079" s="173"/>
    </row>
    <row r="4080" spans="1:11" x14ac:dyDescent="0.2">
      <c r="A4080" s="140"/>
      <c r="B4080" s="325"/>
      <c r="J4080" s="4"/>
      <c r="K4080" s="173"/>
    </row>
    <row r="4081" spans="1:11" x14ac:dyDescent="0.2">
      <c r="A4081" s="140"/>
      <c r="B4081" s="325"/>
      <c r="J4081" s="4"/>
      <c r="K4081" s="173"/>
    </row>
    <row r="4082" spans="1:11" x14ac:dyDescent="0.2">
      <c r="A4082" s="140"/>
      <c r="B4082" s="325"/>
      <c r="J4082" s="4"/>
      <c r="K4082" s="173"/>
    </row>
    <row r="4083" spans="1:11" x14ac:dyDescent="0.2">
      <c r="A4083" s="140"/>
      <c r="B4083" s="325"/>
      <c r="J4083" s="4"/>
      <c r="K4083" s="173"/>
    </row>
    <row r="4084" spans="1:11" x14ac:dyDescent="0.2">
      <c r="A4084" s="140"/>
      <c r="B4084" s="325"/>
      <c r="J4084" s="4"/>
      <c r="K4084" s="173"/>
    </row>
    <row r="4085" spans="1:11" x14ac:dyDescent="0.2">
      <c r="A4085" s="140"/>
      <c r="B4085" s="325"/>
      <c r="J4085" s="4"/>
      <c r="K4085" s="173"/>
    </row>
    <row r="4086" spans="1:11" x14ac:dyDescent="0.2">
      <c r="A4086" s="140"/>
      <c r="B4086" s="325"/>
      <c r="J4086" s="4"/>
      <c r="K4086" s="173"/>
    </row>
    <row r="4087" spans="1:11" x14ac:dyDescent="0.2">
      <c r="A4087" s="140"/>
      <c r="B4087" s="325"/>
      <c r="J4087" s="4"/>
      <c r="K4087" s="173"/>
    </row>
    <row r="4088" spans="1:11" x14ac:dyDescent="0.2">
      <c r="A4088" s="140"/>
      <c r="B4088" s="325"/>
      <c r="J4088" s="4"/>
      <c r="K4088" s="173"/>
    </row>
    <row r="4089" spans="1:11" x14ac:dyDescent="0.2">
      <c r="A4089" s="140"/>
      <c r="B4089" s="325"/>
      <c r="J4089" s="4"/>
      <c r="K4089" s="173"/>
    </row>
    <row r="4090" spans="1:11" x14ac:dyDescent="0.2">
      <c r="A4090" s="140"/>
      <c r="B4090" s="325"/>
      <c r="J4090" s="4"/>
      <c r="K4090" s="173"/>
    </row>
    <row r="4091" spans="1:11" x14ac:dyDescent="0.2">
      <c r="A4091" s="140"/>
      <c r="B4091" s="325"/>
      <c r="J4091" s="4"/>
      <c r="K4091" s="173"/>
    </row>
    <row r="4092" spans="1:11" x14ac:dyDescent="0.2">
      <c r="A4092" s="140"/>
      <c r="B4092" s="325"/>
      <c r="J4092" s="4"/>
      <c r="K4092" s="173"/>
    </row>
    <row r="4093" spans="1:11" x14ac:dyDescent="0.2">
      <c r="A4093" s="140"/>
      <c r="B4093" s="325"/>
      <c r="J4093" s="4"/>
      <c r="K4093" s="173"/>
    </row>
    <row r="4094" spans="1:11" x14ac:dyDescent="0.2">
      <c r="A4094" s="140"/>
      <c r="B4094" s="325"/>
      <c r="J4094" s="4"/>
      <c r="K4094" s="173"/>
    </row>
    <row r="4095" spans="1:11" x14ac:dyDescent="0.2">
      <c r="A4095" s="140"/>
      <c r="B4095" s="325"/>
      <c r="J4095" s="4"/>
      <c r="K4095" s="173"/>
    </row>
    <row r="4096" spans="1:11" x14ac:dyDescent="0.2">
      <c r="A4096" s="140"/>
      <c r="B4096" s="325"/>
      <c r="J4096" s="4"/>
      <c r="K4096" s="173"/>
    </row>
    <row r="4097" spans="1:11" x14ac:dyDescent="0.2">
      <c r="A4097" s="140"/>
      <c r="B4097" s="325"/>
      <c r="J4097" s="4"/>
      <c r="K4097" s="173"/>
    </row>
    <row r="4098" spans="1:11" x14ac:dyDescent="0.2">
      <c r="A4098" s="140"/>
      <c r="B4098" s="325"/>
      <c r="J4098" s="4"/>
      <c r="K4098" s="173"/>
    </row>
    <row r="4099" spans="1:11" x14ac:dyDescent="0.2">
      <c r="A4099" s="140"/>
      <c r="B4099" s="325"/>
      <c r="J4099" s="4"/>
      <c r="K4099" s="173"/>
    </row>
    <row r="4100" spans="1:11" x14ac:dyDescent="0.2">
      <c r="A4100" s="140"/>
      <c r="B4100" s="325"/>
      <c r="J4100" s="4"/>
      <c r="K4100" s="173"/>
    </row>
    <row r="4101" spans="1:11" x14ac:dyDescent="0.2">
      <c r="A4101" s="140"/>
      <c r="B4101" s="325"/>
      <c r="J4101" s="4"/>
      <c r="K4101" s="173"/>
    </row>
    <row r="4102" spans="1:11" x14ac:dyDescent="0.2">
      <c r="A4102" s="140"/>
      <c r="B4102" s="325"/>
      <c r="J4102" s="4"/>
      <c r="K4102" s="173"/>
    </row>
    <row r="4103" spans="1:11" x14ac:dyDescent="0.2">
      <c r="A4103" s="140"/>
      <c r="B4103" s="325"/>
      <c r="J4103" s="4"/>
      <c r="K4103" s="173"/>
    </row>
    <row r="4104" spans="1:11" x14ac:dyDescent="0.2">
      <c r="A4104" s="140"/>
      <c r="B4104" s="325"/>
      <c r="J4104" s="4"/>
      <c r="K4104" s="173"/>
    </row>
    <row r="4105" spans="1:11" x14ac:dyDescent="0.2">
      <c r="A4105" s="140"/>
      <c r="B4105" s="325"/>
      <c r="J4105" s="4"/>
      <c r="K4105" s="173"/>
    </row>
    <row r="4106" spans="1:11" x14ac:dyDescent="0.2">
      <c r="A4106" s="140"/>
      <c r="B4106" s="325"/>
      <c r="J4106" s="4"/>
      <c r="K4106" s="173"/>
    </row>
    <row r="4107" spans="1:11" x14ac:dyDescent="0.2">
      <c r="A4107" s="140"/>
      <c r="B4107" s="325"/>
      <c r="J4107" s="4"/>
      <c r="K4107" s="173"/>
    </row>
    <row r="4108" spans="1:11" x14ac:dyDescent="0.2">
      <c r="A4108" s="140"/>
      <c r="B4108" s="325"/>
      <c r="J4108" s="4"/>
      <c r="K4108" s="173"/>
    </row>
    <row r="4109" spans="1:11" x14ac:dyDescent="0.2">
      <c r="A4109" s="140"/>
      <c r="B4109" s="325"/>
      <c r="J4109" s="4"/>
      <c r="K4109" s="173"/>
    </row>
    <row r="4110" spans="1:11" x14ac:dyDescent="0.2">
      <c r="A4110" s="140"/>
      <c r="B4110" s="325"/>
      <c r="J4110" s="4"/>
      <c r="K4110" s="173"/>
    </row>
    <row r="4111" spans="1:11" x14ac:dyDescent="0.2">
      <c r="A4111" s="140"/>
      <c r="B4111" s="325"/>
      <c r="J4111" s="4"/>
      <c r="K4111" s="173"/>
    </row>
    <row r="4112" spans="1:11" x14ac:dyDescent="0.2">
      <c r="A4112" s="140"/>
      <c r="B4112" s="325"/>
      <c r="J4112" s="4"/>
      <c r="K4112" s="173"/>
    </row>
    <row r="4113" spans="1:11" x14ac:dyDescent="0.2">
      <c r="A4113" s="140"/>
      <c r="B4113" s="325"/>
      <c r="J4113" s="4"/>
      <c r="K4113" s="173"/>
    </row>
    <row r="4114" spans="1:11" x14ac:dyDescent="0.2">
      <c r="A4114" s="140"/>
      <c r="B4114" s="325"/>
      <c r="J4114" s="4"/>
      <c r="K4114" s="173"/>
    </row>
    <row r="4115" spans="1:11" x14ac:dyDescent="0.2">
      <c r="A4115" s="140"/>
      <c r="B4115" s="325"/>
      <c r="J4115" s="4"/>
      <c r="K4115" s="173"/>
    </row>
    <row r="4116" spans="1:11" x14ac:dyDescent="0.2">
      <c r="A4116" s="140"/>
      <c r="B4116" s="325"/>
      <c r="J4116" s="4"/>
      <c r="K4116" s="173"/>
    </row>
    <row r="4117" spans="1:11" x14ac:dyDescent="0.2">
      <c r="A4117" s="140"/>
      <c r="B4117" s="325"/>
      <c r="J4117" s="4"/>
      <c r="K4117" s="173"/>
    </row>
    <row r="4118" spans="1:11" x14ac:dyDescent="0.2">
      <c r="A4118" s="140"/>
      <c r="B4118" s="325"/>
      <c r="J4118" s="4"/>
      <c r="K4118" s="173"/>
    </row>
    <row r="4119" spans="1:11" x14ac:dyDescent="0.2">
      <c r="A4119" s="140"/>
      <c r="B4119" s="325"/>
      <c r="J4119" s="4"/>
      <c r="K4119" s="173"/>
    </row>
    <row r="4120" spans="1:11" x14ac:dyDescent="0.2">
      <c r="A4120" s="140"/>
      <c r="B4120" s="325"/>
      <c r="J4120" s="4"/>
      <c r="K4120" s="173"/>
    </row>
    <row r="4121" spans="1:11" x14ac:dyDescent="0.2">
      <c r="A4121" s="140"/>
      <c r="B4121" s="325"/>
      <c r="J4121" s="4"/>
      <c r="K4121" s="173"/>
    </row>
    <row r="4122" spans="1:11" x14ac:dyDescent="0.2">
      <c r="A4122" s="140"/>
      <c r="B4122" s="325"/>
      <c r="J4122" s="4"/>
      <c r="K4122" s="173"/>
    </row>
    <row r="4123" spans="1:11" x14ac:dyDescent="0.2">
      <c r="A4123" s="140"/>
      <c r="B4123" s="325"/>
      <c r="J4123" s="4"/>
      <c r="K4123" s="173"/>
    </row>
    <row r="4124" spans="1:11" x14ac:dyDescent="0.2">
      <c r="A4124" s="140"/>
      <c r="B4124" s="325"/>
      <c r="J4124" s="4"/>
      <c r="K4124" s="173"/>
    </row>
    <row r="4125" spans="1:11" x14ac:dyDescent="0.2">
      <c r="A4125" s="140"/>
      <c r="B4125" s="325"/>
      <c r="J4125" s="4"/>
      <c r="K4125" s="173"/>
    </row>
    <row r="4126" spans="1:11" x14ac:dyDescent="0.2">
      <c r="A4126" s="140"/>
      <c r="B4126" s="325"/>
      <c r="J4126" s="4"/>
      <c r="K4126" s="173"/>
    </row>
    <row r="4127" spans="1:11" x14ac:dyDescent="0.2">
      <c r="A4127" s="140"/>
      <c r="B4127" s="325"/>
      <c r="J4127" s="4"/>
      <c r="K4127" s="173"/>
    </row>
    <row r="4128" spans="1:11" x14ac:dyDescent="0.2">
      <c r="A4128" s="140"/>
      <c r="B4128" s="325"/>
      <c r="J4128" s="4"/>
      <c r="K4128" s="173"/>
    </row>
    <row r="4129" spans="1:11" x14ac:dyDescent="0.2">
      <c r="A4129" s="140"/>
      <c r="B4129" s="325"/>
      <c r="J4129" s="4"/>
      <c r="K4129" s="173"/>
    </row>
    <row r="4130" spans="1:11" x14ac:dyDescent="0.2">
      <c r="A4130" s="140"/>
      <c r="B4130" s="325"/>
      <c r="J4130" s="4"/>
      <c r="K4130" s="173"/>
    </row>
    <row r="4131" spans="1:11" x14ac:dyDescent="0.2">
      <c r="A4131" s="140"/>
      <c r="B4131" s="325"/>
      <c r="J4131" s="4"/>
      <c r="K4131" s="173"/>
    </row>
    <row r="4132" spans="1:11" x14ac:dyDescent="0.2">
      <c r="A4132" s="140"/>
      <c r="B4132" s="325"/>
      <c r="J4132" s="4"/>
      <c r="K4132" s="173"/>
    </row>
    <row r="4133" spans="1:11" x14ac:dyDescent="0.2">
      <c r="A4133" s="140"/>
      <c r="B4133" s="325"/>
      <c r="J4133" s="4"/>
      <c r="K4133" s="173"/>
    </row>
    <row r="4134" spans="1:11" x14ac:dyDescent="0.2">
      <c r="A4134" s="140"/>
      <c r="B4134" s="325"/>
      <c r="J4134" s="4"/>
      <c r="K4134" s="173"/>
    </row>
    <row r="4135" spans="1:11" x14ac:dyDescent="0.2">
      <c r="A4135" s="140"/>
      <c r="B4135" s="325"/>
      <c r="J4135" s="4"/>
      <c r="K4135" s="173"/>
    </row>
    <row r="4136" spans="1:11" x14ac:dyDescent="0.2">
      <c r="A4136" s="140"/>
      <c r="B4136" s="325"/>
      <c r="J4136" s="4"/>
      <c r="K4136" s="173"/>
    </row>
    <row r="4137" spans="1:11" x14ac:dyDescent="0.2">
      <c r="A4137" s="140"/>
      <c r="B4137" s="325"/>
      <c r="J4137" s="4"/>
      <c r="K4137" s="173"/>
    </row>
    <row r="4138" spans="1:11" x14ac:dyDescent="0.2">
      <c r="A4138" s="140"/>
      <c r="B4138" s="325"/>
      <c r="J4138" s="4"/>
      <c r="K4138" s="173"/>
    </row>
    <row r="4139" spans="1:11" x14ac:dyDescent="0.2">
      <c r="A4139" s="140"/>
      <c r="B4139" s="325"/>
      <c r="J4139" s="4"/>
      <c r="K4139" s="173"/>
    </row>
    <row r="4140" spans="1:11" x14ac:dyDescent="0.2">
      <c r="A4140" s="140"/>
      <c r="B4140" s="325"/>
      <c r="J4140" s="4"/>
      <c r="K4140" s="173"/>
    </row>
    <row r="4141" spans="1:11" x14ac:dyDescent="0.2">
      <c r="A4141" s="140"/>
      <c r="B4141" s="325"/>
      <c r="J4141" s="4"/>
      <c r="K4141" s="173"/>
    </row>
    <row r="4142" spans="1:11" x14ac:dyDescent="0.2">
      <c r="A4142" s="140"/>
      <c r="B4142" s="325"/>
      <c r="J4142" s="4"/>
      <c r="K4142" s="173"/>
    </row>
    <row r="4143" spans="1:11" x14ac:dyDescent="0.2">
      <c r="A4143" s="140"/>
      <c r="B4143" s="325"/>
      <c r="J4143" s="4"/>
      <c r="K4143" s="173"/>
    </row>
    <row r="4144" spans="1:11" x14ac:dyDescent="0.2">
      <c r="A4144" s="140"/>
      <c r="B4144" s="325"/>
      <c r="J4144" s="4"/>
      <c r="K4144" s="173"/>
    </row>
    <row r="4145" spans="1:11" x14ac:dyDescent="0.2">
      <c r="A4145" s="140"/>
      <c r="B4145" s="325"/>
      <c r="J4145" s="4"/>
      <c r="K4145" s="173"/>
    </row>
    <row r="4146" spans="1:11" x14ac:dyDescent="0.2">
      <c r="A4146" s="140"/>
      <c r="B4146" s="325"/>
      <c r="J4146" s="4"/>
      <c r="K4146" s="173"/>
    </row>
    <row r="4147" spans="1:11" x14ac:dyDescent="0.2">
      <c r="A4147" s="140"/>
      <c r="B4147" s="325"/>
      <c r="J4147" s="4"/>
      <c r="K4147" s="173"/>
    </row>
    <row r="4148" spans="1:11" x14ac:dyDescent="0.2">
      <c r="A4148" s="140"/>
      <c r="B4148" s="325"/>
      <c r="J4148" s="4"/>
      <c r="K4148" s="173"/>
    </row>
    <row r="4149" spans="1:11" x14ac:dyDescent="0.2">
      <c r="A4149" s="140"/>
      <c r="B4149" s="325"/>
      <c r="J4149" s="4"/>
      <c r="K4149" s="173"/>
    </row>
    <row r="4150" spans="1:11" x14ac:dyDescent="0.2">
      <c r="A4150" s="140"/>
      <c r="B4150" s="325"/>
      <c r="J4150" s="4"/>
      <c r="K4150" s="173"/>
    </row>
    <row r="4151" spans="1:11" x14ac:dyDescent="0.2">
      <c r="A4151" s="140"/>
      <c r="B4151" s="325"/>
      <c r="J4151" s="4"/>
      <c r="K4151" s="173"/>
    </row>
    <row r="4152" spans="1:11" x14ac:dyDescent="0.2">
      <c r="A4152" s="140"/>
      <c r="B4152" s="325"/>
      <c r="J4152" s="4"/>
      <c r="K4152" s="173"/>
    </row>
    <row r="4153" spans="1:11" x14ac:dyDescent="0.2">
      <c r="A4153" s="140"/>
      <c r="B4153" s="325"/>
      <c r="J4153" s="4"/>
      <c r="K4153" s="173"/>
    </row>
    <row r="4154" spans="1:11" x14ac:dyDescent="0.2">
      <c r="A4154" s="140"/>
      <c r="B4154" s="325"/>
      <c r="J4154" s="4"/>
      <c r="K4154" s="173"/>
    </row>
    <row r="4155" spans="1:11" x14ac:dyDescent="0.2">
      <c r="A4155" s="140"/>
      <c r="B4155" s="325"/>
      <c r="J4155" s="4"/>
      <c r="K4155" s="173"/>
    </row>
    <row r="4156" spans="1:11" x14ac:dyDescent="0.2">
      <c r="A4156" s="140"/>
      <c r="B4156" s="325"/>
      <c r="J4156" s="4"/>
      <c r="K4156" s="173"/>
    </row>
    <row r="4157" spans="1:11" x14ac:dyDescent="0.2">
      <c r="A4157" s="140"/>
      <c r="B4157" s="325"/>
      <c r="J4157" s="4"/>
      <c r="K4157" s="173"/>
    </row>
    <row r="4158" spans="1:11" x14ac:dyDescent="0.2">
      <c r="A4158" s="140"/>
      <c r="B4158" s="325"/>
      <c r="J4158" s="4"/>
      <c r="K4158" s="173"/>
    </row>
    <row r="4159" spans="1:11" x14ac:dyDescent="0.2">
      <c r="A4159" s="140"/>
      <c r="B4159" s="325"/>
      <c r="J4159" s="4"/>
      <c r="K4159" s="173"/>
    </row>
    <row r="4160" spans="1:11" x14ac:dyDescent="0.2">
      <c r="A4160" s="140"/>
      <c r="B4160" s="325"/>
      <c r="J4160" s="4"/>
      <c r="K4160" s="173"/>
    </row>
    <row r="4161" spans="1:11" x14ac:dyDescent="0.2">
      <c r="A4161" s="140"/>
      <c r="B4161" s="325"/>
      <c r="J4161" s="4"/>
      <c r="K4161" s="173"/>
    </row>
    <row r="4162" spans="1:11" x14ac:dyDescent="0.2">
      <c r="A4162" s="140"/>
      <c r="B4162" s="325"/>
      <c r="J4162" s="4"/>
      <c r="K4162" s="173"/>
    </row>
    <row r="4163" spans="1:11" x14ac:dyDescent="0.2">
      <c r="A4163" s="140"/>
      <c r="B4163" s="325"/>
      <c r="J4163" s="4"/>
      <c r="K4163" s="173"/>
    </row>
    <row r="4164" spans="1:11" x14ac:dyDescent="0.2">
      <c r="A4164" s="140"/>
      <c r="B4164" s="325"/>
      <c r="J4164" s="4"/>
      <c r="K4164" s="173"/>
    </row>
    <row r="4165" spans="1:11" x14ac:dyDescent="0.2">
      <c r="A4165" s="140"/>
      <c r="B4165" s="325"/>
      <c r="J4165" s="4"/>
      <c r="K4165" s="173"/>
    </row>
    <row r="4166" spans="1:11" x14ac:dyDescent="0.2">
      <c r="A4166" s="140"/>
      <c r="B4166" s="325"/>
      <c r="J4166" s="4"/>
      <c r="K4166" s="173"/>
    </row>
    <row r="4167" spans="1:11" x14ac:dyDescent="0.2">
      <c r="A4167" s="140"/>
      <c r="B4167" s="325"/>
      <c r="J4167" s="4"/>
      <c r="K4167" s="173"/>
    </row>
    <row r="4168" spans="1:11" x14ac:dyDescent="0.2">
      <c r="A4168" s="140"/>
      <c r="B4168" s="325"/>
      <c r="J4168" s="4"/>
      <c r="K4168" s="173"/>
    </row>
    <row r="4169" spans="1:11" x14ac:dyDescent="0.2">
      <c r="A4169" s="140"/>
      <c r="B4169" s="325"/>
      <c r="J4169" s="4"/>
      <c r="K4169" s="173"/>
    </row>
    <row r="4170" spans="1:11" x14ac:dyDescent="0.2">
      <c r="A4170" s="140"/>
      <c r="B4170" s="325"/>
      <c r="J4170" s="4"/>
      <c r="K4170" s="173"/>
    </row>
    <row r="4171" spans="1:11" x14ac:dyDescent="0.2">
      <c r="A4171" s="140"/>
      <c r="B4171" s="325"/>
      <c r="J4171" s="4"/>
      <c r="K4171" s="173"/>
    </row>
    <row r="4172" spans="1:11" x14ac:dyDescent="0.2">
      <c r="A4172" s="140"/>
      <c r="B4172" s="325"/>
      <c r="J4172" s="4"/>
      <c r="K4172" s="173"/>
    </row>
    <row r="4173" spans="1:11" x14ac:dyDescent="0.2">
      <c r="A4173" s="140"/>
      <c r="B4173" s="325"/>
      <c r="J4173" s="4"/>
      <c r="K4173" s="173"/>
    </row>
    <row r="4174" spans="1:11" x14ac:dyDescent="0.2">
      <c r="A4174" s="140"/>
      <c r="B4174" s="325"/>
      <c r="J4174" s="4"/>
      <c r="K4174" s="173"/>
    </row>
    <row r="4175" spans="1:11" x14ac:dyDescent="0.2">
      <c r="A4175" s="140"/>
      <c r="B4175" s="325"/>
      <c r="J4175" s="4"/>
      <c r="K4175" s="173"/>
    </row>
    <row r="4176" spans="1:11" x14ac:dyDescent="0.2">
      <c r="A4176" s="140"/>
      <c r="B4176" s="325"/>
      <c r="J4176" s="4"/>
      <c r="K4176" s="173"/>
    </row>
    <row r="4177" spans="1:11" x14ac:dyDescent="0.2">
      <c r="A4177" s="140"/>
      <c r="B4177" s="325"/>
      <c r="J4177" s="4"/>
      <c r="K4177" s="173"/>
    </row>
    <row r="4178" spans="1:11" x14ac:dyDescent="0.2">
      <c r="A4178" s="140"/>
      <c r="B4178" s="325"/>
      <c r="J4178" s="4"/>
      <c r="K4178" s="173"/>
    </row>
    <row r="4179" spans="1:11" x14ac:dyDescent="0.2">
      <c r="A4179" s="140"/>
      <c r="B4179" s="325"/>
      <c r="J4179" s="4"/>
      <c r="K4179" s="173"/>
    </row>
    <row r="4180" spans="1:11" x14ac:dyDescent="0.2">
      <c r="A4180" s="140"/>
      <c r="B4180" s="325"/>
      <c r="J4180" s="4"/>
      <c r="K4180" s="173"/>
    </row>
    <row r="4181" spans="1:11" x14ac:dyDescent="0.2">
      <c r="A4181" s="140"/>
      <c r="B4181" s="325"/>
      <c r="J4181" s="4"/>
      <c r="K4181" s="173"/>
    </row>
    <row r="4182" spans="1:11" x14ac:dyDescent="0.2">
      <c r="A4182" s="140"/>
      <c r="B4182" s="325"/>
      <c r="J4182" s="4"/>
      <c r="K4182" s="173"/>
    </row>
    <row r="4183" spans="1:11" x14ac:dyDescent="0.2">
      <c r="A4183" s="140"/>
      <c r="B4183" s="325"/>
      <c r="J4183" s="4"/>
      <c r="K4183" s="173"/>
    </row>
    <row r="4184" spans="1:11" x14ac:dyDescent="0.2">
      <c r="A4184" s="140"/>
      <c r="B4184" s="325"/>
      <c r="J4184" s="4"/>
      <c r="K4184" s="173"/>
    </row>
    <row r="4185" spans="1:11" x14ac:dyDescent="0.2">
      <c r="A4185" s="140"/>
      <c r="B4185" s="325"/>
      <c r="J4185" s="4"/>
      <c r="K4185" s="173"/>
    </row>
    <row r="4186" spans="1:11" x14ac:dyDescent="0.2">
      <c r="A4186" s="140"/>
      <c r="B4186" s="325"/>
      <c r="J4186" s="4"/>
      <c r="K4186" s="173"/>
    </row>
    <row r="4187" spans="1:11" x14ac:dyDescent="0.2">
      <c r="A4187" s="140"/>
      <c r="B4187" s="325"/>
      <c r="J4187" s="4"/>
      <c r="K4187" s="173"/>
    </row>
    <row r="4188" spans="1:11" x14ac:dyDescent="0.2">
      <c r="A4188" s="140"/>
      <c r="B4188" s="325"/>
      <c r="J4188" s="4"/>
      <c r="K4188" s="173"/>
    </row>
    <row r="4189" spans="1:11" x14ac:dyDescent="0.2">
      <c r="A4189" s="140"/>
      <c r="B4189" s="325"/>
      <c r="J4189" s="4"/>
      <c r="K4189" s="173"/>
    </row>
    <row r="4190" spans="1:11" x14ac:dyDescent="0.2">
      <c r="A4190" s="140"/>
      <c r="B4190" s="325"/>
      <c r="J4190" s="4"/>
      <c r="K4190" s="173"/>
    </row>
    <row r="4191" spans="1:11" x14ac:dyDescent="0.2">
      <c r="A4191" s="140"/>
      <c r="B4191" s="325"/>
      <c r="J4191" s="4"/>
      <c r="K4191" s="173"/>
    </row>
    <row r="4192" spans="1:11" x14ac:dyDescent="0.2">
      <c r="A4192" s="140"/>
      <c r="B4192" s="325"/>
      <c r="J4192" s="4"/>
      <c r="K4192" s="173"/>
    </row>
    <row r="4193" spans="1:11" x14ac:dyDescent="0.2">
      <c r="A4193" s="140"/>
      <c r="B4193" s="325"/>
      <c r="J4193" s="4"/>
      <c r="K4193" s="173"/>
    </row>
    <row r="4194" spans="1:11" x14ac:dyDescent="0.2">
      <c r="A4194" s="140"/>
      <c r="B4194" s="325"/>
      <c r="J4194" s="4"/>
      <c r="K4194" s="173"/>
    </row>
    <row r="4195" spans="1:11" x14ac:dyDescent="0.2">
      <c r="A4195" s="140"/>
      <c r="B4195" s="325"/>
      <c r="J4195" s="4"/>
      <c r="K4195" s="173"/>
    </row>
    <row r="4196" spans="1:11" x14ac:dyDescent="0.2">
      <c r="A4196" s="140"/>
      <c r="B4196" s="325"/>
      <c r="J4196" s="4"/>
      <c r="K4196" s="173"/>
    </row>
    <row r="4197" spans="1:11" x14ac:dyDescent="0.2">
      <c r="A4197" s="140"/>
      <c r="B4197" s="325"/>
      <c r="J4197" s="4"/>
      <c r="K4197" s="173"/>
    </row>
    <row r="4198" spans="1:11" x14ac:dyDescent="0.2">
      <c r="A4198" s="140"/>
      <c r="B4198" s="325"/>
      <c r="J4198" s="4"/>
      <c r="K4198" s="173"/>
    </row>
    <row r="4199" spans="1:11" x14ac:dyDescent="0.2">
      <c r="A4199" s="140"/>
      <c r="B4199" s="325"/>
      <c r="J4199" s="4"/>
      <c r="K4199" s="173"/>
    </row>
    <row r="4200" spans="1:11" x14ac:dyDescent="0.2">
      <c r="A4200" s="140"/>
      <c r="B4200" s="325"/>
      <c r="J4200" s="4"/>
      <c r="K4200" s="173"/>
    </row>
    <row r="4201" spans="1:11" x14ac:dyDescent="0.2">
      <c r="A4201" s="140"/>
      <c r="B4201" s="325"/>
      <c r="J4201" s="4"/>
      <c r="K4201" s="173"/>
    </row>
    <row r="4202" spans="1:11" x14ac:dyDescent="0.2">
      <c r="A4202" s="140"/>
      <c r="B4202" s="325"/>
      <c r="J4202" s="4"/>
      <c r="K4202" s="173"/>
    </row>
    <row r="4203" spans="1:11" x14ac:dyDescent="0.2">
      <c r="A4203" s="140"/>
      <c r="B4203" s="325"/>
      <c r="J4203" s="4"/>
      <c r="K4203" s="173"/>
    </row>
    <row r="4204" spans="1:11" x14ac:dyDescent="0.2">
      <c r="A4204" s="140"/>
      <c r="B4204" s="325"/>
      <c r="J4204" s="4"/>
      <c r="K4204" s="173"/>
    </row>
    <row r="4205" spans="1:11" x14ac:dyDescent="0.2">
      <c r="A4205" s="140"/>
      <c r="B4205" s="325"/>
      <c r="J4205" s="4"/>
      <c r="K4205" s="173"/>
    </row>
    <row r="4206" spans="1:11" x14ac:dyDescent="0.2">
      <c r="A4206" s="140"/>
      <c r="B4206" s="325"/>
      <c r="J4206" s="4"/>
      <c r="K4206" s="173"/>
    </row>
    <row r="4207" spans="1:11" x14ac:dyDescent="0.2">
      <c r="A4207" s="140"/>
      <c r="B4207" s="325"/>
      <c r="J4207" s="4"/>
      <c r="K4207" s="173"/>
    </row>
    <row r="4208" spans="1:11" x14ac:dyDescent="0.2">
      <c r="A4208" s="140"/>
      <c r="B4208" s="325"/>
      <c r="J4208" s="4"/>
      <c r="K4208" s="173"/>
    </row>
    <row r="4209" spans="1:11" x14ac:dyDescent="0.2">
      <c r="A4209" s="140"/>
      <c r="B4209" s="325"/>
      <c r="J4209" s="4"/>
      <c r="K4209" s="173"/>
    </row>
    <row r="4210" spans="1:11" x14ac:dyDescent="0.2">
      <c r="A4210" s="140"/>
      <c r="B4210" s="325"/>
      <c r="J4210" s="4"/>
      <c r="K4210" s="173"/>
    </row>
    <row r="4211" spans="1:11" x14ac:dyDescent="0.2">
      <c r="A4211" s="140"/>
      <c r="B4211" s="325"/>
      <c r="J4211" s="4"/>
      <c r="K4211" s="173"/>
    </row>
    <row r="4212" spans="1:11" x14ac:dyDescent="0.2">
      <c r="A4212" s="140"/>
      <c r="B4212" s="325"/>
      <c r="J4212" s="4"/>
      <c r="K4212" s="173"/>
    </row>
    <row r="4213" spans="1:11" x14ac:dyDescent="0.2">
      <c r="A4213" s="140"/>
      <c r="B4213" s="325"/>
      <c r="J4213" s="4"/>
      <c r="K4213" s="173"/>
    </row>
    <row r="4214" spans="1:11" x14ac:dyDescent="0.2">
      <c r="A4214" s="140"/>
      <c r="B4214" s="325"/>
      <c r="J4214" s="4"/>
      <c r="K4214" s="173"/>
    </row>
    <row r="4215" spans="1:11" x14ac:dyDescent="0.2">
      <c r="A4215" s="140"/>
      <c r="B4215" s="325"/>
      <c r="J4215" s="4"/>
      <c r="K4215" s="173"/>
    </row>
    <row r="4216" spans="1:11" x14ac:dyDescent="0.2">
      <c r="A4216" s="140"/>
      <c r="B4216" s="325"/>
      <c r="J4216" s="4"/>
      <c r="K4216" s="173"/>
    </row>
    <row r="4217" spans="1:11" x14ac:dyDescent="0.2">
      <c r="A4217" s="140"/>
      <c r="B4217" s="325"/>
      <c r="J4217" s="4"/>
      <c r="K4217" s="173"/>
    </row>
    <row r="4218" spans="1:11" x14ac:dyDescent="0.2">
      <c r="A4218" s="140"/>
      <c r="B4218" s="325"/>
      <c r="J4218" s="4"/>
      <c r="K4218" s="173"/>
    </row>
    <row r="4219" spans="1:11" x14ac:dyDescent="0.2">
      <c r="A4219" s="140"/>
      <c r="B4219" s="325"/>
      <c r="J4219" s="4"/>
      <c r="K4219" s="173"/>
    </row>
    <row r="4220" spans="1:11" x14ac:dyDescent="0.2">
      <c r="A4220" s="140"/>
      <c r="B4220" s="325"/>
      <c r="J4220" s="4"/>
      <c r="K4220" s="173"/>
    </row>
    <row r="4221" spans="1:11" x14ac:dyDescent="0.2">
      <c r="A4221" s="140"/>
      <c r="B4221" s="325"/>
      <c r="J4221" s="4"/>
      <c r="K4221" s="173"/>
    </row>
    <row r="4222" spans="1:11" x14ac:dyDescent="0.2">
      <c r="A4222" s="140"/>
      <c r="B4222" s="325"/>
      <c r="J4222" s="4"/>
      <c r="K4222" s="173"/>
    </row>
    <row r="4223" spans="1:11" x14ac:dyDescent="0.2">
      <c r="A4223" s="140"/>
      <c r="B4223" s="325"/>
      <c r="J4223" s="4"/>
      <c r="K4223" s="173"/>
    </row>
    <row r="4224" spans="1:11" x14ac:dyDescent="0.2">
      <c r="A4224" s="140"/>
      <c r="B4224" s="325"/>
      <c r="J4224" s="4"/>
      <c r="K4224" s="173"/>
    </row>
    <row r="4225" spans="1:11" x14ac:dyDescent="0.2">
      <c r="A4225" s="140"/>
      <c r="B4225" s="325"/>
      <c r="J4225" s="4"/>
      <c r="K4225" s="173"/>
    </row>
    <row r="4226" spans="1:11" x14ac:dyDescent="0.2">
      <c r="A4226" s="140"/>
      <c r="B4226" s="325"/>
      <c r="J4226" s="4"/>
      <c r="K4226" s="173"/>
    </row>
    <row r="4227" spans="1:11" x14ac:dyDescent="0.2">
      <c r="A4227" s="140"/>
      <c r="B4227" s="325"/>
      <c r="J4227" s="4"/>
      <c r="K4227" s="173"/>
    </row>
    <row r="4228" spans="1:11" x14ac:dyDescent="0.2">
      <c r="A4228" s="140"/>
      <c r="B4228" s="325"/>
      <c r="J4228" s="4"/>
      <c r="K4228" s="173"/>
    </row>
    <row r="4229" spans="1:11" x14ac:dyDescent="0.2">
      <c r="A4229" s="140"/>
      <c r="B4229" s="325"/>
      <c r="J4229" s="4"/>
      <c r="K4229" s="173"/>
    </row>
    <row r="4230" spans="1:11" x14ac:dyDescent="0.2">
      <c r="A4230" s="140"/>
      <c r="B4230" s="325"/>
      <c r="J4230" s="4"/>
      <c r="K4230" s="173"/>
    </row>
    <row r="4231" spans="1:11" x14ac:dyDescent="0.2">
      <c r="A4231" s="140"/>
      <c r="B4231" s="325"/>
      <c r="J4231" s="4"/>
      <c r="K4231" s="173"/>
    </row>
    <row r="4232" spans="1:11" x14ac:dyDescent="0.2">
      <c r="A4232" s="140"/>
      <c r="B4232" s="325"/>
      <c r="J4232" s="4"/>
      <c r="K4232" s="173"/>
    </row>
    <row r="4233" spans="1:11" x14ac:dyDescent="0.2">
      <c r="A4233" s="140"/>
      <c r="B4233" s="325"/>
      <c r="J4233" s="4"/>
      <c r="K4233" s="173"/>
    </row>
    <row r="4234" spans="1:11" x14ac:dyDescent="0.2">
      <c r="A4234" s="140"/>
      <c r="B4234" s="325"/>
      <c r="J4234" s="4"/>
      <c r="K4234" s="173"/>
    </row>
    <row r="4235" spans="1:11" x14ac:dyDescent="0.2">
      <c r="A4235" s="140"/>
      <c r="B4235" s="325"/>
      <c r="J4235" s="4"/>
      <c r="K4235" s="173"/>
    </row>
    <row r="4236" spans="1:11" x14ac:dyDescent="0.2">
      <c r="A4236" s="140"/>
      <c r="B4236" s="325"/>
      <c r="J4236" s="4"/>
      <c r="K4236" s="173"/>
    </row>
    <row r="4237" spans="1:11" x14ac:dyDescent="0.2">
      <c r="A4237" s="140"/>
      <c r="B4237" s="325"/>
      <c r="J4237" s="4"/>
      <c r="K4237" s="173"/>
    </row>
    <row r="4238" spans="1:11" x14ac:dyDescent="0.2">
      <c r="A4238" s="140"/>
      <c r="B4238" s="325"/>
      <c r="J4238" s="4"/>
      <c r="K4238" s="173"/>
    </row>
    <row r="4239" spans="1:11" x14ac:dyDescent="0.2">
      <c r="A4239" s="140"/>
      <c r="B4239" s="325"/>
      <c r="J4239" s="4"/>
      <c r="K4239" s="173"/>
    </row>
    <row r="4240" spans="1:11" x14ac:dyDescent="0.2">
      <c r="A4240" s="140"/>
      <c r="B4240" s="325"/>
      <c r="J4240" s="4"/>
      <c r="K4240" s="173"/>
    </row>
    <row r="4241" spans="1:11" x14ac:dyDescent="0.2">
      <c r="A4241" s="140"/>
      <c r="B4241" s="325"/>
      <c r="J4241" s="4"/>
      <c r="K4241" s="173"/>
    </row>
    <row r="4242" spans="1:11" x14ac:dyDescent="0.2">
      <c r="A4242" s="140"/>
      <c r="B4242" s="325"/>
      <c r="J4242" s="4"/>
      <c r="K4242" s="173"/>
    </row>
    <row r="4243" spans="1:11" x14ac:dyDescent="0.2">
      <c r="A4243" s="140"/>
      <c r="B4243" s="325"/>
      <c r="J4243" s="4"/>
      <c r="K4243" s="173"/>
    </row>
    <row r="4244" spans="1:11" x14ac:dyDescent="0.2">
      <c r="A4244" s="140"/>
      <c r="B4244" s="325"/>
      <c r="J4244" s="4"/>
      <c r="K4244" s="173"/>
    </row>
    <row r="4245" spans="1:11" x14ac:dyDescent="0.2">
      <c r="A4245" s="140"/>
      <c r="B4245" s="325"/>
      <c r="J4245" s="4"/>
      <c r="K4245" s="173"/>
    </row>
    <row r="4246" spans="1:11" x14ac:dyDescent="0.2">
      <c r="A4246" s="140"/>
      <c r="B4246" s="325"/>
      <c r="J4246" s="4"/>
      <c r="K4246" s="173"/>
    </row>
    <row r="4247" spans="1:11" x14ac:dyDescent="0.2">
      <c r="A4247" s="140"/>
      <c r="B4247" s="325"/>
      <c r="J4247" s="4"/>
      <c r="K4247" s="173"/>
    </row>
    <row r="4248" spans="1:11" x14ac:dyDescent="0.2">
      <c r="A4248" s="140"/>
      <c r="B4248" s="325"/>
      <c r="J4248" s="4"/>
      <c r="K4248" s="173"/>
    </row>
    <row r="4249" spans="1:11" x14ac:dyDescent="0.2">
      <c r="A4249" s="140"/>
      <c r="B4249" s="325"/>
      <c r="J4249" s="4"/>
      <c r="K4249" s="173"/>
    </row>
    <row r="4250" spans="1:11" x14ac:dyDescent="0.2">
      <c r="A4250" s="140"/>
      <c r="B4250" s="325"/>
      <c r="J4250" s="4"/>
      <c r="K4250" s="173"/>
    </row>
    <row r="4251" spans="1:11" x14ac:dyDescent="0.2">
      <c r="A4251" s="140"/>
      <c r="B4251" s="325"/>
      <c r="J4251" s="4"/>
      <c r="K4251" s="173"/>
    </row>
    <row r="4252" spans="1:11" x14ac:dyDescent="0.2">
      <c r="A4252" s="140"/>
      <c r="B4252" s="325"/>
      <c r="J4252" s="4"/>
      <c r="K4252" s="173"/>
    </row>
    <row r="4253" spans="1:11" x14ac:dyDescent="0.2">
      <c r="A4253" s="140"/>
      <c r="B4253" s="325"/>
      <c r="J4253" s="4"/>
      <c r="K4253" s="173"/>
    </row>
    <row r="4254" spans="1:11" x14ac:dyDescent="0.2">
      <c r="A4254" s="140"/>
      <c r="B4254" s="325"/>
      <c r="J4254" s="4"/>
      <c r="K4254" s="173"/>
    </row>
    <row r="4255" spans="1:11" x14ac:dyDescent="0.2">
      <c r="A4255" s="140"/>
      <c r="B4255" s="325"/>
      <c r="J4255" s="4"/>
      <c r="K4255" s="173"/>
    </row>
    <row r="4256" spans="1:11" x14ac:dyDescent="0.2">
      <c r="A4256" s="140"/>
      <c r="B4256" s="325"/>
      <c r="J4256" s="4"/>
      <c r="K4256" s="173"/>
    </row>
    <row r="4257" spans="1:11" x14ac:dyDescent="0.2">
      <c r="A4257" s="140"/>
      <c r="B4257" s="325"/>
      <c r="J4257" s="4"/>
      <c r="K4257" s="173"/>
    </row>
    <row r="4258" spans="1:11" x14ac:dyDescent="0.2">
      <c r="A4258" s="140"/>
      <c r="B4258" s="325"/>
      <c r="J4258" s="4"/>
      <c r="K4258" s="173"/>
    </row>
    <row r="4259" spans="1:11" x14ac:dyDescent="0.2">
      <c r="A4259" s="140"/>
      <c r="B4259" s="325"/>
      <c r="J4259" s="4"/>
      <c r="K4259" s="173"/>
    </row>
    <row r="4260" spans="1:11" x14ac:dyDescent="0.2">
      <c r="A4260" s="140"/>
      <c r="B4260" s="325"/>
      <c r="J4260" s="4"/>
      <c r="K4260" s="173"/>
    </row>
    <row r="4261" spans="1:11" x14ac:dyDescent="0.2">
      <c r="A4261" s="140"/>
      <c r="B4261" s="325"/>
      <c r="J4261" s="4"/>
      <c r="K4261" s="173"/>
    </row>
    <row r="4262" spans="1:11" x14ac:dyDescent="0.2">
      <c r="A4262" s="140"/>
      <c r="B4262" s="325"/>
      <c r="J4262" s="4"/>
      <c r="K4262" s="173"/>
    </row>
    <row r="4263" spans="1:11" x14ac:dyDescent="0.2">
      <c r="A4263" s="140"/>
      <c r="B4263" s="325"/>
      <c r="J4263" s="4"/>
      <c r="K4263" s="173"/>
    </row>
    <row r="4264" spans="1:11" x14ac:dyDescent="0.2">
      <c r="A4264" s="140"/>
      <c r="B4264" s="325"/>
      <c r="J4264" s="4"/>
      <c r="K4264" s="173"/>
    </row>
    <row r="4265" spans="1:11" x14ac:dyDescent="0.2">
      <c r="A4265" s="140"/>
      <c r="B4265" s="325"/>
      <c r="J4265" s="4"/>
      <c r="K4265" s="173"/>
    </row>
    <row r="4266" spans="1:11" x14ac:dyDescent="0.2">
      <c r="A4266" s="140"/>
      <c r="B4266" s="325"/>
      <c r="J4266" s="4"/>
      <c r="K4266" s="173"/>
    </row>
    <row r="4267" spans="1:11" x14ac:dyDescent="0.2">
      <c r="A4267" s="140"/>
      <c r="B4267" s="325"/>
      <c r="J4267" s="4"/>
      <c r="K4267" s="173"/>
    </row>
    <row r="4268" spans="1:11" x14ac:dyDescent="0.2">
      <c r="A4268" s="140"/>
      <c r="B4268" s="325"/>
      <c r="J4268" s="4"/>
      <c r="K4268" s="173"/>
    </row>
    <row r="4269" spans="1:11" x14ac:dyDescent="0.2">
      <c r="A4269" s="140"/>
      <c r="B4269" s="325"/>
      <c r="J4269" s="4"/>
      <c r="K4269" s="173"/>
    </row>
    <row r="4270" spans="1:11" x14ac:dyDescent="0.2">
      <c r="A4270" s="140"/>
      <c r="B4270" s="325"/>
      <c r="J4270" s="4"/>
      <c r="K4270" s="173"/>
    </row>
    <row r="4271" spans="1:11" x14ac:dyDescent="0.2">
      <c r="A4271" s="140"/>
      <c r="B4271" s="325"/>
      <c r="J4271" s="4"/>
      <c r="K4271" s="173"/>
    </row>
    <row r="4272" spans="1:11" x14ac:dyDescent="0.2">
      <c r="A4272" s="140"/>
      <c r="B4272" s="325"/>
      <c r="J4272" s="4"/>
      <c r="K4272" s="173"/>
    </row>
    <row r="4273" spans="1:11" x14ac:dyDescent="0.2">
      <c r="A4273" s="140"/>
      <c r="B4273" s="325"/>
      <c r="J4273" s="4"/>
      <c r="K4273" s="173"/>
    </row>
    <row r="4274" spans="1:11" x14ac:dyDescent="0.2">
      <c r="A4274" s="140"/>
      <c r="B4274" s="325"/>
      <c r="J4274" s="4"/>
      <c r="K4274" s="173"/>
    </row>
    <row r="4275" spans="1:11" x14ac:dyDescent="0.2">
      <c r="A4275" s="140"/>
      <c r="B4275" s="325"/>
      <c r="J4275" s="4"/>
      <c r="K4275" s="173"/>
    </row>
    <row r="4276" spans="1:11" x14ac:dyDescent="0.2">
      <c r="A4276" s="140"/>
      <c r="B4276" s="325"/>
      <c r="J4276" s="4"/>
      <c r="K4276" s="173"/>
    </row>
    <row r="4277" spans="1:11" x14ac:dyDescent="0.2">
      <c r="A4277" s="140"/>
      <c r="B4277" s="325"/>
      <c r="J4277" s="4"/>
      <c r="K4277" s="173"/>
    </row>
    <row r="4278" spans="1:11" x14ac:dyDescent="0.2">
      <c r="A4278" s="140"/>
      <c r="B4278" s="325"/>
      <c r="J4278" s="4"/>
      <c r="K4278" s="173"/>
    </row>
    <row r="4279" spans="1:11" x14ac:dyDescent="0.2">
      <c r="A4279" s="140"/>
      <c r="B4279" s="325"/>
      <c r="J4279" s="4"/>
      <c r="K4279" s="173"/>
    </row>
    <row r="4280" spans="1:11" x14ac:dyDescent="0.2">
      <c r="A4280" s="140"/>
      <c r="B4280" s="325"/>
      <c r="J4280" s="4"/>
      <c r="K4280" s="173"/>
    </row>
    <row r="4281" spans="1:11" x14ac:dyDescent="0.2">
      <c r="A4281" s="140"/>
      <c r="B4281" s="325"/>
      <c r="J4281" s="4"/>
      <c r="K4281" s="173"/>
    </row>
    <row r="4282" spans="1:11" x14ac:dyDescent="0.2">
      <c r="A4282" s="140"/>
      <c r="B4282" s="325"/>
      <c r="J4282" s="4"/>
      <c r="K4282" s="173"/>
    </row>
    <row r="4283" spans="1:11" x14ac:dyDescent="0.2">
      <c r="A4283" s="140"/>
      <c r="B4283" s="325"/>
      <c r="J4283" s="4"/>
      <c r="K4283" s="173"/>
    </row>
    <row r="4284" spans="1:11" x14ac:dyDescent="0.2">
      <c r="A4284" s="140"/>
      <c r="B4284" s="325"/>
      <c r="J4284" s="4"/>
      <c r="K4284" s="173"/>
    </row>
    <row r="4285" spans="1:11" x14ac:dyDescent="0.2">
      <c r="A4285" s="140"/>
      <c r="B4285" s="325"/>
      <c r="J4285" s="4"/>
      <c r="K4285" s="173"/>
    </row>
    <row r="4286" spans="1:11" x14ac:dyDescent="0.2">
      <c r="A4286" s="140"/>
      <c r="B4286" s="325"/>
      <c r="J4286" s="4"/>
      <c r="K4286" s="173"/>
    </row>
    <row r="4287" spans="1:11" x14ac:dyDescent="0.2">
      <c r="A4287" s="140"/>
      <c r="B4287" s="325"/>
      <c r="J4287" s="4"/>
      <c r="K4287" s="173"/>
    </row>
    <row r="4288" spans="1:11" x14ac:dyDescent="0.2">
      <c r="A4288" s="140"/>
      <c r="B4288" s="325"/>
      <c r="J4288" s="4"/>
      <c r="K4288" s="173"/>
    </row>
    <row r="4289" spans="1:11" x14ac:dyDescent="0.2">
      <c r="A4289" s="140"/>
      <c r="B4289" s="325"/>
      <c r="J4289" s="4"/>
      <c r="K4289" s="173"/>
    </row>
    <row r="4290" spans="1:11" x14ac:dyDescent="0.2">
      <c r="A4290" s="140"/>
      <c r="B4290" s="325"/>
      <c r="J4290" s="4"/>
      <c r="K4290" s="173"/>
    </row>
    <row r="4291" spans="1:11" x14ac:dyDescent="0.2">
      <c r="A4291" s="140"/>
      <c r="B4291" s="325"/>
      <c r="J4291" s="4"/>
      <c r="K4291" s="173"/>
    </row>
    <row r="4292" spans="1:11" x14ac:dyDescent="0.2">
      <c r="A4292" s="140"/>
      <c r="B4292" s="325"/>
      <c r="J4292" s="4"/>
      <c r="K4292" s="173"/>
    </row>
    <row r="4293" spans="1:11" x14ac:dyDescent="0.2">
      <c r="A4293" s="140"/>
      <c r="B4293" s="325"/>
      <c r="J4293" s="4"/>
      <c r="K4293" s="173"/>
    </row>
    <row r="4294" spans="1:11" x14ac:dyDescent="0.2">
      <c r="A4294" s="140"/>
      <c r="B4294" s="325"/>
      <c r="J4294" s="4"/>
      <c r="K4294" s="173"/>
    </row>
    <row r="4295" spans="1:11" x14ac:dyDescent="0.2">
      <c r="A4295" s="140"/>
      <c r="B4295" s="325"/>
      <c r="J4295" s="4"/>
      <c r="K4295" s="173"/>
    </row>
    <row r="4296" spans="1:11" x14ac:dyDescent="0.2">
      <c r="A4296" s="140"/>
      <c r="B4296" s="325"/>
      <c r="J4296" s="4"/>
      <c r="K4296" s="173"/>
    </row>
    <row r="4297" spans="1:11" x14ac:dyDescent="0.2">
      <c r="A4297" s="140"/>
      <c r="B4297" s="325"/>
      <c r="J4297" s="4"/>
      <c r="K4297" s="173"/>
    </row>
    <row r="4298" spans="1:11" x14ac:dyDescent="0.2">
      <c r="A4298" s="140"/>
      <c r="B4298" s="325"/>
      <c r="J4298" s="4"/>
      <c r="K4298" s="173"/>
    </row>
    <row r="4299" spans="1:11" x14ac:dyDescent="0.2">
      <c r="A4299" s="140"/>
      <c r="B4299" s="325"/>
      <c r="J4299" s="4"/>
      <c r="K4299" s="173"/>
    </row>
    <row r="4300" spans="1:11" x14ac:dyDescent="0.2">
      <c r="A4300" s="140"/>
      <c r="B4300" s="325"/>
      <c r="J4300" s="4"/>
      <c r="K4300" s="173"/>
    </row>
    <row r="4301" spans="1:11" x14ac:dyDescent="0.2">
      <c r="A4301" s="140"/>
      <c r="B4301" s="325"/>
      <c r="J4301" s="4"/>
      <c r="K4301" s="173"/>
    </row>
    <row r="4302" spans="1:11" x14ac:dyDescent="0.2">
      <c r="A4302" s="140"/>
      <c r="B4302" s="325"/>
      <c r="J4302" s="4"/>
      <c r="K4302" s="173"/>
    </row>
    <row r="4303" spans="1:11" x14ac:dyDescent="0.2">
      <c r="A4303" s="140"/>
      <c r="B4303" s="325"/>
      <c r="J4303" s="4"/>
      <c r="K4303" s="173"/>
    </row>
    <row r="4304" spans="1:11" x14ac:dyDescent="0.2">
      <c r="A4304" s="140"/>
      <c r="B4304" s="325"/>
      <c r="J4304" s="4"/>
      <c r="K4304" s="173"/>
    </row>
    <row r="4305" spans="1:11" x14ac:dyDescent="0.2">
      <c r="A4305" s="140"/>
      <c r="B4305" s="325"/>
      <c r="J4305" s="4"/>
      <c r="K4305" s="173"/>
    </row>
    <row r="4306" spans="1:11" x14ac:dyDescent="0.2">
      <c r="A4306" s="140"/>
      <c r="B4306" s="325"/>
      <c r="J4306" s="4"/>
      <c r="K4306" s="173"/>
    </row>
    <row r="4307" spans="1:11" x14ac:dyDescent="0.2">
      <c r="A4307" s="140"/>
      <c r="B4307" s="325"/>
      <c r="J4307" s="4"/>
      <c r="K4307" s="173"/>
    </row>
    <row r="4308" spans="1:11" x14ac:dyDescent="0.2">
      <c r="A4308" s="140"/>
      <c r="B4308" s="325"/>
      <c r="J4308" s="4"/>
      <c r="K4308" s="173"/>
    </row>
    <row r="4309" spans="1:11" x14ac:dyDescent="0.2">
      <c r="A4309" s="140"/>
      <c r="B4309" s="325"/>
      <c r="J4309" s="4"/>
      <c r="K4309" s="173"/>
    </row>
    <row r="4310" spans="1:11" x14ac:dyDescent="0.2">
      <c r="A4310" s="140"/>
      <c r="B4310" s="325"/>
      <c r="J4310" s="4"/>
      <c r="K4310" s="173"/>
    </row>
    <row r="4311" spans="1:11" x14ac:dyDescent="0.2">
      <c r="A4311" s="140"/>
      <c r="B4311" s="325"/>
      <c r="J4311" s="4"/>
      <c r="K4311" s="173"/>
    </row>
    <row r="4312" spans="1:11" x14ac:dyDescent="0.2">
      <c r="A4312" s="140"/>
      <c r="B4312" s="325"/>
      <c r="J4312" s="4"/>
      <c r="K4312" s="173"/>
    </row>
    <row r="4313" spans="1:11" x14ac:dyDescent="0.2">
      <c r="A4313" s="140"/>
      <c r="B4313" s="325"/>
      <c r="J4313" s="4"/>
      <c r="K4313" s="173"/>
    </row>
    <row r="4314" spans="1:11" x14ac:dyDescent="0.2">
      <c r="A4314" s="140"/>
      <c r="B4314" s="325"/>
      <c r="J4314" s="4"/>
      <c r="K4314" s="173"/>
    </row>
    <row r="4315" spans="1:11" x14ac:dyDescent="0.2">
      <c r="A4315" s="140"/>
      <c r="B4315" s="325"/>
      <c r="J4315" s="4"/>
      <c r="K4315" s="173"/>
    </row>
    <row r="4316" spans="1:11" x14ac:dyDescent="0.2">
      <c r="A4316" s="140"/>
      <c r="B4316" s="325"/>
      <c r="J4316" s="4"/>
      <c r="K4316" s="173"/>
    </row>
    <row r="4317" spans="1:11" x14ac:dyDescent="0.2">
      <c r="A4317" s="140"/>
      <c r="B4317" s="325"/>
      <c r="J4317" s="4"/>
      <c r="K4317" s="173"/>
    </row>
    <row r="4318" spans="1:11" x14ac:dyDescent="0.2">
      <c r="A4318" s="140"/>
      <c r="B4318" s="325"/>
      <c r="J4318" s="4"/>
      <c r="K4318" s="173"/>
    </row>
    <row r="4319" spans="1:11" x14ac:dyDescent="0.2">
      <c r="A4319" s="140"/>
      <c r="B4319" s="325"/>
      <c r="J4319" s="4"/>
      <c r="K4319" s="173"/>
    </row>
    <row r="4320" spans="1:11" x14ac:dyDescent="0.2">
      <c r="A4320" s="140"/>
      <c r="B4320" s="325"/>
      <c r="J4320" s="4"/>
      <c r="K4320" s="173"/>
    </row>
    <row r="4321" spans="1:11" x14ac:dyDescent="0.2">
      <c r="A4321" s="140"/>
      <c r="B4321" s="325"/>
      <c r="J4321" s="4"/>
      <c r="K4321" s="173"/>
    </row>
    <row r="4322" spans="1:11" x14ac:dyDescent="0.2">
      <c r="A4322" s="140"/>
      <c r="B4322" s="325"/>
      <c r="J4322" s="4"/>
      <c r="K4322" s="173"/>
    </row>
    <row r="4323" spans="1:11" x14ac:dyDescent="0.2">
      <c r="A4323" s="140"/>
      <c r="B4323" s="325"/>
      <c r="J4323" s="4"/>
      <c r="K4323" s="173"/>
    </row>
    <row r="4324" spans="1:11" x14ac:dyDescent="0.2">
      <c r="A4324" s="140"/>
      <c r="B4324" s="325"/>
      <c r="J4324" s="4"/>
      <c r="K4324" s="173"/>
    </row>
    <row r="4325" spans="1:11" x14ac:dyDescent="0.2">
      <c r="A4325" s="140"/>
      <c r="B4325" s="325"/>
      <c r="J4325" s="4"/>
      <c r="K4325" s="173"/>
    </row>
    <row r="4326" spans="1:11" x14ac:dyDescent="0.2">
      <c r="A4326" s="140"/>
      <c r="B4326" s="325"/>
      <c r="J4326" s="4"/>
      <c r="K4326" s="173"/>
    </row>
    <row r="4327" spans="1:11" x14ac:dyDescent="0.2">
      <c r="A4327" s="140"/>
      <c r="B4327" s="325"/>
      <c r="J4327" s="4"/>
      <c r="K4327" s="173"/>
    </row>
    <row r="4328" spans="1:11" x14ac:dyDescent="0.2">
      <c r="A4328" s="140"/>
      <c r="B4328" s="325"/>
      <c r="J4328" s="4"/>
      <c r="K4328" s="173"/>
    </row>
    <row r="4329" spans="1:11" x14ac:dyDescent="0.2">
      <c r="A4329" s="140"/>
      <c r="B4329" s="325"/>
      <c r="J4329" s="4"/>
      <c r="K4329" s="173"/>
    </row>
    <row r="4330" spans="1:11" x14ac:dyDescent="0.2">
      <c r="A4330" s="140"/>
      <c r="B4330" s="325"/>
      <c r="J4330" s="4"/>
      <c r="K4330" s="173"/>
    </row>
    <row r="4331" spans="1:11" x14ac:dyDescent="0.2">
      <c r="A4331" s="140"/>
      <c r="B4331" s="325"/>
      <c r="J4331" s="4"/>
      <c r="K4331" s="173"/>
    </row>
    <row r="4332" spans="1:11" x14ac:dyDescent="0.2">
      <c r="A4332" s="140"/>
      <c r="B4332" s="325"/>
      <c r="J4332" s="4"/>
      <c r="K4332" s="173"/>
    </row>
    <row r="4333" spans="1:11" x14ac:dyDescent="0.2">
      <c r="A4333" s="140"/>
      <c r="B4333" s="325"/>
      <c r="J4333" s="4"/>
      <c r="K4333" s="173"/>
    </row>
    <row r="4334" spans="1:11" x14ac:dyDescent="0.2">
      <c r="A4334" s="140"/>
      <c r="B4334" s="325"/>
      <c r="J4334" s="4"/>
      <c r="K4334" s="173"/>
    </row>
    <row r="4335" spans="1:11" x14ac:dyDescent="0.2">
      <c r="A4335" s="140"/>
      <c r="B4335" s="325"/>
      <c r="J4335" s="4"/>
      <c r="K4335" s="173"/>
    </row>
    <row r="4336" spans="1:11" x14ac:dyDescent="0.2">
      <c r="A4336" s="140"/>
      <c r="B4336" s="325"/>
      <c r="J4336" s="4"/>
      <c r="K4336" s="173"/>
    </row>
    <row r="4337" spans="1:11" x14ac:dyDescent="0.2">
      <c r="A4337" s="140"/>
      <c r="B4337" s="325"/>
      <c r="J4337" s="4"/>
      <c r="K4337" s="173"/>
    </row>
    <row r="4338" spans="1:11" x14ac:dyDescent="0.2">
      <c r="A4338" s="140"/>
      <c r="B4338" s="325"/>
      <c r="J4338" s="4"/>
      <c r="K4338" s="173"/>
    </row>
    <row r="4339" spans="1:11" x14ac:dyDescent="0.2">
      <c r="A4339" s="140"/>
      <c r="B4339" s="325"/>
      <c r="J4339" s="4"/>
      <c r="K4339" s="173"/>
    </row>
    <row r="4340" spans="1:11" x14ac:dyDescent="0.2">
      <c r="A4340" s="140"/>
      <c r="B4340" s="325"/>
      <c r="J4340" s="4"/>
      <c r="K4340" s="173"/>
    </row>
    <row r="4341" spans="1:11" x14ac:dyDescent="0.2">
      <c r="A4341" s="140"/>
      <c r="B4341" s="325"/>
      <c r="J4341" s="4"/>
      <c r="K4341" s="173"/>
    </row>
    <row r="4342" spans="1:11" x14ac:dyDescent="0.2">
      <c r="A4342" s="140"/>
      <c r="B4342" s="325"/>
      <c r="J4342" s="4"/>
      <c r="K4342" s="173"/>
    </row>
    <row r="4343" spans="1:11" x14ac:dyDescent="0.2">
      <c r="A4343" s="140"/>
      <c r="B4343" s="325"/>
      <c r="J4343" s="4"/>
      <c r="K4343" s="173"/>
    </row>
    <row r="4344" spans="1:11" x14ac:dyDescent="0.2">
      <c r="A4344" s="140"/>
      <c r="B4344" s="325"/>
      <c r="J4344" s="4"/>
      <c r="K4344" s="173"/>
    </row>
    <row r="4345" spans="1:11" x14ac:dyDescent="0.2">
      <c r="A4345" s="140"/>
      <c r="B4345" s="325"/>
      <c r="J4345" s="4"/>
      <c r="K4345" s="173"/>
    </row>
    <row r="4346" spans="1:11" x14ac:dyDescent="0.2">
      <c r="A4346" s="140"/>
      <c r="B4346" s="325"/>
      <c r="J4346" s="4"/>
      <c r="K4346" s="173"/>
    </row>
    <row r="4347" spans="1:11" x14ac:dyDescent="0.2">
      <c r="A4347" s="140"/>
      <c r="B4347" s="325"/>
      <c r="J4347" s="4"/>
      <c r="K4347" s="173"/>
    </row>
    <row r="4348" spans="1:11" x14ac:dyDescent="0.2">
      <c r="A4348" s="140"/>
      <c r="B4348" s="325"/>
      <c r="J4348" s="4"/>
      <c r="K4348" s="173"/>
    </row>
    <row r="4349" spans="1:11" x14ac:dyDescent="0.2">
      <c r="A4349" s="140"/>
      <c r="B4349" s="325"/>
      <c r="J4349" s="4"/>
      <c r="K4349" s="173"/>
    </row>
    <row r="4350" spans="1:11" x14ac:dyDescent="0.2">
      <c r="A4350" s="140"/>
      <c r="B4350" s="325"/>
      <c r="J4350" s="4"/>
      <c r="K4350" s="173"/>
    </row>
    <row r="4351" spans="1:11" x14ac:dyDescent="0.2">
      <c r="A4351" s="140"/>
      <c r="B4351" s="325"/>
      <c r="J4351" s="4"/>
      <c r="K4351" s="173"/>
    </row>
    <row r="4352" spans="1:11" x14ac:dyDescent="0.2">
      <c r="A4352" s="140"/>
      <c r="B4352" s="325"/>
      <c r="J4352" s="4"/>
      <c r="K4352" s="173"/>
    </row>
    <row r="4353" spans="1:11" x14ac:dyDescent="0.2">
      <c r="A4353" s="140"/>
      <c r="B4353" s="325"/>
      <c r="J4353" s="4"/>
      <c r="K4353" s="173"/>
    </row>
    <row r="4354" spans="1:11" x14ac:dyDescent="0.2">
      <c r="A4354" s="140"/>
      <c r="B4354" s="325"/>
      <c r="J4354" s="4"/>
      <c r="K4354" s="173"/>
    </row>
    <row r="4355" spans="1:11" x14ac:dyDescent="0.2">
      <c r="A4355" s="140"/>
      <c r="B4355" s="325"/>
      <c r="J4355" s="4"/>
      <c r="K4355" s="173"/>
    </row>
    <row r="4356" spans="1:11" x14ac:dyDescent="0.2">
      <c r="A4356" s="140"/>
      <c r="B4356" s="325"/>
      <c r="J4356" s="4"/>
      <c r="K4356" s="173"/>
    </row>
    <row r="4357" spans="1:11" x14ac:dyDescent="0.2">
      <c r="A4357" s="140"/>
      <c r="B4357" s="325"/>
      <c r="J4357" s="4"/>
      <c r="K4357" s="173"/>
    </row>
    <row r="4358" spans="1:11" x14ac:dyDescent="0.2">
      <c r="A4358" s="140"/>
      <c r="B4358" s="325"/>
      <c r="J4358" s="4"/>
      <c r="K4358" s="173"/>
    </row>
    <row r="4359" spans="1:11" x14ac:dyDescent="0.2">
      <c r="A4359" s="140"/>
      <c r="B4359" s="325"/>
      <c r="J4359" s="4"/>
      <c r="K4359" s="173"/>
    </row>
    <row r="4360" spans="1:11" x14ac:dyDescent="0.2">
      <c r="A4360" s="140"/>
      <c r="B4360" s="325"/>
      <c r="J4360" s="4"/>
      <c r="K4360" s="173"/>
    </row>
    <row r="4361" spans="1:11" x14ac:dyDescent="0.2">
      <c r="A4361" s="140"/>
      <c r="B4361" s="325"/>
      <c r="J4361" s="4"/>
      <c r="K4361" s="173"/>
    </row>
    <row r="4362" spans="1:11" x14ac:dyDescent="0.2">
      <c r="A4362" s="140"/>
      <c r="B4362" s="325"/>
      <c r="J4362" s="4"/>
      <c r="K4362" s="173"/>
    </row>
    <row r="4363" spans="1:11" x14ac:dyDescent="0.2">
      <c r="A4363" s="140"/>
      <c r="B4363" s="325"/>
      <c r="J4363" s="4"/>
      <c r="K4363" s="173"/>
    </row>
    <row r="4364" spans="1:11" x14ac:dyDescent="0.2">
      <c r="A4364" s="140"/>
      <c r="B4364" s="325"/>
      <c r="J4364" s="4"/>
      <c r="K4364" s="173"/>
    </row>
    <row r="4365" spans="1:11" x14ac:dyDescent="0.2">
      <c r="A4365" s="140"/>
      <c r="B4365" s="325"/>
      <c r="J4365" s="4"/>
      <c r="K4365" s="173"/>
    </row>
    <row r="4366" spans="1:11" x14ac:dyDescent="0.2">
      <c r="A4366" s="140"/>
      <c r="B4366" s="325"/>
      <c r="J4366" s="4"/>
      <c r="K4366" s="173"/>
    </row>
    <row r="4367" spans="1:11" x14ac:dyDescent="0.2">
      <c r="A4367" s="140"/>
      <c r="B4367" s="325"/>
      <c r="J4367" s="4"/>
      <c r="K4367" s="173"/>
    </row>
    <row r="4368" spans="1:11" x14ac:dyDescent="0.2">
      <c r="A4368" s="140"/>
      <c r="B4368" s="325"/>
      <c r="J4368" s="4"/>
      <c r="K4368" s="173"/>
    </row>
    <row r="4369" spans="1:11" x14ac:dyDescent="0.2">
      <c r="A4369" s="140"/>
      <c r="B4369" s="325"/>
      <c r="J4369" s="4"/>
      <c r="K4369" s="173"/>
    </row>
    <row r="4370" spans="1:11" x14ac:dyDescent="0.2">
      <c r="A4370" s="140"/>
      <c r="B4370" s="325"/>
      <c r="J4370" s="4"/>
      <c r="K4370" s="173"/>
    </row>
    <row r="4371" spans="1:11" x14ac:dyDescent="0.2">
      <c r="A4371" s="140"/>
      <c r="B4371" s="325"/>
      <c r="J4371" s="4"/>
      <c r="K4371" s="173"/>
    </row>
    <row r="4372" spans="1:11" x14ac:dyDescent="0.2">
      <c r="A4372" s="140"/>
      <c r="B4372" s="325"/>
      <c r="J4372" s="4"/>
      <c r="K4372" s="173"/>
    </row>
    <row r="4373" spans="1:11" x14ac:dyDescent="0.2">
      <c r="A4373" s="140"/>
      <c r="B4373" s="325"/>
      <c r="J4373" s="4"/>
      <c r="K4373" s="173"/>
    </row>
    <row r="4374" spans="1:11" x14ac:dyDescent="0.2">
      <c r="A4374" s="140"/>
      <c r="B4374" s="325"/>
      <c r="J4374" s="4"/>
      <c r="K4374" s="173"/>
    </row>
    <row r="4375" spans="1:11" x14ac:dyDescent="0.2">
      <c r="A4375" s="140"/>
      <c r="B4375" s="325"/>
      <c r="J4375" s="4"/>
      <c r="K4375" s="173"/>
    </row>
    <row r="4376" spans="1:11" x14ac:dyDescent="0.2">
      <c r="A4376" s="140"/>
      <c r="B4376" s="325"/>
      <c r="J4376" s="4"/>
      <c r="K4376" s="173"/>
    </row>
    <row r="4377" spans="1:11" x14ac:dyDescent="0.2">
      <c r="A4377" s="140"/>
      <c r="B4377" s="325"/>
      <c r="J4377" s="4"/>
      <c r="K4377" s="173"/>
    </row>
    <row r="4378" spans="1:11" x14ac:dyDescent="0.2">
      <c r="A4378" s="140"/>
      <c r="B4378" s="325"/>
      <c r="J4378" s="4"/>
      <c r="K4378" s="173"/>
    </row>
    <row r="4379" spans="1:11" x14ac:dyDescent="0.2">
      <c r="A4379" s="140"/>
      <c r="B4379" s="325"/>
      <c r="J4379" s="4"/>
      <c r="K4379" s="173"/>
    </row>
    <row r="4380" spans="1:11" x14ac:dyDescent="0.2">
      <c r="A4380" s="140"/>
      <c r="B4380" s="325"/>
      <c r="J4380" s="4"/>
      <c r="K4380" s="173"/>
    </row>
    <row r="4381" spans="1:11" x14ac:dyDescent="0.2">
      <c r="A4381" s="140"/>
      <c r="B4381" s="325"/>
      <c r="J4381" s="4"/>
      <c r="K4381" s="173"/>
    </row>
    <row r="4382" spans="1:11" x14ac:dyDescent="0.2">
      <c r="A4382" s="140"/>
      <c r="B4382" s="325"/>
      <c r="J4382" s="4"/>
      <c r="K4382" s="173"/>
    </row>
    <row r="4383" spans="1:11" x14ac:dyDescent="0.2">
      <c r="A4383" s="140"/>
      <c r="B4383" s="325"/>
      <c r="J4383" s="4"/>
      <c r="K4383" s="173"/>
    </row>
    <row r="4384" spans="1:11" x14ac:dyDescent="0.2">
      <c r="A4384" s="140"/>
      <c r="B4384" s="325"/>
      <c r="J4384" s="4"/>
      <c r="K4384" s="173"/>
    </row>
    <row r="4385" spans="1:11" x14ac:dyDescent="0.2">
      <c r="A4385" s="140"/>
      <c r="B4385" s="325"/>
      <c r="J4385" s="4"/>
      <c r="K4385" s="173"/>
    </row>
    <row r="4386" spans="1:11" x14ac:dyDescent="0.2">
      <c r="A4386" s="140"/>
      <c r="B4386" s="325"/>
      <c r="J4386" s="4"/>
      <c r="K4386" s="173"/>
    </row>
    <row r="4387" spans="1:11" x14ac:dyDescent="0.2">
      <c r="A4387" s="140"/>
      <c r="B4387" s="325"/>
      <c r="J4387" s="4"/>
      <c r="K4387" s="173"/>
    </row>
    <row r="4388" spans="1:11" x14ac:dyDescent="0.2">
      <c r="A4388" s="140"/>
      <c r="B4388" s="325"/>
      <c r="J4388" s="4"/>
      <c r="K4388" s="173"/>
    </row>
    <row r="4389" spans="1:11" x14ac:dyDescent="0.2">
      <c r="A4389" s="140"/>
      <c r="B4389" s="325"/>
      <c r="J4389" s="4"/>
      <c r="K4389" s="173"/>
    </row>
    <row r="4390" spans="1:11" x14ac:dyDescent="0.2">
      <c r="A4390" s="140"/>
      <c r="B4390" s="325"/>
      <c r="J4390" s="4"/>
      <c r="K4390" s="173"/>
    </row>
    <row r="4391" spans="1:11" x14ac:dyDescent="0.2">
      <c r="A4391" s="140"/>
      <c r="B4391" s="325"/>
      <c r="J4391" s="4"/>
      <c r="K4391" s="173"/>
    </row>
    <row r="4392" spans="1:11" x14ac:dyDescent="0.2">
      <c r="A4392" s="140"/>
      <c r="B4392" s="325"/>
      <c r="J4392" s="4"/>
      <c r="K4392" s="173"/>
    </row>
    <row r="4393" spans="1:11" x14ac:dyDescent="0.2">
      <c r="A4393" s="140"/>
      <c r="B4393" s="325"/>
      <c r="J4393" s="4"/>
      <c r="K4393" s="173"/>
    </row>
    <row r="4394" spans="1:11" x14ac:dyDescent="0.2">
      <c r="A4394" s="140"/>
      <c r="B4394" s="325"/>
      <c r="J4394" s="4"/>
      <c r="K4394" s="173"/>
    </row>
    <row r="4395" spans="1:11" x14ac:dyDescent="0.2">
      <c r="A4395" s="140"/>
      <c r="B4395" s="325"/>
      <c r="J4395" s="4"/>
      <c r="K4395" s="173"/>
    </row>
    <row r="4396" spans="1:11" x14ac:dyDescent="0.2">
      <c r="A4396" s="140"/>
      <c r="B4396" s="325"/>
      <c r="J4396" s="4"/>
      <c r="K4396" s="173"/>
    </row>
    <row r="4397" spans="1:11" x14ac:dyDescent="0.2">
      <c r="A4397" s="140"/>
      <c r="B4397" s="325"/>
      <c r="J4397" s="4"/>
      <c r="K4397" s="173"/>
    </row>
    <row r="4398" spans="1:11" x14ac:dyDescent="0.2">
      <c r="A4398" s="140"/>
      <c r="B4398" s="325"/>
      <c r="J4398" s="4"/>
      <c r="K4398" s="173"/>
    </row>
    <row r="4399" spans="1:11" x14ac:dyDescent="0.2">
      <c r="A4399" s="140"/>
      <c r="B4399" s="325"/>
      <c r="J4399" s="4"/>
      <c r="K4399" s="173"/>
    </row>
    <row r="4400" spans="1:11" x14ac:dyDescent="0.2">
      <c r="A4400" s="140"/>
      <c r="B4400" s="325"/>
      <c r="J4400" s="4"/>
      <c r="K4400" s="173"/>
    </row>
    <row r="4401" spans="1:11" x14ac:dyDescent="0.2">
      <c r="A4401" s="140"/>
      <c r="B4401" s="325"/>
      <c r="J4401" s="4"/>
      <c r="K4401" s="173"/>
    </row>
    <row r="4402" spans="1:11" x14ac:dyDescent="0.2">
      <c r="A4402" s="140"/>
      <c r="B4402" s="325"/>
      <c r="J4402" s="4"/>
      <c r="K4402" s="173"/>
    </row>
    <row r="4403" spans="1:11" x14ac:dyDescent="0.2">
      <c r="A4403" s="140"/>
      <c r="B4403" s="325"/>
      <c r="J4403" s="4"/>
      <c r="K4403" s="173"/>
    </row>
    <row r="4404" spans="1:11" x14ac:dyDescent="0.2">
      <c r="A4404" s="140"/>
      <c r="B4404" s="325"/>
      <c r="J4404" s="4"/>
      <c r="K4404" s="173"/>
    </row>
    <row r="4405" spans="1:11" x14ac:dyDescent="0.2">
      <c r="A4405" s="140"/>
      <c r="B4405" s="325"/>
      <c r="J4405" s="4"/>
      <c r="K4405" s="173"/>
    </row>
    <row r="4406" spans="1:11" x14ac:dyDescent="0.2">
      <c r="A4406" s="140"/>
      <c r="B4406" s="325"/>
      <c r="J4406" s="4"/>
      <c r="K4406" s="173"/>
    </row>
    <row r="4407" spans="1:11" x14ac:dyDescent="0.2">
      <c r="A4407" s="140"/>
      <c r="B4407" s="325"/>
      <c r="J4407" s="4"/>
      <c r="K4407" s="173"/>
    </row>
    <row r="4408" spans="1:11" x14ac:dyDescent="0.2">
      <c r="A4408" s="140"/>
      <c r="B4408" s="325"/>
      <c r="J4408" s="4"/>
      <c r="K4408" s="173"/>
    </row>
    <row r="4409" spans="1:11" x14ac:dyDescent="0.2">
      <c r="A4409" s="140"/>
      <c r="B4409" s="325"/>
      <c r="J4409" s="4"/>
      <c r="K4409" s="173"/>
    </row>
    <row r="4410" spans="1:11" x14ac:dyDescent="0.2">
      <c r="A4410" s="140"/>
      <c r="B4410" s="325"/>
      <c r="J4410" s="4"/>
      <c r="K4410" s="173"/>
    </row>
    <row r="4411" spans="1:11" x14ac:dyDescent="0.2">
      <c r="A4411" s="140"/>
      <c r="B4411" s="325"/>
      <c r="J4411" s="4"/>
      <c r="K4411" s="173"/>
    </row>
    <row r="4412" spans="1:11" x14ac:dyDescent="0.2">
      <c r="A4412" s="140"/>
      <c r="B4412" s="325"/>
      <c r="J4412" s="4"/>
      <c r="K4412" s="173"/>
    </row>
    <row r="4413" spans="1:11" x14ac:dyDescent="0.2">
      <c r="A4413" s="140"/>
      <c r="B4413" s="325"/>
      <c r="J4413" s="4"/>
      <c r="K4413" s="173"/>
    </row>
    <row r="4414" spans="1:11" x14ac:dyDescent="0.2">
      <c r="A4414" s="140"/>
      <c r="B4414" s="325"/>
      <c r="J4414" s="4"/>
      <c r="K4414" s="173"/>
    </row>
    <row r="4415" spans="1:11" x14ac:dyDescent="0.2">
      <c r="A4415" s="140"/>
      <c r="B4415" s="325"/>
      <c r="J4415" s="4"/>
      <c r="K4415" s="173"/>
    </row>
    <row r="4416" spans="1:11" x14ac:dyDescent="0.2">
      <c r="A4416" s="140"/>
      <c r="B4416" s="325"/>
      <c r="J4416" s="4"/>
      <c r="K4416" s="173"/>
    </row>
    <row r="4417" spans="1:11" x14ac:dyDescent="0.2">
      <c r="A4417" s="140"/>
      <c r="B4417" s="325"/>
      <c r="J4417" s="4"/>
      <c r="K4417" s="173"/>
    </row>
    <row r="4418" spans="1:11" x14ac:dyDescent="0.2">
      <c r="A4418" s="140"/>
      <c r="B4418" s="325"/>
      <c r="J4418" s="4"/>
      <c r="K4418" s="173"/>
    </row>
    <row r="4419" spans="1:11" x14ac:dyDescent="0.2">
      <c r="A4419" s="140"/>
      <c r="B4419" s="325"/>
      <c r="J4419" s="4"/>
      <c r="K4419" s="173"/>
    </row>
    <row r="4420" spans="1:11" x14ac:dyDescent="0.2">
      <c r="A4420" s="140"/>
      <c r="B4420" s="325"/>
      <c r="J4420" s="4"/>
      <c r="K4420" s="173"/>
    </row>
    <row r="4421" spans="1:11" x14ac:dyDescent="0.2">
      <c r="A4421" s="140"/>
      <c r="B4421" s="325"/>
      <c r="J4421" s="4"/>
      <c r="K4421" s="173"/>
    </row>
    <row r="4422" spans="1:11" x14ac:dyDescent="0.2">
      <c r="A4422" s="140"/>
      <c r="B4422" s="325"/>
      <c r="J4422" s="4"/>
      <c r="K4422" s="173"/>
    </row>
    <row r="4423" spans="1:11" x14ac:dyDescent="0.2">
      <c r="A4423" s="140"/>
      <c r="B4423" s="325"/>
      <c r="J4423" s="4"/>
      <c r="K4423" s="173"/>
    </row>
    <row r="4424" spans="1:11" x14ac:dyDescent="0.2">
      <c r="A4424" s="140"/>
      <c r="B4424" s="325"/>
      <c r="J4424" s="4"/>
      <c r="K4424" s="173"/>
    </row>
    <row r="4425" spans="1:11" x14ac:dyDescent="0.2">
      <c r="A4425" s="140"/>
      <c r="B4425" s="325"/>
      <c r="J4425" s="4"/>
      <c r="K4425" s="173"/>
    </row>
    <row r="4426" spans="1:11" x14ac:dyDescent="0.2">
      <c r="A4426" s="140"/>
      <c r="B4426" s="325"/>
      <c r="J4426" s="4"/>
      <c r="K4426" s="173"/>
    </row>
    <row r="4427" spans="1:11" x14ac:dyDescent="0.2">
      <c r="A4427" s="140"/>
      <c r="B4427" s="325"/>
      <c r="J4427" s="4"/>
      <c r="K4427" s="173"/>
    </row>
    <row r="4428" spans="1:11" x14ac:dyDescent="0.2">
      <c r="A4428" s="140"/>
      <c r="B4428" s="325"/>
      <c r="J4428" s="4"/>
      <c r="K4428" s="173"/>
    </row>
    <row r="4429" spans="1:11" x14ac:dyDescent="0.2">
      <c r="A4429" s="140"/>
      <c r="B4429" s="325"/>
      <c r="J4429" s="4"/>
      <c r="K4429" s="173"/>
    </row>
    <row r="4430" spans="1:11" x14ac:dyDescent="0.2">
      <c r="A4430" s="140"/>
      <c r="B4430" s="325"/>
      <c r="J4430" s="4"/>
      <c r="K4430" s="173"/>
    </row>
    <row r="4431" spans="1:11" x14ac:dyDescent="0.2">
      <c r="A4431" s="140"/>
      <c r="B4431" s="325"/>
      <c r="J4431" s="4"/>
      <c r="K4431" s="173"/>
    </row>
    <row r="4432" spans="1:11" x14ac:dyDescent="0.2">
      <c r="A4432" s="140"/>
      <c r="B4432" s="325"/>
      <c r="J4432" s="4"/>
      <c r="K4432" s="173"/>
    </row>
    <row r="4433" spans="1:11" x14ac:dyDescent="0.2">
      <c r="A4433" s="140"/>
      <c r="B4433" s="325"/>
      <c r="J4433" s="4"/>
      <c r="K4433" s="173"/>
    </row>
    <row r="4434" spans="1:11" x14ac:dyDescent="0.2">
      <c r="A4434" s="140"/>
      <c r="B4434" s="325"/>
      <c r="J4434" s="4"/>
      <c r="K4434" s="173"/>
    </row>
    <row r="4435" spans="1:11" x14ac:dyDescent="0.2">
      <c r="A4435" s="140"/>
      <c r="B4435" s="325"/>
      <c r="J4435" s="4"/>
      <c r="K4435" s="173"/>
    </row>
    <row r="4436" spans="1:11" x14ac:dyDescent="0.2">
      <c r="A4436" s="140"/>
      <c r="B4436" s="325"/>
      <c r="J4436" s="4"/>
      <c r="K4436" s="173"/>
    </row>
    <row r="4437" spans="1:11" x14ac:dyDescent="0.2">
      <c r="A4437" s="140"/>
      <c r="B4437" s="325"/>
      <c r="J4437" s="4"/>
      <c r="K4437" s="173"/>
    </row>
    <row r="4438" spans="1:11" x14ac:dyDescent="0.2">
      <c r="A4438" s="140"/>
      <c r="B4438" s="325"/>
      <c r="J4438" s="4"/>
      <c r="K4438" s="173"/>
    </row>
    <row r="4439" spans="1:11" x14ac:dyDescent="0.2">
      <c r="A4439" s="140"/>
      <c r="B4439" s="325"/>
      <c r="J4439" s="4"/>
      <c r="K4439" s="173"/>
    </row>
    <row r="4440" spans="1:11" x14ac:dyDescent="0.2">
      <c r="A4440" s="140"/>
      <c r="B4440" s="325"/>
      <c r="J4440" s="4"/>
      <c r="K4440" s="173"/>
    </row>
    <row r="4441" spans="1:11" x14ac:dyDescent="0.2">
      <c r="A4441" s="140"/>
      <c r="B4441" s="325"/>
      <c r="J4441" s="4"/>
      <c r="K4441" s="173"/>
    </row>
    <row r="4442" spans="1:11" x14ac:dyDescent="0.2">
      <c r="A4442" s="140"/>
      <c r="B4442" s="325"/>
      <c r="J4442" s="4"/>
      <c r="K4442" s="173"/>
    </row>
    <row r="4443" spans="1:11" x14ac:dyDescent="0.2">
      <c r="A4443" s="140"/>
      <c r="B4443" s="325"/>
      <c r="J4443" s="4"/>
      <c r="K4443" s="173"/>
    </row>
    <row r="4444" spans="1:11" x14ac:dyDescent="0.2">
      <c r="A4444" s="140"/>
      <c r="B4444" s="325"/>
      <c r="J4444" s="4"/>
      <c r="K4444" s="173"/>
    </row>
    <row r="4445" spans="1:11" x14ac:dyDescent="0.2">
      <c r="A4445" s="140"/>
      <c r="B4445" s="325"/>
      <c r="J4445" s="4"/>
      <c r="K4445" s="173"/>
    </row>
    <row r="4446" spans="1:11" x14ac:dyDescent="0.2">
      <c r="A4446" s="140"/>
      <c r="B4446" s="325"/>
      <c r="J4446" s="4"/>
      <c r="K4446" s="173"/>
    </row>
    <row r="4447" spans="1:11" x14ac:dyDescent="0.2">
      <c r="A4447" s="140"/>
      <c r="B4447" s="325"/>
      <c r="J4447" s="4"/>
      <c r="K4447" s="173"/>
    </row>
    <row r="4448" spans="1:11" x14ac:dyDescent="0.2">
      <c r="A4448" s="140"/>
      <c r="B4448" s="325"/>
      <c r="J4448" s="4"/>
      <c r="K4448" s="173"/>
    </row>
    <row r="4449" spans="1:11" x14ac:dyDescent="0.2">
      <c r="A4449" s="140"/>
      <c r="B4449" s="325"/>
      <c r="J4449" s="4"/>
      <c r="K4449" s="173"/>
    </row>
    <row r="4450" spans="1:11" x14ac:dyDescent="0.2">
      <c r="A4450" s="140"/>
      <c r="B4450" s="325"/>
      <c r="J4450" s="4"/>
      <c r="K4450" s="173"/>
    </row>
    <row r="4451" spans="1:11" x14ac:dyDescent="0.2">
      <c r="A4451" s="140"/>
      <c r="B4451" s="325"/>
      <c r="J4451" s="4"/>
      <c r="K4451" s="173"/>
    </row>
    <row r="4452" spans="1:11" x14ac:dyDescent="0.2">
      <c r="A4452" s="140"/>
      <c r="B4452" s="325"/>
      <c r="J4452" s="4"/>
      <c r="K4452" s="173"/>
    </row>
    <row r="4453" spans="1:11" x14ac:dyDescent="0.2">
      <c r="A4453" s="140"/>
      <c r="B4453" s="325"/>
      <c r="J4453" s="4"/>
      <c r="K4453" s="173"/>
    </row>
    <row r="4454" spans="1:11" x14ac:dyDescent="0.2">
      <c r="A4454" s="140"/>
      <c r="B4454" s="325"/>
      <c r="J4454" s="4"/>
      <c r="K4454" s="173"/>
    </row>
    <row r="4455" spans="1:11" x14ac:dyDescent="0.2">
      <c r="A4455" s="140"/>
      <c r="B4455" s="325"/>
      <c r="J4455" s="4"/>
      <c r="K4455" s="173"/>
    </row>
    <row r="4456" spans="1:11" x14ac:dyDescent="0.2">
      <c r="A4456" s="140"/>
      <c r="B4456" s="325"/>
      <c r="J4456" s="4"/>
      <c r="K4456" s="173"/>
    </row>
    <row r="4457" spans="1:11" x14ac:dyDescent="0.2">
      <c r="A4457" s="140"/>
      <c r="B4457" s="325"/>
      <c r="J4457" s="4"/>
      <c r="K4457" s="173"/>
    </row>
    <row r="4458" spans="1:11" x14ac:dyDescent="0.2">
      <c r="A4458" s="140"/>
      <c r="B4458" s="325"/>
      <c r="J4458" s="4"/>
      <c r="K4458" s="173"/>
    </row>
    <row r="4459" spans="1:11" x14ac:dyDescent="0.2">
      <c r="A4459" s="140"/>
      <c r="B4459" s="325"/>
      <c r="J4459" s="4"/>
      <c r="K4459" s="173"/>
    </row>
    <row r="4460" spans="1:11" x14ac:dyDescent="0.2">
      <c r="A4460" s="140"/>
      <c r="B4460" s="325"/>
      <c r="J4460" s="4"/>
      <c r="K4460" s="173"/>
    </row>
    <row r="4461" spans="1:11" x14ac:dyDescent="0.2">
      <c r="A4461" s="140"/>
      <c r="B4461" s="325"/>
      <c r="J4461" s="4"/>
      <c r="K4461" s="173"/>
    </row>
    <row r="4462" spans="1:11" x14ac:dyDescent="0.2">
      <c r="A4462" s="140"/>
      <c r="B4462" s="325"/>
      <c r="J4462" s="4"/>
      <c r="K4462" s="173"/>
    </row>
    <row r="4463" spans="1:11" x14ac:dyDescent="0.2">
      <c r="A4463" s="140"/>
      <c r="B4463" s="325"/>
      <c r="J4463" s="4"/>
      <c r="K4463" s="173"/>
    </row>
    <row r="4464" spans="1:11" x14ac:dyDescent="0.2">
      <c r="A4464" s="140"/>
      <c r="B4464" s="325"/>
      <c r="J4464" s="4"/>
      <c r="K4464" s="173"/>
    </row>
    <row r="4465" spans="1:11" x14ac:dyDescent="0.2">
      <c r="A4465" s="140"/>
      <c r="B4465" s="325"/>
      <c r="J4465" s="4"/>
      <c r="K4465" s="173"/>
    </row>
    <row r="4466" spans="1:11" x14ac:dyDescent="0.2">
      <c r="A4466" s="140"/>
      <c r="B4466" s="325"/>
      <c r="J4466" s="4"/>
      <c r="K4466" s="173"/>
    </row>
    <row r="4467" spans="1:11" x14ac:dyDescent="0.2">
      <c r="A4467" s="140"/>
      <c r="B4467" s="325"/>
      <c r="J4467" s="4"/>
      <c r="K4467" s="173"/>
    </row>
    <row r="4468" spans="1:11" x14ac:dyDescent="0.2">
      <c r="A4468" s="140"/>
      <c r="B4468" s="325"/>
      <c r="J4468" s="4"/>
      <c r="K4468" s="173"/>
    </row>
    <row r="4469" spans="1:11" x14ac:dyDescent="0.2">
      <c r="A4469" s="140"/>
      <c r="B4469" s="325"/>
      <c r="J4469" s="4"/>
      <c r="K4469" s="173"/>
    </row>
    <row r="4470" spans="1:11" x14ac:dyDescent="0.2">
      <c r="A4470" s="140"/>
      <c r="B4470" s="325"/>
      <c r="J4470" s="4"/>
      <c r="K4470" s="173"/>
    </row>
    <row r="4471" spans="1:11" x14ac:dyDescent="0.2">
      <c r="A4471" s="140"/>
      <c r="B4471" s="325"/>
      <c r="J4471" s="4"/>
      <c r="K4471" s="173"/>
    </row>
    <row r="4472" spans="1:11" x14ac:dyDescent="0.2">
      <c r="A4472" s="140"/>
      <c r="B4472" s="325"/>
      <c r="J4472" s="4"/>
      <c r="K4472" s="173"/>
    </row>
    <row r="4473" spans="1:11" x14ac:dyDescent="0.2">
      <c r="A4473" s="140"/>
      <c r="B4473" s="325"/>
      <c r="J4473" s="4"/>
      <c r="K4473" s="173"/>
    </row>
    <row r="4474" spans="1:11" x14ac:dyDescent="0.2">
      <c r="A4474" s="140"/>
      <c r="B4474" s="325"/>
      <c r="J4474" s="4"/>
      <c r="K4474" s="173"/>
    </row>
    <row r="4475" spans="1:11" x14ac:dyDescent="0.2">
      <c r="A4475" s="140"/>
      <c r="B4475" s="325"/>
      <c r="J4475" s="4"/>
      <c r="K4475" s="173"/>
    </row>
    <row r="4476" spans="1:11" x14ac:dyDescent="0.2">
      <c r="A4476" s="140"/>
      <c r="B4476" s="325"/>
      <c r="J4476" s="4"/>
      <c r="K4476" s="173"/>
    </row>
    <row r="4477" spans="1:11" x14ac:dyDescent="0.2">
      <c r="A4477" s="140"/>
      <c r="B4477" s="325"/>
      <c r="J4477" s="4"/>
      <c r="K4477" s="173"/>
    </row>
    <row r="4478" spans="1:11" x14ac:dyDescent="0.2">
      <c r="A4478" s="140"/>
      <c r="B4478" s="325"/>
      <c r="J4478" s="4"/>
      <c r="K4478" s="173"/>
    </row>
    <row r="4479" spans="1:11" x14ac:dyDescent="0.2">
      <c r="A4479" s="140"/>
      <c r="B4479" s="325"/>
      <c r="J4479" s="4"/>
      <c r="K4479" s="173"/>
    </row>
    <row r="4480" spans="1:11" x14ac:dyDescent="0.2">
      <c r="A4480" s="140"/>
      <c r="B4480" s="325"/>
      <c r="J4480" s="4"/>
      <c r="K4480" s="173"/>
    </row>
    <row r="4481" spans="1:11" x14ac:dyDescent="0.2">
      <c r="A4481" s="140"/>
      <c r="B4481" s="325"/>
      <c r="J4481" s="4"/>
      <c r="K4481" s="173"/>
    </row>
    <row r="4482" spans="1:11" x14ac:dyDescent="0.2">
      <c r="A4482" s="140"/>
      <c r="B4482" s="325"/>
      <c r="J4482" s="4"/>
      <c r="K4482" s="173"/>
    </row>
    <row r="4483" spans="1:11" x14ac:dyDescent="0.2">
      <c r="A4483" s="140"/>
      <c r="B4483" s="325"/>
      <c r="J4483" s="4"/>
      <c r="K4483" s="173"/>
    </row>
    <row r="4484" spans="1:11" x14ac:dyDescent="0.2">
      <c r="A4484" s="140"/>
      <c r="B4484" s="325"/>
      <c r="J4484" s="4"/>
      <c r="K4484" s="173"/>
    </row>
    <row r="4485" spans="1:11" x14ac:dyDescent="0.2">
      <c r="A4485" s="140"/>
      <c r="B4485" s="325"/>
      <c r="J4485" s="4"/>
      <c r="K4485" s="173"/>
    </row>
    <row r="4486" spans="1:11" x14ac:dyDescent="0.2">
      <c r="A4486" s="140"/>
      <c r="B4486" s="325"/>
      <c r="J4486" s="4"/>
      <c r="K4486" s="173"/>
    </row>
    <row r="4487" spans="1:11" x14ac:dyDescent="0.2">
      <c r="A4487" s="140"/>
      <c r="B4487" s="325"/>
      <c r="J4487" s="4"/>
      <c r="K4487" s="173"/>
    </row>
    <row r="4488" spans="1:11" x14ac:dyDescent="0.2">
      <c r="A4488" s="140"/>
      <c r="B4488" s="325"/>
      <c r="J4488" s="4"/>
      <c r="K4488" s="173"/>
    </row>
    <row r="4489" spans="1:11" x14ac:dyDescent="0.2">
      <c r="A4489" s="140"/>
      <c r="B4489" s="325"/>
      <c r="J4489" s="4"/>
      <c r="K4489" s="173"/>
    </row>
    <row r="4490" spans="1:11" x14ac:dyDescent="0.2">
      <c r="A4490" s="140"/>
      <c r="B4490" s="325"/>
      <c r="J4490" s="4"/>
      <c r="K4490" s="173"/>
    </row>
    <row r="4491" spans="1:11" x14ac:dyDescent="0.2">
      <c r="A4491" s="140"/>
      <c r="B4491" s="325"/>
      <c r="J4491" s="4"/>
      <c r="K4491" s="173"/>
    </row>
    <row r="4492" spans="1:11" x14ac:dyDescent="0.2">
      <c r="A4492" s="140"/>
      <c r="B4492" s="325"/>
      <c r="J4492" s="4"/>
      <c r="K4492" s="173"/>
    </row>
    <row r="4493" spans="1:11" x14ac:dyDescent="0.2">
      <c r="A4493" s="140"/>
      <c r="B4493" s="325"/>
      <c r="J4493" s="4"/>
      <c r="K4493" s="173"/>
    </row>
    <row r="4494" spans="1:11" x14ac:dyDescent="0.2">
      <c r="A4494" s="140"/>
      <c r="B4494" s="325"/>
      <c r="J4494" s="4"/>
      <c r="K4494" s="173"/>
    </row>
    <row r="4495" spans="1:11" x14ac:dyDescent="0.2">
      <c r="A4495" s="140"/>
      <c r="B4495" s="325"/>
      <c r="J4495" s="4"/>
      <c r="K4495" s="173"/>
    </row>
    <row r="4496" spans="1:11" x14ac:dyDescent="0.2">
      <c r="A4496" s="140"/>
      <c r="B4496" s="325"/>
      <c r="J4496" s="4"/>
      <c r="K4496" s="173"/>
    </row>
    <row r="4497" spans="1:11" x14ac:dyDescent="0.2">
      <c r="A4497" s="140"/>
      <c r="B4497" s="325"/>
      <c r="J4497" s="4"/>
      <c r="K4497" s="173"/>
    </row>
    <row r="4498" spans="1:11" x14ac:dyDescent="0.2">
      <c r="A4498" s="140"/>
      <c r="B4498" s="325"/>
      <c r="J4498" s="4"/>
      <c r="K4498" s="173"/>
    </row>
    <row r="4499" spans="1:11" x14ac:dyDescent="0.2">
      <c r="A4499" s="140"/>
      <c r="B4499" s="325"/>
      <c r="J4499" s="4"/>
      <c r="K4499" s="173"/>
    </row>
    <row r="4500" spans="1:11" x14ac:dyDescent="0.2">
      <c r="A4500" s="140"/>
      <c r="B4500" s="325"/>
      <c r="J4500" s="4"/>
      <c r="K4500" s="173"/>
    </row>
    <row r="4501" spans="1:11" x14ac:dyDescent="0.2">
      <c r="A4501" s="140"/>
      <c r="B4501" s="325"/>
      <c r="J4501" s="4"/>
      <c r="K4501" s="173"/>
    </row>
    <row r="4502" spans="1:11" x14ac:dyDescent="0.2">
      <c r="A4502" s="140"/>
      <c r="B4502" s="325"/>
      <c r="J4502" s="4"/>
      <c r="K4502" s="173"/>
    </row>
    <row r="4503" spans="1:11" x14ac:dyDescent="0.2">
      <c r="A4503" s="140"/>
      <c r="B4503" s="325"/>
      <c r="J4503" s="4"/>
      <c r="K4503" s="173"/>
    </row>
    <row r="4504" spans="1:11" x14ac:dyDescent="0.2">
      <c r="A4504" s="140"/>
      <c r="B4504" s="325"/>
      <c r="J4504" s="4"/>
      <c r="K4504" s="173"/>
    </row>
    <row r="4505" spans="1:11" x14ac:dyDescent="0.2">
      <c r="A4505" s="140"/>
      <c r="B4505" s="325"/>
      <c r="J4505" s="4"/>
      <c r="K4505" s="173"/>
    </row>
    <row r="4506" spans="1:11" x14ac:dyDescent="0.2">
      <c r="A4506" s="140"/>
      <c r="B4506" s="325"/>
      <c r="J4506" s="4"/>
      <c r="K4506" s="173"/>
    </row>
    <row r="4507" spans="1:11" x14ac:dyDescent="0.2">
      <c r="A4507" s="140"/>
      <c r="B4507" s="325"/>
      <c r="J4507" s="4"/>
      <c r="K4507" s="173"/>
    </row>
    <row r="4508" spans="1:11" x14ac:dyDescent="0.2">
      <c r="A4508" s="140"/>
      <c r="B4508" s="325"/>
      <c r="J4508" s="4"/>
      <c r="K4508" s="173"/>
    </row>
    <row r="4509" spans="1:11" x14ac:dyDescent="0.2">
      <c r="A4509" s="140"/>
      <c r="B4509" s="325"/>
      <c r="J4509" s="4"/>
      <c r="K4509" s="173"/>
    </row>
    <row r="4510" spans="1:11" x14ac:dyDescent="0.2">
      <c r="A4510" s="140"/>
      <c r="B4510" s="325"/>
      <c r="J4510" s="4"/>
      <c r="K4510" s="173"/>
    </row>
    <row r="4511" spans="1:11" x14ac:dyDescent="0.2">
      <c r="A4511" s="140"/>
      <c r="B4511" s="325"/>
      <c r="J4511" s="4"/>
      <c r="K4511" s="173"/>
    </row>
    <row r="4512" spans="1:11" x14ac:dyDescent="0.2">
      <c r="A4512" s="140"/>
      <c r="B4512" s="325"/>
      <c r="J4512" s="4"/>
      <c r="K4512" s="173"/>
    </row>
    <row r="4513" spans="1:11" x14ac:dyDescent="0.2">
      <c r="A4513" s="140"/>
      <c r="B4513" s="325"/>
      <c r="J4513" s="4"/>
      <c r="K4513" s="173"/>
    </row>
    <row r="4514" spans="1:11" x14ac:dyDescent="0.2">
      <c r="A4514" s="140"/>
      <c r="B4514" s="325"/>
      <c r="J4514" s="4"/>
      <c r="K4514" s="173"/>
    </row>
    <row r="4515" spans="1:11" x14ac:dyDescent="0.2">
      <c r="A4515" s="140"/>
      <c r="B4515" s="325"/>
      <c r="J4515" s="4"/>
      <c r="K4515" s="173"/>
    </row>
    <row r="4516" spans="1:11" x14ac:dyDescent="0.2">
      <c r="A4516" s="140"/>
      <c r="B4516" s="325"/>
      <c r="J4516" s="4"/>
      <c r="K4516" s="173"/>
    </row>
    <row r="4517" spans="1:11" x14ac:dyDescent="0.2">
      <c r="A4517" s="140"/>
      <c r="B4517" s="325"/>
      <c r="J4517" s="4"/>
      <c r="K4517" s="173"/>
    </row>
    <row r="4518" spans="1:11" x14ac:dyDescent="0.2">
      <c r="A4518" s="140"/>
      <c r="B4518" s="325"/>
      <c r="J4518" s="4"/>
      <c r="K4518" s="173"/>
    </row>
    <row r="4519" spans="1:11" x14ac:dyDescent="0.2">
      <c r="A4519" s="140"/>
      <c r="B4519" s="325"/>
      <c r="J4519" s="4"/>
      <c r="K4519" s="173"/>
    </row>
    <row r="4520" spans="1:11" x14ac:dyDescent="0.2">
      <c r="A4520" s="140"/>
      <c r="B4520" s="325"/>
      <c r="J4520" s="4"/>
      <c r="K4520" s="173"/>
    </row>
    <row r="4521" spans="1:11" x14ac:dyDescent="0.2">
      <c r="A4521" s="140"/>
      <c r="B4521" s="325"/>
      <c r="J4521" s="4"/>
      <c r="K4521" s="173"/>
    </row>
    <row r="4522" spans="1:11" x14ac:dyDescent="0.2">
      <c r="A4522" s="140"/>
      <c r="B4522" s="325"/>
      <c r="J4522" s="4"/>
      <c r="K4522" s="173"/>
    </row>
    <row r="4523" spans="1:11" x14ac:dyDescent="0.2">
      <c r="A4523" s="140"/>
      <c r="B4523" s="325"/>
      <c r="J4523" s="4"/>
      <c r="K4523" s="173"/>
    </row>
    <row r="4524" spans="1:11" x14ac:dyDescent="0.2">
      <c r="A4524" s="140"/>
      <c r="B4524" s="325"/>
      <c r="J4524" s="4"/>
      <c r="K4524" s="173"/>
    </row>
    <row r="4525" spans="1:11" x14ac:dyDescent="0.2">
      <c r="A4525" s="140"/>
      <c r="B4525" s="325"/>
      <c r="J4525" s="4"/>
      <c r="K4525" s="173"/>
    </row>
    <row r="4526" spans="1:11" x14ac:dyDescent="0.2">
      <c r="A4526" s="140"/>
      <c r="B4526" s="325"/>
      <c r="J4526" s="4"/>
      <c r="K4526" s="173"/>
    </row>
    <row r="4527" spans="1:11" x14ac:dyDescent="0.2">
      <c r="A4527" s="140"/>
      <c r="B4527" s="325"/>
      <c r="J4527" s="4"/>
      <c r="K4527" s="173"/>
    </row>
    <row r="4528" spans="1:11" x14ac:dyDescent="0.2">
      <c r="A4528" s="140"/>
      <c r="B4528" s="325"/>
      <c r="J4528" s="4"/>
      <c r="K4528" s="173"/>
    </row>
    <row r="4529" spans="1:11" x14ac:dyDescent="0.2">
      <c r="A4529" s="140"/>
      <c r="B4529" s="325"/>
      <c r="J4529" s="4"/>
      <c r="K4529" s="173"/>
    </row>
    <row r="4530" spans="1:11" x14ac:dyDescent="0.2">
      <c r="A4530" s="140"/>
      <c r="B4530" s="325"/>
      <c r="J4530" s="4"/>
      <c r="K4530" s="173"/>
    </row>
    <row r="4531" spans="1:11" x14ac:dyDescent="0.2">
      <c r="A4531" s="140"/>
      <c r="B4531" s="325"/>
      <c r="J4531" s="4"/>
      <c r="K4531" s="173"/>
    </row>
    <row r="4532" spans="1:11" x14ac:dyDescent="0.2">
      <c r="A4532" s="140"/>
      <c r="B4532" s="325"/>
      <c r="J4532" s="4"/>
      <c r="K4532" s="173"/>
    </row>
    <row r="4533" spans="1:11" x14ac:dyDescent="0.2">
      <c r="A4533" s="140"/>
      <c r="B4533" s="325"/>
      <c r="J4533" s="4"/>
      <c r="K4533" s="173"/>
    </row>
    <row r="4534" spans="1:11" x14ac:dyDescent="0.2">
      <c r="A4534" s="140"/>
      <c r="B4534" s="325"/>
      <c r="J4534" s="4"/>
      <c r="K4534" s="173"/>
    </row>
    <row r="4535" spans="1:11" x14ac:dyDescent="0.2">
      <c r="A4535" s="140"/>
      <c r="B4535" s="325"/>
      <c r="J4535" s="4"/>
      <c r="K4535" s="173"/>
    </row>
    <row r="4536" spans="1:11" x14ac:dyDescent="0.2">
      <c r="A4536" s="140"/>
      <c r="B4536" s="325"/>
      <c r="J4536" s="4"/>
      <c r="K4536" s="173"/>
    </row>
    <row r="4537" spans="1:11" x14ac:dyDescent="0.2">
      <c r="A4537" s="140"/>
      <c r="B4537" s="325"/>
      <c r="J4537" s="4"/>
      <c r="K4537" s="173"/>
    </row>
    <row r="4538" spans="1:11" x14ac:dyDescent="0.2">
      <c r="A4538" s="140"/>
      <c r="B4538" s="325"/>
      <c r="J4538" s="4"/>
      <c r="K4538" s="173"/>
    </row>
    <row r="4539" spans="1:11" x14ac:dyDescent="0.2">
      <c r="A4539" s="140"/>
      <c r="B4539" s="325"/>
      <c r="J4539" s="4"/>
      <c r="K4539" s="173"/>
    </row>
    <row r="4540" spans="1:11" x14ac:dyDescent="0.2">
      <c r="A4540" s="140"/>
      <c r="B4540" s="325"/>
      <c r="J4540" s="4"/>
      <c r="K4540" s="173"/>
    </row>
    <row r="4541" spans="1:11" x14ac:dyDescent="0.2">
      <c r="A4541" s="140"/>
      <c r="B4541" s="325"/>
      <c r="J4541" s="4"/>
      <c r="K4541" s="173"/>
    </row>
    <row r="4542" spans="1:11" x14ac:dyDescent="0.2">
      <c r="A4542" s="140"/>
      <c r="B4542" s="325"/>
      <c r="J4542" s="4"/>
      <c r="K4542" s="173"/>
    </row>
    <row r="4543" spans="1:11" x14ac:dyDescent="0.2">
      <c r="A4543" s="140"/>
      <c r="B4543" s="325"/>
      <c r="J4543" s="4"/>
      <c r="K4543" s="173"/>
    </row>
    <row r="4544" spans="1:11" x14ac:dyDescent="0.2">
      <c r="A4544" s="140"/>
      <c r="B4544" s="325"/>
      <c r="J4544" s="4"/>
      <c r="K4544" s="173"/>
    </row>
    <row r="4545" spans="1:11" x14ac:dyDescent="0.2">
      <c r="A4545" s="140"/>
      <c r="B4545" s="325"/>
      <c r="J4545" s="4"/>
      <c r="K4545" s="173"/>
    </row>
    <row r="4546" spans="1:11" x14ac:dyDescent="0.2">
      <c r="A4546" s="140"/>
      <c r="B4546" s="325"/>
      <c r="J4546" s="4"/>
      <c r="K4546" s="173"/>
    </row>
    <row r="4547" spans="1:11" x14ac:dyDescent="0.2">
      <c r="A4547" s="140"/>
      <c r="B4547" s="325"/>
      <c r="J4547" s="4"/>
      <c r="K4547" s="173"/>
    </row>
    <row r="4548" spans="1:11" x14ac:dyDescent="0.2">
      <c r="A4548" s="140"/>
      <c r="B4548" s="325"/>
      <c r="J4548" s="4"/>
      <c r="K4548" s="173"/>
    </row>
    <row r="4549" spans="1:11" x14ac:dyDescent="0.2">
      <c r="A4549" s="140"/>
      <c r="B4549" s="325"/>
      <c r="J4549" s="4"/>
      <c r="K4549" s="173"/>
    </row>
    <row r="4550" spans="1:11" x14ac:dyDescent="0.2">
      <c r="A4550" s="140"/>
      <c r="B4550" s="325"/>
      <c r="J4550" s="4"/>
      <c r="K4550" s="173"/>
    </row>
    <row r="4551" spans="1:11" x14ac:dyDescent="0.2">
      <c r="A4551" s="140"/>
      <c r="B4551" s="325"/>
      <c r="J4551" s="4"/>
      <c r="K4551" s="173"/>
    </row>
    <row r="4552" spans="1:11" x14ac:dyDescent="0.2">
      <c r="A4552" s="140"/>
      <c r="B4552" s="325"/>
      <c r="J4552" s="4"/>
      <c r="K4552" s="173"/>
    </row>
    <row r="4553" spans="1:11" x14ac:dyDescent="0.2">
      <c r="A4553" s="140"/>
      <c r="B4553" s="325"/>
      <c r="J4553" s="4"/>
      <c r="K4553" s="173"/>
    </row>
    <row r="4554" spans="1:11" x14ac:dyDescent="0.2">
      <c r="A4554" s="140"/>
      <c r="B4554" s="325"/>
      <c r="J4554" s="4"/>
      <c r="K4554" s="173"/>
    </row>
    <row r="4555" spans="1:11" x14ac:dyDescent="0.2">
      <c r="A4555" s="140"/>
      <c r="B4555" s="325"/>
      <c r="J4555" s="4"/>
      <c r="K4555" s="173"/>
    </row>
    <row r="4556" spans="1:11" x14ac:dyDescent="0.2">
      <c r="A4556" s="140"/>
      <c r="B4556" s="325"/>
      <c r="J4556" s="4"/>
      <c r="K4556" s="173"/>
    </row>
    <row r="4557" spans="1:11" x14ac:dyDescent="0.2">
      <c r="A4557" s="140"/>
      <c r="B4557" s="325"/>
      <c r="J4557" s="4"/>
      <c r="K4557" s="173"/>
    </row>
    <row r="4558" spans="1:11" x14ac:dyDescent="0.2">
      <c r="A4558" s="140"/>
      <c r="B4558" s="325"/>
      <c r="J4558" s="4"/>
      <c r="K4558" s="173"/>
    </row>
    <row r="4559" spans="1:11" x14ac:dyDescent="0.2">
      <c r="A4559" s="140"/>
      <c r="B4559" s="325"/>
      <c r="J4559" s="4"/>
      <c r="K4559" s="173"/>
    </row>
    <row r="4560" spans="1:11" x14ac:dyDescent="0.2">
      <c r="A4560" s="140"/>
      <c r="B4560" s="325"/>
      <c r="J4560" s="4"/>
      <c r="K4560" s="173"/>
    </row>
    <row r="4561" spans="1:11" x14ac:dyDescent="0.2">
      <c r="A4561" s="140"/>
      <c r="B4561" s="325"/>
      <c r="J4561" s="4"/>
      <c r="K4561" s="173"/>
    </row>
    <row r="4562" spans="1:11" x14ac:dyDescent="0.2">
      <c r="A4562" s="140"/>
      <c r="B4562" s="325"/>
      <c r="J4562" s="4"/>
      <c r="K4562" s="173"/>
    </row>
    <row r="4563" spans="1:11" x14ac:dyDescent="0.2">
      <c r="A4563" s="140"/>
      <c r="B4563" s="325"/>
      <c r="J4563" s="4"/>
      <c r="K4563" s="173"/>
    </row>
    <row r="4564" spans="1:11" x14ac:dyDescent="0.2">
      <c r="A4564" s="140"/>
      <c r="B4564" s="325"/>
      <c r="J4564" s="4"/>
      <c r="K4564" s="173"/>
    </row>
    <row r="4565" spans="1:11" x14ac:dyDescent="0.2">
      <c r="A4565" s="140"/>
      <c r="B4565" s="325"/>
      <c r="J4565" s="4"/>
      <c r="K4565" s="173"/>
    </row>
    <row r="4566" spans="1:11" x14ac:dyDescent="0.2">
      <c r="A4566" s="140"/>
      <c r="B4566" s="325"/>
      <c r="J4566" s="4"/>
      <c r="K4566" s="173"/>
    </row>
    <row r="4567" spans="1:11" x14ac:dyDescent="0.2">
      <c r="A4567" s="140"/>
      <c r="B4567" s="325"/>
      <c r="J4567" s="4"/>
      <c r="K4567" s="173"/>
    </row>
    <row r="4568" spans="1:11" x14ac:dyDescent="0.2">
      <c r="A4568" s="140"/>
      <c r="B4568" s="325"/>
      <c r="J4568" s="4"/>
      <c r="K4568" s="173"/>
    </row>
    <row r="4569" spans="1:11" x14ac:dyDescent="0.2">
      <c r="A4569" s="140"/>
      <c r="B4569" s="325"/>
      <c r="J4569" s="4"/>
      <c r="K4569" s="173"/>
    </row>
    <row r="4570" spans="1:11" x14ac:dyDescent="0.2">
      <c r="A4570" s="140"/>
      <c r="B4570" s="325"/>
      <c r="J4570" s="4"/>
      <c r="K4570" s="173"/>
    </row>
    <row r="4571" spans="1:11" x14ac:dyDescent="0.2">
      <c r="A4571" s="140"/>
      <c r="B4571" s="325"/>
      <c r="J4571" s="4"/>
      <c r="K4571" s="173"/>
    </row>
    <row r="4572" spans="1:11" x14ac:dyDescent="0.2">
      <c r="A4572" s="140"/>
      <c r="B4572" s="325"/>
      <c r="J4572" s="4"/>
      <c r="K4572" s="173"/>
    </row>
    <row r="4573" spans="1:11" x14ac:dyDescent="0.2">
      <c r="A4573" s="140"/>
      <c r="B4573" s="325"/>
      <c r="J4573" s="4"/>
      <c r="K4573" s="173"/>
    </row>
    <row r="4574" spans="1:11" x14ac:dyDescent="0.2">
      <c r="A4574" s="140"/>
      <c r="B4574" s="325"/>
      <c r="J4574" s="4"/>
      <c r="K4574" s="173"/>
    </row>
    <row r="4575" spans="1:11" x14ac:dyDescent="0.2">
      <c r="A4575" s="140"/>
      <c r="B4575" s="325"/>
      <c r="J4575" s="4"/>
      <c r="K4575" s="173"/>
    </row>
    <row r="4576" spans="1:11" x14ac:dyDescent="0.2">
      <c r="A4576" s="140"/>
      <c r="B4576" s="325"/>
      <c r="J4576" s="4"/>
      <c r="K4576" s="173"/>
    </row>
    <row r="4577" spans="1:11" x14ac:dyDescent="0.2">
      <c r="A4577" s="140"/>
      <c r="B4577" s="325"/>
      <c r="J4577" s="4"/>
      <c r="K4577" s="173"/>
    </row>
    <row r="4578" spans="1:11" x14ac:dyDescent="0.2">
      <c r="A4578" s="140"/>
      <c r="B4578" s="325"/>
      <c r="J4578" s="4"/>
      <c r="K4578" s="173"/>
    </row>
    <row r="4579" spans="1:11" x14ac:dyDescent="0.2">
      <c r="A4579" s="140"/>
      <c r="B4579" s="325"/>
      <c r="J4579" s="4"/>
      <c r="K4579" s="173"/>
    </row>
    <row r="4580" spans="1:11" x14ac:dyDescent="0.2">
      <c r="A4580" s="140"/>
      <c r="B4580" s="325"/>
      <c r="J4580" s="4"/>
      <c r="K4580" s="173"/>
    </row>
    <row r="4581" spans="1:11" x14ac:dyDescent="0.2">
      <c r="A4581" s="140"/>
      <c r="B4581" s="325"/>
      <c r="J4581" s="4"/>
      <c r="K4581" s="173"/>
    </row>
    <row r="4582" spans="1:11" x14ac:dyDescent="0.2">
      <c r="A4582" s="140"/>
      <c r="B4582" s="325"/>
      <c r="J4582" s="4"/>
      <c r="K4582" s="173"/>
    </row>
    <row r="4583" spans="1:11" x14ac:dyDescent="0.2">
      <c r="A4583" s="140"/>
      <c r="B4583" s="325"/>
      <c r="J4583" s="4"/>
      <c r="K4583" s="173"/>
    </row>
    <row r="4584" spans="1:11" x14ac:dyDescent="0.2">
      <c r="A4584" s="140"/>
      <c r="B4584" s="325"/>
      <c r="J4584" s="4"/>
      <c r="K4584" s="173"/>
    </row>
    <row r="4585" spans="1:11" x14ac:dyDescent="0.2">
      <c r="A4585" s="140"/>
      <c r="B4585" s="325"/>
      <c r="J4585" s="4"/>
      <c r="K4585" s="173"/>
    </row>
    <row r="4586" spans="1:11" x14ac:dyDescent="0.2">
      <c r="A4586" s="140"/>
      <c r="B4586" s="325"/>
      <c r="J4586" s="4"/>
      <c r="K4586" s="173"/>
    </row>
    <row r="4587" spans="1:11" x14ac:dyDescent="0.2">
      <c r="A4587" s="140"/>
      <c r="B4587" s="325"/>
      <c r="J4587" s="4"/>
      <c r="K4587" s="173"/>
    </row>
    <row r="4588" spans="1:11" x14ac:dyDescent="0.2">
      <c r="A4588" s="140"/>
      <c r="B4588" s="325"/>
      <c r="J4588" s="4"/>
      <c r="K4588" s="173"/>
    </row>
    <row r="4589" spans="1:11" x14ac:dyDescent="0.2">
      <c r="A4589" s="140"/>
      <c r="B4589" s="325"/>
      <c r="J4589" s="4"/>
      <c r="K4589" s="173"/>
    </row>
    <row r="4590" spans="1:11" x14ac:dyDescent="0.2">
      <c r="A4590" s="140"/>
      <c r="B4590" s="325"/>
      <c r="J4590" s="4"/>
      <c r="K4590" s="173"/>
    </row>
    <row r="4591" spans="1:11" x14ac:dyDescent="0.2">
      <c r="A4591" s="140"/>
      <c r="B4591" s="325"/>
      <c r="J4591" s="4"/>
      <c r="K4591" s="173"/>
    </row>
    <row r="4592" spans="1:11" x14ac:dyDescent="0.2">
      <c r="A4592" s="140"/>
      <c r="B4592" s="325"/>
      <c r="J4592" s="4"/>
      <c r="K4592" s="173"/>
    </row>
    <row r="4593" spans="1:11" x14ac:dyDescent="0.2">
      <c r="A4593" s="140"/>
      <c r="B4593" s="325"/>
      <c r="J4593" s="4"/>
      <c r="K4593" s="173"/>
    </row>
    <row r="4594" spans="1:11" x14ac:dyDescent="0.2">
      <c r="A4594" s="140"/>
      <c r="B4594" s="325"/>
      <c r="J4594" s="4"/>
      <c r="K4594" s="173"/>
    </row>
    <row r="4595" spans="1:11" x14ac:dyDescent="0.2">
      <c r="A4595" s="140"/>
      <c r="B4595" s="325"/>
      <c r="J4595" s="4"/>
      <c r="K4595" s="173"/>
    </row>
    <row r="4596" spans="1:11" x14ac:dyDescent="0.2">
      <c r="A4596" s="140"/>
      <c r="B4596" s="325"/>
      <c r="J4596" s="4"/>
      <c r="K4596" s="173"/>
    </row>
    <row r="4597" spans="1:11" x14ac:dyDescent="0.2">
      <c r="A4597" s="140"/>
      <c r="B4597" s="325"/>
      <c r="J4597" s="4"/>
      <c r="K4597" s="173"/>
    </row>
    <row r="4598" spans="1:11" x14ac:dyDescent="0.2">
      <c r="A4598" s="140"/>
      <c r="B4598" s="325"/>
      <c r="J4598" s="4"/>
      <c r="K4598" s="173"/>
    </row>
    <row r="4599" spans="1:11" x14ac:dyDescent="0.2">
      <c r="A4599" s="140"/>
      <c r="B4599" s="325"/>
      <c r="J4599" s="4"/>
      <c r="K4599" s="173"/>
    </row>
    <row r="4600" spans="1:11" x14ac:dyDescent="0.2">
      <c r="A4600" s="140"/>
      <c r="B4600" s="325"/>
      <c r="J4600" s="4"/>
      <c r="K4600" s="173"/>
    </row>
    <row r="4601" spans="1:11" x14ac:dyDescent="0.2">
      <c r="A4601" s="140"/>
      <c r="B4601" s="325"/>
      <c r="J4601" s="4"/>
      <c r="K4601" s="173"/>
    </row>
    <row r="4602" spans="1:11" x14ac:dyDescent="0.2">
      <c r="A4602" s="140"/>
      <c r="B4602" s="325"/>
      <c r="J4602" s="4"/>
      <c r="K4602" s="173"/>
    </row>
    <row r="4603" spans="1:11" x14ac:dyDescent="0.2">
      <c r="A4603" s="140"/>
      <c r="B4603" s="325"/>
      <c r="J4603" s="4"/>
      <c r="K4603" s="173"/>
    </row>
    <row r="4604" spans="1:11" x14ac:dyDescent="0.2">
      <c r="A4604" s="140"/>
      <c r="B4604" s="325"/>
      <c r="J4604" s="4"/>
      <c r="K4604" s="173"/>
    </row>
    <row r="4605" spans="1:11" x14ac:dyDescent="0.2">
      <c r="A4605" s="140"/>
      <c r="B4605" s="325"/>
      <c r="J4605" s="4"/>
      <c r="K4605" s="173"/>
    </row>
    <row r="4606" spans="1:11" x14ac:dyDescent="0.2">
      <c r="A4606" s="140"/>
      <c r="B4606" s="325"/>
      <c r="J4606" s="4"/>
      <c r="K4606" s="173"/>
    </row>
    <row r="4607" spans="1:11" x14ac:dyDescent="0.2">
      <c r="A4607" s="140"/>
      <c r="B4607" s="325"/>
      <c r="J4607" s="4"/>
      <c r="K4607" s="173"/>
    </row>
    <row r="4608" spans="1:11" x14ac:dyDescent="0.2">
      <c r="A4608" s="140"/>
      <c r="B4608" s="325"/>
      <c r="J4608" s="4"/>
      <c r="K4608" s="173"/>
    </row>
    <row r="4609" spans="1:11" x14ac:dyDescent="0.2">
      <c r="A4609" s="140"/>
      <c r="B4609" s="325"/>
      <c r="J4609" s="4"/>
      <c r="K4609" s="173"/>
    </row>
    <row r="4610" spans="1:11" x14ac:dyDescent="0.2">
      <c r="A4610" s="140"/>
      <c r="B4610" s="325"/>
      <c r="J4610" s="4"/>
      <c r="K4610" s="173"/>
    </row>
    <row r="4611" spans="1:11" x14ac:dyDescent="0.2">
      <c r="A4611" s="140"/>
      <c r="B4611" s="325"/>
      <c r="J4611" s="4"/>
      <c r="K4611" s="173"/>
    </row>
    <row r="4612" spans="1:11" x14ac:dyDescent="0.2">
      <c r="A4612" s="140"/>
      <c r="B4612" s="325"/>
      <c r="J4612" s="4"/>
      <c r="K4612" s="173"/>
    </row>
    <row r="4613" spans="1:11" x14ac:dyDescent="0.2">
      <c r="A4613" s="140"/>
      <c r="B4613" s="325"/>
      <c r="J4613" s="4"/>
      <c r="K4613" s="173"/>
    </row>
    <row r="4614" spans="1:11" x14ac:dyDescent="0.2">
      <c r="A4614" s="140"/>
      <c r="B4614" s="325"/>
      <c r="J4614" s="4"/>
      <c r="K4614" s="173"/>
    </row>
    <row r="4615" spans="1:11" x14ac:dyDescent="0.2">
      <c r="A4615" s="140"/>
      <c r="B4615" s="325"/>
      <c r="J4615" s="4"/>
      <c r="K4615" s="173"/>
    </row>
    <row r="4616" spans="1:11" x14ac:dyDescent="0.2">
      <c r="A4616" s="140"/>
      <c r="B4616" s="325"/>
      <c r="J4616" s="4"/>
      <c r="K4616" s="173"/>
    </row>
    <row r="4617" spans="1:11" x14ac:dyDescent="0.2">
      <c r="A4617" s="140"/>
      <c r="B4617" s="325"/>
      <c r="J4617" s="4"/>
      <c r="K4617" s="173"/>
    </row>
    <row r="4618" spans="1:11" x14ac:dyDescent="0.2">
      <c r="A4618" s="140"/>
      <c r="B4618" s="325"/>
      <c r="J4618" s="4"/>
      <c r="K4618" s="173"/>
    </row>
    <row r="4619" spans="1:11" x14ac:dyDescent="0.2">
      <c r="A4619" s="140"/>
      <c r="B4619" s="325"/>
      <c r="J4619" s="4"/>
      <c r="K4619" s="173"/>
    </row>
    <row r="4620" spans="1:11" x14ac:dyDescent="0.2">
      <c r="A4620" s="140"/>
      <c r="B4620" s="325"/>
      <c r="J4620" s="4"/>
      <c r="K4620" s="173"/>
    </row>
    <row r="4621" spans="1:11" x14ac:dyDescent="0.2">
      <c r="A4621" s="140"/>
      <c r="B4621" s="325"/>
      <c r="J4621" s="4"/>
      <c r="K4621" s="173"/>
    </row>
    <row r="4622" spans="1:11" x14ac:dyDescent="0.2">
      <c r="A4622" s="140"/>
      <c r="B4622" s="325"/>
      <c r="J4622" s="4"/>
      <c r="K4622" s="173"/>
    </row>
    <row r="4623" spans="1:11" x14ac:dyDescent="0.2">
      <c r="A4623" s="140"/>
      <c r="B4623" s="325"/>
      <c r="J4623" s="4"/>
      <c r="K4623" s="173"/>
    </row>
    <row r="4624" spans="1:11" x14ac:dyDescent="0.2">
      <c r="A4624" s="140"/>
      <c r="B4624" s="325"/>
      <c r="J4624" s="4"/>
      <c r="K4624" s="173"/>
    </row>
    <row r="4625" spans="1:11" x14ac:dyDescent="0.2">
      <c r="A4625" s="140"/>
      <c r="B4625" s="325"/>
      <c r="J4625" s="4"/>
      <c r="K4625" s="173"/>
    </row>
    <row r="4626" spans="1:11" x14ac:dyDescent="0.2">
      <c r="A4626" s="140"/>
      <c r="B4626" s="325"/>
      <c r="J4626" s="4"/>
      <c r="K4626" s="173"/>
    </row>
    <row r="4627" spans="1:11" x14ac:dyDescent="0.2">
      <c r="A4627" s="140"/>
      <c r="B4627" s="325"/>
      <c r="J4627" s="4"/>
      <c r="K4627" s="173"/>
    </row>
    <row r="4628" spans="1:11" x14ac:dyDescent="0.2">
      <c r="A4628" s="140"/>
      <c r="B4628" s="325"/>
      <c r="J4628" s="4"/>
      <c r="K4628" s="173"/>
    </row>
    <row r="4629" spans="1:11" x14ac:dyDescent="0.2">
      <c r="A4629" s="140"/>
      <c r="B4629" s="325"/>
      <c r="J4629" s="4"/>
      <c r="K4629" s="173"/>
    </row>
    <row r="4630" spans="1:11" x14ac:dyDescent="0.2">
      <c r="A4630" s="140"/>
      <c r="B4630" s="325"/>
      <c r="J4630" s="4"/>
      <c r="K4630" s="173"/>
    </row>
    <row r="4631" spans="1:11" x14ac:dyDescent="0.2">
      <c r="A4631" s="140"/>
      <c r="B4631" s="325"/>
      <c r="J4631" s="4"/>
      <c r="K4631" s="173"/>
    </row>
    <row r="4632" spans="1:11" x14ac:dyDescent="0.2">
      <c r="A4632" s="140"/>
      <c r="B4632" s="325"/>
      <c r="J4632" s="4"/>
      <c r="K4632" s="173"/>
    </row>
    <row r="4633" spans="1:11" x14ac:dyDescent="0.2">
      <c r="A4633" s="140"/>
      <c r="B4633" s="325"/>
      <c r="J4633" s="4"/>
      <c r="K4633" s="173"/>
    </row>
    <row r="4634" spans="1:11" x14ac:dyDescent="0.2">
      <c r="A4634" s="140"/>
      <c r="B4634" s="325"/>
      <c r="J4634" s="4"/>
      <c r="K4634" s="173"/>
    </row>
    <row r="4635" spans="1:11" x14ac:dyDescent="0.2">
      <c r="A4635" s="140"/>
      <c r="B4635" s="325"/>
      <c r="J4635" s="4"/>
      <c r="K4635" s="173"/>
    </row>
    <row r="4636" spans="1:11" x14ac:dyDescent="0.2">
      <c r="A4636" s="140"/>
      <c r="B4636" s="325"/>
      <c r="J4636" s="4"/>
      <c r="K4636" s="173"/>
    </row>
    <row r="4637" spans="1:11" x14ac:dyDescent="0.2">
      <c r="A4637" s="140"/>
      <c r="B4637" s="325"/>
      <c r="J4637" s="4"/>
      <c r="K4637" s="173"/>
    </row>
    <row r="4638" spans="1:11" x14ac:dyDescent="0.2">
      <c r="A4638" s="140"/>
      <c r="B4638" s="325"/>
      <c r="J4638" s="4"/>
      <c r="K4638" s="173"/>
    </row>
    <row r="4639" spans="1:11" x14ac:dyDescent="0.2">
      <c r="A4639" s="140"/>
      <c r="B4639" s="325"/>
      <c r="J4639" s="4"/>
      <c r="K4639" s="173"/>
    </row>
    <row r="4640" spans="1:11" x14ac:dyDescent="0.2">
      <c r="A4640" s="140"/>
      <c r="B4640" s="325"/>
      <c r="J4640" s="4"/>
      <c r="K4640" s="173"/>
    </row>
    <row r="4641" spans="1:11" x14ac:dyDescent="0.2">
      <c r="A4641" s="140"/>
      <c r="B4641" s="325"/>
      <c r="J4641" s="4"/>
      <c r="K4641" s="173"/>
    </row>
    <row r="4642" spans="1:11" x14ac:dyDescent="0.2">
      <c r="A4642" s="140"/>
      <c r="B4642" s="325"/>
      <c r="J4642" s="4"/>
      <c r="K4642" s="173"/>
    </row>
    <row r="4643" spans="1:11" x14ac:dyDescent="0.2">
      <c r="A4643" s="140"/>
      <c r="B4643" s="325"/>
      <c r="J4643" s="4"/>
      <c r="K4643" s="173"/>
    </row>
    <row r="4644" spans="1:11" x14ac:dyDescent="0.2">
      <c r="A4644" s="140"/>
      <c r="B4644" s="325"/>
      <c r="J4644" s="4"/>
      <c r="K4644" s="173"/>
    </row>
    <row r="4645" spans="1:11" x14ac:dyDescent="0.2">
      <c r="A4645" s="140"/>
      <c r="B4645" s="325"/>
      <c r="J4645" s="4"/>
      <c r="K4645" s="173"/>
    </row>
    <row r="4646" spans="1:11" x14ac:dyDescent="0.2">
      <c r="A4646" s="140"/>
      <c r="B4646" s="325"/>
      <c r="J4646" s="4"/>
      <c r="K4646" s="173"/>
    </row>
    <row r="4647" spans="1:11" x14ac:dyDescent="0.2">
      <c r="A4647" s="140"/>
      <c r="B4647" s="325"/>
      <c r="J4647" s="4"/>
      <c r="K4647" s="173"/>
    </row>
    <row r="4648" spans="1:11" x14ac:dyDescent="0.2">
      <c r="A4648" s="140"/>
      <c r="B4648" s="325"/>
      <c r="J4648" s="4"/>
      <c r="K4648" s="173"/>
    </row>
    <row r="4649" spans="1:11" x14ac:dyDescent="0.2">
      <c r="A4649" s="140"/>
      <c r="B4649" s="325"/>
      <c r="J4649" s="4"/>
      <c r="K4649" s="173"/>
    </row>
    <row r="4650" spans="1:11" x14ac:dyDescent="0.2">
      <c r="A4650" s="140"/>
      <c r="B4650" s="325"/>
      <c r="J4650" s="4"/>
      <c r="K4650" s="173"/>
    </row>
    <row r="4651" spans="1:11" x14ac:dyDescent="0.2">
      <c r="A4651" s="140"/>
      <c r="B4651" s="325"/>
      <c r="J4651" s="4"/>
      <c r="K4651" s="173"/>
    </row>
    <row r="4652" spans="1:11" x14ac:dyDescent="0.2">
      <c r="A4652" s="140"/>
      <c r="B4652" s="325"/>
      <c r="J4652" s="4"/>
      <c r="K4652" s="173"/>
    </row>
    <row r="4653" spans="1:11" x14ac:dyDescent="0.2">
      <c r="A4653" s="140"/>
      <c r="B4653" s="325"/>
      <c r="J4653" s="4"/>
      <c r="K4653" s="173"/>
    </row>
    <row r="4654" spans="1:11" x14ac:dyDescent="0.2">
      <c r="A4654" s="140"/>
      <c r="B4654" s="325"/>
      <c r="J4654" s="4"/>
      <c r="K4654" s="173"/>
    </row>
    <row r="4655" spans="1:11" x14ac:dyDescent="0.2">
      <c r="A4655" s="140"/>
      <c r="B4655" s="325"/>
      <c r="J4655" s="4"/>
      <c r="K4655" s="173"/>
    </row>
    <row r="4656" spans="1:11" x14ac:dyDescent="0.2">
      <c r="A4656" s="140"/>
      <c r="B4656" s="325"/>
      <c r="J4656" s="4"/>
      <c r="K4656" s="173"/>
    </row>
    <row r="4657" spans="1:11" x14ac:dyDescent="0.2">
      <c r="A4657" s="140"/>
      <c r="B4657" s="325"/>
      <c r="J4657" s="4"/>
      <c r="K4657" s="173"/>
    </row>
    <row r="4658" spans="1:11" x14ac:dyDescent="0.2">
      <c r="A4658" s="140"/>
      <c r="B4658" s="325"/>
      <c r="J4658" s="4"/>
      <c r="K4658" s="173"/>
    </row>
    <row r="4659" spans="1:11" x14ac:dyDescent="0.2">
      <c r="A4659" s="140"/>
      <c r="B4659" s="325"/>
      <c r="J4659" s="4"/>
      <c r="K4659" s="173"/>
    </row>
    <row r="4660" spans="1:11" x14ac:dyDescent="0.2">
      <c r="A4660" s="140"/>
      <c r="B4660" s="325"/>
      <c r="J4660" s="4"/>
      <c r="K4660" s="173"/>
    </row>
    <row r="4661" spans="1:11" x14ac:dyDescent="0.2">
      <c r="A4661" s="140"/>
      <c r="B4661" s="325"/>
      <c r="J4661" s="4"/>
      <c r="K4661" s="173"/>
    </row>
    <row r="4662" spans="1:11" x14ac:dyDescent="0.2">
      <c r="A4662" s="140"/>
      <c r="B4662" s="325"/>
      <c r="J4662" s="4"/>
      <c r="K4662" s="173"/>
    </row>
    <row r="4663" spans="1:11" x14ac:dyDescent="0.2">
      <c r="A4663" s="140"/>
      <c r="B4663" s="325"/>
      <c r="J4663" s="4"/>
      <c r="K4663" s="173"/>
    </row>
    <row r="4664" spans="1:11" x14ac:dyDescent="0.2">
      <c r="A4664" s="140"/>
      <c r="B4664" s="325"/>
      <c r="J4664" s="4"/>
      <c r="K4664" s="173"/>
    </row>
    <row r="4665" spans="1:11" x14ac:dyDescent="0.2">
      <c r="A4665" s="140"/>
      <c r="B4665" s="325"/>
      <c r="J4665" s="4"/>
      <c r="K4665" s="173"/>
    </row>
    <row r="4666" spans="1:11" x14ac:dyDescent="0.2">
      <c r="A4666" s="140"/>
      <c r="B4666" s="325"/>
      <c r="J4666" s="4"/>
      <c r="K4666" s="173"/>
    </row>
    <row r="4667" spans="1:11" x14ac:dyDescent="0.2">
      <c r="A4667" s="140"/>
      <c r="B4667" s="325"/>
      <c r="J4667" s="4"/>
      <c r="K4667" s="173"/>
    </row>
    <row r="4668" spans="1:11" x14ac:dyDescent="0.2">
      <c r="A4668" s="140"/>
      <c r="B4668" s="325"/>
      <c r="J4668" s="4"/>
      <c r="K4668" s="173"/>
    </row>
    <row r="4669" spans="1:11" x14ac:dyDescent="0.2">
      <c r="A4669" s="140"/>
      <c r="B4669" s="325"/>
      <c r="J4669" s="4"/>
      <c r="K4669" s="173"/>
    </row>
    <row r="4670" spans="1:11" x14ac:dyDescent="0.2">
      <c r="A4670" s="140"/>
      <c r="B4670" s="325"/>
      <c r="J4670" s="4"/>
      <c r="K4670" s="173"/>
    </row>
    <row r="4671" spans="1:11" x14ac:dyDescent="0.2">
      <c r="A4671" s="140"/>
      <c r="B4671" s="325"/>
      <c r="J4671" s="4"/>
      <c r="K4671" s="173"/>
    </row>
    <row r="4672" spans="1:11" x14ac:dyDescent="0.2">
      <c r="A4672" s="140"/>
      <c r="B4672" s="325"/>
      <c r="J4672" s="4"/>
      <c r="K4672" s="173"/>
    </row>
    <row r="4673" spans="1:11" x14ac:dyDescent="0.2">
      <c r="A4673" s="140"/>
      <c r="B4673" s="325"/>
      <c r="J4673" s="4"/>
      <c r="K4673" s="173"/>
    </row>
    <row r="4674" spans="1:11" x14ac:dyDescent="0.2">
      <c r="A4674" s="140"/>
      <c r="B4674" s="325"/>
      <c r="J4674" s="4"/>
      <c r="K4674" s="173"/>
    </row>
    <row r="4675" spans="1:11" x14ac:dyDescent="0.2">
      <c r="A4675" s="140"/>
      <c r="B4675" s="325"/>
      <c r="J4675" s="4"/>
      <c r="K4675" s="173"/>
    </row>
    <row r="4676" spans="1:11" x14ac:dyDescent="0.2">
      <c r="A4676" s="140"/>
      <c r="B4676" s="325"/>
      <c r="J4676" s="4"/>
      <c r="K4676" s="173"/>
    </row>
    <row r="4677" spans="1:11" x14ac:dyDescent="0.2">
      <c r="A4677" s="140"/>
      <c r="B4677" s="325"/>
      <c r="J4677" s="4"/>
      <c r="K4677" s="173"/>
    </row>
    <row r="4678" spans="1:11" x14ac:dyDescent="0.2">
      <c r="A4678" s="140"/>
      <c r="B4678" s="325"/>
      <c r="J4678" s="4"/>
      <c r="K4678" s="173"/>
    </row>
    <row r="4679" spans="1:11" x14ac:dyDescent="0.2">
      <c r="A4679" s="140"/>
      <c r="B4679" s="325"/>
      <c r="J4679" s="4"/>
      <c r="K4679" s="173"/>
    </row>
    <row r="4680" spans="1:11" x14ac:dyDescent="0.2">
      <c r="A4680" s="140"/>
      <c r="B4680" s="325"/>
      <c r="J4680" s="4"/>
      <c r="K4680" s="173"/>
    </row>
    <row r="4681" spans="1:11" x14ac:dyDescent="0.2">
      <c r="A4681" s="140"/>
      <c r="B4681" s="325"/>
      <c r="J4681" s="4"/>
      <c r="K4681" s="173"/>
    </row>
    <row r="4682" spans="1:11" x14ac:dyDescent="0.2">
      <c r="A4682" s="140"/>
      <c r="B4682" s="325"/>
      <c r="J4682" s="4"/>
      <c r="K4682" s="173"/>
    </row>
    <row r="4683" spans="1:11" x14ac:dyDescent="0.2">
      <c r="A4683" s="140"/>
      <c r="B4683" s="325"/>
      <c r="J4683" s="4"/>
      <c r="K4683" s="173"/>
    </row>
    <row r="4684" spans="1:11" x14ac:dyDescent="0.2">
      <c r="A4684" s="140"/>
      <c r="B4684" s="325"/>
      <c r="J4684" s="4"/>
      <c r="K4684" s="173"/>
    </row>
    <row r="4685" spans="1:11" x14ac:dyDescent="0.2">
      <c r="A4685" s="140"/>
      <c r="B4685" s="325"/>
      <c r="J4685" s="4"/>
      <c r="K4685" s="173"/>
    </row>
    <row r="4686" spans="1:11" x14ac:dyDescent="0.2">
      <c r="A4686" s="140"/>
      <c r="B4686" s="325"/>
      <c r="J4686" s="4"/>
      <c r="K4686" s="173"/>
    </row>
    <row r="4687" spans="1:11" x14ac:dyDescent="0.2">
      <c r="A4687" s="140"/>
      <c r="B4687" s="325"/>
      <c r="J4687" s="4"/>
      <c r="K4687" s="173"/>
    </row>
    <row r="4688" spans="1:11" x14ac:dyDescent="0.2">
      <c r="A4688" s="140"/>
      <c r="B4688" s="325"/>
      <c r="J4688" s="4"/>
      <c r="K4688" s="173"/>
    </row>
    <row r="4689" spans="1:11" x14ac:dyDescent="0.2">
      <c r="A4689" s="140"/>
      <c r="B4689" s="325"/>
      <c r="J4689" s="4"/>
      <c r="K4689" s="173"/>
    </row>
    <row r="4690" spans="1:11" x14ac:dyDescent="0.2">
      <c r="A4690" s="140"/>
      <c r="B4690" s="325"/>
      <c r="J4690" s="4"/>
      <c r="K4690" s="173"/>
    </row>
    <row r="4691" spans="1:11" x14ac:dyDescent="0.2">
      <c r="A4691" s="140"/>
      <c r="B4691" s="325"/>
      <c r="J4691" s="4"/>
      <c r="K4691" s="173"/>
    </row>
    <row r="4692" spans="1:11" x14ac:dyDescent="0.2">
      <c r="A4692" s="140"/>
      <c r="B4692" s="325"/>
      <c r="J4692" s="4"/>
      <c r="K4692" s="173"/>
    </row>
    <row r="4693" spans="1:11" x14ac:dyDescent="0.2">
      <c r="A4693" s="140"/>
      <c r="B4693" s="325"/>
      <c r="J4693" s="4"/>
      <c r="K4693" s="173"/>
    </row>
    <row r="4694" spans="1:11" x14ac:dyDescent="0.2">
      <c r="A4694" s="140"/>
      <c r="B4694" s="325"/>
      <c r="J4694" s="4"/>
      <c r="K4694" s="173"/>
    </row>
    <row r="4695" spans="1:11" x14ac:dyDescent="0.2">
      <c r="A4695" s="140"/>
      <c r="B4695" s="325"/>
      <c r="J4695" s="4"/>
      <c r="K4695" s="173"/>
    </row>
    <row r="4696" spans="1:11" x14ac:dyDescent="0.2">
      <c r="A4696" s="140"/>
      <c r="B4696" s="325"/>
      <c r="J4696" s="4"/>
      <c r="K4696" s="173"/>
    </row>
    <row r="4697" spans="1:11" x14ac:dyDescent="0.2">
      <c r="A4697" s="140"/>
      <c r="B4697" s="325"/>
      <c r="J4697" s="4"/>
      <c r="K4697" s="173"/>
    </row>
    <row r="4698" spans="1:11" x14ac:dyDescent="0.2">
      <c r="A4698" s="140"/>
      <c r="B4698" s="325"/>
      <c r="J4698" s="4"/>
      <c r="K4698" s="173"/>
    </row>
    <row r="4699" spans="1:11" x14ac:dyDescent="0.2">
      <c r="A4699" s="140"/>
      <c r="B4699" s="325"/>
      <c r="J4699" s="4"/>
      <c r="K4699" s="173"/>
    </row>
    <row r="4700" spans="1:11" x14ac:dyDescent="0.2">
      <c r="A4700" s="140"/>
      <c r="B4700" s="325"/>
      <c r="J4700" s="4"/>
      <c r="K4700" s="173"/>
    </row>
    <row r="4701" spans="1:11" x14ac:dyDescent="0.2">
      <c r="A4701" s="140"/>
      <c r="B4701" s="325"/>
      <c r="J4701" s="4"/>
      <c r="K4701" s="173"/>
    </row>
    <row r="4702" spans="1:11" x14ac:dyDescent="0.2">
      <c r="A4702" s="140"/>
      <c r="B4702" s="325"/>
      <c r="J4702" s="4"/>
      <c r="K4702" s="173"/>
    </row>
    <row r="4703" spans="1:11" x14ac:dyDescent="0.2">
      <c r="A4703" s="140"/>
      <c r="B4703" s="325"/>
      <c r="J4703" s="4"/>
      <c r="K4703" s="173"/>
    </row>
    <row r="4704" spans="1:11" x14ac:dyDescent="0.2">
      <c r="A4704" s="140"/>
      <c r="B4704" s="325"/>
      <c r="J4704" s="4"/>
      <c r="K4704" s="173"/>
    </row>
    <row r="4705" spans="1:11" x14ac:dyDescent="0.2">
      <c r="A4705" s="140"/>
      <c r="B4705" s="325"/>
      <c r="J4705" s="4"/>
      <c r="K4705" s="173"/>
    </row>
    <row r="4706" spans="1:11" x14ac:dyDescent="0.2">
      <c r="A4706" s="140"/>
      <c r="B4706" s="325"/>
      <c r="J4706" s="4"/>
      <c r="K4706" s="173"/>
    </row>
    <row r="4707" spans="1:11" x14ac:dyDescent="0.2">
      <c r="A4707" s="140"/>
      <c r="B4707" s="325"/>
      <c r="J4707" s="4"/>
      <c r="K4707" s="173"/>
    </row>
    <row r="4708" spans="1:11" x14ac:dyDescent="0.2">
      <c r="A4708" s="140"/>
      <c r="B4708" s="325"/>
      <c r="J4708" s="4"/>
      <c r="K4708" s="173"/>
    </row>
    <row r="4709" spans="1:11" x14ac:dyDescent="0.2">
      <c r="A4709" s="140"/>
      <c r="B4709" s="325"/>
      <c r="J4709" s="4"/>
      <c r="K4709" s="173"/>
    </row>
    <row r="4710" spans="1:11" x14ac:dyDescent="0.2">
      <c r="A4710" s="140"/>
      <c r="B4710" s="325"/>
      <c r="J4710" s="4"/>
      <c r="K4710" s="173"/>
    </row>
    <row r="4711" spans="1:11" x14ac:dyDescent="0.2">
      <c r="A4711" s="140"/>
      <c r="B4711" s="325"/>
      <c r="J4711" s="4"/>
      <c r="K4711" s="173"/>
    </row>
    <row r="4712" spans="1:11" x14ac:dyDescent="0.2">
      <c r="A4712" s="140"/>
      <c r="B4712" s="325"/>
      <c r="J4712" s="4"/>
      <c r="K4712" s="173"/>
    </row>
    <row r="4713" spans="1:11" x14ac:dyDescent="0.2">
      <c r="A4713" s="140"/>
      <c r="B4713" s="325"/>
      <c r="J4713" s="4"/>
      <c r="K4713" s="173"/>
    </row>
    <row r="4714" spans="1:11" x14ac:dyDescent="0.2">
      <c r="A4714" s="140"/>
      <c r="B4714" s="325"/>
      <c r="J4714" s="4"/>
      <c r="K4714" s="173"/>
    </row>
    <row r="4715" spans="1:11" x14ac:dyDescent="0.2">
      <c r="A4715" s="140"/>
      <c r="B4715" s="325"/>
      <c r="J4715" s="4"/>
      <c r="K4715" s="173"/>
    </row>
    <row r="4716" spans="1:11" x14ac:dyDescent="0.2">
      <c r="A4716" s="140"/>
      <c r="B4716" s="325"/>
      <c r="J4716" s="4"/>
      <c r="K4716" s="173"/>
    </row>
    <row r="4717" spans="1:11" x14ac:dyDescent="0.2">
      <c r="A4717" s="140"/>
      <c r="B4717" s="325"/>
      <c r="J4717" s="4"/>
      <c r="K4717" s="173"/>
    </row>
    <row r="4718" spans="1:11" x14ac:dyDescent="0.2">
      <c r="A4718" s="140"/>
      <c r="B4718" s="325"/>
      <c r="J4718" s="4"/>
      <c r="K4718" s="173"/>
    </row>
    <row r="4719" spans="1:11" x14ac:dyDescent="0.2">
      <c r="A4719" s="140"/>
      <c r="B4719" s="325"/>
      <c r="J4719" s="4"/>
      <c r="K4719" s="173"/>
    </row>
    <row r="4720" spans="1:11" x14ac:dyDescent="0.2">
      <c r="A4720" s="140"/>
      <c r="B4720" s="325"/>
      <c r="J4720" s="4"/>
      <c r="K4720" s="173"/>
    </row>
    <row r="4721" spans="1:11" x14ac:dyDescent="0.2">
      <c r="A4721" s="140"/>
      <c r="B4721" s="325"/>
      <c r="J4721" s="4"/>
      <c r="K4721" s="173"/>
    </row>
    <row r="4722" spans="1:11" x14ac:dyDescent="0.2">
      <c r="A4722" s="140"/>
      <c r="B4722" s="325"/>
      <c r="J4722" s="4"/>
      <c r="K4722" s="173"/>
    </row>
    <row r="4723" spans="1:11" x14ac:dyDescent="0.2">
      <c r="A4723" s="140"/>
      <c r="B4723" s="325"/>
      <c r="J4723" s="4"/>
      <c r="K4723" s="173"/>
    </row>
    <row r="4724" spans="1:11" x14ac:dyDescent="0.2">
      <c r="A4724" s="140"/>
      <c r="B4724" s="325"/>
      <c r="J4724" s="4"/>
      <c r="K4724" s="173"/>
    </row>
    <row r="4725" spans="1:11" x14ac:dyDescent="0.2">
      <c r="A4725" s="140"/>
      <c r="B4725" s="325"/>
      <c r="J4725" s="4"/>
      <c r="K4725" s="173"/>
    </row>
    <row r="4726" spans="1:11" x14ac:dyDescent="0.2">
      <c r="A4726" s="140"/>
      <c r="B4726" s="325"/>
      <c r="J4726" s="4"/>
      <c r="K4726" s="173"/>
    </row>
    <row r="4727" spans="1:11" x14ac:dyDescent="0.2">
      <c r="A4727" s="140"/>
      <c r="B4727" s="325"/>
      <c r="J4727" s="4"/>
      <c r="K4727" s="173"/>
    </row>
    <row r="4728" spans="1:11" x14ac:dyDescent="0.2">
      <c r="A4728" s="140"/>
      <c r="B4728" s="325"/>
      <c r="J4728" s="4"/>
      <c r="K4728" s="173"/>
    </row>
    <row r="4729" spans="1:11" x14ac:dyDescent="0.2">
      <c r="A4729" s="140"/>
      <c r="B4729" s="325"/>
      <c r="J4729" s="4"/>
      <c r="K4729" s="173"/>
    </row>
    <row r="4730" spans="1:11" x14ac:dyDescent="0.2">
      <c r="A4730" s="140"/>
      <c r="B4730" s="325"/>
      <c r="J4730" s="4"/>
      <c r="K4730" s="173"/>
    </row>
    <row r="4731" spans="1:11" x14ac:dyDescent="0.2">
      <c r="A4731" s="140"/>
      <c r="B4731" s="325"/>
      <c r="J4731" s="4"/>
      <c r="K4731" s="173"/>
    </row>
    <row r="4732" spans="1:11" x14ac:dyDescent="0.2">
      <c r="A4732" s="140"/>
      <c r="B4732" s="325"/>
      <c r="J4732" s="4"/>
      <c r="K4732" s="173"/>
    </row>
    <row r="4733" spans="1:11" x14ac:dyDescent="0.2">
      <c r="A4733" s="140"/>
      <c r="B4733" s="325"/>
      <c r="J4733" s="4"/>
      <c r="K4733" s="173"/>
    </row>
    <row r="4734" spans="1:11" x14ac:dyDescent="0.2">
      <c r="A4734" s="140"/>
      <c r="B4734" s="325"/>
      <c r="J4734" s="4"/>
      <c r="K4734" s="173"/>
    </row>
    <row r="4735" spans="1:11" x14ac:dyDescent="0.2">
      <c r="A4735" s="140"/>
      <c r="B4735" s="325"/>
      <c r="J4735" s="4"/>
      <c r="K4735" s="173"/>
    </row>
    <row r="4736" spans="1:11" x14ac:dyDescent="0.2">
      <c r="A4736" s="140"/>
      <c r="B4736" s="325"/>
      <c r="J4736" s="4"/>
      <c r="K4736" s="173"/>
    </row>
    <row r="4737" spans="1:11" x14ac:dyDescent="0.2">
      <c r="A4737" s="140"/>
      <c r="B4737" s="325"/>
      <c r="J4737" s="4"/>
      <c r="K4737" s="173"/>
    </row>
    <row r="4738" spans="1:11" x14ac:dyDescent="0.2">
      <c r="A4738" s="140"/>
      <c r="B4738" s="325"/>
      <c r="J4738" s="4"/>
      <c r="K4738" s="173"/>
    </row>
    <row r="4739" spans="1:11" x14ac:dyDescent="0.2">
      <c r="A4739" s="140"/>
      <c r="B4739" s="325"/>
      <c r="J4739" s="4"/>
      <c r="K4739" s="173"/>
    </row>
    <row r="4740" spans="1:11" x14ac:dyDescent="0.2">
      <c r="A4740" s="140"/>
      <c r="B4740" s="325"/>
      <c r="J4740" s="4"/>
      <c r="K4740" s="173"/>
    </row>
    <row r="4741" spans="1:11" x14ac:dyDescent="0.2">
      <c r="A4741" s="140"/>
      <c r="B4741" s="325"/>
      <c r="J4741" s="4"/>
      <c r="K4741" s="173"/>
    </row>
    <row r="4742" spans="1:11" x14ac:dyDescent="0.2">
      <c r="A4742" s="140"/>
      <c r="B4742" s="325"/>
      <c r="J4742" s="4"/>
      <c r="K4742" s="173"/>
    </row>
    <row r="4743" spans="1:11" x14ac:dyDescent="0.2">
      <c r="A4743" s="140"/>
      <c r="B4743" s="325"/>
      <c r="J4743" s="4"/>
      <c r="K4743" s="173"/>
    </row>
    <row r="4744" spans="1:11" x14ac:dyDescent="0.2">
      <c r="A4744" s="140"/>
      <c r="B4744" s="325"/>
      <c r="J4744" s="4"/>
      <c r="K4744" s="173"/>
    </row>
    <row r="4745" spans="1:11" x14ac:dyDescent="0.2">
      <c r="A4745" s="140"/>
      <c r="B4745" s="325"/>
      <c r="J4745" s="4"/>
      <c r="K4745" s="173"/>
    </row>
    <row r="4746" spans="1:11" x14ac:dyDescent="0.2">
      <c r="A4746" s="140"/>
      <c r="B4746" s="325"/>
      <c r="J4746" s="4"/>
      <c r="K4746" s="173"/>
    </row>
    <row r="4747" spans="1:11" x14ac:dyDescent="0.2">
      <c r="A4747" s="140"/>
      <c r="B4747" s="325"/>
      <c r="J4747" s="4"/>
      <c r="K4747" s="173"/>
    </row>
    <row r="4748" spans="1:11" x14ac:dyDescent="0.2">
      <c r="A4748" s="140"/>
      <c r="B4748" s="325"/>
      <c r="J4748" s="4"/>
      <c r="K4748" s="173"/>
    </row>
    <row r="4749" spans="1:11" x14ac:dyDescent="0.2">
      <c r="A4749" s="140"/>
      <c r="B4749" s="325"/>
      <c r="J4749" s="4"/>
      <c r="K4749" s="173"/>
    </row>
    <row r="4750" spans="1:11" x14ac:dyDescent="0.2">
      <c r="A4750" s="140"/>
      <c r="B4750" s="325"/>
      <c r="J4750" s="4"/>
      <c r="K4750" s="173"/>
    </row>
    <row r="4751" spans="1:11" x14ac:dyDescent="0.2">
      <c r="A4751" s="140"/>
      <c r="B4751" s="325"/>
      <c r="J4751" s="4"/>
      <c r="K4751" s="173"/>
    </row>
    <row r="4752" spans="1:11" x14ac:dyDescent="0.2">
      <c r="A4752" s="140"/>
      <c r="B4752" s="325"/>
      <c r="J4752" s="4"/>
      <c r="K4752" s="173"/>
    </row>
    <row r="4753" spans="1:11" x14ac:dyDescent="0.2">
      <c r="A4753" s="140"/>
      <c r="B4753" s="325"/>
      <c r="J4753" s="4"/>
      <c r="K4753" s="173"/>
    </row>
    <row r="4754" spans="1:11" x14ac:dyDescent="0.2">
      <c r="A4754" s="140"/>
      <c r="B4754" s="325"/>
      <c r="J4754" s="4"/>
      <c r="K4754" s="173"/>
    </row>
    <row r="4755" spans="1:11" x14ac:dyDescent="0.2">
      <c r="A4755" s="140"/>
      <c r="B4755" s="325"/>
      <c r="J4755" s="4"/>
      <c r="K4755" s="173"/>
    </row>
    <row r="4756" spans="1:11" x14ac:dyDescent="0.2">
      <c r="A4756" s="140"/>
      <c r="B4756" s="325"/>
      <c r="J4756" s="4"/>
      <c r="K4756" s="173"/>
    </row>
    <row r="4757" spans="1:11" x14ac:dyDescent="0.2">
      <c r="A4757" s="140"/>
      <c r="B4757" s="325"/>
      <c r="J4757" s="4"/>
      <c r="K4757" s="173"/>
    </row>
    <row r="4758" spans="1:11" x14ac:dyDescent="0.2">
      <c r="A4758" s="140"/>
      <c r="B4758" s="325"/>
      <c r="J4758" s="4"/>
      <c r="K4758" s="173"/>
    </row>
    <row r="4759" spans="1:11" x14ac:dyDescent="0.2">
      <c r="A4759" s="140"/>
      <c r="B4759" s="325"/>
      <c r="J4759" s="4"/>
      <c r="K4759" s="173"/>
    </row>
    <row r="4760" spans="1:11" x14ac:dyDescent="0.2">
      <c r="A4760" s="140"/>
      <c r="B4760" s="325"/>
      <c r="J4760" s="4"/>
      <c r="K4760" s="173"/>
    </row>
    <row r="4761" spans="1:11" x14ac:dyDescent="0.2">
      <c r="A4761" s="140"/>
      <c r="B4761" s="325"/>
      <c r="J4761" s="4"/>
      <c r="K4761" s="173"/>
    </row>
    <row r="4762" spans="1:11" x14ac:dyDescent="0.2">
      <c r="A4762" s="140"/>
      <c r="B4762" s="325"/>
      <c r="J4762" s="4"/>
      <c r="K4762" s="173"/>
    </row>
    <row r="4763" spans="1:11" x14ac:dyDescent="0.2">
      <c r="A4763" s="140"/>
      <c r="B4763" s="325"/>
      <c r="J4763" s="4"/>
      <c r="K4763" s="173"/>
    </row>
    <row r="4764" spans="1:11" x14ac:dyDescent="0.2">
      <c r="A4764" s="140"/>
      <c r="B4764" s="325"/>
      <c r="J4764" s="4"/>
      <c r="K4764" s="173"/>
    </row>
    <row r="4765" spans="1:11" x14ac:dyDescent="0.2">
      <c r="A4765" s="140"/>
      <c r="B4765" s="325"/>
      <c r="J4765" s="4"/>
      <c r="K4765" s="173"/>
    </row>
    <row r="4766" spans="1:11" x14ac:dyDescent="0.2">
      <c r="A4766" s="140"/>
      <c r="B4766" s="325"/>
      <c r="J4766" s="4"/>
      <c r="K4766" s="173"/>
    </row>
    <row r="4767" spans="1:11" x14ac:dyDescent="0.2">
      <c r="A4767" s="140"/>
      <c r="B4767" s="325"/>
      <c r="J4767" s="4"/>
      <c r="K4767" s="173"/>
    </row>
    <row r="4768" spans="1:11" x14ac:dyDescent="0.2">
      <c r="A4768" s="140"/>
      <c r="B4768" s="325"/>
      <c r="J4768" s="4"/>
      <c r="K4768" s="173"/>
    </row>
    <row r="4769" spans="1:11" x14ac:dyDescent="0.2">
      <c r="A4769" s="140"/>
      <c r="B4769" s="325"/>
      <c r="J4769" s="4"/>
      <c r="K4769" s="173"/>
    </row>
    <row r="4770" spans="1:11" x14ac:dyDescent="0.2">
      <c r="A4770" s="140"/>
      <c r="B4770" s="325"/>
      <c r="J4770" s="4"/>
      <c r="K4770" s="173"/>
    </row>
    <row r="4771" spans="1:11" x14ac:dyDescent="0.2">
      <c r="A4771" s="140"/>
      <c r="B4771" s="325"/>
      <c r="J4771" s="4"/>
      <c r="K4771" s="173"/>
    </row>
    <row r="4772" spans="1:11" x14ac:dyDescent="0.2">
      <c r="A4772" s="140"/>
      <c r="B4772" s="325"/>
      <c r="J4772" s="4"/>
      <c r="K4772" s="173"/>
    </row>
    <row r="4773" spans="1:11" x14ac:dyDescent="0.2">
      <c r="A4773" s="140"/>
      <c r="B4773" s="325"/>
      <c r="J4773" s="4"/>
      <c r="K4773" s="173"/>
    </row>
    <row r="4774" spans="1:11" x14ac:dyDescent="0.2">
      <c r="A4774" s="140"/>
      <c r="B4774" s="325"/>
      <c r="J4774" s="4"/>
      <c r="K4774" s="173"/>
    </row>
    <row r="4775" spans="1:11" x14ac:dyDescent="0.2">
      <c r="A4775" s="140"/>
      <c r="B4775" s="325"/>
      <c r="J4775" s="4"/>
      <c r="K4775" s="173"/>
    </row>
    <row r="4776" spans="1:11" x14ac:dyDescent="0.2">
      <c r="A4776" s="140"/>
      <c r="B4776" s="325"/>
      <c r="J4776" s="4"/>
      <c r="K4776" s="173"/>
    </row>
    <row r="4777" spans="1:11" x14ac:dyDescent="0.2">
      <c r="A4777" s="140"/>
      <c r="B4777" s="325"/>
      <c r="J4777" s="4"/>
      <c r="K4777" s="173"/>
    </row>
    <row r="4778" spans="1:11" x14ac:dyDescent="0.2">
      <c r="A4778" s="140"/>
      <c r="B4778" s="325"/>
      <c r="J4778" s="4"/>
      <c r="K4778" s="173"/>
    </row>
    <row r="4779" spans="1:11" x14ac:dyDescent="0.2">
      <c r="A4779" s="140"/>
      <c r="B4779" s="325"/>
      <c r="J4779" s="4"/>
      <c r="K4779" s="173"/>
    </row>
    <row r="4780" spans="1:11" x14ac:dyDescent="0.2">
      <c r="A4780" s="140"/>
      <c r="B4780" s="325"/>
      <c r="J4780" s="4"/>
      <c r="K4780" s="173"/>
    </row>
    <row r="4781" spans="1:11" x14ac:dyDescent="0.2">
      <c r="A4781" s="140"/>
      <c r="B4781" s="325"/>
      <c r="J4781" s="4"/>
      <c r="K4781" s="173"/>
    </row>
    <row r="4782" spans="1:11" x14ac:dyDescent="0.2">
      <c r="A4782" s="140"/>
      <c r="B4782" s="325"/>
      <c r="J4782" s="4"/>
      <c r="K4782" s="173"/>
    </row>
    <row r="4783" spans="1:11" x14ac:dyDescent="0.2">
      <c r="A4783" s="140"/>
      <c r="B4783" s="325"/>
      <c r="J4783" s="4"/>
      <c r="K4783" s="173"/>
    </row>
    <row r="4784" spans="1:11" x14ac:dyDescent="0.2">
      <c r="A4784" s="140"/>
      <c r="B4784" s="325"/>
      <c r="J4784" s="4"/>
      <c r="K4784" s="173"/>
    </row>
    <row r="4785" spans="1:11" x14ac:dyDescent="0.2">
      <c r="A4785" s="140"/>
      <c r="B4785" s="325"/>
      <c r="J4785" s="4"/>
      <c r="K4785" s="173"/>
    </row>
    <row r="4786" spans="1:11" x14ac:dyDescent="0.2">
      <c r="A4786" s="140"/>
      <c r="B4786" s="325"/>
      <c r="J4786" s="4"/>
      <c r="K4786" s="173"/>
    </row>
    <row r="4787" spans="1:11" x14ac:dyDescent="0.2">
      <c r="A4787" s="140"/>
      <c r="B4787" s="325"/>
      <c r="J4787" s="4"/>
      <c r="K4787" s="173"/>
    </row>
    <row r="4788" spans="1:11" x14ac:dyDescent="0.2">
      <c r="A4788" s="140"/>
      <c r="B4788" s="325"/>
      <c r="J4788" s="4"/>
      <c r="K4788" s="173"/>
    </row>
    <row r="4789" spans="1:11" x14ac:dyDescent="0.2">
      <c r="A4789" s="140"/>
      <c r="B4789" s="325"/>
      <c r="J4789" s="4"/>
      <c r="K4789" s="173"/>
    </row>
    <row r="4790" spans="1:11" x14ac:dyDescent="0.2">
      <c r="A4790" s="140"/>
      <c r="B4790" s="325"/>
      <c r="J4790" s="4"/>
      <c r="K4790" s="173"/>
    </row>
    <row r="4791" spans="1:11" x14ac:dyDescent="0.2">
      <c r="A4791" s="140"/>
      <c r="B4791" s="325"/>
      <c r="J4791" s="4"/>
      <c r="K4791" s="173"/>
    </row>
    <row r="4792" spans="1:11" x14ac:dyDescent="0.2">
      <c r="A4792" s="140"/>
      <c r="B4792" s="325"/>
      <c r="J4792" s="4"/>
      <c r="K4792" s="173"/>
    </row>
    <row r="4793" spans="1:11" x14ac:dyDescent="0.2">
      <c r="A4793" s="140"/>
      <c r="B4793" s="325"/>
      <c r="J4793" s="4"/>
      <c r="K4793" s="173"/>
    </row>
    <row r="4794" spans="1:11" x14ac:dyDescent="0.2">
      <c r="A4794" s="140"/>
      <c r="B4794" s="325"/>
      <c r="J4794" s="4"/>
      <c r="K4794" s="173"/>
    </row>
    <row r="4795" spans="1:11" x14ac:dyDescent="0.2">
      <c r="A4795" s="140"/>
      <c r="B4795" s="325"/>
      <c r="J4795" s="4"/>
      <c r="K4795" s="173"/>
    </row>
    <row r="4796" spans="1:11" x14ac:dyDescent="0.2">
      <c r="A4796" s="140"/>
      <c r="B4796" s="325"/>
      <c r="J4796" s="4"/>
      <c r="K4796" s="173"/>
    </row>
    <row r="4797" spans="1:11" x14ac:dyDescent="0.2">
      <c r="A4797" s="140"/>
      <c r="B4797" s="325"/>
      <c r="J4797" s="4"/>
      <c r="K4797" s="173"/>
    </row>
    <row r="4798" spans="1:11" x14ac:dyDescent="0.2">
      <c r="A4798" s="140"/>
      <c r="B4798" s="325"/>
      <c r="J4798" s="4"/>
      <c r="K4798" s="173"/>
    </row>
    <row r="4799" spans="1:11" x14ac:dyDescent="0.2">
      <c r="A4799" s="140"/>
      <c r="B4799" s="325"/>
      <c r="J4799" s="4"/>
      <c r="K4799" s="173"/>
    </row>
    <row r="4800" spans="1:11" x14ac:dyDescent="0.2">
      <c r="A4800" s="140"/>
      <c r="B4800" s="325"/>
      <c r="J4800" s="4"/>
      <c r="K4800" s="173"/>
    </row>
    <row r="4801" spans="1:11" x14ac:dyDescent="0.2">
      <c r="A4801" s="140"/>
      <c r="B4801" s="325"/>
      <c r="J4801" s="4"/>
      <c r="K4801" s="173"/>
    </row>
    <row r="4802" spans="1:11" x14ac:dyDescent="0.2">
      <c r="A4802" s="140"/>
      <c r="B4802" s="325"/>
      <c r="J4802" s="4"/>
      <c r="K4802" s="173"/>
    </row>
    <row r="4803" spans="1:11" x14ac:dyDescent="0.2">
      <c r="A4803" s="140"/>
      <c r="B4803" s="325"/>
      <c r="J4803" s="4"/>
      <c r="K4803" s="173"/>
    </row>
    <row r="4804" spans="1:11" x14ac:dyDescent="0.2">
      <c r="A4804" s="140"/>
      <c r="B4804" s="325"/>
      <c r="J4804" s="4"/>
      <c r="K4804" s="173"/>
    </row>
    <row r="4805" spans="1:11" x14ac:dyDescent="0.2">
      <c r="A4805" s="140"/>
      <c r="B4805" s="325"/>
      <c r="J4805" s="4"/>
      <c r="K4805" s="173"/>
    </row>
    <row r="4806" spans="1:11" x14ac:dyDescent="0.2">
      <c r="A4806" s="140"/>
      <c r="B4806" s="325"/>
      <c r="J4806" s="4"/>
      <c r="K4806" s="173"/>
    </row>
    <row r="4807" spans="1:11" x14ac:dyDescent="0.2">
      <c r="A4807" s="140"/>
      <c r="B4807" s="325"/>
      <c r="J4807" s="4"/>
      <c r="K4807" s="173"/>
    </row>
    <row r="4808" spans="1:11" x14ac:dyDescent="0.2">
      <c r="A4808" s="140"/>
      <c r="B4808" s="325"/>
      <c r="J4808" s="4"/>
      <c r="K4808" s="173"/>
    </row>
    <row r="4809" spans="1:11" x14ac:dyDescent="0.2">
      <c r="A4809" s="140"/>
      <c r="B4809" s="325"/>
      <c r="J4809" s="4"/>
      <c r="K4809" s="173"/>
    </row>
    <row r="4810" spans="1:11" x14ac:dyDescent="0.2">
      <c r="A4810" s="140"/>
      <c r="B4810" s="325"/>
      <c r="J4810" s="4"/>
      <c r="K4810" s="173"/>
    </row>
    <row r="4811" spans="1:11" x14ac:dyDescent="0.2">
      <c r="A4811" s="140"/>
      <c r="B4811" s="325"/>
      <c r="J4811" s="4"/>
      <c r="K4811" s="173"/>
    </row>
    <row r="4812" spans="1:11" x14ac:dyDescent="0.2">
      <c r="A4812" s="140"/>
      <c r="B4812" s="325"/>
      <c r="J4812" s="4"/>
      <c r="K4812" s="173"/>
    </row>
    <row r="4813" spans="1:11" x14ac:dyDescent="0.2">
      <c r="A4813" s="140"/>
      <c r="B4813" s="325"/>
      <c r="J4813" s="4"/>
      <c r="K4813" s="173"/>
    </row>
    <row r="4814" spans="1:11" x14ac:dyDescent="0.2">
      <c r="A4814" s="140"/>
      <c r="B4814" s="325"/>
      <c r="J4814" s="4"/>
      <c r="K4814" s="173"/>
    </row>
    <row r="4815" spans="1:11" x14ac:dyDescent="0.2">
      <c r="A4815" s="140"/>
      <c r="B4815" s="325"/>
      <c r="J4815" s="4"/>
      <c r="K4815" s="173"/>
    </row>
    <row r="4816" spans="1:11" x14ac:dyDescent="0.2">
      <c r="A4816" s="140"/>
      <c r="B4816" s="325"/>
      <c r="J4816" s="4"/>
      <c r="K4816" s="173"/>
    </row>
    <row r="4817" spans="1:11" x14ac:dyDescent="0.2">
      <c r="A4817" s="140"/>
      <c r="B4817" s="325"/>
      <c r="J4817" s="4"/>
      <c r="K4817" s="173"/>
    </row>
    <row r="4818" spans="1:11" x14ac:dyDescent="0.2">
      <c r="A4818" s="140"/>
      <c r="B4818" s="325"/>
      <c r="J4818" s="4"/>
      <c r="K4818" s="173"/>
    </row>
    <row r="4819" spans="1:11" x14ac:dyDescent="0.2">
      <c r="A4819" s="140"/>
      <c r="B4819" s="325"/>
      <c r="J4819" s="4"/>
      <c r="K4819" s="173"/>
    </row>
    <row r="4820" spans="1:11" x14ac:dyDescent="0.2">
      <c r="A4820" s="140"/>
      <c r="B4820" s="325"/>
      <c r="J4820" s="4"/>
      <c r="K4820" s="173"/>
    </row>
    <row r="4821" spans="1:11" x14ac:dyDescent="0.2">
      <c r="A4821" s="140"/>
      <c r="B4821" s="325"/>
      <c r="J4821" s="4"/>
      <c r="K4821" s="173"/>
    </row>
    <row r="4822" spans="1:11" x14ac:dyDescent="0.2">
      <c r="A4822" s="140"/>
      <c r="B4822" s="325"/>
      <c r="J4822" s="4"/>
      <c r="K4822" s="173"/>
    </row>
    <row r="4823" spans="1:11" x14ac:dyDescent="0.2">
      <c r="A4823" s="140"/>
      <c r="B4823" s="325"/>
      <c r="J4823" s="4"/>
      <c r="K4823" s="173"/>
    </row>
    <row r="4824" spans="1:11" x14ac:dyDescent="0.2">
      <c r="A4824" s="140"/>
      <c r="B4824" s="325"/>
      <c r="J4824" s="4"/>
      <c r="K4824" s="173"/>
    </row>
    <row r="4825" spans="1:11" x14ac:dyDescent="0.2">
      <c r="A4825" s="140"/>
      <c r="B4825" s="325"/>
      <c r="J4825" s="4"/>
      <c r="K4825" s="173"/>
    </row>
    <row r="4826" spans="1:11" x14ac:dyDescent="0.2">
      <c r="A4826" s="140"/>
      <c r="B4826" s="325"/>
      <c r="J4826" s="4"/>
      <c r="K4826" s="173"/>
    </row>
    <row r="4827" spans="1:11" x14ac:dyDescent="0.2">
      <c r="A4827" s="140"/>
      <c r="B4827" s="325"/>
      <c r="J4827" s="4"/>
      <c r="K4827" s="173"/>
    </row>
    <row r="4828" spans="1:11" x14ac:dyDescent="0.2">
      <c r="A4828" s="140"/>
      <c r="B4828" s="325"/>
      <c r="J4828" s="4"/>
      <c r="K4828" s="173"/>
    </row>
    <row r="4829" spans="1:11" x14ac:dyDescent="0.2">
      <c r="A4829" s="140"/>
      <c r="B4829" s="325"/>
      <c r="J4829" s="4"/>
      <c r="K4829" s="173"/>
    </row>
    <row r="4830" spans="1:11" x14ac:dyDescent="0.2">
      <c r="A4830" s="140"/>
      <c r="B4830" s="325"/>
      <c r="J4830" s="4"/>
      <c r="K4830" s="173"/>
    </row>
    <row r="4831" spans="1:11" x14ac:dyDescent="0.2">
      <c r="A4831" s="140"/>
      <c r="B4831" s="325"/>
      <c r="J4831" s="4"/>
      <c r="K4831" s="173"/>
    </row>
    <row r="4832" spans="1:11" x14ac:dyDescent="0.2">
      <c r="A4832" s="140"/>
      <c r="B4832" s="325"/>
      <c r="J4832" s="4"/>
      <c r="K4832" s="173"/>
    </row>
    <row r="4833" spans="1:11" x14ac:dyDescent="0.2">
      <c r="A4833" s="140"/>
      <c r="B4833" s="325"/>
      <c r="J4833" s="4"/>
      <c r="K4833" s="173"/>
    </row>
    <row r="4834" spans="1:11" x14ac:dyDescent="0.2">
      <c r="A4834" s="140"/>
      <c r="B4834" s="325"/>
      <c r="J4834" s="4"/>
      <c r="K4834" s="173"/>
    </row>
    <row r="4835" spans="1:11" x14ac:dyDescent="0.2">
      <c r="A4835" s="140"/>
      <c r="B4835" s="325"/>
      <c r="J4835" s="4"/>
      <c r="K4835" s="173"/>
    </row>
    <row r="4836" spans="1:11" x14ac:dyDescent="0.2">
      <c r="A4836" s="140"/>
      <c r="B4836" s="325"/>
      <c r="J4836" s="4"/>
      <c r="K4836" s="173"/>
    </row>
    <row r="4837" spans="1:11" x14ac:dyDescent="0.2">
      <c r="A4837" s="140"/>
      <c r="B4837" s="325"/>
      <c r="J4837" s="4"/>
      <c r="K4837" s="173"/>
    </row>
    <row r="4838" spans="1:11" x14ac:dyDescent="0.2">
      <c r="A4838" s="140"/>
      <c r="B4838" s="325"/>
      <c r="J4838" s="4"/>
      <c r="K4838" s="173"/>
    </row>
    <row r="4839" spans="1:11" x14ac:dyDescent="0.2">
      <c r="A4839" s="140"/>
      <c r="B4839" s="325"/>
      <c r="J4839" s="4"/>
      <c r="K4839" s="173"/>
    </row>
    <row r="4840" spans="1:11" x14ac:dyDescent="0.2">
      <c r="A4840" s="140"/>
      <c r="B4840" s="325"/>
      <c r="J4840" s="4"/>
      <c r="K4840" s="173"/>
    </row>
    <row r="4841" spans="1:11" x14ac:dyDescent="0.2">
      <c r="A4841" s="140"/>
      <c r="B4841" s="325"/>
      <c r="J4841" s="4"/>
      <c r="K4841" s="173"/>
    </row>
    <row r="4842" spans="1:11" x14ac:dyDescent="0.2">
      <c r="A4842" s="140"/>
      <c r="B4842" s="325"/>
      <c r="J4842" s="4"/>
      <c r="K4842" s="173"/>
    </row>
    <row r="4843" spans="1:11" x14ac:dyDescent="0.2">
      <c r="A4843" s="140"/>
      <c r="B4843" s="325"/>
      <c r="J4843" s="4"/>
      <c r="K4843" s="173"/>
    </row>
    <row r="4844" spans="1:11" x14ac:dyDescent="0.2">
      <c r="A4844" s="140"/>
      <c r="B4844" s="325"/>
      <c r="J4844" s="4"/>
      <c r="K4844" s="173"/>
    </row>
    <row r="4845" spans="1:11" x14ac:dyDescent="0.2">
      <c r="A4845" s="140"/>
      <c r="B4845" s="325"/>
      <c r="J4845" s="4"/>
      <c r="K4845" s="173"/>
    </row>
    <row r="4846" spans="1:11" x14ac:dyDescent="0.2">
      <c r="A4846" s="140"/>
      <c r="B4846" s="325"/>
      <c r="J4846" s="4"/>
      <c r="K4846" s="173"/>
    </row>
    <row r="4847" spans="1:11" x14ac:dyDescent="0.2">
      <c r="A4847" s="140"/>
      <c r="B4847" s="325"/>
      <c r="J4847" s="4"/>
      <c r="K4847" s="173"/>
    </row>
    <row r="4848" spans="1:11" x14ac:dyDescent="0.2">
      <c r="A4848" s="140"/>
      <c r="B4848" s="325"/>
      <c r="J4848" s="4"/>
      <c r="K4848" s="173"/>
    </row>
    <row r="4849" spans="1:11" x14ac:dyDescent="0.2">
      <c r="A4849" s="140"/>
      <c r="B4849" s="325"/>
      <c r="J4849" s="4"/>
      <c r="K4849" s="173"/>
    </row>
    <row r="4850" spans="1:11" x14ac:dyDescent="0.2">
      <c r="A4850" s="140"/>
      <c r="B4850" s="325"/>
      <c r="J4850" s="4"/>
      <c r="K4850" s="173"/>
    </row>
    <row r="4851" spans="1:11" x14ac:dyDescent="0.2">
      <c r="A4851" s="140"/>
      <c r="B4851" s="325"/>
      <c r="J4851" s="4"/>
      <c r="K4851" s="173"/>
    </row>
    <row r="4852" spans="1:11" x14ac:dyDescent="0.2">
      <c r="A4852" s="140"/>
      <c r="B4852" s="325"/>
      <c r="J4852" s="4"/>
      <c r="K4852" s="173"/>
    </row>
    <row r="4853" spans="1:11" x14ac:dyDescent="0.2">
      <c r="A4853" s="140"/>
      <c r="B4853" s="325"/>
      <c r="J4853" s="4"/>
      <c r="K4853" s="173"/>
    </row>
    <row r="4854" spans="1:11" x14ac:dyDescent="0.2">
      <c r="A4854" s="140"/>
      <c r="B4854" s="325"/>
      <c r="J4854" s="4"/>
      <c r="K4854" s="173"/>
    </row>
    <row r="4855" spans="1:11" x14ac:dyDescent="0.2">
      <c r="A4855" s="140"/>
      <c r="B4855" s="325"/>
      <c r="J4855" s="4"/>
      <c r="K4855" s="173"/>
    </row>
    <row r="4856" spans="1:11" x14ac:dyDescent="0.2">
      <c r="A4856" s="140"/>
      <c r="B4856" s="325"/>
      <c r="J4856" s="4"/>
      <c r="K4856" s="173"/>
    </row>
    <row r="4857" spans="1:11" x14ac:dyDescent="0.2">
      <c r="A4857" s="140"/>
      <c r="B4857" s="325"/>
      <c r="J4857" s="4"/>
      <c r="K4857" s="173"/>
    </row>
    <row r="4858" spans="1:11" x14ac:dyDescent="0.2">
      <c r="A4858" s="140"/>
      <c r="B4858" s="325"/>
      <c r="J4858" s="4"/>
      <c r="K4858" s="173"/>
    </row>
    <row r="4859" spans="1:11" x14ac:dyDescent="0.2">
      <c r="A4859" s="140"/>
      <c r="B4859" s="325"/>
      <c r="J4859" s="4"/>
      <c r="K4859" s="173"/>
    </row>
    <row r="4860" spans="1:11" x14ac:dyDescent="0.2">
      <c r="A4860" s="140"/>
      <c r="B4860" s="325"/>
      <c r="J4860" s="4"/>
      <c r="K4860" s="173"/>
    </row>
    <row r="4861" spans="1:11" x14ac:dyDescent="0.2">
      <c r="A4861" s="140"/>
      <c r="B4861" s="325"/>
      <c r="J4861" s="4"/>
      <c r="K4861" s="173"/>
    </row>
    <row r="4862" spans="1:11" x14ac:dyDescent="0.2">
      <c r="A4862" s="140"/>
      <c r="B4862" s="325"/>
      <c r="J4862" s="4"/>
      <c r="K4862" s="173"/>
    </row>
    <row r="4863" spans="1:11" x14ac:dyDescent="0.2">
      <c r="A4863" s="140"/>
      <c r="B4863" s="325"/>
      <c r="J4863" s="4"/>
      <c r="K4863" s="173"/>
    </row>
    <row r="4864" spans="1:11" x14ac:dyDescent="0.2">
      <c r="A4864" s="140"/>
      <c r="B4864" s="325"/>
      <c r="J4864" s="4"/>
      <c r="K4864" s="173"/>
    </row>
    <row r="4865" spans="1:11" x14ac:dyDescent="0.2">
      <c r="A4865" s="140"/>
      <c r="B4865" s="325"/>
      <c r="J4865" s="4"/>
      <c r="K4865" s="173"/>
    </row>
    <row r="4866" spans="1:11" x14ac:dyDescent="0.2">
      <c r="A4866" s="140"/>
      <c r="B4866" s="325"/>
      <c r="J4866" s="4"/>
      <c r="K4866" s="173"/>
    </row>
    <row r="4867" spans="1:11" x14ac:dyDescent="0.2">
      <c r="A4867" s="140"/>
      <c r="B4867" s="325"/>
      <c r="J4867" s="4"/>
      <c r="K4867" s="173"/>
    </row>
    <row r="4868" spans="1:11" x14ac:dyDescent="0.2">
      <c r="A4868" s="140"/>
      <c r="B4868" s="325"/>
      <c r="J4868" s="4"/>
      <c r="K4868" s="173"/>
    </row>
    <row r="4869" spans="1:11" x14ac:dyDescent="0.2">
      <c r="A4869" s="140"/>
      <c r="B4869" s="325"/>
      <c r="J4869" s="4"/>
      <c r="K4869" s="173"/>
    </row>
    <row r="4870" spans="1:11" x14ac:dyDescent="0.2">
      <c r="A4870" s="140"/>
      <c r="B4870" s="325"/>
      <c r="J4870" s="4"/>
      <c r="K4870" s="173"/>
    </row>
    <row r="4871" spans="1:11" x14ac:dyDescent="0.2">
      <c r="A4871" s="140"/>
      <c r="B4871" s="325"/>
      <c r="J4871" s="4"/>
      <c r="K4871" s="173"/>
    </row>
    <row r="4872" spans="1:11" x14ac:dyDescent="0.2">
      <c r="A4872" s="140"/>
      <c r="B4872" s="325"/>
      <c r="J4872" s="4"/>
      <c r="K4872" s="173"/>
    </row>
    <row r="4873" spans="1:11" x14ac:dyDescent="0.2">
      <c r="A4873" s="140"/>
      <c r="B4873" s="325"/>
      <c r="J4873" s="4"/>
      <c r="K4873" s="173"/>
    </row>
    <row r="4874" spans="1:11" x14ac:dyDescent="0.2">
      <c r="A4874" s="140"/>
      <c r="B4874" s="325"/>
      <c r="J4874" s="4"/>
      <c r="K4874" s="173"/>
    </row>
    <row r="4875" spans="1:11" x14ac:dyDescent="0.2">
      <c r="A4875" s="140"/>
      <c r="B4875" s="325"/>
      <c r="J4875" s="4"/>
      <c r="K4875" s="173"/>
    </row>
    <row r="4876" spans="1:11" x14ac:dyDescent="0.2">
      <c r="A4876" s="140"/>
      <c r="B4876" s="325"/>
      <c r="J4876" s="4"/>
      <c r="K4876" s="173"/>
    </row>
    <row r="4877" spans="1:11" x14ac:dyDescent="0.2">
      <c r="A4877" s="140"/>
      <c r="B4877" s="325"/>
      <c r="J4877" s="4"/>
      <c r="K4877" s="173"/>
    </row>
    <row r="4878" spans="1:11" x14ac:dyDescent="0.2">
      <c r="A4878" s="140"/>
      <c r="B4878" s="325"/>
      <c r="J4878" s="4"/>
      <c r="K4878" s="173"/>
    </row>
    <row r="4879" spans="1:11" x14ac:dyDescent="0.2">
      <c r="A4879" s="140"/>
      <c r="B4879" s="325"/>
      <c r="J4879" s="4"/>
      <c r="K4879" s="173"/>
    </row>
    <row r="4880" spans="1:11" x14ac:dyDescent="0.2">
      <c r="A4880" s="140"/>
      <c r="B4880" s="325"/>
      <c r="J4880" s="4"/>
      <c r="K4880" s="173"/>
    </row>
    <row r="4881" spans="1:11" x14ac:dyDescent="0.2">
      <c r="A4881" s="140"/>
      <c r="B4881" s="325"/>
      <c r="J4881" s="4"/>
      <c r="K4881" s="173"/>
    </row>
    <row r="4882" spans="1:11" x14ac:dyDescent="0.2">
      <c r="A4882" s="140"/>
      <c r="B4882" s="325"/>
      <c r="J4882" s="4"/>
      <c r="K4882" s="173"/>
    </row>
    <row r="4883" spans="1:11" x14ac:dyDescent="0.2">
      <c r="A4883" s="140"/>
      <c r="B4883" s="325"/>
      <c r="J4883" s="4"/>
      <c r="K4883" s="173"/>
    </row>
    <row r="4884" spans="1:11" x14ac:dyDescent="0.2">
      <c r="A4884" s="140"/>
      <c r="B4884" s="325"/>
      <c r="J4884" s="4"/>
      <c r="K4884" s="173"/>
    </row>
    <row r="4885" spans="1:11" x14ac:dyDescent="0.2">
      <c r="A4885" s="140"/>
      <c r="B4885" s="325"/>
      <c r="J4885" s="4"/>
      <c r="K4885" s="173"/>
    </row>
    <row r="4886" spans="1:11" x14ac:dyDescent="0.2">
      <c r="A4886" s="140"/>
      <c r="B4886" s="325"/>
      <c r="J4886" s="4"/>
      <c r="K4886" s="173"/>
    </row>
    <row r="4887" spans="1:11" x14ac:dyDescent="0.2">
      <c r="A4887" s="140"/>
      <c r="B4887" s="325"/>
      <c r="J4887" s="4"/>
      <c r="K4887" s="173"/>
    </row>
    <row r="4888" spans="1:11" x14ac:dyDescent="0.2">
      <c r="A4888" s="140"/>
      <c r="B4888" s="325"/>
      <c r="J4888" s="4"/>
      <c r="K4888" s="173"/>
    </row>
    <row r="4889" spans="1:11" x14ac:dyDescent="0.2">
      <c r="A4889" s="140"/>
      <c r="B4889" s="325"/>
      <c r="J4889" s="4"/>
      <c r="K4889" s="173"/>
    </row>
    <row r="4890" spans="1:11" x14ac:dyDescent="0.2">
      <c r="A4890" s="140"/>
      <c r="B4890" s="325"/>
      <c r="J4890" s="4"/>
      <c r="K4890" s="173"/>
    </row>
    <row r="4891" spans="1:11" x14ac:dyDescent="0.2">
      <c r="A4891" s="140"/>
      <c r="B4891" s="325"/>
      <c r="J4891" s="4"/>
      <c r="K4891" s="173"/>
    </row>
    <row r="4892" spans="1:11" x14ac:dyDescent="0.2">
      <c r="A4892" s="140"/>
      <c r="B4892" s="325"/>
      <c r="J4892" s="4"/>
      <c r="K4892" s="173"/>
    </row>
    <row r="4893" spans="1:11" x14ac:dyDescent="0.2">
      <c r="A4893" s="140"/>
      <c r="B4893" s="325"/>
      <c r="J4893" s="4"/>
      <c r="K4893" s="173"/>
    </row>
    <row r="4894" spans="1:11" x14ac:dyDescent="0.2">
      <c r="A4894" s="140"/>
      <c r="B4894" s="325"/>
      <c r="J4894" s="4"/>
      <c r="K4894" s="173"/>
    </row>
    <row r="4895" spans="1:11" x14ac:dyDescent="0.2">
      <c r="A4895" s="140"/>
      <c r="B4895" s="325"/>
      <c r="J4895" s="4"/>
      <c r="K4895" s="173"/>
    </row>
    <row r="4896" spans="1:11" x14ac:dyDescent="0.2">
      <c r="A4896" s="140"/>
      <c r="B4896" s="325"/>
      <c r="J4896" s="4"/>
      <c r="K4896" s="173"/>
    </row>
    <row r="4897" spans="1:11" x14ac:dyDescent="0.2">
      <c r="A4897" s="140"/>
      <c r="B4897" s="325"/>
      <c r="J4897" s="4"/>
      <c r="K4897" s="173"/>
    </row>
    <row r="4898" spans="1:11" x14ac:dyDescent="0.2">
      <c r="A4898" s="140"/>
      <c r="B4898" s="325"/>
      <c r="J4898" s="4"/>
      <c r="K4898" s="173"/>
    </row>
    <row r="4899" spans="1:11" x14ac:dyDescent="0.2">
      <c r="A4899" s="140"/>
      <c r="B4899" s="325"/>
      <c r="J4899" s="4"/>
      <c r="K4899" s="173"/>
    </row>
    <row r="4900" spans="1:11" x14ac:dyDescent="0.2">
      <c r="A4900" s="140"/>
      <c r="B4900" s="325"/>
      <c r="J4900" s="4"/>
      <c r="K4900" s="173"/>
    </row>
    <row r="4901" spans="1:11" x14ac:dyDescent="0.2">
      <c r="A4901" s="140"/>
      <c r="B4901" s="325"/>
      <c r="J4901" s="4"/>
      <c r="K4901" s="173"/>
    </row>
    <row r="4902" spans="1:11" x14ac:dyDescent="0.2">
      <c r="A4902" s="140"/>
      <c r="B4902" s="325"/>
      <c r="J4902" s="4"/>
      <c r="K4902" s="173"/>
    </row>
    <row r="4903" spans="1:11" x14ac:dyDescent="0.2">
      <c r="A4903" s="140"/>
      <c r="B4903" s="325"/>
      <c r="J4903" s="4"/>
      <c r="K4903" s="173"/>
    </row>
    <row r="4904" spans="1:11" x14ac:dyDescent="0.2">
      <c r="A4904" s="140"/>
      <c r="B4904" s="325"/>
      <c r="J4904" s="4"/>
      <c r="K4904" s="173"/>
    </row>
    <row r="4905" spans="1:11" x14ac:dyDescent="0.2">
      <c r="A4905" s="140"/>
      <c r="B4905" s="325"/>
      <c r="J4905" s="4"/>
      <c r="K4905" s="173"/>
    </row>
    <row r="4906" spans="1:11" x14ac:dyDescent="0.2">
      <c r="A4906" s="140"/>
      <c r="B4906" s="325"/>
      <c r="J4906" s="4"/>
      <c r="K4906" s="173"/>
    </row>
    <row r="4907" spans="1:11" x14ac:dyDescent="0.2">
      <c r="A4907" s="140"/>
      <c r="B4907" s="325"/>
      <c r="J4907" s="4"/>
      <c r="K4907" s="173"/>
    </row>
    <row r="4908" spans="1:11" x14ac:dyDescent="0.2">
      <c r="A4908" s="140"/>
      <c r="B4908" s="325"/>
      <c r="J4908" s="4"/>
      <c r="K4908" s="173"/>
    </row>
    <row r="4909" spans="1:11" x14ac:dyDescent="0.2">
      <c r="A4909" s="140"/>
      <c r="B4909" s="325"/>
      <c r="J4909" s="4"/>
      <c r="K4909" s="173"/>
    </row>
    <row r="4910" spans="1:11" x14ac:dyDescent="0.2">
      <c r="A4910" s="140"/>
      <c r="B4910" s="325"/>
      <c r="J4910" s="4"/>
      <c r="K4910" s="173"/>
    </row>
    <row r="4911" spans="1:11" x14ac:dyDescent="0.2">
      <c r="A4911" s="140"/>
      <c r="B4911" s="325"/>
      <c r="J4911" s="4"/>
      <c r="K4911" s="173"/>
    </row>
    <row r="4912" spans="1:11" x14ac:dyDescent="0.2">
      <c r="A4912" s="140"/>
      <c r="B4912" s="325"/>
      <c r="J4912" s="4"/>
      <c r="K4912" s="173"/>
    </row>
    <row r="4913" spans="1:11" x14ac:dyDescent="0.2">
      <c r="A4913" s="140"/>
      <c r="B4913" s="325"/>
      <c r="J4913" s="4"/>
      <c r="K4913" s="173"/>
    </row>
    <row r="4914" spans="1:11" x14ac:dyDescent="0.2">
      <c r="A4914" s="140"/>
      <c r="B4914" s="325"/>
      <c r="J4914" s="4"/>
      <c r="K4914" s="173"/>
    </row>
    <row r="4915" spans="1:11" x14ac:dyDescent="0.2">
      <c r="A4915" s="140"/>
      <c r="B4915" s="325"/>
      <c r="J4915" s="4"/>
      <c r="K4915" s="173"/>
    </row>
    <row r="4916" spans="1:11" x14ac:dyDescent="0.2">
      <c r="A4916" s="140"/>
      <c r="B4916" s="325"/>
      <c r="J4916" s="4"/>
      <c r="K4916" s="173"/>
    </row>
    <row r="4917" spans="1:11" x14ac:dyDescent="0.2">
      <c r="A4917" s="140"/>
      <c r="B4917" s="325"/>
      <c r="J4917" s="4"/>
      <c r="K4917" s="173"/>
    </row>
    <row r="4918" spans="1:11" x14ac:dyDescent="0.2">
      <c r="A4918" s="140"/>
      <c r="B4918" s="325"/>
      <c r="J4918" s="4"/>
      <c r="K4918" s="173"/>
    </row>
    <row r="4919" spans="1:11" x14ac:dyDescent="0.2">
      <c r="A4919" s="140"/>
      <c r="B4919" s="325"/>
      <c r="J4919" s="4"/>
      <c r="K4919" s="173"/>
    </row>
    <row r="4920" spans="1:11" x14ac:dyDescent="0.2">
      <c r="A4920" s="140"/>
      <c r="B4920" s="325"/>
      <c r="J4920" s="4"/>
      <c r="K4920" s="173"/>
    </row>
    <row r="4921" spans="1:11" x14ac:dyDescent="0.2">
      <c r="A4921" s="140"/>
      <c r="B4921" s="325"/>
      <c r="J4921" s="4"/>
      <c r="K4921" s="173"/>
    </row>
    <row r="4922" spans="1:11" x14ac:dyDescent="0.2">
      <c r="A4922" s="140"/>
      <c r="B4922" s="325"/>
      <c r="J4922" s="4"/>
      <c r="K4922" s="173"/>
    </row>
    <row r="4923" spans="1:11" x14ac:dyDescent="0.2">
      <c r="A4923" s="140"/>
      <c r="B4923" s="325"/>
      <c r="J4923" s="4"/>
      <c r="K4923" s="173"/>
    </row>
    <row r="4924" spans="1:11" x14ac:dyDescent="0.2">
      <c r="A4924" s="140"/>
      <c r="B4924" s="325"/>
      <c r="J4924" s="4"/>
      <c r="K4924" s="173"/>
    </row>
    <row r="4925" spans="1:11" x14ac:dyDescent="0.2">
      <c r="A4925" s="140"/>
      <c r="B4925" s="325"/>
      <c r="J4925" s="4"/>
      <c r="K4925" s="173"/>
    </row>
    <row r="4926" spans="1:11" x14ac:dyDescent="0.2">
      <c r="A4926" s="140"/>
      <c r="B4926" s="325"/>
      <c r="J4926" s="4"/>
      <c r="K4926" s="173"/>
    </row>
    <row r="4927" spans="1:11" x14ac:dyDescent="0.2">
      <c r="A4927" s="140"/>
      <c r="B4927" s="325"/>
      <c r="J4927" s="4"/>
      <c r="K4927" s="173"/>
    </row>
    <row r="4928" spans="1:11" x14ac:dyDescent="0.2">
      <c r="A4928" s="140"/>
      <c r="B4928" s="325"/>
      <c r="J4928" s="4"/>
      <c r="K4928" s="173"/>
    </row>
    <row r="4929" spans="1:11" x14ac:dyDescent="0.2">
      <c r="A4929" s="140"/>
      <c r="B4929" s="325"/>
      <c r="J4929" s="4"/>
      <c r="K4929" s="173"/>
    </row>
    <row r="4930" spans="1:11" x14ac:dyDescent="0.2">
      <c r="A4930" s="140"/>
      <c r="B4930" s="325"/>
      <c r="J4930" s="4"/>
      <c r="K4930" s="173"/>
    </row>
    <row r="4931" spans="1:11" x14ac:dyDescent="0.2">
      <c r="A4931" s="140"/>
      <c r="B4931" s="325"/>
      <c r="J4931" s="4"/>
      <c r="K4931" s="173"/>
    </row>
    <row r="4932" spans="1:11" x14ac:dyDescent="0.2">
      <c r="A4932" s="140"/>
      <c r="B4932" s="325"/>
      <c r="J4932" s="4"/>
      <c r="K4932" s="173"/>
    </row>
    <row r="4933" spans="1:11" x14ac:dyDescent="0.2">
      <c r="A4933" s="140"/>
      <c r="B4933" s="325"/>
      <c r="J4933" s="4"/>
      <c r="K4933" s="173"/>
    </row>
    <row r="4934" spans="1:11" x14ac:dyDescent="0.2">
      <c r="A4934" s="140"/>
      <c r="B4934" s="325"/>
      <c r="J4934" s="4"/>
      <c r="K4934" s="173"/>
    </row>
    <row r="4935" spans="1:11" x14ac:dyDescent="0.2">
      <c r="A4935" s="140"/>
      <c r="B4935" s="325"/>
      <c r="J4935" s="4"/>
      <c r="K4935" s="173"/>
    </row>
    <row r="4936" spans="1:11" x14ac:dyDescent="0.2">
      <c r="A4936" s="140"/>
      <c r="B4936" s="325"/>
      <c r="J4936" s="4"/>
      <c r="K4936" s="173"/>
    </row>
    <row r="4937" spans="1:11" x14ac:dyDescent="0.2">
      <c r="A4937" s="140"/>
      <c r="B4937" s="325"/>
      <c r="J4937" s="4"/>
      <c r="K4937" s="173"/>
    </row>
    <row r="4938" spans="1:11" x14ac:dyDescent="0.2">
      <c r="A4938" s="140"/>
      <c r="B4938" s="325"/>
      <c r="J4938" s="4"/>
      <c r="K4938" s="173"/>
    </row>
    <row r="4939" spans="1:11" x14ac:dyDescent="0.2">
      <c r="A4939" s="140"/>
      <c r="B4939" s="325"/>
      <c r="J4939" s="4"/>
      <c r="K4939" s="173"/>
    </row>
    <row r="4940" spans="1:11" x14ac:dyDescent="0.2">
      <c r="A4940" s="140"/>
      <c r="B4940" s="325"/>
      <c r="J4940" s="4"/>
      <c r="K4940" s="173"/>
    </row>
    <row r="4941" spans="1:11" x14ac:dyDescent="0.2">
      <c r="A4941" s="140"/>
      <c r="B4941" s="325"/>
      <c r="J4941" s="4"/>
      <c r="K4941" s="173"/>
    </row>
    <row r="4942" spans="1:11" x14ac:dyDescent="0.2">
      <c r="A4942" s="140"/>
      <c r="B4942" s="325"/>
      <c r="J4942" s="4"/>
      <c r="K4942" s="173"/>
    </row>
    <row r="4943" spans="1:11" x14ac:dyDescent="0.2">
      <c r="A4943" s="140"/>
      <c r="B4943" s="325"/>
      <c r="J4943" s="4"/>
      <c r="K4943" s="173"/>
    </row>
    <row r="4944" spans="1:11" x14ac:dyDescent="0.2">
      <c r="A4944" s="140"/>
      <c r="B4944" s="325"/>
      <c r="J4944" s="4"/>
      <c r="K4944" s="173"/>
    </row>
    <row r="4945" spans="1:11" x14ac:dyDescent="0.2">
      <c r="A4945" s="140"/>
      <c r="B4945" s="325"/>
      <c r="J4945" s="4"/>
      <c r="K4945" s="173"/>
    </row>
    <row r="4946" spans="1:11" x14ac:dyDescent="0.2">
      <c r="A4946" s="140"/>
      <c r="B4946" s="325"/>
      <c r="J4946" s="4"/>
      <c r="K4946" s="173"/>
    </row>
    <row r="4947" spans="1:11" x14ac:dyDescent="0.2">
      <c r="A4947" s="140"/>
      <c r="B4947" s="325"/>
      <c r="J4947" s="4"/>
      <c r="K4947" s="173"/>
    </row>
    <row r="4948" spans="1:11" x14ac:dyDescent="0.2">
      <c r="A4948" s="140"/>
      <c r="B4948" s="325"/>
      <c r="J4948" s="4"/>
      <c r="K4948" s="173"/>
    </row>
    <row r="4949" spans="1:11" x14ac:dyDescent="0.2">
      <c r="A4949" s="140"/>
      <c r="B4949" s="325"/>
      <c r="J4949" s="4"/>
      <c r="K4949" s="173"/>
    </row>
    <row r="4950" spans="1:11" x14ac:dyDescent="0.2">
      <c r="A4950" s="140"/>
      <c r="B4950" s="325"/>
      <c r="J4950" s="4"/>
      <c r="K4950" s="173"/>
    </row>
    <row r="4951" spans="1:11" x14ac:dyDescent="0.2">
      <c r="A4951" s="140"/>
      <c r="B4951" s="325"/>
      <c r="J4951" s="4"/>
      <c r="K4951" s="173"/>
    </row>
    <row r="4952" spans="1:11" x14ac:dyDescent="0.2">
      <c r="A4952" s="140"/>
      <c r="B4952" s="325"/>
      <c r="J4952" s="4"/>
      <c r="K4952" s="173"/>
    </row>
    <row r="4953" spans="1:11" x14ac:dyDescent="0.2">
      <c r="A4953" s="140"/>
      <c r="B4953" s="325"/>
      <c r="J4953" s="4"/>
      <c r="K4953" s="173"/>
    </row>
    <row r="4954" spans="1:11" x14ac:dyDescent="0.2">
      <c r="A4954" s="140"/>
      <c r="B4954" s="325"/>
      <c r="J4954" s="4"/>
      <c r="K4954" s="173"/>
    </row>
    <row r="4955" spans="1:11" x14ac:dyDescent="0.2">
      <c r="A4955" s="140"/>
      <c r="B4955" s="325"/>
      <c r="J4955" s="4"/>
      <c r="K4955" s="173"/>
    </row>
    <row r="4956" spans="1:11" x14ac:dyDescent="0.2">
      <c r="A4956" s="140"/>
      <c r="B4956" s="325"/>
      <c r="J4956" s="4"/>
      <c r="K4956" s="173"/>
    </row>
    <row r="4957" spans="1:11" x14ac:dyDescent="0.2">
      <c r="A4957" s="140"/>
      <c r="B4957" s="325"/>
      <c r="J4957" s="4"/>
      <c r="K4957" s="173"/>
    </row>
    <row r="4958" spans="1:11" x14ac:dyDescent="0.2">
      <c r="A4958" s="140"/>
      <c r="B4958" s="325"/>
      <c r="J4958" s="4"/>
      <c r="K4958" s="173"/>
    </row>
    <row r="4959" spans="1:11" x14ac:dyDescent="0.2">
      <c r="A4959" s="140"/>
      <c r="B4959" s="325"/>
      <c r="J4959" s="4"/>
      <c r="K4959" s="173"/>
    </row>
    <row r="4960" spans="1:11" x14ac:dyDescent="0.2">
      <c r="A4960" s="140"/>
      <c r="B4960" s="325"/>
      <c r="J4960" s="4"/>
      <c r="K4960" s="173"/>
    </row>
    <row r="4961" spans="1:11" x14ac:dyDescent="0.2">
      <c r="A4961" s="140"/>
      <c r="B4961" s="325"/>
      <c r="J4961" s="4"/>
      <c r="K4961" s="173"/>
    </row>
    <row r="4962" spans="1:11" x14ac:dyDescent="0.2">
      <c r="A4962" s="140"/>
      <c r="B4962" s="325"/>
      <c r="J4962" s="4"/>
      <c r="K4962" s="173"/>
    </row>
    <row r="4963" spans="1:11" x14ac:dyDescent="0.2">
      <c r="A4963" s="140"/>
      <c r="B4963" s="325"/>
      <c r="J4963" s="4"/>
      <c r="K4963" s="173"/>
    </row>
    <row r="4964" spans="1:11" x14ac:dyDescent="0.2">
      <c r="A4964" s="140"/>
      <c r="B4964" s="325"/>
      <c r="J4964" s="4"/>
      <c r="K4964" s="173"/>
    </row>
    <row r="4965" spans="1:11" x14ac:dyDescent="0.2">
      <c r="A4965" s="140"/>
      <c r="B4965" s="325"/>
      <c r="J4965" s="4"/>
      <c r="K4965" s="173"/>
    </row>
    <row r="4966" spans="1:11" x14ac:dyDescent="0.2">
      <c r="A4966" s="140"/>
      <c r="B4966" s="325"/>
      <c r="J4966" s="4"/>
      <c r="K4966" s="173"/>
    </row>
    <row r="4967" spans="1:11" x14ac:dyDescent="0.2">
      <c r="A4967" s="140"/>
      <c r="B4967" s="325"/>
      <c r="J4967" s="4"/>
      <c r="K4967" s="173"/>
    </row>
    <row r="4968" spans="1:11" x14ac:dyDescent="0.2">
      <c r="A4968" s="140"/>
      <c r="B4968" s="325"/>
      <c r="J4968" s="4"/>
      <c r="K4968" s="173"/>
    </row>
    <row r="4969" spans="1:11" x14ac:dyDescent="0.2">
      <c r="A4969" s="140"/>
      <c r="B4969" s="325"/>
      <c r="J4969" s="4"/>
      <c r="K4969" s="173"/>
    </row>
    <row r="4970" spans="1:11" x14ac:dyDescent="0.2">
      <c r="A4970" s="140"/>
      <c r="B4970" s="325"/>
      <c r="J4970" s="4"/>
      <c r="K4970" s="173"/>
    </row>
    <row r="4971" spans="1:11" x14ac:dyDescent="0.2">
      <c r="A4971" s="140"/>
      <c r="B4971" s="325"/>
      <c r="J4971" s="4"/>
      <c r="K4971" s="173"/>
    </row>
    <row r="4972" spans="1:11" x14ac:dyDescent="0.2">
      <c r="A4972" s="140"/>
      <c r="B4972" s="325"/>
      <c r="J4972" s="4"/>
      <c r="K4972" s="173"/>
    </row>
    <row r="4973" spans="1:11" x14ac:dyDescent="0.2">
      <c r="A4973" s="140"/>
      <c r="B4973" s="325"/>
      <c r="J4973" s="4"/>
      <c r="K4973" s="173"/>
    </row>
    <row r="4974" spans="1:11" x14ac:dyDescent="0.2">
      <c r="A4974" s="140"/>
      <c r="B4974" s="325"/>
      <c r="J4974" s="4"/>
      <c r="K4974" s="173"/>
    </row>
    <row r="4975" spans="1:11" x14ac:dyDescent="0.2">
      <c r="A4975" s="140"/>
      <c r="B4975" s="325"/>
      <c r="J4975" s="4"/>
      <c r="K4975" s="173"/>
    </row>
    <row r="4976" spans="1:11" x14ac:dyDescent="0.2">
      <c r="A4976" s="140"/>
      <c r="B4976" s="325"/>
      <c r="J4976" s="4"/>
      <c r="K4976" s="173"/>
    </row>
    <row r="4977" spans="1:11" x14ac:dyDescent="0.2">
      <c r="A4977" s="140"/>
      <c r="B4977" s="325"/>
      <c r="J4977" s="4"/>
      <c r="K4977" s="173"/>
    </row>
    <row r="4978" spans="1:11" x14ac:dyDescent="0.2">
      <c r="A4978" s="140"/>
      <c r="B4978" s="325"/>
      <c r="J4978" s="4"/>
      <c r="K4978" s="173"/>
    </row>
    <row r="4979" spans="1:11" x14ac:dyDescent="0.2">
      <c r="A4979" s="140"/>
      <c r="B4979" s="325"/>
      <c r="J4979" s="4"/>
      <c r="K4979" s="173"/>
    </row>
    <row r="4980" spans="1:11" x14ac:dyDescent="0.2">
      <c r="A4980" s="140"/>
      <c r="B4980" s="325"/>
      <c r="J4980" s="4"/>
      <c r="K4980" s="173"/>
    </row>
    <row r="4981" spans="1:11" x14ac:dyDescent="0.2">
      <c r="A4981" s="140"/>
      <c r="B4981" s="325"/>
      <c r="J4981" s="4"/>
      <c r="K4981" s="173"/>
    </row>
    <row r="4982" spans="1:11" x14ac:dyDescent="0.2">
      <c r="A4982" s="140"/>
      <c r="B4982" s="325"/>
      <c r="J4982" s="4"/>
      <c r="K4982" s="173"/>
    </row>
    <row r="4983" spans="1:11" x14ac:dyDescent="0.2">
      <c r="A4983" s="140"/>
      <c r="B4983" s="325"/>
      <c r="J4983" s="4"/>
      <c r="K4983" s="173"/>
    </row>
    <row r="4984" spans="1:11" x14ac:dyDescent="0.2">
      <c r="A4984" s="140"/>
      <c r="B4984" s="325"/>
      <c r="J4984" s="4"/>
      <c r="K4984" s="173"/>
    </row>
    <row r="4985" spans="1:11" x14ac:dyDescent="0.2">
      <c r="A4985" s="140"/>
      <c r="B4985" s="325"/>
      <c r="J4985" s="4"/>
      <c r="K4985" s="173"/>
    </row>
    <row r="4986" spans="1:11" x14ac:dyDescent="0.2">
      <c r="A4986" s="140"/>
      <c r="B4986" s="325"/>
      <c r="J4986" s="4"/>
      <c r="K4986" s="173"/>
    </row>
    <row r="4987" spans="1:11" x14ac:dyDescent="0.2">
      <c r="A4987" s="140"/>
      <c r="B4987" s="325"/>
      <c r="J4987" s="4"/>
      <c r="K4987" s="173"/>
    </row>
    <row r="4988" spans="1:11" x14ac:dyDescent="0.2">
      <c r="A4988" s="140"/>
      <c r="B4988" s="325"/>
      <c r="J4988" s="4"/>
      <c r="K4988" s="173"/>
    </row>
    <row r="4989" spans="1:11" x14ac:dyDescent="0.2">
      <c r="A4989" s="140"/>
      <c r="B4989" s="325"/>
      <c r="J4989" s="4"/>
      <c r="K4989" s="173"/>
    </row>
    <row r="4990" spans="1:11" x14ac:dyDescent="0.2">
      <c r="A4990" s="140"/>
      <c r="B4990" s="325"/>
      <c r="J4990" s="4"/>
      <c r="K4990" s="173"/>
    </row>
    <row r="4991" spans="1:11" x14ac:dyDescent="0.2">
      <c r="A4991" s="140"/>
      <c r="B4991" s="325"/>
      <c r="J4991" s="4"/>
      <c r="K4991" s="173"/>
    </row>
    <row r="4992" spans="1:11" x14ac:dyDescent="0.2">
      <c r="A4992" s="140"/>
      <c r="B4992" s="325"/>
      <c r="J4992" s="4"/>
      <c r="K4992" s="173"/>
    </row>
    <row r="4993" spans="1:11" x14ac:dyDescent="0.2">
      <c r="A4993" s="140"/>
      <c r="B4993" s="325"/>
      <c r="J4993" s="4"/>
      <c r="K4993" s="173"/>
    </row>
    <row r="4994" spans="1:11" x14ac:dyDescent="0.2">
      <c r="A4994" s="140"/>
      <c r="B4994" s="325"/>
      <c r="J4994" s="4"/>
      <c r="K4994" s="173"/>
    </row>
    <row r="4995" spans="1:11" x14ac:dyDescent="0.2">
      <c r="A4995" s="140"/>
      <c r="B4995" s="325"/>
      <c r="J4995" s="4"/>
      <c r="K4995" s="173"/>
    </row>
    <row r="4996" spans="1:11" x14ac:dyDescent="0.2">
      <c r="A4996" s="140"/>
      <c r="B4996" s="325"/>
      <c r="J4996" s="4"/>
      <c r="K4996" s="173"/>
    </row>
    <row r="4997" spans="1:11" x14ac:dyDescent="0.2">
      <c r="A4997" s="140"/>
      <c r="B4997" s="325"/>
      <c r="J4997" s="4"/>
      <c r="K4997" s="173"/>
    </row>
    <row r="4998" spans="1:11" x14ac:dyDescent="0.2">
      <c r="A4998" s="140"/>
      <c r="B4998" s="325"/>
      <c r="J4998" s="4"/>
      <c r="K4998" s="173"/>
    </row>
    <row r="4999" spans="1:11" x14ac:dyDescent="0.2">
      <c r="A4999" s="140"/>
      <c r="B4999" s="325"/>
      <c r="J4999" s="4"/>
      <c r="K4999" s="173"/>
    </row>
    <row r="5000" spans="1:11" x14ac:dyDescent="0.2">
      <c r="A5000" s="140"/>
      <c r="B5000" s="325"/>
      <c r="J5000" s="4"/>
      <c r="K5000" s="173"/>
    </row>
    <row r="5001" spans="1:11" x14ac:dyDescent="0.2">
      <c r="A5001" s="140"/>
      <c r="B5001" s="325"/>
      <c r="J5001" s="4"/>
      <c r="K5001" s="173"/>
    </row>
    <row r="5002" spans="1:11" x14ac:dyDescent="0.2">
      <c r="A5002" s="140"/>
      <c r="B5002" s="325"/>
      <c r="J5002" s="4"/>
      <c r="K5002" s="173"/>
    </row>
    <row r="5003" spans="1:11" x14ac:dyDescent="0.2">
      <c r="A5003" s="140"/>
      <c r="B5003" s="325"/>
      <c r="J5003" s="4"/>
      <c r="K5003" s="173"/>
    </row>
    <row r="5004" spans="1:11" x14ac:dyDescent="0.2">
      <c r="A5004" s="140"/>
      <c r="B5004" s="325"/>
      <c r="J5004" s="4"/>
      <c r="K5004" s="173"/>
    </row>
    <row r="5005" spans="1:11" x14ac:dyDescent="0.2">
      <c r="A5005" s="140"/>
      <c r="B5005" s="325"/>
      <c r="J5005" s="4"/>
      <c r="K5005" s="173"/>
    </row>
    <row r="5006" spans="1:11" x14ac:dyDescent="0.2">
      <c r="A5006" s="140"/>
      <c r="B5006" s="325"/>
      <c r="J5006" s="4"/>
      <c r="K5006" s="173"/>
    </row>
    <row r="5007" spans="1:11" x14ac:dyDescent="0.2">
      <c r="A5007" s="140"/>
      <c r="B5007" s="325"/>
      <c r="J5007" s="4"/>
      <c r="K5007" s="173"/>
    </row>
    <row r="5008" spans="1:11" x14ac:dyDescent="0.2">
      <c r="A5008" s="140"/>
      <c r="B5008" s="325"/>
      <c r="J5008" s="4"/>
      <c r="K5008" s="173"/>
    </row>
    <row r="5009" spans="1:11" x14ac:dyDescent="0.2">
      <c r="A5009" s="140"/>
      <c r="B5009" s="325"/>
      <c r="J5009" s="4"/>
      <c r="K5009" s="173"/>
    </row>
    <row r="5010" spans="1:11" x14ac:dyDescent="0.2">
      <c r="A5010" s="140"/>
      <c r="B5010" s="325"/>
      <c r="J5010" s="4"/>
      <c r="K5010" s="173"/>
    </row>
    <row r="5011" spans="1:11" x14ac:dyDescent="0.2">
      <c r="A5011" s="140"/>
      <c r="B5011" s="325"/>
      <c r="J5011" s="4"/>
      <c r="K5011" s="173"/>
    </row>
    <row r="5012" spans="1:11" x14ac:dyDescent="0.2">
      <c r="A5012" s="140"/>
      <c r="B5012" s="325"/>
      <c r="J5012" s="4"/>
      <c r="K5012" s="173"/>
    </row>
    <row r="5013" spans="1:11" x14ac:dyDescent="0.2">
      <c r="A5013" s="140"/>
      <c r="B5013" s="325"/>
      <c r="J5013" s="4"/>
      <c r="K5013" s="173"/>
    </row>
    <row r="5014" spans="1:11" x14ac:dyDescent="0.2">
      <c r="A5014" s="140"/>
      <c r="B5014" s="325"/>
      <c r="J5014" s="4"/>
      <c r="K5014" s="173"/>
    </row>
    <row r="5015" spans="1:11" x14ac:dyDescent="0.2">
      <c r="A5015" s="140"/>
      <c r="B5015" s="325"/>
      <c r="J5015" s="4"/>
      <c r="K5015" s="173"/>
    </row>
    <row r="5016" spans="1:11" x14ac:dyDescent="0.2">
      <c r="A5016" s="140"/>
      <c r="B5016" s="325"/>
      <c r="J5016" s="4"/>
      <c r="K5016" s="173"/>
    </row>
    <row r="5017" spans="1:11" x14ac:dyDescent="0.2">
      <c r="A5017" s="140"/>
      <c r="B5017" s="325"/>
      <c r="J5017" s="4"/>
      <c r="K5017" s="173"/>
    </row>
    <row r="5018" spans="1:11" x14ac:dyDescent="0.2">
      <c r="A5018" s="140"/>
      <c r="B5018" s="325"/>
      <c r="J5018" s="4"/>
      <c r="K5018" s="173"/>
    </row>
    <row r="5019" spans="1:11" x14ac:dyDescent="0.2">
      <c r="A5019" s="140"/>
      <c r="B5019" s="325"/>
      <c r="J5019" s="4"/>
      <c r="K5019" s="173"/>
    </row>
    <row r="5020" spans="1:11" x14ac:dyDescent="0.2">
      <c r="A5020" s="140"/>
      <c r="B5020" s="325"/>
      <c r="J5020" s="4"/>
      <c r="K5020" s="173"/>
    </row>
    <row r="5021" spans="1:11" x14ac:dyDescent="0.2">
      <c r="A5021" s="140"/>
      <c r="B5021" s="325"/>
      <c r="J5021" s="4"/>
      <c r="K5021" s="173"/>
    </row>
    <row r="5022" spans="1:11" x14ac:dyDescent="0.2">
      <c r="A5022" s="140"/>
      <c r="B5022" s="325"/>
      <c r="J5022" s="4"/>
      <c r="K5022" s="173"/>
    </row>
    <row r="5023" spans="1:11" x14ac:dyDescent="0.2">
      <c r="A5023" s="140"/>
      <c r="B5023" s="325"/>
      <c r="J5023" s="4"/>
      <c r="K5023" s="173"/>
    </row>
    <row r="5024" spans="1:11" x14ac:dyDescent="0.2">
      <c r="A5024" s="140"/>
      <c r="B5024" s="325"/>
      <c r="J5024" s="4"/>
      <c r="K5024" s="173"/>
    </row>
    <row r="5025" spans="1:11" x14ac:dyDescent="0.2">
      <c r="A5025" s="140"/>
      <c r="B5025" s="325"/>
      <c r="J5025" s="4"/>
      <c r="K5025" s="173"/>
    </row>
    <row r="5026" spans="1:11" x14ac:dyDescent="0.2">
      <c r="A5026" s="140"/>
      <c r="B5026" s="325"/>
      <c r="J5026" s="4"/>
      <c r="K5026" s="173"/>
    </row>
    <row r="5027" spans="1:11" x14ac:dyDescent="0.2">
      <c r="A5027" s="140"/>
      <c r="B5027" s="325"/>
      <c r="J5027" s="4"/>
      <c r="K5027" s="173"/>
    </row>
    <row r="5028" spans="1:11" x14ac:dyDescent="0.2">
      <c r="A5028" s="140"/>
      <c r="B5028" s="325"/>
      <c r="J5028" s="4"/>
      <c r="K5028" s="173"/>
    </row>
    <row r="5029" spans="1:11" x14ac:dyDescent="0.2">
      <c r="A5029" s="140"/>
      <c r="B5029" s="325"/>
      <c r="J5029" s="4"/>
      <c r="K5029" s="173"/>
    </row>
    <row r="5030" spans="1:11" x14ac:dyDescent="0.2">
      <c r="A5030" s="140"/>
      <c r="B5030" s="325"/>
      <c r="J5030" s="4"/>
      <c r="K5030" s="173"/>
    </row>
    <row r="5031" spans="1:11" x14ac:dyDescent="0.2">
      <c r="A5031" s="140"/>
      <c r="B5031" s="325"/>
      <c r="J5031" s="4"/>
      <c r="K5031" s="173"/>
    </row>
    <row r="5032" spans="1:11" x14ac:dyDescent="0.2">
      <c r="A5032" s="140"/>
      <c r="B5032" s="325"/>
      <c r="J5032" s="4"/>
      <c r="K5032" s="173"/>
    </row>
    <row r="5033" spans="1:11" x14ac:dyDescent="0.2">
      <c r="A5033" s="140"/>
      <c r="B5033" s="325"/>
      <c r="J5033" s="4"/>
      <c r="K5033" s="173"/>
    </row>
    <row r="5034" spans="1:11" x14ac:dyDescent="0.2">
      <c r="A5034" s="140"/>
      <c r="B5034" s="325"/>
      <c r="J5034" s="4"/>
      <c r="K5034" s="173"/>
    </row>
    <row r="5035" spans="1:11" x14ac:dyDescent="0.2">
      <c r="A5035" s="140"/>
      <c r="B5035" s="325"/>
      <c r="J5035" s="4"/>
      <c r="K5035" s="173"/>
    </row>
    <row r="5036" spans="1:11" x14ac:dyDescent="0.2">
      <c r="A5036" s="140"/>
      <c r="B5036" s="325"/>
      <c r="J5036" s="4"/>
      <c r="K5036" s="173"/>
    </row>
    <row r="5037" spans="1:11" x14ac:dyDescent="0.2">
      <c r="A5037" s="140"/>
      <c r="B5037" s="325"/>
      <c r="J5037" s="4"/>
      <c r="K5037" s="173"/>
    </row>
    <row r="5038" spans="1:11" x14ac:dyDescent="0.2">
      <c r="A5038" s="140"/>
      <c r="B5038" s="325"/>
      <c r="J5038" s="4"/>
      <c r="K5038" s="173"/>
    </row>
    <row r="5039" spans="1:11" x14ac:dyDescent="0.2">
      <c r="A5039" s="140"/>
      <c r="B5039" s="325"/>
      <c r="J5039" s="4"/>
      <c r="K5039" s="173"/>
    </row>
    <row r="5040" spans="1:11" x14ac:dyDescent="0.2">
      <c r="A5040" s="140"/>
      <c r="B5040" s="325"/>
      <c r="J5040" s="4"/>
      <c r="K5040" s="173"/>
    </row>
    <row r="5041" spans="1:11" x14ac:dyDescent="0.2">
      <c r="A5041" s="140"/>
      <c r="B5041" s="325"/>
      <c r="J5041" s="4"/>
      <c r="K5041" s="173"/>
    </row>
    <row r="5042" spans="1:11" x14ac:dyDescent="0.2">
      <c r="A5042" s="140"/>
      <c r="B5042" s="325"/>
      <c r="J5042" s="4"/>
      <c r="K5042" s="173"/>
    </row>
    <row r="5043" spans="1:11" x14ac:dyDescent="0.2">
      <c r="A5043" s="140"/>
      <c r="B5043" s="325"/>
      <c r="J5043" s="4"/>
      <c r="K5043" s="173"/>
    </row>
    <row r="5044" spans="1:11" x14ac:dyDescent="0.2">
      <c r="A5044" s="140"/>
      <c r="B5044" s="325"/>
      <c r="J5044" s="4"/>
      <c r="K5044" s="173"/>
    </row>
    <row r="5045" spans="1:11" x14ac:dyDescent="0.2">
      <c r="A5045" s="140"/>
      <c r="B5045" s="325"/>
      <c r="J5045" s="4"/>
      <c r="K5045" s="173"/>
    </row>
    <row r="5046" spans="1:11" x14ac:dyDescent="0.2">
      <c r="A5046" s="140"/>
      <c r="B5046" s="325"/>
      <c r="J5046" s="4"/>
      <c r="K5046" s="173"/>
    </row>
    <row r="5047" spans="1:11" x14ac:dyDescent="0.2">
      <c r="A5047" s="140"/>
      <c r="B5047" s="325"/>
      <c r="J5047" s="4"/>
      <c r="K5047" s="173"/>
    </row>
    <row r="5048" spans="1:11" x14ac:dyDescent="0.2">
      <c r="A5048" s="140"/>
      <c r="B5048" s="325"/>
      <c r="J5048" s="4"/>
      <c r="K5048" s="173"/>
    </row>
    <row r="5049" spans="1:11" x14ac:dyDescent="0.2">
      <c r="A5049" s="140"/>
      <c r="B5049" s="325"/>
      <c r="J5049" s="4"/>
      <c r="K5049" s="173"/>
    </row>
    <row r="5050" spans="1:11" x14ac:dyDescent="0.2">
      <c r="A5050" s="140"/>
      <c r="B5050" s="325"/>
      <c r="J5050" s="4"/>
      <c r="K5050" s="173"/>
    </row>
    <row r="5051" spans="1:11" x14ac:dyDescent="0.2">
      <c r="A5051" s="140"/>
      <c r="B5051" s="325"/>
      <c r="J5051" s="4"/>
      <c r="K5051" s="173"/>
    </row>
    <row r="5052" spans="1:11" x14ac:dyDescent="0.2">
      <c r="A5052" s="140"/>
      <c r="B5052" s="325"/>
      <c r="J5052" s="4"/>
      <c r="K5052" s="173"/>
    </row>
    <row r="5053" spans="1:11" x14ac:dyDescent="0.2">
      <c r="A5053" s="140"/>
      <c r="B5053" s="325"/>
      <c r="J5053" s="4"/>
      <c r="K5053" s="173"/>
    </row>
    <row r="5054" spans="1:11" x14ac:dyDescent="0.2">
      <c r="A5054" s="140"/>
      <c r="B5054" s="325"/>
      <c r="J5054" s="4"/>
      <c r="K5054" s="173"/>
    </row>
    <row r="5055" spans="1:11" x14ac:dyDescent="0.2">
      <c r="A5055" s="140"/>
      <c r="B5055" s="325"/>
      <c r="J5055" s="4"/>
      <c r="K5055" s="173"/>
    </row>
    <row r="5056" spans="1:11" x14ac:dyDescent="0.2">
      <c r="A5056" s="140"/>
      <c r="B5056" s="325"/>
      <c r="J5056" s="4"/>
      <c r="K5056" s="173"/>
    </row>
    <row r="5057" spans="1:11" x14ac:dyDescent="0.2">
      <c r="A5057" s="140"/>
      <c r="B5057" s="325"/>
      <c r="J5057" s="4"/>
      <c r="K5057" s="173"/>
    </row>
    <row r="5058" spans="1:11" x14ac:dyDescent="0.2">
      <c r="A5058" s="140"/>
      <c r="B5058" s="325"/>
      <c r="J5058" s="4"/>
      <c r="K5058" s="173"/>
    </row>
    <row r="5059" spans="1:11" x14ac:dyDescent="0.2">
      <c r="A5059" s="140"/>
      <c r="B5059" s="325"/>
      <c r="J5059" s="4"/>
      <c r="K5059" s="173"/>
    </row>
    <row r="5060" spans="1:11" x14ac:dyDescent="0.2">
      <c r="A5060" s="140"/>
      <c r="B5060" s="325"/>
      <c r="J5060" s="4"/>
      <c r="K5060" s="173"/>
    </row>
    <row r="5061" spans="1:11" x14ac:dyDescent="0.2">
      <c r="A5061" s="140"/>
      <c r="B5061" s="325"/>
      <c r="J5061" s="4"/>
      <c r="K5061" s="173"/>
    </row>
    <row r="5062" spans="1:11" x14ac:dyDescent="0.2">
      <c r="A5062" s="140"/>
      <c r="B5062" s="325"/>
      <c r="J5062" s="4"/>
      <c r="K5062" s="173"/>
    </row>
    <row r="5063" spans="1:11" x14ac:dyDescent="0.2">
      <c r="A5063" s="140"/>
      <c r="B5063" s="325"/>
      <c r="J5063" s="4"/>
      <c r="K5063" s="173"/>
    </row>
    <row r="5064" spans="1:11" x14ac:dyDescent="0.2">
      <c r="A5064" s="140"/>
      <c r="B5064" s="325"/>
      <c r="J5064" s="4"/>
      <c r="K5064" s="173"/>
    </row>
    <row r="5065" spans="1:11" x14ac:dyDescent="0.2">
      <c r="A5065" s="140"/>
      <c r="B5065" s="325"/>
      <c r="J5065" s="4"/>
      <c r="K5065" s="173"/>
    </row>
    <row r="5066" spans="1:11" x14ac:dyDescent="0.2">
      <c r="A5066" s="140"/>
      <c r="B5066" s="325"/>
      <c r="J5066" s="4"/>
      <c r="K5066" s="173"/>
    </row>
    <row r="5067" spans="1:11" x14ac:dyDescent="0.2">
      <c r="A5067" s="140"/>
      <c r="B5067" s="325"/>
      <c r="J5067" s="4"/>
      <c r="K5067" s="173"/>
    </row>
    <row r="5068" spans="1:11" x14ac:dyDescent="0.2">
      <c r="A5068" s="140"/>
      <c r="B5068" s="325"/>
      <c r="J5068" s="4"/>
      <c r="K5068" s="173"/>
    </row>
    <row r="5069" spans="1:11" x14ac:dyDescent="0.2">
      <c r="A5069" s="140"/>
      <c r="B5069" s="325"/>
      <c r="J5069" s="4"/>
      <c r="K5069" s="173"/>
    </row>
    <row r="5070" spans="1:11" x14ac:dyDescent="0.2">
      <c r="A5070" s="140"/>
      <c r="B5070" s="325"/>
      <c r="J5070" s="4"/>
      <c r="K5070" s="173"/>
    </row>
    <row r="5071" spans="1:11" x14ac:dyDescent="0.2">
      <c r="A5071" s="140"/>
      <c r="B5071" s="325"/>
      <c r="J5071" s="4"/>
      <c r="K5071" s="173"/>
    </row>
    <row r="5072" spans="1:11" x14ac:dyDescent="0.2">
      <c r="A5072" s="140"/>
      <c r="B5072" s="325"/>
      <c r="J5072" s="4"/>
      <c r="K5072" s="173"/>
    </row>
    <row r="5073" spans="1:11" x14ac:dyDescent="0.2">
      <c r="A5073" s="140"/>
      <c r="B5073" s="325"/>
      <c r="J5073" s="4"/>
      <c r="K5073" s="173"/>
    </row>
    <row r="5074" spans="1:11" x14ac:dyDescent="0.2">
      <c r="A5074" s="140"/>
      <c r="B5074" s="325"/>
      <c r="J5074" s="4"/>
      <c r="K5074" s="173"/>
    </row>
    <row r="5075" spans="1:11" x14ac:dyDescent="0.2">
      <c r="A5075" s="140"/>
      <c r="B5075" s="325"/>
      <c r="J5075" s="4"/>
      <c r="K5075" s="173"/>
    </row>
    <row r="5076" spans="1:11" x14ac:dyDescent="0.2">
      <c r="A5076" s="140"/>
      <c r="B5076" s="325"/>
      <c r="J5076" s="4"/>
      <c r="K5076" s="173"/>
    </row>
    <row r="5077" spans="1:11" x14ac:dyDescent="0.2">
      <c r="A5077" s="140"/>
      <c r="B5077" s="325"/>
      <c r="J5077" s="4"/>
      <c r="K5077" s="173"/>
    </row>
    <row r="5078" spans="1:11" x14ac:dyDescent="0.2">
      <c r="A5078" s="140"/>
      <c r="B5078" s="325"/>
      <c r="J5078" s="4"/>
      <c r="K5078" s="173"/>
    </row>
    <row r="5079" spans="1:11" x14ac:dyDescent="0.2">
      <c r="A5079" s="140"/>
      <c r="B5079" s="325"/>
      <c r="J5079" s="4"/>
      <c r="K5079" s="173"/>
    </row>
    <row r="5080" spans="1:11" x14ac:dyDescent="0.2">
      <c r="A5080" s="140"/>
      <c r="B5080" s="325"/>
      <c r="J5080" s="4"/>
      <c r="K5080" s="173"/>
    </row>
    <row r="5081" spans="1:11" x14ac:dyDescent="0.2">
      <c r="A5081" s="140"/>
      <c r="B5081" s="325"/>
      <c r="J5081" s="4"/>
      <c r="K5081" s="173"/>
    </row>
    <row r="5082" spans="1:11" x14ac:dyDescent="0.2">
      <c r="A5082" s="140"/>
      <c r="B5082" s="325"/>
      <c r="J5082" s="4"/>
      <c r="K5082" s="173"/>
    </row>
    <row r="5083" spans="1:11" x14ac:dyDescent="0.2">
      <c r="A5083" s="140"/>
      <c r="B5083" s="325"/>
      <c r="J5083" s="4"/>
      <c r="K5083" s="173"/>
    </row>
    <row r="5084" spans="1:11" x14ac:dyDescent="0.2">
      <c r="A5084" s="140"/>
      <c r="B5084" s="325"/>
      <c r="J5084" s="4"/>
      <c r="K5084" s="173"/>
    </row>
    <row r="5085" spans="1:11" x14ac:dyDescent="0.2">
      <c r="A5085" s="140"/>
      <c r="B5085" s="325"/>
      <c r="J5085" s="4"/>
      <c r="K5085" s="173"/>
    </row>
    <row r="5086" spans="1:11" x14ac:dyDescent="0.2">
      <c r="A5086" s="140"/>
      <c r="B5086" s="325"/>
      <c r="J5086" s="4"/>
      <c r="K5086" s="173"/>
    </row>
    <row r="5087" spans="1:11" x14ac:dyDescent="0.2">
      <c r="A5087" s="140"/>
      <c r="B5087" s="325"/>
      <c r="J5087" s="4"/>
      <c r="K5087" s="173"/>
    </row>
    <row r="5088" spans="1:11" x14ac:dyDescent="0.2">
      <c r="A5088" s="140"/>
      <c r="B5088" s="325"/>
      <c r="J5088" s="4"/>
      <c r="K5088" s="173"/>
    </row>
    <row r="5089" spans="1:11" x14ac:dyDescent="0.2">
      <c r="A5089" s="140"/>
      <c r="B5089" s="325"/>
      <c r="J5089" s="4"/>
      <c r="K5089" s="173"/>
    </row>
    <row r="5090" spans="1:11" x14ac:dyDescent="0.2">
      <c r="A5090" s="140"/>
      <c r="B5090" s="325"/>
      <c r="J5090" s="4"/>
      <c r="K5090" s="173"/>
    </row>
    <row r="5091" spans="1:11" x14ac:dyDescent="0.2">
      <c r="A5091" s="140"/>
      <c r="B5091" s="325"/>
      <c r="J5091" s="4"/>
      <c r="K5091" s="173"/>
    </row>
    <row r="5092" spans="1:11" x14ac:dyDescent="0.2">
      <c r="A5092" s="140"/>
      <c r="B5092" s="325"/>
      <c r="J5092" s="4"/>
      <c r="K5092" s="173"/>
    </row>
    <row r="5093" spans="1:11" x14ac:dyDescent="0.2">
      <c r="A5093" s="140"/>
      <c r="B5093" s="325"/>
      <c r="J5093" s="4"/>
      <c r="K5093" s="173"/>
    </row>
    <row r="5094" spans="1:11" x14ac:dyDescent="0.2">
      <c r="A5094" s="140"/>
      <c r="B5094" s="325"/>
      <c r="J5094" s="4"/>
      <c r="K5094" s="173"/>
    </row>
    <row r="5095" spans="1:11" x14ac:dyDescent="0.2">
      <c r="A5095" s="140"/>
      <c r="B5095" s="325"/>
      <c r="J5095" s="4"/>
      <c r="K5095" s="173"/>
    </row>
    <row r="5096" spans="1:11" x14ac:dyDescent="0.2">
      <c r="A5096" s="140"/>
      <c r="B5096" s="325"/>
      <c r="J5096" s="4"/>
      <c r="K5096" s="173"/>
    </row>
    <row r="5097" spans="1:11" x14ac:dyDescent="0.2">
      <c r="A5097" s="140"/>
      <c r="B5097" s="325"/>
      <c r="J5097" s="4"/>
      <c r="K5097" s="173"/>
    </row>
    <row r="5098" spans="1:11" x14ac:dyDescent="0.2">
      <c r="A5098" s="140"/>
      <c r="B5098" s="325"/>
      <c r="J5098" s="4"/>
      <c r="K5098" s="173"/>
    </row>
    <row r="5099" spans="1:11" x14ac:dyDescent="0.2">
      <c r="A5099" s="140"/>
      <c r="B5099" s="325"/>
      <c r="J5099" s="4"/>
      <c r="K5099" s="173"/>
    </row>
    <row r="5100" spans="1:11" x14ac:dyDescent="0.2">
      <c r="A5100" s="140"/>
      <c r="B5100" s="325"/>
      <c r="J5100" s="4"/>
      <c r="K5100" s="173"/>
    </row>
    <row r="5101" spans="1:11" x14ac:dyDescent="0.2">
      <c r="A5101" s="140"/>
      <c r="B5101" s="325"/>
      <c r="J5101" s="4"/>
      <c r="K5101" s="173"/>
    </row>
    <row r="5102" spans="1:11" x14ac:dyDescent="0.2">
      <c r="A5102" s="140"/>
      <c r="B5102" s="325"/>
      <c r="J5102" s="4"/>
      <c r="K5102" s="173"/>
    </row>
    <row r="5103" spans="1:11" x14ac:dyDescent="0.2">
      <c r="A5103" s="140"/>
      <c r="B5103" s="325"/>
      <c r="J5103" s="4"/>
      <c r="K5103" s="173"/>
    </row>
    <row r="5104" spans="1:11" x14ac:dyDescent="0.2">
      <c r="A5104" s="140"/>
      <c r="B5104" s="325"/>
      <c r="J5104" s="4"/>
      <c r="K5104" s="173"/>
    </row>
    <row r="5105" spans="1:11" x14ac:dyDescent="0.2">
      <c r="A5105" s="140"/>
      <c r="B5105" s="325"/>
      <c r="J5105" s="4"/>
      <c r="K5105" s="173"/>
    </row>
    <row r="5106" spans="1:11" x14ac:dyDescent="0.2">
      <c r="A5106" s="140"/>
      <c r="B5106" s="325"/>
      <c r="J5106" s="4"/>
      <c r="K5106" s="173"/>
    </row>
    <row r="5107" spans="1:11" x14ac:dyDescent="0.2">
      <c r="A5107" s="140"/>
      <c r="B5107" s="325"/>
      <c r="J5107" s="4"/>
      <c r="K5107" s="173"/>
    </row>
    <row r="5108" spans="1:11" x14ac:dyDescent="0.2">
      <c r="A5108" s="140"/>
      <c r="B5108" s="325"/>
      <c r="J5108" s="4"/>
      <c r="K5108" s="173"/>
    </row>
    <row r="5109" spans="1:11" x14ac:dyDescent="0.2">
      <c r="A5109" s="140"/>
      <c r="B5109" s="325"/>
      <c r="J5109" s="4"/>
      <c r="K5109" s="173"/>
    </row>
    <row r="5110" spans="1:11" x14ac:dyDescent="0.2">
      <c r="A5110" s="140"/>
      <c r="B5110" s="325"/>
      <c r="J5110" s="4"/>
      <c r="K5110" s="173"/>
    </row>
    <row r="5111" spans="1:11" x14ac:dyDescent="0.2">
      <c r="A5111" s="140"/>
      <c r="B5111" s="325"/>
      <c r="J5111" s="4"/>
      <c r="K5111" s="173"/>
    </row>
    <row r="5112" spans="1:11" x14ac:dyDescent="0.2">
      <c r="A5112" s="140"/>
      <c r="B5112" s="325"/>
      <c r="J5112" s="4"/>
      <c r="K5112" s="173"/>
    </row>
    <row r="5113" spans="1:11" x14ac:dyDescent="0.2">
      <c r="A5113" s="140"/>
      <c r="B5113" s="325"/>
      <c r="J5113" s="4"/>
      <c r="K5113" s="173"/>
    </row>
    <row r="5114" spans="1:11" x14ac:dyDescent="0.2">
      <c r="A5114" s="140"/>
      <c r="B5114" s="325"/>
      <c r="J5114" s="4"/>
      <c r="K5114" s="173"/>
    </row>
    <row r="5115" spans="1:11" x14ac:dyDescent="0.2">
      <c r="A5115" s="140"/>
      <c r="B5115" s="325"/>
      <c r="J5115" s="4"/>
      <c r="K5115" s="173"/>
    </row>
    <row r="5116" spans="1:11" x14ac:dyDescent="0.2">
      <c r="A5116" s="140"/>
      <c r="B5116" s="325"/>
      <c r="J5116" s="4"/>
      <c r="K5116" s="173"/>
    </row>
    <row r="5117" spans="1:11" x14ac:dyDescent="0.2">
      <c r="A5117" s="140"/>
      <c r="B5117" s="325"/>
      <c r="J5117" s="4"/>
      <c r="K5117" s="173"/>
    </row>
    <row r="5118" spans="1:11" x14ac:dyDescent="0.2">
      <c r="A5118" s="140"/>
      <c r="B5118" s="325"/>
      <c r="J5118" s="4"/>
      <c r="K5118" s="173"/>
    </row>
    <row r="5119" spans="1:11" x14ac:dyDescent="0.2">
      <c r="A5119" s="140"/>
      <c r="B5119" s="325"/>
      <c r="J5119" s="4"/>
      <c r="K5119" s="173"/>
    </row>
    <row r="5120" spans="1:11" x14ac:dyDescent="0.2">
      <c r="A5120" s="140"/>
      <c r="B5120" s="325"/>
      <c r="J5120" s="4"/>
      <c r="K5120" s="173"/>
    </row>
    <row r="5121" spans="1:11" x14ac:dyDescent="0.2">
      <c r="A5121" s="140"/>
      <c r="B5121" s="325"/>
      <c r="J5121" s="4"/>
      <c r="K5121" s="173"/>
    </row>
    <row r="5122" spans="1:11" x14ac:dyDescent="0.2">
      <c r="A5122" s="140"/>
      <c r="B5122" s="325"/>
      <c r="J5122" s="4"/>
      <c r="K5122" s="173"/>
    </row>
    <row r="5123" spans="1:11" x14ac:dyDescent="0.2">
      <c r="A5123" s="140"/>
      <c r="B5123" s="325"/>
      <c r="J5123" s="4"/>
      <c r="K5123" s="173"/>
    </row>
    <row r="5124" spans="1:11" x14ac:dyDescent="0.2">
      <c r="A5124" s="140"/>
      <c r="B5124" s="325"/>
      <c r="J5124" s="4"/>
      <c r="K5124" s="173"/>
    </row>
    <row r="5125" spans="1:11" x14ac:dyDescent="0.2">
      <c r="A5125" s="140"/>
      <c r="B5125" s="325"/>
      <c r="J5125" s="4"/>
      <c r="K5125" s="173"/>
    </row>
    <row r="5126" spans="1:11" x14ac:dyDescent="0.2">
      <c r="A5126" s="140"/>
      <c r="B5126" s="325"/>
      <c r="J5126" s="4"/>
      <c r="K5126" s="173"/>
    </row>
    <row r="5127" spans="1:11" x14ac:dyDescent="0.2">
      <c r="A5127" s="140"/>
      <c r="B5127" s="325"/>
      <c r="J5127" s="4"/>
      <c r="K5127" s="173"/>
    </row>
    <row r="5128" spans="1:11" x14ac:dyDescent="0.2">
      <c r="A5128" s="140"/>
      <c r="B5128" s="325"/>
      <c r="J5128" s="4"/>
      <c r="K5128" s="173"/>
    </row>
    <row r="5129" spans="1:11" x14ac:dyDescent="0.2">
      <c r="A5129" s="140"/>
      <c r="B5129" s="325"/>
      <c r="J5129" s="4"/>
      <c r="K5129" s="173"/>
    </row>
    <row r="5130" spans="1:11" x14ac:dyDescent="0.2">
      <c r="A5130" s="140"/>
      <c r="B5130" s="325"/>
      <c r="J5130" s="4"/>
      <c r="K5130" s="173"/>
    </row>
    <row r="5131" spans="1:11" x14ac:dyDescent="0.2">
      <c r="A5131" s="140"/>
      <c r="B5131" s="325"/>
      <c r="J5131" s="4"/>
      <c r="K5131" s="173"/>
    </row>
    <row r="5132" spans="1:11" x14ac:dyDescent="0.2">
      <c r="A5132" s="140"/>
      <c r="B5132" s="325"/>
      <c r="J5132" s="4"/>
      <c r="K5132" s="173"/>
    </row>
    <row r="5133" spans="1:11" x14ac:dyDescent="0.2">
      <c r="A5133" s="140"/>
      <c r="B5133" s="325"/>
      <c r="J5133" s="4"/>
      <c r="K5133" s="173"/>
    </row>
    <row r="5134" spans="1:11" x14ac:dyDescent="0.2">
      <c r="A5134" s="140"/>
      <c r="B5134" s="325"/>
      <c r="J5134" s="4"/>
      <c r="K5134" s="173"/>
    </row>
    <row r="5135" spans="1:11" x14ac:dyDescent="0.2">
      <c r="A5135" s="140"/>
      <c r="B5135" s="325"/>
      <c r="J5135" s="4"/>
      <c r="K5135" s="173"/>
    </row>
    <row r="5136" spans="1:11" x14ac:dyDescent="0.2">
      <c r="A5136" s="140"/>
      <c r="B5136" s="325"/>
      <c r="J5136" s="4"/>
      <c r="K5136" s="173"/>
    </row>
    <row r="5137" spans="1:11" x14ac:dyDescent="0.2">
      <c r="A5137" s="140"/>
      <c r="B5137" s="325"/>
      <c r="J5137" s="4"/>
      <c r="K5137" s="173"/>
    </row>
    <row r="5138" spans="1:11" x14ac:dyDescent="0.2">
      <c r="A5138" s="140"/>
      <c r="B5138" s="325"/>
      <c r="J5138" s="4"/>
      <c r="K5138" s="173"/>
    </row>
    <row r="5139" spans="1:11" x14ac:dyDescent="0.2">
      <c r="A5139" s="140"/>
      <c r="B5139" s="325"/>
      <c r="J5139" s="4"/>
      <c r="K5139" s="173"/>
    </row>
    <row r="5140" spans="1:11" x14ac:dyDescent="0.2">
      <c r="A5140" s="140"/>
      <c r="B5140" s="325"/>
      <c r="J5140" s="4"/>
      <c r="K5140" s="173"/>
    </row>
    <row r="5141" spans="1:11" x14ac:dyDescent="0.2">
      <c r="A5141" s="140"/>
      <c r="B5141" s="325"/>
      <c r="J5141" s="4"/>
      <c r="K5141" s="173"/>
    </row>
    <row r="5142" spans="1:11" x14ac:dyDescent="0.2">
      <c r="A5142" s="140"/>
      <c r="B5142" s="325"/>
      <c r="J5142" s="4"/>
      <c r="K5142" s="173"/>
    </row>
    <row r="5143" spans="1:11" x14ac:dyDescent="0.2">
      <c r="A5143" s="140"/>
      <c r="B5143" s="325"/>
      <c r="J5143" s="4"/>
      <c r="K5143" s="173"/>
    </row>
    <row r="5144" spans="1:11" x14ac:dyDescent="0.2">
      <c r="A5144" s="140"/>
      <c r="B5144" s="325"/>
      <c r="J5144" s="4"/>
      <c r="K5144" s="173"/>
    </row>
    <row r="5145" spans="1:11" x14ac:dyDescent="0.2">
      <c r="A5145" s="140"/>
      <c r="B5145" s="325"/>
      <c r="J5145" s="4"/>
      <c r="K5145" s="173"/>
    </row>
    <row r="5146" spans="1:11" x14ac:dyDescent="0.2">
      <c r="A5146" s="140"/>
      <c r="B5146" s="325"/>
      <c r="J5146" s="4"/>
      <c r="K5146" s="173"/>
    </row>
    <row r="5147" spans="1:11" x14ac:dyDescent="0.2">
      <c r="A5147" s="140"/>
      <c r="B5147" s="325"/>
      <c r="J5147" s="4"/>
      <c r="K5147" s="173"/>
    </row>
    <row r="5148" spans="1:11" x14ac:dyDescent="0.2">
      <c r="A5148" s="140"/>
      <c r="B5148" s="325"/>
      <c r="J5148" s="4"/>
      <c r="K5148" s="173"/>
    </row>
    <row r="5149" spans="1:11" x14ac:dyDescent="0.2">
      <c r="A5149" s="140"/>
      <c r="B5149" s="325"/>
      <c r="J5149" s="4"/>
      <c r="K5149" s="173"/>
    </row>
    <row r="5150" spans="1:11" x14ac:dyDescent="0.2">
      <c r="A5150" s="140"/>
      <c r="B5150" s="325"/>
      <c r="J5150" s="4"/>
      <c r="K5150" s="173"/>
    </row>
    <row r="5151" spans="1:11" x14ac:dyDescent="0.2">
      <c r="A5151" s="140"/>
      <c r="B5151" s="325"/>
      <c r="J5151" s="4"/>
      <c r="K5151" s="173"/>
    </row>
    <row r="5152" spans="1:11" x14ac:dyDescent="0.2">
      <c r="A5152" s="140"/>
      <c r="B5152" s="325"/>
      <c r="J5152" s="4"/>
      <c r="K5152" s="173"/>
    </row>
    <row r="5153" spans="1:11" x14ac:dyDescent="0.2">
      <c r="A5153" s="140"/>
      <c r="B5153" s="325"/>
      <c r="J5153" s="4"/>
      <c r="K5153" s="173"/>
    </row>
    <row r="5154" spans="1:11" x14ac:dyDescent="0.2">
      <c r="A5154" s="140"/>
      <c r="B5154" s="325"/>
      <c r="J5154" s="4"/>
      <c r="K5154" s="173"/>
    </row>
    <row r="5155" spans="1:11" x14ac:dyDescent="0.2">
      <c r="A5155" s="140"/>
      <c r="B5155" s="325"/>
      <c r="J5155" s="4"/>
      <c r="K5155" s="173"/>
    </row>
    <row r="5156" spans="1:11" x14ac:dyDescent="0.2">
      <c r="A5156" s="140"/>
      <c r="B5156" s="325"/>
      <c r="J5156" s="4"/>
      <c r="K5156" s="173"/>
    </row>
    <row r="5157" spans="1:11" x14ac:dyDescent="0.2">
      <c r="A5157" s="140"/>
      <c r="B5157" s="325"/>
      <c r="J5157" s="4"/>
      <c r="K5157" s="173"/>
    </row>
    <row r="5158" spans="1:11" x14ac:dyDescent="0.2">
      <c r="A5158" s="140"/>
      <c r="B5158" s="325"/>
      <c r="J5158" s="4"/>
      <c r="K5158" s="173"/>
    </row>
    <row r="5159" spans="1:11" x14ac:dyDescent="0.2">
      <c r="A5159" s="140"/>
      <c r="B5159" s="325"/>
      <c r="J5159" s="4"/>
      <c r="K5159" s="173"/>
    </row>
    <row r="5160" spans="1:11" x14ac:dyDescent="0.2">
      <c r="A5160" s="140"/>
      <c r="B5160" s="325"/>
      <c r="J5160" s="4"/>
      <c r="K5160" s="173"/>
    </row>
    <row r="5161" spans="1:11" x14ac:dyDescent="0.2">
      <c r="A5161" s="140"/>
      <c r="B5161" s="325"/>
      <c r="J5161" s="4"/>
      <c r="K5161" s="173"/>
    </row>
    <row r="5162" spans="1:11" x14ac:dyDescent="0.2">
      <c r="A5162" s="140"/>
      <c r="B5162" s="325"/>
      <c r="J5162" s="4"/>
      <c r="K5162" s="173"/>
    </row>
    <row r="5163" spans="1:11" x14ac:dyDescent="0.2">
      <c r="A5163" s="140"/>
      <c r="B5163" s="325"/>
      <c r="J5163" s="4"/>
      <c r="K5163" s="173"/>
    </row>
    <row r="5164" spans="1:11" x14ac:dyDescent="0.2">
      <c r="A5164" s="140"/>
      <c r="B5164" s="325"/>
      <c r="J5164" s="4"/>
      <c r="K5164" s="173"/>
    </row>
    <row r="5165" spans="1:11" x14ac:dyDescent="0.2">
      <c r="A5165" s="140"/>
      <c r="B5165" s="325"/>
      <c r="J5165" s="4"/>
      <c r="K5165" s="173"/>
    </row>
    <row r="5166" spans="1:11" x14ac:dyDescent="0.2">
      <c r="A5166" s="140"/>
      <c r="B5166" s="325"/>
      <c r="J5166" s="4"/>
      <c r="K5166" s="173"/>
    </row>
    <row r="5167" spans="1:11" x14ac:dyDescent="0.2">
      <c r="A5167" s="140"/>
      <c r="B5167" s="325"/>
      <c r="J5167" s="4"/>
      <c r="K5167" s="173"/>
    </row>
    <row r="5168" spans="1:11" x14ac:dyDescent="0.2">
      <c r="A5168" s="140"/>
      <c r="B5168" s="325"/>
      <c r="J5168" s="4"/>
      <c r="K5168" s="173"/>
    </row>
    <row r="5169" spans="1:11" x14ac:dyDescent="0.2">
      <c r="A5169" s="140"/>
      <c r="B5169" s="325"/>
      <c r="J5169" s="4"/>
      <c r="K5169" s="173"/>
    </row>
    <row r="5170" spans="1:11" x14ac:dyDescent="0.2">
      <c r="A5170" s="140"/>
      <c r="B5170" s="325"/>
      <c r="J5170" s="4"/>
      <c r="K5170" s="173"/>
    </row>
    <row r="5171" spans="1:11" x14ac:dyDescent="0.2">
      <c r="A5171" s="140"/>
      <c r="B5171" s="325"/>
      <c r="J5171" s="4"/>
      <c r="K5171" s="173"/>
    </row>
    <row r="5172" spans="1:11" x14ac:dyDescent="0.2">
      <c r="A5172" s="140"/>
      <c r="B5172" s="325"/>
      <c r="J5172" s="4"/>
      <c r="K5172" s="173"/>
    </row>
    <row r="5173" spans="1:11" x14ac:dyDescent="0.2">
      <c r="A5173" s="140"/>
      <c r="B5173" s="325"/>
      <c r="J5173" s="4"/>
      <c r="K5173" s="173"/>
    </row>
    <row r="5174" spans="1:11" x14ac:dyDescent="0.2">
      <c r="A5174" s="140"/>
      <c r="B5174" s="325"/>
      <c r="J5174" s="4"/>
      <c r="K5174" s="173"/>
    </row>
    <row r="5175" spans="1:11" x14ac:dyDescent="0.2">
      <c r="A5175" s="140"/>
      <c r="B5175" s="325"/>
      <c r="J5175" s="4"/>
      <c r="K5175" s="173"/>
    </row>
    <row r="5176" spans="1:11" x14ac:dyDescent="0.2">
      <c r="A5176" s="140"/>
      <c r="B5176" s="325"/>
      <c r="J5176" s="4"/>
      <c r="K5176" s="173"/>
    </row>
    <row r="5177" spans="1:11" x14ac:dyDescent="0.2">
      <c r="A5177" s="140"/>
      <c r="B5177" s="325"/>
      <c r="J5177" s="4"/>
      <c r="K5177" s="173"/>
    </row>
    <row r="5178" spans="1:11" x14ac:dyDescent="0.2">
      <c r="A5178" s="140"/>
      <c r="B5178" s="325"/>
      <c r="J5178" s="4"/>
      <c r="K5178" s="173"/>
    </row>
    <row r="5179" spans="1:11" x14ac:dyDescent="0.2">
      <c r="A5179" s="140"/>
      <c r="B5179" s="325"/>
      <c r="J5179" s="4"/>
      <c r="K5179" s="173"/>
    </row>
    <row r="5180" spans="1:11" x14ac:dyDescent="0.2">
      <c r="A5180" s="140"/>
      <c r="B5180" s="325"/>
      <c r="J5180" s="4"/>
      <c r="K5180" s="173"/>
    </row>
    <row r="5181" spans="1:11" x14ac:dyDescent="0.2">
      <c r="A5181" s="140"/>
      <c r="B5181" s="325"/>
      <c r="J5181" s="4"/>
      <c r="K5181" s="173"/>
    </row>
    <row r="5182" spans="1:11" x14ac:dyDescent="0.2">
      <c r="A5182" s="140"/>
      <c r="B5182" s="325"/>
      <c r="J5182" s="4"/>
      <c r="K5182" s="173"/>
    </row>
    <row r="5183" spans="1:11" x14ac:dyDescent="0.2">
      <c r="A5183" s="140"/>
      <c r="B5183" s="325"/>
      <c r="J5183" s="4"/>
      <c r="K5183" s="173"/>
    </row>
    <row r="5184" spans="1:11" x14ac:dyDescent="0.2">
      <c r="A5184" s="140"/>
      <c r="B5184" s="325"/>
      <c r="J5184" s="4"/>
      <c r="K5184" s="173"/>
    </row>
    <row r="5185" spans="1:11" x14ac:dyDescent="0.2">
      <c r="A5185" s="140"/>
      <c r="B5185" s="325"/>
      <c r="J5185" s="4"/>
      <c r="K5185" s="173"/>
    </row>
    <row r="5186" spans="1:11" x14ac:dyDescent="0.2">
      <c r="A5186" s="140"/>
      <c r="B5186" s="325"/>
      <c r="J5186" s="4"/>
      <c r="K5186" s="173"/>
    </row>
    <row r="5187" spans="1:11" x14ac:dyDescent="0.2">
      <c r="A5187" s="140"/>
      <c r="B5187" s="325"/>
      <c r="J5187" s="4"/>
      <c r="K5187" s="173"/>
    </row>
    <row r="5188" spans="1:11" x14ac:dyDescent="0.2">
      <c r="A5188" s="140"/>
      <c r="B5188" s="325"/>
      <c r="J5188" s="4"/>
      <c r="K5188" s="173"/>
    </row>
    <row r="5189" spans="1:11" x14ac:dyDescent="0.2">
      <c r="A5189" s="140"/>
      <c r="B5189" s="325"/>
      <c r="J5189" s="4"/>
      <c r="K5189" s="173"/>
    </row>
    <row r="5190" spans="1:11" x14ac:dyDescent="0.2">
      <c r="A5190" s="140"/>
      <c r="B5190" s="325"/>
      <c r="J5190" s="4"/>
      <c r="K5190" s="173"/>
    </row>
    <row r="5191" spans="1:11" x14ac:dyDescent="0.2">
      <c r="A5191" s="140"/>
      <c r="B5191" s="325"/>
      <c r="J5191" s="4"/>
      <c r="K5191" s="173"/>
    </row>
    <row r="5192" spans="1:11" x14ac:dyDescent="0.2">
      <c r="A5192" s="140"/>
      <c r="B5192" s="325"/>
      <c r="J5192" s="4"/>
      <c r="K5192" s="173"/>
    </row>
    <row r="5193" spans="1:11" x14ac:dyDescent="0.2">
      <c r="A5193" s="140"/>
      <c r="B5193" s="325"/>
      <c r="J5193" s="4"/>
      <c r="K5193" s="173"/>
    </row>
    <row r="5194" spans="1:11" x14ac:dyDescent="0.2">
      <c r="A5194" s="140"/>
      <c r="B5194" s="325"/>
      <c r="J5194" s="4"/>
      <c r="K5194" s="173"/>
    </row>
    <row r="5195" spans="1:11" x14ac:dyDescent="0.2">
      <c r="A5195" s="140"/>
      <c r="B5195" s="325"/>
      <c r="J5195" s="4"/>
      <c r="K5195" s="173"/>
    </row>
    <row r="5196" spans="1:11" x14ac:dyDescent="0.2">
      <c r="A5196" s="140"/>
      <c r="B5196" s="325"/>
      <c r="J5196" s="4"/>
      <c r="K5196" s="173"/>
    </row>
    <row r="5197" spans="1:11" x14ac:dyDescent="0.2">
      <c r="A5197" s="140"/>
      <c r="B5197" s="325"/>
      <c r="J5197" s="4"/>
      <c r="K5197" s="173"/>
    </row>
    <row r="5198" spans="1:11" x14ac:dyDescent="0.2">
      <c r="A5198" s="140"/>
      <c r="B5198" s="325"/>
      <c r="J5198" s="4"/>
      <c r="K5198" s="173"/>
    </row>
    <row r="5199" spans="1:11" x14ac:dyDescent="0.2">
      <c r="A5199" s="140"/>
      <c r="B5199" s="325"/>
      <c r="J5199" s="4"/>
      <c r="K5199" s="173"/>
    </row>
    <row r="5200" spans="1:11" x14ac:dyDescent="0.2">
      <c r="A5200" s="140"/>
      <c r="B5200" s="325"/>
      <c r="J5200" s="4"/>
      <c r="K5200" s="173"/>
    </row>
    <row r="5201" spans="1:11" x14ac:dyDescent="0.2">
      <c r="A5201" s="140"/>
      <c r="B5201" s="325"/>
      <c r="J5201" s="4"/>
      <c r="K5201" s="173"/>
    </row>
    <row r="5202" spans="1:11" x14ac:dyDescent="0.2">
      <c r="A5202" s="140"/>
      <c r="B5202" s="325"/>
      <c r="J5202" s="4"/>
      <c r="K5202" s="173"/>
    </row>
    <row r="5203" spans="1:11" x14ac:dyDescent="0.2">
      <c r="A5203" s="140"/>
      <c r="B5203" s="325"/>
      <c r="J5203" s="4"/>
      <c r="K5203" s="173"/>
    </row>
    <row r="5204" spans="1:11" x14ac:dyDescent="0.2">
      <c r="A5204" s="140"/>
      <c r="B5204" s="325"/>
      <c r="J5204" s="4"/>
      <c r="K5204" s="173"/>
    </row>
    <row r="5205" spans="1:11" x14ac:dyDescent="0.2">
      <c r="A5205" s="140"/>
      <c r="B5205" s="325"/>
      <c r="J5205" s="4"/>
      <c r="K5205" s="173"/>
    </row>
    <row r="5206" spans="1:11" x14ac:dyDescent="0.2">
      <c r="A5206" s="140"/>
      <c r="B5206" s="325"/>
      <c r="J5206" s="4"/>
      <c r="K5206" s="173"/>
    </row>
    <row r="5207" spans="1:11" x14ac:dyDescent="0.2">
      <c r="A5207" s="140"/>
      <c r="B5207" s="325"/>
      <c r="J5207" s="4"/>
      <c r="K5207" s="173"/>
    </row>
    <row r="5208" spans="1:11" x14ac:dyDescent="0.2">
      <c r="A5208" s="140"/>
      <c r="B5208" s="325"/>
      <c r="J5208" s="4"/>
      <c r="K5208" s="173"/>
    </row>
    <row r="5209" spans="1:11" x14ac:dyDescent="0.2">
      <c r="A5209" s="140"/>
      <c r="B5209" s="325"/>
      <c r="J5209" s="4"/>
      <c r="K5209" s="173"/>
    </row>
    <row r="5210" spans="1:11" x14ac:dyDescent="0.2">
      <c r="A5210" s="140"/>
      <c r="B5210" s="325"/>
      <c r="J5210" s="4"/>
      <c r="K5210" s="173"/>
    </row>
    <row r="5211" spans="1:11" x14ac:dyDescent="0.2">
      <c r="A5211" s="140"/>
      <c r="B5211" s="325"/>
      <c r="J5211" s="4"/>
      <c r="K5211" s="173"/>
    </row>
    <row r="5212" spans="1:11" x14ac:dyDescent="0.2">
      <c r="A5212" s="140"/>
      <c r="B5212" s="325"/>
      <c r="J5212" s="4"/>
      <c r="K5212" s="173"/>
    </row>
    <row r="5213" spans="1:11" x14ac:dyDescent="0.2">
      <c r="A5213" s="140"/>
      <c r="B5213" s="325"/>
      <c r="J5213" s="4"/>
      <c r="K5213" s="173"/>
    </row>
    <row r="5214" spans="1:11" x14ac:dyDescent="0.2">
      <c r="A5214" s="140"/>
      <c r="B5214" s="325"/>
      <c r="J5214" s="4"/>
      <c r="K5214" s="173"/>
    </row>
    <row r="5215" spans="1:11" x14ac:dyDescent="0.2">
      <c r="A5215" s="140"/>
      <c r="B5215" s="325"/>
      <c r="J5215" s="4"/>
      <c r="K5215" s="173"/>
    </row>
    <row r="5216" spans="1:11" x14ac:dyDescent="0.2">
      <c r="A5216" s="140"/>
      <c r="B5216" s="325"/>
      <c r="J5216" s="4"/>
      <c r="K5216" s="173"/>
    </row>
    <row r="5217" spans="1:11" x14ac:dyDescent="0.2">
      <c r="A5217" s="140"/>
      <c r="B5217" s="325"/>
      <c r="J5217" s="4"/>
      <c r="K5217" s="173"/>
    </row>
    <row r="5218" spans="1:11" x14ac:dyDescent="0.2">
      <c r="A5218" s="140"/>
      <c r="B5218" s="325"/>
      <c r="J5218" s="4"/>
      <c r="K5218" s="173"/>
    </row>
    <row r="5219" spans="1:11" x14ac:dyDescent="0.2">
      <c r="A5219" s="140"/>
      <c r="B5219" s="325"/>
      <c r="J5219" s="4"/>
      <c r="K5219" s="173"/>
    </row>
    <row r="5220" spans="1:11" x14ac:dyDescent="0.2">
      <c r="A5220" s="140"/>
      <c r="B5220" s="325"/>
      <c r="J5220" s="4"/>
      <c r="K5220" s="173"/>
    </row>
    <row r="5221" spans="1:11" x14ac:dyDescent="0.2">
      <c r="A5221" s="140"/>
      <c r="B5221" s="325"/>
      <c r="J5221" s="4"/>
      <c r="K5221" s="173"/>
    </row>
    <row r="5222" spans="1:11" x14ac:dyDescent="0.2">
      <c r="A5222" s="140"/>
      <c r="B5222" s="325"/>
      <c r="J5222" s="4"/>
      <c r="K5222" s="173"/>
    </row>
    <row r="5223" spans="1:11" x14ac:dyDescent="0.2">
      <c r="A5223" s="140"/>
      <c r="B5223" s="325"/>
      <c r="J5223" s="4"/>
      <c r="K5223" s="173"/>
    </row>
    <row r="5224" spans="1:11" x14ac:dyDescent="0.2">
      <c r="A5224" s="140"/>
      <c r="B5224" s="325"/>
      <c r="J5224" s="4"/>
      <c r="K5224" s="173"/>
    </row>
    <row r="5225" spans="1:11" x14ac:dyDescent="0.2">
      <c r="A5225" s="140"/>
      <c r="B5225" s="325"/>
      <c r="J5225" s="4"/>
      <c r="K5225" s="173"/>
    </row>
    <row r="5226" spans="1:11" x14ac:dyDescent="0.2">
      <c r="A5226" s="140"/>
      <c r="B5226" s="325"/>
      <c r="J5226" s="4"/>
      <c r="K5226" s="173"/>
    </row>
    <row r="5227" spans="1:11" x14ac:dyDescent="0.2">
      <c r="A5227" s="140"/>
      <c r="B5227" s="325"/>
      <c r="J5227" s="4"/>
      <c r="K5227" s="173"/>
    </row>
    <row r="5228" spans="1:11" x14ac:dyDescent="0.2">
      <c r="A5228" s="140"/>
      <c r="B5228" s="325"/>
      <c r="J5228" s="4"/>
      <c r="K5228" s="173"/>
    </row>
    <row r="5229" spans="1:11" x14ac:dyDescent="0.2">
      <c r="A5229" s="140"/>
      <c r="B5229" s="325"/>
      <c r="J5229" s="4"/>
      <c r="K5229" s="173"/>
    </row>
    <row r="5230" spans="1:11" x14ac:dyDescent="0.2">
      <c r="A5230" s="140"/>
      <c r="B5230" s="325"/>
      <c r="J5230" s="4"/>
      <c r="K5230" s="173"/>
    </row>
    <row r="5231" spans="1:11" x14ac:dyDescent="0.2">
      <c r="A5231" s="140"/>
      <c r="B5231" s="325"/>
      <c r="J5231" s="4"/>
      <c r="K5231" s="173"/>
    </row>
    <row r="5232" spans="1:11" x14ac:dyDescent="0.2">
      <c r="A5232" s="140"/>
      <c r="B5232" s="325"/>
      <c r="J5232" s="4"/>
      <c r="K5232" s="173"/>
    </row>
    <row r="5233" spans="1:11" x14ac:dyDescent="0.2">
      <c r="A5233" s="140"/>
      <c r="B5233" s="325"/>
      <c r="J5233" s="4"/>
      <c r="K5233" s="173"/>
    </row>
    <row r="5234" spans="1:11" x14ac:dyDescent="0.2">
      <c r="A5234" s="140"/>
      <c r="B5234" s="325"/>
      <c r="J5234" s="4"/>
      <c r="K5234" s="173"/>
    </row>
    <row r="5235" spans="1:11" x14ac:dyDescent="0.2">
      <c r="A5235" s="140"/>
      <c r="B5235" s="325"/>
      <c r="J5235" s="4"/>
      <c r="K5235" s="173"/>
    </row>
    <row r="5236" spans="1:11" x14ac:dyDescent="0.2">
      <c r="A5236" s="140"/>
      <c r="B5236" s="325"/>
      <c r="J5236" s="4"/>
      <c r="K5236" s="173"/>
    </row>
    <row r="5237" spans="1:11" x14ac:dyDescent="0.2">
      <c r="A5237" s="140"/>
      <c r="B5237" s="325"/>
      <c r="J5237" s="4"/>
      <c r="K5237" s="173"/>
    </row>
    <row r="5238" spans="1:11" x14ac:dyDescent="0.2">
      <c r="A5238" s="140"/>
      <c r="B5238" s="325"/>
      <c r="J5238" s="4"/>
      <c r="K5238" s="173"/>
    </row>
    <row r="5239" spans="1:11" x14ac:dyDescent="0.2">
      <c r="A5239" s="140"/>
      <c r="B5239" s="325"/>
      <c r="J5239" s="4"/>
      <c r="K5239" s="173"/>
    </row>
    <row r="5240" spans="1:11" x14ac:dyDescent="0.2">
      <c r="A5240" s="140"/>
      <c r="B5240" s="325"/>
      <c r="J5240" s="4"/>
      <c r="K5240" s="173"/>
    </row>
    <row r="5241" spans="1:11" x14ac:dyDescent="0.2">
      <c r="A5241" s="140"/>
      <c r="B5241" s="325"/>
      <c r="J5241" s="4"/>
      <c r="K5241" s="173"/>
    </row>
    <row r="5242" spans="1:11" x14ac:dyDescent="0.2">
      <c r="A5242" s="140"/>
      <c r="B5242" s="325"/>
      <c r="J5242" s="4"/>
      <c r="K5242" s="173"/>
    </row>
    <row r="5243" spans="1:11" x14ac:dyDescent="0.2">
      <c r="A5243" s="140"/>
      <c r="B5243" s="325"/>
      <c r="J5243" s="4"/>
      <c r="K5243" s="173"/>
    </row>
    <row r="5244" spans="1:11" x14ac:dyDescent="0.2">
      <c r="A5244" s="140"/>
      <c r="B5244" s="325"/>
      <c r="J5244" s="4"/>
      <c r="K5244" s="173"/>
    </row>
    <row r="5245" spans="1:11" x14ac:dyDescent="0.2">
      <c r="A5245" s="140"/>
      <c r="B5245" s="325"/>
      <c r="J5245" s="4"/>
      <c r="K5245" s="173"/>
    </row>
    <row r="5246" spans="1:11" x14ac:dyDescent="0.2">
      <c r="A5246" s="140"/>
      <c r="B5246" s="325"/>
      <c r="J5246" s="4"/>
      <c r="K5246" s="173"/>
    </row>
    <row r="5247" spans="1:11" x14ac:dyDescent="0.2">
      <c r="A5247" s="140"/>
      <c r="B5247" s="325"/>
      <c r="J5247" s="4"/>
      <c r="K5247" s="173"/>
    </row>
    <row r="5248" spans="1:11" x14ac:dyDescent="0.2">
      <c r="A5248" s="140"/>
      <c r="B5248" s="325"/>
      <c r="J5248" s="4"/>
      <c r="K5248" s="173"/>
    </row>
    <row r="5249" spans="1:11" x14ac:dyDescent="0.2">
      <c r="A5249" s="140"/>
      <c r="B5249" s="325"/>
      <c r="J5249" s="4"/>
      <c r="K5249" s="173"/>
    </row>
    <row r="5250" spans="1:11" x14ac:dyDescent="0.2">
      <c r="A5250" s="140"/>
      <c r="B5250" s="325"/>
      <c r="J5250" s="4"/>
      <c r="K5250" s="173"/>
    </row>
    <row r="5251" spans="1:11" x14ac:dyDescent="0.2">
      <c r="A5251" s="140"/>
      <c r="B5251" s="325"/>
      <c r="J5251" s="4"/>
      <c r="K5251" s="173"/>
    </row>
    <row r="5252" spans="1:11" x14ac:dyDescent="0.2">
      <c r="A5252" s="140"/>
      <c r="B5252" s="325"/>
      <c r="J5252" s="4"/>
      <c r="K5252" s="173"/>
    </row>
    <row r="5253" spans="1:11" x14ac:dyDescent="0.2">
      <c r="A5253" s="140"/>
      <c r="B5253" s="325"/>
      <c r="J5253" s="4"/>
      <c r="K5253" s="173"/>
    </row>
    <row r="5254" spans="1:11" x14ac:dyDescent="0.2">
      <c r="A5254" s="140"/>
      <c r="B5254" s="325"/>
      <c r="J5254" s="4"/>
      <c r="K5254" s="173"/>
    </row>
    <row r="5255" spans="1:11" x14ac:dyDescent="0.2">
      <c r="A5255" s="140"/>
      <c r="B5255" s="325"/>
      <c r="J5255" s="4"/>
      <c r="K5255" s="173"/>
    </row>
    <row r="5256" spans="1:11" x14ac:dyDescent="0.2">
      <c r="A5256" s="140"/>
      <c r="B5256" s="325"/>
      <c r="J5256" s="4"/>
      <c r="K5256" s="173"/>
    </row>
    <row r="5257" spans="1:11" x14ac:dyDescent="0.2">
      <c r="A5257" s="140"/>
      <c r="B5257" s="325"/>
      <c r="J5257" s="4"/>
      <c r="K5257" s="173"/>
    </row>
    <row r="5258" spans="1:11" x14ac:dyDescent="0.2">
      <c r="A5258" s="140"/>
      <c r="B5258" s="325"/>
      <c r="J5258" s="4"/>
      <c r="K5258" s="173"/>
    </row>
    <row r="5259" spans="1:11" x14ac:dyDescent="0.2">
      <c r="A5259" s="140"/>
      <c r="B5259" s="325"/>
      <c r="J5259" s="4"/>
      <c r="K5259" s="173"/>
    </row>
    <row r="5260" spans="1:11" x14ac:dyDescent="0.2">
      <c r="A5260" s="140"/>
      <c r="B5260" s="325"/>
      <c r="J5260" s="4"/>
      <c r="K5260" s="173"/>
    </row>
    <row r="5261" spans="1:11" x14ac:dyDescent="0.2">
      <c r="A5261" s="140"/>
      <c r="B5261" s="325"/>
      <c r="J5261" s="4"/>
      <c r="K5261" s="173"/>
    </row>
    <row r="5262" spans="1:11" x14ac:dyDescent="0.2">
      <c r="A5262" s="140"/>
      <c r="B5262" s="325"/>
      <c r="J5262" s="4"/>
      <c r="K5262" s="173"/>
    </row>
    <row r="5263" spans="1:11" x14ac:dyDescent="0.2">
      <c r="A5263" s="140"/>
      <c r="B5263" s="325"/>
      <c r="J5263" s="4"/>
      <c r="K5263" s="173"/>
    </row>
    <row r="5264" spans="1:11" x14ac:dyDescent="0.2">
      <c r="A5264" s="140"/>
      <c r="B5264" s="325"/>
      <c r="J5264" s="4"/>
      <c r="K5264" s="173"/>
    </row>
    <row r="5265" spans="1:11" x14ac:dyDescent="0.2">
      <c r="A5265" s="140"/>
      <c r="B5265" s="325"/>
      <c r="J5265" s="4"/>
      <c r="K5265" s="173"/>
    </row>
    <row r="5266" spans="1:11" x14ac:dyDescent="0.2">
      <c r="A5266" s="140"/>
      <c r="B5266" s="325"/>
      <c r="J5266" s="4"/>
      <c r="K5266" s="173"/>
    </row>
    <row r="5267" spans="1:11" x14ac:dyDescent="0.2">
      <c r="A5267" s="140"/>
      <c r="B5267" s="325"/>
      <c r="J5267" s="4"/>
      <c r="K5267" s="173"/>
    </row>
    <row r="5268" spans="1:11" x14ac:dyDescent="0.2">
      <c r="A5268" s="140"/>
      <c r="B5268" s="325"/>
      <c r="J5268" s="4"/>
      <c r="K5268" s="173"/>
    </row>
    <row r="5269" spans="1:11" x14ac:dyDescent="0.2">
      <c r="A5269" s="140"/>
      <c r="B5269" s="325"/>
      <c r="J5269" s="4"/>
      <c r="K5269" s="173"/>
    </row>
    <row r="5270" spans="1:11" x14ac:dyDescent="0.2">
      <c r="A5270" s="140"/>
      <c r="B5270" s="325"/>
      <c r="J5270" s="4"/>
      <c r="K5270" s="173"/>
    </row>
    <row r="5271" spans="1:11" x14ac:dyDescent="0.2">
      <c r="A5271" s="140"/>
      <c r="B5271" s="325"/>
      <c r="J5271" s="4"/>
      <c r="K5271" s="173"/>
    </row>
    <row r="5272" spans="1:11" x14ac:dyDescent="0.2">
      <c r="A5272" s="140"/>
      <c r="B5272" s="325"/>
      <c r="J5272" s="4"/>
      <c r="K5272" s="173"/>
    </row>
    <row r="5273" spans="1:11" x14ac:dyDescent="0.2">
      <c r="A5273" s="140"/>
      <c r="B5273" s="325"/>
      <c r="J5273" s="4"/>
      <c r="K5273" s="173"/>
    </row>
    <row r="5274" spans="1:11" x14ac:dyDescent="0.2">
      <c r="A5274" s="140"/>
      <c r="B5274" s="325"/>
      <c r="J5274" s="4"/>
      <c r="K5274" s="173"/>
    </row>
    <row r="5275" spans="1:11" x14ac:dyDescent="0.2">
      <c r="A5275" s="140"/>
      <c r="B5275" s="325"/>
      <c r="J5275" s="4"/>
      <c r="K5275" s="173"/>
    </row>
    <row r="5276" spans="1:11" x14ac:dyDescent="0.2">
      <c r="A5276" s="140"/>
      <c r="B5276" s="325"/>
      <c r="J5276" s="4"/>
      <c r="K5276" s="173"/>
    </row>
    <row r="5277" spans="1:11" x14ac:dyDescent="0.2">
      <c r="A5277" s="140"/>
      <c r="B5277" s="325"/>
      <c r="J5277" s="4"/>
      <c r="K5277" s="173"/>
    </row>
    <row r="5278" spans="1:11" x14ac:dyDescent="0.2">
      <c r="A5278" s="140"/>
      <c r="B5278" s="325"/>
      <c r="J5278" s="4"/>
      <c r="K5278" s="173"/>
    </row>
    <row r="5279" spans="1:11" x14ac:dyDescent="0.2">
      <c r="A5279" s="140"/>
      <c r="B5279" s="325"/>
      <c r="J5279" s="4"/>
      <c r="K5279" s="173"/>
    </row>
    <row r="5280" spans="1:11" x14ac:dyDescent="0.2">
      <c r="A5280" s="140"/>
      <c r="B5280" s="325"/>
      <c r="J5280" s="4"/>
      <c r="K5280" s="173"/>
    </row>
    <row r="5281" spans="1:11" x14ac:dyDescent="0.2">
      <c r="A5281" s="140"/>
      <c r="B5281" s="325"/>
      <c r="J5281" s="4"/>
      <c r="K5281" s="173"/>
    </row>
    <row r="5282" spans="1:11" x14ac:dyDescent="0.2">
      <c r="A5282" s="140"/>
      <c r="B5282" s="325"/>
      <c r="J5282" s="4"/>
      <c r="K5282" s="173"/>
    </row>
    <row r="5283" spans="1:11" x14ac:dyDescent="0.2">
      <c r="A5283" s="140"/>
      <c r="B5283" s="325"/>
      <c r="J5283" s="4"/>
      <c r="K5283" s="173"/>
    </row>
    <row r="5284" spans="1:11" x14ac:dyDescent="0.2">
      <c r="A5284" s="140"/>
      <c r="B5284" s="325"/>
      <c r="J5284" s="4"/>
      <c r="K5284" s="173"/>
    </row>
    <row r="5285" spans="1:11" x14ac:dyDescent="0.2">
      <c r="A5285" s="140"/>
      <c r="B5285" s="325"/>
      <c r="J5285" s="4"/>
      <c r="K5285" s="173"/>
    </row>
    <row r="5286" spans="1:11" x14ac:dyDescent="0.2">
      <c r="A5286" s="140"/>
      <c r="B5286" s="325"/>
      <c r="J5286" s="4"/>
      <c r="K5286" s="173"/>
    </row>
    <row r="5287" spans="1:11" x14ac:dyDescent="0.2">
      <c r="A5287" s="140"/>
      <c r="B5287" s="325"/>
      <c r="J5287" s="4"/>
      <c r="K5287" s="173"/>
    </row>
    <row r="5288" spans="1:11" x14ac:dyDescent="0.2">
      <c r="A5288" s="140"/>
      <c r="B5288" s="325"/>
      <c r="J5288" s="4"/>
      <c r="K5288" s="173"/>
    </row>
    <row r="5289" spans="1:11" x14ac:dyDescent="0.2">
      <c r="A5289" s="140"/>
      <c r="B5289" s="325"/>
      <c r="J5289" s="4"/>
      <c r="K5289" s="173"/>
    </row>
    <row r="5290" spans="1:11" x14ac:dyDescent="0.2">
      <c r="A5290" s="140"/>
      <c r="B5290" s="325"/>
      <c r="J5290" s="4"/>
      <c r="K5290" s="173"/>
    </row>
    <row r="5291" spans="1:11" x14ac:dyDescent="0.2">
      <c r="A5291" s="140"/>
      <c r="B5291" s="325"/>
      <c r="J5291" s="4"/>
      <c r="K5291" s="173"/>
    </row>
    <row r="5292" spans="1:11" x14ac:dyDescent="0.2">
      <c r="A5292" s="140"/>
      <c r="B5292" s="325"/>
      <c r="J5292" s="4"/>
      <c r="K5292" s="173"/>
    </row>
    <row r="5293" spans="1:11" x14ac:dyDescent="0.2">
      <c r="A5293" s="140"/>
      <c r="B5293" s="325"/>
      <c r="J5293" s="4"/>
      <c r="K5293" s="173"/>
    </row>
    <row r="5294" spans="1:11" x14ac:dyDescent="0.2">
      <c r="A5294" s="140"/>
      <c r="B5294" s="325"/>
      <c r="J5294" s="4"/>
      <c r="K5294" s="173"/>
    </row>
    <row r="5295" spans="1:11" x14ac:dyDescent="0.2">
      <c r="A5295" s="140"/>
      <c r="B5295" s="325"/>
      <c r="J5295" s="4"/>
      <c r="K5295" s="173"/>
    </row>
    <row r="5296" spans="1:11" x14ac:dyDescent="0.2">
      <c r="A5296" s="140"/>
      <c r="B5296" s="325"/>
      <c r="J5296" s="4"/>
      <c r="K5296" s="173"/>
    </row>
    <row r="5297" spans="1:11" x14ac:dyDescent="0.2">
      <c r="A5297" s="140"/>
      <c r="B5297" s="325"/>
      <c r="J5297" s="4"/>
      <c r="K5297" s="173"/>
    </row>
    <row r="5298" spans="1:11" x14ac:dyDescent="0.2">
      <c r="A5298" s="140"/>
      <c r="B5298" s="325"/>
      <c r="J5298" s="4"/>
      <c r="K5298" s="173"/>
    </row>
    <row r="5299" spans="1:11" x14ac:dyDescent="0.2">
      <c r="A5299" s="140"/>
      <c r="B5299" s="325"/>
      <c r="J5299" s="4"/>
      <c r="K5299" s="173"/>
    </row>
    <row r="5300" spans="1:11" x14ac:dyDescent="0.2">
      <c r="A5300" s="140"/>
      <c r="B5300" s="325"/>
      <c r="J5300" s="4"/>
      <c r="K5300" s="173"/>
    </row>
    <row r="5301" spans="1:11" x14ac:dyDescent="0.2">
      <c r="A5301" s="140"/>
      <c r="B5301" s="325"/>
      <c r="J5301" s="4"/>
      <c r="K5301" s="173"/>
    </row>
    <row r="5302" spans="1:11" x14ac:dyDescent="0.2">
      <c r="A5302" s="140"/>
      <c r="B5302" s="325"/>
      <c r="J5302" s="4"/>
      <c r="K5302" s="173"/>
    </row>
    <row r="5303" spans="1:11" x14ac:dyDescent="0.2">
      <c r="A5303" s="140"/>
      <c r="B5303" s="325"/>
      <c r="J5303" s="4"/>
      <c r="K5303" s="173"/>
    </row>
    <row r="5304" spans="1:11" x14ac:dyDescent="0.2">
      <c r="A5304" s="140"/>
      <c r="B5304" s="325"/>
      <c r="J5304" s="4"/>
      <c r="K5304" s="173"/>
    </row>
    <row r="5305" spans="1:11" x14ac:dyDescent="0.2">
      <c r="A5305" s="140"/>
      <c r="B5305" s="325"/>
      <c r="J5305" s="4"/>
      <c r="K5305" s="173"/>
    </row>
    <row r="5306" spans="1:11" x14ac:dyDescent="0.2">
      <c r="A5306" s="140"/>
      <c r="B5306" s="325"/>
      <c r="J5306" s="4"/>
      <c r="K5306" s="173"/>
    </row>
    <row r="5307" spans="1:11" x14ac:dyDescent="0.2">
      <c r="A5307" s="140"/>
      <c r="B5307" s="325"/>
      <c r="J5307" s="4"/>
      <c r="K5307" s="173"/>
    </row>
    <row r="5308" spans="1:11" x14ac:dyDescent="0.2">
      <c r="A5308" s="140"/>
      <c r="B5308" s="325"/>
      <c r="J5308" s="4"/>
      <c r="K5308" s="173"/>
    </row>
    <row r="5309" spans="1:11" x14ac:dyDescent="0.2">
      <c r="A5309" s="140"/>
      <c r="B5309" s="325"/>
      <c r="J5309" s="4"/>
      <c r="K5309" s="173"/>
    </row>
    <row r="5310" spans="1:11" x14ac:dyDescent="0.2">
      <c r="A5310" s="140"/>
      <c r="B5310" s="325"/>
      <c r="J5310" s="4"/>
      <c r="K5310" s="173"/>
    </row>
    <row r="5311" spans="1:11" x14ac:dyDescent="0.2">
      <c r="A5311" s="140"/>
      <c r="B5311" s="325"/>
      <c r="J5311" s="4"/>
      <c r="K5311" s="173"/>
    </row>
    <row r="5312" spans="1:11" x14ac:dyDescent="0.2">
      <c r="A5312" s="140"/>
      <c r="B5312" s="325"/>
      <c r="J5312" s="4"/>
      <c r="K5312" s="173"/>
    </row>
    <row r="5313" spans="1:11" x14ac:dyDescent="0.2">
      <c r="A5313" s="140"/>
      <c r="B5313" s="325"/>
      <c r="J5313" s="4"/>
      <c r="K5313" s="173"/>
    </row>
    <row r="5314" spans="1:11" x14ac:dyDescent="0.2">
      <c r="A5314" s="140"/>
      <c r="B5314" s="325"/>
      <c r="J5314" s="4"/>
      <c r="K5314" s="173"/>
    </row>
    <row r="5315" spans="1:11" x14ac:dyDescent="0.2">
      <c r="A5315" s="140"/>
      <c r="B5315" s="325"/>
      <c r="J5315" s="4"/>
      <c r="K5315" s="173"/>
    </row>
    <row r="5316" spans="1:11" x14ac:dyDescent="0.2">
      <c r="A5316" s="140"/>
      <c r="B5316" s="325"/>
      <c r="J5316" s="4"/>
      <c r="K5316" s="173"/>
    </row>
    <row r="5317" spans="1:11" x14ac:dyDescent="0.2">
      <c r="A5317" s="140"/>
      <c r="B5317" s="325"/>
      <c r="J5317" s="4"/>
      <c r="K5317" s="173"/>
    </row>
    <row r="5318" spans="1:11" x14ac:dyDescent="0.2">
      <c r="A5318" s="140"/>
      <c r="B5318" s="325"/>
      <c r="J5318" s="4"/>
      <c r="K5318" s="173"/>
    </row>
    <row r="5319" spans="1:11" x14ac:dyDescent="0.2">
      <c r="A5319" s="140"/>
      <c r="B5319" s="325"/>
      <c r="J5319" s="4"/>
      <c r="K5319" s="173"/>
    </row>
    <row r="5320" spans="1:11" x14ac:dyDescent="0.2">
      <c r="A5320" s="140"/>
      <c r="B5320" s="325"/>
      <c r="J5320" s="4"/>
      <c r="K5320" s="173"/>
    </row>
    <row r="5321" spans="1:11" x14ac:dyDescent="0.2">
      <c r="A5321" s="140"/>
      <c r="B5321" s="325"/>
      <c r="J5321" s="4"/>
      <c r="K5321" s="173"/>
    </row>
    <row r="5322" spans="1:11" x14ac:dyDescent="0.2">
      <c r="A5322" s="140"/>
      <c r="B5322" s="325"/>
      <c r="J5322" s="4"/>
      <c r="K5322" s="173"/>
    </row>
    <row r="5323" spans="1:11" x14ac:dyDescent="0.2">
      <c r="A5323" s="140"/>
      <c r="B5323" s="325"/>
      <c r="J5323" s="4"/>
      <c r="K5323" s="173"/>
    </row>
    <row r="5324" spans="1:11" x14ac:dyDescent="0.2">
      <c r="A5324" s="140"/>
      <c r="B5324" s="325"/>
      <c r="J5324" s="4"/>
      <c r="K5324" s="173"/>
    </row>
    <row r="5325" spans="1:11" x14ac:dyDescent="0.2">
      <c r="A5325" s="140"/>
      <c r="B5325" s="325"/>
      <c r="J5325" s="4"/>
      <c r="K5325" s="173"/>
    </row>
    <row r="5326" spans="1:11" x14ac:dyDescent="0.2">
      <c r="A5326" s="140"/>
      <c r="B5326" s="325"/>
      <c r="J5326" s="4"/>
      <c r="K5326" s="173"/>
    </row>
    <row r="5327" spans="1:11" x14ac:dyDescent="0.2">
      <c r="A5327" s="140"/>
      <c r="B5327" s="325"/>
      <c r="J5327" s="4"/>
      <c r="K5327" s="173"/>
    </row>
    <row r="5328" spans="1:11" x14ac:dyDescent="0.2">
      <c r="A5328" s="140"/>
      <c r="B5328" s="325"/>
      <c r="J5328" s="4"/>
      <c r="K5328" s="173"/>
    </row>
    <row r="5329" spans="1:11" x14ac:dyDescent="0.2">
      <c r="A5329" s="140"/>
      <c r="B5329" s="325"/>
      <c r="J5329" s="4"/>
      <c r="K5329" s="173"/>
    </row>
    <row r="5330" spans="1:11" x14ac:dyDescent="0.2">
      <c r="A5330" s="140"/>
      <c r="B5330" s="325"/>
      <c r="J5330" s="4"/>
      <c r="K5330" s="173"/>
    </row>
    <row r="5331" spans="1:11" x14ac:dyDescent="0.2">
      <c r="A5331" s="140"/>
      <c r="B5331" s="325"/>
      <c r="J5331" s="4"/>
      <c r="K5331" s="173"/>
    </row>
    <row r="5332" spans="1:11" x14ac:dyDescent="0.2">
      <c r="A5332" s="140"/>
      <c r="B5332" s="325"/>
      <c r="J5332" s="4"/>
      <c r="K5332" s="173"/>
    </row>
    <row r="5333" spans="1:11" x14ac:dyDescent="0.2">
      <c r="A5333" s="140"/>
      <c r="B5333" s="325"/>
      <c r="J5333" s="4"/>
      <c r="K5333" s="173"/>
    </row>
    <row r="5334" spans="1:11" x14ac:dyDescent="0.2">
      <c r="A5334" s="140"/>
      <c r="B5334" s="325"/>
      <c r="J5334" s="4"/>
      <c r="K5334" s="173"/>
    </row>
    <row r="5335" spans="1:11" x14ac:dyDescent="0.2">
      <c r="A5335" s="140"/>
      <c r="B5335" s="325"/>
      <c r="J5335" s="4"/>
      <c r="K5335" s="173"/>
    </row>
    <row r="5336" spans="1:11" x14ac:dyDescent="0.2">
      <c r="A5336" s="140"/>
      <c r="B5336" s="325"/>
      <c r="J5336" s="4"/>
      <c r="K5336" s="173"/>
    </row>
    <row r="5337" spans="1:11" x14ac:dyDescent="0.2">
      <c r="A5337" s="140"/>
      <c r="B5337" s="325"/>
      <c r="J5337" s="4"/>
      <c r="K5337" s="173"/>
    </row>
    <row r="5338" spans="1:11" x14ac:dyDescent="0.2">
      <c r="A5338" s="140"/>
      <c r="B5338" s="325"/>
      <c r="J5338" s="4"/>
      <c r="K5338" s="173"/>
    </row>
    <row r="5339" spans="1:11" x14ac:dyDescent="0.2">
      <c r="A5339" s="140"/>
      <c r="B5339" s="325"/>
      <c r="J5339" s="4"/>
      <c r="K5339" s="173"/>
    </row>
    <row r="5340" spans="1:11" x14ac:dyDescent="0.2">
      <c r="A5340" s="140"/>
      <c r="B5340" s="325"/>
      <c r="J5340" s="4"/>
      <c r="K5340" s="173"/>
    </row>
    <row r="5341" spans="1:11" x14ac:dyDescent="0.2">
      <c r="A5341" s="140"/>
      <c r="B5341" s="325"/>
      <c r="J5341" s="4"/>
      <c r="K5341" s="173"/>
    </row>
    <row r="5342" spans="1:11" x14ac:dyDescent="0.2">
      <c r="A5342" s="140"/>
      <c r="B5342" s="325"/>
      <c r="J5342" s="4"/>
      <c r="K5342" s="173"/>
    </row>
    <row r="5343" spans="1:11" x14ac:dyDescent="0.2">
      <c r="A5343" s="140"/>
      <c r="B5343" s="325"/>
      <c r="J5343" s="4"/>
      <c r="K5343" s="173"/>
    </row>
    <row r="5344" spans="1:11" x14ac:dyDescent="0.2">
      <c r="A5344" s="140"/>
      <c r="B5344" s="325"/>
      <c r="J5344" s="4"/>
      <c r="K5344" s="173"/>
    </row>
    <row r="5345" spans="1:11" x14ac:dyDescent="0.2">
      <c r="A5345" s="140"/>
      <c r="B5345" s="325"/>
      <c r="J5345" s="4"/>
      <c r="K5345" s="173"/>
    </row>
    <row r="5346" spans="1:11" x14ac:dyDescent="0.2">
      <c r="A5346" s="140"/>
      <c r="B5346" s="325"/>
      <c r="J5346" s="4"/>
      <c r="K5346" s="173"/>
    </row>
    <row r="5347" spans="1:11" x14ac:dyDescent="0.2">
      <c r="A5347" s="140"/>
      <c r="B5347" s="325"/>
      <c r="J5347" s="4"/>
      <c r="K5347" s="173"/>
    </row>
    <row r="5348" spans="1:11" x14ac:dyDescent="0.2">
      <c r="A5348" s="140"/>
      <c r="B5348" s="325"/>
      <c r="J5348" s="4"/>
      <c r="K5348" s="173"/>
    </row>
    <row r="5349" spans="1:11" x14ac:dyDescent="0.2">
      <c r="A5349" s="140"/>
      <c r="B5349" s="325"/>
      <c r="J5349" s="4"/>
      <c r="K5349" s="173"/>
    </row>
    <row r="5350" spans="1:11" x14ac:dyDescent="0.2">
      <c r="A5350" s="140"/>
      <c r="B5350" s="325"/>
      <c r="J5350" s="4"/>
      <c r="K5350" s="173"/>
    </row>
    <row r="5351" spans="1:11" x14ac:dyDescent="0.2">
      <c r="A5351" s="140"/>
      <c r="B5351" s="325"/>
      <c r="J5351" s="4"/>
      <c r="K5351" s="173"/>
    </row>
    <row r="5352" spans="1:11" x14ac:dyDescent="0.2">
      <c r="A5352" s="140"/>
      <c r="B5352" s="325"/>
      <c r="J5352" s="4"/>
      <c r="K5352" s="173"/>
    </row>
    <row r="5353" spans="1:11" x14ac:dyDescent="0.2">
      <c r="A5353" s="140"/>
      <c r="B5353" s="325"/>
      <c r="J5353" s="4"/>
      <c r="K5353" s="173"/>
    </row>
    <row r="5354" spans="1:11" x14ac:dyDescent="0.2">
      <c r="A5354" s="140"/>
      <c r="B5354" s="325"/>
      <c r="J5354" s="4"/>
      <c r="K5354" s="173"/>
    </row>
    <row r="5355" spans="1:11" x14ac:dyDescent="0.2">
      <c r="A5355" s="140"/>
      <c r="B5355" s="325"/>
      <c r="J5355" s="4"/>
      <c r="K5355" s="173"/>
    </row>
    <row r="5356" spans="1:11" x14ac:dyDescent="0.2">
      <c r="A5356" s="140"/>
      <c r="B5356" s="325"/>
      <c r="J5356" s="4"/>
      <c r="K5356" s="173"/>
    </row>
    <row r="5357" spans="1:11" x14ac:dyDescent="0.2">
      <c r="A5357" s="140"/>
      <c r="B5357" s="325"/>
      <c r="J5357" s="4"/>
      <c r="K5357" s="173"/>
    </row>
    <row r="5358" spans="1:11" x14ac:dyDescent="0.2">
      <c r="A5358" s="140"/>
      <c r="B5358" s="325"/>
      <c r="J5358" s="4"/>
      <c r="K5358" s="173"/>
    </row>
    <row r="5359" spans="1:11" x14ac:dyDescent="0.2">
      <c r="A5359" s="140"/>
      <c r="B5359" s="325"/>
      <c r="J5359" s="4"/>
      <c r="K5359" s="173"/>
    </row>
    <row r="5360" spans="1:11" x14ac:dyDescent="0.2">
      <c r="A5360" s="140"/>
      <c r="B5360" s="325"/>
      <c r="J5360" s="4"/>
      <c r="K5360" s="173"/>
    </row>
    <row r="5361" spans="1:11" x14ac:dyDescent="0.2">
      <c r="A5361" s="140"/>
      <c r="B5361" s="325"/>
      <c r="J5361" s="4"/>
      <c r="K5361" s="173"/>
    </row>
    <row r="5362" spans="1:11" x14ac:dyDescent="0.2">
      <c r="A5362" s="140"/>
      <c r="B5362" s="325"/>
      <c r="J5362" s="4"/>
      <c r="K5362" s="173"/>
    </row>
    <row r="5363" spans="1:11" x14ac:dyDescent="0.2">
      <c r="A5363" s="140"/>
      <c r="B5363" s="325"/>
      <c r="J5363" s="4"/>
      <c r="K5363" s="173"/>
    </row>
    <row r="5364" spans="1:11" x14ac:dyDescent="0.2">
      <c r="A5364" s="140"/>
      <c r="B5364" s="325"/>
      <c r="J5364" s="4"/>
      <c r="K5364" s="173"/>
    </row>
    <row r="5365" spans="1:11" x14ac:dyDescent="0.2">
      <c r="A5365" s="140"/>
      <c r="B5365" s="325"/>
      <c r="J5365" s="4"/>
      <c r="K5365" s="173"/>
    </row>
    <row r="5366" spans="1:11" x14ac:dyDescent="0.2">
      <c r="A5366" s="140"/>
      <c r="B5366" s="325"/>
      <c r="J5366" s="4"/>
      <c r="K5366" s="173"/>
    </row>
    <row r="5367" spans="1:11" x14ac:dyDescent="0.2">
      <c r="A5367" s="140"/>
      <c r="B5367" s="325"/>
      <c r="J5367" s="4"/>
      <c r="K5367" s="173"/>
    </row>
    <row r="5368" spans="1:11" x14ac:dyDescent="0.2">
      <c r="A5368" s="140"/>
      <c r="B5368" s="325"/>
      <c r="J5368" s="4"/>
      <c r="K5368" s="173"/>
    </row>
    <row r="5369" spans="1:11" x14ac:dyDescent="0.2">
      <c r="A5369" s="140"/>
      <c r="B5369" s="325"/>
      <c r="J5369" s="4"/>
      <c r="K5369" s="173"/>
    </row>
    <row r="5370" spans="1:11" x14ac:dyDescent="0.2">
      <c r="A5370" s="140"/>
      <c r="B5370" s="325"/>
      <c r="J5370" s="4"/>
      <c r="K5370" s="173"/>
    </row>
    <row r="5371" spans="1:11" x14ac:dyDescent="0.2">
      <c r="A5371" s="140"/>
      <c r="B5371" s="325"/>
      <c r="J5371" s="4"/>
      <c r="K5371" s="173"/>
    </row>
    <row r="5372" spans="1:11" x14ac:dyDescent="0.2">
      <c r="A5372" s="140"/>
      <c r="B5372" s="325"/>
      <c r="J5372" s="4"/>
      <c r="K5372" s="173"/>
    </row>
    <row r="5373" spans="1:11" x14ac:dyDescent="0.2">
      <c r="A5373" s="140"/>
      <c r="B5373" s="325"/>
      <c r="J5373" s="4"/>
      <c r="K5373" s="173"/>
    </row>
    <row r="5374" spans="1:11" x14ac:dyDescent="0.2">
      <c r="A5374" s="140"/>
      <c r="B5374" s="325"/>
      <c r="J5374" s="4"/>
      <c r="K5374" s="173"/>
    </row>
    <row r="5375" spans="1:11" x14ac:dyDescent="0.2">
      <c r="A5375" s="140"/>
      <c r="B5375" s="325"/>
      <c r="J5375" s="4"/>
      <c r="K5375" s="173"/>
    </row>
    <row r="5376" spans="1:11" x14ac:dyDescent="0.2">
      <c r="A5376" s="140"/>
      <c r="B5376" s="325"/>
      <c r="J5376" s="4"/>
      <c r="K5376" s="173"/>
    </row>
    <row r="5377" spans="1:11" x14ac:dyDescent="0.2">
      <c r="A5377" s="140"/>
      <c r="B5377" s="325"/>
      <c r="J5377" s="4"/>
      <c r="K5377" s="173"/>
    </row>
    <row r="5378" spans="1:11" x14ac:dyDescent="0.2">
      <c r="A5378" s="140"/>
      <c r="B5378" s="325"/>
      <c r="J5378" s="4"/>
      <c r="K5378" s="173"/>
    </row>
    <row r="5379" spans="1:11" x14ac:dyDescent="0.2">
      <c r="A5379" s="140"/>
      <c r="B5379" s="325"/>
      <c r="J5379" s="4"/>
      <c r="K5379" s="173"/>
    </row>
    <row r="5380" spans="1:11" x14ac:dyDescent="0.2">
      <c r="A5380" s="140"/>
      <c r="B5380" s="325"/>
      <c r="J5380" s="4"/>
      <c r="K5380" s="173"/>
    </row>
    <row r="5381" spans="1:11" x14ac:dyDescent="0.2">
      <c r="A5381" s="140"/>
      <c r="B5381" s="325"/>
      <c r="J5381" s="4"/>
      <c r="K5381" s="173"/>
    </row>
    <row r="5382" spans="1:11" x14ac:dyDescent="0.2">
      <c r="A5382" s="140"/>
      <c r="B5382" s="325"/>
      <c r="J5382" s="4"/>
      <c r="K5382" s="173"/>
    </row>
    <row r="5383" spans="1:11" x14ac:dyDescent="0.2">
      <c r="A5383" s="140"/>
      <c r="B5383" s="325"/>
      <c r="J5383" s="4"/>
      <c r="K5383" s="173"/>
    </row>
    <row r="5384" spans="1:11" x14ac:dyDescent="0.2">
      <c r="A5384" s="140"/>
      <c r="B5384" s="325"/>
      <c r="J5384" s="4"/>
      <c r="K5384" s="173"/>
    </row>
    <row r="5385" spans="1:11" x14ac:dyDescent="0.2">
      <c r="A5385" s="140"/>
      <c r="B5385" s="325"/>
      <c r="J5385" s="4"/>
      <c r="K5385" s="173"/>
    </row>
    <row r="5386" spans="1:11" x14ac:dyDescent="0.2">
      <c r="A5386" s="140"/>
      <c r="B5386" s="325"/>
      <c r="J5386" s="4"/>
      <c r="K5386" s="173"/>
    </row>
    <row r="5387" spans="1:11" x14ac:dyDescent="0.2">
      <c r="A5387" s="140"/>
      <c r="B5387" s="325"/>
      <c r="J5387" s="4"/>
      <c r="K5387" s="173"/>
    </row>
    <row r="5388" spans="1:11" x14ac:dyDescent="0.2">
      <c r="A5388" s="140"/>
      <c r="B5388" s="325"/>
      <c r="J5388" s="4"/>
      <c r="K5388" s="173"/>
    </row>
    <row r="5389" spans="1:11" x14ac:dyDescent="0.2">
      <c r="A5389" s="140"/>
      <c r="B5389" s="325"/>
      <c r="J5389" s="4"/>
      <c r="K5389" s="173"/>
    </row>
    <row r="5390" spans="1:11" x14ac:dyDescent="0.2">
      <c r="A5390" s="140"/>
      <c r="B5390" s="325"/>
      <c r="J5390" s="4"/>
      <c r="K5390" s="173"/>
    </row>
    <row r="5391" spans="1:11" x14ac:dyDescent="0.2">
      <c r="A5391" s="140"/>
      <c r="B5391" s="325"/>
      <c r="J5391" s="4"/>
      <c r="K5391" s="173"/>
    </row>
    <row r="5392" spans="1:11" x14ac:dyDescent="0.2">
      <c r="A5392" s="140"/>
      <c r="B5392" s="325"/>
      <c r="J5392" s="4"/>
      <c r="K5392" s="173"/>
    </row>
    <row r="5393" spans="1:11" x14ac:dyDescent="0.2">
      <c r="A5393" s="140"/>
      <c r="B5393" s="325"/>
      <c r="J5393" s="4"/>
      <c r="K5393" s="173"/>
    </row>
    <row r="5394" spans="1:11" x14ac:dyDescent="0.2">
      <c r="A5394" s="140"/>
      <c r="B5394" s="325"/>
      <c r="J5394" s="4"/>
      <c r="K5394" s="173"/>
    </row>
    <row r="5395" spans="1:11" x14ac:dyDescent="0.2">
      <c r="A5395" s="140"/>
      <c r="B5395" s="325"/>
      <c r="J5395" s="4"/>
      <c r="K5395" s="173"/>
    </row>
    <row r="5396" spans="1:11" x14ac:dyDescent="0.2">
      <c r="A5396" s="140"/>
      <c r="B5396" s="325"/>
      <c r="J5396" s="4"/>
      <c r="K5396" s="173"/>
    </row>
    <row r="5397" spans="1:11" x14ac:dyDescent="0.2">
      <c r="A5397" s="140"/>
      <c r="B5397" s="325"/>
      <c r="J5397" s="4"/>
      <c r="K5397" s="173"/>
    </row>
    <row r="5398" spans="1:11" x14ac:dyDescent="0.2">
      <c r="A5398" s="140"/>
      <c r="B5398" s="325"/>
      <c r="J5398" s="4"/>
      <c r="K5398" s="173"/>
    </row>
    <row r="5399" spans="1:11" x14ac:dyDescent="0.2">
      <c r="A5399" s="140"/>
      <c r="B5399" s="325"/>
      <c r="J5399" s="4"/>
      <c r="K5399" s="173"/>
    </row>
    <row r="5400" spans="1:11" x14ac:dyDescent="0.2">
      <c r="A5400" s="140"/>
      <c r="B5400" s="325"/>
      <c r="J5400" s="4"/>
      <c r="K5400" s="173"/>
    </row>
    <row r="5401" spans="1:11" x14ac:dyDescent="0.2">
      <c r="A5401" s="140"/>
      <c r="B5401" s="325"/>
      <c r="J5401" s="4"/>
      <c r="K5401" s="173"/>
    </row>
    <row r="5402" spans="1:11" x14ac:dyDescent="0.2">
      <c r="A5402" s="140"/>
      <c r="B5402" s="325"/>
      <c r="J5402" s="4"/>
      <c r="K5402" s="173"/>
    </row>
    <row r="5403" spans="1:11" x14ac:dyDescent="0.2">
      <c r="A5403" s="140"/>
      <c r="B5403" s="325"/>
      <c r="J5403" s="4"/>
      <c r="K5403" s="173"/>
    </row>
    <row r="5404" spans="1:11" x14ac:dyDescent="0.2">
      <c r="A5404" s="140"/>
      <c r="B5404" s="325"/>
      <c r="J5404" s="4"/>
      <c r="K5404" s="173"/>
    </row>
    <row r="5405" spans="1:11" x14ac:dyDescent="0.2">
      <c r="A5405" s="140"/>
      <c r="B5405" s="325"/>
      <c r="J5405" s="4"/>
      <c r="K5405" s="173"/>
    </row>
    <row r="5406" spans="1:11" x14ac:dyDescent="0.2">
      <c r="A5406" s="140"/>
      <c r="B5406" s="325"/>
      <c r="J5406" s="4"/>
      <c r="K5406" s="173"/>
    </row>
    <row r="5407" spans="1:11" x14ac:dyDescent="0.2">
      <c r="A5407" s="140"/>
      <c r="B5407" s="325"/>
      <c r="J5407" s="4"/>
      <c r="K5407" s="173"/>
    </row>
    <row r="5408" spans="1:11" x14ac:dyDescent="0.2">
      <c r="A5408" s="140"/>
      <c r="B5408" s="325"/>
      <c r="J5408" s="4"/>
      <c r="K5408" s="173"/>
    </row>
    <row r="5409" spans="1:11" x14ac:dyDescent="0.2">
      <c r="A5409" s="140"/>
      <c r="B5409" s="325"/>
      <c r="J5409" s="4"/>
      <c r="K5409" s="173"/>
    </row>
    <row r="5410" spans="1:11" x14ac:dyDescent="0.2">
      <c r="A5410" s="140"/>
      <c r="B5410" s="325"/>
      <c r="J5410" s="4"/>
      <c r="K5410" s="173"/>
    </row>
    <row r="5411" spans="1:11" x14ac:dyDescent="0.2">
      <c r="A5411" s="140"/>
      <c r="B5411" s="325"/>
      <c r="J5411" s="4"/>
      <c r="K5411" s="173"/>
    </row>
    <row r="5412" spans="1:11" x14ac:dyDescent="0.2">
      <c r="A5412" s="140"/>
      <c r="B5412" s="325"/>
      <c r="J5412" s="4"/>
      <c r="K5412" s="173"/>
    </row>
    <row r="5413" spans="1:11" x14ac:dyDescent="0.2">
      <c r="A5413" s="140"/>
      <c r="B5413" s="325"/>
      <c r="J5413" s="4"/>
      <c r="K5413" s="173"/>
    </row>
    <row r="5414" spans="1:11" x14ac:dyDescent="0.2">
      <c r="A5414" s="140"/>
      <c r="B5414" s="325"/>
      <c r="J5414" s="4"/>
      <c r="K5414" s="173"/>
    </row>
    <row r="5415" spans="1:11" x14ac:dyDescent="0.2">
      <c r="A5415" s="140"/>
      <c r="B5415" s="325"/>
      <c r="J5415" s="4"/>
      <c r="K5415" s="173"/>
    </row>
    <row r="5416" spans="1:11" x14ac:dyDescent="0.2">
      <c r="A5416" s="140"/>
      <c r="B5416" s="325"/>
      <c r="J5416" s="4"/>
      <c r="K5416" s="173"/>
    </row>
    <row r="5417" spans="1:11" x14ac:dyDescent="0.2">
      <c r="A5417" s="140"/>
      <c r="B5417" s="325"/>
      <c r="J5417" s="4"/>
      <c r="K5417" s="173"/>
    </row>
    <row r="5418" spans="1:11" x14ac:dyDescent="0.2">
      <c r="A5418" s="140"/>
      <c r="B5418" s="325"/>
      <c r="J5418" s="4"/>
      <c r="K5418" s="173"/>
    </row>
    <row r="5419" spans="1:11" x14ac:dyDescent="0.2">
      <c r="A5419" s="140"/>
      <c r="B5419" s="325"/>
      <c r="J5419" s="4"/>
      <c r="K5419" s="173"/>
    </row>
    <row r="5420" spans="1:11" x14ac:dyDescent="0.2">
      <c r="A5420" s="140"/>
      <c r="B5420" s="325"/>
      <c r="J5420" s="4"/>
      <c r="K5420" s="173"/>
    </row>
    <row r="5421" spans="1:11" x14ac:dyDescent="0.2">
      <c r="A5421" s="140"/>
      <c r="B5421" s="325"/>
      <c r="J5421" s="4"/>
      <c r="K5421" s="173"/>
    </row>
    <row r="5422" spans="1:11" x14ac:dyDescent="0.2">
      <c r="A5422" s="140"/>
      <c r="B5422" s="325"/>
      <c r="J5422" s="4"/>
      <c r="K5422" s="173"/>
    </row>
    <row r="5423" spans="1:11" x14ac:dyDescent="0.2">
      <c r="A5423" s="140"/>
      <c r="B5423" s="325"/>
      <c r="J5423" s="4"/>
      <c r="K5423" s="173"/>
    </row>
    <row r="5424" spans="1:11" x14ac:dyDescent="0.2">
      <c r="A5424" s="140"/>
      <c r="B5424" s="325"/>
      <c r="J5424" s="4"/>
      <c r="K5424" s="173"/>
    </row>
    <row r="5425" spans="1:11" x14ac:dyDescent="0.2">
      <c r="A5425" s="140"/>
      <c r="B5425" s="325"/>
      <c r="J5425" s="4"/>
      <c r="K5425" s="173"/>
    </row>
    <row r="5426" spans="1:11" x14ac:dyDescent="0.2">
      <c r="A5426" s="140"/>
      <c r="B5426" s="325"/>
      <c r="J5426" s="4"/>
      <c r="K5426" s="173"/>
    </row>
    <row r="5427" spans="1:11" x14ac:dyDescent="0.2">
      <c r="A5427" s="140"/>
      <c r="B5427" s="325"/>
      <c r="J5427" s="4"/>
      <c r="K5427" s="173"/>
    </row>
    <row r="5428" spans="1:11" x14ac:dyDescent="0.2">
      <c r="A5428" s="140"/>
      <c r="B5428" s="325"/>
      <c r="J5428" s="4"/>
      <c r="K5428" s="173"/>
    </row>
    <row r="5429" spans="1:11" x14ac:dyDescent="0.2">
      <c r="A5429" s="140"/>
      <c r="B5429" s="325"/>
      <c r="J5429" s="4"/>
      <c r="K5429" s="173"/>
    </row>
    <row r="5430" spans="1:11" x14ac:dyDescent="0.2">
      <c r="A5430" s="140"/>
      <c r="B5430" s="325"/>
      <c r="J5430" s="4"/>
      <c r="K5430" s="173"/>
    </row>
    <row r="5431" spans="1:11" x14ac:dyDescent="0.2">
      <c r="A5431" s="140"/>
      <c r="B5431" s="325"/>
      <c r="J5431" s="4"/>
      <c r="K5431" s="173"/>
    </row>
    <row r="5432" spans="1:11" x14ac:dyDescent="0.2">
      <c r="A5432" s="140"/>
      <c r="B5432" s="325"/>
      <c r="J5432" s="4"/>
      <c r="K5432" s="173"/>
    </row>
    <row r="5433" spans="1:11" x14ac:dyDescent="0.2">
      <c r="A5433" s="140"/>
      <c r="B5433" s="325"/>
      <c r="J5433" s="4"/>
      <c r="K5433" s="173"/>
    </row>
    <row r="5434" spans="1:11" x14ac:dyDescent="0.2">
      <c r="A5434" s="140"/>
      <c r="B5434" s="325"/>
      <c r="J5434" s="4"/>
      <c r="K5434" s="173"/>
    </row>
    <row r="5435" spans="1:11" x14ac:dyDescent="0.2">
      <c r="A5435" s="140"/>
      <c r="B5435" s="325"/>
      <c r="J5435" s="4"/>
      <c r="K5435" s="173"/>
    </row>
    <row r="5436" spans="1:11" x14ac:dyDescent="0.2">
      <c r="A5436" s="140"/>
      <c r="B5436" s="325"/>
      <c r="J5436" s="4"/>
      <c r="K5436" s="173"/>
    </row>
    <row r="5437" spans="1:11" x14ac:dyDescent="0.2">
      <c r="A5437" s="140"/>
      <c r="B5437" s="325"/>
      <c r="J5437" s="4"/>
      <c r="K5437" s="173"/>
    </row>
    <row r="5438" spans="1:11" x14ac:dyDescent="0.2">
      <c r="A5438" s="140"/>
      <c r="B5438" s="325"/>
      <c r="J5438" s="4"/>
      <c r="K5438" s="173"/>
    </row>
    <row r="5439" spans="1:11" x14ac:dyDescent="0.2">
      <c r="A5439" s="140"/>
      <c r="B5439" s="325"/>
      <c r="J5439" s="4"/>
      <c r="K5439" s="173"/>
    </row>
    <row r="5440" spans="1:11" x14ac:dyDescent="0.2">
      <c r="A5440" s="140"/>
      <c r="B5440" s="325"/>
      <c r="J5440" s="4"/>
      <c r="K5440" s="173"/>
    </row>
    <row r="5441" spans="1:11" x14ac:dyDescent="0.2">
      <c r="A5441" s="140"/>
      <c r="B5441" s="325"/>
      <c r="J5441" s="4"/>
      <c r="K5441" s="173"/>
    </row>
    <row r="5442" spans="1:11" x14ac:dyDescent="0.2">
      <c r="A5442" s="140"/>
      <c r="B5442" s="325"/>
      <c r="J5442" s="4"/>
      <c r="K5442" s="173"/>
    </row>
    <row r="5443" spans="1:11" x14ac:dyDescent="0.2">
      <c r="A5443" s="140"/>
      <c r="B5443" s="325"/>
      <c r="J5443" s="4"/>
      <c r="K5443" s="173"/>
    </row>
    <row r="5444" spans="1:11" x14ac:dyDescent="0.2">
      <c r="A5444" s="140"/>
      <c r="B5444" s="325"/>
      <c r="J5444" s="4"/>
      <c r="K5444" s="173"/>
    </row>
    <row r="5445" spans="1:11" x14ac:dyDescent="0.2">
      <c r="A5445" s="140"/>
      <c r="B5445" s="325"/>
      <c r="J5445" s="4"/>
      <c r="K5445" s="173"/>
    </row>
    <row r="5446" spans="1:11" x14ac:dyDescent="0.2">
      <c r="A5446" s="140"/>
      <c r="B5446" s="325"/>
      <c r="J5446" s="4"/>
      <c r="K5446" s="173"/>
    </row>
    <row r="5447" spans="1:11" x14ac:dyDescent="0.2">
      <c r="A5447" s="140"/>
      <c r="B5447" s="325"/>
      <c r="J5447" s="4"/>
      <c r="K5447" s="173"/>
    </row>
    <row r="5448" spans="1:11" x14ac:dyDescent="0.2">
      <c r="A5448" s="140"/>
      <c r="B5448" s="325"/>
      <c r="J5448" s="4"/>
      <c r="K5448" s="173"/>
    </row>
    <row r="5449" spans="1:11" x14ac:dyDescent="0.2">
      <c r="A5449" s="140"/>
      <c r="B5449" s="325"/>
      <c r="J5449" s="4"/>
      <c r="K5449" s="173"/>
    </row>
    <row r="5450" spans="1:11" x14ac:dyDescent="0.2">
      <c r="A5450" s="140"/>
      <c r="B5450" s="325"/>
      <c r="J5450" s="4"/>
      <c r="K5450" s="173"/>
    </row>
    <row r="5451" spans="1:11" x14ac:dyDescent="0.2">
      <c r="A5451" s="140"/>
      <c r="B5451" s="325"/>
      <c r="J5451" s="4"/>
      <c r="K5451" s="173"/>
    </row>
    <row r="5452" spans="1:11" x14ac:dyDescent="0.2">
      <c r="A5452" s="140"/>
      <c r="B5452" s="325"/>
      <c r="J5452" s="4"/>
      <c r="K5452" s="173"/>
    </row>
    <row r="5453" spans="1:11" x14ac:dyDescent="0.2">
      <c r="A5453" s="140"/>
      <c r="B5453" s="325"/>
      <c r="J5453" s="4"/>
      <c r="K5453" s="173"/>
    </row>
    <row r="5454" spans="1:11" x14ac:dyDescent="0.2">
      <c r="A5454" s="140"/>
      <c r="B5454" s="325"/>
      <c r="J5454" s="4"/>
      <c r="K5454" s="173"/>
    </row>
    <row r="5455" spans="1:11" x14ac:dyDescent="0.2">
      <c r="A5455" s="140"/>
      <c r="B5455" s="325"/>
      <c r="J5455" s="4"/>
      <c r="K5455" s="173"/>
    </row>
    <row r="5456" spans="1:11" x14ac:dyDescent="0.2">
      <c r="A5456" s="140"/>
      <c r="B5456" s="325"/>
      <c r="J5456" s="4"/>
      <c r="K5456" s="173"/>
    </row>
    <row r="5457" spans="1:11" x14ac:dyDescent="0.2">
      <c r="A5457" s="140"/>
      <c r="B5457" s="325"/>
      <c r="J5457" s="4"/>
      <c r="K5457" s="173"/>
    </row>
    <row r="5458" spans="1:11" x14ac:dyDescent="0.2">
      <c r="A5458" s="140"/>
      <c r="B5458" s="325"/>
      <c r="J5458" s="4"/>
      <c r="K5458" s="173"/>
    </row>
    <row r="5459" spans="1:11" x14ac:dyDescent="0.2">
      <c r="A5459" s="140"/>
      <c r="B5459" s="325"/>
      <c r="J5459" s="4"/>
      <c r="K5459" s="173"/>
    </row>
    <row r="5460" spans="1:11" x14ac:dyDescent="0.2">
      <c r="A5460" s="140"/>
      <c r="B5460" s="325"/>
      <c r="J5460" s="4"/>
      <c r="K5460" s="173"/>
    </row>
    <row r="5461" spans="1:11" x14ac:dyDescent="0.2">
      <c r="A5461" s="140"/>
      <c r="B5461" s="325"/>
      <c r="J5461" s="4"/>
      <c r="K5461" s="173"/>
    </row>
    <row r="5462" spans="1:11" x14ac:dyDescent="0.2">
      <c r="A5462" s="140"/>
      <c r="B5462" s="325"/>
      <c r="J5462" s="4"/>
      <c r="K5462" s="173"/>
    </row>
    <row r="5463" spans="1:11" x14ac:dyDescent="0.2">
      <c r="A5463" s="140"/>
      <c r="B5463" s="325"/>
      <c r="J5463" s="4"/>
      <c r="K5463" s="173"/>
    </row>
    <row r="5464" spans="1:11" x14ac:dyDescent="0.2">
      <c r="A5464" s="140"/>
      <c r="B5464" s="325"/>
      <c r="J5464" s="4"/>
      <c r="K5464" s="173"/>
    </row>
    <row r="5465" spans="1:11" x14ac:dyDescent="0.2">
      <c r="A5465" s="140"/>
      <c r="B5465" s="325"/>
      <c r="J5465" s="4"/>
      <c r="K5465" s="173"/>
    </row>
    <row r="5466" spans="1:11" x14ac:dyDescent="0.2">
      <c r="A5466" s="140"/>
      <c r="B5466" s="325"/>
      <c r="J5466" s="4"/>
      <c r="K5466" s="173"/>
    </row>
    <row r="5467" spans="1:11" x14ac:dyDescent="0.2">
      <c r="A5467" s="140"/>
      <c r="B5467" s="325"/>
      <c r="J5467" s="4"/>
      <c r="K5467" s="173"/>
    </row>
    <row r="5468" spans="1:11" x14ac:dyDescent="0.2">
      <c r="A5468" s="140"/>
      <c r="B5468" s="325"/>
      <c r="J5468" s="4"/>
      <c r="K5468" s="173"/>
    </row>
    <row r="5469" spans="1:11" x14ac:dyDescent="0.2">
      <c r="A5469" s="140"/>
      <c r="B5469" s="325"/>
      <c r="J5469" s="4"/>
      <c r="K5469" s="173"/>
    </row>
    <row r="5470" spans="1:11" x14ac:dyDescent="0.2">
      <c r="A5470" s="140"/>
      <c r="B5470" s="325"/>
      <c r="J5470" s="4"/>
      <c r="K5470" s="173"/>
    </row>
    <row r="5471" spans="1:11" x14ac:dyDescent="0.2">
      <c r="A5471" s="140"/>
      <c r="B5471" s="325"/>
      <c r="J5471" s="4"/>
      <c r="K5471" s="173"/>
    </row>
    <row r="5472" spans="1:11" x14ac:dyDescent="0.2">
      <c r="A5472" s="140"/>
      <c r="B5472" s="325"/>
      <c r="J5472" s="4"/>
      <c r="K5472" s="173"/>
    </row>
    <row r="5473" spans="1:11" x14ac:dyDescent="0.2">
      <c r="A5473" s="140"/>
      <c r="B5473" s="325"/>
      <c r="J5473" s="4"/>
      <c r="K5473" s="173"/>
    </row>
    <row r="5474" spans="1:11" x14ac:dyDescent="0.2">
      <c r="A5474" s="140"/>
      <c r="B5474" s="325"/>
      <c r="J5474" s="4"/>
      <c r="K5474" s="173"/>
    </row>
    <row r="5475" spans="1:11" x14ac:dyDescent="0.2">
      <c r="A5475" s="140"/>
      <c r="B5475" s="325"/>
      <c r="J5475" s="4"/>
      <c r="K5475" s="173"/>
    </row>
    <row r="5476" spans="1:11" x14ac:dyDescent="0.2">
      <c r="A5476" s="140"/>
      <c r="B5476" s="325"/>
      <c r="J5476" s="4"/>
      <c r="K5476" s="173"/>
    </row>
    <row r="5477" spans="1:11" x14ac:dyDescent="0.2">
      <c r="A5477" s="140"/>
      <c r="B5477" s="325"/>
      <c r="J5477" s="4"/>
      <c r="K5477" s="173"/>
    </row>
    <row r="5478" spans="1:11" x14ac:dyDescent="0.2">
      <c r="A5478" s="140"/>
      <c r="B5478" s="325"/>
      <c r="J5478" s="4"/>
      <c r="K5478" s="173"/>
    </row>
    <row r="5479" spans="1:11" x14ac:dyDescent="0.2">
      <c r="A5479" s="140"/>
      <c r="B5479" s="325"/>
      <c r="J5479" s="4"/>
      <c r="K5479" s="173"/>
    </row>
    <row r="5480" spans="1:11" x14ac:dyDescent="0.2">
      <c r="A5480" s="140"/>
      <c r="B5480" s="325"/>
      <c r="J5480" s="4"/>
      <c r="K5480" s="173"/>
    </row>
    <row r="5481" spans="1:11" x14ac:dyDescent="0.2">
      <c r="A5481" s="140"/>
      <c r="B5481" s="325"/>
      <c r="J5481" s="4"/>
      <c r="K5481" s="173"/>
    </row>
    <row r="5482" spans="1:11" x14ac:dyDescent="0.2">
      <c r="A5482" s="140"/>
      <c r="B5482" s="325"/>
      <c r="J5482" s="4"/>
      <c r="K5482" s="173"/>
    </row>
    <row r="5483" spans="1:11" x14ac:dyDescent="0.2">
      <c r="A5483" s="140"/>
      <c r="B5483" s="325"/>
      <c r="J5483" s="4"/>
      <c r="K5483" s="173"/>
    </row>
    <row r="5484" spans="1:11" x14ac:dyDescent="0.2">
      <c r="A5484" s="140"/>
      <c r="B5484" s="325"/>
      <c r="J5484" s="4"/>
      <c r="K5484" s="173"/>
    </row>
    <row r="5485" spans="1:11" x14ac:dyDescent="0.2">
      <c r="A5485" s="140"/>
      <c r="B5485" s="325"/>
      <c r="J5485" s="4"/>
      <c r="K5485" s="173"/>
    </row>
    <row r="5486" spans="1:11" x14ac:dyDescent="0.2">
      <c r="A5486" s="140"/>
      <c r="B5486" s="325"/>
      <c r="J5486" s="4"/>
      <c r="K5486" s="173"/>
    </row>
    <row r="5487" spans="1:11" x14ac:dyDescent="0.2">
      <c r="A5487" s="140"/>
      <c r="B5487" s="325"/>
      <c r="J5487" s="4"/>
      <c r="K5487" s="173"/>
    </row>
    <row r="5488" spans="1:11" x14ac:dyDescent="0.2">
      <c r="A5488" s="140"/>
      <c r="B5488" s="325"/>
      <c r="J5488" s="4"/>
      <c r="K5488" s="173"/>
    </row>
    <row r="5489" spans="1:11" x14ac:dyDescent="0.2">
      <c r="A5489" s="140"/>
      <c r="B5489" s="325"/>
      <c r="J5489" s="4"/>
      <c r="K5489" s="173"/>
    </row>
    <row r="5490" spans="1:11" x14ac:dyDescent="0.2">
      <c r="A5490" s="140"/>
      <c r="B5490" s="325"/>
      <c r="J5490" s="4"/>
      <c r="K5490" s="173"/>
    </row>
    <row r="5491" spans="1:11" x14ac:dyDescent="0.2">
      <c r="A5491" s="140"/>
      <c r="B5491" s="325"/>
      <c r="J5491" s="4"/>
      <c r="K5491" s="173"/>
    </row>
    <row r="5492" spans="1:11" x14ac:dyDescent="0.2">
      <c r="A5492" s="140"/>
      <c r="B5492" s="325"/>
      <c r="J5492" s="4"/>
      <c r="K5492" s="173"/>
    </row>
    <row r="5493" spans="1:11" x14ac:dyDescent="0.2">
      <c r="A5493" s="140"/>
      <c r="B5493" s="325"/>
      <c r="J5493" s="4"/>
      <c r="K5493" s="173"/>
    </row>
    <row r="5494" spans="1:11" x14ac:dyDescent="0.2">
      <c r="A5494" s="140"/>
      <c r="B5494" s="325"/>
      <c r="J5494" s="4"/>
      <c r="K5494" s="173"/>
    </row>
    <row r="5495" spans="1:11" x14ac:dyDescent="0.2">
      <c r="A5495" s="140"/>
      <c r="B5495" s="325"/>
      <c r="J5495" s="4"/>
      <c r="K5495" s="173"/>
    </row>
    <row r="5496" spans="1:11" x14ac:dyDescent="0.2">
      <c r="A5496" s="140"/>
      <c r="B5496" s="325"/>
      <c r="J5496" s="4"/>
      <c r="K5496" s="173"/>
    </row>
    <row r="5497" spans="1:11" x14ac:dyDescent="0.2">
      <c r="A5497" s="140"/>
      <c r="B5497" s="325"/>
      <c r="J5497" s="4"/>
      <c r="K5497" s="173"/>
    </row>
    <row r="5498" spans="1:11" x14ac:dyDescent="0.2">
      <c r="A5498" s="140"/>
      <c r="B5498" s="325"/>
      <c r="J5498" s="4"/>
      <c r="K5498" s="173"/>
    </row>
    <row r="5499" spans="1:11" x14ac:dyDescent="0.2">
      <c r="A5499" s="140"/>
      <c r="B5499" s="325"/>
      <c r="J5499" s="4"/>
      <c r="K5499" s="173"/>
    </row>
    <row r="5500" spans="1:11" x14ac:dyDescent="0.2">
      <c r="A5500" s="140"/>
      <c r="B5500" s="325"/>
      <c r="J5500" s="4"/>
      <c r="K5500" s="173"/>
    </row>
    <row r="5501" spans="1:11" x14ac:dyDescent="0.2">
      <c r="A5501" s="140"/>
      <c r="B5501" s="325"/>
      <c r="J5501" s="4"/>
      <c r="K5501" s="173"/>
    </row>
    <row r="5502" spans="1:11" x14ac:dyDescent="0.2">
      <c r="A5502" s="140"/>
      <c r="B5502" s="325"/>
      <c r="J5502" s="4"/>
      <c r="K5502" s="173"/>
    </row>
    <row r="5503" spans="1:11" x14ac:dyDescent="0.2">
      <c r="A5503" s="140"/>
      <c r="B5503" s="325"/>
      <c r="J5503" s="4"/>
      <c r="K5503" s="173"/>
    </row>
    <row r="5504" spans="1:11" x14ac:dyDescent="0.2">
      <c r="A5504" s="140"/>
      <c r="B5504" s="325"/>
      <c r="J5504" s="4"/>
      <c r="K5504" s="173"/>
    </row>
    <row r="5505" spans="1:11" x14ac:dyDescent="0.2">
      <c r="A5505" s="140"/>
      <c r="B5505" s="325"/>
      <c r="J5505" s="4"/>
      <c r="K5505" s="173"/>
    </row>
    <row r="5506" spans="1:11" x14ac:dyDescent="0.2">
      <c r="A5506" s="140"/>
      <c r="B5506" s="325"/>
      <c r="J5506" s="4"/>
      <c r="K5506" s="173"/>
    </row>
    <row r="5507" spans="1:11" x14ac:dyDescent="0.2">
      <c r="A5507" s="140"/>
      <c r="B5507" s="325"/>
      <c r="J5507" s="4"/>
      <c r="K5507" s="173"/>
    </row>
    <row r="5508" spans="1:11" x14ac:dyDescent="0.2">
      <c r="A5508" s="140"/>
      <c r="B5508" s="325"/>
      <c r="J5508" s="4"/>
      <c r="K5508" s="173"/>
    </row>
    <row r="5509" spans="1:11" x14ac:dyDescent="0.2">
      <c r="A5509" s="140"/>
      <c r="B5509" s="325"/>
      <c r="J5509" s="4"/>
      <c r="K5509" s="173"/>
    </row>
    <row r="5510" spans="1:11" x14ac:dyDescent="0.2">
      <c r="A5510" s="140"/>
      <c r="B5510" s="325"/>
      <c r="J5510" s="4"/>
      <c r="K5510" s="173"/>
    </row>
    <row r="5511" spans="1:11" x14ac:dyDescent="0.2">
      <c r="A5511" s="140"/>
      <c r="B5511" s="325"/>
      <c r="J5511" s="4"/>
      <c r="K5511" s="173"/>
    </row>
    <row r="5512" spans="1:11" x14ac:dyDescent="0.2">
      <c r="A5512" s="140"/>
      <c r="B5512" s="325"/>
      <c r="J5512" s="4"/>
      <c r="K5512" s="173"/>
    </row>
    <row r="5513" spans="1:11" x14ac:dyDescent="0.2">
      <c r="A5513" s="140"/>
      <c r="B5513" s="325"/>
      <c r="J5513" s="4"/>
      <c r="K5513" s="173"/>
    </row>
    <row r="5514" spans="1:11" x14ac:dyDescent="0.2">
      <c r="A5514" s="140"/>
      <c r="B5514" s="325"/>
      <c r="J5514" s="4"/>
      <c r="K5514" s="173"/>
    </row>
    <row r="5515" spans="1:11" x14ac:dyDescent="0.2">
      <c r="A5515" s="140"/>
      <c r="B5515" s="325"/>
      <c r="J5515" s="4"/>
      <c r="K5515" s="173"/>
    </row>
    <row r="5516" spans="1:11" x14ac:dyDescent="0.2">
      <c r="A5516" s="140"/>
      <c r="B5516" s="325"/>
      <c r="J5516" s="4"/>
      <c r="K5516" s="173"/>
    </row>
    <row r="5517" spans="1:11" x14ac:dyDescent="0.2">
      <c r="A5517" s="140"/>
      <c r="B5517" s="325"/>
      <c r="J5517" s="4"/>
      <c r="K5517" s="173"/>
    </row>
    <row r="5518" spans="1:11" x14ac:dyDescent="0.2">
      <c r="A5518" s="140"/>
      <c r="B5518" s="325"/>
      <c r="J5518" s="4"/>
      <c r="K5518" s="173"/>
    </row>
    <row r="5519" spans="1:11" x14ac:dyDescent="0.2">
      <c r="A5519" s="140"/>
      <c r="B5519" s="325"/>
      <c r="J5519" s="4"/>
      <c r="K5519" s="173"/>
    </row>
    <row r="5520" spans="1:11" x14ac:dyDescent="0.2">
      <c r="A5520" s="140"/>
      <c r="B5520" s="325"/>
      <c r="J5520" s="4"/>
      <c r="K5520" s="173"/>
    </row>
    <row r="5521" spans="1:11" x14ac:dyDescent="0.2">
      <c r="A5521" s="140"/>
      <c r="B5521" s="325"/>
      <c r="J5521" s="4"/>
      <c r="K5521" s="173"/>
    </row>
    <row r="5522" spans="1:11" x14ac:dyDescent="0.2">
      <c r="A5522" s="140"/>
      <c r="B5522" s="325"/>
      <c r="J5522" s="4"/>
      <c r="K5522" s="173"/>
    </row>
    <row r="5523" spans="1:11" x14ac:dyDescent="0.2">
      <c r="A5523" s="140"/>
      <c r="B5523" s="325"/>
      <c r="J5523" s="4"/>
      <c r="K5523" s="173"/>
    </row>
    <row r="5524" spans="1:11" x14ac:dyDescent="0.2">
      <c r="A5524" s="140"/>
      <c r="B5524" s="325"/>
      <c r="J5524" s="4"/>
      <c r="K5524" s="173"/>
    </row>
    <row r="5525" spans="1:11" x14ac:dyDescent="0.2">
      <c r="A5525" s="140"/>
      <c r="B5525" s="325"/>
      <c r="J5525" s="4"/>
      <c r="K5525" s="173"/>
    </row>
    <row r="5526" spans="1:11" x14ac:dyDescent="0.2">
      <c r="A5526" s="140"/>
      <c r="B5526" s="325"/>
      <c r="J5526" s="4"/>
      <c r="K5526" s="173"/>
    </row>
    <row r="5527" spans="1:11" x14ac:dyDescent="0.2">
      <c r="A5527" s="140"/>
      <c r="B5527" s="325"/>
      <c r="J5527" s="4"/>
      <c r="K5527" s="173"/>
    </row>
    <row r="5528" spans="1:11" x14ac:dyDescent="0.2">
      <c r="A5528" s="140"/>
      <c r="B5528" s="325"/>
      <c r="J5528" s="4"/>
      <c r="K5528" s="173"/>
    </row>
    <row r="5529" spans="1:11" x14ac:dyDescent="0.2">
      <c r="A5529" s="140"/>
      <c r="B5529" s="325"/>
      <c r="J5529" s="4"/>
      <c r="K5529" s="173"/>
    </row>
    <row r="5530" spans="1:11" x14ac:dyDescent="0.2">
      <c r="A5530" s="140"/>
      <c r="B5530" s="325"/>
      <c r="J5530" s="4"/>
      <c r="K5530" s="173"/>
    </row>
    <row r="5531" spans="1:11" x14ac:dyDescent="0.2">
      <c r="A5531" s="140"/>
      <c r="B5531" s="325"/>
      <c r="J5531" s="4"/>
      <c r="K5531" s="173"/>
    </row>
    <row r="5532" spans="1:11" x14ac:dyDescent="0.2">
      <c r="A5532" s="140"/>
      <c r="B5532" s="325"/>
      <c r="J5532" s="4"/>
      <c r="K5532" s="173"/>
    </row>
    <row r="5533" spans="1:11" x14ac:dyDescent="0.2">
      <c r="A5533" s="140"/>
      <c r="B5533" s="325"/>
      <c r="J5533" s="4"/>
      <c r="K5533" s="173"/>
    </row>
    <row r="5534" spans="1:11" x14ac:dyDescent="0.2">
      <c r="A5534" s="140"/>
      <c r="B5534" s="325"/>
      <c r="J5534" s="4"/>
      <c r="K5534" s="173"/>
    </row>
    <row r="5535" spans="1:11" x14ac:dyDescent="0.2">
      <c r="A5535" s="140"/>
      <c r="B5535" s="325"/>
      <c r="J5535" s="4"/>
      <c r="K5535" s="173"/>
    </row>
    <row r="5536" spans="1:11" x14ac:dyDescent="0.2">
      <c r="A5536" s="140"/>
      <c r="B5536" s="325"/>
      <c r="J5536" s="4"/>
      <c r="K5536" s="173"/>
    </row>
    <row r="5537" spans="1:11" x14ac:dyDescent="0.2">
      <c r="A5537" s="140"/>
      <c r="B5537" s="325"/>
      <c r="J5537" s="4"/>
      <c r="K5537" s="173"/>
    </row>
    <row r="5538" spans="1:11" x14ac:dyDescent="0.2">
      <c r="A5538" s="140"/>
      <c r="B5538" s="325"/>
      <c r="J5538" s="4"/>
      <c r="K5538" s="173"/>
    </row>
    <row r="5539" spans="1:11" x14ac:dyDescent="0.2">
      <c r="A5539" s="140"/>
      <c r="B5539" s="325"/>
      <c r="J5539" s="4"/>
      <c r="K5539" s="173"/>
    </row>
    <row r="5540" spans="1:11" x14ac:dyDescent="0.2">
      <c r="A5540" s="140"/>
      <c r="B5540" s="325"/>
      <c r="J5540" s="4"/>
      <c r="K5540" s="173"/>
    </row>
    <row r="5541" spans="1:11" x14ac:dyDescent="0.2">
      <c r="A5541" s="140"/>
      <c r="B5541" s="325"/>
      <c r="J5541" s="4"/>
      <c r="K5541" s="173"/>
    </row>
    <row r="5542" spans="1:11" x14ac:dyDescent="0.2">
      <c r="A5542" s="140"/>
      <c r="B5542" s="325"/>
      <c r="J5542" s="4"/>
      <c r="K5542" s="173"/>
    </row>
    <row r="5543" spans="1:11" x14ac:dyDescent="0.2">
      <c r="A5543" s="140"/>
      <c r="B5543" s="325"/>
      <c r="J5543" s="4"/>
      <c r="K5543" s="173"/>
    </row>
    <row r="5544" spans="1:11" x14ac:dyDescent="0.2">
      <c r="A5544" s="140"/>
      <c r="B5544" s="325"/>
      <c r="J5544" s="4"/>
      <c r="K5544" s="173"/>
    </row>
    <row r="5545" spans="1:11" x14ac:dyDescent="0.2">
      <c r="A5545" s="140"/>
      <c r="B5545" s="325"/>
      <c r="J5545" s="4"/>
      <c r="K5545" s="173"/>
    </row>
    <row r="5546" spans="1:11" x14ac:dyDescent="0.2">
      <c r="A5546" s="140"/>
      <c r="B5546" s="325"/>
      <c r="J5546" s="4"/>
      <c r="K5546" s="173"/>
    </row>
    <row r="5547" spans="1:11" x14ac:dyDescent="0.2">
      <c r="A5547" s="140"/>
      <c r="B5547" s="325"/>
      <c r="J5547" s="4"/>
      <c r="K5547" s="173"/>
    </row>
    <row r="5548" spans="1:11" x14ac:dyDescent="0.2">
      <c r="A5548" s="140"/>
      <c r="B5548" s="325"/>
      <c r="J5548" s="4"/>
      <c r="K5548" s="173"/>
    </row>
    <row r="5549" spans="1:11" x14ac:dyDescent="0.2">
      <c r="A5549" s="140"/>
      <c r="B5549" s="325"/>
      <c r="J5549" s="4"/>
      <c r="K5549" s="173"/>
    </row>
    <row r="5550" spans="1:11" x14ac:dyDescent="0.2">
      <c r="A5550" s="140"/>
      <c r="B5550" s="325"/>
      <c r="J5550" s="4"/>
      <c r="K5550" s="173"/>
    </row>
    <row r="5551" spans="1:11" x14ac:dyDescent="0.2">
      <c r="A5551" s="140"/>
      <c r="B5551" s="325"/>
      <c r="J5551" s="4"/>
      <c r="K5551" s="173"/>
    </row>
    <row r="5552" spans="1:11" x14ac:dyDescent="0.2">
      <c r="A5552" s="140"/>
      <c r="B5552" s="325"/>
      <c r="J5552" s="4"/>
      <c r="K5552" s="173"/>
    </row>
    <row r="5553" spans="1:11" x14ac:dyDescent="0.2">
      <c r="A5553" s="140"/>
      <c r="B5553" s="325"/>
      <c r="J5553" s="4"/>
      <c r="K5553" s="173"/>
    </row>
    <row r="5554" spans="1:11" x14ac:dyDescent="0.2">
      <c r="A5554" s="140"/>
      <c r="B5554" s="325"/>
      <c r="J5554" s="4"/>
      <c r="K5554" s="173"/>
    </row>
    <row r="5555" spans="1:11" x14ac:dyDescent="0.2">
      <c r="A5555" s="140"/>
      <c r="B5555" s="325"/>
      <c r="J5555" s="4"/>
      <c r="K5555" s="173"/>
    </row>
    <row r="5556" spans="1:11" x14ac:dyDescent="0.2">
      <c r="A5556" s="140"/>
      <c r="B5556" s="325"/>
      <c r="J5556" s="4"/>
      <c r="K5556" s="173"/>
    </row>
    <row r="5557" spans="1:11" x14ac:dyDescent="0.2">
      <c r="A5557" s="140"/>
      <c r="B5557" s="325"/>
      <c r="J5557" s="4"/>
      <c r="K5557" s="173"/>
    </row>
    <row r="5558" spans="1:11" x14ac:dyDescent="0.2">
      <c r="A5558" s="140"/>
      <c r="B5558" s="325"/>
      <c r="J5558" s="4"/>
      <c r="K5558" s="173"/>
    </row>
    <row r="5559" spans="1:11" x14ac:dyDescent="0.2">
      <c r="A5559" s="140"/>
      <c r="B5559" s="325"/>
      <c r="J5559" s="4"/>
      <c r="K5559" s="173"/>
    </row>
    <row r="5560" spans="1:11" x14ac:dyDescent="0.2">
      <c r="A5560" s="140"/>
      <c r="B5560" s="325"/>
      <c r="J5560" s="4"/>
      <c r="K5560" s="173"/>
    </row>
    <row r="5561" spans="1:11" x14ac:dyDescent="0.2">
      <c r="A5561" s="140"/>
      <c r="B5561" s="325"/>
      <c r="J5561" s="4"/>
      <c r="K5561" s="173"/>
    </row>
    <row r="5562" spans="1:11" x14ac:dyDescent="0.2">
      <c r="A5562" s="140"/>
      <c r="B5562" s="325"/>
      <c r="J5562" s="4"/>
      <c r="K5562" s="173"/>
    </row>
    <row r="5563" spans="1:11" x14ac:dyDescent="0.2">
      <c r="A5563" s="140"/>
      <c r="B5563" s="325"/>
      <c r="J5563" s="4"/>
      <c r="K5563" s="173"/>
    </row>
    <row r="5564" spans="1:11" x14ac:dyDescent="0.2">
      <c r="A5564" s="140"/>
      <c r="B5564" s="325"/>
      <c r="J5564" s="4"/>
      <c r="K5564" s="173"/>
    </row>
    <row r="5565" spans="1:11" x14ac:dyDescent="0.2">
      <c r="A5565" s="140"/>
      <c r="B5565" s="325"/>
      <c r="J5565" s="4"/>
      <c r="K5565" s="173"/>
    </row>
    <row r="5566" spans="1:11" x14ac:dyDescent="0.2">
      <c r="A5566" s="140"/>
      <c r="B5566" s="325"/>
      <c r="J5566" s="4"/>
      <c r="K5566" s="173"/>
    </row>
    <row r="5567" spans="1:11" x14ac:dyDescent="0.2">
      <c r="A5567" s="140"/>
      <c r="B5567" s="325"/>
      <c r="J5567" s="4"/>
      <c r="K5567" s="173"/>
    </row>
    <row r="5568" spans="1:11" x14ac:dyDescent="0.2">
      <c r="A5568" s="140"/>
      <c r="B5568" s="325"/>
      <c r="J5568" s="4"/>
      <c r="K5568" s="173"/>
    </row>
    <row r="5569" spans="1:11" x14ac:dyDescent="0.2">
      <c r="A5569" s="140"/>
      <c r="B5569" s="325"/>
      <c r="J5569" s="4"/>
      <c r="K5569" s="173"/>
    </row>
    <row r="5570" spans="1:11" x14ac:dyDescent="0.2">
      <c r="A5570" s="140"/>
      <c r="B5570" s="325"/>
      <c r="J5570" s="4"/>
      <c r="K5570" s="173"/>
    </row>
    <row r="5571" spans="1:11" x14ac:dyDescent="0.2">
      <c r="A5571" s="140"/>
      <c r="B5571" s="325"/>
      <c r="J5571" s="4"/>
      <c r="K5571" s="173"/>
    </row>
    <row r="5572" spans="1:11" x14ac:dyDescent="0.2">
      <c r="A5572" s="140"/>
      <c r="B5572" s="325"/>
      <c r="J5572" s="4"/>
      <c r="K5572" s="173"/>
    </row>
    <row r="5573" spans="1:11" x14ac:dyDescent="0.2">
      <c r="A5573" s="140"/>
      <c r="B5573" s="325"/>
      <c r="J5573" s="4"/>
      <c r="K5573" s="173"/>
    </row>
    <row r="5574" spans="1:11" x14ac:dyDescent="0.2">
      <c r="A5574" s="140"/>
      <c r="B5574" s="325"/>
      <c r="J5574" s="4"/>
      <c r="K5574" s="173"/>
    </row>
    <row r="5575" spans="1:11" x14ac:dyDescent="0.2">
      <c r="A5575" s="140"/>
      <c r="B5575" s="325"/>
      <c r="J5575" s="4"/>
      <c r="K5575" s="173"/>
    </row>
    <row r="5576" spans="1:11" x14ac:dyDescent="0.2">
      <c r="A5576" s="140"/>
      <c r="B5576" s="325"/>
      <c r="J5576" s="4"/>
      <c r="K5576" s="173"/>
    </row>
    <row r="5577" spans="1:11" x14ac:dyDescent="0.2">
      <c r="A5577" s="140"/>
      <c r="B5577" s="325"/>
      <c r="J5577" s="4"/>
      <c r="K5577" s="173"/>
    </row>
    <row r="5578" spans="1:11" x14ac:dyDescent="0.2">
      <c r="A5578" s="140"/>
      <c r="B5578" s="325"/>
      <c r="J5578" s="4"/>
      <c r="K5578" s="173"/>
    </row>
    <row r="5579" spans="1:11" x14ac:dyDescent="0.2">
      <c r="A5579" s="140"/>
      <c r="B5579" s="325"/>
      <c r="J5579" s="4"/>
      <c r="K5579" s="173"/>
    </row>
    <row r="5580" spans="1:11" x14ac:dyDescent="0.2">
      <c r="A5580" s="140"/>
      <c r="B5580" s="325"/>
      <c r="J5580" s="4"/>
      <c r="K5580" s="173"/>
    </row>
    <row r="5581" spans="1:11" x14ac:dyDescent="0.2">
      <c r="A5581" s="140"/>
      <c r="B5581" s="325"/>
      <c r="J5581" s="4"/>
      <c r="K5581" s="173"/>
    </row>
    <row r="5582" spans="1:11" x14ac:dyDescent="0.2">
      <c r="A5582" s="140"/>
      <c r="B5582" s="325"/>
      <c r="J5582" s="4"/>
      <c r="K5582" s="173"/>
    </row>
    <row r="5583" spans="1:11" x14ac:dyDescent="0.2">
      <c r="A5583" s="140"/>
      <c r="B5583" s="325"/>
      <c r="J5583" s="4"/>
      <c r="K5583" s="173"/>
    </row>
    <row r="5584" spans="1:11" x14ac:dyDescent="0.2">
      <c r="A5584" s="140"/>
      <c r="B5584" s="325"/>
      <c r="J5584" s="4"/>
      <c r="K5584" s="173"/>
    </row>
    <row r="5585" spans="1:11" x14ac:dyDescent="0.2">
      <c r="A5585" s="140"/>
      <c r="B5585" s="325"/>
      <c r="J5585" s="4"/>
      <c r="K5585" s="173"/>
    </row>
    <row r="5586" spans="1:11" x14ac:dyDescent="0.2">
      <c r="A5586" s="140"/>
      <c r="B5586" s="325"/>
      <c r="J5586" s="4"/>
      <c r="K5586" s="173"/>
    </row>
    <row r="5587" spans="1:11" x14ac:dyDescent="0.2">
      <c r="A5587" s="140"/>
      <c r="B5587" s="325"/>
      <c r="J5587" s="4"/>
      <c r="K5587" s="173"/>
    </row>
    <row r="5588" spans="1:11" x14ac:dyDescent="0.2">
      <c r="A5588" s="140"/>
      <c r="B5588" s="325"/>
      <c r="J5588" s="4"/>
      <c r="K5588" s="173"/>
    </row>
    <row r="5589" spans="1:11" x14ac:dyDescent="0.2">
      <c r="A5589" s="140"/>
      <c r="B5589" s="325"/>
      <c r="J5589" s="4"/>
      <c r="K5589" s="173"/>
    </row>
    <row r="5590" spans="1:11" x14ac:dyDescent="0.2">
      <c r="A5590" s="140"/>
      <c r="B5590" s="325"/>
      <c r="J5590" s="4"/>
      <c r="K5590" s="173"/>
    </row>
    <row r="5591" spans="1:11" x14ac:dyDescent="0.2">
      <c r="A5591" s="140"/>
      <c r="B5591" s="325"/>
      <c r="J5591" s="4"/>
      <c r="K5591" s="173"/>
    </row>
    <row r="5592" spans="1:11" x14ac:dyDescent="0.2">
      <c r="A5592" s="140"/>
      <c r="B5592" s="325"/>
      <c r="J5592" s="4"/>
      <c r="K5592" s="173"/>
    </row>
    <row r="5593" spans="1:11" x14ac:dyDescent="0.2">
      <c r="A5593" s="140"/>
      <c r="B5593" s="325"/>
      <c r="J5593" s="4"/>
      <c r="K5593" s="173"/>
    </row>
    <row r="5594" spans="1:11" x14ac:dyDescent="0.2">
      <c r="A5594" s="140"/>
      <c r="B5594" s="325"/>
      <c r="J5594" s="4"/>
      <c r="K5594" s="173"/>
    </row>
    <row r="5595" spans="1:11" x14ac:dyDescent="0.2">
      <c r="A5595" s="140"/>
      <c r="B5595" s="325"/>
      <c r="J5595" s="4"/>
      <c r="K5595" s="173"/>
    </row>
    <row r="5596" spans="1:11" x14ac:dyDescent="0.2">
      <c r="A5596" s="140"/>
      <c r="B5596" s="325"/>
      <c r="J5596" s="4"/>
      <c r="K5596" s="173"/>
    </row>
    <row r="5597" spans="1:11" x14ac:dyDescent="0.2">
      <c r="A5597" s="140"/>
      <c r="B5597" s="325"/>
      <c r="J5597" s="4"/>
      <c r="K5597" s="173"/>
    </row>
    <row r="5598" spans="1:11" x14ac:dyDescent="0.2">
      <c r="A5598" s="140"/>
      <c r="B5598" s="325"/>
      <c r="J5598" s="4"/>
      <c r="K5598" s="173"/>
    </row>
    <row r="5599" spans="1:11" x14ac:dyDescent="0.2">
      <c r="A5599" s="140"/>
      <c r="B5599" s="325"/>
      <c r="J5599" s="4"/>
      <c r="K5599" s="173"/>
    </row>
    <row r="5600" spans="1:11" x14ac:dyDescent="0.2">
      <c r="A5600" s="140"/>
      <c r="B5600" s="325"/>
      <c r="J5600" s="4"/>
      <c r="K5600" s="173"/>
    </row>
    <row r="5601" spans="1:11" x14ac:dyDescent="0.2">
      <c r="A5601" s="140"/>
      <c r="B5601" s="325"/>
      <c r="J5601" s="4"/>
      <c r="K5601" s="173"/>
    </row>
    <row r="5602" spans="1:11" x14ac:dyDescent="0.2">
      <c r="A5602" s="140"/>
      <c r="B5602" s="325"/>
      <c r="J5602" s="4"/>
      <c r="K5602" s="173"/>
    </row>
    <row r="5603" spans="1:11" x14ac:dyDescent="0.2">
      <c r="A5603" s="140"/>
      <c r="B5603" s="325"/>
      <c r="J5603" s="4"/>
      <c r="K5603" s="173"/>
    </row>
    <row r="5604" spans="1:11" x14ac:dyDescent="0.2">
      <c r="A5604" s="140"/>
      <c r="B5604" s="325"/>
      <c r="J5604" s="4"/>
      <c r="K5604" s="173"/>
    </row>
    <row r="5605" spans="1:11" x14ac:dyDescent="0.2">
      <c r="A5605" s="140"/>
      <c r="B5605" s="325"/>
      <c r="J5605" s="4"/>
      <c r="K5605" s="173"/>
    </row>
    <row r="5606" spans="1:11" x14ac:dyDescent="0.2">
      <c r="A5606" s="140"/>
      <c r="B5606" s="325"/>
      <c r="J5606" s="4"/>
      <c r="K5606" s="173"/>
    </row>
    <row r="5607" spans="1:11" x14ac:dyDescent="0.2">
      <c r="A5607" s="140"/>
      <c r="B5607" s="325"/>
      <c r="J5607" s="4"/>
      <c r="K5607" s="173"/>
    </row>
    <row r="5608" spans="1:11" x14ac:dyDescent="0.2">
      <c r="A5608" s="140"/>
      <c r="B5608" s="325"/>
      <c r="J5608" s="4"/>
      <c r="K5608" s="173"/>
    </row>
    <row r="5609" spans="1:11" x14ac:dyDescent="0.2">
      <c r="A5609" s="140"/>
      <c r="B5609" s="325"/>
      <c r="J5609" s="4"/>
      <c r="K5609" s="173"/>
    </row>
    <row r="5610" spans="1:11" x14ac:dyDescent="0.2">
      <c r="A5610" s="140"/>
      <c r="B5610" s="325"/>
      <c r="J5610" s="4"/>
      <c r="K5610" s="173"/>
    </row>
    <row r="5611" spans="1:11" x14ac:dyDescent="0.2">
      <c r="A5611" s="140"/>
      <c r="B5611" s="325"/>
      <c r="J5611" s="4"/>
      <c r="K5611" s="173"/>
    </row>
    <row r="5612" spans="1:11" x14ac:dyDescent="0.2">
      <c r="A5612" s="140"/>
      <c r="B5612" s="325"/>
      <c r="J5612" s="4"/>
      <c r="K5612" s="173"/>
    </row>
    <row r="5613" spans="1:11" x14ac:dyDescent="0.2">
      <c r="A5613" s="140"/>
      <c r="B5613" s="325"/>
      <c r="J5613" s="4"/>
      <c r="K5613" s="173"/>
    </row>
    <row r="5614" spans="1:11" x14ac:dyDescent="0.2">
      <c r="A5614" s="140"/>
      <c r="B5614" s="325"/>
      <c r="J5614" s="4"/>
      <c r="K5614" s="173"/>
    </row>
    <row r="5615" spans="1:11" x14ac:dyDescent="0.2">
      <c r="A5615" s="140"/>
      <c r="B5615" s="325"/>
      <c r="J5615" s="4"/>
      <c r="K5615" s="173"/>
    </row>
    <row r="5616" spans="1:11" x14ac:dyDescent="0.2">
      <c r="A5616" s="140"/>
      <c r="B5616" s="325"/>
      <c r="J5616" s="4"/>
      <c r="K5616" s="173"/>
    </row>
    <row r="5617" spans="1:11" x14ac:dyDescent="0.2">
      <c r="A5617" s="140"/>
      <c r="B5617" s="325"/>
      <c r="J5617" s="4"/>
      <c r="K5617" s="173"/>
    </row>
    <row r="5618" spans="1:11" x14ac:dyDescent="0.2">
      <c r="A5618" s="140"/>
      <c r="B5618" s="325"/>
      <c r="J5618" s="4"/>
      <c r="K5618" s="173"/>
    </row>
    <row r="5619" spans="1:11" x14ac:dyDescent="0.2">
      <c r="A5619" s="140"/>
      <c r="B5619" s="325"/>
      <c r="J5619" s="4"/>
      <c r="K5619" s="173"/>
    </row>
    <row r="5620" spans="1:11" x14ac:dyDescent="0.2">
      <c r="A5620" s="140"/>
      <c r="B5620" s="325"/>
      <c r="J5620" s="4"/>
      <c r="K5620" s="173"/>
    </row>
    <row r="5621" spans="1:11" x14ac:dyDescent="0.2">
      <c r="A5621" s="140"/>
      <c r="B5621" s="325"/>
      <c r="J5621" s="4"/>
      <c r="K5621" s="173"/>
    </row>
    <row r="5622" spans="1:11" x14ac:dyDescent="0.2">
      <c r="A5622" s="140"/>
      <c r="B5622" s="325"/>
      <c r="J5622" s="4"/>
      <c r="K5622" s="173"/>
    </row>
    <row r="5623" spans="1:11" x14ac:dyDescent="0.2">
      <c r="A5623" s="140"/>
      <c r="B5623" s="325"/>
      <c r="J5623" s="4"/>
      <c r="K5623" s="173"/>
    </row>
    <row r="5624" spans="1:11" x14ac:dyDescent="0.2">
      <c r="A5624" s="140"/>
      <c r="B5624" s="325"/>
      <c r="J5624" s="4"/>
      <c r="K5624" s="173"/>
    </row>
    <row r="5625" spans="1:11" x14ac:dyDescent="0.2">
      <c r="A5625" s="140"/>
      <c r="B5625" s="325"/>
      <c r="J5625" s="4"/>
      <c r="K5625" s="173"/>
    </row>
    <row r="5626" spans="1:11" x14ac:dyDescent="0.2">
      <c r="A5626" s="140"/>
      <c r="B5626" s="325"/>
      <c r="J5626" s="4"/>
      <c r="K5626" s="173"/>
    </row>
    <row r="5627" spans="1:11" x14ac:dyDescent="0.2">
      <c r="A5627" s="140"/>
      <c r="B5627" s="325"/>
      <c r="J5627" s="4"/>
      <c r="K5627" s="173"/>
    </row>
    <row r="5628" spans="1:11" x14ac:dyDescent="0.2">
      <c r="A5628" s="140"/>
      <c r="B5628" s="325"/>
      <c r="J5628" s="4"/>
      <c r="K5628" s="173"/>
    </row>
    <row r="5629" spans="1:11" x14ac:dyDescent="0.2">
      <c r="A5629" s="140"/>
      <c r="B5629" s="325"/>
      <c r="J5629" s="4"/>
      <c r="K5629" s="173"/>
    </row>
    <row r="5630" spans="1:11" x14ac:dyDescent="0.2">
      <c r="A5630" s="140"/>
      <c r="B5630" s="325"/>
      <c r="J5630" s="4"/>
      <c r="K5630" s="173"/>
    </row>
    <row r="5631" spans="1:11" x14ac:dyDescent="0.2">
      <c r="A5631" s="140"/>
      <c r="B5631" s="325"/>
      <c r="J5631" s="4"/>
      <c r="K5631" s="173"/>
    </row>
    <row r="5632" spans="1:11" x14ac:dyDescent="0.2">
      <c r="A5632" s="140"/>
      <c r="B5632" s="325"/>
      <c r="J5632" s="4"/>
      <c r="K5632" s="173"/>
    </row>
    <row r="5633" spans="1:11" x14ac:dyDescent="0.2">
      <c r="A5633" s="140"/>
      <c r="B5633" s="325"/>
      <c r="J5633" s="4"/>
      <c r="K5633" s="173"/>
    </row>
    <row r="5634" spans="1:11" x14ac:dyDescent="0.2">
      <c r="A5634" s="140"/>
      <c r="B5634" s="325"/>
      <c r="J5634" s="4"/>
      <c r="K5634" s="173"/>
    </row>
    <row r="5635" spans="1:11" x14ac:dyDescent="0.2">
      <c r="A5635" s="140"/>
      <c r="B5635" s="325"/>
      <c r="J5635" s="4"/>
      <c r="K5635" s="173"/>
    </row>
    <row r="5636" spans="1:11" x14ac:dyDescent="0.2">
      <c r="A5636" s="140"/>
      <c r="B5636" s="325"/>
      <c r="J5636" s="4"/>
      <c r="K5636" s="173"/>
    </row>
    <row r="5637" spans="1:11" x14ac:dyDescent="0.2">
      <c r="A5637" s="140"/>
      <c r="B5637" s="325"/>
      <c r="J5637" s="4"/>
      <c r="K5637" s="173"/>
    </row>
    <row r="5638" spans="1:11" x14ac:dyDescent="0.2">
      <c r="A5638" s="140"/>
      <c r="B5638" s="325"/>
      <c r="J5638" s="4"/>
      <c r="K5638" s="173"/>
    </row>
    <row r="5639" spans="1:11" x14ac:dyDescent="0.2">
      <c r="A5639" s="140"/>
      <c r="B5639" s="325"/>
      <c r="J5639" s="4"/>
      <c r="K5639" s="173"/>
    </row>
    <row r="5640" spans="1:11" x14ac:dyDescent="0.2">
      <c r="A5640" s="140"/>
      <c r="B5640" s="325"/>
      <c r="J5640" s="4"/>
      <c r="K5640" s="173"/>
    </row>
    <row r="5641" spans="1:11" x14ac:dyDescent="0.2">
      <c r="A5641" s="140"/>
      <c r="B5641" s="325"/>
      <c r="J5641" s="4"/>
      <c r="K5641" s="173"/>
    </row>
    <row r="5642" spans="1:11" x14ac:dyDescent="0.2">
      <c r="A5642" s="140"/>
      <c r="B5642" s="325"/>
      <c r="J5642" s="4"/>
      <c r="K5642" s="173"/>
    </row>
    <row r="5643" spans="1:11" x14ac:dyDescent="0.2">
      <c r="A5643" s="140"/>
      <c r="B5643" s="325"/>
      <c r="J5643" s="4"/>
      <c r="K5643" s="173"/>
    </row>
    <row r="5644" spans="1:11" x14ac:dyDescent="0.2">
      <c r="A5644" s="140"/>
      <c r="B5644" s="325"/>
      <c r="J5644" s="4"/>
      <c r="K5644" s="173"/>
    </row>
    <row r="5645" spans="1:11" x14ac:dyDescent="0.2">
      <c r="A5645" s="140"/>
      <c r="B5645" s="325"/>
      <c r="J5645" s="4"/>
      <c r="K5645" s="173"/>
    </row>
    <row r="5646" spans="1:11" x14ac:dyDescent="0.2">
      <c r="A5646" s="140"/>
      <c r="B5646" s="325"/>
      <c r="J5646" s="4"/>
      <c r="K5646" s="173"/>
    </row>
    <row r="5647" spans="1:11" x14ac:dyDescent="0.2">
      <c r="A5647" s="140"/>
      <c r="B5647" s="325"/>
      <c r="J5647" s="4"/>
      <c r="K5647" s="173"/>
    </row>
    <row r="5648" spans="1:11" x14ac:dyDescent="0.2">
      <c r="A5648" s="140"/>
      <c r="B5648" s="325"/>
      <c r="J5648" s="4"/>
      <c r="K5648" s="173"/>
    </row>
    <row r="5649" spans="1:11" x14ac:dyDescent="0.2">
      <c r="A5649" s="140"/>
      <c r="B5649" s="325"/>
      <c r="J5649" s="4"/>
      <c r="K5649" s="173"/>
    </row>
    <row r="5650" spans="1:11" x14ac:dyDescent="0.2">
      <c r="A5650" s="140"/>
      <c r="B5650" s="325"/>
      <c r="J5650" s="4"/>
      <c r="K5650" s="173"/>
    </row>
    <row r="5651" spans="1:11" x14ac:dyDescent="0.2">
      <c r="A5651" s="140"/>
      <c r="B5651" s="325"/>
      <c r="J5651" s="4"/>
      <c r="K5651" s="173"/>
    </row>
    <row r="5652" spans="1:11" x14ac:dyDescent="0.2">
      <c r="A5652" s="140"/>
      <c r="B5652" s="325"/>
      <c r="J5652" s="4"/>
      <c r="K5652" s="173"/>
    </row>
    <row r="5653" spans="1:11" x14ac:dyDescent="0.2">
      <c r="A5653" s="140"/>
      <c r="B5653" s="325"/>
      <c r="J5653" s="4"/>
      <c r="K5653" s="173"/>
    </row>
    <row r="5654" spans="1:11" x14ac:dyDescent="0.2">
      <c r="A5654" s="140"/>
      <c r="B5654" s="325"/>
      <c r="J5654" s="4"/>
      <c r="K5654" s="173"/>
    </row>
    <row r="5655" spans="1:11" x14ac:dyDescent="0.2">
      <c r="A5655" s="140"/>
      <c r="B5655" s="325"/>
      <c r="J5655" s="4"/>
      <c r="K5655" s="173"/>
    </row>
    <row r="5656" spans="1:11" x14ac:dyDescent="0.2">
      <c r="A5656" s="140"/>
      <c r="B5656" s="325"/>
      <c r="J5656" s="4"/>
      <c r="K5656" s="173"/>
    </row>
    <row r="5657" spans="1:11" x14ac:dyDescent="0.2">
      <c r="A5657" s="140"/>
      <c r="B5657" s="325"/>
      <c r="J5657" s="4"/>
      <c r="K5657" s="173"/>
    </row>
    <row r="5658" spans="1:11" x14ac:dyDescent="0.2">
      <c r="A5658" s="140"/>
      <c r="B5658" s="325"/>
      <c r="J5658" s="4"/>
      <c r="K5658" s="173"/>
    </row>
    <row r="5659" spans="1:11" x14ac:dyDescent="0.2">
      <c r="A5659" s="140"/>
      <c r="B5659" s="325"/>
      <c r="J5659" s="4"/>
      <c r="K5659" s="173"/>
    </row>
    <row r="5660" spans="1:11" x14ac:dyDescent="0.2">
      <c r="A5660" s="140"/>
      <c r="B5660" s="325"/>
      <c r="J5660" s="4"/>
      <c r="K5660" s="173"/>
    </row>
    <row r="5661" spans="1:11" x14ac:dyDescent="0.2">
      <c r="A5661" s="140"/>
      <c r="B5661" s="325"/>
      <c r="J5661" s="4"/>
      <c r="K5661" s="173"/>
    </row>
    <row r="5662" spans="1:11" x14ac:dyDescent="0.2">
      <c r="A5662" s="140"/>
      <c r="B5662" s="325"/>
      <c r="J5662" s="4"/>
      <c r="K5662" s="173"/>
    </row>
    <row r="5663" spans="1:11" x14ac:dyDescent="0.2">
      <c r="A5663" s="140"/>
      <c r="B5663" s="325"/>
      <c r="J5663" s="4"/>
      <c r="K5663" s="173"/>
    </row>
    <row r="5664" spans="1:11" x14ac:dyDescent="0.2">
      <c r="A5664" s="140"/>
      <c r="B5664" s="325"/>
      <c r="J5664" s="4"/>
      <c r="K5664" s="173"/>
    </row>
    <row r="5665" spans="1:11" x14ac:dyDescent="0.2">
      <c r="A5665" s="140"/>
      <c r="B5665" s="325"/>
      <c r="J5665" s="4"/>
      <c r="K5665" s="173"/>
    </row>
    <row r="5666" spans="1:11" x14ac:dyDescent="0.2">
      <c r="A5666" s="140"/>
      <c r="B5666" s="325"/>
      <c r="J5666" s="4"/>
      <c r="K5666" s="173"/>
    </row>
    <row r="5667" spans="1:11" x14ac:dyDescent="0.2">
      <c r="A5667" s="140"/>
      <c r="B5667" s="325"/>
      <c r="J5667" s="4"/>
      <c r="K5667" s="173"/>
    </row>
    <row r="5668" spans="1:11" x14ac:dyDescent="0.2">
      <c r="A5668" s="140"/>
      <c r="B5668" s="325"/>
      <c r="J5668" s="4"/>
      <c r="K5668" s="173"/>
    </row>
    <row r="5669" spans="1:11" x14ac:dyDescent="0.2">
      <c r="A5669" s="140"/>
      <c r="B5669" s="325"/>
      <c r="J5669" s="4"/>
      <c r="K5669" s="173"/>
    </row>
    <row r="5670" spans="1:11" x14ac:dyDescent="0.2">
      <c r="A5670" s="140"/>
      <c r="B5670" s="325"/>
      <c r="J5670" s="4"/>
      <c r="K5670" s="173"/>
    </row>
    <row r="5671" spans="1:11" x14ac:dyDescent="0.2">
      <c r="A5671" s="140"/>
      <c r="B5671" s="325"/>
      <c r="J5671" s="4"/>
      <c r="K5671" s="173"/>
    </row>
    <row r="5672" spans="1:11" x14ac:dyDescent="0.2">
      <c r="A5672" s="140"/>
      <c r="B5672" s="325"/>
      <c r="J5672" s="4"/>
      <c r="K5672" s="173"/>
    </row>
    <row r="5673" spans="1:11" x14ac:dyDescent="0.2">
      <c r="A5673" s="140"/>
      <c r="B5673" s="325"/>
      <c r="J5673" s="4"/>
      <c r="K5673" s="173"/>
    </row>
    <row r="5674" spans="1:11" x14ac:dyDescent="0.2">
      <c r="A5674" s="140"/>
      <c r="B5674" s="325"/>
      <c r="J5674" s="4"/>
      <c r="K5674" s="173"/>
    </row>
    <row r="5675" spans="1:11" x14ac:dyDescent="0.2">
      <c r="A5675" s="140"/>
      <c r="B5675" s="325"/>
      <c r="J5675" s="4"/>
      <c r="K5675" s="173"/>
    </row>
    <row r="5676" spans="1:11" x14ac:dyDescent="0.2">
      <c r="A5676" s="140"/>
      <c r="B5676" s="325"/>
      <c r="J5676" s="4"/>
      <c r="K5676" s="173"/>
    </row>
    <row r="5677" spans="1:11" x14ac:dyDescent="0.2">
      <c r="A5677" s="140"/>
      <c r="B5677" s="325"/>
      <c r="J5677" s="4"/>
      <c r="K5677" s="173"/>
    </row>
    <row r="5678" spans="1:11" x14ac:dyDescent="0.2">
      <c r="A5678" s="140"/>
      <c r="B5678" s="325"/>
      <c r="J5678" s="4"/>
      <c r="K5678" s="173"/>
    </row>
    <row r="5679" spans="1:11" x14ac:dyDescent="0.2">
      <c r="A5679" s="140"/>
      <c r="B5679" s="325"/>
      <c r="J5679" s="4"/>
      <c r="K5679" s="173"/>
    </row>
    <row r="5680" spans="1:11" x14ac:dyDescent="0.2">
      <c r="A5680" s="140"/>
      <c r="B5680" s="325"/>
      <c r="J5680" s="4"/>
      <c r="K5680" s="173"/>
    </row>
    <row r="5681" spans="1:11" x14ac:dyDescent="0.2">
      <c r="A5681" s="140"/>
      <c r="B5681" s="325"/>
      <c r="J5681" s="4"/>
      <c r="K5681" s="173"/>
    </row>
    <row r="5682" spans="1:11" x14ac:dyDescent="0.2">
      <c r="A5682" s="140"/>
      <c r="B5682" s="325"/>
      <c r="J5682" s="4"/>
      <c r="K5682" s="173"/>
    </row>
    <row r="5683" spans="1:11" x14ac:dyDescent="0.2">
      <c r="A5683" s="140"/>
      <c r="B5683" s="325"/>
      <c r="J5683" s="4"/>
      <c r="K5683" s="173"/>
    </row>
    <row r="5684" spans="1:11" x14ac:dyDescent="0.2">
      <c r="A5684" s="140"/>
      <c r="B5684" s="325"/>
      <c r="J5684" s="4"/>
      <c r="K5684" s="173"/>
    </row>
    <row r="5685" spans="1:11" x14ac:dyDescent="0.2">
      <c r="A5685" s="140"/>
      <c r="B5685" s="325"/>
      <c r="J5685" s="4"/>
      <c r="K5685" s="173"/>
    </row>
    <row r="5686" spans="1:11" x14ac:dyDescent="0.2">
      <c r="A5686" s="140"/>
      <c r="B5686" s="325"/>
      <c r="J5686" s="4"/>
      <c r="K5686" s="173"/>
    </row>
    <row r="5687" spans="1:11" x14ac:dyDescent="0.2">
      <c r="A5687" s="140"/>
      <c r="B5687" s="325"/>
      <c r="J5687" s="4"/>
      <c r="K5687" s="173"/>
    </row>
    <row r="5688" spans="1:11" x14ac:dyDescent="0.2">
      <c r="A5688" s="140"/>
      <c r="B5688" s="325"/>
      <c r="J5688" s="4"/>
      <c r="K5688" s="173"/>
    </row>
    <row r="5689" spans="1:11" x14ac:dyDescent="0.2">
      <c r="A5689" s="140"/>
      <c r="B5689" s="325"/>
      <c r="J5689" s="4"/>
      <c r="K5689" s="173"/>
    </row>
    <row r="5690" spans="1:11" x14ac:dyDescent="0.2">
      <c r="A5690" s="140"/>
      <c r="B5690" s="325"/>
      <c r="J5690" s="4"/>
      <c r="K5690" s="173"/>
    </row>
    <row r="5691" spans="1:11" x14ac:dyDescent="0.2">
      <c r="A5691" s="140"/>
      <c r="B5691" s="325"/>
      <c r="J5691" s="4"/>
      <c r="K5691" s="173"/>
    </row>
    <row r="5692" spans="1:11" x14ac:dyDescent="0.2">
      <c r="A5692" s="140"/>
      <c r="B5692" s="325"/>
      <c r="J5692" s="4"/>
      <c r="K5692" s="173"/>
    </row>
    <row r="5693" spans="1:11" x14ac:dyDescent="0.2">
      <c r="A5693" s="140"/>
      <c r="B5693" s="325"/>
      <c r="J5693" s="4"/>
      <c r="K5693" s="173"/>
    </row>
    <row r="5694" spans="1:11" x14ac:dyDescent="0.2">
      <c r="A5694" s="140"/>
      <c r="B5694" s="325"/>
      <c r="J5694" s="4"/>
      <c r="K5694" s="173"/>
    </row>
    <row r="5695" spans="1:11" x14ac:dyDescent="0.2">
      <c r="A5695" s="140"/>
      <c r="B5695" s="325"/>
      <c r="J5695" s="4"/>
      <c r="K5695" s="173"/>
    </row>
    <row r="5696" spans="1:11" x14ac:dyDescent="0.2">
      <c r="A5696" s="140"/>
      <c r="B5696" s="325"/>
      <c r="J5696" s="4"/>
      <c r="K5696" s="173"/>
    </row>
    <row r="5697" spans="1:11" x14ac:dyDescent="0.2">
      <c r="A5697" s="140"/>
      <c r="B5697" s="325"/>
      <c r="J5697" s="4"/>
      <c r="K5697" s="173"/>
    </row>
    <row r="5698" spans="1:11" x14ac:dyDescent="0.2">
      <c r="A5698" s="140"/>
      <c r="B5698" s="325"/>
      <c r="J5698" s="4"/>
      <c r="K5698" s="173"/>
    </row>
    <row r="5699" spans="1:11" x14ac:dyDescent="0.2">
      <c r="A5699" s="140"/>
      <c r="B5699" s="325"/>
      <c r="J5699" s="4"/>
      <c r="K5699" s="173"/>
    </row>
    <row r="5700" spans="1:11" x14ac:dyDescent="0.2">
      <c r="A5700" s="140"/>
      <c r="B5700" s="325"/>
      <c r="J5700" s="4"/>
      <c r="K5700" s="173"/>
    </row>
    <row r="5701" spans="1:11" x14ac:dyDescent="0.2">
      <c r="A5701" s="140"/>
      <c r="B5701" s="325"/>
      <c r="J5701" s="4"/>
      <c r="K5701" s="173"/>
    </row>
    <row r="5702" spans="1:11" x14ac:dyDescent="0.2">
      <c r="A5702" s="140"/>
      <c r="B5702" s="325"/>
      <c r="J5702" s="4"/>
      <c r="K5702" s="173"/>
    </row>
    <row r="5703" spans="1:11" x14ac:dyDescent="0.2">
      <c r="A5703" s="140"/>
      <c r="B5703" s="325"/>
      <c r="J5703" s="4"/>
      <c r="K5703" s="173"/>
    </row>
    <row r="5704" spans="1:11" x14ac:dyDescent="0.2">
      <c r="A5704" s="140"/>
      <c r="B5704" s="325"/>
      <c r="J5704" s="4"/>
      <c r="K5704" s="173"/>
    </row>
    <row r="5705" spans="1:11" x14ac:dyDescent="0.2">
      <c r="A5705" s="140"/>
      <c r="B5705" s="325"/>
      <c r="J5705" s="4"/>
      <c r="K5705" s="173"/>
    </row>
    <row r="5706" spans="1:11" x14ac:dyDescent="0.2">
      <c r="A5706" s="140"/>
      <c r="B5706" s="325"/>
      <c r="J5706" s="4"/>
      <c r="K5706" s="173"/>
    </row>
    <row r="5707" spans="1:11" x14ac:dyDescent="0.2">
      <c r="A5707" s="140"/>
      <c r="B5707" s="325"/>
      <c r="J5707" s="4"/>
      <c r="K5707" s="173"/>
    </row>
    <row r="5708" spans="1:11" x14ac:dyDescent="0.2">
      <c r="A5708" s="140"/>
      <c r="B5708" s="325"/>
      <c r="J5708" s="4"/>
      <c r="K5708" s="173"/>
    </row>
    <row r="5709" spans="1:11" x14ac:dyDescent="0.2">
      <c r="A5709" s="140"/>
      <c r="B5709" s="325"/>
      <c r="J5709" s="4"/>
      <c r="K5709" s="173"/>
    </row>
    <row r="5710" spans="1:11" x14ac:dyDescent="0.2">
      <c r="A5710" s="140"/>
      <c r="B5710" s="325"/>
      <c r="J5710" s="4"/>
      <c r="K5710" s="173"/>
    </row>
    <row r="5711" spans="1:11" x14ac:dyDescent="0.2">
      <c r="A5711" s="140"/>
      <c r="B5711" s="325"/>
      <c r="J5711" s="4"/>
      <c r="K5711" s="173"/>
    </row>
    <row r="5712" spans="1:11" x14ac:dyDescent="0.2">
      <c r="A5712" s="140"/>
      <c r="B5712" s="325"/>
      <c r="J5712" s="4"/>
      <c r="K5712" s="173"/>
    </row>
    <row r="5713" spans="1:11" x14ac:dyDescent="0.2">
      <c r="A5713" s="140"/>
      <c r="B5713" s="325"/>
      <c r="J5713" s="4"/>
      <c r="K5713" s="173"/>
    </row>
    <row r="5714" spans="1:11" x14ac:dyDescent="0.2">
      <c r="A5714" s="140"/>
      <c r="B5714" s="325"/>
      <c r="J5714" s="4"/>
      <c r="K5714" s="173"/>
    </row>
    <row r="5715" spans="1:11" x14ac:dyDescent="0.2">
      <c r="A5715" s="140"/>
      <c r="B5715" s="325"/>
      <c r="J5715" s="4"/>
      <c r="K5715" s="173"/>
    </row>
    <row r="5716" spans="1:11" x14ac:dyDescent="0.2">
      <c r="A5716" s="140"/>
      <c r="B5716" s="325"/>
      <c r="J5716" s="4"/>
      <c r="K5716" s="173"/>
    </row>
    <row r="5717" spans="1:11" x14ac:dyDescent="0.2">
      <c r="A5717" s="140"/>
      <c r="B5717" s="325"/>
      <c r="J5717" s="4"/>
      <c r="K5717" s="173"/>
    </row>
    <row r="5718" spans="1:11" x14ac:dyDescent="0.2">
      <c r="A5718" s="140"/>
      <c r="B5718" s="325"/>
      <c r="J5718" s="4"/>
      <c r="K5718" s="173"/>
    </row>
    <row r="5719" spans="1:11" x14ac:dyDescent="0.2">
      <c r="A5719" s="140"/>
      <c r="B5719" s="325"/>
      <c r="J5719" s="4"/>
      <c r="K5719" s="173"/>
    </row>
    <row r="5720" spans="1:11" x14ac:dyDescent="0.2">
      <c r="A5720" s="140"/>
      <c r="B5720" s="325"/>
      <c r="J5720" s="4"/>
      <c r="K5720" s="173"/>
    </row>
    <row r="5721" spans="1:11" x14ac:dyDescent="0.2">
      <c r="A5721" s="140"/>
      <c r="B5721" s="325"/>
      <c r="J5721" s="4"/>
      <c r="K5721" s="173"/>
    </row>
    <row r="5722" spans="1:11" x14ac:dyDescent="0.2">
      <c r="A5722" s="140"/>
      <c r="B5722" s="325"/>
      <c r="J5722" s="4"/>
      <c r="K5722" s="173"/>
    </row>
    <row r="5723" spans="1:11" x14ac:dyDescent="0.2">
      <c r="A5723" s="140"/>
      <c r="B5723" s="325"/>
      <c r="J5723" s="4"/>
      <c r="K5723" s="173"/>
    </row>
    <row r="5724" spans="1:11" x14ac:dyDescent="0.2">
      <c r="A5724" s="140"/>
      <c r="B5724" s="325"/>
      <c r="J5724" s="4"/>
      <c r="K5724" s="173"/>
    </row>
    <row r="5725" spans="1:11" x14ac:dyDescent="0.2">
      <c r="A5725" s="140"/>
      <c r="B5725" s="325"/>
      <c r="J5725" s="4"/>
      <c r="K5725" s="173"/>
    </row>
    <row r="5726" spans="1:11" x14ac:dyDescent="0.2">
      <c r="A5726" s="140"/>
      <c r="B5726" s="325"/>
      <c r="J5726" s="4"/>
      <c r="K5726" s="173"/>
    </row>
    <row r="5727" spans="1:11" x14ac:dyDescent="0.2">
      <c r="A5727" s="140"/>
      <c r="B5727" s="325"/>
      <c r="J5727" s="4"/>
      <c r="K5727" s="173"/>
    </row>
    <row r="5728" spans="1:11" x14ac:dyDescent="0.2">
      <c r="A5728" s="140"/>
      <c r="B5728" s="325"/>
      <c r="J5728" s="4"/>
      <c r="K5728" s="173"/>
    </row>
    <row r="5729" spans="1:11" x14ac:dyDescent="0.2">
      <c r="A5729" s="140"/>
      <c r="B5729" s="325"/>
      <c r="J5729" s="4"/>
      <c r="K5729" s="173"/>
    </row>
    <row r="5730" spans="1:11" x14ac:dyDescent="0.2">
      <c r="A5730" s="140"/>
      <c r="B5730" s="325"/>
      <c r="J5730" s="4"/>
      <c r="K5730" s="173"/>
    </row>
    <row r="5731" spans="1:11" x14ac:dyDescent="0.2">
      <c r="A5731" s="140"/>
      <c r="B5731" s="325"/>
      <c r="J5731" s="4"/>
      <c r="K5731" s="173"/>
    </row>
    <row r="5732" spans="1:11" x14ac:dyDescent="0.2">
      <c r="A5732" s="140"/>
      <c r="B5732" s="325"/>
      <c r="J5732" s="4"/>
      <c r="K5732" s="173"/>
    </row>
    <row r="5733" spans="1:11" x14ac:dyDescent="0.2">
      <c r="A5733" s="140"/>
      <c r="B5733" s="325"/>
      <c r="J5733" s="4"/>
      <c r="K5733" s="173"/>
    </row>
    <row r="5734" spans="1:11" x14ac:dyDescent="0.2">
      <c r="A5734" s="140"/>
      <c r="B5734" s="325"/>
      <c r="J5734" s="4"/>
      <c r="K5734" s="173"/>
    </row>
    <row r="5735" spans="1:11" x14ac:dyDescent="0.2">
      <c r="A5735" s="140"/>
      <c r="B5735" s="325"/>
      <c r="J5735" s="4"/>
      <c r="K5735" s="173"/>
    </row>
    <row r="5736" spans="1:11" x14ac:dyDescent="0.2">
      <c r="A5736" s="140"/>
      <c r="B5736" s="325"/>
      <c r="J5736" s="4"/>
      <c r="K5736" s="173"/>
    </row>
    <row r="5737" spans="1:11" x14ac:dyDescent="0.2">
      <c r="A5737" s="140"/>
      <c r="B5737" s="325"/>
      <c r="J5737" s="4"/>
      <c r="K5737" s="173"/>
    </row>
    <row r="5738" spans="1:11" x14ac:dyDescent="0.2">
      <c r="A5738" s="140"/>
      <c r="B5738" s="325"/>
      <c r="J5738" s="4"/>
      <c r="K5738" s="173"/>
    </row>
    <row r="5739" spans="1:11" x14ac:dyDescent="0.2">
      <c r="A5739" s="140"/>
      <c r="B5739" s="325"/>
      <c r="J5739" s="4"/>
      <c r="K5739" s="173"/>
    </row>
    <row r="5740" spans="1:11" x14ac:dyDescent="0.2">
      <c r="A5740" s="140"/>
      <c r="B5740" s="325"/>
      <c r="J5740" s="4"/>
      <c r="K5740" s="173"/>
    </row>
    <row r="5741" spans="1:11" x14ac:dyDescent="0.2">
      <c r="A5741" s="140"/>
      <c r="B5741" s="325"/>
      <c r="J5741" s="4"/>
      <c r="K5741" s="173"/>
    </row>
    <row r="5742" spans="1:11" x14ac:dyDescent="0.2">
      <c r="A5742" s="140"/>
      <c r="B5742" s="325"/>
      <c r="J5742" s="4"/>
      <c r="K5742" s="173"/>
    </row>
    <row r="5743" spans="1:11" x14ac:dyDescent="0.2">
      <c r="A5743" s="140"/>
      <c r="B5743" s="325"/>
      <c r="J5743" s="4"/>
      <c r="K5743" s="173"/>
    </row>
    <row r="5744" spans="1:11" x14ac:dyDescent="0.2">
      <c r="A5744" s="140"/>
      <c r="B5744" s="325"/>
      <c r="J5744" s="4"/>
      <c r="K5744" s="173"/>
    </row>
    <row r="5745" spans="1:11" x14ac:dyDescent="0.2">
      <c r="A5745" s="140"/>
      <c r="B5745" s="325"/>
      <c r="J5745" s="4"/>
      <c r="K5745" s="173"/>
    </row>
    <row r="5746" spans="1:11" x14ac:dyDescent="0.2">
      <c r="A5746" s="140"/>
      <c r="B5746" s="325"/>
      <c r="J5746" s="4"/>
      <c r="K5746" s="173"/>
    </row>
    <row r="5747" spans="1:11" x14ac:dyDescent="0.2">
      <c r="A5747" s="140"/>
      <c r="B5747" s="325"/>
      <c r="J5747" s="4"/>
      <c r="K5747" s="173"/>
    </row>
    <row r="5748" spans="1:11" x14ac:dyDescent="0.2">
      <c r="A5748" s="140"/>
      <c r="B5748" s="325"/>
      <c r="J5748" s="4"/>
      <c r="K5748" s="173"/>
    </row>
    <row r="5749" spans="1:11" x14ac:dyDescent="0.2">
      <c r="A5749" s="140"/>
      <c r="B5749" s="325"/>
      <c r="J5749" s="4"/>
      <c r="K5749" s="173"/>
    </row>
    <row r="5750" spans="1:11" x14ac:dyDescent="0.2">
      <c r="A5750" s="140"/>
      <c r="B5750" s="325"/>
      <c r="J5750" s="4"/>
      <c r="K5750" s="173"/>
    </row>
    <row r="5751" spans="1:11" x14ac:dyDescent="0.2">
      <c r="A5751" s="140"/>
      <c r="B5751" s="325"/>
      <c r="J5751" s="4"/>
      <c r="K5751" s="173"/>
    </row>
    <row r="5752" spans="1:11" x14ac:dyDescent="0.2">
      <c r="A5752" s="140"/>
      <c r="B5752" s="325"/>
      <c r="J5752" s="4"/>
      <c r="K5752" s="173"/>
    </row>
    <row r="5753" spans="1:11" x14ac:dyDescent="0.2">
      <c r="A5753" s="140"/>
      <c r="B5753" s="325"/>
      <c r="J5753" s="4"/>
      <c r="K5753" s="173"/>
    </row>
    <row r="5754" spans="1:11" x14ac:dyDescent="0.2">
      <c r="A5754" s="140"/>
      <c r="B5754" s="325"/>
      <c r="J5754" s="4"/>
      <c r="K5754" s="173"/>
    </row>
    <row r="5755" spans="1:11" x14ac:dyDescent="0.2">
      <c r="A5755" s="140"/>
      <c r="B5755" s="325"/>
      <c r="J5755" s="4"/>
      <c r="K5755" s="173"/>
    </row>
    <row r="5756" spans="1:11" x14ac:dyDescent="0.2">
      <c r="A5756" s="140"/>
      <c r="B5756" s="325"/>
      <c r="J5756" s="4"/>
      <c r="K5756" s="173"/>
    </row>
    <row r="5757" spans="1:11" x14ac:dyDescent="0.2">
      <c r="A5757" s="140"/>
      <c r="B5757" s="325"/>
      <c r="J5757" s="4"/>
      <c r="K5757" s="173"/>
    </row>
    <row r="5758" spans="1:11" x14ac:dyDescent="0.2">
      <c r="A5758" s="140"/>
      <c r="B5758" s="325"/>
      <c r="J5758" s="4"/>
      <c r="K5758" s="173"/>
    </row>
    <row r="5759" spans="1:11" x14ac:dyDescent="0.2">
      <c r="A5759" s="140"/>
      <c r="B5759" s="325"/>
      <c r="J5759" s="4"/>
      <c r="K5759" s="173"/>
    </row>
    <row r="5760" spans="1:11" x14ac:dyDescent="0.2">
      <c r="A5760" s="140"/>
      <c r="B5760" s="325"/>
      <c r="J5760" s="4"/>
      <c r="K5760" s="173"/>
    </row>
    <row r="5761" spans="1:11" x14ac:dyDescent="0.2">
      <c r="A5761" s="140"/>
      <c r="B5761" s="325"/>
      <c r="J5761" s="4"/>
      <c r="K5761" s="173"/>
    </row>
    <row r="5762" spans="1:11" x14ac:dyDescent="0.2">
      <c r="A5762" s="140"/>
      <c r="B5762" s="325"/>
      <c r="J5762" s="4"/>
      <c r="K5762" s="173"/>
    </row>
    <row r="5763" spans="1:11" x14ac:dyDescent="0.2">
      <c r="A5763" s="140"/>
      <c r="B5763" s="325"/>
      <c r="J5763" s="4"/>
      <c r="K5763" s="173"/>
    </row>
    <row r="5764" spans="1:11" x14ac:dyDescent="0.2">
      <c r="A5764" s="140"/>
      <c r="B5764" s="325"/>
      <c r="J5764" s="4"/>
      <c r="K5764" s="173"/>
    </row>
    <row r="5765" spans="1:11" x14ac:dyDescent="0.2">
      <c r="A5765" s="140"/>
      <c r="B5765" s="325"/>
      <c r="J5765" s="4"/>
      <c r="K5765" s="173"/>
    </row>
    <row r="5766" spans="1:11" x14ac:dyDescent="0.2">
      <c r="A5766" s="140"/>
      <c r="B5766" s="325"/>
      <c r="J5766" s="4"/>
      <c r="K5766" s="173"/>
    </row>
    <row r="5767" spans="1:11" x14ac:dyDescent="0.2">
      <c r="A5767" s="140"/>
      <c r="B5767" s="325"/>
      <c r="J5767" s="4"/>
      <c r="K5767" s="173"/>
    </row>
    <row r="5768" spans="1:11" x14ac:dyDescent="0.2">
      <c r="A5768" s="140"/>
      <c r="B5768" s="325"/>
      <c r="J5768" s="4"/>
      <c r="K5768" s="173"/>
    </row>
    <row r="5769" spans="1:11" x14ac:dyDescent="0.2">
      <c r="A5769" s="140"/>
      <c r="B5769" s="325"/>
      <c r="J5769" s="4"/>
      <c r="K5769" s="173"/>
    </row>
    <row r="5770" spans="1:11" x14ac:dyDescent="0.2">
      <c r="A5770" s="140"/>
      <c r="B5770" s="325"/>
      <c r="J5770" s="4"/>
      <c r="K5770" s="173"/>
    </row>
    <row r="5771" spans="1:11" x14ac:dyDescent="0.2">
      <c r="A5771" s="140"/>
      <c r="B5771" s="325"/>
      <c r="J5771" s="4"/>
      <c r="K5771" s="173"/>
    </row>
    <row r="5772" spans="1:11" x14ac:dyDescent="0.2">
      <c r="A5772" s="140"/>
      <c r="B5772" s="325"/>
      <c r="J5772" s="4"/>
      <c r="K5772" s="173"/>
    </row>
    <row r="5773" spans="1:11" x14ac:dyDescent="0.2">
      <c r="A5773" s="140"/>
      <c r="B5773" s="325"/>
      <c r="J5773" s="4"/>
      <c r="K5773" s="173"/>
    </row>
    <row r="5774" spans="1:11" x14ac:dyDescent="0.2">
      <c r="A5774" s="140"/>
      <c r="B5774" s="325"/>
      <c r="J5774" s="4"/>
      <c r="K5774" s="173"/>
    </row>
    <row r="5775" spans="1:11" x14ac:dyDescent="0.2">
      <c r="A5775" s="140"/>
      <c r="B5775" s="325"/>
      <c r="J5775" s="4"/>
      <c r="K5775" s="173"/>
    </row>
    <row r="5776" spans="1:11" x14ac:dyDescent="0.2">
      <c r="A5776" s="140"/>
      <c r="B5776" s="325"/>
      <c r="J5776" s="4"/>
      <c r="K5776" s="173"/>
    </row>
    <row r="5777" spans="1:11" x14ac:dyDescent="0.2">
      <c r="A5777" s="140"/>
      <c r="B5777" s="325"/>
      <c r="J5777" s="4"/>
      <c r="K5777" s="173"/>
    </row>
    <row r="5778" spans="1:11" x14ac:dyDescent="0.2">
      <c r="A5778" s="140"/>
      <c r="B5778" s="325"/>
      <c r="J5778" s="4"/>
      <c r="K5778" s="173"/>
    </row>
    <row r="5779" spans="1:11" x14ac:dyDescent="0.2">
      <c r="A5779" s="140"/>
      <c r="B5779" s="325"/>
      <c r="J5779" s="4"/>
      <c r="K5779" s="173"/>
    </row>
    <row r="5780" spans="1:11" x14ac:dyDescent="0.2">
      <c r="A5780" s="140"/>
      <c r="B5780" s="325"/>
      <c r="J5780" s="4"/>
      <c r="K5780" s="173"/>
    </row>
    <row r="5781" spans="1:11" x14ac:dyDescent="0.2">
      <c r="A5781" s="140"/>
      <c r="B5781" s="325"/>
      <c r="J5781" s="4"/>
      <c r="K5781" s="173"/>
    </row>
    <row r="5782" spans="1:11" x14ac:dyDescent="0.2">
      <c r="A5782" s="140"/>
      <c r="B5782" s="325"/>
      <c r="J5782" s="4"/>
      <c r="K5782" s="173"/>
    </row>
    <row r="5783" spans="1:11" x14ac:dyDescent="0.2">
      <c r="A5783" s="140"/>
      <c r="B5783" s="325"/>
      <c r="J5783" s="4"/>
      <c r="K5783" s="173"/>
    </row>
    <row r="5784" spans="1:11" x14ac:dyDescent="0.2">
      <c r="A5784" s="140"/>
      <c r="B5784" s="325"/>
      <c r="J5784" s="4"/>
      <c r="K5784" s="173"/>
    </row>
    <row r="5785" spans="1:11" x14ac:dyDescent="0.2">
      <c r="A5785" s="140"/>
      <c r="B5785" s="325"/>
      <c r="J5785" s="4"/>
      <c r="K5785" s="173"/>
    </row>
    <row r="5786" spans="1:11" x14ac:dyDescent="0.2">
      <c r="A5786" s="140"/>
      <c r="B5786" s="325"/>
      <c r="J5786" s="4"/>
      <c r="K5786" s="173"/>
    </row>
    <row r="5787" spans="1:11" x14ac:dyDescent="0.2">
      <c r="A5787" s="140"/>
      <c r="B5787" s="325"/>
      <c r="J5787" s="4"/>
      <c r="K5787" s="173"/>
    </row>
    <row r="5788" spans="1:11" x14ac:dyDescent="0.2">
      <c r="A5788" s="140"/>
      <c r="B5788" s="325"/>
      <c r="J5788" s="4"/>
      <c r="K5788" s="173"/>
    </row>
    <row r="5789" spans="1:11" x14ac:dyDescent="0.2">
      <c r="A5789" s="140"/>
      <c r="B5789" s="325"/>
      <c r="J5789" s="4"/>
      <c r="K5789" s="173"/>
    </row>
    <row r="5790" spans="1:11" x14ac:dyDescent="0.2">
      <c r="A5790" s="140"/>
      <c r="B5790" s="325"/>
      <c r="J5790" s="4"/>
      <c r="K5790" s="173"/>
    </row>
    <row r="5791" spans="1:11" x14ac:dyDescent="0.2">
      <c r="A5791" s="140"/>
      <c r="B5791" s="325"/>
      <c r="J5791" s="4"/>
      <c r="K5791" s="173"/>
    </row>
    <row r="5792" spans="1:11" x14ac:dyDescent="0.2">
      <c r="A5792" s="140"/>
      <c r="B5792" s="325"/>
      <c r="J5792" s="4"/>
      <c r="K5792" s="173"/>
    </row>
    <row r="5793" spans="1:11" x14ac:dyDescent="0.2">
      <c r="A5793" s="140"/>
      <c r="B5793" s="325"/>
      <c r="J5793" s="4"/>
      <c r="K5793" s="173"/>
    </row>
    <row r="5794" spans="1:11" x14ac:dyDescent="0.2">
      <c r="A5794" s="140"/>
      <c r="B5794" s="325"/>
      <c r="J5794" s="4"/>
      <c r="K5794" s="173"/>
    </row>
    <row r="5795" spans="1:11" x14ac:dyDescent="0.2">
      <c r="A5795" s="140"/>
      <c r="B5795" s="325"/>
      <c r="J5795" s="4"/>
      <c r="K5795" s="173"/>
    </row>
    <row r="5796" spans="1:11" x14ac:dyDescent="0.2">
      <c r="A5796" s="140"/>
      <c r="B5796" s="325"/>
      <c r="J5796" s="4"/>
      <c r="K5796" s="173"/>
    </row>
    <row r="5797" spans="1:11" x14ac:dyDescent="0.2">
      <c r="A5797" s="140"/>
      <c r="B5797" s="325"/>
      <c r="J5797" s="4"/>
      <c r="K5797" s="173"/>
    </row>
    <row r="5798" spans="1:11" x14ac:dyDescent="0.2">
      <c r="A5798" s="140"/>
      <c r="B5798" s="325"/>
      <c r="J5798" s="4"/>
      <c r="K5798" s="173"/>
    </row>
    <row r="5799" spans="1:11" x14ac:dyDescent="0.2">
      <c r="A5799" s="140"/>
      <c r="B5799" s="325"/>
      <c r="J5799" s="4"/>
      <c r="K5799" s="173"/>
    </row>
    <row r="5800" spans="1:11" x14ac:dyDescent="0.2">
      <c r="A5800" s="140"/>
      <c r="B5800" s="325"/>
      <c r="J5800" s="4"/>
      <c r="K5800" s="173"/>
    </row>
    <row r="5801" spans="1:11" x14ac:dyDescent="0.2">
      <c r="A5801" s="140"/>
      <c r="B5801" s="325"/>
      <c r="J5801" s="4"/>
      <c r="K5801" s="173"/>
    </row>
    <row r="5802" spans="1:11" x14ac:dyDescent="0.2">
      <c r="A5802" s="140"/>
      <c r="B5802" s="325"/>
      <c r="J5802" s="4"/>
      <c r="K5802" s="173"/>
    </row>
    <row r="5803" spans="1:11" x14ac:dyDescent="0.2">
      <c r="A5803" s="140"/>
      <c r="B5803" s="325"/>
      <c r="J5803" s="4"/>
      <c r="K5803" s="173"/>
    </row>
    <row r="5804" spans="1:11" x14ac:dyDescent="0.2">
      <c r="A5804" s="140"/>
      <c r="B5804" s="325"/>
      <c r="J5804" s="4"/>
      <c r="K5804" s="173"/>
    </row>
    <row r="5805" spans="1:11" x14ac:dyDescent="0.2">
      <c r="A5805" s="140"/>
      <c r="B5805" s="325"/>
      <c r="J5805" s="4"/>
      <c r="K5805" s="173"/>
    </row>
    <row r="5806" spans="1:11" x14ac:dyDescent="0.2">
      <c r="A5806" s="140"/>
      <c r="B5806" s="325"/>
      <c r="J5806" s="4"/>
      <c r="K5806" s="173"/>
    </row>
    <row r="5807" spans="1:11" x14ac:dyDescent="0.2">
      <c r="A5807" s="140"/>
      <c r="B5807" s="325"/>
      <c r="J5807" s="4"/>
      <c r="K5807" s="173"/>
    </row>
    <row r="5808" spans="1:11" x14ac:dyDescent="0.2">
      <c r="A5808" s="140"/>
      <c r="B5808" s="325"/>
      <c r="J5808" s="4"/>
      <c r="K5808" s="173"/>
    </row>
    <row r="5809" spans="1:11" x14ac:dyDescent="0.2">
      <c r="A5809" s="140"/>
      <c r="B5809" s="325"/>
      <c r="J5809" s="4"/>
      <c r="K5809" s="173"/>
    </row>
    <row r="5810" spans="1:11" x14ac:dyDescent="0.2">
      <c r="A5810" s="140"/>
      <c r="B5810" s="325"/>
      <c r="J5810" s="4"/>
      <c r="K5810" s="173"/>
    </row>
    <row r="5811" spans="1:11" x14ac:dyDescent="0.2">
      <c r="A5811" s="140"/>
      <c r="B5811" s="325"/>
      <c r="J5811" s="4"/>
      <c r="K5811" s="173"/>
    </row>
    <row r="5812" spans="1:11" x14ac:dyDescent="0.2">
      <c r="A5812" s="140"/>
      <c r="B5812" s="325"/>
      <c r="J5812" s="4"/>
      <c r="K5812" s="173"/>
    </row>
    <row r="5813" spans="1:11" x14ac:dyDescent="0.2">
      <c r="A5813" s="140"/>
      <c r="B5813" s="325"/>
      <c r="J5813" s="4"/>
      <c r="K5813" s="173"/>
    </row>
    <row r="5814" spans="1:11" x14ac:dyDescent="0.2">
      <c r="A5814" s="140"/>
      <c r="B5814" s="325"/>
      <c r="J5814" s="4"/>
      <c r="K5814" s="173"/>
    </row>
    <row r="5815" spans="1:11" x14ac:dyDescent="0.2">
      <c r="A5815" s="140"/>
      <c r="B5815" s="325"/>
      <c r="J5815" s="4"/>
      <c r="K5815" s="173"/>
    </row>
    <row r="5816" spans="1:11" x14ac:dyDescent="0.2">
      <c r="A5816" s="140"/>
      <c r="B5816" s="325"/>
      <c r="J5816" s="4"/>
      <c r="K5816" s="173"/>
    </row>
    <row r="5817" spans="1:11" x14ac:dyDescent="0.2">
      <c r="A5817" s="140"/>
      <c r="B5817" s="325"/>
      <c r="J5817" s="4"/>
      <c r="K5817" s="173"/>
    </row>
    <row r="5818" spans="1:11" x14ac:dyDescent="0.2">
      <c r="A5818" s="140"/>
      <c r="B5818" s="325"/>
      <c r="J5818" s="4"/>
      <c r="K5818" s="173"/>
    </row>
    <row r="5819" spans="1:11" x14ac:dyDescent="0.2">
      <c r="A5819" s="140"/>
      <c r="B5819" s="325"/>
      <c r="J5819" s="4"/>
      <c r="K5819" s="173"/>
    </row>
    <row r="5820" spans="1:11" x14ac:dyDescent="0.2">
      <c r="A5820" s="140"/>
      <c r="B5820" s="325"/>
      <c r="J5820" s="4"/>
      <c r="K5820" s="173"/>
    </row>
    <row r="5821" spans="1:11" x14ac:dyDescent="0.2">
      <c r="A5821" s="140"/>
      <c r="B5821" s="325"/>
      <c r="J5821" s="4"/>
      <c r="K5821" s="173"/>
    </row>
    <row r="5822" spans="1:11" x14ac:dyDescent="0.2">
      <c r="A5822" s="140"/>
      <c r="B5822" s="325"/>
      <c r="J5822" s="4"/>
      <c r="K5822" s="173"/>
    </row>
    <row r="5823" spans="1:11" x14ac:dyDescent="0.2">
      <c r="A5823" s="140"/>
      <c r="B5823" s="325"/>
      <c r="J5823" s="4"/>
      <c r="K5823" s="173"/>
    </row>
    <row r="5824" spans="1:11" x14ac:dyDescent="0.2">
      <c r="A5824" s="140"/>
      <c r="B5824" s="325"/>
      <c r="J5824" s="4"/>
      <c r="K5824" s="173"/>
    </row>
    <row r="5825" spans="1:11" x14ac:dyDescent="0.2">
      <c r="A5825" s="140"/>
      <c r="B5825" s="325"/>
      <c r="J5825" s="4"/>
      <c r="K5825" s="173"/>
    </row>
    <row r="5826" spans="1:11" x14ac:dyDescent="0.2">
      <c r="A5826" s="140"/>
      <c r="B5826" s="325"/>
      <c r="J5826" s="4"/>
      <c r="K5826" s="173"/>
    </row>
    <row r="5827" spans="1:11" x14ac:dyDescent="0.2">
      <c r="A5827" s="140"/>
      <c r="B5827" s="325"/>
      <c r="J5827" s="4"/>
      <c r="K5827" s="173"/>
    </row>
    <row r="5828" spans="1:11" x14ac:dyDescent="0.2">
      <c r="A5828" s="140"/>
      <c r="B5828" s="325"/>
      <c r="J5828" s="4"/>
      <c r="K5828" s="173"/>
    </row>
    <row r="5829" spans="1:11" x14ac:dyDescent="0.2">
      <c r="A5829" s="140"/>
      <c r="B5829" s="325"/>
      <c r="J5829" s="4"/>
      <c r="K5829" s="173"/>
    </row>
    <row r="5830" spans="1:11" x14ac:dyDescent="0.2">
      <c r="A5830" s="140"/>
      <c r="B5830" s="325"/>
      <c r="J5830" s="4"/>
      <c r="K5830" s="173"/>
    </row>
    <row r="5831" spans="1:11" x14ac:dyDescent="0.2">
      <c r="A5831" s="140"/>
      <c r="B5831" s="325"/>
      <c r="J5831" s="4"/>
      <c r="K5831" s="173"/>
    </row>
    <row r="5832" spans="1:11" x14ac:dyDescent="0.2">
      <c r="A5832" s="140"/>
      <c r="B5832" s="325"/>
      <c r="J5832" s="4"/>
      <c r="K5832" s="173"/>
    </row>
    <row r="5833" spans="1:11" x14ac:dyDescent="0.2">
      <c r="A5833" s="140"/>
      <c r="B5833" s="325"/>
      <c r="J5833" s="4"/>
      <c r="K5833" s="173"/>
    </row>
    <row r="5834" spans="1:11" x14ac:dyDescent="0.2">
      <c r="A5834" s="140"/>
      <c r="B5834" s="325"/>
      <c r="J5834" s="4"/>
      <c r="K5834" s="173"/>
    </row>
    <row r="5835" spans="1:11" x14ac:dyDescent="0.2">
      <c r="A5835" s="140"/>
      <c r="B5835" s="325"/>
      <c r="J5835" s="4"/>
      <c r="K5835" s="173"/>
    </row>
    <row r="5836" spans="1:11" x14ac:dyDescent="0.2">
      <c r="A5836" s="140"/>
      <c r="B5836" s="325"/>
      <c r="J5836" s="4"/>
      <c r="K5836" s="173"/>
    </row>
    <row r="5837" spans="1:11" x14ac:dyDescent="0.2">
      <c r="A5837" s="140"/>
      <c r="B5837" s="325"/>
      <c r="J5837" s="4"/>
      <c r="K5837" s="173"/>
    </row>
    <row r="5838" spans="1:11" x14ac:dyDescent="0.2">
      <c r="A5838" s="140"/>
      <c r="B5838" s="325"/>
      <c r="J5838" s="4"/>
      <c r="K5838" s="173"/>
    </row>
    <row r="5839" spans="1:11" x14ac:dyDescent="0.2">
      <c r="A5839" s="140"/>
      <c r="B5839" s="325"/>
      <c r="J5839" s="4"/>
      <c r="K5839" s="173"/>
    </row>
    <row r="5840" spans="1:11" x14ac:dyDescent="0.2">
      <c r="A5840" s="140"/>
      <c r="B5840" s="325"/>
      <c r="J5840" s="4"/>
      <c r="K5840" s="173"/>
    </row>
    <row r="5841" spans="1:11" x14ac:dyDescent="0.2">
      <c r="A5841" s="140"/>
      <c r="B5841" s="325"/>
      <c r="J5841" s="4"/>
      <c r="K5841" s="173"/>
    </row>
    <row r="5842" spans="1:11" x14ac:dyDescent="0.2">
      <c r="A5842" s="140"/>
      <c r="B5842" s="325"/>
      <c r="J5842" s="4"/>
      <c r="K5842" s="173"/>
    </row>
    <row r="5843" spans="1:11" x14ac:dyDescent="0.2">
      <c r="A5843" s="140"/>
      <c r="B5843" s="325"/>
      <c r="J5843" s="4"/>
      <c r="K5843" s="173"/>
    </row>
    <row r="5844" spans="1:11" x14ac:dyDescent="0.2">
      <c r="A5844" s="140"/>
      <c r="B5844" s="325"/>
      <c r="J5844" s="4"/>
      <c r="K5844" s="173"/>
    </row>
    <row r="5845" spans="1:11" x14ac:dyDescent="0.2">
      <c r="A5845" s="140"/>
      <c r="B5845" s="325"/>
      <c r="J5845" s="4"/>
      <c r="K5845" s="173"/>
    </row>
    <row r="5846" spans="1:11" x14ac:dyDescent="0.2">
      <c r="A5846" s="140"/>
      <c r="B5846" s="325"/>
      <c r="J5846" s="4"/>
      <c r="K5846" s="173"/>
    </row>
    <row r="5847" spans="1:11" x14ac:dyDescent="0.2">
      <c r="A5847" s="140"/>
      <c r="B5847" s="325"/>
      <c r="J5847" s="4"/>
      <c r="K5847" s="173"/>
    </row>
    <row r="5848" spans="1:11" x14ac:dyDescent="0.2">
      <c r="A5848" s="140"/>
      <c r="B5848" s="325"/>
      <c r="J5848" s="4"/>
      <c r="K5848" s="173"/>
    </row>
    <row r="5849" spans="1:11" x14ac:dyDescent="0.2">
      <c r="A5849" s="140"/>
      <c r="B5849" s="325"/>
      <c r="J5849" s="4"/>
      <c r="K5849" s="173"/>
    </row>
    <row r="5850" spans="1:11" x14ac:dyDescent="0.2">
      <c r="A5850" s="140"/>
      <c r="B5850" s="325"/>
      <c r="J5850" s="4"/>
      <c r="K5850" s="173"/>
    </row>
    <row r="5851" spans="1:11" x14ac:dyDescent="0.2">
      <c r="A5851" s="140"/>
      <c r="B5851" s="325"/>
      <c r="J5851" s="4"/>
      <c r="K5851" s="173"/>
    </row>
    <row r="5852" spans="1:11" x14ac:dyDescent="0.2">
      <c r="A5852" s="140"/>
      <c r="B5852" s="325"/>
      <c r="J5852" s="4"/>
      <c r="K5852" s="173"/>
    </row>
    <row r="5853" spans="1:11" x14ac:dyDescent="0.2">
      <c r="A5853" s="140"/>
      <c r="B5853" s="325"/>
      <c r="J5853" s="4"/>
      <c r="K5853" s="173"/>
    </row>
    <row r="5854" spans="1:11" x14ac:dyDescent="0.2">
      <c r="A5854" s="140"/>
      <c r="B5854" s="325"/>
      <c r="J5854" s="4"/>
      <c r="K5854" s="173"/>
    </row>
    <row r="5855" spans="1:11" x14ac:dyDescent="0.2">
      <c r="A5855" s="140"/>
      <c r="B5855" s="325"/>
      <c r="J5855" s="4"/>
      <c r="K5855" s="173"/>
    </row>
    <row r="5856" spans="1:11" x14ac:dyDescent="0.2">
      <c r="A5856" s="140"/>
      <c r="B5856" s="325"/>
      <c r="J5856" s="4"/>
      <c r="K5856" s="173"/>
    </row>
    <row r="5857" spans="1:11" x14ac:dyDescent="0.2">
      <c r="A5857" s="140"/>
      <c r="B5857" s="325"/>
      <c r="J5857" s="4"/>
      <c r="K5857" s="173"/>
    </row>
    <row r="5858" spans="1:11" x14ac:dyDescent="0.2">
      <c r="A5858" s="140"/>
      <c r="B5858" s="325"/>
      <c r="J5858" s="4"/>
      <c r="K5858" s="173"/>
    </row>
    <row r="5859" spans="1:11" x14ac:dyDescent="0.2">
      <c r="A5859" s="140"/>
      <c r="B5859" s="325"/>
      <c r="J5859" s="4"/>
      <c r="K5859" s="173"/>
    </row>
    <row r="5860" spans="1:11" x14ac:dyDescent="0.2">
      <c r="A5860" s="140"/>
      <c r="B5860" s="325"/>
      <c r="J5860" s="4"/>
      <c r="K5860" s="173"/>
    </row>
    <row r="5861" spans="1:11" x14ac:dyDescent="0.2">
      <c r="A5861" s="140"/>
      <c r="B5861" s="325"/>
      <c r="J5861" s="4"/>
      <c r="K5861" s="173"/>
    </row>
    <row r="5862" spans="1:11" x14ac:dyDescent="0.2">
      <c r="A5862" s="140"/>
      <c r="B5862" s="325"/>
      <c r="J5862" s="4"/>
      <c r="K5862" s="173"/>
    </row>
    <row r="5863" spans="1:11" x14ac:dyDescent="0.2">
      <c r="A5863" s="140"/>
      <c r="B5863" s="325"/>
      <c r="J5863" s="4"/>
      <c r="K5863" s="173"/>
    </row>
    <row r="5864" spans="1:11" x14ac:dyDescent="0.2">
      <c r="A5864" s="140"/>
      <c r="B5864" s="325"/>
      <c r="J5864" s="4"/>
      <c r="K5864" s="173"/>
    </row>
    <row r="5865" spans="1:11" x14ac:dyDescent="0.2">
      <c r="A5865" s="140"/>
      <c r="B5865" s="325"/>
      <c r="J5865" s="4"/>
      <c r="K5865" s="173"/>
    </row>
    <row r="5866" spans="1:11" x14ac:dyDescent="0.2">
      <c r="A5866" s="140"/>
      <c r="B5866" s="325"/>
      <c r="J5866" s="4"/>
      <c r="K5866" s="173"/>
    </row>
    <row r="5867" spans="1:11" x14ac:dyDescent="0.2">
      <c r="A5867" s="140"/>
      <c r="B5867" s="325"/>
      <c r="J5867" s="4"/>
      <c r="K5867" s="173"/>
    </row>
    <row r="5868" spans="1:11" x14ac:dyDescent="0.2">
      <c r="A5868" s="140"/>
      <c r="B5868" s="325"/>
      <c r="J5868" s="4"/>
      <c r="K5868" s="173"/>
    </row>
    <row r="5869" spans="1:11" x14ac:dyDescent="0.2">
      <c r="A5869" s="140"/>
      <c r="B5869" s="325"/>
      <c r="J5869" s="4"/>
      <c r="K5869" s="173"/>
    </row>
    <row r="5870" spans="1:11" x14ac:dyDescent="0.2">
      <c r="A5870" s="140"/>
      <c r="B5870" s="325"/>
      <c r="J5870" s="4"/>
      <c r="K5870" s="173"/>
    </row>
    <row r="5871" spans="1:11" x14ac:dyDescent="0.2">
      <c r="A5871" s="140"/>
      <c r="B5871" s="325"/>
      <c r="J5871" s="4"/>
      <c r="K5871" s="173"/>
    </row>
    <row r="5872" spans="1:11" x14ac:dyDescent="0.2">
      <c r="A5872" s="140"/>
      <c r="B5872" s="325"/>
      <c r="J5872" s="4"/>
      <c r="K5872" s="173"/>
    </row>
    <row r="5873" spans="1:11" x14ac:dyDescent="0.2">
      <c r="A5873" s="140"/>
      <c r="B5873" s="325"/>
      <c r="J5873" s="4"/>
      <c r="K5873" s="173"/>
    </row>
    <row r="5874" spans="1:11" x14ac:dyDescent="0.2">
      <c r="A5874" s="140"/>
      <c r="B5874" s="325"/>
      <c r="J5874" s="4"/>
      <c r="K5874" s="173"/>
    </row>
    <row r="5875" spans="1:11" x14ac:dyDescent="0.2">
      <c r="A5875" s="140"/>
      <c r="B5875" s="325"/>
      <c r="J5875" s="4"/>
      <c r="K5875" s="173"/>
    </row>
    <row r="5876" spans="1:11" x14ac:dyDescent="0.2">
      <c r="A5876" s="140"/>
      <c r="B5876" s="325"/>
      <c r="J5876" s="4"/>
      <c r="K5876" s="173"/>
    </row>
    <row r="5877" spans="1:11" x14ac:dyDescent="0.2">
      <c r="A5877" s="140"/>
      <c r="B5877" s="325"/>
      <c r="J5877" s="4"/>
      <c r="K5877" s="173"/>
    </row>
    <row r="5878" spans="1:11" x14ac:dyDescent="0.2">
      <c r="A5878" s="140"/>
      <c r="B5878" s="325"/>
      <c r="J5878" s="4"/>
      <c r="K5878" s="173"/>
    </row>
    <row r="5879" spans="1:11" x14ac:dyDescent="0.2">
      <c r="A5879" s="140"/>
      <c r="B5879" s="325"/>
      <c r="J5879" s="4"/>
      <c r="K5879" s="173"/>
    </row>
    <row r="5880" spans="1:11" x14ac:dyDescent="0.2">
      <c r="A5880" s="140"/>
      <c r="B5880" s="325"/>
      <c r="J5880" s="4"/>
      <c r="K5880" s="173"/>
    </row>
    <row r="5881" spans="1:11" x14ac:dyDescent="0.2">
      <c r="A5881" s="140"/>
      <c r="B5881" s="325"/>
      <c r="J5881" s="4"/>
      <c r="K5881" s="173"/>
    </row>
    <row r="5882" spans="1:11" x14ac:dyDescent="0.2">
      <c r="A5882" s="140"/>
      <c r="B5882" s="325"/>
      <c r="J5882" s="4"/>
      <c r="K5882" s="173"/>
    </row>
    <row r="5883" spans="1:11" x14ac:dyDescent="0.2">
      <c r="A5883" s="140"/>
      <c r="B5883" s="325"/>
      <c r="J5883" s="4"/>
      <c r="K5883" s="173"/>
    </row>
    <row r="5884" spans="1:11" x14ac:dyDescent="0.2">
      <c r="A5884" s="140"/>
      <c r="B5884" s="325"/>
      <c r="J5884" s="4"/>
      <c r="K5884" s="173"/>
    </row>
    <row r="5885" spans="1:11" x14ac:dyDescent="0.2">
      <c r="A5885" s="140"/>
      <c r="B5885" s="325"/>
      <c r="J5885" s="4"/>
      <c r="K5885" s="173"/>
    </row>
    <row r="5886" spans="1:11" x14ac:dyDescent="0.2">
      <c r="A5886" s="140"/>
      <c r="B5886" s="325"/>
      <c r="J5886" s="4"/>
      <c r="K5886" s="173"/>
    </row>
    <row r="5887" spans="1:11" x14ac:dyDescent="0.2">
      <c r="A5887" s="140"/>
      <c r="B5887" s="325"/>
      <c r="J5887" s="4"/>
      <c r="K5887" s="173"/>
    </row>
    <row r="5888" spans="1:11" x14ac:dyDescent="0.2">
      <c r="A5888" s="140"/>
      <c r="B5888" s="325"/>
      <c r="J5888" s="4"/>
      <c r="K5888" s="173"/>
    </row>
    <row r="5889" spans="1:11" x14ac:dyDescent="0.2">
      <c r="A5889" s="140"/>
      <c r="B5889" s="325"/>
      <c r="J5889" s="4"/>
      <c r="K5889" s="173"/>
    </row>
    <row r="5890" spans="1:11" x14ac:dyDescent="0.2">
      <c r="A5890" s="140"/>
      <c r="B5890" s="325"/>
      <c r="J5890" s="4"/>
      <c r="K5890" s="173"/>
    </row>
    <row r="5891" spans="1:11" x14ac:dyDescent="0.2">
      <c r="A5891" s="140"/>
      <c r="B5891" s="325"/>
      <c r="J5891" s="4"/>
      <c r="K5891" s="173"/>
    </row>
    <row r="5892" spans="1:11" x14ac:dyDescent="0.2">
      <c r="A5892" s="140"/>
      <c r="B5892" s="325"/>
      <c r="J5892" s="4"/>
      <c r="K5892" s="173"/>
    </row>
    <row r="5893" spans="1:11" x14ac:dyDescent="0.2">
      <c r="A5893" s="140"/>
      <c r="B5893" s="325"/>
      <c r="J5893" s="4"/>
      <c r="K5893" s="173"/>
    </row>
    <row r="5894" spans="1:11" x14ac:dyDescent="0.2">
      <c r="A5894" s="140"/>
      <c r="B5894" s="325"/>
      <c r="J5894" s="4"/>
      <c r="K5894" s="173"/>
    </row>
    <row r="5895" spans="1:11" x14ac:dyDescent="0.2">
      <c r="A5895" s="140"/>
      <c r="B5895" s="325"/>
      <c r="J5895" s="4"/>
      <c r="K5895" s="173"/>
    </row>
    <row r="5896" spans="1:11" x14ac:dyDescent="0.2">
      <c r="A5896" s="140"/>
      <c r="B5896" s="325"/>
      <c r="J5896" s="4"/>
      <c r="K5896" s="173"/>
    </row>
    <row r="5897" spans="1:11" x14ac:dyDescent="0.2">
      <c r="A5897" s="140"/>
      <c r="B5897" s="325"/>
      <c r="J5897" s="4"/>
      <c r="K5897" s="173"/>
    </row>
    <row r="5898" spans="1:11" x14ac:dyDescent="0.2">
      <c r="A5898" s="140"/>
      <c r="B5898" s="325"/>
      <c r="J5898" s="4"/>
      <c r="K5898" s="173"/>
    </row>
    <row r="5899" spans="1:11" x14ac:dyDescent="0.2">
      <c r="A5899" s="140"/>
      <c r="B5899" s="325"/>
      <c r="J5899" s="4"/>
      <c r="K5899" s="173"/>
    </row>
    <row r="5900" spans="1:11" x14ac:dyDescent="0.2">
      <c r="A5900" s="140"/>
      <c r="B5900" s="325"/>
      <c r="J5900" s="4"/>
      <c r="K5900" s="173"/>
    </row>
    <row r="5901" spans="1:11" x14ac:dyDescent="0.2">
      <c r="A5901" s="140"/>
      <c r="B5901" s="325"/>
      <c r="J5901" s="4"/>
      <c r="K5901" s="173"/>
    </row>
    <row r="5902" spans="1:11" x14ac:dyDescent="0.2">
      <c r="A5902" s="140"/>
      <c r="B5902" s="325"/>
      <c r="J5902" s="4"/>
      <c r="K5902" s="173"/>
    </row>
    <row r="5903" spans="1:11" x14ac:dyDescent="0.2">
      <c r="A5903" s="140"/>
      <c r="B5903" s="325"/>
      <c r="J5903" s="4"/>
      <c r="K5903" s="173"/>
    </row>
    <row r="5904" spans="1:11" x14ac:dyDescent="0.2">
      <c r="A5904" s="140"/>
      <c r="B5904" s="325"/>
      <c r="J5904" s="4"/>
      <c r="K5904" s="173"/>
    </row>
    <row r="5905" spans="1:11" x14ac:dyDescent="0.2">
      <c r="A5905" s="140"/>
      <c r="B5905" s="325"/>
      <c r="J5905" s="4"/>
      <c r="K5905" s="173"/>
    </row>
    <row r="5906" spans="1:11" x14ac:dyDescent="0.2">
      <c r="A5906" s="140"/>
      <c r="B5906" s="325"/>
      <c r="J5906" s="4"/>
      <c r="K5906" s="173"/>
    </row>
    <row r="5907" spans="1:11" x14ac:dyDescent="0.2">
      <c r="A5907" s="140"/>
      <c r="B5907" s="325"/>
      <c r="J5907" s="4"/>
      <c r="K5907" s="173"/>
    </row>
    <row r="5908" spans="1:11" x14ac:dyDescent="0.2">
      <c r="A5908" s="140"/>
      <c r="B5908" s="325"/>
      <c r="J5908" s="4"/>
      <c r="K5908" s="173"/>
    </row>
    <row r="5909" spans="1:11" x14ac:dyDescent="0.2">
      <c r="A5909" s="140"/>
      <c r="B5909" s="325"/>
      <c r="J5909" s="4"/>
      <c r="K5909" s="173"/>
    </row>
    <row r="5910" spans="1:11" x14ac:dyDescent="0.2">
      <c r="A5910" s="140"/>
      <c r="B5910" s="325"/>
      <c r="J5910" s="4"/>
      <c r="K5910" s="173"/>
    </row>
    <row r="5911" spans="1:11" x14ac:dyDescent="0.2">
      <c r="A5911" s="140"/>
      <c r="B5911" s="325"/>
      <c r="J5911" s="4"/>
      <c r="K5911" s="173"/>
    </row>
    <row r="5912" spans="1:11" x14ac:dyDescent="0.2">
      <c r="A5912" s="140"/>
      <c r="B5912" s="325"/>
      <c r="J5912" s="4"/>
      <c r="K5912" s="173"/>
    </row>
    <row r="5913" spans="1:11" x14ac:dyDescent="0.2">
      <c r="A5913" s="140"/>
      <c r="B5913" s="325"/>
      <c r="J5913" s="4"/>
      <c r="K5913" s="173"/>
    </row>
    <row r="5914" spans="1:11" x14ac:dyDescent="0.2">
      <c r="A5914" s="140"/>
      <c r="B5914" s="325"/>
      <c r="J5914" s="4"/>
      <c r="K5914" s="173"/>
    </row>
    <row r="5915" spans="1:11" x14ac:dyDescent="0.2">
      <c r="A5915" s="140"/>
      <c r="B5915" s="325"/>
      <c r="J5915" s="4"/>
      <c r="K5915" s="173"/>
    </row>
    <row r="5916" spans="1:11" x14ac:dyDescent="0.2">
      <c r="A5916" s="140"/>
      <c r="B5916" s="325"/>
      <c r="J5916" s="4"/>
      <c r="K5916" s="173"/>
    </row>
    <row r="5917" spans="1:11" x14ac:dyDescent="0.2">
      <c r="A5917" s="140"/>
      <c r="B5917" s="325"/>
      <c r="J5917" s="4"/>
      <c r="K5917" s="173"/>
    </row>
    <row r="5918" spans="1:11" x14ac:dyDescent="0.2">
      <c r="A5918" s="140"/>
      <c r="B5918" s="325"/>
      <c r="J5918" s="4"/>
      <c r="K5918" s="173"/>
    </row>
    <row r="5919" spans="1:11" x14ac:dyDescent="0.2">
      <c r="A5919" s="140"/>
      <c r="B5919" s="325"/>
      <c r="J5919" s="4"/>
      <c r="K5919" s="173"/>
    </row>
    <row r="5920" spans="1:11" x14ac:dyDescent="0.2">
      <c r="A5920" s="140"/>
      <c r="B5920" s="325"/>
      <c r="J5920" s="4"/>
      <c r="K5920" s="173"/>
    </row>
    <row r="5921" spans="1:11" x14ac:dyDescent="0.2">
      <c r="A5921" s="140"/>
      <c r="B5921" s="325"/>
      <c r="J5921" s="4"/>
      <c r="K5921" s="173"/>
    </row>
    <row r="5922" spans="1:11" x14ac:dyDescent="0.2">
      <c r="A5922" s="140"/>
      <c r="B5922" s="325"/>
      <c r="J5922" s="4"/>
      <c r="K5922" s="173"/>
    </row>
    <row r="5923" spans="1:11" x14ac:dyDescent="0.2">
      <c r="A5923" s="140"/>
      <c r="B5923" s="325"/>
      <c r="J5923" s="4"/>
      <c r="K5923" s="173"/>
    </row>
    <row r="5924" spans="1:11" x14ac:dyDescent="0.2">
      <c r="A5924" s="140"/>
      <c r="B5924" s="325"/>
      <c r="J5924" s="4"/>
      <c r="K5924" s="173"/>
    </row>
    <row r="5925" spans="1:11" x14ac:dyDescent="0.2">
      <c r="A5925" s="140"/>
      <c r="B5925" s="325"/>
      <c r="J5925" s="4"/>
      <c r="K5925" s="173"/>
    </row>
    <row r="5926" spans="1:11" x14ac:dyDescent="0.2">
      <c r="A5926" s="140"/>
      <c r="B5926" s="325"/>
      <c r="J5926" s="4"/>
      <c r="K5926" s="173"/>
    </row>
    <row r="5927" spans="1:11" x14ac:dyDescent="0.2">
      <c r="A5927" s="140"/>
      <c r="B5927" s="325"/>
      <c r="J5927" s="4"/>
      <c r="K5927" s="173"/>
    </row>
    <row r="5928" spans="1:11" x14ac:dyDescent="0.2">
      <c r="A5928" s="140"/>
      <c r="B5928" s="325"/>
      <c r="J5928" s="4"/>
      <c r="K5928" s="173"/>
    </row>
    <row r="5929" spans="1:11" x14ac:dyDescent="0.2">
      <c r="A5929" s="140"/>
      <c r="B5929" s="325"/>
      <c r="J5929" s="4"/>
      <c r="K5929" s="173"/>
    </row>
    <row r="5930" spans="1:11" x14ac:dyDescent="0.2">
      <c r="A5930" s="140"/>
      <c r="B5930" s="325"/>
      <c r="J5930" s="4"/>
      <c r="K5930" s="173"/>
    </row>
    <row r="5931" spans="1:11" x14ac:dyDescent="0.2">
      <c r="A5931" s="140"/>
      <c r="B5931" s="325"/>
      <c r="J5931" s="4"/>
      <c r="K5931" s="173"/>
    </row>
    <row r="5932" spans="1:11" x14ac:dyDescent="0.2">
      <c r="A5932" s="140"/>
      <c r="B5932" s="325"/>
      <c r="J5932" s="4"/>
      <c r="K5932" s="173"/>
    </row>
    <row r="5933" spans="1:11" x14ac:dyDescent="0.2">
      <c r="A5933" s="140"/>
      <c r="B5933" s="325"/>
      <c r="J5933" s="4"/>
      <c r="K5933" s="173"/>
    </row>
    <row r="5934" spans="1:11" x14ac:dyDescent="0.2">
      <c r="A5934" s="140"/>
      <c r="B5934" s="325"/>
      <c r="J5934" s="4"/>
      <c r="K5934" s="173"/>
    </row>
    <row r="5935" spans="1:11" x14ac:dyDescent="0.2">
      <c r="A5935" s="140"/>
      <c r="B5935" s="325"/>
      <c r="J5935" s="4"/>
      <c r="K5935" s="173"/>
    </row>
    <row r="5936" spans="1:11" x14ac:dyDescent="0.2">
      <c r="A5936" s="140"/>
      <c r="B5936" s="325"/>
      <c r="J5936" s="4"/>
      <c r="K5936" s="173"/>
    </row>
    <row r="5937" spans="1:11" x14ac:dyDescent="0.2">
      <c r="A5937" s="140"/>
      <c r="B5937" s="325"/>
      <c r="J5937" s="4"/>
      <c r="K5937" s="173"/>
    </row>
    <row r="5938" spans="1:11" x14ac:dyDescent="0.2">
      <c r="A5938" s="140"/>
      <c r="B5938" s="325"/>
      <c r="J5938" s="4"/>
      <c r="K5938" s="173"/>
    </row>
    <row r="5939" spans="1:11" x14ac:dyDescent="0.2">
      <c r="A5939" s="140"/>
      <c r="B5939" s="325"/>
      <c r="J5939" s="4"/>
      <c r="K5939" s="173"/>
    </row>
    <row r="5940" spans="1:11" x14ac:dyDescent="0.2">
      <c r="A5940" s="140"/>
      <c r="B5940" s="325"/>
      <c r="J5940" s="4"/>
      <c r="K5940" s="173"/>
    </row>
    <row r="5941" spans="1:11" x14ac:dyDescent="0.2">
      <c r="A5941" s="140"/>
      <c r="B5941" s="325"/>
      <c r="J5941" s="4"/>
      <c r="K5941" s="173"/>
    </row>
    <row r="5942" spans="1:11" x14ac:dyDescent="0.2">
      <c r="A5942" s="140"/>
      <c r="B5942" s="325"/>
      <c r="J5942" s="4"/>
      <c r="K5942" s="173"/>
    </row>
    <row r="5943" spans="1:11" x14ac:dyDescent="0.2">
      <c r="A5943" s="140"/>
      <c r="B5943" s="325"/>
      <c r="J5943" s="4"/>
      <c r="K5943" s="173"/>
    </row>
    <row r="5944" spans="1:11" x14ac:dyDescent="0.2">
      <c r="A5944" s="140"/>
      <c r="B5944" s="325"/>
      <c r="J5944" s="4"/>
      <c r="K5944" s="173"/>
    </row>
    <row r="5945" spans="1:11" x14ac:dyDescent="0.2">
      <c r="A5945" s="140"/>
      <c r="B5945" s="325"/>
      <c r="J5945" s="4"/>
      <c r="K5945" s="173"/>
    </row>
    <row r="5946" spans="1:11" x14ac:dyDescent="0.2">
      <c r="A5946" s="140"/>
      <c r="B5946" s="325"/>
      <c r="J5946" s="4"/>
      <c r="K5946" s="173"/>
    </row>
    <row r="5947" spans="1:11" x14ac:dyDescent="0.2">
      <c r="A5947" s="140"/>
      <c r="B5947" s="325"/>
      <c r="J5947" s="4"/>
      <c r="K5947" s="173"/>
    </row>
    <row r="5948" spans="1:11" x14ac:dyDescent="0.2">
      <c r="A5948" s="140"/>
      <c r="B5948" s="325"/>
      <c r="J5948" s="4"/>
      <c r="K5948" s="173"/>
    </row>
    <row r="5949" spans="1:11" x14ac:dyDescent="0.2">
      <c r="A5949" s="140"/>
      <c r="B5949" s="325"/>
      <c r="J5949" s="4"/>
      <c r="K5949" s="173"/>
    </row>
    <row r="5950" spans="1:11" x14ac:dyDescent="0.2">
      <c r="A5950" s="140"/>
      <c r="B5950" s="325"/>
      <c r="J5950" s="4"/>
      <c r="K5950" s="173"/>
    </row>
    <row r="5951" spans="1:11" x14ac:dyDescent="0.2">
      <c r="A5951" s="140"/>
      <c r="B5951" s="325"/>
      <c r="J5951" s="4"/>
      <c r="K5951" s="173"/>
    </row>
    <row r="5952" spans="1:11" x14ac:dyDescent="0.2">
      <c r="A5952" s="140"/>
      <c r="B5952" s="325"/>
      <c r="J5952" s="4"/>
      <c r="K5952" s="173"/>
    </row>
    <row r="5953" spans="1:11" x14ac:dyDescent="0.2">
      <c r="A5953" s="140"/>
      <c r="B5953" s="325"/>
      <c r="J5953" s="4"/>
      <c r="K5953" s="173"/>
    </row>
    <row r="5954" spans="1:11" x14ac:dyDescent="0.2">
      <c r="A5954" s="140"/>
      <c r="B5954" s="325"/>
      <c r="J5954" s="4"/>
      <c r="K5954" s="173"/>
    </row>
    <row r="5955" spans="1:11" x14ac:dyDescent="0.2">
      <c r="A5955" s="140"/>
      <c r="B5955" s="325"/>
      <c r="J5955" s="4"/>
      <c r="K5955" s="173"/>
    </row>
    <row r="5956" spans="1:11" x14ac:dyDescent="0.2">
      <c r="A5956" s="140"/>
      <c r="B5956" s="325"/>
      <c r="J5956" s="4"/>
      <c r="K5956" s="173"/>
    </row>
    <row r="5957" spans="1:11" x14ac:dyDescent="0.2">
      <c r="A5957" s="140"/>
      <c r="B5957" s="325"/>
      <c r="J5957" s="4"/>
      <c r="K5957" s="173"/>
    </row>
    <row r="5958" spans="1:11" x14ac:dyDescent="0.2">
      <c r="A5958" s="140"/>
      <c r="B5958" s="325"/>
      <c r="J5958" s="4"/>
      <c r="K5958" s="173"/>
    </row>
    <row r="5959" spans="1:11" x14ac:dyDescent="0.2">
      <c r="A5959" s="140"/>
      <c r="B5959" s="325"/>
      <c r="J5959" s="4"/>
      <c r="K5959" s="173"/>
    </row>
    <row r="5960" spans="1:11" x14ac:dyDescent="0.2">
      <c r="A5960" s="140"/>
      <c r="B5960" s="325"/>
      <c r="J5960" s="4"/>
      <c r="K5960" s="173"/>
    </row>
    <row r="5961" spans="1:11" x14ac:dyDescent="0.2">
      <c r="A5961" s="140"/>
      <c r="B5961" s="325"/>
      <c r="J5961" s="4"/>
      <c r="K5961" s="173"/>
    </row>
    <row r="5962" spans="1:11" x14ac:dyDescent="0.2">
      <c r="A5962" s="140"/>
      <c r="B5962" s="325"/>
      <c r="J5962" s="4"/>
      <c r="K5962" s="173"/>
    </row>
    <row r="5963" spans="1:11" x14ac:dyDescent="0.2">
      <c r="A5963" s="140"/>
      <c r="B5963" s="325"/>
      <c r="J5963" s="4"/>
      <c r="K5963" s="173"/>
    </row>
    <row r="5964" spans="1:11" x14ac:dyDescent="0.2">
      <c r="A5964" s="140"/>
      <c r="B5964" s="325"/>
      <c r="J5964" s="4"/>
      <c r="K5964" s="173"/>
    </row>
    <row r="5965" spans="1:11" x14ac:dyDescent="0.2">
      <c r="A5965" s="140"/>
      <c r="B5965" s="325"/>
      <c r="J5965" s="4"/>
      <c r="K5965" s="173"/>
    </row>
    <row r="5966" spans="1:11" x14ac:dyDescent="0.2">
      <c r="A5966" s="140"/>
      <c r="B5966" s="325"/>
      <c r="J5966" s="4"/>
      <c r="K5966" s="173"/>
    </row>
    <row r="5967" spans="1:11" x14ac:dyDescent="0.2">
      <c r="A5967" s="140"/>
      <c r="B5967" s="325"/>
      <c r="J5967" s="4"/>
      <c r="K5967" s="173"/>
    </row>
    <row r="5968" spans="1:11" x14ac:dyDescent="0.2">
      <c r="A5968" s="140"/>
      <c r="B5968" s="325"/>
      <c r="J5968" s="4"/>
      <c r="K5968" s="173"/>
    </row>
    <row r="5969" spans="1:11" x14ac:dyDescent="0.2">
      <c r="A5969" s="140"/>
      <c r="B5969" s="325"/>
      <c r="J5969" s="4"/>
      <c r="K5969" s="173"/>
    </row>
    <row r="5970" spans="1:11" x14ac:dyDescent="0.2">
      <c r="A5970" s="140"/>
      <c r="B5970" s="325"/>
      <c r="J5970" s="4"/>
      <c r="K5970" s="173"/>
    </row>
    <row r="5971" spans="1:11" x14ac:dyDescent="0.2">
      <c r="A5971" s="140"/>
      <c r="B5971" s="325"/>
      <c r="J5971" s="4"/>
      <c r="K5971" s="173"/>
    </row>
    <row r="5972" spans="1:11" x14ac:dyDescent="0.2">
      <c r="A5972" s="140"/>
      <c r="B5972" s="325"/>
      <c r="J5972" s="4"/>
      <c r="K5972" s="173"/>
    </row>
    <row r="5973" spans="1:11" x14ac:dyDescent="0.2">
      <c r="A5973" s="140"/>
      <c r="B5973" s="325"/>
      <c r="J5973" s="4"/>
      <c r="K5973" s="173"/>
    </row>
    <row r="5974" spans="1:11" x14ac:dyDescent="0.2">
      <c r="A5974" s="140"/>
      <c r="B5974" s="325"/>
      <c r="J5974" s="4"/>
      <c r="K5974" s="173"/>
    </row>
    <row r="5975" spans="1:11" x14ac:dyDescent="0.2">
      <c r="A5975" s="140"/>
      <c r="B5975" s="325"/>
      <c r="J5975" s="4"/>
      <c r="K5975" s="173"/>
    </row>
    <row r="5976" spans="1:11" x14ac:dyDescent="0.2">
      <c r="A5976" s="140"/>
      <c r="B5976" s="325"/>
      <c r="J5976" s="4"/>
      <c r="K5976" s="173"/>
    </row>
    <row r="5977" spans="1:11" x14ac:dyDescent="0.2">
      <c r="A5977" s="140"/>
      <c r="B5977" s="325"/>
      <c r="J5977" s="4"/>
      <c r="K5977" s="173"/>
    </row>
    <row r="5978" spans="1:11" x14ac:dyDescent="0.2">
      <c r="A5978" s="140"/>
      <c r="B5978" s="325"/>
      <c r="J5978" s="4"/>
      <c r="K5978" s="173"/>
    </row>
    <row r="5979" spans="1:11" x14ac:dyDescent="0.2">
      <c r="A5979" s="140"/>
      <c r="B5979" s="325"/>
      <c r="J5979" s="4"/>
      <c r="K5979" s="173"/>
    </row>
    <row r="5980" spans="1:11" x14ac:dyDescent="0.2">
      <c r="A5980" s="140"/>
      <c r="B5980" s="325"/>
      <c r="J5980" s="4"/>
      <c r="K5980" s="173"/>
    </row>
    <row r="5981" spans="1:11" x14ac:dyDescent="0.2">
      <c r="A5981" s="140"/>
      <c r="B5981" s="325"/>
      <c r="J5981" s="4"/>
      <c r="K5981" s="173"/>
    </row>
    <row r="5982" spans="1:11" x14ac:dyDescent="0.2">
      <c r="A5982" s="140"/>
      <c r="B5982" s="325"/>
      <c r="J5982" s="4"/>
      <c r="K5982" s="173"/>
    </row>
    <row r="5983" spans="1:11" x14ac:dyDescent="0.2">
      <c r="A5983" s="140"/>
      <c r="B5983" s="325"/>
      <c r="J5983" s="4"/>
      <c r="K5983" s="173"/>
    </row>
    <row r="5984" spans="1:11" x14ac:dyDescent="0.2">
      <c r="A5984" s="140"/>
      <c r="B5984" s="325"/>
      <c r="J5984" s="4"/>
      <c r="K5984" s="173"/>
    </row>
    <row r="5985" spans="1:11" x14ac:dyDescent="0.2">
      <c r="A5985" s="140"/>
      <c r="B5985" s="325"/>
      <c r="J5985" s="4"/>
      <c r="K5985" s="173"/>
    </row>
    <row r="5986" spans="1:11" x14ac:dyDescent="0.2">
      <c r="A5986" s="140"/>
      <c r="B5986" s="325"/>
      <c r="J5986" s="4"/>
      <c r="K5986" s="173"/>
    </row>
    <row r="5987" spans="1:11" x14ac:dyDescent="0.2">
      <c r="A5987" s="140"/>
      <c r="B5987" s="325"/>
      <c r="J5987" s="4"/>
      <c r="K5987" s="173"/>
    </row>
    <row r="5988" spans="1:11" x14ac:dyDescent="0.2">
      <c r="A5988" s="140"/>
      <c r="B5988" s="325"/>
      <c r="J5988" s="4"/>
      <c r="K5988" s="173"/>
    </row>
    <row r="5989" spans="1:11" x14ac:dyDescent="0.2">
      <c r="A5989" s="140"/>
      <c r="B5989" s="325"/>
      <c r="J5989" s="4"/>
      <c r="K5989" s="173"/>
    </row>
    <row r="5990" spans="1:11" x14ac:dyDescent="0.2">
      <c r="A5990" s="140"/>
      <c r="B5990" s="325"/>
      <c r="J5990" s="4"/>
      <c r="K5990" s="173"/>
    </row>
    <row r="5991" spans="1:11" x14ac:dyDescent="0.2">
      <c r="A5991" s="140"/>
      <c r="B5991" s="325"/>
      <c r="J5991" s="4"/>
      <c r="K5991" s="173"/>
    </row>
    <row r="5992" spans="1:11" x14ac:dyDescent="0.2">
      <c r="A5992" s="140"/>
      <c r="B5992" s="325"/>
      <c r="J5992" s="4"/>
      <c r="K5992" s="173"/>
    </row>
    <row r="5993" spans="1:11" x14ac:dyDescent="0.2">
      <c r="A5993" s="140"/>
      <c r="B5993" s="325"/>
      <c r="J5993" s="4"/>
      <c r="K5993" s="173"/>
    </row>
    <row r="5994" spans="1:11" x14ac:dyDescent="0.2">
      <c r="A5994" s="140"/>
      <c r="B5994" s="325"/>
      <c r="J5994" s="4"/>
      <c r="K5994" s="173"/>
    </row>
    <row r="5995" spans="1:11" x14ac:dyDescent="0.2">
      <c r="A5995" s="140"/>
      <c r="B5995" s="325"/>
      <c r="J5995" s="4"/>
      <c r="K5995" s="173"/>
    </row>
    <row r="5996" spans="1:11" x14ac:dyDescent="0.2">
      <c r="A5996" s="140"/>
      <c r="B5996" s="325"/>
      <c r="J5996" s="4"/>
      <c r="K5996" s="173"/>
    </row>
    <row r="5997" spans="1:11" x14ac:dyDescent="0.2">
      <c r="A5997" s="140"/>
      <c r="B5997" s="325"/>
      <c r="J5997" s="4"/>
      <c r="K5997" s="173"/>
    </row>
    <row r="5998" spans="1:11" x14ac:dyDescent="0.2">
      <c r="A5998" s="140"/>
      <c r="B5998" s="325"/>
      <c r="J5998" s="4"/>
      <c r="K5998" s="173"/>
    </row>
    <row r="5999" spans="1:11" x14ac:dyDescent="0.2">
      <c r="A5999" s="140"/>
      <c r="B5999" s="325"/>
      <c r="J5999" s="4"/>
      <c r="K5999" s="173"/>
    </row>
    <row r="6000" spans="1:11" x14ac:dyDescent="0.2">
      <c r="A6000" s="140"/>
      <c r="B6000" s="325"/>
      <c r="J6000" s="4"/>
      <c r="K6000" s="173"/>
    </row>
    <row r="6001" spans="1:11" x14ac:dyDescent="0.2">
      <c r="A6001" s="140"/>
      <c r="B6001" s="325"/>
      <c r="J6001" s="4"/>
      <c r="K6001" s="173"/>
    </row>
    <row r="6002" spans="1:11" x14ac:dyDescent="0.2">
      <c r="A6002" s="140"/>
      <c r="B6002" s="325"/>
      <c r="J6002" s="4"/>
      <c r="K6002" s="173"/>
    </row>
    <row r="6003" spans="1:11" x14ac:dyDescent="0.2">
      <c r="A6003" s="140"/>
      <c r="B6003" s="325"/>
      <c r="J6003" s="4"/>
      <c r="K6003" s="173"/>
    </row>
    <row r="6004" spans="1:11" x14ac:dyDescent="0.2">
      <c r="A6004" s="140"/>
      <c r="B6004" s="325"/>
      <c r="J6004" s="4"/>
      <c r="K6004" s="173"/>
    </row>
    <row r="6005" spans="1:11" x14ac:dyDescent="0.2">
      <c r="A6005" s="140"/>
      <c r="B6005" s="325"/>
      <c r="J6005" s="4"/>
      <c r="K6005" s="173"/>
    </row>
    <row r="6006" spans="1:11" x14ac:dyDescent="0.2">
      <c r="A6006" s="140"/>
      <c r="B6006" s="325"/>
      <c r="J6006" s="4"/>
      <c r="K6006" s="173"/>
    </row>
    <row r="6007" spans="1:11" x14ac:dyDescent="0.2">
      <c r="A6007" s="140"/>
      <c r="B6007" s="325"/>
      <c r="J6007" s="4"/>
      <c r="K6007" s="173"/>
    </row>
    <row r="6008" spans="1:11" x14ac:dyDescent="0.2">
      <c r="A6008" s="140"/>
      <c r="B6008" s="325"/>
      <c r="J6008" s="4"/>
      <c r="K6008" s="173"/>
    </row>
    <row r="6009" spans="1:11" x14ac:dyDescent="0.2">
      <c r="A6009" s="140"/>
      <c r="B6009" s="325"/>
      <c r="J6009" s="4"/>
      <c r="K6009" s="173"/>
    </row>
    <row r="6010" spans="1:11" x14ac:dyDescent="0.2">
      <c r="A6010" s="140"/>
      <c r="B6010" s="325"/>
      <c r="J6010" s="4"/>
      <c r="K6010" s="173"/>
    </row>
    <row r="6011" spans="1:11" x14ac:dyDescent="0.2">
      <c r="A6011" s="140"/>
      <c r="B6011" s="325"/>
      <c r="J6011" s="4"/>
      <c r="K6011" s="173"/>
    </row>
    <row r="6012" spans="1:11" x14ac:dyDescent="0.2">
      <c r="A6012" s="140"/>
      <c r="B6012" s="325"/>
      <c r="J6012" s="4"/>
      <c r="K6012" s="173"/>
    </row>
    <row r="6013" spans="1:11" x14ac:dyDescent="0.2">
      <c r="A6013" s="140"/>
      <c r="B6013" s="325"/>
      <c r="J6013" s="4"/>
      <c r="K6013" s="173"/>
    </row>
    <row r="6014" spans="1:11" x14ac:dyDescent="0.2">
      <c r="A6014" s="140"/>
      <c r="B6014" s="325"/>
      <c r="J6014" s="4"/>
      <c r="K6014" s="173"/>
    </row>
    <row r="6015" spans="1:11" x14ac:dyDescent="0.2">
      <c r="A6015" s="140"/>
      <c r="B6015" s="325"/>
      <c r="J6015" s="4"/>
      <c r="K6015" s="173"/>
    </row>
    <row r="6016" spans="1:11" x14ac:dyDescent="0.2">
      <c r="A6016" s="140"/>
      <c r="B6016" s="325"/>
      <c r="J6016" s="4"/>
      <c r="K6016" s="173"/>
    </row>
    <row r="6017" spans="1:11" x14ac:dyDescent="0.2">
      <c r="A6017" s="140"/>
      <c r="B6017" s="325"/>
      <c r="J6017" s="4"/>
      <c r="K6017" s="173"/>
    </row>
    <row r="6018" spans="1:11" x14ac:dyDescent="0.2">
      <c r="A6018" s="140"/>
      <c r="B6018" s="325"/>
      <c r="J6018" s="4"/>
      <c r="K6018" s="173"/>
    </row>
    <row r="6019" spans="1:11" x14ac:dyDescent="0.2">
      <c r="A6019" s="140"/>
      <c r="B6019" s="325"/>
      <c r="J6019" s="4"/>
      <c r="K6019" s="173"/>
    </row>
    <row r="6020" spans="1:11" x14ac:dyDescent="0.2">
      <c r="A6020" s="140"/>
      <c r="B6020" s="325"/>
      <c r="J6020" s="4"/>
      <c r="K6020" s="173"/>
    </row>
    <row r="6021" spans="1:11" x14ac:dyDescent="0.2">
      <c r="A6021" s="140"/>
      <c r="B6021" s="325"/>
      <c r="J6021" s="4"/>
      <c r="K6021" s="173"/>
    </row>
    <row r="6022" spans="1:11" x14ac:dyDescent="0.2">
      <c r="A6022" s="140"/>
      <c r="B6022" s="325"/>
      <c r="J6022" s="4"/>
      <c r="K6022" s="173"/>
    </row>
    <row r="6023" spans="1:11" x14ac:dyDescent="0.2">
      <c r="A6023" s="140"/>
      <c r="B6023" s="325"/>
      <c r="J6023" s="4"/>
      <c r="K6023" s="173"/>
    </row>
    <row r="6024" spans="1:11" x14ac:dyDescent="0.2">
      <c r="A6024" s="140"/>
      <c r="B6024" s="325"/>
      <c r="J6024" s="4"/>
      <c r="K6024" s="173"/>
    </row>
    <row r="6025" spans="1:11" x14ac:dyDescent="0.2">
      <c r="A6025" s="140"/>
      <c r="B6025" s="325"/>
      <c r="J6025" s="4"/>
      <c r="K6025" s="173"/>
    </row>
    <row r="6026" spans="1:11" x14ac:dyDescent="0.2">
      <c r="A6026" s="140"/>
      <c r="B6026" s="325"/>
      <c r="J6026" s="4"/>
      <c r="K6026" s="173"/>
    </row>
    <row r="6027" spans="1:11" x14ac:dyDescent="0.2">
      <c r="A6027" s="140"/>
      <c r="B6027" s="325"/>
      <c r="J6027" s="4"/>
      <c r="K6027" s="173"/>
    </row>
    <row r="6028" spans="1:11" x14ac:dyDescent="0.2">
      <c r="A6028" s="140"/>
      <c r="B6028" s="325"/>
      <c r="J6028" s="4"/>
      <c r="K6028" s="173"/>
    </row>
    <row r="6029" spans="1:11" x14ac:dyDescent="0.2">
      <c r="A6029" s="140"/>
      <c r="B6029" s="325"/>
      <c r="J6029" s="4"/>
      <c r="K6029" s="173"/>
    </row>
    <row r="6030" spans="1:11" x14ac:dyDescent="0.2">
      <c r="A6030" s="140"/>
      <c r="B6030" s="325"/>
      <c r="J6030" s="4"/>
      <c r="K6030" s="173"/>
    </row>
    <row r="6031" spans="1:11" x14ac:dyDescent="0.2">
      <c r="A6031" s="140"/>
      <c r="B6031" s="325"/>
      <c r="J6031" s="4"/>
      <c r="K6031" s="173"/>
    </row>
    <row r="6032" spans="1:11" x14ac:dyDescent="0.2">
      <c r="A6032" s="140"/>
      <c r="B6032" s="325"/>
      <c r="J6032" s="4"/>
      <c r="K6032" s="173"/>
    </row>
    <row r="6033" spans="1:11" x14ac:dyDescent="0.2">
      <c r="A6033" s="140"/>
      <c r="B6033" s="325"/>
      <c r="J6033" s="4"/>
      <c r="K6033" s="173"/>
    </row>
    <row r="6034" spans="1:11" x14ac:dyDescent="0.2">
      <c r="A6034" s="140"/>
      <c r="B6034" s="325"/>
      <c r="J6034" s="4"/>
      <c r="K6034" s="173"/>
    </row>
    <row r="6035" spans="1:11" x14ac:dyDescent="0.2">
      <c r="A6035" s="140"/>
      <c r="B6035" s="325"/>
      <c r="J6035" s="4"/>
      <c r="K6035" s="173"/>
    </row>
    <row r="6036" spans="1:11" x14ac:dyDescent="0.2">
      <c r="A6036" s="140"/>
      <c r="B6036" s="325"/>
      <c r="J6036" s="4"/>
      <c r="K6036" s="173"/>
    </row>
    <row r="6037" spans="1:11" x14ac:dyDescent="0.2">
      <c r="A6037" s="140"/>
      <c r="B6037" s="325"/>
      <c r="J6037" s="4"/>
      <c r="K6037" s="173"/>
    </row>
    <row r="6038" spans="1:11" x14ac:dyDescent="0.2">
      <c r="A6038" s="140"/>
      <c r="B6038" s="325"/>
      <c r="J6038" s="4"/>
      <c r="K6038" s="173"/>
    </row>
    <row r="6039" spans="1:11" x14ac:dyDescent="0.2">
      <c r="A6039" s="140"/>
      <c r="B6039" s="325"/>
      <c r="J6039" s="4"/>
      <c r="K6039" s="173"/>
    </row>
    <row r="6040" spans="1:11" x14ac:dyDescent="0.2">
      <c r="A6040" s="140"/>
      <c r="B6040" s="325"/>
      <c r="J6040" s="4"/>
      <c r="K6040" s="173"/>
    </row>
    <row r="6041" spans="1:11" x14ac:dyDescent="0.2">
      <c r="A6041" s="140"/>
      <c r="B6041" s="325"/>
      <c r="J6041" s="4"/>
      <c r="K6041" s="173"/>
    </row>
    <row r="6042" spans="1:11" x14ac:dyDescent="0.2">
      <c r="A6042" s="140"/>
      <c r="B6042" s="325"/>
      <c r="J6042" s="4"/>
      <c r="K6042" s="173"/>
    </row>
    <row r="6043" spans="1:11" x14ac:dyDescent="0.2">
      <c r="A6043" s="140"/>
      <c r="B6043" s="325"/>
      <c r="J6043" s="4"/>
      <c r="K6043" s="173"/>
    </row>
    <row r="6044" spans="1:11" x14ac:dyDescent="0.2">
      <c r="A6044" s="140"/>
      <c r="B6044" s="325"/>
      <c r="J6044" s="4"/>
      <c r="K6044" s="173"/>
    </row>
    <row r="6045" spans="1:11" x14ac:dyDescent="0.2">
      <c r="A6045" s="140"/>
      <c r="B6045" s="325"/>
      <c r="J6045" s="4"/>
      <c r="K6045" s="173"/>
    </row>
    <row r="6046" spans="1:11" x14ac:dyDescent="0.2">
      <c r="A6046" s="140"/>
      <c r="B6046" s="325"/>
      <c r="J6046" s="4"/>
      <c r="K6046" s="173"/>
    </row>
    <row r="6047" spans="1:11" x14ac:dyDescent="0.2">
      <c r="A6047" s="140"/>
      <c r="B6047" s="325"/>
      <c r="J6047" s="4"/>
      <c r="K6047" s="173"/>
    </row>
    <row r="6048" spans="1:11" x14ac:dyDescent="0.2">
      <c r="A6048" s="140"/>
      <c r="B6048" s="325"/>
      <c r="J6048" s="4"/>
      <c r="K6048" s="173"/>
    </row>
    <row r="6049" spans="1:11" x14ac:dyDescent="0.2">
      <c r="A6049" s="140"/>
      <c r="B6049" s="325"/>
      <c r="J6049" s="4"/>
      <c r="K6049" s="173"/>
    </row>
    <row r="6050" spans="1:11" x14ac:dyDescent="0.2">
      <c r="A6050" s="140"/>
      <c r="B6050" s="325"/>
      <c r="J6050" s="4"/>
      <c r="K6050" s="173"/>
    </row>
    <row r="6051" spans="1:11" x14ac:dyDescent="0.2">
      <c r="A6051" s="140"/>
      <c r="B6051" s="325"/>
      <c r="J6051" s="4"/>
      <c r="K6051" s="173"/>
    </row>
    <row r="6052" spans="1:11" x14ac:dyDescent="0.2">
      <c r="A6052" s="140"/>
      <c r="B6052" s="325"/>
      <c r="J6052" s="4"/>
      <c r="K6052" s="173"/>
    </row>
    <row r="6053" spans="1:11" x14ac:dyDescent="0.2">
      <c r="A6053" s="140"/>
      <c r="B6053" s="325"/>
      <c r="J6053" s="4"/>
      <c r="K6053" s="173"/>
    </row>
    <row r="6054" spans="1:11" x14ac:dyDescent="0.2">
      <c r="A6054" s="140"/>
      <c r="B6054" s="325"/>
      <c r="J6054" s="4"/>
      <c r="K6054" s="173"/>
    </row>
    <row r="6055" spans="1:11" x14ac:dyDescent="0.2">
      <c r="A6055" s="140"/>
      <c r="B6055" s="325"/>
      <c r="J6055" s="4"/>
      <c r="K6055" s="173"/>
    </row>
    <row r="6056" spans="1:11" x14ac:dyDescent="0.2">
      <c r="A6056" s="140"/>
      <c r="B6056" s="325"/>
      <c r="J6056" s="4"/>
      <c r="K6056" s="173"/>
    </row>
    <row r="6057" spans="1:11" x14ac:dyDescent="0.2">
      <c r="A6057" s="140"/>
      <c r="B6057" s="325"/>
      <c r="J6057" s="4"/>
      <c r="K6057" s="173"/>
    </row>
    <row r="6058" spans="1:11" x14ac:dyDescent="0.2">
      <c r="A6058" s="140"/>
      <c r="B6058" s="325"/>
      <c r="J6058" s="4"/>
      <c r="K6058" s="173"/>
    </row>
    <row r="6059" spans="1:11" x14ac:dyDescent="0.2">
      <c r="A6059" s="140"/>
      <c r="B6059" s="325"/>
      <c r="J6059" s="4"/>
      <c r="K6059" s="173"/>
    </row>
    <row r="6060" spans="1:11" x14ac:dyDescent="0.2">
      <c r="A6060" s="140"/>
      <c r="B6060" s="325"/>
      <c r="J6060" s="4"/>
      <c r="K6060" s="173"/>
    </row>
    <row r="6061" spans="1:11" x14ac:dyDescent="0.2">
      <c r="A6061" s="140"/>
      <c r="B6061" s="325"/>
      <c r="J6061" s="4"/>
      <c r="K6061" s="173"/>
    </row>
    <row r="6062" spans="1:11" x14ac:dyDescent="0.2">
      <c r="A6062" s="140"/>
      <c r="B6062" s="325"/>
      <c r="J6062" s="4"/>
      <c r="K6062" s="173"/>
    </row>
    <row r="6063" spans="1:11" x14ac:dyDescent="0.2">
      <c r="A6063" s="140"/>
      <c r="B6063" s="325"/>
      <c r="J6063" s="4"/>
      <c r="K6063" s="173"/>
    </row>
    <row r="6064" spans="1:11" x14ac:dyDescent="0.2">
      <c r="A6064" s="140"/>
      <c r="B6064" s="325"/>
      <c r="J6064" s="4"/>
      <c r="K6064" s="173"/>
    </row>
    <row r="6065" spans="1:11" x14ac:dyDescent="0.2">
      <c r="A6065" s="140"/>
      <c r="B6065" s="325"/>
      <c r="J6065" s="4"/>
      <c r="K6065" s="173"/>
    </row>
    <row r="6066" spans="1:11" x14ac:dyDescent="0.2">
      <c r="A6066" s="140"/>
      <c r="B6066" s="325"/>
      <c r="J6066" s="4"/>
      <c r="K6066" s="173"/>
    </row>
    <row r="6067" spans="1:11" x14ac:dyDescent="0.2">
      <c r="A6067" s="140"/>
      <c r="B6067" s="325"/>
      <c r="J6067" s="4"/>
      <c r="K6067" s="173"/>
    </row>
    <row r="6068" spans="1:11" x14ac:dyDescent="0.2">
      <c r="A6068" s="140"/>
      <c r="B6068" s="325"/>
      <c r="J6068" s="4"/>
      <c r="K6068" s="173"/>
    </row>
    <row r="6069" spans="1:11" x14ac:dyDescent="0.2">
      <c r="A6069" s="140"/>
      <c r="B6069" s="325"/>
      <c r="J6069" s="4"/>
      <c r="K6069" s="173"/>
    </row>
    <row r="6070" spans="1:11" x14ac:dyDescent="0.2">
      <c r="A6070" s="140"/>
      <c r="B6070" s="325"/>
      <c r="J6070" s="4"/>
      <c r="K6070" s="173"/>
    </row>
    <row r="6071" spans="1:11" x14ac:dyDescent="0.2">
      <c r="A6071" s="140"/>
      <c r="B6071" s="325"/>
      <c r="J6071" s="4"/>
      <c r="K6071" s="173"/>
    </row>
    <row r="6072" spans="1:11" x14ac:dyDescent="0.2">
      <c r="A6072" s="140"/>
      <c r="B6072" s="325"/>
      <c r="J6072" s="4"/>
      <c r="K6072" s="173"/>
    </row>
    <row r="6073" spans="1:11" x14ac:dyDescent="0.2">
      <c r="A6073" s="140"/>
      <c r="B6073" s="325"/>
      <c r="J6073" s="4"/>
      <c r="K6073" s="173"/>
    </row>
    <row r="6074" spans="1:11" x14ac:dyDescent="0.2">
      <c r="A6074" s="140"/>
      <c r="B6074" s="325"/>
      <c r="J6074" s="4"/>
      <c r="K6074" s="173"/>
    </row>
    <row r="6075" spans="1:11" x14ac:dyDescent="0.2">
      <c r="A6075" s="140"/>
      <c r="B6075" s="325"/>
      <c r="J6075" s="4"/>
      <c r="K6075" s="173"/>
    </row>
    <row r="6076" spans="1:11" x14ac:dyDescent="0.2">
      <c r="A6076" s="140"/>
      <c r="B6076" s="325"/>
      <c r="J6076" s="4"/>
      <c r="K6076" s="173"/>
    </row>
    <row r="6077" spans="1:11" x14ac:dyDescent="0.2">
      <c r="A6077" s="140"/>
      <c r="B6077" s="325"/>
      <c r="J6077" s="4"/>
      <c r="K6077" s="173"/>
    </row>
    <row r="6078" spans="1:11" x14ac:dyDescent="0.2">
      <c r="A6078" s="140"/>
      <c r="B6078" s="325"/>
      <c r="J6078" s="4"/>
      <c r="K6078" s="173"/>
    </row>
    <row r="6079" spans="1:11" x14ac:dyDescent="0.2">
      <c r="A6079" s="140"/>
      <c r="B6079" s="325"/>
      <c r="J6079" s="4"/>
      <c r="K6079" s="173"/>
    </row>
    <row r="6080" spans="1:11" x14ac:dyDescent="0.2">
      <c r="A6080" s="140"/>
      <c r="B6080" s="325"/>
      <c r="J6080" s="4"/>
      <c r="K6080" s="173"/>
    </row>
    <row r="6081" spans="1:11" x14ac:dyDescent="0.2">
      <c r="A6081" s="140"/>
      <c r="B6081" s="325"/>
      <c r="J6081" s="4"/>
      <c r="K6081" s="173"/>
    </row>
    <row r="6082" spans="1:11" x14ac:dyDescent="0.2">
      <c r="A6082" s="140"/>
      <c r="B6082" s="325"/>
      <c r="J6082" s="4"/>
      <c r="K6082" s="173"/>
    </row>
    <row r="6083" spans="1:11" x14ac:dyDescent="0.2">
      <c r="A6083" s="140"/>
      <c r="B6083" s="325"/>
      <c r="J6083" s="4"/>
      <c r="K6083" s="173"/>
    </row>
    <row r="6084" spans="1:11" x14ac:dyDescent="0.2">
      <c r="A6084" s="140"/>
      <c r="B6084" s="325"/>
      <c r="J6084" s="4"/>
      <c r="K6084" s="173"/>
    </row>
    <row r="6085" spans="1:11" x14ac:dyDescent="0.2">
      <c r="A6085" s="140"/>
      <c r="B6085" s="325"/>
      <c r="J6085" s="4"/>
      <c r="K6085" s="173"/>
    </row>
    <row r="6086" spans="1:11" x14ac:dyDescent="0.2">
      <c r="A6086" s="140"/>
      <c r="B6086" s="325"/>
      <c r="J6086" s="4"/>
      <c r="K6086" s="173"/>
    </row>
    <row r="6087" spans="1:11" x14ac:dyDescent="0.2">
      <c r="A6087" s="140"/>
      <c r="B6087" s="325"/>
      <c r="J6087" s="4"/>
      <c r="K6087" s="173"/>
    </row>
    <row r="6088" spans="1:11" x14ac:dyDescent="0.2">
      <c r="A6088" s="140"/>
      <c r="B6088" s="325"/>
      <c r="J6088" s="4"/>
      <c r="K6088" s="173"/>
    </row>
    <row r="6089" spans="1:11" x14ac:dyDescent="0.2">
      <c r="A6089" s="140"/>
      <c r="B6089" s="325"/>
      <c r="J6089" s="4"/>
      <c r="K6089" s="173"/>
    </row>
    <row r="6090" spans="1:11" x14ac:dyDescent="0.2">
      <c r="A6090" s="140"/>
      <c r="B6090" s="325"/>
      <c r="J6090" s="4"/>
      <c r="K6090" s="173"/>
    </row>
    <row r="6091" spans="1:11" x14ac:dyDescent="0.2">
      <c r="A6091" s="140"/>
      <c r="B6091" s="325"/>
      <c r="J6091" s="4"/>
      <c r="K6091" s="173"/>
    </row>
    <row r="6092" spans="1:11" x14ac:dyDescent="0.2">
      <c r="A6092" s="140"/>
      <c r="B6092" s="325"/>
      <c r="J6092" s="4"/>
      <c r="K6092" s="173"/>
    </row>
    <row r="6093" spans="1:11" x14ac:dyDescent="0.2">
      <c r="A6093" s="140"/>
      <c r="B6093" s="325"/>
      <c r="J6093" s="4"/>
      <c r="K6093" s="173"/>
    </row>
    <row r="6094" spans="1:11" x14ac:dyDescent="0.2">
      <c r="A6094" s="140"/>
      <c r="B6094" s="325"/>
      <c r="J6094" s="4"/>
      <c r="K6094" s="173"/>
    </row>
    <row r="6095" spans="1:11" x14ac:dyDescent="0.2">
      <c r="A6095" s="140"/>
      <c r="B6095" s="325"/>
      <c r="J6095" s="4"/>
      <c r="K6095" s="173"/>
    </row>
    <row r="6096" spans="1:11" x14ac:dyDescent="0.2">
      <c r="A6096" s="140"/>
      <c r="B6096" s="325"/>
      <c r="J6096" s="4"/>
      <c r="K6096" s="173"/>
    </row>
    <row r="6097" spans="1:11" x14ac:dyDescent="0.2">
      <c r="A6097" s="140"/>
      <c r="B6097" s="325"/>
      <c r="J6097" s="4"/>
      <c r="K6097" s="173"/>
    </row>
    <row r="6098" spans="1:11" x14ac:dyDescent="0.2">
      <c r="A6098" s="140"/>
      <c r="B6098" s="325"/>
      <c r="J6098" s="4"/>
      <c r="K6098" s="173"/>
    </row>
    <row r="6099" spans="1:11" x14ac:dyDescent="0.2">
      <c r="A6099" s="140"/>
      <c r="B6099" s="325"/>
      <c r="J6099" s="4"/>
      <c r="K6099" s="173"/>
    </row>
    <row r="6100" spans="1:11" x14ac:dyDescent="0.2">
      <c r="A6100" s="140"/>
      <c r="B6100" s="325"/>
      <c r="J6100" s="4"/>
      <c r="K6100" s="173"/>
    </row>
    <row r="6101" spans="1:11" x14ac:dyDescent="0.2">
      <c r="A6101" s="140"/>
      <c r="B6101" s="325"/>
      <c r="J6101" s="4"/>
      <c r="K6101" s="173"/>
    </row>
    <row r="6102" spans="1:11" x14ac:dyDescent="0.2">
      <c r="A6102" s="140"/>
      <c r="B6102" s="325"/>
      <c r="J6102" s="4"/>
      <c r="K6102" s="173"/>
    </row>
    <row r="6103" spans="1:11" x14ac:dyDescent="0.2">
      <c r="A6103" s="140"/>
      <c r="B6103" s="325"/>
      <c r="J6103" s="4"/>
      <c r="K6103" s="173"/>
    </row>
    <row r="6104" spans="1:11" x14ac:dyDescent="0.2">
      <c r="A6104" s="140"/>
      <c r="B6104" s="325"/>
      <c r="J6104" s="4"/>
      <c r="K6104" s="173"/>
    </row>
    <row r="6105" spans="1:11" x14ac:dyDescent="0.2">
      <c r="A6105" s="140"/>
      <c r="B6105" s="325"/>
      <c r="J6105" s="4"/>
      <c r="K6105" s="173"/>
    </row>
    <row r="6106" spans="1:11" x14ac:dyDescent="0.2">
      <c r="A6106" s="140"/>
      <c r="B6106" s="325"/>
      <c r="J6106" s="4"/>
      <c r="K6106" s="173"/>
    </row>
    <row r="6107" spans="1:11" x14ac:dyDescent="0.2">
      <c r="A6107" s="140"/>
      <c r="B6107" s="325"/>
      <c r="J6107" s="4"/>
      <c r="K6107" s="173"/>
    </row>
    <row r="6108" spans="1:11" x14ac:dyDescent="0.2">
      <c r="A6108" s="140"/>
      <c r="B6108" s="325"/>
      <c r="J6108" s="4"/>
      <c r="K6108" s="173"/>
    </row>
    <row r="6109" spans="1:11" x14ac:dyDescent="0.2">
      <c r="A6109" s="140"/>
      <c r="B6109" s="325"/>
      <c r="J6109" s="4"/>
      <c r="K6109" s="173"/>
    </row>
    <row r="6110" spans="1:11" x14ac:dyDescent="0.2">
      <c r="A6110" s="140"/>
      <c r="B6110" s="325"/>
      <c r="J6110" s="4"/>
      <c r="K6110" s="173"/>
    </row>
    <row r="6111" spans="1:11" x14ac:dyDescent="0.2">
      <c r="A6111" s="140"/>
      <c r="B6111" s="325"/>
      <c r="J6111" s="4"/>
      <c r="K6111" s="173"/>
    </row>
    <row r="6112" spans="1:11" x14ac:dyDescent="0.2">
      <c r="A6112" s="140"/>
      <c r="B6112" s="325"/>
      <c r="J6112" s="4"/>
      <c r="K6112" s="173"/>
    </row>
    <row r="6113" spans="1:11" x14ac:dyDescent="0.2">
      <c r="A6113" s="140"/>
      <c r="B6113" s="325"/>
      <c r="J6113" s="4"/>
      <c r="K6113" s="173"/>
    </row>
    <row r="6114" spans="1:11" x14ac:dyDescent="0.2">
      <c r="A6114" s="140"/>
      <c r="B6114" s="325"/>
      <c r="J6114" s="4"/>
      <c r="K6114" s="173"/>
    </row>
    <row r="6115" spans="1:11" x14ac:dyDescent="0.2">
      <c r="A6115" s="140"/>
      <c r="B6115" s="325"/>
      <c r="J6115" s="4"/>
      <c r="K6115" s="173"/>
    </row>
    <row r="6116" spans="1:11" x14ac:dyDescent="0.2">
      <c r="A6116" s="140"/>
      <c r="B6116" s="325"/>
      <c r="J6116" s="4"/>
      <c r="K6116" s="173"/>
    </row>
    <row r="6117" spans="1:11" x14ac:dyDescent="0.2">
      <c r="A6117" s="140"/>
      <c r="B6117" s="325"/>
      <c r="J6117" s="4"/>
      <c r="K6117" s="173"/>
    </row>
    <row r="6118" spans="1:11" x14ac:dyDescent="0.2">
      <c r="A6118" s="140"/>
      <c r="B6118" s="325"/>
      <c r="J6118" s="4"/>
      <c r="K6118" s="173"/>
    </row>
    <row r="6119" spans="1:11" x14ac:dyDescent="0.2">
      <c r="A6119" s="140"/>
      <c r="B6119" s="325"/>
      <c r="J6119" s="4"/>
      <c r="K6119" s="173"/>
    </row>
    <row r="6120" spans="1:11" x14ac:dyDescent="0.2">
      <c r="A6120" s="140"/>
      <c r="B6120" s="325"/>
      <c r="J6120" s="4"/>
      <c r="K6120" s="173"/>
    </row>
    <row r="6121" spans="1:11" x14ac:dyDescent="0.2">
      <c r="A6121" s="140"/>
      <c r="B6121" s="325"/>
      <c r="J6121" s="4"/>
      <c r="K6121" s="173"/>
    </row>
    <row r="6122" spans="1:11" x14ac:dyDescent="0.2">
      <c r="A6122" s="140"/>
      <c r="B6122" s="325"/>
      <c r="J6122" s="4"/>
      <c r="K6122" s="173"/>
    </row>
    <row r="6123" spans="1:11" x14ac:dyDescent="0.2">
      <c r="A6123" s="140"/>
      <c r="B6123" s="325"/>
      <c r="J6123" s="4"/>
      <c r="K6123" s="173"/>
    </row>
    <row r="6124" spans="1:11" x14ac:dyDescent="0.2">
      <c r="A6124" s="140"/>
      <c r="B6124" s="325"/>
      <c r="J6124" s="4"/>
      <c r="K6124" s="173"/>
    </row>
    <row r="6125" spans="1:11" x14ac:dyDescent="0.2">
      <c r="A6125" s="140"/>
      <c r="B6125" s="325"/>
      <c r="J6125" s="4"/>
      <c r="K6125" s="173"/>
    </row>
    <row r="6126" spans="1:11" x14ac:dyDescent="0.2">
      <c r="A6126" s="140"/>
      <c r="B6126" s="325"/>
      <c r="J6126" s="4"/>
      <c r="K6126" s="173"/>
    </row>
    <row r="6127" spans="1:11" x14ac:dyDescent="0.2">
      <c r="A6127" s="140"/>
      <c r="B6127" s="325"/>
      <c r="J6127" s="4"/>
      <c r="K6127" s="173"/>
    </row>
    <row r="6128" spans="1:11" x14ac:dyDescent="0.2">
      <c r="A6128" s="140"/>
      <c r="B6128" s="325"/>
      <c r="J6128" s="4"/>
      <c r="K6128" s="173"/>
    </row>
    <row r="6129" spans="1:11" x14ac:dyDescent="0.2">
      <c r="A6129" s="140"/>
      <c r="B6129" s="325"/>
      <c r="J6129" s="4"/>
      <c r="K6129" s="173"/>
    </row>
    <row r="6130" spans="1:11" x14ac:dyDescent="0.2">
      <c r="A6130" s="140"/>
      <c r="B6130" s="325"/>
      <c r="J6130" s="4"/>
      <c r="K6130" s="173"/>
    </row>
    <row r="6131" spans="1:11" x14ac:dyDescent="0.2">
      <c r="A6131" s="140"/>
      <c r="B6131" s="325"/>
      <c r="J6131" s="4"/>
      <c r="K6131" s="173"/>
    </row>
    <row r="6132" spans="1:11" x14ac:dyDescent="0.2">
      <c r="A6132" s="140"/>
      <c r="B6132" s="325"/>
      <c r="J6132" s="4"/>
      <c r="K6132" s="173"/>
    </row>
    <row r="6133" spans="1:11" x14ac:dyDescent="0.2">
      <c r="A6133" s="140"/>
      <c r="B6133" s="325"/>
      <c r="J6133" s="4"/>
      <c r="K6133" s="173"/>
    </row>
    <row r="6134" spans="1:11" x14ac:dyDescent="0.2">
      <c r="A6134" s="140"/>
      <c r="B6134" s="325"/>
      <c r="J6134" s="4"/>
      <c r="K6134" s="173"/>
    </row>
    <row r="6135" spans="1:11" x14ac:dyDescent="0.2">
      <c r="A6135" s="140"/>
      <c r="B6135" s="325"/>
      <c r="J6135" s="4"/>
      <c r="K6135" s="173"/>
    </row>
    <row r="6136" spans="1:11" x14ac:dyDescent="0.2">
      <c r="A6136" s="140"/>
      <c r="B6136" s="325"/>
      <c r="J6136" s="4"/>
      <c r="K6136" s="173"/>
    </row>
    <row r="6137" spans="1:11" x14ac:dyDescent="0.2">
      <c r="A6137" s="140"/>
      <c r="B6137" s="325"/>
      <c r="J6137" s="4"/>
      <c r="K6137" s="173"/>
    </row>
    <row r="6138" spans="1:11" x14ac:dyDescent="0.2">
      <c r="A6138" s="140"/>
      <c r="B6138" s="325"/>
      <c r="J6138" s="4"/>
      <c r="K6138" s="173"/>
    </row>
    <row r="6139" spans="1:11" x14ac:dyDescent="0.2">
      <c r="A6139" s="140"/>
      <c r="B6139" s="325"/>
      <c r="J6139" s="4"/>
      <c r="K6139" s="173"/>
    </row>
    <row r="6140" spans="1:11" x14ac:dyDescent="0.2">
      <c r="A6140" s="140"/>
      <c r="B6140" s="325"/>
      <c r="J6140" s="4"/>
      <c r="K6140" s="173"/>
    </row>
    <row r="6141" spans="1:11" x14ac:dyDescent="0.2">
      <c r="A6141" s="140"/>
      <c r="B6141" s="325"/>
      <c r="J6141" s="4"/>
      <c r="K6141" s="173"/>
    </row>
    <row r="6142" spans="1:11" x14ac:dyDescent="0.2">
      <c r="A6142" s="140"/>
      <c r="B6142" s="325"/>
      <c r="J6142" s="4"/>
      <c r="K6142" s="173"/>
    </row>
    <row r="6143" spans="1:11" x14ac:dyDescent="0.2">
      <c r="A6143" s="140"/>
      <c r="B6143" s="325"/>
      <c r="J6143" s="4"/>
      <c r="K6143" s="173"/>
    </row>
    <row r="6144" spans="1:11" x14ac:dyDescent="0.2">
      <c r="A6144" s="140"/>
      <c r="B6144" s="325"/>
      <c r="J6144" s="4"/>
      <c r="K6144" s="173"/>
    </row>
    <row r="6145" spans="1:11" x14ac:dyDescent="0.2">
      <c r="A6145" s="140"/>
      <c r="B6145" s="325"/>
      <c r="J6145" s="4"/>
      <c r="K6145" s="173"/>
    </row>
    <row r="6146" spans="1:11" x14ac:dyDescent="0.2">
      <c r="A6146" s="140"/>
      <c r="B6146" s="325"/>
      <c r="J6146" s="4"/>
      <c r="K6146" s="173"/>
    </row>
    <row r="6147" spans="1:11" x14ac:dyDescent="0.2">
      <c r="A6147" s="140"/>
      <c r="B6147" s="325"/>
      <c r="J6147" s="4"/>
      <c r="K6147" s="173"/>
    </row>
    <row r="6148" spans="1:11" x14ac:dyDescent="0.2">
      <c r="A6148" s="140"/>
      <c r="B6148" s="325"/>
      <c r="J6148" s="4"/>
      <c r="K6148" s="173"/>
    </row>
    <row r="6149" spans="1:11" x14ac:dyDescent="0.2">
      <c r="A6149" s="140"/>
      <c r="B6149" s="325"/>
      <c r="J6149" s="4"/>
      <c r="K6149" s="173"/>
    </row>
    <row r="6150" spans="1:11" x14ac:dyDescent="0.2">
      <c r="A6150" s="140"/>
      <c r="B6150" s="325"/>
      <c r="J6150" s="4"/>
      <c r="K6150" s="173"/>
    </row>
    <row r="6151" spans="1:11" x14ac:dyDescent="0.2">
      <c r="A6151" s="140"/>
      <c r="B6151" s="325"/>
      <c r="J6151" s="4"/>
      <c r="K6151" s="173"/>
    </row>
    <row r="6152" spans="1:11" x14ac:dyDescent="0.2">
      <c r="A6152" s="140"/>
      <c r="B6152" s="325"/>
      <c r="J6152" s="4"/>
      <c r="K6152" s="173"/>
    </row>
    <row r="6153" spans="1:11" x14ac:dyDescent="0.2">
      <c r="A6153" s="140"/>
      <c r="B6153" s="325"/>
      <c r="J6153" s="4"/>
      <c r="K6153" s="173"/>
    </row>
    <row r="6154" spans="1:11" x14ac:dyDescent="0.2">
      <c r="A6154" s="140"/>
      <c r="B6154" s="325"/>
      <c r="J6154" s="4"/>
      <c r="K6154" s="173"/>
    </row>
    <row r="6155" spans="1:11" x14ac:dyDescent="0.2">
      <c r="A6155" s="140"/>
      <c r="B6155" s="325"/>
      <c r="J6155" s="4"/>
      <c r="K6155" s="173"/>
    </row>
    <row r="6156" spans="1:11" x14ac:dyDescent="0.2">
      <c r="A6156" s="140"/>
      <c r="B6156" s="325"/>
      <c r="J6156" s="4"/>
      <c r="K6156" s="173"/>
    </row>
    <row r="6157" spans="1:11" x14ac:dyDescent="0.2">
      <c r="A6157" s="140"/>
      <c r="B6157" s="325"/>
      <c r="J6157" s="4"/>
      <c r="K6157" s="173"/>
    </row>
    <row r="6158" spans="1:11" x14ac:dyDescent="0.2">
      <c r="A6158" s="140"/>
      <c r="B6158" s="325"/>
      <c r="J6158" s="4"/>
      <c r="K6158" s="173"/>
    </row>
    <row r="6159" spans="1:11" x14ac:dyDescent="0.2">
      <c r="A6159" s="140"/>
      <c r="B6159" s="325"/>
      <c r="J6159" s="4"/>
      <c r="K6159" s="173"/>
    </row>
    <row r="6160" spans="1:11" x14ac:dyDescent="0.2">
      <c r="A6160" s="140"/>
      <c r="B6160" s="325"/>
      <c r="J6160" s="4"/>
      <c r="K6160" s="173"/>
    </row>
    <row r="6161" spans="1:11" x14ac:dyDescent="0.2">
      <c r="A6161" s="140"/>
      <c r="B6161" s="325"/>
      <c r="J6161" s="4"/>
      <c r="K6161" s="173"/>
    </row>
    <row r="6162" spans="1:11" x14ac:dyDescent="0.2">
      <c r="A6162" s="140"/>
      <c r="B6162" s="325"/>
      <c r="J6162" s="4"/>
      <c r="K6162" s="173"/>
    </row>
    <row r="6163" spans="1:11" x14ac:dyDescent="0.2">
      <c r="A6163" s="140"/>
      <c r="B6163" s="325"/>
      <c r="J6163" s="4"/>
      <c r="K6163" s="173"/>
    </row>
    <row r="6164" spans="1:11" x14ac:dyDescent="0.2">
      <c r="A6164" s="140"/>
      <c r="B6164" s="325"/>
      <c r="J6164" s="4"/>
      <c r="K6164" s="173"/>
    </row>
    <row r="6165" spans="1:11" x14ac:dyDescent="0.2">
      <c r="A6165" s="140"/>
      <c r="B6165" s="325"/>
      <c r="J6165" s="4"/>
      <c r="K6165" s="173"/>
    </row>
    <row r="6166" spans="1:11" x14ac:dyDescent="0.2">
      <c r="A6166" s="140"/>
      <c r="B6166" s="325"/>
      <c r="J6166" s="4"/>
      <c r="K6166" s="173"/>
    </row>
    <row r="6167" spans="1:11" x14ac:dyDescent="0.2">
      <c r="A6167" s="140"/>
      <c r="B6167" s="325"/>
      <c r="J6167" s="4"/>
      <c r="K6167" s="173"/>
    </row>
    <row r="6168" spans="1:11" x14ac:dyDescent="0.2">
      <c r="A6168" s="140"/>
      <c r="B6168" s="325"/>
      <c r="J6168" s="4"/>
      <c r="K6168" s="173"/>
    </row>
    <row r="6169" spans="1:11" x14ac:dyDescent="0.2">
      <c r="A6169" s="140"/>
      <c r="B6169" s="325"/>
      <c r="J6169" s="4"/>
      <c r="K6169" s="173"/>
    </row>
    <row r="6170" spans="1:11" x14ac:dyDescent="0.2">
      <c r="A6170" s="140"/>
      <c r="B6170" s="325"/>
      <c r="J6170" s="4"/>
      <c r="K6170" s="173"/>
    </row>
    <row r="6171" spans="1:11" x14ac:dyDescent="0.2">
      <c r="A6171" s="140"/>
      <c r="B6171" s="325"/>
      <c r="J6171" s="4"/>
      <c r="K6171" s="173"/>
    </row>
    <row r="6172" spans="1:11" x14ac:dyDescent="0.2">
      <c r="A6172" s="140"/>
      <c r="B6172" s="325"/>
      <c r="J6172" s="4"/>
      <c r="K6172" s="173"/>
    </row>
    <row r="6173" spans="1:11" x14ac:dyDescent="0.2">
      <c r="A6173" s="140"/>
      <c r="B6173" s="325"/>
      <c r="J6173" s="4"/>
      <c r="K6173" s="173"/>
    </row>
    <row r="6174" spans="1:11" x14ac:dyDescent="0.2">
      <c r="A6174" s="140"/>
      <c r="B6174" s="325"/>
      <c r="J6174" s="4"/>
      <c r="K6174" s="173"/>
    </row>
    <row r="6175" spans="1:11" x14ac:dyDescent="0.2">
      <c r="A6175" s="140"/>
      <c r="B6175" s="325"/>
      <c r="J6175" s="4"/>
      <c r="K6175" s="173"/>
    </row>
    <row r="6176" spans="1:11" x14ac:dyDescent="0.2">
      <c r="A6176" s="140"/>
      <c r="B6176" s="325"/>
      <c r="J6176" s="4"/>
      <c r="K6176" s="173"/>
    </row>
    <row r="6177" spans="1:11" x14ac:dyDescent="0.2">
      <c r="A6177" s="140"/>
      <c r="B6177" s="325"/>
      <c r="J6177" s="4"/>
      <c r="K6177" s="173"/>
    </row>
    <row r="6178" spans="1:11" x14ac:dyDescent="0.2">
      <c r="A6178" s="140"/>
      <c r="B6178" s="325"/>
      <c r="J6178" s="4"/>
      <c r="K6178" s="173"/>
    </row>
    <row r="6179" spans="1:11" x14ac:dyDescent="0.2">
      <c r="A6179" s="140"/>
      <c r="B6179" s="325"/>
      <c r="J6179" s="4"/>
      <c r="K6179" s="173"/>
    </row>
    <row r="6180" spans="1:11" x14ac:dyDescent="0.2">
      <c r="A6180" s="140"/>
      <c r="B6180" s="325"/>
      <c r="J6180" s="4"/>
      <c r="K6180" s="173"/>
    </row>
    <row r="6181" spans="1:11" x14ac:dyDescent="0.2">
      <c r="A6181" s="140"/>
      <c r="B6181" s="325"/>
      <c r="J6181" s="4"/>
      <c r="K6181" s="173"/>
    </row>
    <row r="6182" spans="1:11" x14ac:dyDescent="0.2">
      <c r="A6182" s="140"/>
      <c r="B6182" s="325"/>
      <c r="J6182" s="4"/>
      <c r="K6182" s="173"/>
    </row>
    <row r="6183" spans="1:11" x14ac:dyDescent="0.2">
      <c r="A6183" s="140"/>
      <c r="B6183" s="325"/>
      <c r="J6183" s="4"/>
      <c r="K6183" s="173"/>
    </row>
    <row r="6184" spans="1:11" x14ac:dyDescent="0.2">
      <c r="A6184" s="140"/>
      <c r="B6184" s="325"/>
      <c r="J6184" s="4"/>
      <c r="K6184" s="173"/>
    </row>
    <row r="6185" spans="1:11" x14ac:dyDescent="0.2">
      <c r="A6185" s="140"/>
      <c r="B6185" s="325"/>
      <c r="J6185" s="4"/>
      <c r="K6185" s="173"/>
    </row>
    <row r="6186" spans="1:11" x14ac:dyDescent="0.2">
      <c r="A6186" s="140"/>
      <c r="B6186" s="325"/>
      <c r="J6186" s="4"/>
      <c r="K6186" s="173"/>
    </row>
    <row r="6187" spans="1:11" x14ac:dyDescent="0.2">
      <c r="A6187" s="140"/>
      <c r="B6187" s="325"/>
      <c r="J6187" s="4"/>
      <c r="K6187" s="173"/>
    </row>
    <row r="6188" spans="1:11" x14ac:dyDescent="0.2">
      <c r="A6188" s="140"/>
      <c r="B6188" s="325"/>
      <c r="J6188" s="4"/>
      <c r="K6188" s="173"/>
    </row>
    <row r="6189" spans="1:11" x14ac:dyDescent="0.2">
      <c r="A6189" s="140"/>
      <c r="B6189" s="325"/>
      <c r="J6189" s="4"/>
      <c r="K6189" s="173"/>
    </row>
    <row r="6190" spans="1:11" x14ac:dyDescent="0.2">
      <c r="A6190" s="140"/>
      <c r="B6190" s="325"/>
      <c r="J6190" s="4"/>
      <c r="K6190" s="173"/>
    </row>
    <row r="6191" spans="1:11" x14ac:dyDescent="0.2">
      <c r="A6191" s="140"/>
      <c r="B6191" s="325"/>
      <c r="J6191" s="4"/>
      <c r="K6191" s="173"/>
    </row>
    <row r="6192" spans="1:11" x14ac:dyDescent="0.2">
      <c r="A6192" s="140"/>
      <c r="B6192" s="325"/>
      <c r="J6192" s="4"/>
      <c r="K6192" s="173"/>
    </row>
    <row r="6193" spans="1:11" x14ac:dyDescent="0.2">
      <c r="A6193" s="140"/>
      <c r="B6193" s="325"/>
      <c r="J6193" s="4"/>
      <c r="K6193" s="173"/>
    </row>
    <row r="6194" spans="1:11" x14ac:dyDescent="0.2">
      <c r="A6194" s="140"/>
      <c r="B6194" s="325"/>
      <c r="J6194" s="4"/>
      <c r="K6194" s="173"/>
    </row>
    <row r="6195" spans="1:11" x14ac:dyDescent="0.2">
      <c r="A6195" s="140"/>
      <c r="B6195" s="325"/>
      <c r="J6195" s="4"/>
      <c r="K6195" s="173"/>
    </row>
    <row r="6196" spans="1:11" x14ac:dyDescent="0.2">
      <c r="A6196" s="140"/>
      <c r="B6196" s="325"/>
      <c r="J6196" s="4"/>
      <c r="K6196" s="173"/>
    </row>
    <row r="6197" spans="1:11" x14ac:dyDescent="0.2">
      <c r="A6197" s="140"/>
      <c r="B6197" s="325"/>
      <c r="J6197" s="4"/>
      <c r="K6197" s="173"/>
    </row>
    <row r="6198" spans="1:11" x14ac:dyDescent="0.2">
      <c r="A6198" s="140"/>
      <c r="B6198" s="325"/>
      <c r="J6198" s="4"/>
      <c r="K6198" s="173"/>
    </row>
    <row r="6199" spans="1:11" x14ac:dyDescent="0.2">
      <c r="A6199" s="140"/>
      <c r="B6199" s="325"/>
      <c r="J6199" s="4"/>
      <c r="K6199" s="173"/>
    </row>
    <row r="6200" spans="1:11" x14ac:dyDescent="0.2">
      <c r="A6200" s="140"/>
      <c r="B6200" s="325"/>
      <c r="J6200" s="4"/>
      <c r="K6200" s="173"/>
    </row>
    <row r="6201" spans="1:11" x14ac:dyDescent="0.2">
      <c r="A6201" s="140"/>
      <c r="B6201" s="325"/>
      <c r="J6201" s="4"/>
      <c r="K6201" s="173"/>
    </row>
    <row r="6202" spans="1:11" x14ac:dyDescent="0.2">
      <c r="A6202" s="140"/>
      <c r="B6202" s="325"/>
      <c r="J6202" s="4"/>
      <c r="K6202" s="173"/>
    </row>
    <row r="6203" spans="1:11" x14ac:dyDescent="0.2">
      <c r="A6203" s="140"/>
      <c r="B6203" s="325"/>
      <c r="J6203" s="4"/>
      <c r="K6203" s="173"/>
    </row>
    <row r="6204" spans="1:11" x14ac:dyDescent="0.2">
      <c r="A6204" s="140"/>
      <c r="B6204" s="325"/>
      <c r="J6204" s="4"/>
      <c r="K6204" s="173"/>
    </row>
    <row r="6205" spans="1:11" x14ac:dyDescent="0.2">
      <c r="A6205" s="140"/>
      <c r="B6205" s="325"/>
      <c r="J6205" s="4"/>
      <c r="K6205" s="173"/>
    </row>
    <row r="6206" spans="1:11" x14ac:dyDescent="0.2">
      <c r="A6206" s="140"/>
      <c r="B6206" s="325"/>
      <c r="J6206" s="4"/>
      <c r="K6206" s="173"/>
    </row>
    <row r="6207" spans="1:11" x14ac:dyDescent="0.2">
      <c r="A6207" s="140"/>
      <c r="B6207" s="325"/>
      <c r="J6207" s="4"/>
      <c r="K6207" s="173"/>
    </row>
    <row r="6208" spans="1:11" x14ac:dyDescent="0.2">
      <c r="A6208" s="140"/>
      <c r="B6208" s="325"/>
      <c r="J6208" s="4"/>
      <c r="K6208" s="173"/>
    </row>
    <row r="6209" spans="1:11" x14ac:dyDescent="0.2">
      <c r="A6209" s="140"/>
      <c r="B6209" s="325"/>
      <c r="J6209" s="4"/>
      <c r="K6209" s="173"/>
    </row>
    <row r="6210" spans="1:11" x14ac:dyDescent="0.2">
      <c r="A6210" s="140"/>
      <c r="B6210" s="325"/>
      <c r="J6210" s="4"/>
      <c r="K6210" s="173"/>
    </row>
    <row r="6211" spans="1:11" x14ac:dyDescent="0.2">
      <c r="A6211" s="140"/>
      <c r="B6211" s="325"/>
      <c r="J6211" s="4"/>
      <c r="K6211" s="173"/>
    </row>
    <row r="6212" spans="1:11" x14ac:dyDescent="0.2">
      <c r="A6212" s="140"/>
      <c r="B6212" s="325"/>
      <c r="J6212" s="4"/>
      <c r="K6212" s="173"/>
    </row>
    <row r="6213" spans="1:11" x14ac:dyDescent="0.2">
      <c r="A6213" s="140"/>
      <c r="B6213" s="325"/>
      <c r="J6213" s="4"/>
      <c r="K6213" s="173"/>
    </row>
    <row r="6214" spans="1:11" x14ac:dyDescent="0.2">
      <c r="A6214" s="140"/>
      <c r="B6214" s="325"/>
      <c r="J6214" s="4"/>
      <c r="K6214" s="173"/>
    </row>
    <row r="6215" spans="1:11" x14ac:dyDescent="0.2">
      <c r="A6215" s="140"/>
      <c r="B6215" s="325"/>
      <c r="J6215" s="4"/>
      <c r="K6215" s="173"/>
    </row>
    <row r="6216" spans="1:11" x14ac:dyDescent="0.2">
      <c r="A6216" s="140"/>
      <c r="B6216" s="325"/>
      <c r="J6216" s="4"/>
      <c r="K6216" s="173"/>
    </row>
    <row r="6217" spans="1:11" x14ac:dyDescent="0.2">
      <c r="A6217" s="140"/>
      <c r="B6217" s="325"/>
      <c r="J6217" s="4"/>
      <c r="K6217" s="173"/>
    </row>
    <row r="6218" spans="1:11" x14ac:dyDescent="0.2">
      <c r="A6218" s="140"/>
      <c r="B6218" s="325"/>
      <c r="J6218" s="4"/>
      <c r="K6218" s="173"/>
    </row>
    <row r="6219" spans="1:11" x14ac:dyDescent="0.2">
      <c r="A6219" s="140"/>
      <c r="B6219" s="325"/>
      <c r="J6219" s="4"/>
      <c r="K6219" s="173"/>
    </row>
    <row r="6220" spans="1:11" x14ac:dyDescent="0.2">
      <c r="A6220" s="140"/>
      <c r="B6220" s="325"/>
      <c r="J6220" s="4"/>
      <c r="K6220" s="173"/>
    </row>
    <row r="6221" spans="1:11" x14ac:dyDescent="0.2">
      <c r="A6221" s="140"/>
      <c r="B6221" s="325"/>
      <c r="J6221" s="4"/>
      <c r="K6221" s="173"/>
    </row>
    <row r="6222" spans="1:11" x14ac:dyDescent="0.2">
      <c r="A6222" s="140"/>
      <c r="B6222" s="325"/>
      <c r="J6222" s="4"/>
      <c r="K6222" s="173"/>
    </row>
    <row r="6223" spans="1:11" x14ac:dyDescent="0.2">
      <c r="A6223" s="140"/>
      <c r="B6223" s="325"/>
      <c r="J6223" s="4"/>
      <c r="K6223" s="173"/>
    </row>
    <row r="6224" spans="1:11" x14ac:dyDescent="0.2">
      <c r="A6224" s="140"/>
      <c r="B6224" s="325"/>
      <c r="J6224" s="4"/>
      <c r="K6224" s="173"/>
    </row>
    <row r="6225" spans="1:11" x14ac:dyDescent="0.2">
      <c r="A6225" s="140"/>
      <c r="B6225" s="325"/>
      <c r="J6225" s="4"/>
      <c r="K6225" s="173"/>
    </row>
    <row r="6226" spans="1:11" x14ac:dyDescent="0.2">
      <c r="A6226" s="140"/>
      <c r="B6226" s="325"/>
      <c r="J6226" s="4"/>
      <c r="K6226" s="173"/>
    </row>
    <row r="6227" spans="1:11" x14ac:dyDescent="0.2">
      <c r="A6227" s="140"/>
      <c r="B6227" s="325"/>
      <c r="J6227" s="4"/>
      <c r="K6227" s="173"/>
    </row>
    <row r="6228" spans="1:11" x14ac:dyDescent="0.2">
      <c r="A6228" s="140"/>
      <c r="B6228" s="325"/>
      <c r="J6228" s="4"/>
      <c r="K6228" s="173"/>
    </row>
    <row r="6229" spans="1:11" x14ac:dyDescent="0.2">
      <c r="A6229" s="140"/>
      <c r="B6229" s="325"/>
      <c r="J6229" s="4"/>
      <c r="K6229" s="173"/>
    </row>
    <row r="6230" spans="1:11" x14ac:dyDescent="0.2">
      <c r="A6230" s="140"/>
      <c r="B6230" s="325"/>
      <c r="J6230" s="4"/>
      <c r="K6230" s="173"/>
    </row>
    <row r="6231" spans="1:11" x14ac:dyDescent="0.2">
      <c r="A6231" s="140"/>
      <c r="B6231" s="325"/>
      <c r="J6231" s="4"/>
      <c r="K6231" s="173"/>
    </row>
    <row r="6232" spans="1:11" x14ac:dyDescent="0.2">
      <c r="A6232" s="140"/>
      <c r="B6232" s="325"/>
      <c r="J6232" s="4"/>
      <c r="K6232" s="173"/>
    </row>
    <row r="6233" spans="1:11" x14ac:dyDescent="0.2">
      <c r="A6233" s="140"/>
      <c r="B6233" s="325"/>
      <c r="J6233" s="4"/>
      <c r="K6233" s="173"/>
    </row>
    <row r="6234" spans="1:11" x14ac:dyDescent="0.2">
      <c r="A6234" s="140"/>
      <c r="B6234" s="325"/>
      <c r="J6234" s="4"/>
      <c r="K6234" s="173"/>
    </row>
    <row r="6235" spans="1:11" x14ac:dyDescent="0.2">
      <c r="A6235" s="140"/>
      <c r="B6235" s="325"/>
      <c r="J6235" s="4"/>
      <c r="K6235" s="173"/>
    </row>
    <row r="6236" spans="1:11" x14ac:dyDescent="0.2">
      <c r="A6236" s="140"/>
      <c r="B6236" s="325"/>
      <c r="J6236" s="4"/>
      <c r="K6236" s="173"/>
    </row>
    <row r="6237" spans="1:11" x14ac:dyDescent="0.2">
      <c r="A6237" s="140"/>
      <c r="B6237" s="325"/>
      <c r="J6237" s="4"/>
      <c r="K6237" s="173"/>
    </row>
    <row r="6238" spans="1:11" x14ac:dyDescent="0.2">
      <c r="A6238" s="140"/>
      <c r="B6238" s="325"/>
      <c r="J6238" s="4"/>
      <c r="K6238" s="173"/>
    </row>
    <row r="6239" spans="1:11" x14ac:dyDescent="0.2">
      <c r="A6239" s="140"/>
      <c r="B6239" s="325"/>
      <c r="J6239" s="4"/>
      <c r="K6239" s="173"/>
    </row>
    <row r="6240" spans="1:11" x14ac:dyDescent="0.2">
      <c r="A6240" s="140"/>
      <c r="B6240" s="325"/>
      <c r="J6240" s="4"/>
      <c r="K6240" s="173"/>
    </row>
    <row r="6241" spans="1:11" x14ac:dyDescent="0.2">
      <c r="A6241" s="140"/>
      <c r="B6241" s="325"/>
      <c r="J6241" s="4"/>
      <c r="K6241" s="173"/>
    </row>
    <row r="6242" spans="1:11" x14ac:dyDescent="0.2">
      <c r="A6242" s="140"/>
      <c r="B6242" s="325"/>
      <c r="J6242" s="4"/>
      <c r="K6242" s="173"/>
    </row>
    <row r="6243" spans="1:11" x14ac:dyDescent="0.2">
      <c r="A6243" s="140"/>
      <c r="B6243" s="325"/>
      <c r="J6243" s="4"/>
      <c r="K6243" s="173"/>
    </row>
    <row r="6244" spans="1:11" x14ac:dyDescent="0.2">
      <c r="A6244" s="140"/>
      <c r="B6244" s="325"/>
      <c r="J6244" s="4"/>
      <c r="K6244" s="173"/>
    </row>
    <row r="6245" spans="1:11" x14ac:dyDescent="0.2">
      <c r="A6245" s="140"/>
      <c r="B6245" s="325"/>
      <c r="J6245" s="4"/>
      <c r="K6245" s="173"/>
    </row>
    <row r="6246" spans="1:11" x14ac:dyDescent="0.2">
      <c r="A6246" s="140"/>
      <c r="B6246" s="325"/>
      <c r="J6246" s="4"/>
      <c r="K6246" s="173"/>
    </row>
    <row r="6247" spans="1:11" x14ac:dyDescent="0.2">
      <c r="A6247" s="140"/>
      <c r="B6247" s="325"/>
      <c r="J6247" s="4"/>
      <c r="K6247" s="173"/>
    </row>
    <row r="6248" spans="1:11" x14ac:dyDescent="0.2">
      <c r="A6248" s="140"/>
      <c r="B6248" s="325"/>
      <c r="J6248" s="4"/>
      <c r="K6248" s="173"/>
    </row>
    <row r="6249" spans="1:11" x14ac:dyDescent="0.2">
      <c r="A6249" s="140"/>
      <c r="B6249" s="325"/>
      <c r="J6249" s="4"/>
      <c r="K6249" s="173"/>
    </row>
    <row r="6250" spans="1:11" x14ac:dyDescent="0.2">
      <c r="A6250" s="140"/>
      <c r="B6250" s="325"/>
      <c r="J6250" s="4"/>
      <c r="K6250" s="173"/>
    </row>
    <row r="6251" spans="1:11" x14ac:dyDescent="0.2">
      <c r="A6251" s="140"/>
      <c r="B6251" s="325"/>
      <c r="J6251" s="4"/>
      <c r="K6251" s="173"/>
    </row>
    <row r="6252" spans="1:11" x14ac:dyDescent="0.2">
      <c r="A6252" s="140"/>
      <c r="B6252" s="325"/>
      <c r="J6252" s="4"/>
      <c r="K6252" s="173"/>
    </row>
    <row r="6253" spans="1:11" x14ac:dyDescent="0.2">
      <c r="A6253" s="140"/>
      <c r="B6253" s="325"/>
      <c r="J6253" s="4"/>
      <c r="K6253" s="173"/>
    </row>
    <row r="6254" spans="1:11" x14ac:dyDescent="0.2">
      <c r="A6254" s="140"/>
      <c r="B6254" s="325"/>
      <c r="J6254" s="4"/>
      <c r="K6254" s="173"/>
    </row>
    <row r="6255" spans="1:11" x14ac:dyDescent="0.2">
      <c r="A6255" s="140"/>
      <c r="B6255" s="325"/>
      <c r="J6255" s="4"/>
      <c r="K6255" s="173"/>
    </row>
    <row r="6256" spans="1:11" x14ac:dyDescent="0.2">
      <c r="A6256" s="140"/>
      <c r="B6256" s="325"/>
      <c r="J6256" s="4"/>
      <c r="K6256" s="173"/>
    </row>
    <row r="6257" spans="1:11" x14ac:dyDescent="0.2">
      <c r="A6257" s="140"/>
      <c r="B6257" s="325"/>
      <c r="J6257" s="4"/>
      <c r="K6257" s="173"/>
    </row>
    <row r="6258" spans="1:11" x14ac:dyDescent="0.2">
      <c r="A6258" s="140"/>
      <c r="B6258" s="325"/>
      <c r="J6258" s="4"/>
      <c r="K6258" s="173"/>
    </row>
    <row r="6259" spans="1:11" x14ac:dyDescent="0.2">
      <c r="A6259" s="140"/>
      <c r="B6259" s="325"/>
      <c r="J6259" s="4"/>
      <c r="K6259" s="173"/>
    </row>
    <row r="6260" spans="1:11" x14ac:dyDescent="0.2">
      <c r="A6260" s="140"/>
      <c r="B6260" s="325"/>
      <c r="J6260" s="4"/>
      <c r="K6260" s="173"/>
    </row>
    <row r="6261" spans="1:11" x14ac:dyDescent="0.2">
      <c r="A6261" s="140"/>
      <c r="B6261" s="325"/>
      <c r="J6261" s="4"/>
      <c r="K6261" s="173"/>
    </row>
    <row r="6262" spans="1:11" x14ac:dyDescent="0.2">
      <c r="A6262" s="140"/>
      <c r="B6262" s="325"/>
      <c r="J6262" s="4"/>
      <c r="K6262" s="173"/>
    </row>
    <row r="6263" spans="1:11" x14ac:dyDescent="0.2">
      <c r="A6263" s="140"/>
      <c r="B6263" s="325"/>
      <c r="J6263" s="4"/>
      <c r="K6263" s="173"/>
    </row>
    <row r="6264" spans="1:11" x14ac:dyDescent="0.2">
      <c r="A6264" s="140"/>
      <c r="B6264" s="325"/>
      <c r="J6264" s="4"/>
      <c r="K6264" s="173"/>
    </row>
    <row r="6265" spans="1:11" x14ac:dyDescent="0.2">
      <c r="A6265" s="140"/>
      <c r="B6265" s="325"/>
      <c r="J6265" s="4"/>
      <c r="K6265" s="173"/>
    </row>
    <row r="6266" spans="1:11" x14ac:dyDescent="0.2">
      <c r="A6266" s="140"/>
      <c r="B6266" s="325"/>
      <c r="J6266" s="4"/>
      <c r="K6266" s="173"/>
    </row>
    <row r="6267" spans="1:11" x14ac:dyDescent="0.2">
      <c r="A6267" s="140"/>
      <c r="B6267" s="325"/>
      <c r="J6267" s="4"/>
      <c r="K6267" s="173"/>
    </row>
    <row r="6268" spans="1:11" x14ac:dyDescent="0.2">
      <c r="A6268" s="140"/>
      <c r="B6268" s="325"/>
      <c r="J6268" s="4"/>
      <c r="K6268" s="173"/>
    </row>
    <row r="6269" spans="1:11" x14ac:dyDescent="0.2">
      <c r="A6269" s="140"/>
      <c r="B6269" s="325"/>
      <c r="J6269" s="4"/>
      <c r="K6269" s="173"/>
    </row>
    <row r="6270" spans="1:11" x14ac:dyDescent="0.2">
      <c r="A6270" s="140"/>
      <c r="B6270" s="325"/>
      <c r="J6270" s="4"/>
      <c r="K6270" s="173"/>
    </row>
    <row r="6271" spans="1:11" x14ac:dyDescent="0.2">
      <c r="A6271" s="140"/>
      <c r="B6271" s="325"/>
      <c r="J6271" s="4"/>
      <c r="K6271" s="173"/>
    </row>
    <row r="6272" spans="1:11" x14ac:dyDescent="0.2">
      <c r="A6272" s="140"/>
      <c r="B6272" s="325"/>
      <c r="J6272" s="4"/>
      <c r="K6272" s="173"/>
    </row>
    <row r="6273" spans="1:11" x14ac:dyDescent="0.2">
      <c r="A6273" s="140"/>
      <c r="B6273" s="325"/>
      <c r="J6273" s="4"/>
      <c r="K6273" s="173"/>
    </row>
    <row r="6274" spans="1:11" x14ac:dyDescent="0.2">
      <c r="A6274" s="140"/>
      <c r="B6274" s="325"/>
      <c r="J6274" s="4"/>
      <c r="K6274" s="173"/>
    </row>
    <row r="6275" spans="1:11" x14ac:dyDescent="0.2">
      <c r="A6275" s="140"/>
      <c r="B6275" s="325"/>
      <c r="J6275" s="4"/>
      <c r="K6275" s="173"/>
    </row>
    <row r="6276" spans="1:11" x14ac:dyDescent="0.2">
      <c r="A6276" s="140"/>
      <c r="B6276" s="325"/>
      <c r="J6276" s="4"/>
      <c r="K6276" s="173"/>
    </row>
    <row r="6277" spans="1:11" x14ac:dyDescent="0.2">
      <c r="A6277" s="140"/>
      <c r="B6277" s="325"/>
      <c r="J6277" s="4"/>
      <c r="K6277" s="173"/>
    </row>
    <row r="6278" spans="1:11" x14ac:dyDescent="0.2">
      <c r="A6278" s="140"/>
      <c r="B6278" s="325"/>
      <c r="J6278" s="4"/>
      <c r="K6278" s="173"/>
    </row>
    <row r="6279" spans="1:11" x14ac:dyDescent="0.2">
      <c r="A6279" s="140"/>
      <c r="B6279" s="325"/>
      <c r="J6279" s="4"/>
      <c r="K6279" s="173"/>
    </row>
    <row r="6280" spans="1:11" x14ac:dyDescent="0.2">
      <c r="A6280" s="140"/>
      <c r="B6280" s="325"/>
      <c r="J6280" s="4"/>
      <c r="K6280" s="173"/>
    </row>
    <row r="6281" spans="1:11" x14ac:dyDescent="0.2">
      <c r="A6281" s="140"/>
      <c r="B6281" s="325"/>
      <c r="J6281" s="4"/>
      <c r="K6281" s="173"/>
    </row>
    <row r="6282" spans="1:11" x14ac:dyDescent="0.2">
      <c r="A6282" s="140"/>
      <c r="B6282" s="325"/>
      <c r="J6282" s="4"/>
      <c r="K6282" s="173"/>
    </row>
    <row r="6283" spans="1:11" x14ac:dyDescent="0.2">
      <c r="A6283" s="140"/>
      <c r="B6283" s="325"/>
      <c r="J6283" s="4"/>
      <c r="K6283" s="173"/>
    </row>
    <row r="6284" spans="1:11" x14ac:dyDescent="0.2">
      <c r="A6284" s="140"/>
      <c r="B6284" s="325"/>
      <c r="J6284" s="4"/>
      <c r="K6284" s="173"/>
    </row>
    <row r="6285" spans="1:11" x14ac:dyDescent="0.2">
      <c r="A6285" s="140"/>
      <c r="B6285" s="325"/>
      <c r="J6285" s="4"/>
      <c r="K6285" s="173"/>
    </row>
    <row r="6286" spans="1:11" x14ac:dyDescent="0.2">
      <c r="A6286" s="140"/>
      <c r="B6286" s="325"/>
      <c r="J6286" s="4"/>
      <c r="K6286" s="173"/>
    </row>
    <row r="6287" spans="1:11" x14ac:dyDescent="0.2">
      <c r="A6287" s="140"/>
      <c r="B6287" s="325"/>
      <c r="J6287" s="4"/>
      <c r="K6287" s="173"/>
    </row>
    <row r="6288" spans="1:11" x14ac:dyDescent="0.2">
      <c r="A6288" s="140"/>
      <c r="B6288" s="325"/>
      <c r="J6288" s="4"/>
      <c r="K6288" s="173"/>
    </row>
    <row r="6289" spans="1:11" x14ac:dyDescent="0.2">
      <c r="A6289" s="140"/>
      <c r="B6289" s="325"/>
      <c r="J6289" s="4"/>
      <c r="K6289" s="173"/>
    </row>
    <row r="6290" spans="1:11" x14ac:dyDescent="0.2">
      <c r="A6290" s="140"/>
      <c r="B6290" s="325"/>
      <c r="J6290" s="4"/>
      <c r="K6290" s="173"/>
    </row>
    <row r="6291" spans="1:11" x14ac:dyDescent="0.2">
      <c r="A6291" s="140"/>
      <c r="B6291" s="325"/>
      <c r="J6291" s="4"/>
      <c r="K6291" s="173"/>
    </row>
    <row r="6292" spans="1:11" x14ac:dyDescent="0.2">
      <c r="A6292" s="140"/>
      <c r="B6292" s="325"/>
      <c r="J6292" s="4"/>
      <c r="K6292" s="173"/>
    </row>
    <row r="6293" spans="1:11" x14ac:dyDescent="0.2">
      <c r="A6293" s="140"/>
      <c r="B6293" s="325"/>
      <c r="J6293" s="4"/>
      <c r="K6293" s="173"/>
    </row>
    <row r="6294" spans="1:11" x14ac:dyDescent="0.2">
      <c r="A6294" s="140"/>
      <c r="B6294" s="325"/>
      <c r="J6294" s="4"/>
      <c r="K6294" s="173"/>
    </row>
    <row r="6295" spans="1:11" x14ac:dyDescent="0.2">
      <c r="A6295" s="140"/>
      <c r="B6295" s="325"/>
      <c r="J6295" s="4"/>
      <c r="K6295" s="173"/>
    </row>
    <row r="6296" spans="1:11" x14ac:dyDescent="0.2">
      <c r="A6296" s="140"/>
      <c r="B6296" s="325"/>
      <c r="J6296" s="4"/>
      <c r="K6296" s="173"/>
    </row>
    <row r="6297" spans="1:11" x14ac:dyDescent="0.2">
      <c r="A6297" s="140"/>
      <c r="B6297" s="325"/>
      <c r="J6297" s="4"/>
      <c r="K6297" s="173"/>
    </row>
    <row r="6298" spans="1:11" x14ac:dyDescent="0.2">
      <c r="A6298" s="140"/>
      <c r="B6298" s="325"/>
      <c r="J6298" s="4"/>
      <c r="K6298" s="173"/>
    </row>
    <row r="6299" spans="1:11" x14ac:dyDescent="0.2">
      <c r="A6299" s="140"/>
      <c r="B6299" s="325"/>
      <c r="J6299" s="4"/>
      <c r="K6299" s="173"/>
    </row>
    <row r="6300" spans="1:11" x14ac:dyDescent="0.2">
      <c r="A6300" s="140"/>
      <c r="B6300" s="325"/>
      <c r="J6300" s="4"/>
      <c r="K6300" s="173"/>
    </row>
    <row r="6301" spans="1:11" x14ac:dyDescent="0.2">
      <c r="A6301" s="140"/>
      <c r="B6301" s="325"/>
      <c r="J6301" s="4"/>
      <c r="K6301" s="173"/>
    </row>
    <row r="6302" spans="1:11" x14ac:dyDescent="0.2">
      <c r="A6302" s="140"/>
      <c r="B6302" s="325"/>
      <c r="J6302" s="4"/>
      <c r="K6302" s="173"/>
    </row>
    <row r="6303" spans="1:11" x14ac:dyDescent="0.2">
      <c r="A6303" s="140"/>
      <c r="B6303" s="325"/>
      <c r="J6303" s="4"/>
      <c r="K6303" s="173"/>
    </row>
    <row r="6304" spans="1:11" x14ac:dyDescent="0.2">
      <c r="A6304" s="140"/>
      <c r="B6304" s="325"/>
      <c r="J6304" s="4"/>
      <c r="K6304" s="173"/>
    </row>
    <row r="6305" spans="1:11" x14ac:dyDescent="0.2">
      <c r="A6305" s="140"/>
      <c r="B6305" s="325"/>
      <c r="J6305" s="4"/>
      <c r="K6305" s="173"/>
    </row>
    <row r="6306" spans="1:11" x14ac:dyDescent="0.2">
      <c r="A6306" s="140"/>
      <c r="B6306" s="325"/>
      <c r="J6306" s="4"/>
      <c r="K6306" s="173"/>
    </row>
    <row r="6307" spans="1:11" x14ac:dyDescent="0.2">
      <c r="A6307" s="140"/>
      <c r="B6307" s="325"/>
      <c r="J6307" s="4"/>
      <c r="K6307" s="173"/>
    </row>
    <row r="6308" spans="1:11" x14ac:dyDescent="0.2">
      <c r="A6308" s="140"/>
      <c r="B6308" s="325"/>
      <c r="J6308" s="4"/>
      <c r="K6308" s="173"/>
    </row>
    <row r="6309" spans="1:11" x14ac:dyDescent="0.2">
      <c r="A6309" s="140"/>
      <c r="B6309" s="325"/>
      <c r="J6309" s="4"/>
      <c r="K6309" s="173"/>
    </row>
    <row r="6310" spans="1:11" x14ac:dyDescent="0.2">
      <c r="A6310" s="140"/>
      <c r="B6310" s="325"/>
      <c r="J6310" s="4"/>
      <c r="K6310" s="173"/>
    </row>
    <row r="6311" spans="1:11" x14ac:dyDescent="0.2">
      <c r="A6311" s="140"/>
      <c r="B6311" s="325"/>
      <c r="J6311" s="4"/>
      <c r="K6311" s="173"/>
    </row>
    <row r="6312" spans="1:11" x14ac:dyDescent="0.2">
      <c r="A6312" s="140"/>
      <c r="B6312" s="325"/>
      <c r="J6312" s="4"/>
      <c r="K6312" s="173"/>
    </row>
    <row r="6313" spans="1:11" x14ac:dyDescent="0.2">
      <c r="A6313" s="140"/>
      <c r="B6313" s="325"/>
      <c r="J6313" s="4"/>
      <c r="K6313" s="173"/>
    </row>
    <row r="6314" spans="1:11" x14ac:dyDescent="0.2">
      <c r="A6314" s="140"/>
      <c r="B6314" s="325"/>
      <c r="J6314" s="4"/>
      <c r="K6314" s="173"/>
    </row>
    <row r="6315" spans="1:11" x14ac:dyDescent="0.2">
      <c r="A6315" s="140"/>
      <c r="B6315" s="325"/>
      <c r="J6315" s="4"/>
      <c r="K6315" s="173"/>
    </row>
    <row r="6316" spans="1:11" x14ac:dyDescent="0.2">
      <c r="A6316" s="140"/>
      <c r="B6316" s="325"/>
      <c r="J6316" s="4"/>
      <c r="K6316" s="173"/>
    </row>
    <row r="6317" spans="1:11" x14ac:dyDescent="0.2">
      <c r="A6317" s="140"/>
      <c r="B6317" s="325"/>
      <c r="J6317" s="4"/>
      <c r="K6317" s="173"/>
    </row>
    <row r="6318" spans="1:11" x14ac:dyDescent="0.2">
      <c r="A6318" s="140"/>
      <c r="B6318" s="325"/>
      <c r="J6318" s="4"/>
      <c r="K6318" s="173"/>
    </row>
    <row r="6319" spans="1:11" x14ac:dyDescent="0.2">
      <c r="A6319" s="140"/>
      <c r="B6319" s="325"/>
      <c r="J6319" s="4"/>
      <c r="K6319" s="173"/>
    </row>
    <row r="6320" spans="1:11" x14ac:dyDescent="0.2">
      <c r="A6320" s="140"/>
      <c r="B6320" s="325"/>
      <c r="J6320" s="4"/>
      <c r="K6320" s="173"/>
    </row>
    <row r="6321" spans="1:11" x14ac:dyDescent="0.2">
      <c r="A6321" s="140"/>
      <c r="B6321" s="325"/>
      <c r="J6321" s="4"/>
      <c r="K6321" s="173"/>
    </row>
    <row r="6322" spans="1:11" x14ac:dyDescent="0.2">
      <c r="A6322" s="140"/>
      <c r="B6322" s="325"/>
      <c r="J6322" s="4"/>
      <c r="K6322" s="173"/>
    </row>
    <row r="6323" spans="1:11" x14ac:dyDescent="0.2">
      <c r="A6323" s="140"/>
      <c r="B6323" s="325"/>
      <c r="J6323" s="4"/>
      <c r="K6323" s="173"/>
    </row>
    <row r="6324" spans="1:11" x14ac:dyDescent="0.2">
      <c r="A6324" s="140"/>
      <c r="B6324" s="325"/>
      <c r="J6324" s="4"/>
      <c r="K6324" s="173"/>
    </row>
    <row r="6325" spans="1:11" x14ac:dyDescent="0.2">
      <c r="A6325" s="140"/>
      <c r="B6325" s="325"/>
      <c r="J6325" s="4"/>
      <c r="K6325" s="173"/>
    </row>
    <row r="6326" spans="1:11" x14ac:dyDescent="0.2">
      <c r="A6326" s="140"/>
      <c r="B6326" s="325"/>
      <c r="J6326" s="4"/>
      <c r="K6326" s="173"/>
    </row>
    <row r="6327" spans="1:11" x14ac:dyDescent="0.2">
      <c r="A6327" s="140"/>
      <c r="B6327" s="325"/>
      <c r="J6327" s="4"/>
      <c r="K6327" s="173"/>
    </row>
    <row r="6328" spans="1:11" x14ac:dyDescent="0.2">
      <c r="A6328" s="140"/>
      <c r="B6328" s="325"/>
      <c r="J6328" s="4"/>
      <c r="K6328" s="173"/>
    </row>
    <row r="6329" spans="1:11" x14ac:dyDescent="0.2">
      <c r="A6329" s="140"/>
      <c r="B6329" s="325"/>
      <c r="J6329" s="4"/>
      <c r="K6329" s="173"/>
    </row>
    <row r="6330" spans="1:11" x14ac:dyDescent="0.2">
      <c r="A6330" s="140"/>
      <c r="B6330" s="325"/>
      <c r="J6330" s="4"/>
      <c r="K6330" s="173"/>
    </row>
    <row r="6331" spans="1:11" x14ac:dyDescent="0.2">
      <c r="A6331" s="140"/>
      <c r="B6331" s="325"/>
      <c r="J6331" s="4"/>
      <c r="K6331" s="173"/>
    </row>
    <row r="6332" spans="1:11" x14ac:dyDescent="0.2">
      <c r="A6332" s="140"/>
      <c r="B6332" s="325"/>
      <c r="J6332" s="4"/>
      <c r="K6332" s="173"/>
    </row>
    <row r="6333" spans="1:11" x14ac:dyDescent="0.2">
      <c r="A6333" s="140"/>
      <c r="B6333" s="325"/>
      <c r="J6333" s="4"/>
      <c r="K6333" s="173"/>
    </row>
    <row r="6334" spans="1:11" x14ac:dyDescent="0.2">
      <c r="A6334" s="140"/>
      <c r="B6334" s="325"/>
      <c r="J6334" s="4"/>
      <c r="K6334" s="173"/>
    </row>
    <row r="6335" spans="1:11" x14ac:dyDescent="0.2">
      <c r="A6335" s="140"/>
      <c r="B6335" s="325"/>
      <c r="J6335" s="4"/>
      <c r="K6335" s="173"/>
    </row>
    <row r="6336" spans="1:11" x14ac:dyDescent="0.2">
      <c r="A6336" s="140"/>
      <c r="B6336" s="325"/>
      <c r="J6336" s="4"/>
      <c r="K6336" s="173"/>
    </row>
    <row r="6337" spans="1:11" x14ac:dyDescent="0.2">
      <c r="A6337" s="140"/>
      <c r="B6337" s="325"/>
      <c r="J6337" s="4"/>
      <c r="K6337" s="173"/>
    </row>
    <row r="6338" spans="1:11" x14ac:dyDescent="0.2">
      <c r="A6338" s="140"/>
      <c r="B6338" s="325"/>
      <c r="J6338" s="4"/>
      <c r="K6338" s="173"/>
    </row>
    <row r="6339" spans="1:11" x14ac:dyDescent="0.2">
      <c r="A6339" s="140"/>
      <c r="B6339" s="325"/>
      <c r="J6339" s="4"/>
      <c r="K6339" s="173"/>
    </row>
    <row r="6340" spans="1:11" x14ac:dyDescent="0.2">
      <c r="A6340" s="140"/>
      <c r="B6340" s="325"/>
      <c r="J6340" s="4"/>
      <c r="K6340" s="173"/>
    </row>
    <row r="6341" spans="1:11" x14ac:dyDescent="0.2">
      <c r="A6341" s="140"/>
      <c r="B6341" s="325"/>
      <c r="J6341" s="4"/>
      <c r="K6341" s="173"/>
    </row>
    <row r="6342" spans="1:11" x14ac:dyDescent="0.2">
      <c r="A6342" s="140"/>
      <c r="B6342" s="325"/>
      <c r="J6342" s="4"/>
      <c r="K6342" s="173"/>
    </row>
    <row r="6343" spans="1:11" x14ac:dyDescent="0.2">
      <c r="A6343" s="140"/>
      <c r="B6343" s="325"/>
      <c r="J6343" s="4"/>
      <c r="K6343" s="173"/>
    </row>
    <row r="6344" spans="1:11" x14ac:dyDescent="0.2">
      <c r="A6344" s="140"/>
      <c r="B6344" s="325"/>
      <c r="J6344" s="4"/>
      <c r="K6344" s="173"/>
    </row>
    <row r="6345" spans="1:11" x14ac:dyDescent="0.2">
      <c r="A6345" s="140"/>
      <c r="B6345" s="325"/>
      <c r="J6345" s="4"/>
      <c r="K6345" s="173"/>
    </row>
    <row r="6346" spans="1:11" x14ac:dyDescent="0.2">
      <c r="A6346" s="140"/>
      <c r="B6346" s="325"/>
      <c r="J6346" s="4"/>
      <c r="K6346" s="173"/>
    </row>
    <row r="6347" spans="1:11" x14ac:dyDescent="0.2">
      <c r="A6347" s="140"/>
      <c r="B6347" s="325"/>
      <c r="J6347" s="4"/>
      <c r="K6347" s="173"/>
    </row>
    <row r="6348" spans="1:11" x14ac:dyDescent="0.2">
      <c r="A6348" s="140"/>
      <c r="B6348" s="325"/>
      <c r="J6348" s="4"/>
      <c r="K6348" s="173"/>
    </row>
    <row r="6349" spans="1:11" x14ac:dyDescent="0.2">
      <c r="A6349" s="140"/>
      <c r="B6349" s="325"/>
      <c r="J6349" s="4"/>
      <c r="K6349" s="173"/>
    </row>
    <row r="6350" spans="1:11" x14ac:dyDescent="0.2">
      <c r="A6350" s="140"/>
      <c r="B6350" s="325"/>
      <c r="J6350" s="4"/>
      <c r="K6350" s="173"/>
    </row>
    <row r="6351" spans="1:11" x14ac:dyDescent="0.2">
      <c r="A6351" s="140"/>
      <c r="B6351" s="325"/>
      <c r="J6351" s="4"/>
      <c r="K6351" s="173"/>
    </row>
    <row r="6352" spans="1:11" x14ac:dyDescent="0.2">
      <c r="A6352" s="140"/>
      <c r="B6352" s="325"/>
      <c r="J6352" s="4"/>
      <c r="K6352" s="173"/>
    </row>
    <row r="6353" spans="1:11" x14ac:dyDescent="0.2">
      <c r="A6353" s="140"/>
      <c r="B6353" s="325"/>
      <c r="J6353" s="4"/>
      <c r="K6353" s="173"/>
    </row>
    <row r="6354" spans="1:11" x14ac:dyDescent="0.2">
      <c r="A6354" s="140"/>
      <c r="B6354" s="325"/>
      <c r="J6354" s="4"/>
      <c r="K6354" s="173"/>
    </row>
    <row r="6355" spans="1:11" x14ac:dyDescent="0.2">
      <c r="A6355" s="140"/>
      <c r="B6355" s="325"/>
      <c r="J6355" s="4"/>
      <c r="K6355" s="173"/>
    </row>
    <row r="6356" spans="1:11" x14ac:dyDescent="0.2">
      <c r="A6356" s="140"/>
      <c r="B6356" s="325"/>
      <c r="J6356" s="4"/>
      <c r="K6356" s="173"/>
    </row>
    <row r="6357" spans="1:11" x14ac:dyDescent="0.2">
      <c r="A6357" s="140"/>
      <c r="B6357" s="325"/>
      <c r="J6357" s="4"/>
      <c r="K6357" s="173"/>
    </row>
    <row r="6358" spans="1:11" x14ac:dyDescent="0.2">
      <c r="A6358" s="140"/>
      <c r="B6358" s="325"/>
      <c r="J6358" s="4"/>
      <c r="K6358" s="173"/>
    </row>
    <row r="6359" spans="1:11" x14ac:dyDescent="0.2">
      <c r="A6359" s="140"/>
      <c r="B6359" s="325"/>
      <c r="J6359" s="4"/>
      <c r="K6359" s="173"/>
    </row>
    <row r="6360" spans="1:11" x14ac:dyDescent="0.2">
      <c r="A6360" s="140"/>
      <c r="B6360" s="325"/>
      <c r="J6360" s="4"/>
      <c r="K6360" s="173"/>
    </row>
    <row r="6361" spans="1:11" x14ac:dyDescent="0.2">
      <c r="A6361" s="140"/>
      <c r="B6361" s="325"/>
      <c r="J6361" s="4"/>
      <c r="K6361" s="173"/>
    </row>
    <row r="6362" spans="1:11" x14ac:dyDescent="0.2">
      <c r="A6362" s="140"/>
      <c r="B6362" s="325"/>
      <c r="J6362" s="4"/>
      <c r="K6362" s="173"/>
    </row>
    <row r="6363" spans="1:11" x14ac:dyDescent="0.2">
      <c r="A6363" s="140"/>
      <c r="B6363" s="325"/>
      <c r="J6363" s="4"/>
      <c r="K6363" s="173"/>
    </row>
    <row r="6364" spans="1:11" x14ac:dyDescent="0.2">
      <c r="A6364" s="140"/>
      <c r="B6364" s="325"/>
      <c r="J6364" s="4"/>
      <c r="K6364" s="173"/>
    </row>
    <row r="6365" spans="1:11" x14ac:dyDescent="0.2">
      <c r="A6365" s="140"/>
      <c r="B6365" s="325"/>
      <c r="J6365" s="4"/>
      <c r="K6365" s="173"/>
    </row>
    <row r="6366" spans="1:11" x14ac:dyDescent="0.2">
      <c r="A6366" s="140"/>
      <c r="B6366" s="325"/>
      <c r="J6366" s="4"/>
      <c r="K6366" s="173"/>
    </row>
    <row r="6367" spans="1:11" x14ac:dyDescent="0.2">
      <c r="A6367" s="140"/>
      <c r="B6367" s="325"/>
      <c r="J6367" s="4"/>
      <c r="K6367" s="173"/>
    </row>
    <row r="6368" spans="1:11" x14ac:dyDescent="0.2">
      <c r="A6368" s="140"/>
      <c r="B6368" s="325"/>
      <c r="J6368" s="4"/>
      <c r="K6368" s="173"/>
    </row>
    <row r="6369" spans="1:11" x14ac:dyDescent="0.2">
      <c r="A6369" s="140"/>
      <c r="B6369" s="325"/>
      <c r="J6369" s="4"/>
      <c r="K6369" s="173"/>
    </row>
    <row r="6370" spans="1:11" x14ac:dyDescent="0.2">
      <c r="A6370" s="140"/>
      <c r="B6370" s="325"/>
      <c r="J6370" s="4"/>
      <c r="K6370" s="173"/>
    </row>
    <row r="6371" spans="1:11" x14ac:dyDescent="0.2">
      <c r="A6371" s="140"/>
      <c r="B6371" s="325"/>
      <c r="J6371" s="4"/>
      <c r="K6371" s="173"/>
    </row>
    <row r="6372" spans="1:11" x14ac:dyDescent="0.2">
      <c r="A6372" s="140"/>
      <c r="B6372" s="325"/>
      <c r="J6372" s="4"/>
      <c r="K6372" s="173"/>
    </row>
    <row r="6373" spans="1:11" x14ac:dyDescent="0.2">
      <c r="A6373" s="140"/>
      <c r="B6373" s="325"/>
      <c r="J6373" s="4"/>
      <c r="K6373" s="173"/>
    </row>
    <row r="6374" spans="1:11" x14ac:dyDescent="0.2">
      <c r="A6374" s="140"/>
      <c r="B6374" s="325"/>
      <c r="J6374" s="4"/>
      <c r="K6374" s="173"/>
    </row>
    <row r="6375" spans="1:11" x14ac:dyDescent="0.2">
      <c r="A6375" s="140"/>
      <c r="B6375" s="325"/>
      <c r="J6375" s="4"/>
      <c r="K6375" s="173"/>
    </row>
    <row r="6376" spans="1:11" x14ac:dyDescent="0.2">
      <c r="A6376" s="140"/>
      <c r="B6376" s="325"/>
      <c r="J6376" s="4"/>
      <c r="K6376" s="173"/>
    </row>
    <row r="6377" spans="1:11" x14ac:dyDescent="0.2">
      <c r="A6377" s="140"/>
      <c r="B6377" s="325"/>
      <c r="J6377" s="4"/>
      <c r="K6377" s="173"/>
    </row>
    <row r="6378" spans="1:11" x14ac:dyDescent="0.2">
      <c r="A6378" s="140"/>
      <c r="B6378" s="325"/>
      <c r="J6378" s="4"/>
      <c r="K6378" s="173"/>
    </row>
    <row r="6379" spans="1:11" x14ac:dyDescent="0.2">
      <c r="A6379" s="140"/>
      <c r="B6379" s="325"/>
      <c r="J6379" s="4"/>
      <c r="K6379" s="173"/>
    </row>
    <row r="6380" spans="1:11" x14ac:dyDescent="0.2">
      <c r="A6380" s="140"/>
      <c r="B6380" s="325"/>
      <c r="J6380" s="4"/>
      <c r="K6380" s="173"/>
    </row>
    <row r="6381" spans="1:11" x14ac:dyDescent="0.2">
      <c r="A6381" s="140"/>
      <c r="B6381" s="325"/>
      <c r="J6381" s="4"/>
      <c r="K6381" s="173"/>
    </row>
    <row r="6382" spans="1:11" x14ac:dyDescent="0.2">
      <c r="A6382" s="140"/>
      <c r="B6382" s="325"/>
      <c r="J6382" s="4"/>
      <c r="K6382" s="173"/>
    </row>
    <row r="6383" spans="1:11" x14ac:dyDescent="0.2">
      <c r="A6383" s="140"/>
      <c r="B6383" s="325"/>
      <c r="J6383" s="4"/>
      <c r="K6383" s="173"/>
    </row>
    <row r="6384" spans="1:11" x14ac:dyDescent="0.2">
      <c r="A6384" s="140"/>
      <c r="B6384" s="325"/>
      <c r="J6384" s="4"/>
      <c r="K6384" s="173"/>
    </row>
    <row r="6385" spans="1:11" x14ac:dyDescent="0.2">
      <c r="A6385" s="140"/>
      <c r="B6385" s="325"/>
      <c r="J6385" s="4"/>
      <c r="K6385" s="173"/>
    </row>
    <row r="6386" spans="1:11" x14ac:dyDescent="0.2">
      <c r="A6386" s="140"/>
      <c r="B6386" s="325"/>
      <c r="J6386" s="4"/>
      <c r="K6386" s="173"/>
    </row>
    <row r="6387" spans="1:11" x14ac:dyDescent="0.2">
      <c r="A6387" s="140"/>
      <c r="B6387" s="325"/>
      <c r="J6387" s="4"/>
      <c r="K6387" s="173"/>
    </row>
    <row r="6388" spans="1:11" x14ac:dyDescent="0.2">
      <c r="A6388" s="140"/>
      <c r="B6388" s="325"/>
      <c r="J6388" s="4"/>
      <c r="K6388" s="173"/>
    </row>
    <row r="6389" spans="1:11" x14ac:dyDescent="0.2">
      <c r="A6389" s="140"/>
      <c r="B6389" s="325"/>
      <c r="J6389" s="4"/>
      <c r="K6389" s="173"/>
    </row>
    <row r="6390" spans="1:11" x14ac:dyDescent="0.2">
      <c r="A6390" s="140"/>
      <c r="B6390" s="325"/>
      <c r="J6390" s="4"/>
      <c r="K6390" s="173"/>
    </row>
    <row r="6391" spans="1:11" x14ac:dyDescent="0.2">
      <c r="A6391" s="140"/>
      <c r="B6391" s="325"/>
      <c r="J6391" s="4"/>
      <c r="K6391" s="173"/>
    </row>
    <row r="6392" spans="1:11" x14ac:dyDescent="0.2">
      <c r="A6392" s="140"/>
      <c r="B6392" s="325"/>
      <c r="J6392" s="4"/>
      <c r="K6392" s="173"/>
    </row>
    <row r="6393" spans="1:11" x14ac:dyDescent="0.2">
      <c r="A6393" s="140"/>
      <c r="B6393" s="325"/>
      <c r="J6393" s="4"/>
      <c r="K6393" s="173"/>
    </row>
    <row r="6394" spans="1:11" x14ac:dyDescent="0.2">
      <c r="A6394" s="140"/>
      <c r="B6394" s="325"/>
      <c r="J6394" s="4"/>
      <c r="K6394" s="173"/>
    </row>
    <row r="6395" spans="1:11" x14ac:dyDescent="0.2">
      <c r="A6395" s="140"/>
      <c r="B6395" s="325"/>
      <c r="J6395" s="4"/>
      <c r="K6395" s="173"/>
    </row>
    <row r="6396" spans="1:11" x14ac:dyDescent="0.2">
      <c r="A6396" s="140"/>
      <c r="B6396" s="325"/>
      <c r="J6396" s="4"/>
      <c r="K6396" s="173"/>
    </row>
    <row r="6397" spans="1:11" x14ac:dyDescent="0.2">
      <c r="A6397" s="140"/>
      <c r="B6397" s="325"/>
      <c r="J6397" s="4"/>
      <c r="K6397" s="173"/>
    </row>
    <row r="6398" spans="1:11" x14ac:dyDescent="0.2">
      <c r="A6398" s="140"/>
      <c r="B6398" s="325"/>
      <c r="J6398" s="4"/>
      <c r="K6398" s="173"/>
    </row>
    <row r="6399" spans="1:11" x14ac:dyDescent="0.2">
      <c r="A6399" s="140"/>
      <c r="B6399" s="325"/>
      <c r="J6399" s="4"/>
      <c r="K6399" s="173"/>
    </row>
    <row r="6400" spans="1:11" x14ac:dyDescent="0.2">
      <c r="A6400" s="140"/>
      <c r="B6400" s="325"/>
      <c r="J6400" s="4"/>
      <c r="K6400" s="173"/>
    </row>
    <row r="6401" spans="1:11" x14ac:dyDescent="0.2">
      <c r="A6401" s="140"/>
      <c r="B6401" s="325"/>
      <c r="J6401" s="4"/>
      <c r="K6401" s="173"/>
    </row>
    <row r="6402" spans="1:11" x14ac:dyDescent="0.2">
      <c r="A6402" s="140"/>
      <c r="B6402" s="325"/>
      <c r="J6402" s="4"/>
      <c r="K6402" s="173"/>
    </row>
    <row r="6403" spans="1:11" x14ac:dyDescent="0.2">
      <c r="A6403" s="140"/>
      <c r="B6403" s="325"/>
      <c r="J6403" s="4"/>
      <c r="K6403" s="173"/>
    </row>
    <row r="6404" spans="1:11" x14ac:dyDescent="0.2">
      <c r="A6404" s="140"/>
      <c r="B6404" s="325"/>
      <c r="J6404" s="4"/>
      <c r="K6404" s="173"/>
    </row>
    <row r="6405" spans="1:11" x14ac:dyDescent="0.2">
      <c r="A6405" s="140"/>
      <c r="B6405" s="325"/>
      <c r="J6405" s="4"/>
      <c r="K6405" s="173"/>
    </row>
    <row r="6406" spans="1:11" x14ac:dyDescent="0.2">
      <c r="A6406" s="140"/>
      <c r="B6406" s="325"/>
      <c r="J6406" s="4"/>
      <c r="K6406" s="173"/>
    </row>
    <row r="6407" spans="1:11" x14ac:dyDescent="0.2">
      <c r="A6407" s="140"/>
      <c r="B6407" s="325"/>
      <c r="J6407" s="4"/>
      <c r="K6407" s="173"/>
    </row>
    <row r="6408" spans="1:11" x14ac:dyDescent="0.2">
      <c r="A6408" s="140"/>
      <c r="B6408" s="325"/>
      <c r="J6408" s="4"/>
      <c r="K6408" s="173"/>
    </row>
    <row r="6409" spans="1:11" x14ac:dyDescent="0.2">
      <c r="A6409" s="140"/>
      <c r="B6409" s="325"/>
      <c r="J6409" s="4"/>
      <c r="K6409" s="173"/>
    </row>
    <row r="6410" spans="1:11" x14ac:dyDescent="0.2">
      <c r="A6410" s="140"/>
      <c r="B6410" s="325"/>
      <c r="J6410" s="4"/>
      <c r="K6410" s="173"/>
    </row>
    <row r="6411" spans="1:11" x14ac:dyDescent="0.2">
      <c r="A6411" s="140"/>
      <c r="B6411" s="325"/>
      <c r="J6411" s="4"/>
      <c r="K6411" s="173"/>
    </row>
    <row r="6412" spans="1:11" x14ac:dyDescent="0.2">
      <c r="A6412" s="140"/>
      <c r="B6412" s="325"/>
      <c r="J6412" s="4"/>
      <c r="K6412" s="173"/>
    </row>
    <row r="6413" spans="1:11" x14ac:dyDescent="0.2">
      <c r="A6413" s="140"/>
      <c r="B6413" s="325"/>
      <c r="J6413" s="4"/>
      <c r="K6413" s="173"/>
    </row>
    <row r="6414" spans="1:11" x14ac:dyDescent="0.2">
      <c r="A6414" s="140"/>
      <c r="B6414" s="325"/>
      <c r="J6414" s="4"/>
      <c r="K6414" s="173"/>
    </row>
    <row r="6415" spans="1:11" x14ac:dyDescent="0.2">
      <c r="A6415" s="140"/>
      <c r="B6415" s="325"/>
      <c r="J6415" s="4"/>
      <c r="K6415" s="173"/>
    </row>
    <row r="6416" spans="1:11" x14ac:dyDescent="0.2">
      <c r="A6416" s="140"/>
      <c r="B6416" s="325"/>
      <c r="J6416" s="4"/>
      <c r="K6416" s="173"/>
    </row>
    <row r="6417" spans="1:11" x14ac:dyDescent="0.2">
      <c r="A6417" s="140"/>
      <c r="B6417" s="325"/>
      <c r="J6417" s="4"/>
      <c r="K6417" s="173"/>
    </row>
    <row r="6418" spans="1:11" x14ac:dyDescent="0.2">
      <c r="A6418" s="140"/>
      <c r="B6418" s="325"/>
      <c r="J6418" s="4"/>
      <c r="K6418" s="173"/>
    </row>
    <row r="6419" spans="1:11" x14ac:dyDescent="0.2">
      <c r="A6419" s="140"/>
      <c r="B6419" s="325"/>
      <c r="J6419" s="4"/>
      <c r="K6419" s="173"/>
    </row>
    <row r="6420" spans="1:11" x14ac:dyDescent="0.2">
      <c r="A6420" s="140"/>
      <c r="B6420" s="325"/>
      <c r="J6420" s="4"/>
      <c r="K6420" s="173"/>
    </row>
    <row r="6421" spans="1:11" x14ac:dyDescent="0.2">
      <c r="A6421" s="140"/>
      <c r="B6421" s="325"/>
      <c r="J6421" s="4"/>
      <c r="K6421" s="173"/>
    </row>
    <row r="6422" spans="1:11" x14ac:dyDescent="0.2">
      <c r="A6422" s="140"/>
      <c r="B6422" s="325"/>
      <c r="J6422" s="4"/>
      <c r="K6422" s="173"/>
    </row>
    <row r="6423" spans="1:11" x14ac:dyDescent="0.2">
      <c r="A6423" s="140"/>
      <c r="B6423" s="325"/>
      <c r="J6423" s="4"/>
      <c r="K6423" s="173"/>
    </row>
    <row r="6424" spans="1:11" x14ac:dyDescent="0.2">
      <c r="A6424" s="140"/>
      <c r="B6424" s="325"/>
      <c r="J6424" s="4"/>
      <c r="K6424" s="173"/>
    </row>
    <row r="6425" spans="1:11" x14ac:dyDescent="0.2">
      <c r="A6425" s="140"/>
      <c r="B6425" s="325"/>
      <c r="J6425" s="4"/>
      <c r="K6425" s="173"/>
    </row>
    <row r="6426" spans="1:11" x14ac:dyDescent="0.2">
      <c r="A6426" s="140"/>
      <c r="B6426" s="325"/>
      <c r="J6426" s="4"/>
      <c r="K6426" s="173"/>
    </row>
    <row r="6427" spans="1:11" x14ac:dyDescent="0.2">
      <c r="A6427" s="140"/>
      <c r="B6427" s="325"/>
      <c r="J6427" s="4"/>
      <c r="K6427" s="173"/>
    </row>
    <row r="6428" spans="1:11" x14ac:dyDescent="0.2">
      <c r="A6428" s="140"/>
      <c r="B6428" s="325"/>
      <c r="J6428" s="4"/>
      <c r="K6428" s="173"/>
    </row>
    <row r="6429" spans="1:11" x14ac:dyDescent="0.2">
      <c r="A6429" s="140"/>
      <c r="B6429" s="325"/>
      <c r="J6429" s="4"/>
      <c r="K6429" s="173"/>
    </row>
    <row r="6430" spans="1:11" x14ac:dyDescent="0.2">
      <c r="A6430" s="140"/>
      <c r="B6430" s="325"/>
      <c r="J6430" s="4"/>
      <c r="K6430" s="173"/>
    </row>
    <row r="6431" spans="1:11" x14ac:dyDescent="0.2">
      <c r="A6431" s="140"/>
      <c r="B6431" s="325"/>
      <c r="J6431" s="4"/>
      <c r="K6431" s="173"/>
    </row>
    <row r="6432" spans="1:11" x14ac:dyDescent="0.2">
      <c r="A6432" s="140"/>
      <c r="B6432" s="325"/>
      <c r="J6432" s="4"/>
      <c r="K6432" s="173"/>
    </row>
    <row r="6433" spans="1:11" x14ac:dyDescent="0.2">
      <c r="A6433" s="140"/>
      <c r="B6433" s="325"/>
      <c r="J6433" s="4"/>
      <c r="K6433" s="173"/>
    </row>
    <row r="6434" spans="1:11" x14ac:dyDescent="0.2">
      <c r="A6434" s="140"/>
      <c r="B6434" s="325"/>
      <c r="J6434" s="4"/>
      <c r="K6434" s="173"/>
    </row>
    <row r="6435" spans="1:11" x14ac:dyDescent="0.2">
      <c r="A6435" s="140"/>
      <c r="B6435" s="325"/>
      <c r="J6435" s="4"/>
      <c r="K6435" s="173"/>
    </row>
    <row r="6436" spans="1:11" x14ac:dyDescent="0.2">
      <c r="A6436" s="140"/>
      <c r="B6436" s="325"/>
      <c r="J6436" s="4"/>
      <c r="K6436" s="173"/>
    </row>
    <row r="6437" spans="1:11" x14ac:dyDescent="0.2">
      <c r="A6437" s="140"/>
      <c r="B6437" s="325"/>
      <c r="J6437" s="4"/>
      <c r="K6437" s="173"/>
    </row>
    <row r="6438" spans="1:11" x14ac:dyDescent="0.2">
      <c r="A6438" s="140"/>
      <c r="B6438" s="325"/>
      <c r="J6438" s="4"/>
      <c r="K6438" s="173"/>
    </row>
    <row r="6439" spans="1:11" x14ac:dyDescent="0.2">
      <c r="A6439" s="140"/>
      <c r="B6439" s="325"/>
      <c r="J6439" s="4"/>
      <c r="K6439" s="173"/>
    </row>
    <row r="6440" spans="1:11" x14ac:dyDescent="0.2">
      <c r="A6440" s="140"/>
      <c r="B6440" s="325"/>
      <c r="J6440" s="4"/>
      <c r="K6440" s="173"/>
    </row>
    <row r="6441" spans="1:11" x14ac:dyDescent="0.2">
      <c r="A6441" s="140"/>
      <c r="B6441" s="325"/>
      <c r="J6441" s="4"/>
      <c r="K6441" s="173"/>
    </row>
    <row r="6442" spans="1:11" x14ac:dyDescent="0.2">
      <c r="A6442" s="140"/>
      <c r="B6442" s="325"/>
      <c r="J6442" s="4"/>
      <c r="K6442" s="173"/>
    </row>
    <row r="6443" spans="1:11" x14ac:dyDescent="0.2">
      <c r="A6443" s="140"/>
      <c r="B6443" s="325"/>
      <c r="J6443" s="4"/>
      <c r="K6443" s="173"/>
    </row>
    <row r="6444" spans="1:11" x14ac:dyDescent="0.2">
      <c r="A6444" s="140"/>
      <c r="B6444" s="325"/>
      <c r="J6444" s="4"/>
      <c r="K6444" s="173"/>
    </row>
    <row r="6445" spans="1:11" x14ac:dyDescent="0.2">
      <c r="A6445" s="140"/>
      <c r="B6445" s="325"/>
      <c r="J6445" s="4"/>
      <c r="K6445" s="173"/>
    </row>
    <row r="6446" spans="1:11" x14ac:dyDescent="0.2">
      <c r="A6446" s="140"/>
      <c r="B6446" s="325"/>
      <c r="J6446" s="4"/>
      <c r="K6446" s="173"/>
    </row>
    <row r="6447" spans="1:11" x14ac:dyDescent="0.2">
      <c r="A6447" s="140"/>
      <c r="B6447" s="325"/>
      <c r="J6447" s="4"/>
      <c r="K6447" s="173"/>
    </row>
    <row r="6448" spans="1:11" x14ac:dyDescent="0.2">
      <c r="A6448" s="140"/>
      <c r="B6448" s="325"/>
      <c r="J6448" s="4"/>
      <c r="K6448" s="173"/>
    </row>
    <row r="6449" spans="1:11" x14ac:dyDescent="0.2">
      <c r="A6449" s="140"/>
      <c r="B6449" s="325"/>
      <c r="J6449" s="4"/>
      <c r="K6449" s="173"/>
    </row>
    <row r="6450" spans="1:11" x14ac:dyDescent="0.2">
      <c r="A6450" s="140"/>
      <c r="B6450" s="325"/>
      <c r="J6450" s="4"/>
      <c r="K6450" s="173"/>
    </row>
    <row r="6451" spans="1:11" x14ac:dyDescent="0.2">
      <c r="A6451" s="140"/>
      <c r="B6451" s="325"/>
      <c r="J6451" s="4"/>
      <c r="K6451" s="173"/>
    </row>
    <row r="6452" spans="1:11" x14ac:dyDescent="0.2">
      <c r="A6452" s="140"/>
      <c r="B6452" s="325"/>
      <c r="J6452" s="4"/>
      <c r="K6452" s="173"/>
    </row>
    <row r="6453" spans="1:11" x14ac:dyDescent="0.2">
      <c r="A6453" s="140"/>
      <c r="B6453" s="325"/>
      <c r="J6453" s="4"/>
      <c r="K6453" s="173"/>
    </row>
    <row r="6454" spans="1:11" x14ac:dyDescent="0.2">
      <c r="A6454" s="140"/>
      <c r="B6454" s="325"/>
      <c r="J6454" s="4"/>
      <c r="K6454" s="173"/>
    </row>
    <row r="6455" spans="1:11" x14ac:dyDescent="0.2">
      <c r="A6455" s="140"/>
      <c r="B6455" s="325"/>
      <c r="J6455" s="4"/>
      <c r="K6455" s="173"/>
    </row>
    <row r="6456" spans="1:11" x14ac:dyDescent="0.2">
      <c r="A6456" s="140"/>
      <c r="B6456" s="325"/>
      <c r="J6456" s="4"/>
      <c r="K6456" s="173"/>
    </row>
    <row r="6457" spans="1:11" x14ac:dyDescent="0.2">
      <c r="A6457" s="140"/>
      <c r="B6457" s="325"/>
      <c r="J6457" s="4"/>
      <c r="K6457" s="173"/>
    </row>
    <row r="6458" spans="1:11" x14ac:dyDescent="0.2">
      <c r="A6458" s="140"/>
      <c r="B6458" s="325"/>
      <c r="J6458" s="4"/>
      <c r="K6458" s="173"/>
    </row>
    <row r="6459" spans="1:11" x14ac:dyDescent="0.2">
      <c r="A6459" s="140"/>
      <c r="B6459" s="325"/>
      <c r="J6459" s="4"/>
      <c r="K6459" s="173"/>
    </row>
    <row r="6460" spans="1:11" x14ac:dyDescent="0.2">
      <c r="A6460" s="140"/>
      <c r="B6460" s="325"/>
      <c r="J6460" s="4"/>
      <c r="K6460" s="173"/>
    </row>
    <row r="6461" spans="1:11" x14ac:dyDescent="0.2">
      <c r="A6461" s="140"/>
      <c r="B6461" s="325"/>
      <c r="J6461" s="4"/>
      <c r="K6461" s="173"/>
    </row>
    <row r="6462" spans="1:11" x14ac:dyDescent="0.2">
      <c r="A6462" s="140"/>
      <c r="B6462" s="325"/>
      <c r="J6462" s="4"/>
      <c r="K6462" s="173"/>
    </row>
    <row r="6463" spans="1:11" x14ac:dyDescent="0.2">
      <c r="A6463" s="140"/>
      <c r="B6463" s="325"/>
      <c r="J6463" s="4"/>
      <c r="K6463" s="173"/>
    </row>
    <row r="6464" spans="1:11" x14ac:dyDescent="0.2">
      <c r="A6464" s="140"/>
      <c r="B6464" s="325"/>
      <c r="J6464" s="4"/>
      <c r="K6464" s="173"/>
    </row>
    <row r="6465" spans="1:11" x14ac:dyDescent="0.2">
      <c r="A6465" s="140"/>
      <c r="B6465" s="325"/>
      <c r="J6465" s="4"/>
      <c r="K6465" s="173"/>
    </row>
    <row r="6466" spans="1:11" x14ac:dyDescent="0.2">
      <c r="A6466" s="140"/>
      <c r="B6466" s="325"/>
      <c r="J6466" s="4"/>
      <c r="K6466" s="173"/>
    </row>
    <row r="6467" spans="1:11" x14ac:dyDescent="0.2">
      <c r="A6467" s="140"/>
      <c r="B6467" s="325"/>
      <c r="J6467" s="4"/>
      <c r="K6467" s="173"/>
    </row>
    <row r="6468" spans="1:11" x14ac:dyDescent="0.2">
      <c r="A6468" s="140"/>
      <c r="B6468" s="325"/>
      <c r="J6468" s="4"/>
      <c r="K6468" s="173"/>
    </row>
    <row r="6469" spans="1:11" x14ac:dyDescent="0.2">
      <c r="A6469" s="140"/>
      <c r="B6469" s="325"/>
      <c r="J6469" s="4"/>
      <c r="K6469" s="173"/>
    </row>
    <row r="6470" spans="1:11" x14ac:dyDescent="0.2">
      <c r="A6470" s="140"/>
      <c r="B6470" s="325"/>
      <c r="J6470" s="4"/>
      <c r="K6470" s="173"/>
    </row>
    <row r="6471" spans="1:11" x14ac:dyDescent="0.2">
      <c r="A6471" s="140"/>
      <c r="B6471" s="325"/>
      <c r="J6471" s="4"/>
      <c r="K6471" s="173"/>
    </row>
    <row r="6472" spans="1:11" x14ac:dyDescent="0.2">
      <c r="A6472" s="140"/>
      <c r="B6472" s="325"/>
      <c r="J6472" s="4"/>
      <c r="K6472" s="173"/>
    </row>
    <row r="6473" spans="1:11" x14ac:dyDescent="0.2">
      <c r="A6473" s="140"/>
      <c r="B6473" s="325"/>
      <c r="J6473" s="4"/>
      <c r="K6473" s="173"/>
    </row>
    <row r="6474" spans="1:11" x14ac:dyDescent="0.2">
      <c r="A6474" s="140"/>
      <c r="B6474" s="325"/>
      <c r="J6474" s="4"/>
      <c r="K6474" s="173"/>
    </row>
    <row r="6475" spans="1:11" x14ac:dyDescent="0.2">
      <c r="A6475" s="140"/>
      <c r="B6475" s="325"/>
      <c r="J6475" s="4"/>
      <c r="K6475" s="173"/>
    </row>
    <row r="6476" spans="1:11" x14ac:dyDescent="0.2">
      <c r="A6476" s="140"/>
      <c r="B6476" s="325"/>
      <c r="J6476" s="4"/>
      <c r="K6476" s="173"/>
    </row>
    <row r="6477" spans="1:11" x14ac:dyDescent="0.2">
      <c r="A6477" s="140"/>
      <c r="B6477" s="325"/>
      <c r="J6477" s="4"/>
      <c r="K6477" s="173"/>
    </row>
    <row r="6478" spans="1:11" x14ac:dyDescent="0.2">
      <c r="A6478" s="140"/>
      <c r="B6478" s="325"/>
      <c r="J6478" s="4"/>
      <c r="K6478" s="173"/>
    </row>
    <row r="6479" spans="1:11" x14ac:dyDescent="0.2">
      <c r="A6479" s="140"/>
      <c r="B6479" s="325"/>
      <c r="J6479" s="4"/>
      <c r="K6479" s="173"/>
    </row>
    <row r="6480" spans="1:11" x14ac:dyDescent="0.2">
      <c r="A6480" s="140"/>
      <c r="B6480" s="325"/>
      <c r="J6480" s="4"/>
      <c r="K6480" s="173"/>
    </row>
    <row r="6481" spans="1:11" x14ac:dyDescent="0.2">
      <c r="A6481" s="140"/>
      <c r="B6481" s="325"/>
      <c r="J6481" s="4"/>
      <c r="K6481" s="173"/>
    </row>
    <row r="6482" spans="1:11" x14ac:dyDescent="0.2">
      <c r="A6482" s="140"/>
      <c r="B6482" s="325"/>
      <c r="J6482" s="4"/>
      <c r="K6482" s="173"/>
    </row>
    <row r="6483" spans="1:11" x14ac:dyDescent="0.2">
      <c r="A6483" s="140"/>
      <c r="B6483" s="325"/>
      <c r="J6483" s="4"/>
      <c r="K6483" s="173"/>
    </row>
    <row r="6484" spans="1:11" x14ac:dyDescent="0.2">
      <c r="A6484" s="140"/>
      <c r="B6484" s="325"/>
      <c r="J6484" s="4"/>
      <c r="K6484" s="173"/>
    </row>
    <row r="6485" spans="1:11" x14ac:dyDescent="0.2">
      <c r="A6485" s="140"/>
      <c r="B6485" s="325"/>
      <c r="J6485" s="4"/>
      <c r="K6485" s="173"/>
    </row>
    <row r="6486" spans="1:11" x14ac:dyDescent="0.2">
      <c r="A6486" s="140"/>
      <c r="B6486" s="325"/>
      <c r="J6486" s="4"/>
      <c r="K6486" s="173"/>
    </row>
    <row r="6487" spans="1:11" x14ac:dyDescent="0.2">
      <c r="A6487" s="140"/>
      <c r="B6487" s="325"/>
      <c r="J6487" s="4"/>
      <c r="K6487" s="173"/>
    </row>
    <row r="6488" spans="1:11" x14ac:dyDescent="0.2">
      <c r="A6488" s="140"/>
      <c r="B6488" s="325"/>
      <c r="J6488" s="4"/>
      <c r="K6488" s="173"/>
    </row>
    <row r="6489" spans="1:11" x14ac:dyDescent="0.2">
      <c r="A6489" s="140"/>
      <c r="B6489" s="325"/>
      <c r="J6489" s="4"/>
      <c r="K6489" s="173"/>
    </row>
    <row r="6490" spans="1:11" x14ac:dyDescent="0.2">
      <c r="A6490" s="140"/>
      <c r="B6490" s="325"/>
      <c r="J6490" s="4"/>
      <c r="K6490" s="173"/>
    </row>
    <row r="6491" spans="1:11" x14ac:dyDescent="0.2">
      <c r="A6491" s="140"/>
      <c r="B6491" s="325"/>
      <c r="J6491" s="4"/>
      <c r="K6491" s="173"/>
    </row>
    <row r="6492" spans="1:11" x14ac:dyDescent="0.2">
      <c r="A6492" s="140"/>
      <c r="B6492" s="325"/>
      <c r="J6492" s="4"/>
      <c r="K6492" s="173"/>
    </row>
    <row r="6493" spans="1:11" x14ac:dyDescent="0.2">
      <c r="A6493" s="140"/>
      <c r="B6493" s="325"/>
      <c r="J6493" s="4"/>
      <c r="K6493" s="173"/>
    </row>
    <row r="6494" spans="1:11" x14ac:dyDescent="0.2">
      <c r="A6494" s="140"/>
      <c r="B6494" s="325"/>
      <c r="J6494" s="4"/>
      <c r="K6494" s="173"/>
    </row>
    <row r="6495" spans="1:11" x14ac:dyDescent="0.2">
      <c r="A6495" s="140"/>
      <c r="B6495" s="325"/>
      <c r="J6495" s="4"/>
      <c r="K6495" s="173"/>
    </row>
    <row r="6496" spans="1:11" x14ac:dyDescent="0.2">
      <c r="A6496" s="140"/>
      <c r="B6496" s="325"/>
      <c r="J6496" s="4"/>
      <c r="K6496" s="173"/>
    </row>
    <row r="6497" spans="1:11" x14ac:dyDescent="0.2">
      <c r="A6497" s="140"/>
      <c r="B6497" s="325"/>
      <c r="J6497" s="4"/>
      <c r="K6497" s="173"/>
    </row>
    <row r="6498" spans="1:11" x14ac:dyDescent="0.2">
      <c r="A6498" s="140"/>
      <c r="B6498" s="325"/>
      <c r="J6498" s="4"/>
      <c r="K6498" s="173"/>
    </row>
    <row r="6499" spans="1:11" x14ac:dyDescent="0.2">
      <c r="A6499" s="140"/>
      <c r="B6499" s="325"/>
      <c r="J6499" s="4"/>
      <c r="K6499" s="173"/>
    </row>
    <row r="6500" spans="1:11" x14ac:dyDescent="0.2">
      <c r="A6500" s="140"/>
      <c r="B6500" s="325"/>
      <c r="J6500" s="4"/>
      <c r="K6500" s="173"/>
    </row>
    <row r="6501" spans="1:11" x14ac:dyDescent="0.2">
      <c r="A6501" s="140"/>
      <c r="B6501" s="325"/>
      <c r="J6501" s="4"/>
      <c r="K6501" s="173"/>
    </row>
    <row r="6502" spans="1:11" x14ac:dyDescent="0.2">
      <c r="A6502" s="140"/>
      <c r="B6502" s="325"/>
      <c r="J6502" s="4"/>
      <c r="K6502" s="173"/>
    </row>
    <row r="6503" spans="1:11" x14ac:dyDescent="0.2">
      <c r="A6503" s="140"/>
      <c r="B6503" s="325"/>
      <c r="J6503" s="4"/>
      <c r="K6503" s="173"/>
    </row>
    <row r="6504" spans="1:11" x14ac:dyDescent="0.2">
      <c r="A6504" s="140"/>
      <c r="B6504" s="325"/>
      <c r="J6504" s="4"/>
      <c r="K6504" s="173"/>
    </row>
    <row r="6505" spans="1:11" x14ac:dyDescent="0.2">
      <c r="A6505" s="140"/>
      <c r="B6505" s="325"/>
      <c r="J6505" s="4"/>
      <c r="K6505" s="173"/>
    </row>
    <row r="6506" spans="1:11" x14ac:dyDescent="0.2">
      <c r="A6506" s="140"/>
      <c r="B6506" s="325"/>
      <c r="J6506" s="4"/>
      <c r="K6506" s="173"/>
    </row>
    <row r="6507" spans="1:11" x14ac:dyDescent="0.2">
      <c r="A6507" s="140"/>
      <c r="B6507" s="325"/>
      <c r="J6507" s="4"/>
      <c r="K6507" s="173"/>
    </row>
    <row r="6508" spans="1:11" x14ac:dyDescent="0.2">
      <c r="A6508" s="140"/>
      <c r="B6508" s="325"/>
      <c r="J6508" s="4"/>
      <c r="K6508" s="173"/>
    </row>
    <row r="6509" spans="1:11" x14ac:dyDescent="0.2">
      <c r="A6509" s="140"/>
      <c r="B6509" s="325"/>
      <c r="J6509" s="4"/>
      <c r="K6509" s="173"/>
    </row>
    <row r="6510" spans="1:11" x14ac:dyDescent="0.2">
      <c r="A6510" s="140"/>
      <c r="B6510" s="325"/>
      <c r="J6510" s="4"/>
      <c r="K6510" s="173"/>
    </row>
    <row r="6511" spans="1:11" x14ac:dyDescent="0.2">
      <c r="A6511" s="140"/>
      <c r="B6511" s="325"/>
      <c r="J6511" s="4"/>
      <c r="K6511" s="173"/>
    </row>
    <row r="6512" spans="1:11" x14ac:dyDescent="0.2">
      <c r="A6512" s="140"/>
      <c r="B6512" s="325"/>
      <c r="J6512" s="4"/>
      <c r="K6512" s="173"/>
    </row>
    <row r="6513" spans="1:11" x14ac:dyDescent="0.2">
      <c r="A6513" s="140"/>
      <c r="B6513" s="325"/>
      <c r="J6513" s="4"/>
      <c r="K6513" s="173"/>
    </row>
    <row r="6514" spans="1:11" x14ac:dyDescent="0.2">
      <c r="A6514" s="140"/>
      <c r="B6514" s="325"/>
      <c r="J6514" s="4"/>
      <c r="K6514" s="173"/>
    </row>
    <row r="6515" spans="1:11" x14ac:dyDescent="0.2">
      <c r="A6515" s="140"/>
      <c r="B6515" s="325"/>
      <c r="J6515" s="4"/>
      <c r="K6515" s="173"/>
    </row>
    <row r="6516" spans="1:11" x14ac:dyDescent="0.2">
      <c r="A6516" s="140"/>
      <c r="B6516" s="325"/>
      <c r="J6516" s="4"/>
      <c r="K6516" s="173"/>
    </row>
    <row r="6517" spans="1:11" x14ac:dyDescent="0.2">
      <c r="A6517" s="140"/>
      <c r="B6517" s="325"/>
      <c r="J6517" s="4"/>
      <c r="K6517" s="173"/>
    </row>
    <row r="6518" spans="1:11" x14ac:dyDescent="0.2">
      <c r="A6518" s="140"/>
      <c r="B6518" s="325"/>
      <c r="J6518" s="4"/>
      <c r="K6518" s="173"/>
    </row>
    <row r="6519" spans="1:11" x14ac:dyDescent="0.2">
      <c r="A6519" s="140"/>
      <c r="B6519" s="325"/>
      <c r="J6519" s="4"/>
      <c r="K6519" s="173"/>
    </row>
    <row r="6520" spans="1:11" x14ac:dyDescent="0.2">
      <c r="A6520" s="140"/>
      <c r="B6520" s="325"/>
      <c r="J6520" s="4"/>
      <c r="K6520" s="173"/>
    </row>
    <row r="6521" spans="1:11" x14ac:dyDescent="0.2">
      <c r="A6521" s="140"/>
      <c r="B6521" s="325"/>
      <c r="J6521" s="4"/>
      <c r="K6521" s="173"/>
    </row>
    <row r="6522" spans="1:11" x14ac:dyDescent="0.2">
      <c r="A6522" s="140"/>
      <c r="B6522" s="325"/>
      <c r="J6522" s="4"/>
      <c r="K6522" s="173"/>
    </row>
    <row r="6523" spans="1:11" x14ac:dyDescent="0.2">
      <c r="A6523" s="140"/>
      <c r="B6523" s="325"/>
      <c r="J6523" s="4"/>
      <c r="K6523" s="173"/>
    </row>
    <row r="6524" spans="1:11" x14ac:dyDescent="0.2">
      <c r="A6524" s="140"/>
      <c r="B6524" s="325"/>
      <c r="J6524" s="4"/>
      <c r="K6524" s="173"/>
    </row>
    <row r="6525" spans="1:11" x14ac:dyDescent="0.2">
      <c r="A6525" s="140"/>
      <c r="B6525" s="325"/>
      <c r="J6525" s="4"/>
      <c r="K6525" s="173"/>
    </row>
    <row r="6526" spans="1:11" x14ac:dyDescent="0.2">
      <c r="A6526" s="140"/>
      <c r="B6526" s="325"/>
      <c r="J6526" s="4"/>
      <c r="K6526" s="173"/>
    </row>
    <row r="6527" spans="1:11" x14ac:dyDescent="0.2">
      <c r="A6527" s="140"/>
      <c r="B6527" s="325"/>
      <c r="J6527" s="4"/>
      <c r="K6527" s="173"/>
    </row>
    <row r="6528" spans="1:11" x14ac:dyDescent="0.2">
      <c r="A6528" s="140"/>
      <c r="B6528" s="325"/>
      <c r="J6528" s="4"/>
      <c r="K6528" s="173"/>
    </row>
    <row r="6529" spans="1:11" x14ac:dyDescent="0.2">
      <c r="A6529" s="140"/>
      <c r="B6529" s="325"/>
      <c r="J6529" s="4"/>
      <c r="K6529" s="173"/>
    </row>
    <row r="6530" spans="1:11" x14ac:dyDescent="0.2">
      <c r="A6530" s="140"/>
      <c r="B6530" s="325"/>
      <c r="J6530" s="4"/>
      <c r="K6530" s="173"/>
    </row>
    <row r="6531" spans="1:11" x14ac:dyDescent="0.2">
      <c r="A6531" s="140"/>
      <c r="B6531" s="325"/>
      <c r="J6531" s="4"/>
      <c r="K6531" s="173"/>
    </row>
    <row r="6532" spans="1:11" x14ac:dyDescent="0.2">
      <c r="A6532" s="140"/>
      <c r="B6532" s="325"/>
      <c r="J6532" s="4"/>
      <c r="K6532" s="173"/>
    </row>
    <row r="6533" spans="1:11" x14ac:dyDescent="0.2">
      <c r="A6533" s="140"/>
      <c r="B6533" s="325"/>
      <c r="J6533" s="4"/>
      <c r="K6533" s="173"/>
    </row>
    <row r="6534" spans="1:11" x14ac:dyDescent="0.2">
      <c r="A6534" s="140"/>
      <c r="B6534" s="325"/>
      <c r="J6534" s="4"/>
      <c r="K6534" s="173"/>
    </row>
    <row r="6535" spans="1:11" x14ac:dyDescent="0.2">
      <c r="A6535" s="140"/>
      <c r="B6535" s="325"/>
      <c r="J6535" s="4"/>
      <c r="K6535" s="173"/>
    </row>
    <row r="6536" spans="1:11" x14ac:dyDescent="0.2">
      <c r="A6536" s="140"/>
      <c r="B6536" s="325"/>
      <c r="J6536" s="4"/>
      <c r="K6536" s="173"/>
    </row>
    <row r="6537" spans="1:11" x14ac:dyDescent="0.2">
      <c r="A6537" s="140"/>
      <c r="B6537" s="325"/>
      <c r="J6537" s="4"/>
      <c r="K6537" s="173"/>
    </row>
    <row r="6538" spans="1:11" x14ac:dyDescent="0.2">
      <c r="A6538" s="140"/>
      <c r="B6538" s="325"/>
      <c r="J6538" s="4"/>
      <c r="K6538" s="173"/>
    </row>
    <row r="6539" spans="1:11" x14ac:dyDescent="0.2">
      <c r="A6539" s="140"/>
      <c r="B6539" s="325"/>
      <c r="J6539" s="4"/>
      <c r="K6539" s="173"/>
    </row>
    <row r="6540" spans="1:11" x14ac:dyDescent="0.2">
      <c r="A6540" s="140"/>
      <c r="B6540" s="325"/>
      <c r="J6540" s="4"/>
      <c r="K6540" s="173"/>
    </row>
    <row r="6541" spans="1:11" x14ac:dyDescent="0.2">
      <c r="A6541" s="140"/>
      <c r="B6541" s="325"/>
      <c r="J6541" s="4"/>
      <c r="K6541" s="173"/>
    </row>
    <row r="6542" spans="1:11" x14ac:dyDescent="0.2">
      <c r="A6542" s="140"/>
      <c r="B6542" s="325"/>
      <c r="J6542" s="4"/>
      <c r="K6542" s="173"/>
    </row>
    <row r="6543" spans="1:11" x14ac:dyDescent="0.2">
      <c r="A6543" s="140"/>
      <c r="B6543" s="325"/>
      <c r="J6543" s="4"/>
      <c r="K6543" s="173"/>
    </row>
    <row r="6544" spans="1:11" x14ac:dyDescent="0.2">
      <c r="A6544" s="140"/>
      <c r="B6544" s="325"/>
      <c r="J6544" s="4"/>
      <c r="K6544" s="173"/>
    </row>
    <row r="6545" spans="1:11" x14ac:dyDescent="0.2">
      <c r="A6545" s="140"/>
      <c r="B6545" s="325"/>
      <c r="J6545" s="4"/>
      <c r="K6545" s="173"/>
    </row>
    <row r="6546" spans="1:11" x14ac:dyDescent="0.2">
      <c r="A6546" s="140"/>
      <c r="B6546" s="325"/>
      <c r="J6546" s="4"/>
      <c r="K6546" s="173"/>
    </row>
    <row r="6547" spans="1:11" x14ac:dyDescent="0.2">
      <c r="A6547" s="140"/>
      <c r="B6547" s="325"/>
      <c r="J6547" s="4"/>
      <c r="K6547" s="173"/>
    </row>
    <row r="6548" spans="1:11" x14ac:dyDescent="0.2">
      <c r="A6548" s="140"/>
      <c r="B6548" s="325"/>
      <c r="J6548" s="4"/>
      <c r="K6548" s="173"/>
    </row>
    <row r="6549" spans="1:11" x14ac:dyDescent="0.2">
      <c r="A6549" s="140"/>
      <c r="B6549" s="325"/>
      <c r="J6549" s="4"/>
      <c r="K6549" s="173"/>
    </row>
    <row r="6550" spans="1:11" x14ac:dyDescent="0.2">
      <c r="A6550" s="140"/>
      <c r="B6550" s="325"/>
      <c r="J6550" s="4"/>
      <c r="K6550" s="173"/>
    </row>
    <row r="6551" spans="1:11" x14ac:dyDescent="0.2">
      <c r="A6551" s="140"/>
      <c r="B6551" s="325"/>
      <c r="J6551" s="4"/>
      <c r="K6551" s="173"/>
    </row>
    <row r="6552" spans="1:11" x14ac:dyDescent="0.2">
      <c r="A6552" s="140"/>
      <c r="B6552" s="325"/>
      <c r="J6552" s="4"/>
      <c r="K6552" s="173"/>
    </row>
    <row r="6553" spans="1:11" x14ac:dyDescent="0.2">
      <c r="A6553" s="140"/>
      <c r="B6553" s="325"/>
      <c r="J6553" s="4"/>
      <c r="K6553" s="173"/>
    </row>
    <row r="6554" spans="1:11" x14ac:dyDescent="0.2">
      <c r="A6554" s="140"/>
      <c r="B6554" s="325"/>
      <c r="J6554" s="4"/>
      <c r="K6554" s="173"/>
    </row>
    <row r="6555" spans="1:11" x14ac:dyDescent="0.2">
      <c r="A6555" s="140"/>
      <c r="B6555" s="325"/>
      <c r="J6555" s="4"/>
      <c r="K6555" s="173"/>
    </row>
    <row r="6556" spans="1:11" x14ac:dyDescent="0.2">
      <c r="A6556" s="140"/>
      <c r="B6556" s="325"/>
      <c r="J6556" s="4"/>
      <c r="K6556" s="173"/>
    </row>
    <row r="6557" spans="1:11" x14ac:dyDescent="0.2">
      <c r="A6557" s="140"/>
      <c r="B6557" s="325"/>
      <c r="J6557" s="4"/>
      <c r="K6557" s="173"/>
    </row>
    <row r="6558" spans="1:11" x14ac:dyDescent="0.2">
      <c r="A6558" s="140"/>
      <c r="B6558" s="325"/>
      <c r="J6558" s="4"/>
      <c r="K6558" s="173"/>
    </row>
    <row r="6559" spans="1:11" x14ac:dyDescent="0.2">
      <c r="A6559" s="140"/>
      <c r="B6559" s="325"/>
      <c r="J6559" s="4"/>
      <c r="K6559" s="173"/>
    </row>
    <row r="6560" spans="1:11" x14ac:dyDescent="0.2">
      <c r="A6560" s="140"/>
      <c r="B6560" s="325"/>
      <c r="J6560" s="4"/>
      <c r="K6560" s="173"/>
    </row>
    <row r="6561" spans="1:11" x14ac:dyDescent="0.2">
      <c r="A6561" s="140"/>
      <c r="B6561" s="325"/>
      <c r="J6561" s="4"/>
      <c r="K6561" s="173"/>
    </row>
    <row r="6562" spans="1:11" x14ac:dyDescent="0.2">
      <c r="A6562" s="140"/>
      <c r="B6562" s="325"/>
      <c r="J6562" s="4"/>
      <c r="K6562" s="173"/>
    </row>
    <row r="6563" spans="1:11" x14ac:dyDescent="0.2">
      <c r="A6563" s="140"/>
      <c r="B6563" s="325"/>
      <c r="J6563" s="4"/>
      <c r="K6563" s="173"/>
    </row>
    <row r="6564" spans="1:11" x14ac:dyDescent="0.2">
      <c r="A6564" s="140"/>
      <c r="B6564" s="325"/>
      <c r="J6564" s="4"/>
      <c r="K6564" s="173"/>
    </row>
    <row r="6565" spans="1:11" x14ac:dyDescent="0.2">
      <c r="A6565" s="140"/>
      <c r="B6565" s="325"/>
      <c r="J6565" s="4"/>
      <c r="K6565" s="173"/>
    </row>
    <row r="6566" spans="1:11" x14ac:dyDescent="0.2">
      <c r="A6566" s="140"/>
      <c r="B6566" s="325"/>
      <c r="J6566" s="4"/>
      <c r="K6566" s="173"/>
    </row>
    <row r="6567" spans="1:11" x14ac:dyDescent="0.2">
      <c r="A6567" s="140"/>
      <c r="B6567" s="325"/>
      <c r="J6567" s="4"/>
      <c r="K6567" s="173"/>
    </row>
    <row r="6568" spans="1:11" x14ac:dyDescent="0.2">
      <c r="A6568" s="140"/>
      <c r="B6568" s="325"/>
      <c r="J6568" s="4"/>
      <c r="K6568" s="173"/>
    </row>
    <row r="6569" spans="1:11" x14ac:dyDescent="0.2">
      <c r="A6569" s="140"/>
      <c r="B6569" s="325"/>
      <c r="J6569" s="4"/>
      <c r="K6569" s="173"/>
    </row>
    <row r="6570" spans="1:11" x14ac:dyDescent="0.2">
      <c r="A6570" s="140"/>
      <c r="B6570" s="325"/>
      <c r="J6570" s="4"/>
      <c r="K6570" s="173"/>
    </row>
    <row r="6571" spans="1:11" x14ac:dyDescent="0.2">
      <c r="A6571" s="140"/>
      <c r="B6571" s="325"/>
      <c r="J6571" s="4"/>
      <c r="K6571" s="173"/>
    </row>
    <row r="6572" spans="1:11" x14ac:dyDescent="0.2">
      <c r="A6572" s="140"/>
      <c r="B6572" s="325"/>
      <c r="J6572" s="4"/>
      <c r="K6572" s="173"/>
    </row>
    <row r="6573" spans="1:11" x14ac:dyDescent="0.2">
      <c r="A6573" s="140"/>
      <c r="B6573" s="325"/>
      <c r="J6573" s="4"/>
      <c r="K6573" s="173"/>
    </row>
    <row r="6574" spans="1:11" x14ac:dyDescent="0.2">
      <c r="A6574" s="140"/>
      <c r="B6574" s="325"/>
      <c r="J6574" s="4"/>
      <c r="K6574" s="173"/>
    </row>
    <row r="6575" spans="1:11" x14ac:dyDescent="0.2">
      <c r="A6575" s="140"/>
      <c r="B6575" s="325"/>
      <c r="J6575" s="4"/>
      <c r="K6575" s="173"/>
    </row>
    <row r="6576" spans="1:11" x14ac:dyDescent="0.2">
      <c r="A6576" s="140"/>
      <c r="B6576" s="325"/>
      <c r="J6576" s="4"/>
      <c r="K6576" s="173"/>
    </row>
    <row r="6577" spans="1:11" x14ac:dyDescent="0.2">
      <c r="A6577" s="140"/>
      <c r="B6577" s="325"/>
      <c r="J6577" s="4"/>
      <c r="K6577" s="173"/>
    </row>
    <row r="6578" spans="1:11" x14ac:dyDescent="0.2">
      <c r="A6578" s="140"/>
      <c r="B6578" s="325"/>
      <c r="J6578" s="4"/>
      <c r="K6578" s="173"/>
    </row>
    <row r="6579" spans="1:11" x14ac:dyDescent="0.2">
      <c r="A6579" s="140"/>
      <c r="B6579" s="325"/>
      <c r="J6579" s="4"/>
      <c r="K6579" s="173"/>
    </row>
    <row r="6580" spans="1:11" x14ac:dyDescent="0.2">
      <c r="A6580" s="140"/>
      <c r="B6580" s="325"/>
      <c r="J6580" s="4"/>
      <c r="K6580" s="173"/>
    </row>
    <row r="6581" spans="1:11" x14ac:dyDescent="0.2">
      <c r="A6581" s="140"/>
      <c r="B6581" s="325"/>
      <c r="J6581" s="4"/>
      <c r="K6581" s="173"/>
    </row>
    <row r="6582" spans="1:11" x14ac:dyDescent="0.2">
      <c r="A6582" s="140"/>
      <c r="B6582" s="325"/>
      <c r="J6582" s="4"/>
      <c r="K6582" s="173"/>
    </row>
    <row r="6583" spans="1:11" x14ac:dyDescent="0.2">
      <c r="A6583" s="140"/>
      <c r="B6583" s="325"/>
      <c r="J6583" s="4"/>
      <c r="K6583" s="173"/>
    </row>
    <row r="6584" spans="1:11" x14ac:dyDescent="0.2">
      <c r="A6584" s="140"/>
      <c r="B6584" s="325"/>
      <c r="J6584" s="4"/>
      <c r="K6584" s="173"/>
    </row>
    <row r="6585" spans="1:11" x14ac:dyDescent="0.2">
      <c r="A6585" s="140"/>
      <c r="B6585" s="325"/>
      <c r="J6585" s="4"/>
      <c r="K6585" s="173"/>
    </row>
    <row r="6586" spans="1:11" x14ac:dyDescent="0.2">
      <c r="A6586" s="140"/>
      <c r="B6586" s="325"/>
      <c r="J6586" s="4"/>
      <c r="K6586" s="173"/>
    </row>
    <row r="6587" spans="1:11" x14ac:dyDescent="0.2">
      <c r="A6587" s="140"/>
      <c r="B6587" s="325"/>
      <c r="J6587" s="4"/>
      <c r="K6587" s="173"/>
    </row>
    <row r="6588" spans="1:11" x14ac:dyDescent="0.2">
      <c r="A6588" s="140"/>
      <c r="B6588" s="325"/>
      <c r="J6588" s="4"/>
      <c r="K6588" s="173"/>
    </row>
    <row r="6589" spans="1:11" x14ac:dyDescent="0.2">
      <c r="A6589" s="140"/>
      <c r="B6589" s="325"/>
      <c r="J6589" s="4"/>
      <c r="K6589" s="173"/>
    </row>
    <row r="6590" spans="1:11" x14ac:dyDescent="0.2">
      <c r="A6590" s="140"/>
      <c r="B6590" s="325"/>
      <c r="J6590" s="4"/>
      <c r="K6590" s="173"/>
    </row>
    <row r="6591" spans="1:11" x14ac:dyDescent="0.2">
      <c r="A6591" s="140"/>
      <c r="B6591" s="325"/>
      <c r="J6591" s="4"/>
      <c r="K6591" s="173"/>
    </row>
    <row r="6592" spans="1:11" x14ac:dyDescent="0.2">
      <c r="A6592" s="140"/>
      <c r="B6592" s="325"/>
      <c r="J6592" s="4"/>
      <c r="K6592" s="173"/>
    </row>
    <row r="6593" spans="1:11" x14ac:dyDescent="0.2">
      <c r="A6593" s="140"/>
      <c r="B6593" s="325"/>
      <c r="J6593" s="4"/>
      <c r="K6593" s="173"/>
    </row>
    <row r="6594" spans="1:11" x14ac:dyDescent="0.2">
      <c r="A6594" s="140"/>
      <c r="B6594" s="325"/>
      <c r="J6594" s="4"/>
      <c r="K6594" s="173"/>
    </row>
    <row r="6595" spans="1:11" x14ac:dyDescent="0.2">
      <c r="A6595" s="140"/>
      <c r="B6595" s="325"/>
      <c r="J6595" s="4"/>
      <c r="K6595" s="173"/>
    </row>
    <row r="6596" spans="1:11" x14ac:dyDescent="0.2">
      <c r="A6596" s="140"/>
      <c r="B6596" s="325"/>
      <c r="J6596" s="4"/>
      <c r="K6596" s="173"/>
    </row>
    <row r="6597" spans="1:11" x14ac:dyDescent="0.2">
      <c r="A6597" s="140"/>
      <c r="B6597" s="325"/>
      <c r="J6597" s="4"/>
      <c r="K6597" s="173"/>
    </row>
    <row r="6598" spans="1:11" x14ac:dyDescent="0.2">
      <c r="A6598" s="140"/>
      <c r="B6598" s="325"/>
      <c r="J6598" s="4"/>
      <c r="K6598" s="173"/>
    </row>
    <row r="6599" spans="1:11" x14ac:dyDescent="0.2">
      <c r="A6599" s="140"/>
      <c r="B6599" s="325"/>
      <c r="J6599" s="4"/>
      <c r="K6599" s="173"/>
    </row>
    <row r="6600" spans="1:11" x14ac:dyDescent="0.2">
      <c r="A6600" s="140"/>
      <c r="B6600" s="325"/>
      <c r="J6600" s="4"/>
      <c r="K6600" s="173"/>
    </row>
    <row r="6601" spans="1:11" x14ac:dyDescent="0.2">
      <c r="A6601" s="140"/>
      <c r="B6601" s="325"/>
      <c r="J6601" s="4"/>
      <c r="K6601" s="173"/>
    </row>
    <row r="6602" spans="1:11" x14ac:dyDescent="0.2">
      <c r="A6602" s="140"/>
      <c r="B6602" s="325"/>
      <c r="J6602" s="4"/>
      <c r="K6602" s="173"/>
    </row>
    <row r="6603" spans="1:11" x14ac:dyDescent="0.2">
      <c r="A6603" s="140"/>
      <c r="B6603" s="325"/>
      <c r="J6603" s="4"/>
      <c r="K6603" s="173"/>
    </row>
    <row r="6604" spans="1:11" x14ac:dyDescent="0.2">
      <c r="A6604" s="140"/>
      <c r="B6604" s="325"/>
      <c r="J6604" s="4"/>
      <c r="K6604" s="173"/>
    </row>
    <row r="6605" spans="1:11" x14ac:dyDescent="0.2">
      <c r="A6605" s="140"/>
      <c r="B6605" s="325"/>
      <c r="J6605" s="4"/>
      <c r="K6605" s="173"/>
    </row>
    <row r="6606" spans="1:11" x14ac:dyDescent="0.2">
      <c r="A6606" s="140"/>
      <c r="B6606" s="325"/>
      <c r="J6606" s="4"/>
      <c r="K6606" s="173"/>
    </row>
    <row r="6607" spans="1:11" x14ac:dyDescent="0.2">
      <c r="A6607" s="140"/>
      <c r="B6607" s="325"/>
      <c r="J6607" s="4"/>
      <c r="K6607" s="173"/>
    </row>
    <row r="6608" spans="1:11" x14ac:dyDescent="0.2">
      <c r="A6608" s="140"/>
      <c r="B6608" s="325"/>
      <c r="J6608" s="4"/>
      <c r="K6608" s="173"/>
    </row>
    <row r="6609" spans="1:11" x14ac:dyDescent="0.2">
      <c r="A6609" s="140"/>
      <c r="B6609" s="325"/>
      <c r="J6609" s="4"/>
      <c r="K6609" s="173"/>
    </row>
    <row r="6610" spans="1:11" x14ac:dyDescent="0.2">
      <c r="A6610" s="140"/>
      <c r="B6610" s="325"/>
      <c r="J6610" s="4"/>
      <c r="K6610" s="173"/>
    </row>
    <row r="6611" spans="1:11" x14ac:dyDescent="0.2">
      <c r="A6611" s="140"/>
      <c r="B6611" s="325"/>
      <c r="J6611" s="4"/>
      <c r="K6611" s="173"/>
    </row>
    <row r="6612" spans="1:11" x14ac:dyDescent="0.2">
      <c r="A6612" s="140"/>
      <c r="B6612" s="325"/>
      <c r="J6612" s="4"/>
      <c r="K6612" s="173"/>
    </row>
    <row r="6613" spans="1:11" x14ac:dyDescent="0.2">
      <c r="A6613" s="140"/>
      <c r="B6613" s="325"/>
      <c r="J6613" s="4"/>
      <c r="K6613" s="173"/>
    </row>
    <row r="6614" spans="1:11" x14ac:dyDescent="0.2">
      <c r="A6614" s="140"/>
      <c r="B6614" s="325"/>
      <c r="J6614" s="4"/>
      <c r="K6614" s="173"/>
    </row>
    <row r="6615" spans="1:11" x14ac:dyDescent="0.2">
      <c r="A6615" s="140"/>
      <c r="B6615" s="325"/>
      <c r="J6615" s="4"/>
      <c r="K6615" s="173"/>
    </row>
    <row r="6616" spans="1:11" x14ac:dyDescent="0.2">
      <c r="A6616" s="140"/>
      <c r="B6616" s="325"/>
      <c r="J6616" s="4"/>
      <c r="K6616" s="173"/>
    </row>
    <row r="6617" spans="1:11" x14ac:dyDescent="0.2">
      <c r="A6617" s="140"/>
      <c r="B6617" s="325"/>
      <c r="J6617" s="4"/>
      <c r="K6617" s="173"/>
    </row>
    <row r="6618" spans="1:11" x14ac:dyDescent="0.2">
      <c r="A6618" s="140"/>
      <c r="B6618" s="325"/>
      <c r="J6618" s="4"/>
      <c r="K6618" s="173"/>
    </row>
    <row r="6619" spans="1:11" x14ac:dyDescent="0.2">
      <c r="A6619" s="140"/>
      <c r="B6619" s="325"/>
      <c r="J6619" s="4"/>
      <c r="K6619" s="173"/>
    </row>
    <row r="6620" spans="1:11" x14ac:dyDescent="0.2">
      <c r="A6620" s="140"/>
      <c r="B6620" s="325"/>
      <c r="J6620" s="4"/>
      <c r="K6620" s="173"/>
    </row>
    <row r="6621" spans="1:11" x14ac:dyDescent="0.2">
      <c r="A6621" s="140"/>
      <c r="B6621" s="325"/>
      <c r="J6621" s="4"/>
      <c r="K6621" s="173"/>
    </row>
    <row r="6622" spans="1:11" x14ac:dyDescent="0.2">
      <c r="A6622" s="140"/>
      <c r="B6622" s="325"/>
      <c r="J6622" s="4"/>
      <c r="K6622" s="173"/>
    </row>
    <row r="6623" spans="1:11" x14ac:dyDescent="0.2">
      <c r="A6623" s="140"/>
      <c r="B6623" s="325"/>
      <c r="J6623" s="4"/>
      <c r="K6623" s="173"/>
    </row>
    <row r="6624" spans="1:11" x14ac:dyDescent="0.2">
      <c r="A6624" s="140"/>
      <c r="B6624" s="325"/>
      <c r="J6624" s="4"/>
      <c r="K6624" s="173"/>
    </row>
    <row r="6625" spans="1:11" x14ac:dyDescent="0.2">
      <c r="A6625" s="140"/>
      <c r="B6625" s="325"/>
      <c r="J6625" s="4"/>
      <c r="K6625" s="173"/>
    </row>
    <row r="6626" spans="1:11" x14ac:dyDescent="0.2">
      <c r="A6626" s="140"/>
      <c r="B6626" s="325"/>
      <c r="J6626" s="4"/>
      <c r="K6626" s="173"/>
    </row>
    <row r="6627" spans="1:11" x14ac:dyDescent="0.2">
      <c r="A6627" s="140"/>
      <c r="B6627" s="325"/>
      <c r="J6627" s="4"/>
      <c r="K6627" s="173"/>
    </row>
    <row r="6628" spans="1:11" x14ac:dyDescent="0.2">
      <c r="A6628" s="140"/>
      <c r="B6628" s="325"/>
      <c r="J6628" s="4"/>
      <c r="K6628" s="173"/>
    </row>
    <row r="6629" spans="1:11" x14ac:dyDescent="0.2">
      <c r="A6629" s="140"/>
      <c r="B6629" s="325"/>
      <c r="J6629" s="4"/>
      <c r="K6629" s="173"/>
    </row>
    <row r="6630" spans="1:11" x14ac:dyDescent="0.2">
      <c r="A6630" s="140"/>
      <c r="B6630" s="325"/>
      <c r="J6630" s="4"/>
      <c r="K6630" s="173"/>
    </row>
    <row r="6631" spans="1:11" x14ac:dyDescent="0.2">
      <c r="A6631" s="140"/>
      <c r="B6631" s="325"/>
      <c r="J6631" s="4"/>
      <c r="K6631" s="173"/>
    </row>
    <row r="6632" spans="1:11" x14ac:dyDescent="0.2">
      <c r="A6632" s="140"/>
      <c r="B6632" s="325"/>
      <c r="J6632" s="4"/>
      <c r="K6632" s="173"/>
    </row>
    <row r="6633" spans="1:11" x14ac:dyDescent="0.2">
      <c r="A6633" s="140"/>
      <c r="B6633" s="325"/>
      <c r="J6633" s="4"/>
      <c r="K6633" s="173"/>
    </row>
    <row r="6634" spans="1:11" x14ac:dyDescent="0.2">
      <c r="A6634" s="140"/>
      <c r="B6634" s="325"/>
      <c r="J6634" s="4"/>
      <c r="K6634" s="173"/>
    </row>
    <row r="6635" spans="1:11" x14ac:dyDescent="0.2">
      <c r="A6635" s="140"/>
      <c r="B6635" s="325"/>
      <c r="J6635" s="4"/>
      <c r="K6635" s="173"/>
    </row>
    <row r="6636" spans="1:11" x14ac:dyDescent="0.2">
      <c r="A6636" s="140"/>
      <c r="B6636" s="325"/>
      <c r="J6636" s="4"/>
      <c r="K6636" s="173"/>
    </row>
    <row r="6637" spans="1:11" x14ac:dyDescent="0.2">
      <c r="A6637" s="140"/>
      <c r="B6637" s="325"/>
      <c r="J6637" s="4"/>
      <c r="K6637" s="173"/>
    </row>
    <row r="6638" spans="1:11" x14ac:dyDescent="0.2">
      <c r="A6638" s="140"/>
      <c r="B6638" s="325"/>
      <c r="J6638" s="4"/>
      <c r="K6638" s="173"/>
    </row>
    <row r="6639" spans="1:11" x14ac:dyDescent="0.2">
      <c r="A6639" s="140"/>
      <c r="B6639" s="325"/>
      <c r="J6639" s="4"/>
      <c r="K6639" s="173"/>
    </row>
    <row r="6640" spans="1:11" x14ac:dyDescent="0.2">
      <c r="A6640" s="140"/>
      <c r="B6640" s="325"/>
      <c r="J6640" s="4"/>
      <c r="K6640" s="173"/>
    </row>
    <row r="6641" spans="1:11" x14ac:dyDescent="0.2">
      <c r="A6641" s="140"/>
      <c r="B6641" s="325"/>
      <c r="J6641" s="4"/>
      <c r="K6641" s="173"/>
    </row>
    <row r="6642" spans="1:11" x14ac:dyDescent="0.2">
      <c r="A6642" s="140"/>
      <c r="B6642" s="325"/>
      <c r="J6642" s="4"/>
      <c r="K6642" s="173"/>
    </row>
    <row r="6643" spans="1:11" x14ac:dyDescent="0.2">
      <c r="A6643" s="140"/>
      <c r="B6643" s="325"/>
      <c r="J6643" s="4"/>
      <c r="K6643" s="173"/>
    </row>
    <row r="6644" spans="1:11" x14ac:dyDescent="0.2">
      <c r="A6644" s="140"/>
      <c r="B6644" s="325"/>
      <c r="J6644" s="4"/>
      <c r="K6644" s="173"/>
    </row>
    <row r="6645" spans="1:11" x14ac:dyDescent="0.2">
      <c r="A6645" s="140"/>
      <c r="B6645" s="325"/>
      <c r="J6645" s="4"/>
      <c r="K6645" s="173"/>
    </row>
    <row r="6646" spans="1:11" x14ac:dyDescent="0.2">
      <c r="A6646" s="140"/>
      <c r="B6646" s="325"/>
      <c r="J6646" s="4"/>
      <c r="K6646" s="173"/>
    </row>
    <row r="6647" spans="1:11" x14ac:dyDescent="0.2">
      <c r="A6647" s="140"/>
      <c r="B6647" s="325"/>
      <c r="J6647" s="4"/>
      <c r="K6647" s="173"/>
    </row>
    <row r="6648" spans="1:11" x14ac:dyDescent="0.2">
      <c r="A6648" s="140"/>
      <c r="B6648" s="325"/>
      <c r="J6648" s="4"/>
      <c r="K6648" s="173"/>
    </row>
    <row r="6649" spans="1:11" x14ac:dyDescent="0.2">
      <c r="A6649" s="140"/>
      <c r="B6649" s="325"/>
      <c r="J6649" s="4"/>
      <c r="K6649" s="173"/>
    </row>
    <row r="6650" spans="1:11" x14ac:dyDescent="0.2">
      <c r="A6650" s="140"/>
      <c r="B6650" s="325"/>
      <c r="J6650" s="4"/>
      <c r="K6650" s="173"/>
    </row>
    <row r="6651" spans="1:11" x14ac:dyDescent="0.2">
      <c r="A6651" s="140"/>
      <c r="B6651" s="325"/>
      <c r="J6651" s="4"/>
      <c r="K6651" s="173"/>
    </row>
    <row r="6652" spans="1:11" x14ac:dyDescent="0.2">
      <c r="A6652" s="140"/>
      <c r="B6652" s="325"/>
      <c r="J6652" s="4"/>
      <c r="K6652" s="173"/>
    </row>
    <row r="6653" spans="1:11" x14ac:dyDescent="0.2">
      <c r="A6653" s="140"/>
      <c r="B6653" s="325"/>
      <c r="J6653" s="4"/>
      <c r="K6653" s="173"/>
    </row>
    <row r="6654" spans="1:11" x14ac:dyDescent="0.2">
      <c r="A6654" s="140"/>
      <c r="B6654" s="325"/>
      <c r="J6654" s="4"/>
      <c r="K6654" s="173"/>
    </row>
    <row r="6655" spans="1:11" x14ac:dyDescent="0.2">
      <c r="A6655" s="140"/>
      <c r="B6655" s="325"/>
      <c r="J6655" s="4"/>
      <c r="K6655" s="173"/>
    </row>
    <row r="6656" spans="1:11" x14ac:dyDescent="0.2">
      <c r="A6656" s="140"/>
      <c r="B6656" s="325"/>
      <c r="J6656" s="4"/>
      <c r="K6656" s="173"/>
    </row>
    <row r="6657" spans="1:11" x14ac:dyDescent="0.2">
      <c r="A6657" s="140"/>
      <c r="B6657" s="325"/>
      <c r="J6657" s="4"/>
      <c r="K6657" s="173"/>
    </row>
    <row r="6658" spans="1:11" x14ac:dyDescent="0.2">
      <c r="A6658" s="140"/>
      <c r="B6658" s="325"/>
      <c r="J6658" s="4"/>
      <c r="K6658" s="173"/>
    </row>
    <row r="6659" spans="1:11" x14ac:dyDescent="0.2">
      <c r="A6659" s="140"/>
      <c r="B6659" s="325"/>
      <c r="J6659" s="4"/>
      <c r="K6659" s="173"/>
    </row>
    <row r="6660" spans="1:11" x14ac:dyDescent="0.2">
      <c r="A6660" s="140"/>
      <c r="B6660" s="325"/>
      <c r="J6660" s="4"/>
      <c r="K6660" s="173"/>
    </row>
    <row r="6661" spans="1:11" x14ac:dyDescent="0.2">
      <c r="A6661" s="140"/>
      <c r="B6661" s="325"/>
      <c r="J6661" s="4"/>
      <c r="K6661" s="173"/>
    </row>
    <row r="6662" spans="1:11" x14ac:dyDescent="0.2">
      <c r="A6662" s="140"/>
      <c r="B6662" s="325"/>
      <c r="J6662" s="4"/>
      <c r="K6662" s="173"/>
    </row>
    <row r="6663" spans="1:11" x14ac:dyDescent="0.2">
      <c r="A6663" s="140"/>
      <c r="B6663" s="325"/>
      <c r="J6663" s="4"/>
      <c r="K6663" s="173"/>
    </row>
    <row r="6664" spans="1:11" x14ac:dyDescent="0.2">
      <c r="A6664" s="140"/>
      <c r="B6664" s="325"/>
      <c r="J6664" s="4"/>
      <c r="K6664" s="173"/>
    </row>
    <row r="6665" spans="1:11" x14ac:dyDescent="0.2">
      <c r="A6665" s="140"/>
      <c r="B6665" s="325"/>
      <c r="J6665" s="4"/>
      <c r="K6665" s="173"/>
    </row>
    <row r="6666" spans="1:11" x14ac:dyDescent="0.2">
      <c r="A6666" s="140"/>
      <c r="B6666" s="325"/>
      <c r="J6666" s="4"/>
      <c r="K6666" s="173"/>
    </row>
    <row r="6667" spans="1:11" x14ac:dyDescent="0.2">
      <c r="A6667" s="140"/>
      <c r="B6667" s="325"/>
      <c r="J6667" s="4"/>
      <c r="K6667" s="173"/>
    </row>
    <row r="6668" spans="1:11" x14ac:dyDescent="0.2">
      <c r="A6668" s="140"/>
      <c r="B6668" s="325"/>
      <c r="J6668" s="4"/>
      <c r="K6668" s="173"/>
    </row>
    <row r="6669" spans="1:11" x14ac:dyDescent="0.2">
      <c r="A6669" s="140"/>
      <c r="B6669" s="325"/>
      <c r="J6669" s="4"/>
      <c r="K6669" s="173"/>
    </row>
    <row r="6670" spans="1:11" x14ac:dyDescent="0.2">
      <c r="A6670" s="140"/>
      <c r="B6670" s="325"/>
      <c r="J6670" s="4"/>
      <c r="K6670" s="173"/>
    </row>
    <row r="6671" spans="1:11" x14ac:dyDescent="0.2">
      <c r="A6671" s="140"/>
      <c r="B6671" s="325"/>
      <c r="J6671" s="4"/>
      <c r="K6671" s="173"/>
    </row>
    <row r="6672" spans="1:11" x14ac:dyDescent="0.2">
      <c r="A6672" s="140"/>
      <c r="B6672" s="325"/>
      <c r="J6672" s="4"/>
      <c r="K6672" s="173"/>
    </row>
    <row r="6673" spans="1:11" x14ac:dyDescent="0.2">
      <c r="A6673" s="140"/>
      <c r="B6673" s="325"/>
      <c r="J6673" s="4"/>
      <c r="K6673" s="173"/>
    </row>
    <row r="6674" spans="1:11" x14ac:dyDescent="0.2">
      <c r="A6674" s="140"/>
      <c r="B6674" s="325"/>
      <c r="J6674" s="4"/>
      <c r="K6674" s="173"/>
    </row>
    <row r="6675" spans="1:11" x14ac:dyDescent="0.2">
      <c r="A6675" s="140"/>
      <c r="B6675" s="325"/>
      <c r="J6675" s="4"/>
      <c r="K6675" s="173"/>
    </row>
    <row r="6676" spans="1:11" x14ac:dyDescent="0.2">
      <c r="A6676" s="140"/>
      <c r="B6676" s="325"/>
      <c r="J6676" s="4"/>
      <c r="K6676" s="173"/>
    </row>
    <row r="6677" spans="1:11" x14ac:dyDescent="0.2">
      <c r="A6677" s="140"/>
      <c r="B6677" s="325"/>
      <c r="J6677" s="4"/>
      <c r="K6677" s="173"/>
    </row>
    <row r="6678" spans="1:11" x14ac:dyDescent="0.2">
      <c r="A6678" s="140"/>
      <c r="B6678" s="325"/>
      <c r="J6678" s="4"/>
      <c r="K6678" s="173"/>
    </row>
    <row r="6679" spans="1:11" x14ac:dyDescent="0.2">
      <c r="A6679" s="140"/>
      <c r="B6679" s="325"/>
      <c r="J6679" s="4"/>
      <c r="K6679" s="173"/>
    </row>
    <row r="6680" spans="1:11" x14ac:dyDescent="0.2">
      <c r="A6680" s="140"/>
      <c r="B6680" s="325"/>
      <c r="J6680" s="4"/>
      <c r="K6680" s="173"/>
    </row>
    <row r="6681" spans="1:11" x14ac:dyDescent="0.2">
      <c r="A6681" s="140"/>
      <c r="B6681" s="325"/>
      <c r="J6681" s="4"/>
      <c r="K6681" s="173"/>
    </row>
    <row r="6682" spans="1:11" x14ac:dyDescent="0.2">
      <c r="A6682" s="140"/>
      <c r="B6682" s="325"/>
      <c r="J6682" s="4"/>
      <c r="K6682" s="173"/>
    </row>
    <row r="6683" spans="1:11" x14ac:dyDescent="0.2">
      <c r="A6683" s="140"/>
      <c r="B6683" s="325"/>
      <c r="J6683" s="4"/>
      <c r="K6683" s="173"/>
    </row>
    <row r="6684" spans="1:11" x14ac:dyDescent="0.2">
      <c r="A6684" s="140"/>
      <c r="B6684" s="325"/>
      <c r="J6684" s="4"/>
      <c r="K6684" s="173"/>
    </row>
    <row r="6685" spans="1:11" x14ac:dyDescent="0.2">
      <c r="A6685" s="140"/>
      <c r="B6685" s="325"/>
      <c r="J6685" s="4"/>
      <c r="K6685" s="173"/>
    </row>
    <row r="6686" spans="1:11" x14ac:dyDescent="0.2">
      <c r="A6686" s="140"/>
      <c r="B6686" s="325"/>
      <c r="J6686" s="4"/>
      <c r="K6686" s="173"/>
    </row>
    <row r="6687" spans="1:11" x14ac:dyDescent="0.2">
      <c r="A6687" s="140"/>
      <c r="B6687" s="325"/>
      <c r="J6687" s="4"/>
      <c r="K6687" s="173"/>
    </row>
    <row r="6688" spans="1:11" x14ac:dyDescent="0.2">
      <c r="A6688" s="140"/>
      <c r="B6688" s="325"/>
      <c r="J6688" s="4"/>
      <c r="K6688" s="173"/>
    </row>
    <row r="6689" spans="1:11" x14ac:dyDescent="0.2">
      <c r="A6689" s="140"/>
      <c r="B6689" s="325"/>
      <c r="J6689" s="4"/>
      <c r="K6689" s="173"/>
    </row>
    <row r="6690" spans="1:11" x14ac:dyDescent="0.2">
      <c r="A6690" s="140"/>
      <c r="B6690" s="325"/>
      <c r="J6690" s="4"/>
      <c r="K6690" s="173"/>
    </row>
    <row r="6691" spans="1:11" x14ac:dyDescent="0.2">
      <c r="A6691" s="140"/>
      <c r="B6691" s="325"/>
      <c r="J6691" s="4"/>
      <c r="K6691" s="173"/>
    </row>
    <row r="6692" spans="1:11" x14ac:dyDescent="0.2">
      <c r="A6692" s="140"/>
      <c r="B6692" s="325"/>
      <c r="J6692" s="4"/>
      <c r="K6692" s="173"/>
    </row>
    <row r="6693" spans="1:11" x14ac:dyDescent="0.2">
      <c r="A6693" s="140"/>
      <c r="B6693" s="325"/>
      <c r="J6693" s="4"/>
      <c r="K6693" s="173"/>
    </row>
    <row r="6694" spans="1:11" x14ac:dyDescent="0.2">
      <c r="A6694" s="140"/>
      <c r="B6694" s="325"/>
      <c r="J6694" s="4"/>
      <c r="K6694" s="173"/>
    </row>
    <row r="6695" spans="1:11" x14ac:dyDescent="0.2">
      <c r="A6695" s="140"/>
      <c r="B6695" s="325"/>
      <c r="J6695" s="4"/>
      <c r="K6695" s="173"/>
    </row>
    <row r="6696" spans="1:11" x14ac:dyDescent="0.2">
      <c r="A6696" s="140"/>
      <c r="B6696" s="325"/>
      <c r="J6696" s="4"/>
      <c r="K6696" s="173"/>
    </row>
    <row r="6697" spans="1:11" x14ac:dyDescent="0.2">
      <c r="A6697" s="140"/>
      <c r="B6697" s="325"/>
      <c r="J6697" s="4"/>
      <c r="K6697" s="173"/>
    </row>
    <row r="6698" spans="1:11" x14ac:dyDescent="0.2">
      <c r="A6698" s="140"/>
      <c r="B6698" s="325"/>
      <c r="J6698" s="4"/>
      <c r="K6698" s="173"/>
    </row>
    <row r="6699" spans="1:11" x14ac:dyDescent="0.2">
      <c r="A6699" s="140"/>
      <c r="B6699" s="325"/>
      <c r="J6699" s="4"/>
      <c r="K6699" s="173"/>
    </row>
    <row r="6700" spans="1:11" x14ac:dyDescent="0.2">
      <c r="A6700" s="140"/>
      <c r="B6700" s="325"/>
      <c r="J6700" s="4"/>
      <c r="K6700" s="173"/>
    </row>
    <row r="6701" spans="1:11" x14ac:dyDescent="0.2">
      <c r="A6701" s="140"/>
      <c r="B6701" s="325"/>
      <c r="J6701" s="4"/>
      <c r="K6701" s="173"/>
    </row>
    <row r="6702" spans="1:11" x14ac:dyDescent="0.2">
      <c r="A6702" s="140"/>
      <c r="B6702" s="325"/>
      <c r="J6702" s="4"/>
      <c r="K6702" s="173"/>
    </row>
    <row r="6703" spans="1:11" x14ac:dyDescent="0.2">
      <c r="A6703" s="140"/>
      <c r="B6703" s="325"/>
      <c r="J6703" s="4"/>
      <c r="K6703" s="173"/>
    </row>
    <row r="6704" spans="1:11" x14ac:dyDescent="0.2">
      <c r="A6704" s="140"/>
      <c r="B6704" s="325"/>
      <c r="J6704" s="4"/>
      <c r="K6704" s="173"/>
    </row>
    <row r="6705" spans="1:11" x14ac:dyDescent="0.2">
      <c r="A6705" s="140"/>
      <c r="B6705" s="325"/>
      <c r="J6705" s="4"/>
      <c r="K6705" s="173"/>
    </row>
    <row r="6706" spans="1:11" x14ac:dyDescent="0.2">
      <c r="A6706" s="140"/>
      <c r="B6706" s="325"/>
      <c r="J6706" s="4"/>
      <c r="K6706" s="173"/>
    </row>
    <row r="6707" spans="1:11" x14ac:dyDescent="0.2">
      <c r="A6707" s="140"/>
      <c r="B6707" s="325"/>
      <c r="J6707" s="4"/>
      <c r="K6707" s="173"/>
    </row>
    <row r="6708" spans="1:11" x14ac:dyDescent="0.2">
      <c r="A6708" s="140"/>
      <c r="B6708" s="325"/>
      <c r="J6708" s="4"/>
      <c r="K6708" s="173"/>
    </row>
    <row r="6709" spans="1:11" x14ac:dyDescent="0.2">
      <c r="A6709" s="140"/>
      <c r="B6709" s="325"/>
      <c r="J6709" s="4"/>
      <c r="K6709" s="173"/>
    </row>
    <row r="6710" spans="1:11" x14ac:dyDescent="0.2">
      <c r="A6710" s="140"/>
      <c r="B6710" s="325"/>
      <c r="J6710" s="4"/>
      <c r="K6710" s="173"/>
    </row>
    <row r="6711" spans="1:11" x14ac:dyDescent="0.2">
      <c r="A6711" s="140"/>
      <c r="B6711" s="325"/>
      <c r="J6711" s="4"/>
      <c r="K6711" s="173"/>
    </row>
    <row r="6712" spans="1:11" x14ac:dyDescent="0.2">
      <c r="A6712" s="140"/>
      <c r="B6712" s="325"/>
      <c r="J6712" s="4"/>
      <c r="K6712" s="173"/>
    </row>
    <row r="6713" spans="1:11" x14ac:dyDescent="0.2">
      <c r="A6713" s="140"/>
      <c r="B6713" s="325"/>
      <c r="J6713" s="4"/>
      <c r="K6713" s="173"/>
    </row>
    <row r="6714" spans="1:11" x14ac:dyDescent="0.2">
      <c r="A6714" s="140"/>
      <c r="B6714" s="325"/>
      <c r="J6714" s="4"/>
      <c r="K6714" s="173"/>
    </row>
    <row r="6715" spans="1:11" x14ac:dyDescent="0.2">
      <c r="A6715" s="140"/>
      <c r="B6715" s="325"/>
      <c r="J6715" s="4"/>
      <c r="K6715" s="173"/>
    </row>
    <row r="6716" spans="1:11" x14ac:dyDescent="0.2">
      <c r="A6716" s="140"/>
      <c r="B6716" s="325"/>
      <c r="J6716" s="4"/>
      <c r="K6716" s="173"/>
    </row>
    <row r="6717" spans="1:11" x14ac:dyDescent="0.2">
      <c r="A6717" s="140"/>
      <c r="B6717" s="325"/>
      <c r="J6717" s="4"/>
      <c r="K6717" s="173"/>
    </row>
    <row r="6718" spans="1:11" x14ac:dyDescent="0.2">
      <c r="A6718" s="140"/>
      <c r="B6718" s="325"/>
      <c r="J6718" s="4"/>
      <c r="K6718" s="173"/>
    </row>
    <row r="6719" spans="1:11" x14ac:dyDescent="0.2">
      <c r="A6719" s="140"/>
      <c r="B6719" s="325"/>
      <c r="J6719" s="4"/>
      <c r="K6719" s="173"/>
    </row>
    <row r="6720" spans="1:11" x14ac:dyDescent="0.2">
      <c r="A6720" s="140"/>
      <c r="B6720" s="325"/>
      <c r="J6720" s="4"/>
      <c r="K6720" s="173"/>
    </row>
    <row r="6721" spans="1:11" x14ac:dyDescent="0.2">
      <c r="A6721" s="140"/>
      <c r="B6721" s="325"/>
      <c r="J6721" s="4"/>
      <c r="K6721" s="173"/>
    </row>
    <row r="6722" spans="1:11" x14ac:dyDescent="0.2">
      <c r="A6722" s="140"/>
      <c r="B6722" s="325"/>
      <c r="J6722" s="4"/>
      <c r="K6722" s="173"/>
    </row>
    <row r="6723" spans="1:11" x14ac:dyDescent="0.2">
      <c r="A6723" s="140"/>
      <c r="B6723" s="325"/>
      <c r="J6723" s="4"/>
      <c r="K6723" s="173"/>
    </row>
    <row r="6724" spans="1:11" x14ac:dyDescent="0.2">
      <c r="A6724" s="140"/>
      <c r="B6724" s="325"/>
      <c r="J6724" s="4"/>
      <c r="K6724" s="173"/>
    </row>
    <row r="6725" spans="1:11" x14ac:dyDescent="0.2">
      <c r="A6725" s="140"/>
      <c r="B6725" s="325"/>
      <c r="J6725" s="4"/>
      <c r="K6725" s="173"/>
    </row>
    <row r="6726" spans="1:11" x14ac:dyDescent="0.2">
      <c r="A6726" s="140"/>
      <c r="B6726" s="325"/>
      <c r="J6726" s="4"/>
      <c r="K6726" s="173"/>
    </row>
    <row r="6727" spans="1:11" x14ac:dyDescent="0.2">
      <c r="A6727" s="140"/>
      <c r="B6727" s="325"/>
      <c r="J6727" s="4"/>
      <c r="K6727" s="173"/>
    </row>
    <row r="6728" spans="1:11" x14ac:dyDescent="0.2">
      <c r="A6728" s="140"/>
      <c r="B6728" s="325"/>
      <c r="J6728" s="4"/>
      <c r="K6728" s="173"/>
    </row>
    <row r="6729" spans="1:11" x14ac:dyDescent="0.2">
      <c r="A6729" s="140"/>
      <c r="B6729" s="325"/>
      <c r="J6729" s="4"/>
      <c r="K6729" s="173"/>
    </row>
    <row r="6730" spans="1:11" x14ac:dyDescent="0.2">
      <c r="A6730" s="140"/>
      <c r="B6730" s="325"/>
      <c r="J6730" s="4"/>
      <c r="K6730" s="173"/>
    </row>
    <row r="6731" spans="1:11" x14ac:dyDescent="0.2">
      <c r="A6731" s="140"/>
      <c r="B6731" s="325"/>
      <c r="J6731" s="4"/>
      <c r="K6731" s="173"/>
    </row>
    <row r="6732" spans="1:11" x14ac:dyDescent="0.2">
      <c r="A6732" s="140"/>
      <c r="B6732" s="325"/>
      <c r="J6732" s="4"/>
      <c r="K6732" s="173"/>
    </row>
    <row r="6733" spans="1:11" x14ac:dyDescent="0.2">
      <c r="A6733" s="140"/>
      <c r="B6733" s="325"/>
      <c r="J6733" s="4"/>
      <c r="K6733" s="173"/>
    </row>
    <row r="6734" spans="1:11" x14ac:dyDescent="0.2">
      <c r="A6734" s="140"/>
      <c r="B6734" s="325"/>
      <c r="J6734" s="4"/>
      <c r="K6734" s="173"/>
    </row>
    <row r="6735" spans="1:11" x14ac:dyDescent="0.2">
      <c r="A6735" s="140"/>
      <c r="B6735" s="325"/>
      <c r="J6735" s="4"/>
      <c r="K6735" s="173"/>
    </row>
    <row r="6736" spans="1:11" x14ac:dyDescent="0.2">
      <c r="A6736" s="140"/>
      <c r="B6736" s="325"/>
      <c r="J6736" s="4"/>
      <c r="K6736" s="173"/>
    </row>
    <row r="6737" spans="1:11" x14ac:dyDescent="0.2">
      <c r="A6737" s="140"/>
      <c r="B6737" s="325"/>
      <c r="J6737" s="4"/>
      <c r="K6737" s="173"/>
    </row>
    <row r="6738" spans="1:11" x14ac:dyDescent="0.2">
      <c r="A6738" s="140"/>
      <c r="B6738" s="325"/>
      <c r="J6738" s="4"/>
      <c r="K6738" s="173"/>
    </row>
    <row r="6739" spans="1:11" x14ac:dyDescent="0.2">
      <c r="A6739" s="140"/>
      <c r="B6739" s="325"/>
      <c r="J6739" s="4"/>
      <c r="K6739" s="173"/>
    </row>
    <row r="6740" spans="1:11" x14ac:dyDescent="0.2">
      <c r="A6740" s="140"/>
      <c r="B6740" s="325"/>
      <c r="J6740" s="4"/>
      <c r="K6740" s="173"/>
    </row>
    <row r="6741" spans="1:11" x14ac:dyDescent="0.2">
      <c r="A6741" s="140"/>
      <c r="B6741" s="325"/>
      <c r="J6741" s="4"/>
      <c r="K6741" s="173"/>
    </row>
    <row r="6742" spans="1:11" x14ac:dyDescent="0.2">
      <c r="A6742" s="140"/>
      <c r="B6742" s="325"/>
      <c r="J6742" s="4"/>
      <c r="K6742" s="173"/>
    </row>
    <row r="6743" spans="1:11" x14ac:dyDescent="0.2">
      <c r="A6743" s="140"/>
      <c r="B6743" s="325"/>
      <c r="J6743" s="4"/>
      <c r="K6743" s="173"/>
    </row>
    <row r="6744" spans="1:11" x14ac:dyDescent="0.2">
      <c r="A6744" s="140"/>
      <c r="B6744" s="325"/>
      <c r="J6744" s="4"/>
      <c r="K6744" s="173"/>
    </row>
    <row r="6745" spans="1:11" x14ac:dyDescent="0.2">
      <c r="A6745" s="140"/>
      <c r="B6745" s="325"/>
      <c r="J6745" s="4"/>
      <c r="K6745" s="173"/>
    </row>
    <row r="6746" spans="1:11" x14ac:dyDescent="0.2">
      <c r="A6746" s="140"/>
      <c r="B6746" s="325"/>
      <c r="J6746" s="4"/>
      <c r="K6746" s="173"/>
    </row>
    <row r="6747" spans="1:11" x14ac:dyDescent="0.2">
      <c r="A6747" s="140"/>
      <c r="B6747" s="325"/>
      <c r="J6747" s="4"/>
      <c r="K6747" s="173"/>
    </row>
    <row r="6748" spans="1:11" x14ac:dyDescent="0.2">
      <c r="A6748" s="140"/>
      <c r="B6748" s="325"/>
      <c r="J6748" s="4"/>
      <c r="K6748" s="173"/>
    </row>
    <row r="6749" spans="1:11" x14ac:dyDescent="0.2">
      <c r="A6749" s="140"/>
      <c r="B6749" s="325"/>
      <c r="J6749" s="4"/>
      <c r="K6749" s="173"/>
    </row>
    <row r="6750" spans="1:11" x14ac:dyDescent="0.2">
      <c r="A6750" s="140"/>
      <c r="B6750" s="325"/>
      <c r="J6750" s="4"/>
      <c r="K6750" s="173"/>
    </row>
    <row r="6751" spans="1:11" x14ac:dyDescent="0.2">
      <c r="A6751" s="140"/>
      <c r="B6751" s="325"/>
      <c r="J6751" s="4"/>
      <c r="K6751" s="173"/>
    </row>
    <row r="6752" spans="1:11" x14ac:dyDescent="0.2">
      <c r="A6752" s="140"/>
      <c r="B6752" s="325"/>
      <c r="J6752" s="4"/>
      <c r="K6752" s="173"/>
    </row>
    <row r="6753" spans="1:11" x14ac:dyDescent="0.2">
      <c r="A6753" s="140"/>
      <c r="B6753" s="325"/>
      <c r="J6753" s="4"/>
      <c r="K6753" s="173"/>
    </row>
    <row r="6754" spans="1:11" x14ac:dyDescent="0.2">
      <c r="A6754" s="140"/>
      <c r="B6754" s="325"/>
      <c r="J6754" s="4"/>
      <c r="K6754" s="173"/>
    </row>
    <row r="6755" spans="1:11" x14ac:dyDescent="0.2">
      <c r="A6755" s="140"/>
      <c r="B6755" s="325"/>
      <c r="J6755" s="4"/>
      <c r="K6755" s="173"/>
    </row>
    <row r="6756" spans="1:11" x14ac:dyDescent="0.2">
      <c r="A6756" s="140"/>
      <c r="B6756" s="325"/>
      <c r="J6756" s="4"/>
      <c r="K6756" s="173"/>
    </row>
    <row r="6757" spans="1:11" x14ac:dyDescent="0.2">
      <c r="A6757" s="140"/>
      <c r="B6757" s="325"/>
      <c r="J6757" s="4"/>
      <c r="K6757" s="173"/>
    </row>
    <row r="6758" spans="1:11" x14ac:dyDescent="0.2">
      <c r="A6758" s="140"/>
      <c r="B6758" s="325"/>
      <c r="J6758" s="4"/>
      <c r="K6758" s="173"/>
    </row>
    <row r="6759" spans="1:11" x14ac:dyDescent="0.2">
      <c r="A6759" s="140"/>
      <c r="B6759" s="325"/>
      <c r="J6759" s="4"/>
      <c r="K6759" s="173"/>
    </row>
    <row r="6760" spans="1:11" x14ac:dyDescent="0.2">
      <c r="A6760" s="140"/>
      <c r="B6760" s="325"/>
      <c r="J6760" s="4"/>
      <c r="K6760" s="173"/>
    </row>
    <row r="6761" spans="1:11" x14ac:dyDescent="0.2">
      <c r="A6761" s="140"/>
      <c r="B6761" s="325"/>
      <c r="J6761" s="4"/>
      <c r="K6761" s="173"/>
    </row>
    <row r="6762" spans="1:11" x14ac:dyDescent="0.2">
      <c r="A6762" s="140"/>
      <c r="B6762" s="325"/>
      <c r="J6762" s="4"/>
      <c r="K6762" s="173"/>
    </row>
    <row r="6763" spans="1:11" x14ac:dyDescent="0.2">
      <c r="A6763" s="140"/>
      <c r="B6763" s="325"/>
      <c r="J6763" s="4"/>
      <c r="K6763" s="173"/>
    </row>
    <row r="6764" spans="1:11" x14ac:dyDescent="0.2">
      <c r="A6764" s="140"/>
      <c r="B6764" s="325"/>
      <c r="J6764" s="4"/>
      <c r="K6764" s="173"/>
    </row>
    <row r="6765" spans="1:11" x14ac:dyDescent="0.2">
      <c r="A6765" s="140"/>
      <c r="B6765" s="325"/>
      <c r="J6765" s="4"/>
      <c r="K6765" s="173"/>
    </row>
    <row r="6766" spans="1:11" x14ac:dyDescent="0.2">
      <c r="A6766" s="140"/>
      <c r="B6766" s="325"/>
      <c r="J6766" s="4"/>
      <c r="K6766" s="173"/>
    </row>
    <row r="6767" spans="1:11" x14ac:dyDescent="0.2">
      <c r="A6767" s="140"/>
      <c r="B6767" s="325"/>
      <c r="J6767" s="4"/>
      <c r="K6767" s="173"/>
    </row>
    <row r="6768" spans="1:11" x14ac:dyDescent="0.2">
      <c r="A6768" s="140"/>
      <c r="B6768" s="325"/>
      <c r="J6768" s="4"/>
      <c r="K6768" s="173"/>
    </row>
    <row r="6769" spans="1:11" x14ac:dyDescent="0.2">
      <c r="A6769" s="140"/>
      <c r="B6769" s="325"/>
      <c r="J6769" s="4"/>
      <c r="K6769" s="173"/>
    </row>
    <row r="6770" spans="1:11" x14ac:dyDescent="0.2">
      <c r="A6770" s="140"/>
      <c r="B6770" s="325"/>
      <c r="J6770" s="4"/>
      <c r="K6770" s="173"/>
    </row>
    <row r="6771" spans="1:11" x14ac:dyDescent="0.2">
      <c r="A6771" s="140"/>
      <c r="B6771" s="325"/>
      <c r="J6771" s="4"/>
      <c r="K6771" s="173"/>
    </row>
    <row r="6772" spans="1:11" x14ac:dyDescent="0.2">
      <c r="A6772" s="140"/>
      <c r="B6772" s="325"/>
      <c r="J6772" s="4"/>
      <c r="K6772" s="173"/>
    </row>
    <row r="6773" spans="1:11" x14ac:dyDescent="0.2">
      <c r="A6773" s="140"/>
      <c r="B6773" s="325"/>
      <c r="J6773" s="4"/>
      <c r="K6773" s="173"/>
    </row>
    <row r="6774" spans="1:11" x14ac:dyDescent="0.2">
      <c r="A6774" s="140"/>
      <c r="B6774" s="325"/>
      <c r="J6774" s="4"/>
      <c r="K6774" s="173"/>
    </row>
    <row r="6775" spans="1:11" x14ac:dyDescent="0.2">
      <c r="A6775" s="140"/>
      <c r="B6775" s="325"/>
      <c r="J6775" s="4"/>
      <c r="K6775" s="173"/>
    </row>
    <row r="6776" spans="1:11" x14ac:dyDescent="0.2">
      <c r="A6776" s="140"/>
      <c r="B6776" s="325"/>
      <c r="J6776" s="4"/>
      <c r="K6776" s="173"/>
    </row>
    <row r="6777" spans="1:11" x14ac:dyDescent="0.2">
      <c r="A6777" s="140"/>
      <c r="B6777" s="325"/>
      <c r="J6777" s="4"/>
      <c r="K6777" s="173"/>
    </row>
    <row r="6778" spans="1:11" x14ac:dyDescent="0.2">
      <c r="A6778" s="140"/>
      <c r="B6778" s="325"/>
      <c r="J6778" s="4"/>
      <c r="K6778" s="173"/>
    </row>
    <row r="6779" spans="1:11" x14ac:dyDescent="0.2">
      <c r="A6779" s="140"/>
      <c r="B6779" s="325"/>
      <c r="J6779" s="4"/>
      <c r="K6779" s="173"/>
    </row>
    <row r="6780" spans="1:11" x14ac:dyDescent="0.2">
      <c r="A6780" s="140"/>
      <c r="B6780" s="325"/>
      <c r="J6780" s="4"/>
      <c r="K6780" s="173"/>
    </row>
    <row r="6781" spans="1:11" x14ac:dyDescent="0.2">
      <c r="A6781" s="140"/>
      <c r="B6781" s="325"/>
      <c r="J6781" s="4"/>
      <c r="K6781" s="173"/>
    </row>
    <row r="6782" spans="1:11" x14ac:dyDescent="0.2">
      <c r="A6782" s="140"/>
      <c r="B6782" s="325"/>
      <c r="J6782" s="4"/>
      <c r="K6782" s="173"/>
    </row>
    <row r="6783" spans="1:11" x14ac:dyDescent="0.2">
      <c r="A6783" s="140"/>
      <c r="B6783" s="325"/>
      <c r="J6783" s="4"/>
      <c r="K6783" s="173"/>
    </row>
    <row r="6784" spans="1:11" x14ac:dyDescent="0.2">
      <c r="A6784" s="140"/>
      <c r="B6784" s="325"/>
      <c r="J6784" s="4"/>
      <c r="K6784" s="173"/>
    </row>
    <row r="6785" spans="1:11" x14ac:dyDescent="0.2">
      <c r="A6785" s="140"/>
      <c r="B6785" s="325"/>
      <c r="J6785" s="4"/>
      <c r="K6785" s="173"/>
    </row>
    <row r="6786" spans="1:11" x14ac:dyDescent="0.2">
      <c r="A6786" s="140"/>
      <c r="B6786" s="325"/>
      <c r="J6786" s="4"/>
      <c r="K6786" s="173"/>
    </row>
    <row r="6787" spans="1:11" x14ac:dyDescent="0.2">
      <c r="A6787" s="140"/>
      <c r="B6787" s="325"/>
      <c r="J6787" s="4"/>
      <c r="K6787" s="173"/>
    </row>
    <row r="6788" spans="1:11" x14ac:dyDescent="0.2">
      <c r="A6788" s="140"/>
      <c r="B6788" s="325"/>
      <c r="J6788" s="4"/>
      <c r="K6788" s="173"/>
    </row>
    <row r="6789" spans="1:11" x14ac:dyDescent="0.2">
      <c r="A6789" s="140"/>
      <c r="B6789" s="325"/>
      <c r="J6789" s="4"/>
      <c r="K6789" s="173"/>
    </row>
    <row r="6790" spans="1:11" x14ac:dyDescent="0.2">
      <c r="A6790" s="140"/>
      <c r="B6790" s="325"/>
      <c r="J6790" s="4"/>
      <c r="K6790" s="173"/>
    </row>
    <row r="6791" spans="1:11" x14ac:dyDescent="0.2">
      <c r="A6791" s="140"/>
      <c r="B6791" s="325"/>
      <c r="J6791" s="4"/>
      <c r="K6791" s="173"/>
    </row>
    <row r="6792" spans="1:11" x14ac:dyDescent="0.2">
      <c r="A6792" s="140"/>
      <c r="B6792" s="325"/>
      <c r="J6792" s="4"/>
      <c r="K6792" s="173"/>
    </row>
    <row r="6793" spans="1:11" x14ac:dyDescent="0.2">
      <c r="A6793" s="140"/>
      <c r="B6793" s="325"/>
      <c r="J6793" s="4"/>
      <c r="K6793" s="173"/>
    </row>
    <row r="6794" spans="1:11" x14ac:dyDescent="0.2">
      <c r="A6794" s="140"/>
      <c r="B6794" s="325"/>
      <c r="J6794" s="4"/>
      <c r="K6794" s="173"/>
    </row>
    <row r="6795" spans="1:11" x14ac:dyDescent="0.2">
      <c r="A6795" s="140"/>
      <c r="B6795" s="325"/>
      <c r="J6795" s="4"/>
      <c r="K6795" s="173"/>
    </row>
    <row r="6796" spans="1:11" x14ac:dyDescent="0.2">
      <c r="A6796" s="140"/>
      <c r="B6796" s="325"/>
      <c r="J6796" s="4"/>
      <c r="K6796" s="173"/>
    </row>
    <row r="6797" spans="1:11" x14ac:dyDescent="0.2">
      <c r="A6797" s="140"/>
      <c r="B6797" s="325"/>
      <c r="J6797" s="4"/>
      <c r="K6797" s="173"/>
    </row>
    <row r="6798" spans="1:11" x14ac:dyDescent="0.2">
      <c r="A6798" s="140"/>
      <c r="B6798" s="325"/>
      <c r="J6798" s="4"/>
      <c r="K6798" s="173"/>
    </row>
    <row r="6799" spans="1:11" x14ac:dyDescent="0.2">
      <c r="A6799" s="140"/>
      <c r="B6799" s="325"/>
      <c r="J6799" s="4"/>
      <c r="K6799" s="173"/>
    </row>
    <row r="6800" spans="1:11" x14ac:dyDescent="0.2">
      <c r="A6800" s="140"/>
      <c r="B6800" s="325"/>
      <c r="J6800" s="4"/>
      <c r="K6800" s="173"/>
    </row>
    <row r="6801" spans="1:11" x14ac:dyDescent="0.2">
      <c r="A6801" s="140"/>
      <c r="B6801" s="325"/>
      <c r="J6801" s="4"/>
      <c r="K6801" s="173"/>
    </row>
    <row r="6802" spans="1:11" x14ac:dyDescent="0.2">
      <c r="A6802" s="140"/>
      <c r="B6802" s="325"/>
      <c r="J6802" s="4"/>
      <c r="K6802" s="173"/>
    </row>
    <row r="6803" spans="1:11" x14ac:dyDescent="0.2">
      <c r="A6803" s="140"/>
      <c r="B6803" s="325"/>
      <c r="J6803" s="4"/>
      <c r="K6803" s="173"/>
    </row>
    <row r="6804" spans="1:11" x14ac:dyDescent="0.2">
      <c r="A6804" s="140"/>
      <c r="B6804" s="325"/>
      <c r="J6804" s="4"/>
      <c r="K6804" s="173"/>
    </row>
    <row r="6805" spans="1:11" x14ac:dyDescent="0.2">
      <c r="A6805" s="140"/>
      <c r="B6805" s="325"/>
      <c r="J6805" s="4"/>
      <c r="K6805" s="173"/>
    </row>
    <row r="6806" spans="1:11" x14ac:dyDescent="0.2">
      <c r="A6806" s="140"/>
      <c r="B6806" s="325"/>
      <c r="J6806" s="4"/>
      <c r="K6806" s="173"/>
    </row>
    <row r="6807" spans="1:11" x14ac:dyDescent="0.2">
      <c r="A6807" s="140"/>
      <c r="B6807" s="325"/>
      <c r="J6807" s="4"/>
      <c r="K6807" s="173"/>
    </row>
    <row r="6808" spans="1:11" x14ac:dyDescent="0.2">
      <c r="A6808" s="140"/>
      <c r="B6808" s="325"/>
      <c r="J6808" s="4"/>
      <c r="K6808" s="173"/>
    </row>
    <row r="6809" spans="1:11" x14ac:dyDescent="0.2">
      <c r="A6809" s="140"/>
      <c r="B6809" s="325"/>
      <c r="J6809" s="4"/>
      <c r="K6809" s="173"/>
    </row>
    <row r="6810" spans="1:11" x14ac:dyDescent="0.2">
      <c r="A6810" s="140"/>
      <c r="B6810" s="325"/>
      <c r="J6810" s="4"/>
      <c r="K6810" s="173"/>
    </row>
    <row r="6811" spans="1:11" x14ac:dyDescent="0.2">
      <c r="A6811" s="140"/>
      <c r="B6811" s="325"/>
      <c r="J6811" s="4"/>
      <c r="K6811" s="173"/>
    </row>
    <row r="6812" spans="1:11" x14ac:dyDescent="0.2">
      <c r="A6812" s="140"/>
      <c r="B6812" s="325"/>
      <c r="J6812" s="4"/>
      <c r="K6812" s="173"/>
    </row>
    <row r="6813" spans="1:11" x14ac:dyDescent="0.2">
      <c r="A6813" s="140"/>
      <c r="B6813" s="325"/>
      <c r="J6813" s="4"/>
      <c r="K6813" s="173"/>
    </row>
    <row r="6814" spans="1:11" x14ac:dyDescent="0.2">
      <c r="A6814" s="140"/>
      <c r="B6814" s="325"/>
      <c r="J6814" s="4"/>
      <c r="K6814" s="173"/>
    </row>
    <row r="6815" spans="1:11" x14ac:dyDescent="0.2">
      <c r="A6815" s="140"/>
      <c r="B6815" s="325"/>
      <c r="J6815" s="4"/>
      <c r="K6815" s="173"/>
    </row>
    <row r="6816" spans="1:11" x14ac:dyDescent="0.2">
      <c r="A6816" s="140"/>
      <c r="B6816" s="325"/>
      <c r="J6816" s="4"/>
      <c r="K6816" s="173"/>
    </row>
    <row r="6817" spans="1:11" x14ac:dyDescent="0.2">
      <c r="A6817" s="140"/>
      <c r="B6817" s="325"/>
      <c r="J6817" s="4"/>
      <c r="K6817" s="173"/>
    </row>
    <row r="6818" spans="1:11" x14ac:dyDescent="0.2">
      <c r="A6818" s="140"/>
      <c r="B6818" s="325"/>
      <c r="J6818" s="4"/>
      <c r="K6818" s="173"/>
    </row>
    <row r="6819" spans="1:11" x14ac:dyDescent="0.2">
      <c r="A6819" s="140"/>
      <c r="B6819" s="325"/>
      <c r="J6819" s="4"/>
      <c r="K6819" s="173"/>
    </row>
    <row r="6820" spans="1:11" x14ac:dyDescent="0.2">
      <c r="A6820" s="140"/>
      <c r="B6820" s="325"/>
      <c r="J6820" s="4"/>
      <c r="K6820" s="173"/>
    </row>
    <row r="6821" spans="1:11" x14ac:dyDescent="0.2">
      <c r="A6821" s="140"/>
      <c r="B6821" s="325"/>
      <c r="J6821" s="4"/>
      <c r="K6821" s="173"/>
    </row>
    <row r="6822" spans="1:11" x14ac:dyDescent="0.2">
      <c r="A6822" s="140"/>
      <c r="B6822" s="325"/>
      <c r="J6822" s="4"/>
      <c r="K6822" s="173"/>
    </row>
    <row r="6823" spans="1:11" x14ac:dyDescent="0.2">
      <c r="A6823" s="140"/>
      <c r="B6823" s="325"/>
      <c r="J6823" s="4"/>
      <c r="K6823" s="173"/>
    </row>
    <row r="6824" spans="1:11" x14ac:dyDescent="0.2">
      <c r="A6824" s="140"/>
      <c r="B6824" s="325"/>
      <c r="J6824" s="4"/>
      <c r="K6824" s="173"/>
    </row>
    <row r="6825" spans="1:11" x14ac:dyDescent="0.2">
      <c r="A6825" s="140"/>
      <c r="B6825" s="325"/>
      <c r="J6825" s="4"/>
      <c r="K6825" s="173"/>
    </row>
    <row r="6826" spans="1:11" x14ac:dyDescent="0.2">
      <c r="A6826" s="140"/>
      <c r="B6826" s="325"/>
      <c r="J6826" s="4"/>
      <c r="K6826" s="173"/>
    </row>
    <row r="6827" spans="1:11" x14ac:dyDescent="0.2">
      <c r="A6827" s="140"/>
      <c r="B6827" s="325"/>
      <c r="J6827" s="4"/>
      <c r="K6827" s="173"/>
    </row>
    <row r="6828" spans="1:11" x14ac:dyDescent="0.2">
      <c r="A6828" s="140"/>
      <c r="B6828" s="325"/>
      <c r="J6828" s="4"/>
      <c r="K6828" s="173"/>
    </row>
    <row r="6829" spans="1:11" x14ac:dyDescent="0.2">
      <c r="A6829" s="140"/>
      <c r="B6829" s="325"/>
      <c r="J6829" s="4"/>
      <c r="K6829" s="173"/>
    </row>
    <row r="6830" spans="1:11" x14ac:dyDescent="0.2">
      <c r="A6830" s="140"/>
      <c r="B6830" s="325"/>
      <c r="J6830" s="4"/>
      <c r="K6830" s="173"/>
    </row>
    <row r="6831" spans="1:11" x14ac:dyDescent="0.2">
      <c r="A6831" s="140"/>
      <c r="B6831" s="325"/>
      <c r="J6831" s="4"/>
      <c r="K6831" s="173"/>
    </row>
    <row r="6832" spans="1:11" x14ac:dyDescent="0.2">
      <c r="A6832" s="140"/>
      <c r="B6832" s="325"/>
      <c r="J6832" s="4"/>
      <c r="K6832" s="173"/>
    </row>
    <row r="6833" spans="1:11" x14ac:dyDescent="0.2">
      <c r="A6833" s="140"/>
      <c r="B6833" s="325"/>
      <c r="J6833" s="4"/>
      <c r="K6833" s="173"/>
    </row>
    <row r="6834" spans="1:11" x14ac:dyDescent="0.2">
      <c r="A6834" s="140"/>
      <c r="B6834" s="325"/>
      <c r="J6834" s="4"/>
      <c r="K6834" s="173"/>
    </row>
    <row r="6835" spans="1:11" x14ac:dyDescent="0.2">
      <c r="A6835" s="140"/>
      <c r="B6835" s="325"/>
      <c r="J6835" s="4"/>
      <c r="K6835" s="173"/>
    </row>
    <row r="6836" spans="1:11" x14ac:dyDescent="0.2">
      <c r="A6836" s="140"/>
      <c r="B6836" s="325"/>
      <c r="J6836" s="4"/>
      <c r="K6836" s="173"/>
    </row>
    <row r="6837" spans="1:11" x14ac:dyDescent="0.2">
      <c r="A6837" s="140"/>
      <c r="B6837" s="325"/>
      <c r="J6837" s="4"/>
      <c r="K6837" s="173"/>
    </row>
    <row r="6838" spans="1:11" x14ac:dyDescent="0.2">
      <c r="A6838" s="140"/>
      <c r="B6838" s="325"/>
      <c r="J6838" s="4"/>
      <c r="K6838" s="173"/>
    </row>
    <row r="6839" spans="1:11" x14ac:dyDescent="0.2">
      <c r="A6839" s="140"/>
      <c r="B6839" s="325"/>
      <c r="J6839" s="4"/>
      <c r="K6839" s="173"/>
    </row>
    <row r="6840" spans="1:11" x14ac:dyDescent="0.2">
      <c r="A6840" s="140"/>
      <c r="B6840" s="325"/>
      <c r="J6840" s="4"/>
      <c r="K6840" s="173"/>
    </row>
    <row r="6841" spans="1:11" x14ac:dyDescent="0.2">
      <c r="A6841" s="140"/>
      <c r="B6841" s="325"/>
      <c r="J6841" s="4"/>
      <c r="K6841" s="173"/>
    </row>
    <row r="6842" spans="1:11" x14ac:dyDescent="0.2">
      <c r="A6842" s="140"/>
      <c r="B6842" s="325"/>
      <c r="J6842" s="4"/>
      <c r="K6842" s="173"/>
    </row>
    <row r="6843" spans="1:11" x14ac:dyDescent="0.2">
      <c r="A6843" s="140"/>
      <c r="B6843" s="325"/>
      <c r="J6843" s="4"/>
      <c r="K6843" s="173"/>
    </row>
    <row r="6844" spans="1:11" x14ac:dyDescent="0.2">
      <c r="A6844" s="140"/>
      <c r="B6844" s="325"/>
      <c r="J6844" s="4"/>
      <c r="K6844" s="173"/>
    </row>
    <row r="6845" spans="1:11" x14ac:dyDescent="0.2">
      <c r="A6845" s="140"/>
      <c r="B6845" s="325"/>
      <c r="J6845" s="4"/>
      <c r="K6845" s="173"/>
    </row>
    <row r="6846" spans="1:11" x14ac:dyDescent="0.2">
      <c r="A6846" s="140"/>
      <c r="B6846" s="325"/>
      <c r="J6846" s="4"/>
      <c r="K6846" s="173"/>
    </row>
    <row r="6847" spans="1:11" x14ac:dyDescent="0.2">
      <c r="A6847" s="140"/>
      <c r="B6847" s="325"/>
      <c r="J6847" s="4"/>
      <c r="K6847" s="173"/>
    </row>
    <row r="6848" spans="1:11" x14ac:dyDescent="0.2">
      <c r="A6848" s="140"/>
      <c r="B6848" s="325"/>
      <c r="J6848" s="4"/>
      <c r="K6848" s="173"/>
    </row>
    <row r="6849" spans="1:11" x14ac:dyDescent="0.2">
      <c r="A6849" s="140"/>
      <c r="B6849" s="325"/>
      <c r="J6849" s="4"/>
      <c r="K6849" s="173"/>
    </row>
    <row r="6850" spans="1:11" x14ac:dyDescent="0.2">
      <c r="A6850" s="140"/>
      <c r="B6850" s="325"/>
      <c r="J6850" s="4"/>
      <c r="K6850" s="173"/>
    </row>
    <row r="6851" spans="1:11" x14ac:dyDescent="0.2">
      <c r="A6851" s="140"/>
      <c r="B6851" s="325"/>
      <c r="J6851" s="4"/>
      <c r="K6851" s="173"/>
    </row>
    <row r="6852" spans="1:11" x14ac:dyDescent="0.2">
      <c r="A6852" s="140"/>
      <c r="B6852" s="325"/>
      <c r="J6852" s="4"/>
      <c r="K6852" s="173"/>
    </row>
    <row r="6853" spans="1:11" x14ac:dyDescent="0.2">
      <c r="A6853" s="140"/>
      <c r="B6853" s="325"/>
      <c r="J6853" s="4"/>
      <c r="K6853" s="173"/>
    </row>
    <row r="6854" spans="1:11" x14ac:dyDescent="0.2">
      <c r="A6854" s="140"/>
      <c r="B6854" s="325"/>
      <c r="J6854" s="4"/>
      <c r="K6854" s="173"/>
    </row>
    <row r="6855" spans="1:11" x14ac:dyDescent="0.2">
      <c r="A6855" s="140"/>
      <c r="B6855" s="325"/>
      <c r="J6855" s="4"/>
      <c r="K6855" s="173"/>
    </row>
    <row r="6856" spans="1:11" x14ac:dyDescent="0.2">
      <c r="A6856" s="140"/>
      <c r="B6856" s="325"/>
      <c r="J6856" s="4"/>
      <c r="K6856" s="173"/>
    </row>
    <row r="6857" spans="1:11" x14ac:dyDescent="0.2">
      <c r="A6857" s="140"/>
      <c r="B6857" s="325"/>
      <c r="J6857" s="4"/>
      <c r="K6857" s="173"/>
    </row>
    <row r="6858" spans="1:11" x14ac:dyDescent="0.2">
      <c r="A6858" s="140"/>
      <c r="B6858" s="325"/>
      <c r="J6858" s="4"/>
      <c r="K6858" s="173"/>
    </row>
    <row r="6859" spans="1:11" x14ac:dyDescent="0.2">
      <c r="A6859" s="140"/>
      <c r="B6859" s="325"/>
      <c r="J6859" s="4"/>
      <c r="K6859" s="173"/>
    </row>
    <row r="6860" spans="1:11" x14ac:dyDescent="0.2">
      <c r="A6860" s="140"/>
      <c r="B6860" s="325"/>
      <c r="J6860" s="4"/>
      <c r="K6860" s="173"/>
    </row>
    <row r="6861" spans="1:11" x14ac:dyDescent="0.2">
      <c r="A6861" s="140"/>
      <c r="B6861" s="325"/>
      <c r="J6861" s="4"/>
      <c r="K6861" s="173"/>
    </row>
    <row r="6862" spans="1:11" x14ac:dyDescent="0.2">
      <c r="A6862" s="140"/>
      <c r="B6862" s="325"/>
      <c r="J6862" s="4"/>
      <c r="K6862" s="173"/>
    </row>
    <row r="6863" spans="1:11" x14ac:dyDescent="0.2">
      <c r="A6863" s="140"/>
      <c r="B6863" s="325"/>
      <c r="J6863" s="4"/>
      <c r="K6863" s="173"/>
    </row>
    <row r="6864" spans="1:11" x14ac:dyDescent="0.2">
      <c r="A6864" s="140"/>
      <c r="B6864" s="325"/>
      <c r="J6864" s="4"/>
      <c r="K6864" s="173"/>
    </row>
    <row r="6865" spans="1:11" x14ac:dyDescent="0.2">
      <c r="A6865" s="140"/>
      <c r="B6865" s="325"/>
      <c r="J6865" s="4"/>
      <c r="K6865" s="173"/>
    </row>
    <row r="6866" spans="1:11" x14ac:dyDescent="0.2">
      <c r="A6866" s="140"/>
      <c r="B6866" s="325"/>
      <c r="J6866" s="4"/>
      <c r="K6866" s="173"/>
    </row>
    <row r="6867" spans="1:11" x14ac:dyDescent="0.2">
      <c r="A6867" s="140"/>
      <c r="B6867" s="325"/>
      <c r="J6867" s="4"/>
      <c r="K6867" s="173"/>
    </row>
    <row r="6868" spans="1:11" x14ac:dyDescent="0.2">
      <c r="A6868" s="140"/>
      <c r="B6868" s="325"/>
      <c r="J6868" s="4"/>
      <c r="K6868" s="173"/>
    </row>
    <row r="6869" spans="1:11" x14ac:dyDescent="0.2">
      <c r="A6869" s="140"/>
      <c r="B6869" s="325"/>
      <c r="J6869" s="4"/>
      <c r="K6869" s="173"/>
    </row>
    <row r="6870" spans="1:11" x14ac:dyDescent="0.2">
      <c r="A6870" s="140"/>
      <c r="B6870" s="325"/>
      <c r="J6870" s="4"/>
      <c r="K6870" s="173"/>
    </row>
    <row r="6871" spans="1:11" x14ac:dyDescent="0.2">
      <c r="A6871" s="140"/>
      <c r="B6871" s="325"/>
      <c r="J6871" s="4"/>
      <c r="K6871" s="173"/>
    </row>
    <row r="6872" spans="1:11" x14ac:dyDescent="0.2">
      <c r="A6872" s="140"/>
      <c r="B6872" s="325"/>
      <c r="J6872" s="4"/>
      <c r="K6872" s="173"/>
    </row>
    <row r="6873" spans="1:11" x14ac:dyDescent="0.2">
      <c r="A6873" s="140"/>
      <c r="B6873" s="325"/>
      <c r="J6873" s="4"/>
      <c r="K6873" s="173"/>
    </row>
    <row r="6874" spans="1:11" x14ac:dyDescent="0.2">
      <c r="A6874" s="140"/>
      <c r="B6874" s="325"/>
      <c r="J6874" s="4"/>
      <c r="K6874" s="173"/>
    </row>
    <row r="6875" spans="1:11" x14ac:dyDescent="0.2">
      <c r="A6875" s="140"/>
      <c r="B6875" s="325"/>
      <c r="J6875" s="4"/>
      <c r="K6875" s="173"/>
    </row>
    <row r="6876" spans="1:11" x14ac:dyDescent="0.2">
      <c r="A6876" s="140"/>
      <c r="B6876" s="325"/>
      <c r="J6876" s="4"/>
      <c r="K6876" s="173"/>
    </row>
    <row r="6877" spans="1:11" x14ac:dyDescent="0.2">
      <c r="A6877" s="140"/>
      <c r="B6877" s="325"/>
      <c r="J6877" s="4"/>
      <c r="K6877" s="173"/>
    </row>
    <row r="6878" spans="1:11" x14ac:dyDescent="0.2">
      <c r="A6878" s="140"/>
      <c r="B6878" s="325"/>
      <c r="J6878" s="4"/>
      <c r="K6878" s="173"/>
    </row>
    <row r="6879" spans="1:11" x14ac:dyDescent="0.2">
      <c r="A6879" s="140"/>
      <c r="B6879" s="325"/>
      <c r="J6879" s="4"/>
      <c r="K6879" s="173"/>
    </row>
    <row r="6880" spans="1:11" x14ac:dyDescent="0.2">
      <c r="A6880" s="140"/>
      <c r="B6880" s="325"/>
      <c r="J6880" s="4"/>
      <c r="K6880" s="173"/>
    </row>
    <row r="6881" spans="1:11" x14ac:dyDescent="0.2">
      <c r="A6881" s="140"/>
      <c r="B6881" s="325"/>
      <c r="J6881" s="4"/>
      <c r="K6881" s="173"/>
    </row>
    <row r="6882" spans="1:11" x14ac:dyDescent="0.2">
      <c r="A6882" s="140"/>
      <c r="B6882" s="325"/>
      <c r="J6882" s="4"/>
      <c r="K6882" s="173"/>
    </row>
    <row r="6883" spans="1:11" x14ac:dyDescent="0.2">
      <c r="A6883" s="140"/>
      <c r="B6883" s="325"/>
      <c r="J6883" s="4"/>
      <c r="K6883" s="173"/>
    </row>
    <row r="6884" spans="1:11" x14ac:dyDescent="0.2">
      <c r="A6884" s="140"/>
      <c r="B6884" s="325"/>
      <c r="J6884" s="4"/>
      <c r="K6884" s="173"/>
    </row>
    <row r="6885" spans="1:11" x14ac:dyDescent="0.2">
      <c r="A6885" s="140"/>
      <c r="B6885" s="325"/>
      <c r="J6885" s="4"/>
      <c r="K6885" s="173"/>
    </row>
    <row r="6886" spans="1:11" x14ac:dyDescent="0.2">
      <c r="A6886" s="140"/>
      <c r="B6886" s="325"/>
      <c r="J6886" s="4"/>
      <c r="K6886" s="173"/>
    </row>
    <row r="6887" spans="1:11" x14ac:dyDescent="0.2">
      <c r="A6887" s="140"/>
      <c r="B6887" s="325"/>
      <c r="J6887" s="4"/>
      <c r="K6887" s="173"/>
    </row>
    <row r="6888" spans="1:11" x14ac:dyDescent="0.2">
      <c r="A6888" s="140"/>
      <c r="B6888" s="325"/>
      <c r="J6888" s="4"/>
      <c r="K6888" s="173"/>
    </row>
    <row r="6889" spans="1:11" x14ac:dyDescent="0.2">
      <c r="A6889" s="140"/>
      <c r="B6889" s="325"/>
      <c r="J6889" s="4"/>
      <c r="K6889" s="173"/>
    </row>
    <row r="6890" spans="1:11" x14ac:dyDescent="0.2">
      <c r="A6890" s="140"/>
      <c r="B6890" s="325"/>
      <c r="J6890" s="4"/>
      <c r="K6890" s="173"/>
    </row>
    <row r="6891" spans="1:11" x14ac:dyDescent="0.2">
      <c r="A6891" s="140"/>
      <c r="B6891" s="325"/>
      <c r="J6891" s="4"/>
      <c r="K6891" s="173"/>
    </row>
    <row r="6892" spans="1:11" x14ac:dyDescent="0.2">
      <c r="A6892" s="140"/>
      <c r="B6892" s="325"/>
      <c r="J6892" s="4"/>
      <c r="K6892" s="173"/>
    </row>
    <row r="6893" spans="1:11" x14ac:dyDescent="0.2">
      <c r="A6893" s="140"/>
      <c r="B6893" s="325"/>
      <c r="J6893" s="4"/>
      <c r="K6893" s="173"/>
    </row>
    <row r="6894" spans="1:11" x14ac:dyDescent="0.2">
      <c r="A6894" s="140"/>
      <c r="B6894" s="325"/>
      <c r="J6894" s="4"/>
      <c r="K6894" s="173"/>
    </row>
    <row r="6895" spans="1:11" x14ac:dyDescent="0.2">
      <c r="A6895" s="140"/>
      <c r="B6895" s="325"/>
      <c r="J6895" s="4"/>
      <c r="K6895" s="173"/>
    </row>
    <row r="6896" spans="1:11" x14ac:dyDescent="0.2">
      <c r="A6896" s="140"/>
      <c r="B6896" s="325"/>
      <c r="J6896" s="4"/>
      <c r="K6896" s="173"/>
    </row>
    <row r="6897" spans="1:11" x14ac:dyDescent="0.2">
      <c r="A6897" s="140"/>
      <c r="B6897" s="325"/>
      <c r="J6897" s="4"/>
      <c r="K6897" s="173"/>
    </row>
    <row r="6898" spans="1:11" x14ac:dyDescent="0.2">
      <c r="A6898" s="140"/>
      <c r="B6898" s="325"/>
      <c r="J6898" s="4"/>
      <c r="K6898" s="173"/>
    </row>
    <row r="6899" spans="1:11" x14ac:dyDescent="0.2">
      <c r="A6899" s="140"/>
      <c r="B6899" s="325"/>
      <c r="J6899" s="4"/>
      <c r="K6899" s="173"/>
    </row>
    <row r="6900" spans="1:11" x14ac:dyDescent="0.2">
      <c r="A6900" s="140"/>
      <c r="B6900" s="325"/>
      <c r="J6900" s="4"/>
      <c r="K6900" s="173"/>
    </row>
    <row r="6901" spans="1:11" x14ac:dyDescent="0.2">
      <c r="A6901" s="140"/>
      <c r="B6901" s="325"/>
      <c r="J6901" s="4"/>
      <c r="K6901" s="173"/>
    </row>
    <row r="6902" spans="1:11" x14ac:dyDescent="0.2">
      <c r="A6902" s="140"/>
      <c r="B6902" s="325"/>
      <c r="J6902" s="4"/>
      <c r="K6902" s="173"/>
    </row>
    <row r="6903" spans="1:11" x14ac:dyDescent="0.2">
      <c r="A6903" s="140"/>
      <c r="B6903" s="325"/>
      <c r="J6903" s="4"/>
      <c r="K6903" s="173"/>
    </row>
    <row r="6904" spans="1:11" x14ac:dyDescent="0.2">
      <c r="A6904" s="140"/>
      <c r="B6904" s="325"/>
      <c r="J6904" s="4"/>
      <c r="K6904" s="173"/>
    </row>
    <row r="6905" spans="1:11" x14ac:dyDescent="0.2">
      <c r="A6905" s="140"/>
      <c r="B6905" s="325"/>
      <c r="J6905" s="4"/>
      <c r="K6905" s="173"/>
    </row>
    <row r="6906" spans="1:11" x14ac:dyDescent="0.2">
      <c r="A6906" s="140"/>
      <c r="B6906" s="325"/>
      <c r="J6906" s="4"/>
      <c r="K6906" s="173"/>
    </row>
    <row r="6907" spans="1:11" x14ac:dyDescent="0.2">
      <c r="A6907" s="140"/>
      <c r="B6907" s="325"/>
      <c r="J6907" s="4"/>
      <c r="K6907" s="173"/>
    </row>
    <row r="6908" spans="1:11" x14ac:dyDescent="0.2">
      <c r="A6908" s="140"/>
      <c r="B6908" s="325"/>
      <c r="J6908" s="4"/>
      <c r="K6908" s="173"/>
    </row>
    <row r="6909" spans="1:11" x14ac:dyDescent="0.2">
      <c r="A6909" s="140"/>
      <c r="B6909" s="325"/>
      <c r="J6909" s="4"/>
      <c r="K6909" s="173"/>
    </row>
    <row r="6910" spans="1:11" x14ac:dyDescent="0.2">
      <c r="A6910" s="140"/>
      <c r="B6910" s="325"/>
      <c r="J6910" s="4"/>
      <c r="K6910" s="173"/>
    </row>
    <row r="6911" spans="1:11" x14ac:dyDescent="0.2">
      <c r="A6911" s="140"/>
      <c r="B6911" s="325"/>
      <c r="J6911" s="4"/>
      <c r="K6911" s="173"/>
    </row>
    <row r="6912" spans="1:11" x14ac:dyDescent="0.2">
      <c r="A6912" s="140"/>
      <c r="B6912" s="325"/>
      <c r="J6912" s="4"/>
      <c r="K6912" s="173"/>
    </row>
    <row r="6913" spans="1:11" x14ac:dyDescent="0.2">
      <c r="A6913" s="140"/>
      <c r="B6913" s="325"/>
      <c r="J6913" s="4"/>
      <c r="K6913" s="173"/>
    </row>
    <row r="6914" spans="1:11" x14ac:dyDescent="0.2">
      <c r="A6914" s="140"/>
      <c r="B6914" s="325"/>
      <c r="J6914" s="4"/>
      <c r="K6914" s="173"/>
    </row>
    <row r="6915" spans="1:11" x14ac:dyDescent="0.2">
      <c r="A6915" s="140"/>
      <c r="B6915" s="325"/>
      <c r="J6915" s="4"/>
      <c r="K6915" s="173"/>
    </row>
    <row r="6916" spans="1:11" x14ac:dyDescent="0.2">
      <c r="A6916" s="140"/>
      <c r="B6916" s="325"/>
      <c r="J6916" s="4"/>
      <c r="K6916" s="173"/>
    </row>
    <row r="6917" spans="1:11" x14ac:dyDescent="0.2">
      <c r="A6917" s="140"/>
      <c r="B6917" s="325"/>
      <c r="J6917" s="4"/>
      <c r="K6917" s="173"/>
    </row>
    <row r="6918" spans="1:11" x14ac:dyDescent="0.2">
      <c r="A6918" s="140"/>
      <c r="B6918" s="325"/>
      <c r="J6918" s="4"/>
      <c r="K6918" s="173"/>
    </row>
    <row r="6919" spans="1:11" x14ac:dyDescent="0.2">
      <c r="A6919" s="140"/>
      <c r="B6919" s="325"/>
      <c r="J6919" s="4"/>
      <c r="K6919" s="173"/>
    </row>
    <row r="6920" spans="1:11" x14ac:dyDescent="0.2">
      <c r="A6920" s="140"/>
      <c r="B6920" s="325"/>
      <c r="J6920" s="4"/>
      <c r="K6920" s="173"/>
    </row>
    <row r="6921" spans="1:11" x14ac:dyDescent="0.2">
      <c r="A6921" s="140"/>
      <c r="B6921" s="325"/>
      <c r="J6921" s="4"/>
      <c r="K6921" s="173"/>
    </row>
    <row r="6922" spans="1:11" x14ac:dyDescent="0.2">
      <c r="A6922" s="140"/>
      <c r="B6922" s="325"/>
      <c r="J6922" s="4"/>
      <c r="K6922" s="173"/>
    </row>
    <row r="6923" spans="1:11" x14ac:dyDescent="0.2">
      <c r="A6923" s="140"/>
      <c r="B6923" s="325"/>
      <c r="J6923" s="4"/>
      <c r="K6923" s="173"/>
    </row>
    <row r="6924" spans="1:11" x14ac:dyDescent="0.2">
      <c r="A6924" s="140"/>
      <c r="B6924" s="325"/>
      <c r="J6924" s="4"/>
      <c r="K6924" s="173"/>
    </row>
    <row r="6925" spans="1:11" x14ac:dyDescent="0.2">
      <c r="A6925" s="140"/>
      <c r="B6925" s="325"/>
      <c r="J6925" s="4"/>
      <c r="K6925" s="173"/>
    </row>
    <row r="6926" spans="1:11" x14ac:dyDescent="0.2">
      <c r="A6926" s="140"/>
      <c r="B6926" s="325"/>
      <c r="J6926" s="4"/>
      <c r="K6926" s="173"/>
    </row>
    <row r="6927" spans="1:11" x14ac:dyDescent="0.2">
      <c r="A6927" s="140"/>
      <c r="B6927" s="325"/>
      <c r="J6927" s="4"/>
      <c r="K6927" s="173"/>
    </row>
    <row r="6928" spans="1:11" x14ac:dyDescent="0.2">
      <c r="A6928" s="140"/>
      <c r="B6928" s="325"/>
      <c r="J6928" s="4"/>
      <c r="K6928" s="173"/>
    </row>
    <row r="6929" spans="1:11" x14ac:dyDescent="0.2">
      <c r="A6929" s="140"/>
      <c r="B6929" s="325"/>
      <c r="J6929" s="4"/>
      <c r="K6929" s="173"/>
    </row>
    <row r="6930" spans="1:11" x14ac:dyDescent="0.2">
      <c r="A6930" s="140"/>
      <c r="B6930" s="325"/>
      <c r="J6930" s="4"/>
      <c r="K6930" s="173"/>
    </row>
    <row r="6931" spans="1:11" x14ac:dyDescent="0.2">
      <c r="A6931" s="140"/>
      <c r="B6931" s="325"/>
      <c r="J6931" s="4"/>
      <c r="K6931" s="173"/>
    </row>
    <row r="6932" spans="1:11" x14ac:dyDescent="0.2">
      <c r="A6932" s="140"/>
      <c r="B6932" s="325"/>
      <c r="J6932" s="4"/>
      <c r="K6932" s="173"/>
    </row>
    <row r="6933" spans="1:11" x14ac:dyDescent="0.2">
      <c r="A6933" s="140"/>
      <c r="B6933" s="325"/>
      <c r="J6933" s="4"/>
      <c r="K6933" s="173"/>
    </row>
    <row r="6934" spans="1:11" x14ac:dyDescent="0.2">
      <c r="A6934" s="140"/>
      <c r="B6934" s="325"/>
      <c r="J6934" s="4"/>
      <c r="K6934" s="173"/>
    </row>
    <row r="6935" spans="1:11" x14ac:dyDescent="0.2">
      <c r="A6935" s="140"/>
      <c r="B6935" s="325"/>
      <c r="J6935" s="4"/>
      <c r="K6935" s="173"/>
    </row>
    <row r="6936" spans="1:11" x14ac:dyDescent="0.2">
      <c r="A6936" s="140"/>
      <c r="B6936" s="325"/>
      <c r="J6936" s="4"/>
      <c r="K6936" s="173"/>
    </row>
    <row r="6937" spans="1:11" x14ac:dyDescent="0.2">
      <c r="A6937" s="140"/>
      <c r="B6937" s="325"/>
      <c r="J6937" s="4"/>
      <c r="K6937" s="173"/>
    </row>
    <row r="6938" spans="1:11" x14ac:dyDescent="0.2">
      <c r="A6938" s="140"/>
      <c r="B6938" s="325"/>
      <c r="J6938" s="4"/>
      <c r="K6938" s="173"/>
    </row>
    <row r="6939" spans="1:11" x14ac:dyDescent="0.2">
      <c r="A6939" s="140"/>
      <c r="B6939" s="325"/>
      <c r="J6939" s="4"/>
      <c r="K6939" s="173"/>
    </row>
    <row r="6940" spans="1:11" x14ac:dyDescent="0.2">
      <c r="A6940" s="140"/>
      <c r="B6940" s="325"/>
      <c r="J6940" s="4"/>
      <c r="K6940" s="173"/>
    </row>
    <row r="6941" spans="1:11" x14ac:dyDescent="0.2">
      <c r="A6941" s="140"/>
      <c r="B6941" s="325"/>
      <c r="J6941" s="4"/>
      <c r="K6941" s="173"/>
    </row>
    <row r="6942" spans="1:11" x14ac:dyDescent="0.2">
      <c r="A6942" s="140"/>
      <c r="B6942" s="325"/>
      <c r="J6942" s="4"/>
      <c r="K6942" s="173"/>
    </row>
    <row r="6943" spans="1:11" x14ac:dyDescent="0.2">
      <c r="A6943" s="140"/>
      <c r="B6943" s="325"/>
      <c r="J6943" s="4"/>
      <c r="K6943" s="173"/>
    </row>
    <row r="6944" spans="1:11" x14ac:dyDescent="0.2">
      <c r="A6944" s="140"/>
      <c r="B6944" s="325"/>
      <c r="J6944" s="4"/>
      <c r="K6944" s="173"/>
    </row>
    <row r="6945" spans="1:11" x14ac:dyDescent="0.2">
      <c r="A6945" s="140"/>
      <c r="B6945" s="325"/>
      <c r="J6945" s="4"/>
      <c r="K6945" s="173"/>
    </row>
    <row r="6946" spans="1:11" x14ac:dyDescent="0.2">
      <c r="A6946" s="140"/>
      <c r="B6946" s="325"/>
      <c r="J6946" s="4"/>
      <c r="K6946" s="173"/>
    </row>
    <row r="6947" spans="1:11" x14ac:dyDescent="0.2">
      <c r="A6947" s="140"/>
      <c r="B6947" s="325"/>
      <c r="J6947" s="4"/>
      <c r="K6947" s="173"/>
    </row>
    <row r="6948" spans="1:11" x14ac:dyDescent="0.2">
      <c r="A6948" s="140"/>
      <c r="B6948" s="325"/>
      <c r="J6948" s="4"/>
      <c r="K6948" s="173"/>
    </row>
    <row r="6949" spans="1:11" x14ac:dyDescent="0.2">
      <c r="A6949" s="140"/>
      <c r="B6949" s="325"/>
      <c r="J6949" s="4"/>
      <c r="K6949" s="173"/>
    </row>
    <row r="6950" spans="1:11" x14ac:dyDescent="0.2">
      <c r="A6950" s="140"/>
      <c r="B6950" s="325"/>
      <c r="J6950" s="4"/>
      <c r="K6950" s="173"/>
    </row>
    <row r="6951" spans="1:11" x14ac:dyDescent="0.2">
      <c r="A6951" s="140"/>
      <c r="B6951" s="325"/>
      <c r="J6951" s="4"/>
      <c r="K6951" s="173"/>
    </row>
    <row r="6952" spans="1:11" x14ac:dyDescent="0.2">
      <c r="A6952" s="140"/>
      <c r="B6952" s="325"/>
      <c r="J6952" s="4"/>
      <c r="K6952" s="173"/>
    </row>
    <row r="6953" spans="1:11" x14ac:dyDescent="0.2">
      <c r="A6953" s="140"/>
      <c r="B6953" s="325"/>
      <c r="J6953" s="4"/>
      <c r="K6953" s="173"/>
    </row>
    <row r="6954" spans="1:11" x14ac:dyDescent="0.2">
      <c r="A6954" s="140"/>
      <c r="B6954" s="325"/>
      <c r="J6954" s="4"/>
      <c r="K6954" s="173"/>
    </row>
    <row r="6955" spans="1:11" x14ac:dyDescent="0.2">
      <c r="A6955" s="140"/>
      <c r="B6955" s="325"/>
      <c r="J6955" s="4"/>
      <c r="K6955" s="173"/>
    </row>
    <row r="6956" spans="1:11" x14ac:dyDescent="0.2">
      <c r="A6956" s="140"/>
      <c r="B6956" s="325"/>
      <c r="J6956" s="4"/>
      <c r="K6956" s="173"/>
    </row>
    <row r="6957" spans="1:11" x14ac:dyDescent="0.2">
      <c r="A6957" s="140"/>
      <c r="B6957" s="325"/>
      <c r="J6957" s="4"/>
      <c r="K6957" s="173"/>
    </row>
    <row r="6958" spans="1:11" x14ac:dyDescent="0.2">
      <c r="A6958" s="140"/>
      <c r="B6958" s="325"/>
      <c r="J6958" s="4"/>
      <c r="K6958" s="173"/>
    </row>
    <row r="6959" spans="1:11" x14ac:dyDescent="0.2">
      <c r="A6959" s="140"/>
      <c r="B6959" s="325"/>
      <c r="J6959" s="4"/>
      <c r="K6959" s="173"/>
    </row>
    <row r="6960" spans="1:11" x14ac:dyDescent="0.2">
      <c r="A6960" s="140"/>
      <c r="B6960" s="325"/>
      <c r="J6960" s="4"/>
      <c r="K6960" s="173"/>
    </row>
    <row r="6961" spans="1:11" x14ac:dyDescent="0.2">
      <c r="A6961" s="140"/>
      <c r="B6961" s="325"/>
      <c r="J6961" s="4"/>
      <c r="K6961" s="173"/>
    </row>
    <row r="6962" spans="1:11" x14ac:dyDescent="0.2">
      <c r="A6962" s="140"/>
      <c r="B6962" s="325"/>
      <c r="J6962" s="4"/>
      <c r="K6962" s="173"/>
    </row>
    <row r="6963" spans="1:11" x14ac:dyDescent="0.2">
      <c r="A6963" s="140"/>
      <c r="B6963" s="325"/>
      <c r="J6963" s="4"/>
      <c r="K6963" s="173"/>
    </row>
    <row r="6964" spans="1:11" x14ac:dyDescent="0.2">
      <c r="A6964" s="140"/>
      <c r="B6964" s="325"/>
      <c r="J6964" s="4"/>
      <c r="K6964" s="173"/>
    </row>
    <row r="6965" spans="1:11" x14ac:dyDescent="0.2">
      <c r="A6965" s="140"/>
      <c r="B6965" s="325"/>
      <c r="J6965" s="4"/>
      <c r="K6965" s="173"/>
    </row>
    <row r="6966" spans="1:11" x14ac:dyDescent="0.2">
      <c r="A6966" s="140"/>
      <c r="B6966" s="325"/>
      <c r="J6966" s="4"/>
      <c r="K6966" s="173"/>
    </row>
    <row r="6967" spans="1:11" x14ac:dyDescent="0.2">
      <c r="A6967" s="140"/>
      <c r="B6967" s="325"/>
      <c r="J6967" s="4"/>
      <c r="K6967" s="173"/>
    </row>
    <row r="6968" spans="1:11" x14ac:dyDescent="0.2">
      <c r="A6968" s="140"/>
      <c r="B6968" s="325"/>
      <c r="J6968" s="4"/>
      <c r="K6968" s="173"/>
    </row>
    <row r="6969" spans="1:11" x14ac:dyDescent="0.2">
      <c r="A6969" s="140"/>
      <c r="B6969" s="325"/>
      <c r="J6969" s="4"/>
      <c r="K6969" s="173"/>
    </row>
    <row r="6970" spans="1:11" x14ac:dyDescent="0.2">
      <c r="A6970" s="140"/>
      <c r="B6970" s="325"/>
      <c r="J6970" s="4"/>
      <c r="K6970" s="173"/>
    </row>
    <row r="6971" spans="1:11" x14ac:dyDescent="0.2">
      <c r="A6971" s="140"/>
      <c r="B6971" s="325"/>
      <c r="J6971" s="4"/>
      <c r="K6971" s="173"/>
    </row>
    <row r="6972" spans="1:11" x14ac:dyDescent="0.2">
      <c r="A6972" s="140"/>
      <c r="B6972" s="325"/>
      <c r="J6972" s="4"/>
      <c r="K6972" s="173"/>
    </row>
    <row r="6973" spans="1:11" x14ac:dyDescent="0.2">
      <c r="A6973" s="140"/>
      <c r="B6973" s="325"/>
      <c r="J6973" s="4"/>
      <c r="K6973" s="173"/>
    </row>
    <row r="6974" spans="1:11" x14ac:dyDescent="0.2">
      <c r="A6974" s="140"/>
      <c r="B6974" s="325"/>
      <c r="J6974" s="4"/>
      <c r="K6974" s="173"/>
    </row>
    <row r="6975" spans="1:11" x14ac:dyDescent="0.2">
      <c r="A6975" s="140"/>
      <c r="B6975" s="325"/>
      <c r="J6975" s="4"/>
      <c r="K6975" s="173"/>
    </row>
    <row r="6976" spans="1:11" x14ac:dyDescent="0.2">
      <c r="A6976" s="140"/>
      <c r="B6976" s="325"/>
      <c r="J6976" s="4"/>
      <c r="K6976" s="173"/>
    </row>
    <row r="6977" spans="1:11" x14ac:dyDescent="0.2">
      <c r="A6977" s="140"/>
      <c r="B6977" s="325"/>
      <c r="J6977" s="4"/>
      <c r="K6977" s="173"/>
    </row>
    <row r="6978" spans="1:11" x14ac:dyDescent="0.2">
      <c r="A6978" s="140"/>
      <c r="B6978" s="325"/>
      <c r="J6978" s="4"/>
      <c r="K6978" s="173"/>
    </row>
    <row r="6979" spans="1:11" x14ac:dyDescent="0.2">
      <c r="A6979" s="140"/>
      <c r="B6979" s="325"/>
      <c r="J6979" s="4"/>
      <c r="K6979" s="173"/>
    </row>
    <row r="6980" spans="1:11" x14ac:dyDescent="0.2">
      <c r="A6980" s="140"/>
      <c r="B6980" s="325"/>
      <c r="J6980" s="4"/>
      <c r="K6980" s="173"/>
    </row>
    <row r="6981" spans="1:11" x14ac:dyDescent="0.2">
      <c r="A6981" s="140"/>
      <c r="B6981" s="325"/>
      <c r="J6981" s="4"/>
      <c r="K6981" s="173"/>
    </row>
    <row r="6982" spans="1:11" x14ac:dyDescent="0.2">
      <c r="A6982" s="140"/>
      <c r="B6982" s="325"/>
      <c r="J6982" s="4"/>
      <c r="K6982" s="173"/>
    </row>
    <row r="6983" spans="1:11" x14ac:dyDescent="0.2">
      <c r="A6983" s="140"/>
      <c r="B6983" s="325"/>
      <c r="J6983" s="4"/>
      <c r="K6983" s="173"/>
    </row>
    <row r="6984" spans="1:11" x14ac:dyDescent="0.2">
      <c r="A6984" s="140"/>
      <c r="B6984" s="325"/>
      <c r="J6984" s="4"/>
      <c r="K6984" s="173"/>
    </row>
    <row r="6985" spans="1:11" x14ac:dyDescent="0.2">
      <c r="A6985" s="140"/>
      <c r="B6985" s="325"/>
      <c r="J6985" s="4"/>
      <c r="K6985" s="173"/>
    </row>
    <row r="6986" spans="1:11" x14ac:dyDescent="0.2">
      <c r="A6986" s="140"/>
      <c r="B6986" s="325"/>
      <c r="J6986" s="4"/>
      <c r="K6986" s="173"/>
    </row>
    <row r="6987" spans="1:11" x14ac:dyDescent="0.2">
      <c r="A6987" s="140"/>
      <c r="B6987" s="325"/>
      <c r="J6987" s="4"/>
      <c r="K6987" s="173"/>
    </row>
    <row r="6988" spans="1:11" x14ac:dyDescent="0.2">
      <c r="A6988" s="140"/>
      <c r="B6988" s="325"/>
      <c r="J6988" s="4"/>
      <c r="K6988" s="173"/>
    </row>
    <row r="6989" spans="1:11" x14ac:dyDescent="0.2">
      <c r="A6989" s="140"/>
      <c r="B6989" s="325"/>
      <c r="J6989" s="4"/>
      <c r="K6989" s="173"/>
    </row>
    <row r="6990" spans="1:11" x14ac:dyDescent="0.2">
      <c r="A6990" s="140"/>
      <c r="B6990" s="325"/>
      <c r="J6990" s="4"/>
      <c r="K6990" s="173"/>
    </row>
    <row r="6991" spans="1:11" x14ac:dyDescent="0.2">
      <c r="A6991" s="140"/>
      <c r="B6991" s="325"/>
      <c r="J6991" s="4"/>
      <c r="K6991" s="173"/>
    </row>
    <row r="6992" spans="1:11" x14ac:dyDescent="0.2">
      <c r="A6992" s="140"/>
      <c r="B6992" s="325"/>
      <c r="J6992" s="4"/>
      <c r="K6992" s="173"/>
    </row>
    <row r="6993" spans="1:11" x14ac:dyDescent="0.2">
      <c r="A6993" s="140"/>
      <c r="B6993" s="325"/>
      <c r="J6993" s="4"/>
      <c r="K6993" s="173"/>
    </row>
    <row r="6994" spans="1:11" x14ac:dyDescent="0.2">
      <c r="A6994" s="140"/>
      <c r="B6994" s="325"/>
      <c r="J6994" s="4"/>
      <c r="K6994" s="173"/>
    </row>
    <row r="6995" spans="1:11" x14ac:dyDescent="0.2">
      <c r="A6995" s="140"/>
      <c r="B6995" s="325"/>
      <c r="J6995" s="4"/>
      <c r="K6995" s="173"/>
    </row>
    <row r="6996" spans="1:11" x14ac:dyDescent="0.2">
      <c r="A6996" s="140"/>
      <c r="B6996" s="325"/>
      <c r="J6996" s="4"/>
      <c r="K6996" s="173"/>
    </row>
    <row r="6997" spans="1:11" x14ac:dyDescent="0.2">
      <c r="A6997" s="140"/>
      <c r="B6997" s="325"/>
      <c r="J6997" s="4"/>
      <c r="K6997" s="173"/>
    </row>
    <row r="6998" spans="1:11" x14ac:dyDescent="0.2">
      <c r="A6998" s="140"/>
      <c r="B6998" s="325"/>
      <c r="J6998" s="4"/>
      <c r="K6998" s="173"/>
    </row>
    <row r="6999" spans="1:11" x14ac:dyDescent="0.2">
      <c r="A6999" s="140"/>
      <c r="B6999" s="325"/>
      <c r="J6999" s="4"/>
      <c r="K6999" s="173"/>
    </row>
    <row r="7000" spans="1:11" x14ac:dyDescent="0.2">
      <c r="A7000" s="140"/>
      <c r="B7000" s="325"/>
      <c r="J7000" s="4"/>
      <c r="K7000" s="173"/>
    </row>
    <row r="7001" spans="1:11" x14ac:dyDescent="0.2">
      <c r="A7001" s="140"/>
      <c r="B7001" s="325"/>
      <c r="J7001" s="4"/>
      <c r="K7001" s="173"/>
    </row>
    <row r="7002" spans="1:11" x14ac:dyDescent="0.2">
      <c r="A7002" s="140"/>
      <c r="B7002" s="325"/>
      <c r="J7002" s="4"/>
      <c r="K7002" s="173"/>
    </row>
    <row r="7003" spans="1:11" x14ac:dyDescent="0.2">
      <c r="A7003" s="140"/>
      <c r="B7003" s="325"/>
      <c r="J7003" s="4"/>
      <c r="K7003" s="173"/>
    </row>
    <row r="7004" spans="1:11" x14ac:dyDescent="0.2">
      <c r="A7004" s="140"/>
      <c r="B7004" s="325"/>
      <c r="J7004" s="4"/>
      <c r="K7004" s="173"/>
    </row>
    <row r="7005" spans="1:11" x14ac:dyDescent="0.2">
      <c r="A7005" s="140"/>
      <c r="B7005" s="325"/>
      <c r="J7005" s="4"/>
      <c r="K7005" s="173"/>
    </row>
    <row r="7006" spans="1:11" x14ac:dyDescent="0.2">
      <c r="A7006" s="140"/>
      <c r="B7006" s="325"/>
      <c r="J7006" s="4"/>
      <c r="K7006" s="173"/>
    </row>
    <row r="7007" spans="1:11" x14ac:dyDescent="0.2">
      <c r="A7007" s="140"/>
      <c r="B7007" s="325"/>
      <c r="J7007" s="4"/>
      <c r="K7007" s="173"/>
    </row>
    <row r="7008" spans="1:11" x14ac:dyDescent="0.2">
      <c r="A7008" s="140"/>
      <c r="B7008" s="325"/>
      <c r="J7008" s="4"/>
      <c r="K7008" s="173"/>
    </row>
    <row r="7009" spans="1:11" x14ac:dyDescent="0.2">
      <c r="A7009" s="140"/>
      <c r="B7009" s="325"/>
      <c r="J7009" s="4"/>
      <c r="K7009" s="173"/>
    </row>
    <row r="7010" spans="1:11" x14ac:dyDescent="0.2">
      <c r="A7010" s="140"/>
      <c r="B7010" s="325"/>
      <c r="J7010" s="4"/>
      <c r="K7010" s="173"/>
    </row>
    <row r="7011" spans="1:11" x14ac:dyDescent="0.2">
      <c r="A7011" s="140"/>
      <c r="B7011" s="325"/>
      <c r="J7011" s="4"/>
      <c r="K7011" s="173"/>
    </row>
    <row r="7012" spans="1:11" x14ac:dyDescent="0.2">
      <c r="A7012" s="140"/>
      <c r="B7012" s="325"/>
      <c r="J7012" s="4"/>
      <c r="K7012" s="173"/>
    </row>
    <row r="7013" spans="1:11" x14ac:dyDescent="0.2">
      <c r="A7013" s="140"/>
      <c r="B7013" s="325"/>
      <c r="J7013" s="4"/>
      <c r="K7013" s="173"/>
    </row>
    <row r="7014" spans="1:11" x14ac:dyDescent="0.2">
      <c r="A7014" s="140"/>
      <c r="B7014" s="325"/>
      <c r="J7014" s="4"/>
      <c r="K7014" s="173"/>
    </row>
    <row r="7015" spans="1:11" x14ac:dyDescent="0.2">
      <c r="A7015" s="140"/>
      <c r="B7015" s="325"/>
      <c r="J7015" s="4"/>
      <c r="K7015" s="173"/>
    </row>
    <row r="7016" spans="1:11" x14ac:dyDescent="0.2">
      <c r="A7016" s="140"/>
      <c r="B7016" s="325"/>
      <c r="J7016" s="4"/>
      <c r="K7016" s="173"/>
    </row>
    <row r="7017" spans="1:11" x14ac:dyDescent="0.2">
      <c r="A7017" s="140"/>
      <c r="B7017" s="325"/>
      <c r="J7017" s="4"/>
      <c r="K7017" s="173"/>
    </row>
    <row r="7018" spans="1:11" x14ac:dyDescent="0.2">
      <c r="A7018" s="140"/>
      <c r="B7018" s="325"/>
      <c r="J7018" s="4"/>
      <c r="K7018" s="173"/>
    </row>
    <row r="7019" spans="1:11" x14ac:dyDescent="0.2">
      <c r="A7019" s="140"/>
      <c r="B7019" s="325"/>
      <c r="J7019" s="4"/>
      <c r="K7019" s="173"/>
    </row>
    <row r="7020" spans="1:11" x14ac:dyDescent="0.2">
      <c r="A7020" s="140"/>
      <c r="B7020" s="325"/>
      <c r="J7020" s="4"/>
      <c r="K7020" s="173"/>
    </row>
    <row r="7021" spans="1:11" x14ac:dyDescent="0.2">
      <c r="A7021" s="140"/>
      <c r="B7021" s="325"/>
      <c r="J7021" s="4"/>
      <c r="K7021" s="173"/>
    </row>
    <row r="7022" spans="1:11" x14ac:dyDescent="0.2">
      <c r="A7022" s="140"/>
      <c r="B7022" s="325"/>
      <c r="J7022" s="4"/>
      <c r="K7022" s="173"/>
    </row>
    <row r="7023" spans="1:11" x14ac:dyDescent="0.2">
      <c r="A7023" s="140"/>
      <c r="B7023" s="325"/>
      <c r="J7023" s="4"/>
      <c r="K7023" s="173"/>
    </row>
    <row r="7024" spans="1:11" x14ac:dyDescent="0.2">
      <c r="A7024" s="140"/>
      <c r="B7024" s="325"/>
      <c r="J7024" s="4"/>
      <c r="K7024" s="173"/>
    </row>
    <row r="7025" spans="1:11" x14ac:dyDescent="0.2">
      <c r="A7025" s="140"/>
      <c r="B7025" s="325"/>
      <c r="J7025" s="4"/>
      <c r="K7025" s="173"/>
    </row>
    <row r="7026" spans="1:11" x14ac:dyDescent="0.2">
      <c r="A7026" s="140"/>
      <c r="B7026" s="325"/>
      <c r="J7026" s="4"/>
      <c r="K7026" s="173"/>
    </row>
    <row r="7027" spans="1:11" x14ac:dyDescent="0.2">
      <c r="A7027" s="140"/>
      <c r="B7027" s="325"/>
      <c r="J7027" s="4"/>
      <c r="K7027" s="173"/>
    </row>
    <row r="7028" spans="1:11" x14ac:dyDescent="0.2">
      <c r="A7028" s="140"/>
      <c r="B7028" s="325"/>
      <c r="J7028" s="4"/>
      <c r="K7028" s="173"/>
    </row>
    <row r="7029" spans="1:11" x14ac:dyDescent="0.2">
      <c r="A7029" s="140"/>
      <c r="B7029" s="325"/>
      <c r="J7029" s="4"/>
      <c r="K7029" s="173"/>
    </row>
    <row r="7030" spans="1:11" x14ac:dyDescent="0.2">
      <c r="A7030" s="140"/>
      <c r="B7030" s="325"/>
      <c r="J7030" s="4"/>
      <c r="K7030" s="173"/>
    </row>
    <row r="7031" spans="1:11" x14ac:dyDescent="0.2">
      <c r="A7031" s="140"/>
      <c r="B7031" s="325"/>
      <c r="J7031" s="4"/>
      <c r="K7031" s="173"/>
    </row>
    <row r="7032" spans="1:11" x14ac:dyDescent="0.2">
      <c r="A7032" s="140"/>
      <c r="B7032" s="325"/>
      <c r="J7032" s="4"/>
      <c r="K7032" s="173"/>
    </row>
    <row r="7033" spans="1:11" x14ac:dyDescent="0.2">
      <c r="A7033" s="140"/>
      <c r="B7033" s="325"/>
      <c r="J7033" s="4"/>
      <c r="K7033" s="173"/>
    </row>
    <row r="7034" spans="1:11" x14ac:dyDescent="0.2">
      <c r="A7034" s="140"/>
      <c r="B7034" s="325"/>
      <c r="J7034" s="4"/>
      <c r="K7034" s="173"/>
    </row>
    <row r="7035" spans="1:11" x14ac:dyDescent="0.2">
      <c r="A7035" s="140"/>
      <c r="B7035" s="325"/>
      <c r="J7035" s="4"/>
      <c r="K7035" s="173"/>
    </row>
    <row r="7036" spans="1:11" x14ac:dyDescent="0.2">
      <c r="A7036" s="140"/>
      <c r="B7036" s="325"/>
      <c r="J7036" s="4"/>
      <c r="K7036" s="173"/>
    </row>
    <row r="7037" spans="1:11" x14ac:dyDescent="0.2">
      <c r="A7037" s="140"/>
      <c r="B7037" s="325"/>
      <c r="J7037" s="4"/>
      <c r="K7037" s="173"/>
    </row>
    <row r="7038" spans="1:11" x14ac:dyDescent="0.2">
      <c r="A7038" s="140"/>
      <c r="B7038" s="325"/>
      <c r="J7038" s="4"/>
      <c r="K7038" s="173"/>
    </row>
    <row r="7039" spans="1:11" x14ac:dyDescent="0.2">
      <c r="A7039" s="140"/>
      <c r="B7039" s="325"/>
      <c r="J7039" s="4"/>
      <c r="K7039" s="173"/>
    </row>
    <row r="7040" spans="1:11" x14ac:dyDescent="0.2">
      <c r="A7040" s="140"/>
      <c r="B7040" s="325"/>
      <c r="J7040" s="4"/>
      <c r="K7040" s="173"/>
    </row>
    <row r="7041" spans="1:11" x14ac:dyDescent="0.2">
      <c r="A7041" s="140"/>
      <c r="B7041" s="325"/>
      <c r="J7041" s="4"/>
      <c r="K7041" s="173"/>
    </row>
    <row r="7042" spans="1:11" x14ac:dyDescent="0.2">
      <c r="A7042" s="140"/>
      <c r="B7042" s="325"/>
      <c r="J7042" s="4"/>
      <c r="K7042" s="173"/>
    </row>
    <row r="7043" spans="1:11" x14ac:dyDescent="0.2">
      <c r="A7043" s="140"/>
      <c r="B7043" s="325"/>
      <c r="J7043" s="4"/>
      <c r="K7043" s="173"/>
    </row>
    <row r="7044" spans="1:11" x14ac:dyDescent="0.2">
      <c r="A7044" s="140"/>
      <c r="B7044" s="325"/>
      <c r="J7044" s="4"/>
      <c r="K7044" s="173"/>
    </row>
    <row r="7045" spans="1:11" x14ac:dyDescent="0.2">
      <c r="A7045" s="140"/>
      <c r="B7045" s="325"/>
      <c r="J7045" s="4"/>
      <c r="K7045" s="173"/>
    </row>
    <row r="7046" spans="1:11" x14ac:dyDescent="0.2">
      <c r="A7046" s="140"/>
      <c r="B7046" s="325"/>
      <c r="J7046" s="4"/>
      <c r="K7046" s="173"/>
    </row>
    <row r="7047" spans="1:11" x14ac:dyDescent="0.2">
      <c r="A7047" s="140"/>
      <c r="B7047" s="325"/>
      <c r="J7047" s="4"/>
      <c r="K7047" s="173"/>
    </row>
    <row r="7048" spans="1:11" x14ac:dyDescent="0.2">
      <c r="A7048" s="140"/>
      <c r="B7048" s="325"/>
      <c r="J7048" s="4"/>
      <c r="K7048" s="173"/>
    </row>
    <row r="7049" spans="1:11" x14ac:dyDescent="0.2">
      <c r="A7049" s="140"/>
      <c r="B7049" s="325"/>
      <c r="J7049" s="4"/>
      <c r="K7049" s="173"/>
    </row>
    <row r="7050" spans="1:11" x14ac:dyDescent="0.2">
      <c r="A7050" s="140"/>
      <c r="B7050" s="325"/>
      <c r="J7050" s="4"/>
      <c r="K7050" s="173"/>
    </row>
    <row r="7051" spans="1:11" x14ac:dyDescent="0.2">
      <c r="A7051" s="140"/>
      <c r="B7051" s="325"/>
      <c r="J7051" s="4"/>
      <c r="K7051" s="173"/>
    </row>
    <row r="7052" spans="1:11" x14ac:dyDescent="0.2">
      <c r="A7052" s="140"/>
      <c r="B7052" s="325"/>
      <c r="J7052" s="4"/>
      <c r="K7052" s="173"/>
    </row>
    <row r="7053" spans="1:11" x14ac:dyDescent="0.2">
      <c r="A7053" s="140"/>
      <c r="B7053" s="325"/>
      <c r="J7053" s="4"/>
      <c r="K7053" s="173"/>
    </row>
    <row r="7054" spans="1:11" x14ac:dyDescent="0.2">
      <c r="A7054" s="140"/>
      <c r="B7054" s="325"/>
      <c r="J7054" s="4"/>
      <c r="K7054" s="173"/>
    </row>
    <row r="7055" spans="1:11" x14ac:dyDescent="0.2">
      <c r="A7055" s="140"/>
      <c r="B7055" s="325"/>
      <c r="J7055" s="4"/>
      <c r="K7055" s="173"/>
    </row>
    <row r="7056" spans="1:11" x14ac:dyDescent="0.2">
      <c r="A7056" s="140"/>
      <c r="B7056" s="325"/>
      <c r="J7056" s="4"/>
      <c r="K7056" s="173"/>
    </row>
    <row r="7057" spans="1:11" x14ac:dyDescent="0.2">
      <c r="A7057" s="140"/>
      <c r="B7057" s="325"/>
      <c r="J7057" s="4"/>
      <c r="K7057" s="173"/>
    </row>
    <row r="7058" spans="1:11" x14ac:dyDescent="0.2">
      <c r="A7058" s="140"/>
      <c r="B7058" s="325"/>
      <c r="J7058" s="4"/>
      <c r="K7058" s="173"/>
    </row>
    <row r="7059" spans="1:11" x14ac:dyDescent="0.2">
      <c r="A7059" s="140"/>
      <c r="B7059" s="325"/>
      <c r="J7059" s="4"/>
      <c r="K7059" s="173"/>
    </row>
    <row r="7060" spans="1:11" x14ac:dyDescent="0.2">
      <c r="A7060" s="140"/>
      <c r="B7060" s="325"/>
      <c r="J7060" s="4"/>
      <c r="K7060" s="173"/>
    </row>
    <row r="7061" spans="1:11" x14ac:dyDescent="0.2">
      <c r="A7061" s="140"/>
      <c r="B7061" s="325"/>
      <c r="J7061" s="4"/>
      <c r="K7061" s="173"/>
    </row>
    <row r="7062" spans="1:11" x14ac:dyDescent="0.2">
      <c r="A7062" s="140"/>
      <c r="B7062" s="325"/>
      <c r="J7062" s="4"/>
      <c r="K7062" s="173"/>
    </row>
    <row r="7063" spans="1:11" x14ac:dyDescent="0.2">
      <c r="A7063" s="140"/>
      <c r="B7063" s="325"/>
      <c r="J7063" s="4"/>
      <c r="K7063" s="173"/>
    </row>
    <row r="7064" spans="1:11" x14ac:dyDescent="0.2">
      <c r="A7064" s="140"/>
      <c r="B7064" s="325"/>
      <c r="J7064" s="4"/>
      <c r="K7064" s="173"/>
    </row>
    <row r="7065" spans="1:11" x14ac:dyDescent="0.2">
      <c r="A7065" s="140"/>
      <c r="B7065" s="325"/>
      <c r="J7065" s="4"/>
      <c r="K7065" s="173"/>
    </row>
    <row r="7066" spans="1:11" x14ac:dyDescent="0.2">
      <c r="A7066" s="140"/>
      <c r="B7066" s="325"/>
      <c r="J7066" s="4"/>
      <c r="K7066" s="173"/>
    </row>
    <row r="7067" spans="1:11" x14ac:dyDescent="0.2">
      <c r="A7067" s="140"/>
      <c r="B7067" s="325"/>
      <c r="J7067" s="4"/>
      <c r="K7067" s="173"/>
    </row>
    <row r="7068" spans="1:11" x14ac:dyDescent="0.2">
      <c r="A7068" s="140"/>
      <c r="B7068" s="325"/>
      <c r="J7068" s="4"/>
      <c r="K7068" s="173"/>
    </row>
    <row r="7069" spans="1:11" x14ac:dyDescent="0.2">
      <c r="A7069" s="140"/>
      <c r="B7069" s="325"/>
      <c r="J7069" s="4"/>
      <c r="K7069" s="173"/>
    </row>
    <row r="7070" spans="1:11" x14ac:dyDescent="0.2">
      <c r="A7070" s="140"/>
      <c r="B7070" s="325"/>
      <c r="J7070" s="4"/>
      <c r="K7070" s="173"/>
    </row>
    <row r="7071" spans="1:11" x14ac:dyDescent="0.2">
      <c r="A7071" s="140"/>
      <c r="B7071" s="325"/>
      <c r="J7071" s="4"/>
      <c r="K7071" s="173"/>
    </row>
    <row r="7072" spans="1:11" x14ac:dyDescent="0.2">
      <c r="A7072" s="140"/>
      <c r="B7072" s="325"/>
      <c r="J7072" s="4"/>
      <c r="K7072" s="173"/>
    </row>
    <row r="7073" spans="1:11" x14ac:dyDescent="0.2">
      <c r="A7073" s="140"/>
      <c r="B7073" s="325"/>
      <c r="J7073" s="4"/>
      <c r="K7073" s="173"/>
    </row>
    <row r="7074" spans="1:11" x14ac:dyDescent="0.2">
      <c r="A7074" s="140"/>
      <c r="B7074" s="325"/>
      <c r="J7074" s="4"/>
      <c r="K7074" s="173"/>
    </row>
    <row r="7075" spans="1:11" x14ac:dyDescent="0.2">
      <c r="A7075" s="140"/>
      <c r="B7075" s="325"/>
      <c r="J7075" s="4"/>
      <c r="K7075" s="173"/>
    </row>
    <row r="7076" spans="1:11" x14ac:dyDescent="0.2">
      <c r="A7076" s="140"/>
      <c r="B7076" s="325"/>
      <c r="J7076" s="4"/>
      <c r="K7076" s="173"/>
    </row>
    <row r="7077" spans="1:11" x14ac:dyDescent="0.2">
      <c r="A7077" s="140"/>
      <c r="B7077" s="325"/>
      <c r="J7077" s="4"/>
      <c r="K7077" s="173"/>
    </row>
    <row r="7078" spans="1:11" x14ac:dyDescent="0.2">
      <c r="A7078" s="140"/>
      <c r="B7078" s="325"/>
      <c r="J7078" s="4"/>
      <c r="K7078" s="173"/>
    </row>
    <row r="7079" spans="1:11" x14ac:dyDescent="0.2">
      <c r="A7079" s="140"/>
      <c r="B7079" s="325"/>
      <c r="J7079" s="4"/>
      <c r="K7079" s="173"/>
    </row>
    <row r="7080" spans="1:11" x14ac:dyDescent="0.2">
      <c r="A7080" s="140"/>
      <c r="B7080" s="325"/>
      <c r="J7080" s="4"/>
      <c r="K7080" s="173"/>
    </row>
    <row r="7081" spans="1:11" x14ac:dyDescent="0.2">
      <c r="A7081" s="140"/>
      <c r="B7081" s="325"/>
      <c r="J7081" s="4"/>
      <c r="K7081" s="173"/>
    </row>
    <row r="7082" spans="1:11" x14ac:dyDescent="0.2">
      <c r="A7082" s="140"/>
      <c r="B7082" s="325"/>
      <c r="J7082" s="4"/>
      <c r="K7082" s="173"/>
    </row>
    <row r="7083" spans="1:11" x14ac:dyDescent="0.2">
      <c r="A7083" s="140"/>
      <c r="B7083" s="325"/>
      <c r="J7083" s="4"/>
      <c r="K7083" s="173"/>
    </row>
    <row r="7084" spans="1:11" x14ac:dyDescent="0.2">
      <c r="A7084" s="140"/>
      <c r="B7084" s="325"/>
      <c r="J7084" s="4"/>
      <c r="K7084" s="173"/>
    </row>
    <row r="7085" spans="1:11" x14ac:dyDescent="0.2">
      <c r="A7085" s="140"/>
      <c r="B7085" s="325"/>
      <c r="J7085" s="4"/>
      <c r="K7085" s="173"/>
    </row>
    <row r="7086" spans="1:11" x14ac:dyDescent="0.2">
      <c r="A7086" s="140"/>
      <c r="B7086" s="325"/>
      <c r="J7086" s="4"/>
      <c r="K7086" s="173"/>
    </row>
    <row r="7087" spans="1:11" x14ac:dyDescent="0.2">
      <c r="A7087" s="140"/>
      <c r="B7087" s="325"/>
      <c r="J7087" s="4"/>
      <c r="K7087" s="173"/>
    </row>
    <row r="7088" spans="1:11" x14ac:dyDescent="0.2">
      <c r="A7088" s="140"/>
      <c r="B7088" s="325"/>
      <c r="J7088" s="4"/>
      <c r="K7088" s="173"/>
    </row>
    <row r="7089" spans="1:11" x14ac:dyDescent="0.2">
      <c r="A7089" s="140"/>
      <c r="B7089" s="325"/>
      <c r="J7089" s="4"/>
      <c r="K7089" s="173"/>
    </row>
    <row r="7090" spans="1:11" x14ac:dyDescent="0.2">
      <c r="A7090" s="140"/>
      <c r="B7090" s="325"/>
      <c r="J7090" s="4"/>
      <c r="K7090" s="173"/>
    </row>
    <row r="7091" spans="1:11" x14ac:dyDescent="0.2">
      <c r="A7091" s="140"/>
      <c r="B7091" s="325"/>
      <c r="J7091" s="4"/>
      <c r="K7091" s="173"/>
    </row>
    <row r="7092" spans="1:11" x14ac:dyDescent="0.2">
      <c r="A7092" s="140"/>
      <c r="B7092" s="325"/>
      <c r="J7092" s="4"/>
      <c r="K7092" s="173"/>
    </row>
    <row r="7093" spans="1:11" x14ac:dyDescent="0.2">
      <c r="A7093" s="140"/>
      <c r="B7093" s="325"/>
      <c r="J7093" s="4"/>
      <c r="K7093" s="173"/>
    </row>
    <row r="7094" spans="1:11" x14ac:dyDescent="0.2">
      <c r="A7094" s="140"/>
      <c r="B7094" s="325"/>
      <c r="J7094" s="4"/>
      <c r="K7094" s="173"/>
    </row>
    <row r="7095" spans="1:11" x14ac:dyDescent="0.2">
      <c r="A7095" s="140"/>
      <c r="B7095" s="325"/>
      <c r="J7095" s="4"/>
      <c r="K7095" s="173"/>
    </row>
    <row r="7096" spans="1:11" x14ac:dyDescent="0.2">
      <c r="A7096" s="140"/>
      <c r="B7096" s="325"/>
      <c r="J7096" s="4"/>
      <c r="K7096" s="173"/>
    </row>
    <row r="7097" spans="1:11" x14ac:dyDescent="0.2">
      <c r="A7097" s="140"/>
      <c r="B7097" s="325"/>
      <c r="J7097" s="4"/>
      <c r="K7097" s="173"/>
    </row>
    <row r="7098" spans="1:11" x14ac:dyDescent="0.2">
      <c r="A7098" s="140"/>
      <c r="B7098" s="325"/>
      <c r="J7098" s="4"/>
      <c r="K7098" s="173"/>
    </row>
    <row r="7099" spans="1:11" x14ac:dyDescent="0.2">
      <c r="A7099" s="140"/>
      <c r="B7099" s="325"/>
      <c r="J7099" s="4"/>
      <c r="K7099" s="173"/>
    </row>
    <row r="7100" spans="1:11" x14ac:dyDescent="0.2">
      <c r="A7100" s="140"/>
      <c r="B7100" s="325"/>
      <c r="J7100" s="4"/>
      <c r="K7100" s="173"/>
    </row>
    <row r="7101" spans="1:11" x14ac:dyDescent="0.2">
      <c r="A7101" s="140"/>
      <c r="B7101" s="325"/>
      <c r="J7101" s="4"/>
      <c r="K7101" s="173"/>
    </row>
    <row r="7102" spans="1:11" x14ac:dyDescent="0.2">
      <c r="A7102" s="140"/>
      <c r="B7102" s="325"/>
      <c r="J7102" s="4"/>
      <c r="K7102" s="173"/>
    </row>
    <row r="7103" spans="1:11" x14ac:dyDescent="0.2">
      <c r="A7103" s="140"/>
      <c r="B7103" s="325"/>
      <c r="J7103" s="4"/>
      <c r="K7103" s="173"/>
    </row>
    <row r="7104" spans="1:11" x14ac:dyDescent="0.2">
      <c r="A7104" s="140"/>
      <c r="B7104" s="325"/>
      <c r="J7104" s="4"/>
      <c r="K7104" s="173"/>
    </row>
    <row r="7105" spans="1:11" x14ac:dyDescent="0.2">
      <c r="A7105" s="140"/>
      <c r="B7105" s="325"/>
      <c r="J7105" s="4"/>
      <c r="K7105" s="173"/>
    </row>
    <row r="7106" spans="1:11" x14ac:dyDescent="0.2">
      <c r="A7106" s="140"/>
      <c r="B7106" s="325"/>
      <c r="J7106" s="4"/>
      <c r="K7106" s="173"/>
    </row>
    <row r="7107" spans="1:11" x14ac:dyDescent="0.2">
      <c r="A7107" s="140"/>
      <c r="B7107" s="325"/>
      <c r="J7107" s="4"/>
      <c r="K7107" s="173"/>
    </row>
    <row r="7108" spans="1:11" x14ac:dyDescent="0.2">
      <c r="A7108" s="140"/>
      <c r="B7108" s="325"/>
      <c r="J7108" s="4"/>
      <c r="K7108" s="173"/>
    </row>
    <row r="7109" spans="1:11" x14ac:dyDescent="0.2">
      <c r="A7109" s="140"/>
      <c r="B7109" s="325"/>
      <c r="J7109" s="4"/>
      <c r="K7109" s="173"/>
    </row>
    <row r="7110" spans="1:11" x14ac:dyDescent="0.2">
      <c r="A7110" s="140"/>
      <c r="B7110" s="325"/>
      <c r="J7110" s="4"/>
      <c r="K7110" s="173"/>
    </row>
    <row r="7111" spans="1:11" x14ac:dyDescent="0.2">
      <c r="A7111" s="140"/>
      <c r="B7111" s="325"/>
      <c r="J7111" s="4"/>
      <c r="K7111" s="173"/>
    </row>
    <row r="7112" spans="1:11" x14ac:dyDescent="0.2">
      <c r="A7112" s="140"/>
      <c r="B7112" s="325"/>
      <c r="J7112" s="4"/>
      <c r="K7112" s="173"/>
    </row>
    <row r="7113" spans="1:11" x14ac:dyDescent="0.2">
      <c r="A7113" s="140"/>
      <c r="B7113" s="325"/>
      <c r="J7113" s="4"/>
      <c r="K7113" s="173"/>
    </row>
    <row r="7114" spans="1:11" x14ac:dyDescent="0.2">
      <c r="A7114" s="140"/>
      <c r="B7114" s="325"/>
      <c r="J7114" s="4"/>
      <c r="K7114" s="173"/>
    </row>
    <row r="7115" spans="1:11" x14ac:dyDescent="0.2">
      <c r="A7115" s="140"/>
      <c r="B7115" s="325"/>
      <c r="J7115" s="4"/>
      <c r="K7115" s="173"/>
    </row>
    <row r="7116" spans="1:11" x14ac:dyDescent="0.2">
      <c r="A7116" s="140"/>
      <c r="B7116" s="325"/>
      <c r="J7116" s="4"/>
      <c r="K7116" s="173"/>
    </row>
    <row r="7117" spans="1:11" x14ac:dyDescent="0.2">
      <c r="A7117" s="140"/>
      <c r="B7117" s="325"/>
      <c r="J7117" s="4"/>
      <c r="K7117" s="173"/>
    </row>
    <row r="7118" spans="1:11" x14ac:dyDescent="0.2">
      <c r="A7118" s="140"/>
      <c r="B7118" s="325"/>
      <c r="J7118" s="4"/>
      <c r="K7118" s="173"/>
    </row>
    <row r="7119" spans="1:11" x14ac:dyDescent="0.2">
      <c r="A7119" s="140"/>
      <c r="B7119" s="325"/>
      <c r="J7119" s="4"/>
      <c r="K7119" s="173"/>
    </row>
    <row r="7120" spans="1:11" x14ac:dyDescent="0.2">
      <c r="A7120" s="140"/>
      <c r="B7120" s="325"/>
      <c r="J7120" s="4"/>
      <c r="K7120" s="173"/>
    </row>
    <row r="7121" spans="1:11" x14ac:dyDescent="0.2">
      <c r="A7121" s="140"/>
      <c r="B7121" s="325"/>
      <c r="J7121" s="4"/>
      <c r="K7121" s="173"/>
    </row>
    <row r="7122" spans="1:11" x14ac:dyDescent="0.2">
      <c r="A7122" s="140"/>
      <c r="B7122" s="325"/>
      <c r="J7122" s="4"/>
      <c r="K7122" s="173"/>
    </row>
    <row r="7123" spans="1:11" x14ac:dyDescent="0.2">
      <c r="A7123" s="140"/>
      <c r="B7123" s="325"/>
      <c r="J7123" s="4"/>
      <c r="K7123" s="173"/>
    </row>
    <row r="7124" spans="1:11" x14ac:dyDescent="0.2">
      <c r="A7124" s="140"/>
      <c r="B7124" s="325"/>
      <c r="J7124" s="4"/>
      <c r="K7124" s="173"/>
    </row>
    <row r="7125" spans="1:11" x14ac:dyDescent="0.2">
      <c r="A7125" s="140"/>
      <c r="B7125" s="325"/>
      <c r="J7125" s="4"/>
      <c r="K7125" s="173"/>
    </row>
    <row r="7126" spans="1:11" x14ac:dyDescent="0.2">
      <c r="A7126" s="140"/>
      <c r="B7126" s="325"/>
      <c r="J7126" s="4"/>
      <c r="K7126" s="173"/>
    </row>
    <row r="7127" spans="1:11" x14ac:dyDescent="0.2">
      <c r="A7127" s="140"/>
      <c r="B7127" s="325"/>
      <c r="J7127" s="4"/>
      <c r="K7127" s="173"/>
    </row>
    <row r="7128" spans="1:11" x14ac:dyDescent="0.2">
      <c r="A7128" s="140"/>
      <c r="B7128" s="325"/>
      <c r="J7128" s="4"/>
      <c r="K7128" s="173"/>
    </row>
    <row r="7129" spans="1:11" x14ac:dyDescent="0.2">
      <c r="A7129" s="140"/>
      <c r="B7129" s="325"/>
      <c r="J7129" s="4"/>
      <c r="K7129" s="173"/>
    </row>
    <row r="7130" spans="1:11" x14ac:dyDescent="0.2">
      <c r="A7130" s="140"/>
      <c r="B7130" s="325"/>
      <c r="J7130" s="4"/>
      <c r="K7130" s="173"/>
    </row>
    <row r="7131" spans="1:11" x14ac:dyDescent="0.2">
      <c r="A7131" s="140"/>
      <c r="B7131" s="325"/>
      <c r="J7131" s="4"/>
      <c r="K7131" s="173"/>
    </row>
    <row r="7132" spans="1:11" x14ac:dyDescent="0.2">
      <c r="A7132" s="140"/>
      <c r="B7132" s="325"/>
      <c r="J7132" s="4"/>
      <c r="K7132" s="173"/>
    </row>
    <row r="7133" spans="1:11" x14ac:dyDescent="0.2">
      <c r="A7133" s="140"/>
      <c r="B7133" s="325"/>
      <c r="J7133" s="4"/>
      <c r="K7133" s="173"/>
    </row>
    <row r="7134" spans="1:11" x14ac:dyDescent="0.2">
      <c r="A7134" s="140"/>
      <c r="B7134" s="325"/>
      <c r="J7134" s="4"/>
      <c r="K7134" s="173"/>
    </row>
    <row r="7135" spans="1:11" x14ac:dyDescent="0.2">
      <c r="A7135" s="140"/>
      <c r="B7135" s="325"/>
      <c r="J7135" s="4"/>
      <c r="K7135" s="173"/>
    </row>
    <row r="7136" spans="1:11" x14ac:dyDescent="0.2">
      <c r="A7136" s="140"/>
      <c r="B7136" s="325"/>
      <c r="J7136" s="4"/>
      <c r="K7136" s="173"/>
    </row>
    <row r="7137" spans="1:11" x14ac:dyDescent="0.2">
      <c r="A7137" s="140"/>
      <c r="B7137" s="325"/>
      <c r="J7137" s="4"/>
      <c r="K7137" s="173"/>
    </row>
    <row r="7138" spans="1:11" x14ac:dyDescent="0.2">
      <c r="A7138" s="140"/>
      <c r="B7138" s="325"/>
      <c r="J7138" s="4"/>
      <c r="K7138" s="173"/>
    </row>
    <row r="7139" spans="1:11" x14ac:dyDescent="0.2">
      <c r="A7139" s="140"/>
      <c r="B7139" s="325"/>
      <c r="J7139" s="4"/>
      <c r="K7139" s="173"/>
    </row>
    <row r="7140" spans="1:11" x14ac:dyDescent="0.2">
      <c r="A7140" s="140"/>
      <c r="B7140" s="325"/>
      <c r="J7140" s="4"/>
      <c r="K7140" s="173"/>
    </row>
    <row r="7141" spans="1:11" x14ac:dyDescent="0.2">
      <c r="A7141" s="140"/>
      <c r="B7141" s="325"/>
      <c r="J7141" s="4"/>
      <c r="K7141" s="173"/>
    </row>
    <row r="7142" spans="1:11" x14ac:dyDescent="0.2">
      <c r="A7142" s="140"/>
      <c r="B7142" s="325"/>
      <c r="J7142" s="4"/>
      <c r="K7142" s="173"/>
    </row>
    <row r="7143" spans="1:11" x14ac:dyDescent="0.2">
      <c r="A7143" s="140"/>
      <c r="B7143" s="325"/>
      <c r="J7143" s="4"/>
      <c r="K7143" s="173"/>
    </row>
    <row r="7144" spans="1:11" x14ac:dyDescent="0.2">
      <c r="A7144" s="140"/>
      <c r="B7144" s="325"/>
      <c r="J7144" s="4"/>
      <c r="K7144" s="173"/>
    </row>
    <row r="7145" spans="1:11" x14ac:dyDescent="0.2">
      <c r="A7145" s="140"/>
      <c r="B7145" s="325"/>
      <c r="J7145" s="4"/>
      <c r="K7145" s="173"/>
    </row>
    <row r="7146" spans="1:11" x14ac:dyDescent="0.2">
      <c r="A7146" s="140"/>
      <c r="B7146" s="325"/>
      <c r="J7146" s="4"/>
      <c r="K7146" s="173"/>
    </row>
    <row r="7147" spans="1:11" x14ac:dyDescent="0.2">
      <c r="A7147" s="140"/>
      <c r="B7147" s="325"/>
      <c r="J7147" s="4"/>
      <c r="K7147" s="173"/>
    </row>
    <row r="7148" spans="1:11" x14ac:dyDescent="0.2">
      <c r="A7148" s="140"/>
      <c r="B7148" s="325"/>
      <c r="J7148" s="4"/>
      <c r="K7148" s="173"/>
    </row>
    <row r="7149" spans="1:11" x14ac:dyDescent="0.2">
      <c r="A7149" s="140"/>
      <c r="B7149" s="325"/>
      <c r="J7149" s="4"/>
      <c r="K7149" s="173"/>
    </row>
    <row r="7150" spans="1:11" x14ac:dyDescent="0.2">
      <c r="A7150" s="140"/>
      <c r="B7150" s="325"/>
      <c r="J7150" s="4"/>
      <c r="K7150" s="173"/>
    </row>
    <row r="7151" spans="1:11" x14ac:dyDescent="0.2">
      <c r="A7151" s="140"/>
      <c r="B7151" s="325"/>
      <c r="J7151" s="4"/>
      <c r="K7151" s="173"/>
    </row>
    <row r="7152" spans="1:11" x14ac:dyDescent="0.2">
      <c r="A7152" s="140"/>
      <c r="B7152" s="325"/>
      <c r="J7152" s="4"/>
      <c r="K7152" s="173"/>
    </row>
    <row r="7153" spans="1:11" x14ac:dyDescent="0.2">
      <c r="A7153" s="140"/>
      <c r="B7153" s="325"/>
      <c r="J7153" s="4"/>
      <c r="K7153" s="173"/>
    </row>
    <row r="7154" spans="1:11" x14ac:dyDescent="0.2">
      <c r="A7154" s="140"/>
      <c r="B7154" s="325"/>
      <c r="J7154" s="4"/>
      <c r="K7154" s="173"/>
    </row>
    <row r="7155" spans="1:11" x14ac:dyDescent="0.2">
      <c r="A7155" s="140"/>
      <c r="B7155" s="325"/>
      <c r="J7155" s="4"/>
      <c r="K7155" s="173"/>
    </row>
    <row r="7156" spans="1:11" x14ac:dyDescent="0.2">
      <c r="A7156" s="140"/>
      <c r="B7156" s="325"/>
      <c r="J7156" s="4"/>
      <c r="K7156" s="173"/>
    </row>
    <row r="7157" spans="1:11" x14ac:dyDescent="0.2">
      <c r="A7157" s="140"/>
      <c r="B7157" s="325"/>
      <c r="J7157" s="4"/>
      <c r="K7157" s="173"/>
    </row>
    <row r="7158" spans="1:11" x14ac:dyDescent="0.2">
      <c r="A7158" s="140"/>
      <c r="B7158" s="325"/>
      <c r="J7158" s="4"/>
      <c r="K7158" s="173"/>
    </row>
    <row r="7159" spans="1:11" x14ac:dyDescent="0.2">
      <c r="A7159" s="140"/>
      <c r="B7159" s="325"/>
      <c r="J7159" s="4"/>
      <c r="K7159" s="173"/>
    </row>
    <row r="7160" spans="1:11" x14ac:dyDescent="0.2">
      <c r="A7160" s="140"/>
      <c r="B7160" s="325"/>
      <c r="J7160" s="4"/>
      <c r="K7160" s="173"/>
    </row>
    <row r="7161" spans="1:11" x14ac:dyDescent="0.2">
      <c r="A7161" s="140"/>
      <c r="B7161" s="325"/>
      <c r="J7161" s="4"/>
      <c r="K7161" s="173"/>
    </row>
    <row r="7162" spans="1:11" x14ac:dyDescent="0.2">
      <c r="A7162" s="140"/>
      <c r="B7162" s="325"/>
      <c r="J7162" s="4"/>
      <c r="K7162" s="173"/>
    </row>
    <row r="7163" spans="1:11" x14ac:dyDescent="0.2">
      <c r="A7163" s="140"/>
      <c r="B7163" s="325"/>
      <c r="J7163" s="4"/>
      <c r="K7163" s="173"/>
    </row>
    <row r="7164" spans="1:11" x14ac:dyDescent="0.2">
      <c r="A7164" s="140"/>
      <c r="B7164" s="325"/>
      <c r="J7164" s="4"/>
      <c r="K7164" s="173"/>
    </row>
    <row r="7165" spans="1:11" x14ac:dyDescent="0.2">
      <c r="A7165" s="140"/>
      <c r="B7165" s="325"/>
      <c r="J7165" s="4"/>
      <c r="K7165" s="173"/>
    </row>
    <row r="7166" spans="1:11" x14ac:dyDescent="0.2">
      <c r="A7166" s="140"/>
      <c r="B7166" s="325"/>
      <c r="J7166" s="4"/>
      <c r="K7166" s="173"/>
    </row>
    <row r="7167" spans="1:11" x14ac:dyDescent="0.2">
      <c r="A7167" s="140"/>
      <c r="B7167" s="325"/>
      <c r="J7167" s="4"/>
      <c r="K7167" s="173"/>
    </row>
    <row r="7168" spans="1:11" x14ac:dyDescent="0.2">
      <c r="A7168" s="140"/>
      <c r="B7168" s="325"/>
      <c r="J7168" s="4"/>
      <c r="K7168" s="173"/>
    </row>
    <row r="7169" spans="1:11" x14ac:dyDescent="0.2">
      <c r="A7169" s="140"/>
      <c r="B7169" s="325"/>
      <c r="J7169" s="4"/>
      <c r="K7169" s="173"/>
    </row>
    <row r="7170" spans="1:11" x14ac:dyDescent="0.2">
      <c r="A7170" s="140"/>
      <c r="B7170" s="325"/>
      <c r="J7170" s="4"/>
      <c r="K7170" s="173"/>
    </row>
    <row r="7171" spans="1:11" x14ac:dyDescent="0.2">
      <c r="A7171" s="140"/>
      <c r="B7171" s="325"/>
      <c r="J7171" s="4"/>
      <c r="K7171" s="173"/>
    </row>
    <row r="7172" spans="1:11" x14ac:dyDescent="0.2">
      <c r="A7172" s="140"/>
      <c r="B7172" s="325"/>
      <c r="J7172" s="4"/>
      <c r="K7172" s="173"/>
    </row>
    <row r="7173" spans="1:11" x14ac:dyDescent="0.2">
      <c r="A7173" s="140"/>
      <c r="B7173" s="325"/>
      <c r="J7173" s="4"/>
      <c r="K7173" s="173"/>
    </row>
    <row r="7174" spans="1:11" x14ac:dyDescent="0.2">
      <c r="A7174" s="140"/>
      <c r="B7174" s="325"/>
      <c r="J7174" s="4"/>
      <c r="K7174" s="173"/>
    </row>
    <row r="7175" spans="1:11" x14ac:dyDescent="0.2">
      <c r="A7175" s="140"/>
      <c r="B7175" s="325"/>
      <c r="J7175" s="4"/>
      <c r="K7175" s="173"/>
    </row>
    <row r="7176" spans="1:11" x14ac:dyDescent="0.2">
      <c r="A7176" s="140"/>
      <c r="B7176" s="325"/>
      <c r="J7176" s="4"/>
      <c r="K7176" s="173"/>
    </row>
    <row r="7177" spans="1:11" x14ac:dyDescent="0.2">
      <c r="A7177" s="140"/>
      <c r="B7177" s="325"/>
      <c r="J7177" s="4"/>
      <c r="K7177" s="173"/>
    </row>
    <row r="7178" spans="1:11" x14ac:dyDescent="0.2">
      <c r="A7178" s="140"/>
      <c r="B7178" s="325"/>
      <c r="J7178" s="4"/>
      <c r="K7178" s="173"/>
    </row>
    <row r="7179" spans="1:11" x14ac:dyDescent="0.2">
      <c r="A7179" s="140"/>
      <c r="B7179" s="325"/>
      <c r="J7179" s="4"/>
      <c r="K7179" s="173"/>
    </row>
    <row r="7180" spans="1:11" x14ac:dyDescent="0.2">
      <c r="A7180" s="140"/>
      <c r="B7180" s="325"/>
      <c r="J7180" s="4"/>
      <c r="K7180" s="173"/>
    </row>
    <row r="7181" spans="1:11" x14ac:dyDescent="0.2">
      <c r="A7181" s="140"/>
      <c r="B7181" s="325"/>
      <c r="J7181" s="4"/>
      <c r="K7181" s="173"/>
    </row>
    <row r="7182" spans="1:11" x14ac:dyDescent="0.2">
      <c r="A7182" s="140"/>
      <c r="B7182" s="325"/>
      <c r="J7182" s="4"/>
      <c r="K7182" s="173"/>
    </row>
    <row r="7183" spans="1:11" x14ac:dyDescent="0.2">
      <c r="A7183" s="140"/>
      <c r="B7183" s="325"/>
      <c r="J7183" s="4"/>
      <c r="K7183" s="173"/>
    </row>
    <row r="7184" spans="1:11" x14ac:dyDescent="0.2">
      <c r="A7184" s="140"/>
      <c r="B7184" s="325"/>
      <c r="J7184" s="4"/>
      <c r="K7184" s="173"/>
    </row>
    <row r="7185" spans="1:11" x14ac:dyDescent="0.2">
      <c r="A7185" s="140"/>
      <c r="B7185" s="325"/>
      <c r="J7185" s="4"/>
      <c r="K7185" s="173"/>
    </row>
    <row r="7186" spans="1:11" x14ac:dyDescent="0.2">
      <c r="A7186" s="140"/>
      <c r="B7186" s="325"/>
      <c r="J7186" s="4"/>
      <c r="K7186" s="173"/>
    </row>
    <row r="7187" spans="1:11" x14ac:dyDescent="0.2">
      <c r="A7187" s="140"/>
      <c r="B7187" s="325"/>
      <c r="J7187" s="4"/>
      <c r="K7187" s="173"/>
    </row>
    <row r="7188" spans="1:11" x14ac:dyDescent="0.2">
      <c r="A7188" s="140"/>
      <c r="B7188" s="325"/>
      <c r="J7188" s="4"/>
      <c r="K7188" s="173"/>
    </row>
    <row r="7189" spans="1:11" x14ac:dyDescent="0.2">
      <c r="A7189" s="140"/>
      <c r="B7189" s="325"/>
      <c r="J7189" s="4"/>
      <c r="K7189" s="173"/>
    </row>
    <row r="7190" spans="1:11" x14ac:dyDescent="0.2">
      <c r="A7190" s="140"/>
      <c r="B7190" s="325"/>
      <c r="J7190" s="4"/>
      <c r="K7190" s="173"/>
    </row>
    <row r="7191" spans="1:11" x14ac:dyDescent="0.2">
      <c r="A7191" s="140"/>
      <c r="B7191" s="325"/>
      <c r="J7191" s="4"/>
      <c r="K7191" s="173"/>
    </row>
    <row r="7192" spans="1:11" x14ac:dyDescent="0.2">
      <c r="A7192" s="140"/>
      <c r="B7192" s="325"/>
      <c r="J7192" s="4"/>
      <c r="K7192" s="173"/>
    </row>
    <row r="7193" spans="1:11" x14ac:dyDescent="0.2">
      <c r="A7193" s="140"/>
      <c r="B7193" s="325"/>
      <c r="J7193" s="4"/>
      <c r="K7193" s="173"/>
    </row>
    <row r="7194" spans="1:11" x14ac:dyDescent="0.2">
      <c r="A7194" s="140"/>
      <c r="B7194" s="325"/>
      <c r="J7194" s="4"/>
      <c r="K7194" s="173"/>
    </row>
    <row r="7195" spans="1:11" x14ac:dyDescent="0.2">
      <c r="A7195" s="140"/>
      <c r="B7195" s="325"/>
      <c r="J7195" s="4"/>
      <c r="K7195" s="173"/>
    </row>
    <row r="7196" spans="1:11" x14ac:dyDescent="0.2">
      <c r="A7196" s="140"/>
      <c r="B7196" s="325"/>
      <c r="J7196" s="4"/>
      <c r="K7196" s="173"/>
    </row>
    <row r="7197" spans="1:11" x14ac:dyDescent="0.2">
      <c r="A7197" s="140"/>
      <c r="B7197" s="325"/>
      <c r="J7197" s="4"/>
      <c r="K7197" s="173"/>
    </row>
    <row r="7198" spans="1:11" x14ac:dyDescent="0.2">
      <c r="A7198" s="140"/>
      <c r="B7198" s="325"/>
      <c r="J7198" s="4"/>
      <c r="K7198" s="173"/>
    </row>
    <row r="7199" spans="1:11" x14ac:dyDescent="0.2">
      <c r="A7199" s="140"/>
      <c r="B7199" s="325"/>
      <c r="J7199" s="4"/>
      <c r="K7199" s="173"/>
    </row>
    <row r="7200" spans="1:11" x14ac:dyDescent="0.2">
      <c r="A7200" s="140"/>
      <c r="B7200" s="325"/>
      <c r="J7200" s="4"/>
      <c r="K7200" s="173"/>
    </row>
    <row r="7201" spans="1:11" x14ac:dyDescent="0.2">
      <c r="A7201" s="140"/>
      <c r="B7201" s="325"/>
      <c r="J7201" s="4"/>
      <c r="K7201" s="173"/>
    </row>
    <row r="7202" spans="1:11" x14ac:dyDescent="0.2">
      <c r="A7202" s="140"/>
      <c r="B7202" s="325"/>
      <c r="J7202" s="4"/>
      <c r="K7202" s="173"/>
    </row>
    <row r="7203" spans="1:11" x14ac:dyDescent="0.2">
      <c r="A7203" s="140"/>
      <c r="B7203" s="325"/>
      <c r="J7203" s="4"/>
      <c r="K7203" s="173"/>
    </row>
    <row r="7204" spans="1:11" x14ac:dyDescent="0.2">
      <c r="A7204" s="140"/>
      <c r="B7204" s="325"/>
      <c r="J7204" s="4"/>
      <c r="K7204" s="173"/>
    </row>
    <row r="7205" spans="1:11" x14ac:dyDescent="0.2">
      <c r="A7205" s="140"/>
      <c r="B7205" s="325"/>
      <c r="J7205" s="4"/>
      <c r="K7205" s="173"/>
    </row>
    <row r="7206" spans="1:11" x14ac:dyDescent="0.2">
      <c r="A7206" s="140"/>
      <c r="B7206" s="325"/>
      <c r="J7206" s="4"/>
      <c r="K7206" s="173"/>
    </row>
    <row r="7207" spans="1:11" x14ac:dyDescent="0.2">
      <c r="A7207" s="140"/>
      <c r="B7207" s="325"/>
      <c r="J7207" s="4"/>
      <c r="K7207" s="173"/>
    </row>
    <row r="7208" spans="1:11" x14ac:dyDescent="0.2">
      <c r="A7208" s="140"/>
      <c r="B7208" s="325"/>
      <c r="J7208" s="4"/>
      <c r="K7208" s="173"/>
    </row>
    <row r="7209" spans="1:11" x14ac:dyDescent="0.2">
      <c r="A7209" s="140"/>
      <c r="B7209" s="325"/>
      <c r="J7209" s="4"/>
      <c r="K7209" s="173"/>
    </row>
    <row r="7210" spans="1:11" x14ac:dyDescent="0.2">
      <c r="A7210" s="140"/>
      <c r="B7210" s="325"/>
      <c r="J7210" s="4"/>
      <c r="K7210" s="173"/>
    </row>
    <row r="7211" spans="1:11" x14ac:dyDescent="0.2">
      <c r="A7211" s="140"/>
      <c r="B7211" s="325"/>
      <c r="J7211" s="4"/>
      <c r="K7211" s="173"/>
    </row>
    <row r="7212" spans="1:11" x14ac:dyDescent="0.2">
      <c r="A7212" s="140"/>
      <c r="B7212" s="325"/>
      <c r="J7212" s="4"/>
      <c r="K7212" s="173"/>
    </row>
    <row r="7213" spans="1:11" x14ac:dyDescent="0.2">
      <c r="A7213" s="140"/>
      <c r="B7213" s="325"/>
      <c r="J7213" s="4"/>
      <c r="K7213" s="173"/>
    </row>
    <row r="7214" spans="1:11" x14ac:dyDescent="0.2">
      <c r="A7214" s="140"/>
      <c r="B7214" s="325"/>
      <c r="J7214" s="4"/>
      <c r="K7214" s="173"/>
    </row>
    <row r="7215" spans="1:11" x14ac:dyDescent="0.2">
      <c r="A7215" s="140"/>
      <c r="B7215" s="325"/>
      <c r="J7215" s="4"/>
      <c r="K7215" s="173"/>
    </row>
    <row r="7216" spans="1:11" x14ac:dyDescent="0.2">
      <c r="A7216" s="140"/>
      <c r="B7216" s="325"/>
      <c r="J7216" s="4"/>
      <c r="K7216" s="173"/>
    </row>
    <row r="7217" spans="1:11" x14ac:dyDescent="0.2">
      <c r="A7217" s="140"/>
      <c r="B7217" s="325"/>
      <c r="J7217" s="4"/>
      <c r="K7217" s="173"/>
    </row>
    <row r="7218" spans="1:11" x14ac:dyDescent="0.2">
      <c r="A7218" s="140"/>
      <c r="B7218" s="325"/>
      <c r="J7218" s="4"/>
      <c r="K7218" s="173"/>
    </row>
    <row r="7219" spans="1:11" x14ac:dyDescent="0.2">
      <c r="A7219" s="140"/>
      <c r="B7219" s="325"/>
      <c r="J7219" s="4"/>
      <c r="K7219" s="173"/>
    </row>
    <row r="7220" spans="1:11" x14ac:dyDescent="0.2">
      <c r="A7220" s="140"/>
      <c r="B7220" s="325"/>
      <c r="J7220" s="4"/>
      <c r="K7220" s="173"/>
    </row>
    <row r="7221" spans="1:11" x14ac:dyDescent="0.2">
      <c r="A7221" s="140"/>
      <c r="B7221" s="325"/>
      <c r="J7221" s="4"/>
      <c r="K7221" s="173"/>
    </row>
    <row r="7222" spans="1:11" x14ac:dyDescent="0.2">
      <c r="A7222" s="140"/>
      <c r="B7222" s="325"/>
      <c r="J7222" s="4"/>
      <c r="K7222" s="173"/>
    </row>
    <row r="7223" spans="1:11" x14ac:dyDescent="0.2">
      <c r="A7223" s="140"/>
      <c r="B7223" s="325"/>
      <c r="J7223" s="4"/>
      <c r="K7223" s="173"/>
    </row>
    <row r="7224" spans="1:11" x14ac:dyDescent="0.2">
      <c r="A7224" s="140"/>
      <c r="B7224" s="325"/>
      <c r="J7224" s="4"/>
      <c r="K7224" s="173"/>
    </row>
    <row r="7225" spans="1:11" x14ac:dyDescent="0.2">
      <c r="A7225" s="140"/>
      <c r="B7225" s="325"/>
      <c r="J7225" s="4"/>
      <c r="K7225" s="173"/>
    </row>
    <row r="7226" spans="1:11" x14ac:dyDescent="0.2">
      <c r="A7226" s="140"/>
      <c r="B7226" s="325"/>
      <c r="J7226" s="4"/>
      <c r="K7226" s="173"/>
    </row>
    <row r="7227" spans="1:11" x14ac:dyDescent="0.2">
      <c r="A7227" s="140"/>
      <c r="B7227" s="325"/>
      <c r="J7227" s="4"/>
      <c r="K7227" s="173"/>
    </row>
    <row r="7228" spans="1:11" x14ac:dyDescent="0.2">
      <c r="A7228" s="140"/>
      <c r="B7228" s="325"/>
      <c r="J7228" s="4"/>
      <c r="K7228" s="173"/>
    </row>
    <row r="7229" spans="1:11" x14ac:dyDescent="0.2">
      <c r="A7229" s="140"/>
      <c r="B7229" s="325"/>
      <c r="J7229" s="4"/>
      <c r="K7229" s="173"/>
    </row>
    <row r="7230" spans="1:11" x14ac:dyDescent="0.2">
      <c r="A7230" s="140"/>
      <c r="B7230" s="325"/>
      <c r="J7230" s="4"/>
      <c r="K7230" s="173"/>
    </row>
    <row r="7231" spans="1:11" x14ac:dyDescent="0.2">
      <c r="A7231" s="140"/>
      <c r="B7231" s="325"/>
      <c r="J7231" s="4"/>
      <c r="K7231" s="173"/>
    </row>
    <row r="7232" spans="1:11" x14ac:dyDescent="0.2">
      <c r="A7232" s="140"/>
      <c r="B7232" s="325"/>
      <c r="J7232" s="4"/>
      <c r="K7232" s="173"/>
    </row>
    <row r="7233" spans="1:11" x14ac:dyDescent="0.2">
      <c r="A7233" s="140"/>
      <c r="B7233" s="325"/>
      <c r="J7233" s="4"/>
      <c r="K7233" s="173"/>
    </row>
    <row r="7234" spans="1:11" x14ac:dyDescent="0.2">
      <c r="A7234" s="140"/>
      <c r="B7234" s="325"/>
      <c r="J7234" s="4"/>
      <c r="K7234" s="173"/>
    </row>
    <row r="7235" spans="1:11" x14ac:dyDescent="0.2">
      <c r="A7235" s="140"/>
      <c r="B7235" s="325"/>
      <c r="J7235" s="4"/>
      <c r="K7235" s="173"/>
    </row>
    <row r="7236" spans="1:11" x14ac:dyDescent="0.2">
      <c r="A7236" s="140"/>
      <c r="B7236" s="325"/>
      <c r="J7236" s="4"/>
      <c r="K7236" s="173"/>
    </row>
    <row r="7237" spans="1:11" x14ac:dyDescent="0.2">
      <c r="A7237" s="140"/>
      <c r="B7237" s="325"/>
      <c r="J7237" s="4"/>
      <c r="K7237" s="173"/>
    </row>
    <row r="7238" spans="1:11" x14ac:dyDescent="0.2">
      <c r="A7238" s="140"/>
      <c r="B7238" s="325"/>
      <c r="J7238" s="4"/>
      <c r="K7238" s="173"/>
    </row>
    <row r="7239" spans="1:11" x14ac:dyDescent="0.2">
      <c r="A7239" s="140"/>
      <c r="B7239" s="325"/>
      <c r="J7239" s="4"/>
      <c r="K7239" s="173"/>
    </row>
    <row r="7240" spans="1:11" x14ac:dyDescent="0.2">
      <c r="A7240" s="140"/>
      <c r="B7240" s="325"/>
      <c r="J7240" s="4"/>
      <c r="K7240" s="173"/>
    </row>
    <row r="7241" spans="1:11" x14ac:dyDescent="0.2">
      <c r="A7241" s="140"/>
      <c r="B7241" s="325"/>
      <c r="J7241" s="4"/>
      <c r="K7241" s="173"/>
    </row>
    <row r="7242" spans="1:11" x14ac:dyDescent="0.2">
      <c r="A7242" s="140"/>
      <c r="B7242" s="325"/>
      <c r="J7242" s="4"/>
      <c r="K7242" s="173"/>
    </row>
    <row r="7243" spans="1:11" x14ac:dyDescent="0.2">
      <c r="A7243" s="140"/>
      <c r="B7243" s="325"/>
      <c r="J7243" s="4"/>
      <c r="K7243" s="173"/>
    </row>
    <row r="7244" spans="1:11" x14ac:dyDescent="0.2">
      <c r="A7244" s="140"/>
      <c r="B7244" s="325"/>
      <c r="J7244" s="4"/>
      <c r="K7244" s="173"/>
    </row>
    <row r="7245" spans="1:11" x14ac:dyDescent="0.2">
      <c r="A7245" s="140"/>
      <c r="B7245" s="325"/>
      <c r="J7245" s="4"/>
      <c r="K7245" s="173"/>
    </row>
    <row r="7246" spans="1:11" x14ac:dyDescent="0.2">
      <c r="A7246" s="140"/>
      <c r="B7246" s="325"/>
      <c r="J7246" s="4"/>
      <c r="K7246" s="173"/>
    </row>
    <row r="7247" spans="1:11" x14ac:dyDescent="0.2">
      <c r="A7247" s="140"/>
      <c r="B7247" s="325"/>
      <c r="J7247" s="4"/>
      <c r="K7247" s="173"/>
    </row>
    <row r="7248" spans="1:11" x14ac:dyDescent="0.2">
      <c r="A7248" s="140"/>
      <c r="B7248" s="325"/>
      <c r="J7248" s="4"/>
      <c r="K7248" s="173"/>
    </row>
    <row r="7249" spans="1:11" x14ac:dyDescent="0.2">
      <c r="A7249" s="140"/>
      <c r="B7249" s="325"/>
      <c r="J7249" s="4"/>
      <c r="K7249" s="173"/>
    </row>
    <row r="7250" spans="1:11" x14ac:dyDescent="0.2">
      <c r="A7250" s="140"/>
      <c r="B7250" s="325"/>
      <c r="J7250" s="4"/>
      <c r="K7250" s="173"/>
    </row>
    <row r="7251" spans="1:11" x14ac:dyDescent="0.2">
      <c r="A7251" s="140"/>
      <c r="B7251" s="325"/>
      <c r="J7251" s="4"/>
      <c r="K7251" s="173"/>
    </row>
    <row r="7252" spans="1:11" x14ac:dyDescent="0.2">
      <c r="A7252" s="140"/>
      <c r="B7252" s="325"/>
      <c r="J7252" s="4"/>
      <c r="K7252" s="173"/>
    </row>
    <row r="7253" spans="1:11" x14ac:dyDescent="0.2">
      <c r="A7253" s="140"/>
      <c r="B7253" s="325"/>
      <c r="J7253" s="4"/>
      <c r="K7253" s="173"/>
    </row>
    <row r="7254" spans="1:11" x14ac:dyDescent="0.2">
      <c r="A7254" s="140"/>
      <c r="B7254" s="325"/>
      <c r="J7254" s="4"/>
      <c r="K7254" s="173"/>
    </row>
    <row r="7255" spans="1:11" x14ac:dyDescent="0.2">
      <c r="A7255" s="140"/>
      <c r="B7255" s="325"/>
      <c r="J7255" s="4"/>
      <c r="K7255" s="173"/>
    </row>
    <row r="7256" spans="1:11" x14ac:dyDescent="0.2">
      <c r="A7256" s="140"/>
      <c r="B7256" s="325"/>
      <c r="J7256" s="4"/>
      <c r="K7256" s="173"/>
    </row>
    <row r="7257" spans="1:11" x14ac:dyDescent="0.2">
      <c r="A7257" s="140"/>
      <c r="B7257" s="325"/>
      <c r="J7257" s="4"/>
      <c r="K7257" s="173"/>
    </row>
    <row r="7258" spans="1:11" x14ac:dyDescent="0.2">
      <c r="A7258" s="140"/>
      <c r="B7258" s="325"/>
      <c r="J7258" s="4"/>
      <c r="K7258" s="173"/>
    </row>
    <row r="7259" spans="1:11" x14ac:dyDescent="0.2">
      <c r="A7259" s="140"/>
      <c r="B7259" s="325"/>
      <c r="J7259" s="4"/>
      <c r="K7259" s="173"/>
    </row>
    <row r="7260" spans="1:11" x14ac:dyDescent="0.2">
      <c r="A7260" s="140"/>
      <c r="B7260" s="325"/>
      <c r="J7260" s="4"/>
      <c r="K7260" s="173"/>
    </row>
    <row r="7261" spans="1:11" x14ac:dyDescent="0.2">
      <c r="A7261" s="140"/>
      <c r="B7261" s="325"/>
      <c r="J7261" s="4"/>
      <c r="K7261" s="173"/>
    </row>
    <row r="7262" spans="1:11" x14ac:dyDescent="0.2">
      <c r="A7262" s="140"/>
      <c r="B7262" s="325"/>
      <c r="J7262" s="4"/>
      <c r="K7262" s="173"/>
    </row>
    <row r="7263" spans="1:11" x14ac:dyDescent="0.2">
      <c r="A7263" s="140"/>
      <c r="B7263" s="325"/>
      <c r="J7263" s="4"/>
      <c r="K7263" s="173"/>
    </row>
    <row r="7264" spans="1:11" x14ac:dyDescent="0.2">
      <c r="A7264" s="140"/>
      <c r="B7264" s="325"/>
      <c r="J7264" s="4"/>
      <c r="K7264" s="173"/>
    </row>
    <row r="7265" spans="1:11" x14ac:dyDescent="0.2">
      <c r="A7265" s="140"/>
      <c r="B7265" s="325"/>
      <c r="J7265" s="4"/>
      <c r="K7265" s="173"/>
    </row>
    <row r="7266" spans="1:11" x14ac:dyDescent="0.2">
      <c r="A7266" s="140"/>
      <c r="B7266" s="325"/>
      <c r="J7266" s="4"/>
      <c r="K7266" s="173"/>
    </row>
    <row r="7267" spans="1:11" x14ac:dyDescent="0.2">
      <c r="A7267" s="140"/>
      <c r="B7267" s="325"/>
      <c r="J7267" s="4"/>
      <c r="K7267" s="173"/>
    </row>
    <row r="7268" spans="1:11" x14ac:dyDescent="0.2">
      <c r="A7268" s="140"/>
      <c r="B7268" s="325"/>
      <c r="J7268" s="4"/>
      <c r="K7268" s="173"/>
    </row>
    <row r="7269" spans="1:11" x14ac:dyDescent="0.2">
      <c r="A7269" s="140"/>
      <c r="B7269" s="325"/>
      <c r="J7269" s="4"/>
      <c r="K7269" s="173"/>
    </row>
    <row r="7270" spans="1:11" x14ac:dyDescent="0.2">
      <c r="A7270" s="140"/>
      <c r="B7270" s="325"/>
      <c r="J7270" s="4"/>
      <c r="K7270" s="173"/>
    </row>
    <row r="7271" spans="1:11" x14ac:dyDescent="0.2">
      <c r="A7271" s="140"/>
      <c r="B7271" s="325"/>
      <c r="J7271" s="4"/>
      <c r="K7271" s="173"/>
    </row>
    <row r="7272" spans="1:11" x14ac:dyDescent="0.2">
      <c r="A7272" s="140"/>
      <c r="B7272" s="325"/>
      <c r="J7272" s="4"/>
      <c r="K7272" s="173"/>
    </row>
    <row r="7273" spans="1:11" x14ac:dyDescent="0.2">
      <c r="A7273" s="140"/>
      <c r="B7273" s="325"/>
      <c r="J7273" s="4"/>
      <c r="K7273" s="173"/>
    </row>
    <row r="7274" spans="1:11" x14ac:dyDescent="0.2">
      <c r="A7274" s="140"/>
      <c r="B7274" s="325"/>
      <c r="J7274" s="4"/>
      <c r="K7274" s="173"/>
    </row>
    <row r="7275" spans="1:11" x14ac:dyDescent="0.2">
      <c r="A7275" s="140"/>
      <c r="B7275" s="325"/>
      <c r="J7275" s="4"/>
      <c r="K7275" s="173"/>
    </row>
    <row r="7276" spans="1:11" x14ac:dyDescent="0.2">
      <c r="A7276" s="140"/>
      <c r="B7276" s="325"/>
      <c r="J7276" s="4"/>
      <c r="K7276" s="173"/>
    </row>
    <row r="7277" spans="1:11" x14ac:dyDescent="0.2">
      <c r="A7277" s="140"/>
      <c r="B7277" s="325"/>
      <c r="J7277" s="4"/>
      <c r="K7277" s="173"/>
    </row>
    <row r="7278" spans="1:11" x14ac:dyDescent="0.2">
      <c r="A7278" s="140"/>
      <c r="B7278" s="325"/>
      <c r="J7278" s="4"/>
      <c r="K7278" s="173"/>
    </row>
    <row r="7279" spans="1:11" x14ac:dyDescent="0.2">
      <c r="A7279" s="140"/>
      <c r="B7279" s="325"/>
      <c r="J7279" s="4"/>
      <c r="K7279" s="173"/>
    </row>
    <row r="7280" spans="1:11" x14ac:dyDescent="0.2">
      <c r="A7280" s="140"/>
      <c r="B7280" s="325"/>
      <c r="J7280" s="4"/>
      <c r="K7280" s="173"/>
    </row>
    <row r="7281" spans="1:11" x14ac:dyDescent="0.2">
      <c r="A7281" s="140"/>
      <c r="B7281" s="325"/>
      <c r="J7281" s="4"/>
      <c r="K7281" s="173"/>
    </row>
    <row r="7282" spans="1:11" x14ac:dyDescent="0.2">
      <c r="A7282" s="140"/>
      <c r="B7282" s="325"/>
      <c r="J7282" s="4"/>
      <c r="K7282" s="173"/>
    </row>
    <row r="7283" spans="1:11" x14ac:dyDescent="0.2">
      <c r="A7283" s="140"/>
      <c r="B7283" s="325"/>
      <c r="J7283" s="4"/>
      <c r="K7283" s="173"/>
    </row>
    <row r="7284" spans="1:11" x14ac:dyDescent="0.2">
      <c r="A7284" s="140"/>
      <c r="B7284" s="325"/>
      <c r="J7284" s="4"/>
      <c r="K7284" s="173"/>
    </row>
    <row r="7285" spans="1:11" x14ac:dyDescent="0.2">
      <c r="A7285" s="140"/>
      <c r="B7285" s="325"/>
      <c r="J7285" s="4"/>
      <c r="K7285" s="173"/>
    </row>
    <row r="7286" spans="1:11" x14ac:dyDescent="0.2">
      <c r="A7286" s="140"/>
      <c r="B7286" s="325"/>
      <c r="J7286" s="4"/>
      <c r="K7286" s="173"/>
    </row>
    <row r="7287" spans="1:11" x14ac:dyDescent="0.2">
      <c r="A7287" s="140"/>
      <c r="B7287" s="325"/>
      <c r="J7287" s="4"/>
      <c r="K7287" s="173"/>
    </row>
    <row r="7288" spans="1:11" x14ac:dyDescent="0.2">
      <c r="A7288" s="140"/>
      <c r="B7288" s="325"/>
      <c r="J7288" s="4"/>
      <c r="K7288" s="173"/>
    </row>
    <row r="7289" spans="1:11" x14ac:dyDescent="0.2">
      <c r="A7289" s="140"/>
      <c r="B7289" s="325"/>
      <c r="J7289" s="4"/>
      <c r="K7289" s="173"/>
    </row>
    <row r="7290" spans="1:11" x14ac:dyDescent="0.2">
      <c r="A7290" s="140"/>
      <c r="B7290" s="325"/>
      <c r="J7290" s="4"/>
      <c r="K7290" s="173"/>
    </row>
    <row r="7291" spans="1:11" x14ac:dyDescent="0.2">
      <c r="A7291" s="140"/>
      <c r="B7291" s="325"/>
      <c r="J7291" s="4"/>
      <c r="K7291" s="173"/>
    </row>
    <row r="7292" spans="1:11" x14ac:dyDescent="0.2">
      <c r="A7292" s="140"/>
      <c r="B7292" s="325"/>
      <c r="J7292" s="4"/>
      <c r="K7292" s="173"/>
    </row>
    <row r="7293" spans="1:11" x14ac:dyDescent="0.2">
      <c r="A7293" s="140"/>
      <c r="B7293" s="325"/>
      <c r="J7293" s="4"/>
      <c r="K7293" s="173"/>
    </row>
    <row r="7294" spans="1:11" x14ac:dyDescent="0.2">
      <c r="A7294" s="140"/>
      <c r="B7294" s="325"/>
      <c r="J7294" s="4"/>
      <c r="K7294" s="173"/>
    </row>
    <row r="7295" spans="1:11" x14ac:dyDescent="0.2">
      <c r="A7295" s="140"/>
      <c r="B7295" s="325"/>
      <c r="J7295" s="4"/>
      <c r="K7295" s="173"/>
    </row>
    <row r="7296" spans="1:11" x14ac:dyDescent="0.2">
      <c r="A7296" s="140"/>
      <c r="B7296" s="325"/>
      <c r="J7296" s="4"/>
      <c r="K7296" s="173"/>
    </row>
    <row r="7297" spans="1:11" x14ac:dyDescent="0.2">
      <c r="A7297" s="140"/>
      <c r="B7297" s="325"/>
      <c r="J7297" s="4"/>
      <c r="K7297" s="173"/>
    </row>
    <row r="7298" spans="1:11" x14ac:dyDescent="0.2">
      <c r="A7298" s="140"/>
      <c r="B7298" s="325"/>
      <c r="J7298" s="4"/>
      <c r="K7298" s="173"/>
    </row>
    <row r="7299" spans="1:11" x14ac:dyDescent="0.2">
      <c r="A7299" s="140"/>
      <c r="B7299" s="325"/>
      <c r="J7299" s="4"/>
      <c r="K7299" s="173"/>
    </row>
    <row r="7300" spans="1:11" x14ac:dyDescent="0.2">
      <c r="A7300" s="140"/>
      <c r="B7300" s="325"/>
      <c r="J7300" s="4"/>
      <c r="K7300" s="173"/>
    </row>
    <row r="7301" spans="1:11" x14ac:dyDescent="0.2">
      <c r="A7301" s="140"/>
      <c r="B7301" s="325"/>
      <c r="J7301" s="4"/>
      <c r="K7301" s="173"/>
    </row>
    <row r="7302" spans="1:11" x14ac:dyDescent="0.2">
      <c r="A7302" s="140"/>
      <c r="B7302" s="325"/>
      <c r="J7302" s="4"/>
      <c r="K7302" s="173"/>
    </row>
    <row r="7303" spans="1:11" x14ac:dyDescent="0.2">
      <c r="A7303" s="140"/>
      <c r="B7303" s="325"/>
      <c r="J7303" s="4"/>
      <c r="K7303" s="173"/>
    </row>
    <row r="7304" spans="1:11" x14ac:dyDescent="0.2">
      <c r="A7304" s="140"/>
      <c r="B7304" s="325"/>
      <c r="J7304" s="4"/>
      <c r="K7304" s="173"/>
    </row>
    <row r="7305" spans="1:11" x14ac:dyDescent="0.2">
      <c r="A7305" s="140"/>
      <c r="B7305" s="325"/>
      <c r="J7305" s="4"/>
      <c r="K7305" s="173"/>
    </row>
    <row r="7306" spans="1:11" x14ac:dyDescent="0.2">
      <c r="A7306" s="140"/>
      <c r="B7306" s="325"/>
      <c r="J7306" s="4"/>
      <c r="K7306" s="173"/>
    </row>
    <row r="7307" spans="1:11" x14ac:dyDescent="0.2">
      <c r="A7307" s="140"/>
      <c r="B7307" s="325"/>
      <c r="J7307" s="4"/>
      <c r="K7307" s="173"/>
    </row>
    <row r="7308" spans="1:11" x14ac:dyDescent="0.2">
      <c r="A7308" s="140"/>
      <c r="B7308" s="325"/>
      <c r="J7308" s="4"/>
      <c r="K7308" s="173"/>
    </row>
    <row r="7309" spans="1:11" x14ac:dyDescent="0.2">
      <c r="A7309" s="140"/>
      <c r="B7309" s="325"/>
      <c r="J7309" s="4"/>
      <c r="K7309" s="173"/>
    </row>
    <row r="7310" spans="1:11" x14ac:dyDescent="0.2">
      <c r="A7310" s="140"/>
      <c r="B7310" s="325"/>
      <c r="J7310" s="4"/>
      <c r="K7310" s="173"/>
    </row>
    <row r="7311" spans="1:11" x14ac:dyDescent="0.2">
      <c r="A7311" s="140"/>
      <c r="B7311" s="325"/>
      <c r="J7311" s="4"/>
      <c r="K7311" s="173"/>
    </row>
    <row r="7312" spans="1:11" x14ac:dyDescent="0.2">
      <c r="A7312" s="140"/>
      <c r="B7312" s="325"/>
      <c r="J7312" s="4"/>
      <c r="K7312" s="173"/>
    </row>
    <row r="7313" spans="1:11" x14ac:dyDescent="0.2">
      <c r="A7313" s="140"/>
      <c r="B7313" s="325"/>
      <c r="J7313" s="4"/>
      <c r="K7313" s="173"/>
    </row>
    <row r="7314" spans="1:11" x14ac:dyDescent="0.2">
      <c r="A7314" s="140"/>
      <c r="B7314" s="325"/>
      <c r="J7314" s="4"/>
      <c r="K7314" s="173"/>
    </row>
    <row r="7315" spans="1:11" x14ac:dyDescent="0.2">
      <c r="A7315" s="140"/>
      <c r="B7315" s="325"/>
      <c r="J7315" s="4"/>
      <c r="K7315" s="173"/>
    </row>
    <row r="7316" spans="1:11" x14ac:dyDescent="0.2">
      <c r="A7316" s="140"/>
      <c r="B7316" s="325"/>
      <c r="J7316" s="4"/>
      <c r="K7316" s="173"/>
    </row>
    <row r="7317" spans="1:11" x14ac:dyDescent="0.2">
      <c r="A7317" s="140"/>
      <c r="B7317" s="325"/>
      <c r="J7317" s="4"/>
      <c r="K7317" s="173"/>
    </row>
    <row r="7318" spans="1:11" x14ac:dyDescent="0.2">
      <c r="A7318" s="140"/>
      <c r="B7318" s="325"/>
      <c r="J7318" s="4"/>
      <c r="K7318" s="173"/>
    </row>
    <row r="7319" spans="1:11" x14ac:dyDescent="0.2">
      <c r="A7319" s="140"/>
      <c r="B7319" s="325"/>
      <c r="J7319" s="4"/>
      <c r="K7319" s="173"/>
    </row>
    <row r="7320" spans="1:11" x14ac:dyDescent="0.2">
      <c r="A7320" s="140"/>
      <c r="B7320" s="325"/>
      <c r="J7320" s="4"/>
      <c r="K7320" s="173"/>
    </row>
    <row r="7321" spans="1:11" x14ac:dyDescent="0.2">
      <c r="A7321" s="140"/>
      <c r="B7321" s="325"/>
      <c r="J7321" s="4"/>
      <c r="K7321" s="173"/>
    </row>
    <row r="7322" spans="1:11" x14ac:dyDescent="0.2">
      <c r="A7322" s="140"/>
      <c r="B7322" s="325"/>
      <c r="J7322" s="4"/>
      <c r="K7322" s="173"/>
    </row>
    <row r="7323" spans="1:11" x14ac:dyDescent="0.2">
      <c r="A7323" s="140"/>
      <c r="B7323" s="325"/>
      <c r="J7323" s="4"/>
      <c r="K7323" s="173"/>
    </row>
    <row r="7324" spans="1:11" x14ac:dyDescent="0.2">
      <c r="A7324" s="140"/>
      <c r="B7324" s="325"/>
      <c r="J7324" s="4"/>
      <c r="K7324" s="173"/>
    </row>
    <row r="7325" spans="1:11" x14ac:dyDescent="0.2">
      <c r="A7325" s="140"/>
      <c r="B7325" s="325"/>
      <c r="J7325" s="4"/>
      <c r="K7325" s="173"/>
    </row>
    <row r="7326" spans="1:11" x14ac:dyDescent="0.2">
      <c r="A7326" s="140"/>
      <c r="B7326" s="325"/>
      <c r="J7326" s="4"/>
      <c r="K7326" s="173"/>
    </row>
    <row r="7327" spans="1:11" x14ac:dyDescent="0.2">
      <c r="A7327" s="140"/>
      <c r="B7327" s="325"/>
      <c r="J7327" s="4"/>
      <c r="K7327" s="173"/>
    </row>
    <row r="7328" spans="1:11" x14ac:dyDescent="0.2">
      <c r="A7328" s="140"/>
      <c r="B7328" s="325"/>
      <c r="J7328" s="4"/>
      <c r="K7328" s="173"/>
    </row>
    <row r="7329" spans="1:11" x14ac:dyDescent="0.2">
      <c r="A7329" s="140"/>
      <c r="B7329" s="325"/>
      <c r="J7329" s="4"/>
      <c r="K7329" s="173"/>
    </row>
    <row r="7330" spans="1:11" x14ac:dyDescent="0.2">
      <c r="A7330" s="140"/>
      <c r="B7330" s="325"/>
      <c r="J7330" s="4"/>
      <c r="K7330" s="173"/>
    </row>
    <row r="7331" spans="1:11" x14ac:dyDescent="0.2">
      <c r="A7331" s="140"/>
      <c r="B7331" s="325"/>
      <c r="J7331" s="4"/>
      <c r="K7331" s="173"/>
    </row>
    <row r="7332" spans="1:11" x14ac:dyDescent="0.2">
      <c r="A7332" s="140"/>
      <c r="B7332" s="325"/>
      <c r="J7332" s="4"/>
      <c r="K7332" s="173"/>
    </row>
    <row r="7333" spans="1:11" x14ac:dyDescent="0.2">
      <c r="A7333" s="140"/>
      <c r="B7333" s="325"/>
      <c r="J7333" s="4"/>
      <c r="K7333" s="173"/>
    </row>
    <row r="7334" spans="1:11" x14ac:dyDescent="0.2">
      <c r="A7334" s="140"/>
      <c r="B7334" s="325"/>
      <c r="J7334" s="4"/>
      <c r="K7334" s="173"/>
    </row>
    <row r="7335" spans="1:11" x14ac:dyDescent="0.2">
      <c r="A7335" s="140"/>
      <c r="B7335" s="325"/>
      <c r="J7335" s="4"/>
      <c r="K7335" s="173"/>
    </row>
    <row r="7336" spans="1:11" x14ac:dyDescent="0.2">
      <c r="A7336" s="140"/>
      <c r="B7336" s="325"/>
      <c r="J7336" s="4"/>
      <c r="K7336" s="173"/>
    </row>
    <row r="7337" spans="1:11" x14ac:dyDescent="0.2">
      <c r="A7337" s="140"/>
      <c r="B7337" s="325"/>
      <c r="J7337" s="4"/>
      <c r="K7337" s="173"/>
    </row>
    <row r="7338" spans="1:11" x14ac:dyDescent="0.2">
      <c r="A7338" s="140"/>
      <c r="B7338" s="325"/>
      <c r="J7338" s="4"/>
      <c r="K7338" s="173"/>
    </row>
    <row r="7339" spans="1:11" x14ac:dyDescent="0.2">
      <c r="A7339" s="140"/>
      <c r="B7339" s="325"/>
      <c r="J7339" s="4"/>
      <c r="K7339" s="173"/>
    </row>
    <row r="7340" spans="1:11" x14ac:dyDescent="0.2">
      <c r="A7340" s="140"/>
      <c r="B7340" s="325"/>
      <c r="J7340" s="4"/>
      <c r="K7340" s="173"/>
    </row>
    <row r="7341" spans="1:11" x14ac:dyDescent="0.2">
      <c r="A7341" s="140"/>
      <c r="B7341" s="325"/>
      <c r="J7341" s="4"/>
      <c r="K7341" s="173"/>
    </row>
    <row r="7342" spans="1:11" x14ac:dyDescent="0.2">
      <c r="A7342" s="140"/>
      <c r="B7342" s="325"/>
      <c r="J7342" s="4"/>
      <c r="K7342" s="173"/>
    </row>
    <row r="7343" spans="1:11" x14ac:dyDescent="0.2">
      <c r="A7343" s="140"/>
      <c r="B7343" s="325"/>
      <c r="J7343" s="4"/>
      <c r="K7343" s="173"/>
    </row>
    <row r="7344" spans="1:11" x14ac:dyDescent="0.2">
      <c r="A7344" s="140"/>
      <c r="B7344" s="325"/>
      <c r="J7344" s="4"/>
      <c r="K7344" s="173"/>
    </row>
    <row r="7345" spans="1:11" x14ac:dyDescent="0.2">
      <c r="A7345" s="140"/>
      <c r="B7345" s="325"/>
      <c r="J7345" s="4"/>
      <c r="K7345" s="173"/>
    </row>
    <row r="7346" spans="1:11" x14ac:dyDescent="0.2">
      <c r="A7346" s="140"/>
      <c r="B7346" s="325"/>
      <c r="J7346" s="4"/>
      <c r="K7346" s="173"/>
    </row>
    <row r="7347" spans="1:11" x14ac:dyDescent="0.2">
      <c r="A7347" s="140"/>
      <c r="B7347" s="325"/>
      <c r="J7347" s="4"/>
      <c r="K7347" s="173"/>
    </row>
    <row r="7348" spans="1:11" x14ac:dyDescent="0.2">
      <c r="A7348" s="140"/>
      <c r="B7348" s="325"/>
      <c r="J7348" s="4"/>
      <c r="K7348" s="173"/>
    </row>
    <row r="7349" spans="1:11" x14ac:dyDescent="0.2">
      <c r="A7349" s="140"/>
      <c r="B7349" s="325"/>
      <c r="J7349" s="4"/>
      <c r="K7349" s="173"/>
    </row>
    <row r="7350" spans="1:11" x14ac:dyDescent="0.2">
      <c r="A7350" s="140"/>
      <c r="B7350" s="325"/>
      <c r="J7350" s="4"/>
      <c r="K7350" s="173"/>
    </row>
    <row r="7351" spans="1:11" x14ac:dyDescent="0.2">
      <c r="A7351" s="140"/>
      <c r="B7351" s="325"/>
      <c r="J7351" s="4"/>
      <c r="K7351" s="173"/>
    </row>
    <row r="7352" spans="1:11" x14ac:dyDescent="0.2">
      <c r="A7352" s="140"/>
      <c r="B7352" s="325"/>
      <c r="J7352" s="4"/>
      <c r="K7352" s="173"/>
    </row>
    <row r="7353" spans="1:11" x14ac:dyDescent="0.2">
      <c r="A7353" s="140"/>
      <c r="B7353" s="325"/>
      <c r="J7353" s="4"/>
      <c r="K7353" s="173"/>
    </row>
    <row r="7354" spans="1:11" x14ac:dyDescent="0.2">
      <c r="A7354" s="140"/>
      <c r="B7354" s="325"/>
      <c r="J7354" s="4"/>
      <c r="K7354" s="173"/>
    </row>
    <row r="7355" spans="1:11" x14ac:dyDescent="0.2">
      <c r="A7355" s="140"/>
      <c r="B7355" s="325"/>
      <c r="J7355" s="4"/>
      <c r="K7355" s="173"/>
    </row>
    <row r="7356" spans="1:11" x14ac:dyDescent="0.2">
      <c r="A7356" s="140"/>
      <c r="B7356" s="325"/>
      <c r="J7356" s="4"/>
      <c r="K7356" s="173"/>
    </row>
    <row r="7357" spans="1:11" x14ac:dyDescent="0.2">
      <c r="A7357" s="140"/>
      <c r="B7357" s="325"/>
      <c r="J7357" s="4"/>
      <c r="K7357" s="173"/>
    </row>
    <row r="7358" spans="1:11" x14ac:dyDescent="0.2">
      <c r="A7358" s="140"/>
      <c r="B7358" s="325"/>
      <c r="J7358" s="4"/>
      <c r="K7358" s="173"/>
    </row>
    <row r="7359" spans="1:11" x14ac:dyDescent="0.2">
      <c r="A7359" s="140"/>
      <c r="B7359" s="325"/>
      <c r="J7359" s="4"/>
      <c r="K7359" s="173"/>
    </row>
    <row r="7360" spans="1:11" x14ac:dyDescent="0.2">
      <c r="A7360" s="140"/>
      <c r="B7360" s="325"/>
      <c r="J7360" s="4"/>
      <c r="K7360" s="173"/>
    </row>
    <row r="7361" spans="1:11" x14ac:dyDescent="0.2">
      <c r="A7361" s="140"/>
      <c r="B7361" s="325"/>
      <c r="J7361" s="4"/>
      <c r="K7361" s="173"/>
    </row>
    <row r="7362" spans="1:11" x14ac:dyDescent="0.2">
      <c r="A7362" s="140"/>
      <c r="B7362" s="325"/>
      <c r="J7362" s="4"/>
      <c r="K7362" s="173"/>
    </row>
    <row r="7363" spans="1:11" x14ac:dyDescent="0.2">
      <c r="A7363" s="140"/>
      <c r="B7363" s="325"/>
      <c r="J7363" s="4"/>
      <c r="K7363" s="173"/>
    </row>
    <row r="7364" spans="1:11" x14ac:dyDescent="0.2">
      <c r="A7364" s="140"/>
      <c r="B7364" s="325"/>
      <c r="J7364" s="4"/>
      <c r="K7364" s="173"/>
    </row>
    <row r="7365" spans="1:11" x14ac:dyDescent="0.2">
      <c r="A7365" s="140"/>
      <c r="B7365" s="325"/>
      <c r="J7365" s="4"/>
      <c r="K7365" s="173"/>
    </row>
    <row r="7366" spans="1:11" x14ac:dyDescent="0.2">
      <c r="A7366" s="140"/>
      <c r="B7366" s="325"/>
      <c r="J7366" s="4"/>
      <c r="K7366" s="173"/>
    </row>
    <row r="7367" spans="1:11" x14ac:dyDescent="0.2">
      <c r="A7367" s="140"/>
      <c r="B7367" s="325"/>
      <c r="J7367" s="4"/>
      <c r="K7367" s="173"/>
    </row>
    <row r="7368" spans="1:11" x14ac:dyDescent="0.2">
      <c r="A7368" s="140"/>
      <c r="B7368" s="325"/>
      <c r="J7368" s="4"/>
      <c r="K7368" s="173"/>
    </row>
    <row r="7369" spans="1:11" x14ac:dyDescent="0.2">
      <c r="A7369" s="140"/>
      <c r="B7369" s="325"/>
      <c r="J7369" s="4"/>
      <c r="K7369" s="173"/>
    </row>
    <row r="7370" spans="1:11" x14ac:dyDescent="0.2">
      <c r="A7370" s="140"/>
      <c r="B7370" s="325"/>
      <c r="J7370" s="4"/>
      <c r="K7370" s="173"/>
    </row>
    <row r="7371" spans="1:11" x14ac:dyDescent="0.2">
      <c r="A7371" s="140"/>
      <c r="B7371" s="325"/>
      <c r="J7371" s="4"/>
      <c r="K7371" s="173"/>
    </row>
    <row r="7372" spans="1:11" x14ac:dyDescent="0.2">
      <c r="A7372" s="140"/>
      <c r="B7372" s="325"/>
      <c r="J7372" s="4"/>
      <c r="K7372" s="173"/>
    </row>
    <row r="7373" spans="1:11" x14ac:dyDescent="0.2">
      <c r="A7373" s="140"/>
      <c r="B7373" s="325"/>
      <c r="J7373" s="4"/>
      <c r="K7373" s="173"/>
    </row>
    <row r="7374" spans="1:11" x14ac:dyDescent="0.2">
      <c r="A7374" s="140"/>
      <c r="B7374" s="325"/>
      <c r="J7374" s="4"/>
      <c r="K7374" s="173"/>
    </row>
    <row r="7375" spans="1:11" x14ac:dyDescent="0.2">
      <c r="A7375" s="140"/>
      <c r="B7375" s="325"/>
      <c r="J7375" s="4"/>
      <c r="K7375" s="173"/>
    </row>
    <row r="7376" spans="1:11" x14ac:dyDescent="0.2">
      <c r="A7376" s="140"/>
      <c r="B7376" s="325"/>
      <c r="J7376" s="4"/>
      <c r="K7376" s="173"/>
    </row>
    <row r="7377" spans="1:11" x14ac:dyDescent="0.2">
      <c r="A7377" s="140"/>
      <c r="B7377" s="325"/>
      <c r="J7377" s="4"/>
      <c r="K7377" s="173"/>
    </row>
    <row r="7378" spans="1:11" x14ac:dyDescent="0.2">
      <c r="A7378" s="140"/>
      <c r="B7378" s="325"/>
      <c r="J7378" s="4"/>
      <c r="K7378" s="173"/>
    </row>
    <row r="7379" spans="1:11" x14ac:dyDescent="0.2">
      <c r="A7379" s="140"/>
      <c r="B7379" s="325"/>
      <c r="J7379" s="4"/>
      <c r="K7379" s="173"/>
    </row>
    <row r="7380" spans="1:11" x14ac:dyDescent="0.2">
      <c r="A7380" s="140"/>
      <c r="B7380" s="325"/>
      <c r="J7380" s="4"/>
      <c r="K7380" s="173"/>
    </row>
    <row r="7381" spans="1:11" x14ac:dyDescent="0.2">
      <c r="A7381" s="140"/>
      <c r="B7381" s="325"/>
      <c r="J7381" s="4"/>
      <c r="K7381" s="173"/>
    </row>
    <row r="7382" spans="1:11" x14ac:dyDescent="0.2">
      <c r="A7382" s="140"/>
      <c r="B7382" s="325"/>
      <c r="J7382" s="4"/>
      <c r="K7382" s="173"/>
    </row>
    <row r="7383" spans="1:11" x14ac:dyDescent="0.2">
      <c r="A7383" s="140"/>
      <c r="B7383" s="325"/>
      <c r="J7383" s="4"/>
      <c r="K7383" s="173"/>
    </row>
    <row r="7384" spans="1:11" x14ac:dyDescent="0.2">
      <c r="A7384" s="140"/>
      <c r="B7384" s="325"/>
      <c r="J7384" s="4"/>
      <c r="K7384" s="173"/>
    </row>
    <row r="7385" spans="1:11" x14ac:dyDescent="0.2">
      <c r="A7385" s="140"/>
      <c r="B7385" s="325"/>
      <c r="J7385" s="4"/>
      <c r="K7385" s="173"/>
    </row>
    <row r="7386" spans="1:11" x14ac:dyDescent="0.2">
      <c r="A7386" s="140"/>
      <c r="B7386" s="325"/>
      <c r="J7386" s="4"/>
      <c r="K7386" s="173"/>
    </row>
    <row r="7387" spans="1:11" x14ac:dyDescent="0.2">
      <c r="A7387" s="140"/>
      <c r="B7387" s="325"/>
      <c r="J7387" s="4"/>
      <c r="K7387" s="173"/>
    </row>
    <row r="7388" spans="1:11" x14ac:dyDescent="0.2">
      <c r="A7388" s="140"/>
      <c r="B7388" s="325"/>
      <c r="J7388" s="4"/>
      <c r="K7388" s="173"/>
    </row>
    <row r="7389" spans="1:11" x14ac:dyDescent="0.2">
      <c r="A7389" s="140"/>
      <c r="B7389" s="325"/>
      <c r="J7389" s="4"/>
      <c r="K7389" s="173"/>
    </row>
    <row r="7390" spans="1:11" x14ac:dyDescent="0.2">
      <c r="A7390" s="140"/>
      <c r="B7390" s="325"/>
      <c r="J7390" s="4"/>
      <c r="K7390" s="173"/>
    </row>
    <row r="7391" spans="1:11" x14ac:dyDescent="0.2">
      <c r="A7391" s="140"/>
      <c r="B7391" s="325"/>
      <c r="J7391" s="4"/>
      <c r="K7391" s="173"/>
    </row>
    <row r="7392" spans="1:11" x14ac:dyDescent="0.2">
      <c r="A7392" s="140"/>
      <c r="B7392" s="325"/>
      <c r="J7392" s="4"/>
      <c r="K7392" s="173"/>
    </row>
    <row r="7393" spans="1:11" x14ac:dyDescent="0.2">
      <c r="A7393" s="140"/>
      <c r="B7393" s="325"/>
      <c r="J7393" s="4"/>
      <c r="K7393" s="173"/>
    </row>
    <row r="7394" spans="1:11" x14ac:dyDescent="0.2">
      <c r="A7394" s="140"/>
      <c r="B7394" s="325"/>
      <c r="J7394" s="4"/>
      <c r="K7394" s="173"/>
    </row>
    <row r="7395" spans="1:11" x14ac:dyDescent="0.2">
      <c r="A7395" s="140"/>
      <c r="B7395" s="325"/>
      <c r="J7395" s="4"/>
      <c r="K7395" s="173"/>
    </row>
    <row r="7396" spans="1:11" x14ac:dyDescent="0.2">
      <c r="A7396" s="140"/>
      <c r="B7396" s="325"/>
      <c r="J7396" s="4"/>
      <c r="K7396" s="173"/>
    </row>
    <row r="7397" spans="1:11" x14ac:dyDescent="0.2">
      <c r="A7397" s="140"/>
      <c r="B7397" s="325"/>
      <c r="J7397" s="4"/>
      <c r="K7397" s="173"/>
    </row>
    <row r="7398" spans="1:11" x14ac:dyDescent="0.2">
      <c r="A7398" s="140"/>
      <c r="B7398" s="325"/>
      <c r="J7398" s="4"/>
      <c r="K7398" s="173"/>
    </row>
    <row r="7399" spans="1:11" x14ac:dyDescent="0.2">
      <c r="A7399" s="140"/>
      <c r="B7399" s="325"/>
      <c r="J7399" s="4"/>
      <c r="K7399" s="173"/>
    </row>
    <row r="7400" spans="1:11" x14ac:dyDescent="0.2">
      <c r="A7400" s="140"/>
      <c r="B7400" s="325"/>
      <c r="J7400" s="4"/>
      <c r="K7400" s="173"/>
    </row>
    <row r="7401" spans="1:11" x14ac:dyDescent="0.2">
      <c r="A7401" s="140"/>
      <c r="B7401" s="325"/>
      <c r="J7401" s="4"/>
      <c r="K7401" s="173"/>
    </row>
    <row r="7402" spans="1:11" x14ac:dyDescent="0.2">
      <c r="A7402" s="140"/>
      <c r="B7402" s="325"/>
      <c r="J7402" s="4"/>
      <c r="K7402" s="173"/>
    </row>
    <row r="7403" spans="1:11" x14ac:dyDescent="0.2">
      <c r="A7403" s="140"/>
      <c r="B7403" s="325"/>
      <c r="J7403" s="4"/>
      <c r="K7403" s="173"/>
    </row>
    <row r="7404" spans="1:11" x14ac:dyDescent="0.2">
      <c r="A7404" s="140"/>
      <c r="B7404" s="325"/>
      <c r="J7404" s="4"/>
      <c r="K7404" s="173"/>
    </row>
    <row r="7405" spans="1:11" x14ac:dyDescent="0.2">
      <c r="A7405" s="140"/>
      <c r="B7405" s="325"/>
      <c r="J7405" s="4"/>
      <c r="K7405" s="173"/>
    </row>
    <row r="7406" spans="1:11" x14ac:dyDescent="0.2">
      <c r="A7406" s="140"/>
      <c r="B7406" s="325"/>
      <c r="J7406" s="4"/>
      <c r="K7406" s="173"/>
    </row>
    <row r="7407" spans="1:11" x14ac:dyDescent="0.2">
      <c r="A7407" s="140"/>
      <c r="B7407" s="325"/>
      <c r="J7407" s="4"/>
      <c r="K7407" s="173"/>
    </row>
    <row r="7408" spans="1:11" x14ac:dyDescent="0.2">
      <c r="A7408" s="140"/>
      <c r="B7408" s="325"/>
      <c r="J7408" s="4"/>
      <c r="K7408" s="173"/>
    </row>
    <row r="7409" spans="1:11" x14ac:dyDescent="0.2">
      <c r="A7409" s="140"/>
      <c r="B7409" s="325"/>
      <c r="J7409" s="4"/>
      <c r="K7409" s="173"/>
    </row>
    <row r="7410" spans="1:11" x14ac:dyDescent="0.2">
      <c r="A7410" s="140"/>
      <c r="B7410" s="325"/>
      <c r="J7410" s="4"/>
      <c r="K7410" s="173"/>
    </row>
    <row r="7411" spans="1:11" x14ac:dyDescent="0.2">
      <c r="A7411" s="140"/>
      <c r="B7411" s="325"/>
      <c r="J7411" s="4"/>
      <c r="K7411" s="173"/>
    </row>
    <row r="7412" spans="1:11" x14ac:dyDescent="0.2">
      <c r="A7412" s="140"/>
      <c r="B7412" s="325"/>
      <c r="J7412" s="4"/>
      <c r="K7412" s="173"/>
    </row>
    <row r="7413" spans="1:11" x14ac:dyDescent="0.2">
      <c r="A7413" s="140"/>
      <c r="B7413" s="325"/>
      <c r="J7413" s="4"/>
      <c r="K7413" s="173"/>
    </row>
    <row r="7414" spans="1:11" x14ac:dyDescent="0.2">
      <c r="A7414" s="140"/>
      <c r="B7414" s="325"/>
      <c r="J7414" s="4"/>
      <c r="K7414" s="173"/>
    </row>
    <row r="7415" spans="1:11" x14ac:dyDescent="0.2">
      <c r="A7415" s="140"/>
      <c r="B7415" s="325"/>
      <c r="J7415" s="4"/>
      <c r="K7415" s="173"/>
    </row>
    <row r="7416" spans="1:11" x14ac:dyDescent="0.2">
      <c r="A7416" s="140"/>
      <c r="B7416" s="325"/>
      <c r="J7416" s="4"/>
      <c r="K7416" s="173"/>
    </row>
    <row r="7417" spans="1:11" x14ac:dyDescent="0.2">
      <c r="A7417" s="140"/>
      <c r="B7417" s="325"/>
      <c r="J7417" s="4"/>
      <c r="K7417" s="173"/>
    </row>
    <row r="7418" spans="1:11" x14ac:dyDescent="0.2">
      <c r="A7418" s="140"/>
      <c r="B7418" s="325"/>
      <c r="J7418" s="4"/>
      <c r="K7418" s="173"/>
    </row>
    <row r="7419" spans="1:11" x14ac:dyDescent="0.2">
      <c r="A7419" s="140"/>
      <c r="B7419" s="325"/>
      <c r="J7419" s="4"/>
      <c r="K7419" s="173"/>
    </row>
    <row r="7420" spans="1:11" x14ac:dyDescent="0.2">
      <c r="A7420" s="140"/>
      <c r="B7420" s="325"/>
      <c r="J7420" s="4"/>
      <c r="K7420" s="173"/>
    </row>
    <row r="7421" spans="1:11" x14ac:dyDescent="0.2">
      <c r="A7421" s="140"/>
      <c r="B7421" s="325"/>
      <c r="J7421" s="4"/>
      <c r="K7421" s="173"/>
    </row>
    <row r="7422" spans="1:11" x14ac:dyDescent="0.2">
      <c r="A7422" s="140"/>
      <c r="B7422" s="325"/>
      <c r="J7422" s="4"/>
      <c r="K7422" s="173"/>
    </row>
    <row r="7423" spans="1:11" x14ac:dyDescent="0.2">
      <c r="A7423" s="140"/>
      <c r="B7423" s="325"/>
      <c r="J7423" s="4"/>
      <c r="K7423" s="173"/>
    </row>
    <row r="7424" spans="1:11" x14ac:dyDescent="0.2">
      <c r="A7424" s="140"/>
      <c r="B7424" s="325"/>
      <c r="J7424" s="4"/>
      <c r="K7424" s="173"/>
    </row>
    <row r="7425" spans="1:11" x14ac:dyDescent="0.2">
      <c r="A7425" s="140"/>
      <c r="B7425" s="325"/>
      <c r="J7425" s="4"/>
      <c r="K7425" s="173"/>
    </row>
    <row r="7426" spans="1:11" x14ac:dyDescent="0.2">
      <c r="A7426" s="140"/>
      <c r="B7426" s="325"/>
      <c r="J7426" s="4"/>
      <c r="K7426" s="173"/>
    </row>
    <row r="7427" spans="1:11" x14ac:dyDescent="0.2">
      <c r="A7427" s="140"/>
      <c r="B7427" s="325"/>
      <c r="J7427" s="4"/>
      <c r="K7427" s="173"/>
    </row>
    <row r="7428" spans="1:11" x14ac:dyDescent="0.2">
      <c r="A7428" s="140"/>
      <c r="B7428" s="325"/>
      <c r="J7428" s="4"/>
      <c r="K7428" s="173"/>
    </row>
    <row r="7429" spans="1:11" x14ac:dyDescent="0.2">
      <c r="A7429" s="140"/>
      <c r="B7429" s="325"/>
      <c r="J7429" s="4"/>
      <c r="K7429" s="173"/>
    </row>
    <row r="7430" spans="1:11" x14ac:dyDescent="0.2">
      <c r="A7430" s="140"/>
      <c r="B7430" s="325"/>
      <c r="J7430" s="4"/>
      <c r="K7430" s="173"/>
    </row>
    <row r="7431" spans="1:11" x14ac:dyDescent="0.2">
      <c r="A7431" s="140"/>
      <c r="B7431" s="325"/>
      <c r="J7431" s="4"/>
      <c r="K7431" s="173"/>
    </row>
    <row r="7432" spans="1:11" x14ac:dyDescent="0.2">
      <c r="A7432" s="140"/>
      <c r="B7432" s="325"/>
      <c r="J7432" s="4"/>
      <c r="K7432" s="173"/>
    </row>
    <row r="7433" spans="1:11" x14ac:dyDescent="0.2">
      <c r="A7433" s="140"/>
      <c r="B7433" s="325"/>
      <c r="J7433" s="4"/>
      <c r="K7433" s="173"/>
    </row>
    <row r="7434" spans="1:11" x14ac:dyDescent="0.2">
      <c r="A7434" s="140"/>
      <c r="B7434" s="325"/>
      <c r="J7434" s="4"/>
      <c r="K7434" s="173"/>
    </row>
    <row r="7435" spans="1:11" x14ac:dyDescent="0.2">
      <c r="A7435" s="140"/>
      <c r="B7435" s="325"/>
      <c r="J7435" s="4"/>
      <c r="K7435" s="173"/>
    </row>
    <row r="7436" spans="1:11" x14ac:dyDescent="0.2">
      <c r="A7436" s="140"/>
      <c r="B7436" s="325"/>
      <c r="J7436" s="4"/>
      <c r="K7436" s="173"/>
    </row>
    <row r="7437" spans="1:11" x14ac:dyDescent="0.2">
      <c r="A7437" s="140"/>
      <c r="B7437" s="325"/>
      <c r="J7437" s="4"/>
      <c r="K7437" s="173"/>
    </row>
    <row r="7438" spans="1:11" x14ac:dyDescent="0.2">
      <c r="A7438" s="140"/>
      <c r="B7438" s="325"/>
      <c r="J7438" s="4"/>
      <c r="K7438" s="173"/>
    </row>
    <row r="7439" spans="1:11" x14ac:dyDescent="0.2">
      <c r="A7439" s="140"/>
      <c r="B7439" s="325"/>
      <c r="J7439" s="4"/>
      <c r="K7439" s="173"/>
    </row>
    <row r="7440" spans="1:11" x14ac:dyDescent="0.2">
      <c r="A7440" s="140"/>
      <c r="B7440" s="325"/>
      <c r="J7440" s="4"/>
      <c r="K7440" s="173"/>
    </row>
    <row r="7441" spans="1:11" x14ac:dyDescent="0.2">
      <c r="A7441" s="140"/>
      <c r="B7441" s="325"/>
      <c r="J7441" s="4"/>
      <c r="K7441" s="173"/>
    </row>
    <row r="7442" spans="1:11" x14ac:dyDescent="0.2">
      <c r="A7442" s="140"/>
      <c r="B7442" s="325"/>
      <c r="J7442" s="4"/>
      <c r="K7442" s="173"/>
    </row>
    <row r="7443" spans="1:11" x14ac:dyDescent="0.2">
      <c r="A7443" s="140"/>
      <c r="B7443" s="325"/>
      <c r="J7443" s="4"/>
      <c r="K7443" s="173"/>
    </row>
    <row r="7444" spans="1:11" x14ac:dyDescent="0.2">
      <c r="A7444" s="140"/>
      <c r="B7444" s="325"/>
      <c r="J7444" s="4"/>
      <c r="K7444" s="173"/>
    </row>
    <row r="7445" spans="1:11" x14ac:dyDescent="0.2">
      <c r="A7445" s="140"/>
      <c r="B7445" s="325"/>
      <c r="J7445" s="4"/>
      <c r="K7445" s="173"/>
    </row>
    <row r="7446" spans="1:11" x14ac:dyDescent="0.2">
      <c r="A7446" s="140"/>
      <c r="B7446" s="325"/>
      <c r="J7446" s="4"/>
      <c r="K7446" s="173"/>
    </row>
    <row r="7447" spans="1:11" x14ac:dyDescent="0.2">
      <c r="A7447" s="140"/>
      <c r="B7447" s="325"/>
      <c r="J7447" s="4"/>
      <c r="K7447" s="173"/>
    </row>
    <row r="7448" spans="1:11" x14ac:dyDescent="0.2">
      <c r="A7448" s="140"/>
      <c r="B7448" s="325"/>
      <c r="J7448" s="4"/>
      <c r="K7448" s="173"/>
    </row>
    <row r="7449" spans="1:11" x14ac:dyDescent="0.2">
      <c r="A7449" s="140"/>
      <c r="B7449" s="325"/>
      <c r="J7449" s="4"/>
      <c r="K7449" s="173"/>
    </row>
    <row r="7450" spans="1:11" x14ac:dyDescent="0.2">
      <c r="A7450" s="140"/>
      <c r="B7450" s="325"/>
      <c r="J7450" s="4"/>
      <c r="K7450" s="173"/>
    </row>
    <row r="7451" spans="1:11" x14ac:dyDescent="0.2">
      <c r="A7451" s="140"/>
      <c r="B7451" s="325"/>
      <c r="J7451" s="4"/>
      <c r="K7451" s="173"/>
    </row>
    <row r="7452" spans="1:11" x14ac:dyDescent="0.2">
      <c r="A7452" s="140"/>
      <c r="B7452" s="325"/>
      <c r="J7452" s="4"/>
      <c r="K7452" s="173"/>
    </row>
    <row r="7453" spans="1:11" x14ac:dyDescent="0.2">
      <c r="A7453" s="140"/>
      <c r="B7453" s="325"/>
      <c r="J7453" s="4"/>
      <c r="K7453" s="173"/>
    </row>
    <row r="7454" spans="1:11" x14ac:dyDescent="0.2">
      <c r="A7454" s="140"/>
      <c r="B7454" s="325"/>
      <c r="J7454" s="4"/>
      <c r="K7454" s="173"/>
    </row>
    <row r="7455" spans="1:11" x14ac:dyDescent="0.2">
      <c r="A7455" s="140"/>
      <c r="B7455" s="325"/>
      <c r="J7455" s="4"/>
      <c r="K7455" s="173"/>
    </row>
    <row r="7456" spans="1:11" x14ac:dyDescent="0.2">
      <c r="A7456" s="140"/>
      <c r="B7456" s="325"/>
      <c r="J7456" s="4"/>
      <c r="K7456" s="173"/>
    </row>
    <row r="7457" spans="1:11" x14ac:dyDescent="0.2">
      <c r="A7457" s="140"/>
      <c r="B7457" s="325"/>
      <c r="J7457" s="4"/>
      <c r="K7457" s="173"/>
    </row>
    <row r="7458" spans="1:11" x14ac:dyDescent="0.2">
      <c r="A7458" s="140"/>
      <c r="B7458" s="325"/>
      <c r="J7458" s="4"/>
      <c r="K7458" s="173"/>
    </row>
    <row r="7459" spans="1:11" x14ac:dyDescent="0.2">
      <c r="A7459" s="140"/>
      <c r="B7459" s="325"/>
      <c r="J7459" s="4"/>
      <c r="K7459" s="173"/>
    </row>
    <row r="7460" spans="1:11" x14ac:dyDescent="0.2">
      <c r="A7460" s="140"/>
      <c r="B7460" s="325"/>
      <c r="J7460" s="4"/>
      <c r="K7460" s="173"/>
    </row>
    <row r="7461" spans="1:11" x14ac:dyDescent="0.2">
      <c r="A7461" s="140"/>
      <c r="B7461" s="325"/>
      <c r="J7461" s="4"/>
      <c r="K7461" s="173"/>
    </row>
    <row r="7462" spans="1:11" x14ac:dyDescent="0.2">
      <c r="A7462" s="140"/>
      <c r="B7462" s="325"/>
      <c r="J7462" s="4"/>
      <c r="K7462" s="173"/>
    </row>
    <row r="7463" spans="1:11" x14ac:dyDescent="0.2">
      <c r="A7463" s="140"/>
      <c r="B7463" s="325"/>
      <c r="J7463" s="4"/>
      <c r="K7463" s="173"/>
    </row>
    <row r="7464" spans="1:11" x14ac:dyDescent="0.2">
      <c r="A7464" s="140"/>
      <c r="B7464" s="325"/>
      <c r="J7464" s="4"/>
      <c r="K7464" s="173"/>
    </row>
    <row r="7465" spans="1:11" x14ac:dyDescent="0.2">
      <c r="A7465" s="140"/>
      <c r="B7465" s="325"/>
      <c r="J7465" s="4"/>
      <c r="K7465" s="173"/>
    </row>
    <row r="7466" spans="1:11" x14ac:dyDescent="0.2">
      <c r="A7466" s="140"/>
      <c r="B7466" s="325"/>
      <c r="J7466" s="4"/>
      <c r="K7466" s="173"/>
    </row>
    <row r="7467" spans="1:11" x14ac:dyDescent="0.2">
      <c r="A7467" s="140"/>
      <c r="B7467" s="325"/>
      <c r="J7467" s="4"/>
      <c r="K7467" s="173"/>
    </row>
    <row r="7468" spans="1:11" x14ac:dyDescent="0.2">
      <c r="A7468" s="140"/>
      <c r="B7468" s="325"/>
      <c r="J7468" s="4"/>
      <c r="K7468" s="173"/>
    </row>
    <row r="7469" spans="1:11" x14ac:dyDescent="0.2">
      <c r="A7469" s="140"/>
      <c r="B7469" s="325"/>
      <c r="J7469" s="4"/>
      <c r="K7469" s="173"/>
    </row>
    <row r="7470" spans="1:11" x14ac:dyDescent="0.2">
      <c r="A7470" s="140"/>
      <c r="B7470" s="325"/>
      <c r="J7470" s="4"/>
      <c r="K7470" s="173"/>
    </row>
    <row r="7471" spans="1:11" x14ac:dyDescent="0.2">
      <c r="A7471" s="140"/>
      <c r="B7471" s="325"/>
      <c r="J7471" s="4"/>
      <c r="K7471" s="173"/>
    </row>
    <row r="7472" spans="1:11" x14ac:dyDescent="0.2">
      <c r="A7472" s="140"/>
      <c r="B7472" s="325"/>
      <c r="J7472" s="4"/>
      <c r="K7472" s="173"/>
    </row>
    <row r="7473" spans="1:11" x14ac:dyDescent="0.2">
      <c r="A7473" s="140"/>
      <c r="B7473" s="325"/>
      <c r="J7473" s="4"/>
      <c r="K7473" s="173"/>
    </row>
    <row r="7474" spans="1:11" x14ac:dyDescent="0.2">
      <c r="A7474" s="140"/>
      <c r="B7474" s="325"/>
      <c r="J7474" s="4"/>
      <c r="K7474" s="173"/>
    </row>
    <row r="7475" spans="1:11" x14ac:dyDescent="0.2">
      <c r="A7475" s="140"/>
      <c r="B7475" s="325"/>
      <c r="J7475" s="4"/>
      <c r="K7475" s="173"/>
    </row>
    <row r="7476" spans="1:11" x14ac:dyDescent="0.2">
      <c r="A7476" s="140"/>
      <c r="B7476" s="325"/>
      <c r="J7476" s="4"/>
      <c r="K7476" s="173"/>
    </row>
    <row r="7477" spans="1:11" x14ac:dyDescent="0.2">
      <c r="A7477" s="140"/>
      <c r="B7477" s="325"/>
      <c r="J7477" s="4"/>
      <c r="K7477" s="173"/>
    </row>
    <row r="7478" spans="1:11" x14ac:dyDescent="0.2">
      <c r="A7478" s="140"/>
      <c r="B7478" s="325"/>
      <c r="J7478" s="4"/>
      <c r="K7478" s="173"/>
    </row>
    <row r="7479" spans="1:11" x14ac:dyDescent="0.2">
      <c r="A7479" s="140"/>
      <c r="B7479" s="325"/>
      <c r="J7479" s="4"/>
      <c r="K7479" s="173"/>
    </row>
    <row r="7480" spans="1:11" x14ac:dyDescent="0.2">
      <c r="A7480" s="140"/>
      <c r="B7480" s="325"/>
      <c r="J7480" s="4"/>
      <c r="K7480" s="173"/>
    </row>
    <row r="7481" spans="1:11" x14ac:dyDescent="0.2">
      <c r="A7481" s="140"/>
      <c r="B7481" s="325"/>
      <c r="J7481" s="4"/>
      <c r="K7481" s="173"/>
    </row>
    <row r="7482" spans="1:11" x14ac:dyDescent="0.2">
      <c r="A7482" s="140"/>
      <c r="B7482" s="325"/>
      <c r="J7482" s="4"/>
      <c r="K7482" s="173"/>
    </row>
    <row r="7483" spans="1:11" x14ac:dyDescent="0.2">
      <c r="A7483" s="140"/>
      <c r="B7483" s="325"/>
      <c r="J7483" s="4"/>
      <c r="K7483" s="173"/>
    </row>
    <row r="7484" spans="1:11" x14ac:dyDescent="0.2">
      <c r="A7484" s="140"/>
      <c r="B7484" s="325"/>
      <c r="J7484" s="4"/>
      <c r="K7484" s="173"/>
    </row>
    <row r="7485" spans="1:11" x14ac:dyDescent="0.2">
      <c r="A7485" s="140"/>
      <c r="B7485" s="325"/>
      <c r="J7485" s="4"/>
      <c r="K7485" s="173"/>
    </row>
    <row r="7486" spans="1:11" x14ac:dyDescent="0.2">
      <c r="A7486" s="140"/>
      <c r="B7486" s="325"/>
      <c r="J7486" s="4"/>
      <c r="K7486" s="173"/>
    </row>
    <row r="7487" spans="1:11" x14ac:dyDescent="0.2">
      <c r="A7487" s="140"/>
      <c r="B7487" s="325"/>
      <c r="J7487" s="4"/>
      <c r="K7487" s="173"/>
    </row>
    <row r="7488" spans="1:11" x14ac:dyDescent="0.2">
      <c r="A7488" s="140"/>
      <c r="B7488" s="325"/>
      <c r="J7488" s="4"/>
      <c r="K7488" s="173"/>
    </row>
    <row r="7489" spans="1:11" x14ac:dyDescent="0.2">
      <c r="A7489" s="140"/>
      <c r="B7489" s="325"/>
      <c r="J7489" s="4"/>
      <c r="K7489" s="173"/>
    </row>
    <row r="7490" spans="1:11" x14ac:dyDescent="0.2">
      <c r="A7490" s="140"/>
      <c r="B7490" s="325"/>
      <c r="J7490" s="4"/>
      <c r="K7490" s="173"/>
    </row>
    <row r="7491" spans="1:11" x14ac:dyDescent="0.2">
      <c r="A7491" s="140"/>
      <c r="B7491" s="325"/>
      <c r="J7491" s="4"/>
      <c r="K7491" s="173"/>
    </row>
    <row r="7492" spans="1:11" x14ac:dyDescent="0.2">
      <c r="A7492" s="140"/>
      <c r="B7492" s="325"/>
      <c r="J7492" s="4"/>
      <c r="K7492" s="173"/>
    </row>
    <row r="7493" spans="1:11" x14ac:dyDescent="0.2">
      <c r="A7493" s="140"/>
      <c r="B7493" s="325"/>
      <c r="J7493" s="4"/>
      <c r="K7493" s="173"/>
    </row>
    <row r="7494" spans="1:11" x14ac:dyDescent="0.2">
      <c r="A7494" s="140"/>
      <c r="B7494" s="325"/>
      <c r="J7494" s="4"/>
      <c r="K7494" s="173"/>
    </row>
    <row r="7495" spans="1:11" x14ac:dyDescent="0.2">
      <c r="A7495" s="140"/>
      <c r="B7495" s="325"/>
      <c r="J7495" s="4"/>
      <c r="K7495" s="173"/>
    </row>
    <row r="7496" spans="1:11" x14ac:dyDescent="0.2">
      <c r="A7496" s="140"/>
      <c r="B7496" s="325"/>
      <c r="J7496" s="4"/>
      <c r="K7496" s="173"/>
    </row>
    <row r="7497" spans="1:11" x14ac:dyDescent="0.2">
      <c r="A7497" s="140"/>
      <c r="B7497" s="325"/>
      <c r="J7497" s="4"/>
      <c r="K7497" s="173"/>
    </row>
    <row r="7498" spans="1:11" x14ac:dyDescent="0.2">
      <c r="A7498" s="140"/>
      <c r="B7498" s="325"/>
      <c r="J7498" s="4"/>
      <c r="K7498" s="173"/>
    </row>
    <row r="7499" spans="1:11" x14ac:dyDescent="0.2">
      <c r="A7499" s="140"/>
      <c r="B7499" s="325"/>
      <c r="J7499" s="4"/>
      <c r="K7499" s="173"/>
    </row>
    <row r="7500" spans="1:11" x14ac:dyDescent="0.2">
      <c r="A7500" s="140"/>
      <c r="B7500" s="325"/>
      <c r="J7500" s="4"/>
      <c r="K7500" s="173"/>
    </row>
    <row r="7501" spans="1:11" x14ac:dyDescent="0.2">
      <c r="A7501" s="140"/>
      <c r="B7501" s="325"/>
      <c r="J7501" s="4"/>
      <c r="K7501" s="173"/>
    </row>
    <row r="7502" spans="1:11" x14ac:dyDescent="0.2">
      <c r="A7502" s="140"/>
      <c r="B7502" s="325"/>
      <c r="J7502" s="4"/>
      <c r="K7502" s="173"/>
    </row>
    <row r="7503" spans="1:11" x14ac:dyDescent="0.2">
      <c r="A7503" s="140"/>
      <c r="B7503" s="325"/>
      <c r="J7503" s="4"/>
      <c r="K7503" s="173"/>
    </row>
    <row r="7504" spans="1:11" x14ac:dyDescent="0.2">
      <c r="A7504" s="140"/>
      <c r="B7504" s="325"/>
      <c r="J7504" s="4"/>
      <c r="K7504" s="173"/>
    </row>
    <row r="7505" spans="1:11" x14ac:dyDescent="0.2">
      <c r="A7505" s="140"/>
      <c r="B7505" s="325"/>
      <c r="J7505" s="4"/>
      <c r="K7505" s="173"/>
    </row>
    <row r="7506" spans="1:11" x14ac:dyDescent="0.2">
      <c r="A7506" s="140"/>
      <c r="B7506" s="325"/>
      <c r="J7506" s="4"/>
      <c r="K7506" s="173"/>
    </row>
    <row r="7507" spans="1:11" x14ac:dyDescent="0.2">
      <c r="A7507" s="140"/>
      <c r="B7507" s="325"/>
      <c r="J7507" s="4"/>
      <c r="K7507" s="173"/>
    </row>
    <row r="7508" spans="1:11" x14ac:dyDescent="0.2">
      <c r="A7508" s="140"/>
      <c r="B7508" s="325"/>
      <c r="J7508" s="4"/>
      <c r="K7508" s="173"/>
    </row>
    <row r="7509" spans="1:11" x14ac:dyDescent="0.2">
      <c r="A7509" s="140"/>
      <c r="B7509" s="325"/>
      <c r="J7509" s="4"/>
      <c r="K7509" s="173"/>
    </row>
    <row r="7510" spans="1:11" x14ac:dyDescent="0.2">
      <c r="A7510" s="140"/>
      <c r="B7510" s="325"/>
      <c r="J7510" s="4"/>
      <c r="K7510" s="173"/>
    </row>
    <row r="7511" spans="1:11" x14ac:dyDescent="0.2">
      <c r="A7511" s="140"/>
      <c r="B7511" s="325"/>
      <c r="J7511" s="4"/>
      <c r="K7511" s="173"/>
    </row>
    <row r="7512" spans="1:11" x14ac:dyDescent="0.2">
      <c r="A7512" s="140"/>
      <c r="B7512" s="325"/>
      <c r="J7512" s="4"/>
      <c r="K7512" s="173"/>
    </row>
    <row r="7513" spans="1:11" x14ac:dyDescent="0.2">
      <c r="A7513" s="140"/>
      <c r="B7513" s="325"/>
      <c r="J7513" s="4"/>
      <c r="K7513" s="173"/>
    </row>
    <row r="7514" spans="1:11" x14ac:dyDescent="0.2">
      <c r="A7514" s="140"/>
      <c r="B7514" s="325"/>
      <c r="J7514" s="4"/>
      <c r="K7514" s="173"/>
    </row>
    <row r="7515" spans="1:11" x14ac:dyDescent="0.2">
      <c r="A7515" s="140"/>
      <c r="B7515" s="325"/>
      <c r="J7515" s="4"/>
      <c r="K7515" s="173"/>
    </row>
    <row r="7516" spans="1:11" x14ac:dyDescent="0.2">
      <c r="A7516" s="140"/>
      <c r="B7516" s="325"/>
      <c r="J7516" s="4"/>
      <c r="K7516" s="173"/>
    </row>
    <row r="7517" spans="1:11" x14ac:dyDescent="0.2">
      <c r="A7517" s="140"/>
      <c r="B7517" s="325"/>
      <c r="J7517" s="4"/>
      <c r="K7517" s="173"/>
    </row>
    <row r="7518" spans="1:11" x14ac:dyDescent="0.2">
      <c r="A7518" s="140"/>
      <c r="B7518" s="325"/>
      <c r="J7518" s="4"/>
      <c r="K7518" s="173"/>
    </row>
    <row r="7519" spans="1:11" x14ac:dyDescent="0.2">
      <c r="A7519" s="140"/>
      <c r="B7519" s="325"/>
      <c r="J7519" s="4"/>
      <c r="K7519" s="173"/>
    </row>
    <row r="7520" spans="1:11" x14ac:dyDescent="0.2">
      <c r="A7520" s="140"/>
      <c r="B7520" s="325"/>
      <c r="J7520" s="4"/>
      <c r="K7520" s="173"/>
    </row>
    <row r="7521" spans="1:11" x14ac:dyDescent="0.2">
      <c r="A7521" s="140"/>
      <c r="B7521" s="325"/>
      <c r="J7521" s="4"/>
      <c r="K7521" s="173"/>
    </row>
    <row r="7522" spans="1:11" x14ac:dyDescent="0.2">
      <c r="A7522" s="140"/>
      <c r="B7522" s="325"/>
      <c r="J7522" s="4"/>
      <c r="K7522" s="173"/>
    </row>
    <row r="7523" spans="1:11" x14ac:dyDescent="0.2">
      <c r="A7523" s="140"/>
      <c r="B7523" s="325"/>
      <c r="J7523" s="4"/>
      <c r="K7523" s="173"/>
    </row>
    <row r="7524" spans="1:11" x14ac:dyDescent="0.2">
      <c r="A7524" s="140"/>
      <c r="B7524" s="325"/>
      <c r="J7524" s="4"/>
      <c r="K7524" s="173"/>
    </row>
    <row r="7525" spans="1:11" x14ac:dyDescent="0.2">
      <c r="A7525" s="140"/>
      <c r="B7525" s="325"/>
      <c r="J7525" s="4"/>
      <c r="K7525" s="173"/>
    </row>
    <row r="7526" spans="1:11" x14ac:dyDescent="0.2">
      <c r="A7526" s="140"/>
      <c r="B7526" s="325"/>
      <c r="J7526" s="4"/>
      <c r="K7526" s="173"/>
    </row>
    <row r="7527" spans="1:11" x14ac:dyDescent="0.2">
      <c r="A7527" s="140"/>
      <c r="B7527" s="325"/>
      <c r="J7527" s="4"/>
      <c r="K7527" s="173"/>
    </row>
    <row r="7528" spans="1:11" x14ac:dyDescent="0.2">
      <c r="A7528" s="140"/>
      <c r="B7528" s="325"/>
      <c r="J7528" s="4"/>
      <c r="K7528" s="173"/>
    </row>
    <row r="7529" spans="1:11" x14ac:dyDescent="0.2">
      <c r="A7529" s="140"/>
      <c r="B7529" s="325"/>
      <c r="J7529" s="4"/>
      <c r="K7529" s="173"/>
    </row>
    <row r="7530" spans="1:11" x14ac:dyDescent="0.2">
      <c r="A7530" s="140"/>
      <c r="B7530" s="325"/>
      <c r="J7530" s="4"/>
      <c r="K7530" s="173"/>
    </row>
    <row r="7531" spans="1:11" x14ac:dyDescent="0.2">
      <c r="A7531" s="140"/>
      <c r="B7531" s="325"/>
      <c r="J7531" s="4"/>
      <c r="K7531" s="173"/>
    </row>
    <row r="7532" spans="1:11" x14ac:dyDescent="0.2">
      <c r="A7532" s="140"/>
      <c r="B7532" s="325"/>
      <c r="J7532" s="4"/>
      <c r="K7532" s="173"/>
    </row>
    <row r="7533" spans="1:11" x14ac:dyDescent="0.2">
      <c r="A7533" s="140"/>
      <c r="B7533" s="325"/>
      <c r="J7533" s="4"/>
      <c r="K7533" s="173"/>
    </row>
    <row r="7534" spans="1:11" x14ac:dyDescent="0.2">
      <c r="A7534" s="140"/>
      <c r="B7534" s="325"/>
      <c r="J7534" s="4"/>
      <c r="K7534" s="173"/>
    </row>
    <row r="7535" spans="1:11" x14ac:dyDescent="0.2">
      <c r="A7535" s="140"/>
      <c r="B7535" s="325"/>
      <c r="J7535" s="4"/>
      <c r="K7535" s="173"/>
    </row>
    <row r="7536" spans="1:11" x14ac:dyDescent="0.2">
      <c r="A7536" s="140"/>
      <c r="B7536" s="325"/>
      <c r="J7536" s="4"/>
      <c r="K7536" s="173"/>
    </row>
    <row r="7537" spans="1:11" x14ac:dyDescent="0.2">
      <c r="A7537" s="140"/>
      <c r="B7537" s="325"/>
      <c r="J7537" s="4"/>
      <c r="K7537" s="173"/>
    </row>
    <row r="7538" spans="1:11" x14ac:dyDescent="0.2">
      <c r="A7538" s="140"/>
      <c r="B7538" s="325"/>
      <c r="J7538" s="4"/>
      <c r="K7538" s="173"/>
    </row>
    <row r="7539" spans="1:11" x14ac:dyDescent="0.2">
      <c r="A7539" s="140"/>
      <c r="B7539" s="325"/>
      <c r="J7539" s="4"/>
      <c r="K7539" s="173"/>
    </row>
    <row r="7540" spans="1:11" x14ac:dyDescent="0.2">
      <c r="A7540" s="140"/>
      <c r="B7540" s="325"/>
      <c r="J7540" s="4"/>
      <c r="K7540" s="173"/>
    </row>
    <row r="7541" spans="1:11" x14ac:dyDescent="0.2">
      <c r="A7541" s="140"/>
      <c r="B7541" s="325"/>
      <c r="J7541" s="4"/>
      <c r="K7541" s="173"/>
    </row>
    <row r="7542" spans="1:11" x14ac:dyDescent="0.2">
      <c r="A7542" s="140"/>
      <c r="B7542" s="325"/>
      <c r="J7542" s="4"/>
      <c r="K7542" s="173"/>
    </row>
    <row r="7543" spans="1:11" x14ac:dyDescent="0.2">
      <c r="A7543" s="140"/>
      <c r="B7543" s="325"/>
      <c r="J7543" s="4"/>
      <c r="K7543" s="173"/>
    </row>
    <row r="7544" spans="1:11" x14ac:dyDescent="0.2">
      <c r="A7544" s="140"/>
      <c r="B7544" s="325"/>
      <c r="J7544" s="4"/>
      <c r="K7544" s="173"/>
    </row>
    <row r="7545" spans="1:11" x14ac:dyDescent="0.2">
      <c r="A7545" s="140"/>
      <c r="B7545" s="325"/>
      <c r="J7545" s="4"/>
      <c r="K7545" s="173"/>
    </row>
    <row r="7546" spans="1:11" x14ac:dyDescent="0.2">
      <c r="A7546" s="140"/>
      <c r="B7546" s="325"/>
      <c r="J7546" s="4"/>
      <c r="K7546" s="173"/>
    </row>
    <row r="7547" spans="1:11" x14ac:dyDescent="0.2">
      <c r="A7547" s="140"/>
      <c r="B7547" s="325"/>
      <c r="J7547" s="4"/>
      <c r="K7547" s="173"/>
    </row>
    <row r="7548" spans="1:11" x14ac:dyDescent="0.2">
      <c r="A7548" s="140"/>
      <c r="B7548" s="325"/>
      <c r="J7548" s="4"/>
      <c r="K7548" s="173"/>
    </row>
    <row r="7549" spans="1:11" x14ac:dyDescent="0.2">
      <c r="A7549" s="140"/>
      <c r="B7549" s="325"/>
      <c r="J7549" s="4"/>
      <c r="K7549" s="173"/>
    </row>
    <row r="7550" spans="1:11" x14ac:dyDescent="0.2">
      <c r="A7550" s="140"/>
      <c r="B7550" s="325"/>
      <c r="J7550" s="4"/>
      <c r="K7550" s="173"/>
    </row>
    <row r="7551" spans="1:11" x14ac:dyDescent="0.2">
      <c r="A7551" s="140"/>
      <c r="B7551" s="325"/>
      <c r="J7551" s="4"/>
      <c r="K7551" s="173"/>
    </row>
    <row r="7552" spans="1:11" x14ac:dyDescent="0.2">
      <c r="A7552" s="140"/>
      <c r="B7552" s="325"/>
      <c r="J7552" s="4"/>
      <c r="K7552" s="173"/>
    </row>
    <row r="7553" spans="1:11" x14ac:dyDescent="0.2">
      <c r="A7553" s="140"/>
      <c r="B7553" s="325"/>
      <c r="J7553" s="4"/>
      <c r="K7553" s="173"/>
    </row>
    <row r="7554" spans="1:11" x14ac:dyDescent="0.2">
      <c r="A7554" s="140"/>
      <c r="B7554" s="325"/>
      <c r="J7554" s="4"/>
      <c r="K7554" s="173"/>
    </row>
    <row r="7555" spans="1:11" x14ac:dyDescent="0.2">
      <c r="A7555" s="140"/>
      <c r="B7555" s="325"/>
      <c r="J7555" s="4"/>
      <c r="K7555" s="173"/>
    </row>
    <row r="7556" spans="1:11" x14ac:dyDescent="0.2">
      <c r="A7556" s="140"/>
      <c r="B7556" s="325"/>
      <c r="J7556" s="4"/>
      <c r="K7556" s="173"/>
    </row>
    <row r="7557" spans="1:11" x14ac:dyDescent="0.2">
      <c r="A7557" s="140"/>
      <c r="B7557" s="325"/>
      <c r="J7557" s="4"/>
      <c r="K7557" s="173"/>
    </row>
    <row r="7558" spans="1:11" x14ac:dyDescent="0.2">
      <c r="A7558" s="140"/>
      <c r="B7558" s="325"/>
      <c r="J7558" s="4"/>
      <c r="K7558" s="173"/>
    </row>
    <row r="7559" spans="1:11" x14ac:dyDescent="0.2">
      <c r="A7559" s="140"/>
      <c r="B7559" s="325"/>
      <c r="J7559" s="4"/>
      <c r="K7559" s="173"/>
    </row>
    <row r="7560" spans="1:11" x14ac:dyDescent="0.2">
      <c r="A7560" s="140"/>
      <c r="B7560" s="325"/>
      <c r="J7560" s="4"/>
      <c r="K7560" s="173"/>
    </row>
    <row r="7561" spans="1:11" x14ac:dyDescent="0.2">
      <c r="A7561" s="140"/>
      <c r="B7561" s="325"/>
      <c r="J7561" s="4"/>
      <c r="K7561" s="173"/>
    </row>
    <row r="7562" spans="1:11" x14ac:dyDescent="0.2">
      <c r="A7562" s="140"/>
      <c r="B7562" s="325"/>
      <c r="J7562" s="4"/>
      <c r="K7562" s="173"/>
    </row>
    <row r="7563" spans="1:11" x14ac:dyDescent="0.2">
      <c r="A7563" s="140"/>
      <c r="B7563" s="325"/>
      <c r="J7563" s="4"/>
      <c r="K7563" s="173"/>
    </row>
    <row r="7564" spans="1:11" x14ac:dyDescent="0.2">
      <c r="A7564" s="140"/>
      <c r="B7564" s="325"/>
      <c r="J7564" s="4"/>
      <c r="K7564" s="173"/>
    </row>
    <row r="7565" spans="1:11" x14ac:dyDescent="0.2">
      <c r="A7565" s="140"/>
      <c r="B7565" s="325"/>
      <c r="J7565" s="4"/>
      <c r="K7565" s="173"/>
    </row>
    <row r="7566" spans="1:11" x14ac:dyDescent="0.2">
      <c r="A7566" s="140"/>
      <c r="B7566" s="325"/>
      <c r="J7566" s="4"/>
      <c r="K7566" s="173"/>
    </row>
    <row r="7567" spans="1:11" x14ac:dyDescent="0.2">
      <c r="A7567" s="140"/>
      <c r="B7567" s="325"/>
      <c r="J7567" s="4"/>
      <c r="K7567" s="173"/>
    </row>
    <row r="7568" spans="1:11" x14ac:dyDescent="0.2">
      <c r="A7568" s="140"/>
      <c r="B7568" s="325"/>
      <c r="J7568" s="4"/>
      <c r="K7568" s="173"/>
    </row>
    <row r="7569" spans="1:11" x14ac:dyDescent="0.2">
      <c r="A7569" s="140"/>
      <c r="B7569" s="325"/>
      <c r="J7569" s="4"/>
      <c r="K7569" s="173"/>
    </row>
    <row r="7570" spans="1:11" x14ac:dyDescent="0.2">
      <c r="A7570" s="140"/>
      <c r="B7570" s="325"/>
      <c r="J7570" s="4"/>
      <c r="K7570" s="173"/>
    </row>
    <row r="7571" spans="1:11" x14ac:dyDescent="0.2">
      <c r="A7571" s="140"/>
      <c r="B7571" s="325"/>
      <c r="J7571" s="4"/>
      <c r="K7571" s="173"/>
    </row>
    <row r="7572" spans="1:11" x14ac:dyDescent="0.2">
      <c r="A7572" s="140"/>
      <c r="B7572" s="325"/>
      <c r="J7572" s="4"/>
      <c r="K7572" s="173"/>
    </row>
    <row r="7573" spans="1:11" x14ac:dyDescent="0.2">
      <c r="A7573" s="140"/>
      <c r="B7573" s="325"/>
      <c r="J7573" s="4"/>
      <c r="K7573" s="173"/>
    </row>
    <row r="7574" spans="1:11" x14ac:dyDescent="0.2">
      <c r="A7574" s="140"/>
      <c r="B7574" s="325"/>
      <c r="J7574" s="4"/>
      <c r="K7574" s="173"/>
    </row>
    <row r="7575" spans="1:11" x14ac:dyDescent="0.2">
      <c r="A7575" s="140"/>
      <c r="B7575" s="325"/>
      <c r="J7575" s="4"/>
      <c r="K7575" s="173"/>
    </row>
    <row r="7576" spans="1:11" x14ac:dyDescent="0.2">
      <c r="A7576" s="140"/>
      <c r="B7576" s="325"/>
      <c r="J7576" s="4"/>
      <c r="K7576" s="173"/>
    </row>
    <row r="7577" spans="1:11" x14ac:dyDescent="0.2">
      <c r="A7577" s="140"/>
      <c r="B7577" s="325"/>
      <c r="J7577" s="4"/>
      <c r="K7577" s="173"/>
    </row>
    <row r="7578" spans="1:11" x14ac:dyDescent="0.2">
      <c r="A7578" s="140"/>
      <c r="B7578" s="325"/>
      <c r="J7578" s="4"/>
      <c r="K7578" s="173"/>
    </row>
    <row r="7579" spans="1:11" x14ac:dyDescent="0.2">
      <c r="A7579" s="140"/>
      <c r="B7579" s="325"/>
      <c r="J7579" s="4"/>
      <c r="K7579" s="173"/>
    </row>
    <row r="7580" spans="1:11" x14ac:dyDescent="0.2">
      <c r="A7580" s="140"/>
      <c r="B7580" s="325"/>
      <c r="J7580" s="4"/>
      <c r="K7580" s="173"/>
    </row>
    <row r="7581" spans="1:11" x14ac:dyDescent="0.2">
      <c r="A7581" s="140"/>
      <c r="B7581" s="325"/>
      <c r="J7581" s="4"/>
      <c r="K7581" s="173"/>
    </row>
    <row r="7582" spans="1:11" x14ac:dyDescent="0.2">
      <c r="A7582" s="140"/>
      <c r="B7582" s="325"/>
      <c r="J7582" s="4"/>
      <c r="K7582" s="173"/>
    </row>
    <row r="7583" spans="1:11" x14ac:dyDescent="0.2">
      <c r="A7583" s="140"/>
      <c r="B7583" s="325"/>
      <c r="J7583" s="4"/>
      <c r="K7583" s="173"/>
    </row>
    <row r="7584" spans="1:11" x14ac:dyDescent="0.2">
      <c r="A7584" s="140"/>
      <c r="B7584" s="325"/>
      <c r="J7584" s="4"/>
      <c r="K7584" s="173"/>
    </row>
    <row r="7585" spans="1:11" x14ac:dyDescent="0.2">
      <c r="A7585" s="140"/>
      <c r="B7585" s="325"/>
      <c r="J7585" s="4"/>
      <c r="K7585" s="173"/>
    </row>
    <row r="7586" spans="1:11" x14ac:dyDescent="0.2">
      <c r="A7586" s="140"/>
      <c r="B7586" s="325"/>
      <c r="J7586" s="4"/>
      <c r="K7586" s="173"/>
    </row>
    <row r="7587" spans="1:11" x14ac:dyDescent="0.2">
      <c r="A7587" s="140"/>
      <c r="B7587" s="325"/>
      <c r="J7587" s="4"/>
      <c r="K7587" s="173"/>
    </row>
    <row r="7588" spans="1:11" x14ac:dyDescent="0.2">
      <c r="A7588" s="140"/>
      <c r="B7588" s="325"/>
      <c r="J7588" s="4"/>
      <c r="K7588" s="173"/>
    </row>
    <row r="7589" spans="1:11" x14ac:dyDescent="0.2">
      <c r="A7589" s="140"/>
      <c r="B7589" s="325"/>
      <c r="J7589" s="4"/>
      <c r="K7589" s="173"/>
    </row>
    <row r="7590" spans="1:11" x14ac:dyDescent="0.2">
      <c r="A7590" s="140"/>
      <c r="B7590" s="325"/>
      <c r="J7590" s="4"/>
      <c r="K7590" s="173"/>
    </row>
    <row r="7591" spans="1:11" x14ac:dyDescent="0.2">
      <c r="A7591" s="140"/>
      <c r="B7591" s="325"/>
      <c r="J7591" s="4"/>
      <c r="K7591" s="173"/>
    </row>
    <row r="7592" spans="1:11" x14ac:dyDescent="0.2">
      <c r="A7592" s="140"/>
      <c r="B7592" s="325"/>
      <c r="J7592" s="4"/>
      <c r="K7592" s="173"/>
    </row>
    <row r="7593" spans="1:11" x14ac:dyDescent="0.2">
      <c r="A7593" s="140"/>
      <c r="B7593" s="325"/>
      <c r="J7593" s="4"/>
      <c r="K7593" s="173"/>
    </row>
    <row r="7594" spans="1:11" x14ac:dyDescent="0.2">
      <c r="A7594" s="140"/>
      <c r="B7594" s="325"/>
      <c r="J7594" s="4"/>
      <c r="K7594" s="173"/>
    </row>
    <row r="7595" spans="1:11" x14ac:dyDescent="0.2">
      <c r="A7595" s="140"/>
      <c r="B7595" s="325"/>
      <c r="J7595" s="4"/>
      <c r="K7595" s="173"/>
    </row>
    <row r="7596" spans="1:11" x14ac:dyDescent="0.2">
      <c r="A7596" s="140"/>
      <c r="B7596" s="325"/>
      <c r="J7596" s="4"/>
      <c r="K7596" s="173"/>
    </row>
    <row r="7597" spans="1:11" x14ac:dyDescent="0.2">
      <c r="A7597" s="140"/>
      <c r="B7597" s="325"/>
      <c r="J7597" s="4"/>
      <c r="K7597" s="173"/>
    </row>
    <row r="7598" spans="1:11" x14ac:dyDescent="0.2">
      <c r="A7598" s="140"/>
      <c r="B7598" s="325"/>
      <c r="J7598" s="4"/>
      <c r="K7598" s="173"/>
    </row>
    <row r="7599" spans="1:11" x14ac:dyDescent="0.2">
      <c r="A7599" s="140"/>
      <c r="B7599" s="325"/>
      <c r="J7599" s="4"/>
      <c r="K7599" s="173"/>
    </row>
    <row r="7600" spans="1:11" x14ac:dyDescent="0.2">
      <c r="A7600" s="140"/>
      <c r="B7600" s="325"/>
      <c r="J7600" s="4"/>
      <c r="K7600" s="173"/>
    </row>
    <row r="7601" spans="1:11" x14ac:dyDescent="0.2">
      <c r="A7601" s="140"/>
      <c r="B7601" s="325"/>
      <c r="J7601" s="4"/>
      <c r="K7601" s="173"/>
    </row>
    <row r="7602" spans="1:11" x14ac:dyDescent="0.2">
      <c r="A7602" s="140"/>
      <c r="B7602" s="325"/>
      <c r="J7602" s="4"/>
      <c r="K7602" s="173"/>
    </row>
    <row r="7603" spans="1:11" x14ac:dyDescent="0.2">
      <c r="A7603" s="140"/>
      <c r="B7603" s="325"/>
      <c r="J7603" s="4"/>
      <c r="K7603" s="173"/>
    </row>
    <row r="7604" spans="1:11" x14ac:dyDescent="0.2">
      <c r="A7604" s="140"/>
      <c r="B7604" s="325"/>
      <c r="J7604" s="4"/>
      <c r="K7604" s="173"/>
    </row>
    <row r="7605" spans="1:11" x14ac:dyDescent="0.2">
      <c r="A7605" s="140"/>
      <c r="B7605" s="325"/>
      <c r="J7605" s="4"/>
      <c r="K7605" s="173"/>
    </row>
    <row r="7606" spans="1:11" x14ac:dyDescent="0.2">
      <c r="A7606" s="140"/>
      <c r="B7606" s="325"/>
      <c r="J7606" s="4"/>
      <c r="K7606" s="173"/>
    </row>
    <row r="7607" spans="1:11" x14ac:dyDescent="0.2">
      <c r="A7607" s="140"/>
      <c r="B7607" s="325"/>
      <c r="J7607" s="4"/>
      <c r="K7607" s="173"/>
    </row>
    <row r="7608" spans="1:11" x14ac:dyDescent="0.2">
      <c r="A7608" s="140"/>
      <c r="B7608" s="325"/>
      <c r="J7608" s="4"/>
      <c r="K7608" s="173"/>
    </row>
    <row r="7609" spans="1:11" x14ac:dyDescent="0.2">
      <c r="A7609" s="140"/>
      <c r="B7609" s="325"/>
      <c r="J7609" s="4"/>
      <c r="K7609" s="173"/>
    </row>
    <row r="7610" spans="1:11" x14ac:dyDescent="0.2">
      <c r="A7610" s="140"/>
      <c r="B7610" s="325"/>
      <c r="J7610" s="4"/>
      <c r="K7610" s="173"/>
    </row>
    <row r="7611" spans="1:11" x14ac:dyDescent="0.2">
      <c r="A7611" s="140"/>
      <c r="B7611" s="325"/>
      <c r="J7611" s="4"/>
      <c r="K7611" s="173"/>
    </row>
    <row r="7612" spans="1:11" x14ac:dyDescent="0.2">
      <c r="A7612" s="140"/>
      <c r="B7612" s="325"/>
      <c r="J7612" s="4"/>
      <c r="K7612" s="173"/>
    </row>
    <row r="7613" spans="1:11" x14ac:dyDescent="0.2">
      <c r="A7613" s="140"/>
      <c r="B7613" s="325"/>
      <c r="J7613" s="4"/>
      <c r="K7613" s="173"/>
    </row>
    <row r="7614" spans="1:11" x14ac:dyDescent="0.2">
      <c r="A7614" s="140"/>
      <c r="B7614" s="325"/>
      <c r="J7614" s="4"/>
      <c r="K7614" s="173"/>
    </row>
    <row r="7615" spans="1:11" x14ac:dyDescent="0.2">
      <c r="A7615" s="140"/>
      <c r="B7615" s="325"/>
      <c r="J7615" s="4"/>
      <c r="K7615" s="173"/>
    </row>
    <row r="7616" spans="1:11" x14ac:dyDescent="0.2">
      <c r="A7616" s="140"/>
      <c r="B7616" s="325"/>
      <c r="J7616" s="4"/>
      <c r="K7616" s="173"/>
    </row>
    <row r="7617" spans="1:11" x14ac:dyDescent="0.2">
      <c r="A7617" s="140"/>
      <c r="B7617" s="325"/>
      <c r="J7617" s="4"/>
      <c r="K7617" s="173"/>
    </row>
    <row r="7618" spans="1:11" x14ac:dyDescent="0.2">
      <c r="A7618" s="140"/>
      <c r="B7618" s="325"/>
      <c r="J7618" s="4"/>
      <c r="K7618" s="173"/>
    </row>
    <row r="7619" spans="1:11" x14ac:dyDescent="0.2">
      <c r="A7619" s="140"/>
      <c r="B7619" s="325"/>
      <c r="J7619" s="4"/>
      <c r="K7619" s="173"/>
    </row>
    <row r="7620" spans="1:11" x14ac:dyDescent="0.2">
      <c r="A7620" s="140"/>
      <c r="B7620" s="325"/>
      <c r="J7620" s="4"/>
      <c r="K7620" s="173"/>
    </row>
    <row r="7621" spans="1:11" x14ac:dyDescent="0.2">
      <c r="A7621" s="140"/>
      <c r="B7621" s="325"/>
      <c r="J7621" s="4"/>
      <c r="K7621" s="173"/>
    </row>
    <row r="7622" spans="1:11" x14ac:dyDescent="0.2">
      <c r="A7622" s="140"/>
      <c r="B7622" s="325"/>
      <c r="J7622" s="4"/>
      <c r="K7622" s="173"/>
    </row>
    <row r="7623" spans="1:11" x14ac:dyDescent="0.2">
      <c r="A7623" s="140"/>
      <c r="B7623" s="325"/>
      <c r="J7623" s="4"/>
      <c r="K7623" s="173"/>
    </row>
    <row r="7624" spans="1:11" x14ac:dyDescent="0.2">
      <c r="A7624" s="140"/>
      <c r="B7624" s="325"/>
      <c r="J7624" s="4"/>
      <c r="K7624" s="173"/>
    </row>
    <row r="7625" spans="1:11" x14ac:dyDescent="0.2">
      <c r="A7625" s="140"/>
      <c r="B7625" s="325"/>
      <c r="J7625" s="4"/>
      <c r="K7625" s="173"/>
    </row>
    <row r="7626" spans="1:11" x14ac:dyDescent="0.2">
      <c r="A7626" s="140"/>
      <c r="B7626" s="325"/>
      <c r="J7626" s="4"/>
      <c r="K7626" s="173"/>
    </row>
    <row r="7627" spans="1:11" x14ac:dyDescent="0.2">
      <c r="A7627" s="140"/>
      <c r="B7627" s="325"/>
      <c r="J7627" s="4"/>
      <c r="K7627" s="173"/>
    </row>
    <row r="7628" spans="1:11" x14ac:dyDescent="0.2">
      <c r="A7628" s="140"/>
      <c r="B7628" s="325"/>
      <c r="J7628" s="4"/>
      <c r="K7628" s="173"/>
    </row>
    <row r="7629" spans="1:11" x14ac:dyDescent="0.2">
      <c r="A7629" s="140"/>
      <c r="B7629" s="325"/>
      <c r="J7629" s="4"/>
      <c r="K7629" s="173"/>
    </row>
    <row r="7630" spans="1:11" x14ac:dyDescent="0.2">
      <c r="A7630" s="140"/>
      <c r="B7630" s="325"/>
      <c r="J7630" s="4"/>
      <c r="K7630" s="173"/>
    </row>
    <row r="7631" spans="1:11" x14ac:dyDescent="0.2">
      <c r="A7631" s="140"/>
      <c r="B7631" s="325"/>
      <c r="J7631" s="4"/>
      <c r="K7631" s="173"/>
    </row>
    <row r="7632" spans="1:11" x14ac:dyDescent="0.2">
      <c r="A7632" s="140"/>
      <c r="B7632" s="325"/>
      <c r="J7632" s="4"/>
      <c r="K7632" s="173"/>
    </row>
    <row r="7633" spans="1:11" x14ac:dyDescent="0.2">
      <c r="A7633" s="140"/>
      <c r="B7633" s="325"/>
      <c r="J7633" s="4"/>
      <c r="K7633" s="173"/>
    </row>
    <row r="7634" spans="1:11" x14ac:dyDescent="0.2">
      <c r="A7634" s="140"/>
      <c r="B7634" s="325"/>
      <c r="J7634" s="4"/>
      <c r="K7634" s="173"/>
    </row>
    <row r="7635" spans="1:11" x14ac:dyDescent="0.2">
      <c r="A7635" s="140"/>
      <c r="B7635" s="325"/>
      <c r="J7635" s="4"/>
      <c r="K7635" s="173"/>
    </row>
    <row r="7636" spans="1:11" x14ac:dyDescent="0.2">
      <c r="A7636" s="140"/>
      <c r="B7636" s="325"/>
      <c r="J7636" s="4"/>
      <c r="K7636" s="173"/>
    </row>
    <row r="7637" spans="1:11" x14ac:dyDescent="0.2">
      <c r="A7637" s="140"/>
      <c r="B7637" s="325"/>
      <c r="J7637" s="4"/>
      <c r="K7637" s="173"/>
    </row>
    <row r="7638" spans="1:11" x14ac:dyDescent="0.2">
      <c r="A7638" s="140"/>
      <c r="B7638" s="325"/>
      <c r="J7638" s="4"/>
      <c r="K7638" s="173"/>
    </row>
    <row r="7639" spans="1:11" x14ac:dyDescent="0.2">
      <c r="A7639" s="140"/>
      <c r="B7639" s="325"/>
      <c r="J7639" s="4"/>
      <c r="K7639" s="173"/>
    </row>
    <row r="7640" spans="1:11" x14ac:dyDescent="0.2">
      <c r="A7640" s="140"/>
      <c r="B7640" s="325"/>
      <c r="J7640" s="4"/>
      <c r="K7640" s="173"/>
    </row>
    <row r="7641" spans="1:11" x14ac:dyDescent="0.2">
      <c r="A7641" s="140"/>
      <c r="B7641" s="325"/>
      <c r="J7641" s="4"/>
      <c r="K7641" s="173"/>
    </row>
    <row r="7642" spans="1:11" x14ac:dyDescent="0.2">
      <c r="A7642" s="140"/>
      <c r="B7642" s="325"/>
      <c r="J7642" s="4"/>
      <c r="K7642" s="173"/>
    </row>
    <row r="7643" spans="1:11" x14ac:dyDescent="0.2">
      <c r="A7643" s="140"/>
      <c r="B7643" s="325"/>
      <c r="J7643" s="4"/>
      <c r="K7643" s="173"/>
    </row>
    <row r="7644" spans="1:11" x14ac:dyDescent="0.2">
      <c r="A7644" s="140"/>
      <c r="B7644" s="325"/>
      <c r="J7644" s="4"/>
      <c r="K7644" s="173"/>
    </row>
    <row r="7645" spans="1:11" x14ac:dyDescent="0.2">
      <c r="A7645" s="140"/>
      <c r="B7645" s="325"/>
      <c r="J7645" s="4"/>
      <c r="K7645" s="173"/>
    </row>
    <row r="7646" spans="1:11" x14ac:dyDescent="0.2">
      <c r="A7646" s="140"/>
      <c r="B7646" s="325"/>
      <c r="J7646" s="4"/>
      <c r="K7646" s="173"/>
    </row>
    <row r="7647" spans="1:11" x14ac:dyDescent="0.2">
      <c r="A7647" s="140"/>
      <c r="B7647" s="325"/>
      <c r="J7647" s="4"/>
      <c r="K7647" s="173"/>
    </row>
    <row r="7648" spans="1:11" x14ac:dyDescent="0.2">
      <c r="A7648" s="140"/>
      <c r="B7648" s="325"/>
      <c r="J7648" s="4"/>
      <c r="K7648" s="173"/>
    </row>
    <row r="7649" spans="1:11" x14ac:dyDescent="0.2">
      <c r="A7649" s="140"/>
      <c r="B7649" s="325"/>
      <c r="J7649" s="4"/>
      <c r="K7649" s="173"/>
    </row>
    <row r="7650" spans="1:11" x14ac:dyDescent="0.2">
      <c r="A7650" s="140"/>
      <c r="B7650" s="325"/>
      <c r="J7650" s="4"/>
      <c r="K7650" s="173"/>
    </row>
    <row r="7651" spans="1:11" x14ac:dyDescent="0.2">
      <c r="A7651" s="140"/>
      <c r="B7651" s="325"/>
      <c r="J7651" s="4"/>
      <c r="K7651" s="173"/>
    </row>
    <row r="7652" spans="1:11" x14ac:dyDescent="0.2">
      <c r="A7652" s="140"/>
      <c r="B7652" s="325"/>
      <c r="J7652" s="4"/>
      <c r="K7652" s="173"/>
    </row>
    <row r="7653" spans="1:11" x14ac:dyDescent="0.2">
      <c r="A7653" s="140"/>
      <c r="B7653" s="325"/>
      <c r="J7653" s="4"/>
      <c r="K7653" s="173"/>
    </row>
    <row r="7654" spans="1:11" x14ac:dyDescent="0.2">
      <c r="A7654" s="140"/>
      <c r="B7654" s="325"/>
      <c r="J7654" s="4"/>
      <c r="K7654" s="173"/>
    </row>
    <row r="7655" spans="1:11" x14ac:dyDescent="0.2">
      <c r="A7655" s="140"/>
      <c r="B7655" s="325"/>
      <c r="J7655" s="4"/>
      <c r="K7655" s="173"/>
    </row>
    <row r="7656" spans="1:11" x14ac:dyDescent="0.2">
      <c r="A7656" s="140"/>
      <c r="B7656" s="325"/>
      <c r="J7656" s="4"/>
      <c r="K7656" s="173"/>
    </row>
    <row r="7657" spans="1:11" x14ac:dyDescent="0.2">
      <c r="A7657" s="140"/>
      <c r="B7657" s="325"/>
      <c r="J7657" s="4"/>
      <c r="K7657" s="173"/>
    </row>
    <row r="7658" spans="1:11" x14ac:dyDescent="0.2">
      <c r="A7658" s="140"/>
      <c r="B7658" s="325"/>
      <c r="J7658" s="4"/>
      <c r="K7658" s="173"/>
    </row>
    <row r="7659" spans="1:11" x14ac:dyDescent="0.2">
      <c r="A7659" s="140"/>
      <c r="B7659" s="325"/>
      <c r="J7659" s="4"/>
      <c r="K7659" s="173"/>
    </row>
    <row r="7660" spans="1:11" x14ac:dyDescent="0.2">
      <c r="A7660" s="140"/>
      <c r="B7660" s="325"/>
      <c r="J7660" s="4"/>
      <c r="K7660" s="173"/>
    </row>
    <row r="7661" spans="1:11" x14ac:dyDescent="0.2">
      <c r="A7661" s="140"/>
      <c r="B7661" s="325"/>
      <c r="J7661" s="4"/>
      <c r="K7661" s="173"/>
    </row>
    <row r="7662" spans="1:11" x14ac:dyDescent="0.2">
      <c r="A7662" s="140"/>
      <c r="B7662" s="325"/>
      <c r="J7662" s="4"/>
      <c r="K7662" s="173"/>
    </row>
    <row r="7663" spans="1:11" x14ac:dyDescent="0.2">
      <c r="A7663" s="140"/>
      <c r="B7663" s="325"/>
      <c r="J7663" s="4"/>
      <c r="K7663" s="173"/>
    </row>
    <row r="7664" spans="1:11" x14ac:dyDescent="0.2">
      <c r="A7664" s="140"/>
      <c r="B7664" s="325"/>
      <c r="J7664" s="4"/>
      <c r="K7664" s="173"/>
    </row>
    <row r="7665" spans="1:11" x14ac:dyDescent="0.2">
      <c r="A7665" s="140"/>
      <c r="B7665" s="325"/>
      <c r="J7665" s="4"/>
      <c r="K7665" s="173"/>
    </row>
    <row r="7666" spans="1:11" x14ac:dyDescent="0.2">
      <c r="A7666" s="140"/>
      <c r="B7666" s="325"/>
      <c r="J7666" s="4"/>
      <c r="K7666" s="173"/>
    </row>
    <row r="7667" spans="1:11" x14ac:dyDescent="0.2">
      <c r="A7667" s="140"/>
      <c r="B7667" s="325"/>
      <c r="J7667" s="4"/>
      <c r="K7667" s="173"/>
    </row>
    <row r="7668" spans="1:11" x14ac:dyDescent="0.2">
      <c r="A7668" s="140"/>
      <c r="B7668" s="325"/>
      <c r="J7668" s="4"/>
      <c r="K7668" s="173"/>
    </row>
    <row r="7669" spans="1:11" x14ac:dyDescent="0.2">
      <c r="A7669" s="140"/>
      <c r="B7669" s="325"/>
      <c r="J7669" s="4"/>
      <c r="K7669" s="173"/>
    </row>
    <row r="7670" spans="1:11" x14ac:dyDescent="0.2">
      <c r="A7670" s="140"/>
      <c r="B7670" s="325"/>
      <c r="J7670" s="4"/>
      <c r="K7670" s="173"/>
    </row>
    <row r="7671" spans="1:11" x14ac:dyDescent="0.2">
      <c r="A7671" s="140"/>
      <c r="B7671" s="325"/>
      <c r="J7671" s="4"/>
      <c r="K7671" s="173"/>
    </row>
    <row r="7672" spans="1:11" x14ac:dyDescent="0.2">
      <c r="A7672" s="140"/>
      <c r="B7672" s="325"/>
      <c r="J7672" s="4"/>
      <c r="K7672" s="173"/>
    </row>
    <row r="7673" spans="1:11" x14ac:dyDescent="0.2">
      <c r="A7673" s="140"/>
      <c r="B7673" s="325"/>
      <c r="J7673" s="4"/>
      <c r="K7673" s="173"/>
    </row>
    <row r="7674" spans="1:11" x14ac:dyDescent="0.2">
      <c r="A7674" s="140"/>
      <c r="B7674" s="325"/>
      <c r="J7674" s="4"/>
      <c r="K7674" s="173"/>
    </row>
    <row r="7675" spans="1:11" x14ac:dyDescent="0.2">
      <c r="A7675" s="140"/>
      <c r="B7675" s="325"/>
      <c r="J7675" s="4"/>
      <c r="K7675" s="173"/>
    </row>
    <row r="7676" spans="1:11" x14ac:dyDescent="0.2">
      <c r="A7676" s="140"/>
      <c r="B7676" s="325"/>
      <c r="J7676" s="4"/>
      <c r="K7676" s="173"/>
    </row>
    <row r="7677" spans="1:11" x14ac:dyDescent="0.2">
      <c r="A7677" s="140"/>
      <c r="B7677" s="325"/>
      <c r="J7677" s="4"/>
      <c r="K7677" s="173"/>
    </row>
    <row r="7678" spans="1:11" x14ac:dyDescent="0.2">
      <c r="A7678" s="140"/>
      <c r="B7678" s="325"/>
      <c r="J7678" s="4"/>
      <c r="K7678" s="173"/>
    </row>
    <row r="7679" spans="1:11" x14ac:dyDescent="0.2">
      <c r="A7679" s="140"/>
      <c r="B7679" s="325"/>
      <c r="J7679" s="4"/>
      <c r="K7679" s="173"/>
    </row>
    <row r="7680" spans="1:11" x14ac:dyDescent="0.2">
      <c r="A7680" s="140"/>
      <c r="B7680" s="325"/>
      <c r="J7680" s="4"/>
      <c r="K7680" s="173"/>
    </row>
    <row r="7681" spans="1:11" x14ac:dyDescent="0.2">
      <c r="A7681" s="140"/>
      <c r="B7681" s="325"/>
      <c r="J7681" s="4"/>
      <c r="K7681" s="173"/>
    </row>
    <row r="7682" spans="1:11" x14ac:dyDescent="0.2">
      <c r="A7682" s="140"/>
      <c r="B7682" s="325"/>
      <c r="J7682" s="4"/>
      <c r="K7682" s="173"/>
    </row>
    <row r="7683" spans="1:11" x14ac:dyDescent="0.2">
      <c r="A7683" s="140"/>
      <c r="B7683" s="325"/>
      <c r="J7683" s="4"/>
      <c r="K7683" s="173"/>
    </row>
    <row r="7684" spans="1:11" x14ac:dyDescent="0.2">
      <c r="A7684" s="140"/>
      <c r="B7684" s="325"/>
      <c r="J7684" s="4"/>
      <c r="K7684" s="173"/>
    </row>
    <row r="7685" spans="1:11" x14ac:dyDescent="0.2">
      <c r="A7685" s="140"/>
      <c r="B7685" s="325"/>
      <c r="J7685" s="4"/>
      <c r="K7685" s="173"/>
    </row>
    <row r="7686" spans="1:11" x14ac:dyDescent="0.2">
      <c r="A7686" s="140"/>
      <c r="B7686" s="325"/>
      <c r="J7686" s="4"/>
      <c r="K7686" s="173"/>
    </row>
    <row r="7687" spans="1:11" x14ac:dyDescent="0.2">
      <c r="A7687" s="140"/>
      <c r="B7687" s="325"/>
      <c r="J7687" s="4"/>
      <c r="K7687" s="173"/>
    </row>
    <row r="7688" spans="1:11" x14ac:dyDescent="0.2">
      <c r="A7688" s="140"/>
      <c r="B7688" s="325"/>
      <c r="J7688" s="4"/>
      <c r="K7688" s="173"/>
    </row>
    <row r="7689" spans="1:11" x14ac:dyDescent="0.2">
      <c r="A7689" s="140"/>
      <c r="B7689" s="325"/>
      <c r="J7689" s="4"/>
      <c r="K7689" s="173"/>
    </row>
    <row r="7690" spans="1:11" x14ac:dyDescent="0.2">
      <c r="A7690" s="140"/>
      <c r="B7690" s="325"/>
      <c r="J7690" s="4"/>
      <c r="K7690" s="173"/>
    </row>
    <row r="7691" spans="1:11" x14ac:dyDescent="0.2">
      <c r="A7691" s="140"/>
      <c r="B7691" s="325"/>
      <c r="J7691" s="4"/>
      <c r="K7691" s="173"/>
    </row>
    <row r="7692" spans="1:11" x14ac:dyDescent="0.2">
      <c r="A7692" s="140"/>
      <c r="B7692" s="325"/>
      <c r="J7692" s="4"/>
      <c r="K7692" s="173"/>
    </row>
    <row r="7693" spans="1:11" x14ac:dyDescent="0.2">
      <c r="A7693" s="140"/>
      <c r="B7693" s="325"/>
      <c r="J7693" s="4"/>
      <c r="K7693" s="173"/>
    </row>
    <row r="7694" spans="1:11" x14ac:dyDescent="0.2">
      <c r="A7694" s="140"/>
      <c r="B7694" s="325"/>
      <c r="J7694" s="4"/>
      <c r="K7694" s="173"/>
    </row>
    <row r="7695" spans="1:11" x14ac:dyDescent="0.2">
      <c r="A7695" s="140"/>
      <c r="B7695" s="325"/>
      <c r="J7695" s="4"/>
      <c r="K7695" s="173"/>
    </row>
    <row r="7696" spans="1:11" x14ac:dyDescent="0.2">
      <c r="A7696" s="140"/>
      <c r="B7696" s="325"/>
      <c r="J7696" s="4"/>
      <c r="K7696" s="173"/>
    </row>
    <row r="7697" spans="1:11" x14ac:dyDescent="0.2">
      <c r="A7697" s="140"/>
      <c r="B7697" s="325"/>
      <c r="J7697" s="4"/>
      <c r="K7697" s="173"/>
    </row>
    <row r="7698" spans="1:11" x14ac:dyDescent="0.2">
      <c r="A7698" s="140"/>
      <c r="B7698" s="325"/>
      <c r="J7698" s="4"/>
      <c r="K7698" s="173"/>
    </row>
    <row r="7699" spans="1:11" x14ac:dyDescent="0.2">
      <c r="A7699" s="140"/>
      <c r="B7699" s="325"/>
      <c r="J7699" s="4"/>
      <c r="K7699" s="173"/>
    </row>
    <row r="7700" spans="1:11" x14ac:dyDescent="0.2">
      <c r="A7700" s="140"/>
      <c r="B7700" s="325"/>
      <c r="J7700" s="4"/>
      <c r="K7700" s="173"/>
    </row>
    <row r="7701" spans="1:11" x14ac:dyDescent="0.2">
      <c r="A7701" s="140"/>
      <c r="B7701" s="325"/>
      <c r="J7701" s="4"/>
      <c r="K7701" s="173"/>
    </row>
    <row r="7702" spans="1:11" x14ac:dyDescent="0.2">
      <c r="A7702" s="140"/>
      <c r="B7702" s="325"/>
      <c r="J7702" s="4"/>
      <c r="K7702" s="173"/>
    </row>
    <row r="7703" spans="1:11" x14ac:dyDescent="0.2">
      <c r="A7703" s="140"/>
      <c r="B7703" s="325"/>
      <c r="J7703" s="4"/>
      <c r="K7703" s="173"/>
    </row>
    <row r="7704" spans="1:11" x14ac:dyDescent="0.2">
      <c r="A7704" s="140"/>
      <c r="B7704" s="325"/>
      <c r="J7704" s="4"/>
      <c r="K7704" s="173"/>
    </row>
    <row r="7705" spans="1:11" x14ac:dyDescent="0.2">
      <c r="A7705" s="140"/>
      <c r="B7705" s="325"/>
      <c r="J7705" s="4"/>
      <c r="K7705" s="173"/>
    </row>
    <row r="7706" spans="1:11" x14ac:dyDescent="0.2">
      <c r="A7706" s="140"/>
      <c r="B7706" s="325"/>
      <c r="J7706" s="4"/>
      <c r="K7706" s="173"/>
    </row>
    <row r="7707" spans="1:11" x14ac:dyDescent="0.2">
      <c r="A7707" s="140"/>
      <c r="B7707" s="325"/>
      <c r="J7707" s="4"/>
      <c r="K7707" s="173"/>
    </row>
    <row r="7708" spans="1:11" x14ac:dyDescent="0.2">
      <c r="A7708" s="140"/>
      <c r="B7708" s="325"/>
      <c r="J7708" s="4"/>
      <c r="K7708" s="173"/>
    </row>
    <row r="7709" spans="1:11" x14ac:dyDescent="0.2">
      <c r="A7709" s="140"/>
      <c r="B7709" s="325"/>
      <c r="J7709" s="4"/>
      <c r="K7709" s="173"/>
    </row>
    <row r="7710" spans="1:11" x14ac:dyDescent="0.2">
      <c r="A7710" s="140"/>
      <c r="B7710" s="325"/>
      <c r="J7710" s="4"/>
      <c r="K7710" s="173"/>
    </row>
    <row r="7711" spans="1:11" x14ac:dyDescent="0.2">
      <c r="A7711" s="140"/>
      <c r="B7711" s="325"/>
      <c r="J7711" s="4"/>
      <c r="K7711" s="173"/>
    </row>
    <row r="7712" spans="1:11" x14ac:dyDescent="0.2">
      <c r="A7712" s="140"/>
      <c r="B7712" s="325"/>
      <c r="J7712" s="4"/>
      <c r="K7712" s="173"/>
    </row>
    <row r="7713" spans="1:11" x14ac:dyDescent="0.2">
      <c r="A7713" s="140"/>
      <c r="B7713" s="325"/>
      <c r="J7713" s="4"/>
      <c r="K7713" s="173"/>
    </row>
    <row r="7714" spans="1:11" x14ac:dyDescent="0.2">
      <c r="A7714" s="140"/>
      <c r="B7714" s="325"/>
      <c r="J7714" s="4"/>
      <c r="K7714" s="173"/>
    </row>
    <row r="7715" spans="1:11" x14ac:dyDescent="0.2">
      <c r="A7715" s="140"/>
      <c r="B7715" s="325"/>
      <c r="J7715" s="4"/>
      <c r="K7715" s="173"/>
    </row>
    <row r="7716" spans="1:11" x14ac:dyDescent="0.2">
      <c r="A7716" s="140"/>
      <c r="B7716" s="325"/>
      <c r="J7716" s="4"/>
      <c r="K7716" s="173"/>
    </row>
    <row r="7717" spans="1:11" x14ac:dyDescent="0.2">
      <c r="A7717" s="140"/>
      <c r="B7717" s="325"/>
      <c r="J7717" s="4"/>
      <c r="K7717" s="173"/>
    </row>
    <row r="7718" spans="1:11" x14ac:dyDescent="0.2">
      <c r="A7718" s="140"/>
      <c r="B7718" s="325"/>
      <c r="J7718" s="4"/>
      <c r="K7718" s="173"/>
    </row>
    <row r="7719" spans="1:11" x14ac:dyDescent="0.2">
      <c r="A7719" s="140"/>
      <c r="B7719" s="325"/>
      <c r="J7719" s="4"/>
      <c r="K7719" s="173"/>
    </row>
    <row r="7720" spans="1:11" x14ac:dyDescent="0.2">
      <c r="A7720" s="140"/>
      <c r="B7720" s="325"/>
      <c r="J7720" s="4"/>
      <c r="K7720" s="173"/>
    </row>
    <row r="7721" spans="1:11" x14ac:dyDescent="0.2">
      <c r="A7721" s="140"/>
      <c r="B7721" s="325"/>
      <c r="J7721" s="4"/>
      <c r="K7721" s="173"/>
    </row>
    <row r="7722" spans="1:11" x14ac:dyDescent="0.2">
      <c r="A7722" s="140"/>
      <c r="B7722" s="325"/>
      <c r="J7722" s="4"/>
      <c r="K7722" s="173"/>
    </row>
    <row r="7723" spans="1:11" x14ac:dyDescent="0.2">
      <c r="A7723" s="140"/>
      <c r="B7723" s="325"/>
      <c r="J7723" s="4"/>
      <c r="K7723" s="173"/>
    </row>
    <row r="7724" spans="1:11" x14ac:dyDescent="0.2">
      <c r="A7724" s="140"/>
      <c r="B7724" s="325"/>
      <c r="J7724" s="4"/>
      <c r="K7724" s="173"/>
    </row>
    <row r="7725" spans="1:11" x14ac:dyDescent="0.2">
      <c r="A7725" s="140"/>
      <c r="B7725" s="325"/>
      <c r="J7725" s="4"/>
      <c r="K7725" s="173"/>
    </row>
    <row r="7726" spans="1:11" x14ac:dyDescent="0.2">
      <c r="A7726" s="140"/>
      <c r="B7726" s="325"/>
      <c r="J7726" s="4"/>
      <c r="K7726" s="173"/>
    </row>
    <row r="7727" spans="1:11" x14ac:dyDescent="0.2">
      <c r="A7727" s="140"/>
      <c r="B7727" s="325"/>
      <c r="J7727" s="4"/>
      <c r="K7727" s="173"/>
    </row>
    <row r="7728" spans="1:11" x14ac:dyDescent="0.2">
      <c r="A7728" s="140"/>
      <c r="B7728" s="325"/>
      <c r="J7728" s="4"/>
      <c r="K7728" s="173"/>
    </row>
    <row r="7729" spans="1:11" x14ac:dyDescent="0.2">
      <c r="A7729" s="140"/>
      <c r="B7729" s="325"/>
      <c r="J7729" s="4"/>
      <c r="K7729" s="173"/>
    </row>
    <row r="7730" spans="1:11" x14ac:dyDescent="0.2">
      <c r="A7730" s="140"/>
      <c r="B7730" s="325"/>
      <c r="J7730" s="4"/>
      <c r="K7730" s="173"/>
    </row>
    <row r="7731" spans="1:11" x14ac:dyDescent="0.2">
      <c r="A7731" s="140"/>
      <c r="B7731" s="325"/>
      <c r="J7731" s="4"/>
      <c r="K7731" s="173"/>
    </row>
    <row r="7732" spans="1:11" x14ac:dyDescent="0.2">
      <c r="A7732" s="140"/>
      <c r="B7732" s="325"/>
      <c r="J7732" s="4"/>
      <c r="K7732" s="173"/>
    </row>
    <row r="7733" spans="1:11" x14ac:dyDescent="0.2">
      <c r="A7733" s="140"/>
      <c r="B7733" s="325"/>
      <c r="J7733" s="4"/>
      <c r="K7733" s="173"/>
    </row>
    <row r="7734" spans="1:11" x14ac:dyDescent="0.2">
      <c r="A7734" s="140"/>
      <c r="B7734" s="325"/>
      <c r="J7734" s="4"/>
      <c r="K7734" s="173"/>
    </row>
    <row r="7735" spans="1:11" x14ac:dyDescent="0.2">
      <c r="A7735" s="140"/>
      <c r="B7735" s="325"/>
      <c r="J7735" s="4"/>
      <c r="K7735" s="173"/>
    </row>
    <row r="7736" spans="1:11" x14ac:dyDescent="0.2">
      <c r="A7736" s="140"/>
      <c r="B7736" s="325"/>
      <c r="J7736" s="4"/>
      <c r="K7736" s="173"/>
    </row>
    <row r="7737" spans="1:11" x14ac:dyDescent="0.2">
      <c r="A7737" s="140"/>
      <c r="B7737" s="325"/>
      <c r="J7737" s="4"/>
      <c r="K7737" s="173"/>
    </row>
    <row r="7738" spans="1:11" x14ac:dyDescent="0.2">
      <c r="A7738" s="140"/>
      <c r="B7738" s="325"/>
      <c r="J7738" s="4"/>
      <c r="K7738" s="173"/>
    </row>
    <row r="7739" spans="1:11" x14ac:dyDescent="0.2">
      <c r="A7739" s="140"/>
      <c r="B7739" s="325"/>
      <c r="J7739" s="4"/>
      <c r="K7739" s="173"/>
    </row>
    <row r="7740" spans="1:11" x14ac:dyDescent="0.2">
      <c r="A7740" s="140"/>
      <c r="B7740" s="325"/>
      <c r="J7740" s="4"/>
      <c r="K7740" s="173"/>
    </row>
    <row r="7741" spans="1:11" x14ac:dyDescent="0.2">
      <c r="A7741" s="140"/>
      <c r="B7741" s="325"/>
      <c r="J7741" s="4"/>
      <c r="K7741" s="173"/>
    </row>
    <row r="7742" spans="1:11" x14ac:dyDescent="0.2">
      <c r="A7742" s="140"/>
      <c r="B7742" s="325"/>
      <c r="J7742" s="4"/>
      <c r="K7742" s="173"/>
    </row>
    <row r="7743" spans="1:11" x14ac:dyDescent="0.2">
      <c r="A7743" s="140"/>
      <c r="B7743" s="325"/>
      <c r="J7743" s="4"/>
      <c r="K7743" s="173"/>
    </row>
    <row r="7744" spans="1:11" x14ac:dyDescent="0.2">
      <c r="A7744" s="140"/>
      <c r="B7744" s="325"/>
      <c r="J7744" s="4"/>
      <c r="K7744" s="173"/>
    </row>
    <row r="7745" spans="1:11" x14ac:dyDescent="0.2">
      <c r="A7745" s="140"/>
      <c r="B7745" s="325"/>
      <c r="J7745" s="4"/>
      <c r="K7745" s="173"/>
    </row>
    <row r="7746" spans="1:11" x14ac:dyDescent="0.2">
      <c r="A7746" s="140"/>
      <c r="B7746" s="325"/>
      <c r="J7746" s="4"/>
      <c r="K7746" s="173"/>
    </row>
    <row r="7747" spans="1:11" x14ac:dyDescent="0.2">
      <c r="A7747" s="140"/>
      <c r="B7747" s="325"/>
      <c r="J7747" s="4"/>
      <c r="K7747" s="173"/>
    </row>
    <row r="7748" spans="1:11" x14ac:dyDescent="0.2">
      <c r="A7748" s="140"/>
      <c r="B7748" s="325"/>
      <c r="J7748" s="4"/>
      <c r="K7748" s="173"/>
    </row>
    <row r="7749" spans="1:11" x14ac:dyDescent="0.2">
      <c r="A7749" s="140"/>
      <c r="B7749" s="325"/>
      <c r="J7749" s="4"/>
      <c r="K7749" s="173"/>
    </row>
    <row r="7750" spans="1:11" x14ac:dyDescent="0.2">
      <c r="A7750" s="140"/>
      <c r="B7750" s="325"/>
      <c r="J7750" s="4"/>
      <c r="K7750" s="173"/>
    </row>
    <row r="7751" spans="1:11" x14ac:dyDescent="0.2">
      <c r="A7751" s="140"/>
      <c r="B7751" s="325"/>
      <c r="J7751" s="4"/>
      <c r="K7751" s="173"/>
    </row>
    <row r="7752" spans="1:11" x14ac:dyDescent="0.2">
      <c r="A7752" s="140"/>
      <c r="B7752" s="325"/>
      <c r="J7752" s="4"/>
      <c r="K7752" s="173"/>
    </row>
    <row r="7753" spans="1:11" x14ac:dyDescent="0.2">
      <c r="A7753" s="140"/>
      <c r="B7753" s="325"/>
      <c r="J7753" s="4"/>
      <c r="K7753" s="173"/>
    </row>
    <row r="7754" spans="1:11" x14ac:dyDescent="0.2">
      <c r="A7754" s="140"/>
      <c r="B7754" s="325"/>
      <c r="J7754" s="4"/>
      <c r="K7754" s="173"/>
    </row>
    <row r="7755" spans="1:11" x14ac:dyDescent="0.2">
      <c r="A7755" s="140"/>
      <c r="B7755" s="325"/>
      <c r="J7755" s="4"/>
      <c r="K7755" s="173"/>
    </row>
    <row r="7756" spans="1:11" x14ac:dyDescent="0.2">
      <c r="A7756" s="140"/>
      <c r="B7756" s="325"/>
      <c r="J7756" s="4"/>
      <c r="K7756" s="173"/>
    </row>
    <row r="7757" spans="1:11" x14ac:dyDescent="0.2">
      <c r="A7757" s="140"/>
      <c r="B7757" s="325"/>
      <c r="J7757" s="4"/>
      <c r="K7757" s="173"/>
    </row>
    <row r="7758" spans="1:11" x14ac:dyDescent="0.2">
      <c r="A7758" s="140"/>
      <c r="B7758" s="325"/>
      <c r="J7758" s="4"/>
      <c r="K7758" s="173"/>
    </row>
    <row r="7759" spans="1:11" x14ac:dyDescent="0.2">
      <c r="A7759" s="140"/>
      <c r="B7759" s="325"/>
      <c r="J7759" s="4"/>
      <c r="K7759" s="173"/>
    </row>
    <row r="7760" spans="1:11" x14ac:dyDescent="0.2">
      <c r="A7760" s="140"/>
      <c r="B7760" s="325"/>
      <c r="J7760" s="4"/>
      <c r="K7760" s="173"/>
    </row>
    <row r="7761" spans="1:11" x14ac:dyDescent="0.2">
      <c r="A7761" s="140"/>
      <c r="B7761" s="325"/>
      <c r="J7761" s="4"/>
      <c r="K7761" s="173"/>
    </row>
    <row r="7762" spans="1:11" x14ac:dyDescent="0.2">
      <c r="A7762" s="140"/>
      <c r="B7762" s="325"/>
      <c r="J7762" s="4"/>
      <c r="K7762" s="173"/>
    </row>
    <row r="7763" spans="1:11" x14ac:dyDescent="0.2">
      <c r="A7763" s="140"/>
      <c r="B7763" s="325"/>
      <c r="J7763" s="4"/>
      <c r="K7763" s="173"/>
    </row>
    <row r="7764" spans="1:11" x14ac:dyDescent="0.2">
      <c r="A7764" s="140"/>
      <c r="B7764" s="325"/>
      <c r="J7764" s="4"/>
      <c r="K7764" s="173"/>
    </row>
    <row r="7765" spans="1:11" x14ac:dyDescent="0.2">
      <c r="A7765" s="140"/>
      <c r="B7765" s="325"/>
      <c r="J7765" s="4"/>
      <c r="K7765" s="173"/>
    </row>
    <row r="7766" spans="1:11" x14ac:dyDescent="0.2">
      <c r="A7766" s="140"/>
      <c r="B7766" s="325"/>
      <c r="J7766" s="4"/>
      <c r="K7766" s="173"/>
    </row>
    <row r="7767" spans="1:11" x14ac:dyDescent="0.2">
      <c r="A7767" s="140"/>
      <c r="B7767" s="325"/>
      <c r="J7767" s="4"/>
      <c r="K7767" s="173"/>
    </row>
    <row r="7768" spans="1:11" x14ac:dyDescent="0.2">
      <c r="A7768" s="140"/>
      <c r="B7768" s="325"/>
      <c r="J7768" s="4"/>
      <c r="K7768" s="173"/>
    </row>
    <row r="7769" spans="1:11" x14ac:dyDescent="0.2">
      <c r="A7769" s="140"/>
      <c r="B7769" s="325"/>
      <c r="J7769" s="4"/>
      <c r="K7769" s="173"/>
    </row>
    <row r="7770" spans="1:11" x14ac:dyDescent="0.2">
      <c r="A7770" s="140"/>
      <c r="B7770" s="325"/>
      <c r="J7770" s="4"/>
      <c r="K7770" s="173"/>
    </row>
    <row r="7771" spans="1:11" x14ac:dyDescent="0.2">
      <c r="A7771" s="140"/>
      <c r="B7771" s="325"/>
      <c r="J7771" s="4"/>
      <c r="K7771" s="173"/>
    </row>
    <row r="7772" spans="1:11" x14ac:dyDescent="0.2">
      <c r="A7772" s="140"/>
      <c r="B7772" s="325"/>
      <c r="J7772" s="4"/>
      <c r="K7772" s="173"/>
    </row>
    <row r="7773" spans="1:11" x14ac:dyDescent="0.2">
      <c r="A7773" s="140"/>
      <c r="B7773" s="325"/>
      <c r="J7773" s="4"/>
      <c r="K7773" s="173"/>
    </row>
    <row r="7774" spans="1:11" x14ac:dyDescent="0.2">
      <c r="A7774" s="140"/>
      <c r="B7774" s="325"/>
      <c r="J7774" s="4"/>
      <c r="K7774" s="173"/>
    </row>
    <row r="7775" spans="1:11" x14ac:dyDescent="0.2">
      <c r="A7775" s="140"/>
      <c r="B7775" s="325"/>
      <c r="J7775" s="4"/>
      <c r="K7775" s="173"/>
    </row>
    <row r="7776" spans="1:11" x14ac:dyDescent="0.2">
      <c r="A7776" s="140"/>
      <c r="B7776" s="325"/>
      <c r="J7776" s="4"/>
      <c r="K7776" s="173"/>
    </row>
    <row r="7777" spans="1:11" x14ac:dyDescent="0.2">
      <c r="A7777" s="140"/>
      <c r="B7777" s="325"/>
      <c r="J7777" s="4"/>
      <c r="K7777" s="173"/>
    </row>
    <row r="7778" spans="1:11" x14ac:dyDescent="0.2">
      <c r="A7778" s="140"/>
      <c r="B7778" s="325"/>
      <c r="J7778" s="4"/>
      <c r="K7778" s="173"/>
    </row>
    <row r="7779" spans="1:11" x14ac:dyDescent="0.2">
      <c r="A7779" s="140"/>
      <c r="B7779" s="325"/>
      <c r="J7779" s="4"/>
      <c r="K7779" s="173"/>
    </row>
    <row r="7780" spans="1:11" x14ac:dyDescent="0.2">
      <c r="A7780" s="140"/>
      <c r="B7780" s="325"/>
      <c r="J7780" s="4"/>
      <c r="K7780" s="173"/>
    </row>
    <row r="7781" spans="1:11" x14ac:dyDescent="0.2">
      <c r="A7781" s="140"/>
      <c r="B7781" s="325"/>
      <c r="J7781" s="4"/>
      <c r="K7781" s="173"/>
    </row>
    <row r="7782" spans="1:11" x14ac:dyDescent="0.2">
      <c r="A7782" s="140"/>
      <c r="B7782" s="325"/>
      <c r="J7782" s="4"/>
      <c r="K7782" s="173"/>
    </row>
    <row r="7783" spans="1:11" x14ac:dyDescent="0.2">
      <c r="A7783" s="140"/>
      <c r="B7783" s="325"/>
      <c r="J7783" s="4"/>
      <c r="K7783" s="173"/>
    </row>
    <row r="7784" spans="1:11" x14ac:dyDescent="0.2">
      <c r="A7784" s="140"/>
      <c r="B7784" s="325"/>
      <c r="J7784" s="4"/>
      <c r="K7784" s="173"/>
    </row>
    <row r="7785" spans="1:11" x14ac:dyDescent="0.2">
      <c r="A7785" s="140"/>
      <c r="B7785" s="325"/>
      <c r="J7785" s="4"/>
      <c r="K7785" s="173"/>
    </row>
    <row r="7786" spans="1:11" x14ac:dyDescent="0.2">
      <c r="A7786" s="140"/>
      <c r="B7786" s="325"/>
      <c r="J7786" s="4"/>
      <c r="K7786" s="173"/>
    </row>
    <row r="7787" spans="1:11" x14ac:dyDescent="0.2">
      <c r="A7787" s="140"/>
      <c r="B7787" s="325"/>
      <c r="J7787" s="4"/>
      <c r="K7787" s="173"/>
    </row>
    <row r="7788" spans="1:11" x14ac:dyDescent="0.2">
      <c r="A7788" s="140"/>
      <c r="B7788" s="325"/>
      <c r="J7788" s="4"/>
      <c r="K7788" s="173"/>
    </row>
    <row r="7789" spans="1:11" x14ac:dyDescent="0.2">
      <c r="A7789" s="140"/>
      <c r="B7789" s="325"/>
      <c r="J7789" s="4"/>
      <c r="K7789" s="173"/>
    </row>
    <row r="7790" spans="1:11" x14ac:dyDescent="0.2">
      <c r="A7790" s="140"/>
      <c r="B7790" s="325"/>
      <c r="J7790" s="4"/>
      <c r="K7790" s="173"/>
    </row>
    <row r="7791" spans="1:11" x14ac:dyDescent="0.2">
      <c r="A7791" s="140"/>
      <c r="B7791" s="325"/>
      <c r="J7791" s="4"/>
      <c r="K7791" s="173"/>
    </row>
    <row r="7792" spans="1:11" x14ac:dyDescent="0.2">
      <c r="A7792" s="140"/>
      <c r="B7792" s="325"/>
      <c r="J7792" s="4"/>
      <c r="K7792" s="173"/>
    </row>
    <row r="7793" spans="1:11" x14ac:dyDescent="0.2">
      <c r="A7793" s="140"/>
      <c r="B7793" s="325"/>
      <c r="J7793" s="4"/>
      <c r="K7793" s="173"/>
    </row>
    <row r="7794" spans="1:11" x14ac:dyDescent="0.2">
      <c r="A7794" s="140"/>
      <c r="B7794" s="325"/>
      <c r="J7794" s="4"/>
      <c r="K7794" s="173"/>
    </row>
    <row r="7795" spans="1:11" x14ac:dyDescent="0.2">
      <c r="A7795" s="140"/>
      <c r="B7795" s="325"/>
      <c r="J7795" s="4"/>
      <c r="K7795" s="173"/>
    </row>
    <row r="7796" spans="1:11" x14ac:dyDescent="0.2">
      <c r="A7796" s="140"/>
      <c r="B7796" s="325"/>
      <c r="J7796" s="4"/>
      <c r="K7796" s="173"/>
    </row>
    <row r="7797" spans="1:11" x14ac:dyDescent="0.2">
      <c r="A7797" s="140"/>
      <c r="B7797" s="325"/>
      <c r="J7797" s="4"/>
      <c r="K7797" s="173"/>
    </row>
    <row r="7798" spans="1:11" x14ac:dyDescent="0.2">
      <c r="A7798" s="140"/>
      <c r="B7798" s="325"/>
      <c r="J7798" s="4"/>
      <c r="K7798" s="173"/>
    </row>
    <row r="7799" spans="1:11" x14ac:dyDescent="0.2">
      <c r="A7799" s="140"/>
      <c r="B7799" s="325"/>
      <c r="J7799" s="4"/>
      <c r="K7799" s="173"/>
    </row>
    <row r="7800" spans="1:11" x14ac:dyDescent="0.2">
      <c r="A7800" s="140"/>
      <c r="B7800" s="325"/>
      <c r="J7800" s="4"/>
      <c r="K7800" s="173"/>
    </row>
    <row r="7801" spans="1:11" x14ac:dyDescent="0.2">
      <c r="A7801" s="140"/>
      <c r="B7801" s="325"/>
      <c r="J7801" s="4"/>
      <c r="K7801" s="173"/>
    </row>
    <row r="7802" spans="1:11" x14ac:dyDescent="0.2">
      <c r="A7802" s="140"/>
      <c r="B7802" s="325"/>
      <c r="J7802" s="4"/>
      <c r="K7802" s="173"/>
    </row>
    <row r="7803" spans="1:11" x14ac:dyDescent="0.2">
      <c r="A7803" s="140"/>
      <c r="B7803" s="325"/>
      <c r="J7803" s="4"/>
      <c r="K7803" s="173"/>
    </row>
    <row r="7804" spans="1:11" x14ac:dyDescent="0.2">
      <c r="A7804" s="140"/>
      <c r="B7804" s="325"/>
      <c r="J7804" s="4"/>
      <c r="K7804" s="173"/>
    </row>
    <row r="7805" spans="1:11" x14ac:dyDescent="0.2">
      <c r="A7805" s="140"/>
      <c r="B7805" s="325"/>
      <c r="J7805" s="4"/>
      <c r="K7805" s="173"/>
    </row>
    <row r="7806" spans="1:11" x14ac:dyDescent="0.2">
      <c r="A7806" s="140"/>
      <c r="B7806" s="325"/>
      <c r="J7806" s="4"/>
      <c r="K7806" s="173"/>
    </row>
    <row r="7807" spans="1:11" x14ac:dyDescent="0.2">
      <c r="A7807" s="140"/>
      <c r="B7807" s="325"/>
      <c r="J7807" s="4"/>
      <c r="K7807" s="173"/>
    </row>
    <row r="7808" spans="1:11" x14ac:dyDescent="0.2">
      <c r="A7808" s="140"/>
      <c r="B7808" s="325"/>
      <c r="J7808" s="4"/>
      <c r="K7808" s="173"/>
    </row>
    <row r="7809" spans="1:11" x14ac:dyDescent="0.2">
      <c r="A7809" s="140"/>
      <c r="B7809" s="325"/>
      <c r="J7809" s="4"/>
      <c r="K7809" s="173"/>
    </row>
    <row r="7810" spans="1:11" x14ac:dyDescent="0.2">
      <c r="A7810" s="140"/>
      <c r="B7810" s="325"/>
      <c r="J7810" s="4"/>
      <c r="K7810" s="173"/>
    </row>
    <row r="7811" spans="1:11" x14ac:dyDescent="0.2">
      <c r="A7811" s="140"/>
      <c r="B7811" s="325"/>
      <c r="J7811" s="4"/>
      <c r="K7811" s="173"/>
    </row>
    <row r="7812" spans="1:11" x14ac:dyDescent="0.2">
      <c r="A7812" s="140"/>
      <c r="B7812" s="325"/>
      <c r="J7812" s="4"/>
      <c r="K7812" s="173"/>
    </row>
    <row r="7813" spans="1:11" x14ac:dyDescent="0.2">
      <c r="A7813" s="140"/>
      <c r="B7813" s="325"/>
      <c r="J7813" s="4"/>
      <c r="K7813" s="173"/>
    </row>
    <row r="7814" spans="1:11" x14ac:dyDescent="0.2">
      <c r="A7814" s="140"/>
      <c r="B7814" s="325"/>
      <c r="J7814" s="4"/>
      <c r="K7814" s="173"/>
    </row>
    <row r="7815" spans="1:11" x14ac:dyDescent="0.2">
      <c r="A7815" s="140"/>
      <c r="B7815" s="325"/>
      <c r="J7815" s="4"/>
      <c r="K7815" s="173"/>
    </row>
    <row r="7816" spans="1:11" x14ac:dyDescent="0.2">
      <c r="A7816" s="140"/>
      <c r="B7816" s="325"/>
      <c r="J7816" s="4"/>
      <c r="K7816" s="173"/>
    </row>
    <row r="7817" spans="1:11" x14ac:dyDescent="0.2">
      <c r="A7817" s="140"/>
      <c r="B7817" s="325"/>
      <c r="J7817" s="4"/>
      <c r="K7817" s="173"/>
    </row>
    <row r="7818" spans="1:11" x14ac:dyDescent="0.2">
      <c r="A7818" s="140"/>
      <c r="B7818" s="325"/>
      <c r="J7818" s="4"/>
      <c r="K7818" s="173"/>
    </row>
    <row r="7819" spans="1:11" x14ac:dyDescent="0.2">
      <c r="A7819" s="140"/>
      <c r="B7819" s="325"/>
      <c r="J7819" s="4"/>
      <c r="K7819" s="173"/>
    </row>
    <row r="7820" spans="1:11" x14ac:dyDescent="0.2">
      <c r="A7820" s="140"/>
      <c r="B7820" s="325"/>
      <c r="J7820" s="4"/>
      <c r="K7820" s="173"/>
    </row>
    <row r="7821" spans="1:11" x14ac:dyDescent="0.2">
      <c r="A7821" s="140"/>
      <c r="B7821" s="325"/>
      <c r="J7821" s="4"/>
      <c r="K7821" s="173"/>
    </row>
    <row r="7822" spans="1:11" x14ac:dyDescent="0.2">
      <c r="A7822" s="140"/>
      <c r="B7822" s="325"/>
      <c r="J7822" s="4"/>
      <c r="K7822" s="173"/>
    </row>
    <row r="7823" spans="1:11" x14ac:dyDescent="0.2">
      <c r="A7823" s="140"/>
      <c r="B7823" s="325"/>
      <c r="J7823" s="4"/>
      <c r="K7823" s="173"/>
    </row>
    <row r="7824" spans="1:11" x14ac:dyDescent="0.2">
      <c r="A7824" s="140"/>
      <c r="B7824" s="325"/>
      <c r="J7824" s="4"/>
      <c r="K7824" s="173"/>
    </row>
    <row r="7825" spans="1:11" x14ac:dyDescent="0.2">
      <c r="A7825" s="140"/>
      <c r="B7825" s="325"/>
      <c r="J7825" s="4"/>
      <c r="K7825" s="173"/>
    </row>
    <row r="7826" spans="1:11" x14ac:dyDescent="0.2">
      <c r="A7826" s="140"/>
      <c r="B7826" s="325"/>
      <c r="J7826" s="4"/>
      <c r="K7826" s="173"/>
    </row>
    <row r="7827" spans="1:11" x14ac:dyDescent="0.2">
      <c r="A7827" s="140"/>
      <c r="B7827" s="325"/>
      <c r="J7827" s="4"/>
      <c r="K7827" s="173"/>
    </row>
    <row r="7828" spans="1:11" x14ac:dyDescent="0.2">
      <c r="A7828" s="140"/>
      <c r="B7828" s="325"/>
      <c r="J7828" s="4"/>
      <c r="K7828" s="173"/>
    </row>
    <row r="7829" spans="1:11" x14ac:dyDescent="0.2">
      <c r="A7829" s="140"/>
      <c r="B7829" s="325"/>
      <c r="J7829" s="4"/>
      <c r="K7829" s="173"/>
    </row>
    <row r="7830" spans="1:11" x14ac:dyDescent="0.2">
      <c r="A7830" s="140"/>
      <c r="B7830" s="325"/>
      <c r="J7830" s="4"/>
      <c r="K7830" s="173"/>
    </row>
    <row r="7831" spans="1:11" x14ac:dyDescent="0.2">
      <c r="A7831" s="140"/>
      <c r="B7831" s="325"/>
      <c r="J7831" s="4"/>
      <c r="K7831" s="173"/>
    </row>
    <row r="7832" spans="1:11" x14ac:dyDescent="0.2">
      <c r="A7832" s="140"/>
      <c r="B7832" s="325"/>
      <c r="J7832" s="4"/>
      <c r="K7832" s="173"/>
    </row>
    <row r="7833" spans="1:11" x14ac:dyDescent="0.2">
      <c r="A7833" s="140"/>
      <c r="B7833" s="325"/>
      <c r="J7833" s="4"/>
      <c r="K7833" s="173"/>
    </row>
    <row r="7834" spans="1:11" x14ac:dyDescent="0.2">
      <c r="A7834" s="140"/>
      <c r="B7834" s="325"/>
      <c r="J7834" s="4"/>
      <c r="K7834" s="173"/>
    </row>
    <row r="7835" spans="1:11" x14ac:dyDescent="0.2">
      <c r="A7835" s="140"/>
      <c r="B7835" s="325"/>
      <c r="J7835" s="4"/>
      <c r="K7835" s="173"/>
    </row>
    <row r="7836" spans="1:11" x14ac:dyDescent="0.2">
      <c r="A7836" s="140"/>
      <c r="B7836" s="325"/>
      <c r="J7836" s="4"/>
      <c r="K7836" s="173"/>
    </row>
    <row r="7837" spans="1:11" x14ac:dyDescent="0.2">
      <c r="A7837" s="140"/>
      <c r="B7837" s="325"/>
      <c r="J7837" s="4"/>
      <c r="K7837" s="173"/>
    </row>
    <row r="7838" spans="1:11" x14ac:dyDescent="0.2">
      <c r="A7838" s="140"/>
      <c r="B7838" s="325"/>
      <c r="J7838" s="4"/>
      <c r="K7838" s="173"/>
    </row>
    <row r="7839" spans="1:11" x14ac:dyDescent="0.2">
      <c r="A7839" s="140"/>
      <c r="B7839" s="325"/>
      <c r="J7839" s="4"/>
      <c r="K7839" s="173"/>
    </row>
    <row r="7840" spans="1:11" x14ac:dyDescent="0.2">
      <c r="A7840" s="140"/>
      <c r="B7840" s="325"/>
      <c r="J7840" s="4"/>
      <c r="K7840" s="173"/>
    </row>
    <row r="7841" spans="1:11" x14ac:dyDescent="0.2">
      <c r="A7841" s="140"/>
      <c r="B7841" s="325"/>
      <c r="J7841" s="4"/>
      <c r="K7841" s="173"/>
    </row>
    <row r="7842" spans="1:11" x14ac:dyDescent="0.2">
      <c r="A7842" s="140"/>
      <c r="B7842" s="325"/>
      <c r="J7842" s="4"/>
      <c r="K7842" s="173"/>
    </row>
    <row r="7843" spans="1:11" x14ac:dyDescent="0.2">
      <c r="A7843" s="140"/>
      <c r="B7843" s="325"/>
      <c r="J7843" s="4"/>
      <c r="K7843" s="173"/>
    </row>
    <row r="7844" spans="1:11" x14ac:dyDescent="0.2">
      <c r="A7844" s="140"/>
      <c r="B7844" s="325"/>
      <c r="J7844" s="4"/>
      <c r="K7844" s="173"/>
    </row>
    <row r="7845" spans="1:11" x14ac:dyDescent="0.2">
      <c r="A7845" s="140"/>
      <c r="B7845" s="325"/>
      <c r="J7845" s="4"/>
      <c r="K7845" s="173"/>
    </row>
    <row r="7846" spans="1:11" x14ac:dyDescent="0.2">
      <c r="A7846" s="140"/>
      <c r="B7846" s="325"/>
      <c r="J7846" s="4"/>
      <c r="K7846" s="173"/>
    </row>
    <row r="7847" spans="1:11" x14ac:dyDescent="0.2">
      <c r="A7847" s="140"/>
      <c r="B7847" s="325"/>
      <c r="J7847" s="4"/>
      <c r="K7847" s="173"/>
    </row>
    <row r="7848" spans="1:11" x14ac:dyDescent="0.2">
      <c r="A7848" s="140"/>
      <c r="B7848" s="325"/>
      <c r="J7848" s="4"/>
      <c r="K7848" s="173"/>
    </row>
    <row r="7849" spans="1:11" x14ac:dyDescent="0.2">
      <c r="A7849" s="140"/>
      <c r="B7849" s="325"/>
      <c r="J7849" s="4"/>
      <c r="K7849" s="173"/>
    </row>
    <row r="7850" spans="1:11" x14ac:dyDescent="0.2">
      <c r="A7850" s="140"/>
      <c r="B7850" s="325"/>
      <c r="J7850" s="4"/>
      <c r="K7850" s="173"/>
    </row>
    <row r="7851" spans="1:11" x14ac:dyDescent="0.2">
      <c r="A7851" s="140"/>
      <c r="B7851" s="325"/>
      <c r="J7851" s="4"/>
      <c r="K7851" s="173"/>
    </row>
    <row r="7852" spans="1:11" x14ac:dyDescent="0.2">
      <c r="A7852" s="140"/>
      <c r="B7852" s="325"/>
      <c r="J7852" s="4"/>
      <c r="K7852" s="173"/>
    </row>
    <row r="7853" spans="1:11" x14ac:dyDescent="0.2">
      <c r="A7853" s="140"/>
      <c r="B7853" s="325"/>
      <c r="J7853" s="4"/>
      <c r="K7853" s="173"/>
    </row>
    <row r="7854" spans="1:11" x14ac:dyDescent="0.2">
      <c r="A7854" s="140"/>
      <c r="B7854" s="325"/>
      <c r="J7854" s="4"/>
      <c r="K7854" s="173"/>
    </row>
    <row r="7855" spans="1:11" x14ac:dyDescent="0.2">
      <c r="A7855" s="140"/>
      <c r="B7855" s="325"/>
      <c r="J7855" s="4"/>
      <c r="K7855" s="173"/>
    </row>
    <row r="7856" spans="1:11" x14ac:dyDescent="0.2">
      <c r="A7856" s="140"/>
      <c r="B7856" s="325"/>
      <c r="J7856" s="4"/>
      <c r="K7856" s="173"/>
    </row>
    <row r="7857" spans="1:11" x14ac:dyDescent="0.2">
      <c r="A7857" s="140"/>
      <c r="B7857" s="325"/>
      <c r="J7857" s="4"/>
      <c r="K7857" s="173"/>
    </row>
    <row r="7858" spans="1:11" x14ac:dyDescent="0.2">
      <c r="A7858" s="140"/>
      <c r="B7858" s="325"/>
      <c r="J7858" s="4"/>
      <c r="K7858" s="173"/>
    </row>
    <row r="7859" spans="1:11" x14ac:dyDescent="0.2">
      <c r="A7859" s="140"/>
      <c r="B7859" s="325"/>
      <c r="J7859" s="4"/>
      <c r="K7859" s="173"/>
    </row>
    <row r="7860" spans="1:11" x14ac:dyDescent="0.2">
      <c r="A7860" s="140"/>
      <c r="B7860" s="325"/>
      <c r="J7860" s="4"/>
      <c r="K7860" s="173"/>
    </row>
    <row r="7861" spans="1:11" x14ac:dyDescent="0.2">
      <c r="A7861" s="140"/>
      <c r="B7861" s="325"/>
      <c r="J7861" s="4"/>
      <c r="K7861" s="173"/>
    </row>
    <row r="7862" spans="1:11" x14ac:dyDescent="0.2">
      <c r="A7862" s="140"/>
      <c r="B7862" s="325"/>
      <c r="J7862" s="4"/>
      <c r="K7862" s="173"/>
    </row>
    <row r="7863" spans="1:11" x14ac:dyDescent="0.2">
      <c r="A7863" s="140"/>
      <c r="B7863" s="325"/>
      <c r="J7863" s="4"/>
      <c r="K7863" s="173"/>
    </row>
    <row r="7864" spans="1:11" x14ac:dyDescent="0.2">
      <c r="A7864" s="140"/>
      <c r="B7864" s="325"/>
      <c r="J7864" s="4"/>
      <c r="K7864" s="173"/>
    </row>
    <row r="7865" spans="1:11" x14ac:dyDescent="0.2">
      <c r="A7865" s="140"/>
      <c r="B7865" s="325"/>
      <c r="J7865" s="4"/>
      <c r="K7865" s="173"/>
    </row>
    <row r="7866" spans="1:11" x14ac:dyDescent="0.2">
      <c r="A7866" s="140"/>
      <c r="B7866" s="325"/>
      <c r="J7866" s="4"/>
      <c r="K7866" s="173"/>
    </row>
    <row r="7867" spans="1:11" x14ac:dyDescent="0.2">
      <c r="A7867" s="140"/>
      <c r="B7867" s="325"/>
      <c r="J7867" s="4"/>
      <c r="K7867" s="173"/>
    </row>
    <row r="7868" spans="1:11" x14ac:dyDescent="0.2">
      <c r="A7868" s="140"/>
      <c r="B7868" s="325"/>
      <c r="J7868" s="4"/>
      <c r="K7868" s="173"/>
    </row>
    <row r="7869" spans="1:11" x14ac:dyDescent="0.2">
      <c r="A7869" s="140"/>
      <c r="B7869" s="325"/>
      <c r="J7869" s="4"/>
      <c r="K7869" s="173"/>
    </row>
    <row r="7870" spans="1:11" x14ac:dyDescent="0.2">
      <c r="A7870" s="140"/>
      <c r="B7870" s="325"/>
      <c r="J7870" s="4"/>
      <c r="K7870" s="173"/>
    </row>
    <row r="7871" spans="1:11" x14ac:dyDescent="0.2">
      <c r="A7871" s="140"/>
      <c r="B7871" s="325"/>
      <c r="J7871" s="4"/>
      <c r="K7871" s="173"/>
    </row>
    <row r="7872" spans="1:11" x14ac:dyDescent="0.2">
      <c r="A7872" s="140"/>
      <c r="B7872" s="325"/>
      <c r="J7872" s="4"/>
      <c r="K7872" s="173"/>
    </row>
    <row r="7873" spans="1:11" x14ac:dyDescent="0.2">
      <c r="A7873" s="140"/>
      <c r="B7873" s="325"/>
      <c r="J7873" s="4"/>
      <c r="K7873" s="173"/>
    </row>
    <row r="7874" spans="1:11" x14ac:dyDescent="0.2">
      <c r="A7874" s="140"/>
      <c r="B7874" s="325"/>
      <c r="J7874" s="4"/>
      <c r="K7874" s="173"/>
    </row>
    <row r="7875" spans="1:11" x14ac:dyDescent="0.2">
      <c r="A7875" s="140"/>
      <c r="B7875" s="325"/>
      <c r="J7875" s="4"/>
      <c r="K7875" s="173"/>
    </row>
    <row r="7876" spans="1:11" x14ac:dyDescent="0.2">
      <c r="A7876" s="140"/>
      <c r="B7876" s="325"/>
      <c r="J7876" s="4"/>
      <c r="K7876" s="173"/>
    </row>
    <row r="7877" spans="1:11" x14ac:dyDescent="0.2">
      <c r="A7877" s="140"/>
      <c r="B7877" s="325"/>
      <c r="J7877" s="4"/>
      <c r="K7877" s="173"/>
    </row>
    <row r="7878" spans="1:11" x14ac:dyDescent="0.2">
      <c r="A7878" s="140"/>
      <c r="B7878" s="325"/>
      <c r="J7878" s="4"/>
      <c r="K7878" s="173"/>
    </row>
    <row r="7879" spans="1:11" x14ac:dyDescent="0.2">
      <c r="A7879" s="140"/>
      <c r="B7879" s="325"/>
      <c r="J7879" s="4"/>
      <c r="K7879" s="173"/>
    </row>
    <row r="7880" spans="1:11" x14ac:dyDescent="0.2">
      <c r="A7880" s="140"/>
      <c r="B7880" s="325"/>
      <c r="J7880" s="4"/>
      <c r="K7880" s="173"/>
    </row>
    <row r="7881" spans="1:11" x14ac:dyDescent="0.2">
      <c r="A7881" s="140"/>
      <c r="B7881" s="325"/>
      <c r="J7881" s="4"/>
      <c r="K7881" s="173"/>
    </row>
    <row r="7882" spans="1:11" x14ac:dyDescent="0.2">
      <c r="A7882" s="140"/>
      <c r="B7882" s="325"/>
      <c r="J7882" s="4"/>
      <c r="K7882" s="173"/>
    </row>
    <row r="7883" spans="1:11" x14ac:dyDescent="0.2">
      <c r="A7883" s="140"/>
      <c r="B7883" s="325"/>
      <c r="J7883" s="4"/>
      <c r="K7883" s="173"/>
    </row>
    <row r="7884" spans="1:11" x14ac:dyDescent="0.2">
      <c r="A7884" s="140"/>
      <c r="B7884" s="325"/>
      <c r="J7884" s="4"/>
      <c r="K7884" s="173"/>
    </row>
    <row r="7885" spans="1:11" x14ac:dyDescent="0.2">
      <c r="A7885" s="140"/>
      <c r="B7885" s="325"/>
      <c r="J7885" s="4"/>
      <c r="K7885" s="173"/>
    </row>
    <row r="7886" spans="1:11" x14ac:dyDescent="0.2">
      <c r="A7886" s="140"/>
      <c r="B7886" s="325"/>
      <c r="J7886" s="4"/>
      <c r="K7886" s="173"/>
    </row>
    <row r="7887" spans="1:11" x14ac:dyDescent="0.2">
      <c r="A7887" s="140"/>
      <c r="B7887" s="325"/>
      <c r="J7887" s="4"/>
      <c r="K7887" s="173"/>
    </row>
    <row r="7888" spans="1:11" x14ac:dyDescent="0.2">
      <c r="A7888" s="140"/>
      <c r="B7888" s="325"/>
      <c r="J7888" s="4"/>
      <c r="K7888" s="173"/>
    </row>
    <row r="7889" spans="1:11" x14ac:dyDescent="0.2">
      <c r="A7889" s="140"/>
      <c r="B7889" s="325"/>
      <c r="J7889" s="4"/>
      <c r="K7889" s="173"/>
    </row>
    <row r="7890" spans="1:11" x14ac:dyDescent="0.2">
      <c r="A7890" s="140"/>
      <c r="B7890" s="325"/>
      <c r="J7890" s="4"/>
      <c r="K7890" s="173"/>
    </row>
    <row r="7891" spans="1:11" x14ac:dyDescent="0.2">
      <c r="A7891" s="140"/>
      <c r="B7891" s="325"/>
      <c r="J7891" s="4"/>
      <c r="K7891" s="173"/>
    </row>
    <row r="7892" spans="1:11" x14ac:dyDescent="0.2">
      <c r="A7892" s="140"/>
      <c r="B7892" s="325"/>
      <c r="J7892" s="4"/>
      <c r="K7892" s="173"/>
    </row>
    <row r="7893" spans="1:11" x14ac:dyDescent="0.2">
      <c r="A7893" s="140"/>
      <c r="B7893" s="325"/>
      <c r="J7893" s="4"/>
      <c r="K7893" s="173"/>
    </row>
    <row r="7894" spans="1:11" x14ac:dyDescent="0.2">
      <c r="A7894" s="140"/>
      <c r="B7894" s="325"/>
      <c r="J7894" s="4"/>
      <c r="K7894" s="173"/>
    </row>
    <row r="7895" spans="1:11" x14ac:dyDescent="0.2">
      <c r="A7895" s="140"/>
      <c r="B7895" s="325"/>
      <c r="J7895" s="4"/>
      <c r="K7895" s="173"/>
    </row>
    <row r="7896" spans="1:11" x14ac:dyDescent="0.2">
      <c r="A7896" s="140"/>
      <c r="B7896" s="325"/>
      <c r="J7896" s="4"/>
      <c r="K7896" s="173"/>
    </row>
    <row r="7897" spans="1:11" x14ac:dyDescent="0.2">
      <c r="A7897" s="140"/>
      <c r="B7897" s="325"/>
      <c r="J7897" s="4"/>
      <c r="K7897" s="173"/>
    </row>
    <row r="7898" spans="1:11" x14ac:dyDescent="0.2">
      <c r="A7898" s="140"/>
      <c r="B7898" s="325"/>
      <c r="J7898" s="4"/>
      <c r="K7898" s="173"/>
    </row>
    <row r="7899" spans="1:11" x14ac:dyDescent="0.2">
      <c r="A7899" s="140"/>
      <c r="B7899" s="325"/>
      <c r="J7899" s="4"/>
      <c r="K7899" s="173"/>
    </row>
    <row r="7900" spans="1:11" x14ac:dyDescent="0.2">
      <c r="A7900" s="140"/>
      <c r="B7900" s="325"/>
      <c r="J7900" s="4"/>
      <c r="K7900" s="173"/>
    </row>
    <row r="7901" spans="1:11" x14ac:dyDescent="0.2">
      <c r="A7901" s="140"/>
      <c r="B7901" s="325"/>
      <c r="J7901" s="4"/>
      <c r="K7901" s="173"/>
    </row>
    <row r="7902" spans="1:11" x14ac:dyDescent="0.2">
      <c r="A7902" s="140"/>
      <c r="B7902" s="325"/>
      <c r="J7902" s="4"/>
      <c r="K7902" s="173"/>
    </row>
    <row r="7903" spans="1:11" x14ac:dyDescent="0.2">
      <c r="A7903" s="140"/>
      <c r="B7903" s="325"/>
      <c r="J7903" s="4"/>
      <c r="K7903" s="173"/>
    </row>
    <row r="7904" spans="1:11" x14ac:dyDescent="0.2">
      <c r="A7904" s="140"/>
      <c r="B7904" s="325"/>
      <c r="J7904" s="4"/>
      <c r="K7904" s="173"/>
    </row>
    <row r="7905" spans="1:11" x14ac:dyDescent="0.2">
      <c r="A7905" s="140"/>
      <c r="B7905" s="325"/>
      <c r="J7905" s="4"/>
      <c r="K7905" s="173"/>
    </row>
    <row r="7906" spans="1:11" x14ac:dyDescent="0.2">
      <c r="A7906" s="140"/>
      <c r="B7906" s="325"/>
      <c r="J7906" s="4"/>
      <c r="K7906" s="173"/>
    </row>
    <row r="7907" spans="1:11" x14ac:dyDescent="0.2">
      <c r="A7907" s="140"/>
      <c r="B7907" s="325"/>
      <c r="J7907" s="4"/>
      <c r="K7907" s="173"/>
    </row>
    <row r="7908" spans="1:11" x14ac:dyDescent="0.2">
      <c r="A7908" s="140"/>
      <c r="B7908" s="325"/>
      <c r="J7908" s="4"/>
      <c r="K7908" s="173"/>
    </row>
    <row r="7909" spans="1:11" x14ac:dyDescent="0.2">
      <c r="A7909" s="140"/>
      <c r="B7909" s="325"/>
      <c r="J7909" s="4"/>
      <c r="K7909" s="173"/>
    </row>
    <row r="7910" spans="1:11" x14ac:dyDescent="0.2">
      <c r="A7910" s="140"/>
      <c r="B7910" s="325"/>
      <c r="J7910" s="4"/>
      <c r="K7910" s="173"/>
    </row>
    <row r="7911" spans="1:11" x14ac:dyDescent="0.2">
      <c r="A7911" s="140"/>
      <c r="B7911" s="325"/>
      <c r="J7911" s="4"/>
      <c r="K7911" s="173"/>
    </row>
    <row r="7912" spans="1:11" x14ac:dyDescent="0.2">
      <c r="A7912" s="140"/>
      <c r="B7912" s="325"/>
      <c r="J7912" s="4"/>
      <c r="K7912" s="173"/>
    </row>
    <row r="7913" spans="1:11" x14ac:dyDescent="0.2">
      <c r="A7913" s="140"/>
      <c r="B7913" s="325"/>
      <c r="J7913" s="4"/>
      <c r="K7913" s="173"/>
    </row>
    <row r="7914" spans="1:11" x14ac:dyDescent="0.2">
      <c r="A7914" s="140"/>
      <c r="B7914" s="325"/>
      <c r="J7914" s="4"/>
      <c r="K7914" s="173"/>
    </row>
    <row r="7915" spans="1:11" x14ac:dyDescent="0.2">
      <c r="A7915" s="140"/>
      <c r="B7915" s="325"/>
      <c r="J7915" s="4"/>
      <c r="K7915" s="173"/>
    </row>
    <row r="7916" spans="1:11" x14ac:dyDescent="0.2">
      <c r="A7916" s="140"/>
      <c r="B7916" s="325"/>
      <c r="J7916" s="4"/>
      <c r="K7916" s="173"/>
    </row>
    <row r="7917" spans="1:11" x14ac:dyDescent="0.2">
      <c r="A7917" s="140"/>
      <c r="B7917" s="325"/>
      <c r="J7917" s="4"/>
      <c r="K7917" s="173"/>
    </row>
    <row r="7918" spans="1:11" x14ac:dyDescent="0.2">
      <c r="A7918" s="140"/>
      <c r="B7918" s="325"/>
      <c r="J7918" s="4"/>
      <c r="K7918" s="173"/>
    </row>
    <row r="7919" spans="1:11" x14ac:dyDescent="0.2">
      <c r="A7919" s="140"/>
      <c r="B7919" s="325"/>
      <c r="J7919" s="4"/>
      <c r="K7919" s="173"/>
    </row>
    <row r="7920" spans="1:11" x14ac:dyDescent="0.2">
      <c r="A7920" s="140"/>
      <c r="B7920" s="325"/>
      <c r="J7920" s="4"/>
      <c r="K7920" s="173"/>
    </row>
    <row r="7921" spans="1:11" x14ac:dyDescent="0.2">
      <c r="A7921" s="140"/>
      <c r="B7921" s="325"/>
      <c r="J7921" s="4"/>
      <c r="K7921" s="173"/>
    </row>
    <row r="7922" spans="1:11" x14ac:dyDescent="0.2">
      <c r="A7922" s="140"/>
      <c r="B7922" s="325"/>
      <c r="J7922" s="4"/>
      <c r="K7922" s="173"/>
    </row>
    <row r="7923" spans="1:11" x14ac:dyDescent="0.2">
      <c r="A7923" s="140"/>
      <c r="B7923" s="325"/>
      <c r="J7923" s="4"/>
      <c r="K7923" s="173"/>
    </row>
    <row r="7924" spans="1:11" x14ac:dyDescent="0.2">
      <c r="A7924" s="140"/>
      <c r="B7924" s="325"/>
      <c r="J7924" s="4"/>
      <c r="K7924" s="173"/>
    </row>
    <row r="7925" spans="1:11" x14ac:dyDescent="0.2">
      <c r="A7925" s="140"/>
      <c r="B7925" s="325"/>
      <c r="J7925" s="4"/>
      <c r="K7925" s="173"/>
    </row>
    <row r="7926" spans="1:11" x14ac:dyDescent="0.2">
      <c r="A7926" s="140"/>
      <c r="B7926" s="325"/>
      <c r="J7926" s="4"/>
      <c r="K7926" s="173"/>
    </row>
    <row r="7927" spans="1:11" x14ac:dyDescent="0.2">
      <c r="A7927" s="140"/>
      <c r="B7927" s="325"/>
      <c r="J7927" s="4"/>
      <c r="K7927" s="173"/>
    </row>
    <row r="7928" spans="1:11" x14ac:dyDescent="0.2">
      <c r="A7928" s="140"/>
      <c r="B7928" s="325"/>
      <c r="J7928" s="4"/>
      <c r="K7928" s="173"/>
    </row>
    <row r="7929" spans="1:11" x14ac:dyDescent="0.2">
      <c r="A7929" s="140"/>
      <c r="B7929" s="325"/>
      <c r="J7929" s="4"/>
      <c r="K7929" s="173"/>
    </row>
    <row r="7930" spans="1:11" x14ac:dyDescent="0.2">
      <c r="A7930" s="140"/>
      <c r="B7930" s="325"/>
      <c r="J7930" s="4"/>
      <c r="K7930" s="173"/>
    </row>
    <row r="7931" spans="1:11" x14ac:dyDescent="0.2">
      <c r="A7931" s="140"/>
      <c r="B7931" s="325"/>
      <c r="J7931" s="4"/>
      <c r="K7931" s="173"/>
    </row>
    <row r="7932" spans="1:11" x14ac:dyDescent="0.2">
      <c r="A7932" s="140"/>
      <c r="B7932" s="325"/>
      <c r="J7932" s="4"/>
      <c r="K7932" s="173"/>
    </row>
    <row r="7933" spans="1:11" x14ac:dyDescent="0.2">
      <c r="A7933" s="140"/>
      <c r="B7933" s="325"/>
      <c r="J7933" s="4"/>
      <c r="K7933" s="173"/>
    </row>
    <row r="7934" spans="1:11" x14ac:dyDescent="0.2">
      <c r="A7934" s="140"/>
      <c r="B7934" s="325"/>
      <c r="J7934" s="4"/>
      <c r="K7934" s="173"/>
    </row>
    <row r="7935" spans="1:11" x14ac:dyDescent="0.2">
      <c r="A7935" s="140"/>
      <c r="B7935" s="325"/>
      <c r="J7935" s="4"/>
      <c r="K7935" s="173"/>
    </row>
    <row r="7936" spans="1:11" x14ac:dyDescent="0.2">
      <c r="A7936" s="140"/>
      <c r="B7936" s="325"/>
      <c r="J7936" s="4"/>
      <c r="K7936" s="173"/>
    </row>
    <row r="7937" spans="1:11" x14ac:dyDescent="0.2">
      <c r="A7937" s="140"/>
      <c r="B7937" s="325"/>
      <c r="J7937" s="4"/>
      <c r="K7937" s="173"/>
    </row>
    <row r="7938" spans="1:11" x14ac:dyDescent="0.2">
      <c r="A7938" s="140"/>
      <c r="B7938" s="325"/>
      <c r="J7938" s="4"/>
      <c r="K7938" s="173"/>
    </row>
    <row r="7939" spans="1:11" x14ac:dyDescent="0.2">
      <c r="A7939" s="140"/>
      <c r="B7939" s="325"/>
      <c r="J7939" s="4"/>
      <c r="K7939" s="173"/>
    </row>
    <row r="7940" spans="1:11" x14ac:dyDescent="0.2">
      <c r="A7940" s="140"/>
      <c r="B7940" s="325"/>
      <c r="J7940" s="4"/>
      <c r="K7940" s="173"/>
    </row>
    <row r="7941" spans="1:11" x14ac:dyDescent="0.2">
      <c r="A7941" s="140"/>
      <c r="B7941" s="325"/>
      <c r="J7941" s="4"/>
      <c r="K7941" s="173"/>
    </row>
    <row r="7942" spans="1:11" x14ac:dyDescent="0.2">
      <c r="A7942" s="140"/>
      <c r="B7942" s="325"/>
      <c r="J7942" s="4"/>
      <c r="K7942" s="173"/>
    </row>
    <row r="7943" spans="1:11" x14ac:dyDescent="0.2">
      <c r="A7943" s="140"/>
      <c r="B7943" s="325"/>
      <c r="J7943" s="4"/>
      <c r="K7943" s="173"/>
    </row>
    <row r="7944" spans="1:11" x14ac:dyDescent="0.2">
      <c r="A7944" s="140"/>
      <c r="B7944" s="325"/>
      <c r="J7944" s="4"/>
      <c r="K7944" s="173"/>
    </row>
    <row r="7945" spans="1:11" x14ac:dyDescent="0.2">
      <c r="A7945" s="140"/>
      <c r="B7945" s="325"/>
      <c r="J7945" s="4"/>
      <c r="K7945" s="173"/>
    </row>
    <row r="7946" spans="1:11" x14ac:dyDescent="0.2">
      <c r="A7946" s="140"/>
      <c r="B7946" s="325"/>
      <c r="J7946" s="4"/>
      <c r="K7946" s="173"/>
    </row>
    <row r="7947" spans="1:11" x14ac:dyDescent="0.2">
      <c r="A7947" s="140"/>
      <c r="B7947" s="325"/>
      <c r="J7947" s="4"/>
      <c r="K7947" s="173"/>
    </row>
    <row r="7948" spans="1:11" x14ac:dyDescent="0.2">
      <c r="A7948" s="140"/>
      <c r="B7948" s="325"/>
      <c r="J7948" s="4"/>
      <c r="K7948" s="173"/>
    </row>
    <row r="7949" spans="1:11" x14ac:dyDescent="0.2">
      <c r="A7949" s="140"/>
      <c r="B7949" s="325"/>
      <c r="J7949" s="4"/>
      <c r="K7949" s="173"/>
    </row>
    <row r="7950" spans="1:11" x14ac:dyDescent="0.2">
      <c r="A7950" s="140"/>
      <c r="B7950" s="325"/>
      <c r="J7950" s="4"/>
      <c r="K7950" s="173"/>
    </row>
    <row r="7951" spans="1:11" x14ac:dyDescent="0.2">
      <c r="A7951" s="140"/>
      <c r="B7951" s="325"/>
      <c r="J7951" s="4"/>
      <c r="K7951" s="173"/>
    </row>
    <row r="7952" spans="1:11" x14ac:dyDescent="0.2">
      <c r="A7952" s="140"/>
      <c r="B7952" s="325"/>
      <c r="J7952" s="4"/>
      <c r="K7952" s="173"/>
    </row>
    <row r="7953" spans="1:11" x14ac:dyDescent="0.2">
      <c r="A7953" s="140"/>
      <c r="B7953" s="325"/>
      <c r="J7953" s="4"/>
      <c r="K7953" s="173"/>
    </row>
    <row r="7954" spans="1:11" x14ac:dyDescent="0.2">
      <c r="A7954" s="140"/>
      <c r="B7954" s="325"/>
      <c r="J7954" s="4"/>
      <c r="K7954" s="173"/>
    </row>
    <row r="7955" spans="1:11" x14ac:dyDescent="0.2">
      <c r="A7955" s="140"/>
      <c r="B7955" s="325"/>
      <c r="J7955" s="4"/>
      <c r="K7955" s="173"/>
    </row>
    <row r="7956" spans="1:11" x14ac:dyDescent="0.2">
      <c r="A7956" s="140"/>
      <c r="B7956" s="325"/>
      <c r="J7956" s="4"/>
      <c r="K7956" s="173"/>
    </row>
    <row r="7957" spans="1:11" x14ac:dyDescent="0.2">
      <c r="A7957" s="140"/>
      <c r="B7957" s="325"/>
      <c r="J7957" s="4"/>
      <c r="K7957" s="173"/>
    </row>
    <row r="7958" spans="1:11" x14ac:dyDescent="0.2">
      <c r="A7958" s="140"/>
      <c r="B7958" s="325"/>
      <c r="J7958" s="4"/>
      <c r="K7958" s="173"/>
    </row>
    <row r="7959" spans="1:11" x14ac:dyDescent="0.2">
      <c r="A7959" s="140"/>
      <c r="B7959" s="325"/>
      <c r="J7959" s="4"/>
      <c r="K7959" s="173"/>
    </row>
    <row r="7960" spans="1:11" x14ac:dyDescent="0.2">
      <c r="A7960" s="140"/>
      <c r="B7960" s="325"/>
      <c r="J7960" s="4"/>
      <c r="K7960" s="173"/>
    </row>
    <row r="7961" spans="1:11" x14ac:dyDescent="0.2">
      <c r="A7961" s="140"/>
      <c r="B7961" s="325"/>
      <c r="J7961" s="4"/>
      <c r="K7961" s="173"/>
    </row>
    <row r="7962" spans="1:11" x14ac:dyDescent="0.2">
      <c r="A7962" s="140"/>
      <c r="B7962" s="325"/>
      <c r="J7962" s="4"/>
      <c r="K7962" s="173"/>
    </row>
    <row r="7963" spans="1:11" x14ac:dyDescent="0.2">
      <c r="A7963" s="140"/>
      <c r="B7963" s="325"/>
      <c r="J7963" s="4"/>
      <c r="K7963" s="173"/>
    </row>
    <row r="7964" spans="1:11" x14ac:dyDescent="0.2">
      <c r="A7964" s="140"/>
      <c r="B7964" s="325"/>
      <c r="J7964" s="4"/>
      <c r="K7964" s="173"/>
    </row>
    <row r="7965" spans="1:11" x14ac:dyDescent="0.2">
      <c r="A7965" s="140"/>
      <c r="B7965" s="325"/>
      <c r="J7965" s="4"/>
      <c r="K7965" s="173"/>
    </row>
    <row r="7966" spans="1:11" x14ac:dyDescent="0.2">
      <c r="A7966" s="140"/>
      <c r="B7966" s="325"/>
      <c r="J7966" s="4"/>
      <c r="K7966" s="173"/>
    </row>
    <row r="7967" spans="1:11" x14ac:dyDescent="0.2">
      <c r="A7967" s="140"/>
      <c r="B7967" s="325"/>
      <c r="J7967" s="4"/>
      <c r="K7967" s="173"/>
    </row>
    <row r="7968" spans="1:11" x14ac:dyDescent="0.2">
      <c r="A7968" s="140"/>
      <c r="B7968" s="325"/>
      <c r="J7968" s="4"/>
      <c r="K7968" s="173"/>
    </row>
    <row r="7969" spans="1:11" x14ac:dyDescent="0.2">
      <c r="A7969" s="140"/>
      <c r="B7969" s="325"/>
      <c r="J7969" s="4"/>
      <c r="K7969" s="173"/>
    </row>
    <row r="7970" spans="1:11" x14ac:dyDescent="0.2">
      <c r="A7970" s="140"/>
      <c r="B7970" s="325"/>
      <c r="J7970" s="4"/>
      <c r="K7970" s="173"/>
    </row>
    <row r="7971" spans="1:11" x14ac:dyDescent="0.2">
      <c r="A7971" s="140"/>
      <c r="B7971" s="325"/>
      <c r="J7971" s="4"/>
      <c r="K7971" s="173"/>
    </row>
    <row r="7972" spans="1:11" x14ac:dyDescent="0.2">
      <c r="A7972" s="140"/>
      <c r="B7972" s="325"/>
      <c r="J7972" s="4"/>
      <c r="K7972" s="173"/>
    </row>
    <row r="7973" spans="1:11" x14ac:dyDescent="0.2">
      <c r="A7973" s="140"/>
      <c r="B7973" s="325"/>
      <c r="J7973" s="4"/>
      <c r="K7973" s="173"/>
    </row>
    <row r="7974" spans="1:11" x14ac:dyDescent="0.2">
      <c r="A7974" s="140"/>
      <c r="B7974" s="325"/>
      <c r="J7974" s="4"/>
      <c r="K7974" s="173"/>
    </row>
    <row r="7975" spans="1:11" x14ac:dyDescent="0.2">
      <c r="A7975" s="140"/>
      <c r="B7975" s="325"/>
      <c r="J7975" s="4"/>
      <c r="K7975" s="173"/>
    </row>
    <row r="7976" spans="1:11" x14ac:dyDescent="0.2">
      <c r="A7976" s="140"/>
      <c r="B7976" s="325"/>
      <c r="J7976" s="4"/>
      <c r="K7976" s="173"/>
    </row>
    <row r="7977" spans="1:11" x14ac:dyDescent="0.2">
      <c r="A7977" s="140"/>
      <c r="B7977" s="325"/>
      <c r="J7977" s="4"/>
      <c r="K7977" s="173"/>
    </row>
    <row r="7978" spans="1:11" x14ac:dyDescent="0.2">
      <c r="A7978" s="140"/>
      <c r="B7978" s="325"/>
      <c r="J7978" s="4"/>
      <c r="K7978" s="173"/>
    </row>
    <row r="7979" spans="1:11" x14ac:dyDescent="0.2">
      <c r="A7979" s="140"/>
      <c r="B7979" s="325"/>
      <c r="J7979" s="4"/>
      <c r="K7979" s="173"/>
    </row>
    <row r="7980" spans="1:11" x14ac:dyDescent="0.2">
      <c r="A7980" s="140"/>
      <c r="B7980" s="325"/>
      <c r="J7980" s="4"/>
      <c r="K7980" s="173"/>
    </row>
    <row r="7981" spans="1:11" x14ac:dyDescent="0.2">
      <c r="A7981" s="140"/>
      <c r="B7981" s="325"/>
      <c r="J7981" s="4"/>
      <c r="K7981" s="173"/>
    </row>
    <row r="7982" spans="1:11" x14ac:dyDescent="0.2">
      <c r="A7982" s="140"/>
      <c r="B7982" s="325"/>
      <c r="J7982" s="4"/>
      <c r="K7982" s="173"/>
    </row>
    <row r="7983" spans="1:11" x14ac:dyDescent="0.2">
      <c r="A7983" s="140"/>
      <c r="B7983" s="325"/>
      <c r="J7983" s="4"/>
      <c r="K7983" s="173"/>
    </row>
    <row r="7984" spans="1:11" x14ac:dyDescent="0.2">
      <c r="A7984" s="140"/>
      <c r="B7984" s="325"/>
      <c r="J7984" s="4"/>
      <c r="K7984" s="173"/>
    </row>
    <row r="7985" spans="1:11" x14ac:dyDescent="0.2">
      <c r="A7985" s="140"/>
      <c r="B7985" s="325"/>
      <c r="J7985" s="4"/>
      <c r="K7985" s="173"/>
    </row>
    <row r="7986" spans="1:11" x14ac:dyDescent="0.2">
      <c r="A7986" s="140"/>
      <c r="B7986" s="325"/>
      <c r="J7986" s="4"/>
      <c r="K7986" s="173"/>
    </row>
    <row r="7987" spans="1:11" x14ac:dyDescent="0.2">
      <c r="A7987" s="140"/>
      <c r="B7987" s="325"/>
      <c r="J7987" s="4"/>
      <c r="K7987" s="173"/>
    </row>
    <row r="7988" spans="1:11" x14ac:dyDescent="0.2">
      <c r="A7988" s="140"/>
      <c r="B7988" s="325"/>
      <c r="J7988" s="4"/>
      <c r="K7988" s="173"/>
    </row>
    <row r="7989" spans="1:11" x14ac:dyDescent="0.2">
      <c r="A7989" s="140"/>
      <c r="B7989" s="325"/>
      <c r="J7989" s="4"/>
      <c r="K7989" s="173"/>
    </row>
    <row r="7990" spans="1:11" x14ac:dyDescent="0.2">
      <c r="A7990" s="140"/>
      <c r="B7990" s="325"/>
      <c r="J7990" s="4"/>
      <c r="K7990" s="173"/>
    </row>
    <row r="7991" spans="1:11" x14ac:dyDescent="0.2">
      <c r="A7991" s="140"/>
      <c r="B7991" s="325"/>
      <c r="J7991" s="4"/>
      <c r="K7991" s="173"/>
    </row>
    <row r="7992" spans="1:11" x14ac:dyDescent="0.2">
      <c r="A7992" s="140"/>
      <c r="B7992" s="325"/>
      <c r="J7992" s="4"/>
      <c r="K7992" s="173"/>
    </row>
    <row r="7993" spans="1:11" x14ac:dyDescent="0.2">
      <c r="A7993" s="140"/>
      <c r="B7993" s="325"/>
      <c r="J7993" s="4"/>
      <c r="K7993" s="173"/>
    </row>
    <row r="7994" spans="1:11" x14ac:dyDescent="0.2">
      <c r="A7994" s="140"/>
      <c r="B7994" s="325"/>
      <c r="J7994" s="4"/>
      <c r="K7994" s="173"/>
    </row>
    <row r="7995" spans="1:11" x14ac:dyDescent="0.2">
      <c r="A7995" s="140"/>
      <c r="B7995" s="325"/>
      <c r="J7995" s="4"/>
      <c r="K7995" s="173"/>
    </row>
    <row r="7996" spans="1:11" x14ac:dyDescent="0.2">
      <c r="A7996" s="140"/>
      <c r="B7996" s="325"/>
      <c r="J7996" s="4"/>
      <c r="K7996" s="173"/>
    </row>
    <row r="7997" spans="1:11" x14ac:dyDescent="0.2">
      <c r="A7997" s="140"/>
      <c r="B7997" s="325"/>
      <c r="J7997" s="4"/>
      <c r="K7997" s="173"/>
    </row>
    <row r="7998" spans="1:11" x14ac:dyDescent="0.2">
      <c r="A7998" s="140"/>
      <c r="B7998" s="325"/>
      <c r="J7998" s="4"/>
      <c r="K7998" s="173"/>
    </row>
    <row r="7999" spans="1:11" x14ac:dyDescent="0.2">
      <c r="A7999" s="140"/>
      <c r="B7999" s="325"/>
      <c r="J7999" s="4"/>
      <c r="K7999" s="173"/>
    </row>
    <row r="8000" spans="1:11" x14ac:dyDescent="0.2">
      <c r="A8000" s="140"/>
      <c r="B8000" s="325"/>
      <c r="J8000" s="4"/>
      <c r="K8000" s="173"/>
    </row>
    <row r="8001" spans="1:11" x14ac:dyDescent="0.2">
      <c r="A8001" s="140"/>
      <c r="B8001" s="325"/>
      <c r="J8001" s="4"/>
      <c r="K8001" s="173"/>
    </row>
    <row r="8002" spans="1:11" x14ac:dyDescent="0.2">
      <c r="A8002" s="140"/>
      <c r="B8002" s="325"/>
      <c r="J8002" s="4"/>
      <c r="K8002" s="173"/>
    </row>
    <row r="8003" spans="1:11" x14ac:dyDescent="0.2">
      <c r="A8003" s="140"/>
      <c r="B8003" s="325"/>
      <c r="J8003" s="4"/>
      <c r="K8003" s="173"/>
    </row>
    <row r="8004" spans="1:11" x14ac:dyDescent="0.2">
      <c r="A8004" s="140"/>
      <c r="B8004" s="325"/>
      <c r="J8004" s="4"/>
      <c r="K8004" s="173"/>
    </row>
    <row r="8005" spans="1:11" x14ac:dyDescent="0.2">
      <c r="A8005" s="140"/>
      <c r="B8005" s="325"/>
      <c r="J8005" s="4"/>
      <c r="K8005" s="173"/>
    </row>
    <row r="8006" spans="1:11" x14ac:dyDescent="0.2">
      <c r="A8006" s="140"/>
      <c r="B8006" s="325"/>
      <c r="J8006" s="4"/>
      <c r="K8006" s="173"/>
    </row>
    <row r="8007" spans="1:11" x14ac:dyDescent="0.2">
      <c r="A8007" s="140"/>
      <c r="B8007" s="325"/>
      <c r="J8007" s="4"/>
      <c r="K8007" s="173"/>
    </row>
    <row r="8008" spans="1:11" x14ac:dyDescent="0.2">
      <c r="A8008" s="140"/>
      <c r="B8008" s="325"/>
      <c r="J8008" s="4"/>
      <c r="K8008" s="173"/>
    </row>
    <row r="8009" spans="1:11" x14ac:dyDescent="0.2">
      <c r="A8009" s="140"/>
      <c r="B8009" s="325"/>
      <c r="J8009" s="4"/>
      <c r="K8009" s="173"/>
    </row>
    <row r="8010" spans="1:11" x14ac:dyDescent="0.2">
      <c r="A8010" s="140"/>
      <c r="B8010" s="325"/>
      <c r="J8010" s="4"/>
      <c r="K8010" s="173"/>
    </row>
    <row r="8011" spans="1:11" x14ac:dyDescent="0.2">
      <c r="A8011" s="140"/>
      <c r="B8011" s="325"/>
      <c r="J8011" s="4"/>
      <c r="K8011" s="173"/>
    </row>
    <row r="8012" spans="1:11" x14ac:dyDescent="0.2">
      <c r="A8012" s="140"/>
      <c r="B8012" s="325"/>
      <c r="J8012" s="4"/>
      <c r="K8012" s="173"/>
    </row>
    <row r="8013" spans="1:11" x14ac:dyDescent="0.2">
      <c r="A8013" s="140"/>
      <c r="B8013" s="325"/>
      <c r="J8013" s="4"/>
      <c r="K8013" s="173"/>
    </row>
    <row r="8014" spans="1:11" x14ac:dyDescent="0.2">
      <c r="A8014" s="140"/>
      <c r="B8014" s="325"/>
      <c r="J8014" s="4"/>
      <c r="K8014" s="173"/>
    </row>
    <row r="8015" spans="1:11" x14ac:dyDescent="0.2">
      <c r="A8015" s="140"/>
      <c r="B8015" s="325"/>
      <c r="J8015" s="4"/>
      <c r="K8015" s="173"/>
    </row>
    <row r="8016" spans="1:11" x14ac:dyDescent="0.2">
      <c r="A8016" s="140"/>
      <c r="B8016" s="325"/>
      <c r="J8016" s="4"/>
      <c r="K8016" s="173"/>
    </row>
    <row r="8017" spans="1:11" x14ac:dyDescent="0.2">
      <c r="A8017" s="140"/>
      <c r="B8017" s="325"/>
      <c r="J8017" s="4"/>
      <c r="K8017" s="173"/>
    </row>
    <row r="8018" spans="1:11" x14ac:dyDescent="0.2">
      <c r="A8018" s="140"/>
      <c r="B8018" s="325"/>
      <c r="J8018" s="4"/>
      <c r="K8018" s="173"/>
    </row>
    <row r="8019" spans="1:11" x14ac:dyDescent="0.2">
      <c r="A8019" s="140"/>
      <c r="B8019" s="325"/>
      <c r="J8019" s="4"/>
      <c r="K8019" s="173"/>
    </row>
    <row r="8020" spans="1:11" x14ac:dyDescent="0.2">
      <c r="A8020" s="140"/>
      <c r="B8020" s="325"/>
      <c r="J8020" s="4"/>
      <c r="K8020" s="173"/>
    </row>
    <row r="8021" spans="1:11" x14ac:dyDescent="0.2">
      <c r="A8021" s="140"/>
      <c r="B8021" s="325"/>
      <c r="J8021" s="4"/>
      <c r="K8021" s="173"/>
    </row>
    <row r="8022" spans="1:11" x14ac:dyDescent="0.2">
      <c r="A8022" s="140"/>
      <c r="B8022" s="325"/>
      <c r="J8022" s="4"/>
      <c r="K8022" s="173"/>
    </row>
    <row r="8023" spans="1:11" x14ac:dyDescent="0.2">
      <c r="A8023" s="140"/>
      <c r="B8023" s="325"/>
      <c r="J8023" s="4"/>
      <c r="K8023" s="173"/>
    </row>
    <row r="8024" spans="1:11" x14ac:dyDescent="0.2">
      <c r="A8024" s="140"/>
      <c r="B8024" s="325"/>
      <c r="J8024" s="4"/>
      <c r="K8024" s="173"/>
    </row>
    <row r="8025" spans="1:11" x14ac:dyDescent="0.2">
      <c r="A8025" s="140"/>
      <c r="B8025" s="325"/>
      <c r="J8025" s="4"/>
      <c r="K8025" s="173"/>
    </row>
    <row r="8026" spans="1:11" x14ac:dyDescent="0.2">
      <c r="A8026" s="140"/>
      <c r="B8026" s="325"/>
      <c r="J8026" s="4"/>
      <c r="K8026" s="173"/>
    </row>
    <row r="8027" spans="1:11" x14ac:dyDescent="0.2">
      <c r="A8027" s="140"/>
      <c r="B8027" s="325"/>
      <c r="J8027" s="4"/>
      <c r="K8027" s="173"/>
    </row>
    <row r="8028" spans="1:11" x14ac:dyDescent="0.2">
      <c r="A8028" s="140"/>
      <c r="B8028" s="325"/>
      <c r="J8028" s="4"/>
      <c r="K8028" s="173"/>
    </row>
    <row r="8029" spans="1:11" x14ac:dyDescent="0.2">
      <c r="A8029" s="140"/>
      <c r="B8029" s="325"/>
      <c r="J8029" s="4"/>
      <c r="K8029" s="173"/>
    </row>
    <row r="8030" spans="1:11" x14ac:dyDescent="0.2">
      <c r="A8030" s="140"/>
      <c r="B8030" s="325"/>
      <c r="J8030" s="4"/>
      <c r="K8030" s="173"/>
    </row>
    <row r="8031" spans="1:11" x14ac:dyDescent="0.2">
      <c r="A8031" s="140"/>
      <c r="B8031" s="325"/>
      <c r="J8031" s="4"/>
      <c r="K8031" s="173"/>
    </row>
    <row r="8032" spans="1:11" x14ac:dyDescent="0.2">
      <c r="A8032" s="140"/>
      <c r="B8032" s="325"/>
      <c r="J8032" s="4"/>
      <c r="K8032" s="173"/>
    </row>
    <row r="8033" spans="1:11" x14ac:dyDescent="0.2">
      <c r="A8033" s="140"/>
      <c r="B8033" s="325"/>
      <c r="J8033" s="4"/>
      <c r="K8033" s="173"/>
    </row>
    <row r="8034" spans="1:11" x14ac:dyDescent="0.2">
      <c r="A8034" s="140"/>
      <c r="B8034" s="325"/>
      <c r="J8034" s="4"/>
      <c r="K8034" s="173"/>
    </row>
    <row r="8035" spans="1:11" x14ac:dyDescent="0.2">
      <c r="A8035" s="140"/>
      <c r="B8035" s="325"/>
      <c r="J8035" s="4"/>
      <c r="K8035" s="173"/>
    </row>
    <row r="8036" spans="1:11" x14ac:dyDescent="0.2">
      <c r="A8036" s="140"/>
      <c r="B8036" s="325"/>
      <c r="J8036" s="4"/>
      <c r="K8036" s="173"/>
    </row>
    <row r="8037" spans="1:11" x14ac:dyDescent="0.2">
      <c r="A8037" s="140"/>
      <c r="B8037" s="325"/>
      <c r="J8037" s="4"/>
      <c r="K8037" s="173"/>
    </row>
    <row r="8038" spans="1:11" x14ac:dyDescent="0.2">
      <c r="A8038" s="140"/>
      <c r="B8038" s="325"/>
      <c r="J8038" s="4"/>
      <c r="K8038" s="173"/>
    </row>
    <row r="8039" spans="1:11" x14ac:dyDescent="0.2">
      <c r="A8039" s="140"/>
      <c r="B8039" s="325"/>
      <c r="J8039" s="4"/>
      <c r="K8039" s="173"/>
    </row>
    <row r="8040" spans="1:11" x14ac:dyDescent="0.2">
      <c r="A8040" s="140"/>
      <c r="B8040" s="325"/>
      <c r="J8040" s="4"/>
      <c r="K8040" s="173"/>
    </row>
    <row r="8041" spans="1:11" x14ac:dyDescent="0.2">
      <c r="A8041" s="140"/>
      <c r="B8041" s="325"/>
      <c r="J8041" s="4"/>
      <c r="K8041" s="173"/>
    </row>
    <row r="8042" spans="1:11" x14ac:dyDescent="0.2">
      <c r="A8042" s="140"/>
      <c r="B8042" s="325"/>
      <c r="J8042" s="4"/>
      <c r="K8042" s="173"/>
    </row>
    <row r="8043" spans="1:11" x14ac:dyDescent="0.2">
      <c r="A8043" s="140"/>
      <c r="B8043" s="325"/>
      <c r="J8043" s="4"/>
      <c r="K8043" s="173"/>
    </row>
    <row r="8044" spans="1:11" x14ac:dyDescent="0.2">
      <c r="A8044" s="140"/>
      <c r="B8044" s="325"/>
      <c r="J8044" s="4"/>
      <c r="K8044" s="173"/>
    </row>
    <row r="8045" spans="1:11" x14ac:dyDescent="0.2">
      <c r="A8045" s="140"/>
      <c r="B8045" s="325"/>
      <c r="J8045" s="4"/>
      <c r="K8045" s="173"/>
    </row>
    <row r="8046" spans="1:11" x14ac:dyDescent="0.2">
      <c r="A8046" s="140"/>
      <c r="B8046" s="325"/>
      <c r="J8046" s="4"/>
      <c r="K8046" s="173"/>
    </row>
    <row r="8047" spans="1:11" x14ac:dyDescent="0.2">
      <c r="A8047" s="140"/>
      <c r="B8047" s="325"/>
      <c r="J8047" s="4"/>
      <c r="K8047" s="173"/>
    </row>
    <row r="8048" spans="1:11" x14ac:dyDescent="0.2">
      <c r="A8048" s="140"/>
      <c r="B8048" s="325"/>
      <c r="J8048" s="4"/>
      <c r="K8048" s="173"/>
    </row>
    <row r="8049" spans="1:11" x14ac:dyDescent="0.2">
      <c r="A8049" s="140"/>
      <c r="B8049" s="325"/>
      <c r="J8049" s="4"/>
      <c r="K8049" s="173"/>
    </row>
    <row r="8050" spans="1:11" x14ac:dyDescent="0.2">
      <c r="A8050" s="140"/>
      <c r="B8050" s="325"/>
      <c r="J8050" s="4"/>
      <c r="K8050" s="173"/>
    </row>
    <row r="8051" spans="1:11" x14ac:dyDescent="0.2">
      <c r="A8051" s="140"/>
      <c r="B8051" s="325"/>
      <c r="J8051" s="4"/>
      <c r="K8051" s="173"/>
    </row>
    <row r="8052" spans="1:11" x14ac:dyDescent="0.2">
      <c r="A8052" s="140"/>
      <c r="B8052" s="325"/>
      <c r="J8052" s="4"/>
      <c r="K8052" s="173"/>
    </row>
    <row r="8053" spans="1:11" x14ac:dyDescent="0.2">
      <c r="A8053" s="140"/>
      <c r="B8053" s="325"/>
      <c r="J8053" s="4"/>
      <c r="K8053" s="173"/>
    </row>
    <row r="8054" spans="1:11" x14ac:dyDescent="0.2">
      <c r="A8054" s="140"/>
      <c r="B8054" s="325"/>
      <c r="J8054" s="4"/>
      <c r="K8054" s="173"/>
    </row>
    <row r="8055" spans="1:11" x14ac:dyDescent="0.2">
      <c r="A8055" s="140"/>
      <c r="B8055" s="325"/>
      <c r="J8055" s="4"/>
      <c r="K8055" s="173"/>
    </row>
    <row r="8056" spans="1:11" x14ac:dyDescent="0.2">
      <c r="A8056" s="140"/>
      <c r="B8056" s="325"/>
      <c r="J8056" s="4"/>
      <c r="K8056" s="173"/>
    </row>
    <row r="8057" spans="1:11" x14ac:dyDescent="0.2">
      <c r="A8057" s="140"/>
      <c r="B8057" s="325"/>
      <c r="J8057" s="4"/>
      <c r="K8057" s="173"/>
    </row>
    <row r="8058" spans="1:11" x14ac:dyDescent="0.2">
      <c r="A8058" s="140"/>
      <c r="B8058" s="325"/>
      <c r="J8058" s="4"/>
      <c r="K8058" s="173"/>
    </row>
    <row r="8059" spans="1:11" x14ac:dyDescent="0.2">
      <c r="A8059" s="140"/>
      <c r="B8059" s="325"/>
      <c r="J8059" s="4"/>
      <c r="K8059" s="173"/>
    </row>
    <row r="8060" spans="1:11" x14ac:dyDescent="0.2">
      <c r="A8060" s="140"/>
      <c r="B8060" s="325"/>
      <c r="J8060" s="4"/>
      <c r="K8060" s="173"/>
    </row>
    <row r="8061" spans="1:11" x14ac:dyDescent="0.2">
      <c r="A8061" s="140"/>
      <c r="B8061" s="325"/>
      <c r="J8061" s="4"/>
      <c r="K8061" s="173"/>
    </row>
    <row r="8062" spans="1:11" x14ac:dyDescent="0.2">
      <c r="A8062" s="140"/>
      <c r="B8062" s="325"/>
      <c r="J8062" s="4"/>
      <c r="K8062" s="173"/>
    </row>
    <row r="8063" spans="1:11" x14ac:dyDescent="0.2">
      <c r="A8063" s="140"/>
      <c r="B8063" s="325"/>
      <c r="J8063" s="4"/>
      <c r="K8063" s="173"/>
    </row>
    <row r="8064" spans="1:11" x14ac:dyDescent="0.2">
      <c r="A8064" s="140"/>
      <c r="B8064" s="325"/>
      <c r="J8064" s="4"/>
      <c r="K8064" s="173"/>
    </row>
    <row r="8065" spans="1:11" x14ac:dyDescent="0.2">
      <c r="A8065" s="140"/>
      <c r="B8065" s="325"/>
      <c r="J8065" s="4"/>
      <c r="K8065" s="173"/>
    </row>
    <row r="8066" spans="1:11" x14ac:dyDescent="0.2">
      <c r="A8066" s="140"/>
      <c r="B8066" s="325"/>
      <c r="J8066" s="4"/>
      <c r="K8066" s="173"/>
    </row>
    <row r="8067" spans="1:11" x14ac:dyDescent="0.2">
      <c r="A8067" s="140"/>
      <c r="B8067" s="325"/>
      <c r="J8067" s="4"/>
      <c r="K8067" s="173"/>
    </row>
    <row r="8068" spans="1:11" x14ac:dyDescent="0.2">
      <c r="A8068" s="140"/>
      <c r="B8068" s="325"/>
      <c r="J8068" s="4"/>
      <c r="K8068" s="173"/>
    </row>
    <row r="8069" spans="1:11" x14ac:dyDescent="0.2">
      <c r="A8069" s="140"/>
      <c r="B8069" s="325"/>
      <c r="J8069" s="4"/>
      <c r="K8069" s="173"/>
    </row>
    <row r="8070" spans="1:11" x14ac:dyDescent="0.2">
      <c r="A8070" s="140"/>
      <c r="B8070" s="325"/>
      <c r="J8070" s="4"/>
      <c r="K8070" s="173"/>
    </row>
    <row r="8071" spans="1:11" x14ac:dyDescent="0.2">
      <c r="A8071" s="140"/>
      <c r="B8071" s="325"/>
      <c r="J8071" s="4"/>
      <c r="K8071" s="173"/>
    </row>
    <row r="8072" spans="1:11" x14ac:dyDescent="0.2">
      <c r="A8072" s="140"/>
      <c r="B8072" s="325"/>
      <c r="J8072" s="4"/>
      <c r="K8072" s="173"/>
    </row>
    <row r="8073" spans="1:11" x14ac:dyDescent="0.2">
      <c r="A8073" s="140"/>
      <c r="B8073" s="325"/>
      <c r="J8073" s="4"/>
      <c r="K8073" s="173"/>
    </row>
    <row r="8074" spans="1:11" x14ac:dyDescent="0.2">
      <c r="A8074" s="140"/>
      <c r="B8074" s="325"/>
      <c r="J8074" s="4"/>
      <c r="K8074" s="173"/>
    </row>
    <row r="8075" spans="1:11" x14ac:dyDescent="0.2">
      <c r="A8075" s="140"/>
      <c r="B8075" s="325"/>
      <c r="J8075" s="4"/>
      <c r="K8075" s="173"/>
    </row>
    <row r="8076" spans="1:11" x14ac:dyDescent="0.2">
      <c r="A8076" s="140"/>
      <c r="B8076" s="325"/>
      <c r="J8076" s="4"/>
      <c r="K8076" s="173"/>
    </row>
    <row r="8077" spans="1:11" x14ac:dyDescent="0.2">
      <c r="A8077" s="140"/>
      <c r="B8077" s="325"/>
      <c r="J8077" s="4"/>
      <c r="K8077" s="173"/>
    </row>
    <row r="8078" spans="1:11" x14ac:dyDescent="0.2">
      <c r="A8078" s="140"/>
      <c r="B8078" s="325"/>
      <c r="J8078" s="4"/>
      <c r="K8078" s="173"/>
    </row>
    <row r="8079" spans="1:11" x14ac:dyDescent="0.2">
      <c r="A8079" s="140"/>
      <c r="B8079" s="325"/>
      <c r="J8079" s="4"/>
      <c r="K8079" s="173"/>
    </row>
    <row r="8080" spans="1:11" x14ac:dyDescent="0.2">
      <c r="A8080" s="140"/>
      <c r="B8080" s="325"/>
      <c r="J8080" s="4"/>
      <c r="K8080" s="173"/>
    </row>
    <row r="8081" spans="1:11" x14ac:dyDescent="0.2">
      <c r="A8081" s="140"/>
      <c r="B8081" s="325"/>
      <c r="J8081" s="4"/>
      <c r="K8081" s="173"/>
    </row>
    <row r="8082" spans="1:11" x14ac:dyDescent="0.2">
      <c r="A8082" s="140"/>
      <c r="B8082" s="325"/>
      <c r="J8082" s="4"/>
      <c r="K8082" s="173"/>
    </row>
    <row r="8083" spans="1:11" x14ac:dyDescent="0.2">
      <c r="A8083" s="140"/>
      <c r="B8083" s="325"/>
      <c r="J8083" s="4"/>
      <c r="K8083" s="173"/>
    </row>
    <row r="8084" spans="1:11" x14ac:dyDescent="0.2">
      <c r="A8084" s="140"/>
      <c r="B8084" s="325"/>
      <c r="J8084" s="4"/>
      <c r="K8084" s="173"/>
    </row>
    <row r="8085" spans="1:11" x14ac:dyDescent="0.2">
      <c r="A8085" s="140"/>
      <c r="B8085" s="325"/>
      <c r="J8085" s="4"/>
      <c r="K8085" s="173"/>
    </row>
    <row r="8086" spans="1:11" x14ac:dyDescent="0.2">
      <c r="A8086" s="140"/>
      <c r="B8086" s="325"/>
      <c r="J8086" s="4"/>
      <c r="K8086" s="173"/>
    </row>
    <row r="8087" spans="1:11" x14ac:dyDescent="0.2">
      <c r="A8087" s="140"/>
      <c r="B8087" s="325"/>
      <c r="J8087" s="4"/>
      <c r="K8087" s="173"/>
    </row>
    <row r="8088" spans="1:11" x14ac:dyDescent="0.2">
      <c r="A8088" s="140"/>
      <c r="B8088" s="325"/>
      <c r="J8088" s="4"/>
      <c r="K8088" s="173"/>
    </row>
    <row r="8089" spans="1:11" x14ac:dyDescent="0.2">
      <c r="A8089" s="140"/>
      <c r="B8089" s="325"/>
      <c r="J8089" s="4"/>
      <c r="K8089" s="173"/>
    </row>
    <row r="8090" spans="1:11" x14ac:dyDescent="0.2">
      <c r="A8090" s="140"/>
      <c r="B8090" s="325"/>
      <c r="J8090" s="4"/>
      <c r="K8090" s="173"/>
    </row>
    <row r="8091" spans="1:11" x14ac:dyDescent="0.2">
      <c r="A8091" s="140"/>
      <c r="B8091" s="325"/>
      <c r="J8091" s="4"/>
      <c r="K8091" s="173"/>
    </row>
    <row r="8092" spans="1:11" x14ac:dyDescent="0.2">
      <c r="A8092" s="140"/>
      <c r="B8092" s="325"/>
      <c r="J8092" s="4"/>
      <c r="K8092" s="173"/>
    </row>
    <row r="8093" spans="1:11" x14ac:dyDescent="0.2">
      <c r="A8093" s="140"/>
      <c r="B8093" s="325"/>
      <c r="J8093" s="4"/>
      <c r="K8093" s="173"/>
    </row>
    <row r="8094" spans="1:11" x14ac:dyDescent="0.2">
      <c r="A8094" s="140"/>
      <c r="B8094" s="325"/>
      <c r="J8094" s="4"/>
      <c r="K8094" s="173"/>
    </row>
    <row r="8095" spans="1:11" x14ac:dyDescent="0.2">
      <c r="A8095" s="140"/>
      <c r="B8095" s="325"/>
      <c r="J8095" s="4"/>
      <c r="K8095" s="173"/>
    </row>
    <row r="8096" spans="1:11" x14ac:dyDescent="0.2">
      <c r="A8096" s="140"/>
      <c r="B8096" s="325"/>
      <c r="J8096" s="4"/>
      <c r="K8096" s="173"/>
    </row>
    <row r="8097" spans="1:11" x14ac:dyDescent="0.2">
      <c r="A8097" s="140"/>
      <c r="B8097" s="325"/>
      <c r="J8097" s="4"/>
      <c r="K8097" s="173"/>
    </row>
    <row r="8098" spans="1:11" x14ac:dyDescent="0.2">
      <c r="A8098" s="140"/>
      <c r="B8098" s="325"/>
      <c r="J8098" s="4"/>
      <c r="K8098" s="173"/>
    </row>
    <row r="8099" spans="1:11" x14ac:dyDescent="0.2">
      <c r="A8099" s="140"/>
      <c r="B8099" s="325"/>
      <c r="J8099" s="4"/>
      <c r="K8099" s="173"/>
    </row>
    <row r="8100" spans="1:11" x14ac:dyDescent="0.2">
      <c r="A8100" s="140"/>
      <c r="B8100" s="325"/>
      <c r="J8100" s="4"/>
      <c r="K8100" s="173"/>
    </row>
    <row r="8101" spans="1:11" x14ac:dyDescent="0.2">
      <c r="A8101" s="140"/>
      <c r="B8101" s="325"/>
      <c r="J8101" s="4"/>
      <c r="K8101" s="173"/>
    </row>
    <row r="8102" spans="1:11" x14ac:dyDescent="0.2">
      <c r="A8102" s="140"/>
      <c r="B8102" s="325"/>
      <c r="J8102" s="4"/>
      <c r="K8102" s="173"/>
    </row>
    <row r="8103" spans="1:11" x14ac:dyDescent="0.2">
      <c r="A8103" s="140"/>
      <c r="B8103" s="325"/>
      <c r="J8103" s="4"/>
      <c r="K8103" s="173"/>
    </row>
    <row r="8104" spans="1:11" x14ac:dyDescent="0.2">
      <c r="A8104" s="140"/>
      <c r="B8104" s="325"/>
      <c r="J8104" s="4"/>
      <c r="K8104" s="173"/>
    </row>
    <row r="8105" spans="1:11" x14ac:dyDescent="0.2">
      <c r="A8105" s="140"/>
      <c r="B8105" s="325"/>
      <c r="J8105" s="4"/>
      <c r="K8105" s="173"/>
    </row>
    <row r="8106" spans="1:11" x14ac:dyDescent="0.2">
      <c r="A8106" s="140"/>
      <c r="B8106" s="325"/>
      <c r="J8106" s="4"/>
      <c r="K8106" s="173"/>
    </row>
    <row r="8107" spans="1:11" x14ac:dyDescent="0.2">
      <c r="A8107" s="140"/>
      <c r="B8107" s="325"/>
      <c r="J8107" s="4"/>
      <c r="K8107" s="173"/>
    </row>
    <row r="8108" spans="1:11" x14ac:dyDescent="0.2">
      <c r="A8108" s="140"/>
      <c r="B8108" s="325"/>
      <c r="J8108" s="4"/>
      <c r="K8108" s="173"/>
    </row>
    <row r="8109" spans="1:11" x14ac:dyDescent="0.2">
      <c r="A8109" s="140"/>
      <c r="B8109" s="325"/>
      <c r="J8109" s="4"/>
      <c r="K8109" s="173"/>
    </row>
    <row r="8110" spans="1:11" x14ac:dyDescent="0.2">
      <c r="A8110" s="140"/>
      <c r="B8110" s="325"/>
      <c r="J8110" s="4"/>
      <c r="K8110" s="173"/>
    </row>
    <row r="8111" spans="1:11" x14ac:dyDescent="0.2">
      <c r="A8111" s="140"/>
      <c r="B8111" s="325"/>
      <c r="J8111" s="4"/>
      <c r="K8111" s="173"/>
    </row>
    <row r="8112" spans="1:11" x14ac:dyDescent="0.2">
      <c r="A8112" s="140"/>
      <c r="B8112" s="325"/>
      <c r="J8112" s="4"/>
      <c r="K8112" s="173"/>
    </row>
    <row r="8113" spans="1:11" x14ac:dyDescent="0.2">
      <c r="A8113" s="140"/>
      <c r="B8113" s="325"/>
      <c r="J8113" s="4"/>
      <c r="K8113" s="173"/>
    </row>
    <row r="8114" spans="1:11" x14ac:dyDescent="0.2">
      <c r="A8114" s="140"/>
      <c r="B8114" s="325"/>
      <c r="J8114" s="4"/>
      <c r="K8114" s="173"/>
    </row>
    <row r="8115" spans="1:11" x14ac:dyDescent="0.2">
      <c r="A8115" s="140"/>
      <c r="B8115" s="325"/>
      <c r="J8115" s="4"/>
      <c r="K8115" s="173"/>
    </row>
    <row r="8116" spans="1:11" x14ac:dyDescent="0.2">
      <c r="A8116" s="140"/>
      <c r="B8116" s="325"/>
      <c r="J8116" s="4"/>
      <c r="K8116" s="173"/>
    </row>
    <row r="8117" spans="1:11" x14ac:dyDescent="0.2">
      <c r="A8117" s="140"/>
      <c r="B8117" s="325"/>
      <c r="J8117" s="4"/>
      <c r="K8117" s="173"/>
    </row>
    <row r="8118" spans="1:11" x14ac:dyDescent="0.2">
      <c r="A8118" s="140"/>
      <c r="B8118" s="325"/>
      <c r="J8118" s="4"/>
      <c r="K8118" s="173"/>
    </row>
    <row r="8119" spans="1:11" x14ac:dyDescent="0.2">
      <c r="A8119" s="140"/>
      <c r="B8119" s="325"/>
      <c r="J8119" s="4"/>
      <c r="K8119" s="173"/>
    </row>
    <row r="8120" spans="1:11" x14ac:dyDescent="0.2">
      <c r="A8120" s="140"/>
      <c r="B8120" s="325"/>
      <c r="J8120" s="4"/>
      <c r="K8120" s="173"/>
    </row>
    <row r="8121" spans="1:11" x14ac:dyDescent="0.2">
      <c r="A8121" s="140"/>
      <c r="B8121" s="325"/>
      <c r="J8121" s="4"/>
      <c r="K8121" s="173"/>
    </row>
    <row r="8122" spans="1:11" x14ac:dyDescent="0.2">
      <c r="A8122" s="140"/>
      <c r="B8122" s="325"/>
      <c r="J8122" s="4"/>
      <c r="K8122" s="173"/>
    </row>
    <row r="8123" spans="1:11" x14ac:dyDescent="0.2">
      <c r="A8123" s="140"/>
      <c r="B8123" s="325"/>
      <c r="J8123" s="4"/>
      <c r="K8123" s="173"/>
    </row>
    <row r="8124" spans="1:11" x14ac:dyDescent="0.2">
      <c r="A8124" s="140"/>
      <c r="B8124" s="325"/>
      <c r="J8124" s="4"/>
      <c r="K8124" s="173"/>
    </row>
    <row r="8125" spans="1:11" x14ac:dyDescent="0.2">
      <c r="A8125" s="140"/>
      <c r="B8125" s="325"/>
      <c r="J8125" s="4"/>
      <c r="K8125" s="173"/>
    </row>
    <row r="8126" spans="1:11" x14ac:dyDescent="0.2">
      <c r="A8126" s="140"/>
      <c r="B8126" s="325"/>
      <c r="J8126" s="4"/>
      <c r="K8126" s="173"/>
    </row>
    <row r="8127" spans="1:11" x14ac:dyDescent="0.2">
      <c r="A8127" s="140"/>
      <c r="B8127" s="325"/>
      <c r="J8127" s="4"/>
      <c r="K8127" s="173"/>
    </row>
    <row r="8128" spans="1:11" x14ac:dyDescent="0.2">
      <c r="A8128" s="140"/>
      <c r="B8128" s="325"/>
      <c r="J8128" s="4"/>
      <c r="K8128" s="173"/>
    </row>
    <row r="8129" spans="1:11" x14ac:dyDescent="0.2">
      <c r="A8129" s="140"/>
      <c r="B8129" s="325"/>
      <c r="J8129" s="4"/>
      <c r="K8129" s="173"/>
    </row>
    <row r="8130" spans="1:11" x14ac:dyDescent="0.2">
      <c r="A8130" s="140"/>
      <c r="B8130" s="325"/>
      <c r="J8130" s="4"/>
      <c r="K8130" s="173"/>
    </row>
    <row r="8131" spans="1:11" x14ac:dyDescent="0.2">
      <c r="A8131" s="140"/>
      <c r="B8131" s="325"/>
      <c r="J8131" s="4"/>
      <c r="K8131" s="173"/>
    </row>
    <row r="8132" spans="1:11" x14ac:dyDescent="0.2">
      <c r="A8132" s="140"/>
      <c r="B8132" s="325"/>
      <c r="J8132" s="4"/>
      <c r="K8132" s="173"/>
    </row>
    <row r="8133" spans="1:11" x14ac:dyDescent="0.2">
      <c r="A8133" s="140"/>
      <c r="B8133" s="325"/>
      <c r="J8133" s="4"/>
      <c r="K8133" s="173"/>
    </row>
    <row r="8134" spans="1:11" x14ac:dyDescent="0.2">
      <c r="A8134" s="140"/>
      <c r="B8134" s="325"/>
      <c r="J8134" s="4"/>
      <c r="K8134" s="173"/>
    </row>
    <row r="8135" spans="1:11" x14ac:dyDescent="0.2">
      <c r="A8135" s="140"/>
      <c r="B8135" s="325"/>
      <c r="J8135" s="4"/>
      <c r="K8135" s="173"/>
    </row>
    <row r="8136" spans="1:11" x14ac:dyDescent="0.2">
      <c r="A8136" s="140"/>
      <c r="B8136" s="325"/>
      <c r="J8136" s="4"/>
      <c r="K8136" s="173"/>
    </row>
    <row r="8137" spans="1:11" x14ac:dyDescent="0.2">
      <c r="A8137" s="140"/>
      <c r="B8137" s="325"/>
      <c r="J8137" s="4"/>
      <c r="K8137" s="173"/>
    </row>
    <row r="8138" spans="1:11" x14ac:dyDescent="0.2">
      <c r="A8138" s="140"/>
      <c r="B8138" s="325"/>
      <c r="J8138" s="4"/>
      <c r="K8138" s="173"/>
    </row>
    <row r="8139" spans="1:11" x14ac:dyDescent="0.2">
      <c r="A8139" s="140"/>
      <c r="B8139" s="325"/>
      <c r="J8139" s="4"/>
      <c r="K8139" s="173"/>
    </row>
    <row r="8140" spans="1:11" x14ac:dyDescent="0.2">
      <c r="A8140" s="140"/>
      <c r="B8140" s="325"/>
      <c r="J8140" s="4"/>
      <c r="K8140" s="173"/>
    </row>
    <row r="8141" spans="1:11" x14ac:dyDescent="0.2">
      <c r="A8141" s="140"/>
      <c r="B8141" s="325"/>
      <c r="J8141" s="4"/>
      <c r="K8141" s="173"/>
    </row>
    <row r="8142" spans="1:11" x14ac:dyDescent="0.2">
      <c r="A8142" s="140"/>
      <c r="B8142" s="325"/>
      <c r="J8142" s="4"/>
      <c r="K8142" s="173"/>
    </row>
    <row r="8143" spans="1:11" x14ac:dyDescent="0.2">
      <c r="A8143" s="140"/>
      <c r="B8143" s="325"/>
      <c r="J8143" s="4"/>
      <c r="K8143" s="173"/>
    </row>
    <row r="8144" spans="1:11" x14ac:dyDescent="0.2">
      <c r="A8144" s="140"/>
      <c r="B8144" s="325"/>
      <c r="J8144" s="4"/>
      <c r="K8144" s="173"/>
    </row>
    <row r="8145" spans="1:11" x14ac:dyDescent="0.2">
      <c r="A8145" s="140"/>
      <c r="B8145" s="325"/>
      <c r="J8145" s="4"/>
      <c r="K8145" s="173"/>
    </row>
    <row r="8146" spans="1:11" x14ac:dyDescent="0.2">
      <c r="A8146" s="140"/>
      <c r="B8146" s="325"/>
      <c r="J8146" s="4"/>
      <c r="K8146" s="173"/>
    </row>
    <row r="8147" spans="1:11" x14ac:dyDescent="0.2">
      <c r="A8147" s="140"/>
      <c r="B8147" s="325"/>
      <c r="J8147" s="4"/>
      <c r="K8147" s="173"/>
    </row>
    <row r="8148" spans="1:11" x14ac:dyDescent="0.2">
      <c r="A8148" s="140"/>
      <c r="B8148" s="325"/>
      <c r="J8148" s="4"/>
      <c r="K8148" s="173"/>
    </row>
    <row r="8149" spans="1:11" x14ac:dyDescent="0.2">
      <c r="A8149" s="140"/>
      <c r="B8149" s="325"/>
      <c r="J8149" s="4"/>
      <c r="K8149" s="173"/>
    </row>
    <row r="8150" spans="1:11" x14ac:dyDescent="0.2">
      <c r="A8150" s="140"/>
      <c r="B8150" s="325"/>
      <c r="J8150" s="4"/>
      <c r="K8150" s="173"/>
    </row>
    <row r="8151" spans="1:11" x14ac:dyDescent="0.2">
      <c r="A8151" s="140"/>
      <c r="B8151" s="325"/>
      <c r="J8151" s="4"/>
      <c r="K8151" s="173"/>
    </row>
    <row r="8152" spans="1:11" x14ac:dyDescent="0.2">
      <c r="A8152" s="140"/>
      <c r="B8152" s="325"/>
      <c r="J8152" s="4"/>
      <c r="K8152" s="173"/>
    </row>
    <row r="8153" spans="1:11" x14ac:dyDescent="0.2">
      <c r="A8153" s="140"/>
      <c r="B8153" s="325"/>
      <c r="J8153" s="4"/>
      <c r="K8153" s="173"/>
    </row>
    <row r="8154" spans="1:11" x14ac:dyDescent="0.2">
      <c r="A8154" s="140"/>
      <c r="B8154" s="325"/>
      <c r="J8154" s="4"/>
      <c r="K8154" s="173"/>
    </row>
    <row r="8155" spans="1:11" x14ac:dyDescent="0.2">
      <c r="A8155" s="140"/>
      <c r="B8155" s="325"/>
      <c r="J8155" s="4"/>
      <c r="K8155" s="173"/>
    </row>
    <row r="8156" spans="1:11" x14ac:dyDescent="0.2">
      <c r="A8156" s="140"/>
      <c r="B8156" s="325"/>
      <c r="J8156" s="4"/>
      <c r="K8156" s="173"/>
    </row>
    <row r="8157" spans="1:11" x14ac:dyDescent="0.2">
      <c r="A8157" s="140"/>
      <c r="B8157" s="325"/>
      <c r="J8157" s="4"/>
      <c r="K8157" s="173"/>
    </row>
    <row r="8158" spans="1:11" x14ac:dyDescent="0.2">
      <c r="A8158" s="140"/>
      <c r="B8158" s="325"/>
      <c r="J8158" s="4"/>
      <c r="K8158" s="173"/>
    </row>
    <row r="8159" spans="1:11" x14ac:dyDescent="0.2">
      <c r="A8159" s="140"/>
      <c r="B8159" s="325"/>
      <c r="J8159" s="4"/>
      <c r="K8159" s="173"/>
    </row>
    <row r="8160" spans="1:11" x14ac:dyDescent="0.2">
      <c r="A8160" s="140"/>
      <c r="B8160" s="325"/>
      <c r="J8160" s="4"/>
      <c r="K8160" s="173"/>
    </row>
    <row r="8161" spans="1:11" x14ac:dyDescent="0.2">
      <c r="A8161" s="140"/>
      <c r="B8161" s="325"/>
      <c r="J8161" s="4"/>
      <c r="K8161" s="173"/>
    </row>
    <row r="8162" spans="1:11" x14ac:dyDescent="0.2">
      <c r="A8162" s="140"/>
      <c r="B8162" s="325"/>
      <c r="J8162" s="4"/>
      <c r="K8162" s="173"/>
    </row>
    <row r="8163" spans="1:11" x14ac:dyDescent="0.2">
      <c r="A8163" s="140"/>
      <c r="B8163" s="325"/>
      <c r="J8163" s="4"/>
      <c r="K8163" s="173"/>
    </row>
    <row r="8164" spans="1:11" x14ac:dyDescent="0.2">
      <c r="A8164" s="140"/>
      <c r="B8164" s="325"/>
      <c r="J8164" s="4"/>
      <c r="K8164" s="173"/>
    </row>
    <row r="8165" spans="1:11" x14ac:dyDescent="0.2">
      <c r="A8165" s="140"/>
      <c r="B8165" s="325"/>
      <c r="J8165" s="4"/>
      <c r="K8165" s="173"/>
    </row>
    <row r="8166" spans="1:11" x14ac:dyDescent="0.2">
      <c r="A8166" s="140"/>
      <c r="B8166" s="325"/>
      <c r="J8166" s="4"/>
      <c r="K8166" s="173"/>
    </row>
    <row r="8167" spans="1:11" x14ac:dyDescent="0.2">
      <c r="A8167" s="140"/>
      <c r="B8167" s="325"/>
      <c r="J8167" s="4"/>
      <c r="K8167" s="173"/>
    </row>
    <row r="8168" spans="1:11" x14ac:dyDescent="0.2">
      <c r="A8168" s="140"/>
      <c r="B8168" s="325"/>
      <c r="J8168" s="4"/>
      <c r="K8168" s="173"/>
    </row>
    <row r="8169" spans="1:11" x14ac:dyDescent="0.2">
      <c r="A8169" s="140"/>
      <c r="B8169" s="325"/>
      <c r="J8169" s="4"/>
      <c r="K8169" s="173"/>
    </row>
    <row r="8170" spans="1:11" x14ac:dyDescent="0.2">
      <c r="A8170" s="140"/>
      <c r="B8170" s="325"/>
      <c r="J8170" s="4"/>
      <c r="K8170" s="173"/>
    </row>
    <row r="8171" spans="1:11" x14ac:dyDescent="0.2">
      <c r="A8171" s="140"/>
      <c r="B8171" s="325"/>
      <c r="J8171" s="4"/>
      <c r="K8171" s="173"/>
    </row>
    <row r="8172" spans="1:11" x14ac:dyDescent="0.2">
      <c r="A8172" s="140"/>
      <c r="B8172" s="325"/>
      <c r="J8172" s="4"/>
      <c r="K8172" s="173"/>
    </row>
    <row r="8173" spans="1:11" x14ac:dyDescent="0.2">
      <c r="A8173" s="140"/>
      <c r="B8173" s="325"/>
      <c r="J8173" s="4"/>
      <c r="K8173" s="173"/>
    </row>
    <row r="8174" spans="1:11" x14ac:dyDescent="0.2">
      <c r="A8174" s="140"/>
      <c r="B8174" s="325"/>
      <c r="J8174" s="4"/>
      <c r="K8174" s="173"/>
    </row>
    <row r="8175" spans="1:11" x14ac:dyDescent="0.2">
      <c r="A8175" s="140"/>
      <c r="B8175" s="325"/>
      <c r="J8175" s="4"/>
      <c r="K8175" s="173"/>
    </row>
    <row r="8176" spans="1:11" x14ac:dyDescent="0.2">
      <c r="A8176" s="140"/>
      <c r="B8176" s="325"/>
      <c r="J8176" s="4"/>
      <c r="K8176" s="173"/>
    </row>
    <row r="8177" spans="1:11" x14ac:dyDescent="0.2">
      <c r="A8177" s="140"/>
      <c r="B8177" s="325"/>
      <c r="J8177" s="4"/>
      <c r="K8177" s="173"/>
    </row>
    <row r="8178" spans="1:11" x14ac:dyDescent="0.2">
      <c r="A8178" s="140"/>
      <c r="B8178" s="325"/>
      <c r="J8178" s="4"/>
      <c r="K8178" s="173"/>
    </row>
    <row r="8179" spans="1:11" x14ac:dyDescent="0.2">
      <c r="A8179" s="140"/>
      <c r="B8179" s="325"/>
      <c r="J8179" s="4"/>
      <c r="K8179" s="173"/>
    </row>
    <row r="8180" spans="1:11" x14ac:dyDescent="0.2">
      <c r="A8180" s="140"/>
      <c r="B8180" s="325"/>
      <c r="J8180" s="4"/>
      <c r="K8180" s="173"/>
    </row>
    <row r="8181" spans="1:11" x14ac:dyDescent="0.2">
      <c r="A8181" s="140"/>
      <c r="B8181" s="325"/>
      <c r="J8181" s="4"/>
      <c r="K8181" s="173"/>
    </row>
    <row r="8182" spans="1:11" x14ac:dyDescent="0.2">
      <c r="A8182" s="140"/>
      <c r="B8182" s="325"/>
      <c r="J8182" s="4"/>
      <c r="K8182" s="173"/>
    </row>
    <row r="8183" spans="1:11" x14ac:dyDescent="0.2">
      <c r="A8183" s="140"/>
      <c r="B8183" s="325"/>
      <c r="J8183" s="4"/>
      <c r="K8183" s="173"/>
    </row>
    <row r="8184" spans="1:11" x14ac:dyDescent="0.2">
      <c r="A8184" s="140"/>
      <c r="B8184" s="325"/>
      <c r="J8184" s="4"/>
      <c r="K8184" s="173"/>
    </row>
    <row r="8185" spans="1:11" x14ac:dyDescent="0.2">
      <c r="A8185" s="140"/>
      <c r="B8185" s="325"/>
      <c r="J8185" s="4"/>
      <c r="K8185" s="173"/>
    </row>
    <row r="8186" spans="1:11" x14ac:dyDescent="0.2">
      <c r="A8186" s="140"/>
      <c r="B8186" s="325"/>
      <c r="J8186" s="4"/>
      <c r="K8186" s="173"/>
    </row>
    <row r="8187" spans="1:11" x14ac:dyDescent="0.2">
      <c r="A8187" s="140"/>
      <c r="B8187" s="325"/>
      <c r="J8187" s="4"/>
      <c r="K8187" s="173"/>
    </row>
    <row r="8188" spans="1:11" x14ac:dyDescent="0.2">
      <c r="A8188" s="140"/>
      <c r="B8188" s="325"/>
      <c r="J8188" s="4"/>
      <c r="K8188" s="173"/>
    </row>
    <row r="8189" spans="1:11" x14ac:dyDescent="0.2">
      <c r="A8189" s="140"/>
      <c r="B8189" s="325"/>
      <c r="J8189" s="4"/>
      <c r="K8189" s="173"/>
    </row>
    <row r="8190" spans="1:11" x14ac:dyDescent="0.2">
      <c r="A8190" s="140"/>
      <c r="B8190" s="325"/>
      <c r="J8190" s="4"/>
      <c r="K8190" s="173"/>
    </row>
    <row r="8191" spans="1:11" x14ac:dyDescent="0.2">
      <c r="A8191" s="140"/>
      <c r="B8191" s="325"/>
      <c r="J8191" s="4"/>
      <c r="K8191" s="173"/>
    </row>
    <row r="8192" spans="1:11" x14ac:dyDescent="0.2">
      <c r="A8192" s="140"/>
      <c r="B8192" s="325"/>
      <c r="J8192" s="4"/>
      <c r="K8192" s="173"/>
    </row>
    <row r="8193" spans="1:11" x14ac:dyDescent="0.2">
      <c r="A8193" s="140"/>
      <c r="B8193" s="325"/>
      <c r="J8193" s="4"/>
      <c r="K8193" s="173"/>
    </row>
    <row r="8194" spans="1:11" x14ac:dyDescent="0.2">
      <c r="A8194" s="140"/>
      <c r="B8194" s="325"/>
      <c r="J8194" s="4"/>
      <c r="K8194" s="173"/>
    </row>
    <row r="8195" spans="1:11" x14ac:dyDescent="0.2">
      <c r="A8195" s="140"/>
      <c r="B8195" s="325"/>
      <c r="J8195" s="4"/>
      <c r="K8195" s="173"/>
    </row>
    <row r="8196" spans="1:11" x14ac:dyDescent="0.2">
      <c r="A8196" s="140"/>
      <c r="B8196" s="325"/>
      <c r="J8196" s="4"/>
      <c r="K8196" s="173"/>
    </row>
    <row r="8197" spans="1:11" x14ac:dyDescent="0.2">
      <c r="A8197" s="140"/>
      <c r="B8197" s="325"/>
      <c r="J8197" s="4"/>
      <c r="K8197" s="173"/>
    </row>
    <row r="8198" spans="1:11" x14ac:dyDescent="0.2">
      <c r="A8198" s="140"/>
      <c r="B8198" s="325"/>
      <c r="J8198" s="4"/>
      <c r="K8198" s="173"/>
    </row>
    <row r="8199" spans="1:11" x14ac:dyDescent="0.2">
      <c r="A8199" s="140"/>
      <c r="B8199" s="325"/>
      <c r="J8199" s="4"/>
      <c r="K8199" s="173"/>
    </row>
    <row r="8200" spans="1:11" x14ac:dyDescent="0.2">
      <c r="A8200" s="140"/>
      <c r="B8200" s="325"/>
      <c r="J8200" s="4"/>
      <c r="K8200" s="173"/>
    </row>
    <row r="8201" spans="1:11" x14ac:dyDescent="0.2">
      <c r="A8201" s="140"/>
      <c r="B8201" s="325"/>
      <c r="J8201" s="4"/>
      <c r="K8201" s="173"/>
    </row>
    <row r="8202" spans="1:11" x14ac:dyDescent="0.2">
      <c r="A8202" s="140"/>
      <c r="B8202" s="325"/>
      <c r="J8202" s="4"/>
      <c r="K8202" s="173"/>
    </row>
    <row r="8203" spans="1:11" x14ac:dyDescent="0.2">
      <c r="A8203" s="140"/>
      <c r="B8203" s="325"/>
      <c r="J8203" s="4"/>
      <c r="K8203" s="173"/>
    </row>
    <row r="8204" spans="1:11" x14ac:dyDescent="0.2">
      <c r="A8204" s="140"/>
      <c r="B8204" s="325"/>
      <c r="J8204" s="4"/>
      <c r="K8204" s="173"/>
    </row>
    <row r="8205" spans="1:11" x14ac:dyDescent="0.2">
      <c r="A8205" s="140"/>
      <c r="B8205" s="325"/>
      <c r="J8205" s="4"/>
      <c r="K8205" s="173"/>
    </row>
    <row r="8206" spans="1:11" x14ac:dyDescent="0.2">
      <c r="A8206" s="140"/>
      <c r="B8206" s="325"/>
      <c r="J8206" s="4"/>
      <c r="K8206" s="173"/>
    </row>
    <row r="8207" spans="1:11" x14ac:dyDescent="0.2">
      <c r="A8207" s="140"/>
      <c r="B8207" s="325"/>
      <c r="J8207" s="4"/>
      <c r="K8207" s="173"/>
    </row>
    <row r="8208" spans="1:11" x14ac:dyDescent="0.2">
      <c r="A8208" s="140"/>
      <c r="B8208" s="325"/>
      <c r="J8208" s="4"/>
      <c r="K8208" s="173"/>
    </row>
    <row r="8209" spans="1:11" x14ac:dyDescent="0.2">
      <c r="A8209" s="140"/>
      <c r="B8209" s="325"/>
      <c r="J8209" s="4"/>
      <c r="K8209" s="173"/>
    </row>
    <row r="8210" spans="1:11" x14ac:dyDescent="0.2">
      <c r="A8210" s="140"/>
      <c r="B8210" s="325"/>
      <c r="J8210" s="4"/>
      <c r="K8210" s="173"/>
    </row>
    <row r="8211" spans="1:11" x14ac:dyDescent="0.2">
      <c r="A8211" s="140"/>
      <c r="B8211" s="325"/>
      <c r="J8211" s="4"/>
      <c r="K8211" s="173"/>
    </row>
    <row r="8212" spans="1:11" x14ac:dyDescent="0.2">
      <c r="A8212" s="140"/>
      <c r="B8212" s="325"/>
      <c r="J8212" s="4"/>
      <c r="K8212" s="173"/>
    </row>
    <row r="8213" spans="1:11" x14ac:dyDescent="0.2">
      <c r="A8213" s="140"/>
      <c r="B8213" s="325"/>
      <c r="J8213" s="4"/>
      <c r="K8213" s="173"/>
    </row>
    <row r="8214" spans="1:11" x14ac:dyDescent="0.2">
      <c r="A8214" s="140"/>
      <c r="B8214" s="325"/>
      <c r="J8214" s="4"/>
      <c r="K8214" s="173"/>
    </row>
    <row r="8215" spans="1:11" x14ac:dyDescent="0.2">
      <c r="A8215" s="140"/>
      <c r="B8215" s="325"/>
      <c r="J8215" s="4"/>
      <c r="K8215" s="173"/>
    </row>
    <row r="8216" spans="1:11" x14ac:dyDescent="0.2">
      <c r="A8216" s="140"/>
      <c r="B8216" s="325"/>
      <c r="J8216" s="4"/>
      <c r="K8216" s="173"/>
    </row>
    <row r="8217" spans="1:11" x14ac:dyDescent="0.2">
      <c r="A8217" s="140"/>
      <c r="B8217" s="325"/>
      <c r="J8217" s="4"/>
      <c r="K8217" s="173"/>
    </row>
    <row r="8218" spans="1:11" x14ac:dyDescent="0.2">
      <c r="A8218" s="140"/>
      <c r="B8218" s="325"/>
      <c r="J8218" s="4"/>
      <c r="K8218" s="173"/>
    </row>
    <row r="8219" spans="1:11" x14ac:dyDescent="0.2">
      <c r="A8219" s="140"/>
      <c r="B8219" s="325"/>
      <c r="J8219" s="4"/>
      <c r="K8219" s="173"/>
    </row>
    <row r="8220" spans="1:11" x14ac:dyDescent="0.2">
      <c r="A8220" s="140"/>
      <c r="B8220" s="325"/>
      <c r="J8220" s="4"/>
      <c r="K8220" s="173"/>
    </row>
    <row r="8221" spans="1:11" x14ac:dyDescent="0.2">
      <c r="A8221" s="140"/>
      <c r="B8221" s="325"/>
      <c r="J8221" s="4"/>
      <c r="K8221" s="173"/>
    </row>
    <row r="8222" spans="1:11" x14ac:dyDescent="0.2">
      <c r="A8222" s="140"/>
      <c r="B8222" s="325"/>
      <c r="J8222" s="4"/>
      <c r="K8222" s="173"/>
    </row>
    <row r="8223" spans="1:11" x14ac:dyDescent="0.2">
      <c r="A8223" s="140"/>
      <c r="B8223" s="325"/>
      <c r="J8223" s="4"/>
      <c r="K8223" s="173"/>
    </row>
    <row r="8224" spans="1:11" x14ac:dyDescent="0.2">
      <c r="A8224" s="140"/>
      <c r="B8224" s="325"/>
      <c r="J8224" s="4"/>
      <c r="K8224" s="173"/>
    </row>
    <row r="8225" spans="1:11" x14ac:dyDescent="0.2">
      <c r="A8225" s="140"/>
      <c r="B8225" s="325"/>
      <c r="J8225" s="4"/>
      <c r="K8225" s="173"/>
    </row>
    <row r="8226" spans="1:11" x14ac:dyDescent="0.2">
      <c r="A8226" s="140"/>
      <c r="B8226" s="325"/>
      <c r="J8226" s="4"/>
      <c r="K8226" s="173"/>
    </row>
    <row r="8227" spans="1:11" x14ac:dyDescent="0.2">
      <c r="A8227" s="140"/>
      <c r="B8227" s="325"/>
      <c r="J8227" s="4"/>
      <c r="K8227" s="173"/>
    </row>
    <row r="8228" spans="1:11" x14ac:dyDescent="0.2">
      <c r="A8228" s="140"/>
      <c r="B8228" s="325"/>
      <c r="J8228" s="4"/>
      <c r="K8228" s="173"/>
    </row>
    <row r="8229" spans="1:11" x14ac:dyDescent="0.2">
      <c r="A8229" s="140"/>
      <c r="B8229" s="325"/>
      <c r="J8229" s="4"/>
      <c r="K8229" s="173"/>
    </row>
    <row r="8230" spans="1:11" x14ac:dyDescent="0.2">
      <c r="A8230" s="140"/>
      <c r="B8230" s="325"/>
      <c r="J8230" s="4"/>
      <c r="K8230" s="173"/>
    </row>
    <row r="8231" spans="1:11" x14ac:dyDescent="0.2">
      <c r="A8231" s="140"/>
      <c r="B8231" s="325"/>
      <c r="J8231" s="4"/>
      <c r="K8231" s="173"/>
    </row>
    <row r="8232" spans="1:11" x14ac:dyDescent="0.2">
      <c r="A8232" s="140"/>
      <c r="B8232" s="325"/>
      <c r="J8232" s="4"/>
      <c r="K8232" s="173"/>
    </row>
    <row r="8233" spans="1:11" x14ac:dyDescent="0.2">
      <c r="A8233" s="140"/>
      <c r="B8233" s="325"/>
      <c r="J8233" s="4"/>
      <c r="K8233" s="173"/>
    </row>
    <row r="8234" spans="1:11" x14ac:dyDescent="0.2">
      <c r="A8234" s="140"/>
      <c r="B8234" s="325"/>
      <c r="J8234" s="4"/>
      <c r="K8234" s="173"/>
    </row>
    <row r="8235" spans="1:11" x14ac:dyDescent="0.2">
      <c r="A8235" s="140"/>
      <c r="B8235" s="325"/>
      <c r="J8235" s="4"/>
      <c r="K8235" s="173"/>
    </row>
    <row r="8236" spans="1:11" x14ac:dyDescent="0.2">
      <c r="A8236" s="140"/>
      <c r="B8236" s="325"/>
      <c r="J8236" s="4"/>
      <c r="K8236" s="173"/>
    </row>
    <row r="8237" spans="1:11" x14ac:dyDescent="0.2">
      <c r="A8237" s="140"/>
      <c r="B8237" s="325"/>
      <c r="J8237" s="4"/>
      <c r="K8237" s="173"/>
    </row>
    <row r="8238" spans="1:11" x14ac:dyDescent="0.2">
      <c r="A8238" s="140"/>
      <c r="B8238" s="325"/>
      <c r="J8238" s="4"/>
      <c r="K8238" s="173"/>
    </row>
    <row r="8239" spans="1:11" x14ac:dyDescent="0.2">
      <c r="A8239" s="140"/>
      <c r="B8239" s="325"/>
      <c r="J8239" s="4"/>
      <c r="K8239" s="173"/>
    </row>
    <row r="8240" spans="1:11" x14ac:dyDescent="0.2">
      <c r="A8240" s="140"/>
      <c r="B8240" s="325"/>
      <c r="J8240" s="4"/>
      <c r="K8240" s="173"/>
    </row>
    <row r="8241" spans="1:11" x14ac:dyDescent="0.2">
      <c r="A8241" s="140"/>
      <c r="B8241" s="325"/>
      <c r="J8241" s="4"/>
      <c r="K8241" s="173"/>
    </row>
    <row r="8242" spans="1:11" x14ac:dyDescent="0.2">
      <c r="A8242" s="140"/>
      <c r="B8242" s="325"/>
      <c r="J8242" s="4"/>
      <c r="K8242" s="173"/>
    </row>
    <row r="8243" spans="1:11" x14ac:dyDescent="0.2">
      <c r="A8243" s="140"/>
      <c r="B8243" s="325"/>
      <c r="J8243" s="4"/>
      <c r="K8243" s="173"/>
    </row>
    <row r="8244" spans="1:11" x14ac:dyDescent="0.2">
      <c r="A8244" s="140"/>
      <c r="B8244" s="325"/>
      <c r="J8244" s="4"/>
      <c r="K8244" s="173"/>
    </row>
    <row r="8245" spans="1:11" x14ac:dyDescent="0.2">
      <c r="A8245" s="140"/>
      <c r="B8245" s="325"/>
      <c r="J8245" s="4"/>
      <c r="K8245" s="173"/>
    </row>
    <row r="8246" spans="1:11" x14ac:dyDescent="0.2">
      <c r="A8246" s="140"/>
      <c r="B8246" s="325"/>
      <c r="J8246" s="4"/>
      <c r="K8246" s="173"/>
    </row>
    <row r="8247" spans="1:11" x14ac:dyDescent="0.2">
      <c r="A8247" s="140"/>
      <c r="B8247" s="325"/>
      <c r="J8247" s="4"/>
      <c r="K8247" s="173"/>
    </row>
    <row r="8248" spans="1:11" x14ac:dyDescent="0.2">
      <c r="A8248" s="140"/>
      <c r="B8248" s="325"/>
      <c r="J8248" s="4"/>
      <c r="K8248" s="173"/>
    </row>
    <row r="8249" spans="1:11" x14ac:dyDescent="0.2">
      <c r="A8249" s="140"/>
      <c r="B8249" s="325"/>
      <c r="J8249" s="4"/>
      <c r="K8249" s="173"/>
    </row>
    <row r="8250" spans="1:11" x14ac:dyDescent="0.2">
      <c r="A8250" s="140"/>
      <c r="B8250" s="325"/>
      <c r="J8250" s="4"/>
      <c r="K8250" s="173"/>
    </row>
    <row r="8251" spans="1:11" x14ac:dyDescent="0.2">
      <c r="A8251" s="140"/>
      <c r="B8251" s="325"/>
      <c r="J8251" s="4"/>
      <c r="K8251" s="173"/>
    </row>
    <row r="8252" spans="1:11" x14ac:dyDescent="0.2">
      <c r="A8252" s="140"/>
      <c r="B8252" s="325"/>
      <c r="J8252" s="4"/>
      <c r="K8252" s="173"/>
    </row>
    <row r="8253" spans="1:11" x14ac:dyDescent="0.2">
      <c r="A8253" s="140"/>
      <c r="B8253" s="325"/>
      <c r="J8253" s="4"/>
      <c r="K8253" s="173"/>
    </row>
    <row r="8254" spans="1:11" x14ac:dyDescent="0.2">
      <c r="A8254" s="140"/>
      <c r="B8254" s="325"/>
      <c r="J8254" s="4"/>
      <c r="K8254" s="173"/>
    </row>
    <row r="8255" spans="1:11" x14ac:dyDescent="0.2">
      <c r="A8255" s="140"/>
      <c r="B8255" s="325"/>
      <c r="J8255" s="4"/>
      <c r="K8255" s="173"/>
    </row>
    <row r="8256" spans="1:11" x14ac:dyDescent="0.2">
      <c r="A8256" s="140"/>
      <c r="B8256" s="325"/>
      <c r="J8256" s="4"/>
      <c r="K8256" s="173"/>
    </row>
    <row r="8257" spans="1:11" x14ac:dyDescent="0.2">
      <c r="A8257" s="140"/>
      <c r="B8257" s="325"/>
      <c r="J8257" s="4"/>
      <c r="K8257" s="173"/>
    </row>
    <row r="8258" spans="1:11" x14ac:dyDescent="0.2">
      <c r="A8258" s="140"/>
      <c r="B8258" s="325"/>
      <c r="J8258" s="4"/>
      <c r="K8258" s="173"/>
    </row>
    <row r="8259" spans="1:11" x14ac:dyDescent="0.2">
      <c r="A8259" s="140"/>
      <c r="B8259" s="325"/>
      <c r="J8259" s="4"/>
      <c r="K8259" s="173"/>
    </row>
    <row r="8260" spans="1:11" x14ac:dyDescent="0.2">
      <c r="A8260" s="140"/>
      <c r="B8260" s="325"/>
      <c r="J8260" s="4"/>
      <c r="K8260" s="173"/>
    </row>
    <row r="8261" spans="1:11" x14ac:dyDescent="0.2">
      <c r="A8261" s="140"/>
      <c r="B8261" s="325"/>
      <c r="J8261" s="4"/>
      <c r="K8261" s="173"/>
    </row>
    <row r="8262" spans="1:11" x14ac:dyDescent="0.2">
      <c r="A8262" s="140"/>
      <c r="B8262" s="325"/>
      <c r="J8262" s="4"/>
      <c r="K8262" s="173"/>
    </row>
    <row r="8263" spans="1:11" x14ac:dyDescent="0.2">
      <c r="A8263" s="140"/>
      <c r="B8263" s="325"/>
      <c r="J8263" s="4"/>
      <c r="K8263" s="173"/>
    </row>
    <row r="8264" spans="1:11" x14ac:dyDescent="0.2">
      <c r="A8264" s="140"/>
      <c r="B8264" s="325"/>
      <c r="J8264" s="4"/>
      <c r="K8264" s="173"/>
    </row>
    <row r="8265" spans="1:11" x14ac:dyDescent="0.2">
      <c r="A8265" s="140"/>
      <c r="B8265" s="325"/>
      <c r="J8265" s="4"/>
      <c r="K8265" s="173"/>
    </row>
    <row r="8266" spans="1:11" x14ac:dyDescent="0.2">
      <c r="A8266" s="140"/>
      <c r="B8266" s="325"/>
      <c r="J8266" s="4"/>
      <c r="K8266" s="173"/>
    </row>
    <row r="8267" spans="1:11" x14ac:dyDescent="0.2">
      <c r="A8267" s="140"/>
      <c r="B8267" s="325"/>
      <c r="J8267" s="4"/>
      <c r="K8267" s="173"/>
    </row>
    <row r="8268" spans="1:11" x14ac:dyDescent="0.2">
      <c r="A8268" s="140"/>
      <c r="B8268" s="325"/>
      <c r="J8268" s="4"/>
      <c r="K8268" s="173"/>
    </row>
    <row r="8269" spans="1:11" x14ac:dyDescent="0.2">
      <c r="A8269" s="140"/>
      <c r="B8269" s="325"/>
      <c r="J8269" s="4"/>
      <c r="K8269" s="173"/>
    </row>
    <row r="8270" spans="1:11" x14ac:dyDescent="0.2">
      <c r="A8270" s="140"/>
      <c r="B8270" s="325"/>
      <c r="J8270" s="4"/>
      <c r="K8270" s="173"/>
    </row>
    <row r="8271" spans="1:11" x14ac:dyDescent="0.2">
      <c r="A8271" s="140"/>
      <c r="B8271" s="325"/>
      <c r="J8271" s="4"/>
      <c r="K8271" s="173"/>
    </row>
    <row r="8272" spans="1:11" x14ac:dyDescent="0.2">
      <c r="A8272" s="140"/>
      <c r="B8272" s="325"/>
      <c r="J8272" s="4"/>
      <c r="K8272" s="173"/>
    </row>
    <row r="8273" spans="1:11" x14ac:dyDescent="0.2">
      <c r="A8273" s="140"/>
      <c r="B8273" s="325"/>
      <c r="J8273" s="4"/>
      <c r="K8273" s="173"/>
    </row>
    <row r="8274" spans="1:11" x14ac:dyDescent="0.2">
      <c r="A8274" s="140"/>
      <c r="B8274" s="325"/>
      <c r="J8274" s="4"/>
      <c r="K8274" s="173"/>
    </row>
    <row r="8275" spans="1:11" x14ac:dyDescent="0.2">
      <c r="A8275" s="140"/>
      <c r="B8275" s="325"/>
      <c r="J8275" s="4"/>
      <c r="K8275" s="173"/>
    </row>
    <row r="8276" spans="1:11" x14ac:dyDescent="0.2">
      <c r="A8276" s="140"/>
      <c r="B8276" s="325"/>
      <c r="J8276" s="4"/>
      <c r="K8276" s="173"/>
    </row>
    <row r="8277" spans="1:11" x14ac:dyDescent="0.2">
      <c r="A8277" s="140"/>
      <c r="B8277" s="325"/>
      <c r="J8277" s="4"/>
      <c r="K8277" s="173"/>
    </row>
    <row r="8278" spans="1:11" x14ac:dyDescent="0.2">
      <c r="A8278" s="140"/>
      <c r="B8278" s="325"/>
      <c r="J8278" s="4"/>
      <c r="K8278" s="173"/>
    </row>
    <row r="8279" spans="1:11" x14ac:dyDescent="0.2">
      <c r="A8279" s="140"/>
      <c r="B8279" s="325"/>
      <c r="J8279" s="4"/>
      <c r="K8279" s="173"/>
    </row>
    <row r="8280" spans="1:11" x14ac:dyDescent="0.2">
      <c r="A8280" s="140"/>
      <c r="B8280" s="325"/>
      <c r="J8280" s="4"/>
      <c r="K8280" s="173"/>
    </row>
    <row r="8281" spans="1:11" x14ac:dyDescent="0.2">
      <c r="A8281" s="140"/>
      <c r="B8281" s="325"/>
      <c r="J8281" s="4"/>
      <c r="K8281" s="173"/>
    </row>
    <row r="8282" spans="1:11" x14ac:dyDescent="0.2">
      <c r="A8282" s="140"/>
      <c r="B8282" s="325"/>
      <c r="J8282" s="4"/>
      <c r="K8282" s="173"/>
    </row>
    <row r="8283" spans="1:11" x14ac:dyDescent="0.2">
      <c r="A8283" s="140"/>
      <c r="B8283" s="325"/>
      <c r="J8283" s="4"/>
      <c r="K8283" s="173"/>
    </row>
    <row r="8284" spans="1:11" x14ac:dyDescent="0.2">
      <c r="A8284" s="140"/>
      <c r="B8284" s="325"/>
      <c r="J8284" s="4"/>
      <c r="K8284" s="173"/>
    </row>
    <row r="8285" spans="1:11" x14ac:dyDescent="0.2">
      <c r="A8285" s="140"/>
      <c r="B8285" s="325"/>
      <c r="J8285" s="4"/>
      <c r="K8285" s="173"/>
    </row>
    <row r="8286" spans="1:11" x14ac:dyDescent="0.2">
      <c r="A8286" s="140"/>
      <c r="B8286" s="325"/>
      <c r="J8286" s="4"/>
      <c r="K8286" s="173"/>
    </row>
    <row r="8287" spans="1:11" x14ac:dyDescent="0.2">
      <c r="A8287" s="140"/>
      <c r="B8287" s="325"/>
      <c r="J8287" s="4"/>
      <c r="K8287" s="173"/>
    </row>
    <row r="8288" spans="1:11" x14ac:dyDescent="0.2">
      <c r="A8288" s="140"/>
      <c r="B8288" s="325"/>
      <c r="J8288" s="4"/>
      <c r="K8288" s="173"/>
    </row>
    <row r="8289" spans="1:11" x14ac:dyDescent="0.2">
      <c r="A8289" s="140"/>
      <c r="B8289" s="325"/>
      <c r="J8289" s="4"/>
      <c r="K8289" s="173"/>
    </row>
    <row r="8290" spans="1:11" x14ac:dyDescent="0.2">
      <c r="A8290" s="140"/>
      <c r="B8290" s="325"/>
      <c r="J8290" s="4"/>
      <c r="K8290" s="173"/>
    </row>
    <row r="8291" spans="1:11" x14ac:dyDescent="0.2">
      <c r="A8291" s="140"/>
      <c r="B8291" s="325"/>
      <c r="J8291" s="4"/>
      <c r="K8291" s="173"/>
    </row>
    <row r="8292" spans="1:11" x14ac:dyDescent="0.2">
      <c r="A8292" s="140"/>
      <c r="B8292" s="325"/>
      <c r="J8292" s="4"/>
      <c r="K8292" s="173"/>
    </row>
    <row r="8293" spans="1:11" x14ac:dyDescent="0.2">
      <c r="A8293" s="140"/>
      <c r="B8293" s="325"/>
      <c r="J8293" s="4"/>
      <c r="K8293" s="173"/>
    </row>
    <row r="8294" spans="1:11" x14ac:dyDescent="0.2">
      <c r="A8294" s="140"/>
      <c r="B8294" s="325"/>
      <c r="J8294" s="4"/>
      <c r="K8294" s="173"/>
    </row>
    <row r="8295" spans="1:11" x14ac:dyDescent="0.2">
      <c r="A8295" s="140"/>
      <c r="B8295" s="325"/>
      <c r="J8295" s="4"/>
      <c r="K8295" s="173"/>
    </row>
    <row r="8296" spans="1:11" x14ac:dyDescent="0.2">
      <c r="A8296" s="140"/>
      <c r="B8296" s="325"/>
      <c r="J8296" s="4"/>
      <c r="K8296" s="173"/>
    </row>
    <row r="8297" spans="1:11" x14ac:dyDescent="0.2">
      <c r="A8297" s="140"/>
      <c r="B8297" s="325"/>
      <c r="J8297" s="4"/>
      <c r="K8297" s="173"/>
    </row>
    <row r="8298" spans="1:11" x14ac:dyDescent="0.2">
      <c r="A8298" s="140"/>
      <c r="B8298" s="325"/>
      <c r="J8298" s="4"/>
      <c r="K8298" s="173"/>
    </row>
    <row r="8299" spans="1:11" x14ac:dyDescent="0.2">
      <c r="A8299" s="140"/>
      <c r="B8299" s="325"/>
      <c r="J8299" s="4"/>
      <c r="K8299" s="173"/>
    </row>
    <row r="8300" spans="1:11" x14ac:dyDescent="0.2">
      <c r="A8300" s="140"/>
      <c r="B8300" s="325"/>
      <c r="J8300" s="4"/>
      <c r="K8300" s="173"/>
    </row>
    <row r="8301" spans="1:11" x14ac:dyDescent="0.2">
      <c r="A8301" s="140"/>
      <c r="B8301" s="325"/>
      <c r="J8301" s="4"/>
      <c r="K8301" s="173"/>
    </row>
    <row r="8302" spans="1:11" x14ac:dyDescent="0.2">
      <c r="A8302" s="140"/>
      <c r="B8302" s="325"/>
      <c r="J8302" s="4"/>
      <c r="K8302" s="173"/>
    </row>
    <row r="8303" spans="1:11" x14ac:dyDescent="0.2">
      <c r="A8303" s="140"/>
      <c r="B8303" s="325"/>
      <c r="J8303" s="4"/>
      <c r="K8303" s="173"/>
    </row>
    <row r="8304" spans="1:11" x14ac:dyDescent="0.2">
      <c r="A8304" s="140"/>
      <c r="B8304" s="325"/>
      <c r="J8304" s="4"/>
      <c r="K8304" s="173"/>
    </row>
    <row r="8305" spans="1:11" x14ac:dyDescent="0.2">
      <c r="A8305" s="140"/>
      <c r="B8305" s="325"/>
      <c r="J8305" s="4"/>
      <c r="K8305" s="173"/>
    </row>
    <row r="8306" spans="1:11" x14ac:dyDescent="0.2">
      <c r="A8306" s="140"/>
      <c r="B8306" s="325"/>
      <c r="J8306" s="4"/>
      <c r="K8306" s="173"/>
    </row>
    <row r="8307" spans="1:11" x14ac:dyDescent="0.2">
      <c r="A8307" s="140"/>
      <c r="B8307" s="325"/>
      <c r="J8307" s="4"/>
      <c r="K8307" s="173"/>
    </row>
    <row r="8308" spans="1:11" x14ac:dyDescent="0.2">
      <c r="A8308" s="140"/>
      <c r="B8308" s="325"/>
      <c r="J8308" s="4"/>
      <c r="K8308" s="173"/>
    </row>
    <row r="8309" spans="1:11" x14ac:dyDescent="0.2">
      <c r="A8309" s="140"/>
      <c r="B8309" s="325"/>
      <c r="J8309" s="4"/>
      <c r="K8309" s="173"/>
    </row>
    <row r="8310" spans="1:11" x14ac:dyDescent="0.2">
      <c r="A8310" s="140"/>
      <c r="B8310" s="325"/>
      <c r="J8310" s="4"/>
      <c r="K8310" s="173"/>
    </row>
    <row r="8311" spans="1:11" x14ac:dyDescent="0.2">
      <c r="A8311" s="140"/>
      <c r="B8311" s="325"/>
      <c r="J8311" s="4"/>
      <c r="K8311" s="173"/>
    </row>
    <row r="8312" spans="1:11" x14ac:dyDescent="0.2">
      <c r="A8312" s="140"/>
      <c r="B8312" s="325"/>
      <c r="J8312" s="4"/>
      <c r="K8312" s="173"/>
    </row>
    <row r="8313" spans="1:11" x14ac:dyDescent="0.2">
      <c r="A8313" s="140"/>
      <c r="B8313" s="325"/>
      <c r="J8313" s="4"/>
      <c r="K8313" s="173"/>
    </row>
    <row r="8314" spans="1:11" x14ac:dyDescent="0.2">
      <c r="A8314" s="140"/>
      <c r="B8314" s="325"/>
      <c r="J8314" s="4"/>
      <c r="K8314" s="173"/>
    </row>
    <row r="8315" spans="1:11" x14ac:dyDescent="0.2">
      <c r="A8315" s="140"/>
      <c r="B8315" s="325"/>
      <c r="J8315" s="4"/>
      <c r="K8315" s="173"/>
    </row>
    <row r="8316" spans="1:11" x14ac:dyDescent="0.2">
      <c r="A8316" s="140"/>
      <c r="B8316" s="325"/>
      <c r="J8316" s="4"/>
      <c r="K8316" s="173"/>
    </row>
    <row r="8317" spans="1:11" x14ac:dyDescent="0.2">
      <c r="A8317" s="140"/>
      <c r="B8317" s="325"/>
      <c r="J8317" s="4"/>
      <c r="K8317" s="173"/>
    </row>
    <row r="8318" spans="1:11" x14ac:dyDescent="0.2">
      <c r="A8318" s="140"/>
      <c r="B8318" s="325"/>
      <c r="J8318" s="4"/>
      <c r="K8318" s="173"/>
    </row>
    <row r="8319" spans="1:11" x14ac:dyDescent="0.2">
      <c r="A8319" s="140"/>
      <c r="B8319" s="325"/>
      <c r="J8319" s="4"/>
      <c r="K8319" s="173"/>
    </row>
    <row r="8320" spans="1:11" x14ac:dyDescent="0.2">
      <c r="A8320" s="140"/>
      <c r="B8320" s="325"/>
      <c r="J8320" s="4"/>
      <c r="K8320" s="173"/>
    </row>
    <row r="8321" spans="1:11" x14ac:dyDescent="0.2">
      <c r="A8321" s="140"/>
      <c r="B8321" s="325"/>
      <c r="J8321" s="4"/>
      <c r="K8321" s="173"/>
    </row>
    <row r="8322" spans="1:11" x14ac:dyDescent="0.2">
      <c r="A8322" s="140"/>
      <c r="B8322" s="325"/>
      <c r="J8322" s="4"/>
      <c r="K8322" s="173"/>
    </row>
    <row r="8323" spans="1:11" x14ac:dyDescent="0.2">
      <c r="A8323" s="140"/>
      <c r="B8323" s="325"/>
      <c r="J8323" s="4"/>
      <c r="K8323" s="173"/>
    </row>
    <row r="8324" spans="1:11" x14ac:dyDescent="0.2">
      <c r="A8324" s="140"/>
      <c r="B8324" s="325"/>
      <c r="J8324" s="4"/>
      <c r="K8324" s="173"/>
    </row>
    <row r="8325" spans="1:11" x14ac:dyDescent="0.2">
      <c r="A8325" s="140"/>
      <c r="B8325" s="325"/>
      <c r="J8325" s="4"/>
      <c r="K8325" s="173"/>
    </row>
    <row r="8326" spans="1:11" x14ac:dyDescent="0.2">
      <c r="A8326" s="140"/>
      <c r="B8326" s="325"/>
      <c r="J8326" s="4"/>
      <c r="K8326" s="173"/>
    </row>
    <row r="8327" spans="1:11" x14ac:dyDescent="0.2">
      <c r="A8327" s="140"/>
      <c r="B8327" s="325"/>
      <c r="J8327" s="4"/>
      <c r="K8327" s="173"/>
    </row>
    <row r="8328" spans="1:11" x14ac:dyDescent="0.2">
      <c r="A8328" s="140"/>
      <c r="B8328" s="325"/>
      <c r="J8328" s="4"/>
      <c r="K8328" s="173"/>
    </row>
    <row r="8329" spans="1:11" x14ac:dyDescent="0.2">
      <c r="A8329" s="140"/>
      <c r="B8329" s="325"/>
      <c r="J8329" s="4"/>
      <c r="K8329" s="173"/>
    </row>
    <row r="8330" spans="1:11" x14ac:dyDescent="0.2">
      <c r="A8330" s="140"/>
      <c r="B8330" s="325"/>
      <c r="J8330" s="4"/>
      <c r="K8330" s="173"/>
    </row>
    <row r="8331" spans="1:11" x14ac:dyDescent="0.2">
      <c r="A8331" s="140"/>
      <c r="B8331" s="325"/>
      <c r="J8331" s="4"/>
      <c r="K8331" s="173"/>
    </row>
    <row r="8332" spans="1:11" x14ac:dyDescent="0.2">
      <c r="A8332" s="140"/>
      <c r="B8332" s="325"/>
      <c r="J8332" s="4"/>
      <c r="K8332" s="173"/>
    </row>
    <row r="8333" spans="1:11" x14ac:dyDescent="0.2">
      <c r="A8333" s="140"/>
      <c r="B8333" s="325"/>
      <c r="J8333" s="4"/>
      <c r="K8333" s="173"/>
    </row>
    <row r="8334" spans="1:11" x14ac:dyDescent="0.2">
      <c r="A8334" s="140"/>
      <c r="B8334" s="325"/>
      <c r="J8334" s="4"/>
      <c r="K8334" s="173"/>
    </row>
    <row r="8335" spans="1:11" x14ac:dyDescent="0.2">
      <c r="A8335" s="140"/>
      <c r="B8335" s="325"/>
      <c r="J8335" s="4"/>
      <c r="K8335" s="173"/>
    </row>
    <row r="8336" spans="1:11" x14ac:dyDescent="0.2">
      <c r="A8336" s="140"/>
      <c r="B8336" s="325"/>
      <c r="J8336" s="4"/>
      <c r="K8336" s="173"/>
    </row>
    <row r="8337" spans="1:11" x14ac:dyDescent="0.2">
      <c r="A8337" s="140"/>
      <c r="B8337" s="325"/>
      <c r="J8337" s="4"/>
      <c r="K8337" s="173"/>
    </row>
    <row r="8338" spans="1:11" x14ac:dyDescent="0.2">
      <c r="A8338" s="140"/>
      <c r="B8338" s="325"/>
      <c r="J8338" s="4"/>
      <c r="K8338" s="173"/>
    </row>
    <row r="8339" spans="1:11" x14ac:dyDescent="0.2">
      <c r="A8339" s="140"/>
      <c r="B8339" s="325"/>
      <c r="J8339" s="4"/>
      <c r="K8339" s="173"/>
    </row>
    <row r="8340" spans="1:11" x14ac:dyDescent="0.2">
      <c r="A8340" s="140"/>
      <c r="B8340" s="325"/>
      <c r="J8340" s="4"/>
      <c r="K8340" s="173"/>
    </row>
    <row r="8341" spans="1:11" x14ac:dyDescent="0.2">
      <c r="A8341" s="140"/>
      <c r="B8341" s="325"/>
      <c r="J8341" s="4"/>
      <c r="K8341" s="173"/>
    </row>
    <row r="8342" spans="1:11" x14ac:dyDescent="0.2">
      <c r="A8342" s="140"/>
      <c r="B8342" s="325"/>
      <c r="J8342" s="4"/>
      <c r="K8342" s="173"/>
    </row>
    <row r="8343" spans="1:11" x14ac:dyDescent="0.2">
      <c r="A8343" s="140"/>
      <c r="B8343" s="325"/>
      <c r="J8343" s="4"/>
      <c r="K8343" s="173"/>
    </row>
    <row r="8344" spans="1:11" x14ac:dyDescent="0.2">
      <c r="A8344" s="140"/>
      <c r="B8344" s="325"/>
      <c r="J8344" s="4"/>
      <c r="K8344" s="173"/>
    </row>
    <row r="8345" spans="1:11" x14ac:dyDescent="0.2">
      <c r="A8345" s="140"/>
      <c r="B8345" s="325"/>
      <c r="J8345" s="4"/>
      <c r="K8345" s="173"/>
    </row>
    <row r="8346" spans="1:11" x14ac:dyDescent="0.2">
      <c r="A8346" s="140"/>
      <c r="B8346" s="325"/>
      <c r="J8346" s="4"/>
      <c r="K8346" s="173"/>
    </row>
    <row r="8347" spans="1:11" x14ac:dyDescent="0.2">
      <c r="A8347" s="140"/>
      <c r="B8347" s="325"/>
      <c r="J8347" s="4"/>
      <c r="K8347" s="173"/>
    </row>
    <row r="8348" spans="1:11" x14ac:dyDescent="0.2">
      <c r="A8348" s="140"/>
      <c r="B8348" s="325"/>
      <c r="J8348" s="4"/>
      <c r="K8348" s="173"/>
    </row>
    <row r="8349" spans="1:11" x14ac:dyDescent="0.2">
      <c r="A8349" s="140"/>
      <c r="B8349" s="325"/>
      <c r="J8349" s="4"/>
      <c r="K8349" s="173"/>
    </row>
    <row r="8350" spans="1:11" x14ac:dyDescent="0.2">
      <c r="A8350" s="140"/>
      <c r="B8350" s="325"/>
      <c r="J8350" s="4"/>
      <c r="K8350" s="173"/>
    </row>
    <row r="8351" spans="1:11" x14ac:dyDescent="0.2">
      <c r="A8351" s="140"/>
      <c r="B8351" s="325"/>
      <c r="J8351" s="4"/>
      <c r="K8351" s="173"/>
    </row>
    <row r="8352" spans="1:11" x14ac:dyDescent="0.2">
      <c r="A8352" s="140"/>
      <c r="B8352" s="325"/>
      <c r="J8352" s="4"/>
      <c r="K8352" s="173"/>
    </row>
    <row r="8353" spans="1:11" x14ac:dyDescent="0.2">
      <c r="A8353" s="140"/>
      <c r="B8353" s="325"/>
      <c r="J8353" s="4"/>
      <c r="K8353" s="173"/>
    </row>
    <row r="8354" spans="1:11" x14ac:dyDescent="0.2">
      <c r="A8354" s="140"/>
      <c r="B8354" s="325"/>
      <c r="J8354" s="4"/>
      <c r="K8354" s="173"/>
    </row>
    <row r="8355" spans="1:11" x14ac:dyDescent="0.2">
      <c r="A8355" s="140"/>
      <c r="B8355" s="325"/>
      <c r="J8355" s="4"/>
      <c r="K8355" s="173"/>
    </row>
    <row r="8356" spans="1:11" x14ac:dyDescent="0.2">
      <c r="A8356" s="140"/>
      <c r="B8356" s="325"/>
      <c r="J8356" s="4"/>
      <c r="K8356" s="173"/>
    </row>
    <row r="8357" spans="1:11" x14ac:dyDescent="0.2">
      <c r="A8357" s="140"/>
      <c r="B8357" s="325"/>
      <c r="J8357" s="4"/>
      <c r="K8357" s="173"/>
    </row>
    <row r="8358" spans="1:11" x14ac:dyDescent="0.2">
      <c r="A8358" s="140"/>
      <c r="B8358" s="325"/>
      <c r="J8358" s="4"/>
      <c r="K8358" s="173"/>
    </row>
    <row r="8359" spans="1:11" x14ac:dyDescent="0.2">
      <c r="A8359" s="140"/>
      <c r="B8359" s="325"/>
      <c r="J8359" s="4"/>
      <c r="K8359" s="173"/>
    </row>
    <row r="8360" spans="1:11" x14ac:dyDescent="0.2">
      <c r="A8360" s="140"/>
      <c r="B8360" s="325"/>
      <c r="J8360" s="4"/>
      <c r="K8360" s="173"/>
    </row>
    <row r="8361" spans="1:11" x14ac:dyDescent="0.2">
      <c r="A8361" s="140"/>
      <c r="B8361" s="325"/>
      <c r="J8361" s="4"/>
      <c r="K8361" s="173"/>
    </row>
    <row r="8362" spans="1:11" x14ac:dyDescent="0.2">
      <c r="A8362" s="140"/>
      <c r="B8362" s="325"/>
      <c r="J8362" s="4"/>
      <c r="K8362" s="173"/>
    </row>
    <row r="8363" spans="1:11" x14ac:dyDescent="0.2">
      <c r="A8363" s="140"/>
      <c r="B8363" s="325"/>
      <c r="J8363" s="4"/>
      <c r="K8363" s="173"/>
    </row>
    <row r="8364" spans="1:11" x14ac:dyDescent="0.2">
      <c r="A8364" s="140"/>
      <c r="B8364" s="325"/>
      <c r="J8364" s="4"/>
      <c r="K8364" s="173"/>
    </row>
    <row r="8365" spans="1:11" x14ac:dyDescent="0.2">
      <c r="A8365" s="140"/>
      <c r="B8365" s="325"/>
      <c r="J8365" s="4"/>
      <c r="K8365" s="173"/>
    </row>
    <row r="8366" spans="1:11" x14ac:dyDescent="0.2">
      <c r="A8366" s="140"/>
      <c r="B8366" s="325"/>
      <c r="J8366" s="4"/>
      <c r="K8366" s="173"/>
    </row>
    <row r="8367" spans="1:11" x14ac:dyDescent="0.2">
      <c r="A8367" s="140"/>
      <c r="B8367" s="325"/>
      <c r="J8367" s="4"/>
      <c r="K8367" s="173"/>
    </row>
    <row r="8368" spans="1:11" x14ac:dyDescent="0.2">
      <c r="A8368" s="140"/>
      <c r="B8368" s="325"/>
      <c r="J8368" s="4"/>
      <c r="K8368" s="173"/>
    </row>
    <row r="8369" spans="1:11" x14ac:dyDescent="0.2">
      <c r="A8369" s="140"/>
      <c r="B8369" s="325"/>
      <c r="J8369" s="4"/>
      <c r="K8369" s="173"/>
    </row>
    <row r="8370" spans="1:11" x14ac:dyDescent="0.2">
      <c r="A8370" s="140"/>
      <c r="B8370" s="325"/>
      <c r="J8370" s="4"/>
      <c r="K8370" s="173"/>
    </row>
    <row r="8371" spans="1:11" x14ac:dyDescent="0.2">
      <c r="A8371" s="140"/>
      <c r="B8371" s="325"/>
      <c r="J8371" s="4"/>
      <c r="K8371" s="173"/>
    </row>
    <row r="8372" spans="1:11" x14ac:dyDescent="0.2">
      <c r="A8372" s="140"/>
      <c r="B8372" s="325"/>
      <c r="J8372" s="4"/>
      <c r="K8372" s="173"/>
    </row>
    <row r="8373" spans="1:11" x14ac:dyDescent="0.2">
      <c r="A8373" s="140"/>
      <c r="B8373" s="325"/>
      <c r="J8373" s="4"/>
      <c r="K8373" s="173"/>
    </row>
    <row r="8374" spans="1:11" x14ac:dyDescent="0.2">
      <c r="A8374" s="140"/>
      <c r="B8374" s="325"/>
      <c r="J8374" s="4"/>
      <c r="K8374" s="173"/>
    </row>
    <row r="8375" spans="1:11" x14ac:dyDescent="0.2">
      <c r="A8375" s="140"/>
      <c r="B8375" s="325"/>
      <c r="J8375" s="4"/>
      <c r="K8375" s="173"/>
    </row>
    <row r="8376" spans="1:11" x14ac:dyDescent="0.2">
      <c r="A8376" s="140"/>
      <c r="B8376" s="325"/>
      <c r="J8376" s="4"/>
      <c r="K8376" s="173"/>
    </row>
    <row r="8377" spans="1:11" x14ac:dyDescent="0.2">
      <c r="A8377" s="140"/>
      <c r="B8377" s="325"/>
      <c r="J8377" s="4"/>
      <c r="K8377" s="173"/>
    </row>
    <row r="8378" spans="1:11" x14ac:dyDescent="0.2">
      <c r="A8378" s="140"/>
      <c r="B8378" s="325"/>
      <c r="J8378" s="4"/>
      <c r="K8378" s="173"/>
    </row>
    <row r="8379" spans="1:11" x14ac:dyDescent="0.2">
      <c r="A8379" s="140"/>
      <c r="B8379" s="325"/>
      <c r="J8379" s="4"/>
      <c r="K8379" s="173"/>
    </row>
    <row r="8380" spans="1:11" x14ac:dyDescent="0.2">
      <c r="A8380" s="140"/>
      <c r="B8380" s="325"/>
      <c r="J8380" s="4"/>
      <c r="K8380" s="173"/>
    </row>
    <row r="8381" spans="1:11" x14ac:dyDescent="0.2">
      <c r="A8381" s="140"/>
      <c r="B8381" s="325"/>
      <c r="J8381" s="4"/>
      <c r="K8381" s="173"/>
    </row>
    <row r="8382" spans="1:11" x14ac:dyDescent="0.2">
      <c r="A8382" s="140"/>
      <c r="B8382" s="325"/>
      <c r="J8382" s="4"/>
      <c r="K8382" s="173"/>
    </row>
    <row r="8383" spans="1:11" x14ac:dyDescent="0.2">
      <c r="A8383" s="140"/>
      <c r="B8383" s="325"/>
      <c r="J8383" s="4"/>
      <c r="K8383" s="173"/>
    </row>
    <row r="8384" spans="1:11" x14ac:dyDescent="0.2">
      <c r="A8384" s="140"/>
      <c r="B8384" s="325"/>
      <c r="J8384" s="4"/>
      <c r="K8384" s="173"/>
    </row>
    <row r="8385" spans="1:11" x14ac:dyDescent="0.2">
      <c r="A8385" s="140"/>
      <c r="B8385" s="325"/>
      <c r="J8385" s="4"/>
      <c r="K8385" s="173"/>
    </row>
    <row r="8386" spans="1:11" x14ac:dyDescent="0.2">
      <c r="A8386" s="140"/>
      <c r="B8386" s="325"/>
      <c r="J8386" s="4"/>
      <c r="K8386" s="173"/>
    </row>
    <row r="8387" spans="1:11" x14ac:dyDescent="0.2">
      <c r="A8387" s="140"/>
      <c r="B8387" s="325"/>
      <c r="J8387" s="4"/>
      <c r="K8387" s="173"/>
    </row>
    <row r="8388" spans="1:11" x14ac:dyDescent="0.2">
      <c r="A8388" s="140"/>
      <c r="B8388" s="325"/>
      <c r="J8388" s="4"/>
      <c r="K8388" s="173"/>
    </row>
    <row r="8389" spans="1:11" x14ac:dyDescent="0.2">
      <c r="A8389" s="140"/>
      <c r="B8389" s="325"/>
      <c r="J8389" s="4"/>
      <c r="K8389" s="173"/>
    </row>
    <row r="8390" spans="1:11" x14ac:dyDescent="0.2">
      <c r="A8390" s="140"/>
      <c r="B8390" s="325"/>
      <c r="J8390" s="4"/>
      <c r="K8390" s="173"/>
    </row>
    <row r="8391" spans="1:11" x14ac:dyDescent="0.2">
      <c r="A8391" s="140"/>
      <c r="B8391" s="325"/>
      <c r="J8391" s="4"/>
      <c r="K8391" s="173"/>
    </row>
    <row r="8392" spans="1:11" x14ac:dyDescent="0.2">
      <c r="A8392" s="140"/>
      <c r="B8392" s="325"/>
      <c r="J8392" s="4"/>
      <c r="K8392" s="173"/>
    </row>
    <row r="8393" spans="1:11" x14ac:dyDescent="0.2">
      <c r="A8393" s="140"/>
      <c r="B8393" s="325"/>
      <c r="J8393" s="4"/>
      <c r="K8393" s="173"/>
    </row>
    <row r="8394" spans="1:11" x14ac:dyDescent="0.2">
      <c r="A8394" s="140"/>
      <c r="B8394" s="325"/>
      <c r="J8394" s="4"/>
      <c r="K8394" s="173"/>
    </row>
    <row r="8395" spans="1:11" x14ac:dyDescent="0.2">
      <c r="A8395" s="140"/>
      <c r="B8395" s="325"/>
      <c r="J8395" s="4"/>
      <c r="K8395" s="173"/>
    </row>
    <row r="8396" spans="1:11" x14ac:dyDescent="0.2">
      <c r="A8396" s="140"/>
      <c r="B8396" s="325"/>
      <c r="J8396" s="4"/>
      <c r="K8396" s="173"/>
    </row>
    <row r="8397" spans="1:11" x14ac:dyDescent="0.2">
      <c r="A8397" s="140"/>
      <c r="B8397" s="325"/>
      <c r="J8397" s="4"/>
      <c r="K8397" s="173"/>
    </row>
    <row r="8398" spans="1:11" x14ac:dyDescent="0.2">
      <c r="A8398" s="140"/>
      <c r="B8398" s="325"/>
      <c r="J8398" s="4"/>
      <c r="K8398" s="173"/>
    </row>
    <row r="8399" spans="1:11" x14ac:dyDescent="0.2">
      <c r="A8399" s="140"/>
      <c r="B8399" s="325"/>
      <c r="J8399" s="4"/>
      <c r="K8399" s="173"/>
    </row>
    <row r="8400" spans="1:11" x14ac:dyDescent="0.2">
      <c r="A8400" s="140"/>
      <c r="B8400" s="325"/>
      <c r="J8400" s="4"/>
      <c r="K8400" s="173"/>
    </row>
    <row r="8401" spans="1:11" x14ac:dyDescent="0.2">
      <c r="A8401" s="140"/>
      <c r="B8401" s="325"/>
      <c r="J8401" s="4"/>
      <c r="K8401" s="173"/>
    </row>
    <row r="8402" spans="1:11" x14ac:dyDescent="0.2">
      <c r="A8402" s="140"/>
      <c r="B8402" s="325"/>
      <c r="J8402" s="4"/>
      <c r="K8402" s="173"/>
    </row>
    <row r="8403" spans="1:11" x14ac:dyDescent="0.2">
      <c r="A8403" s="140"/>
      <c r="B8403" s="325"/>
      <c r="J8403" s="4"/>
      <c r="K8403" s="173"/>
    </row>
    <row r="8404" spans="1:11" x14ac:dyDescent="0.2">
      <c r="A8404" s="140"/>
      <c r="B8404" s="325"/>
      <c r="J8404" s="4"/>
      <c r="K8404" s="173"/>
    </row>
    <row r="8405" spans="1:11" x14ac:dyDescent="0.2">
      <c r="A8405" s="140"/>
      <c r="B8405" s="325"/>
      <c r="J8405" s="4"/>
      <c r="K8405" s="173"/>
    </row>
    <row r="8406" spans="1:11" x14ac:dyDescent="0.2">
      <c r="A8406" s="140"/>
      <c r="B8406" s="325"/>
      <c r="J8406" s="4"/>
      <c r="K8406" s="173"/>
    </row>
    <row r="8407" spans="1:11" x14ac:dyDescent="0.2">
      <c r="A8407" s="140"/>
      <c r="B8407" s="325"/>
      <c r="J8407" s="4"/>
      <c r="K8407" s="173"/>
    </row>
    <row r="8408" spans="1:11" x14ac:dyDescent="0.2">
      <c r="A8408" s="140"/>
      <c r="B8408" s="325"/>
      <c r="J8408" s="4"/>
      <c r="K8408" s="173"/>
    </row>
    <row r="8409" spans="1:11" x14ac:dyDescent="0.2">
      <c r="A8409" s="140"/>
      <c r="B8409" s="325"/>
      <c r="J8409" s="4"/>
      <c r="K8409" s="173"/>
    </row>
    <row r="8410" spans="1:11" x14ac:dyDescent="0.2">
      <c r="A8410" s="140"/>
      <c r="B8410" s="325"/>
      <c r="J8410" s="4"/>
      <c r="K8410" s="173"/>
    </row>
    <row r="8411" spans="1:11" x14ac:dyDescent="0.2">
      <c r="A8411" s="140"/>
      <c r="B8411" s="325"/>
      <c r="J8411" s="4"/>
      <c r="K8411" s="173"/>
    </row>
    <row r="8412" spans="1:11" x14ac:dyDescent="0.2">
      <c r="A8412" s="140"/>
      <c r="B8412" s="325"/>
      <c r="J8412" s="4"/>
      <c r="K8412" s="173"/>
    </row>
    <row r="8413" spans="1:11" x14ac:dyDescent="0.2">
      <c r="A8413" s="140"/>
      <c r="B8413" s="325"/>
      <c r="J8413" s="4"/>
      <c r="K8413" s="173"/>
    </row>
    <row r="8414" spans="1:11" x14ac:dyDescent="0.2">
      <c r="A8414" s="140"/>
      <c r="B8414" s="325"/>
      <c r="J8414" s="4"/>
      <c r="K8414" s="173"/>
    </row>
    <row r="8415" spans="1:11" x14ac:dyDescent="0.2">
      <c r="A8415" s="140"/>
      <c r="B8415" s="325"/>
      <c r="J8415" s="4"/>
      <c r="K8415" s="173"/>
    </row>
    <row r="8416" spans="1:11" x14ac:dyDescent="0.2">
      <c r="A8416" s="140"/>
      <c r="B8416" s="325"/>
      <c r="J8416" s="4"/>
      <c r="K8416" s="173"/>
    </row>
    <row r="8417" spans="1:11" x14ac:dyDescent="0.2">
      <c r="A8417" s="140"/>
      <c r="B8417" s="325"/>
      <c r="J8417" s="4"/>
      <c r="K8417" s="173"/>
    </row>
    <row r="8418" spans="1:11" x14ac:dyDescent="0.2">
      <c r="A8418" s="140"/>
      <c r="B8418" s="325"/>
      <c r="J8418" s="4"/>
      <c r="K8418" s="173"/>
    </row>
    <row r="8419" spans="1:11" x14ac:dyDescent="0.2">
      <c r="A8419" s="140"/>
      <c r="B8419" s="325"/>
      <c r="J8419" s="4"/>
      <c r="K8419" s="173"/>
    </row>
    <row r="8420" spans="1:11" x14ac:dyDescent="0.2">
      <c r="A8420" s="140"/>
      <c r="B8420" s="325"/>
      <c r="J8420" s="4"/>
      <c r="K8420" s="173"/>
    </row>
    <row r="8421" spans="1:11" x14ac:dyDescent="0.2">
      <c r="A8421" s="140"/>
      <c r="B8421" s="325"/>
      <c r="J8421" s="4"/>
      <c r="K8421" s="173"/>
    </row>
    <row r="8422" spans="1:11" x14ac:dyDescent="0.2">
      <c r="A8422" s="140"/>
      <c r="B8422" s="325"/>
      <c r="J8422" s="4"/>
      <c r="K8422" s="173"/>
    </row>
    <row r="8423" spans="1:11" x14ac:dyDescent="0.2">
      <c r="A8423" s="140"/>
      <c r="B8423" s="325"/>
      <c r="J8423" s="4"/>
      <c r="K8423" s="173"/>
    </row>
    <row r="8424" spans="1:11" x14ac:dyDescent="0.2">
      <c r="A8424" s="140"/>
      <c r="B8424" s="325"/>
      <c r="J8424" s="4"/>
      <c r="K8424" s="173"/>
    </row>
    <row r="8425" spans="1:11" x14ac:dyDescent="0.2">
      <c r="A8425" s="140"/>
      <c r="B8425" s="325"/>
      <c r="J8425" s="4"/>
      <c r="K8425" s="173"/>
    </row>
    <row r="8426" spans="1:11" x14ac:dyDescent="0.2">
      <c r="A8426" s="140"/>
      <c r="B8426" s="325"/>
      <c r="J8426" s="4"/>
      <c r="K8426" s="173"/>
    </row>
    <row r="8427" spans="1:11" x14ac:dyDescent="0.2">
      <c r="A8427" s="140"/>
      <c r="B8427" s="325"/>
      <c r="J8427" s="4"/>
      <c r="K8427" s="173"/>
    </row>
    <row r="8428" spans="1:11" x14ac:dyDescent="0.2">
      <c r="A8428" s="140"/>
      <c r="B8428" s="325"/>
      <c r="J8428" s="4"/>
      <c r="K8428" s="173"/>
    </row>
    <row r="8429" spans="1:11" x14ac:dyDescent="0.2">
      <c r="A8429" s="140"/>
      <c r="B8429" s="325"/>
      <c r="J8429" s="4"/>
      <c r="K8429" s="173"/>
    </row>
    <row r="8430" spans="1:11" x14ac:dyDescent="0.2">
      <c r="A8430" s="140"/>
      <c r="B8430" s="325"/>
      <c r="J8430" s="4"/>
      <c r="K8430" s="173"/>
    </row>
    <row r="8431" spans="1:11" x14ac:dyDescent="0.2">
      <c r="A8431" s="140"/>
      <c r="B8431" s="325"/>
      <c r="J8431" s="4"/>
      <c r="K8431" s="173"/>
    </row>
    <row r="8432" spans="1:11" x14ac:dyDescent="0.2">
      <c r="A8432" s="140"/>
      <c r="B8432" s="325"/>
      <c r="J8432" s="4"/>
      <c r="K8432" s="173"/>
    </row>
    <row r="8433" spans="1:11" x14ac:dyDescent="0.2">
      <c r="A8433" s="140"/>
      <c r="B8433" s="325"/>
      <c r="J8433" s="4"/>
      <c r="K8433" s="173"/>
    </row>
    <row r="8434" spans="1:11" x14ac:dyDescent="0.2">
      <c r="A8434" s="140"/>
      <c r="B8434" s="325"/>
      <c r="J8434" s="4"/>
      <c r="K8434" s="173"/>
    </row>
    <row r="8435" spans="1:11" x14ac:dyDescent="0.2">
      <c r="A8435" s="140"/>
      <c r="B8435" s="325"/>
      <c r="J8435" s="4"/>
      <c r="K8435" s="173"/>
    </row>
    <row r="8436" spans="1:11" x14ac:dyDescent="0.2">
      <c r="A8436" s="140"/>
      <c r="B8436" s="325"/>
      <c r="J8436" s="4"/>
      <c r="K8436" s="173"/>
    </row>
    <row r="8437" spans="1:11" x14ac:dyDescent="0.2">
      <c r="A8437" s="140"/>
      <c r="B8437" s="325"/>
      <c r="J8437" s="4"/>
      <c r="K8437" s="173"/>
    </row>
    <row r="8438" spans="1:11" x14ac:dyDescent="0.2">
      <c r="A8438" s="140"/>
      <c r="B8438" s="325"/>
      <c r="J8438" s="4"/>
      <c r="K8438" s="173"/>
    </row>
    <row r="8439" spans="1:11" x14ac:dyDescent="0.2">
      <c r="A8439" s="140"/>
      <c r="B8439" s="325"/>
      <c r="J8439" s="4"/>
      <c r="K8439" s="173"/>
    </row>
    <row r="8440" spans="1:11" x14ac:dyDescent="0.2">
      <c r="A8440" s="140"/>
      <c r="B8440" s="325"/>
      <c r="J8440" s="4"/>
      <c r="K8440" s="173"/>
    </row>
    <row r="8441" spans="1:11" x14ac:dyDescent="0.2">
      <c r="A8441" s="140"/>
      <c r="B8441" s="325"/>
      <c r="J8441" s="4"/>
      <c r="K8441" s="173"/>
    </row>
    <row r="8442" spans="1:11" x14ac:dyDescent="0.2">
      <c r="A8442" s="140"/>
      <c r="B8442" s="325"/>
      <c r="J8442" s="4"/>
      <c r="K8442" s="173"/>
    </row>
    <row r="8443" spans="1:11" x14ac:dyDescent="0.2">
      <c r="A8443" s="140"/>
      <c r="B8443" s="325"/>
      <c r="J8443" s="4"/>
      <c r="K8443" s="173"/>
    </row>
    <row r="8444" spans="1:11" x14ac:dyDescent="0.2">
      <c r="A8444" s="140"/>
      <c r="B8444" s="325"/>
      <c r="J8444" s="4"/>
      <c r="K8444" s="173"/>
    </row>
    <row r="8445" spans="1:11" x14ac:dyDescent="0.2">
      <c r="A8445" s="140"/>
      <c r="B8445" s="325"/>
      <c r="J8445" s="4"/>
      <c r="K8445" s="173"/>
    </row>
    <row r="8446" spans="1:11" x14ac:dyDescent="0.2">
      <c r="A8446" s="140"/>
      <c r="B8446" s="325"/>
      <c r="J8446" s="4"/>
      <c r="K8446" s="173"/>
    </row>
    <row r="8447" spans="1:11" x14ac:dyDescent="0.2">
      <c r="A8447" s="140"/>
      <c r="B8447" s="325"/>
      <c r="J8447" s="4"/>
      <c r="K8447" s="173"/>
    </row>
    <row r="8448" spans="1:11" x14ac:dyDescent="0.2">
      <c r="A8448" s="140"/>
      <c r="B8448" s="325"/>
      <c r="J8448" s="4"/>
      <c r="K8448" s="173"/>
    </row>
    <row r="8449" spans="1:11" x14ac:dyDescent="0.2">
      <c r="A8449" s="140"/>
      <c r="B8449" s="325"/>
      <c r="J8449" s="4"/>
      <c r="K8449" s="173"/>
    </row>
    <row r="8450" spans="1:11" x14ac:dyDescent="0.2">
      <c r="A8450" s="140"/>
      <c r="B8450" s="325"/>
      <c r="J8450" s="4"/>
      <c r="K8450" s="173"/>
    </row>
    <row r="8451" spans="1:11" x14ac:dyDescent="0.2">
      <c r="A8451" s="140"/>
      <c r="B8451" s="325"/>
      <c r="J8451" s="4"/>
      <c r="K8451" s="173"/>
    </row>
    <row r="8452" spans="1:11" x14ac:dyDescent="0.2">
      <c r="A8452" s="140"/>
      <c r="B8452" s="325"/>
      <c r="J8452" s="4"/>
      <c r="K8452" s="173"/>
    </row>
    <row r="8453" spans="1:11" x14ac:dyDescent="0.2">
      <c r="A8453" s="140"/>
      <c r="B8453" s="325"/>
      <c r="J8453" s="4"/>
      <c r="K8453" s="173"/>
    </row>
    <row r="8454" spans="1:11" x14ac:dyDescent="0.2">
      <c r="A8454" s="140"/>
      <c r="B8454" s="325"/>
      <c r="J8454" s="4"/>
      <c r="K8454" s="173"/>
    </row>
    <row r="8455" spans="1:11" x14ac:dyDescent="0.2">
      <c r="A8455" s="140"/>
      <c r="B8455" s="325"/>
      <c r="J8455" s="4"/>
      <c r="K8455" s="173"/>
    </row>
    <row r="8456" spans="1:11" x14ac:dyDescent="0.2">
      <c r="A8456" s="140"/>
      <c r="B8456" s="325"/>
      <c r="J8456" s="4"/>
      <c r="K8456" s="173"/>
    </row>
    <row r="8457" spans="1:11" x14ac:dyDescent="0.2">
      <c r="A8457" s="140"/>
      <c r="B8457" s="325"/>
      <c r="J8457" s="4"/>
      <c r="K8457" s="173"/>
    </row>
    <row r="8458" spans="1:11" x14ac:dyDescent="0.2">
      <c r="A8458" s="140"/>
      <c r="B8458" s="325"/>
      <c r="J8458" s="4"/>
      <c r="K8458" s="173"/>
    </row>
    <row r="8459" spans="1:11" x14ac:dyDescent="0.2">
      <c r="A8459" s="140"/>
      <c r="B8459" s="325"/>
      <c r="J8459" s="4"/>
      <c r="K8459" s="173"/>
    </row>
    <row r="8460" spans="1:11" x14ac:dyDescent="0.2">
      <c r="A8460" s="140"/>
      <c r="B8460" s="325"/>
      <c r="J8460" s="4"/>
      <c r="K8460" s="173"/>
    </row>
    <row r="8461" spans="1:11" x14ac:dyDescent="0.2">
      <c r="A8461" s="140"/>
      <c r="B8461" s="325"/>
      <c r="J8461" s="4"/>
      <c r="K8461" s="173"/>
    </row>
    <row r="8462" spans="1:11" x14ac:dyDescent="0.2">
      <c r="A8462" s="140"/>
      <c r="B8462" s="325"/>
      <c r="J8462" s="4"/>
      <c r="K8462" s="173"/>
    </row>
    <row r="8463" spans="1:11" x14ac:dyDescent="0.2">
      <c r="A8463" s="140"/>
      <c r="B8463" s="325"/>
      <c r="J8463" s="4"/>
      <c r="K8463" s="173"/>
    </row>
    <row r="8464" spans="1:11" x14ac:dyDescent="0.2">
      <c r="A8464" s="140"/>
      <c r="B8464" s="325"/>
      <c r="J8464" s="4"/>
      <c r="K8464" s="173"/>
    </row>
    <row r="8465" spans="1:11" x14ac:dyDescent="0.2">
      <c r="A8465" s="140"/>
      <c r="B8465" s="325"/>
      <c r="J8465" s="4"/>
      <c r="K8465" s="173"/>
    </row>
    <row r="8466" spans="1:11" x14ac:dyDescent="0.2">
      <c r="A8466" s="140"/>
      <c r="B8466" s="325"/>
      <c r="J8466" s="4"/>
      <c r="K8466" s="173"/>
    </row>
    <row r="8467" spans="1:11" x14ac:dyDescent="0.2">
      <c r="A8467" s="140"/>
      <c r="B8467" s="325"/>
      <c r="J8467" s="4"/>
      <c r="K8467" s="173"/>
    </row>
    <row r="8468" spans="1:11" x14ac:dyDescent="0.2">
      <c r="A8468" s="140"/>
      <c r="B8468" s="325"/>
      <c r="J8468" s="4"/>
      <c r="K8468" s="173"/>
    </row>
    <row r="8469" spans="1:11" x14ac:dyDescent="0.2">
      <c r="A8469" s="140"/>
      <c r="B8469" s="325"/>
      <c r="J8469" s="4"/>
      <c r="K8469" s="173"/>
    </row>
    <row r="8470" spans="1:11" x14ac:dyDescent="0.2">
      <c r="A8470" s="140"/>
      <c r="B8470" s="325"/>
      <c r="J8470" s="4"/>
      <c r="K8470" s="173"/>
    </row>
    <row r="8471" spans="1:11" x14ac:dyDescent="0.2">
      <c r="A8471" s="140"/>
      <c r="B8471" s="325"/>
      <c r="J8471" s="4"/>
      <c r="K8471" s="173"/>
    </row>
    <row r="8472" spans="1:11" x14ac:dyDescent="0.2">
      <c r="A8472" s="140"/>
      <c r="B8472" s="325"/>
      <c r="J8472" s="4"/>
      <c r="K8472" s="173"/>
    </row>
    <row r="8473" spans="1:11" x14ac:dyDescent="0.2">
      <c r="A8473" s="140"/>
      <c r="B8473" s="325"/>
      <c r="J8473" s="4"/>
      <c r="K8473" s="173"/>
    </row>
    <row r="8474" spans="1:11" x14ac:dyDescent="0.2">
      <c r="A8474" s="140"/>
      <c r="B8474" s="325"/>
      <c r="J8474" s="4"/>
      <c r="K8474" s="173"/>
    </row>
    <row r="8475" spans="1:11" x14ac:dyDescent="0.2">
      <c r="A8475" s="140"/>
      <c r="B8475" s="325"/>
      <c r="J8475" s="4"/>
      <c r="K8475" s="173"/>
    </row>
    <row r="8476" spans="1:11" x14ac:dyDescent="0.2">
      <c r="A8476" s="140"/>
      <c r="B8476" s="325"/>
      <c r="J8476" s="4"/>
      <c r="K8476" s="173"/>
    </row>
    <row r="8477" spans="1:11" x14ac:dyDescent="0.2">
      <c r="A8477" s="140"/>
      <c r="B8477" s="325"/>
      <c r="J8477" s="4"/>
      <c r="K8477" s="173"/>
    </row>
    <row r="8478" spans="1:11" x14ac:dyDescent="0.2">
      <c r="A8478" s="140"/>
      <c r="B8478" s="325"/>
      <c r="J8478" s="4"/>
      <c r="K8478" s="173"/>
    </row>
    <row r="8479" spans="1:11" x14ac:dyDescent="0.2">
      <c r="A8479" s="140"/>
      <c r="B8479" s="325"/>
      <c r="J8479" s="4"/>
      <c r="K8479" s="173"/>
    </row>
    <row r="8480" spans="1:11" x14ac:dyDescent="0.2">
      <c r="A8480" s="140"/>
      <c r="B8480" s="325"/>
      <c r="J8480" s="4"/>
      <c r="K8480" s="173"/>
    </row>
    <row r="8481" spans="1:11" x14ac:dyDescent="0.2">
      <c r="A8481" s="140"/>
      <c r="B8481" s="325"/>
      <c r="J8481" s="4"/>
      <c r="K8481" s="173"/>
    </row>
    <row r="8482" spans="1:11" x14ac:dyDescent="0.2">
      <c r="A8482" s="140"/>
      <c r="B8482" s="325"/>
      <c r="J8482" s="4"/>
      <c r="K8482" s="173"/>
    </row>
    <row r="8483" spans="1:11" x14ac:dyDescent="0.2">
      <c r="A8483" s="140"/>
      <c r="B8483" s="325"/>
      <c r="J8483" s="4"/>
      <c r="K8483" s="173"/>
    </row>
    <row r="8484" spans="1:11" x14ac:dyDescent="0.2">
      <c r="A8484" s="140"/>
      <c r="B8484" s="325"/>
      <c r="J8484" s="4"/>
      <c r="K8484" s="173"/>
    </row>
    <row r="8485" spans="1:11" x14ac:dyDescent="0.2">
      <c r="A8485" s="140"/>
      <c r="B8485" s="325"/>
      <c r="J8485" s="4"/>
      <c r="K8485" s="173"/>
    </row>
    <row r="8486" spans="1:11" x14ac:dyDescent="0.2">
      <c r="A8486" s="140"/>
      <c r="B8486" s="325"/>
      <c r="J8486" s="4"/>
      <c r="K8486" s="173"/>
    </row>
    <row r="8487" spans="1:11" x14ac:dyDescent="0.2">
      <c r="A8487" s="140"/>
      <c r="B8487" s="325"/>
      <c r="J8487" s="4"/>
      <c r="K8487" s="173"/>
    </row>
    <row r="8488" spans="1:11" x14ac:dyDescent="0.2">
      <c r="A8488" s="140"/>
      <c r="B8488" s="325"/>
      <c r="J8488" s="4"/>
      <c r="K8488" s="173"/>
    </row>
    <row r="8489" spans="1:11" x14ac:dyDescent="0.2">
      <c r="A8489" s="140"/>
      <c r="B8489" s="325"/>
      <c r="J8489" s="4"/>
      <c r="K8489" s="173"/>
    </row>
    <row r="8490" spans="1:11" x14ac:dyDescent="0.2">
      <c r="A8490" s="140"/>
      <c r="B8490" s="325"/>
      <c r="J8490" s="4"/>
      <c r="K8490" s="173"/>
    </row>
    <row r="8491" spans="1:11" x14ac:dyDescent="0.2">
      <c r="A8491" s="140"/>
      <c r="B8491" s="325"/>
      <c r="J8491" s="4"/>
      <c r="K8491" s="173"/>
    </row>
    <row r="8492" spans="1:11" x14ac:dyDescent="0.2">
      <c r="A8492" s="140"/>
      <c r="B8492" s="325"/>
      <c r="J8492" s="4"/>
      <c r="K8492" s="173"/>
    </row>
    <row r="8493" spans="1:11" x14ac:dyDescent="0.2">
      <c r="A8493" s="140"/>
      <c r="B8493" s="325"/>
      <c r="J8493" s="4"/>
      <c r="K8493" s="173"/>
    </row>
    <row r="8494" spans="1:11" x14ac:dyDescent="0.2">
      <c r="A8494" s="140"/>
      <c r="B8494" s="325"/>
      <c r="J8494" s="4"/>
      <c r="K8494" s="173"/>
    </row>
    <row r="8495" spans="1:11" x14ac:dyDescent="0.2">
      <c r="A8495" s="140"/>
      <c r="B8495" s="325"/>
      <c r="J8495" s="4"/>
      <c r="K8495" s="173"/>
    </row>
    <row r="8496" spans="1:11" x14ac:dyDescent="0.2">
      <c r="A8496" s="140"/>
      <c r="B8496" s="325"/>
      <c r="J8496" s="4"/>
      <c r="K8496" s="173"/>
    </row>
    <row r="8497" spans="1:11" x14ac:dyDescent="0.2">
      <c r="A8497" s="140"/>
      <c r="B8497" s="325"/>
      <c r="J8497" s="4"/>
      <c r="K8497" s="173"/>
    </row>
    <row r="8498" spans="1:11" x14ac:dyDescent="0.2">
      <c r="A8498" s="140"/>
      <c r="B8498" s="325"/>
      <c r="J8498" s="4"/>
      <c r="K8498" s="173"/>
    </row>
    <row r="8499" spans="1:11" x14ac:dyDescent="0.2">
      <c r="A8499" s="140"/>
      <c r="B8499" s="325"/>
      <c r="J8499" s="4"/>
      <c r="K8499" s="173"/>
    </row>
    <row r="8500" spans="1:11" x14ac:dyDescent="0.2">
      <c r="A8500" s="140"/>
      <c r="B8500" s="325"/>
      <c r="J8500" s="4"/>
      <c r="K8500" s="173"/>
    </row>
    <row r="8501" spans="1:11" x14ac:dyDescent="0.2">
      <c r="A8501" s="140"/>
      <c r="B8501" s="325"/>
      <c r="J8501" s="4"/>
      <c r="K8501" s="173"/>
    </row>
    <row r="8502" spans="1:11" x14ac:dyDescent="0.2">
      <c r="A8502" s="140"/>
      <c r="B8502" s="325"/>
      <c r="J8502" s="4"/>
      <c r="K8502" s="173"/>
    </row>
    <row r="8503" spans="1:11" x14ac:dyDescent="0.2">
      <c r="A8503" s="140"/>
      <c r="B8503" s="325"/>
      <c r="J8503" s="4"/>
      <c r="K8503" s="173"/>
    </row>
    <row r="8504" spans="1:11" x14ac:dyDescent="0.2">
      <c r="A8504" s="140"/>
      <c r="B8504" s="325"/>
      <c r="J8504" s="4"/>
      <c r="K8504" s="173"/>
    </row>
    <row r="8505" spans="1:11" x14ac:dyDescent="0.2">
      <c r="A8505" s="140"/>
      <c r="B8505" s="325"/>
      <c r="J8505" s="4"/>
      <c r="K8505" s="173"/>
    </row>
    <row r="8506" spans="1:11" x14ac:dyDescent="0.2">
      <c r="A8506" s="140"/>
      <c r="B8506" s="325"/>
      <c r="J8506" s="4"/>
      <c r="K8506" s="173"/>
    </row>
    <row r="8507" spans="1:11" x14ac:dyDescent="0.2">
      <c r="A8507" s="140"/>
      <c r="B8507" s="325"/>
      <c r="J8507" s="4"/>
      <c r="K8507" s="173"/>
    </row>
    <row r="8508" spans="1:11" x14ac:dyDescent="0.2">
      <c r="A8508" s="140"/>
      <c r="B8508" s="325"/>
      <c r="J8508" s="4"/>
      <c r="K8508" s="173"/>
    </row>
    <row r="8509" spans="1:11" x14ac:dyDescent="0.2">
      <c r="A8509" s="140"/>
      <c r="B8509" s="325"/>
      <c r="J8509" s="4"/>
      <c r="K8509" s="173"/>
    </row>
    <row r="8510" spans="1:11" x14ac:dyDescent="0.2">
      <c r="A8510" s="140"/>
      <c r="B8510" s="325"/>
      <c r="J8510" s="4"/>
      <c r="K8510" s="173"/>
    </row>
    <row r="8511" spans="1:11" x14ac:dyDescent="0.2">
      <c r="A8511" s="140"/>
      <c r="B8511" s="325"/>
      <c r="J8511" s="4"/>
      <c r="K8511" s="173"/>
    </row>
    <row r="8512" spans="1:11" x14ac:dyDescent="0.2">
      <c r="A8512" s="140"/>
      <c r="B8512" s="325"/>
      <c r="J8512" s="4"/>
      <c r="K8512" s="173"/>
    </row>
    <row r="8513" spans="1:11" x14ac:dyDescent="0.2">
      <c r="A8513" s="140"/>
      <c r="B8513" s="325"/>
      <c r="J8513" s="4"/>
      <c r="K8513" s="173"/>
    </row>
    <row r="8514" spans="1:11" x14ac:dyDescent="0.2">
      <c r="A8514" s="140"/>
      <c r="B8514" s="325"/>
      <c r="J8514" s="4"/>
      <c r="K8514" s="173"/>
    </row>
    <row r="8515" spans="1:11" x14ac:dyDescent="0.2">
      <c r="A8515" s="140"/>
      <c r="B8515" s="325"/>
      <c r="J8515" s="4"/>
      <c r="K8515" s="173"/>
    </row>
    <row r="8516" spans="1:11" x14ac:dyDescent="0.2">
      <c r="A8516" s="140"/>
      <c r="B8516" s="325"/>
      <c r="J8516" s="4"/>
      <c r="K8516" s="173"/>
    </row>
    <row r="8517" spans="1:11" x14ac:dyDescent="0.2">
      <c r="A8517" s="140"/>
      <c r="B8517" s="325"/>
      <c r="J8517" s="4"/>
      <c r="K8517" s="173"/>
    </row>
    <row r="8518" spans="1:11" x14ac:dyDescent="0.2">
      <c r="A8518" s="140"/>
      <c r="B8518" s="325"/>
      <c r="J8518" s="4"/>
      <c r="K8518" s="173"/>
    </row>
    <row r="8519" spans="1:11" x14ac:dyDescent="0.2">
      <c r="A8519" s="140"/>
      <c r="B8519" s="325"/>
      <c r="J8519" s="4"/>
      <c r="K8519" s="173"/>
    </row>
    <row r="8520" spans="1:11" x14ac:dyDescent="0.2">
      <c r="A8520" s="140"/>
      <c r="B8520" s="325"/>
      <c r="J8520" s="4"/>
      <c r="K8520" s="173"/>
    </row>
    <row r="8521" spans="1:11" x14ac:dyDescent="0.2">
      <c r="A8521" s="140"/>
      <c r="B8521" s="325"/>
      <c r="J8521" s="4"/>
      <c r="K8521" s="173"/>
    </row>
    <row r="8522" spans="1:11" x14ac:dyDescent="0.2">
      <c r="A8522" s="140"/>
      <c r="B8522" s="325"/>
      <c r="J8522" s="4"/>
      <c r="K8522" s="173"/>
    </row>
    <row r="8523" spans="1:11" x14ac:dyDescent="0.2">
      <c r="A8523" s="140"/>
      <c r="B8523" s="325"/>
      <c r="J8523" s="4"/>
      <c r="K8523" s="173"/>
    </row>
    <row r="8524" spans="1:11" x14ac:dyDescent="0.2">
      <c r="A8524" s="140"/>
      <c r="B8524" s="325"/>
      <c r="J8524" s="4"/>
      <c r="K8524" s="173"/>
    </row>
    <row r="8525" spans="1:11" x14ac:dyDescent="0.2">
      <c r="A8525" s="140"/>
      <c r="B8525" s="325"/>
      <c r="J8525" s="4"/>
      <c r="K8525" s="173"/>
    </row>
    <row r="8526" spans="1:11" x14ac:dyDescent="0.2">
      <c r="A8526" s="140"/>
      <c r="B8526" s="325"/>
      <c r="J8526" s="4"/>
      <c r="K8526" s="173"/>
    </row>
    <row r="8527" spans="1:11" x14ac:dyDescent="0.2">
      <c r="A8527" s="140"/>
      <c r="B8527" s="325"/>
      <c r="J8527" s="4"/>
      <c r="K8527" s="173"/>
    </row>
    <row r="8528" spans="1:11" x14ac:dyDescent="0.2">
      <c r="A8528" s="140"/>
      <c r="B8528" s="325"/>
      <c r="J8528" s="4"/>
      <c r="K8528" s="173"/>
    </row>
    <row r="8529" spans="1:11" x14ac:dyDescent="0.2">
      <c r="A8529" s="140"/>
      <c r="B8529" s="325"/>
      <c r="J8529" s="4"/>
      <c r="K8529" s="173"/>
    </row>
    <row r="8530" spans="1:11" x14ac:dyDescent="0.2">
      <c r="A8530" s="140"/>
      <c r="B8530" s="325"/>
      <c r="J8530" s="4"/>
      <c r="K8530" s="173"/>
    </row>
    <row r="8531" spans="1:11" x14ac:dyDescent="0.2">
      <c r="A8531" s="140"/>
      <c r="B8531" s="325"/>
      <c r="J8531" s="4"/>
      <c r="K8531" s="173"/>
    </row>
    <row r="8532" spans="1:11" x14ac:dyDescent="0.2">
      <c r="A8532" s="140"/>
      <c r="B8532" s="325"/>
      <c r="J8532" s="4"/>
      <c r="K8532" s="173"/>
    </row>
    <row r="8533" spans="1:11" x14ac:dyDescent="0.2">
      <c r="A8533" s="140"/>
      <c r="B8533" s="325"/>
      <c r="J8533" s="4"/>
      <c r="K8533" s="173"/>
    </row>
    <row r="8534" spans="1:11" x14ac:dyDescent="0.2">
      <c r="A8534" s="140"/>
      <c r="B8534" s="325"/>
      <c r="J8534" s="4"/>
      <c r="K8534" s="173"/>
    </row>
    <row r="8535" spans="1:11" x14ac:dyDescent="0.2">
      <c r="A8535" s="140"/>
      <c r="B8535" s="325"/>
      <c r="J8535" s="4"/>
      <c r="K8535" s="173"/>
    </row>
    <row r="8536" spans="1:11" x14ac:dyDescent="0.2">
      <c r="A8536" s="140"/>
      <c r="B8536" s="325"/>
      <c r="J8536" s="4"/>
      <c r="K8536" s="173"/>
    </row>
    <row r="8537" spans="1:11" x14ac:dyDescent="0.2">
      <c r="A8537" s="140"/>
      <c r="B8537" s="325"/>
      <c r="J8537" s="4"/>
      <c r="K8537" s="173"/>
    </row>
    <row r="8538" spans="1:11" x14ac:dyDescent="0.2">
      <c r="A8538" s="140"/>
      <c r="B8538" s="325"/>
      <c r="J8538" s="4"/>
      <c r="K8538" s="173"/>
    </row>
    <row r="8539" spans="1:11" x14ac:dyDescent="0.2">
      <c r="A8539" s="140"/>
      <c r="B8539" s="325"/>
      <c r="J8539" s="4"/>
      <c r="K8539" s="173"/>
    </row>
    <row r="8540" spans="1:11" x14ac:dyDescent="0.2">
      <c r="A8540" s="140"/>
      <c r="B8540" s="325"/>
      <c r="J8540" s="4"/>
      <c r="K8540" s="173"/>
    </row>
    <row r="8541" spans="1:11" x14ac:dyDescent="0.2">
      <c r="A8541" s="140"/>
      <c r="B8541" s="325"/>
      <c r="J8541" s="4"/>
      <c r="K8541" s="173"/>
    </row>
    <row r="8542" spans="1:11" x14ac:dyDescent="0.2">
      <c r="A8542" s="140"/>
      <c r="B8542" s="325"/>
      <c r="J8542" s="4"/>
      <c r="K8542" s="173"/>
    </row>
    <row r="8543" spans="1:11" x14ac:dyDescent="0.2">
      <c r="A8543" s="140"/>
      <c r="B8543" s="325"/>
      <c r="J8543" s="4"/>
      <c r="K8543" s="173"/>
    </row>
    <row r="8544" spans="1:11" x14ac:dyDescent="0.2">
      <c r="A8544" s="140"/>
      <c r="B8544" s="325"/>
      <c r="J8544" s="4"/>
      <c r="K8544" s="173"/>
    </row>
    <row r="8545" spans="1:11" x14ac:dyDescent="0.2">
      <c r="A8545" s="140"/>
      <c r="B8545" s="325"/>
      <c r="J8545" s="4"/>
      <c r="K8545" s="173"/>
    </row>
    <row r="8546" spans="1:11" x14ac:dyDescent="0.2">
      <c r="A8546" s="140"/>
      <c r="B8546" s="325"/>
      <c r="J8546" s="4"/>
      <c r="K8546" s="173"/>
    </row>
    <row r="8547" spans="1:11" x14ac:dyDescent="0.2">
      <c r="A8547" s="140"/>
      <c r="B8547" s="325"/>
      <c r="J8547" s="4"/>
      <c r="K8547" s="173"/>
    </row>
    <row r="8548" spans="1:11" x14ac:dyDescent="0.2">
      <c r="A8548" s="140"/>
      <c r="B8548" s="325"/>
      <c r="J8548" s="4"/>
      <c r="K8548" s="173"/>
    </row>
    <row r="8549" spans="1:11" x14ac:dyDescent="0.2">
      <c r="A8549" s="140"/>
      <c r="B8549" s="325"/>
      <c r="J8549" s="4"/>
      <c r="K8549" s="173"/>
    </row>
    <row r="8550" spans="1:11" x14ac:dyDescent="0.2">
      <c r="A8550" s="140"/>
      <c r="B8550" s="325"/>
      <c r="J8550" s="4"/>
      <c r="K8550" s="173"/>
    </row>
    <row r="8551" spans="1:11" x14ac:dyDescent="0.2">
      <c r="A8551" s="140"/>
      <c r="B8551" s="325"/>
      <c r="J8551" s="4"/>
      <c r="K8551" s="173"/>
    </row>
    <row r="8552" spans="1:11" x14ac:dyDescent="0.2">
      <c r="A8552" s="140"/>
      <c r="B8552" s="325"/>
      <c r="J8552" s="4"/>
      <c r="K8552" s="173"/>
    </row>
    <row r="8553" spans="1:11" x14ac:dyDescent="0.2">
      <c r="A8553" s="140"/>
      <c r="B8553" s="325"/>
      <c r="J8553" s="4"/>
      <c r="K8553" s="173"/>
    </row>
    <row r="8554" spans="1:11" x14ac:dyDescent="0.2">
      <c r="A8554" s="140"/>
      <c r="B8554" s="325"/>
      <c r="J8554" s="4"/>
      <c r="K8554" s="173"/>
    </row>
    <row r="8555" spans="1:11" x14ac:dyDescent="0.2">
      <c r="A8555" s="140"/>
      <c r="B8555" s="325"/>
      <c r="J8555" s="4"/>
      <c r="K8555" s="173"/>
    </row>
    <row r="8556" spans="1:11" x14ac:dyDescent="0.2">
      <c r="A8556" s="140"/>
      <c r="B8556" s="325"/>
      <c r="J8556" s="4"/>
      <c r="K8556" s="173"/>
    </row>
    <row r="8557" spans="1:11" x14ac:dyDescent="0.2">
      <c r="A8557" s="140"/>
      <c r="B8557" s="325"/>
      <c r="J8557" s="4"/>
      <c r="K8557" s="173"/>
    </row>
    <row r="8558" spans="1:11" x14ac:dyDescent="0.2">
      <c r="A8558" s="140"/>
      <c r="B8558" s="325"/>
      <c r="J8558" s="4"/>
      <c r="K8558" s="173"/>
    </row>
    <row r="8559" spans="1:11" x14ac:dyDescent="0.2">
      <c r="A8559" s="140"/>
      <c r="B8559" s="325"/>
      <c r="J8559" s="4"/>
      <c r="K8559" s="173"/>
    </row>
    <row r="8560" spans="1:11" x14ac:dyDescent="0.2">
      <c r="A8560" s="140"/>
      <c r="B8560" s="325"/>
      <c r="J8560" s="4"/>
      <c r="K8560" s="173"/>
    </row>
    <row r="8561" spans="1:11" x14ac:dyDescent="0.2">
      <c r="A8561" s="140"/>
      <c r="B8561" s="325"/>
      <c r="J8561" s="4"/>
      <c r="K8561" s="173"/>
    </row>
    <row r="8562" spans="1:11" x14ac:dyDescent="0.2">
      <c r="A8562" s="140"/>
      <c r="B8562" s="325"/>
      <c r="J8562" s="4"/>
      <c r="K8562" s="173"/>
    </row>
    <row r="8563" spans="1:11" x14ac:dyDescent="0.2">
      <c r="A8563" s="140"/>
      <c r="B8563" s="325"/>
      <c r="J8563" s="4"/>
      <c r="K8563" s="173"/>
    </row>
    <row r="8564" spans="1:11" x14ac:dyDescent="0.2">
      <c r="A8564" s="140"/>
      <c r="B8564" s="325"/>
      <c r="J8564" s="4"/>
      <c r="K8564" s="173"/>
    </row>
    <row r="8565" spans="1:11" x14ac:dyDescent="0.2">
      <c r="A8565" s="140"/>
      <c r="B8565" s="325"/>
      <c r="J8565" s="4"/>
      <c r="K8565" s="173"/>
    </row>
    <row r="8566" spans="1:11" x14ac:dyDescent="0.2">
      <c r="A8566" s="140"/>
      <c r="B8566" s="325"/>
      <c r="J8566" s="4"/>
      <c r="K8566" s="173"/>
    </row>
    <row r="8567" spans="1:11" x14ac:dyDescent="0.2">
      <c r="A8567" s="140"/>
      <c r="B8567" s="325"/>
      <c r="J8567" s="4"/>
      <c r="K8567" s="173"/>
    </row>
    <row r="8568" spans="1:11" x14ac:dyDescent="0.2">
      <c r="A8568" s="140"/>
      <c r="B8568" s="325"/>
      <c r="J8568" s="4"/>
      <c r="K8568" s="173"/>
    </row>
    <row r="8569" spans="1:11" x14ac:dyDescent="0.2">
      <c r="A8569" s="140"/>
      <c r="B8569" s="325"/>
      <c r="J8569" s="4"/>
      <c r="K8569" s="173"/>
    </row>
    <row r="8570" spans="1:11" x14ac:dyDescent="0.2">
      <c r="A8570" s="140"/>
      <c r="B8570" s="325"/>
      <c r="J8570" s="4"/>
      <c r="K8570" s="173"/>
    </row>
    <row r="8571" spans="1:11" x14ac:dyDescent="0.2">
      <c r="A8571" s="140"/>
      <c r="B8571" s="325"/>
      <c r="J8571" s="4"/>
      <c r="K8571" s="173"/>
    </row>
    <row r="8572" spans="1:11" x14ac:dyDescent="0.2">
      <c r="A8572" s="140"/>
      <c r="B8572" s="325"/>
      <c r="J8572" s="4"/>
      <c r="K8572" s="173"/>
    </row>
    <row r="8573" spans="1:11" x14ac:dyDescent="0.2">
      <c r="A8573" s="140"/>
      <c r="B8573" s="325"/>
      <c r="J8573" s="4"/>
      <c r="K8573" s="173"/>
    </row>
    <row r="8574" spans="1:11" x14ac:dyDescent="0.2">
      <c r="A8574" s="140"/>
      <c r="B8574" s="325"/>
      <c r="J8574" s="4"/>
      <c r="K8574" s="173"/>
    </row>
    <row r="8575" spans="1:11" x14ac:dyDescent="0.2">
      <c r="A8575" s="140"/>
      <c r="B8575" s="325"/>
      <c r="J8575" s="4"/>
      <c r="K8575" s="173"/>
    </row>
    <row r="8576" spans="1:11" x14ac:dyDescent="0.2">
      <c r="A8576" s="140"/>
      <c r="B8576" s="325"/>
      <c r="J8576" s="4"/>
      <c r="K8576" s="173"/>
    </row>
    <row r="8577" spans="1:11" x14ac:dyDescent="0.2">
      <c r="A8577" s="140"/>
      <c r="B8577" s="325"/>
      <c r="J8577" s="4"/>
      <c r="K8577" s="173"/>
    </row>
    <row r="8578" spans="1:11" x14ac:dyDescent="0.2">
      <c r="A8578" s="140"/>
      <c r="B8578" s="325"/>
      <c r="J8578" s="4"/>
      <c r="K8578" s="173"/>
    </row>
    <row r="8579" spans="1:11" x14ac:dyDescent="0.2">
      <c r="A8579" s="140"/>
      <c r="B8579" s="325"/>
      <c r="J8579" s="4"/>
      <c r="K8579" s="173"/>
    </row>
    <row r="8580" spans="1:11" x14ac:dyDescent="0.2">
      <c r="A8580" s="140"/>
      <c r="B8580" s="325"/>
      <c r="J8580" s="4"/>
      <c r="K8580" s="173"/>
    </row>
    <row r="8581" spans="1:11" x14ac:dyDescent="0.2">
      <c r="A8581" s="140"/>
      <c r="B8581" s="325"/>
      <c r="J8581" s="4"/>
      <c r="K8581" s="173"/>
    </row>
    <row r="8582" spans="1:11" x14ac:dyDescent="0.2">
      <c r="A8582" s="140"/>
      <c r="B8582" s="325"/>
      <c r="J8582" s="4"/>
      <c r="K8582" s="173"/>
    </row>
    <row r="8583" spans="1:11" x14ac:dyDescent="0.2">
      <c r="A8583" s="140"/>
      <c r="B8583" s="325"/>
      <c r="J8583" s="4"/>
      <c r="K8583" s="173"/>
    </row>
    <row r="8584" spans="1:11" x14ac:dyDescent="0.2">
      <c r="A8584" s="140"/>
      <c r="B8584" s="325"/>
      <c r="J8584" s="4"/>
      <c r="K8584" s="173"/>
    </row>
    <row r="8585" spans="1:11" x14ac:dyDescent="0.2">
      <c r="A8585" s="140"/>
      <c r="B8585" s="325"/>
      <c r="J8585" s="4"/>
      <c r="K8585" s="173"/>
    </row>
    <row r="8586" spans="1:11" x14ac:dyDescent="0.2">
      <c r="A8586" s="140"/>
      <c r="B8586" s="325"/>
      <c r="J8586" s="4"/>
      <c r="K8586" s="173"/>
    </row>
    <row r="8587" spans="1:11" x14ac:dyDescent="0.2">
      <c r="A8587" s="140"/>
      <c r="B8587" s="325"/>
      <c r="J8587" s="4"/>
      <c r="K8587" s="173"/>
    </row>
    <row r="8588" spans="1:11" x14ac:dyDescent="0.2">
      <c r="A8588" s="140"/>
      <c r="B8588" s="325"/>
      <c r="J8588" s="4"/>
      <c r="K8588" s="173"/>
    </row>
    <row r="8589" spans="1:11" x14ac:dyDescent="0.2">
      <c r="A8589" s="140"/>
      <c r="B8589" s="325"/>
      <c r="J8589" s="4"/>
      <c r="K8589" s="173"/>
    </row>
    <row r="8590" spans="1:11" x14ac:dyDescent="0.2">
      <c r="A8590" s="140"/>
      <c r="B8590" s="325"/>
      <c r="J8590" s="4"/>
      <c r="K8590" s="173"/>
    </row>
    <row r="8591" spans="1:11" x14ac:dyDescent="0.2">
      <c r="A8591" s="140"/>
      <c r="B8591" s="325"/>
      <c r="J8591" s="4"/>
      <c r="K8591" s="173"/>
    </row>
    <row r="8592" spans="1:11" x14ac:dyDescent="0.2">
      <c r="A8592" s="140"/>
      <c r="B8592" s="325"/>
      <c r="J8592" s="4"/>
      <c r="K8592" s="173"/>
    </row>
    <row r="8593" spans="1:11" x14ac:dyDescent="0.2">
      <c r="A8593" s="140"/>
      <c r="B8593" s="325"/>
      <c r="J8593" s="4"/>
      <c r="K8593" s="173"/>
    </row>
    <row r="8594" spans="1:11" x14ac:dyDescent="0.2">
      <c r="A8594" s="140"/>
      <c r="B8594" s="325"/>
      <c r="J8594" s="4"/>
      <c r="K8594" s="173"/>
    </row>
    <row r="8595" spans="1:11" x14ac:dyDescent="0.2">
      <c r="A8595" s="140"/>
      <c r="B8595" s="325"/>
      <c r="J8595" s="4"/>
      <c r="K8595" s="173"/>
    </row>
    <row r="8596" spans="1:11" x14ac:dyDescent="0.2">
      <c r="A8596" s="140"/>
      <c r="B8596" s="325"/>
      <c r="J8596" s="4"/>
      <c r="K8596" s="173"/>
    </row>
    <row r="8597" spans="1:11" x14ac:dyDescent="0.2">
      <c r="A8597" s="140"/>
      <c r="B8597" s="325"/>
      <c r="J8597" s="4"/>
      <c r="K8597" s="173"/>
    </row>
    <row r="8598" spans="1:11" x14ac:dyDescent="0.2">
      <c r="A8598" s="140"/>
      <c r="B8598" s="325"/>
      <c r="J8598" s="4"/>
      <c r="K8598" s="173"/>
    </row>
    <row r="8599" spans="1:11" x14ac:dyDescent="0.2">
      <c r="A8599" s="140"/>
      <c r="B8599" s="325"/>
      <c r="J8599" s="4"/>
      <c r="K8599" s="173"/>
    </row>
    <row r="8600" spans="1:11" x14ac:dyDescent="0.2">
      <c r="A8600" s="140"/>
      <c r="B8600" s="325"/>
      <c r="J8600" s="4"/>
      <c r="K8600" s="173"/>
    </row>
    <row r="8601" spans="1:11" x14ac:dyDescent="0.2">
      <c r="A8601" s="140"/>
      <c r="B8601" s="325"/>
      <c r="J8601" s="4"/>
      <c r="K8601" s="173"/>
    </row>
    <row r="8602" spans="1:11" x14ac:dyDescent="0.2">
      <c r="A8602" s="140"/>
      <c r="B8602" s="325"/>
      <c r="J8602" s="4"/>
      <c r="K8602" s="173"/>
    </row>
    <row r="8603" spans="1:11" x14ac:dyDescent="0.2">
      <c r="A8603" s="140"/>
      <c r="B8603" s="325"/>
      <c r="J8603" s="4"/>
      <c r="K8603" s="173"/>
    </row>
    <row r="8604" spans="1:11" x14ac:dyDescent="0.2">
      <c r="A8604" s="140"/>
      <c r="B8604" s="325"/>
      <c r="J8604" s="4"/>
      <c r="K8604" s="173"/>
    </row>
    <row r="8605" spans="1:11" x14ac:dyDescent="0.2">
      <c r="A8605" s="140"/>
      <c r="B8605" s="325"/>
      <c r="J8605" s="4"/>
      <c r="K8605" s="173"/>
    </row>
    <row r="8606" spans="1:11" x14ac:dyDescent="0.2">
      <c r="A8606" s="140"/>
      <c r="B8606" s="325"/>
      <c r="J8606" s="4"/>
      <c r="K8606" s="173"/>
    </row>
    <row r="8607" spans="1:11" x14ac:dyDescent="0.2">
      <c r="A8607" s="140"/>
      <c r="B8607" s="325"/>
      <c r="J8607" s="4"/>
      <c r="K8607" s="173"/>
    </row>
    <row r="8608" spans="1:11" x14ac:dyDescent="0.2">
      <c r="A8608" s="140"/>
      <c r="B8608" s="325"/>
      <c r="J8608" s="4"/>
      <c r="K8608" s="173"/>
    </row>
    <row r="8609" spans="1:11" x14ac:dyDescent="0.2">
      <c r="A8609" s="140"/>
      <c r="B8609" s="325"/>
      <c r="J8609" s="4"/>
      <c r="K8609" s="173"/>
    </row>
    <row r="8610" spans="1:11" x14ac:dyDescent="0.2">
      <c r="A8610" s="140"/>
      <c r="B8610" s="325"/>
      <c r="J8610" s="4"/>
      <c r="K8610" s="173"/>
    </row>
    <row r="8611" spans="1:11" x14ac:dyDescent="0.2">
      <c r="A8611" s="140"/>
      <c r="B8611" s="325"/>
      <c r="J8611" s="4"/>
      <c r="K8611" s="173"/>
    </row>
    <row r="8612" spans="1:11" x14ac:dyDescent="0.2">
      <c r="A8612" s="140"/>
      <c r="B8612" s="325"/>
      <c r="J8612" s="4"/>
      <c r="K8612" s="173"/>
    </row>
    <row r="8613" spans="1:11" x14ac:dyDescent="0.2">
      <c r="A8613" s="140"/>
      <c r="B8613" s="325"/>
      <c r="J8613" s="4"/>
      <c r="K8613" s="173"/>
    </row>
    <row r="8614" spans="1:11" x14ac:dyDescent="0.2">
      <c r="A8614" s="140"/>
      <c r="B8614" s="325"/>
      <c r="J8614" s="4"/>
      <c r="K8614" s="173"/>
    </row>
    <row r="8615" spans="1:11" x14ac:dyDescent="0.2">
      <c r="A8615" s="140"/>
      <c r="B8615" s="325"/>
      <c r="J8615" s="4"/>
      <c r="K8615" s="173"/>
    </row>
    <row r="8616" spans="1:11" x14ac:dyDescent="0.2">
      <c r="A8616" s="140"/>
      <c r="B8616" s="325"/>
      <c r="J8616" s="4"/>
      <c r="K8616" s="173"/>
    </row>
    <row r="8617" spans="1:11" x14ac:dyDescent="0.2">
      <c r="A8617" s="140"/>
      <c r="B8617" s="325"/>
      <c r="J8617" s="4"/>
      <c r="K8617" s="173"/>
    </row>
    <row r="8618" spans="1:11" x14ac:dyDescent="0.2">
      <c r="A8618" s="140"/>
      <c r="B8618" s="325"/>
      <c r="J8618" s="4"/>
      <c r="K8618" s="173"/>
    </row>
    <row r="8619" spans="1:11" x14ac:dyDescent="0.2">
      <c r="A8619" s="140"/>
      <c r="B8619" s="325"/>
      <c r="J8619" s="4"/>
      <c r="K8619" s="173"/>
    </row>
    <row r="8620" spans="1:11" x14ac:dyDescent="0.2">
      <c r="A8620" s="140"/>
      <c r="B8620" s="325"/>
      <c r="J8620" s="4"/>
      <c r="K8620" s="173"/>
    </row>
    <row r="8621" spans="1:11" x14ac:dyDescent="0.2">
      <c r="A8621" s="140"/>
      <c r="B8621" s="325"/>
      <c r="J8621" s="4"/>
      <c r="K8621" s="173"/>
    </row>
    <row r="8622" spans="1:11" x14ac:dyDescent="0.2">
      <c r="A8622" s="140"/>
      <c r="B8622" s="325"/>
      <c r="J8622" s="4"/>
      <c r="K8622" s="173"/>
    </row>
    <row r="8623" spans="1:11" x14ac:dyDescent="0.2">
      <c r="A8623" s="140"/>
      <c r="B8623" s="325"/>
      <c r="J8623" s="4"/>
      <c r="K8623" s="173"/>
    </row>
    <row r="8624" spans="1:11" x14ac:dyDescent="0.2">
      <c r="A8624" s="140"/>
      <c r="B8624" s="325"/>
      <c r="J8624" s="4"/>
      <c r="K8624" s="173"/>
    </row>
    <row r="8625" spans="1:11" x14ac:dyDescent="0.2">
      <c r="A8625" s="140"/>
      <c r="B8625" s="325"/>
      <c r="J8625" s="4"/>
      <c r="K8625" s="173"/>
    </row>
    <row r="8626" spans="1:11" x14ac:dyDescent="0.2">
      <c r="A8626" s="140"/>
      <c r="B8626" s="325"/>
      <c r="J8626" s="4"/>
      <c r="K8626" s="173"/>
    </row>
    <row r="8627" spans="1:11" x14ac:dyDescent="0.2">
      <c r="A8627" s="140"/>
      <c r="B8627" s="325"/>
      <c r="J8627" s="4"/>
      <c r="K8627" s="173"/>
    </row>
    <row r="8628" spans="1:11" x14ac:dyDescent="0.2">
      <c r="A8628" s="140"/>
      <c r="B8628" s="325"/>
      <c r="J8628" s="4"/>
      <c r="K8628" s="173"/>
    </row>
    <row r="8629" spans="1:11" x14ac:dyDescent="0.2">
      <c r="A8629" s="140"/>
      <c r="B8629" s="325"/>
      <c r="J8629" s="4"/>
      <c r="K8629" s="173"/>
    </row>
    <row r="8630" spans="1:11" x14ac:dyDescent="0.2">
      <c r="A8630" s="140"/>
      <c r="B8630" s="325"/>
      <c r="J8630" s="4"/>
      <c r="K8630" s="173"/>
    </row>
    <row r="8631" spans="1:11" x14ac:dyDescent="0.2">
      <c r="A8631" s="140"/>
      <c r="B8631" s="325"/>
      <c r="J8631" s="4"/>
      <c r="K8631" s="173"/>
    </row>
    <row r="8632" spans="1:11" x14ac:dyDescent="0.2">
      <c r="A8632" s="140"/>
      <c r="B8632" s="325"/>
      <c r="J8632" s="4"/>
      <c r="K8632" s="173"/>
    </row>
    <row r="8633" spans="1:11" x14ac:dyDescent="0.2">
      <c r="A8633" s="140"/>
      <c r="B8633" s="325"/>
      <c r="J8633" s="4"/>
      <c r="K8633" s="173"/>
    </row>
    <row r="8634" spans="1:11" x14ac:dyDescent="0.2">
      <c r="A8634" s="140"/>
      <c r="B8634" s="325"/>
      <c r="J8634" s="4"/>
      <c r="K8634" s="173"/>
    </row>
    <row r="8635" spans="1:11" x14ac:dyDescent="0.2">
      <c r="A8635" s="140"/>
      <c r="B8635" s="325"/>
      <c r="J8635" s="4"/>
      <c r="K8635" s="173"/>
    </row>
    <row r="8636" spans="1:11" x14ac:dyDescent="0.2">
      <c r="A8636" s="140"/>
      <c r="B8636" s="325"/>
      <c r="J8636" s="4"/>
      <c r="K8636" s="173"/>
    </row>
    <row r="8637" spans="1:11" x14ac:dyDescent="0.2">
      <c r="A8637" s="140"/>
      <c r="B8637" s="325"/>
      <c r="J8637" s="4"/>
      <c r="K8637" s="173"/>
    </row>
    <row r="8638" spans="1:11" x14ac:dyDescent="0.2">
      <c r="A8638" s="140"/>
      <c r="B8638" s="325"/>
      <c r="J8638" s="4"/>
      <c r="K8638" s="173"/>
    </row>
    <row r="8639" spans="1:11" x14ac:dyDescent="0.2">
      <c r="A8639" s="140"/>
      <c r="B8639" s="325"/>
      <c r="J8639" s="4"/>
      <c r="K8639" s="173"/>
    </row>
    <row r="8640" spans="1:11" x14ac:dyDescent="0.2">
      <c r="A8640" s="140"/>
      <c r="B8640" s="325"/>
      <c r="J8640" s="4"/>
      <c r="K8640" s="173"/>
    </row>
    <row r="8641" spans="1:11" x14ac:dyDescent="0.2">
      <c r="A8641" s="140"/>
      <c r="B8641" s="325"/>
      <c r="J8641" s="4"/>
      <c r="K8641" s="173"/>
    </row>
    <row r="8642" spans="1:11" x14ac:dyDescent="0.2">
      <c r="A8642" s="140"/>
      <c r="B8642" s="325"/>
      <c r="J8642" s="4"/>
      <c r="K8642" s="173"/>
    </row>
    <row r="8643" spans="1:11" x14ac:dyDescent="0.2">
      <c r="A8643" s="140"/>
      <c r="B8643" s="325"/>
      <c r="J8643" s="4"/>
      <c r="K8643" s="173"/>
    </row>
    <row r="8644" spans="1:11" x14ac:dyDescent="0.2">
      <c r="A8644" s="140"/>
      <c r="B8644" s="325"/>
      <c r="J8644" s="4"/>
      <c r="K8644" s="173"/>
    </row>
    <row r="8645" spans="1:11" x14ac:dyDescent="0.2">
      <c r="A8645" s="140"/>
      <c r="B8645" s="325"/>
      <c r="J8645" s="4"/>
      <c r="K8645" s="173"/>
    </row>
    <row r="8646" spans="1:11" x14ac:dyDescent="0.2">
      <c r="A8646" s="140"/>
      <c r="B8646" s="325"/>
      <c r="J8646" s="4"/>
      <c r="K8646" s="173"/>
    </row>
    <row r="8647" spans="1:11" x14ac:dyDescent="0.2">
      <c r="A8647" s="140"/>
      <c r="B8647" s="325"/>
      <c r="J8647" s="4"/>
      <c r="K8647" s="173"/>
    </row>
    <row r="8648" spans="1:11" x14ac:dyDescent="0.2">
      <c r="A8648" s="140"/>
      <c r="B8648" s="325"/>
      <c r="J8648" s="4"/>
      <c r="K8648" s="173"/>
    </row>
    <row r="8649" spans="1:11" x14ac:dyDescent="0.2">
      <c r="A8649" s="140"/>
      <c r="B8649" s="325"/>
      <c r="J8649" s="4"/>
      <c r="K8649" s="173"/>
    </row>
    <row r="8650" spans="1:11" x14ac:dyDescent="0.2">
      <c r="A8650" s="140"/>
      <c r="B8650" s="325"/>
      <c r="J8650" s="4"/>
      <c r="K8650" s="173"/>
    </row>
    <row r="8651" spans="1:11" x14ac:dyDescent="0.2">
      <c r="A8651" s="140"/>
      <c r="B8651" s="325"/>
      <c r="J8651" s="4"/>
      <c r="K8651" s="173"/>
    </row>
    <row r="8652" spans="1:11" x14ac:dyDescent="0.2">
      <c r="A8652" s="140"/>
      <c r="B8652" s="325"/>
      <c r="J8652" s="4"/>
      <c r="K8652" s="173"/>
    </row>
    <row r="8653" spans="1:11" x14ac:dyDescent="0.2">
      <c r="A8653" s="140"/>
      <c r="B8653" s="325"/>
      <c r="J8653" s="4"/>
      <c r="K8653" s="173"/>
    </row>
    <row r="8654" spans="1:11" x14ac:dyDescent="0.2">
      <c r="A8654" s="140"/>
      <c r="B8654" s="325"/>
      <c r="J8654" s="4"/>
      <c r="K8654" s="173"/>
    </row>
    <row r="8655" spans="1:11" x14ac:dyDescent="0.2">
      <c r="A8655" s="140"/>
      <c r="B8655" s="325"/>
      <c r="J8655" s="4"/>
      <c r="K8655" s="173"/>
    </row>
    <row r="8656" spans="1:11" x14ac:dyDescent="0.2">
      <c r="A8656" s="140"/>
      <c r="B8656" s="325"/>
      <c r="J8656" s="4"/>
      <c r="K8656" s="173"/>
    </row>
    <row r="8657" spans="1:11" x14ac:dyDescent="0.2">
      <c r="A8657" s="140"/>
      <c r="B8657" s="325"/>
      <c r="J8657" s="4"/>
      <c r="K8657" s="173"/>
    </row>
    <row r="8658" spans="1:11" x14ac:dyDescent="0.2">
      <c r="A8658" s="140"/>
      <c r="B8658" s="325"/>
      <c r="J8658" s="4"/>
      <c r="K8658" s="173"/>
    </row>
    <row r="8659" spans="1:11" x14ac:dyDescent="0.2">
      <c r="A8659" s="140"/>
      <c r="B8659" s="325"/>
      <c r="J8659" s="4"/>
      <c r="K8659" s="173"/>
    </row>
    <row r="8660" spans="1:11" x14ac:dyDescent="0.2">
      <c r="A8660" s="140"/>
      <c r="B8660" s="325"/>
      <c r="J8660" s="4"/>
      <c r="K8660" s="173"/>
    </row>
    <row r="8661" spans="1:11" x14ac:dyDescent="0.2">
      <c r="A8661" s="140"/>
      <c r="B8661" s="325"/>
      <c r="J8661" s="4"/>
      <c r="K8661" s="173"/>
    </row>
    <row r="8662" spans="1:11" x14ac:dyDescent="0.2">
      <c r="A8662" s="140"/>
      <c r="B8662" s="325"/>
      <c r="J8662" s="4"/>
      <c r="K8662" s="173"/>
    </row>
    <row r="8663" spans="1:11" x14ac:dyDescent="0.2">
      <c r="A8663" s="140"/>
      <c r="B8663" s="325"/>
      <c r="J8663" s="4"/>
      <c r="K8663" s="173"/>
    </row>
    <row r="8664" spans="1:11" x14ac:dyDescent="0.2">
      <c r="A8664" s="140"/>
      <c r="B8664" s="325"/>
      <c r="J8664" s="4"/>
      <c r="K8664" s="173"/>
    </row>
    <row r="8665" spans="1:11" x14ac:dyDescent="0.2">
      <c r="A8665" s="140"/>
      <c r="B8665" s="325"/>
      <c r="J8665" s="4"/>
      <c r="K8665" s="173"/>
    </row>
    <row r="8666" spans="1:11" x14ac:dyDescent="0.2">
      <c r="A8666" s="140"/>
      <c r="B8666" s="325"/>
      <c r="J8666" s="4"/>
      <c r="K8666" s="173"/>
    </row>
    <row r="8667" spans="1:11" x14ac:dyDescent="0.2">
      <c r="A8667" s="140"/>
      <c r="B8667" s="325"/>
      <c r="J8667" s="4"/>
      <c r="K8667" s="173"/>
    </row>
    <row r="8668" spans="1:11" x14ac:dyDescent="0.2">
      <c r="A8668" s="140"/>
      <c r="B8668" s="325"/>
      <c r="J8668" s="4"/>
      <c r="K8668" s="173"/>
    </row>
    <row r="8669" spans="1:11" x14ac:dyDescent="0.2">
      <c r="A8669" s="140"/>
      <c r="B8669" s="325"/>
      <c r="J8669" s="4"/>
      <c r="K8669" s="173"/>
    </row>
    <row r="8670" spans="1:11" x14ac:dyDescent="0.2">
      <c r="A8670" s="140"/>
      <c r="B8670" s="325"/>
      <c r="J8670" s="4"/>
      <c r="K8670" s="173"/>
    </row>
    <row r="8671" spans="1:11" x14ac:dyDescent="0.2">
      <c r="A8671" s="140"/>
      <c r="B8671" s="325"/>
      <c r="J8671" s="4"/>
      <c r="K8671" s="173"/>
    </row>
    <row r="8672" spans="1:11" x14ac:dyDescent="0.2">
      <c r="A8672" s="140"/>
      <c r="B8672" s="325"/>
      <c r="J8672" s="4"/>
      <c r="K8672" s="173"/>
    </row>
    <row r="8673" spans="1:11" x14ac:dyDescent="0.2">
      <c r="A8673" s="140"/>
      <c r="B8673" s="325"/>
      <c r="J8673" s="4"/>
      <c r="K8673" s="173"/>
    </row>
    <row r="8674" spans="1:11" x14ac:dyDescent="0.2">
      <c r="A8674" s="140"/>
      <c r="B8674" s="325"/>
      <c r="J8674" s="4"/>
      <c r="K8674" s="173"/>
    </row>
    <row r="8675" spans="1:11" x14ac:dyDescent="0.2">
      <c r="A8675" s="140"/>
      <c r="B8675" s="325"/>
      <c r="J8675" s="4"/>
      <c r="K8675" s="173"/>
    </row>
    <row r="8676" spans="1:11" x14ac:dyDescent="0.2">
      <c r="A8676" s="140"/>
      <c r="B8676" s="325"/>
      <c r="J8676" s="4"/>
      <c r="K8676" s="173"/>
    </row>
    <row r="8677" spans="1:11" x14ac:dyDescent="0.2">
      <c r="A8677" s="140"/>
      <c r="B8677" s="325"/>
      <c r="J8677" s="4"/>
      <c r="K8677" s="173"/>
    </row>
    <row r="8678" spans="1:11" x14ac:dyDescent="0.2">
      <c r="A8678" s="140"/>
      <c r="B8678" s="325"/>
      <c r="J8678" s="4"/>
      <c r="K8678" s="173"/>
    </row>
    <row r="8679" spans="1:11" x14ac:dyDescent="0.2">
      <c r="A8679" s="140"/>
      <c r="B8679" s="325"/>
      <c r="J8679" s="4"/>
      <c r="K8679" s="173"/>
    </row>
    <row r="8680" spans="1:11" x14ac:dyDescent="0.2">
      <c r="A8680" s="140"/>
      <c r="B8680" s="325"/>
      <c r="J8680" s="4"/>
      <c r="K8680" s="173"/>
    </row>
    <row r="8681" spans="1:11" x14ac:dyDescent="0.2">
      <c r="A8681" s="140"/>
      <c r="B8681" s="325"/>
      <c r="J8681" s="4"/>
      <c r="K8681" s="173"/>
    </row>
    <row r="8682" spans="1:11" x14ac:dyDescent="0.2">
      <c r="A8682" s="140"/>
      <c r="B8682" s="325"/>
      <c r="J8682" s="4"/>
      <c r="K8682" s="173"/>
    </row>
    <row r="8683" spans="1:11" x14ac:dyDescent="0.2">
      <c r="A8683" s="140"/>
      <c r="B8683" s="325"/>
      <c r="J8683" s="4"/>
      <c r="K8683" s="173"/>
    </row>
    <row r="8684" spans="1:11" x14ac:dyDescent="0.2">
      <c r="A8684" s="140"/>
      <c r="B8684" s="325"/>
      <c r="J8684" s="4"/>
      <c r="K8684" s="173"/>
    </row>
    <row r="8685" spans="1:11" x14ac:dyDescent="0.2">
      <c r="A8685" s="140"/>
      <c r="B8685" s="325"/>
      <c r="J8685" s="4"/>
      <c r="K8685" s="173"/>
    </row>
    <row r="8686" spans="1:11" x14ac:dyDescent="0.2">
      <c r="A8686" s="140"/>
      <c r="B8686" s="325"/>
      <c r="J8686" s="4"/>
      <c r="K8686" s="173"/>
    </row>
    <row r="8687" spans="1:11" x14ac:dyDescent="0.2">
      <c r="A8687" s="140"/>
      <c r="B8687" s="325"/>
      <c r="J8687" s="4"/>
      <c r="K8687" s="173"/>
    </row>
    <row r="8688" spans="1:11" x14ac:dyDescent="0.2">
      <c r="A8688" s="140"/>
      <c r="B8688" s="325"/>
      <c r="J8688" s="4"/>
      <c r="K8688" s="173"/>
    </row>
    <row r="8689" spans="1:11" x14ac:dyDescent="0.2">
      <c r="A8689" s="140"/>
      <c r="B8689" s="325"/>
      <c r="J8689" s="4"/>
      <c r="K8689" s="173"/>
    </row>
    <row r="8690" spans="1:11" x14ac:dyDescent="0.2">
      <c r="A8690" s="140"/>
      <c r="B8690" s="325"/>
      <c r="J8690" s="4"/>
      <c r="K8690" s="173"/>
    </row>
    <row r="8691" spans="1:11" x14ac:dyDescent="0.2">
      <c r="A8691" s="140"/>
      <c r="B8691" s="325"/>
      <c r="J8691" s="4"/>
      <c r="K8691" s="173"/>
    </row>
    <row r="8692" spans="1:11" x14ac:dyDescent="0.2">
      <c r="A8692" s="140"/>
      <c r="B8692" s="325"/>
      <c r="J8692" s="4"/>
      <c r="K8692" s="173"/>
    </row>
    <row r="8693" spans="1:11" x14ac:dyDescent="0.2">
      <c r="A8693" s="140"/>
      <c r="B8693" s="325"/>
      <c r="J8693" s="4"/>
      <c r="K8693" s="173"/>
    </row>
    <row r="8694" spans="1:11" x14ac:dyDescent="0.2">
      <c r="A8694" s="140"/>
      <c r="B8694" s="325"/>
      <c r="J8694" s="4"/>
      <c r="K8694" s="173"/>
    </row>
    <row r="8695" spans="1:11" x14ac:dyDescent="0.2">
      <c r="A8695" s="140"/>
      <c r="B8695" s="325"/>
      <c r="J8695" s="4"/>
      <c r="K8695" s="173"/>
    </row>
    <row r="8696" spans="1:11" x14ac:dyDescent="0.2">
      <c r="A8696" s="140"/>
      <c r="B8696" s="325"/>
      <c r="J8696" s="4"/>
      <c r="K8696" s="173"/>
    </row>
    <row r="8697" spans="1:11" x14ac:dyDescent="0.2">
      <c r="A8697" s="140"/>
      <c r="B8697" s="325"/>
      <c r="J8697" s="4"/>
      <c r="K8697" s="173"/>
    </row>
    <row r="8698" spans="1:11" x14ac:dyDescent="0.2">
      <c r="A8698" s="140"/>
      <c r="B8698" s="325"/>
      <c r="J8698" s="4"/>
      <c r="K8698" s="173"/>
    </row>
    <row r="8699" spans="1:11" x14ac:dyDescent="0.2">
      <c r="A8699" s="140"/>
      <c r="B8699" s="325"/>
      <c r="J8699" s="4"/>
      <c r="K8699" s="173"/>
    </row>
    <row r="8700" spans="1:11" x14ac:dyDescent="0.2">
      <c r="A8700" s="140"/>
      <c r="B8700" s="325"/>
      <c r="J8700" s="4"/>
      <c r="K8700" s="173"/>
    </row>
    <row r="8701" spans="1:11" x14ac:dyDescent="0.2">
      <c r="A8701" s="140"/>
      <c r="B8701" s="325"/>
      <c r="J8701" s="4"/>
      <c r="K8701" s="173"/>
    </row>
    <row r="8702" spans="1:11" x14ac:dyDescent="0.2">
      <c r="A8702" s="140"/>
      <c r="B8702" s="325"/>
      <c r="J8702" s="4"/>
      <c r="K8702" s="173"/>
    </row>
    <row r="8703" spans="1:11" x14ac:dyDescent="0.2">
      <c r="A8703" s="140"/>
      <c r="B8703" s="325"/>
      <c r="J8703" s="4"/>
      <c r="K8703" s="173"/>
    </row>
    <row r="8704" spans="1:11" x14ac:dyDescent="0.2">
      <c r="A8704" s="140"/>
      <c r="B8704" s="325"/>
      <c r="J8704" s="4"/>
      <c r="K8704" s="173"/>
    </row>
    <row r="8705" spans="1:11" x14ac:dyDescent="0.2">
      <c r="A8705" s="140"/>
      <c r="B8705" s="325"/>
      <c r="J8705" s="4"/>
      <c r="K8705" s="173"/>
    </row>
    <row r="8706" spans="1:11" x14ac:dyDescent="0.2">
      <c r="A8706" s="140"/>
      <c r="B8706" s="325"/>
      <c r="J8706" s="4"/>
      <c r="K8706" s="173"/>
    </row>
    <row r="8707" spans="1:11" x14ac:dyDescent="0.2">
      <c r="A8707" s="140"/>
      <c r="B8707" s="325"/>
      <c r="J8707" s="4"/>
      <c r="K8707" s="173"/>
    </row>
    <row r="8708" spans="1:11" x14ac:dyDescent="0.2">
      <c r="A8708" s="140"/>
      <c r="B8708" s="325"/>
      <c r="J8708" s="4"/>
      <c r="K8708" s="173"/>
    </row>
    <row r="8709" spans="1:11" x14ac:dyDescent="0.2">
      <c r="A8709" s="140"/>
      <c r="B8709" s="325"/>
      <c r="J8709" s="4"/>
      <c r="K8709" s="173"/>
    </row>
    <row r="8710" spans="1:11" x14ac:dyDescent="0.2">
      <c r="A8710" s="140"/>
      <c r="B8710" s="325"/>
      <c r="J8710" s="4"/>
      <c r="K8710" s="173"/>
    </row>
    <row r="8711" spans="1:11" x14ac:dyDescent="0.2">
      <c r="A8711" s="140"/>
      <c r="B8711" s="325"/>
      <c r="J8711" s="4"/>
      <c r="K8711" s="173"/>
    </row>
    <row r="8712" spans="1:11" x14ac:dyDescent="0.2">
      <c r="A8712" s="140"/>
      <c r="B8712" s="325"/>
      <c r="J8712" s="4"/>
      <c r="K8712" s="173"/>
    </row>
    <row r="8713" spans="1:11" x14ac:dyDescent="0.2">
      <c r="A8713" s="140"/>
      <c r="B8713" s="325"/>
      <c r="J8713" s="4"/>
      <c r="K8713" s="173"/>
    </row>
    <row r="8714" spans="1:11" x14ac:dyDescent="0.2">
      <c r="A8714" s="140"/>
      <c r="B8714" s="325"/>
      <c r="J8714" s="4"/>
      <c r="K8714" s="173"/>
    </row>
    <row r="8715" spans="1:11" x14ac:dyDescent="0.2">
      <c r="A8715" s="140"/>
      <c r="B8715" s="325"/>
      <c r="J8715" s="4"/>
      <c r="K8715" s="173"/>
    </row>
    <row r="8716" spans="1:11" x14ac:dyDescent="0.2">
      <c r="A8716" s="140"/>
      <c r="B8716" s="325"/>
      <c r="J8716" s="4"/>
      <c r="K8716" s="173"/>
    </row>
    <row r="8717" spans="1:11" x14ac:dyDescent="0.2">
      <c r="A8717" s="140"/>
      <c r="B8717" s="325"/>
      <c r="J8717" s="4"/>
      <c r="K8717" s="173"/>
    </row>
    <row r="8718" spans="1:11" x14ac:dyDescent="0.2">
      <c r="A8718" s="140"/>
      <c r="B8718" s="325"/>
      <c r="J8718" s="4"/>
      <c r="K8718" s="173"/>
    </row>
    <row r="8719" spans="1:11" x14ac:dyDescent="0.2">
      <c r="A8719" s="140"/>
      <c r="B8719" s="325"/>
      <c r="J8719" s="4"/>
      <c r="K8719" s="173"/>
    </row>
    <row r="8720" spans="1:11" x14ac:dyDescent="0.2">
      <c r="A8720" s="140"/>
      <c r="B8720" s="325"/>
      <c r="J8720" s="4"/>
      <c r="K8720" s="173"/>
    </row>
    <row r="8721" spans="1:11" x14ac:dyDescent="0.2">
      <c r="A8721" s="140"/>
      <c r="B8721" s="325"/>
      <c r="J8721" s="4"/>
      <c r="K8721" s="173"/>
    </row>
    <row r="8722" spans="1:11" x14ac:dyDescent="0.2">
      <c r="A8722" s="140"/>
      <c r="B8722" s="325"/>
      <c r="J8722" s="4"/>
      <c r="K8722" s="173"/>
    </row>
    <row r="8723" spans="1:11" x14ac:dyDescent="0.2">
      <c r="A8723" s="140"/>
      <c r="B8723" s="325"/>
      <c r="J8723" s="4"/>
      <c r="K8723" s="173"/>
    </row>
    <row r="8724" spans="1:11" x14ac:dyDescent="0.2">
      <c r="A8724" s="140"/>
      <c r="B8724" s="325"/>
      <c r="J8724" s="4"/>
      <c r="K8724" s="173"/>
    </row>
    <row r="8725" spans="1:11" x14ac:dyDescent="0.2">
      <c r="A8725" s="140"/>
      <c r="B8725" s="325"/>
      <c r="J8725" s="4"/>
      <c r="K8725" s="173"/>
    </row>
    <row r="8726" spans="1:11" x14ac:dyDescent="0.2">
      <c r="A8726" s="140"/>
      <c r="B8726" s="325"/>
      <c r="J8726" s="4"/>
      <c r="K8726" s="173"/>
    </row>
    <row r="8727" spans="1:11" x14ac:dyDescent="0.2">
      <c r="A8727" s="140"/>
      <c r="B8727" s="325"/>
      <c r="J8727" s="4"/>
      <c r="K8727" s="173"/>
    </row>
    <row r="8728" spans="1:11" x14ac:dyDescent="0.2">
      <c r="A8728" s="140"/>
      <c r="B8728" s="325"/>
      <c r="J8728" s="4"/>
      <c r="K8728" s="173"/>
    </row>
    <row r="8729" spans="1:11" x14ac:dyDescent="0.2">
      <c r="A8729" s="140"/>
      <c r="B8729" s="325"/>
      <c r="J8729" s="4"/>
      <c r="K8729" s="173"/>
    </row>
    <row r="8730" spans="1:11" x14ac:dyDescent="0.2">
      <c r="A8730" s="140"/>
      <c r="B8730" s="325"/>
      <c r="J8730" s="4"/>
      <c r="K8730" s="173"/>
    </row>
    <row r="8731" spans="1:11" x14ac:dyDescent="0.2">
      <c r="A8731" s="140"/>
      <c r="B8731" s="325"/>
      <c r="J8731" s="4"/>
      <c r="K8731" s="173"/>
    </row>
    <row r="8732" spans="1:11" x14ac:dyDescent="0.2">
      <c r="A8732" s="140"/>
      <c r="B8732" s="325"/>
      <c r="J8732" s="4"/>
      <c r="K8732" s="173"/>
    </row>
    <row r="8733" spans="1:11" x14ac:dyDescent="0.2">
      <c r="A8733" s="140"/>
      <c r="B8733" s="325"/>
      <c r="J8733" s="4"/>
      <c r="K8733" s="173"/>
    </row>
    <row r="8734" spans="1:11" x14ac:dyDescent="0.2">
      <c r="A8734" s="140"/>
      <c r="B8734" s="325"/>
      <c r="J8734" s="4"/>
      <c r="K8734" s="173"/>
    </row>
    <row r="8735" spans="1:11" x14ac:dyDescent="0.2">
      <c r="A8735" s="140"/>
      <c r="B8735" s="325"/>
      <c r="J8735" s="4"/>
      <c r="K8735" s="173"/>
    </row>
    <row r="8736" spans="1:11" x14ac:dyDescent="0.2">
      <c r="A8736" s="140"/>
      <c r="B8736" s="325"/>
      <c r="J8736" s="4"/>
      <c r="K8736" s="173"/>
    </row>
    <row r="8737" spans="1:11" x14ac:dyDescent="0.2">
      <c r="A8737" s="140"/>
      <c r="B8737" s="325"/>
      <c r="J8737" s="4"/>
      <c r="K8737" s="173"/>
    </row>
    <row r="8738" spans="1:11" x14ac:dyDescent="0.2">
      <c r="A8738" s="140"/>
      <c r="B8738" s="325"/>
      <c r="J8738" s="4"/>
      <c r="K8738" s="173"/>
    </row>
    <row r="8739" spans="1:11" x14ac:dyDescent="0.2">
      <c r="A8739" s="140"/>
      <c r="B8739" s="325"/>
      <c r="J8739" s="4"/>
      <c r="K8739" s="173"/>
    </row>
    <row r="8740" spans="1:11" x14ac:dyDescent="0.2">
      <c r="A8740" s="140"/>
      <c r="B8740" s="325"/>
      <c r="J8740" s="4"/>
      <c r="K8740" s="173"/>
    </row>
    <row r="8741" spans="1:11" x14ac:dyDescent="0.2">
      <c r="A8741" s="140"/>
      <c r="B8741" s="325"/>
      <c r="J8741" s="4"/>
      <c r="K8741" s="173"/>
    </row>
    <row r="8742" spans="1:11" x14ac:dyDescent="0.2">
      <c r="A8742" s="140"/>
      <c r="B8742" s="325"/>
      <c r="J8742" s="4"/>
      <c r="K8742" s="173"/>
    </row>
    <row r="8743" spans="1:11" x14ac:dyDescent="0.2">
      <c r="A8743" s="140"/>
      <c r="B8743" s="325"/>
      <c r="J8743" s="4"/>
      <c r="K8743" s="173"/>
    </row>
    <row r="8744" spans="1:11" x14ac:dyDescent="0.2">
      <c r="A8744" s="140"/>
      <c r="B8744" s="325"/>
      <c r="J8744" s="4"/>
      <c r="K8744" s="173"/>
    </row>
    <row r="8745" spans="1:11" x14ac:dyDescent="0.2">
      <c r="A8745" s="140"/>
      <c r="B8745" s="325"/>
      <c r="J8745" s="4"/>
      <c r="K8745" s="173"/>
    </row>
    <row r="8746" spans="1:11" x14ac:dyDescent="0.2">
      <c r="A8746" s="140"/>
      <c r="B8746" s="325"/>
      <c r="J8746" s="4"/>
      <c r="K8746" s="173"/>
    </row>
    <row r="8747" spans="1:11" x14ac:dyDescent="0.2">
      <c r="A8747" s="140"/>
      <c r="B8747" s="325"/>
      <c r="J8747" s="4"/>
      <c r="K8747" s="173"/>
    </row>
    <row r="8748" spans="1:11" x14ac:dyDescent="0.2">
      <c r="A8748" s="140"/>
      <c r="B8748" s="325"/>
      <c r="J8748" s="4"/>
      <c r="K8748" s="173"/>
    </row>
    <row r="8749" spans="1:11" x14ac:dyDescent="0.2">
      <c r="A8749" s="140"/>
      <c r="B8749" s="325"/>
      <c r="J8749" s="4"/>
      <c r="K8749" s="173"/>
    </row>
    <row r="8750" spans="1:11" x14ac:dyDescent="0.2">
      <c r="A8750" s="140"/>
      <c r="B8750" s="325"/>
      <c r="J8750" s="4"/>
      <c r="K8750" s="173"/>
    </row>
    <row r="8751" spans="1:11" x14ac:dyDescent="0.2">
      <c r="A8751" s="140"/>
      <c r="B8751" s="325"/>
      <c r="J8751" s="4"/>
      <c r="K8751" s="173"/>
    </row>
    <row r="8752" spans="1:11" x14ac:dyDescent="0.2">
      <c r="A8752" s="140"/>
      <c r="B8752" s="325"/>
      <c r="J8752" s="4"/>
      <c r="K8752" s="173"/>
    </row>
    <row r="8753" spans="1:11" x14ac:dyDescent="0.2">
      <c r="A8753" s="140"/>
      <c r="B8753" s="325"/>
      <c r="J8753" s="4"/>
      <c r="K8753" s="173"/>
    </row>
    <row r="8754" spans="1:11" x14ac:dyDescent="0.2">
      <c r="A8754" s="140"/>
      <c r="B8754" s="325"/>
      <c r="J8754" s="4"/>
      <c r="K8754" s="173"/>
    </row>
    <row r="8755" spans="1:11" x14ac:dyDescent="0.2">
      <c r="A8755" s="140"/>
      <c r="B8755" s="325"/>
      <c r="J8755" s="4"/>
      <c r="K8755" s="173"/>
    </row>
    <row r="8756" spans="1:11" x14ac:dyDescent="0.2">
      <c r="A8756" s="140"/>
      <c r="B8756" s="325"/>
      <c r="J8756" s="4"/>
      <c r="K8756" s="173"/>
    </row>
    <row r="8757" spans="1:11" x14ac:dyDescent="0.2">
      <c r="A8757" s="140"/>
      <c r="B8757" s="325"/>
      <c r="J8757" s="4"/>
      <c r="K8757" s="173"/>
    </row>
    <row r="8758" spans="1:11" x14ac:dyDescent="0.2">
      <c r="A8758" s="140"/>
      <c r="B8758" s="325"/>
      <c r="J8758" s="4"/>
      <c r="K8758" s="173"/>
    </row>
    <row r="8759" spans="1:11" x14ac:dyDescent="0.2">
      <c r="A8759" s="140"/>
      <c r="B8759" s="325"/>
      <c r="J8759" s="4"/>
      <c r="K8759" s="173"/>
    </row>
    <row r="8760" spans="1:11" x14ac:dyDescent="0.2">
      <c r="A8760" s="140"/>
      <c r="B8760" s="325"/>
      <c r="J8760" s="4"/>
      <c r="K8760" s="173"/>
    </row>
    <row r="8761" spans="1:11" x14ac:dyDescent="0.2">
      <c r="A8761" s="140"/>
      <c r="B8761" s="325"/>
      <c r="J8761" s="4"/>
      <c r="K8761" s="173"/>
    </row>
    <row r="8762" spans="1:11" x14ac:dyDescent="0.2">
      <c r="A8762" s="140"/>
      <c r="B8762" s="325"/>
      <c r="J8762" s="4"/>
      <c r="K8762" s="173"/>
    </row>
    <row r="8763" spans="1:11" x14ac:dyDescent="0.2">
      <c r="A8763" s="140"/>
      <c r="B8763" s="325"/>
      <c r="J8763" s="4"/>
      <c r="K8763" s="173"/>
    </row>
    <row r="8764" spans="1:11" x14ac:dyDescent="0.2">
      <c r="A8764" s="140"/>
      <c r="B8764" s="325"/>
      <c r="J8764" s="4"/>
      <c r="K8764" s="173"/>
    </row>
    <row r="8765" spans="1:11" x14ac:dyDescent="0.2">
      <c r="A8765" s="140"/>
      <c r="B8765" s="325"/>
      <c r="J8765" s="4"/>
      <c r="K8765" s="173"/>
    </row>
    <row r="8766" spans="1:11" x14ac:dyDescent="0.2">
      <c r="A8766" s="140"/>
      <c r="B8766" s="325"/>
      <c r="J8766" s="4"/>
      <c r="K8766" s="173"/>
    </row>
    <row r="8767" spans="1:11" x14ac:dyDescent="0.2">
      <c r="A8767" s="140"/>
      <c r="B8767" s="325"/>
      <c r="J8767" s="4"/>
      <c r="K8767" s="173"/>
    </row>
    <row r="8768" spans="1:11" x14ac:dyDescent="0.2">
      <c r="A8768" s="140"/>
      <c r="B8768" s="325"/>
      <c r="J8768" s="4"/>
      <c r="K8768" s="173"/>
    </row>
    <row r="8769" spans="1:11" x14ac:dyDescent="0.2">
      <c r="A8769" s="140"/>
      <c r="B8769" s="325"/>
      <c r="J8769" s="4"/>
      <c r="K8769" s="173"/>
    </row>
    <row r="8770" spans="1:11" x14ac:dyDescent="0.2">
      <c r="A8770" s="140"/>
      <c r="B8770" s="325"/>
      <c r="J8770" s="4"/>
      <c r="K8770" s="173"/>
    </row>
    <row r="8771" spans="1:11" x14ac:dyDescent="0.2">
      <c r="A8771" s="140"/>
      <c r="B8771" s="325"/>
      <c r="J8771" s="4"/>
      <c r="K8771" s="173"/>
    </row>
    <row r="8772" spans="1:11" x14ac:dyDescent="0.2">
      <c r="A8772" s="140"/>
      <c r="B8772" s="325"/>
      <c r="J8772" s="4"/>
      <c r="K8772" s="173"/>
    </row>
    <row r="8773" spans="1:11" x14ac:dyDescent="0.2">
      <c r="A8773" s="140"/>
      <c r="B8773" s="325"/>
      <c r="J8773" s="4"/>
      <c r="K8773" s="173"/>
    </row>
    <row r="8774" spans="1:11" x14ac:dyDescent="0.2">
      <c r="A8774" s="140"/>
      <c r="B8774" s="325"/>
      <c r="J8774" s="4"/>
      <c r="K8774" s="173"/>
    </row>
    <row r="8775" spans="1:11" x14ac:dyDescent="0.2">
      <c r="A8775" s="140"/>
      <c r="B8775" s="325"/>
      <c r="J8775" s="4"/>
      <c r="K8775" s="173"/>
    </row>
    <row r="8776" spans="1:11" x14ac:dyDescent="0.2">
      <c r="A8776" s="140"/>
      <c r="B8776" s="325"/>
      <c r="J8776" s="4"/>
      <c r="K8776" s="173"/>
    </row>
    <row r="8777" spans="1:11" x14ac:dyDescent="0.2">
      <c r="A8777" s="140"/>
      <c r="B8777" s="325"/>
      <c r="J8777" s="4"/>
      <c r="K8777" s="173"/>
    </row>
    <row r="8778" spans="1:11" x14ac:dyDescent="0.2">
      <c r="A8778" s="140"/>
      <c r="B8778" s="325"/>
      <c r="J8778" s="4"/>
      <c r="K8778" s="173"/>
    </row>
    <row r="8779" spans="1:11" x14ac:dyDescent="0.2">
      <c r="A8779" s="140"/>
      <c r="B8779" s="325"/>
      <c r="J8779" s="4"/>
      <c r="K8779" s="173"/>
    </row>
    <row r="8780" spans="1:11" x14ac:dyDescent="0.2">
      <c r="A8780" s="140"/>
      <c r="B8780" s="325"/>
      <c r="J8780" s="4"/>
      <c r="K8780" s="173"/>
    </row>
    <row r="8781" spans="1:11" x14ac:dyDescent="0.2">
      <c r="A8781" s="140"/>
      <c r="B8781" s="325"/>
      <c r="J8781" s="4"/>
      <c r="K8781" s="173"/>
    </row>
    <row r="8782" spans="1:11" x14ac:dyDescent="0.2">
      <c r="A8782" s="140"/>
      <c r="B8782" s="325"/>
      <c r="J8782" s="4"/>
      <c r="K8782" s="173"/>
    </row>
    <row r="8783" spans="1:11" x14ac:dyDescent="0.2">
      <c r="A8783" s="140"/>
      <c r="B8783" s="325"/>
      <c r="J8783" s="4"/>
      <c r="K8783" s="173"/>
    </row>
    <row r="8784" spans="1:11" x14ac:dyDescent="0.2">
      <c r="A8784" s="140"/>
      <c r="B8784" s="325"/>
      <c r="J8784" s="4"/>
      <c r="K8784" s="173"/>
    </row>
    <row r="8785" spans="1:11" x14ac:dyDescent="0.2">
      <c r="A8785" s="140"/>
      <c r="B8785" s="325"/>
      <c r="J8785" s="4"/>
      <c r="K8785" s="173"/>
    </row>
    <row r="8786" spans="1:11" x14ac:dyDescent="0.2">
      <c r="A8786" s="140"/>
      <c r="B8786" s="325"/>
      <c r="J8786" s="4"/>
      <c r="K8786" s="173"/>
    </row>
    <row r="8787" spans="1:11" x14ac:dyDescent="0.2">
      <c r="A8787" s="140"/>
      <c r="B8787" s="325"/>
      <c r="J8787" s="4"/>
      <c r="K8787" s="173"/>
    </row>
    <row r="8788" spans="1:11" x14ac:dyDescent="0.2">
      <c r="A8788" s="140"/>
      <c r="B8788" s="325"/>
      <c r="J8788" s="4"/>
      <c r="K8788" s="173"/>
    </row>
    <row r="8789" spans="1:11" x14ac:dyDescent="0.2">
      <c r="A8789" s="140"/>
      <c r="B8789" s="325"/>
      <c r="J8789" s="4"/>
      <c r="K8789" s="173"/>
    </row>
    <row r="8790" spans="1:11" x14ac:dyDescent="0.2">
      <c r="A8790" s="140"/>
      <c r="B8790" s="325"/>
      <c r="J8790" s="4"/>
      <c r="K8790" s="173"/>
    </row>
    <row r="8791" spans="1:11" x14ac:dyDescent="0.2">
      <c r="A8791" s="140"/>
      <c r="B8791" s="325"/>
      <c r="J8791" s="4"/>
      <c r="K8791" s="173"/>
    </row>
    <row r="8792" spans="1:11" x14ac:dyDescent="0.2">
      <c r="A8792" s="140"/>
      <c r="B8792" s="325"/>
      <c r="J8792" s="4"/>
      <c r="K8792" s="173"/>
    </row>
    <row r="8793" spans="1:11" x14ac:dyDescent="0.2">
      <c r="A8793" s="140"/>
      <c r="B8793" s="325"/>
      <c r="J8793" s="4"/>
      <c r="K8793" s="173"/>
    </row>
    <row r="8794" spans="1:11" x14ac:dyDescent="0.2">
      <c r="A8794" s="140"/>
      <c r="B8794" s="325"/>
      <c r="J8794" s="4"/>
      <c r="K8794" s="173"/>
    </row>
    <row r="8795" spans="1:11" x14ac:dyDescent="0.2">
      <c r="A8795" s="140"/>
      <c r="B8795" s="325"/>
      <c r="J8795" s="4"/>
      <c r="K8795" s="173"/>
    </row>
    <row r="8796" spans="1:11" x14ac:dyDescent="0.2">
      <c r="A8796" s="140"/>
      <c r="B8796" s="325"/>
      <c r="J8796" s="4"/>
      <c r="K8796" s="173"/>
    </row>
    <row r="8797" spans="1:11" x14ac:dyDescent="0.2">
      <c r="A8797" s="140"/>
      <c r="B8797" s="325"/>
      <c r="J8797" s="4"/>
      <c r="K8797" s="173"/>
    </row>
    <row r="8798" spans="1:11" x14ac:dyDescent="0.2">
      <c r="A8798" s="140"/>
      <c r="B8798" s="325"/>
      <c r="J8798" s="4"/>
      <c r="K8798" s="173"/>
    </row>
    <row r="8799" spans="1:11" x14ac:dyDescent="0.2">
      <c r="A8799" s="140"/>
      <c r="B8799" s="325"/>
      <c r="J8799" s="4"/>
      <c r="K8799" s="173"/>
    </row>
    <row r="8800" spans="1:11" x14ac:dyDescent="0.2">
      <c r="A8800" s="140"/>
      <c r="B8800" s="325"/>
      <c r="J8800" s="4"/>
      <c r="K8800" s="173"/>
    </row>
    <row r="8801" spans="1:11" x14ac:dyDescent="0.2">
      <c r="A8801" s="140"/>
      <c r="B8801" s="325"/>
      <c r="J8801" s="4"/>
      <c r="K8801" s="173"/>
    </row>
    <row r="8802" spans="1:11" x14ac:dyDescent="0.2">
      <c r="A8802" s="140"/>
      <c r="B8802" s="325"/>
      <c r="J8802" s="4"/>
      <c r="K8802" s="173"/>
    </row>
    <row r="8803" spans="1:11" x14ac:dyDescent="0.2">
      <c r="A8803" s="140"/>
      <c r="B8803" s="325"/>
      <c r="J8803" s="4"/>
      <c r="K8803" s="173"/>
    </row>
    <row r="8804" spans="1:11" x14ac:dyDescent="0.2">
      <c r="A8804" s="140"/>
      <c r="B8804" s="325"/>
      <c r="J8804" s="4"/>
      <c r="K8804" s="173"/>
    </row>
    <row r="8805" spans="1:11" x14ac:dyDescent="0.2">
      <c r="A8805" s="140"/>
      <c r="B8805" s="325"/>
      <c r="J8805" s="4"/>
      <c r="K8805" s="173"/>
    </row>
    <row r="8806" spans="1:11" x14ac:dyDescent="0.2">
      <c r="A8806" s="140"/>
      <c r="B8806" s="325"/>
      <c r="J8806" s="4"/>
      <c r="K8806" s="173"/>
    </row>
    <row r="8807" spans="1:11" x14ac:dyDescent="0.2">
      <c r="A8807" s="140"/>
      <c r="B8807" s="325"/>
      <c r="J8807" s="4"/>
      <c r="K8807" s="173"/>
    </row>
    <row r="8808" spans="1:11" x14ac:dyDescent="0.2">
      <c r="A8808" s="140"/>
      <c r="B8808" s="325"/>
      <c r="J8808" s="4"/>
      <c r="K8808" s="173"/>
    </row>
    <row r="8809" spans="1:11" x14ac:dyDescent="0.2">
      <c r="A8809" s="140"/>
      <c r="B8809" s="325"/>
      <c r="J8809" s="4"/>
      <c r="K8809" s="173"/>
    </row>
    <row r="8810" spans="1:11" x14ac:dyDescent="0.2">
      <c r="A8810" s="140"/>
      <c r="B8810" s="325"/>
      <c r="J8810" s="4"/>
      <c r="K8810" s="173"/>
    </row>
    <row r="8811" spans="1:11" x14ac:dyDescent="0.2">
      <c r="A8811" s="140"/>
      <c r="B8811" s="325"/>
      <c r="J8811" s="4"/>
      <c r="K8811" s="173"/>
    </row>
    <row r="8812" spans="1:11" x14ac:dyDescent="0.2">
      <c r="A8812" s="140"/>
      <c r="B8812" s="325"/>
      <c r="J8812" s="4"/>
      <c r="K8812" s="173"/>
    </row>
    <row r="8813" spans="1:11" x14ac:dyDescent="0.2">
      <c r="A8813" s="140"/>
      <c r="B8813" s="325"/>
      <c r="J8813" s="4"/>
      <c r="K8813" s="173"/>
    </row>
    <row r="8814" spans="1:11" x14ac:dyDescent="0.2">
      <c r="A8814" s="140"/>
      <c r="B8814" s="325"/>
      <c r="J8814" s="4"/>
      <c r="K8814" s="173"/>
    </row>
    <row r="8815" spans="1:11" x14ac:dyDescent="0.2">
      <c r="A8815" s="140"/>
      <c r="B8815" s="325"/>
      <c r="J8815" s="4"/>
      <c r="K8815" s="173"/>
    </row>
    <row r="8816" spans="1:11" x14ac:dyDescent="0.2">
      <c r="A8816" s="140"/>
      <c r="B8816" s="325"/>
      <c r="J8816" s="4"/>
      <c r="K8816" s="173"/>
    </row>
    <row r="8817" spans="1:11" x14ac:dyDescent="0.2">
      <c r="A8817" s="140"/>
      <c r="B8817" s="325"/>
      <c r="J8817" s="4"/>
      <c r="K8817" s="173"/>
    </row>
    <row r="8818" spans="1:11" x14ac:dyDescent="0.2">
      <c r="A8818" s="140"/>
      <c r="B8818" s="325"/>
      <c r="J8818" s="4"/>
      <c r="K8818" s="173"/>
    </row>
    <row r="8819" spans="1:11" x14ac:dyDescent="0.2">
      <c r="A8819" s="140"/>
      <c r="B8819" s="325"/>
      <c r="J8819" s="4"/>
      <c r="K8819" s="173"/>
    </row>
    <row r="8820" spans="1:11" x14ac:dyDescent="0.2">
      <c r="A8820" s="140"/>
      <c r="B8820" s="325"/>
      <c r="J8820" s="4"/>
      <c r="K8820" s="173"/>
    </row>
    <row r="8821" spans="1:11" x14ac:dyDescent="0.2">
      <c r="A8821" s="140"/>
      <c r="B8821" s="325"/>
      <c r="J8821" s="4"/>
      <c r="K8821" s="173"/>
    </row>
    <row r="8822" spans="1:11" x14ac:dyDescent="0.2">
      <c r="A8822" s="140"/>
      <c r="B8822" s="325"/>
      <c r="J8822" s="4"/>
      <c r="K8822" s="173"/>
    </row>
    <row r="8823" spans="1:11" x14ac:dyDescent="0.2">
      <c r="A8823" s="140"/>
      <c r="B8823" s="325"/>
      <c r="J8823" s="4"/>
      <c r="K8823" s="173"/>
    </row>
    <row r="8824" spans="1:11" x14ac:dyDescent="0.2">
      <c r="A8824" s="140"/>
      <c r="B8824" s="325"/>
      <c r="J8824" s="4"/>
      <c r="K8824" s="173"/>
    </row>
    <row r="8825" spans="1:11" x14ac:dyDescent="0.2">
      <c r="A8825" s="140"/>
      <c r="B8825" s="325"/>
      <c r="J8825" s="4"/>
      <c r="K8825" s="173"/>
    </row>
    <row r="8826" spans="1:11" x14ac:dyDescent="0.2">
      <c r="A8826" s="140"/>
      <c r="B8826" s="325"/>
      <c r="J8826" s="4"/>
      <c r="K8826" s="173"/>
    </row>
    <row r="8827" spans="1:11" x14ac:dyDescent="0.2">
      <c r="A8827" s="140"/>
      <c r="B8827" s="325"/>
      <c r="J8827" s="4"/>
      <c r="K8827" s="173"/>
    </row>
    <row r="8828" spans="1:11" x14ac:dyDescent="0.2">
      <c r="A8828" s="140"/>
      <c r="B8828" s="325"/>
      <c r="J8828" s="4"/>
      <c r="K8828" s="173"/>
    </row>
    <row r="8829" spans="1:11" x14ac:dyDescent="0.2">
      <c r="A8829" s="140"/>
      <c r="B8829" s="325"/>
      <c r="J8829" s="4"/>
      <c r="K8829" s="173"/>
    </row>
    <row r="8830" spans="1:11" x14ac:dyDescent="0.2">
      <c r="A8830" s="140"/>
      <c r="B8830" s="325"/>
      <c r="J8830" s="4"/>
      <c r="K8830" s="173"/>
    </row>
    <row r="8831" spans="1:11" x14ac:dyDescent="0.2">
      <c r="A8831" s="140"/>
      <c r="B8831" s="325"/>
      <c r="J8831" s="4"/>
      <c r="K8831" s="173"/>
    </row>
    <row r="8832" spans="1:11" x14ac:dyDescent="0.2">
      <c r="A8832" s="140"/>
      <c r="B8832" s="325"/>
      <c r="J8832" s="4"/>
      <c r="K8832" s="173"/>
    </row>
    <row r="8833" spans="1:11" x14ac:dyDescent="0.2">
      <c r="A8833" s="140"/>
      <c r="B8833" s="325"/>
      <c r="J8833" s="4"/>
      <c r="K8833" s="173"/>
    </row>
    <row r="8834" spans="1:11" x14ac:dyDescent="0.2">
      <c r="A8834" s="140"/>
      <c r="B8834" s="325"/>
      <c r="J8834" s="4"/>
      <c r="K8834" s="173"/>
    </row>
    <row r="8835" spans="1:11" x14ac:dyDescent="0.2">
      <c r="A8835" s="140"/>
      <c r="B8835" s="325"/>
      <c r="J8835" s="4"/>
      <c r="K8835" s="173"/>
    </row>
    <row r="8836" spans="1:11" x14ac:dyDescent="0.2">
      <c r="A8836" s="140"/>
      <c r="B8836" s="325"/>
      <c r="J8836" s="4"/>
      <c r="K8836" s="173"/>
    </row>
    <row r="8837" spans="1:11" x14ac:dyDescent="0.2">
      <c r="A8837" s="140"/>
      <c r="B8837" s="325"/>
      <c r="J8837" s="4"/>
      <c r="K8837" s="173"/>
    </row>
    <row r="8838" spans="1:11" x14ac:dyDescent="0.2">
      <c r="A8838" s="140"/>
      <c r="B8838" s="325"/>
      <c r="J8838" s="4"/>
      <c r="K8838" s="173"/>
    </row>
    <row r="8839" spans="1:11" x14ac:dyDescent="0.2">
      <c r="A8839" s="140"/>
      <c r="B8839" s="325"/>
      <c r="J8839" s="4"/>
      <c r="K8839" s="173"/>
    </row>
    <row r="8840" spans="1:11" x14ac:dyDescent="0.2">
      <c r="A8840" s="140"/>
      <c r="B8840" s="325"/>
      <c r="J8840" s="4"/>
      <c r="K8840" s="173"/>
    </row>
    <row r="8841" spans="1:11" x14ac:dyDescent="0.2">
      <c r="A8841" s="140"/>
      <c r="B8841" s="325"/>
      <c r="J8841" s="4"/>
      <c r="K8841" s="173"/>
    </row>
    <row r="8842" spans="1:11" x14ac:dyDescent="0.2">
      <c r="A8842" s="140"/>
      <c r="B8842" s="325"/>
      <c r="J8842" s="4"/>
      <c r="K8842" s="173"/>
    </row>
    <row r="8843" spans="1:11" x14ac:dyDescent="0.2">
      <c r="A8843" s="140"/>
      <c r="B8843" s="325"/>
      <c r="J8843" s="4"/>
      <c r="K8843" s="173"/>
    </row>
    <row r="8844" spans="1:11" x14ac:dyDescent="0.2">
      <c r="A8844" s="140"/>
      <c r="B8844" s="325"/>
      <c r="J8844" s="4"/>
      <c r="K8844" s="173"/>
    </row>
    <row r="8845" spans="1:11" x14ac:dyDescent="0.2">
      <c r="A8845" s="140"/>
      <c r="B8845" s="325"/>
      <c r="J8845" s="4"/>
      <c r="K8845" s="173"/>
    </row>
    <row r="8846" spans="1:11" x14ac:dyDescent="0.2">
      <c r="A8846" s="140"/>
      <c r="B8846" s="325"/>
      <c r="J8846" s="4"/>
      <c r="K8846" s="173"/>
    </row>
    <row r="8847" spans="1:11" x14ac:dyDescent="0.2">
      <c r="A8847" s="140"/>
      <c r="B8847" s="325"/>
      <c r="J8847" s="4"/>
      <c r="K8847" s="173"/>
    </row>
    <row r="8848" spans="1:11" x14ac:dyDescent="0.2">
      <c r="A8848" s="140"/>
      <c r="B8848" s="325"/>
      <c r="J8848" s="4"/>
      <c r="K8848" s="173"/>
    </row>
    <row r="8849" spans="1:11" x14ac:dyDescent="0.2">
      <c r="A8849" s="140"/>
      <c r="B8849" s="325"/>
      <c r="J8849" s="4"/>
      <c r="K8849" s="173"/>
    </row>
    <row r="8850" spans="1:11" x14ac:dyDescent="0.2">
      <c r="A8850" s="140"/>
      <c r="B8850" s="325"/>
      <c r="J8850" s="4"/>
      <c r="K8850" s="173"/>
    </row>
    <row r="8851" spans="1:11" x14ac:dyDescent="0.2">
      <c r="A8851" s="140"/>
      <c r="B8851" s="325"/>
      <c r="J8851" s="4"/>
      <c r="K8851" s="173"/>
    </row>
    <row r="8852" spans="1:11" x14ac:dyDescent="0.2">
      <c r="A8852" s="140"/>
      <c r="B8852" s="325"/>
      <c r="J8852" s="4"/>
      <c r="K8852" s="173"/>
    </row>
    <row r="8853" spans="1:11" x14ac:dyDescent="0.2">
      <c r="A8853" s="140"/>
      <c r="B8853" s="325"/>
      <c r="J8853" s="4"/>
      <c r="K8853" s="173"/>
    </row>
    <row r="8854" spans="1:11" x14ac:dyDescent="0.2">
      <c r="A8854" s="140"/>
      <c r="B8854" s="325"/>
      <c r="J8854" s="4"/>
      <c r="K8854" s="173"/>
    </row>
    <row r="8855" spans="1:11" x14ac:dyDescent="0.2">
      <c r="A8855" s="140"/>
      <c r="B8855" s="325"/>
      <c r="J8855" s="4"/>
      <c r="K8855" s="173"/>
    </row>
    <row r="8856" spans="1:11" x14ac:dyDescent="0.2">
      <c r="A8856" s="140"/>
      <c r="B8856" s="325"/>
      <c r="J8856" s="4"/>
      <c r="K8856" s="173"/>
    </row>
    <row r="8857" spans="1:11" x14ac:dyDescent="0.2">
      <c r="A8857" s="140"/>
      <c r="B8857" s="325"/>
      <c r="J8857" s="4"/>
      <c r="K8857" s="173"/>
    </row>
    <row r="8858" spans="1:11" x14ac:dyDescent="0.2">
      <c r="A8858" s="140"/>
      <c r="B8858" s="325"/>
      <c r="J8858" s="4"/>
      <c r="K8858" s="173"/>
    </row>
    <row r="8859" spans="1:11" x14ac:dyDescent="0.2">
      <c r="A8859" s="140"/>
      <c r="B8859" s="325"/>
      <c r="J8859" s="4"/>
      <c r="K8859" s="173"/>
    </row>
    <row r="8860" spans="1:11" x14ac:dyDescent="0.2">
      <c r="A8860" s="140"/>
      <c r="B8860" s="325"/>
      <c r="J8860" s="4"/>
      <c r="K8860" s="173"/>
    </row>
    <row r="8861" spans="1:11" x14ac:dyDescent="0.2">
      <c r="A8861" s="140"/>
      <c r="B8861" s="325"/>
      <c r="J8861" s="4"/>
      <c r="K8861" s="173"/>
    </row>
    <row r="8862" spans="1:11" x14ac:dyDescent="0.2">
      <c r="A8862" s="140"/>
      <c r="B8862" s="325"/>
      <c r="J8862" s="4"/>
      <c r="K8862" s="173"/>
    </row>
    <row r="8863" spans="1:11" x14ac:dyDescent="0.2">
      <c r="A8863" s="140"/>
      <c r="B8863" s="325"/>
      <c r="J8863" s="4"/>
      <c r="K8863" s="173"/>
    </row>
    <row r="8864" spans="1:11" x14ac:dyDescent="0.2">
      <c r="A8864" s="140"/>
      <c r="B8864" s="325"/>
      <c r="J8864" s="4"/>
      <c r="K8864" s="173"/>
    </row>
    <row r="8865" spans="1:11" x14ac:dyDescent="0.2">
      <c r="A8865" s="140"/>
      <c r="B8865" s="325"/>
      <c r="J8865" s="4"/>
      <c r="K8865" s="173"/>
    </row>
    <row r="8866" spans="1:11" x14ac:dyDescent="0.2">
      <c r="A8866" s="140"/>
      <c r="B8866" s="325"/>
      <c r="J8866" s="4"/>
      <c r="K8866" s="173"/>
    </row>
    <row r="8867" spans="1:11" x14ac:dyDescent="0.2">
      <c r="A8867" s="140"/>
      <c r="B8867" s="325"/>
      <c r="J8867" s="4"/>
      <c r="K8867" s="173"/>
    </row>
    <row r="8868" spans="1:11" x14ac:dyDescent="0.2">
      <c r="A8868" s="140"/>
      <c r="B8868" s="325"/>
      <c r="J8868" s="4"/>
      <c r="K8868" s="173"/>
    </row>
    <row r="8869" spans="1:11" x14ac:dyDescent="0.2">
      <c r="A8869" s="140"/>
      <c r="B8869" s="325"/>
      <c r="J8869" s="4"/>
      <c r="K8869" s="173"/>
    </row>
    <row r="8870" spans="1:11" x14ac:dyDescent="0.2">
      <c r="A8870" s="140"/>
      <c r="B8870" s="325"/>
      <c r="J8870" s="4"/>
      <c r="K8870" s="173"/>
    </row>
    <row r="8871" spans="1:11" x14ac:dyDescent="0.2">
      <c r="A8871" s="140"/>
      <c r="B8871" s="325"/>
      <c r="J8871" s="4"/>
      <c r="K8871" s="173"/>
    </row>
    <row r="8872" spans="1:11" x14ac:dyDescent="0.2">
      <c r="A8872" s="140"/>
      <c r="B8872" s="325"/>
      <c r="J8872" s="4"/>
      <c r="K8872" s="173"/>
    </row>
    <row r="8873" spans="1:11" x14ac:dyDescent="0.2">
      <c r="A8873" s="140"/>
      <c r="B8873" s="325"/>
      <c r="J8873" s="4"/>
      <c r="K8873" s="173"/>
    </row>
    <row r="8874" spans="1:11" x14ac:dyDescent="0.2">
      <c r="A8874" s="140"/>
      <c r="B8874" s="325"/>
      <c r="J8874" s="4"/>
      <c r="K8874" s="173"/>
    </row>
    <row r="8875" spans="1:11" x14ac:dyDescent="0.2">
      <c r="A8875" s="140"/>
      <c r="B8875" s="325"/>
      <c r="J8875" s="4"/>
      <c r="K8875" s="173"/>
    </row>
    <row r="8876" spans="1:11" x14ac:dyDescent="0.2">
      <c r="A8876" s="140"/>
      <c r="B8876" s="325"/>
      <c r="J8876" s="4"/>
      <c r="K8876" s="173"/>
    </row>
    <row r="8877" spans="1:11" x14ac:dyDescent="0.2">
      <c r="A8877" s="140"/>
      <c r="B8877" s="325"/>
      <c r="J8877" s="4"/>
      <c r="K8877" s="173"/>
    </row>
    <row r="8878" spans="1:11" x14ac:dyDescent="0.2">
      <c r="A8878" s="140"/>
      <c r="B8878" s="325"/>
      <c r="J8878" s="4"/>
      <c r="K8878" s="173"/>
    </row>
    <row r="8879" spans="1:11" x14ac:dyDescent="0.2">
      <c r="A8879" s="140"/>
      <c r="B8879" s="325"/>
      <c r="J8879" s="4"/>
      <c r="K8879" s="173"/>
    </row>
    <row r="8880" spans="1:11" x14ac:dyDescent="0.2">
      <c r="A8880" s="140"/>
      <c r="B8880" s="325"/>
      <c r="J8880" s="4"/>
      <c r="K8880" s="173"/>
    </row>
    <row r="8881" spans="1:11" x14ac:dyDescent="0.2">
      <c r="A8881" s="140"/>
      <c r="B8881" s="325"/>
      <c r="J8881" s="4"/>
      <c r="K8881" s="173"/>
    </row>
    <row r="8882" spans="1:11" x14ac:dyDescent="0.2">
      <c r="A8882" s="140"/>
      <c r="B8882" s="325"/>
      <c r="J8882" s="4"/>
      <c r="K8882" s="173"/>
    </row>
    <row r="8883" spans="1:11" x14ac:dyDescent="0.2">
      <c r="A8883" s="140"/>
      <c r="B8883" s="325"/>
      <c r="J8883" s="4"/>
      <c r="K8883" s="173"/>
    </row>
    <row r="8884" spans="1:11" x14ac:dyDescent="0.2">
      <c r="A8884" s="140"/>
      <c r="B8884" s="325"/>
      <c r="J8884" s="4"/>
      <c r="K8884" s="173"/>
    </row>
    <row r="8885" spans="1:11" x14ac:dyDescent="0.2">
      <c r="A8885" s="140"/>
      <c r="B8885" s="325"/>
      <c r="J8885" s="4"/>
      <c r="K8885" s="173"/>
    </row>
    <row r="8886" spans="1:11" x14ac:dyDescent="0.2">
      <c r="A8886" s="140"/>
      <c r="B8886" s="325"/>
      <c r="J8886" s="4"/>
      <c r="K8886" s="173"/>
    </row>
    <row r="8887" spans="1:11" x14ac:dyDescent="0.2">
      <c r="A8887" s="140"/>
      <c r="B8887" s="325"/>
      <c r="J8887" s="4"/>
      <c r="K8887" s="173"/>
    </row>
    <row r="8888" spans="1:11" x14ac:dyDescent="0.2">
      <c r="A8888" s="140"/>
      <c r="B8888" s="325"/>
      <c r="J8888" s="4"/>
      <c r="K8888" s="173"/>
    </row>
    <row r="8889" spans="1:11" x14ac:dyDescent="0.2">
      <c r="A8889" s="140"/>
      <c r="B8889" s="325"/>
      <c r="J8889" s="4"/>
      <c r="K8889" s="173"/>
    </row>
    <row r="8890" spans="1:11" x14ac:dyDescent="0.2">
      <c r="A8890" s="140"/>
      <c r="B8890" s="325"/>
      <c r="J8890" s="4"/>
      <c r="K8890" s="173"/>
    </row>
    <row r="8891" spans="1:11" x14ac:dyDescent="0.2">
      <c r="A8891" s="140"/>
      <c r="B8891" s="325"/>
      <c r="J8891" s="4"/>
      <c r="K8891" s="173"/>
    </row>
    <row r="8892" spans="1:11" x14ac:dyDescent="0.2">
      <c r="A8892" s="140"/>
      <c r="B8892" s="325"/>
      <c r="J8892" s="4"/>
      <c r="K8892" s="173"/>
    </row>
    <row r="8893" spans="1:11" x14ac:dyDescent="0.2">
      <c r="A8893" s="140"/>
      <c r="B8893" s="325"/>
      <c r="J8893" s="4"/>
      <c r="K8893" s="173"/>
    </row>
    <row r="8894" spans="1:11" x14ac:dyDescent="0.2">
      <c r="A8894" s="140"/>
      <c r="B8894" s="325"/>
      <c r="J8894" s="4"/>
      <c r="K8894" s="173"/>
    </row>
    <row r="8895" spans="1:11" x14ac:dyDescent="0.2">
      <c r="A8895" s="140"/>
      <c r="B8895" s="325"/>
      <c r="J8895" s="4"/>
      <c r="K8895" s="173"/>
    </row>
    <row r="8896" spans="1:11" x14ac:dyDescent="0.2">
      <c r="A8896" s="140"/>
      <c r="B8896" s="325"/>
      <c r="J8896" s="4"/>
      <c r="K8896" s="173"/>
    </row>
    <row r="8897" spans="1:11" x14ac:dyDescent="0.2">
      <c r="A8897" s="140"/>
      <c r="B8897" s="325"/>
      <c r="J8897" s="4"/>
      <c r="K8897" s="173"/>
    </row>
    <row r="8898" spans="1:11" x14ac:dyDescent="0.2">
      <c r="A8898" s="140"/>
      <c r="B8898" s="325"/>
      <c r="J8898" s="4"/>
      <c r="K8898" s="173"/>
    </row>
    <row r="8899" spans="1:11" x14ac:dyDescent="0.2">
      <c r="A8899" s="140"/>
      <c r="B8899" s="325"/>
      <c r="J8899" s="4"/>
      <c r="K8899" s="173"/>
    </row>
    <row r="8900" spans="1:11" x14ac:dyDescent="0.2">
      <c r="A8900" s="140"/>
      <c r="B8900" s="325"/>
      <c r="J8900" s="4"/>
      <c r="K8900" s="173"/>
    </row>
    <row r="8901" spans="1:11" x14ac:dyDescent="0.2">
      <c r="A8901" s="140"/>
      <c r="B8901" s="325"/>
      <c r="J8901" s="4"/>
      <c r="K8901" s="173"/>
    </row>
    <row r="8902" spans="1:11" x14ac:dyDescent="0.2">
      <c r="A8902" s="140"/>
      <c r="B8902" s="325"/>
      <c r="J8902" s="4"/>
      <c r="K8902" s="173"/>
    </row>
    <row r="8903" spans="1:11" x14ac:dyDescent="0.2">
      <c r="A8903" s="140"/>
      <c r="B8903" s="325"/>
      <c r="J8903" s="4"/>
      <c r="K8903" s="173"/>
    </row>
    <row r="8904" spans="1:11" x14ac:dyDescent="0.2">
      <c r="A8904" s="140"/>
      <c r="B8904" s="325"/>
      <c r="J8904" s="4"/>
      <c r="K8904" s="173"/>
    </row>
    <row r="8905" spans="1:11" x14ac:dyDescent="0.2">
      <c r="A8905" s="140"/>
      <c r="B8905" s="325"/>
      <c r="J8905" s="4"/>
      <c r="K8905" s="173"/>
    </row>
    <row r="8906" spans="1:11" x14ac:dyDescent="0.2">
      <c r="A8906" s="140"/>
      <c r="B8906" s="325"/>
      <c r="J8906" s="4"/>
      <c r="K8906" s="173"/>
    </row>
    <row r="8907" spans="1:11" x14ac:dyDescent="0.2">
      <c r="A8907" s="140"/>
      <c r="B8907" s="325"/>
      <c r="J8907" s="4"/>
      <c r="K8907" s="173"/>
    </row>
    <row r="8908" spans="1:11" x14ac:dyDescent="0.2">
      <c r="A8908" s="140"/>
      <c r="B8908" s="325"/>
      <c r="J8908" s="4"/>
      <c r="K8908" s="173"/>
    </row>
    <row r="8909" spans="1:11" x14ac:dyDescent="0.2">
      <c r="A8909" s="140"/>
      <c r="B8909" s="325"/>
      <c r="J8909" s="4"/>
      <c r="K8909" s="173"/>
    </row>
    <row r="8910" spans="1:11" x14ac:dyDescent="0.2">
      <c r="A8910" s="140"/>
      <c r="B8910" s="325"/>
      <c r="J8910" s="4"/>
      <c r="K8910" s="173"/>
    </row>
    <row r="8911" spans="1:11" x14ac:dyDescent="0.2">
      <c r="A8911" s="140"/>
      <c r="B8911" s="325"/>
      <c r="J8911" s="4"/>
      <c r="K8911" s="173"/>
    </row>
    <row r="8912" spans="1:11" x14ac:dyDescent="0.2">
      <c r="A8912" s="140"/>
      <c r="B8912" s="325"/>
      <c r="J8912" s="4"/>
      <c r="K8912" s="173"/>
    </row>
    <row r="8913" spans="1:11" x14ac:dyDescent="0.2">
      <c r="A8913" s="140"/>
      <c r="B8913" s="325"/>
      <c r="J8913" s="4"/>
      <c r="K8913" s="173"/>
    </row>
    <row r="8914" spans="1:11" x14ac:dyDescent="0.2">
      <c r="A8914" s="140"/>
      <c r="B8914" s="325"/>
      <c r="J8914" s="4"/>
      <c r="K8914" s="173"/>
    </row>
    <row r="8915" spans="1:11" x14ac:dyDescent="0.2">
      <c r="A8915" s="140"/>
      <c r="B8915" s="325"/>
      <c r="J8915" s="4"/>
      <c r="K8915" s="173"/>
    </row>
    <row r="8916" spans="1:11" x14ac:dyDescent="0.2">
      <c r="A8916" s="140"/>
      <c r="B8916" s="325"/>
      <c r="J8916" s="4"/>
      <c r="K8916" s="173"/>
    </row>
    <row r="8917" spans="1:11" x14ac:dyDescent="0.2">
      <c r="A8917" s="140"/>
      <c r="B8917" s="325"/>
      <c r="J8917" s="4"/>
      <c r="K8917" s="173"/>
    </row>
    <row r="8918" spans="1:11" x14ac:dyDescent="0.2">
      <c r="A8918" s="140"/>
      <c r="B8918" s="325"/>
      <c r="J8918" s="4"/>
      <c r="K8918" s="173"/>
    </row>
    <row r="8919" spans="1:11" x14ac:dyDescent="0.2">
      <c r="A8919" s="140"/>
      <c r="B8919" s="325"/>
      <c r="J8919" s="4"/>
      <c r="K8919" s="173"/>
    </row>
    <row r="8920" spans="1:11" x14ac:dyDescent="0.2">
      <c r="A8920" s="140"/>
      <c r="B8920" s="325"/>
      <c r="J8920" s="4"/>
      <c r="K8920" s="173"/>
    </row>
    <row r="8921" spans="1:11" x14ac:dyDescent="0.2">
      <c r="A8921" s="140"/>
      <c r="B8921" s="325"/>
      <c r="J8921" s="4"/>
      <c r="K8921" s="173"/>
    </row>
    <row r="8922" spans="1:11" x14ac:dyDescent="0.2">
      <c r="A8922" s="140"/>
      <c r="B8922" s="325"/>
      <c r="J8922" s="4"/>
      <c r="K8922" s="173"/>
    </row>
    <row r="8923" spans="1:11" x14ac:dyDescent="0.2">
      <c r="A8923" s="140"/>
      <c r="B8923" s="325"/>
      <c r="J8923" s="4"/>
      <c r="K8923" s="173"/>
    </row>
    <row r="8924" spans="1:11" x14ac:dyDescent="0.2">
      <c r="A8924" s="140"/>
      <c r="B8924" s="325"/>
      <c r="J8924" s="4"/>
      <c r="K8924" s="173"/>
    </row>
    <row r="8925" spans="1:11" x14ac:dyDescent="0.2">
      <c r="A8925" s="140"/>
      <c r="B8925" s="325"/>
      <c r="J8925" s="4"/>
      <c r="K8925" s="173"/>
    </row>
    <row r="8926" spans="1:11" x14ac:dyDescent="0.2">
      <c r="A8926" s="140"/>
      <c r="B8926" s="325"/>
      <c r="J8926" s="4"/>
      <c r="K8926" s="173"/>
    </row>
    <row r="8927" spans="1:11" x14ac:dyDescent="0.2">
      <c r="A8927" s="140"/>
      <c r="B8927" s="325"/>
      <c r="J8927" s="4"/>
      <c r="K8927" s="173"/>
    </row>
    <row r="8928" spans="1:11" x14ac:dyDescent="0.2">
      <c r="A8928" s="140"/>
      <c r="B8928" s="325"/>
      <c r="J8928" s="4"/>
      <c r="K8928" s="173"/>
    </row>
    <row r="8929" spans="1:11" x14ac:dyDescent="0.2">
      <c r="A8929" s="140"/>
      <c r="B8929" s="325"/>
      <c r="J8929" s="4"/>
      <c r="K8929" s="173"/>
    </row>
    <row r="8930" spans="1:11" x14ac:dyDescent="0.2">
      <c r="A8930" s="140"/>
      <c r="B8930" s="325"/>
      <c r="J8930" s="4"/>
      <c r="K8930" s="173"/>
    </row>
    <row r="8931" spans="1:11" x14ac:dyDescent="0.2">
      <c r="A8931" s="140"/>
      <c r="B8931" s="325"/>
      <c r="J8931" s="4"/>
      <c r="K8931" s="173"/>
    </row>
    <row r="8932" spans="1:11" x14ac:dyDescent="0.2">
      <c r="A8932" s="140"/>
      <c r="B8932" s="325"/>
      <c r="J8932" s="4"/>
      <c r="K8932" s="173"/>
    </row>
    <row r="8933" spans="1:11" x14ac:dyDescent="0.2">
      <c r="A8933" s="140"/>
      <c r="B8933" s="325"/>
      <c r="J8933" s="4"/>
      <c r="K8933" s="173"/>
    </row>
    <row r="8934" spans="1:11" x14ac:dyDescent="0.2">
      <c r="A8934" s="140"/>
      <c r="B8934" s="325"/>
      <c r="J8934" s="4"/>
      <c r="K8934" s="173"/>
    </row>
    <row r="8935" spans="1:11" x14ac:dyDescent="0.2">
      <c r="A8935" s="140"/>
      <c r="B8935" s="325"/>
      <c r="J8935" s="4"/>
      <c r="K8935" s="173"/>
    </row>
    <row r="8936" spans="1:11" x14ac:dyDescent="0.2">
      <c r="A8936" s="140"/>
      <c r="B8936" s="325"/>
      <c r="J8936" s="4"/>
      <c r="K8936" s="173"/>
    </row>
    <row r="8937" spans="1:11" x14ac:dyDescent="0.2">
      <c r="A8937" s="140"/>
      <c r="B8937" s="325"/>
      <c r="J8937" s="4"/>
      <c r="K8937" s="173"/>
    </row>
    <row r="8938" spans="1:11" x14ac:dyDescent="0.2">
      <c r="A8938" s="140"/>
      <c r="B8938" s="325"/>
      <c r="J8938" s="4"/>
      <c r="K8938" s="173"/>
    </row>
    <row r="8939" spans="1:11" x14ac:dyDescent="0.2">
      <c r="A8939" s="140"/>
      <c r="B8939" s="325"/>
      <c r="J8939" s="4"/>
      <c r="K8939" s="173"/>
    </row>
    <row r="8940" spans="1:11" x14ac:dyDescent="0.2">
      <c r="A8940" s="140"/>
      <c r="B8940" s="325"/>
      <c r="J8940" s="4"/>
      <c r="K8940" s="173"/>
    </row>
    <row r="8941" spans="1:11" x14ac:dyDescent="0.2">
      <c r="A8941" s="140"/>
      <c r="B8941" s="325"/>
      <c r="J8941" s="4"/>
      <c r="K8941" s="173"/>
    </row>
    <row r="8942" spans="1:11" x14ac:dyDescent="0.2">
      <c r="A8942" s="140"/>
      <c r="B8942" s="325"/>
      <c r="J8942" s="4"/>
      <c r="K8942" s="173"/>
    </row>
    <row r="8943" spans="1:11" x14ac:dyDescent="0.2">
      <c r="A8943" s="140"/>
      <c r="B8943" s="325"/>
      <c r="J8943" s="4"/>
      <c r="K8943" s="173"/>
    </row>
    <row r="8944" spans="1:11" x14ac:dyDescent="0.2">
      <c r="A8944" s="140"/>
      <c r="B8944" s="325"/>
      <c r="J8944" s="4"/>
      <c r="K8944" s="173"/>
    </row>
    <row r="8945" spans="1:11" x14ac:dyDescent="0.2">
      <c r="A8945" s="140"/>
      <c r="B8945" s="325"/>
      <c r="J8945" s="4"/>
      <c r="K8945" s="173"/>
    </row>
    <row r="8946" spans="1:11" x14ac:dyDescent="0.2">
      <c r="A8946" s="140"/>
      <c r="B8946" s="325"/>
      <c r="J8946" s="4"/>
      <c r="K8946" s="173"/>
    </row>
    <row r="8947" spans="1:11" x14ac:dyDescent="0.2">
      <c r="A8947" s="140"/>
      <c r="B8947" s="325"/>
      <c r="J8947" s="4"/>
      <c r="K8947" s="173"/>
    </row>
    <row r="8948" spans="1:11" x14ac:dyDescent="0.2">
      <c r="A8948" s="140"/>
      <c r="B8948" s="325"/>
      <c r="J8948" s="4"/>
      <c r="K8948" s="173"/>
    </row>
    <row r="8949" spans="1:11" x14ac:dyDescent="0.2">
      <c r="A8949" s="140"/>
      <c r="B8949" s="325"/>
      <c r="J8949" s="4"/>
      <c r="K8949" s="173"/>
    </row>
    <row r="8950" spans="1:11" x14ac:dyDescent="0.2">
      <c r="A8950" s="140"/>
      <c r="B8950" s="325"/>
      <c r="J8950" s="4"/>
      <c r="K8950" s="173"/>
    </row>
    <row r="8951" spans="1:11" x14ac:dyDescent="0.2">
      <c r="A8951" s="140"/>
      <c r="B8951" s="325"/>
      <c r="J8951" s="4"/>
      <c r="K8951" s="173"/>
    </row>
    <row r="8952" spans="1:11" x14ac:dyDescent="0.2">
      <c r="A8952" s="140"/>
      <c r="B8952" s="325"/>
      <c r="J8952" s="4"/>
      <c r="K8952" s="173"/>
    </row>
    <row r="8953" spans="1:11" x14ac:dyDescent="0.2">
      <c r="A8953" s="140"/>
      <c r="B8953" s="325"/>
      <c r="J8953" s="4"/>
      <c r="K8953" s="173"/>
    </row>
    <row r="8954" spans="1:11" x14ac:dyDescent="0.2">
      <c r="A8954" s="140"/>
      <c r="B8954" s="325"/>
      <c r="J8954" s="4"/>
      <c r="K8954" s="173"/>
    </row>
    <row r="8955" spans="1:11" x14ac:dyDescent="0.2">
      <c r="A8955" s="140"/>
      <c r="B8955" s="325"/>
      <c r="J8955" s="4"/>
      <c r="K8955" s="173"/>
    </row>
    <row r="8956" spans="1:11" x14ac:dyDescent="0.2">
      <c r="A8956" s="140"/>
      <c r="B8956" s="325"/>
      <c r="J8956" s="4"/>
      <c r="K8956" s="173"/>
    </row>
    <row r="8957" spans="1:11" x14ac:dyDescent="0.2">
      <c r="A8957" s="140"/>
      <c r="B8957" s="325"/>
      <c r="J8957" s="4"/>
      <c r="K8957" s="173"/>
    </row>
    <row r="8958" spans="1:11" x14ac:dyDescent="0.2">
      <c r="A8958" s="140"/>
      <c r="B8958" s="325"/>
      <c r="J8958" s="4"/>
      <c r="K8958" s="173"/>
    </row>
    <row r="8959" spans="1:11" x14ac:dyDescent="0.2">
      <c r="A8959" s="140"/>
      <c r="B8959" s="325"/>
      <c r="J8959" s="4"/>
      <c r="K8959" s="173"/>
    </row>
    <row r="8960" spans="1:11" x14ac:dyDescent="0.2">
      <c r="A8960" s="140"/>
      <c r="B8960" s="325"/>
      <c r="J8960" s="4"/>
      <c r="K8960" s="173"/>
    </row>
    <row r="8961" spans="1:11" x14ac:dyDescent="0.2">
      <c r="A8961" s="140"/>
      <c r="B8961" s="325"/>
      <c r="J8961" s="4"/>
      <c r="K8961" s="173"/>
    </row>
    <row r="8962" spans="1:11" x14ac:dyDescent="0.2">
      <c r="A8962" s="140"/>
      <c r="B8962" s="325"/>
      <c r="J8962" s="4"/>
      <c r="K8962" s="173"/>
    </row>
    <row r="8963" spans="1:11" x14ac:dyDescent="0.2">
      <c r="A8963" s="140"/>
      <c r="B8963" s="325"/>
      <c r="J8963" s="4"/>
      <c r="K8963" s="173"/>
    </row>
    <row r="8964" spans="1:11" x14ac:dyDescent="0.2">
      <c r="A8964" s="140"/>
      <c r="B8964" s="325"/>
      <c r="J8964" s="4"/>
      <c r="K8964" s="173"/>
    </row>
    <row r="8965" spans="1:11" x14ac:dyDescent="0.2">
      <c r="A8965" s="140"/>
      <c r="B8965" s="325"/>
      <c r="J8965" s="4"/>
      <c r="K8965" s="173"/>
    </row>
    <row r="8966" spans="1:11" x14ac:dyDescent="0.2">
      <c r="A8966" s="140"/>
      <c r="B8966" s="325"/>
      <c r="J8966" s="4"/>
      <c r="K8966" s="173"/>
    </row>
    <row r="8967" spans="1:11" x14ac:dyDescent="0.2">
      <c r="A8967" s="140"/>
      <c r="B8967" s="325"/>
      <c r="J8967" s="4"/>
      <c r="K8967" s="173"/>
    </row>
    <row r="8968" spans="1:11" x14ac:dyDescent="0.2">
      <c r="A8968" s="140"/>
      <c r="B8968" s="325"/>
      <c r="J8968" s="4"/>
      <c r="K8968" s="173"/>
    </row>
    <row r="8969" spans="1:11" x14ac:dyDescent="0.2">
      <c r="A8969" s="140"/>
      <c r="B8969" s="325"/>
      <c r="J8969" s="4"/>
      <c r="K8969" s="173"/>
    </row>
    <row r="8970" spans="1:11" x14ac:dyDescent="0.2">
      <c r="A8970" s="140"/>
      <c r="B8970" s="325"/>
      <c r="J8970" s="4"/>
      <c r="K8970" s="173"/>
    </row>
    <row r="8971" spans="1:11" x14ac:dyDescent="0.2">
      <c r="A8971" s="140"/>
      <c r="B8971" s="325"/>
      <c r="J8971" s="4"/>
      <c r="K8971" s="173"/>
    </row>
    <row r="8972" spans="1:11" x14ac:dyDescent="0.2">
      <c r="A8972" s="140"/>
      <c r="B8972" s="325"/>
      <c r="J8972" s="4"/>
      <c r="K8972" s="173"/>
    </row>
    <row r="8973" spans="1:11" x14ac:dyDescent="0.2">
      <c r="A8973" s="140"/>
      <c r="B8973" s="325"/>
      <c r="J8973" s="4"/>
      <c r="K8973" s="173"/>
    </row>
    <row r="8974" spans="1:11" x14ac:dyDescent="0.2">
      <c r="A8974" s="140"/>
      <c r="B8974" s="325"/>
      <c r="J8974" s="4"/>
      <c r="K8974" s="173"/>
    </row>
    <row r="8975" spans="1:11" x14ac:dyDescent="0.2">
      <c r="A8975" s="140"/>
      <c r="B8975" s="325"/>
      <c r="J8975" s="4"/>
      <c r="K8975" s="173"/>
    </row>
    <row r="8976" spans="1:11" x14ac:dyDescent="0.2">
      <c r="A8976" s="140"/>
      <c r="B8976" s="325"/>
      <c r="J8976" s="4"/>
      <c r="K8976" s="173"/>
    </row>
    <row r="8977" spans="1:11" x14ac:dyDescent="0.2">
      <c r="A8977" s="140"/>
      <c r="B8977" s="325"/>
      <c r="J8977" s="4"/>
      <c r="K8977" s="173"/>
    </row>
    <row r="8978" spans="1:11" x14ac:dyDescent="0.2">
      <c r="A8978" s="140"/>
      <c r="B8978" s="325"/>
      <c r="J8978" s="4"/>
      <c r="K8978" s="173"/>
    </row>
    <row r="8979" spans="1:11" x14ac:dyDescent="0.2">
      <c r="A8979" s="140"/>
      <c r="B8979" s="325"/>
      <c r="J8979" s="4"/>
      <c r="K8979" s="173"/>
    </row>
    <row r="8980" spans="1:11" x14ac:dyDescent="0.2">
      <c r="A8980" s="140"/>
      <c r="B8980" s="325"/>
      <c r="J8980" s="4"/>
      <c r="K8980" s="173"/>
    </row>
    <row r="8981" spans="1:11" x14ac:dyDescent="0.2">
      <c r="A8981" s="140"/>
      <c r="B8981" s="325"/>
      <c r="J8981" s="4"/>
      <c r="K8981" s="173"/>
    </row>
    <row r="8982" spans="1:11" x14ac:dyDescent="0.2">
      <c r="A8982" s="140"/>
      <c r="B8982" s="325"/>
      <c r="J8982" s="4"/>
      <c r="K8982" s="173"/>
    </row>
    <row r="8983" spans="1:11" x14ac:dyDescent="0.2">
      <c r="A8983" s="140"/>
      <c r="B8983" s="325"/>
      <c r="J8983" s="4"/>
      <c r="K8983" s="173"/>
    </row>
    <row r="8984" spans="1:11" x14ac:dyDescent="0.2">
      <c r="A8984" s="140"/>
      <c r="B8984" s="325"/>
      <c r="J8984" s="4"/>
      <c r="K8984" s="173"/>
    </row>
    <row r="8985" spans="1:11" x14ac:dyDescent="0.2">
      <c r="A8985" s="140"/>
      <c r="B8985" s="325"/>
      <c r="J8985" s="4"/>
      <c r="K8985" s="173"/>
    </row>
    <row r="8986" spans="1:11" x14ac:dyDescent="0.2">
      <c r="A8986" s="140"/>
      <c r="B8986" s="325"/>
      <c r="J8986" s="4"/>
      <c r="K8986" s="173"/>
    </row>
    <row r="8987" spans="1:11" x14ac:dyDescent="0.2">
      <c r="A8987" s="140"/>
      <c r="B8987" s="325"/>
      <c r="J8987" s="4"/>
      <c r="K8987" s="173"/>
    </row>
    <row r="8988" spans="1:11" x14ac:dyDescent="0.2">
      <c r="A8988" s="140"/>
      <c r="B8988" s="325"/>
      <c r="J8988" s="4"/>
      <c r="K8988" s="173"/>
    </row>
    <row r="8989" spans="1:11" x14ac:dyDescent="0.2">
      <c r="A8989" s="140"/>
      <c r="B8989" s="325"/>
      <c r="J8989" s="4"/>
      <c r="K8989" s="173"/>
    </row>
    <row r="8990" spans="1:11" x14ac:dyDescent="0.2">
      <c r="A8990" s="140"/>
      <c r="B8990" s="325"/>
      <c r="J8990" s="4"/>
      <c r="K8990" s="173"/>
    </row>
    <row r="8991" spans="1:11" x14ac:dyDescent="0.2">
      <c r="A8991" s="140"/>
      <c r="B8991" s="325"/>
      <c r="J8991" s="4"/>
      <c r="K8991" s="173"/>
    </row>
    <row r="8992" spans="1:11" x14ac:dyDescent="0.2">
      <c r="A8992" s="140"/>
      <c r="B8992" s="325"/>
      <c r="J8992" s="4"/>
      <c r="K8992" s="173"/>
    </row>
    <row r="8993" spans="1:11" x14ac:dyDescent="0.2">
      <c r="A8993" s="140"/>
      <c r="B8993" s="325"/>
      <c r="J8993" s="4"/>
      <c r="K8993" s="173"/>
    </row>
    <row r="8994" spans="1:11" x14ac:dyDescent="0.2">
      <c r="A8994" s="140"/>
      <c r="B8994" s="325"/>
      <c r="J8994" s="4"/>
      <c r="K8994" s="173"/>
    </row>
    <row r="8995" spans="1:11" x14ac:dyDescent="0.2">
      <c r="A8995" s="140"/>
      <c r="B8995" s="325"/>
      <c r="J8995" s="4"/>
      <c r="K8995" s="173"/>
    </row>
    <row r="8996" spans="1:11" x14ac:dyDescent="0.2">
      <c r="A8996" s="140"/>
      <c r="B8996" s="325"/>
      <c r="J8996" s="4"/>
      <c r="K8996" s="173"/>
    </row>
    <row r="8997" spans="1:11" x14ac:dyDescent="0.2">
      <c r="A8997" s="140"/>
      <c r="B8997" s="325"/>
      <c r="J8997" s="4"/>
      <c r="K8997" s="173"/>
    </row>
    <row r="8998" spans="1:11" x14ac:dyDescent="0.2">
      <c r="A8998" s="140"/>
      <c r="B8998" s="325"/>
      <c r="J8998" s="4"/>
      <c r="K8998" s="173"/>
    </row>
    <row r="8999" spans="1:11" x14ac:dyDescent="0.2">
      <c r="A8999" s="140"/>
      <c r="B8999" s="325"/>
      <c r="J8999" s="4"/>
      <c r="K8999" s="173"/>
    </row>
    <row r="9000" spans="1:11" x14ac:dyDescent="0.2">
      <c r="A9000" s="140"/>
      <c r="B9000" s="325"/>
      <c r="J9000" s="4"/>
      <c r="K9000" s="173"/>
    </row>
    <row r="9001" spans="1:11" x14ac:dyDescent="0.2">
      <c r="A9001" s="140"/>
      <c r="B9001" s="325"/>
      <c r="J9001" s="4"/>
      <c r="K9001" s="173"/>
    </row>
    <row r="9002" spans="1:11" x14ac:dyDescent="0.2">
      <c r="A9002" s="140"/>
      <c r="B9002" s="325"/>
      <c r="J9002" s="4"/>
      <c r="K9002" s="173"/>
    </row>
    <row r="9003" spans="1:11" x14ac:dyDescent="0.2">
      <c r="A9003" s="140"/>
      <c r="B9003" s="325"/>
      <c r="J9003" s="4"/>
      <c r="K9003" s="173"/>
    </row>
    <row r="9004" spans="1:11" x14ac:dyDescent="0.2">
      <c r="A9004" s="140"/>
      <c r="B9004" s="325"/>
      <c r="J9004" s="4"/>
      <c r="K9004" s="173"/>
    </row>
    <row r="9005" spans="1:11" x14ac:dyDescent="0.2">
      <c r="A9005" s="140"/>
      <c r="B9005" s="325"/>
      <c r="J9005" s="4"/>
      <c r="K9005" s="173"/>
    </row>
    <row r="9006" spans="1:11" x14ac:dyDescent="0.2">
      <c r="A9006" s="140"/>
      <c r="B9006" s="325"/>
      <c r="J9006" s="4"/>
      <c r="K9006" s="173"/>
    </row>
    <row r="9007" spans="1:11" x14ac:dyDescent="0.2">
      <c r="A9007" s="140"/>
      <c r="B9007" s="325"/>
      <c r="J9007" s="4"/>
      <c r="K9007" s="173"/>
    </row>
    <row r="9008" spans="1:11" x14ac:dyDescent="0.2">
      <c r="A9008" s="140"/>
      <c r="B9008" s="325"/>
      <c r="J9008" s="4"/>
      <c r="K9008" s="173"/>
    </row>
    <row r="9009" spans="1:11" x14ac:dyDescent="0.2">
      <c r="A9009" s="140"/>
      <c r="B9009" s="325"/>
      <c r="J9009" s="4"/>
      <c r="K9009" s="173"/>
    </row>
    <row r="9010" spans="1:11" x14ac:dyDescent="0.2">
      <c r="A9010" s="140"/>
      <c r="B9010" s="325"/>
      <c r="J9010" s="4"/>
      <c r="K9010" s="173"/>
    </row>
    <row r="9011" spans="1:11" x14ac:dyDescent="0.2">
      <c r="A9011" s="140"/>
      <c r="B9011" s="325"/>
      <c r="J9011" s="4"/>
      <c r="K9011" s="173"/>
    </row>
    <row r="9012" spans="1:11" x14ac:dyDescent="0.2">
      <c r="A9012" s="140"/>
      <c r="B9012" s="325"/>
      <c r="J9012" s="4"/>
      <c r="K9012" s="173"/>
    </row>
    <row r="9013" spans="1:11" x14ac:dyDescent="0.2">
      <c r="A9013" s="140"/>
      <c r="B9013" s="325"/>
      <c r="J9013" s="4"/>
      <c r="K9013" s="173"/>
    </row>
    <row r="9014" spans="1:11" x14ac:dyDescent="0.2">
      <c r="A9014" s="140"/>
      <c r="B9014" s="325"/>
      <c r="J9014" s="4"/>
      <c r="K9014" s="173"/>
    </row>
    <row r="9015" spans="1:11" x14ac:dyDescent="0.2">
      <c r="A9015" s="140"/>
      <c r="B9015" s="325"/>
      <c r="J9015" s="4"/>
      <c r="K9015" s="173"/>
    </row>
    <row r="9016" spans="1:11" x14ac:dyDescent="0.2">
      <c r="A9016" s="140"/>
      <c r="B9016" s="325"/>
      <c r="J9016" s="4"/>
      <c r="K9016" s="173"/>
    </row>
    <row r="9017" spans="1:11" x14ac:dyDescent="0.2">
      <c r="A9017" s="140"/>
      <c r="B9017" s="325"/>
      <c r="J9017" s="4"/>
      <c r="K9017" s="173"/>
    </row>
    <row r="9018" spans="1:11" x14ac:dyDescent="0.2">
      <c r="A9018" s="140"/>
      <c r="B9018" s="325"/>
      <c r="J9018" s="4"/>
      <c r="K9018" s="173"/>
    </row>
    <row r="9019" spans="1:11" x14ac:dyDescent="0.2">
      <c r="A9019" s="140"/>
      <c r="B9019" s="325"/>
      <c r="J9019" s="4"/>
      <c r="K9019" s="173"/>
    </row>
    <row r="9020" spans="1:11" x14ac:dyDescent="0.2">
      <c r="A9020" s="140"/>
      <c r="B9020" s="325"/>
      <c r="J9020" s="4"/>
      <c r="K9020" s="173"/>
    </row>
    <row r="9021" spans="1:11" x14ac:dyDescent="0.2">
      <c r="A9021" s="140"/>
      <c r="B9021" s="325"/>
      <c r="J9021" s="4"/>
      <c r="K9021" s="173"/>
    </row>
    <row r="9022" spans="1:11" x14ac:dyDescent="0.2">
      <c r="A9022" s="140"/>
      <c r="B9022" s="325"/>
      <c r="J9022" s="4"/>
      <c r="K9022" s="173"/>
    </row>
    <row r="9023" spans="1:11" x14ac:dyDescent="0.2">
      <c r="A9023" s="140"/>
      <c r="B9023" s="325"/>
      <c r="J9023" s="4"/>
      <c r="K9023" s="173"/>
    </row>
    <row r="9024" spans="1:11" x14ac:dyDescent="0.2">
      <c r="A9024" s="140"/>
      <c r="B9024" s="325"/>
      <c r="J9024" s="4"/>
      <c r="K9024" s="173"/>
    </row>
    <row r="9025" spans="1:11" x14ac:dyDescent="0.2">
      <c r="A9025" s="140"/>
      <c r="B9025" s="325"/>
      <c r="J9025" s="4"/>
      <c r="K9025" s="173"/>
    </row>
    <row r="9026" spans="1:11" x14ac:dyDescent="0.2">
      <c r="A9026" s="140"/>
      <c r="B9026" s="325"/>
      <c r="J9026" s="4"/>
      <c r="K9026" s="173"/>
    </row>
    <row r="9027" spans="1:11" x14ac:dyDescent="0.2">
      <c r="A9027" s="140"/>
      <c r="B9027" s="325"/>
      <c r="J9027" s="4"/>
      <c r="K9027" s="173"/>
    </row>
    <row r="9028" spans="1:11" x14ac:dyDescent="0.2">
      <c r="A9028" s="140"/>
      <c r="B9028" s="325"/>
      <c r="J9028" s="4"/>
      <c r="K9028" s="173"/>
    </row>
    <row r="9029" spans="1:11" x14ac:dyDescent="0.2">
      <c r="A9029" s="140"/>
      <c r="B9029" s="325"/>
      <c r="J9029" s="4"/>
      <c r="K9029" s="173"/>
    </row>
    <row r="9030" spans="1:11" x14ac:dyDescent="0.2">
      <c r="A9030" s="140"/>
      <c r="B9030" s="325"/>
      <c r="J9030" s="4"/>
      <c r="K9030" s="173"/>
    </row>
    <row r="9031" spans="1:11" x14ac:dyDescent="0.2">
      <c r="A9031" s="140"/>
      <c r="B9031" s="325"/>
      <c r="J9031" s="4"/>
      <c r="K9031" s="173"/>
    </row>
    <row r="9032" spans="1:11" x14ac:dyDescent="0.2">
      <c r="A9032" s="140"/>
      <c r="B9032" s="325"/>
      <c r="J9032" s="4"/>
      <c r="K9032" s="173"/>
    </row>
    <row r="9033" spans="1:11" x14ac:dyDescent="0.2">
      <c r="A9033" s="140"/>
      <c r="B9033" s="325"/>
      <c r="J9033" s="4"/>
      <c r="K9033" s="173"/>
    </row>
    <row r="9034" spans="1:11" x14ac:dyDescent="0.2">
      <c r="A9034" s="140"/>
      <c r="B9034" s="325"/>
      <c r="J9034" s="4"/>
      <c r="K9034" s="173"/>
    </row>
    <row r="9035" spans="1:11" x14ac:dyDescent="0.2">
      <c r="A9035" s="140"/>
      <c r="B9035" s="325"/>
      <c r="J9035" s="4"/>
      <c r="K9035" s="173"/>
    </row>
    <row r="9036" spans="1:11" x14ac:dyDescent="0.2">
      <c r="A9036" s="140"/>
      <c r="B9036" s="325"/>
      <c r="J9036" s="4"/>
      <c r="K9036" s="173"/>
    </row>
    <row r="9037" spans="1:11" x14ac:dyDescent="0.2">
      <c r="A9037" s="140"/>
      <c r="B9037" s="325"/>
      <c r="J9037" s="4"/>
      <c r="K9037" s="173"/>
    </row>
    <row r="9038" spans="1:11" x14ac:dyDescent="0.2">
      <c r="A9038" s="140"/>
      <c r="B9038" s="325"/>
      <c r="J9038" s="4"/>
      <c r="K9038" s="173"/>
    </row>
    <row r="9039" spans="1:11" x14ac:dyDescent="0.2">
      <c r="A9039" s="140"/>
      <c r="B9039" s="325"/>
      <c r="J9039" s="4"/>
      <c r="K9039" s="173"/>
    </row>
    <row r="9040" spans="1:11" x14ac:dyDescent="0.2">
      <c r="A9040" s="140"/>
      <c r="B9040" s="325"/>
      <c r="J9040" s="4"/>
      <c r="K9040" s="173"/>
    </row>
    <row r="9041" spans="1:11" x14ac:dyDescent="0.2">
      <c r="A9041" s="140"/>
      <c r="B9041" s="325"/>
      <c r="J9041" s="4"/>
      <c r="K9041" s="173"/>
    </row>
    <row r="9042" spans="1:11" x14ac:dyDescent="0.2">
      <c r="A9042" s="140"/>
      <c r="B9042" s="325"/>
      <c r="J9042" s="4"/>
      <c r="K9042" s="173"/>
    </row>
    <row r="9043" spans="1:11" x14ac:dyDescent="0.2">
      <c r="A9043" s="140"/>
      <c r="B9043" s="325"/>
      <c r="J9043" s="4"/>
      <c r="K9043" s="173"/>
    </row>
    <row r="9044" spans="1:11" x14ac:dyDescent="0.2">
      <c r="A9044" s="140"/>
      <c r="B9044" s="325"/>
      <c r="J9044" s="4"/>
      <c r="K9044" s="173"/>
    </row>
    <row r="9045" spans="1:11" x14ac:dyDescent="0.2">
      <c r="A9045" s="140"/>
      <c r="B9045" s="325"/>
      <c r="J9045" s="4"/>
      <c r="K9045" s="173"/>
    </row>
    <row r="9046" spans="1:11" x14ac:dyDescent="0.2">
      <c r="A9046" s="140"/>
      <c r="B9046" s="325"/>
      <c r="J9046" s="4"/>
      <c r="K9046" s="173"/>
    </row>
    <row r="9047" spans="1:11" x14ac:dyDescent="0.2">
      <c r="A9047" s="140"/>
      <c r="B9047" s="325"/>
      <c r="J9047" s="4"/>
      <c r="K9047" s="173"/>
    </row>
    <row r="9048" spans="1:11" x14ac:dyDescent="0.2">
      <c r="A9048" s="140"/>
      <c r="B9048" s="325"/>
      <c r="J9048" s="4"/>
      <c r="K9048" s="173"/>
    </row>
    <row r="9049" spans="1:11" x14ac:dyDescent="0.2">
      <c r="A9049" s="140"/>
      <c r="B9049" s="325"/>
      <c r="J9049" s="4"/>
      <c r="K9049" s="173"/>
    </row>
    <row r="9050" spans="1:11" x14ac:dyDescent="0.2">
      <c r="A9050" s="140"/>
      <c r="B9050" s="325"/>
      <c r="J9050" s="4"/>
      <c r="K9050" s="173"/>
    </row>
    <row r="9051" spans="1:11" x14ac:dyDescent="0.2">
      <c r="A9051" s="140"/>
      <c r="B9051" s="325"/>
      <c r="J9051" s="4"/>
      <c r="K9051" s="173"/>
    </row>
    <row r="9052" spans="1:11" x14ac:dyDescent="0.2">
      <c r="A9052" s="140"/>
      <c r="B9052" s="325"/>
      <c r="J9052" s="4"/>
      <c r="K9052" s="173"/>
    </row>
    <row r="9053" spans="1:11" x14ac:dyDescent="0.2">
      <c r="A9053" s="140"/>
      <c r="B9053" s="325"/>
      <c r="J9053" s="4"/>
      <c r="K9053" s="173"/>
    </row>
    <row r="9054" spans="1:11" x14ac:dyDescent="0.2">
      <c r="A9054" s="140"/>
      <c r="B9054" s="325"/>
      <c r="J9054" s="4"/>
      <c r="K9054" s="173"/>
    </row>
    <row r="9055" spans="1:11" x14ac:dyDescent="0.2">
      <c r="A9055" s="140"/>
      <c r="B9055" s="325"/>
      <c r="J9055" s="4"/>
      <c r="K9055" s="173"/>
    </row>
    <row r="9056" spans="1:11" x14ac:dyDescent="0.2">
      <c r="A9056" s="140"/>
      <c r="B9056" s="325"/>
      <c r="J9056" s="4"/>
      <c r="K9056" s="173"/>
    </row>
    <row r="9057" spans="1:11" x14ac:dyDescent="0.2">
      <c r="A9057" s="140"/>
      <c r="B9057" s="325"/>
      <c r="J9057" s="4"/>
      <c r="K9057" s="173"/>
    </row>
    <row r="9058" spans="1:11" x14ac:dyDescent="0.2">
      <c r="A9058" s="140"/>
      <c r="B9058" s="325"/>
      <c r="J9058" s="4"/>
      <c r="K9058" s="173"/>
    </row>
    <row r="9059" spans="1:11" x14ac:dyDescent="0.2">
      <c r="A9059" s="140"/>
      <c r="B9059" s="325"/>
      <c r="J9059" s="4"/>
      <c r="K9059" s="173"/>
    </row>
    <row r="9060" spans="1:11" x14ac:dyDescent="0.2">
      <c r="A9060" s="140"/>
      <c r="B9060" s="325"/>
      <c r="J9060" s="4"/>
      <c r="K9060" s="173"/>
    </row>
    <row r="9061" spans="1:11" x14ac:dyDescent="0.2">
      <c r="A9061" s="140"/>
      <c r="B9061" s="325"/>
      <c r="J9061" s="4"/>
      <c r="K9061" s="173"/>
    </row>
    <row r="9062" spans="1:11" x14ac:dyDescent="0.2">
      <c r="A9062" s="140"/>
      <c r="B9062" s="325"/>
      <c r="J9062" s="4"/>
      <c r="K9062" s="173"/>
    </row>
    <row r="9063" spans="1:11" x14ac:dyDescent="0.2">
      <c r="A9063" s="140"/>
      <c r="B9063" s="325"/>
      <c r="J9063" s="4"/>
      <c r="K9063" s="173"/>
    </row>
    <row r="9064" spans="1:11" x14ac:dyDescent="0.2">
      <c r="A9064" s="140"/>
      <c r="B9064" s="325"/>
      <c r="J9064" s="4"/>
      <c r="K9064" s="173"/>
    </row>
    <row r="9065" spans="1:11" x14ac:dyDescent="0.2">
      <c r="A9065" s="140"/>
      <c r="B9065" s="325"/>
      <c r="J9065" s="4"/>
      <c r="K9065" s="173"/>
    </row>
    <row r="9066" spans="1:11" x14ac:dyDescent="0.2">
      <c r="A9066" s="140"/>
      <c r="B9066" s="325"/>
      <c r="J9066" s="4"/>
      <c r="K9066" s="173"/>
    </row>
    <row r="9067" spans="1:11" x14ac:dyDescent="0.2">
      <c r="A9067" s="140"/>
      <c r="B9067" s="325"/>
      <c r="J9067" s="4"/>
      <c r="K9067" s="173"/>
    </row>
    <row r="9068" spans="1:11" x14ac:dyDescent="0.2">
      <c r="A9068" s="140"/>
      <c r="B9068" s="325"/>
      <c r="J9068" s="4"/>
      <c r="K9068" s="173"/>
    </row>
    <row r="9069" spans="1:11" x14ac:dyDescent="0.2">
      <c r="A9069" s="140"/>
      <c r="B9069" s="325"/>
      <c r="J9069" s="4"/>
      <c r="K9069" s="173"/>
    </row>
    <row r="9070" spans="1:11" x14ac:dyDescent="0.2">
      <c r="A9070" s="140"/>
      <c r="B9070" s="325"/>
      <c r="J9070" s="4"/>
      <c r="K9070" s="173"/>
    </row>
    <row r="9071" spans="1:11" x14ac:dyDescent="0.2">
      <c r="A9071" s="140"/>
      <c r="B9071" s="325"/>
      <c r="J9071" s="4"/>
      <c r="K9071" s="173"/>
    </row>
    <row r="9072" spans="1:11" x14ac:dyDescent="0.2">
      <c r="A9072" s="140"/>
      <c r="B9072" s="325"/>
      <c r="J9072" s="4"/>
      <c r="K9072" s="173"/>
    </row>
    <row r="9073" spans="1:11" x14ac:dyDescent="0.2">
      <c r="A9073" s="140"/>
      <c r="B9073" s="325"/>
      <c r="J9073" s="4"/>
      <c r="K9073" s="173"/>
    </row>
    <row r="9074" spans="1:11" x14ac:dyDescent="0.2">
      <c r="A9074" s="140"/>
      <c r="B9074" s="325"/>
      <c r="J9074" s="4"/>
      <c r="K9074" s="173"/>
    </row>
    <row r="9075" spans="1:11" x14ac:dyDescent="0.2">
      <c r="A9075" s="140"/>
      <c r="B9075" s="325"/>
      <c r="J9075" s="4"/>
      <c r="K9075" s="173"/>
    </row>
    <row r="9076" spans="1:11" x14ac:dyDescent="0.2">
      <c r="A9076" s="140"/>
      <c r="B9076" s="325"/>
      <c r="J9076" s="4"/>
      <c r="K9076" s="173"/>
    </row>
    <row r="9077" spans="1:11" x14ac:dyDescent="0.2">
      <c r="A9077" s="140"/>
      <c r="B9077" s="325"/>
      <c r="J9077" s="4"/>
      <c r="K9077" s="173"/>
    </row>
    <row r="9078" spans="1:11" x14ac:dyDescent="0.2">
      <c r="A9078" s="140"/>
      <c r="B9078" s="325"/>
      <c r="J9078" s="4"/>
      <c r="K9078" s="173"/>
    </row>
    <row r="9079" spans="1:11" x14ac:dyDescent="0.2">
      <c r="A9079" s="140"/>
      <c r="B9079" s="325"/>
      <c r="J9079" s="4"/>
      <c r="K9079" s="173"/>
    </row>
    <row r="9080" spans="1:11" x14ac:dyDescent="0.2">
      <c r="A9080" s="140"/>
      <c r="B9080" s="325"/>
      <c r="J9080" s="4"/>
      <c r="K9080" s="173"/>
    </row>
    <row r="9081" spans="1:11" x14ac:dyDescent="0.2">
      <c r="A9081" s="140"/>
      <c r="B9081" s="325"/>
      <c r="J9081" s="4"/>
      <c r="K9081" s="173"/>
    </row>
    <row r="9082" spans="1:11" x14ac:dyDescent="0.2">
      <c r="A9082" s="140"/>
      <c r="B9082" s="325"/>
      <c r="J9082" s="4"/>
      <c r="K9082" s="173"/>
    </row>
    <row r="9083" spans="1:11" x14ac:dyDescent="0.2">
      <c r="A9083" s="140"/>
      <c r="B9083" s="325"/>
      <c r="J9083" s="4"/>
      <c r="K9083" s="173"/>
    </row>
    <row r="9084" spans="1:11" x14ac:dyDescent="0.2">
      <c r="A9084" s="140"/>
      <c r="B9084" s="325"/>
      <c r="J9084" s="4"/>
      <c r="K9084" s="173"/>
    </row>
    <row r="9085" spans="1:11" x14ac:dyDescent="0.2">
      <c r="A9085" s="140"/>
      <c r="B9085" s="325"/>
      <c r="J9085" s="4"/>
      <c r="K9085" s="173"/>
    </row>
    <row r="9086" spans="1:11" x14ac:dyDescent="0.2">
      <c r="A9086" s="140"/>
      <c r="B9086" s="325"/>
      <c r="J9086" s="4"/>
      <c r="K9086" s="173"/>
    </row>
    <row r="9087" spans="1:11" x14ac:dyDescent="0.2">
      <c r="A9087" s="140"/>
      <c r="B9087" s="325"/>
      <c r="J9087" s="4"/>
      <c r="K9087" s="173"/>
    </row>
    <row r="9088" spans="1:11" x14ac:dyDescent="0.2">
      <c r="A9088" s="140"/>
      <c r="B9088" s="325"/>
      <c r="J9088" s="4"/>
      <c r="K9088" s="173"/>
    </row>
    <row r="9089" spans="1:11" x14ac:dyDescent="0.2">
      <c r="A9089" s="140"/>
      <c r="B9089" s="325"/>
      <c r="J9089" s="4"/>
      <c r="K9089" s="173"/>
    </row>
    <row r="9090" spans="1:11" x14ac:dyDescent="0.2">
      <c r="A9090" s="140"/>
      <c r="B9090" s="325"/>
      <c r="J9090" s="4"/>
      <c r="K9090" s="173"/>
    </row>
    <row r="9091" spans="1:11" x14ac:dyDescent="0.2">
      <c r="A9091" s="140"/>
      <c r="B9091" s="325"/>
      <c r="J9091" s="4"/>
      <c r="K9091" s="173"/>
    </row>
    <row r="9092" spans="1:11" x14ac:dyDescent="0.2">
      <c r="A9092" s="140"/>
      <c r="B9092" s="325"/>
      <c r="J9092" s="4"/>
      <c r="K9092" s="173"/>
    </row>
    <row r="9093" spans="1:11" x14ac:dyDescent="0.2">
      <c r="A9093" s="140"/>
      <c r="B9093" s="325"/>
      <c r="J9093" s="4"/>
      <c r="K9093" s="173"/>
    </row>
    <row r="9094" spans="1:11" x14ac:dyDescent="0.2">
      <c r="A9094" s="140"/>
      <c r="B9094" s="325"/>
      <c r="J9094" s="4"/>
      <c r="K9094" s="173"/>
    </row>
    <row r="9095" spans="1:11" x14ac:dyDescent="0.2">
      <c r="A9095" s="140"/>
      <c r="B9095" s="325"/>
      <c r="J9095" s="4"/>
      <c r="K9095" s="173"/>
    </row>
    <row r="9096" spans="1:11" x14ac:dyDescent="0.2">
      <c r="A9096" s="140"/>
      <c r="B9096" s="325"/>
      <c r="J9096" s="4"/>
      <c r="K9096" s="173"/>
    </row>
    <row r="9097" spans="1:11" x14ac:dyDescent="0.2">
      <c r="A9097" s="140"/>
      <c r="B9097" s="325"/>
      <c r="J9097" s="4"/>
      <c r="K9097" s="173"/>
    </row>
    <row r="9098" spans="1:11" x14ac:dyDescent="0.2">
      <c r="A9098" s="140"/>
      <c r="B9098" s="325"/>
      <c r="J9098" s="4"/>
      <c r="K9098" s="173"/>
    </row>
    <row r="9099" spans="1:11" x14ac:dyDescent="0.2">
      <c r="A9099" s="140"/>
      <c r="B9099" s="325"/>
      <c r="J9099" s="4"/>
      <c r="K9099" s="173"/>
    </row>
    <row r="9100" spans="1:11" x14ac:dyDescent="0.2">
      <c r="A9100" s="140"/>
      <c r="B9100" s="325"/>
      <c r="J9100" s="4"/>
      <c r="K9100" s="173"/>
    </row>
    <row r="9101" spans="1:11" x14ac:dyDescent="0.2">
      <c r="A9101" s="140"/>
      <c r="B9101" s="325"/>
      <c r="J9101" s="4"/>
      <c r="K9101" s="173"/>
    </row>
    <row r="9102" spans="1:11" x14ac:dyDescent="0.2">
      <c r="A9102" s="140"/>
      <c r="B9102" s="325"/>
      <c r="J9102" s="4"/>
      <c r="K9102" s="173"/>
    </row>
    <row r="9103" spans="1:11" x14ac:dyDescent="0.2">
      <c r="A9103" s="140"/>
      <c r="B9103" s="325"/>
      <c r="J9103" s="4"/>
      <c r="K9103" s="173"/>
    </row>
    <row r="9104" spans="1:11" x14ac:dyDescent="0.2">
      <c r="A9104" s="140"/>
      <c r="B9104" s="325"/>
      <c r="J9104" s="4"/>
      <c r="K9104" s="173"/>
    </row>
    <row r="9105" spans="1:11" x14ac:dyDescent="0.2">
      <c r="A9105" s="140"/>
      <c r="B9105" s="325"/>
      <c r="J9105" s="4"/>
      <c r="K9105" s="173"/>
    </row>
    <row r="9106" spans="1:11" x14ac:dyDescent="0.2">
      <c r="A9106" s="140"/>
      <c r="B9106" s="325"/>
      <c r="J9106" s="4"/>
      <c r="K9106" s="173"/>
    </row>
    <row r="9107" spans="1:11" x14ac:dyDescent="0.2">
      <c r="A9107" s="140"/>
      <c r="B9107" s="325"/>
      <c r="J9107" s="4"/>
      <c r="K9107" s="173"/>
    </row>
    <row r="9108" spans="1:11" x14ac:dyDescent="0.2">
      <c r="A9108" s="140"/>
      <c r="B9108" s="325"/>
      <c r="J9108" s="4"/>
      <c r="K9108" s="173"/>
    </row>
    <row r="9109" spans="1:11" x14ac:dyDescent="0.2">
      <c r="A9109" s="140"/>
      <c r="B9109" s="325"/>
      <c r="J9109" s="4"/>
      <c r="K9109" s="173"/>
    </row>
    <row r="9110" spans="1:11" x14ac:dyDescent="0.2">
      <c r="A9110" s="140"/>
      <c r="B9110" s="325"/>
      <c r="J9110" s="4"/>
      <c r="K9110" s="173"/>
    </row>
    <row r="9111" spans="1:11" x14ac:dyDescent="0.2">
      <c r="A9111" s="140"/>
      <c r="B9111" s="325"/>
      <c r="J9111" s="4"/>
      <c r="K9111" s="173"/>
    </row>
    <row r="9112" spans="1:11" x14ac:dyDescent="0.2">
      <c r="A9112" s="140"/>
      <c r="B9112" s="325"/>
      <c r="J9112" s="4"/>
      <c r="K9112" s="173"/>
    </row>
    <row r="9113" spans="1:11" x14ac:dyDescent="0.2">
      <c r="A9113" s="140"/>
      <c r="B9113" s="325"/>
      <c r="J9113" s="4"/>
      <c r="K9113" s="173"/>
    </row>
    <row r="9114" spans="1:11" x14ac:dyDescent="0.2">
      <c r="A9114" s="140"/>
      <c r="B9114" s="325"/>
      <c r="J9114" s="4"/>
      <c r="K9114" s="173"/>
    </row>
    <row r="9115" spans="1:11" x14ac:dyDescent="0.2">
      <c r="A9115" s="140"/>
      <c r="B9115" s="325"/>
      <c r="J9115" s="4"/>
      <c r="K9115" s="173"/>
    </row>
    <row r="9116" spans="1:11" x14ac:dyDescent="0.2">
      <c r="A9116" s="140"/>
      <c r="B9116" s="325"/>
      <c r="J9116" s="4"/>
      <c r="K9116" s="173"/>
    </row>
    <row r="9117" spans="1:11" x14ac:dyDescent="0.2">
      <c r="A9117" s="140"/>
      <c r="B9117" s="325"/>
      <c r="J9117" s="4"/>
      <c r="K9117" s="173"/>
    </row>
    <row r="9118" spans="1:11" x14ac:dyDescent="0.2">
      <c r="A9118" s="140"/>
      <c r="B9118" s="325"/>
      <c r="J9118" s="4"/>
      <c r="K9118" s="173"/>
    </row>
    <row r="9119" spans="1:11" x14ac:dyDescent="0.2">
      <c r="A9119" s="140"/>
      <c r="B9119" s="325"/>
      <c r="J9119" s="4"/>
      <c r="K9119" s="173"/>
    </row>
    <row r="9120" spans="1:11" x14ac:dyDescent="0.2">
      <c r="A9120" s="140"/>
      <c r="B9120" s="325"/>
      <c r="J9120" s="4"/>
      <c r="K9120" s="173"/>
    </row>
    <row r="9121" spans="1:11" x14ac:dyDescent="0.2">
      <c r="A9121" s="140"/>
      <c r="B9121" s="325"/>
      <c r="J9121" s="4"/>
      <c r="K9121" s="173"/>
    </row>
    <row r="9122" spans="1:11" x14ac:dyDescent="0.2">
      <c r="A9122" s="140"/>
      <c r="B9122" s="325"/>
      <c r="J9122" s="4"/>
      <c r="K9122" s="173"/>
    </row>
    <row r="9123" spans="1:11" x14ac:dyDescent="0.2">
      <c r="A9123" s="140"/>
      <c r="B9123" s="325"/>
      <c r="J9123" s="4"/>
      <c r="K9123" s="173"/>
    </row>
    <row r="9124" spans="1:11" x14ac:dyDescent="0.2">
      <c r="A9124" s="140"/>
      <c r="B9124" s="325"/>
      <c r="J9124" s="4"/>
      <c r="K9124" s="173"/>
    </row>
    <row r="9125" spans="1:11" x14ac:dyDescent="0.2">
      <c r="A9125" s="140"/>
      <c r="B9125" s="325"/>
      <c r="J9125" s="4"/>
      <c r="K9125" s="173"/>
    </row>
    <row r="9126" spans="1:11" x14ac:dyDescent="0.2">
      <c r="A9126" s="140"/>
      <c r="B9126" s="325"/>
      <c r="J9126" s="4"/>
      <c r="K9126" s="173"/>
    </row>
    <row r="9127" spans="1:11" x14ac:dyDescent="0.2">
      <c r="A9127" s="140"/>
      <c r="B9127" s="325"/>
      <c r="J9127" s="4"/>
      <c r="K9127" s="173"/>
    </row>
    <row r="9128" spans="1:11" x14ac:dyDescent="0.2">
      <c r="A9128" s="140"/>
      <c r="B9128" s="325"/>
      <c r="J9128" s="4"/>
      <c r="K9128" s="173"/>
    </row>
    <row r="9129" spans="1:11" x14ac:dyDescent="0.2">
      <c r="A9129" s="140"/>
      <c r="B9129" s="325"/>
      <c r="J9129" s="4"/>
      <c r="K9129" s="173"/>
    </row>
    <row r="9130" spans="1:11" x14ac:dyDescent="0.2">
      <c r="A9130" s="140"/>
      <c r="B9130" s="325"/>
      <c r="J9130" s="4"/>
      <c r="K9130" s="173"/>
    </row>
    <row r="9131" spans="1:11" x14ac:dyDescent="0.2">
      <c r="A9131" s="140"/>
      <c r="B9131" s="325"/>
      <c r="J9131" s="4"/>
      <c r="K9131" s="173"/>
    </row>
    <row r="9132" spans="1:11" x14ac:dyDescent="0.2">
      <c r="A9132" s="140"/>
      <c r="B9132" s="325"/>
      <c r="J9132" s="4"/>
      <c r="K9132" s="173"/>
    </row>
    <row r="9133" spans="1:11" x14ac:dyDescent="0.2">
      <c r="A9133" s="140"/>
      <c r="B9133" s="325"/>
      <c r="J9133" s="4"/>
      <c r="K9133" s="173"/>
    </row>
    <row r="9134" spans="1:11" x14ac:dyDescent="0.2">
      <c r="A9134" s="140"/>
      <c r="B9134" s="325"/>
      <c r="J9134" s="4"/>
      <c r="K9134" s="173"/>
    </row>
    <row r="9135" spans="1:11" x14ac:dyDescent="0.2">
      <c r="A9135" s="140"/>
      <c r="B9135" s="325"/>
      <c r="J9135" s="4"/>
      <c r="K9135" s="173"/>
    </row>
    <row r="9136" spans="1:11" x14ac:dyDescent="0.2">
      <c r="A9136" s="140"/>
      <c r="B9136" s="325"/>
      <c r="J9136" s="4"/>
      <c r="K9136" s="173"/>
    </row>
    <row r="9137" spans="1:11" x14ac:dyDescent="0.2">
      <c r="A9137" s="140"/>
      <c r="B9137" s="325"/>
      <c r="J9137" s="4"/>
      <c r="K9137" s="173"/>
    </row>
    <row r="9138" spans="1:11" x14ac:dyDescent="0.2">
      <c r="A9138" s="140"/>
      <c r="B9138" s="325"/>
      <c r="J9138" s="4"/>
      <c r="K9138" s="173"/>
    </row>
    <row r="9139" spans="1:11" x14ac:dyDescent="0.2">
      <c r="A9139" s="140"/>
      <c r="B9139" s="325"/>
      <c r="J9139" s="4"/>
      <c r="K9139" s="173"/>
    </row>
    <row r="9140" spans="1:11" x14ac:dyDescent="0.2">
      <c r="A9140" s="140"/>
      <c r="B9140" s="325"/>
      <c r="J9140" s="4"/>
      <c r="K9140" s="173"/>
    </row>
    <row r="9141" spans="1:11" x14ac:dyDescent="0.2">
      <c r="A9141" s="140"/>
      <c r="B9141" s="325"/>
      <c r="J9141" s="4"/>
      <c r="K9141" s="173"/>
    </row>
    <row r="9142" spans="1:11" x14ac:dyDescent="0.2">
      <c r="A9142" s="140"/>
      <c r="B9142" s="325"/>
      <c r="J9142" s="4"/>
      <c r="K9142" s="173"/>
    </row>
    <row r="9143" spans="1:11" x14ac:dyDescent="0.2">
      <c r="A9143" s="140"/>
      <c r="B9143" s="325"/>
      <c r="J9143" s="4"/>
      <c r="K9143" s="173"/>
    </row>
    <row r="9144" spans="1:11" x14ac:dyDescent="0.2">
      <c r="A9144" s="140"/>
      <c r="B9144" s="325"/>
      <c r="J9144" s="4"/>
      <c r="K9144" s="173"/>
    </row>
    <row r="9145" spans="1:11" x14ac:dyDescent="0.2">
      <c r="A9145" s="140"/>
      <c r="B9145" s="325"/>
      <c r="J9145" s="4"/>
      <c r="K9145" s="173"/>
    </row>
    <row r="9146" spans="1:11" x14ac:dyDescent="0.2">
      <c r="A9146" s="140"/>
      <c r="B9146" s="325"/>
      <c r="J9146" s="4"/>
      <c r="K9146" s="173"/>
    </row>
    <row r="9147" spans="1:11" x14ac:dyDescent="0.2">
      <c r="A9147" s="140"/>
      <c r="B9147" s="325"/>
      <c r="J9147" s="4"/>
      <c r="K9147" s="173"/>
    </row>
    <row r="9148" spans="1:11" x14ac:dyDescent="0.2">
      <c r="A9148" s="140"/>
      <c r="B9148" s="325"/>
      <c r="J9148" s="4"/>
      <c r="K9148" s="173"/>
    </row>
    <row r="9149" spans="1:11" x14ac:dyDescent="0.2">
      <c r="A9149" s="140"/>
      <c r="B9149" s="325"/>
      <c r="J9149" s="4"/>
      <c r="K9149" s="173"/>
    </row>
    <row r="9150" spans="1:11" x14ac:dyDescent="0.2">
      <c r="A9150" s="140"/>
      <c r="B9150" s="325"/>
      <c r="J9150" s="4"/>
      <c r="K9150" s="173"/>
    </row>
    <row r="9151" spans="1:11" x14ac:dyDescent="0.2">
      <c r="A9151" s="140"/>
      <c r="B9151" s="325"/>
      <c r="J9151" s="4"/>
      <c r="K9151" s="173"/>
    </row>
    <row r="9152" spans="1:11" x14ac:dyDescent="0.2">
      <c r="A9152" s="140"/>
      <c r="B9152" s="325"/>
      <c r="J9152" s="4"/>
      <c r="K9152" s="173"/>
    </row>
    <row r="9153" spans="1:11" x14ac:dyDescent="0.2">
      <c r="A9153" s="140"/>
      <c r="B9153" s="325"/>
      <c r="J9153" s="4"/>
      <c r="K9153" s="173"/>
    </row>
    <row r="9154" spans="1:11" x14ac:dyDescent="0.2">
      <c r="A9154" s="140"/>
      <c r="B9154" s="325"/>
      <c r="J9154" s="4"/>
      <c r="K9154" s="173"/>
    </row>
    <row r="9155" spans="1:11" x14ac:dyDescent="0.2">
      <c r="A9155" s="140"/>
      <c r="B9155" s="325"/>
      <c r="J9155" s="4"/>
      <c r="K9155" s="173"/>
    </row>
    <row r="9156" spans="1:11" x14ac:dyDescent="0.2">
      <c r="A9156" s="140"/>
      <c r="B9156" s="325"/>
      <c r="J9156" s="4"/>
      <c r="K9156" s="173"/>
    </row>
    <row r="9157" spans="1:11" x14ac:dyDescent="0.2">
      <c r="A9157" s="140"/>
      <c r="B9157" s="325"/>
      <c r="J9157" s="4"/>
      <c r="K9157" s="173"/>
    </row>
    <row r="9158" spans="1:11" x14ac:dyDescent="0.2">
      <c r="A9158" s="140"/>
      <c r="B9158" s="325"/>
      <c r="J9158" s="4"/>
      <c r="K9158" s="173"/>
    </row>
    <row r="9159" spans="1:11" x14ac:dyDescent="0.2">
      <c r="A9159" s="140"/>
      <c r="B9159" s="325"/>
      <c r="J9159" s="4"/>
      <c r="K9159" s="173"/>
    </row>
    <row r="9160" spans="1:11" x14ac:dyDescent="0.2">
      <c r="A9160" s="140"/>
      <c r="B9160" s="325"/>
      <c r="J9160" s="4"/>
      <c r="K9160" s="173"/>
    </row>
    <row r="9161" spans="1:11" x14ac:dyDescent="0.2">
      <c r="A9161" s="140"/>
      <c r="B9161" s="325"/>
      <c r="J9161" s="4"/>
      <c r="K9161" s="173"/>
    </row>
    <row r="9162" spans="1:11" x14ac:dyDescent="0.2">
      <c r="A9162" s="140"/>
      <c r="B9162" s="325"/>
      <c r="J9162" s="4"/>
      <c r="K9162" s="173"/>
    </row>
    <row r="9163" spans="1:11" x14ac:dyDescent="0.2">
      <c r="A9163" s="140"/>
      <c r="B9163" s="325"/>
      <c r="J9163" s="4"/>
      <c r="K9163" s="173"/>
    </row>
    <row r="9164" spans="1:11" x14ac:dyDescent="0.2">
      <c r="A9164" s="140"/>
      <c r="B9164" s="325"/>
      <c r="J9164" s="4"/>
      <c r="K9164" s="173"/>
    </row>
    <row r="9165" spans="1:11" x14ac:dyDescent="0.2">
      <c r="A9165" s="140"/>
      <c r="B9165" s="325"/>
      <c r="J9165" s="4"/>
      <c r="K9165" s="173"/>
    </row>
    <row r="9166" spans="1:11" x14ac:dyDescent="0.2">
      <c r="A9166" s="140"/>
      <c r="B9166" s="325"/>
      <c r="J9166" s="4"/>
      <c r="K9166" s="173"/>
    </row>
    <row r="9167" spans="1:11" x14ac:dyDescent="0.2">
      <c r="A9167" s="140"/>
      <c r="B9167" s="325"/>
      <c r="J9167" s="4"/>
      <c r="K9167" s="173"/>
    </row>
    <row r="9168" spans="1:11" x14ac:dyDescent="0.2">
      <c r="A9168" s="140"/>
      <c r="B9168" s="325"/>
      <c r="J9168" s="4"/>
      <c r="K9168" s="173"/>
    </row>
    <row r="9169" spans="1:11" x14ac:dyDescent="0.2">
      <c r="A9169" s="140"/>
      <c r="B9169" s="325"/>
      <c r="J9169" s="4"/>
      <c r="K9169" s="173"/>
    </row>
    <row r="9170" spans="1:11" x14ac:dyDescent="0.2">
      <c r="A9170" s="140"/>
      <c r="B9170" s="325"/>
      <c r="J9170" s="4"/>
      <c r="K9170" s="173"/>
    </row>
    <row r="9171" spans="1:11" x14ac:dyDescent="0.2">
      <c r="A9171" s="140"/>
      <c r="B9171" s="325"/>
      <c r="J9171" s="4"/>
      <c r="K9171" s="173"/>
    </row>
    <row r="9172" spans="1:11" x14ac:dyDescent="0.2">
      <c r="A9172" s="140"/>
      <c r="B9172" s="325"/>
      <c r="J9172" s="4"/>
      <c r="K9172" s="173"/>
    </row>
    <row r="9173" spans="1:11" x14ac:dyDescent="0.2">
      <c r="A9173" s="140"/>
      <c r="B9173" s="325"/>
      <c r="J9173" s="4"/>
      <c r="K9173" s="173"/>
    </row>
    <row r="9174" spans="1:11" x14ac:dyDescent="0.2">
      <c r="A9174" s="140"/>
      <c r="B9174" s="325"/>
      <c r="J9174" s="4"/>
      <c r="K9174" s="173"/>
    </row>
    <row r="9175" spans="1:11" x14ac:dyDescent="0.2">
      <c r="A9175" s="140"/>
      <c r="B9175" s="325"/>
      <c r="J9175" s="4"/>
      <c r="K9175" s="173"/>
    </row>
    <row r="9176" spans="1:11" x14ac:dyDescent="0.2">
      <c r="A9176" s="140"/>
      <c r="B9176" s="325"/>
      <c r="J9176" s="4"/>
      <c r="K9176" s="173"/>
    </row>
    <row r="9177" spans="1:11" x14ac:dyDescent="0.2">
      <c r="A9177" s="140"/>
      <c r="B9177" s="325"/>
      <c r="J9177" s="4"/>
      <c r="K9177" s="173"/>
    </row>
    <row r="9178" spans="1:11" x14ac:dyDescent="0.2">
      <c r="A9178" s="140"/>
      <c r="B9178" s="325"/>
      <c r="J9178" s="4"/>
      <c r="K9178" s="173"/>
    </row>
    <row r="9179" spans="1:11" x14ac:dyDescent="0.2">
      <c r="A9179" s="140"/>
      <c r="B9179" s="325"/>
      <c r="J9179" s="4"/>
      <c r="K9179" s="173"/>
    </row>
    <row r="9180" spans="1:11" x14ac:dyDescent="0.2">
      <c r="A9180" s="140"/>
      <c r="B9180" s="325"/>
      <c r="J9180" s="4"/>
      <c r="K9180" s="173"/>
    </row>
    <row r="9181" spans="1:11" x14ac:dyDescent="0.2">
      <c r="A9181" s="140"/>
      <c r="B9181" s="325"/>
      <c r="J9181" s="4"/>
      <c r="K9181" s="173"/>
    </row>
    <row r="9182" spans="1:11" x14ac:dyDescent="0.2">
      <c r="A9182" s="140"/>
      <c r="B9182" s="325"/>
      <c r="J9182" s="4"/>
      <c r="K9182" s="173"/>
    </row>
    <row r="9183" spans="1:11" x14ac:dyDescent="0.2">
      <c r="A9183" s="140"/>
      <c r="B9183" s="325"/>
      <c r="J9183" s="4"/>
      <c r="K9183" s="173"/>
    </row>
    <row r="9184" spans="1:11" x14ac:dyDescent="0.2">
      <c r="A9184" s="140"/>
      <c r="B9184" s="325"/>
      <c r="J9184" s="4"/>
      <c r="K9184" s="173"/>
    </row>
    <row r="9185" spans="1:11" x14ac:dyDescent="0.2">
      <c r="A9185" s="140"/>
      <c r="B9185" s="325"/>
      <c r="J9185" s="4"/>
      <c r="K9185" s="173"/>
    </row>
    <row r="9186" spans="1:11" x14ac:dyDescent="0.2">
      <c r="A9186" s="140"/>
      <c r="B9186" s="325"/>
      <c r="J9186" s="4"/>
      <c r="K9186" s="173"/>
    </row>
    <row r="9187" spans="1:11" x14ac:dyDescent="0.2">
      <c r="A9187" s="140"/>
      <c r="B9187" s="325"/>
      <c r="J9187" s="4"/>
      <c r="K9187" s="173"/>
    </row>
    <row r="9188" spans="1:11" x14ac:dyDescent="0.2">
      <c r="A9188" s="140"/>
      <c r="B9188" s="325"/>
      <c r="J9188" s="4"/>
      <c r="K9188" s="173"/>
    </row>
    <row r="9189" spans="1:11" x14ac:dyDescent="0.2">
      <c r="A9189" s="140"/>
      <c r="B9189" s="325"/>
      <c r="J9189" s="4"/>
      <c r="K9189" s="173"/>
    </row>
    <row r="9190" spans="1:11" x14ac:dyDescent="0.2">
      <c r="A9190" s="140"/>
      <c r="B9190" s="325"/>
      <c r="J9190" s="4"/>
      <c r="K9190" s="173"/>
    </row>
    <row r="9191" spans="1:11" x14ac:dyDescent="0.2">
      <c r="A9191" s="140"/>
      <c r="B9191" s="325"/>
      <c r="J9191" s="4"/>
      <c r="K9191" s="173"/>
    </row>
    <row r="9192" spans="1:11" x14ac:dyDescent="0.2">
      <c r="A9192" s="140"/>
      <c r="B9192" s="325"/>
      <c r="J9192" s="4"/>
      <c r="K9192" s="173"/>
    </row>
    <row r="9193" spans="1:11" x14ac:dyDescent="0.2">
      <c r="A9193" s="140"/>
      <c r="B9193" s="325"/>
      <c r="J9193" s="4"/>
      <c r="K9193" s="173"/>
    </row>
    <row r="9194" spans="1:11" x14ac:dyDescent="0.2">
      <c r="A9194" s="140"/>
      <c r="B9194" s="325"/>
      <c r="J9194" s="4"/>
      <c r="K9194" s="173"/>
    </row>
    <row r="9195" spans="1:11" x14ac:dyDescent="0.2">
      <c r="A9195" s="140"/>
      <c r="B9195" s="325"/>
      <c r="J9195" s="4"/>
      <c r="K9195" s="173"/>
    </row>
    <row r="9196" spans="1:11" x14ac:dyDescent="0.2">
      <c r="A9196" s="140"/>
      <c r="B9196" s="325"/>
      <c r="J9196" s="4"/>
      <c r="K9196" s="173"/>
    </row>
    <row r="9197" spans="1:11" x14ac:dyDescent="0.2">
      <c r="A9197" s="140"/>
      <c r="B9197" s="325"/>
      <c r="J9197" s="4"/>
      <c r="K9197" s="173"/>
    </row>
    <row r="9198" spans="1:11" x14ac:dyDescent="0.2">
      <c r="A9198" s="140"/>
      <c r="B9198" s="325"/>
      <c r="J9198" s="4"/>
      <c r="K9198" s="173"/>
    </row>
    <row r="9199" spans="1:11" x14ac:dyDescent="0.2">
      <c r="A9199" s="140"/>
      <c r="B9199" s="325"/>
      <c r="J9199" s="4"/>
      <c r="K9199" s="173"/>
    </row>
    <row r="9200" spans="1:11" x14ac:dyDescent="0.2">
      <c r="A9200" s="140"/>
      <c r="B9200" s="325"/>
      <c r="J9200" s="4"/>
      <c r="K9200" s="173"/>
    </row>
    <row r="9201" spans="1:11" x14ac:dyDescent="0.2">
      <c r="A9201" s="140"/>
      <c r="B9201" s="325"/>
      <c r="J9201" s="4"/>
      <c r="K9201" s="173"/>
    </row>
    <row r="9202" spans="1:11" x14ac:dyDescent="0.2">
      <c r="A9202" s="140"/>
      <c r="B9202" s="325"/>
      <c r="J9202" s="4"/>
      <c r="K9202" s="173"/>
    </row>
    <row r="9203" spans="1:11" x14ac:dyDescent="0.2">
      <c r="A9203" s="140"/>
      <c r="B9203" s="325"/>
      <c r="J9203" s="4"/>
      <c r="K9203" s="173"/>
    </row>
    <row r="9204" spans="1:11" x14ac:dyDescent="0.2">
      <c r="A9204" s="140"/>
      <c r="B9204" s="325"/>
      <c r="J9204" s="4"/>
      <c r="K9204" s="173"/>
    </row>
    <row r="9205" spans="1:11" x14ac:dyDescent="0.2">
      <c r="A9205" s="140"/>
      <c r="B9205" s="325"/>
      <c r="J9205" s="4"/>
      <c r="K9205" s="173"/>
    </row>
    <row r="9206" spans="1:11" x14ac:dyDescent="0.2">
      <c r="A9206" s="140"/>
      <c r="B9206" s="325"/>
      <c r="J9206" s="4"/>
      <c r="K9206" s="173"/>
    </row>
    <row r="9207" spans="1:11" x14ac:dyDescent="0.2">
      <c r="A9207" s="140"/>
      <c r="B9207" s="325"/>
      <c r="J9207" s="4"/>
      <c r="K9207" s="173"/>
    </row>
    <row r="9208" spans="1:11" x14ac:dyDescent="0.2">
      <c r="A9208" s="140"/>
      <c r="B9208" s="325"/>
      <c r="J9208" s="4"/>
      <c r="K9208" s="173"/>
    </row>
    <row r="9209" spans="1:11" x14ac:dyDescent="0.2">
      <c r="A9209" s="140"/>
      <c r="B9209" s="325"/>
      <c r="J9209" s="4"/>
      <c r="K9209" s="173"/>
    </row>
    <row r="9210" spans="1:11" x14ac:dyDescent="0.2">
      <c r="A9210" s="140"/>
      <c r="B9210" s="325"/>
      <c r="J9210" s="4"/>
      <c r="K9210" s="173"/>
    </row>
    <row r="9211" spans="1:11" x14ac:dyDescent="0.2">
      <c r="A9211" s="140"/>
      <c r="B9211" s="325"/>
      <c r="J9211" s="4"/>
      <c r="K9211" s="173"/>
    </row>
    <row r="9212" spans="1:11" x14ac:dyDescent="0.2">
      <c r="A9212" s="140"/>
      <c r="B9212" s="325"/>
      <c r="J9212" s="4"/>
      <c r="K9212" s="173"/>
    </row>
    <row r="9213" spans="1:11" x14ac:dyDescent="0.2">
      <c r="A9213" s="140"/>
      <c r="B9213" s="325"/>
      <c r="J9213" s="4"/>
      <c r="K9213" s="173"/>
    </row>
    <row r="9214" spans="1:11" x14ac:dyDescent="0.2">
      <c r="A9214" s="140"/>
      <c r="B9214" s="325"/>
      <c r="J9214" s="4"/>
      <c r="K9214" s="173"/>
    </row>
    <row r="9215" spans="1:11" x14ac:dyDescent="0.2">
      <c r="A9215" s="140"/>
      <c r="B9215" s="325"/>
      <c r="J9215" s="4"/>
      <c r="K9215" s="173"/>
    </row>
    <row r="9216" spans="1:11" x14ac:dyDescent="0.2">
      <c r="A9216" s="140"/>
      <c r="B9216" s="325"/>
      <c r="J9216" s="4"/>
      <c r="K9216" s="173"/>
    </row>
    <row r="9217" spans="1:11" x14ac:dyDescent="0.2">
      <c r="A9217" s="140"/>
      <c r="B9217" s="325"/>
      <c r="J9217" s="4"/>
      <c r="K9217" s="173"/>
    </row>
    <row r="9218" spans="1:11" x14ac:dyDescent="0.2">
      <c r="A9218" s="140"/>
      <c r="B9218" s="325"/>
      <c r="J9218" s="4"/>
      <c r="K9218" s="173"/>
    </row>
    <row r="9219" spans="1:11" x14ac:dyDescent="0.2">
      <c r="A9219" s="140"/>
      <c r="B9219" s="325"/>
      <c r="J9219" s="4"/>
      <c r="K9219" s="173"/>
    </row>
    <row r="9220" spans="1:11" x14ac:dyDescent="0.2">
      <c r="A9220" s="140"/>
      <c r="B9220" s="325"/>
      <c r="J9220" s="4"/>
      <c r="K9220" s="173"/>
    </row>
    <row r="9221" spans="1:11" x14ac:dyDescent="0.2">
      <c r="A9221" s="140"/>
      <c r="B9221" s="325"/>
      <c r="J9221" s="4"/>
      <c r="K9221" s="173"/>
    </row>
    <row r="9222" spans="1:11" x14ac:dyDescent="0.2">
      <c r="A9222" s="140"/>
      <c r="B9222" s="325"/>
      <c r="J9222" s="4"/>
      <c r="K9222" s="173"/>
    </row>
    <row r="9223" spans="1:11" x14ac:dyDescent="0.2">
      <c r="A9223" s="140"/>
      <c r="B9223" s="325"/>
      <c r="J9223" s="4"/>
      <c r="K9223" s="173"/>
    </row>
    <row r="9224" spans="1:11" x14ac:dyDescent="0.2">
      <c r="A9224" s="140"/>
      <c r="B9224" s="325"/>
      <c r="J9224" s="4"/>
      <c r="K9224" s="173"/>
    </row>
    <row r="9225" spans="1:11" x14ac:dyDescent="0.2">
      <c r="A9225" s="140"/>
      <c r="B9225" s="325"/>
      <c r="J9225" s="4"/>
      <c r="K9225" s="173"/>
    </row>
    <row r="9226" spans="1:11" x14ac:dyDescent="0.2">
      <c r="A9226" s="140"/>
      <c r="B9226" s="325"/>
      <c r="J9226" s="4"/>
      <c r="K9226" s="173"/>
    </row>
    <row r="9227" spans="1:11" x14ac:dyDescent="0.2">
      <c r="A9227" s="140"/>
      <c r="B9227" s="325"/>
      <c r="J9227" s="4"/>
      <c r="K9227" s="173"/>
    </row>
    <row r="9228" spans="1:11" x14ac:dyDescent="0.2">
      <c r="A9228" s="140"/>
      <c r="B9228" s="325"/>
      <c r="J9228" s="4"/>
      <c r="K9228" s="173"/>
    </row>
    <row r="9229" spans="1:11" x14ac:dyDescent="0.2">
      <c r="A9229" s="140"/>
      <c r="B9229" s="325"/>
      <c r="J9229" s="4"/>
      <c r="K9229" s="173"/>
    </row>
    <row r="9230" spans="1:11" x14ac:dyDescent="0.2">
      <c r="A9230" s="140"/>
      <c r="B9230" s="325"/>
      <c r="J9230" s="4"/>
      <c r="K9230" s="173"/>
    </row>
    <row r="9231" spans="1:11" x14ac:dyDescent="0.2">
      <c r="A9231" s="140"/>
      <c r="B9231" s="325"/>
      <c r="J9231" s="4"/>
      <c r="K9231" s="173"/>
    </row>
    <row r="9232" spans="1:11" x14ac:dyDescent="0.2">
      <c r="A9232" s="140"/>
      <c r="B9232" s="325"/>
      <c r="J9232" s="4"/>
      <c r="K9232" s="173"/>
    </row>
    <row r="9233" spans="1:11" x14ac:dyDescent="0.2">
      <c r="A9233" s="140"/>
      <c r="B9233" s="325"/>
      <c r="J9233" s="4"/>
      <c r="K9233" s="173"/>
    </row>
    <row r="9234" spans="1:11" x14ac:dyDescent="0.2">
      <c r="A9234" s="140"/>
      <c r="B9234" s="325"/>
      <c r="J9234" s="4"/>
      <c r="K9234" s="173"/>
    </row>
    <row r="9235" spans="1:11" x14ac:dyDescent="0.2">
      <c r="A9235" s="140"/>
      <c r="B9235" s="325"/>
      <c r="J9235" s="4"/>
      <c r="K9235" s="173"/>
    </row>
    <row r="9236" spans="1:11" x14ac:dyDescent="0.2">
      <c r="A9236" s="140"/>
      <c r="B9236" s="325"/>
      <c r="J9236" s="4"/>
      <c r="K9236" s="173"/>
    </row>
    <row r="9237" spans="1:11" x14ac:dyDescent="0.2">
      <c r="A9237" s="140"/>
      <c r="B9237" s="325"/>
      <c r="J9237" s="4"/>
      <c r="K9237" s="173"/>
    </row>
    <row r="9238" spans="1:11" x14ac:dyDescent="0.2">
      <c r="A9238" s="140"/>
      <c r="B9238" s="325"/>
      <c r="J9238" s="4"/>
      <c r="K9238" s="173"/>
    </row>
    <row r="9239" spans="1:11" x14ac:dyDescent="0.2">
      <c r="A9239" s="140"/>
      <c r="B9239" s="325"/>
      <c r="J9239" s="4"/>
      <c r="K9239" s="173"/>
    </row>
    <row r="9240" spans="1:11" x14ac:dyDescent="0.2">
      <c r="A9240" s="140"/>
      <c r="B9240" s="325"/>
      <c r="J9240" s="4"/>
      <c r="K9240" s="173"/>
    </row>
    <row r="9241" spans="1:11" x14ac:dyDescent="0.2">
      <c r="A9241" s="140"/>
      <c r="B9241" s="325"/>
      <c r="J9241" s="4"/>
      <c r="K9241" s="173"/>
    </row>
    <row r="9242" spans="1:11" x14ac:dyDescent="0.2">
      <c r="A9242" s="140"/>
      <c r="B9242" s="325"/>
      <c r="J9242" s="4"/>
      <c r="K9242" s="173"/>
    </row>
    <row r="9243" spans="1:11" x14ac:dyDescent="0.2">
      <c r="A9243" s="140"/>
      <c r="B9243" s="325"/>
      <c r="J9243" s="4"/>
      <c r="K9243" s="173"/>
    </row>
    <row r="9244" spans="1:11" x14ac:dyDescent="0.2">
      <c r="A9244" s="140"/>
      <c r="B9244" s="325"/>
      <c r="J9244" s="4"/>
      <c r="K9244" s="173"/>
    </row>
    <row r="9245" spans="1:11" x14ac:dyDescent="0.2">
      <c r="A9245" s="140"/>
      <c r="B9245" s="325"/>
      <c r="J9245" s="4"/>
      <c r="K9245" s="173"/>
    </row>
    <row r="9246" spans="1:11" x14ac:dyDescent="0.2">
      <c r="A9246" s="140"/>
      <c r="B9246" s="325"/>
      <c r="J9246" s="4"/>
      <c r="K9246" s="173"/>
    </row>
    <row r="9247" spans="1:11" x14ac:dyDescent="0.2">
      <c r="A9247" s="140"/>
      <c r="B9247" s="325"/>
      <c r="J9247" s="4"/>
      <c r="K9247" s="173"/>
    </row>
    <row r="9248" spans="1:11" x14ac:dyDescent="0.2">
      <c r="A9248" s="140"/>
      <c r="B9248" s="325"/>
      <c r="J9248" s="4"/>
      <c r="K9248" s="173"/>
    </row>
    <row r="9249" spans="1:11" x14ac:dyDescent="0.2">
      <c r="A9249" s="140"/>
      <c r="B9249" s="325"/>
      <c r="J9249" s="4"/>
      <c r="K9249" s="173"/>
    </row>
    <row r="9250" spans="1:11" x14ac:dyDescent="0.2">
      <c r="A9250" s="140"/>
      <c r="B9250" s="325"/>
      <c r="J9250" s="4"/>
      <c r="K9250" s="173"/>
    </row>
    <row r="9251" spans="1:11" x14ac:dyDescent="0.2">
      <c r="A9251" s="140"/>
      <c r="B9251" s="325"/>
      <c r="J9251" s="4"/>
      <c r="K9251" s="173"/>
    </row>
    <row r="9252" spans="1:11" x14ac:dyDescent="0.2">
      <c r="A9252" s="140"/>
      <c r="B9252" s="325"/>
      <c r="J9252" s="4"/>
      <c r="K9252" s="173"/>
    </row>
    <row r="9253" spans="1:11" x14ac:dyDescent="0.2">
      <c r="A9253" s="140"/>
      <c r="B9253" s="325"/>
      <c r="J9253" s="4"/>
      <c r="K9253" s="173"/>
    </row>
    <row r="9254" spans="1:11" x14ac:dyDescent="0.2">
      <c r="A9254" s="140"/>
      <c r="B9254" s="325"/>
      <c r="J9254" s="4"/>
      <c r="K9254" s="173"/>
    </row>
    <row r="9255" spans="1:11" x14ac:dyDescent="0.2">
      <c r="A9255" s="140"/>
      <c r="B9255" s="325"/>
      <c r="J9255" s="4"/>
      <c r="K9255" s="173"/>
    </row>
    <row r="9256" spans="1:11" x14ac:dyDescent="0.2">
      <c r="A9256" s="140"/>
      <c r="B9256" s="325"/>
      <c r="J9256" s="4"/>
      <c r="K9256" s="173"/>
    </row>
    <row r="9257" spans="1:11" x14ac:dyDescent="0.2">
      <c r="A9257" s="140"/>
      <c r="B9257" s="325"/>
      <c r="J9257" s="4"/>
      <c r="K9257" s="173"/>
    </row>
    <row r="9258" spans="1:11" x14ac:dyDescent="0.2">
      <c r="A9258" s="140"/>
      <c r="B9258" s="325"/>
      <c r="J9258" s="4"/>
      <c r="K9258" s="173"/>
    </row>
    <row r="9259" spans="1:11" x14ac:dyDescent="0.2">
      <c r="A9259" s="140"/>
      <c r="B9259" s="325"/>
      <c r="J9259" s="4"/>
      <c r="K9259" s="173"/>
    </row>
    <row r="9260" spans="1:11" x14ac:dyDescent="0.2">
      <c r="A9260" s="140"/>
      <c r="B9260" s="325"/>
      <c r="J9260" s="4"/>
      <c r="K9260" s="173"/>
    </row>
    <row r="9261" spans="1:11" x14ac:dyDescent="0.2">
      <c r="A9261" s="140"/>
      <c r="B9261" s="325"/>
      <c r="J9261" s="4"/>
      <c r="K9261" s="173"/>
    </row>
    <row r="9262" spans="1:11" x14ac:dyDescent="0.2">
      <c r="A9262" s="140"/>
      <c r="B9262" s="325"/>
      <c r="J9262" s="4"/>
      <c r="K9262" s="173"/>
    </row>
    <row r="9263" spans="1:11" x14ac:dyDescent="0.2">
      <c r="A9263" s="140"/>
      <c r="B9263" s="325"/>
      <c r="J9263" s="4"/>
      <c r="K9263" s="173"/>
    </row>
    <row r="9264" spans="1:11" x14ac:dyDescent="0.2">
      <c r="A9264" s="140"/>
      <c r="B9264" s="325"/>
      <c r="J9264" s="4"/>
      <c r="K9264" s="173"/>
    </row>
    <row r="9265" spans="1:11" x14ac:dyDescent="0.2">
      <c r="A9265" s="140"/>
      <c r="B9265" s="325"/>
      <c r="J9265" s="4"/>
      <c r="K9265" s="173"/>
    </row>
    <row r="9266" spans="1:11" x14ac:dyDescent="0.2">
      <c r="A9266" s="140"/>
      <c r="B9266" s="325"/>
      <c r="J9266" s="4"/>
      <c r="K9266" s="173"/>
    </row>
    <row r="9267" spans="1:11" x14ac:dyDescent="0.2">
      <c r="A9267" s="140"/>
      <c r="B9267" s="325"/>
      <c r="J9267" s="4"/>
      <c r="K9267" s="173"/>
    </row>
    <row r="9268" spans="1:11" x14ac:dyDescent="0.2">
      <c r="A9268" s="140"/>
      <c r="B9268" s="325"/>
      <c r="J9268" s="4"/>
      <c r="K9268" s="173"/>
    </row>
    <row r="9269" spans="1:11" x14ac:dyDescent="0.2">
      <c r="A9269" s="140"/>
      <c r="B9269" s="325"/>
      <c r="J9269" s="4"/>
      <c r="K9269" s="173"/>
    </row>
    <row r="9270" spans="1:11" x14ac:dyDescent="0.2">
      <c r="A9270" s="140"/>
      <c r="B9270" s="325"/>
      <c r="J9270" s="4"/>
      <c r="K9270" s="173"/>
    </row>
    <row r="9271" spans="1:11" x14ac:dyDescent="0.2">
      <c r="A9271" s="140"/>
      <c r="B9271" s="325"/>
      <c r="J9271" s="4"/>
      <c r="K9271" s="173"/>
    </row>
    <row r="9272" spans="1:11" x14ac:dyDescent="0.2">
      <c r="A9272" s="140"/>
      <c r="B9272" s="325"/>
      <c r="J9272" s="4"/>
      <c r="K9272" s="173"/>
    </row>
    <row r="9273" spans="1:11" x14ac:dyDescent="0.2">
      <c r="A9273" s="140"/>
      <c r="B9273" s="325"/>
      <c r="J9273" s="4"/>
      <c r="K9273" s="173"/>
    </row>
    <row r="9274" spans="1:11" x14ac:dyDescent="0.2">
      <c r="A9274" s="140"/>
      <c r="B9274" s="325"/>
      <c r="J9274" s="4"/>
      <c r="K9274" s="173"/>
    </row>
    <row r="9275" spans="1:11" x14ac:dyDescent="0.2">
      <c r="A9275" s="140"/>
      <c r="B9275" s="325"/>
      <c r="J9275" s="4"/>
      <c r="K9275" s="173"/>
    </row>
    <row r="9276" spans="1:11" x14ac:dyDescent="0.2">
      <c r="A9276" s="140"/>
      <c r="B9276" s="325"/>
      <c r="J9276" s="4"/>
      <c r="K9276" s="173"/>
    </row>
    <row r="9277" spans="1:11" x14ac:dyDescent="0.2">
      <c r="A9277" s="140"/>
      <c r="B9277" s="325"/>
      <c r="J9277" s="4"/>
      <c r="K9277" s="173"/>
    </row>
    <row r="9278" spans="1:11" x14ac:dyDescent="0.2">
      <c r="A9278" s="140"/>
      <c r="B9278" s="325"/>
      <c r="J9278" s="4"/>
      <c r="K9278" s="173"/>
    </row>
    <row r="9279" spans="1:11" x14ac:dyDescent="0.2">
      <c r="A9279" s="140"/>
      <c r="B9279" s="325"/>
      <c r="J9279" s="4"/>
      <c r="K9279" s="173"/>
    </row>
    <row r="9280" spans="1:11" x14ac:dyDescent="0.2">
      <c r="A9280" s="140"/>
      <c r="B9280" s="325"/>
      <c r="J9280" s="4"/>
      <c r="K9280" s="173"/>
    </row>
    <row r="9281" spans="1:11" x14ac:dyDescent="0.2">
      <c r="A9281" s="140"/>
      <c r="B9281" s="325"/>
      <c r="J9281" s="4"/>
      <c r="K9281" s="173"/>
    </row>
    <row r="9282" spans="1:11" x14ac:dyDescent="0.2">
      <c r="A9282" s="140"/>
      <c r="B9282" s="325"/>
      <c r="J9282" s="4"/>
      <c r="K9282" s="173"/>
    </row>
    <row r="9283" spans="1:11" x14ac:dyDescent="0.2">
      <c r="A9283" s="140"/>
      <c r="B9283" s="325"/>
      <c r="J9283" s="4"/>
      <c r="K9283" s="173"/>
    </row>
    <row r="9284" spans="1:11" x14ac:dyDescent="0.2">
      <c r="A9284" s="140"/>
      <c r="B9284" s="325"/>
      <c r="J9284" s="4"/>
      <c r="K9284" s="173"/>
    </row>
    <row r="9285" spans="1:11" x14ac:dyDescent="0.2">
      <c r="A9285" s="140"/>
      <c r="B9285" s="325"/>
      <c r="J9285" s="4"/>
      <c r="K9285" s="173"/>
    </row>
    <row r="9286" spans="1:11" x14ac:dyDescent="0.2">
      <c r="A9286" s="140"/>
      <c r="B9286" s="325"/>
      <c r="J9286" s="4"/>
      <c r="K9286" s="173"/>
    </row>
    <row r="9287" spans="1:11" x14ac:dyDescent="0.2">
      <c r="A9287" s="140"/>
      <c r="B9287" s="325"/>
      <c r="J9287" s="4"/>
      <c r="K9287" s="173"/>
    </row>
    <row r="9288" spans="1:11" x14ac:dyDescent="0.2">
      <c r="A9288" s="140"/>
      <c r="B9288" s="325"/>
      <c r="J9288" s="4"/>
      <c r="K9288" s="173"/>
    </row>
    <row r="9289" spans="1:11" x14ac:dyDescent="0.2">
      <c r="A9289" s="140"/>
      <c r="B9289" s="325"/>
      <c r="J9289" s="4"/>
      <c r="K9289" s="173"/>
    </row>
    <row r="9290" spans="1:11" x14ac:dyDescent="0.2">
      <c r="A9290" s="140"/>
      <c r="B9290" s="325"/>
      <c r="J9290" s="4"/>
      <c r="K9290" s="173"/>
    </row>
    <row r="9291" spans="1:11" x14ac:dyDescent="0.2">
      <c r="A9291" s="140"/>
      <c r="B9291" s="325"/>
      <c r="J9291" s="4"/>
      <c r="K9291" s="173"/>
    </row>
    <row r="9292" spans="1:11" x14ac:dyDescent="0.2">
      <c r="A9292" s="140"/>
      <c r="B9292" s="325"/>
      <c r="J9292" s="4"/>
      <c r="K9292" s="173"/>
    </row>
    <row r="9293" spans="1:11" x14ac:dyDescent="0.2">
      <c r="A9293" s="140"/>
      <c r="B9293" s="325"/>
      <c r="J9293" s="4"/>
      <c r="K9293" s="173"/>
    </row>
    <row r="9294" spans="1:11" x14ac:dyDescent="0.2">
      <c r="A9294" s="140"/>
      <c r="B9294" s="325"/>
      <c r="J9294" s="4"/>
      <c r="K9294" s="173"/>
    </row>
    <row r="9295" spans="1:11" x14ac:dyDescent="0.2">
      <c r="A9295" s="140"/>
      <c r="B9295" s="325"/>
      <c r="J9295" s="4"/>
      <c r="K9295" s="173"/>
    </row>
    <row r="9296" spans="1:11" x14ac:dyDescent="0.2">
      <c r="A9296" s="140"/>
      <c r="B9296" s="325"/>
      <c r="J9296" s="4"/>
      <c r="K9296" s="173"/>
    </row>
    <row r="9297" spans="1:11" x14ac:dyDescent="0.2">
      <c r="A9297" s="140"/>
      <c r="B9297" s="325"/>
      <c r="J9297" s="4"/>
      <c r="K9297" s="173"/>
    </row>
    <row r="9298" spans="1:11" x14ac:dyDescent="0.2">
      <c r="A9298" s="140"/>
      <c r="B9298" s="325"/>
      <c r="J9298" s="4"/>
      <c r="K9298" s="173"/>
    </row>
    <row r="9299" spans="1:11" x14ac:dyDescent="0.2">
      <c r="A9299" s="140"/>
      <c r="B9299" s="325"/>
      <c r="J9299" s="4"/>
      <c r="K9299" s="173"/>
    </row>
    <row r="9300" spans="1:11" x14ac:dyDescent="0.2">
      <c r="A9300" s="140"/>
      <c r="B9300" s="325"/>
      <c r="J9300" s="4"/>
      <c r="K9300" s="173"/>
    </row>
    <row r="9301" spans="1:11" x14ac:dyDescent="0.2">
      <c r="A9301" s="140"/>
      <c r="B9301" s="325"/>
      <c r="J9301" s="4"/>
      <c r="K9301" s="173"/>
    </row>
    <row r="9302" spans="1:11" x14ac:dyDescent="0.2">
      <c r="A9302" s="140"/>
      <c r="B9302" s="325"/>
      <c r="J9302" s="4"/>
      <c r="K9302" s="173"/>
    </row>
    <row r="9303" spans="1:11" x14ac:dyDescent="0.2">
      <c r="A9303" s="140"/>
      <c r="B9303" s="325"/>
      <c r="J9303" s="4"/>
      <c r="K9303" s="173"/>
    </row>
    <row r="9304" spans="1:11" x14ac:dyDescent="0.2">
      <c r="A9304" s="140"/>
      <c r="B9304" s="325"/>
      <c r="J9304" s="4"/>
      <c r="K9304" s="173"/>
    </row>
    <row r="9305" spans="1:11" x14ac:dyDescent="0.2">
      <c r="A9305" s="140"/>
      <c r="B9305" s="325"/>
      <c r="J9305" s="4"/>
      <c r="K9305" s="173"/>
    </row>
    <row r="9306" spans="1:11" x14ac:dyDescent="0.2">
      <c r="A9306" s="140"/>
      <c r="B9306" s="325"/>
      <c r="J9306" s="4"/>
      <c r="K9306" s="173"/>
    </row>
    <row r="9307" spans="1:11" x14ac:dyDescent="0.2">
      <c r="A9307" s="140"/>
      <c r="B9307" s="325"/>
      <c r="J9307" s="4"/>
      <c r="K9307" s="173"/>
    </row>
    <row r="9308" spans="1:11" x14ac:dyDescent="0.2">
      <c r="A9308" s="140"/>
      <c r="B9308" s="325"/>
      <c r="J9308" s="4"/>
      <c r="K9308" s="173"/>
    </row>
    <row r="9309" spans="1:11" x14ac:dyDescent="0.2">
      <c r="A9309" s="140"/>
      <c r="B9309" s="325"/>
      <c r="J9309" s="4"/>
      <c r="K9309" s="173"/>
    </row>
    <row r="9310" spans="1:11" x14ac:dyDescent="0.2">
      <c r="A9310" s="140"/>
      <c r="B9310" s="325"/>
      <c r="J9310" s="4"/>
      <c r="K9310" s="173"/>
    </row>
    <row r="9311" spans="1:11" x14ac:dyDescent="0.2">
      <c r="A9311" s="140"/>
      <c r="B9311" s="325"/>
      <c r="J9311" s="4"/>
      <c r="K9311" s="173"/>
    </row>
    <row r="9312" spans="1:11" x14ac:dyDescent="0.2">
      <c r="A9312" s="140"/>
      <c r="B9312" s="325"/>
      <c r="J9312" s="4"/>
      <c r="K9312" s="173"/>
    </row>
    <row r="9313" spans="1:11" x14ac:dyDescent="0.2">
      <c r="A9313" s="140"/>
      <c r="B9313" s="325"/>
      <c r="J9313" s="4"/>
      <c r="K9313" s="173"/>
    </row>
    <row r="9314" spans="1:11" x14ac:dyDescent="0.2">
      <c r="A9314" s="140"/>
      <c r="B9314" s="325"/>
      <c r="J9314" s="4"/>
      <c r="K9314" s="173"/>
    </row>
    <row r="9315" spans="1:11" x14ac:dyDescent="0.2">
      <c r="A9315" s="140"/>
      <c r="B9315" s="325"/>
      <c r="J9315" s="4"/>
      <c r="K9315" s="173"/>
    </row>
    <row r="9316" spans="1:11" x14ac:dyDescent="0.2">
      <c r="A9316" s="140"/>
      <c r="B9316" s="325"/>
      <c r="J9316" s="4"/>
      <c r="K9316" s="173"/>
    </row>
    <row r="9317" spans="1:11" x14ac:dyDescent="0.2">
      <c r="A9317" s="140"/>
      <c r="B9317" s="325"/>
      <c r="J9317" s="4"/>
      <c r="K9317" s="173"/>
    </row>
    <row r="9318" spans="1:11" x14ac:dyDescent="0.2">
      <c r="A9318" s="140"/>
      <c r="B9318" s="325"/>
      <c r="J9318" s="4"/>
      <c r="K9318" s="173"/>
    </row>
    <row r="9319" spans="1:11" x14ac:dyDescent="0.2">
      <c r="A9319" s="140"/>
      <c r="B9319" s="325"/>
      <c r="J9319" s="4"/>
      <c r="K9319" s="173"/>
    </row>
    <row r="9320" spans="1:11" x14ac:dyDescent="0.2">
      <c r="A9320" s="140"/>
      <c r="B9320" s="325"/>
      <c r="J9320" s="4"/>
      <c r="K9320" s="173"/>
    </row>
    <row r="9321" spans="1:11" x14ac:dyDescent="0.2">
      <c r="A9321" s="140"/>
      <c r="B9321" s="325"/>
      <c r="J9321" s="4"/>
      <c r="K9321" s="173"/>
    </row>
    <row r="9322" spans="1:11" x14ac:dyDescent="0.2">
      <c r="A9322" s="140"/>
      <c r="B9322" s="325"/>
      <c r="J9322" s="4"/>
      <c r="K9322" s="173"/>
    </row>
    <row r="9323" spans="1:11" x14ac:dyDescent="0.2">
      <c r="A9323" s="140"/>
      <c r="B9323" s="325"/>
      <c r="J9323" s="4"/>
      <c r="K9323" s="173"/>
    </row>
    <row r="9324" spans="1:11" x14ac:dyDescent="0.2">
      <c r="A9324" s="140"/>
      <c r="B9324" s="325"/>
      <c r="J9324" s="4"/>
      <c r="K9324" s="173"/>
    </row>
    <row r="9325" spans="1:11" x14ac:dyDescent="0.2">
      <c r="A9325" s="140"/>
      <c r="B9325" s="325"/>
      <c r="J9325" s="4"/>
      <c r="K9325" s="173"/>
    </row>
    <row r="9326" spans="1:11" x14ac:dyDescent="0.2">
      <c r="A9326" s="140"/>
      <c r="B9326" s="325"/>
      <c r="J9326" s="4"/>
      <c r="K9326" s="173"/>
    </row>
    <row r="9327" spans="1:11" x14ac:dyDescent="0.2">
      <c r="A9327" s="140"/>
      <c r="B9327" s="325"/>
      <c r="J9327" s="4"/>
      <c r="K9327" s="173"/>
    </row>
    <row r="9328" spans="1:11" x14ac:dyDescent="0.2">
      <c r="A9328" s="140"/>
      <c r="B9328" s="325"/>
      <c r="J9328" s="4"/>
      <c r="K9328" s="173"/>
    </row>
    <row r="9329" spans="1:11" x14ac:dyDescent="0.2">
      <c r="A9329" s="140"/>
      <c r="B9329" s="325"/>
      <c r="J9329" s="4"/>
      <c r="K9329" s="173"/>
    </row>
    <row r="9330" spans="1:11" x14ac:dyDescent="0.2">
      <c r="A9330" s="140"/>
      <c r="B9330" s="325"/>
      <c r="J9330" s="4"/>
      <c r="K9330" s="173"/>
    </row>
    <row r="9331" spans="1:11" x14ac:dyDescent="0.2">
      <c r="A9331" s="140"/>
      <c r="B9331" s="325"/>
      <c r="J9331" s="4"/>
      <c r="K9331" s="173"/>
    </row>
    <row r="9332" spans="1:11" x14ac:dyDescent="0.2">
      <c r="A9332" s="140"/>
      <c r="B9332" s="325"/>
      <c r="J9332" s="4"/>
      <c r="K9332" s="173"/>
    </row>
    <row r="9333" spans="1:11" x14ac:dyDescent="0.2">
      <c r="A9333" s="140"/>
      <c r="B9333" s="325"/>
      <c r="J9333" s="4"/>
      <c r="K9333" s="173"/>
    </row>
    <row r="9334" spans="1:11" x14ac:dyDescent="0.2">
      <c r="A9334" s="140"/>
      <c r="B9334" s="325"/>
      <c r="J9334" s="4"/>
      <c r="K9334" s="173"/>
    </row>
    <row r="9335" spans="1:11" x14ac:dyDescent="0.2">
      <c r="A9335" s="140"/>
      <c r="B9335" s="325"/>
      <c r="J9335" s="4"/>
      <c r="K9335" s="173"/>
    </row>
    <row r="9336" spans="1:11" x14ac:dyDescent="0.2">
      <c r="A9336" s="140"/>
      <c r="B9336" s="325"/>
      <c r="J9336" s="4"/>
      <c r="K9336" s="173"/>
    </row>
    <row r="9337" spans="1:11" x14ac:dyDescent="0.2">
      <c r="A9337" s="140"/>
      <c r="B9337" s="325"/>
      <c r="J9337" s="4"/>
      <c r="K9337" s="173"/>
    </row>
    <row r="9338" spans="1:11" x14ac:dyDescent="0.2">
      <c r="A9338" s="140"/>
      <c r="B9338" s="325"/>
      <c r="J9338" s="4"/>
      <c r="K9338" s="173"/>
    </row>
    <row r="9339" spans="1:11" x14ac:dyDescent="0.2">
      <c r="A9339" s="140"/>
      <c r="B9339" s="325"/>
      <c r="J9339" s="4"/>
      <c r="K9339" s="173"/>
    </row>
    <row r="9340" spans="1:11" x14ac:dyDescent="0.2">
      <c r="A9340" s="140"/>
      <c r="B9340" s="325"/>
      <c r="J9340" s="4"/>
      <c r="K9340" s="173"/>
    </row>
    <row r="9341" spans="1:11" x14ac:dyDescent="0.2">
      <c r="A9341" s="140"/>
      <c r="B9341" s="325"/>
      <c r="J9341" s="4"/>
      <c r="K9341" s="173"/>
    </row>
    <row r="9342" spans="1:11" x14ac:dyDescent="0.2">
      <c r="A9342" s="140"/>
      <c r="B9342" s="325"/>
      <c r="J9342" s="4"/>
      <c r="K9342" s="173"/>
    </row>
    <row r="9343" spans="1:11" x14ac:dyDescent="0.2">
      <c r="A9343" s="140"/>
      <c r="B9343" s="325"/>
      <c r="J9343" s="4"/>
      <c r="K9343" s="173"/>
    </row>
    <row r="9344" spans="1:11" x14ac:dyDescent="0.2">
      <c r="A9344" s="140"/>
      <c r="B9344" s="325"/>
      <c r="J9344" s="4"/>
      <c r="K9344" s="173"/>
    </row>
    <row r="9345" spans="1:11" x14ac:dyDescent="0.2">
      <c r="A9345" s="140"/>
      <c r="B9345" s="325"/>
      <c r="J9345" s="4"/>
      <c r="K9345" s="173"/>
    </row>
    <row r="9346" spans="1:11" x14ac:dyDescent="0.2">
      <c r="A9346" s="140"/>
      <c r="B9346" s="325"/>
      <c r="J9346" s="4"/>
      <c r="K9346" s="173"/>
    </row>
    <row r="9347" spans="1:11" x14ac:dyDescent="0.2">
      <c r="A9347" s="140"/>
      <c r="B9347" s="325"/>
      <c r="J9347" s="4"/>
      <c r="K9347" s="173"/>
    </row>
    <row r="9348" spans="1:11" x14ac:dyDescent="0.2">
      <c r="A9348" s="140"/>
      <c r="B9348" s="325"/>
      <c r="J9348" s="4"/>
      <c r="K9348" s="173"/>
    </row>
    <row r="9349" spans="1:11" x14ac:dyDescent="0.2">
      <c r="A9349" s="140"/>
      <c r="B9349" s="325"/>
      <c r="J9349" s="4"/>
      <c r="K9349" s="173"/>
    </row>
    <row r="9350" spans="1:11" x14ac:dyDescent="0.2">
      <c r="A9350" s="140"/>
      <c r="B9350" s="325"/>
      <c r="J9350" s="4"/>
      <c r="K9350" s="173"/>
    </row>
    <row r="9351" spans="1:11" x14ac:dyDescent="0.2">
      <c r="A9351" s="140"/>
      <c r="B9351" s="325"/>
      <c r="J9351" s="4"/>
      <c r="K9351" s="173"/>
    </row>
    <row r="9352" spans="1:11" x14ac:dyDescent="0.2">
      <c r="A9352" s="140"/>
      <c r="B9352" s="325"/>
      <c r="J9352" s="4"/>
      <c r="K9352" s="173"/>
    </row>
    <row r="9353" spans="1:11" x14ac:dyDescent="0.2">
      <c r="A9353" s="140"/>
      <c r="B9353" s="325"/>
      <c r="J9353" s="4"/>
      <c r="K9353" s="173"/>
    </row>
    <row r="9354" spans="1:11" x14ac:dyDescent="0.2">
      <c r="A9354" s="140"/>
      <c r="B9354" s="325"/>
      <c r="J9354" s="4"/>
      <c r="K9354" s="173"/>
    </row>
    <row r="9355" spans="1:11" x14ac:dyDescent="0.2">
      <c r="A9355" s="140"/>
      <c r="B9355" s="325"/>
      <c r="J9355" s="4"/>
      <c r="K9355" s="173"/>
    </row>
    <row r="9356" spans="1:11" x14ac:dyDescent="0.2">
      <c r="A9356" s="140"/>
      <c r="B9356" s="325"/>
      <c r="J9356" s="4"/>
      <c r="K9356" s="173"/>
    </row>
    <row r="9357" spans="1:11" x14ac:dyDescent="0.2">
      <c r="A9357" s="140"/>
      <c r="B9357" s="325"/>
      <c r="J9357" s="4"/>
      <c r="K9357" s="173"/>
    </row>
    <row r="9358" spans="1:11" x14ac:dyDescent="0.2">
      <c r="A9358" s="140"/>
      <c r="B9358" s="325"/>
      <c r="J9358" s="4"/>
      <c r="K9358" s="173"/>
    </row>
    <row r="9359" spans="1:11" x14ac:dyDescent="0.2">
      <c r="A9359" s="140"/>
      <c r="B9359" s="325"/>
      <c r="J9359" s="4"/>
      <c r="K9359" s="173"/>
    </row>
    <row r="9360" spans="1:11" x14ac:dyDescent="0.2">
      <c r="A9360" s="140"/>
      <c r="B9360" s="325"/>
      <c r="J9360" s="4"/>
      <c r="K9360" s="173"/>
    </row>
    <row r="9361" spans="1:11" x14ac:dyDescent="0.2">
      <c r="A9361" s="140"/>
      <c r="B9361" s="325"/>
      <c r="J9361" s="4"/>
      <c r="K9361" s="173"/>
    </row>
    <row r="9362" spans="1:11" x14ac:dyDescent="0.2">
      <c r="A9362" s="140"/>
      <c r="B9362" s="325"/>
      <c r="J9362" s="4"/>
      <c r="K9362" s="173"/>
    </row>
    <row r="9363" spans="1:11" x14ac:dyDescent="0.2">
      <c r="A9363" s="140"/>
      <c r="B9363" s="325"/>
      <c r="J9363" s="4"/>
      <c r="K9363" s="173"/>
    </row>
    <row r="9364" spans="1:11" x14ac:dyDescent="0.2">
      <c r="A9364" s="140"/>
      <c r="B9364" s="325"/>
      <c r="J9364" s="4"/>
      <c r="K9364" s="173"/>
    </row>
    <row r="9365" spans="1:11" x14ac:dyDescent="0.2">
      <c r="A9365" s="140"/>
      <c r="B9365" s="325"/>
      <c r="J9365" s="4"/>
      <c r="K9365" s="173"/>
    </row>
    <row r="9366" spans="1:11" x14ac:dyDescent="0.2">
      <c r="A9366" s="140"/>
      <c r="B9366" s="325"/>
      <c r="J9366" s="4"/>
      <c r="K9366" s="173"/>
    </row>
    <row r="9367" spans="1:11" x14ac:dyDescent="0.2">
      <c r="A9367" s="140"/>
      <c r="B9367" s="325"/>
      <c r="J9367" s="4"/>
      <c r="K9367" s="173"/>
    </row>
    <row r="9368" spans="1:11" x14ac:dyDescent="0.2">
      <c r="A9368" s="140"/>
      <c r="B9368" s="325"/>
      <c r="J9368" s="4"/>
      <c r="K9368" s="173"/>
    </row>
    <row r="9369" spans="1:11" x14ac:dyDescent="0.2">
      <c r="A9369" s="140"/>
      <c r="B9369" s="325"/>
      <c r="J9369" s="4"/>
      <c r="K9369" s="173"/>
    </row>
    <row r="9370" spans="1:11" x14ac:dyDescent="0.2">
      <c r="A9370" s="140"/>
      <c r="B9370" s="325"/>
      <c r="J9370" s="4"/>
      <c r="K9370" s="173"/>
    </row>
    <row r="9371" spans="1:11" x14ac:dyDescent="0.2">
      <c r="A9371" s="140"/>
      <c r="B9371" s="325"/>
      <c r="J9371" s="4"/>
      <c r="K9371" s="173"/>
    </row>
    <row r="9372" spans="1:11" x14ac:dyDescent="0.2">
      <c r="A9372" s="140"/>
      <c r="B9372" s="325"/>
      <c r="J9372" s="4"/>
      <c r="K9372" s="173"/>
    </row>
    <row r="9373" spans="1:11" x14ac:dyDescent="0.2">
      <c r="A9373" s="140"/>
      <c r="B9373" s="325"/>
      <c r="J9373" s="4"/>
      <c r="K9373" s="173"/>
    </row>
    <row r="9374" spans="1:11" x14ac:dyDescent="0.2">
      <c r="A9374" s="140"/>
      <c r="B9374" s="325"/>
      <c r="J9374" s="4"/>
      <c r="K9374" s="173"/>
    </row>
    <row r="9375" spans="1:11" x14ac:dyDescent="0.2">
      <c r="A9375" s="140"/>
      <c r="B9375" s="325"/>
      <c r="J9375" s="4"/>
      <c r="K9375" s="173"/>
    </row>
    <row r="9376" spans="1:11" x14ac:dyDescent="0.2">
      <c r="A9376" s="140"/>
      <c r="B9376" s="325"/>
      <c r="J9376" s="4"/>
      <c r="K9376" s="173"/>
    </row>
    <row r="9377" spans="1:11" x14ac:dyDescent="0.2">
      <c r="A9377" s="140"/>
      <c r="B9377" s="325"/>
      <c r="J9377" s="4"/>
      <c r="K9377" s="173"/>
    </row>
    <row r="9378" spans="1:11" x14ac:dyDescent="0.2">
      <c r="A9378" s="140"/>
      <c r="B9378" s="325"/>
      <c r="J9378" s="4"/>
      <c r="K9378" s="173"/>
    </row>
    <row r="9379" spans="1:11" x14ac:dyDescent="0.2">
      <c r="A9379" s="140"/>
      <c r="B9379" s="325"/>
      <c r="J9379" s="4"/>
      <c r="K9379" s="173"/>
    </row>
    <row r="9380" spans="1:11" x14ac:dyDescent="0.2">
      <c r="A9380" s="140"/>
      <c r="B9380" s="325"/>
      <c r="J9380" s="4"/>
      <c r="K9380" s="173"/>
    </row>
    <row r="9381" spans="1:11" x14ac:dyDescent="0.2">
      <c r="A9381" s="140"/>
      <c r="B9381" s="325"/>
      <c r="J9381" s="4"/>
      <c r="K9381" s="173"/>
    </row>
    <row r="9382" spans="1:11" x14ac:dyDescent="0.2">
      <c r="A9382" s="140"/>
      <c r="B9382" s="325"/>
      <c r="J9382" s="4"/>
      <c r="K9382" s="173"/>
    </row>
    <row r="9383" spans="1:11" x14ac:dyDescent="0.2">
      <c r="A9383" s="140"/>
      <c r="B9383" s="325"/>
      <c r="J9383" s="4"/>
      <c r="K9383" s="173"/>
    </row>
    <row r="9384" spans="1:11" x14ac:dyDescent="0.2">
      <c r="A9384" s="140"/>
      <c r="B9384" s="325"/>
      <c r="J9384" s="4"/>
      <c r="K9384" s="173"/>
    </row>
    <row r="9385" spans="1:11" x14ac:dyDescent="0.2">
      <c r="A9385" s="140"/>
      <c r="B9385" s="325"/>
      <c r="J9385" s="4"/>
      <c r="K9385" s="173"/>
    </row>
    <row r="9386" spans="1:11" x14ac:dyDescent="0.2">
      <c r="A9386" s="140"/>
      <c r="B9386" s="325"/>
      <c r="J9386" s="4"/>
      <c r="K9386" s="173"/>
    </row>
    <row r="9387" spans="1:11" x14ac:dyDescent="0.2">
      <c r="A9387" s="140"/>
      <c r="B9387" s="325"/>
      <c r="J9387" s="4"/>
      <c r="K9387" s="173"/>
    </row>
    <row r="9388" spans="1:11" x14ac:dyDescent="0.2">
      <c r="A9388" s="140"/>
      <c r="B9388" s="325"/>
      <c r="J9388" s="4"/>
      <c r="K9388" s="173"/>
    </row>
    <row r="9389" spans="1:11" x14ac:dyDescent="0.2">
      <c r="A9389" s="140"/>
      <c r="B9389" s="325"/>
      <c r="J9389" s="4"/>
      <c r="K9389" s="173"/>
    </row>
    <row r="9390" spans="1:11" x14ac:dyDescent="0.2">
      <c r="A9390" s="140"/>
      <c r="B9390" s="325"/>
      <c r="J9390" s="4"/>
      <c r="K9390" s="173"/>
    </row>
    <row r="9391" spans="1:11" x14ac:dyDescent="0.2">
      <c r="A9391" s="140"/>
      <c r="B9391" s="325"/>
      <c r="J9391" s="4"/>
      <c r="K9391" s="173"/>
    </row>
    <row r="9392" spans="1:11" x14ac:dyDescent="0.2">
      <c r="A9392" s="140"/>
      <c r="B9392" s="325"/>
      <c r="J9392" s="4"/>
      <c r="K9392" s="173"/>
    </row>
    <row r="9393" spans="1:11" x14ac:dyDescent="0.2">
      <c r="A9393" s="140"/>
      <c r="B9393" s="325"/>
      <c r="J9393" s="4"/>
      <c r="K9393" s="173"/>
    </row>
    <row r="9394" spans="1:11" x14ac:dyDescent="0.2">
      <c r="A9394" s="140"/>
      <c r="B9394" s="325"/>
      <c r="J9394" s="4"/>
      <c r="K9394" s="173"/>
    </row>
    <row r="9395" spans="1:11" x14ac:dyDescent="0.2">
      <c r="A9395" s="140"/>
      <c r="B9395" s="325"/>
      <c r="J9395" s="4"/>
      <c r="K9395" s="173"/>
    </row>
    <row r="9396" spans="1:11" x14ac:dyDescent="0.2">
      <c r="A9396" s="140"/>
      <c r="B9396" s="325"/>
      <c r="J9396" s="4"/>
      <c r="K9396" s="173"/>
    </row>
    <row r="9397" spans="1:11" x14ac:dyDescent="0.2">
      <c r="A9397" s="140"/>
      <c r="B9397" s="325"/>
      <c r="J9397" s="4"/>
      <c r="K9397" s="173"/>
    </row>
    <row r="9398" spans="1:11" x14ac:dyDescent="0.2">
      <c r="A9398" s="140"/>
      <c r="B9398" s="325"/>
      <c r="J9398" s="4"/>
      <c r="K9398" s="173"/>
    </row>
    <row r="9399" spans="1:11" x14ac:dyDescent="0.2">
      <c r="A9399" s="140"/>
      <c r="B9399" s="325"/>
      <c r="J9399" s="4"/>
      <c r="K9399" s="173"/>
    </row>
    <row r="9400" spans="1:11" x14ac:dyDescent="0.2">
      <c r="A9400" s="140"/>
      <c r="B9400" s="325"/>
      <c r="J9400" s="4"/>
      <c r="K9400" s="173"/>
    </row>
    <row r="9401" spans="1:11" x14ac:dyDescent="0.2">
      <c r="A9401" s="140"/>
      <c r="B9401" s="325"/>
      <c r="J9401" s="4"/>
      <c r="K9401" s="173"/>
    </row>
    <row r="9402" spans="1:11" x14ac:dyDescent="0.2">
      <c r="A9402" s="140"/>
      <c r="B9402" s="325"/>
      <c r="J9402" s="4"/>
      <c r="K9402" s="173"/>
    </row>
    <row r="9403" spans="1:11" x14ac:dyDescent="0.2">
      <c r="A9403" s="140"/>
      <c r="B9403" s="325"/>
      <c r="J9403" s="4"/>
      <c r="K9403" s="173"/>
    </row>
    <row r="9404" spans="1:11" x14ac:dyDescent="0.2">
      <c r="A9404" s="140"/>
      <c r="B9404" s="325"/>
      <c r="J9404" s="4"/>
      <c r="K9404" s="173"/>
    </row>
    <row r="9405" spans="1:11" x14ac:dyDescent="0.2">
      <c r="A9405" s="140"/>
      <c r="B9405" s="325"/>
      <c r="J9405" s="4"/>
      <c r="K9405" s="173"/>
    </row>
    <row r="9406" spans="1:11" x14ac:dyDescent="0.2">
      <c r="A9406" s="140"/>
      <c r="B9406" s="325"/>
      <c r="J9406" s="4"/>
      <c r="K9406" s="173"/>
    </row>
    <row r="9407" spans="1:11" x14ac:dyDescent="0.2">
      <c r="A9407" s="140"/>
      <c r="B9407" s="325"/>
      <c r="J9407" s="4"/>
      <c r="K9407" s="173"/>
    </row>
    <row r="9408" spans="1:11" x14ac:dyDescent="0.2">
      <c r="A9408" s="140"/>
      <c r="B9408" s="325"/>
      <c r="J9408" s="4"/>
      <c r="K9408" s="173"/>
    </row>
    <row r="9409" spans="1:11" x14ac:dyDescent="0.2">
      <c r="A9409" s="140"/>
      <c r="B9409" s="325"/>
      <c r="J9409" s="4"/>
      <c r="K9409" s="173"/>
    </row>
    <row r="9410" spans="1:11" x14ac:dyDescent="0.2">
      <c r="A9410" s="140"/>
      <c r="B9410" s="325"/>
      <c r="J9410" s="4"/>
      <c r="K9410" s="173"/>
    </row>
    <row r="9411" spans="1:11" x14ac:dyDescent="0.2">
      <c r="A9411" s="140"/>
      <c r="B9411" s="325"/>
      <c r="J9411" s="4"/>
      <c r="K9411" s="173"/>
    </row>
    <row r="9412" spans="1:11" x14ac:dyDescent="0.2">
      <c r="A9412" s="140"/>
      <c r="B9412" s="325"/>
      <c r="J9412" s="4"/>
      <c r="K9412" s="173"/>
    </row>
    <row r="9413" spans="1:11" x14ac:dyDescent="0.2">
      <c r="A9413" s="140"/>
      <c r="B9413" s="325"/>
      <c r="J9413" s="4"/>
      <c r="K9413" s="173"/>
    </row>
    <row r="9414" spans="1:11" x14ac:dyDescent="0.2">
      <c r="A9414" s="140"/>
      <c r="B9414" s="325"/>
      <c r="J9414" s="4"/>
      <c r="K9414" s="173"/>
    </row>
    <row r="9415" spans="1:11" x14ac:dyDescent="0.2">
      <c r="A9415" s="140"/>
      <c r="B9415" s="325"/>
      <c r="J9415" s="4"/>
      <c r="K9415" s="173"/>
    </row>
    <row r="9416" spans="1:11" x14ac:dyDescent="0.2">
      <c r="A9416" s="140"/>
      <c r="B9416" s="325"/>
      <c r="J9416" s="4"/>
      <c r="K9416" s="173"/>
    </row>
    <row r="9417" spans="1:11" x14ac:dyDescent="0.2">
      <c r="A9417" s="140"/>
      <c r="B9417" s="325"/>
      <c r="J9417" s="4"/>
      <c r="K9417" s="173"/>
    </row>
    <row r="9418" spans="1:11" x14ac:dyDescent="0.2">
      <c r="A9418" s="140"/>
      <c r="B9418" s="325"/>
      <c r="J9418" s="4"/>
      <c r="K9418" s="173"/>
    </row>
    <row r="9419" spans="1:11" x14ac:dyDescent="0.2">
      <c r="A9419" s="140"/>
      <c r="B9419" s="325"/>
      <c r="J9419" s="4"/>
      <c r="K9419" s="173"/>
    </row>
    <row r="9420" spans="1:11" x14ac:dyDescent="0.2">
      <c r="A9420" s="140"/>
      <c r="B9420" s="325"/>
      <c r="J9420" s="4"/>
      <c r="K9420" s="173"/>
    </row>
    <row r="9421" spans="1:11" x14ac:dyDescent="0.2">
      <c r="A9421" s="140"/>
      <c r="B9421" s="325"/>
      <c r="J9421" s="4"/>
      <c r="K9421" s="173"/>
    </row>
    <row r="9422" spans="1:11" x14ac:dyDescent="0.2">
      <c r="A9422" s="140"/>
      <c r="B9422" s="325"/>
      <c r="J9422" s="4"/>
      <c r="K9422" s="173"/>
    </row>
    <row r="9423" spans="1:11" x14ac:dyDescent="0.2">
      <c r="A9423" s="140"/>
      <c r="B9423" s="325"/>
      <c r="J9423" s="4"/>
      <c r="K9423" s="173"/>
    </row>
    <row r="9424" spans="1:11" x14ac:dyDescent="0.2">
      <c r="A9424" s="140"/>
      <c r="B9424" s="325"/>
      <c r="J9424" s="4"/>
      <c r="K9424" s="173"/>
    </row>
    <row r="9425" spans="1:11" x14ac:dyDescent="0.2">
      <c r="A9425" s="140"/>
      <c r="B9425" s="325"/>
      <c r="J9425" s="4"/>
      <c r="K9425" s="173"/>
    </row>
    <row r="9426" spans="1:11" x14ac:dyDescent="0.2">
      <c r="A9426" s="140"/>
      <c r="B9426" s="325"/>
      <c r="J9426" s="4"/>
      <c r="K9426" s="173"/>
    </row>
    <row r="9427" spans="1:11" x14ac:dyDescent="0.2">
      <c r="A9427" s="140"/>
      <c r="B9427" s="325"/>
      <c r="J9427" s="4"/>
      <c r="K9427" s="173"/>
    </row>
    <row r="9428" spans="1:11" x14ac:dyDescent="0.2">
      <c r="A9428" s="140"/>
      <c r="B9428" s="325"/>
      <c r="J9428" s="4"/>
      <c r="K9428" s="173"/>
    </row>
    <row r="9429" spans="1:11" x14ac:dyDescent="0.2">
      <c r="A9429" s="140"/>
      <c r="B9429" s="325"/>
      <c r="J9429" s="4"/>
      <c r="K9429" s="173"/>
    </row>
    <row r="9430" spans="1:11" x14ac:dyDescent="0.2">
      <c r="A9430" s="140"/>
      <c r="B9430" s="325"/>
      <c r="J9430" s="4"/>
      <c r="K9430" s="173"/>
    </row>
    <row r="9431" spans="1:11" x14ac:dyDescent="0.2">
      <c r="A9431" s="140"/>
      <c r="B9431" s="325"/>
      <c r="J9431" s="4"/>
      <c r="K9431" s="173"/>
    </row>
    <row r="9432" spans="1:11" x14ac:dyDescent="0.2">
      <c r="A9432" s="140"/>
      <c r="B9432" s="325"/>
      <c r="J9432" s="4"/>
      <c r="K9432" s="173"/>
    </row>
    <row r="9433" spans="1:11" x14ac:dyDescent="0.2">
      <c r="A9433" s="140"/>
      <c r="B9433" s="325"/>
      <c r="J9433" s="4"/>
      <c r="K9433" s="173"/>
    </row>
    <row r="9434" spans="1:11" x14ac:dyDescent="0.2">
      <c r="A9434" s="140"/>
      <c r="B9434" s="325"/>
      <c r="J9434" s="4"/>
      <c r="K9434" s="173"/>
    </row>
    <row r="9435" spans="1:11" x14ac:dyDescent="0.2">
      <c r="A9435" s="140"/>
      <c r="B9435" s="325"/>
      <c r="J9435" s="4"/>
      <c r="K9435" s="173"/>
    </row>
    <row r="9436" spans="1:11" x14ac:dyDescent="0.2">
      <c r="A9436" s="140"/>
      <c r="B9436" s="325"/>
      <c r="J9436" s="4"/>
      <c r="K9436" s="173"/>
    </row>
    <row r="9437" spans="1:11" x14ac:dyDescent="0.2">
      <c r="A9437" s="140"/>
      <c r="B9437" s="325"/>
      <c r="J9437" s="4"/>
      <c r="K9437" s="173"/>
    </row>
    <row r="9438" spans="1:11" x14ac:dyDescent="0.2">
      <c r="A9438" s="140"/>
      <c r="B9438" s="325"/>
      <c r="J9438" s="4"/>
      <c r="K9438" s="173"/>
    </row>
    <row r="9439" spans="1:11" x14ac:dyDescent="0.2">
      <c r="A9439" s="140"/>
      <c r="B9439" s="325"/>
      <c r="J9439" s="4"/>
      <c r="K9439" s="173"/>
    </row>
    <row r="9440" spans="1:11" x14ac:dyDescent="0.2">
      <c r="A9440" s="140"/>
      <c r="B9440" s="325"/>
      <c r="J9440" s="4"/>
      <c r="K9440" s="173"/>
    </row>
    <row r="9441" spans="1:11" x14ac:dyDescent="0.2">
      <c r="A9441" s="140"/>
      <c r="B9441" s="325"/>
      <c r="J9441" s="4"/>
      <c r="K9441" s="173"/>
    </row>
    <row r="9442" spans="1:11" x14ac:dyDescent="0.2">
      <c r="A9442" s="140"/>
      <c r="B9442" s="325"/>
      <c r="J9442" s="4"/>
      <c r="K9442" s="173"/>
    </row>
    <row r="9443" spans="1:11" x14ac:dyDescent="0.2">
      <c r="A9443" s="140"/>
      <c r="B9443" s="325"/>
      <c r="J9443" s="4"/>
      <c r="K9443" s="173"/>
    </row>
    <row r="9444" spans="1:11" x14ac:dyDescent="0.2">
      <c r="A9444" s="140"/>
      <c r="B9444" s="325"/>
      <c r="J9444" s="4"/>
      <c r="K9444" s="173"/>
    </row>
    <row r="9445" spans="1:11" x14ac:dyDescent="0.2">
      <c r="A9445" s="140"/>
      <c r="B9445" s="325"/>
      <c r="J9445" s="4"/>
      <c r="K9445" s="173"/>
    </row>
    <row r="9446" spans="1:11" x14ac:dyDescent="0.2">
      <c r="A9446" s="140"/>
      <c r="B9446" s="325"/>
      <c r="J9446" s="4"/>
      <c r="K9446" s="173"/>
    </row>
    <row r="9447" spans="1:11" x14ac:dyDescent="0.2">
      <c r="A9447" s="140"/>
      <c r="B9447" s="325"/>
      <c r="J9447" s="4"/>
      <c r="K9447" s="173"/>
    </row>
    <row r="9448" spans="1:11" x14ac:dyDescent="0.2">
      <c r="A9448" s="140"/>
      <c r="B9448" s="325"/>
      <c r="J9448" s="4"/>
      <c r="K9448" s="173"/>
    </row>
    <row r="9449" spans="1:11" x14ac:dyDescent="0.2">
      <c r="A9449" s="140"/>
      <c r="B9449" s="325"/>
      <c r="J9449" s="4"/>
      <c r="K9449" s="173"/>
    </row>
    <row r="9450" spans="1:11" x14ac:dyDescent="0.2">
      <c r="A9450" s="140"/>
      <c r="B9450" s="325"/>
      <c r="J9450" s="4"/>
      <c r="K9450" s="173"/>
    </row>
    <row r="9451" spans="1:11" x14ac:dyDescent="0.2">
      <c r="A9451" s="140"/>
      <c r="B9451" s="325"/>
      <c r="J9451" s="4"/>
      <c r="K9451" s="173"/>
    </row>
    <row r="9452" spans="1:11" x14ac:dyDescent="0.2">
      <c r="A9452" s="140"/>
      <c r="B9452" s="325"/>
      <c r="J9452" s="4"/>
      <c r="K9452" s="173"/>
    </row>
    <row r="9453" spans="1:11" x14ac:dyDescent="0.2">
      <c r="A9453" s="140"/>
      <c r="B9453" s="325"/>
      <c r="J9453" s="4"/>
      <c r="K9453" s="173"/>
    </row>
    <row r="9454" spans="1:11" x14ac:dyDescent="0.2">
      <c r="A9454" s="140"/>
      <c r="B9454" s="325"/>
      <c r="J9454" s="4"/>
      <c r="K9454" s="173"/>
    </row>
    <row r="9455" spans="1:11" x14ac:dyDescent="0.2">
      <c r="A9455" s="140"/>
      <c r="B9455" s="325"/>
      <c r="J9455" s="4"/>
      <c r="K9455" s="173"/>
    </row>
    <row r="9456" spans="1:11" x14ac:dyDescent="0.2">
      <c r="A9456" s="140"/>
      <c r="B9456" s="325"/>
      <c r="J9456" s="4"/>
      <c r="K9456" s="173"/>
    </row>
    <row r="9457" spans="1:11" x14ac:dyDescent="0.2">
      <c r="A9457" s="140"/>
      <c r="B9457" s="325"/>
      <c r="J9457" s="4"/>
      <c r="K9457" s="173"/>
    </row>
    <row r="9458" spans="1:11" x14ac:dyDescent="0.2">
      <c r="A9458" s="140"/>
      <c r="B9458" s="325"/>
      <c r="J9458" s="4"/>
      <c r="K9458" s="173"/>
    </row>
    <row r="9459" spans="1:11" x14ac:dyDescent="0.2">
      <c r="A9459" s="140"/>
      <c r="B9459" s="325"/>
      <c r="J9459" s="4"/>
      <c r="K9459" s="173"/>
    </row>
    <row r="9460" spans="1:11" x14ac:dyDescent="0.2">
      <c r="A9460" s="140"/>
      <c r="B9460" s="325"/>
      <c r="J9460" s="4"/>
      <c r="K9460" s="173"/>
    </row>
    <row r="9461" spans="1:11" x14ac:dyDescent="0.2">
      <c r="A9461" s="140"/>
      <c r="B9461" s="325"/>
      <c r="J9461" s="4"/>
      <c r="K9461" s="173"/>
    </row>
    <row r="9462" spans="1:11" x14ac:dyDescent="0.2">
      <c r="A9462" s="140"/>
      <c r="B9462" s="325"/>
      <c r="J9462" s="4"/>
      <c r="K9462" s="173"/>
    </row>
    <row r="9463" spans="1:11" x14ac:dyDescent="0.2">
      <c r="A9463" s="140"/>
      <c r="B9463" s="325"/>
      <c r="J9463" s="4"/>
      <c r="K9463" s="173"/>
    </row>
    <row r="9464" spans="1:11" x14ac:dyDescent="0.2">
      <c r="A9464" s="140"/>
      <c r="B9464" s="325"/>
      <c r="J9464" s="4"/>
      <c r="K9464" s="173"/>
    </row>
    <row r="9465" spans="1:11" x14ac:dyDescent="0.2">
      <c r="A9465" s="140"/>
      <c r="B9465" s="325"/>
      <c r="J9465" s="4"/>
      <c r="K9465" s="173"/>
    </row>
    <row r="9466" spans="1:11" x14ac:dyDescent="0.2">
      <c r="A9466" s="140"/>
      <c r="B9466" s="325"/>
      <c r="J9466" s="4"/>
      <c r="K9466" s="173"/>
    </row>
    <row r="9467" spans="1:11" x14ac:dyDescent="0.2">
      <c r="A9467" s="140"/>
      <c r="B9467" s="325"/>
      <c r="J9467" s="4"/>
      <c r="K9467" s="173"/>
    </row>
    <row r="9468" spans="1:11" x14ac:dyDescent="0.2">
      <c r="A9468" s="140"/>
      <c r="B9468" s="325"/>
      <c r="J9468" s="4"/>
      <c r="K9468" s="173"/>
    </row>
    <row r="9469" spans="1:11" x14ac:dyDescent="0.2">
      <c r="A9469" s="140"/>
      <c r="B9469" s="325"/>
      <c r="J9469" s="4"/>
      <c r="K9469" s="173"/>
    </row>
    <row r="9470" spans="1:11" x14ac:dyDescent="0.2">
      <c r="A9470" s="140"/>
      <c r="B9470" s="325"/>
      <c r="J9470" s="4"/>
      <c r="K9470" s="173"/>
    </row>
    <row r="9471" spans="1:11" x14ac:dyDescent="0.2">
      <c r="A9471" s="140"/>
      <c r="B9471" s="325"/>
      <c r="J9471" s="4"/>
      <c r="K9471" s="173"/>
    </row>
    <row r="9472" spans="1:11" x14ac:dyDescent="0.2">
      <c r="A9472" s="140"/>
      <c r="B9472" s="325"/>
      <c r="J9472" s="4"/>
      <c r="K9472" s="173"/>
    </row>
    <row r="9473" spans="1:11" x14ac:dyDescent="0.2">
      <c r="A9473" s="140"/>
      <c r="B9473" s="325"/>
      <c r="J9473" s="4"/>
      <c r="K9473" s="173"/>
    </row>
    <row r="9474" spans="1:11" x14ac:dyDescent="0.2">
      <c r="A9474" s="140"/>
      <c r="B9474" s="325"/>
      <c r="J9474" s="4"/>
      <c r="K9474" s="173"/>
    </row>
    <row r="9475" spans="1:11" x14ac:dyDescent="0.2">
      <c r="A9475" s="140"/>
      <c r="B9475" s="325"/>
      <c r="J9475" s="4"/>
      <c r="K9475" s="173"/>
    </row>
    <row r="9476" spans="1:11" x14ac:dyDescent="0.2">
      <c r="A9476" s="140"/>
      <c r="B9476" s="325"/>
      <c r="J9476" s="4"/>
      <c r="K9476" s="173"/>
    </row>
    <row r="9477" spans="1:11" x14ac:dyDescent="0.2">
      <c r="A9477" s="140"/>
      <c r="B9477" s="325"/>
      <c r="J9477" s="4"/>
      <c r="K9477" s="173"/>
    </row>
    <row r="9478" spans="1:11" x14ac:dyDescent="0.2">
      <c r="A9478" s="140"/>
      <c r="B9478" s="325"/>
      <c r="J9478" s="4"/>
      <c r="K9478" s="173"/>
    </row>
    <row r="9479" spans="1:11" x14ac:dyDescent="0.2">
      <c r="A9479" s="140"/>
      <c r="B9479" s="325"/>
      <c r="J9479" s="4"/>
      <c r="K9479" s="173"/>
    </row>
    <row r="9480" spans="1:11" x14ac:dyDescent="0.2">
      <c r="A9480" s="140"/>
      <c r="B9480" s="325"/>
      <c r="J9480" s="4"/>
      <c r="K9480" s="173"/>
    </row>
    <row r="9481" spans="1:11" x14ac:dyDescent="0.2">
      <c r="A9481" s="140"/>
      <c r="B9481" s="325"/>
      <c r="J9481" s="4"/>
      <c r="K9481" s="173"/>
    </row>
    <row r="9482" spans="1:11" x14ac:dyDescent="0.2">
      <c r="A9482" s="140"/>
      <c r="B9482" s="325"/>
      <c r="J9482" s="4"/>
      <c r="K9482" s="173"/>
    </row>
    <row r="9483" spans="1:11" x14ac:dyDescent="0.2">
      <c r="A9483" s="140"/>
      <c r="B9483" s="325"/>
      <c r="J9483" s="4"/>
      <c r="K9483" s="173"/>
    </row>
    <row r="9484" spans="1:11" x14ac:dyDescent="0.2">
      <c r="A9484" s="140"/>
      <c r="B9484" s="325"/>
      <c r="J9484" s="4"/>
      <c r="K9484" s="173"/>
    </row>
    <row r="9485" spans="1:11" x14ac:dyDescent="0.2">
      <c r="A9485" s="140"/>
      <c r="B9485" s="325"/>
      <c r="J9485" s="4"/>
      <c r="K9485" s="173"/>
    </row>
    <row r="9486" spans="1:11" x14ac:dyDescent="0.2">
      <c r="A9486" s="140"/>
      <c r="B9486" s="325"/>
      <c r="J9486" s="4"/>
      <c r="K9486" s="173"/>
    </row>
    <row r="9487" spans="1:11" x14ac:dyDescent="0.2">
      <c r="A9487" s="140"/>
      <c r="B9487" s="325"/>
      <c r="J9487" s="4"/>
      <c r="K9487" s="173"/>
    </row>
    <row r="9488" spans="1:11" x14ac:dyDescent="0.2">
      <c r="A9488" s="140"/>
      <c r="B9488" s="325"/>
      <c r="J9488" s="4"/>
      <c r="K9488" s="173"/>
    </row>
    <row r="9489" spans="1:11" x14ac:dyDescent="0.2">
      <c r="A9489" s="140"/>
      <c r="B9489" s="325"/>
      <c r="J9489" s="4"/>
      <c r="K9489" s="173"/>
    </row>
    <row r="9490" spans="1:11" x14ac:dyDescent="0.2">
      <c r="A9490" s="140"/>
      <c r="B9490" s="325"/>
      <c r="J9490" s="4"/>
      <c r="K9490" s="173"/>
    </row>
    <row r="9491" spans="1:11" x14ac:dyDescent="0.2">
      <c r="A9491" s="140"/>
      <c r="B9491" s="325"/>
      <c r="J9491" s="4"/>
      <c r="K9491" s="173"/>
    </row>
    <row r="9492" spans="1:11" x14ac:dyDescent="0.2">
      <c r="A9492" s="140"/>
      <c r="B9492" s="325"/>
      <c r="J9492" s="4"/>
      <c r="K9492" s="173"/>
    </row>
    <row r="9493" spans="1:11" x14ac:dyDescent="0.2">
      <c r="A9493" s="140"/>
      <c r="B9493" s="325"/>
      <c r="J9493" s="4"/>
      <c r="K9493" s="173"/>
    </row>
    <row r="9494" spans="1:11" x14ac:dyDescent="0.2">
      <c r="A9494" s="140"/>
      <c r="B9494" s="325"/>
      <c r="J9494" s="4"/>
      <c r="K9494" s="173"/>
    </row>
    <row r="9495" spans="1:11" x14ac:dyDescent="0.2">
      <c r="A9495" s="140"/>
      <c r="B9495" s="325"/>
      <c r="J9495" s="4"/>
      <c r="K9495" s="173"/>
    </row>
    <row r="9496" spans="1:11" x14ac:dyDescent="0.2">
      <c r="A9496" s="140"/>
      <c r="B9496" s="325"/>
      <c r="J9496" s="4"/>
      <c r="K9496" s="173"/>
    </row>
    <row r="9497" spans="1:11" x14ac:dyDescent="0.2">
      <c r="A9497" s="140"/>
      <c r="B9497" s="325"/>
      <c r="J9497" s="4"/>
      <c r="K9497" s="173"/>
    </row>
    <row r="9498" spans="1:11" x14ac:dyDescent="0.2">
      <c r="A9498" s="140"/>
      <c r="B9498" s="325"/>
      <c r="J9498" s="4"/>
      <c r="K9498" s="173"/>
    </row>
    <row r="9499" spans="1:11" x14ac:dyDescent="0.2">
      <c r="A9499" s="140"/>
      <c r="B9499" s="325"/>
      <c r="J9499" s="4"/>
      <c r="K9499" s="173"/>
    </row>
    <row r="9500" spans="1:11" x14ac:dyDescent="0.2">
      <c r="A9500" s="140"/>
      <c r="B9500" s="325"/>
      <c r="J9500" s="4"/>
      <c r="K9500" s="173"/>
    </row>
    <row r="9501" spans="1:11" x14ac:dyDescent="0.2">
      <c r="A9501" s="140"/>
      <c r="B9501" s="325"/>
      <c r="J9501" s="4"/>
      <c r="K9501" s="173"/>
    </row>
    <row r="9502" spans="1:11" x14ac:dyDescent="0.2">
      <c r="A9502" s="140"/>
      <c r="B9502" s="325"/>
      <c r="J9502" s="4"/>
      <c r="K9502" s="173"/>
    </row>
    <row r="9503" spans="1:11" x14ac:dyDescent="0.2">
      <c r="A9503" s="140"/>
      <c r="B9503" s="325"/>
      <c r="J9503" s="4"/>
      <c r="K9503" s="173"/>
    </row>
    <row r="9504" spans="1:11" x14ac:dyDescent="0.2">
      <c r="A9504" s="140"/>
      <c r="B9504" s="325"/>
      <c r="J9504" s="4"/>
      <c r="K9504" s="173"/>
    </row>
    <row r="9505" spans="1:11" x14ac:dyDescent="0.2">
      <c r="A9505" s="140"/>
      <c r="B9505" s="325"/>
      <c r="J9505" s="4"/>
      <c r="K9505" s="173"/>
    </row>
    <row r="9506" spans="1:11" x14ac:dyDescent="0.2">
      <c r="A9506" s="140"/>
      <c r="B9506" s="325"/>
      <c r="J9506" s="4"/>
      <c r="K9506" s="173"/>
    </row>
    <row r="9507" spans="1:11" x14ac:dyDescent="0.2">
      <c r="A9507" s="140"/>
      <c r="B9507" s="325"/>
      <c r="J9507" s="4"/>
      <c r="K9507" s="173"/>
    </row>
    <row r="9508" spans="1:11" x14ac:dyDescent="0.2">
      <c r="A9508" s="140"/>
      <c r="B9508" s="325"/>
      <c r="J9508" s="4"/>
      <c r="K9508" s="173"/>
    </row>
    <row r="9509" spans="1:11" x14ac:dyDescent="0.2">
      <c r="A9509" s="140"/>
      <c r="B9509" s="325"/>
      <c r="J9509" s="4"/>
      <c r="K9509" s="173"/>
    </row>
    <row r="9510" spans="1:11" x14ac:dyDescent="0.2">
      <c r="A9510" s="140"/>
      <c r="B9510" s="325"/>
      <c r="J9510" s="4"/>
      <c r="K9510" s="173"/>
    </row>
    <row r="9511" spans="1:11" x14ac:dyDescent="0.2">
      <c r="A9511" s="140"/>
      <c r="B9511" s="325"/>
      <c r="J9511" s="4"/>
      <c r="K9511" s="173"/>
    </row>
    <row r="9512" spans="1:11" x14ac:dyDescent="0.2">
      <c r="A9512" s="140"/>
      <c r="B9512" s="325"/>
      <c r="J9512" s="4"/>
      <c r="K9512" s="173"/>
    </row>
    <row r="9513" spans="1:11" x14ac:dyDescent="0.2">
      <c r="A9513" s="140"/>
      <c r="B9513" s="325"/>
      <c r="J9513" s="4"/>
      <c r="K9513" s="173"/>
    </row>
    <row r="9514" spans="1:11" x14ac:dyDescent="0.2">
      <c r="A9514" s="140"/>
      <c r="B9514" s="325"/>
      <c r="J9514" s="4"/>
      <c r="K9514" s="173"/>
    </row>
    <row r="9515" spans="1:11" x14ac:dyDescent="0.2">
      <c r="A9515" s="140"/>
      <c r="B9515" s="325"/>
      <c r="J9515" s="4"/>
      <c r="K9515" s="173"/>
    </row>
    <row r="9516" spans="1:11" x14ac:dyDescent="0.2">
      <c r="A9516" s="140"/>
      <c r="B9516" s="325"/>
      <c r="J9516" s="4"/>
      <c r="K9516" s="173"/>
    </row>
    <row r="9517" spans="1:11" x14ac:dyDescent="0.2">
      <c r="A9517" s="140"/>
      <c r="B9517" s="325"/>
      <c r="J9517" s="4"/>
      <c r="K9517" s="173"/>
    </row>
    <row r="9518" spans="1:11" x14ac:dyDescent="0.2">
      <c r="J9518" s="4"/>
      <c r="K9518" s="4"/>
    </row>
    <row r="9519" spans="1:11" x14ac:dyDescent="0.2">
      <c r="J9519" s="4"/>
      <c r="K9519" s="4"/>
    </row>
    <row r="9520" spans="1:11" x14ac:dyDescent="0.2">
      <c r="J9520" s="4"/>
      <c r="K9520" s="4"/>
    </row>
    <row r="9521" spans="10:11" x14ac:dyDescent="0.2">
      <c r="J9521" s="4"/>
      <c r="K9521" s="4"/>
    </row>
    <row r="9522" spans="10:11" x14ac:dyDescent="0.2">
      <c r="J9522" s="4"/>
      <c r="K9522" s="4"/>
    </row>
    <row r="9523" spans="10:11" x14ac:dyDescent="0.2">
      <c r="J9523" s="4"/>
      <c r="K9523" s="4"/>
    </row>
    <row r="9524" spans="10:11" x14ac:dyDescent="0.2">
      <c r="J9524" s="4"/>
      <c r="K9524" s="4"/>
    </row>
    <row r="9525" spans="10:11" x14ac:dyDescent="0.2">
      <c r="J9525" s="4"/>
      <c r="K9525" s="4"/>
    </row>
    <row r="9526" spans="10:11" x14ac:dyDescent="0.2">
      <c r="J9526" s="4"/>
      <c r="K9526" s="4"/>
    </row>
    <row r="9527" spans="10:11" x14ac:dyDescent="0.2">
      <c r="J9527" s="4"/>
      <c r="K9527" s="4"/>
    </row>
    <row r="9528" spans="10:11" x14ac:dyDescent="0.2">
      <c r="J9528" s="4"/>
      <c r="K9528" s="4"/>
    </row>
    <row r="9529" spans="10:11" x14ac:dyDescent="0.2">
      <c r="J9529" s="4"/>
      <c r="K9529" s="4"/>
    </row>
    <row r="9530" spans="10:11" x14ac:dyDescent="0.2">
      <c r="J9530" s="4"/>
      <c r="K9530" s="4"/>
    </row>
    <row r="9531" spans="10:11" x14ac:dyDescent="0.2">
      <c r="J9531" s="4"/>
      <c r="K9531" s="4"/>
    </row>
    <row r="9532" spans="10:11" x14ac:dyDescent="0.2">
      <c r="J9532" s="4"/>
      <c r="K9532" s="4"/>
    </row>
    <row r="9533" spans="10:11" x14ac:dyDescent="0.2">
      <c r="J9533" s="4"/>
      <c r="K9533" s="4"/>
    </row>
    <row r="9534" spans="10:11" x14ac:dyDescent="0.2">
      <c r="J9534" s="4"/>
      <c r="K9534" s="4"/>
    </row>
    <row r="9535" spans="10:11" x14ac:dyDescent="0.2">
      <c r="J9535" s="4"/>
      <c r="K9535" s="4"/>
    </row>
    <row r="9536" spans="10:11" x14ac:dyDescent="0.2">
      <c r="J9536" s="4"/>
      <c r="K9536" s="4"/>
    </row>
    <row r="9537" spans="10:11" x14ac:dyDescent="0.2">
      <c r="J9537" s="4"/>
      <c r="K9537" s="4"/>
    </row>
    <row r="9538" spans="10:11" x14ac:dyDescent="0.2">
      <c r="J9538" s="4"/>
      <c r="K9538" s="4"/>
    </row>
    <row r="9539" spans="10:11" x14ac:dyDescent="0.2">
      <c r="J9539" s="4"/>
      <c r="K9539" s="4"/>
    </row>
    <row r="9540" spans="10:11" x14ac:dyDescent="0.2">
      <c r="J9540" s="4"/>
      <c r="K9540" s="4"/>
    </row>
    <row r="9541" spans="10:11" x14ac:dyDescent="0.2">
      <c r="J9541" s="4"/>
      <c r="K9541" s="4"/>
    </row>
    <row r="9542" spans="10:11" x14ac:dyDescent="0.2">
      <c r="J9542" s="4"/>
      <c r="K9542" s="4"/>
    </row>
    <row r="9543" spans="10:11" x14ac:dyDescent="0.2">
      <c r="J9543" s="4"/>
      <c r="K9543" s="4"/>
    </row>
    <row r="9544" spans="10:11" x14ac:dyDescent="0.2">
      <c r="J9544" s="4"/>
      <c r="K9544" s="4"/>
    </row>
    <row r="9545" spans="10:11" x14ac:dyDescent="0.2">
      <c r="J9545" s="4"/>
      <c r="K9545" s="4"/>
    </row>
    <row r="9546" spans="10:11" x14ac:dyDescent="0.2">
      <c r="J9546" s="4"/>
      <c r="K9546" s="4"/>
    </row>
    <row r="9547" spans="10:11" x14ac:dyDescent="0.2">
      <c r="J9547" s="4"/>
      <c r="K9547" s="4"/>
    </row>
    <row r="9548" spans="10:11" x14ac:dyDescent="0.2">
      <c r="J9548" s="4"/>
      <c r="K9548" s="4"/>
    </row>
    <row r="9549" spans="10:11" x14ac:dyDescent="0.2">
      <c r="J9549" s="4"/>
      <c r="K9549" s="4"/>
    </row>
    <row r="9550" spans="10:11" x14ac:dyDescent="0.2">
      <c r="J9550" s="4"/>
      <c r="K9550" s="4"/>
    </row>
    <row r="9551" spans="10:11" x14ac:dyDescent="0.2">
      <c r="J9551" s="4"/>
      <c r="K9551" s="4"/>
    </row>
    <row r="9552" spans="10:11" x14ac:dyDescent="0.2">
      <c r="J9552" s="4"/>
      <c r="K9552" s="4"/>
    </row>
    <row r="9553" spans="10:11" x14ac:dyDescent="0.2">
      <c r="J9553" s="4"/>
      <c r="K9553" s="4"/>
    </row>
    <row r="9554" spans="10:11" x14ac:dyDescent="0.2">
      <c r="J9554" s="4"/>
      <c r="K9554" s="4"/>
    </row>
    <row r="9555" spans="10:11" x14ac:dyDescent="0.2">
      <c r="J9555" s="4"/>
      <c r="K9555" s="4"/>
    </row>
    <row r="9556" spans="10:11" x14ac:dyDescent="0.2">
      <c r="J9556" s="4"/>
      <c r="K9556" s="4"/>
    </row>
    <row r="9557" spans="10:11" x14ac:dyDescent="0.2">
      <c r="J9557" s="4"/>
      <c r="K9557" s="4"/>
    </row>
    <row r="9558" spans="10:11" x14ac:dyDescent="0.2">
      <c r="J9558" s="4"/>
      <c r="K9558" s="4"/>
    </row>
    <row r="9559" spans="10:11" x14ac:dyDescent="0.2">
      <c r="J9559" s="4"/>
      <c r="K9559" s="4"/>
    </row>
    <row r="9560" spans="10:11" x14ac:dyDescent="0.2">
      <c r="J9560" s="4"/>
      <c r="K9560" s="4"/>
    </row>
    <row r="9561" spans="10:11" x14ac:dyDescent="0.2">
      <c r="J9561" s="4"/>
      <c r="K9561" s="4"/>
    </row>
    <row r="9562" spans="10:11" x14ac:dyDescent="0.2">
      <c r="J9562" s="4"/>
      <c r="K9562" s="4"/>
    </row>
    <row r="9563" spans="10:11" x14ac:dyDescent="0.2">
      <c r="J9563" s="4"/>
      <c r="K9563" s="4"/>
    </row>
    <row r="9564" spans="10:11" x14ac:dyDescent="0.2">
      <c r="J9564" s="4"/>
      <c r="K9564" s="4"/>
    </row>
    <row r="9565" spans="10:11" x14ac:dyDescent="0.2">
      <c r="J9565" s="4"/>
      <c r="K9565" s="4"/>
    </row>
    <row r="9566" spans="10:11" x14ac:dyDescent="0.2">
      <c r="J9566" s="4"/>
      <c r="K9566" s="4"/>
    </row>
    <row r="9567" spans="10:11" x14ac:dyDescent="0.2">
      <c r="J9567" s="4"/>
      <c r="K9567" s="4"/>
    </row>
    <row r="9568" spans="10:11" x14ac:dyDescent="0.2">
      <c r="J9568" s="4"/>
      <c r="K9568" s="4"/>
    </row>
    <row r="9569" spans="10:11" x14ac:dyDescent="0.2">
      <c r="J9569" s="4"/>
      <c r="K9569" s="4"/>
    </row>
    <row r="9570" spans="10:11" x14ac:dyDescent="0.2">
      <c r="J9570" s="4"/>
      <c r="K9570" s="4"/>
    </row>
    <row r="9571" spans="10:11" x14ac:dyDescent="0.2">
      <c r="J9571" s="4"/>
      <c r="K9571" s="4"/>
    </row>
    <row r="9572" spans="10:11" x14ac:dyDescent="0.2">
      <c r="J9572" s="4"/>
      <c r="K9572" s="4"/>
    </row>
    <row r="9573" spans="10:11" x14ac:dyDescent="0.2">
      <c r="J9573" s="4"/>
      <c r="K9573" s="4"/>
    </row>
    <row r="9574" spans="10:11" x14ac:dyDescent="0.2">
      <c r="J9574" s="4"/>
      <c r="K9574" s="4"/>
    </row>
    <row r="9575" spans="10:11" x14ac:dyDescent="0.2">
      <c r="J9575" s="4"/>
      <c r="K9575" s="4"/>
    </row>
    <row r="9576" spans="10:11" x14ac:dyDescent="0.2">
      <c r="J9576" s="4"/>
      <c r="K9576" s="4"/>
    </row>
    <row r="9577" spans="10:11" x14ac:dyDescent="0.2">
      <c r="J9577" s="4"/>
      <c r="K9577" s="4"/>
    </row>
    <row r="9578" spans="10:11" x14ac:dyDescent="0.2">
      <c r="J9578" s="4"/>
      <c r="K9578" s="4"/>
    </row>
    <row r="9579" spans="10:11" x14ac:dyDescent="0.2">
      <c r="J9579" s="4"/>
      <c r="K9579" s="4"/>
    </row>
    <row r="9580" spans="10:11" x14ac:dyDescent="0.2">
      <c r="J9580" s="4"/>
      <c r="K9580" s="4"/>
    </row>
    <row r="9581" spans="10:11" x14ac:dyDescent="0.2">
      <c r="J9581" s="4"/>
      <c r="K9581" s="4"/>
    </row>
    <row r="9582" spans="10:11" x14ac:dyDescent="0.2">
      <c r="J9582" s="4"/>
      <c r="K9582" s="4"/>
    </row>
    <row r="9583" spans="10:11" x14ac:dyDescent="0.2">
      <c r="J9583" s="4"/>
      <c r="K9583" s="4"/>
    </row>
    <row r="9584" spans="10:11" x14ac:dyDescent="0.2">
      <c r="J9584" s="4"/>
      <c r="K9584" s="4"/>
    </row>
    <row r="9585" spans="10:11" x14ac:dyDescent="0.2">
      <c r="J9585" s="4"/>
      <c r="K9585" s="4"/>
    </row>
    <row r="9586" spans="10:11" x14ac:dyDescent="0.2">
      <c r="J9586" s="4"/>
      <c r="K9586" s="4"/>
    </row>
    <row r="9587" spans="10:11" x14ac:dyDescent="0.2">
      <c r="J9587" s="4"/>
      <c r="K9587" s="4"/>
    </row>
    <row r="9588" spans="10:11" x14ac:dyDescent="0.2">
      <c r="J9588" s="4"/>
      <c r="K9588" s="4"/>
    </row>
    <row r="9589" spans="10:11" x14ac:dyDescent="0.2">
      <c r="J9589" s="4"/>
      <c r="K9589" s="4"/>
    </row>
    <row r="9590" spans="10:11" x14ac:dyDescent="0.2">
      <c r="J9590" s="4"/>
      <c r="K9590" s="4"/>
    </row>
    <row r="9591" spans="10:11" x14ac:dyDescent="0.2">
      <c r="J9591" s="4"/>
      <c r="K9591" s="4"/>
    </row>
    <row r="9592" spans="10:11" x14ac:dyDescent="0.2">
      <c r="J9592" s="4"/>
      <c r="K9592" s="4"/>
    </row>
    <row r="9593" spans="10:11" x14ac:dyDescent="0.2">
      <c r="J9593" s="4"/>
      <c r="K9593" s="4"/>
    </row>
    <row r="9594" spans="10:11" x14ac:dyDescent="0.2">
      <c r="J9594" s="4"/>
      <c r="K9594" s="4"/>
    </row>
    <row r="9595" spans="10:11" x14ac:dyDescent="0.2">
      <c r="J9595" s="4"/>
      <c r="K9595" s="4"/>
    </row>
    <row r="9596" spans="10:11" x14ac:dyDescent="0.2">
      <c r="J9596" s="4"/>
      <c r="K9596" s="4"/>
    </row>
    <row r="9597" spans="10:11" x14ac:dyDescent="0.2">
      <c r="J9597" s="4"/>
      <c r="K9597" s="4"/>
    </row>
    <row r="9598" spans="10:11" x14ac:dyDescent="0.2">
      <c r="J9598" s="4"/>
      <c r="K9598" s="4"/>
    </row>
    <row r="9599" spans="10:11" x14ac:dyDescent="0.2">
      <c r="J9599" s="4"/>
      <c r="K9599" s="4"/>
    </row>
    <row r="9600" spans="10:11" x14ac:dyDescent="0.2">
      <c r="J9600" s="4"/>
      <c r="K9600" s="4"/>
    </row>
    <row r="9601" spans="10:11" x14ac:dyDescent="0.2">
      <c r="J9601" s="4"/>
      <c r="K9601" s="4"/>
    </row>
    <row r="9602" spans="10:11" x14ac:dyDescent="0.2">
      <c r="J9602" s="4"/>
      <c r="K9602" s="4"/>
    </row>
    <row r="9603" spans="10:11" x14ac:dyDescent="0.2">
      <c r="J9603" s="4"/>
      <c r="K9603" s="4"/>
    </row>
    <row r="9604" spans="10:11" x14ac:dyDescent="0.2">
      <c r="J9604" s="4"/>
      <c r="K9604" s="4"/>
    </row>
    <row r="9605" spans="10:11" x14ac:dyDescent="0.2">
      <c r="J9605" s="4"/>
      <c r="K9605" s="4"/>
    </row>
    <row r="9606" spans="10:11" x14ac:dyDescent="0.2">
      <c r="J9606" s="4"/>
      <c r="K9606" s="4"/>
    </row>
    <row r="9607" spans="10:11" x14ac:dyDescent="0.2">
      <c r="J9607" s="4"/>
      <c r="K9607" s="4"/>
    </row>
    <row r="9608" spans="10:11" x14ac:dyDescent="0.2">
      <c r="J9608" s="4"/>
      <c r="K9608" s="4"/>
    </row>
    <row r="9609" spans="10:11" x14ac:dyDescent="0.2">
      <c r="J9609" s="4"/>
      <c r="K9609" s="4"/>
    </row>
    <row r="9610" spans="10:11" x14ac:dyDescent="0.2">
      <c r="J9610" s="4"/>
      <c r="K9610" s="4"/>
    </row>
    <row r="9611" spans="10:11" x14ac:dyDescent="0.2">
      <c r="J9611" s="4"/>
      <c r="K9611" s="4"/>
    </row>
    <row r="9612" spans="10:11" x14ac:dyDescent="0.2">
      <c r="J9612" s="4"/>
      <c r="K9612" s="4"/>
    </row>
    <row r="9613" spans="10:11" x14ac:dyDescent="0.2">
      <c r="J9613" s="4"/>
      <c r="K9613" s="4"/>
    </row>
    <row r="9614" spans="10:11" x14ac:dyDescent="0.2">
      <c r="J9614" s="4"/>
      <c r="K9614" s="4"/>
    </row>
    <row r="9615" spans="10:11" x14ac:dyDescent="0.2">
      <c r="J9615" s="4"/>
      <c r="K9615" s="4"/>
    </row>
    <row r="9616" spans="10:11" x14ac:dyDescent="0.2">
      <c r="J9616" s="4"/>
      <c r="K9616" s="4"/>
    </row>
    <row r="9617" spans="10:11" x14ac:dyDescent="0.2">
      <c r="J9617" s="4"/>
      <c r="K9617" s="4"/>
    </row>
    <row r="9618" spans="10:11" x14ac:dyDescent="0.2">
      <c r="J9618" s="4"/>
      <c r="K9618" s="4"/>
    </row>
    <row r="9619" spans="10:11" x14ac:dyDescent="0.2">
      <c r="J9619" s="4"/>
      <c r="K9619" s="4"/>
    </row>
    <row r="9620" spans="10:11" x14ac:dyDescent="0.2">
      <c r="J9620" s="4"/>
      <c r="K9620" s="4"/>
    </row>
    <row r="9621" spans="10:11" x14ac:dyDescent="0.2">
      <c r="J9621" s="4"/>
      <c r="K9621" s="4"/>
    </row>
    <row r="9622" spans="10:11" x14ac:dyDescent="0.2">
      <c r="J9622" s="4"/>
      <c r="K9622" s="4"/>
    </row>
    <row r="9623" spans="10:11" x14ac:dyDescent="0.2">
      <c r="J9623" s="4"/>
      <c r="K9623" s="4"/>
    </row>
    <row r="9624" spans="10:11" x14ac:dyDescent="0.2">
      <c r="J9624" s="4"/>
      <c r="K9624" s="4"/>
    </row>
    <row r="9625" spans="10:11" x14ac:dyDescent="0.2">
      <c r="J9625" s="4"/>
      <c r="K9625" s="4"/>
    </row>
    <row r="9626" spans="10:11" x14ac:dyDescent="0.2">
      <c r="J9626" s="4"/>
      <c r="K9626" s="4"/>
    </row>
    <row r="9627" spans="10:11" x14ac:dyDescent="0.2">
      <c r="J9627" s="4"/>
      <c r="K9627" s="4"/>
    </row>
    <row r="9628" spans="10:11" x14ac:dyDescent="0.2">
      <c r="J9628" s="4"/>
      <c r="K9628" s="4"/>
    </row>
    <row r="9629" spans="10:11" x14ac:dyDescent="0.2">
      <c r="J9629" s="4"/>
      <c r="K9629" s="4"/>
    </row>
    <row r="9630" spans="10:11" x14ac:dyDescent="0.2">
      <c r="J9630" s="4"/>
      <c r="K9630" s="4"/>
    </row>
    <row r="9631" spans="10:11" x14ac:dyDescent="0.2">
      <c r="J9631" s="4"/>
      <c r="K9631" s="4"/>
    </row>
    <row r="9632" spans="10:11" x14ac:dyDescent="0.2">
      <c r="J9632" s="4"/>
      <c r="K9632" s="4"/>
    </row>
    <row r="9633" spans="10:11" x14ac:dyDescent="0.2">
      <c r="J9633" s="4"/>
      <c r="K9633" s="4"/>
    </row>
    <row r="9634" spans="10:11" x14ac:dyDescent="0.2">
      <c r="J9634" s="4"/>
      <c r="K9634" s="4"/>
    </row>
    <row r="9635" spans="10:11" x14ac:dyDescent="0.2">
      <c r="J9635" s="4"/>
      <c r="K9635" s="4"/>
    </row>
    <row r="9636" spans="10:11" x14ac:dyDescent="0.2">
      <c r="J9636" s="4"/>
      <c r="K9636" s="4"/>
    </row>
    <row r="9637" spans="10:11" x14ac:dyDescent="0.2">
      <c r="J9637" s="4"/>
      <c r="K9637" s="4"/>
    </row>
    <row r="9638" spans="10:11" x14ac:dyDescent="0.2">
      <c r="J9638" s="4"/>
      <c r="K9638" s="4"/>
    </row>
    <row r="9639" spans="10:11" x14ac:dyDescent="0.2">
      <c r="J9639" s="4"/>
      <c r="K9639" s="4"/>
    </row>
    <row r="9640" spans="10:11" x14ac:dyDescent="0.2">
      <c r="J9640" s="4"/>
      <c r="K9640" s="4"/>
    </row>
    <row r="9641" spans="10:11" x14ac:dyDescent="0.2">
      <c r="J9641" s="4"/>
      <c r="K9641" s="4"/>
    </row>
    <row r="9642" spans="10:11" x14ac:dyDescent="0.2">
      <c r="J9642" s="4"/>
      <c r="K9642" s="4"/>
    </row>
    <row r="9643" spans="10:11" x14ac:dyDescent="0.2">
      <c r="J9643" s="4"/>
      <c r="K9643" s="4"/>
    </row>
    <row r="9644" spans="10:11" x14ac:dyDescent="0.2">
      <c r="J9644" s="4"/>
      <c r="K9644" s="4"/>
    </row>
    <row r="9645" spans="10:11" x14ac:dyDescent="0.2">
      <c r="J9645" s="4"/>
      <c r="K9645" s="4"/>
    </row>
    <row r="9646" spans="10:11" x14ac:dyDescent="0.2">
      <c r="J9646" s="4"/>
      <c r="K9646" s="4"/>
    </row>
    <row r="9647" spans="10:11" x14ac:dyDescent="0.2">
      <c r="J9647" s="4"/>
      <c r="K9647" s="4"/>
    </row>
    <row r="9648" spans="10:11" x14ac:dyDescent="0.2">
      <c r="J9648" s="4"/>
      <c r="K9648" s="4"/>
    </row>
    <row r="9649" spans="10:11" x14ac:dyDescent="0.2">
      <c r="J9649" s="4"/>
      <c r="K9649" s="4"/>
    </row>
    <row r="9650" spans="10:11" x14ac:dyDescent="0.2">
      <c r="J9650" s="4"/>
      <c r="K9650" s="4"/>
    </row>
    <row r="9651" spans="10:11" x14ac:dyDescent="0.2">
      <c r="J9651" s="4"/>
      <c r="K9651" s="4"/>
    </row>
    <row r="9652" spans="10:11" x14ac:dyDescent="0.2">
      <c r="J9652" s="4"/>
      <c r="K9652" s="4"/>
    </row>
    <row r="9653" spans="10:11" x14ac:dyDescent="0.2">
      <c r="J9653" s="4"/>
      <c r="K9653" s="4"/>
    </row>
    <row r="9654" spans="10:11" x14ac:dyDescent="0.2">
      <c r="J9654" s="4"/>
      <c r="K9654" s="4"/>
    </row>
    <row r="9655" spans="10:11" x14ac:dyDescent="0.2">
      <c r="J9655" s="4"/>
      <c r="K9655" s="4"/>
    </row>
    <row r="9656" spans="10:11" x14ac:dyDescent="0.2">
      <c r="J9656" s="4"/>
      <c r="K9656" s="4"/>
    </row>
    <row r="9657" spans="10:11" x14ac:dyDescent="0.2">
      <c r="J9657" s="4"/>
      <c r="K9657" s="4"/>
    </row>
    <row r="9658" spans="10:11" x14ac:dyDescent="0.2">
      <c r="J9658" s="4"/>
      <c r="K9658" s="4"/>
    </row>
    <row r="9659" spans="10:11" x14ac:dyDescent="0.2">
      <c r="J9659" s="4"/>
      <c r="K9659" s="4"/>
    </row>
    <row r="9660" spans="10:11" x14ac:dyDescent="0.2">
      <c r="J9660" s="4"/>
      <c r="K9660" s="4"/>
    </row>
    <row r="9661" spans="10:11" x14ac:dyDescent="0.2">
      <c r="J9661" s="4"/>
      <c r="K9661" s="4"/>
    </row>
    <row r="9662" spans="10:11" x14ac:dyDescent="0.2">
      <c r="J9662" s="4"/>
      <c r="K9662" s="4"/>
    </row>
    <row r="9663" spans="10:11" x14ac:dyDescent="0.2">
      <c r="J9663" s="4"/>
      <c r="K9663" s="4"/>
    </row>
    <row r="9664" spans="10:11" x14ac:dyDescent="0.2">
      <c r="J9664" s="4"/>
      <c r="K9664" s="4"/>
    </row>
    <row r="9665" spans="10:11" x14ac:dyDescent="0.2">
      <c r="J9665" s="4"/>
      <c r="K9665" s="4"/>
    </row>
    <row r="9666" spans="10:11" x14ac:dyDescent="0.2">
      <c r="J9666" s="4"/>
      <c r="K9666" s="4"/>
    </row>
    <row r="9667" spans="10:11" x14ac:dyDescent="0.2">
      <c r="J9667" s="4"/>
      <c r="K9667" s="4"/>
    </row>
    <row r="9668" spans="10:11" x14ac:dyDescent="0.2">
      <c r="J9668" s="4"/>
      <c r="K9668" s="4"/>
    </row>
    <row r="9669" spans="10:11" x14ac:dyDescent="0.2">
      <c r="J9669" s="4"/>
      <c r="K9669" s="4"/>
    </row>
    <row r="9670" spans="10:11" x14ac:dyDescent="0.2">
      <c r="J9670" s="4"/>
      <c r="K9670" s="4"/>
    </row>
    <row r="9671" spans="10:11" x14ac:dyDescent="0.2">
      <c r="J9671" s="4"/>
      <c r="K9671" s="4"/>
    </row>
    <row r="9672" spans="10:11" x14ac:dyDescent="0.2">
      <c r="J9672" s="4"/>
      <c r="K9672" s="4"/>
    </row>
    <row r="9673" spans="10:11" x14ac:dyDescent="0.2">
      <c r="J9673" s="4"/>
      <c r="K9673" s="4"/>
    </row>
    <row r="9674" spans="10:11" x14ac:dyDescent="0.2">
      <c r="J9674" s="4"/>
      <c r="K9674" s="4"/>
    </row>
    <row r="9675" spans="10:11" x14ac:dyDescent="0.2">
      <c r="J9675" s="4"/>
      <c r="K9675" s="4"/>
    </row>
    <row r="9676" spans="10:11" x14ac:dyDescent="0.2">
      <c r="J9676" s="4"/>
      <c r="K9676" s="4"/>
    </row>
    <row r="9677" spans="10:11" x14ac:dyDescent="0.2">
      <c r="J9677" s="4"/>
      <c r="K9677" s="4"/>
    </row>
    <row r="9678" spans="10:11" x14ac:dyDescent="0.2">
      <c r="J9678" s="4"/>
      <c r="K9678" s="4"/>
    </row>
    <row r="9679" spans="10:11" x14ac:dyDescent="0.2">
      <c r="J9679" s="4"/>
      <c r="K9679" s="4"/>
    </row>
    <row r="9680" spans="10:11" x14ac:dyDescent="0.2">
      <c r="J9680" s="4"/>
      <c r="K9680" s="4"/>
    </row>
    <row r="9681" spans="10:11" x14ac:dyDescent="0.2">
      <c r="J9681" s="4"/>
      <c r="K9681" s="4"/>
    </row>
    <row r="9682" spans="10:11" x14ac:dyDescent="0.2">
      <c r="J9682" s="4"/>
      <c r="K9682" s="4"/>
    </row>
    <row r="9683" spans="10:11" x14ac:dyDescent="0.2">
      <c r="J9683" s="4"/>
      <c r="K9683" s="4"/>
    </row>
    <row r="9684" spans="10:11" x14ac:dyDescent="0.2">
      <c r="J9684" s="4"/>
      <c r="K9684" s="4"/>
    </row>
    <row r="9685" spans="10:11" x14ac:dyDescent="0.2">
      <c r="J9685" s="4"/>
      <c r="K9685" s="4"/>
    </row>
    <row r="9686" spans="10:11" x14ac:dyDescent="0.2">
      <c r="J9686" s="4"/>
      <c r="K9686" s="4"/>
    </row>
    <row r="9687" spans="10:11" x14ac:dyDescent="0.2">
      <c r="J9687" s="4"/>
      <c r="K9687" s="4"/>
    </row>
    <row r="9688" spans="10:11" x14ac:dyDescent="0.2">
      <c r="J9688" s="4"/>
      <c r="K9688" s="4"/>
    </row>
    <row r="9689" spans="10:11" x14ac:dyDescent="0.2">
      <c r="J9689" s="4"/>
      <c r="K9689" s="4"/>
    </row>
    <row r="9690" spans="10:11" x14ac:dyDescent="0.2">
      <c r="J9690" s="4"/>
      <c r="K9690" s="4"/>
    </row>
    <row r="9691" spans="10:11" x14ac:dyDescent="0.2">
      <c r="J9691" s="4"/>
      <c r="K9691" s="4"/>
    </row>
    <row r="9692" spans="10:11" x14ac:dyDescent="0.2">
      <c r="J9692" s="4"/>
      <c r="K9692" s="4"/>
    </row>
    <row r="9693" spans="10:11" x14ac:dyDescent="0.2">
      <c r="J9693" s="4"/>
      <c r="K9693" s="4"/>
    </row>
    <row r="9694" spans="10:11" x14ac:dyDescent="0.2">
      <c r="J9694" s="4"/>
      <c r="K9694" s="4"/>
    </row>
    <row r="9695" spans="10:11" x14ac:dyDescent="0.2">
      <c r="J9695" s="4"/>
      <c r="K9695" s="4"/>
    </row>
    <row r="9696" spans="10:11" x14ac:dyDescent="0.2">
      <c r="J9696" s="4"/>
      <c r="K9696" s="4"/>
    </row>
    <row r="9697" spans="10:11" x14ac:dyDescent="0.2">
      <c r="J9697" s="4"/>
      <c r="K9697" s="4"/>
    </row>
    <row r="9698" spans="10:11" x14ac:dyDescent="0.2">
      <c r="J9698" s="4"/>
      <c r="K9698" s="4"/>
    </row>
    <row r="9699" spans="10:11" x14ac:dyDescent="0.2">
      <c r="J9699" s="4"/>
      <c r="K9699" s="4"/>
    </row>
    <row r="9700" spans="10:11" x14ac:dyDescent="0.2">
      <c r="J9700" s="4"/>
      <c r="K9700" s="4"/>
    </row>
    <row r="9701" spans="10:11" x14ac:dyDescent="0.2">
      <c r="J9701" s="4"/>
      <c r="K9701" s="4"/>
    </row>
    <row r="9702" spans="10:11" x14ac:dyDescent="0.2">
      <c r="J9702" s="4"/>
      <c r="K9702" s="4"/>
    </row>
    <row r="9703" spans="10:11" x14ac:dyDescent="0.2">
      <c r="J9703" s="4"/>
      <c r="K9703" s="4"/>
    </row>
    <row r="9704" spans="10:11" x14ac:dyDescent="0.2">
      <c r="J9704" s="4"/>
      <c r="K9704" s="4"/>
    </row>
    <row r="9705" spans="10:11" x14ac:dyDescent="0.2">
      <c r="J9705" s="4"/>
      <c r="K9705" s="4"/>
    </row>
    <row r="9706" spans="10:11" x14ac:dyDescent="0.2">
      <c r="J9706" s="4"/>
      <c r="K9706" s="4"/>
    </row>
    <row r="9707" spans="10:11" x14ac:dyDescent="0.2">
      <c r="J9707" s="4"/>
      <c r="K9707" s="4"/>
    </row>
    <row r="9708" spans="10:11" x14ac:dyDescent="0.2">
      <c r="J9708" s="4"/>
      <c r="K9708" s="4"/>
    </row>
    <row r="9709" spans="10:11" x14ac:dyDescent="0.2">
      <c r="J9709" s="4"/>
      <c r="K9709" s="4"/>
    </row>
    <row r="9710" spans="10:11" x14ac:dyDescent="0.2">
      <c r="J9710" s="4"/>
      <c r="K9710" s="4"/>
    </row>
    <row r="9711" spans="10:11" x14ac:dyDescent="0.2">
      <c r="J9711" s="4"/>
      <c r="K9711" s="4"/>
    </row>
    <row r="9712" spans="10:11" x14ac:dyDescent="0.2">
      <c r="J9712" s="4"/>
      <c r="K9712" s="4"/>
    </row>
    <row r="9713" spans="10:11" x14ac:dyDescent="0.2">
      <c r="J9713" s="4"/>
      <c r="K9713" s="4"/>
    </row>
    <row r="9714" spans="10:11" x14ac:dyDescent="0.2">
      <c r="J9714" s="4"/>
      <c r="K9714" s="4"/>
    </row>
    <row r="9715" spans="10:11" x14ac:dyDescent="0.2">
      <c r="J9715" s="4"/>
      <c r="K9715" s="4"/>
    </row>
    <row r="9716" spans="10:11" x14ac:dyDescent="0.2">
      <c r="J9716" s="4"/>
      <c r="K9716" s="4"/>
    </row>
    <row r="9717" spans="10:11" x14ac:dyDescent="0.2">
      <c r="J9717" s="4"/>
      <c r="K9717" s="4"/>
    </row>
    <row r="9718" spans="10:11" x14ac:dyDescent="0.2">
      <c r="J9718" s="4"/>
      <c r="K9718" s="4"/>
    </row>
    <row r="9719" spans="10:11" x14ac:dyDescent="0.2">
      <c r="J9719" s="4"/>
      <c r="K9719" s="4"/>
    </row>
    <row r="9720" spans="10:11" x14ac:dyDescent="0.2">
      <c r="J9720" s="4"/>
      <c r="K9720" s="4"/>
    </row>
    <row r="9721" spans="10:11" x14ac:dyDescent="0.2">
      <c r="J9721" s="4"/>
      <c r="K9721" s="4"/>
    </row>
    <row r="9722" spans="10:11" x14ac:dyDescent="0.2">
      <c r="J9722" s="4"/>
      <c r="K9722" s="4"/>
    </row>
    <row r="9723" spans="10:11" x14ac:dyDescent="0.2">
      <c r="J9723" s="4"/>
      <c r="K9723" s="4"/>
    </row>
    <row r="9724" spans="10:11" x14ac:dyDescent="0.2">
      <c r="J9724" s="4"/>
      <c r="K9724" s="4"/>
    </row>
    <row r="9725" spans="10:11" x14ac:dyDescent="0.2">
      <c r="J9725" s="4"/>
      <c r="K9725" s="4"/>
    </row>
    <row r="9726" spans="10:11" x14ac:dyDescent="0.2">
      <c r="J9726" s="4"/>
      <c r="K9726" s="4"/>
    </row>
    <row r="9727" spans="10:11" x14ac:dyDescent="0.2">
      <c r="J9727" s="4"/>
      <c r="K9727" s="4"/>
    </row>
    <row r="9728" spans="10:11" x14ac:dyDescent="0.2">
      <c r="J9728" s="4"/>
      <c r="K9728" s="4"/>
    </row>
    <row r="9729" spans="10:11" x14ac:dyDescent="0.2">
      <c r="J9729" s="4"/>
      <c r="K9729" s="4"/>
    </row>
    <row r="9730" spans="10:11" x14ac:dyDescent="0.2">
      <c r="J9730" s="4"/>
      <c r="K9730" s="4"/>
    </row>
    <row r="9731" spans="10:11" x14ac:dyDescent="0.2">
      <c r="J9731" s="4"/>
      <c r="K9731" s="4"/>
    </row>
    <row r="9732" spans="10:11" x14ac:dyDescent="0.2">
      <c r="J9732" s="4"/>
      <c r="K9732" s="4"/>
    </row>
    <row r="9733" spans="10:11" x14ac:dyDescent="0.2">
      <c r="J9733" s="4"/>
      <c r="K9733" s="4"/>
    </row>
    <row r="9734" spans="10:11" x14ac:dyDescent="0.2">
      <c r="J9734" s="4"/>
      <c r="K9734" s="4"/>
    </row>
    <row r="9735" spans="10:11" x14ac:dyDescent="0.2">
      <c r="J9735" s="4"/>
      <c r="K9735" s="4"/>
    </row>
    <row r="9736" spans="10:11" x14ac:dyDescent="0.2">
      <c r="J9736" s="4"/>
      <c r="K9736" s="4"/>
    </row>
    <row r="9737" spans="10:11" x14ac:dyDescent="0.2">
      <c r="J9737" s="4"/>
      <c r="K9737" s="4"/>
    </row>
    <row r="9738" spans="10:11" x14ac:dyDescent="0.2">
      <c r="J9738" s="4"/>
      <c r="K9738" s="4"/>
    </row>
    <row r="9739" spans="10:11" x14ac:dyDescent="0.2">
      <c r="J9739" s="4"/>
      <c r="K9739" s="4"/>
    </row>
    <row r="9740" spans="10:11" x14ac:dyDescent="0.2">
      <c r="J9740" s="4"/>
      <c r="K9740" s="4"/>
    </row>
    <row r="9741" spans="10:11" x14ac:dyDescent="0.2">
      <c r="J9741" s="4"/>
      <c r="K9741" s="4"/>
    </row>
    <row r="9742" spans="10:11" x14ac:dyDescent="0.2">
      <c r="J9742" s="4"/>
      <c r="K9742" s="4"/>
    </row>
    <row r="9743" spans="10:11" x14ac:dyDescent="0.2">
      <c r="J9743" s="4"/>
      <c r="K9743" s="4"/>
    </row>
    <row r="9744" spans="10:11" x14ac:dyDescent="0.2">
      <c r="J9744" s="4"/>
      <c r="K9744" s="4"/>
    </row>
    <row r="9745" spans="10:11" x14ac:dyDescent="0.2">
      <c r="J9745" s="4"/>
      <c r="K9745" s="4"/>
    </row>
    <row r="9746" spans="10:11" x14ac:dyDescent="0.2">
      <c r="J9746" s="4"/>
      <c r="K9746" s="4"/>
    </row>
    <row r="9747" spans="10:11" x14ac:dyDescent="0.2">
      <c r="J9747" s="4"/>
      <c r="K9747" s="4"/>
    </row>
    <row r="9748" spans="10:11" x14ac:dyDescent="0.2">
      <c r="J9748" s="4"/>
      <c r="K9748" s="4"/>
    </row>
    <row r="9749" spans="10:11" x14ac:dyDescent="0.2">
      <c r="J9749" s="4"/>
      <c r="K9749" s="4"/>
    </row>
    <row r="9750" spans="10:11" x14ac:dyDescent="0.2">
      <c r="J9750" s="4"/>
      <c r="K9750" s="4"/>
    </row>
    <row r="9751" spans="10:11" x14ac:dyDescent="0.2">
      <c r="J9751" s="4"/>
      <c r="K9751" s="4"/>
    </row>
    <row r="9752" spans="10:11" x14ac:dyDescent="0.2">
      <c r="J9752" s="4"/>
      <c r="K9752" s="4"/>
    </row>
    <row r="9753" spans="10:11" x14ac:dyDescent="0.2">
      <c r="J9753" s="4"/>
      <c r="K9753" s="4"/>
    </row>
    <row r="9754" spans="10:11" x14ac:dyDescent="0.2">
      <c r="J9754" s="4"/>
      <c r="K9754" s="4"/>
    </row>
    <row r="9755" spans="10:11" x14ac:dyDescent="0.2">
      <c r="J9755" s="4"/>
      <c r="K9755" s="4"/>
    </row>
    <row r="9756" spans="10:11" x14ac:dyDescent="0.2">
      <c r="J9756" s="4"/>
      <c r="K9756" s="4"/>
    </row>
    <row r="9757" spans="10:11" x14ac:dyDescent="0.2">
      <c r="J9757" s="4"/>
      <c r="K9757" s="4"/>
    </row>
    <row r="9758" spans="10:11" x14ac:dyDescent="0.2">
      <c r="J9758" s="4"/>
      <c r="K9758" s="4"/>
    </row>
    <row r="9759" spans="10:11" x14ac:dyDescent="0.2">
      <c r="J9759" s="4"/>
      <c r="K9759" s="4"/>
    </row>
    <row r="9760" spans="10:11" x14ac:dyDescent="0.2">
      <c r="J9760" s="4"/>
      <c r="K9760" s="4"/>
    </row>
    <row r="9761" spans="10:11" x14ac:dyDescent="0.2">
      <c r="J9761" s="4"/>
      <c r="K9761" s="4"/>
    </row>
    <row r="9762" spans="10:11" x14ac:dyDescent="0.2">
      <c r="J9762" s="4"/>
      <c r="K9762" s="4"/>
    </row>
    <row r="9763" spans="10:11" x14ac:dyDescent="0.2">
      <c r="J9763" s="4"/>
      <c r="K9763" s="4"/>
    </row>
    <row r="9764" spans="10:11" x14ac:dyDescent="0.2">
      <c r="J9764" s="4"/>
      <c r="K9764" s="4"/>
    </row>
    <row r="9765" spans="10:11" x14ac:dyDescent="0.2">
      <c r="J9765" s="4"/>
      <c r="K9765" s="4"/>
    </row>
    <row r="9766" spans="10:11" x14ac:dyDescent="0.2">
      <c r="J9766" s="4"/>
      <c r="K9766" s="4"/>
    </row>
    <row r="9767" spans="10:11" x14ac:dyDescent="0.2">
      <c r="J9767" s="4"/>
      <c r="K9767" s="4"/>
    </row>
    <row r="9768" spans="10:11" x14ac:dyDescent="0.2">
      <c r="J9768" s="4"/>
      <c r="K9768" s="4"/>
    </row>
    <row r="9769" spans="10:11" x14ac:dyDescent="0.2">
      <c r="J9769" s="4"/>
      <c r="K9769" s="4"/>
    </row>
    <row r="9770" spans="10:11" x14ac:dyDescent="0.2">
      <c r="J9770" s="4"/>
      <c r="K9770" s="4"/>
    </row>
    <row r="9771" spans="10:11" x14ac:dyDescent="0.2">
      <c r="J9771" s="4"/>
      <c r="K9771" s="4"/>
    </row>
    <row r="9772" spans="10:11" x14ac:dyDescent="0.2">
      <c r="J9772" s="4"/>
      <c r="K9772" s="4"/>
    </row>
    <row r="9773" spans="10:11" x14ac:dyDescent="0.2">
      <c r="J9773" s="4"/>
      <c r="K9773" s="4"/>
    </row>
    <row r="9774" spans="10:11" x14ac:dyDescent="0.2">
      <c r="J9774" s="4"/>
      <c r="K9774" s="4"/>
    </row>
    <row r="9775" spans="10:11" x14ac:dyDescent="0.2">
      <c r="J9775" s="4"/>
      <c r="K9775" s="4"/>
    </row>
    <row r="9776" spans="10:11" x14ac:dyDescent="0.2">
      <c r="J9776" s="4"/>
      <c r="K9776" s="4"/>
    </row>
    <row r="9777" spans="10:11" x14ac:dyDescent="0.2">
      <c r="J9777" s="4"/>
      <c r="K9777" s="4"/>
    </row>
    <row r="9778" spans="10:11" x14ac:dyDescent="0.2">
      <c r="J9778" s="4"/>
      <c r="K9778" s="4"/>
    </row>
    <row r="9779" spans="10:11" x14ac:dyDescent="0.2">
      <c r="J9779" s="4"/>
      <c r="K9779" s="4"/>
    </row>
    <row r="9780" spans="10:11" x14ac:dyDescent="0.2">
      <c r="J9780" s="4"/>
      <c r="K9780" s="4"/>
    </row>
    <row r="9781" spans="10:11" x14ac:dyDescent="0.2">
      <c r="J9781" s="4"/>
      <c r="K9781" s="4"/>
    </row>
    <row r="9782" spans="10:11" x14ac:dyDescent="0.2">
      <c r="J9782" s="4"/>
      <c r="K9782" s="4"/>
    </row>
    <row r="9783" spans="10:11" x14ac:dyDescent="0.2">
      <c r="J9783" s="4"/>
      <c r="K9783" s="4"/>
    </row>
    <row r="9784" spans="10:11" x14ac:dyDescent="0.2">
      <c r="J9784" s="4"/>
      <c r="K9784" s="4"/>
    </row>
    <row r="9785" spans="10:11" x14ac:dyDescent="0.2">
      <c r="J9785" s="4"/>
      <c r="K9785" s="4"/>
    </row>
    <row r="9786" spans="10:11" x14ac:dyDescent="0.2">
      <c r="J9786" s="4"/>
      <c r="K9786" s="4"/>
    </row>
    <row r="9787" spans="10:11" x14ac:dyDescent="0.2">
      <c r="J9787" s="4"/>
      <c r="K9787" s="4"/>
    </row>
    <row r="9788" spans="10:11" x14ac:dyDescent="0.2">
      <c r="J9788" s="4"/>
      <c r="K9788" s="4"/>
    </row>
    <row r="9789" spans="10:11" x14ac:dyDescent="0.2">
      <c r="J9789" s="4"/>
      <c r="K9789" s="4"/>
    </row>
    <row r="9790" spans="10:11" x14ac:dyDescent="0.2">
      <c r="J9790" s="4"/>
      <c r="K9790" s="4"/>
    </row>
    <row r="9791" spans="10:11" x14ac:dyDescent="0.2">
      <c r="J9791" s="4"/>
      <c r="K9791" s="4"/>
    </row>
    <row r="9792" spans="10:11" x14ac:dyDescent="0.2">
      <c r="J9792" s="4"/>
      <c r="K9792" s="4"/>
    </row>
    <row r="9793" spans="10:11" x14ac:dyDescent="0.2">
      <c r="J9793" s="4"/>
      <c r="K9793" s="4"/>
    </row>
    <row r="9794" spans="10:11" x14ac:dyDescent="0.2">
      <c r="J9794" s="4"/>
      <c r="K9794" s="4"/>
    </row>
    <row r="9795" spans="10:11" x14ac:dyDescent="0.2">
      <c r="J9795" s="4"/>
      <c r="K9795" s="4"/>
    </row>
    <row r="9796" spans="10:11" x14ac:dyDescent="0.2">
      <c r="J9796" s="4"/>
      <c r="K9796" s="4"/>
    </row>
    <row r="9797" spans="10:11" x14ac:dyDescent="0.2">
      <c r="J9797" s="4"/>
      <c r="K9797" s="4"/>
    </row>
    <row r="9798" spans="10:11" x14ac:dyDescent="0.2">
      <c r="J9798" s="4"/>
      <c r="K9798" s="4"/>
    </row>
    <row r="9799" spans="10:11" x14ac:dyDescent="0.2">
      <c r="J9799" s="4"/>
      <c r="K9799" s="4"/>
    </row>
    <row r="9800" spans="10:11" x14ac:dyDescent="0.2">
      <c r="J9800" s="4"/>
      <c r="K9800" s="4"/>
    </row>
    <row r="9801" spans="10:11" x14ac:dyDescent="0.2">
      <c r="J9801" s="4"/>
      <c r="K9801" s="4"/>
    </row>
    <row r="9802" spans="10:11" x14ac:dyDescent="0.2">
      <c r="J9802" s="4"/>
      <c r="K9802" s="4"/>
    </row>
    <row r="9803" spans="10:11" x14ac:dyDescent="0.2">
      <c r="J9803" s="4"/>
      <c r="K9803" s="4"/>
    </row>
    <row r="9804" spans="10:11" x14ac:dyDescent="0.2">
      <c r="J9804" s="4"/>
      <c r="K9804" s="4"/>
    </row>
    <row r="9805" spans="10:11" x14ac:dyDescent="0.2">
      <c r="J9805" s="4"/>
      <c r="K9805" s="4"/>
    </row>
    <row r="9806" spans="10:11" x14ac:dyDescent="0.2">
      <c r="J9806" s="4"/>
      <c r="K9806" s="4"/>
    </row>
    <row r="9807" spans="10:11" x14ac:dyDescent="0.2">
      <c r="J9807" s="4"/>
      <c r="K9807" s="4"/>
    </row>
    <row r="9808" spans="10:11" x14ac:dyDescent="0.2">
      <c r="J9808" s="4"/>
      <c r="K9808" s="4"/>
    </row>
    <row r="9809" spans="10:11" x14ac:dyDescent="0.2">
      <c r="J9809" s="4"/>
      <c r="K9809" s="4"/>
    </row>
    <row r="9810" spans="10:11" x14ac:dyDescent="0.2">
      <c r="J9810" s="4"/>
      <c r="K9810" s="4"/>
    </row>
    <row r="9811" spans="10:11" x14ac:dyDescent="0.2">
      <c r="J9811" s="4"/>
      <c r="K9811" s="4"/>
    </row>
    <row r="9812" spans="10:11" x14ac:dyDescent="0.2">
      <c r="J9812" s="4"/>
      <c r="K9812" s="4"/>
    </row>
    <row r="9813" spans="10:11" x14ac:dyDescent="0.2">
      <c r="J9813" s="4"/>
      <c r="K9813" s="4"/>
    </row>
    <row r="9814" spans="10:11" x14ac:dyDescent="0.2">
      <c r="J9814" s="4"/>
      <c r="K9814" s="4"/>
    </row>
    <row r="9815" spans="10:11" x14ac:dyDescent="0.2">
      <c r="J9815" s="4"/>
      <c r="K9815" s="4"/>
    </row>
    <row r="9816" spans="10:11" x14ac:dyDescent="0.2">
      <c r="J9816" s="4"/>
      <c r="K9816" s="4"/>
    </row>
    <row r="9817" spans="10:11" x14ac:dyDescent="0.2">
      <c r="J9817" s="4"/>
      <c r="K9817" s="4"/>
    </row>
    <row r="9818" spans="10:11" x14ac:dyDescent="0.2">
      <c r="J9818" s="4"/>
      <c r="K9818" s="4"/>
    </row>
    <row r="9819" spans="10:11" x14ac:dyDescent="0.2">
      <c r="J9819" s="4"/>
      <c r="K9819" s="4"/>
    </row>
    <row r="9820" spans="10:11" x14ac:dyDescent="0.2">
      <c r="J9820" s="4"/>
      <c r="K9820" s="4"/>
    </row>
    <row r="9821" spans="10:11" x14ac:dyDescent="0.2">
      <c r="J9821" s="4"/>
      <c r="K9821" s="4"/>
    </row>
    <row r="9822" spans="10:11" x14ac:dyDescent="0.2">
      <c r="J9822" s="4"/>
      <c r="K9822" s="4"/>
    </row>
    <row r="9823" spans="10:11" x14ac:dyDescent="0.2">
      <c r="J9823" s="4"/>
      <c r="K9823" s="4"/>
    </row>
    <row r="9824" spans="10:11" x14ac:dyDescent="0.2">
      <c r="J9824" s="4"/>
      <c r="K9824" s="4"/>
    </row>
    <row r="9825" spans="10:11" x14ac:dyDescent="0.2">
      <c r="J9825" s="4"/>
      <c r="K9825" s="4"/>
    </row>
    <row r="9826" spans="10:11" x14ac:dyDescent="0.2">
      <c r="J9826" s="4"/>
      <c r="K9826" s="4"/>
    </row>
    <row r="9827" spans="10:11" x14ac:dyDescent="0.2">
      <c r="J9827" s="4"/>
      <c r="K9827" s="4"/>
    </row>
    <row r="9828" spans="10:11" x14ac:dyDescent="0.2">
      <c r="J9828" s="4"/>
      <c r="K9828" s="4"/>
    </row>
    <row r="9829" spans="10:11" x14ac:dyDescent="0.2">
      <c r="J9829" s="4"/>
      <c r="K9829" s="4"/>
    </row>
    <row r="9830" spans="10:11" x14ac:dyDescent="0.2">
      <c r="J9830" s="4"/>
      <c r="K9830" s="4"/>
    </row>
    <row r="9831" spans="10:11" x14ac:dyDescent="0.2">
      <c r="J9831" s="4"/>
      <c r="K9831" s="4"/>
    </row>
    <row r="9832" spans="10:11" x14ac:dyDescent="0.2">
      <c r="J9832" s="4"/>
      <c r="K9832" s="4"/>
    </row>
    <row r="9833" spans="10:11" x14ac:dyDescent="0.2">
      <c r="J9833" s="4"/>
      <c r="K9833" s="4"/>
    </row>
    <row r="9834" spans="10:11" x14ac:dyDescent="0.2">
      <c r="J9834" s="4"/>
      <c r="K9834" s="4"/>
    </row>
    <row r="9835" spans="10:11" x14ac:dyDescent="0.2">
      <c r="J9835" s="4"/>
      <c r="K9835" s="4"/>
    </row>
    <row r="9836" spans="10:11" x14ac:dyDescent="0.2">
      <c r="J9836" s="4"/>
      <c r="K9836" s="4"/>
    </row>
    <row r="9837" spans="10:11" x14ac:dyDescent="0.2">
      <c r="J9837" s="4"/>
      <c r="K9837" s="4"/>
    </row>
    <row r="9838" spans="10:11" x14ac:dyDescent="0.2">
      <c r="J9838" s="4"/>
      <c r="K9838" s="4"/>
    </row>
    <row r="9839" spans="10:11" x14ac:dyDescent="0.2">
      <c r="J9839" s="4"/>
      <c r="K9839" s="4"/>
    </row>
    <row r="9840" spans="10:11" x14ac:dyDescent="0.2">
      <c r="J9840" s="4"/>
      <c r="K9840" s="4"/>
    </row>
    <row r="9841" spans="10:11" x14ac:dyDescent="0.2">
      <c r="J9841" s="4"/>
      <c r="K9841" s="4"/>
    </row>
    <row r="9842" spans="10:11" x14ac:dyDescent="0.2">
      <c r="J9842" s="4"/>
      <c r="K9842" s="4"/>
    </row>
    <row r="9843" spans="10:11" x14ac:dyDescent="0.2">
      <c r="J9843" s="4"/>
      <c r="K9843" s="4"/>
    </row>
    <row r="9844" spans="10:11" x14ac:dyDescent="0.2">
      <c r="J9844" s="4"/>
      <c r="K9844" s="4"/>
    </row>
    <row r="9845" spans="10:11" x14ac:dyDescent="0.2">
      <c r="J9845" s="4"/>
      <c r="K9845" s="4"/>
    </row>
    <row r="9846" spans="10:11" x14ac:dyDescent="0.2">
      <c r="J9846" s="4"/>
      <c r="K9846" s="4"/>
    </row>
    <row r="9847" spans="10:11" x14ac:dyDescent="0.2">
      <c r="J9847" s="4"/>
      <c r="K9847" s="4"/>
    </row>
    <row r="9848" spans="10:11" x14ac:dyDescent="0.2">
      <c r="J9848" s="4"/>
      <c r="K9848" s="4"/>
    </row>
    <row r="9849" spans="10:11" x14ac:dyDescent="0.2">
      <c r="J9849" s="4"/>
      <c r="K9849" s="4"/>
    </row>
    <row r="9850" spans="10:11" x14ac:dyDescent="0.2">
      <c r="J9850" s="4"/>
      <c r="K9850" s="4"/>
    </row>
    <row r="9851" spans="10:11" x14ac:dyDescent="0.2">
      <c r="J9851" s="4"/>
      <c r="K9851" s="4"/>
    </row>
    <row r="9852" spans="10:11" x14ac:dyDescent="0.2">
      <c r="J9852" s="4"/>
      <c r="K9852" s="4"/>
    </row>
    <row r="9853" spans="10:11" x14ac:dyDescent="0.2">
      <c r="J9853" s="4"/>
      <c r="K9853" s="4"/>
    </row>
    <row r="9854" spans="10:11" x14ac:dyDescent="0.2">
      <c r="J9854" s="4"/>
      <c r="K9854" s="4"/>
    </row>
    <row r="9855" spans="10:11" x14ac:dyDescent="0.2">
      <c r="J9855" s="4"/>
      <c r="K9855" s="4"/>
    </row>
    <row r="9856" spans="10:11" x14ac:dyDescent="0.2">
      <c r="J9856" s="4"/>
      <c r="K9856" s="4"/>
    </row>
    <row r="9857" spans="10:11" x14ac:dyDescent="0.2">
      <c r="J9857" s="4"/>
      <c r="K9857" s="4"/>
    </row>
    <row r="9858" spans="10:11" x14ac:dyDescent="0.2">
      <c r="J9858" s="4"/>
      <c r="K9858" s="4"/>
    </row>
    <row r="9859" spans="10:11" x14ac:dyDescent="0.2">
      <c r="J9859" s="4"/>
      <c r="K9859" s="4"/>
    </row>
    <row r="9860" spans="10:11" x14ac:dyDescent="0.2">
      <c r="J9860" s="4"/>
      <c r="K9860" s="4"/>
    </row>
    <row r="9861" spans="10:11" x14ac:dyDescent="0.2">
      <c r="J9861" s="4"/>
      <c r="K9861" s="4"/>
    </row>
    <row r="9862" spans="10:11" x14ac:dyDescent="0.2">
      <c r="J9862" s="4"/>
      <c r="K9862" s="4"/>
    </row>
    <row r="9863" spans="10:11" x14ac:dyDescent="0.2">
      <c r="J9863" s="4"/>
      <c r="K9863" s="4"/>
    </row>
    <row r="9864" spans="10:11" x14ac:dyDescent="0.2">
      <c r="J9864" s="4"/>
      <c r="K9864" s="4"/>
    </row>
    <row r="9865" spans="10:11" x14ac:dyDescent="0.2">
      <c r="J9865" s="4"/>
      <c r="K9865" s="4"/>
    </row>
    <row r="9866" spans="10:11" x14ac:dyDescent="0.2">
      <c r="J9866" s="4"/>
      <c r="K9866" s="4"/>
    </row>
    <row r="9867" spans="10:11" x14ac:dyDescent="0.2">
      <c r="J9867" s="4"/>
      <c r="K9867" s="4"/>
    </row>
    <row r="9868" spans="10:11" x14ac:dyDescent="0.2">
      <c r="J9868" s="4"/>
      <c r="K9868" s="4"/>
    </row>
    <row r="9869" spans="10:11" x14ac:dyDescent="0.2">
      <c r="J9869" s="4"/>
      <c r="K9869" s="4"/>
    </row>
    <row r="9870" spans="10:11" x14ac:dyDescent="0.2">
      <c r="J9870" s="4"/>
      <c r="K9870" s="4"/>
    </row>
    <row r="9871" spans="10:11" x14ac:dyDescent="0.2">
      <c r="J9871" s="4"/>
      <c r="K9871" s="4"/>
    </row>
    <row r="9872" spans="10:11" x14ac:dyDescent="0.2">
      <c r="J9872" s="4"/>
      <c r="K9872" s="4"/>
    </row>
    <row r="9873" spans="10:11" x14ac:dyDescent="0.2">
      <c r="J9873" s="4"/>
      <c r="K9873" s="4"/>
    </row>
    <row r="9874" spans="10:11" x14ac:dyDescent="0.2">
      <c r="J9874" s="4"/>
      <c r="K9874" s="4"/>
    </row>
    <row r="9875" spans="10:11" x14ac:dyDescent="0.2">
      <c r="J9875" s="4"/>
      <c r="K9875" s="4"/>
    </row>
    <row r="9876" spans="10:11" x14ac:dyDescent="0.2">
      <c r="J9876" s="4"/>
      <c r="K9876" s="4"/>
    </row>
    <row r="9877" spans="10:11" x14ac:dyDescent="0.2">
      <c r="J9877" s="4"/>
      <c r="K9877" s="4"/>
    </row>
    <row r="9878" spans="10:11" x14ac:dyDescent="0.2">
      <c r="J9878" s="4"/>
      <c r="K9878" s="4"/>
    </row>
    <row r="9879" spans="10:11" x14ac:dyDescent="0.2">
      <c r="J9879" s="4"/>
      <c r="K9879" s="4"/>
    </row>
    <row r="9880" spans="10:11" x14ac:dyDescent="0.2">
      <c r="J9880" s="4"/>
      <c r="K9880" s="4"/>
    </row>
    <row r="9881" spans="10:11" x14ac:dyDescent="0.2">
      <c r="J9881" s="4"/>
      <c r="K9881" s="4"/>
    </row>
    <row r="9882" spans="10:11" x14ac:dyDescent="0.2">
      <c r="J9882" s="4"/>
      <c r="K9882" s="4"/>
    </row>
    <row r="9883" spans="10:11" x14ac:dyDescent="0.2">
      <c r="J9883" s="4"/>
      <c r="K9883" s="4"/>
    </row>
    <row r="9884" spans="10:11" x14ac:dyDescent="0.2">
      <c r="J9884" s="4"/>
      <c r="K9884" s="4"/>
    </row>
    <row r="9885" spans="10:11" x14ac:dyDescent="0.2">
      <c r="J9885" s="4"/>
      <c r="K9885" s="4"/>
    </row>
    <row r="9886" spans="10:11" x14ac:dyDescent="0.2">
      <c r="J9886" s="4"/>
      <c r="K9886" s="4"/>
    </row>
    <row r="9887" spans="10:11" x14ac:dyDescent="0.2">
      <c r="J9887" s="4"/>
      <c r="K9887" s="4"/>
    </row>
    <row r="9888" spans="10:11" x14ac:dyDescent="0.2">
      <c r="J9888" s="4"/>
      <c r="K9888" s="4"/>
    </row>
    <row r="9889" spans="10:11" x14ac:dyDescent="0.2">
      <c r="J9889" s="4"/>
      <c r="K9889" s="4"/>
    </row>
    <row r="9890" spans="10:11" x14ac:dyDescent="0.2">
      <c r="J9890" s="4"/>
      <c r="K9890" s="4"/>
    </row>
    <row r="9891" spans="10:11" x14ac:dyDescent="0.2">
      <c r="J9891" s="4"/>
      <c r="K9891" s="4"/>
    </row>
    <row r="9892" spans="10:11" x14ac:dyDescent="0.2">
      <c r="J9892" s="4"/>
      <c r="K9892" s="4"/>
    </row>
    <row r="9893" spans="10:11" x14ac:dyDescent="0.2">
      <c r="J9893" s="4"/>
      <c r="K9893" s="4"/>
    </row>
    <row r="9894" spans="10:11" x14ac:dyDescent="0.2">
      <c r="J9894" s="4"/>
      <c r="K9894" s="4"/>
    </row>
    <row r="9895" spans="10:11" x14ac:dyDescent="0.2">
      <c r="J9895" s="4"/>
      <c r="K9895" s="4"/>
    </row>
    <row r="9896" spans="10:11" x14ac:dyDescent="0.2">
      <c r="J9896" s="4"/>
      <c r="K9896" s="4"/>
    </row>
    <row r="9897" spans="10:11" x14ac:dyDescent="0.2">
      <c r="J9897" s="4"/>
      <c r="K9897" s="4"/>
    </row>
    <row r="9898" spans="10:11" x14ac:dyDescent="0.2">
      <c r="J9898" s="4"/>
      <c r="K9898" s="4"/>
    </row>
    <row r="9899" spans="10:11" x14ac:dyDescent="0.2">
      <c r="J9899" s="4"/>
      <c r="K9899" s="4"/>
    </row>
    <row r="9900" spans="10:11" x14ac:dyDescent="0.2">
      <c r="J9900" s="4"/>
      <c r="K9900" s="4"/>
    </row>
    <row r="9901" spans="10:11" x14ac:dyDescent="0.2">
      <c r="J9901" s="4"/>
      <c r="K9901" s="4"/>
    </row>
    <row r="9902" spans="10:11" x14ac:dyDescent="0.2">
      <c r="J9902" s="4"/>
      <c r="K9902" s="4"/>
    </row>
    <row r="9903" spans="10:11" x14ac:dyDescent="0.2">
      <c r="J9903" s="4"/>
      <c r="K9903" s="4"/>
    </row>
    <row r="9904" spans="10:11" x14ac:dyDescent="0.2">
      <c r="J9904" s="4"/>
      <c r="K9904" s="4"/>
    </row>
    <row r="9905" spans="10:11" x14ac:dyDescent="0.2">
      <c r="J9905" s="4"/>
      <c r="K9905" s="4"/>
    </row>
    <row r="9906" spans="10:11" x14ac:dyDescent="0.2">
      <c r="J9906" s="4"/>
      <c r="K9906" s="4"/>
    </row>
    <row r="9907" spans="10:11" x14ac:dyDescent="0.2">
      <c r="J9907" s="4"/>
      <c r="K9907" s="4"/>
    </row>
    <row r="9908" spans="10:11" x14ac:dyDescent="0.2">
      <c r="J9908" s="4"/>
      <c r="K9908" s="4"/>
    </row>
    <row r="9909" spans="10:11" x14ac:dyDescent="0.2">
      <c r="J9909" s="4"/>
      <c r="K9909" s="4"/>
    </row>
    <row r="9910" spans="10:11" x14ac:dyDescent="0.2">
      <c r="J9910" s="4"/>
      <c r="K9910" s="4"/>
    </row>
    <row r="9911" spans="10:11" x14ac:dyDescent="0.2">
      <c r="J9911" s="4"/>
      <c r="K9911" s="4"/>
    </row>
    <row r="9912" spans="10:11" x14ac:dyDescent="0.2">
      <c r="J9912" s="4"/>
      <c r="K9912" s="4"/>
    </row>
    <row r="9913" spans="10:11" x14ac:dyDescent="0.2">
      <c r="J9913" s="4"/>
      <c r="K9913" s="4"/>
    </row>
    <row r="9914" spans="10:11" x14ac:dyDescent="0.2">
      <c r="J9914" s="4"/>
      <c r="K9914" s="4"/>
    </row>
    <row r="9915" spans="10:11" x14ac:dyDescent="0.2">
      <c r="J9915" s="4"/>
      <c r="K9915" s="4"/>
    </row>
    <row r="9916" spans="10:11" x14ac:dyDescent="0.2">
      <c r="J9916" s="4"/>
      <c r="K9916" s="4"/>
    </row>
    <row r="9917" spans="10:11" x14ac:dyDescent="0.2">
      <c r="J9917" s="4"/>
      <c r="K9917" s="4"/>
    </row>
    <row r="9918" spans="10:11" x14ac:dyDescent="0.2">
      <c r="J9918" s="4"/>
      <c r="K9918" s="4"/>
    </row>
    <row r="9919" spans="10:11" x14ac:dyDescent="0.2">
      <c r="J9919" s="4"/>
      <c r="K9919" s="4"/>
    </row>
    <row r="9920" spans="10:11" x14ac:dyDescent="0.2">
      <c r="J9920" s="4"/>
      <c r="K9920" s="4"/>
    </row>
    <row r="9921" spans="10:11" x14ac:dyDescent="0.2">
      <c r="J9921" s="4"/>
      <c r="K9921" s="4"/>
    </row>
    <row r="9922" spans="10:11" x14ac:dyDescent="0.2">
      <c r="J9922" s="4"/>
      <c r="K9922" s="4"/>
    </row>
    <row r="9923" spans="10:11" x14ac:dyDescent="0.2">
      <c r="J9923" s="4"/>
      <c r="K9923" s="4"/>
    </row>
    <row r="9924" spans="10:11" x14ac:dyDescent="0.2">
      <c r="J9924" s="4"/>
      <c r="K9924" s="4"/>
    </row>
    <row r="9925" spans="10:11" x14ac:dyDescent="0.2">
      <c r="J9925" s="4"/>
      <c r="K9925" s="4"/>
    </row>
    <row r="9926" spans="10:11" x14ac:dyDescent="0.2">
      <c r="J9926" s="4"/>
      <c r="K9926" s="4"/>
    </row>
    <row r="9927" spans="10:11" x14ac:dyDescent="0.2">
      <c r="J9927" s="4"/>
      <c r="K9927" s="4"/>
    </row>
    <row r="9928" spans="10:11" x14ac:dyDescent="0.2">
      <c r="J9928" s="4"/>
      <c r="K9928" s="4"/>
    </row>
    <row r="9929" spans="10:11" x14ac:dyDescent="0.2">
      <c r="J9929" s="4"/>
      <c r="K9929" s="4"/>
    </row>
    <row r="9930" spans="10:11" x14ac:dyDescent="0.2">
      <c r="J9930" s="4"/>
      <c r="K9930" s="4"/>
    </row>
    <row r="9931" spans="10:11" x14ac:dyDescent="0.2">
      <c r="J9931" s="4"/>
      <c r="K9931" s="4"/>
    </row>
    <row r="9932" spans="10:11" x14ac:dyDescent="0.2">
      <c r="J9932" s="4"/>
      <c r="K9932" s="4"/>
    </row>
    <row r="9933" spans="10:11" x14ac:dyDescent="0.2">
      <c r="J9933" s="4"/>
      <c r="K9933" s="4"/>
    </row>
    <row r="9934" spans="10:11" x14ac:dyDescent="0.2">
      <c r="J9934" s="4"/>
      <c r="K9934" s="4"/>
    </row>
    <row r="9935" spans="10:11" x14ac:dyDescent="0.2">
      <c r="J9935" s="4"/>
      <c r="K9935" s="4"/>
    </row>
    <row r="9936" spans="10:11" x14ac:dyDescent="0.2">
      <c r="J9936" s="4"/>
      <c r="K9936" s="4"/>
    </row>
    <row r="9937" spans="10:11" x14ac:dyDescent="0.2">
      <c r="J9937" s="4"/>
      <c r="K9937" s="4"/>
    </row>
    <row r="9938" spans="10:11" x14ac:dyDescent="0.2">
      <c r="J9938" s="4"/>
      <c r="K9938" s="4"/>
    </row>
    <row r="9939" spans="10:11" x14ac:dyDescent="0.2">
      <c r="J9939" s="4"/>
      <c r="K9939" s="4"/>
    </row>
    <row r="9940" spans="10:11" x14ac:dyDescent="0.2">
      <c r="J9940" s="4"/>
      <c r="K9940" s="4"/>
    </row>
    <row r="9941" spans="10:11" x14ac:dyDescent="0.2">
      <c r="J9941" s="4"/>
      <c r="K9941" s="4"/>
    </row>
    <row r="9942" spans="10:11" x14ac:dyDescent="0.2">
      <c r="J9942" s="4"/>
      <c r="K9942" s="4"/>
    </row>
    <row r="9943" spans="10:11" x14ac:dyDescent="0.2">
      <c r="J9943" s="4"/>
      <c r="K9943" s="4"/>
    </row>
    <row r="9944" spans="10:11" x14ac:dyDescent="0.2">
      <c r="J9944" s="4"/>
      <c r="K9944" s="4"/>
    </row>
    <row r="9945" spans="10:11" x14ac:dyDescent="0.2">
      <c r="J9945" s="4"/>
      <c r="K9945" s="4"/>
    </row>
    <row r="9946" spans="10:11" x14ac:dyDescent="0.2">
      <c r="J9946" s="4"/>
      <c r="K9946" s="4"/>
    </row>
    <row r="9947" spans="10:11" x14ac:dyDescent="0.2">
      <c r="J9947" s="4"/>
      <c r="K9947" s="4"/>
    </row>
    <row r="9948" spans="10:11" x14ac:dyDescent="0.2">
      <c r="J9948" s="4"/>
      <c r="K9948" s="4"/>
    </row>
    <row r="9949" spans="10:11" x14ac:dyDescent="0.2">
      <c r="J9949" s="4"/>
      <c r="K9949" s="4"/>
    </row>
    <row r="9950" spans="10:11" x14ac:dyDescent="0.2">
      <c r="J9950" s="4"/>
      <c r="K9950" s="4"/>
    </row>
    <row r="9951" spans="10:11" x14ac:dyDescent="0.2">
      <c r="J9951" s="4"/>
      <c r="K9951" s="4"/>
    </row>
    <row r="9952" spans="10:11" x14ac:dyDescent="0.2">
      <c r="J9952" s="4"/>
      <c r="K9952" s="4"/>
    </row>
    <row r="9953" spans="10:11" x14ac:dyDescent="0.2">
      <c r="J9953" s="4"/>
      <c r="K9953" s="4"/>
    </row>
    <row r="9954" spans="10:11" x14ac:dyDescent="0.2">
      <c r="J9954" s="4"/>
      <c r="K9954" s="4"/>
    </row>
    <row r="9955" spans="10:11" x14ac:dyDescent="0.2">
      <c r="J9955" s="4"/>
      <c r="K9955" s="4"/>
    </row>
    <row r="9956" spans="10:11" x14ac:dyDescent="0.2">
      <c r="J9956" s="4"/>
      <c r="K9956" s="4"/>
    </row>
    <row r="9957" spans="10:11" x14ac:dyDescent="0.2">
      <c r="J9957" s="4"/>
      <c r="K9957" s="4"/>
    </row>
    <row r="9958" spans="10:11" x14ac:dyDescent="0.2">
      <c r="J9958" s="4"/>
      <c r="K9958" s="4"/>
    </row>
    <row r="9959" spans="10:11" x14ac:dyDescent="0.2">
      <c r="J9959" s="4"/>
      <c r="K9959" s="4"/>
    </row>
    <row r="9960" spans="10:11" x14ac:dyDescent="0.2">
      <c r="J9960" s="4"/>
      <c r="K9960" s="4"/>
    </row>
    <row r="9961" spans="10:11" x14ac:dyDescent="0.2">
      <c r="J9961" s="4"/>
      <c r="K9961" s="4"/>
    </row>
    <row r="9962" spans="10:11" x14ac:dyDescent="0.2">
      <c r="J9962" s="4"/>
      <c r="K9962" s="4"/>
    </row>
    <row r="9963" spans="10:11" x14ac:dyDescent="0.2">
      <c r="J9963" s="4"/>
      <c r="K9963" s="4"/>
    </row>
    <row r="9964" spans="10:11" x14ac:dyDescent="0.2">
      <c r="J9964" s="4"/>
      <c r="K9964" s="4"/>
    </row>
    <row r="9965" spans="10:11" x14ac:dyDescent="0.2">
      <c r="J9965" s="4"/>
      <c r="K9965" s="4"/>
    </row>
    <row r="9966" spans="10:11" x14ac:dyDescent="0.2">
      <c r="J9966" s="4"/>
      <c r="K9966" s="4"/>
    </row>
    <row r="9967" spans="10:11" x14ac:dyDescent="0.2">
      <c r="J9967" s="4"/>
      <c r="K9967" s="4"/>
    </row>
    <row r="9968" spans="10:11" x14ac:dyDescent="0.2">
      <c r="J9968" s="4"/>
      <c r="K9968" s="4"/>
    </row>
    <row r="9969" spans="10:11" x14ac:dyDescent="0.2">
      <c r="J9969" s="4"/>
      <c r="K9969" s="4"/>
    </row>
    <row r="9970" spans="10:11" x14ac:dyDescent="0.2">
      <c r="J9970" s="4"/>
      <c r="K9970" s="4"/>
    </row>
    <row r="9971" spans="10:11" x14ac:dyDescent="0.2">
      <c r="J9971" s="4"/>
      <c r="K9971" s="4"/>
    </row>
    <row r="9972" spans="10:11" x14ac:dyDescent="0.2">
      <c r="J9972" s="4"/>
      <c r="K9972" s="4"/>
    </row>
    <row r="9973" spans="10:11" x14ac:dyDescent="0.2">
      <c r="J9973" s="4"/>
      <c r="K9973" s="4"/>
    </row>
    <row r="9974" spans="10:11" x14ac:dyDescent="0.2">
      <c r="J9974" s="4"/>
      <c r="K9974" s="4"/>
    </row>
    <row r="9975" spans="10:11" x14ac:dyDescent="0.2">
      <c r="J9975" s="4"/>
      <c r="K9975" s="4"/>
    </row>
    <row r="9976" spans="10:11" x14ac:dyDescent="0.2">
      <c r="J9976" s="4"/>
      <c r="K9976" s="4"/>
    </row>
    <row r="9977" spans="10:11" x14ac:dyDescent="0.2">
      <c r="J9977" s="4"/>
      <c r="K9977" s="4"/>
    </row>
    <row r="9978" spans="10:11" x14ac:dyDescent="0.2">
      <c r="J9978" s="4"/>
      <c r="K9978" s="4"/>
    </row>
    <row r="9979" spans="10:11" x14ac:dyDescent="0.2">
      <c r="J9979" s="4"/>
      <c r="K9979" s="4"/>
    </row>
    <row r="9980" spans="10:11" x14ac:dyDescent="0.2">
      <c r="J9980" s="4"/>
      <c r="K9980" s="4"/>
    </row>
    <row r="9981" spans="10:11" x14ac:dyDescent="0.2">
      <c r="J9981" s="4"/>
      <c r="K9981" s="4"/>
    </row>
    <row r="9982" spans="10:11" x14ac:dyDescent="0.2">
      <c r="J9982" s="4"/>
      <c r="K9982" s="4"/>
    </row>
    <row r="9983" spans="10:11" x14ac:dyDescent="0.2">
      <c r="J9983" s="4"/>
      <c r="K9983" s="4"/>
    </row>
    <row r="9984" spans="10:11" x14ac:dyDescent="0.2">
      <c r="J9984" s="4"/>
      <c r="K9984" s="4"/>
    </row>
    <row r="9985" spans="10:11" x14ac:dyDescent="0.2">
      <c r="J9985" s="4"/>
      <c r="K9985" s="4"/>
    </row>
    <row r="9986" spans="10:11" x14ac:dyDescent="0.2">
      <c r="J9986" s="4"/>
      <c r="K9986" s="4"/>
    </row>
    <row r="9987" spans="10:11" x14ac:dyDescent="0.2">
      <c r="J9987" s="4"/>
      <c r="K9987" s="4"/>
    </row>
    <row r="9988" spans="10:11" x14ac:dyDescent="0.2">
      <c r="J9988" s="4"/>
      <c r="K9988" s="4"/>
    </row>
    <row r="9989" spans="10:11" x14ac:dyDescent="0.2">
      <c r="J9989" s="4"/>
      <c r="K9989" s="4"/>
    </row>
    <row r="9990" spans="10:11" x14ac:dyDescent="0.2">
      <c r="J9990" s="4"/>
      <c r="K9990" s="4"/>
    </row>
    <row r="9991" spans="10:11" x14ac:dyDescent="0.2">
      <c r="J9991" s="4"/>
      <c r="K9991" s="4"/>
    </row>
    <row r="9992" spans="10:11" x14ac:dyDescent="0.2">
      <c r="J9992" s="4"/>
      <c r="K9992" s="4"/>
    </row>
    <row r="9993" spans="10:11" x14ac:dyDescent="0.2">
      <c r="J9993" s="4"/>
      <c r="K9993" s="4"/>
    </row>
    <row r="9994" spans="10:11" x14ac:dyDescent="0.2">
      <c r="J9994" s="4"/>
      <c r="K9994" s="4"/>
    </row>
    <row r="9995" spans="10:11" x14ac:dyDescent="0.2">
      <c r="J9995" s="4"/>
      <c r="K9995" s="4"/>
    </row>
    <row r="9996" spans="10:11" x14ac:dyDescent="0.2">
      <c r="J9996" s="4"/>
      <c r="K9996" s="4"/>
    </row>
    <row r="9997" spans="10:11" x14ac:dyDescent="0.2">
      <c r="J9997" s="4"/>
      <c r="K9997" s="4"/>
    </row>
    <row r="9998" spans="10:11" x14ac:dyDescent="0.2">
      <c r="J9998" s="4"/>
      <c r="K9998" s="4"/>
    </row>
    <row r="9999" spans="10:11" x14ac:dyDescent="0.2">
      <c r="J9999" s="4"/>
      <c r="K9999" s="4"/>
    </row>
    <row r="10000" spans="10:11" x14ac:dyDescent="0.2">
      <c r="J10000" s="4"/>
      <c r="K10000" s="4"/>
    </row>
    <row r="10001" spans="10:11" x14ac:dyDescent="0.2">
      <c r="J10001" s="4"/>
      <c r="K10001" s="4"/>
    </row>
    <row r="10002" spans="10:11" x14ac:dyDescent="0.2">
      <c r="J10002" s="4"/>
      <c r="K10002" s="4"/>
    </row>
    <row r="10003" spans="10:11" x14ac:dyDescent="0.2">
      <c r="J10003" s="4"/>
      <c r="K10003" s="4"/>
    </row>
    <row r="10004" spans="10:11" x14ac:dyDescent="0.2">
      <c r="J10004" s="4"/>
      <c r="K10004" s="4"/>
    </row>
    <row r="10005" spans="10:11" x14ac:dyDescent="0.2">
      <c r="J10005" s="4"/>
      <c r="K10005" s="4"/>
    </row>
    <row r="10006" spans="10:11" x14ac:dyDescent="0.2">
      <c r="J10006" s="4"/>
      <c r="K10006" s="4"/>
    </row>
    <row r="10007" spans="10:11" x14ac:dyDescent="0.2">
      <c r="J10007" s="4"/>
      <c r="K10007" s="4"/>
    </row>
    <row r="10008" spans="10:11" x14ac:dyDescent="0.2">
      <c r="J10008" s="4"/>
      <c r="K10008" s="4"/>
    </row>
    <row r="10009" spans="10:11" x14ac:dyDescent="0.2">
      <c r="J10009" s="4"/>
      <c r="K10009" s="4"/>
    </row>
    <row r="10010" spans="10:11" x14ac:dyDescent="0.2">
      <c r="J10010" s="4"/>
      <c r="K10010" s="4"/>
    </row>
    <row r="10011" spans="10:11" x14ac:dyDescent="0.2">
      <c r="J10011" s="4"/>
      <c r="K10011" s="4"/>
    </row>
    <row r="10012" spans="10:11" x14ac:dyDescent="0.2">
      <c r="J10012" s="4"/>
      <c r="K10012" s="4"/>
    </row>
    <row r="10013" spans="10:11" x14ac:dyDescent="0.2">
      <c r="J10013" s="4"/>
      <c r="K10013" s="4"/>
    </row>
    <row r="10014" spans="10:11" x14ac:dyDescent="0.2">
      <c r="J10014" s="4"/>
      <c r="K10014" s="4"/>
    </row>
    <row r="10015" spans="10:11" x14ac:dyDescent="0.2">
      <c r="J10015" s="4"/>
      <c r="K10015" s="4"/>
    </row>
    <row r="10016" spans="10:11" x14ac:dyDescent="0.2">
      <c r="J10016" s="4"/>
      <c r="K10016" s="4"/>
    </row>
    <row r="10017" spans="10:11" x14ac:dyDescent="0.2">
      <c r="J10017" s="4"/>
      <c r="K10017" s="4"/>
    </row>
    <row r="10018" spans="10:11" x14ac:dyDescent="0.2">
      <c r="J10018" s="4"/>
      <c r="K10018" s="4"/>
    </row>
    <row r="10019" spans="10:11" x14ac:dyDescent="0.2">
      <c r="J10019" s="4"/>
      <c r="K10019" s="4"/>
    </row>
    <row r="10020" spans="10:11" x14ac:dyDescent="0.2">
      <c r="J10020" s="4"/>
      <c r="K10020" s="4"/>
    </row>
    <row r="10021" spans="10:11" x14ac:dyDescent="0.2">
      <c r="J10021" s="4"/>
      <c r="K10021" s="4"/>
    </row>
    <row r="10022" spans="10:11" x14ac:dyDescent="0.2">
      <c r="J10022" s="4"/>
      <c r="K10022" s="4"/>
    </row>
    <row r="10023" spans="10:11" x14ac:dyDescent="0.2">
      <c r="J10023" s="4"/>
      <c r="K10023" s="4"/>
    </row>
    <row r="10024" spans="10:11" x14ac:dyDescent="0.2">
      <c r="J10024" s="4"/>
      <c r="K10024" s="4"/>
    </row>
    <row r="10025" spans="10:11" x14ac:dyDescent="0.2">
      <c r="J10025" s="4"/>
      <c r="K10025" s="4"/>
    </row>
    <row r="10026" spans="10:11" x14ac:dyDescent="0.2">
      <c r="J10026" s="4"/>
      <c r="K10026" s="4"/>
    </row>
    <row r="10027" spans="10:11" x14ac:dyDescent="0.2">
      <c r="J10027" s="4"/>
      <c r="K10027" s="4"/>
    </row>
    <row r="10028" spans="10:11" x14ac:dyDescent="0.2">
      <c r="J10028" s="4"/>
      <c r="K10028" s="4"/>
    </row>
    <row r="10029" spans="10:11" x14ac:dyDescent="0.2">
      <c r="J10029" s="4"/>
      <c r="K10029" s="4"/>
    </row>
    <row r="10030" spans="10:11" x14ac:dyDescent="0.2">
      <c r="J10030" s="4"/>
      <c r="K10030" s="4"/>
    </row>
    <row r="10031" spans="10:11" x14ac:dyDescent="0.2">
      <c r="J10031" s="4"/>
      <c r="K10031" s="4"/>
    </row>
    <row r="10032" spans="10:11" x14ac:dyDescent="0.2">
      <c r="J10032" s="4"/>
      <c r="K10032" s="4"/>
    </row>
    <row r="10033" spans="10:11" x14ac:dyDescent="0.2">
      <c r="J10033" s="4"/>
      <c r="K10033" s="4"/>
    </row>
    <row r="10034" spans="10:11" x14ac:dyDescent="0.2">
      <c r="J10034" s="4"/>
      <c r="K10034" s="4"/>
    </row>
    <row r="10035" spans="10:11" x14ac:dyDescent="0.2">
      <c r="J10035" s="4"/>
      <c r="K10035" s="4"/>
    </row>
    <row r="10036" spans="10:11" x14ac:dyDescent="0.2">
      <c r="J10036" s="4"/>
      <c r="K10036" s="4"/>
    </row>
    <row r="10037" spans="10:11" x14ac:dyDescent="0.2">
      <c r="J10037" s="4"/>
      <c r="K10037" s="4"/>
    </row>
    <row r="10038" spans="10:11" x14ac:dyDescent="0.2">
      <c r="J10038" s="4"/>
      <c r="K10038" s="4"/>
    </row>
    <row r="10039" spans="10:11" x14ac:dyDescent="0.2">
      <c r="J10039" s="4"/>
      <c r="K10039" s="4"/>
    </row>
    <row r="10040" spans="10:11" x14ac:dyDescent="0.2">
      <c r="J10040" s="4"/>
      <c r="K10040" s="4"/>
    </row>
    <row r="10041" spans="10:11" x14ac:dyDescent="0.2">
      <c r="J10041" s="4"/>
      <c r="K10041" s="4"/>
    </row>
    <row r="10042" spans="10:11" x14ac:dyDescent="0.2">
      <c r="J10042" s="4"/>
      <c r="K10042" s="4"/>
    </row>
    <row r="10043" spans="10:11" x14ac:dyDescent="0.2">
      <c r="J10043" s="4"/>
      <c r="K10043" s="4"/>
    </row>
    <row r="10044" spans="10:11" x14ac:dyDescent="0.2">
      <c r="J10044" s="4"/>
      <c r="K10044" s="4"/>
    </row>
    <row r="10045" spans="10:11" x14ac:dyDescent="0.2">
      <c r="J10045" s="4"/>
      <c r="K10045" s="4"/>
    </row>
    <row r="10046" spans="10:11" x14ac:dyDescent="0.2">
      <c r="J10046" s="4"/>
      <c r="K10046" s="4"/>
    </row>
    <row r="10047" spans="10:11" x14ac:dyDescent="0.2">
      <c r="J10047" s="4"/>
      <c r="K10047" s="4"/>
    </row>
    <row r="10048" spans="10:11" x14ac:dyDescent="0.2">
      <c r="J10048" s="4"/>
      <c r="K10048" s="4"/>
    </row>
    <row r="10049" spans="10:11" x14ac:dyDescent="0.2">
      <c r="J10049" s="4"/>
      <c r="K10049" s="4"/>
    </row>
    <row r="10050" spans="10:11" x14ac:dyDescent="0.2">
      <c r="J10050" s="4"/>
      <c r="K10050" s="4"/>
    </row>
    <row r="10051" spans="10:11" x14ac:dyDescent="0.2">
      <c r="J10051" s="4"/>
      <c r="K10051" s="4"/>
    </row>
    <row r="10052" spans="10:11" x14ac:dyDescent="0.2">
      <c r="J10052" s="4"/>
      <c r="K10052" s="4"/>
    </row>
    <row r="10053" spans="10:11" x14ac:dyDescent="0.2">
      <c r="J10053" s="4"/>
      <c r="K10053" s="4"/>
    </row>
    <row r="10054" spans="10:11" x14ac:dyDescent="0.2">
      <c r="J10054" s="4"/>
      <c r="K10054" s="4"/>
    </row>
    <row r="10055" spans="10:11" x14ac:dyDescent="0.2">
      <c r="J10055" s="4"/>
      <c r="K10055" s="4"/>
    </row>
    <row r="10056" spans="10:11" x14ac:dyDescent="0.2">
      <c r="J10056" s="4"/>
      <c r="K10056" s="4"/>
    </row>
    <row r="10057" spans="10:11" x14ac:dyDescent="0.2">
      <c r="J10057" s="4"/>
      <c r="K10057" s="4"/>
    </row>
    <row r="10058" spans="10:11" x14ac:dyDescent="0.2">
      <c r="J10058" s="4"/>
      <c r="K10058" s="4"/>
    </row>
    <row r="10059" spans="10:11" x14ac:dyDescent="0.2">
      <c r="J10059" s="4"/>
      <c r="K10059" s="4"/>
    </row>
    <row r="10060" spans="10:11" x14ac:dyDescent="0.2">
      <c r="J10060" s="4"/>
      <c r="K10060" s="4"/>
    </row>
    <row r="10061" spans="10:11" x14ac:dyDescent="0.2">
      <c r="J10061" s="4"/>
      <c r="K10061" s="4"/>
    </row>
    <row r="10062" spans="10:11" x14ac:dyDescent="0.2">
      <c r="J10062" s="4"/>
      <c r="K10062" s="4"/>
    </row>
    <row r="10063" spans="10:11" x14ac:dyDescent="0.2">
      <c r="J10063" s="4"/>
      <c r="K10063" s="4"/>
    </row>
    <row r="10064" spans="10:11" x14ac:dyDescent="0.2">
      <c r="J10064" s="4"/>
      <c r="K10064" s="4"/>
    </row>
    <row r="10065" spans="10:11" x14ac:dyDescent="0.2">
      <c r="J10065" s="4"/>
      <c r="K10065" s="4"/>
    </row>
    <row r="10066" spans="10:11" x14ac:dyDescent="0.2">
      <c r="J10066" s="4"/>
      <c r="K10066" s="4"/>
    </row>
    <row r="10067" spans="10:11" x14ac:dyDescent="0.2">
      <c r="J10067" s="4"/>
      <c r="K10067" s="4"/>
    </row>
    <row r="10068" spans="10:11" x14ac:dyDescent="0.2">
      <c r="J10068" s="4"/>
      <c r="K10068" s="4"/>
    </row>
    <row r="10069" spans="10:11" x14ac:dyDescent="0.2">
      <c r="J10069" s="4"/>
      <c r="K10069" s="4"/>
    </row>
    <row r="10070" spans="10:11" x14ac:dyDescent="0.2">
      <c r="J10070" s="4"/>
      <c r="K10070" s="4"/>
    </row>
    <row r="10071" spans="10:11" x14ac:dyDescent="0.2">
      <c r="J10071" s="4"/>
      <c r="K10071" s="4"/>
    </row>
    <row r="10072" spans="10:11" x14ac:dyDescent="0.2">
      <c r="J10072" s="4"/>
      <c r="K10072" s="4"/>
    </row>
    <row r="10073" spans="10:11" x14ac:dyDescent="0.2">
      <c r="J10073" s="4"/>
      <c r="K10073" s="4"/>
    </row>
    <row r="10074" spans="10:11" x14ac:dyDescent="0.2">
      <c r="J10074" s="4"/>
      <c r="K10074" s="4"/>
    </row>
    <row r="10075" spans="10:11" x14ac:dyDescent="0.2">
      <c r="J10075" s="4"/>
      <c r="K10075" s="4"/>
    </row>
    <row r="10076" spans="10:11" x14ac:dyDescent="0.2">
      <c r="J10076" s="4"/>
      <c r="K10076" s="4"/>
    </row>
    <row r="10077" spans="10:11" x14ac:dyDescent="0.2">
      <c r="J10077" s="4"/>
      <c r="K10077" s="4"/>
    </row>
    <row r="10078" spans="10:11" x14ac:dyDescent="0.2">
      <c r="J10078" s="4"/>
      <c r="K10078" s="4"/>
    </row>
    <row r="10079" spans="10:11" x14ac:dyDescent="0.2">
      <c r="J10079" s="4"/>
      <c r="K10079" s="4"/>
    </row>
    <row r="10080" spans="10:11" x14ac:dyDescent="0.2">
      <c r="J10080" s="4"/>
      <c r="K10080" s="4"/>
    </row>
    <row r="10081" spans="10:11" x14ac:dyDescent="0.2">
      <c r="J10081" s="4"/>
      <c r="K10081" s="4"/>
    </row>
    <row r="10082" spans="10:11" x14ac:dyDescent="0.2">
      <c r="J10082" s="4"/>
      <c r="K10082" s="4"/>
    </row>
    <row r="10083" spans="10:11" x14ac:dyDescent="0.2">
      <c r="J10083" s="4"/>
      <c r="K10083" s="4"/>
    </row>
    <row r="10084" spans="10:11" x14ac:dyDescent="0.2">
      <c r="J10084" s="4"/>
      <c r="K10084" s="4"/>
    </row>
    <row r="10085" spans="10:11" x14ac:dyDescent="0.2">
      <c r="J10085" s="4"/>
      <c r="K10085" s="4"/>
    </row>
    <row r="10086" spans="10:11" x14ac:dyDescent="0.2">
      <c r="J10086" s="4"/>
      <c r="K10086" s="4"/>
    </row>
    <row r="10087" spans="10:11" x14ac:dyDescent="0.2">
      <c r="J10087" s="4"/>
      <c r="K10087" s="4"/>
    </row>
    <row r="10088" spans="10:11" x14ac:dyDescent="0.2">
      <c r="J10088" s="4"/>
      <c r="K10088" s="4"/>
    </row>
    <row r="10089" spans="10:11" x14ac:dyDescent="0.2">
      <c r="J10089" s="4"/>
      <c r="K10089" s="4"/>
    </row>
    <row r="10090" spans="10:11" x14ac:dyDescent="0.2">
      <c r="J10090" s="4"/>
      <c r="K10090" s="4"/>
    </row>
    <row r="10091" spans="10:11" x14ac:dyDescent="0.2">
      <c r="J10091" s="4"/>
      <c r="K10091" s="4"/>
    </row>
    <row r="10092" spans="10:11" x14ac:dyDescent="0.2">
      <c r="J10092" s="4"/>
      <c r="K10092" s="4"/>
    </row>
    <row r="10093" spans="10:11" x14ac:dyDescent="0.2">
      <c r="J10093" s="4"/>
      <c r="K10093" s="4"/>
    </row>
    <row r="10094" spans="10:11" x14ac:dyDescent="0.2">
      <c r="J10094" s="4"/>
      <c r="K10094" s="4"/>
    </row>
    <row r="10095" spans="10:11" x14ac:dyDescent="0.2">
      <c r="J10095" s="4"/>
      <c r="K10095" s="4"/>
    </row>
    <row r="10096" spans="10:11" x14ac:dyDescent="0.2">
      <c r="J10096" s="4"/>
      <c r="K10096" s="4"/>
    </row>
    <row r="10097" spans="10:11" x14ac:dyDescent="0.2">
      <c r="J10097" s="4"/>
      <c r="K10097" s="4"/>
    </row>
    <row r="10098" spans="10:11" x14ac:dyDescent="0.2">
      <c r="J10098" s="4"/>
      <c r="K10098" s="4"/>
    </row>
    <row r="10099" spans="10:11" x14ac:dyDescent="0.2">
      <c r="J10099" s="4"/>
      <c r="K10099" s="4"/>
    </row>
    <row r="10100" spans="10:11" x14ac:dyDescent="0.2">
      <c r="J10100" s="4"/>
      <c r="K10100" s="4"/>
    </row>
    <row r="10101" spans="10:11" x14ac:dyDescent="0.2">
      <c r="J10101" s="4"/>
      <c r="K10101" s="4"/>
    </row>
    <row r="10102" spans="10:11" x14ac:dyDescent="0.2">
      <c r="J10102" s="4"/>
      <c r="K10102" s="4"/>
    </row>
    <row r="10103" spans="10:11" x14ac:dyDescent="0.2">
      <c r="J10103" s="4"/>
      <c r="K10103" s="4"/>
    </row>
    <row r="10104" spans="10:11" x14ac:dyDescent="0.2">
      <c r="J10104" s="4"/>
      <c r="K10104" s="4"/>
    </row>
    <row r="10105" spans="10:11" x14ac:dyDescent="0.2">
      <c r="J10105" s="4"/>
      <c r="K10105" s="4"/>
    </row>
    <row r="10106" spans="10:11" x14ac:dyDescent="0.2">
      <c r="J10106" s="4"/>
      <c r="K10106" s="4"/>
    </row>
    <row r="10107" spans="10:11" x14ac:dyDescent="0.2">
      <c r="J10107" s="4"/>
      <c r="K10107" s="4"/>
    </row>
    <row r="10108" spans="10:11" x14ac:dyDescent="0.2">
      <c r="J10108" s="4"/>
      <c r="K10108" s="4"/>
    </row>
    <row r="10109" spans="10:11" x14ac:dyDescent="0.2">
      <c r="J10109" s="4"/>
      <c r="K10109" s="4"/>
    </row>
    <row r="10110" spans="10:11" x14ac:dyDescent="0.2">
      <c r="J10110" s="4"/>
      <c r="K10110" s="4"/>
    </row>
    <row r="10111" spans="10:11" x14ac:dyDescent="0.2">
      <c r="J10111" s="4"/>
      <c r="K10111" s="4"/>
    </row>
    <row r="10112" spans="10:11" x14ac:dyDescent="0.2">
      <c r="J10112" s="4"/>
      <c r="K10112" s="4"/>
    </row>
    <row r="10113" spans="10:11" x14ac:dyDescent="0.2">
      <c r="J10113" s="4"/>
      <c r="K10113" s="4"/>
    </row>
    <row r="10114" spans="10:11" x14ac:dyDescent="0.2">
      <c r="J10114" s="4"/>
      <c r="K10114" s="4"/>
    </row>
    <row r="10115" spans="10:11" x14ac:dyDescent="0.2">
      <c r="J10115" s="4"/>
      <c r="K10115" s="4"/>
    </row>
    <row r="10116" spans="10:11" x14ac:dyDescent="0.2">
      <c r="J10116" s="4"/>
      <c r="K10116" s="4"/>
    </row>
    <row r="10117" spans="10:11" x14ac:dyDescent="0.2">
      <c r="J10117" s="4"/>
      <c r="K10117" s="4"/>
    </row>
    <row r="10118" spans="10:11" x14ac:dyDescent="0.2">
      <c r="J10118" s="4"/>
      <c r="K10118" s="4"/>
    </row>
    <row r="10119" spans="10:11" x14ac:dyDescent="0.2">
      <c r="J10119" s="4"/>
      <c r="K10119" s="4"/>
    </row>
    <row r="10120" spans="10:11" x14ac:dyDescent="0.2">
      <c r="J10120" s="4"/>
      <c r="K10120" s="4"/>
    </row>
    <row r="10121" spans="10:11" x14ac:dyDescent="0.2">
      <c r="J10121" s="4"/>
      <c r="K10121" s="4"/>
    </row>
    <row r="10122" spans="10:11" x14ac:dyDescent="0.2">
      <c r="J10122" s="4"/>
      <c r="K10122" s="4"/>
    </row>
    <row r="10123" spans="10:11" x14ac:dyDescent="0.2">
      <c r="J10123" s="4"/>
      <c r="K10123" s="4"/>
    </row>
    <row r="10124" spans="10:11" x14ac:dyDescent="0.2">
      <c r="J10124" s="4"/>
      <c r="K10124" s="4"/>
    </row>
    <row r="10125" spans="10:11" x14ac:dyDescent="0.2">
      <c r="J10125" s="4"/>
      <c r="K10125" s="4"/>
    </row>
    <row r="10126" spans="10:11" x14ac:dyDescent="0.2">
      <c r="J10126" s="4"/>
      <c r="K10126" s="4"/>
    </row>
    <row r="10127" spans="10:11" x14ac:dyDescent="0.2">
      <c r="J10127" s="4"/>
      <c r="K10127" s="4"/>
    </row>
    <row r="10128" spans="10:11" x14ac:dyDescent="0.2">
      <c r="J10128" s="4"/>
      <c r="K10128" s="4"/>
    </row>
    <row r="10129" spans="10:11" x14ac:dyDescent="0.2">
      <c r="J10129" s="4"/>
      <c r="K10129" s="4"/>
    </row>
    <row r="10130" spans="10:11" x14ac:dyDescent="0.2">
      <c r="J10130" s="4"/>
      <c r="K10130" s="4"/>
    </row>
    <row r="10131" spans="10:11" x14ac:dyDescent="0.2">
      <c r="J10131" s="4"/>
      <c r="K10131" s="4"/>
    </row>
    <row r="10132" spans="10:11" x14ac:dyDescent="0.2">
      <c r="J10132" s="4"/>
      <c r="K10132" s="4"/>
    </row>
    <row r="10133" spans="10:11" x14ac:dyDescent="0.2">
      <c r="J10133" s="4"/>
      <c r="K10133" s="4"/>
    </row>
    <row r="10134" spans="10:11" x14ac:dyDescent="0.2">
      <c r="J10134" s="4"/>
      <c r="K10134" s="4"/>
    </row>
    <row r="10135" spans="10:11" x14ac:dyDescent="0.2">
      <c r="J10135" s="4"/>
      <c r="K10135" s="4"/>
    </row>
    <row r="10136" spans="10:11" x14ac:dyDescent="0.2">
      <c r="J10136" s="4"/>
      <c r="K10136" s="4"/>
    </row>
    <row r="10137" spans="10:11" x14ac:dyDescent="0.2">
      <c r="J10137" s="4"/>
      <c r="K10137" s="4"/>
    </row>
    <row r="10138" spans="10:11" x14ac:dyDescent="0.2">
      <c r="J10138" s="4"/>
      <c r="K10138" s="4"/>
    </row>
    <row r="10139" spans="10:11" x14ac:dyDescent="0.2">
      <c r="J10139" s="4"/>
      <c r="K10139" s="4"/>
    </row>
    <row r="10140" spans="10:11" x14ac:dyDescent="0.2">
      <c r="J10140" s="4"/>
      <c r="K10140" s="4"/>
    </row>
    <row r="10141" spans="10:11" x14ac:dyDescent="0.2">
      <c r="J10141" s="4"/>
      <c r="K10141" s="4"/>
    </row>
    <row r="10142" spans="10:11" x14ac:dyDescent="0.2">
      <c r="J10142" s="4"/>
      <c r="K10142" s="4"/>
    </row>
    <row r="10143" spans="10:11" x14ac:dyDescent="0.2">
      <c r="J10143" s="4"/>
      <c r="K10143" s="4"/>
    </row>
    <row r="10144" spans="10:11" x14ac:dyDescent="0.2">
      <c r="J10144" s="4"/>
      <c r="K10144" s="4"/>
    </row>
    <row r="10145" spans="10:11" x14ac:dyDescent="0.2">
      <c r="J10145" s="4"/>
      <c r="K10145" s="4"/>
    </row>
    <row r="10146" spans="10:11" x14ac:dyDescent="0.2">
      <c r="J10146" s="4"/>
      <c r="K10146" s="4"/>
    </row>
    <row r="10147" spans="10:11" x14ac:dyDescent="0.2">
      <c r="J10147" s="4"/>
      <c r="K10147" s="4"/>
    </row>
    <row r="10148" spans="10:11" x14ac:dyDescent="0.2">
      <c r="J10148" s="4"/>
      <c r="K10148" s="4"/>
    </row>
    <row r="10149" spans="10:11" x14ac:dyDescent="0.2">
      <c r="J10149" s="4"/>
      <c r="K10149" s="4"/>
    </row>
    <row r="10150" spans="10:11" x14ac:dyDescent="0.2">
      <c r="J10150" s="4"/>
      <c r="K10150" s="4"/>
    </row>
    <row r="10151" spans="10:11" x14ac:dyDescent="0.2">
      <c r="J10151" s="4"/>
      <c r="K10151" s="4"/>
    </row>
    <row r="10152" spans="10:11" x14ac:dyDescent="0.2">
      <c r="J10152" s="4"/>
      <c r="K10152" s="4"/>
    </row>
    <row r="10153" spans="10:11" x14ac:dyDescent="0.2">
      <c r="J10153" s="4"/>
      <c r="K10153" s="4"/>
    </row>
    <row r="10154" spans="10:11" x14ac:dyDescent="0.2">
      <c r="J10154" s="4"/>
      <c r="K10154" s="4"/>
    </row>
    <row r="10155" spans="10:11" x14ac:dyDescent="0.2">
      <c r="J10155" s="4"/>
      <c r="K10155" s="4"/>
    </row>
    <row r="10156" spans="10:11" x14ac:dyDescent="0.2">
      <c r="J10156" s="4"/>
      <c r="K10156" s="4"/>
    </row>
    <row r="10157" spans="10:11" x14ac:dyDescent="0.2">
      <c r="J10157" s="4"/>
      <c r="K10157" s="4"/>
    </row>
    <row r="10158" spans="10:11" x14ac:dyDescent="0.2">
      <c r="J10158" s="4"/>
      <c r="K10158" s="4"/>
    </row>
    <row r="10159" spans="10:11" x14ac:dyDescent="0.2">
      <c r="J10159" s="4"/>
      <c r="K10159" s="4"/>
    </row>
    <row r="10160" spans="10:11" x14ac:dyDescent="0.2">
      <c r="J10160" s="4"/>
      <c r="K10160" s="4"/>
    </row>
    <row r="10161" spans="10:11" x14ac:dyDescent="0.2">
      <c r="J10161" s="4"/>
      <c r="K10161" s="4"/>
    </row>
    <row r="10162" spans="10:11" x14ac:dyDescent="0.2">
      <c r="J10162" s="4"/>
      <c r="K10162" s="4"/>
    </row>
    <row r="10163" spans="10:11" x14ac:dyDescent="0.2">
      <c r="J10163" s="4"/>
      <c r="K10163" s="4"/>
    </row>
    <row r="10164" spans="10:11" x14ac:dyDescent="0.2">
      <c r="J10164" s="4"/>
      <c r="K10164" s="4"/>
    </row>
    <row r="10165" spans="10:11" x14ac:dyDescent="0.2">
      <c r="J10165" s="4"/>
      <c r="K10165" s="4"/>
    </row>
    <row r="10166" spans="10:11" x14ac:dyDescent="0.2">
      <c r="J10166" s="4"/>
      <c r="K10166" s="4"/>
    </row>
    <row r="10167" spans="10:11" x14ac:dyDescent="0.2">
      <c r="J10167" s="4"/>
      <c r="K10167" s="4"/>
    </row>
    <row r="10168" spans="10:11" x14ac:dyDescent="0.2">
      <c r="J10168" s="4"/>
      <c r="K10168" s="4"/>
    </row>
    <row r="10169" spans="10:11" x14ac:dyDescent="0.2">
      <c r="J10169" s="4"/>
      <c r="K10169" s="4"/>
    </row>
    <row r="10170" spans="10:11" x14ac:dyDescent="0.2">
      <c r="J10170" s="4"/>
      <c r="K10170" s="4"/>
    </row>
    <row r="10171" spans="10:11" x14ac:dyDescent="0.2">
      <c r="J10171" s="4"/>
      <c r="K10171" s="4"/>
    </row>
    <row r="10172" spans="10:11" x14ac:dyDescent="0.2">
      <c r="J10172" s="4"/>
      <c r="K10172" s="4"/>
    </row>
    <row r="10173" spans="10:11" x14ac:dyDescent="0.2">
      <c r="J10173" s="4"/>
      <c r="K10173" s="4"/>
    </row>
    <row r="10174" spans="10:11" x14ac:dyDescent="0.2">
      <c r="J10174" s="4"/>
      <c r="K10174" s="4"/>
    </row>
    <row r="10175" spans="10:11" x14ac:dyDescent="0.2">
      <c r="J10175" s="4"/>
      <c r="K10175" s="4"/>
    </row>
    <row r="10176" spans="10:11" x14ac:dyDescent="0.2">
      <c r="J10176" s="4"/>
      <c r="K10176" s="4"/>
    </row>
    <row r="10177" spans="10:11" x14ac:dyDescent="0.2">
      <c r="J10177" s="4"/>
      <c r="K10177" s="4"/>
    </row>
    <row r="10178" spans="10:11" x14ac:dyDescent="0.2">
      <c r="J10178" s="4"/>
      <c r="K10178" s="4"/>
    </row>
    <row r="10179" spans="10:11" x14ac:dyDescent="0.2">
      <c r="J10179" s="4"/>
      <c r="K10179" s="4"/>
    </row>
    <row r="10180" spans="10:11" x14ac:dyDescent="0.2">
      <c r="J10180" s="4"/>
      <c r="K10180" s="4"/>
    </row>
    <row r="10181" spans="10:11" x14ac:dyDescent="0.2">
      <c r="J10181" s="4"/>
      <c r="K10181" s="4"/>
    </row>
    <row r="10182" spans="10:11" x14ac:dyDescent="0.2">
      <c r="J10182" s="4"/>
      <c r="K10182" s="4"/>
    </row>
    <row r="10183" spans="10:11" x14ac:dyDescent="0.2">
      <c r="J10183" s="4"/>
      <c r="K10183" s="4"/>
    </row>
    <row r="10184" spans="10:11" x14ac:dyDescent="0.2">
      <c r="J10184" s="4"/>
      <c r="K10184" s="4"/>
    </row>
    <row r="10185" spans="10:11" x14ac:dyDescent="0.2">
      <c r="J10185" s="4"/>
      <c r="K10185" s="4"/>
    </row>
    <row r="10186" spans="10:11" x14ac:dyDescent="0.2">
      <c r="J10186" s="4"/>
      <c r="K10186" s="4"/>
    </row>
    <row r="10187" spans="10:11" x14ac:dyDescent="0.2">
      <c r="J10187" s="4"/>
      <c r="K10187" s="4"/>
    </row>
    <row r="10188" spans="10:11" x14ac:dyDescent="0.2">
      <c r="J10188" s="4"/>
      <c r="K10188" s="4"/>
    </row>
    <row r="10189" spans="10:11" x14ac:dyDescent="0.2">
      <c r="J10189" s="4"/>
      <c r="K10189" s="4"/>
    </row>
    <row r="10190" spans="10:11" x14ac:dyDescent="0.2">
      <c r="J10190" s="4"/>
      <c r="K10190" s="4"/>
    </row>
    <row r="10191" spans="10:11" x14ac:dyDescent="0.2">
      <c r="J10191" s="4"/>
      <c r="K10191" s="4"/>
    </row>
    <row r="10192" spans="10:11" x14ac:dyDescent="0.2">
      <c r="J10192" s="4"/>
      <c r="K10192" s="4"/>
    </row>
    <row r="10193" spans="10:11" x14ac:dyDescent="0.2">
      <c r="J10193" s="4"/>
      <c r="K10193" s="4"/>
    </row>
    <row r="10194" spans="10:11" x14ac:dyDescent="0.2">
      <c r="J10194" s="4"/>
      <c r="K10194" s="4"/>
    </row>
    <row r="10195" spans="10:11" x14ac:dyDescent="0.2">
      <c r="J10195" s="4"/>
      <c r="K10195" s="4"/>
    </row>
    <row r="10196" spans="10:11" x14ac:dyDescent="0.2">
      <c r="J10196" s="4"/>
      <c r="K10196" s="4"/>
    </row>
    <row r="10197" spans="10:11" x14ac:dyDescent="0.2">
      <c r="J10197" s="4"/>
      <c r="K10197" s="4"/>
    </row>
    <row r="10198" spans="10:11" x14ac:dyDescent="0.2">
      <c r="J10198" s="4"/>
      <c r="K10198" s="4"/>
    </row>
    <row r="10199" spans="10:11" x14ac:dyDescent="0.2">
      <c r="J10199" s="4"/>
      <c r="K10199" s="4"/>
    </row>
    <row r="10200" spans="10:11" x14ac:dyDescent="0.2">
      <c r="J10200" s="4"/>
      <c r="K10200" s="4"/>
    </row>
    <row r="10201" spans="10:11" x14ac:dyDescent="0.2">
      <c r="J10201" s="4"/>
      <c r="K10201" s="4"/>
    </row>
    <row r="10202" spans="10:11" x14ac:dyDescent="0.2">
      <c r="J10202" s="4"/>
      <c r="K10202" s="4"/>
    </row>
    <row r="10203" spans="10:11" x14ac:dyDescent="0.2">
      <c r="J10203" s="4"/>
      <c r="K10203" s="4"/>
    </row>
    <row r="10204" spans="10:11" x14ac:dyDescent="0.2">
      <c r="J10204" s="4"/>
      <c r="K10204" s="4"/>
    </row>
    <row r="10205" spans="10:11" x14ac:dyDescent="0.2">
      <c r="J10205" s="4"/>
      <c r="K10205" s="4"/>
    </row>
    <row r="10206" spans="10:11" x14ac:dyDescent="0.2">
      <c r="J10206" s="4"/>
      <c r="K10206" s="4"/>
    </row>
    <row r="10207" spans="10:11" x14ac:dyDescent="0.2">
      <c r="J10207" s="4"/>
      <c r="K10207" s="4"/>
    </row>
    <row r="10208" spans="10:11" x14ac:dyDescent="0.2">
      <c r="J10208" s="4"/>
      <c r="K10208" s="4"/>
    </row>
    <row r="10209" spans="10:11" x14ac:dyDescent="0.2">
      <c r="J10209" s="4"/>
      <c r="K10209" s="4"/>
    </row>
    <row r="10210" spans="10:11" x14ac:dyDescent="0.2">
      <c r="J10210" s="4"/>
      <c r="K10210" s="4"/>
    </row>
    <row r="10211" spans="10:11" x14ac:dyDescent="0.2">
      <c r="J10211" s="4"/>
      <c r="K10211" s="4"/>
    </row>
    <row r="10212" spans="10:11" x14ac:dyDescent="0.2">
      <c r="J10212" s="4"/>
      <c r="K10212" s="4"/>
    </row>
    <row r="10213" spans="10:11" x14ac:dyDescent="0.2">
      <c r="J10213" s="4"/>
      <c r="K10213" s="4"/>
    </row>
    <row r="10214" spans="10:11" x14ac:dyDescent="0.2">
      <c r="J10214" s="4"/>
      <c r="K10214" s="4"/>
    </row>
    <row r="10215" spans="10:11" x14ac:dyDescent="0.2">
      <c r="J10215" s="4"/>
      <c r="K10215" s="4"/>
    </row>
    <row r="10216" spans="10:11" x14ac:dyDescent="0.2">
      <c r="J10216" s="4"/>
      <c r="K10216" s="4"/>
    </row>
    <row r="10217" spans="10:11" x14ac:dyDescent="0.2">
      <c r="J10217" s="4"/>
      <c r="K10217" s="4"/>
    </row>
    <row r="10218" spans="10:11" x14ac:dyDescent="0.2">
      <c r="J10218" s="4"/>
      <c r="K10218" s="4"/>
    </row>
    <row r="10219" spans="10:11" x14ac:dyDescent="0.2">
      <c r="J10219" s="4"/>
      <c r="K10219" s="4"/>
    </row>
    <row r="10220" spans="10:11" x14ac:dyDescent="0.2">
      <c r="J10220" s="4"/>
      <c r="K10220" s="4"/>
    </row>
    <row r="10221" spans="10:11" x14ac:dyDescent="0.2">
      <c r="J10221" s="4"/>
      <c r="K10221" s="4"/>
    </row>
    <row r="10222" spans="10:11" x14ac:dyDescent="0.2">
      <c r="J10222" s="4"/>
      <c r="K10222" s="4"/>
    </row>
    <row r="10223" spans="10:11" x14ac:dyDescent="0.2">
      <c r="J10223" s="4"/>
      <c r="K10223" s="4"/>
    </row>
    <row r="10224" spans="10:11" x14ac:dyDescent="0.2">
      <c r="J10224" s="4"/>
      <c r="K10224" s="4"/>
    </row>
    <row r="10225" spans="10:11" x14ac:dyDescent="0.2">
      <c r="J10225" s="4"/>
      <c r="K10225" s="4"/>
    </row>
    <row r="10226" spans="10:11" x14ac:dyDescent="0.2">
      <c r="J10226" s="4"/>
      <c r="K10226" s="4"/>
    </row>
    <row r="10227" spans="10:11" x14ac:dyDescent="0.2">
      <c r="J10227" s="4"/>
      <c r="K10227" s="4"/>
    </row>
    <row r="10228" spans="10:11" x14ac:dyDescent="0.2">
      <c r="J10228" s="4"/>
      <c r="K10228" s="4"/>
    </row>
    <row r="10229" spans="10:11" x14ac:dyDescent="0.2">
      <c r="J10229" s="4"/>
      <c r="K10229" s="4"/>
    </row>
    <row r="10230" spans="10:11" x14ac:dyDescent="0.2">
      <c r="J10230" s="4"/>
      <c r="K10230" s="4"/>
    </row>
    <row r="10231" spans="10:11" x14ac:dyDescent="0.2">
      <c r="J10231" s="4"/>
      <c r="K10231" s="4"/>
    </row>
    <row r="10232" spans="10:11" x14ac:dyDescent="0.2">
      <c r="J10232" s="4"/>
      <c r="K10232" s="4"/>
    </row>
    <row r="10233" spans="10:11" x14ac:dyDescent="0.2">
      <c r="J10233" s="4"/>
      <c r="K10233" s="4"/>
    </row>
    <row r="10234" spans="10:11" x14ac:dyDescent="0.2">
      <c r="J10234" s="4"/>
      <c r="K10234" s="4"/>
    </row>
    <row r="10235" spans="10:11" x14ac:dyDescent="0.2">
      <c r="J10235" s="4"/>
      <c r="K10235" s="4"/>
    </row>
    <row r="10236" spans="10:11" x14ac:dyDescent="0.2">
      <c r="J10236" s="4"/>
      <c r="K10236" s="4"/>
    </row>
    <row r="10237" spans="10:11" x14ac:dyDescent="0.2">
      <c r="J10237" s="4"/>
      <c r="K10237" s="4"/>
    </row>
    <row r="10238" spans="10:11" x14ac:dyDescent="0.2">
      <c r="J10238" s="4"/>
      <c r="K10238" s="4"/>
    </row>
    <row r="10239" spans="10:11" x14ac:dyDescent="0.2">
      <c r="J10239" s="4"/>
      <c r="K10239" s="4"/>
    </row>
    <row r="10240" spans="10:11" x14ac:dyDescent="0.2">
      <c r="J10240" s="4"/>
      <c r="K10240" s="4"/>
    </row>
    <row r="10241" spans="10:11" x14ac:dyDescent="0.2">
      <c r="J10241" s="4"/>
      <c r="K10241" s="4"/>
    </row>
    <row r="10242" spans="10:11" x14ac:dyDescent="0.2">
      <c r="J10242" s="4"/>
      <c r="K10242" s="4"/>
    </row>
    <row r="10243" spans="10:11" x14ac:dyDescent="0.2">
      <c r="J10243" s="4"/>
      <c r="K10243" s="4"/>
    </row>
    <row r="10244" spans="10:11" x14ac:dyDescent="0.2">
      <c r="J10244" s="4"/>
      <c r="K10244" s="4"/>
    </row>
    <row r="10245" spans="10:11" x14ac:dyDescent="0.2">
      <c r="J10245" s="4"/>
      <c r="K10245" s="4"/>
    </row>
    <row r="10246" spans="10:11" x14ac:dyDescent="0.2">
      <c r="J10246" s="4"/>
      <c r="K10246" s="4"/>
    </row>
    <row r="10247" spans="10:11" x14ac:dyDescent="0.2">
      <c r="J10247" s="4"/>
      <c r="K10247" s="4"/>
    </row>
    <row r="10248" spans="10:11" x14ac:dyDescent="0.2">
      <c r="J10248" s="4"/>
      <c r="K10248" s="4"/>
    </row>
    <row r="10249" spans="10:11" x14ac:dyDescent="0.2">
      <c r="J10249" s="4"/>
      <c r="K10249" s="4"/>
    </row>
    <row r="10250" spans="10:11" x14ac:dyDescent="0.2">
      <c r="J10250" s="4"/>
      <c r="K10250" s="4"/>
    </row>
    <row r="10251" spans="10:11" x14ac:dyDescent="0.2">
      <c r="J10251" s="4"/>
      <c r="K10251" s="4"/>
    </row>
    <row r="10252" spans="10:11" x14ac:dyDescent="0.2">
      <c r="J10252" s="4"/>
      <c r="K10252" s="4"/>
    </row>
    <row r="10253" spans="10:11" x14ac:dyDescent="0.2">
      <c r="J10253" s="4"/>
      <c r="K10253" s="4"/>
    </row>
    <row r="10254" spans="10:11" x14ac:dyDescent="0.2">
      <c r="J10254" s="4"/>
      <c r="K10254" s="4"/>
    </row>
    <row r="10255" spans="10:11" x14ac:dyDescent="0.2">
      <c r="J10255" s="4"/>
      <c r="K10255" s="4"/>
    </row>
    <row r="10256" spans="10:11" x14ac:dyDescent="0.2">
      <c r="J10256" s="4"/>
      <c r="K10256" s="4"/>
    </row>
    <row r="10257" spans="10:11" x14ac:dyDescent="0.2">
      <c r="J10257" s="4"/>
      <c r="K10257" s="4"/>
    </row>
    <row r="10258" spans="10:11" x14ac:dyDescent="0.2">
      <c r="J10258" s="4"/>
      <c r="K10258" s="4"/>
    </row>
    <row r="10259" spans="10:11" x14ac:dyDescent="0.2">
      <c r="J10259" s="4"/>
      <c r="K10259" s="4"/>
    </row>
    <row r="10260" spans="10:11" x14ac:dyDescent="0.2">
      <c r="J10260" s="4"/>
      <c r="K10260" s="4"/>
    </row>
    <row r="10261" spans="10:11" x14ac:dyDescent="0.2">
      <c r="J10261" s="4"/>
      <c r="K10261" s="4"/>
    </row>
    <row r="10262" spans="10:11" x14ac:dyDescent="0.2">
      <c r="J10262" s="4"/>
      <c r="K10262" s="4"/>
    </row>
    <row r="10263" spans="10:11" x14ac:dyDescent="0.2">
      <c r="J10263" s="4"/>
      <c r="K10263" s="4"/>
    </row>
    <row r="10264" spans="10:11" x14ac:dyDescent="0.2">
      <c r="J10264" s="4"/>
      <c r="K10264" s="4"/>
    </row>
    <row r="10265" spans="10:11" x14ac:dyDescent="0.2">
      <c r="J10265" s="4"/>
      <c r="K10265" s="4"/>
    </row>
    <row r="10266" spans="10:11" x14ac:dyDescent="0.2">
      <c r="J10266" s="4"/>
      <c r="K10266" s="4"/>
    </row>
    <row r="10267" spans="10:11" x14ac:dyDescent="0.2">
      <c r="J10267" s="4"/>
      <c r="K10267" s="4"/>
    </row>
    <row r="10268" spans="10:11" x14ac:dyDescent="0.2">
      <c r="J10268" s="4"/>
      <c r="K10268" s="4"/>
    </row>
    <row r="10269" spans="10:11" x14ac:dyDescent="0.2">
      <c r="J10269" s="4"/>
      <c r="K10269" s="4"/>
    </row>
    <row r="10270" spans="10:11" x14ac:dyDescent="0.2">
      <c r="J10270" s="4"/>
      <c r="K10270" s="4"/>
    </row>
    <row r="10271" spans="10:11" x14ac:dyDescent="0.2">
      <c r="J10271" s="4"/>
      <c r="K10271" s="4"/>
    </row>
    <row r="10272" spans="10:11" x14ac:dyDescent="0.2">
      <c r="J10272" s="4"/>
      <c r="K10272" s="4"/>
    </row>
    <row r="10273" spans="10:11" x14ac:dyDescent="0.2">
      <c r="J10273" s="4"/>
      <c r="K10273" s="4"/>
    </row>
    <row r="10274" spans="10:11" x14ac:dyDescent="0.2">
      <c r="J10274" s="4"/>
      <c r="K10274" s="4"/>
    </row>
    <row r="10275" spans="10:11" x14ac:dyDescent="0.2">
      <c r="J10275" s="4"/>
      <c r="K10275" s="4"/>
    </row>
    <row r="10276" spans="10:11" x14ac:dyDescent="0.2">
      <c r="J10276" s="4"/>
      <c r="K10276" s="4"/>
    </row>
    <row r="10277" spans="10:11" x14ac:dyDescent="0.2">
      <c r="J10277" s="4"/>
      <c r="K10277" s="4"/>
    </row>
    <row r="10278" spans="10:11" x14ac:dyDescent="0.2">
      <c r="J10278" s="4"/>
      <c r="K10278" s="4"/>
    </row>
    <row r="10279" spans="10:11" x14ac:dyDescent="0.2">
      <c r="J10279" s="4"/>
      <c r="K10279" s="4"/>
    </row>
    <row r="10280" spans="10:11" x14ac:dyDescent="0.2">
      <c r="J10280" s="4"/>
      <c r="K10280" s="4"/>
    </row>
    <row r="10281" spans="10:11" x14ac:dyDescent="0.2">
      <c r="J10281" s="4"/>
      <c r="K10281" s="4"/>
    </row>
    <row r="10282" spans="10:11" x14ac:dyDescent="0.2">
      <c r="J10282" s="4"/>
      <c r="K10282" s="4"/>
    </row>
    <row r="10283" spans="10:11" x14ac:dyDescent="0.2">
      <c r="J10283" s="4"/>
      <c r="K10283" s="4"/>
    </row>
    <row r="10284" spans="10:11" x14ac:dyDescent="0.2">
      <c r="J10284" s="4"/>
      <c r="K10284" s="4"/>
    </row>
    <row r="10285" spans="10:11" x14ac:dyDescent="0.2">
      <c r="J10285" s="4"/>
      <c r="K10285" s="4"/>
    </row>
    <row r="10286" spans="10:11" x14ac:dyDescent="0.2">
      <c r="J10286" s="4"/>
      <c r="K10286" s="4"/>
    </row>
    <row r="10287" spans="10:11" x14ac:dyDescent="0.2">
      <c r="J10287" s="4"/>
      <c r="K10287" s="4"/>
    </row>
    <row r="10288" spans="10:11" x14ac:dyDescent="0.2">
      <c r="J10288" s="4"/>
      <c r="K10288" s="4"/>
    </row>
    <row r="10289" spans="10:11" x14ac:dyDescent="0.2">
      <c r="J10289" s="4"/>
      <c r="K10289" s="4"/>
    </row>
    <row r="10290" spans="10:11" x14ac:dyDescent="0.2">
      <c r="J10290" s="4"/>
      <c r="K10290" s="4"/>
    </row>
    <row r="10291" spans="10:11" x14ac:dyDescent="0.2">
      <c r="J10291" s="4"/>
      <c r="K10291" s="4"/>
    </row>
    <row r="10292" spans="10:11" x14ac:dyDescent="0.2">
      <c r="J10292" s="4"/>
      <c r="K10292" s="4"/>
    </row>
    <row r="10293" spans="10:11" x14ac:dyDescent="0.2">
      <c r="J10293" s="4"/>
      <c r="K10293" s="4"/>
    </row>
    <row r="10294" spans="10:11" x14ac:dyDescent="0.2">
      <c r="J10294" s="4"/>
      <c r="K10294" s="4"/>
    </row>
    <row r="10295" spans="10:11" x14ac:dyDescent="0.2">
      <c r="J10295" s="4"/>
      <c r="K10295" s="4"/>
    </row>
    <row r="10296" spans="10:11" x14ac:dyDescent="0.2">
      <c r="J10296" s="4"/>
      <c r="K10296" s="4"/>
    </row>
    <row r="10297" spans="10:11" x14ac:dyDescent="0.2">
      <c r="J10297" s="4"/>
      <c r="K10297" s="4"/>
    </row>
    <row r="10298" spans="10:11" x14ac:dyDescent="0.2">
      <c r="J10298" s="4"/>
      <c r="K10298" s="4"/>
    </row>
    <row r="10299" spans="10:11" x14ac:dyDescent="0.2">
      <c r="J10299" s="4"/>
      <c r="K10299" s="4"/>
    </row>
    <row r="10300" spans="10:11" x14ac:dyDescent="0.2">
      <c r="J10300" s="4"/>
      <c r="K10300" s="4"/>
    </row>
    <row r="10301" spans="10:11" x14ac:dyDescent="0.2">
      <c r="J10301" s="4"/>
      <c r="K10301" s="4"/>
    </row>
    <row r="10302" spans="10:11" x14ac:dyDescent="0.2">
      <c r="J10302" s="4"/>
      <c r="K10302" s="4"/>
    </row>
    <row r="10303" spans="10:11" x14ac:dyDescent="0.2">
      <c r="J10303" s="4"/>
      <c r="K10303" s="4"/>
    </row>
    <row r="10304" spans="10:11" x14ac:dyDescent="0.2">
      <c r="J10304" s="4"/>
      <c r="K10304" s="4"/>
    </row>
    <row r="10305" spans="10:11" x14ac:dyDescent="0.2">
      <c r="J10305" s="4"/>
      <c r="K10305" s="4"/>
    </row>
    <row r="10306" spans="10:11" x14ac:dyDescent="0.2">
      <c r="J10306" s="4"/>
      <c r="K10306" s="4"/>
    </row>
    <row r="10307" spans="10:11" x14ac:dyDescent="0.2">
      <c r="J10307" s="4"/>
      <c r="K10307" s="4"/>
    </row>
    <row r="10308" spans="10:11" x14ac:dyDescent="0.2">
      <c r="J10308" s="4"/>
      <c r="K10308" s="4"/>
    </row>
    <row r="10309" spans="10:11" x14ac:dyDescent="0.2">
      <c r="J10309" s="4"/>
      <c r="K10309" s="4"/>
    </row>
    <row r="10310" spans="10:11" x14ac:dyDescent="0.2">
      <c r="J10310" s="4"/>
      <c r="K10310" s="4"/>
    </row>
    <row r="10311" spans="10:11" x14ac:dyDescent="0.2">
      <c r="J10311" s="4"/>
      <c r="K10311" s="4"/>
    </row>
    <row r="10312" spans="10:11" x14ac:dyDescent="0.2">
      <c r="J10312" s="4"/>
      <c r="K10312" s="4"/>
    </row>
    <row r="10313" spans="10:11" x14ac:dyDescent="0.2">
      <c r="J10313" s="4"/>
      <c r="K10313" s="4"/>
    </row>
    <row r="10314" spans="10:11" x14ac:dyDescent="0.2">
      <c r="J10314" s="4"/>
      <c r="K10314" s="4"/>
    </row>
    <row r="10315" spans="10:11" x14ac:dyDescent="0.2">
      <c r="J10315" s="4"/>
      <c r="K10315" s="4"/>
    </row>
    <row r="10316" spans="10:11" x14ac:dyDescent="0.2">
      <c r="J10316" s="4"/>
      <c r="K10316" s="4"/>
    </row>
    <row r="10317" spans="10:11" x14ac:dyDescent="0.2">
      <c r="J10317" s="4"/>
      <c r="K10317" s="4"/>
    </row>
    <row r="10318" spans="10:11" x14ac:dyDescent="0.2">
      <c r="J10318" s="4"/>
      <c r="K10318" s="4"/>
    </row>
    <row r="10319" spans="10:11" x14ac:dyDescent="0.2">
      <c r="J10319" s="4"/>
      <c r="K10319" s="4"/>
    </row>
    <row r="10320" spans="10:11" x14ac:dyDescent="0.2">
      <c r="J10320" s="4"/>
      <c r="K10320" s="4"/>
    </row>
    <row r="10321" spans="10:11" x14ac:dyDescent="0.2">
      <c r="J10321" s="4"/>
      <c r="K10321" s="4"/>
    </row>
    <row r="10322" spans="10:11" x14ac:dyDescent="0.2">
      <c r="J10322" s="4"/>
      <c r="K10322" s="4"/>
    </row>
    <row r="10323" spans="10:11" x14ac:dyDescent="0.2">
      <c r="J10323" s="4"/>
      <c r="K10323" s="4"/>
    </row>
    <row r="10324" spans="10:11" x14ac:dyDescent="0.2">
      <c r="J10324" s="4"/>
      <c r="K10324" s="4"/>
    </row>
    <row r="10325" spans="10:11" x14ac:dyDescent="0.2">
      <c r="J10325" s="4"/>
      <c r="K10325" s="4"/>
    </row>
    <row r="10326" spans="10:11" x14ac:dyDescent="0.2">
      <c r="J10326" s="4"/>
      <c r="K10326" s="4"/>
    </row>
    <row r="10327" spans="10:11" x14ac:dyDescent="0.2">
      <c r="J10327" s="4"/>
      <c r="K10327" s="4"/>
    </row>
    <row r="10328" spans="10:11" x14ac:dyDescent="0.2">
      <c r="J10328" s="4"/>
      <c r="K10328" s="4"/>
    </row>
    <row r="10329" spans="10:11" x14ac:dyDescent="0.2">
      <c r="J10329" s="4"/>
      <c r="K10329" s="4"/>
    </row>
    <row r="10330" spans="10:11" x14ac:dyDescent="0.2">
      <c r="J10330" s="4"/>
      <c r="K10330" s="4"/>
    </row>
    <row r="10331" spans="10:11" x14ac:dyDescent="0.2">
      <c r="J10331" s="4"/>
      <c r="K10331" s="4"/>
    </row>
    <row r="10332" spans="10:11" x14ac:dyDescent="0.2">
      <c r="J10332" s="4"/>
      <c r="K10332" s="4"/>
    </row>
    <row r="10333" spans="10:11" x14ac:dyDescent="0.2">
      <c r="J10333" s="4"/>
      <c r="K10333" s="4"/>
    </row>
    <row r="10334" spans="10:11" x14ac:dyDescent="0.2">
      <c r="J10334" s="4"/>
      <c r="K10334" s="4"/>
    </row>
    <row r="10335" spans="10:11" x14ac:dyDescent="0.2">
      <c r="J10335" s="4"/>
      <c r="K10335" s="4"/>
    </row>
    <row r="10336" spans="10:11" x14ac:dyDescent="0.2">
      <c r="J10336" s="4"/>
      <c r="K10336" s="4"/>
    </row>
    <row r="10337" spans="10:11" x14ac:dyDescent="0.2">
      <c r="J10337" s="4"/>
      <c r="K10337" s="4"/>
    </row>
    <row r="10338" spans="10:11" x14ac:dyDescent="0.2">
      <c r="J10338" s="4"/>
      <c r="K10338" s="4"/>
    </row>
    <row r="10339" spans="10:11" x14ac:dyDescent="0.2">
      <c r="J10339" s="4"/>
      <c r="K10339" s="4"/>
    </row>
    <row r="10340" spans="10:11" x14ac:dyDescent="0.2">
      <c r="J10340" s="4"/>
      <c r="K10340" s="4"/>
    </row>
    <row r="10341" spans="10:11" x14ac:dyDescent="0.2">
      <c r="J10341" s="4"/>
      <c r="K10341" s="4"/>
    </row>
    <row r="10342" spans="10:11" x14ac:dyDescent="0.2">
      <c r="J10342" s="4"/>
      <c r="K10342" s="4"/>
    </row>
    <row r="10343" spans="10:11" x14ac:dyDescent="0.2">
      <c r="J10343" s="4"/>
      <c r="K10343" s="4"/>
    </row>
    <row r="10344" spans="10:11" x14ac:dyDescent="0.2">
      <c r="J10344" s="4"/>
      <c r="K10344" s="4"/>
    </row>
    <row r="10345" spans="10:11" x14ac:dyDescent="0.2">
      <c r="J10345" s="4"/>
      <c r="K10345" s="4"/>
    </row>
    <row r="10346" spans="10:11" x14ac:dyDescent="0.2">
      <c r="J10346" s="4"/>
      <c r="K10346" s="4"/>
    </row>
    <row r="10347" spans="10:11" x14ac:dyDescent="0.2">
      <c r="J10347" s="4"/>
      <c r="K10347" s="4"/>
    </row>
    <row r="10348" spans="10:11" x14ac:dyDescent="0.2">
      <c r="J10348" s="4"/>
      <c r="K10348" s="4"/>
    </row>
    <row r="10349" spans="10:11" x14ac:dyDescent="0.2">
      <c r="J10349" s="4"/>
      <c r="K10349" s="4"/>
    </row>
    <row r="10350" spans="10:11" x14ac:dyDescent="0.2">
      <c r="J10350" s="4"/>
      <c r="K10350" s="4"/>
    </row>
    <row r="10351" spans="10:11" x14ac:dyDescent="0.2">
      <c r="J10351" s="4"/>
      <c r="K10351" s="4"/>
    </row>
    <row r="10352" spans="10:11" x14ac:dyDescent="0.2">
      <c r="J10352" s="4"/>
      <c r="K10352" s="4"/>
    </row>
    <row r="10353" spans="10:11" x14ac:dyDescent="0.2">
      <c r="J10353" s="4"/>
      <c r="K10353" s="4"/>
    </row>
    <row r="10354" spans="10:11" x14ac:dyDescent="0.2">
      <c r="J10354" s="4"/>
      <c r="K10354" s="4"/>
    </row>
    <row r="10355" spans="10:11" x14ac:dyDescent="0.2">
      <c r="J10355" s="4"/>
      <c r="K10355" s="4"/>
    </row>
    <row r="10356" spans="10:11" x14ac:dyDescent="0.2">
      <c r="J10356" s="4"/>
      <c r="K10356" s="4"/>
    </row>
    <row r="10357" spans="10:11" x14ac:dyDescent="0.2">
      <c r="J10357" s="4"/>
      <c r="K10357" s="4"/>
    </row>
    <row r="10358" spans="10:11" x14ac:dyDescent="0.2">
      <c r="J10358" s="4"/>
      <c r="K10358" s="4"/>
    </row>
    <row r="10359" spans="10:11" x14ac:dyDescent="0.2">
      <c r="J10359" s="4"/>
      <c r="K10359" s="4"/>
    </row>
    <row r="10360" spans="10:11" x14ac:dyDescent="0.2">
      <c r="J10360" s="4"/>
      <c r="K10360" s="4"/>
    </row>
    <row r="10361" spans="10:11" x14ac:dyDescent="0.2">
      <c r="J10361" s="4"/>
      <c r="K10361" s="4"/>
    </row>
    <row r="10362" spans="10:11" x14ac:dyDescent="0.2">
      <c r="J10362" s="4"/>
      <c r="K10362" s="4"/>
    </row>
    <row r="10363" spans="10:11" x14ac:dyDescent="0.2">
      <c r="J10363" s="4"/>
      <c r="K10363" s="4"/>
    </row>
    <row r="10364" spans="10:11" x14ac:dyDescent="0.2">
      <c r="J10364" s="4"/>
      <c r="K10364" s="4"/>
    </row>
    <row r="10365" spans="10:11" x14ac:dyDescent="0.2">
      <c r="J10365" s="4"/>
      <c r="K10365" s="4"/>
    </row>
    <row r="10366" spans="10:11" x14ac:dyDescent="0.2">
      <c r="J10366" s="4"/>
      <c r="K10366" s="4"/>
    </row>
    <row r="10367" spans="10:11" x14ac:dyDescent="0.2">
      <c r="J10367" s="4"/>
      <c r="K10367" s="4"/>
    </row>
    <row r="10368" spans="10:11" x14ac:dyDescent="0.2">
      <c r="J10368" s="4"/>
      <c r="K10368" s="4"/>
    </row>
    <row r="10369" spans="10:11" x14ac:dyDescent="0.2">
      <c r="J10369" s="4"/>
      <c r="K10369" s="4"/>
    </row>
    <row r="10370" spans="10:11" x14ac:dyDescent="0.2">
      <c r="J10370" s="4"/>
      <c r="K10370" s="4"/>
    </row>
    <row r="10371" spans="10:11" x14ac:dyDescent="0.2">
      <c r="J10371" s="4"/>
      <c r="K10371" s="4"/>
    </row>
    <row r="10372" spans="10:11" x14ac:dyDescent="0.2">
      <c r="J10372" s="4"/>
      <c r="K10372" s="4"/>
    </row>
    <row r="10373" spans="10:11" x14ac:dyDescent="0.2">
      <c r="J10373" s="4"/>
      <c r="K10373" s="4"/>
    </row>
    <row r="10374" spans="10:11" x14ac:dyDescent="0.2">
      <c r="J10374" s="4"/>
      <c r="K10374" s="4"/>
    </row>
    <row r="10375" spans="10:11" x14ac:dyDescent="0.2">
      <c r="J10375" s="4"/>
      <c r="K10375" s="4"/>
    </row>
    <row r="10376" spans="10:11" x14ac:dyDescent="0.2">
      <c r="J10376" s="4"/>
      <c r="K10376" s="4"/>
    </row>
    <row r="10377" spans="10:11" x14ac:dyDescent="0.2">
      <c r="J10377" s="4"/>
      <c r="K10377" s="4"/>
    </row>
    <row r="10378" spans="10:11" x14ac:dyDescent="0.2">
      <c r="J10378" s="4"/>
      <c r="K10378" s="4"/>
    </row>
    <row r="10379" spans="10:11" x14ac:dyDescent="0.2">
      <c r="J10379" s="4"/>
      <c r="K10379" s="4"/>
    </row>
    <row r="10380" spans="10:11" x14ac:dyDescent="0.2">
      <c r="J10380" s="4"/>
      <c r="K10380" s="4"/>
    </row>
    <row r="10381" spans="10:11" x14ac:dyDescent="0.2">
      <c r="J10381" s="4"/>
      <c r="K10381" s="4"/>
    </row>
    <row r="10382" spans="10:11" x14ac:dyDescent="0.2">
      <c r="J10382" s="4"/>
      <c r="K10382" s="4"/>
    </row>
    <row r="10383" spans="10:11" x14ac:dyDescent="0.2">
      <c r="J10383" s="4"/>
      <c r="K10383" s="4"/>
    </row>
    <row r="10384" spans="10:11" x14ac:dyDescent="0.2">
      <c r="J10384" s="4"/>
      <c r="K10384" s="4"/>
    </row>
    <row r="10385" spans="10:11" x14ac:dyDescent="0.2">
      <c r="J10385" s="4"/>
      <c r="K10385" s="4"/>
    </row>
    <row r="10386" spans="10:11" x14ac:dyDescent="0.2">
      <c r="J10386" s="4"/>
      <c r="K10386" s="4"/>
    </row>
    <row r="10387" spans="10:11" x14ac:dyDescent="0.2">
      <c r="J10387" s="4"/>
      <c r="K10387" s="4"/>
    </row>
    <row r="10388" spans="10:11" x14ac:dyDescent="0.2">
      <c r="J10388" s="4"/>
      <c r="K10388" s="4"/>
    </row>
    <row r="10389" spans="10:11" x14ac:dyDescent="0.2">
      <c r="J10389" s="4"/>
      <c r="K10389" s="4"/>
    </row>
    <row r="10390" spans="10:11" x14ac:dyDescent="0.2">
      <c r="J10390" s="4"/>
      <c r="K10390" s="4"/>
    </row>
    <row r="10391" spans="10:11" x14ac:dyDescent="0.2">
      <c r="J10391" s="4"/>
      <c r="K10391" s="4"/>
    </row>
    <row r="10392" spans="10:11" x14ac:dyDescent="0.2">
      <c r="J10392" s="4"/>
      <c r="K10392" s="4"/>
    </row>
    <row r="10393" spans="10:11" x14ac:dyDescent="0.2">
      <c r="J10393" s="4"/>
      <c r="K10393" s="4"/>
    </row>
    <row r="10394" spans="10:11" x14ac:dyDescent="0.2">
      <c r="J10394" s="4"/>
      <c r="K10394" s="4"/>
    </row>
    <row r="10395" spans="10:11" x14ac:dyDescent="0.2">
      <c r="J10395" s="4"/>
      <c r="K10395" s="4"/>
    </row>
    <row r="10396" spans="10:11" x14ac:dyDescent="0.2">
      <c r="J10396" s="4"/>
      <c r="K10396" s="4"/>
    </row>
    <row r="10397" spans="10:11" x14ac:dyDescent="0.2">
      <c r="J10397" s="4"/>
      <c r="K10397" s="4"/>
    </row>
    <row r="10398" spans="10:11" x14ac:dyDescent="0.2">
      <c r="J10398" s="4"/>
      <c r="K10398" s="4"/>
    </row>
    <row r="10399" spans="10:11" x14ac:dyDescent="0.2">
      <c r="J10399" s="4"/>
      <c r="K10399" s="4"/>
    </row>
    <row r="10400" spans="10:11" x14ac:dyDescent="0.2">
      <c r="J10400" s="4"/>
      <c r="K10400" s="4"/>
    </row>
    <row r="10401" spans="10:11" x14ac:dyDescent="0.2">
      <c r="J10401" s="4"/>
      <c r="K10401" s="4"/>
    </row>
    <row r="10402" spans="10:11" x14ac:dyDescent="0.2">
      <c r="J10402" s="4"/>
      <c r="K10402" s="4"/>
    </row>
    <row r="10403" spans="10:11" x14ac:dyDescent="0.2">
      <c r="J10403" s="4"/>
      <c r="K10403" s="4"/>
    </row>
    <row r="10404" spans="10:11" x14ac:dyDescent="0.2">
      <c r="J10404" s="4"/>
      <c r="K10404" s="4"/>
    </row>
    <row r="10405" spans="10:11" x14ac:dyDescent="0.2">
      <c r="J10405" s="4"/>
      <c r="K10405" s="4"/>
    </row>
    <row r="10406" spans="10:11" x14ac:dyDescent="0.2">
      <c r="J10406" s="4"/>
      <c r="K10406" s="4"/>
    </row>
    <row r="10407" spans="10:11" x14ac:dyDescent="0.2">
      <c r="J10407" s="4"/>
      <c r="K10407" s="4"/>
    </row>
    <row r="10408" spans="10:11" x14ac:dyDescent="0.2">
      <c r="J10408" s="4"/>
      <c r="K10408" s="4"/>
    </row>
    <row r="10409" spans="10:11" x14ac:dyDescent="0.2">
      <c r="J10409" s="4"/>
      <c r="K10409" s="4"/>
    </row>
    <row r="10410" spans="10:11" x14ac:dyDescent="0.2">
      <c r="J10410" s="4"/>
      <c r="K10410" s="4"/>
    </row>
    <row r="10411" spans="10:11" x14ac:dyDescent="0.2">
      <c r="J10411" s="4"/>
      <c r="K10411" s="4"/>
    </row>
    <row r="10412" spans="10:11" x14ac:dyDescent="0.2">
      <c r="J10412" s="4"/>
      <c r="K10412" s="4"/>
    </row>
    <row r="10413" spans="10:11" x14ac:dyDescent="0.2">
      <c r="J10413" s="4"/>
      <c r="K10413" s="4"/>
    </row>
    <row r="10414" spans="10:11" x14ac:dyDescent="0.2">
      <c r="J10414" s="4"/>
      <c r="K10414" s="4"/>
    </row>
    <row r="10415" spans="10:11" x14ac:dyDescent="0.2">
      <c r="J10415" s="4"/>
      <c r="K10415" s="4"/>
    </row>
    <row r="10416" spans="10:11" x14ac:dyDescent="0.2">
      <c r="J10416" s="4"/>
      <c r="K10416" s="4"/>
    </row>
    <row r="10417" spans="10:11" x14ac:dyDescent="0.2">
      <c r="J10417" s="4"/>
      <c r="K10417" s="4"/>
    </row>
    <row r="10418" spans="10:11" x14ac:dyDescent="0.2">
      <c r="J10418" s="4"/>
      <c r="K10418" s="4"/>
    </row>
    <row r="10419" spans="10:11" x14ac:dyDescent="0.2">
      <c r="J10419" s="4"/>
      <c r="K10419" s="4"/>
    </row>
    <row r="10420" spans="10:11" x14ac:dyDescent="0.2">
      <c r="J10420" s="4"/>
      <c r="K10420" s="4"/>
    </row>
    <row r="10421" spans="10:11" x14ac:dyDescent="0.2">
      <c r="J10421" s="4"/>
      <c r="K10421" s="4"/>
    </row>
    <row r="10422" spans="10:11" x14ac:dyDescent="0.2">
      <c r="J10422" s="4"/>
      <c r="K10422" s="4"/>
    </row>
    <row r="10423" spans="10:11" x14ac:dyDescent="0.2">
      <c r="J10423" s="4"/>
      <c r="K10423" s="4"/>
    </row>
    <row r="10424" spans="10:11" x14ac:dyDescent="0.2">
      <c r="J10424" s="4"/>
      <c r="K10424" s="4"/>
    </row>
    <row r="10425" spans="10:11" x14ac:dyDescent="0.2">
      <c r="J10425" s="4"/>
      <c r="K10425" s="4"/>
    </row>
    <row r="10426" spans="10:11" x14ac:dyDescent="0.2">
      <c r="J10426" s="4"/>
      <c r="K10426" s="4"/>
    </row>
    <row r="10427" spans="10:11" x14ac:dyDescent="0.2">
      <c r="J10427" s="4"/>
      <c r="K10427" s="4"/>
    </row>
    <row r="10428" spans="10:11" x14ac:dyDescent="0.2">
      <c r="J10428" s="4"/>
      <c r="K10428" s="4"/>
    </row>
    <row r="10429" spans="10:11" x14ac:dyDescent="0.2">
      <c r="J10429" s="4"/>
      <c r="K10429" s="4"/>
    </row>
    <row r="10430" spans="10:11" x14ac:dyDescent="0.2">
      <c r="J10430" s="4"/>
      <c r="K10430" s="4"/>
    </row>
    <row r="10431" spans="10:11" x14ac:dyDescent="0.2">
      <c r="J10431" s="4"/>
      <c r="K10431" s="4"/>
    </row>
    <row r="10432" spans="10:11" x14ac:dyDescent="0.2">
      <c r="J10432" s="4"/>
      <c r="K10432" s="4"/>
    </row>
    <row r="10433" spans="10:11" x14ac:dyDescent="0.2">
      <c r="J10433" s="4"/>
      <c r="K10433" s="4"/>
    </row>
    <row r="10434" spans="10:11" x14ac:dyDescent="0.2">
      <c r="J10434" s="4"/>
      <c r="K10434" s="4"/>
    </row>
    <row r="10435" spans="10:11" x14ac:dyDescent="0.2">
      <c r="J10435" s="4"/>
      <c r="K10435" s="4"/>
    </row>
    <row r="10436" spans="10:11" x14ac:dyDescent="0.2">
      <c r="J10436" s="4"/>
      <c r="K10436" s="4"/>
    </row>
    <row r="10437" spans="10:11" x14ac:dyDescent="0.2">
      <c r="J10437" s="4"/>
      <c r="K10437" s="4"/>
    </row>
    <row r="10438" spans="10:11" x14ac:dyDescent="0.2">
      <c r="J10438" s="4"/>
      <c r="K10438" s="4"/>
    </row>
    <row r="10439" spans="10:11" x14ac:dyDescent="0.2">
      <c r="J10439" s="4"/>
      <c r="K10439" s="4"/>
    </row>
    <row r="10440" spans="10:11" x14ac:dyDescent="0.2">
      <c r="J10440" s="4"/>
      <c r="K10440" s="4"/>
    </row>
    <row r="10441" spans="10:11" x14ac:dyDescent="0.2">
      <c r="J10441" s="4"/>
      <c r="K10441" s="4"/>
    </row>
    <row r="10442" spans="10:11" x14ac:dyDescent="0.2">
      <c r="J10442" s="4"/>
      <c r="K10442" s="4"/>
    </row>
    <row r="10443" spans="10:11" x14ac:dyDescent="0.2">
      <c r="J10443" s="4"/>
      <c r="K10443" s="4"/>
    </row>
    <row r="10444" spans="10:11" x14ac:dyDescent="0.2">
      <c r="J10444" s="4"/>
      <c r="K10444" s="4"/>
    </row>
    <row r="10445" spans="10:11" x14ac:dyDescent="0.2">
      <c r="J10445" s="4"/>
      <c r="K10445" s="4"/>
    </row>
    <row r="10446" spans="10:11" x14ac:dyDescent="0.2">
      <c r="J10446" s="4"/>
      <c r="K10446" s="4"/>
    </row>
    <row r="10447" spans="10:11" x14ac:dyDescent="0.2">
      <c r="J10447" s="4"/>
      <c r="K10447" s="4"/>
    </row>
    <row r="10448" spans="10:11" x14ac:dyDescent="0.2">
      <c r="J10448" s="4"/>
      <c r="K10448" s="4"/>
    </row>
    <row r="10449" spans="10:11" x14ac:dyDescent="0.2">
      <c r="J10449" s="4"/>
      <c r="K10449" s="4"/>
    </row>
    <row r="10450" spans="10:11" x14ac:dyDescent="0.2">
      <c r="J10450" s="4"/>
      <c r="K10450" s="4"/>
    </row>
    <row r="10451" spans="10:11" x14ac:dyDescent="0.2">
      <c r="J10451" s="4"/>
      <c r="K10451" s="4"/>
    </row>
    <row r="10452" spans="10:11" x14ac:dyDescent="0.2">
      <c r="J10452" s="4"/>
      <c r="K10452" s="4"/>
    </row>
    <row r="10453" spans="10:11" x14ac:dyDescent="0.2">
      <c r="J10453" s="4"/>
      <c r="K10453" s="4"/>
    </row>
    <row r="10454" spans="10:11" x14ac:dyDescent="0.2">
      <c r="J10454" s="4"/>
      <c r="K10454" s="4"/>
    </row>
    <row r="10455" spans="10:11" x14ac:dyDescent="0.2">
      <c r="J10455" s="4"/>
      <c r="K10455" s="4"/>
    </row>
    <row r="10456" spans="10:11" x14ac:dyDescent="0.2">
      <c r="J10456" s="4"/>
      <c r="K10456" s="4"/>
    </row>
    <row r="10457" spans="10:11" x14ac:dyDescent="0.2">
      <c r="J10457" s="4"/>
      <c r="K10457" s="4"/>
    </row>
    <row r="10458" spans="10:11" x14ac:dyDescent="0.2">
      <c r="J10458" s="4"/>
      <c r="K10458" s="4"/>
    </row>
    <row r="10459" spans="10:11" x14ac:dyDescent="0.2">
      <c r="J10459" s="4"/>
      <c r="K10459" s="4"/>
    </row>
    <row r="10460" spans="10:11" x14ac:dyDescent="0.2">
      <c r="J10460" s="4"/>
      <c r="K10460" s="4"/>
    </row>
    <row r="10461" spans="10:11" x14ac:dyDescent="0.2">
      <c r="J10461" s="4"/>
      <c r="K10461" s="4"/>
    </row>
    <row r="10462" spans="10:11" x14ac:dyDescent="0.2">
      <c r="J10462" s="4"/>
      <c r="K10462" s="4"/>
    </row>
    <row r="10463" spans="10:11" x14ac:dyDescent="0.2">
      <c r="J10463" s="4"/>
      <c r="K10463" s="4"/>
    </row>
    <row r="10464" spans="10:11" x14ac:dyDescent="0.2">
      <c r="J10464" s="4"/>
      <c r="K10464" s="4"/>
    </row>
    <row r="10465" spans="10:11" x14ac:dyDescent="0.2">
      <c r="J10465" s="4"/>
      <c r="K10465" s="4"/>
    </row>
    <row r="10466" spans="10:11" x14ac:dyDescent="0.2">
      <c r="J10466" s="4"/>
      <c r="K10466" s="4"/>
    </row>
    <row r="10467" spans="10:11" x14ac:dyDescent="0.2">
      <c r="J10467" s="4"/>
      <c r="K10467" s="4"/>
    </row>
    <row r="10468" spans="10:11" x14ac:dyDescent="0.2">
      <c r="J10468" s="4"/>
      <c r="K10468" s="4"/>
    </row>
    <row r="10469" spans="10:11" x14ac:dyDescent="0.2">
      <c r="J10469" s="4"/>
      <c r="K10469" s="4"/>
    </row>
    <row r="10470" spans="10:11" x14ac:dyDescent="0.2">
      <c r="J10470" s="4"/>
      <c r="K10470" s="4"/>
    </row>
    <row r="10471" spans="10:11" x14ac:dyDescent="0.2">
      <c r="J10471" s="4"/>
      <c r="K10471" s="4"/>
    </row>
    <row r="10472" spans="10:11" x14ac:dyDescent="0.2">
      <c r="J10472" s="4"/>
      <c r="K10472" s="4"/>
    </row>
    <row r="10473" spans="10:11" x14ac:dyDescent="0.2">
      <c r="J10473" s="4"/>
      <c r="K10473" s="4"/>
    </row>
    <row r="10474" spans="10:11" x14ac:dyDescent="0.2">
      <c r="J10474" s="4"/>
      <c r="K10474" s="4"/>
    </row>
    <row r="10475" spans="10:11" x14ac:dyDescent="0.2">
      <c r="J10475" s="4"/>
      <c r="K10475" s="4"/>
    </row>
    <row r="10476" spans="10:11" x14ac:dyDescent="0.2">
      <c r="J10476" s="4"/>
      <c r="K10476" s="4"/>
    </row>
    <row r="10477" spans="10:11" x14ac:dyDescent="0.2">
      <c r="J10477" s="4"/>
      <c r="K10477" s="4"/>
    </row>
    <row r="10478" spans="10:11" x14ac:dyDescent="0.2">
      <c r="J10478" s="4"/>
      <c r="K10478" s="4"/>
    </row>
    <row r="10479" spans="10:11" x14ac:dyDescent="0.2">
      <c r="J10479" s="4"/>
      <c r="K10479" s="4"/>
    </row>
    <row r="10480" spans="10:11" x14ac:dyDescent="0.2">
      <c r="J10480" s="4"/>
      <c r="K10480" s="4"/>
    </row>
    <row r="10481" spans="10:11" x14ac:dyDescent="0.2">
      <c r="J10481" s="4"/>
      <c r="K10481" s="4"/>
    </row>
    <row r="10482" spans="10:11" x14ac:dyDescent="0.2">
      <c r="J10482" s="4"/>
      <c r="K10482" s="4"/>
    </row>
    <row r="10483" spans="10:11" x14ac:dyDescent="0.2">
      <c r="J10483" s="4"/>
      <c r="K10483" s="4"/>
    </row>
    <row r="10484" spans="10:11" x14ac:dyDescent="0.2">
      <c r="J10484" s="4"/>
      <c r="K10484" s="4"/>
    </row>
    <row r="10485" spans="10:11" x14ac:dyDescent="0.2">
      <c r="J10485" s="4"/>
      <c r="K10485" s="4"/>
    </row>
    <row r="10486" spans="10:11" x14ac:dyDescent="0.2">
      <c r="J10486" s="4"/>
      <c r="K10486" s="4"/>
    </row>
    <row r="10487" spans="10:11" x14ac:dyDescent="0.2">
      <c r="J10487" s="4"/>
      <c r="K10487" s="4"/>
    </row>
    <row r="10488" spans="10:11" x14ac:dyDescent="0.2">
      <c r="J10488" s="4"/>
      <c r="K10488" s="4"/>
    </row>
    <row r="10489" spans="10:11" x14ac:dyDescent="0.2">
      <c r="J10489" s="4"/>
      <c r="K10489" s="4"/>
    </row>
    <row r="10490" spans="10:11" x14ac:dyDescent="0.2">
      <c r="J10490" s="4"/>
      <c r="K10490" s="4"/>
    </row>
    <row r="10491" spans="10:11" x14ac:dyDescent="0.2">
      <c r="J10491" s="4"/>
      <c r="K10491" s="4"/>
    </row>
    <row r="10492" spans="10:11" x14ac:dyDescent="0.2">
      <c r="J10492" s="4"/>
      <c r="K10492" s="4"/>
    </row>
    <row r="10493" spans="10:11" x14ac:dyDescent="0.2">
      <c r="J10493" s="4"/>
      <c r="K10493" s="4"/>
    </row>
    <row r="10494" spans="10:11" x14ac:dyDescent="0.2">
      <c r="J10494" s="4"/>
      <c r="K10494" s="4"/>
    </row>
    <row r="10495" spans="10:11" x14ac:dyDescent="0.2">
      <c r="J10495" s="4"/>
      <c r="K10495" s="4"/>
    </row>
    <row r="10496" spans="10:11" x14ac:dyDescent="0.2">
      <c r="J10496" s="4"/>
      <c r="K10496" s="4"/>
    </row>
    <row r="10497" spans="10:11" x14ac:dyDescent="0.2">
      <c r="J10497" s="4"/>
      <c r="K10497" s="4"/>
    </row>
    <row r="10498" spans="10:11" x14ac:dyDescent="0.2">
      <c r="J10498" s="4"/>
      <c r="K10498" s="4"/>
    </row>
    <row r="10499" spans="10:11" x14ac:dyDescent="0.2">
      <c r="J10499" s="4"/>
      <c r="K10499" s="4"/>
    </row>
    <row r="10500" spans="10:11" x14ac:dyDescent="0.2">
      <c r="J10500" s="4"/>
      <c r="K10500" s="4"/>
    </row>
    <row r="10501" spans="10:11" x14ac:dyDescent="0.2">
      <c r="J10501" s="4"/>
      <c r="K10501" s="4"/>
    </row>
    <row r="10502" spans="10:11" x14ac:dyDescent="0.2">
      <c r="J10502" s="4"/>
      <c r="K10502" s="4"/>
    </row>
    <row r="10503" spans="10:11" x14ac:dyDescent="0.2">
      <c r="J10503" s="4"/>
      <c r="K10503" s="4"/>
    </row>
    <row r="10504" spans="10:11" x14ac:dyDescent="0.2">
      <c r="J10504" s="4"/>
      <c r="K10504" s="4"/>
    </row>
    <row r="10505" spans="10:11" x14ac:dyDescent="0.2">
      <c r="J10505" s="4"/>
      <c r="K10505" s="4"/>
    </row>
    <row r="10506" spans="10:11" x14ac:dyDescent="0.2">
      <c r="J10506" s="4"/>
      <c r="K10506" s="4"/>
    </row>
    <row r="10507" spans="10:11" x14ac:dyDescent="0.2">
      <c r="J10507" s="4"/>
      <c r="K10507" s="4"/>
    </row>
    <row r="10508" spans="10:11" x14ac:dyDescent="0.2">
      <c r="J10508" s="4"/>
      <c r="K10508" s="4"/>
    </row>
    <row r="10509" spans="10:11" x14ac:dyDescent="0.2">
      <c r="J10509" s="4"/>
      <c r="K10509" s="4"/>
    </row>
    <row r="10510" spans="10:11" x14ac:dyDescent="0.2">
      <c r="J10510" s="4"/>
      <c r="K10510" s="4"/>
    </row>
    <row r="10511" spans="10:11" x14ac:dyDescent="0.2">
      <c r="J10511" s="4"/>
      <c r="K10511" s="4"/>
    </row>
    <row r="10512" spans="10:11" x14ac:dyDescent="0.2">
      <c r="J10512" s="4"/>
      <c r="K10512" s="4"/>
    </row>
    <row r="10513" spans="10:11" x14ac:dyDescent="0.2">
      <c r="J10513" s="4"/>
      <c r="K10513" s="4"/>
    </row>
    <row r="10514" spans="10:11" x14ac:dyDescent="0.2">
      <c r="J10514" s="4"/>
      <c r="K10514" s="4"/>
    </row>
    <row r="10515" spans="10:11" x14ac:dyDescent="0.2">
      <c r="J10515" s="4"/>
      <c r="K10515" s="4"/>
    </row>
    <row r="10516" spans="10:11" x14ac:dyDescent="0.2">
      <c r="J10516" s="4"/>
      <c r="K10516" s="4"/>
    </row>
    <row r="10517" spans="10:11" x14ac:dyDescent="0.2">
      <c r="J10517" s="4"/>
      <c r="K10517" s="4"/>
    </row>
    <row r="10518" spans="10:11" x14ac:dyDescent="0.2">
      <c r="J10518" s="4"/>
      <c r="K10518" s="4"/>
    </row>
    <row r="10519" spans="10:11" x14ac:dyDescent="0.2">
      <c r="J10519" s="4"/>
      <c r="K10519" s="4"/>
    </row>
    <row r="10520" spans="10:11" x14ac:dyDescent="0.2">
      <c r="J10520" s="4"/>
      <c r="K10520" s="4"/>
    </row>
    <row r="10521" spans="10:11" x14ac:dyDescent="0.2">
      <c r="J10521" s="4"/>
      <c r="K10521" s="4"/>
    </row>
    <row r="10522" spans="10:11" x14ac:dyDescent="0.2">
      <c r="J10522" s="4"/>
      <c r="K10522" s="4"/>
    </row>
    <row r="10523" spans="10:11" x14ac:dyDescent="0.2">
      <c r="J10523" s="4"/>
      <c r="K10523" s="4"/>
    </row>
    <row r="10524" spans="10:11" x14ac:dyDescent="0.2">
      <c r="J10524" s="4"/>
      <c r="K10524" s="4"/>
    </row>
    <row r="10525" spans="10:11" x14ac:dyDescent="0.2">
      <c r="J10525" s="4"/>
      <c r="K10525" s="4"/>
    </row>
    <row r="10526" spans="10:11" x14ac:dyDescent="0.2">
      <c r="J10526" s="4"/>
      <c r="K10526" s="4"/>
    </row>
    <row r="10527" spans="10:11" x14ac:dyDescent="0.2">
      <c r="J10527" s="4"/>
      <c r="K10527" s="4"/>
    </row>
    <row r="10528" spans="10:11" x14ac:dyDescent="0.2">
      <c r="J10528" s="4"/>
      <c r="K10528" s="4"/>
    </row>
    <row r="10529" spans="10:11" x14ac:dyDescent="0.2">
      <c r="J10529" s="4"/>
      <c r="K10529" s="4"/>
    </row>
    <row r="10530" spans="10:11" x14ac:dyDescent="0.2">
      <c r="J10530" s="4"/>
      <c r="K10530" s="4"/>
    </row>
    <row r="10531" spans="10:11" x14ac:dyDescent="0.2">
      <c r="J10531" s="4"/>
      <c r="K10531" s="4"/>
    </row>
    <row r="10532" spans="10:11" x14ac:dyDescent="0.2">
      <c r="J10532" s="4"/>
      <c r="K10532" s="4"/>
    </row>
    <row r="10533" spans="10:11" x14ac:dyDescent="0.2">
      <c r="J10533" s="4"/>
      <c r="K10533" s="4"/>
    </row>
    <row r="10534" spans="10:11" x14ac:dyDescent="0.2">
      <c r="J10534" s="4"/>
      <c r="K10534" s="4"/>
    </row>
    <row r="10535" spans="10:11" x14ac:dyDescent="0.2">
      <c r="J10535" s="4"/>
      <c r="K10535" s="4"/>
    </row>
    <row r="10536" spans="10:11" x14ac:dyDescent="0.2">
      <c r="J10536" s="4"/>
      <c r="K10536" s="4"/>
    </row>
    <row r="10537" spans="10:11" x14ac:dyDescent="0.2">
      <c r="J10537" s="4"/>
      <c r="K10537" s="4"/>
    </row>
    <row r="10538" spans="10:11" x14ac:dyDescent="0.2">
      <c r="J10538" s="4"/>
      <c r="K10538" s="4"/>
    </row>
    <row r="10539" spans="10:11" x14ac:dyDescent="0.2">
      <c r="J10539" s="4"/>
      <c r="K10539" s="4"/>
    </row>
    <row r="10540" spans="10:11" x14ac:dyDescent="0.2">
      <c r="J10540" s="4"/>
      <c r="K10540" s="4"/>
    </row>
    <row r="10541" spans="10:11" x14ac:dyDescent="0.2">
      <c r="J10541" s="4"/>
      <c r="K10541" s="4"/>
    </row>
    <row r="10542" spans="10:11" x14ac:dyDescent="0.2">
      <c r="J10542" s="4"/>
      <c r="K10542" s="4"/>
    </row>
    <row r="10543" spans="10:11" x14ac:dyDescent="0.2">
      <c r="J10543" s="4"/>
      <c r="K10543" s="4"/>
    </row>
    <row r="10544" spans="10:11" x14ac:dyDescent="0.2">
      <c r="J10544" s="4"/>
      <c r="K10544" s="4"/>
    </row>
    <row r="10545" spans="10:11" x14ac:dyDescent="0.2">
      <c r="J10545" s="4"/>
      <c r="K10545" s="4"/>
    </row>
    <row r="10546" spans="10:11" x14ac:dyDescent="0.2">
      <c r="J10546" s="4"/>
      <c r="K10546" s="4"/>
    </row>
    <row r="10547" spans="10:11" x14ac:dyDescent="0.2">
      <c r="J10547" s="4"/>
      <c r="K10547" s="4"/>
    </row>
    <row r="10548" spans="10:11" x14ac:dyDescent="0.2">
      <c r="J10548" s="4"/>
      <c r="K10548" s="4"/>
    </row>
    <row r="10549" spans="10:11" x14ac:dyDescent="0.2">
      <c r="J10549" s="4"/>
      <c r="K10549" s="4"/>
    </row>
    <row r="10550" spans="10:11" x14ac:dyDescent="0.2">
      <c r="J10550" s="4"/>
      <c r="K10550" s="4"/>
    </row>
    <row r="10551" spans="10:11" x14ac:dyDescent="0.2">
      <c r="J10551" s="4"/>
      <c r="K10551" s="4"/>
    </row>
    <row r="10552" spans="10:11" x14ac:dyDescent="0.2">
      <c r="J10552" s="4"/>
      <c r="K10552" s="4"/>
    </row>
    <row r="10553" spans="10:11" x14ac:dyDescent="0.2">
      <c r="J10553" s="4"/>
      <c r="K10553" s="4"/>
    </row>
    <row r="10554" spans="10:11" x14ac:dyDescent="0.2">
      <c r="J10554" s="4"/>
      <c r="K10554" s="4"/>
    </row>
    <row r="10555" spans="10:11" x14ac:dyDescent="0.2">
      <c r="J10555" s="4"/>
      <c r="K10555" s="4"/>
    </row>
    <row r="10556" spans="10:11" x14ac:dyDescent="0.2">
      <c r="J10556" s="4"/>
      <c r="K10556" s="4"/>
    </row>
    <row r="10557" spans="10:11" x14ac:dyDescent="0.2">
      <c r="J10557" s="4"/>
      <c r="K10557" s="4"/>
    </row>
    <row r="10558" spans="10:11" x14ac:dyDescent="0.2">
      <c r="J10558" s="4"/>
      <c r="K10558" s="4"/>
    </row>
    <row r="10559" spans="10:11" x14ac:dyDescent="0.2">
      <c r="J10559" s="4"/>
      <c r="K10559" s="4"/>
    </row>
    <row r="10560" spans="10:11" x14ac:dyDescent="0.2">
      <c r="J10560" s="4"/>
      <c r="K10560" s="4"/>
    </row>
    <row r="10561" spans="10:11" x14ac:dyDescent="0.2">
      <c r="J10561" s="4"/>
      <c r="K10561" s="4"/>
    </row>
    <row r="10562" spans="10:11" x14ac:dyDescent="0.2">
      <c r="J10562" s="4"/>
      <c r="K10562" s="4"/>
    </row>
    <row r="10563" spans="10:11" x14ac:dyDescent="0.2">
      <c r="J10563" s="4"/>
      <c r="K10563" s="4"/>
    </row>
    <row r="10564" spans="10:11" x14ac:dyDescent="0.2">
      <c r="J10564" s="4"/>
      <c r="K10564" s="4"/>
    </row>
    <row r="10565" spans="10:11" x14ac:dyDescent="0.2">
      <c r="J10565" s="4"/>
      <c r="K10565" s="4"/>
    </row>
    <row r="10566" spans="10:11" x14ac:dyDescent="0.2">
      <c r="J10566" s="4"/>
      <c r="K10566" s="4"/>
    </row>
    <row r="10567" spans="10:11" x14ac:dyDescent="0.2">
      <c r="J10567" s="4"/>
      <c r="K10567" s="4"/>
    </row>
    <row r="10568" spans="10:11" x14ac:dyDescent="0.2">
      <c r="J10568" s="4"/>
      <c r="K10568" s="4"/>
    </row>
    <row r="10569" spans="10:11" x14ac:dyDescent="0.2">
      <c r="J10569" s="4"/>
      <c r="K10569" s="4"/>
    </row>
    <row r="10570" spans="10:11" x14ac:dyDescent="0.2">
      <c r="J10570" s="4"/>
      <c r="K10570" s="4"/>
    </row>
    <row r="10571" spans="10:11" x14ac:dyDescent="0.2">
      <c r="J10571" s="4"/>
      <c r="K10571" s="4"/>
    </row>
    <row r="10572" spans="10:11" x14ac:dyDescent="0.2">
      <c r="J10572" s="4"/>
      <c r="K10572" s="4"/>
    </row>
    <row r="10573" spans="10:11" x14ac:dyDescent="0.2">
      <c r="J10573" s="4"/>
      <c r="K10573" s="4"/>
    </row>
    <row r="10574" spans="10:11" x14ac:dyDescent="0.2">
      <c r="J10574" s="4"/>
      <c r="K10574" s="4"/>
    </row>
    <row r="10575" spans="10:11" x14ac:dyDescent="0.2">
      <c r="J10575" s="4"/>
      <c r="K10575" s="4"/>
    </row>
    <row r="10576" spans="10:11" x14ac:dyDescent="0.2">
      <c r="J10576" s="4"/>
      <c r="K10576" s="4"/>
    </row>
    <row r="10577" spans="10:11" x14ac:dyDescent="0.2">
      <c r="J10577" s="4"/>
      <c r="K10577" s="4"/>
    </row>
    <row r="10578" spans="10:11" x14ac:dyDescent="0.2">
      <c r="J10578" s="4"/>
      <c r="K10578" s="4"/>
    </row>
    <row r="10579" spans="10:11" x14ac:dyDescent="0.2">
      <c r="J10579" s="4"/>
      <c r="K10579" s="4"/>
    </row>
    <row r="10580" spans="10:11" x14ac:dyDescent="0.2">
      <c r="J10580" s="4"/>
      <c r="K10580" s="4"/>
    </row>
    <row r="10581" spans="10:11" x14ac:dyDescent="0.2">
      <c r="J10581" s="4"/>
      <c r="K10581" s="4"/>
    </row>
    <row r="10582" spans="10:11" x14ac:dyDescent="0.2">
      <c r="J10582" s="4"/>
      <c r="K10582" s="4"/>
    </row>
    <row r="10583" spans="10:11" x14ac:dyDescent="0.2">
      <c r="J10583" s="4"/>
      <c r="K10583" s="4"/>
    </row>
    <row r="10584" spans="10:11" x14ac:dyDescent="0.2">
      <c r="J10584" s="4"/>
      <c r="K10584" s="4"/>
    </row>
    <row r="10585" spans="10:11" x14ac:dyDescent="0.2">
      <c r="J10585" s="4"/>
      <c r="K10585" s="4"/>
    </row>
    <row r="10586" spans="10:11" x14ac:dyDescent="0.2">
      <c r="J10586" s="4"/>
      <c r="K10586" s="4"/>
    </row>
    <row r="10587" spans="10:11" x14ac:dyDescent="0.2">
      <c r="J10587" s="4"/>
      <c r="K10587" s="4"/>
    </row>
    <row r="10588" spans="10:11" x14ac:dyDescent="0.2">
      <c r="J10588" s="4"/>
      <c r="K10588" s="4"/>
    </row>
    <row r="10589" spans="10:11" x14ac:dyDescent="0.2">
      <c r="J10589" s="4"/>
      <c r="K10589" s="4"/>
    </row>
    <row r="10590" spans="10:11" x14ac:dyDescent="0.2">
      <c r="J10590" s="4"/>
      <c r="K10590" s="4"/>
    </row>
    <row r="10591" spans="10:11" x14ac:dyDescent="0.2">
      <c r="J10591" s="4"/>
      <c r="K10591" s="4"/>
    </row>
    <row r="10592" spans="10:11" x14ac:dyDescent="0.2">
      <c r="J10592" s="4"/>
      <c r="K10592" s="4"/>
    </row>
    <row r="10593" spans="10:11" x14ac:dyDescent="0.2">
      <c r="J10593" s="4"/>
      <c r="K10593" s="4"/>
    </row>
    <row r="10594" spans="10:11" x14ac:dyDescent="0.2">
      <c r="J10594" s="4"/>
      <c r="K10594" s="4"/>
    </row>
    <row r="10595" spans="10:11" x14ac:dyDescent="0.2">
      <c r="J10595" s="4"/>
      <c r="K10595" s="4"/>
    </row>
    <row r="10596" spans="10:11" x14ac:dyDescent="0.2">
      <c r="J10596" s="4"/>
      <c r="K10596" s="4"/>
    </row>
    <row r="10597" spans="10:11" x14ac:dyDescent="0.2">
      <c r="J10597" s="4"/>
      <c r="K10597" s="4"/>
    </row>
    <row r="10598" spans="10:11" x14ac:dyDescent="0.2">
      <c r="J10598" s="4"/>
      <c r="K10598" s="4"/>
    </row>
    <row r="10599" spans="10:11" x14ac:dyDescent="0.2">
      <c r="J10599" s="4"/>
      <c r="K10599" s="4"/>
    </row>
    <row r="10600" spans="10:11" x14ac:dyDescent="0.2">
      <c r="J10600" s="4"/>
      <c r="K10600" s="4"/>
    </row>
    <row r="10601" spans="10:11" x14ac:dyDescent="0.2">
      <c r="J10601" s="4"/>
      <c r="K10601" s="4"/>
    </row>
    <row r="10602" spans="10:11" x14ac:dyDescent="0.2">
      <c r="J10602" s="4"/>
      <c r="K10602" s="4"/>
    </row>
    <row r="10603" spans="10:11" x14ac:dyDescent="0.2">
      <c r="J10603" s="4"/>
      <c r="K10603" s="4"/>
    </row>
    <row r="10604" spans="10:11" x14ac:dyDescent="0.2">
      <c r="J10604" s="4"/>
      <c r="K10604" s="4"/>
    </row>
    <row r="10605" spans="10:11" x14ac:dyDescent="0.2">
      <c r="J10605" s="4"/>
      <c r="K10605" s="4"/>
    </row>
    <row r="10606" spans="10:11" x14ac:dyDescent="0.2">
      <c r="J10606" s="4"/>
      <c r="K10606" s="4"/>
    </row>
    <row r="10607" spans="10:11" x14ac:dyDescent="0.2">
      <c r="J10607" s="4"/>
      <c r="K10607" s="4"/>
    </row>
    <row r="10608" spans="10:11" x14ac:dyDescent="0.2">
      <c r="J10608" s="4"/>
      <c r="K10608" s="4"/>
    </row>
    <row r="10609" spans="10:11" x14ac:dyDescent="0.2">
      <c r="J10609" s="4"/>
      <c r="K10609" s="4"/>
    </row>
    <row r="10610" spans="10:11" x14ac:dyDescent="0.2">
      <c r="J10610" s="4"/>
      <c r="K10610" s="4"/>
    </row>
    <row r="10611" spans="10:11" x14ac:dyDescent="0.2">
      <c r="J10611" s="4"/>
      <c r="K10611" s="4"/>
    </row>
    <row r="10612" spans="10:11" x14ac:dyDescent="0.2">
      <c r="J10612" s="4"/>
      <c r="K10612" s="4"/>
    </row>
    <row r="10613" spans="10:11" x14ac:dyDescent="0.2">
      <c r="J10613" s="4"/>
      <c r="K10613" s="4"/>
    </row>
    <row r="10614" spans="10:11" x14ac:dyDescent="0.2">
      <c r="J10614" s="4"/>
      <c r="K10614" s="4"/>
    </row>
    <row r="10615" spans="10:11" x14ac:dyDescent="0.2">
      <c r="J10615" s="4"/>
      <c r="K10615" s="4"/>
    </row>
    <row r="10616" spans="10:11" x14ac:dyDescent="0.2">
      <c r="J10616" s="4"/>
      <c r="K10616" s="4"/>
    </row>
    <row r="10617" spans="10:11" x14ac:dyDescent="0.2">
      <c r="J10617" s="4"/>
      <c r="K10617" s="4"/>
    </row>
    <row r="10618" spans="10:11" x14ac:dyDescent="0.2">
      <c r="J10618" s="4"/>
      <c r="K10618" s="4"/>
    </row>
    <row r="10619" spans="10:11" x14ac:dyDescent="0.2">
      <c r="J10619" s="4"/>
      <c r="K10619" s="4"/>
    </row>
    <row r="10620" spans="10:11" x14ac:dyDescent="0.2">
      <c r="J10620" s="4"/>
      <c r="K10620" s="4"/>
    </row>
    <row r="10621" spans="10:11" x14ac:dyDescent="0.2">
      <c r="J10621" s="4"/>
      <c r="K10621" s="4"/>
    </row>
    <row r="10622" spans="10:11" x14ac:dyDescent="0.2">
      <c r="J10622" s="4"/>
      <c r="K10622" s="4"/>
    </row>
    <row r="10623" spans="10:11" x14ac:dyDescent="0.2">
      <c r="J10623" s="4"/>
      <c r="K10623" s="4"/>
    </row>
    <row r="10624" spans="10:11" x14ac:dyDescent="0.2">
      <c r="J10624" s="4"/>
      <c r="K10624" s="4"/>
    </row>
    <row r="10625" spans="10:11" x14ac:dyDescent="0.2">
      <c r="J10625" s="4"/>
      <c r="K10625" s="4"/>
    </row>
    <row r="10626" spans="10:11" x14ac:dyDescent="0.2">
      <c r="J10626" s="4"/>
      <c r="K10626" s="4"/>
    </row>
    <row r="10627" spans="10:11" x14ac:dyDescent="0.2">
      <c r="J10627" s="4"/>
      <c r="K10627" s="4"/>
    </row>
    <row r="10628" spans="10:11" x14ac:dyDescent="0.2">
      <c r="J10628" s="4"/>
      <c r="K10628" s="4"/>
    </row>
    <row r="10629" spans="10:11" x14ac:dyDescent="0.2">
      <c r="J10629" s="4"/>
      <c r="K10629" s="4"/>
    </row>
    <row r="10630" spans="10:11" x14ac:dyDescent="0.2">
      <c r="J10630" s="4"/>
      <c r="K10630" s="4"/>
    </row>
    <row r="10631" spans="10:11" x14ac:dyDescent="0.2">
      <c r="J10631" s="4"/>
      <c r="K10631" s="4"/>
    </row>
    <row r="10632" spans="10:11" x14ac:dyDescent="0.2">
      <c r="J10632" s="4"/>
      <c r="K10632" s="4"/>
    </row>
    <row r="10633" spans="10:11" x14ac:dyDescent="0.2">
      <c r="J10633" s="4"/>
      <c r="K10633" s="4"/>
    </row>
    <row r="10634" spans="10:11" x14ac:dyDescent="0.2">
      <c r="J10634" s="4"/>
      <c r="K10634" s="4"/>
    </row>
    <row r="10635" spans="10:11" x14ac:dyDescent="0.2">
      <c r="J10635" s="4"/>
      <c r="K10635" s="4"/>
    </row>
    <row r="10636" spans="10:11" x14ac:dyDescent="0.2">
      <c r="J10636" s="4"/>
      <c r="K10636" s="4"/>
    </row>
    <row r="10637" spans="10:11" x14ac:dyDescent="0.2">
      <c r="J10637" s="4"/>
      <c r="K10637" s="4"/>
    </row>
    <row r="10638" spans="10:11" x14ac:dyDescent="0.2">
      <c r="J10638" s="4"/>
      <c r="K10638" s="4"/>
    </row>
    <row r="10639" spans="10:11" x14ac:dyDescent="0.2">
      <c r="J10639" s="4"/>
      <c r="K10639" s="4"/>
    </row>
    <row r="10640" spans="10:11" x14ac:dyDescent="0.2">
      <c r="J10640" s="4"/>
      <c r="K10640" s="4"/>
    </row>
    <row r="10641" spans="10:11" x14ac:dyDescent="0.2">
      <c r="J10641" s="4"/>
      <c r="K10641" s="4"/>
    </row>
    <row r="10642" spans="10:11" x14ac:dyDescent="0.2">
      <c r="J10642" s="4"/>
      <c r="K10642" s="4"/>
    </row>
    <row r="10643" spans="10:11" x14ac:dyDescent="0.2">
      <c r="J10643" s="4"/>
      <c r="K10643" s="4"/>
    </row>
    <row r="10644" spans="10:11" x14ac:dyDescent="0.2">
      <c r="J10644" s="4"/>
      <c r="K10644" s="4"/>
    </row>
    <row r="10645" spans="10:11" x14ac:dyDescent="0.2">
      <c r="J10645" s="4"/>
      <c r="K10645" s="4"/>
    </row>
    <row r="10646" spans="10:11" x14ac:dyDescent="0.2">
      <c r="J10646" s="4"/>
      <c r="K10646" s="4"/>
    </row>
    <row r="10647" spans="10:11" x14ac:dyDescent="0.2">
      <c r="J10647" s="4"/>
      <c r="K10647" s="4"/>
    </row>
    <row r="10648" spans="10:11" x14ac:dyDescent="0.2">
      <c r="J10648" s="4"/>
      <c r="K10648" s="4"/>
    </row>
    <row r="10649" spans="10:11" x14ac:dyDescent="0.2">
      <c r="J10649" s="4"/>
      <c r="K10649" s="4"/>
    </row>
    <row r="10650" spans="10:11" x14ac:dyDescent="0.2">
      <c r="J10650" s="4"/>
      <c r="K10650" s="4"/>
    </row>
    <row r="10651" spans="10:11" x14ac:dyDescent="0.2">
      <c r="J10651" s="4"/>
      <c r="K10651" s="4"/>
    </row>
    <row r="10652" spans="10:11" x14ac:dyDescent="0.2">
      <c r="J10652" s="4"/>
      <c r="K10652" s="4"/>
    </row>
    <row r="10653" spans="10:11" x14ac:dyDescent="0.2">
      <c r="J10653" s="4"/>
      <c r="K10653" s="4"/>
    </row>
    <row r="10654" spans="10:11" x14ac:dyDescent="0.2">
      <c r="J10654" s="4"/>
      <c r="K10654" s="4"/>
    </row>
    <row r="10655" spans="10:11" x14ac:dyDescent="0.2">
      <c r="J10655" s="4"/>
      <c r="K10655" s="4"/>
    </row>
    <row r="10656" spans="10:11" x14ac:dyDescent="0.2">
      <c r="J10656" s="4"/>
      <c r="K10656" s="4"/>
    </row>
    <row r="10657" spans="10:11" x14ac:dyDescent="0.2">
      <c r="J10657" s="4"/>
      <c r="K10657" s="4"/>
    </row>
    <row r="10658" spans="10:11" x14ac:dyDescent="0.2">
      <c r="J10658" s="4"/>
      <c r="K10658" s="4"/>
    </row>
    <row r="10659" spans="10:11" x14ac:dyDescent="0.2">
      <c r="J10659" s="4"/>
      <c r="K10659" s="4"/>
    </row>
    <row r="10660" spans="10:11" x14ac:dyDescent="0.2">
      <c r="J10660" s="4"/>
      <c r="K10660" s="4"/>
    </row>
    <row r="10661" spans="10:11" x14ac:dyDescent="0.2">
      <c r="J10661" s="4"/>
      <c r="K10661" s="4"/>
    </row>
    <row r="10662" spans="10:11" x14ac:dyDescent="0.2">
      <c r="J10662" s="4"/>
      <c r="K10662" s="4"/>
    </row>
    <row r="10663" spans="10:11" x14ac:dyDescent="0.2">
      <c r="J10663" s="4"/>
      <c r="K10663" s="4"/>
    </row>
    <row r="10664" spans="10:11" x14ac:dyDescent="0.2">
      <c r="J10664" s="4"/>
      <c r="K10664" s="4"/>
    </row>
    <row r="10665" spans="10:11" x14ac:dyDescent="0.2">
      <c r="J10665" s="4"/>
      <c r="K10665" s="4"/>
    </row>
    <row r="10666" spans="10:11" x14ac:dyDescent="0.2">
      <c r="J10666" s="4"/>
      <c r="K10666" s="4"/>
    </row>
    <row r="10667" spans="10:11" x14ac:dyDescent="0.2">
      <c r="J10667" s="4"/>
      <c r="K10667" s="4"/>
    </row>
    <row r="10668" spans="10:11" x14ac:dyDescent="0.2">
      <c r="J10668" s="4"/>
      <c r="K10668" s="4"/>
    </row>
    <row r="10669" spans="10:11" x14ac:dyDescent="0.2">
      <c r="J10669" s="4"/>
      <c r="K10669" s="4"/>
    </row>
    <row r="10670" spans="10:11" x14ac:dyDescent="0.2">
      <c r="J10670" s="4"/>
      <c r="K10670" s="4"/>
    </row>
    <row r="10671" spans="10:11" x14ac:dyDescent="0.2">
      <c r="J10671" s="4"/>
      <c r="K10671" s="4"/>
    </row>
    <row r="10672" spans="10:11" x14ac:dyDescent="0.2">
      <c r="J10672" s="4"/>
      <c r="K10672" s="4"/>
    </row>
    <row r="10673" spans="10:11" x14ac:dyDescent="0.2">
      <c r="J10673" s="4"/>
      <c r="K10673" s="4"/>
    </row>
    <row r="10674" spans="10:11" x14ac:dyDescent="0.2">
      <c r="J10674" s="4"/>
      <c r="K10674" s="4"/>
    </row>
    <row r="10675" spans="10:11" x14ac:dyDescent="0.2">
      <c r="J10675" s="4"/>
      <c r="K10675" s="4"/>
    </row>
    <row r="10676" spans="10:11" x14ac:dyDescent="0.2">
      <c r="J10676" s="4"/>
      <c r="K10676" s="4"/>
    </row>
    <row r="10677" spans="10:11" x14ac:dyDescent="0.2">
      <c r="J10677" s="4"/>
      <c r="K10677" s="4"/>
    </row>
    <row r="10678" spans="10:11" x14ac:dyDescent="0.2">
      <c r="J10678" s="4"/>
      <c r="K10678" s="4"/>
    </row>
    <row r="10679" spans="10:11" x14ac:dyDescent="0.2">
      <c r="J10679" s="4"/>
      <c r="K10679" s="4"/>
    </row>
    <row r="10680" spans="10:11" x14ac:dyDescent="0.2">
      <c r="J10680" s="4"/>
      <c r="K10680" s="4"/>
    </row>
    <row r="10681" spans="10:11" x14ac:dyDescent="0.2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J3068"/>
  <sheetViews>
    <sheetView zoomScale="75" workbookViewId="0">
      <selection activeCell="H2" sqref="H2"/>
    </sheetView>
  </sheetViews>
  <sheetFormatPr defaultRowHeight="12.75" x14ac:dyDescent="0.2"/>
  <cols>
    <col min="1" max="1" width="10.85546875" customWidth="1"/>
    <col min="2" max="2" width="9.5703125" bestFit="1" customWidth="1"/>
    <col min="4" max="4" width="10.140625" bestFit="1" customWidth="1"/>
    <col min="11" max="11" width="9.85546875" customWidth="1"/>
    <col min="33" max="33" width="5.42578125" bestFit="1" customWidth="1"/>
    <col min="34" max="34" width="4.28515625" bestFit="1" customWidth="1"/>
    <col min="35" max="35" width="5.85546875" customWidth="1"/>
    <col min="36" max="36" width="3.7109375" bestFit="1" customWidth="1"/>
    <col min="37" max="37" width="4.85546875" bestFit="1" customWidth="1"/>
    <col min="38" max="38" width="7.5703125" customWidth="1"/>
    <col min="39" max="39" width="10.140625" style="343" customWidth="1"/>
    <col min="40" max="40" width="2.5703125" customWidth="1"/>
    <col min="41" max="41" width="17.7109375" customWidth="1"/>
    <col min="42" max="42" width="3.28515625" customWidth="1"/>
    <col min="43" max="43" width="9.140625" style="345"/>
    <col min="44" max="44" width="1.85546875" bestFit="1" customWidth="1"/>
    <col min="45" max="45" width="21.28515625" customWidth="1"/>
    <col min="46" max="46" width="4" customWidth="1"/>
    <col min="47" max="47" width="7.42578125" style="343" customWidth="1"/>
    <col min="48" max="48" width="3.5703125" customWidth="1"/>
    <col min="49" max="49" width="14.7109375" customWidth="1"/>
    <col min="50" max="50" width="3.140625" customWidth="1"/>
    <col min="51" max="51" width="10.5703125" style="22" customWidth="1"/>
    <col min="52" max="52" width="3.5703125" customWidth="1"/>
    <col min="53" max="53" width="21.42578125" bestFit="1" customWidth="1"/>
    <col min="54" max="54" width="2.7109375" customWidth="1"/>
    <col min="55" max="55" width="9.28515625" style="343" customWidth="1"/>
    <col min="56" max="56" width="2.85546875" customWidth="1"/>
    <col min="57" max="57" width="21.42578125" customWidth="1"/>
    <col min="58" max="58" width="3" customWidth="1"/>
    <col min="59" max="59" width="5" customWidth="1"/>
    <col min="60" max="60" width="2" bestFit="1" customWidth="1"/>
    <col min="61" max="61" width="18.42578125" bestFit="1" customWidth="1"/>
  </cols>
  <sheetData>
    <row r="1" spans="1:62" x14ac:dyDescent="0.2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2" x14ac:dyDescent="0.2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60"/>
      <c r="AN2" s="22"/>
      <c r="AO2" s="318"/>
      <c r="AP2" s="318"/>
      <c r="AQ2" s="353"/>
      <c r="AR2" s="22"/>
      <c r="AS2" s="22"/>
      <c r="AT2" s="22"/>
      <c r="AU2" s="348"/>
      <c r="AV2" s="22"/>
      <c r="AW2" s="22"/>
      <c r="AX2" s="22"/>
      <c r="AZ2" s="22"/>
      <c r="BA2" s="22"/>
      <c r="BB2" s="22"/>
      <c r="BC2" s="348"/>
      <c r="BD2" s="22"/>
      <c r="BE2" s="22"/>
      <c r="BF2" s="22"/>
      <c r="BG2" s="22"/>
      <c r="BH2" s="22"/>
      <c r="BI2" s="22"/>
      <c r="BJ2" s="22"/>
    </row>
    <row r="3" spans="1:62" x14ac:dyDescent="0.2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60"/>
      <c r="AN3" s="318"/>
      <c r="AO3" s="352"/>
      <c r="AP3" s="318"/>
      <c r="AQ3" s="353"/>
      <c r="AR3" s="203"/>
      <c r="AS3" s="354"/>
      <c r="AT3" s="354"/>
      <c r="AU3" s="348"/>
      <c r="AV3" s="203"/>
      <c r="AW3" s="203"/>
      <c r="AX3" s="203"/>
      <c r="AY3" s="348"/>
      <c r="AZ3" s="203"/>
      <c r="BA3" s="203"/>
      <c r="BB3" s="203"/>
      <c r="BC3" s="348"/>
      <c r="BD3" s="203"/>
      <c r="BE3" s="203"/>
      <c r="BF3" s="203"/>
      <c r="BG3" s="348"/>
      <c r="BH3" s="203"/>
      <c r="BI3" s="203"/>
      <c r="BJ3" s="355"/>
    </row>
    <row r="4" spans="1:62" x14ac:dyDescent="0.2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60"/>
      <c r="AN4" s="319"/>
      <c r="AO4" s="186"/>
      <c r="AP4" s="319"/>
      <c r="AQ4" s="356"/>
      <c r="AR4" s="203"/>
      <c r="AS4" s="357"/>
      <c r="AT4" s="357"/>
      <c r="AU4" s="348"/>
      <c r="AV4" s="203"/>
      <c r="AW4" s="320"/>
      <c r="AX4" s="320"/>
      <c r="AY4" s="320"/>
      <c r="AZ4" s="203"/>
      <c r="BA4" s="320"/>
      <c r="BB4" s="320"/>
      <c r="BC4" s="348"/>
      <c r="BD4" s="203"/>
      <c r="BE4" s="320"/>
      <c r="BF4" s="320"/>
      <c r="BG4" s="22"/>
      <c r="BH4" s="203"/>
      <c r="BI4" s="203"/>
      <c r="BJ4" s="355"/>
    </row>
    <row r="5" spans="1:62" x14ac:dyDescent="0.2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60"/>
      <c r="AN5" s="319"/>
      <c r="AO5" s="186"/>
      <c r="AP5" s="319"/>
      <c r="AQ5" s="353"/>
      <c r="AR5" s="203"/>
      <c r="AS5" s="351"/>
      <c r="AT5" s="351"/>
      <c r="AU5" s="348"/>
      <c r="AV5" s="203"/>
      <c r="AW5" s="320"/>
      <c r="AX5" s="320"/>
      <c r="AY5" s="320"/>
      <c r="AZ5" s="203"/>
      <c r="BA5" s="320"/>
      <c r="BB5" s="320"/>
      <c r="BC5" s="348"/>
      <c r="BD5" s="203"/>
      <c r="BE5" s="320"/>
      <c r="BF5" s="320"/>
      <c r="BG5" s="22"/>
      <c r="BH5" s="203"/>
      <c r="BI5" s="203"/>
      <c r="BJ5" s="355"/>
    </row>
    <row r="6" spans="1:62" x14ac:dyDescent="0.2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60"/>
      <c r="AN6" s="319"/>
      <c r="AO6" s="186"/>
      <c r="AP6" s="319"/>
      <c r="AQ6" s="353"/>
      <c r="AR6" s="203"/>
      <c r="AS6" s="357"/>
      <c r="AT6" s="357"/>
      <c r="AU6" s="348"/>
      <c r="AV6" s="203"/>
      <c r="AW6" s="320"/>
      <c r="AX6" s="320"/>
      <c r="AY6" s="320"/>
      <c r="AZ6" s="203"/>
      <c r="BA6" s="320"/>
      <c r="BB6" s="320"/>
      <c r="BC6" s="348"/>
      <c r="BD6" s="203"/>
      <c r="BE6" s="320"/>
      <c r="BF6" s="320"/>
      <c r="BG6" s="22"/>
      <c r="BH6" s="22"/>
      <c r="BI6" s="22"/>
      <c r="BJ6" s="22"/>
    </row>
    <row r="7" spans="1:62" x14ac:dyDescent="0.2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 t="shared" ref="O7:O23" si="0">IF(AND($N7=1,$N14=1),AVERAGE(B7:B14),0)</f>
        <v>0</v>
      </c>
      <c r="P7" s="232">
        <f t="shared" ref="P7:P23" si="1">IF(AND($N7=1,$N14=1),AVERAGE(C7:C14),0)</f>
        <v>0</v>
      </c>
      <c r="Q7" s="232">
        <f t="shared" ref="Q7:Q23" si="2">IF(AND($N7=1,$N14=1),AVERAGE(D7:D14),0)</f>
        <v>0</v>
      </c>
      <c r="R7" s="232">
        <f t="shared" ref="R7:R23" si="3">IF(AND($N7=1,$N14=1),AVERAGE(E7:E14),0)</f>
        <v>0</v>
      </c>
      <c r="S7" s="232">
        <f t="shared" ref="S7:S23" si="4">IF(AND($N7=1,$N14=1),AVERAGE(F7:F14),0)</f>
        <v>0</v>
      </c>
      <c r="T7" s="232">
        <f t="shared" ref="T7:T23" si="5">IF(AND($N7=1,$N14=1),AVERAGE(G7:G14),0)</f>
        <v>0</v>
      </c>
      <c r="U7" s="232">
        <f t="shared" ref="U7:U23" si="6">IF(AND($N7=1,$N14=1),AVERAGE(H7:H14),0)</f>
        <v>0</v>
      </c>
      <c r="V7" s="232">
        <f t="shared" ref="V7:V23" si="7">IF(AND($N7=1,$N14=1),AVERAGE(I7:I14),0)</f>
        <v>0</v>
      </c>
      <c r="W7" s="232">
        <f t="shared" ref="W7:W23" si="8">IF(AND($N7=1,$N14=1),AVERAGE(J7:J14),0)</f>
        <v>0</v>
      </c>
      <c r="X7" s="232">
        <f t="shared" ref="X7:X23" si="9">IF(AND($N7=1,$N14=1),AVERAGE(K7:K14),0)</f>
        <v>0</v>
      </c>
      <c r="Y7" s="232">
        <f t="shared" ref="Y7:Y23" si="10">IF(AND($N7=1,$N14=1),AVERAGE(L7:L14),0)</f>
        <v>0</v>
      </c>
      <c r="Z7" s="185">
        <f t="shared" ref="Z7:Z23" si="11">IF(AND($N7=1,$N14=1),AVERAGE(M7:M14),0)</f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60"/>
      <c r="AN7" s="319"/>
      <c r="AO7" s="186"/>
      <c r="AP7" s="319"/>
      <c r="AQ7" s="353"/>
      <c r="AR7" s="203"/>
      <c r="AS7" s="357"/>
      <c r="AT7" s="357"/>
      <c r="AU7" s="348"/>
      <c r="AV7" s="22"/>
      <c r="AW7" s="22"/>
      <c r="AX7" s="22"/>
      <c r="AZ7" s="138"/>
      <c r="BA7" s="138"/>
      <c r="BB7" s="138"/>
      <c r="BC7" s="348"/>
      <c r="BD7" s="138"/>
      <c r="BE7" s="138"/>
      <c r="BF7" s="138"/>
      <c r="BG7" s="22"/>
      <c r="BH7" s="22"/>
      <c r="BI7" s="22"/>
      <c r="BJ7" s="355"/>
    </row>
    <row r="8" spans="1:62" x14ac:dyDescent="0.2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si="0"/>
        <v>0</v>
      </c>
      <c r="P8" s="232">
        <f t="shared" si="1"/>
        <v>0</v>
      </c>
      <c r="Q8" s="232">
        <f t="shared" si="2"/>
        <v>0</v>
      </c>
      <c r="R8" s="232">
        <f t="shared" si="3"/>
        <v>0</v>
      </c>
      <c r="S8" s="232">
        <f t="shared" si="4"/>
        <v>0</v>
      </c>
      <c r="T8" s="232">
        <f t="shared" si="5"/>
        <v>0</v>
      </c>
      <c r="U8" s="232">
        <f t="shared" si="6"/>
        <v>0</v>
      </c>
      <c r="V8" s="232">
        <f t="shared" si="7"/>
        <v>0</v>
      </c>
      <c r="W8" s="232">
        <f t="shared" si="8"/>
        <v>0</v>
      </c>
      <c r="X8" s="232">
        <f t="shared" si="9"/>
        <v>0</v>
      </c>
      <c r="Y8" s="232">
        <f t="shared" si="10"/>
        <v>0</v>
      </c>
      <c r="Z8" s="185">
        <f t="shared" si="11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60"/>
      <c r="AN8" s="22"/>
      <c r="AO8" s="318"/>
      <c r="AP8" s="318"/>
      <c r="AQ8" s="353"/>
      <c r="AR8" s="203"/>
      <c r="AS8" s="357"/>
      <c r="AT8" s="357"/>
      <c r="AU8" s="348"/>
      <c r="AV8" s="203"/>
      <c r="AW8" s="203"/>
      <c r="AX8" s="203"/>
      <c r="AY8" s="203"/>
      <c r="AZ8" s="138"/>
      <c r="BA8" s="22"/>
      <c r="BB8" s="22"/>
      <c r="BC8" s="348"/>
      <c r="BD8" s="203"/>
      <c r="BE8" s="203"/>
      <c r="BF8" s="203"/>
      <c r="BG8" s="22"/>
      <c r="BH8" s="22"/>
      <c r="BI8" s="22"/>
      <c r="BJ8" s="22"/>
    </row>
    <row r="9" spans="1:62" x14ac:dyDescent="0.2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0"/>
        <v>0</v>
      </c>
      <c r="P9" s="232">
        <f t="shared" si="1"/>
        <v>0</v>
      </c>
      <c r="Q9" s="232">
        <f t="shared" si="2"/>
        <v>0</v>
      </c>
      <c r="R9" s="232">
        <f t="shared" si="3"/>
        <v>0</v>
      </c>
      <c r="S9" s="232">
        <f t="shared" si="4"/>
        <v>0</v>
      </c>
      <c r="T9" s="232">
        <f t="shared" si="5"/>
        <v>0</v>
      </c>
      <c r="U9" s="232">
        <f t="shared" si="6"/>
        <v>0</v>
      </c>
      <c r="V9" s="232">
        <f t="shared" si="7"/>
        <v>0</v>
      </c>
      <c r="W9" s="232">
        <f t="shared" si="8"/>
        <v>0</v>
      </c>
      <c r="X9" s="232">
        <f t="shared" si="9"/>
        <v>0</v>
      </c>
      <c r="Y9" s="232">
        <f t="shared" si="10"/>
        <v>0</v>
      </c>
      <c r="Z9" s="185">
        <f t="shared" si="11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60"/>
      <c r="AN9" s="318"/>
      <c r="AO9" s="352"/>
      <c r="AP9" s="318"/>
      <c r="AQ9" s="358"/>
      <c r="AR9" s="203"/>
      <c r="AS9" s="357"/>
      <c r="AT9" s="357"/>
      <c r="AU9" s="348"/>
      <c r="AV9" s="203"/>
      <c r="AW9" s="320"/>
      <c r="AX9" s="320"/>
      <c r="AY9" s="320"/>
      <c r="AZ9" s="138"/>
      <c r="BA9" s="22"/>
      <c r="BB9" s="22"/>
      <c r="BC9" s="348"/>
      <c r="BD9" s="203"/>
      <c r="BE9" s="320"/>
      <c r="BF9" s="320"/>
      <c r="BG9" s="22"/>
      <c r="BH9" s="22"/>
      <c r="BI9" s="22"/>
      <c r="BJ9" s="22"/>
    </row>
    <row r="10" spans="1:62" x14ac:dyDescent="0.2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0"/>
        <v>0</v>
      </c>
      <c r="P10" s="232">
        <f t="shared" si="1"/>
        <v>0</v>
      </c>
      <c r="Q10" s="232">
        <f t="shared" si="2"/>
        <v>0</v>
      </c>
      <c r="R10" s="232">
        <f t="shared" si="3"/>
        <v>0</v>
      </c>
      <c r="S10" s="232">
        <f t="shared" si="4"/>
        <v>0</v>
      </c>
      <c r="T10" s="232">
        <f t="shared" si="5"/>
        <v>0</v>
      </c>
      <c r="U10" s="232">
        <f t="shared" si="6"/>
        <v>0</v>
      </c>
      <c r="V10" s="232">
        <f t="shared" si="7"/>
        <v>0</v>
      </c>
      <c r="W10" s="232">
        <f t="shared" si="8"/>
        <v>0</v>
      </c>
      <c r="X10" s="232">
        <f t="shared" si="9"/>
        <v>0</v>
      </c>
      <c r="Y10" s="232">
        <f t="shared" si="10"/>
        <v>0</v>
      </c>
      <c r="Z10" s="185">
        <f t="shared" si="11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60"/>
      <c r="AN10" s="319"/>
      <c r="AO10" s="186"/>
      <c r="AP10" s="318"/>
      <c r="AQ10" s="358"/>
      <c r="AR10" s="203"/>
      <c r="AS10" s="357"/>
      <c r="AT10" s="357"/>
      <c r="AU10" s="348"/>
      <c r="AV10" s="203"/>
      <c r="AW10" s="320"/>
      <c r="AX10" s="320"/>
      <c r="AY10" s="320"/>
      <c r="AZ10" s="203"/>
      <c r="BA10" s="203"/>
      <c r="BB10" s="203"/>
      <c r="BC10" s="348"/>
      <c r="BD10" s="203"/>
      <c r="BE10" s="320"/>
      <c r="BF10" s="320"/>
      <c r="BG10" s="22"/>
      <c r="BH10" s="22"/>
      <c r="BI10" s="186"/>
      <c r="BJ10" s="359"/>
    </row>
    <row r="11" spans="1:62" x14ac:dyDescent="0.2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0"/>
        <v>0</v>
      </c>
      <c r="P11" s="232">
        <f t="shared" si="1"/>
        <v>0</v>
      </c>
      <c r="Q11" s="232">
        <f t="shared" si="2"/>
        <v>0</v>
      </c>
      <c r="R11" s="232">
        <f t="shared" si="3"/>
        <v>0</v>
      </c>
      <c r="S11" s="232">
        <f t="shared" si="4"/>
        <v>0</v>
      </c>
      <c r="T11" s="232">
        <f t="shared" si="5"/>
        <v>0</v>
      </c>
      <c r="U11" s="232">
        <f t="shared" si="6"/>
        <v>0</v>
      </c>
      <c r="V11" s="232">
        <f t="shared" si="7"/>
        <v>0</v>
      </c>
      <c r="W11" s="232">
        <f t="shared" si="8"/>
        <v>0</v>
      </c>
      <c r="X11" s="232">
        <f t="shared" si="9"/>
        <v>0</v>
      </c>
      <c r="Y11" s="232">
        <f t="shared" si="10"/>
        <v>0</v>
      </c>
      <c r="Z11" s="185">
        <f t="shared" si="11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60"/>
      <c r="AN11" s="319"/>
      <c r="AO11" s="186"/>
      <c r="AP11" s="318"/>
      <c r="AQ11" s="358"/>
      <c r="AR11" s="203"/>
      <c r="AS11" s="357"/>
      <c r="AT11" s="357"/>
      <c r="AU11" s="348"/>
      <c r="AV11" s="203"/>
      <c r="AW11" s="320"/>
      <c r="AX11" s="320"/>
      <c r="AY11" s="320"/>
      <c r="AZ11" s="203"/>
      <c r="BA11" s="320"/>
      <c r="BB11" s="320"/>
      <c r="BC11" s="348"/>
      <c r="BD11" s="203"/>
      <c r="BE11" s="320"/>
      <c r="BF11" s="320"/>
      <c r="BG11" s="138"/>
      <c r="BH11" s="22"/>
      <c r="BI11" s="22"/>
      <c r="BJ11" s="22"/>
    </row>
    <row r="12" spans="1:62" x14ac:dyDescent="0.2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0"/>
        <v>0</v>
      </c>
      <c r="P12" s="232">
        <f t="shared" si="1"/>
        <v>0</v>
      </c>
      <c r="Q12" s="232">
        <f t="shared" si="2"/>
        <v>0</v>
      </c>
      <c r="R12" s="232">
        <f t="shared" si="3"/>
        <v>0</v>
      </c>
      <c r="S12" s="232">
        <f t="shared" si="4"/>
        <v>0</v>
      </c>
      <c r="T12" s="232">
        <f t="shared" si="5"/>
        <v>0</v>
      </c>
      <c r="U12" s="232">
        <f t="shared" si="6"/>
        <v>0</v>
      </c>
      <c r="V12" s="232">
        <f t="shared" si="7"/>
        <v>0</v>
      </c>
      <c r="W12" s="232">
        <f t="shared" si="8"/>
        <v>0</v>
      </c>
      <c r="X12" s="232">
        <f t="shared" si="9"/>
        <v>0</v>
      </c>
      <c r="Y12" s="232">
        <f t="shared" si="10"/>
        <v>0</v>
      </c>
      <c r="Z12" s="185">
        <f t="shared" si="11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60"/>
      <c r="AN12" s="319"/>
      <c r="AO12" s="186"/>
      <c r="AP12" s="22"/>
      <c r="AQ12" s="358"/>
      <c r="AR12" s="203"/>
      <c r="AS12" s="357"/>
      <c r="AT12" s="357"/>
      <c r="AU12" s="348"/>
      <c r="AV12" s="22"/>
      <c r="AW12" s="22"/>
      <c r="AX12" s="22"/>
      <c r="AZ12" s="203"/>
      <c r="BA12" s="320"/>
      <c r="BB12" s="320"/>
      <c r="BC12" s="348"/>
      <c r="BD12" s="320"/>
      <c r="BE12" s="320"/>
      <c r="BF12" s="320"/>
      <c r="BG12" s="138"/>
      <c r="BH12" s="22"/>
      <c r="BI12" s="22"/>
      <c r="BJ12" s="22"/>
    </row>
    <row r="13" spans="1:62" x14ac:dyDescent="0.2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0"/>
        <v>1.0200738350125944</v>
      </c>
      <c r="P13" s="232">
        <f t="shared" si="1"/>
        <v>1.0200738350125944</v>
      </c>
      <c r="Q13" s="232">
        <f t="shared" si="2"/>
        <v>1.0173448699421965</v>
      </c>
      <c r="R13" s="232">
        <f t="shared" si="3"/>
        <v>1.0049999999999999</v>
      </c>
      <c r="S13" s="232">
        <f t="shared" si="4"/>
        <v>0.95093749999999999</v>
      </c>
      <c r="T13" s="232">
        <f t="shared" si="5"/>
        <v>0.73499999999999999</v>
      </c>
      <c r="U13" s="232">
        <f t="shared" si="6"/>
        <v>0.68500000000000005</v>
      </c>
      <c r="V13" s="232">
        <f t="shared" si="7"/>
        <v>0.68500000000000005</v>
      </c>
      <c r="W13" s="232">
        <f t="shared" si="8"/>
        <v>0.70634386531365312</v>
      </c>
      <c r="X13" s="232">
        <f t="shared" si="9"/>
        <v>1.0049999999999999</v>
      </c>
      <c r="Y13" s="232">
        <f t="shared" si="10"/>
        <v>0.91756849315068489</v>
      </c>
      <c r="Z13" s="185">
        <f t="shared" si="11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60"/>
      <c r="AN13" s="319"/>
      <c r="AO13" s="186"/>
      <c r="AP13" s="318"/>
      <c r="AQ13" s="358"/>
      <c r="AR13" s="22"/>
      <c r="AS13" s="22"/>
      <c r="AT13" s="22"/>
      <c r="AU13" s="348"/>
      <c r="AV13" s="203"/>
      <c r="AW13" s="203"/>
      <c r="AX13" s="203"/>
      <c r="AY13" s="203"/>
      <c r="AZ13" s="203"/>
      <c r="BA13" s="320"/>
      <c r="BB13" s="320"/>
      <c r="BC13" s="348"/>
      <c r="BD13" s="203"/>
      <c r="BE13" s="203"/>
      <c r="BF13" s="203"/>
      <c r="BG13" s="138"/>
      <c r="BH13" s="22"/>
      <c r="BI13" s="22"/>
      <c r="BJ13" s="22"/>
    </row>
    <row r="14" spans="1:62" x14ac:dyDescent="0.2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0"/>
        <v>0.93882383501259448</v>
      </c>
      <c r="P14" s="232">
        <f t="shared" si="1"/>
        <v>0.93882383501259448</v>
      </c>
      <c r="Q14" s="232">
        <f t="shared" si="2"/>
        <v>0.97687861271676324</v>
      </c>
      <c r="R14" s="232">
        <f t="shared" si="3"/>
        <v>0.96249999999999991</v>
      </c>
      <c r="S14" s="232">
        <f t="shared" si="4"/>
        <v>0.97593750000000001</v>
      </c>
      <c r="T14" s="232">
        <f t="shared" si="5"/>
        <v>0.86750000000000005</v>
      </c>
      <c r="U14" s="232">
        <f t="shared" si="6"/>
        <v>0.84249999999999992</v>
      </c>
      <c r="V14" s="232">
        <f t="shared" si="7"/>
        <v>0.84249999999999992</v>
      </c>
      <c r="W14" s="232">
        <f t="shared" si="8"/>
        <v>0.82259386531365319</v>
      </c>
      <c r="X14" s="232">
        <f t="shared" si="9"/>
        <v>0.96249999999999991</v>
      </c>
      <c r="Y14" s="232">
        <f t="shared" si="10"/>
        <v>0.90506849315068505</v>
      </c>
      <c r="Z14" s="185">
        <f t="shared" si="11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60"/>
      <c r="AN14" s="22"/>
      <c r="AO14" s="22"/>
      <c r="AP14" s="319"/>
      <c r="AQ14" s="358"/>
      <c r="AR14" s="203"/>
      <c r="AS14" s="354"/>
      <c r="AT14" s="354"/>
      <c r="AU14" s="348"/>
      <c r="AV14" s="203"/>
      <c r="AW14" s="320"/>
      <c r="AX14" s="320"/>
      <c r="AY14" s="320"/>
      <c r="AZ14" s="22"/>
      <c r="BA14" s="22"/>
      <c r="BB14" s="22"/>
      <c r="BC14" s="348"/>
      <c r="BD14" s="203"/>
      <c r="BE14" s="320"/>
      <c r="BF14" s="320"/>
      <c r="BG14" s="22"/>
      <c r="BH14" s="22"/>
      <c r="BI14" s="22"/>
      <c r="BJ14" s="22"/>
    </row>
    <row r="15" spans="1:62" x14ac:dyDescent="0.2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0"/>
        <v>0.87026133501259451</v>
      </c>
      <c r="P15" s="232">
        <f t="shared" si="1"/>
        <v>0.87026133501259451</v>
      </c>
      <c r="Q15" s="232">
        <f t="shared" si="2"/>
        <v>0.92485549132947997</v>
      </c>
      <c r="R15" s="232">
        <f t="shared" si="3"/>
        <v>0.91999999999999993</v>
      </c>
      <c r="S15" s="232">
        <f t="shared" si="4"/>
        <v>0.99875000000000003</v>
      </c>
      <c r="T15" s="232">
        <f t="shared" si="5"/>
        <v>1</v>
      </c>
      <c r="U15" s="232">
        <f t="shared" si="6"/>
        <v>1</v>
      </c>
      <c r="V15" s="232">
        <f t="shared" si="7"/>
        <v>1</v>
      </c>
      <c r="W15" s="232">
        <f t="shared" si="8"/>
        <v>0.93492320110701099</v>
      </c>
      <c r="X15" s="232">
        <f t="shared" si="9"/>
        <v>0.91999999999999993</v>
      </c>
      <c r="Y15" s="232">
        <f t="shared" si="10"/>
        <v>0.84881849315068492</v>
      </c>
      <c r="Z15" s="185">
        <f t="shared" si="11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60"/>
      <c r="AN15" s="318"/>
      <c r="AO15" s="352"/>
      <c r="AP15" s="319"/>
      <c r="AQ15" s="358"/>
      <c r="AR15" s="203"/>
      <c r="AS15" s="357"/>
      <c r="AT15" s="357"/>
      <c r="AU15" s="348"/>
      <c r="AV15" s="203"/>
      <c r="AW15" s="320"/>
      <c r="AX15" s="320"/>
      <c r="AY15" s="320"/>
      <c r="AZ15" s="22"/>
      <c r="BA15" s="22"/>
      <c r="BB15" s="22"/>
      <c r="BC15" s="348"/>
      <c r="BD15" s="203"/>
      <c r="BE15" s="320"/>
      <c r="BF15" s="320"/>
      <c r="BG15" s="22"/>
      <c r="BH15" s="22"/>
      <c r="BI15" s="22"/>
      <c r="BJ15" s="22"/>
    </row>
    <row r="16" spans="1:62" x14ac:dyDescent="0.2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0"/>
        <v>0.82651133501259444</v>
      </c>
      <c r="P16" s="232">
        <f t="shared" si="1"/>
        <v>0.82651133501259444</v>
      </c>
      <c r="Q16" s="232">
        <f t="shared" si="2"/>
        <v>0.89595375722543369</v>
      </c>
      <c r="R16" s="232">
        <f t="shared" si="3"/>
        <v>0.90749999999999997</v>
      </c>
      <c r="S16" s="232">
        <f t="shared" si="4"/>
        <v>1.0174999999999998</v>
      </c>
      <c r="T16" s="232">
        <f t="shared" si="5"/>
        <v>1.1325000000000001</v>
      </c>
      <c r="U16" s="232">
        <f t="shared" si="6"/>
        <v>1.1574999999999998</v>
      </c>
      <c r="V16" s="232">
        <f t="shared" si="7"/>
        <v>1.1574999999999998</v>
      </c>
      <c r="W16" s="232">
        <f t="shared" si="8"/>
        <v>1.0585625000000001</v>
      </c>
      <c r="X16" s="232">
        <f t="shared" si="9"/>
        <v>0.90749999999999997</v>
      </c>
      <c r="Y16" s="232">
        <f t="shared" si="10"/>
        <v>0.83006849315068498</v>
      </c>
      <c r="Z16" s="185">
        <f t="shared" si="11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60"/>
      <c r="AN16" s="319"/>
      <c r="AO16" s="186"/>
      <c r="AP16" s="319"/>
      <c r="AQ16" s="358"/>
      <c r="AR16" s="203"/>
      <c r="AS16" s="351"/>
      <c r="AT16" s="351"/>
      <c r="AU16" s="348"/>
      <c r="AV16" s="203"/>
      <c r="AW16" s="320"/>
      <c r="AX16" s="320"/>
      <c r="AY16" s="320"/>
      <c r="AZ16" s="22"/>
      <c r="BA16" s="22"/>
      <c r="BB16" s="22"/>
      <c r="BC16" s="348"/>
      <c r="BD16" s="203"/>
      <c r="BE16" s="320"/>
      <c r="BF16" s="320"/>
      <c r="BG16" s="22"/>
      <c r="BH16" s="22"/>
      <c r="BI16" s="22"/>
      <c r="BJ16" s="22"/>
    </row>
    <row r="17" spans="1:62" x14ac:dyDescent="0.2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0"/>
        <v>0.85151133501259446</v>
      </c>
      <c r="P17" s="232">
        <f t="shared" si="1"/>
        <v>0.85151133501259446</v>
      </c>
      <c r="Q17" s="232">
        <f t="shared" si="2"/>
        <v>0.90751445086705207</v>
      </c>
      <c r="R17" s="232">
        <f t="shared" si="3"/>
        <v>0.9325</v>
      </c>
      <c r="S17" s="232">
        <f t="shared" si="4"/>
        <v>1.0362499999999999</v>
      </c>
      <c r="T17" s="232">
        <f t="shared" si="5"/>
        <v>1.2649999999999999</v>
      </c>
      <c r="U17" s="232">
        <f t="shared" si="6"/>
        <v>1.3149999999999999</v>
      </c>
      <c r="V17" s="232">
        <f t="shared" si="7"/>
        <v>1.3149999999999999</v>
      </c>
      <c r="W17" s="232">
        <f t="shared" si="8"/>
        <v>1.1710625000000001</v>
      </c>
      <c r="X17" s="232">
        <f t="shared" si="9"/>
        <v>0.9325</v>
      </c>
      <c r="Y17" s="232">
        <f t="shared" si="10"/>
        <v>0.84319349315068493</v>
      </c>
      <c r="Z17" s="185">
        <f t="shared" si="11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60"/>
      <c r="AN17" s="319"/>
      <c r="AO17" s="186"/>
      <c r="AP17" s="22"/>
      <c r="AQ17" s="358"/>
      <c r="AR17" s="203"/>
      <c r="AS17" s="357"/>
      <c r="AT17" s="357"/>
      <c r="AU17" s="348"/>
      <c r="AV17" s="22"/>
      <c r="AW17" s="22"/>
      <c r="AX17" s="22"/>
      <c r="AZ17" s="22"/>
      <c r="BA17" s="22"/>
      <c r="BB17" s="22"/>
      <c r="BC17" s="348"/>
      <c r="BD17" s="320"/>
      <c r="BE17" s="320"/>
      <c r="BF17" s="320"/>
      <c r="BG17" s="22"/>
      <c r="BH17" s="22"/>
      <c r="BI17" s="22"/>
      <c r="BJ17" s="22"/>
    </row>
    <row r="18" spans="1:62" x14ac:dyDescent="0.2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0"/>
        <v>0.90318010075566746</v>
      </c>
      <c r="P18" s="232">
        <f t="shared" si="1"/>
        <v>0.90318010075566746</v>
      </c>
      <c r="Q18" s="232">
        <f t="shared" si="2"/>
        <v>0.94797687861271696</v>
      </c>
      <c r="R18" s="232">
        <f t="shared" si="3"/>
        <v>0.96374999999999988</v>
      </c>
      <c r="S18" s="232">
        <f t="shared" si="4"/>
        <v>1.058125</v>
      </c>
      <c r="T18" s="232">
        <f t="shared" si="5"/>
        <v>1.3975</v>
      </c>
      <c r="U18" s="232">
        <f t="shared" si="6"/>
        <v>1.4724999999999997</v>
      </c>
      <c r="V18" s="232">
        <f t="shared" si="7"/>
        <v>1.4724999999999997</v>
      </c>
      <c r="W18" s="232">
        <f t="shared" si="8"/>
        <v>1.2693749999999997</v>
      </c>
      <c r="X18" s="232">
        <f t="shared" si="9"/>
        <v>0.96374999999999988</v>
      </c>
      <c r="Y18" s="232">
        <f t="shared" si="10"/>
        <v>0.92062500000000003</v>
      </c>
      <c r="Z18" s="185">
        <f t="shared" si="11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60"/>
      <c r="AN18" s="319"/>
      <c r="AO18" s="186"/>
      <c r="AP18" s="22"/>
      <c r="AQ18" s="358"/>
      <c r="AR18" s="203"/>
      <c r="AS18" s="357"/>
      <c r="AT18" s="357"/>
      <c r="AU18" s="348"/>
      <c r="AV18" s="203"/>
      <c r="AW18" s="203"/>
      <c r="AX18" s="203"/>
      <c r="AY18" s="203"/>
      <c r="AZ18" s="22"/>
      <c r="BA18" s="22"/>
      <c r="BB18" s="22"/>
      <c r="BC18" s="348"/>
      <c r="BD18" s="203"/>
      <c r="BE18" s="203"/>
      <c r="BF18" s="203"/>
      <c r="BG18" s="22"/>
      <c r="BH18" s="22"/>
      <c r="BI18" s="22"/>
      <c r="BJ18" s="22"/>
    </row>
    <row r="19" spans="1:62" x14ac:dyDescent="0.2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0"/>
        <v>0.95624999999999982</v>
      </c>
      <c r="P19" s="232">
        <f t="shared" si="1"/>
        <v>0.95624999999999982</v>
      </c>
      <c r="Q19" s="232">
        <f t="shared" si="2"/>
        <v>0.97109826589595394</v>
      </c>
      <c r="R19" s="232">
        <f t="shared" si="3"/>
        <v>0.98874999999999991</v>
      </c>
      <c r="S19" s="232">
        <f t="shared" si="4"/>
        <v>1.0756250000000001</v>
      </c>
      <c r="T19" s="232">
        <f t="shared" si="5"/>
        <v>1.5299999999999998</v>
      </c>
      <c r="U19" s="232">
        <f t="shared" si="6"/>
        <v>1.6299999999999994</v>
      </c>
      <c r="V19" s="232">
        <f t="shared" si="7"/>
        <v>1.6299999999999994</v>
      </c>
      <c r="W19" s="232">
        <f t="shared" si="8"/>
        <v>1.3431249999999999</v>
      </c>
      <c r="X19" s="232">
        <f t="shared" si="9"/>
        <v>0.98874999999999991</v>
      </c>
      <c r="Y19" s="232">
        <f t="shared" si="10"/>
        <v>1.016875</v>
      </c>
      <c r="Z19" s="185">
        <f t="shared" si="11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60"/>
      <c r="AN19" s="319"/>
      <c r="AO19" s="186"/>
      <c r="AP19" s="22"/>
      <c r="AQ19" s="358"/>
      <c r="AR19" s="203"/>
      <c r="AS19" s="357"/>
      <c r="AT19" s="357"/>
      <c r="AU19" s="348"/>
      <c r="AV19" s="203"/>
      <c r="AW19" s="320"/>
      <c r="AX19" s="320"/>
      <c r="AY19" s="320"/>
      <c r="AZ19" s="22"/>
      <c r="BA19" s="22"/>
      <c r="BB19" s="22"/>
      <c r="BC19" s="348"/>
      <c r="BD19" s="203"/>
      <c r="BE19" s="320"/>
      <c r="BF19" s="320"/>
      <c r="BG19" s="22"/>
      <c r="BH19" s="22"/>
      <c r="BI19" s="22"/>
      <c r="BJ19" s="22"/>
    </row>
    <row r="20" spans="1:62" x14ac:dyDescent="0.2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0"/>
        <v>0.96874999999999989</v>
      </c>
      <c r="P20" s="232">
        <f t="shared" si="1"/>
        <v>0.96874999999999989</v>
      </c>
      <c r="Q20" s="232">
        <f t="shared" si="2"/>
        <v>0.98265895953757232</v>
      </c>
      <c r="R20" s="232">
        <f t="shared" si="3"/>
        <v>0.995</v>
      </c>
      <c r="S20" s="232">
        <f t="shared" si="4"/>
        <v>1.0666026645768025</v>
      </c>
      <c r="T20" s="232">
        <f t="shared" si="5"/>
        <v>1.3975</v>
      </c>
      <c r="U20" s="232">
        <f t="shared" si="6"/>
        <v>1.4724999999999995</v>
      </c>
      <c r="V20" s="232">
        <f t="shared" si="7"/>
        <v>1.4724999999999995</v>
      </c>
      <c r="W20" s="232">
        <f t="shared" si="8"/>
        <v>1.3512499999999998</v>
      </c>
      <c r="X20" s="232">
        <f t="shared" si="9"/>
        <v>0.995</v>
      </c>
      <c r="Y20" s="232">
        <f t="shared" si="10"/>
        <v>1.08</v>
      </c>
      <c r="Z20" s="185">
        <f t="shared" si="11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60"/>
      <c r="AN20" s="22"/>
      <c r="AO20" s="22"/>
      <c r="AP20" s="22"/>
      <c r="AQ20" s="358"/>
      <c r="AR20" s="203"/>
      <c r="AS20" s="357"/>
      <c r="AT20" s="357"/>
      <c r="AU20" s="348"/>
      <c r="AV20" s="203"/>
      <c r="AW20" s="320"/>
      <c r="AX20" s="320"/>
      <c r="AY20" s="320"/>
      <c r="AZ20" s="22"/>
      <c r="BA20" s="22"/>
      <c r="BB20" s="22"/>
      <c r="BC20" s="348"/>
      <c r="BD20" s="203"/>
      <c r="BE20" s="320"/>
      <c r="BF20" s="320"/>
      <c r="BG20" s="22"/>
      <c r="BH20" s="22"/>
      <c r="BI20" s="22"/>
      <c r="BJ20" s="22"/>
    </row>
    <row r="21" spans="1:62" x14ac:dyDescent="0.2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0"/>
        <v>0.98</v>
      </c>
      <c r="P21" s="232">
        <f t="shared" si="1"/>
        <v>0.98</v>
      </c>
      <c r="Q21" s="232">
        <f t="shared" si="2"/>
        <v>0.98265895953757232</v>
      </c>
      <c r="R21" s="232">
        <f t="shared" si="3"/>
        <v>0.995</v>
      </c>
      <c r="S21" s="232">
        <f t="shared" si="4"/>
        <v>1.0491026645768027</v>
      </c>
      <c r="T21" s="232">
        <f t="shared" si="5"/>
        <v>1.2650000000000001</v>
      </c>
      <c r="U21" s="232">
        <f t="shared" si="6"/>
        <v>1.3149999999999995</v>
      </c>
      <c r="V21" s="232">
        <f t="shared" si="7"/>
        <v>1.3149999999999995</v>
      </c>
      <c r="W21" s="232">
        <f t="shared" si="8"/>
        <v>1.29375</v>
      </c>
      <c r="X21" s="232">
        <f t="shared" si="9"/>
        <v>0.995</v>
      </c>
      <c r="Y21" s="232">
        <f t="shared" si="10"/>
        <v>1.0825</v>
      </c>
      <c r="Z21" s="185">
        <f t="shared" si="11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60"/>
      <c r="AN21" s="318"/>
      <c r="AO21" s="352"/>
      <c r="AP21" s="22"/>
      <c r="AQ21" s="358"/>
      <c r="AR21" s="203"/>
      <c r="AS21" s="357"/>
      <c r="AT21" s="357"/>
      <c r="AU21" s="348"/>
      <c r="AV21" s="203"/>
      <c r="AW21" s="320"/>
      <c r="AX21" s="320"/>
      <c r="AY21" s="320"/>
      <c r="AZ21" s="22"/>
      <c r="BA21" s="22"/>
      <c r="BB21" s="22"/>
      <c r="BC21" s="348"/>
      <c r="BD21" s="203"/>
      <c r="BE21" s="320"/>
      <c r="BF21" s="320"/>
      <c r="BG21" s="22"/>
      <c r="BH21" s="22"/>
      <c r="BI21" s="22"/>
      <c r="BJ21" s="22"/>
    </row>
    <row r="22" spans="1:62" x14ac:dyDescent="0.2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0"/>
        <v>0</v>
      </c>
      <c r="P22" s="232">
        <f t="shared" si="1"/>
        <v>0</v>
      </c>
      <c r="Q22" s="232">
        <f t="shared" si="2"/>
        <v>0</v>
      </c>
      <c r="R22" s="232">
        <f t="shared" si="3"/>
        <v>0</v>
      </c>
      <c r="S22" s="232">
        <f t="shared" si="4"/>
        <v>0</v>
      </c>
      <c r="T22" s="232">
        <f t="shared" si="5"/>
        <v>0</v>
      </c>
      <c r="U22" s="232">
        <f t="shared" si="6"/>
        <v>0</v>
      </c>
      <c r="V22" s="232">
        <f t="shared" si="7"/>
        <v>0</v>
      </c>
      <c r="W22" s="232">
        <f t="shared" si="8"/>
        <v>0</v>
      </c>
      <c r="X22" s="232">
        <f t="shared" si="9"/>
        <v>0</v>
      </c>
      <c r="Y22" s="232">
        <f t="shared" si="10"/>
        <v>0</v>
      </c>
      <c r="Z22" s="185">
        <f t="shared" si="11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60"/>
      <c r="AN22" s="319"/>
      <c r="AO22" s="186"/>
      <c r="AP22" s="22"/>
      <c r="AQ22" s="358"/>
      <c r="AR22" s="203"/>
      <c r="AS22" s="357"/>
      <c r="AT22" s="357"/>
      <c r="AU22" s="348"/>
      <c r="AV22" s="22"/>
      <c r="AW22" s="22"/>
      <c r="AX22" s="22"/>
      <c r="AZ22" s="22"/>
      <c r="BA22" s="22"/>
      <c r="BB22" s="22"/>
      <c r="BC22" s="348"/>
      <c r="BD22" s="22"/>
      <c r="BE22" s="22"/>
      <c r="BF22" s="22"/>
      <c r="BG22" s="22"/>
      <c r="BH22" s="22"/>
      <c r="BI22" s="22"/>
      <c r="BJ22" s="22"/>
    </row>
    <row r="23" spans="1:62" x14ac:dyDescent="0.2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0"/>
        <v>0</v>
      </c>
      <c r="P23" s="232">
        <f t="shared" si="1"/>
        <v>0</v>
      </c>
      <c r="Q23" s="232">
        <f t="shared" si="2"/>
        <v>0</v>
      </c>
      <c r="R23" s="232">
        <f t="shared" si="3"/>
        <v>0</v>
      </c>
      <c r="S23" s="232">
        <f t="shared" si="4"/>
        <v>0</v>
      </c>
      <c r="T23" s="232">
        <f t="shared" si="5"/>
        <v>0</v>
      </c>
      <c r="U23" s="232">
        <f t="shared" si="6"/>
        <v>0</v>
      </c>
      <c r="V23" s="232">
        <f t="shared" si="7"/>
        <v>0</v>
      </c>
      <c r="W23" s="232">
        <f t="shared" si="8"/>
        <v>0</v>
      </c>
      <c r="X23" s="232">
        <f t="shared" si="9"/>
        <v>0</v>
      </c>
      <c r="Y23" s="232">
        <f t="shared" si="10"/>
        <v>0</v>
      </c>
      <c r="Z23" s="185">
        <f t="shared" si="11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60"/>
      <c r="AN23" s="319"/>
      <c r="AO23" s="186"/>
      <c r="AP23" s="22"/>
      <c r="AQ23" s="358"/>
      <c r="AR23" s="203"/>
      <c r="AS23" s="357"/>
      <c r="AT23" s="357"/>
      <c r="AU23" s="348"/>
      <c r="AV23" s="22"/>
      <c r="AW23" s="22"/>
      <c r="AX23" s="22"/>
      <c r="AZ23" s="22"/>
      <c r="BA23" s="22"/>
      <c r="BB23" s="22"/>
      <c r="BC23" s="348"/>
      <c r="BD23" s="22"/>
      <c r="BE23" s="22"/>
      <c r="BF23" s="22"/>
      <c r="BG23" s="22"/>
      <c r="BH23" s="22"/>
      <c r="BI23" s="22"/>
      <c r="BJ23" s="22"/>
    </row>
    <row r="24" spans="1:62" x14ac:dyDescent="0.2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60"/>
      <c r="AN24" s="319"/>
      <c r="AO24" s="186"/>
      <c r="AP24" s="22"/>
      <c r="AQ24" s="358"/>
      <c r="AR24" s="22"/>
      <c r="AS24" s="22"/>
      <c r="AT24" s="22"/>
      <c r="AU24" s="348"/>
      <c r="AV24" s="22"/>
      <c r="AW24" s="22"/>
      <c r="AX24" s="22"/>
      <c r="AZ24" s="22"/>
      <c r="BA24" s="22"/>
      <c r="BB24" s="22"/>
      <c r="BC24" s="348"/>
      <c r="BD24" s="22"/>
      <c r="BE24" s="22"/>
      <c r="BF24" s="22"/>
      <c r="BG24" s="22"/>
      <c r="BH24" s="22"/>
      <c r="BI24" s="22"/>
      <c r="BJ24" s="22"/>
    </row>
    <row r="25" spans="1:62" x14ac:dyDescent="0.2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60"/>
      <c r="AN25" s="319"/>
      <c r="AO25" s="186"/>
      <c r="AP25" s="22"/>
      <c r="AQ25" s="358"/>
      <c r="AR25" s="203"/>
      <c r="AS25" s="354"/>
      <c r="AT25" s="354"/>
      <c r="AU25" s="348"/>
      <c r="AV25" s="22"/>
      <c r="AW25" s="22"/>
      <c r="AX25" s="22"/>
      <c r="AZ25" s="22"/>
      <c r="BA25" s="22"/>
      <c r="BB25" s="22"/>
      <c r="BC25" s="348"/>
      <c r="BD25" s="22"/>
      <c r="BE25" s="22"/>
      <c r="BF25" s="22"/>
      <c r="BG25" s="22"/>
      <c r="BH25" s="22"/>
      <c r="BI25" s="22"/>
      <c r="BJ25" s="22"/>
    </row>
    <row r="26" spans="1:62" x14ac:dyDescent="0.2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60"/>
      <c r="AN26" s="22"/>
      <c r="AO26" s="22"/>
      <c r="AP26" s="22"/>
      <c r="AQ26" s="358"/>
      <c r="AR26" s="203"/>
      <c r="AS26" s="357"/>
      <c r="AT26" s="357"/>
      <c r="AU26" s="348"/>
      <c r="AV26" s="22"/>
      <c r="AW26" s="22"/>
      <c r="AX26" s="22"/>
      <c r="AZ26" s="22"/>
      <c r="BA26" s="22"/>
      <c r="BB26" s="22"/>
      <c r="BC26" s="348"/>
      <c r="BD26" s="22"/>
      <c r="BE26" s="22"/>
      <c r="BF26" s="22"/>
      <c r="BG26" s="22"/>
      <c r="BH26" s="22"/>
      <c r="BI26" s="22"/>
      <c r="BJ26" s="22"/>
    </row>
    <row r="27" spans="1:62" x14ac:dyDescent="0.2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60"/>
      <c r="AN27" s="22"/>
      <c r="AO27" s="22"/>
      <c r="AP27" s="22"/>
      <c r="AQ27" s="358"/>
      <c r="AR27" s="203"/>
      <c r="AS27" s="351"/>
      <c r="AT27" s="351"/>
      <c r="AU27" s="348"/>
      <c r="AV27" s="22"/>
      <c r="AW27" s="22"/>
      <c r="AX27" s="22"/>
      <c r="AZ27" s="22"/>
      <c r="BA27" s="22"/>
      <c r="BB27" s="22"/>
      <c r="BC27" s="348"/>
      <c r="BD27" s="22"/>
      <c r="BE27" s="22"/>
      <c r="BF27" s="22"/>
      <c r="BG27" s="22"/>
      <c r="BH27" s="22"/>
      <c r="BI27" s="22"/>
      <c r="BJ27" s="22"/>
    </row>
    <row r="28" spans="1:62" x14ac:dyDescent="0.2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60"/>
      <c r="AN28" s="22"/>
      <c r="AO28" s="22"/>
      <c r="AP28" s="22"/>
      <c r="AQ28" s="358"/>
      <c r="AR28" s="203"/>
      <c r="AS28" s="357"/>
      <c r="AT28" s="357"/>
      <c r="AU28" s="348"/>
      <c r="AV28" s="22"/>
      <c r="AW28" s="22"/>
      <c r="AX28" s="22"/>
      <c r="AZ28" s="22"/>
      <c r="BA28" s="22"/>
      <c r="BB28" s="22"/>
      <c r="BC28" s="348"/>
      <c r="BD28" s="22"/>
      <c r="BE28" s="22"/>
      <c r="BF28" s="22"/>
      <c r="BG28" s="22"/>
      <c r="BH28" s="22"/>
      <c r="BI28" s="22"/>
      <c r="BJ28" s="22"/>
    </row>
    <row r="29" spans="1:62" x14ac:dyDescent="0.2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60"/>
      <c r="AN29" s="22"/>
      <c r="AO29" s="22"/>
      <c r="AP29" s="22"/>
      <c r="AQ29" s="358"/>
      <c r="AR29" s="203"/>
      <c r="AS29" s="357"/>
      <c r="AT29" s="357"/>
      <c r="AU29" s="348"/>
      <c r="AV29" s="22"/>
      <c r="AW29" s="22"/>
      <c r="AX29" s="22"/>
      <c r="AZ29" s="22"/>
      <c r="BA29" s="22"/>
      <c r="BB29" s="22"/>
      <c r="BC29" s="348"/>
      <c r="BD29" s="22"/>
      <c r="BE29" s="22"/>
      <c r="BF29" s="22"/>
      <c r="BG29" s="22"/>
      <c r="BH29" s="22"/>
      <c r="BI29" s="22"/>
      <c r="BJ29" s="22"/>
    </row>
    <row r="30" spans="1:62" x14ac:dyDescent="0.2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60"/>
      <c r="AN30" s="22"/>
      <c r="AO30" s="22"/>
      <c r="AP30" s="22"/>
      <c r="AQ30" s="358"/>
      <c r="AR30" s="203"/>
      <c r="AS30" s="357"/>
      <c r="AT30" s="357"/>
      <c r="AU30" s="348"/>
      <c r="AV30" s="22"/>
      <c r="AW30" s="22"/>
      <c r="AX30" s="22"/>
      <c r="AZ30" s="22"/>
      <c r="BA30" s="22"/>
      <c r="BB30" s="22"/>
      <c r="BC30" s="348"/>
      <c r="BD30" s="22"/>
      <c r="BE30" s="22"/>
      <c r="BF30" s="22"/>
      <c r="BG30" s="22"/>
      <c r="BH30" s="22"/>
      <c r="BI30" s="22"/>
      <c r="BJ30" s="22"/>
    </row>
    <row r="31" spans="1:62" x14ac:dyDescent="0.2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60"/>
      <c r="AN31" s="22"/>
      <c r="AO31" s="22"/>
      <c r="AP31" s="22"/>
      <c r="AQ31" s="358"/>
      <c r="AR31" s="203"/>
      <c r="AS31" s="357"/>
      <c r="AT31" s="357"/>
      <c r="AU31" s="348"/>
      <c r="AV31" s="22"/>
      <c r="AW31" s="22"/>
      <c r="AX31" s="22"/>
      <c r="AZ31" s="22"/>
      <c r="BA31" s="22"/>
      <c r="BB31" s="22"/>
      <c r="BC31" s="348"/>
      <c r="BD31" s="22"/>
      <c r="BE31" s="22"/>
      <c r="BF31" s="22"/>
      <c r="BG31" s="22"/>
      <c r="BH31" s="22"/>
      <c r="BI31" s="22"/>
      <c r="BJ31" s="22"/>
    </row>
    <row r="32" spans="1:62" x14ac:dyDescent="0.2">
      <c r="A32" s="213" t="s">
        <v>1160</v>
      </c>
      <c r="B32" s="214">
        <f t="shared" ref="B32:M32" si="12">O32</f>
        <v>1.0200738350125944</v>
      </c>
      <c r="C32" s="214">
        <f t="shared" si="12"/>
        <v>1.0200738350125944</v>
      </c>
      <c r="D32" s="214">
        <f t="shared" si="12"/>
        <v>1.0173448699421965</v>
      </c>
      <c r="E32" s="214">
        <f t="shared" si="12"/>
        <v>1.0049999999999999</v>
      </c>
      <c r="F32" s="214">
        <f t="shared" si="12"/>
        <v>1.0756250000000001</v>
      </c>
      <c r="G32" s="214">
        <f t="shared" si="12"/>
        <v>1.5299999999999998</v>
      </c>
      <c r="H32" s="214">
        <f t="shared" si="12"/>
        <v>1.6299999999999994</v>
      </c>
      <c r="I32" s="214">
        <f t="shared" si="12"/>
        <v>1.6299999999999994</v>
      </c>
      <c r="J32" s="214">
        <f t="shared" si="12"/>
        <v>1.3512499999999998</v>
      </c>
      <c r="K32" s="214">
        <f t="shared" si="12"/>
        <v>1.0049999999999999</v>
      </c>
      <c r="L32" s="214">
        <f t="shared" si="12"/>
        <v>1.0825</v>
      </c>
      <c r="M32" s="214">
        <f t="shared" si="12"/>
        <v>1.02125</v>
      </c>
      <c r="N32" s="154"/>
      <c r="O32" s="233">
        <f t="shared" ref="O32:Z32" si="13">MAX(O7:O30)</f>
        <v>1.0200738350125944</v>
      </c>
      <c r="P32" s="234">
        <f t="shared" si="13"/>
        <v>1.0200738350125944</v>
      </c>
      <c r="Q32" s="234">
        <f t="shared" si="13"/>
        <v>1.0173448699421965</v>
      </c>
      <c r="R32" s="234">
        <f t="shared" si="13"/>
        <v>1.0049999999999999</v>
      </c>
      <c r="S32" s="234">
        <f t="shared" si="13"/>
        <v>1.0756250000000001</v>
      </c>
      <c r="T32" s="234">
        <f t="shared" si="13"/>
        <v>1.5299999999999998</v>
      </c>
      <c r="U32" s="234">
        <f t="shared" si="13"/>
        <v>1.6299999999999994</v>
      </c>
      <c r="V32" s="234">
        <f t="shared" si="13"/>
        <v>1.6299999999999994</v>
      </c>
      <c r="W32" s="234">
        <f t="shared" si="13"/>
        <v>1.3512499999999998</v>
      </c>
      <c r="X32" s="234">
        <f t="shared" si="13"/>
        <v>1.0049999999999999</v>
      </c>
      <c r="Y32" s="234">
        <f t="shared" si="13"/>
        <v>1.0825</v>
      </c>
      <c r="Z32" s="235">
        <f t="shared" si="13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60"/>
      <c r="AN32" s="22"/>
      <c r="AO32" s="22"/>
      <c r="AP32" s="22"/>
      <c r="AQ32" s="358"/>
      <c r="AR32" s="203"/>
      <c r="AS32" s="357"/>
      <c r="AT32" s="357"/>
      <c r="AU32" s="348"/>
      <c r="AV32" s="22"/>
      <c r="AW32" s="22"/>
      <c r="AX32" s="22"/>
      <c r="AZ32" s="22"/>
      <c r="BA32" s="22"/>
      <c r="BB32" s="22"/>
      <c r="BC32" s="348"/>
      <c r="BD32" s="22"/>
      <c r="BE32" s="22"/>
      <c r="BF32" s="22"/>
      <c r="BG32" s="22"/>
      <c r="BH32" s="22"/>
      <c r="BI32" s="22"/>
      <c r="BJ32" s="22"/>
    </row>
    <row r="33" spans="1:62" x14ac:dyDescent="0.2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60"/>
      <c r="AN33" s="22"/>
      <c r="AO33" s="22"/>
      <c r="AP33" s="22"/>
      <c r="AQ33" s="358"/>
      <c r="AR33" s="203"/>
      <c r="AS33" s="357"/>
      <c r="AT33" s="357"/>
      <c r="AU33" s="348"/>
      <c r="AV33" s="22"/>
      <c r="AW33" s="22"/>
      <c r="AX33" s="22"/>
      <c r="AZ33" s="22"/>
      <c r="BA33" s="22"/>
      <c r="BB33" s="22"/>
      <c r="BC33" s="348"/>
      <c r="BD33" s="22"/>
      <c r="BE33" s="22"/>
      <c r="BF33" s="22"/>
      <c r="BG33" s="22"/>
      <c r="BH33" s="22"/>
      <c r="BI33" s="22"/>
      <c r="BJ33" s="22"/>
    </row>
    <row r="34" spans="1:62" x14ac:dyDescent="0.2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60"/>
      <c r="AN34" s="22"/>
      <c r="AO34" s="22"/>
      <c r="AP34" s="22"/>
      <c r="AQ34" s="358"/>
      <c r="AR34" s="203"/>
      <c r="AS34" s="357"/>
      <c r="AT34" s="357"/>
      <c r="AU34" s="348"/>
      <c r="AV34" s="22"/>
      <c r="AW34" s="22"/>
      <c r="AX34" s="22"/>
      <c r="AZ34" s="22"/>
      <c r="BA34" s="22"/>
      <c r="BB34" s="22"/>
      <c r="BC34" s="348"/>
      <c r="BD34" s="22"/>
      <c r="BE34" s="22"/>
      <c r="BF34" s="22"/>
      <c r="BG34" s="22"/>
      <c r="BH34" s="22"/>
      <c r="BI34" s="22"/>
      <c r="BJ34" s="22"/>
    </row>
    <row r="35" spans="1:62" x14ac:dyDescent="0.2">
      <c r="B35" s="169" t="s">
        <v>1206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M35" s="348"/>
      <c r="AN35" s="22"/>
      <c r="AO35" s="22"/>
      <c r="AP35" s="22"/>
      <c r="AQ35" s="358"/>
      <c r="AR35" s="22"/>
      <c r="AS35" s="22"/>
      <c r="AT35" s="22"/>
      <c r="AU35" s="348"/>
      <c r="AV35" s="22"/>
      <c r="AW35" s="22"/>
      <c r="AX35" s="22"/>
      <c r="AZ35" s="22"/>
      <c r="BA35" s="22"/>
      <c r="BB35" s="22"/>
      <c r="BC35" s="348"/>
      <c r="BD35" s="22"/>
      <c r="BE35" s="22"/>
      <c r="BF35" s="22"/>
      <c r="BG35" s="22"/>
      <c r="BH35" s="22"/>
      <c r="BI35" s="22"/>
      <c r="BJ35" s="22"/>
    </row>
    <row r="36" spans="1:62" x14ac:dyDescent="0.2">
      <c r="A36" s="158" t="s">
        <v>1149</v>
      </c>
      <c r="B36" s="169" t="s">
        <v>1159</v>
      </c>
      <c r="C36" s="168" t="s">
        <v>1151</v>
      </c>
      <c r="D36" s="166" t="s">
        <v>1161</v>
      </c>
      <c r="E36" s="169" t="s">
        <v>1159</v>
      </c>
      <c r="F36" s="166" t="s">
        <v>1161</v>
      </c>
      <c r="G36" s="169" t="s">
        <v>1159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M36" s="348"/>
      <c r="AN36" s="22"/>
      <c r="AO36" s="22"/>
      <c r="AP36" s="22"/>
      <c r="AQ36" s="358"/>
      <c r="AR36" s="203"/>
      <c r="AS36" s="354"/>
      <c r="AT36" s="354"/>
      <c r="AU36" s="348"/>
      <c r="AV36" s="22"/>
      <c r="AW36" s="22"/>
      <c r="AX36" s="22"/>
      <c r="AZ36" s="22"/>
      <c r="BA36" s="22"/>
      <c r="BB36" s="22"/>
      <c r="BC36" s="348"/>
      <c r="BD36" s="22"/>
      <c r="BE36" s="22"/>
      <c r="BF36" s="22"/>
      <c r="BG36" s="22"/>
      <c r="BH36" s="22"/>
      <c r="BI36" s="22"/>
      <c r="BJ36" s="22"/>
    </row>
    <row r="37" spans="1:62" x14ac:dyDescent="0.2">
      <c r="A37" s="165">
        <f>Option4!A4</f>
        <v>37257</v>
      </c>
      <c r="B37" s="161">
        <f t="shared" ref="B37:B48" si="14">IF(A37="N/A"," ",N37*VLOOKUP(MONTH(A37),Curveadj,3))</f>
        <v>32.416667756580168</v>
      </c>
      <c r="C37" s="163">
        <f>IF(A37="N/A"," ",(IF(AND(Scaler4=1,MONTH(A37)&gt;=6,MONTH(A37)&lt;=8,OR($M$37="REGION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 t="shared" ref="D37:D100" si="15">IF(A37="N/A"," ",C37*B37)</f>
        <v>33.067394596783849</v>
      </c>
      <c r="E37" s="161">
        <f t="shared" ref="E37:E48" si="16">IF(A37="N/A"," ",O37*VLOOKUP(MONTH(A37),Curveadj,3))</f>
        <v>29.320001373291017</v>
      </c>
      <c r="F37" s="162">
        <f t="shared" ref="F37:F100" si="17">IF(A37="N/A"," ",E37*C37)</f>
        <v>29.908566243427504</v>
      </c>
      <c r="G37" s="161">
        <f t="shared" ref="G37:G48" si="18">IF(A37="N/A"," ",P37*VLOOKUP(MONTH(A37),Curveadj,3))</f>
        <v>19.820001373291017</v>
      </c>
      <c r="H37" s="162">
        <f t="shared" ref="H37:H100" si="19">IF(A37="N/A"," ",G37*C37)</f>
        <v>20.217864810807857</v>
      </c>
      <c r="I37" s="162">
        <f t="shared" ref="I37:I48" si="20">IF(A37="N/A"," ",Q37)</f>
        <v>18.25</v>
      </c>
      <c r="J37" s="162"/>
      <c r="K37" s="335"/>
      <c r="L37" s="335"/>
      <c r="M37" s="210" t="str">
        <f>PositionRegion</f>
        <v>REGION 4</v>
      </c>
      <c r="N37" s="194">
        <f t="shared" ref="N37:N100" si="21">IF(A37="N/A"," ",VLOOKUP(A37,PeakPowerCurves,(IF(_BMO4=2,3,IF(_BMO4=1,2,4))),FALSE))</f>
        <v>32.416667756580168</v>
      </c>
      <c r="O37" s="194">
        <f t="shared" ref="O37:O100" si="22">IF(A37="N/A"," ",VLOOKUP(A37,SatSunPeakPwr,(IF(_BMO4=2,3,IF(_BMO4=1,2,4))),FALSE))</f>
        <v>29.320001373291017</v>
      </c>
      <c r="P37" s="194">
        <f t="shared" ref="P37:P100" si="23">IF(A37="N/A"," ",VLOOKUP(A37,SatSunPeakPwr,(IF(_BMO4=2,7,IF(_BMO4=1,6,8))),FALSE))</f>
        <v>19.820001373291017</v>
      </c>
      <c r="Q37" s="195">
        <f t="shared" ref="Q37:Q100" si="24">IF(A37="N/A"," ",(VLOOKUP(A37,OPPowerPrices,(IF(_BMO4=2,7,IF(_BMO4=1,6,8))),FALSE)))</f>
        <v>18.25</v>
      </c>
      <c r="R37" s="336">
        <f t="shared" ref="R37:R100" ca="1" si="25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M37" s="348"/>
      <c r="AN37" s="22"/>
      <c r="AO37" s="22"/>
      <c r="AP37" s="22"/>
      <c r="AQ37" s="358"/>
      <c r="AR37" s="203"/>
      <c r="AS37" s="357"/>
      <c r="AT37" s="357"/>
      <c r="AU37" s="348"/>
      <c r="AV37" s="22"/>
      <c r="AW37" s="22"/>
      <c r="AX37" s="22"/>
      <c r="AZ37" s="22"/>
      <c r="BA37" s="22"/>
      <c r="BB37" s="22"/>
      <c r="BC37" s="348"/>
      <c r="BD37" s="22"/>
      <c r="BE37" s="22"/>
      <c r="BF37" s="22"/>
      <c r="BG37" s="22"/>
      <c r="BH37" s="22"/>
      <c r="BI37" s="22"/>
      <c r="BJ37" s="22"/>
    </row>
    <row r="38" spans="1:62" x14ac:dyDescent="0.2">
      <c r="A38" s="165">
        <f>Option4!A5</f>
        <v>37288</v>
      </c>
      <c r="B38" s="161">
        <f t="shared" si="14"/>
        <v>32.066665467761808</v>
      </c>
      <c r="C38" s="163">
        <f t="shared" ref="C38:C101" si="26">IF(A38="N/A"," ",(IF(AND(Scaler4=1,MONTH(A38)&gt;=6,MONTH(A38)&lt;=8,OR($M$37="REGION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si="15"/>
        <v>32.71036641976572</v>
      </c>
      <c r="E38" s="161">
        <f t="shared" si="16"/>
        <v>26.916001281738282</v>
      </c>
      <c r="F38" s="162">
        <f t="shared" si="17"/>
        <v>27.456308650666678</v>
      </c>
      <c r="G38" s="161">
        <f t="shared" si="18"/>
        <v>18.416501007080079</v>
      </c>
      <c r="H38" s="162">
        <f t="shared" si="19"/>
        <v>18.786190809805483</v>
      </c>
      <c r="I38" s="162">
        <f t="shared" si="20"/>
        <v>16.75</v>
      </c>
      <c r="J38" s="162"/>
      <c r="K38" s="335"/>
      <c r="L38" s="335"/>
      <c r="M38" s="258"/>
      <c r="N38" s="194">
        <f t="shared" si="21"/>
        <v>32.066665467761808</v>
      </c>
      <c r="O38" s="194">
        <f t="shared" si="22"/>
        <v>26.916001281738282</v>
      </c>
      <c r="P38" s="194">
        <f t="shared" si="23"/>
        <v>18.416501007080079</v>
      </c>
      <c r="Q38" s="195">
        <f t="shared" si="24"/>
        <v>16.75</v>
      </c>
      <c r="R38" s="336">
        <f t="shared" ca="1" si="25"/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M38" s="348"/>
      <c r="AN38" s="22"/>
      <c r="AO38" s="22"/>
      <c r="AP38" s="22"/>
      <c r="AQ38" s="358"/>
      <c r="AR38" s="203"/>
      <c r="AS38" s="351"/>
      <c r="AT38" s="351"/>
      <c r="AU38" s="348"/>
      <c r="AV38" s="22"/>
      <c r="AW38" s="22"/>
      <c r="AX38" s="22"/>
      <c r="AZ38" s="22"/>
      <c r="BA38" s="22"/>
      <c r="BB38" s="22"/>
      <c r="BC38" s="348"/>
      <c r="BD38" s="22"/>
      <c r="BE38" s="22"/>
      <c r="BF38" s="22"/>
      <c r="BG38" s="22"/>
      <c r="BH38" s="22"/>
      <c r="BI38" s="22"/>
      <c r="BJ38" s="22"/>
    </row>
    <row r="39" spans="1:62" x14ac:dyDescent="0.2">
      <c r="A39" s="165">
        <f>Option4!A6</f>
        <v>37316</v>
      </c>
      <c r="B39" s="161">
        <f t="shared" si="14"/>
        <v>31.019767051519349</v>
      </c>
      <c r="C39" s="163">
        <f t="shared" si="26"/>
        <v>1.0173448699421965</v>
      </c>
      <c r="D39" s="162">
        <f t="shared" si="15"/>
        <v>31.557800876665183</v>
      </c>
      <c r="E39" s="161">
        <f t="shared" si="16"/>
        <v>21.919999084472657</v>
      </c>
      <c r="F39" s="162">
        <f t="shared" si="17"/>
        <v>22.300198617725901</v>
      </c>
      <c r="G39" s="161">
        <f t="shared" si="18"/>
        <v>16.42000099182129</v>
      </c>
      <c r="H39" s="162">
        <f t="shared" si="19"/>
        <v>16.704803773475167</v>
      </c>
      <c r="I39" s="162">
        <f t="shared" si="20"/>
        <v>17.75</v>
      </c>
      <c r="J39" s="162"/>
      <c r="K39" s="335"/>
      <c r="L39" s="335"/>
      <c r="M39" s="258"/>
      <c r="N39" s="194">
        <f t="shared" si="21"/>
        <v>31.019767051519349</v>
      </c>
      <c r="O39" s="194">
        <f t="shared" si="22"/>
        <v>21.919999084472657</v>
      </c>
      <c r="P39" s="194">
        <f t="shared" si="23"/>
        <v>16.42000099182129</v>
      </c>
      <c r="Q39" s="195">
        <f t="shared" si="24"/>
        <v>17.75</v>
      </c>
      <c r="R39" s="336">
        <f t="shared" ca="1" si="25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M39" s="348"/>
      <c r="AN39" s="22"/>
      <c r="AO39" s="22"/>
      <c r="AP39" s="22"/>
      <c r="AQ39" s="358"/>
      <c r="AR39" s="203"/>
      <c r="AS39" s="357"/>
      <c r="AT39" s="357"/>
      <c r="AU39" s="348"/>
      <c r="AV39" s="22"/>
      <c r="AW39" s="22"/>
      <c r="AX39" s="22"/>
      <c r="AZ39" s="22"/>
      <c r="BA39" s="22"/>
      <c r="BB39" s="22"/>
      <c r="BC39" s="348"/>
      <c r="BD39" s="22"/>
      <c r="BE39" s="22"/>
      <c r="BF39" s="22"/>
      <c r="BG39" s="22"/>
      <c r="BH39" s="22"/>
      <c r="BI39" s="22"/>
      <c r="BJ39" s="22"/>
    </row>
    <row r="40" spans="1:62" x14ac:dyDescent="0.2">
      <c r="A40" s="165">
        <f>Option4!A7</f>
        <v>37347</v>
      </c>
      <c r="B40" s="161">
        <f t="shared" si="14"/>
        <v>31.469767814458802</v>
      </c>
      <c r="C40" s="163">
        <f t="shared" si="26"/>
        <v>1.0049999999999999</v>
      </c>
      <c r="D40" s="162">
        <f t="shared" si="15"/>
        <v>31.627116653531093</v>
      </c>
      <c r="E40" s="161">
        <f t="shared" si="16"/>
        <v>21.919999084472657</v>
      </c>
      <c r="F40" s="162">
        <f t="shared" si="17"/>
        <v>22.029599079895018</v>
      </c>
      <c r="G40" s="161">
        <f t="shared" si="18"/>
        <v>16.415001831054688</v>
      </c>
      <c r="H40" s="162">
        <f t="shared" si="19"/>
        <v>16.49707684020996</v>
      </c>
      <c r="I40" s="162">
        <f t="shared" si="20"/>
        <v>15.750000953674316</v>
      </c>
      <c r="J40" s="162"/>
      <c r="K40" s="335"/>
      <c r="L40" s="335"/>
      <c r="M40" s="258"/>
      <c r="N40" s="194">
        <f t="shared" si="21"/>
        <v>31.469767814458802</v>
      </c>
      <c r="O40" s="194">
        <f t="shared" si="22"/>
        <v>21.919999084472657</v>
      </c>
      <c r="P40" s="194">
        <f t="shared" si="23"/>
        <v>16.415001831054688</v>
      </c>
      <c r="Q40" s="195">
        <f t="shared" si="24"/>
        <v>15.750000953674316</v>
      </c>
      <c r="R40" s="336">
        <f t="shared" ca="1" si="25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M40" s="348"/>
      <c r="AN40" s="22"/>
      <c r="AO40" s="22"/>
      <c r="AP40" s="22"/>
      <c r="AQ40" s="358"/>
      <c r="AR40" s="203"/>
      <c r="AS40" s="357"/>
      <c r="AT40" s="357"/>
      <c r="AU40" s="348"/>
      <c r="AV40" s="22"/>
      <c r="AW40" s="22"/>
      <c r="AX40" s="22"/>
      <c r="AZ40" s="22"/>
      <c r="BA40" s="22"/>
      <c r="BB40" s="22"/>
      <c r="BC40" s="348"/>
      <c r="BD40" s="22"/>
      <c r="BE40" s="22"/>
      <c r="BF40" s="22"/>
      <c r="BG40" s="22"/>
      <c r="BH40" s="22"/>
      <c r="BI40" s="22"/>
      <c r="BJ40" s="22"/>
    </row>
    <row r="41" spans="1:62" x14ac:dyDescent="0.2">
      <c r="A41" s="165">
        <f>Option4!A8</f>
        <v>37377</v>
      </c>
      <c r="B41" s="161">
        <f t="shared" si="14"/>
        <v>34.625</v>
      </c>
      <c r="C41" s="163">
        <f t="shared" si="26"/>
        <v>1.0756250000000001</v>
      </c>
      <c r="D41" s="162">
        <f t="shared" si="15"/>
        <v>37.243515625000001</v>
      </c>
      <c r="E41" s="161">
        <f t="shared" si="16"/>
        <v>23.919999084472657</v>
      </c>
      <c r="F41" s="162">
        <f t="shared" si="17"/>
        <v>25.728949015235901</v>
      </c>
      <c r="G41" s="161">
        <f t="shared" si="18"/>
        <v>17.424998245239259</v>
      </c>
      <c r="H41" s="162">
        <f t="shared" si="19"/>
        <v>18.74276373753548</v>
      </c>
      <c r="I41" s="162">
        <f t="shared" si="20"/>
        <v>17.75</v>
      </c>
      <c r="J41" s="162"/>
      <c r="K41" s="335"/>
      <c r="L41" s="335"/>
      <c r="M41" s="258"/>
      <c r="N41" s="194">
        <f t="shared" si="21"/>
        <v>34.625</v>
      </c>
      <c r="O41" s="194">
        <f t="shared" si="22"/>
        <v>23.919999084472657</v>
      </c>
      <c r="P41" s="194">
        <f t="shared" si="23"/>
        <v>17.424998245239259</v>
      </c>
      <c r="Q41" s="195">
        <f t="shared" si="24"/>
        <v>17.75</v>
      </c>
      <c r="R41" s="336">
        <f t="shared" ca="1" si="25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M41" s="348"/>
      <c r="AN41" s="22"/>
      <c r="AO41" s="22"/>
      <c r="AP41" s="22"/>
      <c r="AQ41" s="358"/>
      <c r="AR41" s="203"/>
      <c r="AS41" s="357"/>
      <c r="AT41" s="357"/>
      <c r="AU41" s="348"/>
      <c r="AV41" s="22"/>
      <c r="AW41" s="22"/>
      <c r="AX41" s="22"/>
      <c r="AZ41" s="22"/>
      <c r="BA41" s="22"/>
      <c r="BB41" s="22"/>
      <c r="BC41" s="348"/>
      <c r="BD41" s="22"/>
      <c r="BE41" s="22"/>
      <c r="BF41" s="22"/>
      <c r="BG41" s="22"/>
      <c r="BH41" s="22"/>
      <c r="BI41" s="22"/>
      <c r="BJ41" s="22"/>
    </row>
    <row r="42" spans="1:62" x14ac:dyDescent="0.2">
      <c r="A42" s="165">
        <f>Option4!A9</f>
        <v>37408</v>
      </c>
      <c r="B42" s="161">
        <f t="shared" si="14"/>
        <v>44.75</v>
      </c>
      <c r="C42" s="163">
        <f t="shared" si="26"/>
        <v>1.5299999999999998</v>
      </c>
      <c r="D42" s="162">
        <f t="shared" si="15"/>
        <v>68.467499999999987</v>
      </c>
      <c r="E42" s="161">
        <f t="shared" si="16"/>
        <v>30.919999084472657</v>
      </c>
      <c r="F42" s="162">
        <f t="shared" si="17"/>
        <v>47.307598599243157</v>
      </c>
      <c r="G42" s="161">
        <f t="shared" si="18"/>
        <v>21.419999084472657</v>
      </c>
      <c r="H42" s="162">
        <f t="shared" si="19"/>
        <v>32.77259859924316</v>
      </c>
      <c r="I42" s="162">
        <f t="shared" si="20"/>
        <v>20.75</v>
      </c>
      <c r="J42" s="162"/>
      <c r="K42" s="335"/>
      <c r="L42" s="335"/>
      <c r="M42" s="258"/>
      <c r="N42" s="194">
        <f t="shared" si="21"/>
        <v>44.75</v>
      </c>
      <c r="O42" s="194">
        <f t="shared" si="22"/>
        <v>30.919999084472657</v>
      </c>
      <c r="P42" s="194">
        <f t="shared" si="23"/>
        <v>21.419999084472657</v>
      </c>
      <c r="Q42" s="195">
        <f t="shared" si="24"/>
        <v>20.75</v>
      </c>
      <c r="R42" s="336">
        <f t="shared" ca="1" si="25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M42" s="348"/>
      <c r="AN42" s="22"/>
      <c r="AO42" s="22"/>
      <c r="AP42" s="22"/>
      <c r="AQ42" s="358"/>
      <c r="AR42" s="203"/>
      <c r="AS42" s="357"/>
      <c r="AT42" s="357"/>
      <c r="AU42" s="348"/>
      <c r="AV42" s="22"/>
      <c r="AW42" s="22"/>
      <c r="AX42" s="22"/>
      <c r="AZ42" s="22"/>
      <c r="BA42" s="22"/>
      <c r="BB42" s="22"/>
      <c r="BC42" s="348"/>
      <c r="BD42" s="22"/>
      <c r="BE42" s="22"/>
      <c r="BF42" s="22"/>
      <c r="BG42" s="22"/>
      <c r="BH42" s="22"/>
      <c r="BI42" s="22"/>
      <c r="BJ42" s="22"/>
    </row>
    <row r="43" spans="1:62" x14ac:dyDescent="0.2">
      <c r="A43" s="165">
        <f>Option4!A10</f>
        <v>37438</v>
      </c>
      <c r="B43" s="161">
        <f t="shared" si="14"/>
        <v>62.25</v>
      </c>
      <c r="C43" s="163">
        <f t="shared" si="26"/>
        <v>1.6299999999999994</v>
      </c>
      <c r="D43" s="162">
        <f t="shared" si="15"/>
        <v>101.46749999999997</v>
      </c>
      <c r="E43" s="161">
        <f t="shared" si="16"/>
        <v>36.919999084472657</v>
      </c>
      <c r="F43" s="162">
        <f t="shared" si="17"/>
        <v>60.179598507690407</v>
      </c>
      <c r="G43" s="161">
        <f t="shared" si="18"/>
        <v>27.419999084472657</v>
      </c>
      <c r="H43" s="162">
        <f t="shared" si="19"/>
        <v>44.694598507690415</v>
      </c>
      <c r="I43" s="162">
        <f t="shared" si="20"/>
        <v>21.25</v>
      </c>
      <c r="J43" s="162"/>
      <c r="K43" s="335"/>
      <c r="L43" s="335"/>
      <c r="M43" s="258"/>
      <c r="N43" s="194">
        <f t="shared" si="21"/>
        <v>62.25</v>
      </c>
      <c r="O43" s="194">
        <f t="shared" si="22"/>
        <v>36.919999084472657</v>
      </c>
      <c r="P43" s="194">
        <f t="shared" si="23"/>
        <v>27.419999084472657</v>
      </c>
      <c r="Q43" s="195">
        <f t="shared" si="24"/>
        <v>21.25</v>
      </c>
      <c r="R43" s="336">
        <f t="shared" ca="1" si="25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M43" s="348"/>
      <c r="AN43" s="22"/>
      <c r="AO43" s="22"/>
      <c r="AP43" s="22"/>
      <c r="AQ43" s="358"/>
      <c r="AR43" s="203"/>
      <c r="AS43" s="357"/>
      <c r="AT43" s="357"/>
      <c r="AU43" s="348"/>
      <c r="AV43" s="22"/>
      <c r="AW43" s="22"/>
      <c r="AX43" s="22"/>
      <c r="AZ43" s="22"/>
      <c r="BA43" s="22"/>
      <c r="BB43" s="22"/>
      <c r="BC43" s="348"/>
      <c r="BD43" s="22"/>
      <c r="BE43" s="22"/>
      <c r="BF43" s="22"/>
      <c r="BG43" s="22"/>
      <c r="BH43" s="22"/>
      <c r="BI43" s="22"/>
      <c r="BJ43" s="22"/>
    </row>
    <row r="44" spans="1:62" x14ac:dyDescent="0.2">
      <c r="A44" s="165">
        <f>Option4!A11</f>
        <v>37469</v>
      </c>
      <c r="B44" s="161">
        <f t="shared" si="14"/>
        <v>62.25</v>
      </c>
      <c r="C44" s="163">
        <f t="shared" si="26"/>
        <v>1.6299999999999994</v>
      </c>
      <c r="D44" s="162">
        <f t="shared" si="15"/>
        <v>101.46749999999997</v>
      </c>
      <c r="E44" s="161">
        <f t="shared" si="16"/>
        <v>34.920002899169923</v>
      </c>
      <c r="F44" s="162">
        <f t="shared" si="17"/>
        <v>56.919604725646956</v>
      </c>
      <c r="G44" s="161">
        <f t="shared" si="18"/>
        <v>27.419999084472657</v>
      </c>
      <c r="H44" s="162">
        <f t="shared" si="19"/>
        <v>44.694598507690415</v>
      </c>
      <c r="I44" s="162">
        <f t="shared" si="20"/>
        <v>22.25</v>
      </c>
      <c r="J44" s="162"/>
      <c r="K44" s="335"/>
      <c r="L44" s="335"/>
      <c r="M44" s="258"/>
      <c r="N44" s="194">
        <f t="shared" si="21"/>
        <v>62.25</v>
      </c>
      <c r="O44" s="194">
        <f t="shared" si="22"/>
        <v>34.920002899169923</v>
      </c>
      <c r="P44" s="194">
        <f t="shared" si="23"/>
        <v>27.419999084472657</v>
      </c>
      <c r="Q44" s="195">
        <f t="shared" si="24"/>
        <v>22.25</v>
      </c>
      <c r="R44" s="336">
        <f t="shared" ca="1" si="25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M44" s="348"/>
      <c r="AN44" s="22"/>
      <c r="AO44" s="22"/>
      <c r="AP44" s="22"/>
      <c r="AQ44" s="358"/>
      <c r="AR44" s="203"/>
      <c r="AS44" s="357"/>
      <c r="AT44" s="357"/>
      <c r="AU44" s="348"/>
      <c r="AV44" s="22"/>
      <c r="AW44" s="22"/>
      <c r="AX44" s="22"/>
      <c r="AZ44" s="22"/>
      <c r="BA44" s="22"/>
      <c r="BB44" s="22"/>
      <c r="BC44" s="348"/>
      <c r="BD44" s="22"/>
      <c r="BE44" s="22"/>
      <c r="BF44" s="22"/>
      <c r="BG44" s="22"/>
      <c r="BH44" s="22"/>
      <c r="BI44" s="22"/>
      <c r="BJ44" s="22"/>
    </row>
    <row r="45" spans="1:62" x14ac:dyDescent="0.2">
      <c r="A45" s="165">
        <f>Option4!A12</f>
        <v>37500</v>
      </c>
      <c r="B45" s="161">
        <f t="shared" si="14"/>
        <v>29.25</v>
      </c>
      <c r="C45" s="163">
        <f t="shared" si="26"/>
        <v>1.3512499999999998</v>
      </c>
      <c r="D45" s="162">
        <f t="shared" si="15"/>
        <v>39.524062499999992</v>
      </c>
      <c r="E45" s="161">
        <f t="shared" si="16"/>
        <v>26.919999084472657</v>
      </c>
      <c r="F45" s="162">
        <f t="shared" si="17"/>
        <v>36.375648762893675</v>
      </c>
      <c r="G45" s="161">
        <f t="shared" si="18"/>
        <v>21.419999084472657</v>
      </c>
      <c r="H45" s="162">
        <f t="shared" si="19"/>
        <v>28.943773762893674</v>
      </c>
      <c r="I45" s="162">
        <f t="shared" si="20"/>
        <v>16.25</v>
      </c>
      <c r="J45" s="162"/>
      <c r="K45" s="335"/>
      <c r="L45" s="335"/>
      <c r="M45" s="258"/>
      <c r="N45" s="194">
        <f t="shared" si="21"/>
        <v>29.25</v>
      </c>
      <c r="O45" s="194">
        <f t="shared" si="22"/>
        <v>26.919999084472657</v>
      </c>
      <c r="P45" s="194">
        <f t="shared" si="23"/>
        <v>21.419999084472657</v>
      </c>
      <c r="Q45" s="195">
        <f t="shared" si="24"/>
        <v>16.25</v>
      </c>
      <c r="R45" s="336">
        <f t="shared" ca="1" si="25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M45" s="348"/>
      <c r="AN45" s="22"/>
      <c r="AO45" s="22"/>
      <c r="AP45" s="22"/>
      <c r="AQ45" s="358"/>
      <c r="AR45" s="203"/>
      <c r="AS45" s="357"/>
      <c r="AT45" s="357"/>
      <c r="AU45" s="348"/>
      <c r="AV45" s="22"/>
      <c r="AW45" s="22"/>
      <c r="AX45" s="22"/>
      <c r="AZ45" s="22"/>
      <c r="BA45" s="22"/>
      <c r="BB45" s="22"/>
      <c r="BC45" s="348"/>
      <c r="BD45" s="22"/>
      <c r="BE45" s="22"/>
      <c r="BF45" s="22"/>
      <c r="BG45" s="22"/>
      <c r="BH45" s="22"/>
      <c r="BI45" s="22"/>
      <c r="BJ45" s="22"/>
    </row>
    <row r="46" spans="1:62" x14ac:dyDescent="0.2">
      <c r="A46" s="165">
        <f>Option4!A13</f>
        <v>37530</v>
      </c>
      <c r="B46" s="161">
        <f t="shared" si="14"/>
        <v>29.556249290704727</v>
      </c>
      <c r="C46" s="163">
        <f t="shared" si="26"/>
        <v>1.0049999999999999</v>
      </c>
      <c r="D46" s="162">
        <f t="shared" si="15"/>
        <v>29.704030537158246</v>
      </c>
      <c r="E46" s="161">
        <f t="shared" si="16"/>
        <v>21.915999374389649</v>
      </c>
      <c r="F46" s="162">
        <f t="shared" si="17"/>
        <v>22.025579371261596</v>
      </c>
      <c r="G46" s="161">
        <f t="shared" si="18"/>
        <v>16.416501007080079</v>
      </c>
      <c r="H46" s="162">
        <f t="shared" si="19"/>
        <v>16.498583512115477</v>
      </c>
      <c r="I46" s="162">
        <f t="shared" si="20"/>
        <v>15.750002861022949</v>
      </c>
      <c r="J46" s="162"/>
      <c r="K46" s="335"/>
      <c r="L46" s="335"/>
      <c r="M46" s="258"/>
      <c r="N46" s="194">
        <f t="shared" si="21"/>
        <v>29.556249290704727</v>
      </c>
      <c r="O46" s="194">
        <f t="shared" si="22"/>
        <v>21.915999374389649</v>
      </c>
      <c r="P46" s="194">
        <f t="shared" si="23"/>
        <v>16.416501007080079</v>
      </c>
      <c r="Q46" s="195">
        <f t="shared" si="24"/>
        <v>15.750002861022949</v>
      </c>
      <c r="R46" s="336">
        <f t="shared" ca="1" si="25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M46" s="348"/>
      <c r="AN46" s="22"/>
      <c r="AO46" s="22"/>
      <c r="AP46" s="22"/>
      <c r="AQ46" s="358"/>
      <c r="AR46" s="22"/>
      <c r="AS46" s="22"/>
      <c r="AT46" s="22"/>
      <c r="AU46" s="348"/>
      <c r="AV46" s="22"/>
      <c r="AW46" s="22"/>
      <c r="AX46" s="22"/>
      <c r="AZ46" s="22"/>
      <c r="BA46" s="22"/>
      <c r="BB46" s="22"/>
      <c r="BC46" s="348"/>
      <c r="BD46" s="22"/>
      <c r="BE46" s="22"/>
      <c r="BF46" s="22"/>
      <c r="BG46" s="22"/>
      <c r="BH46" s="22"/>
      <c r="BI46" s="22"/>
      <c r="BJ46" s="22"/>
    </row>
    <row r="47" spans="1:62" x14ac:dyDescent="0.2">
      <c r="A47" s="165">
        <f>Option4!A14</f>
        <v>37561</v>
      </c>
      <c r="B47" s="161">
        <f t="shared" si="14"/>
        <v>29.756251960992813</v>
      </c>
      <c r="C47" s="163">
        <f t="shared" si="26"/>
        <v>1.0825</v>
      </c>
      <c r="D47" s="162">
        <f t="shared" si="15"/>
        <v>32.211142747774723</v>
      </c>
      <c r="E47" s="161">
        <f t="shared" si="16"/>
        <v>23.919999084472657</v>
      </c>
      <c r="F47" s="162">
        <f t="shared" si="17"/>
        <v>25.893399008941653</v>
      </c>
      <c r="G47" s="161">
        <f t="shared" si="18"/>
        <v>16.42000099182129</v>
      </c>
      <c r="H47" s="162">
        <f t="shared" si="19"/>
        <v>17.774651073646545</v>
      </c>
      <c r="I47" s="162">
        <f t="shared" si="20"/>
        <v>16.75</v>
      </c>
      <c r="J47" s="162"/>
      <c r="K47" s="335"/>
      <c r="L47" s="335"/>
      <c r="M47" s="258"/>
      <c r="N47" s="194">
        <f t="shared" si="21"/>
        <v>29.756251960992813</v>
      </c>
      <c r="O47" s="194">
        <f t="shared" si="22"/>
        <v>23.919999084472657</v>
      </c>
      <c r="P47" s="194">
        <f t="shared" si="23"/>
        <v>16.42000099182129</v>
      </c>
      <c r="Q47" s="195">
        <f t="shared" si="24"/>
        <v>16.75</v>
      </c>
      <c r="R47" s="336">
        <f t="shared" ca="1" si="25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M47" s="348"/>
      <c r="AN47" s="22"/>
      <c r="AO47" s="22"/>
      <c r="AP47" s="22"/>
      <c r="AQ47" s="358"/>
      <c r="AR47" s="22"/>
      <c r="AS47" s="22"/>
      <c r="AT47" s="22"/>
      <c r="AU47" s="348"/>
      <c r="AV47" s="22"/>
      <c r="AW47" s="22"/>
      <c r="AX47" s="22"/>
      <c r="AZ47" s="22"/>
      <c r="BA47" s="22"/>
      <c r="BB47" s="22"/>
      <c r="BC47" s="348"/>
      <c r="BD47" s="22"/>
      <c r="BE47" s="22"/>
      <c r="BF47" s="22"/>
      <c r="BG47" s="22"/>
      <c r="BH47" s="22"/>
      <c r="BI47" s="22"/>
      <c r="BJ47" s="22"/>
    </row>
    <row r="48" spans="1:62" x14ac:dyDescent="0.2">
      <c r="A48" s="165">
        <f>Option4!A15</f>
        <v>37591</v>
      </c>
      <c r="B48" s="161">
        <f t="shared" si="14"/>
        <v>29.956248909235001</v>
      </c>
      <c r="C48" s="163">
        <f t="shared" si="26"/>
        <v>1.02125</v>
      </c>
      <c r="D48" s="162">
        <f t="shared" si="15"/>
        <v>30.592819198556246</v>
      </c>
      <c r="E48" s="161">
        <f t="shared" si="16"/>
        <v>28.919999084472657</v>
      </c>
      <c r="F48" s="162">
        <f t="shared" si="17"/>
        <v>29.5345490650177</v>
      </c>
      <c r="G48" s="161">
        <f t="shared" si="18"/>
        <v>23.419999084472657</v>
      </c>
      <c r="H48" s="162">
        <f t="shared" si="19"/>
        <v>23.9176740650177</v>
      </c>
      <c r="I48" s="162">
        <f t="shared" si="20"/>
        <v>19</v>
      </c>
      <c r="J48" s="162"/>
      <c r="K48" s="335"/>
      <c r="L48" s="335"/>
      <c r="M48" s="258"/>
      <c r="N48" s="194">
        <f t="shared" si="21"/>
        <v>29.956248909235001</v>
      </c>
      <c r="O48" s="194">
        <f t="shared" si="22"/>
        <v>28.919999084472657</v>
      </c>
      <c r="P48" s="194">
        <f t="shared" si="23"/>
        <v>23.419999084472657</v>
      </c>
      <c r="Q48" s="195">
        <f t="shared" si="24"/>
        <v>19</v>
      </c>
      <c r="R48" s="336">
        <f t="shared" ca="1" si="25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U48" s="348"/>
    </row>
    <row r="49" spans="1:47" x14ac:dyDescent="0.2">
      <c r="A49" s="165">
        <f>Option4!A16</f>
        <v>37622</v>
      </c>
      <c r="B49" s="161">
        <f t="shared" ref="B49:B112" si="27">IF(A49="N/A"," ",IF(ISERROR(N49),B37*Pwresc,N49)*VLOOKUP(MONTH(A49),Curveadj,3))</f>
        <v>33.285715375627788</v>
      </c>
      <c r="C49" s="163">
        <f t="shared" si="26"/>
        <v>1.0200738350125944</v>
      </c>
      <c r="D49" s="162">
        <f t="shared" si="15"/>
        <v>33.95388733435432</v>
      </c>
      <c r="E49" s="161">
        <f t="shared" ref="E49:E112" si="28">IF(A49="N/A"," ",IF(ISERROR(O49),E37*Pwresc,O49)*VLOOKUP(MONTH(A49),Curveadj,3))</f>
        <v>35.269996643066406</v>
      </c>
      <c r="F49" s="162">
        <f t="shared" si="17"/>
        <v>35.978000736574081</v>
      </c>
      <c r="G49" s="161">
        <f t="shared" ref="G49:G112" si="29">IF(A49="N/A"," ",IF(ISERROR(P49),G37*Pwresc,P49)*VLOOKUP(MONTH(A49),Curveadj,3))</f>
        <v>24.769996643066406</v>
      </c>
      <c r="H49" s="162">
        <f t="shared" si="19"/>
        <v>25.267225468941838</v>
      </c>
      <c r="I49" s="162">
        <f t="shared" ref="I49:I112" si="30">IF(A49="N/A"," ",IF(ISERROR(Q49),I37*Pwresc,Q49))</f>
        <v>20.889999389648438</v>
      </c>
      <c r="J49" s="162"/>
      <c r="K49" s="335"/>
      <c r="L49" s="335"/>
      <c r="M49" s="258"/>
      <c r="N49" s="194">
        <f t="shared" si="21"/>
        <v>33.285715375627788</v>
      </c>
      <c r="O49" s="194">
        <f t="shared" si="22"/>
        <v>35.269996643066406</v>
      </c>
      <c r="P49" s="194">
        <f t="shared" si="23"/>
        <v>24.769996643066406</v>
      </c>
      <c r="Q49" s="195">
        <f t="shared" si="24"/>
        <v>20.889999389648438</v>
      </c>
      <c r="R49" s="336">
        <f t="shared" ca="1" si="25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U49" s="348"/>
    </row>
    <row r="50" spans="1:47" x14ac:dyDescent="0.2">
      <c r="A50" s="165">
        <f>Option4!A17</f>
        <v>37653</v>
      </c>
      <c r="B50" s="161">
        <f t="shared" si="27"/>
        <v>32.685713086809429</v>
      </c>
      <c r="C50" s="163">
        <f t="shared" si="26"/>
        <v>1.0200738350125944</v>
      </c>
      <c r="D50" s="162">
        <f t="shared" si="15"/>
        <v>33.341840698583042</v>
      </c>
      <c r="E50" s="161">
        <f t="shared" si="28"/>
        <v>30.765998840332031</v>
      </c>
      <c r="F50" s="162">
        <f t="shared" si="17"/>
        <v>31.383590425050528</v>
      </c>
      <c r="G50" s="161">
        <f t="shared" si="29"/>
        <v>22.266498565673828</v>
      </c>
      <c r="H50" s="162">
        <f t="shared" si="19"/>
        <v>22.713472584189336</v>
      </c>
      <c r="I50" s="162">
        <f t="shared" si="30"/>
        <v>19.389999389648438</v>
      </c>
      <c r="J50" s="162"/>
      <c r="K50" s="335"/>
      <c r="L50" s="335"/>
      <c r="M50" s="258"/>
      <c r="N50" s="194">
        <f t="shared" si="21"/>
        <v>32.685713086809429</v>
      </c>
      <c r="O50" s="194">
        <f t="shared" si="22"/>
        <v>30.765998840332031</v>
      </c>
      <c r="P50" s="194">
        <f t="shared" si="23"/>
        <v>22.266498565673828</v>
      </c>
      <c r="Q50" s="195">
        <f t="shared" si="24"/>
        <v>19.389999389648438</v>
      </c>
      <c r="R50" s="336">
        <f t="shared" ca="1" si="25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U50" s="348"/>
    </row>
    <row r="51" spans="1:47" x14ac:dyDescent="0.2">
      <c r="A51" s="165">
        <f>Option4!A18</f>
        <v>37681</v>
      </c>
      <c r="B51" s="161">
        <f t="shared" si="27"/>
        <v>31.647677931674693</v>
      </c>
      <c r="C51" s="163">
        <f t="shared" si="26"/>
        <v>1.0173448699421965</v>
      </c>
      <c r="D51" s="162">
        <f t="shared" si="15"/>
        <v>32.196602789372115</v>
      </c>
      <c r="E51" s="161">
        <f t="shared" si="28"/>
        <v>25.019996643066406</v>
      </c>
      <c r="F51" s="162">
        <f t="shared" si="17"/>
        <v>25.453965230794587</v>
      </c>
      <c r="G51" s="161">
        <f t="shared" si="29"/>
        <v>19.519996643066406</v>
      </c>
      <c r="H51" s="162">
        <f t="shared" si="19"/>
        <v>19.858568446112507</v>
      </c>
      <c r="I51" s="162">
        <f t="shared" si="30"/>
        <v>20.389999389648438</v>
      </c>
      <c r="J51" s="162"/>
      <c r="K51" s="335"/>
      <c r="L51" s="335"/>
      <c r="M51" s="258"/>
      <c r="N51" s="194">
        <f t="shared" si="21"/>
        <v>31.647677931674693</v>
      </c>
      <c r="O51" s="194">
        <f t="shared" si="22"/>
        <v>25.019996643066406</v>
      </c>
      <c r="P51" s="194">
        <f t="shared" si="23"/>
        <v>19.519996643066406</v>
      </c>
      <c r="Q51" s="195">
        <f t="shared" si="24"/>
        <v>20.389999389648438</v>
      </c>
      <c r="R51" s="336">
        <f t="shared" ca="1" si="25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U51" s="348"/>
    </row>
    <row r="52" spans="1:47" x14ac:dyDescent="0.2">
      <c r="A52" s="165">
        <f>Option4!A19</f>
        <v>37712</v>
      </c>
      <c r="B52" s="161">
        <f t="shared" si="27"/>
        <v>31.847671065219615</v>
      </c>
      <c r="C52" s="163">
        <f t="shared" si="26"/>
        <v>1.0049999999999999</v>
      </c>
      <c r="D52" s="162">
        <f t="shared" si="15"/>
        <v>32.006909420545711</v>
      </c>
      <c r="E52" s="161">
        <f t="shared" si="28"/>
        <v>21.519996643066406</v>
      </c>
      <c r="F52" s="162">
        <f t="shared" si="17"/>
        <v>21.627596626281736</v>
      </c>
      <c r="G52" s="161">
        <f t="shared" si="29"/>
        <v>16.014999389648438</v>
      </c>
      <c r="H52" s="162">
        <f t="shared" si="19"/>
        <v>16.095074386596679</v>
      </c>
      <c r="I52" s="162">
        <f t="shared" si="30"/>
        <v>17.389999389648438</v>
      </c>
      <c r="J52" s="162"/>
      <c r="K52" s="335"/>
      <c r="L52" s="335"/>
      <c r="M52" s="258"/>
      <c r="N52" s="194">
        <f t="shared" si="21"/>
        <v>31.847671065219615</v>
      </c>
      <c r="O52" s="194">
        <f t="shared" si="22"/>
        <v>21.519996643066406</v>
      </c>
      <c r="P52" s="194">
        <f t="shared" si="23"/>
        <v>16.014999389648438</v>
      </c>
      <c r="Q52" s="195">
        <f t="shared" si="24"/>
        <v>17.389999389648438</v>
      </c>
      <c r="R52" s="336">
        <f t="shared" ca="1" si="25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U52" s="348"/>
    </row>
    <row r="53" spans="1:47" x14ac:dyDescent="0.2">
      <c r="A53" s="165">
        <f>Option4!A20</f>
        <v>37742</v>
      </c>
      <c r="B53" s="161">
        <f t="shared" si="27"/>
        <v>35.125</v>
      </c>
      <c r="C53" s="163">
        <f t="shared" si="26"/>
        <v>1.0756250000000001</v>
      </c>
      <c r="D53" s="162">
        <f t="shared" si="15"/>
        <v>37.781328125000002</v>
      </c>
      <c r="E53" s="161">
        <f t="shared" si="28"/>
        <v>21.839998245239258</v>
      </c>
      <c r="F53" s="162">
        <f t="shared" si="17"/>
        <v>23.491648112535479</v>
      </c>
      <c r="G53" s="161">
        <f t="shared" si="29"/>
        <v>15.345001220703125</v>
      </c>
      <c r="H53" s="162">
        <f t="shared" si="19"/>
        <v>16.505466938018799</v>
      </c>
      <c r="I53" s="162">
        <f t="shared" si="30"/>
        <v>17.930000305175781</v>
      </c>
      <c r="J53" s="162"/>
      <c r="K53" s="335"/>
      <c r="L53" s="335"/>
      <c r="M53" s="258"/>
      <c r="N53" s="194">
        <f t="shared" si="21"/>
        <v>35.125</v>
      </c>
      <c r="O53" s="194">
        <f t="shared" si="22"/>
        <v>21.839998245239258</v>
      </c>
      <c r="P53" s="194">
        <f t="shared" si="23"/>
        <v>15.345001220703125</v>
      </c>
      <c r="Q53" s="195">
        <f t="shared" si="24"/>
        <v>17.930000305175781</v>
      </c>
      <c r="R53" s="336">
        <f t="shared" ca="1" si="25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U53" s="348"/>
    </row>
    <row r="54" spans="1:47" x14ac:dyDescent="0.2">
      <c r="A54" s="165">
        <f>Option4!A21</f>
        <v>37773</v>
      </c>
      <c r="B54" s="161">
        <f t="shared" si="27"/>
        <v>43.5</v>
      </c>
      <c r="C54" s="163">
        <f t="shared" si="26"/>
        <v>1.5299999999999998</v>
      </c>
      <c r="D54" s="162">
        <f t="shared" si="15"/>
        <v>66.554999999999993</v>
      </c>
      <c r="E54" s="161">
        <f t="shared" si="28"/>
        <v>28.839998245239258</v>
      </c>
      <c r="F54" s="162">
        <f t="shared" si="17"/>
        <v>44.125197315216056</v>
      </c>
      <c r="G54" s="161">
        <f t="shared" si="29"/>
        <v>19.339998245239258</v>
      </c>
      <c r="H54" s="162">
        <f t="shared" si="19"/>
        <v>29.590197315216059</v>
      </c>
      <c r="I54" s="162">
        <f t="shared" si="30"/>
        <v>20.180000305175781</v>
      </c>
      <c r="J54" s="162"/>
      <c r="K54" s="335"/>
      <c r="L54" s="335"/>
      <c r="M54" s="258"/>
      <c r="N54" s="194">
        <f t="shared" si="21"/>
        <v>43.5</v>
      </c>
      <c r="O54" s="194">
        <f t="shared" si="22"/>
        <v>28.839998245239258</v>
      </c>
      <c r="P54" s="194">
        <f t="shared" si="23"/>
        <v>19.339998245239258</v>
      </c>
      <c r="Q54" s="195">
        <f t="shared" si="24"/>
        <v>20.180000305175781</v>
      </c>
      <c r="R54" s="336">
        <f t="shared" ca="1" si="25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U54" s="348"/>
    </row>
    <row r="55" spans="1:47" x14ac:dyDescent="0.2">
      <c r="A55" s="165">
        <f>Option4!A22</f>
        <v>37803</v>
      </c>
      <c r="B55" s="161">
        <f t="shared" si="27"/>
        <v>54.5</v>
      </c>
      <c r="C55" s="163">
        <f t="shared" si="26"/>
        <v>1.6299999999999994</v>
      </c>
      <c r="D55" s="162">
        <f t="shared" si="15"/>
        <v>88.834999999999965</v>
      </c>
      <c r="E55" s="161">
        <f t="shared" si="28"/>
        <v>34.840003967285156</v>
      </c>
      <c r="F55" s="162">
        <f t="shared" si="17"/>
        <v>56.789206466674784</v>
      </c>
      <c r="G55" s="161">
        <f t="shared" si="29"/>
        <v>25.339998245239258</v>
      </c>
      <c r="H55" s="162">
        <f t="shared" si="19"/>
        <v>41.304197139739976</v>
      </c>
      <c r="I55" s="162">
        <f t="shared" si="30"/>
        <v>20.680000305175781</v>
      </c>
      <c r="J55" s="162"/>
      <c r="K55" s="335"/>
      <c r="L55" s="335"/>
      <c r="M55" s="258"/>
      <c r="N55" s="194">
        <f t="shared" si="21"/>
        <v>54.5</v>
      </c>
      <c r="O55" s="194">
        <f t="shared" si="22"/>
        <v>34.840003967285156</v>
      </c>
      <c r="P55" s="194">
        <f t="shared" si="23"/>
        <v>25.339998245239258</v>
      </c>
      <c r="Q55" s="195">
        <f t="shared" si="24"/>
        <v>20.680000305175781</v>
      </c>
      <c r="R55" s="336">
        <f t="shared" ca="1" si="25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U55" s="348"/>
    </row>
    <row r="56" spans="1:47" x14ac:dyDescent="0.2">
      <c r="A56" s="165">
        <f>Option4!A23</f>
        <v>37834</v>
      </c>
      <c r="B56" s="161">
        <f t="shared" si="27"/>
        <v>54.5</v>
      </c>
      <c r="C56" s="163">
        <f t="shared" si="26"/>
        <v>1.6299999999999994</v>
      </c>
      <c r="D56" s="162">
        <f t="shared" si="15"/>
        <v>88.834999999999965</v>
      </c>
      <c r="E56" s="161">
        <f t="shared" si="28"/>
        <v>32.840007781982422</v>
      </c>
      <c r="F56" s="162">
        <f t="shared" si="17"/>
        <v>53.529212684631332</v>
      </c>
      <c r="G56" s="161">
        <f t="shared" si="29"/>
        <v>25.339998245239258</v>
      </c>
      <c r="H56" s="162">
        <f t="shared" si="19"/>
        <v>41.304197139739976</v>
      </c>
      <c r="I56" s="162">
        <f t="shared" si="30"/>
        <v>21.680000305175781</v>
      </c>
      <c r="J56" s="162"/>
      <c r="K56" s="335"/>
      <c r="L56" s="335"/>
      <c r="M56" s="258"/>
      <c r="N56" s="194">
        <f t="shared" si="21"/>
        <v>54.5</v>
      </c>
      <c r="O56" s="194">
        <f t="shared" si="22"/>
        <v>32.840007781982422</v>
      </c>
      <c r="P56" s="194">
        <f t="shared" si="23"/>
        <v>25.339998245239258</v>
      </c>
      <c r="Q56" s="195">
        <f t="shared" si="24"/>
        <v>21.680000305175781</v>
      </c>
      <c r="R56" s="336">
        <f t="shared" ca="1" si="25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U56" s="348"/>
    </row>
    <row r="57" spans="1:47" x14ac:dyDescent="0.2">
      <c r="A57" s="165">
        <f>Option4!A24</f>
        <v>37865</v>
      </c>
      <c r="B57" s="161">
        <f t="shared" si="27"/>
        <v>30</v>
      </c>
      <c r="C57" s="163">
        <f t="shared" si="26"/>
        <v>1.3512499999999998</v>
      </c>
      <c r="D57" s="162">
        <f t="shared" si="15"/>
        <v>40.537499999999994</v>
      </c>
      <c r="E57" s="161">
        <f t="shared" si="28"/>
        <v>24.839998245239258</v>
      </c>
      <c r="F57" s="162">
        <f t="shared" si="17"/>
        <v>33.56504762887954</v>
      </c>
      <c r="G57" s="161">
        <f t="shared" si="29"/>
        <v>19.339998245239258</v>
      </c>
      <c r="H57" s="162">
        <f t="shared" si="19"/>
        <v>26.133172628879542</v>
      </c>
      <c r="I57" s="162">
        <f t="shared" si="30"/>
        <v>15.680000305175781</v>
      </c>
      <c r="J57" s="162"/>
      <c r="K57" s="335"/>
      <c r="L57" s="335"/>
      <c r="M57" s="258"/>
      <c r="N57" s="194">
        <f t="shared" si="21"/>
        <v>30</v>
      </c>
      <c r="O57" s="194">
        <f t="shared" si="22"/>
        <v>24.839998245239258</v>
      </c>
      <c r="P57" s="194">
        <f t="shared" si="23"/>
        <v>19.339998245239258</v>
      </c>
      <c r="Q57" s="195">
        <f t="shared" si="24"/>
        <v>15.680000305175781</v>
      </c>
      <c r="R57" s="336">
        <f t="shared" ca="1" si="25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">
      <c r="A58" s="165">
        <f>Option4!A25</f>
        <v>37895</v>
      </c>
      <c r="B58" s="161">
        <f t="shared" si="27"/>
        <v>30.401564002037048</v>
      </c>
      <c r="C58" s="163">
        <f t="shared" si="26"/>
        <v>1.0049999999999999</v>
      </c>
      <c r="D58" s="162">
        <f t="shared" si="15"/>
        <v>30.553571822047232</v>
      </c>
      <c r="E58" s="161">
        <f t="shared" si="28"/>
        <v>19.83599853515625</v>
      </c>
      <c r="F58" s="162">
        <f t="shared" si="17"/>
        <v>19.935178527832029</v>
      </c>
      <c r="G58" s="161">
        <f t="shared" si="29"/>
        <v>14.336502075195313</v>
      </c>
      <c r="H58" s="162">
        <f t="shared" si="19"/>
        <v>14.408184585571288</v>
      </c>
      <c r="I58" s="162">
        <f t="shared" si="30"/>
        <v>15.180002212524414</v>
      </c>
      <c r="J58" s="162"/>
      <c r="K58" s="335"/>
      <c r="L58" s="335"/>
      <c r="M58" s="258"/>
      <c r="N58" s="194">
        <f t="shared" si="21"/>
        <v>30.401564002037048</v>
      </c>
      <c r="O58" s="194">
        <f t="shared" si="22"/>
        <v>19.83599853515625</v>
      </c>
      <c r="P58" s="194">
        <f t="shared" si="23"/>
        <v>14.336502075195313</v>
      </c>
      <c r="Q58" s="195">
        <f t="shared" si="24"/>
        <v>15.180002212524414</v>
      </c>
      <c r="R58" s="336">
        <f t="shared" ca="1" si="25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">
      <c r="A59" s="165">
        <f>Option4!A26</f>
        <v>37926</v>
      </c>
      <c r="B59" s="161">
        <f t="shared" si="27"/>
        <v>30.501562476158142</v>
      </c>
      <c r="C59" s="163">
        <f t="shared" si="26"/>
        <v>1.0825</v>
      </c>
      <c r="D59" s="162">
        <f t="shared" si="15"/>
        <v>33.017941380441187</v>
      </c>
      <c r="E59" s="161">
        <f t="shared" si="28"/>
        <v>21.839998245239258</v>
      </c>
      <c r="F59" s="162">
        <f t="shared" si="17"/>
        <v>23.641798100471497</v>
      </c>
      <c r="G59" s="161">
        <f t="shared" si="29"/>
        <v>14.340002059936523</v>
      </c>
      <c r="H59" s="162">
        <f t="shared" si="19"/>
        <v>15.523052229881287</v>
      </c>
      <c r="I59" s="162">
        <f t="shared" si="30"/>
        <v>16.180000305175781</v>
      </c>
      <c r="J59" s="162"/>
      <c r="K59" s="335"/>
      <c r="L59" s="335"/>
      <c r="M59" s="258"/>
      <c r="N59" s="194">
        <f t="shared" si="21"/>
        <v>30.501562476158142</v>
      </c>
      <c r="O59" s="194">
        <f t="shared" si="22"/>
        <v>21.839998245239258</v>
      </c>
      <c r="P59" s="194">
        <f t="shared" si="23"/>
        <v>14.340002059936523</v>
      </c>
      <c r="Q59" s="195">
        <f t="shared" si="24"/>
        <v>16.180000305175781</v>
      </c>
      <c r="R59" s="336">
        <f t="shared" ca="1" si="25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">
      <c r="A60" s="165">
        <f>Option4!A27</f>
        <v>37956</v>
      </c>
      <c r="B60" s="161">
        <f t="shared" si="27"/>
        <v>30.601560950279236</v>
      </c>
      <c r="C60" s="163">
        <f t="shared" si="26"/>
        <v>1.02125</v>
      </c>
      <c r="D60" s="162">
        <f t="shared" si="15"/>
        <v>31.251844120472668</v>
      </c>
      <c r="E60" s="161">
        <f t="shared" si="28"/>
        <v>26.839998245239258</v>
      </c>
      <c r="F60" s="162">
        <f t="shared" si="17"/>
        <v>27.410348207950591</v>
      </c>
      <c r="G60" s="161">
        <f t="shared" si="29"/>
        <v>21.339998245239258</v>
      </c>
      <c r="H60" s="162">
        <f t="shared" si="19"/>
        <v>21.793473207950591</v>
      </c>
      <c r="I60" s="162">
        <f t="shared" si="30"/>
        <v>18.430000305175781</v>
      </c>
      <c r="J60" s="162"/>
      <c r="K60" s="335"/>
      <c r="L60" s="335"/>
      <c r="M60" s="258"/>
      <c r="N60" s="194">
        <f t="shared" si="21"/>
        <v>30.601560950279236</v>
      </c>
      <c r="O60" s="194">
        <f t="shared" si="22"/>
        <v>26.839998245239258</v>
      </c>
      <c r="P60" s="194">
        <f t="shared" si="23"/>
        <v>21.339998245239258</v>
      </c>
      <c r="Q60" s="195">
        <f t="shared" si="24"/>
        <v>18.430000305175781</v>
      </c>
      <c r="R60" s="336">
        <f t="shared" ca="1" si="25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">
      <c r="A61" s="165">
        <f>Option4!A28</f>
        <v>37987</v>
      </c>
      <c r="B61" s="161">
        <f t="shared" si="27"/>
        <v>34.335714612688335</v>
      </c>
      <c r="C61" s="163">
        <f t="shared" si="26"/>
        <v>1.0200738350125944</v>
      </c>
      <c r="D61" s="162">
        <f t="shared" si="15"/>
        <v>35.024964082862965</v>
      </c>
      <c r="E61" s="161">
        <f t="shared" si="28"/>
        <v>35.5</v>
      </c>
      <c r="F61" s="162">
        <f t="shared" si="17"/>
        <v>36.2126211429471</v>
      </c>
      <c r="G61" s="161">
        <f t="shared" si="29"/>
        <v>25</v>
      </c>
      <c r="H61" s="162">
        <f t="shared" si="19"/>
        <v>25.50184587531486</v>
      </c>
      <c r="I61" s="162">
        <f t="shared" si="30"/>
        <v>20.75</v>
      </c>
      <c r="J61" s="162"/>
      <c r="K61" s="335"/>
      <c r="L61" s="335"/>
      <c r="M61" s="258"/>
      <c r="N61" s="194">
        <f t="shared" si="21"/>
        <v>34.335714612688335</v>
      </c>
      <c r="O61" s="194">
        <f t="shared" si="22"/>
        <v>35.5</v>
      </c>
      <c r="P61" s="194">
        <f t="shared" si="23"/>
        <v>25</v>
      </c>
      <c r="Q61" s="195">
        <f t="shared" si="24"/>
        <v>20.75</v>
      </c>
      <c r="R61" s="336">
        <f t="shared" ca="1" si="25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">
      <c r="A62" s="165">
        <f>Option4!A29</f>
        <v>38018</v>
      </c>
      <c r="B62" s="161">
        <f t="shared" si="27"/>
        <v>33.73570850917271</v>
      </c>
      <c r="C62" s="163">
        <f t="shared" si="26"/>
        <v>1.0200738350125944</v>
      </c>
      <c r="D62" s="162">
        <f t="shared" si="15"/>
        <v>34.412913555818818</v>
      </c>
      <c r="E62" s="161">
        <f t="shared" si="28"/>
        <v>31.246002197265625</v>
      </c>
      <c r="F62" s="162">
        <f t="shared" si="17"/>
        <v>31.873229290176699</v>
      </c>
      <c r="G62" s="161">
        <f t="shared" si="29"/>
        <v>22.746501922607422</v>
      </c>
      <c r="H62" s="162">
        <f t="shared" si="19"/>
        <v>23.203111449315504</v>
      </c>
      <c r="I62" s="162">
        <f t="shared" si="30"/>
        <v>20</v>
      </c>
      <c r="J62" s="162"/>
      <c r="K62" s="335"/>
      <c r="L62" s="335"/>
      <c r="M62" s="258"/>
      <c r="N62" s="194">
        <f t="shared" si="21"/>
        <v>33.73570850917271</v>
      </c>
      <c r="O62" s="194">
        <f t="shared" si="22"/>
        <v>31.246002197265625</v>
      </c>
      <c r="P62" s="194">
        <f t="shared" si="23"/>
        <v>22.746501922607422</v>
      </c>
      <c r="Q62" s="195">
        <f t="shared" si="24"/>
        <v>20</v>
      </c>
      <c r="R62" s="336">
        <f t="shared" ca="1" si="25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">
      <c r="A63" s="165">
        <f>Option4!A30</f>
        <v>38047</v>
      </c>
      <c r="B63" s="161">
        <f t="shared" si="27"/>
        <v>32.44767716873524</v>
      </c>
      <c r="C63" s="163">
        <f t="shared" si="26"/>
        <v>1.0173448699421965</v>
      </c>
      <c r="D63" s="162">
        <f t="shared" si="15"/>
        <v>33.01047790915333</v>
      </c>
      <c r="E63" s="161">
        <f t="shared" si="28"/>
        <v>25.5</v>
      </c>
      <c r="F63" s="162">
        <f t="shared" si="17"/>
        <v>25.942294183526013</v>
      </c>
      <c r="G63" s="161">
        <f t="shared" si="29"/>
        <v>20</v>
      </c>
      <c r="H63" s="162">
        <f t="shared" si="19"/>
        <v>20.346897398843929</v>
      </c>
      <c r="I63" s="162">
        <f t="shared" si="30"/>
        <v>21</v>
      </c>
      <c r="J63" s="162"/>
      <c r="K63" s="335"/>
      <c r="L63" s="335"/>
      <c r="M63" s="258"/>
      <c r="N63" s="194">
        <f t="shared" si="21"/>
        <v>32.44767716873524</v>
      </c>
      <c r="O63" s="194">
        <f t="shared" si="22"/>
        <v>25.5</v>
      </c>
      <c r="P63" s="194">
        <f t="shared" si="23"/>
        <v>20</v>
      </c>
      <c r="Q63" s="195">
        <f t="shared" si="24"/>
        <v>21</v>
      </c>
      <c r="R63" s="336">
        <f t="shared" ca="1" si="25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">
      <c r="A64" s="165">
        <f>Option4!A31</f>
        <v>38078</v>
      </c>
      <c r="B64" s="161">
        <f t="shared" si="27"/>
        <v>32.647677931674693</v>
      </c>
      <c r="C64" s="163">
        <f t="shared" si="26"/>
        <v>1.0049999999999999</v>
      </c>
      <c r="D64" s="162">
        <f t="shared" si="15"/>
        <v>32.81091632133306</v>
      </c>
      <c r="E64" s="161">
        <f t="shared" si="28"/>
        <v>22</v>
      </c>
      <c r="F64" s="162">
        <f t="shared" si="17"/>
        <v>22.11</v>
      </c>
      <c r="G64" s="161">
        <f t="shared" si="29"/>
        <v>16.495000839233398</v>
      </c>
      <c r="H64" s="162">
        <f t="shared" si="19"/>
        <v>16.577475843429564</v>
      </c>
      <c r="I64" s="162">
        <f t="shared" si="30"/>
        <v>18</v>
      </c>
      <c r="J64" s="162"/>
      <c r="K64" s="335"/>
      <c r="L64" s="335"/>
      <c r="M64" s="258"/>
      <c r="N64" s="194">
        <f t="shared" si="21"/>
        <v>32.647677931674693</v>
      </c>
      <c r="O64" s="194">
        <f t="shared" si="22"/>
        <v>22</v>
      </c>
      <c r="P64" s="194">
        <f t="shared" si="23"/>
        <v>16.495000839233398</v>
      </c>
      <c r="Q64" s="195">
        <f t="shared" si="24"/>
        <v>18</v>
      </c>
      <c r="R64" s="336">
        <f t="shared" ca="1" si="25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">
      <c r="A65" s="165">
        <f>Option4!A32</f>
        <v>38108</v>
      </c>
      <c r="B65" s="161">
        <f t="shared" si="27"/>
        <v>35.425003051757813</v>
      </c>
      <c r="C65" s="163">
        <f t="shared" si="26"/>
        <v>1.0756250000000001</v>
      </c>
      <c r="D65" s="162">
        <f t="shared" si="15"/>
        <v>38.104018907547001</v>
      </c>
      <c r="E65" s="161">
        <f t="shared" si="28"/>
        <v>22.290000915527344</v>
      </c>
      <c r="F65" s="162">
        <f t="shared" si="17"/>
        <v>23.975682234764101</v>
      </c>
      <c r="G65" s="161">
        <f t="shared" si="29"/>
        <v>15.795000076293945</v>
      </c>
      <c r="H65" s="162">
        <f t="shared" si="19"/>
        <v>16.989496957063675</v>
      </c>
      <c r="I65" s="162">
        <f t="shared" si="30"/>
        <v>18.540000915527344</v>
      </c>
      <c r="J65" s="162"/>
      <c r="K65" s="335"/>
      <c r="L65" s="335"/>
      <c r="M65" s="258"/>
      <c r="N65" s="194">
        <f t="shared" si="21"/>
        <v>35.425003051757813</v>
      </c>
      <c r="O65" s="194">
        <f t="shared" si="22"/>
        <v>22.290000915527344</v>
      </c>
      <c r="P65" s="194">
        <f t="shared" si="23"/>
        <v>15.795000076293945</v>
      </c>
      <c r="Q65" s="195">
        <f t="shared" si="24"/>
        <v>18.540000915527344</v>
      </c>
      <c r="R65" s="336">
        <f t="shared" ca="1" si="25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">
      <c r="A66" s="165">
        <f>Option4!A33</f>
        <v>38139</v>
      </c>
      <c r="B66" s="161">
        <f t="shared" si="27"/>
        <v>42.625003814697266</v>
      </c>
      <c r="C66" s="163">
        <f t="shared" si="26"/>
        <v>1.5299999999999998</v>
      </c>
      <c r="D66" s="162">
        <f t="shared" si="15"/>
        <v>65.216255836486809</v>
      </c>
      <c r="E66" s="161">
        <f t="shared" si="28"/>
        <v>29.290000915527344</v>
      </c>
      <c r="F66" s="162">
        <f t="shared" si="17"/>
        <v>44.813701400756827</v>
      </c>
      <c r="G66" s="161">
        <f t="shared" si="29"/>
        <v>19.790000915527344</v>
      </c>
      <c r="H66" s="162">
        <f t="shared" si="19"/>
        <v>30.278701400756834</v>
      </c>
      <c r="I66" s="162">
        <f t="shared" si="30"/>
        <v>21.540000915527344</v>
      </c>
      <c r="J66" s="162"/>
      <c r="K66" s="335"/>
      <c r="L66" s="335"/>
      <c r="M66" s="258"/>
      <c r="N66" s="194">
        <f t="shared" si="21"/>
        <v>42.625003814697266</v>
      </c>
      <c r="O66" s="194">
        <f t="shared" si="22"/>
        <v>29.290000915527344</v>
      </c>
      <c r="P66" s="194">
        <f t="shared" si="23"/>
        <v>19.790000915527344</v>
      </c>
      <c r="Q66" s="195">
        <f t="shared" si="24"/>
        <v>21.540000915527344</v>
      </c>
      <c r="R66" s="336">
        <f t="shared" ca="1" si="25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">
      <c r="A67" s="165">
        <f>Option4!A34</f>
        <v>38169</v>
      </c>
      <c r="B67" s="161">
        <f t="shared" si="27"/>
        <v>52.5</v>
      </c>
      <c r="C67" s="163">
        <f t="shared" si="26"/>
        <v>1.6299999999999994</v>
      </c>
      <c r="D67" s="162">
        <f t="shared" si="15"/>
        <v>85.574999999999974</v>
      </c>
      <c r="E67" s="161">
        <f t="shared" si="28"/>
        <v>35.290000915527344</v>
      </c>
      <c r="F67" s="162">
        <f t="shared" si="17"/>
        <v>57.522701492309551</v>
      </c>
      <c r="G67" s="161">
        <f t="shared" si="29"/>
        <v>25.790000915527344</v>
      </c>
      <c r="H67" s="162">
        <f t="shared" si="19"/>
        <v>42.037701492309559</v>
      </c>
      <c r="I67" s="162">
        <f t="shared" si="30"/>
        <v>22.040000915527344</v>
      </c>
      <c r="J67" s="162"/>
      <c r="K67" s="335"/>
      <c r="L67" s="335"/>
      <c r="M67" s="258"/>
      <c r="N67" s="194">
        <f t="shared" si="21"/>
        <v>52.5</v>
      </c>
      <c r="O67" s="194">
        <f t="shared" si="22"/>
        <v>35.290000915527344</v>
      </c>
      <c r="P67" s="194">
        <f t="shared" si="23"/>
        <v>25.790000915527344</v>
      </c>
      <c r="Q67" s="195">
        <f t="shared" si="24"/>
        <v>22.040000915527344</v>
      </c>
      <c r="R67" s="336">
        <f t="shared" ca="1" si="25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">
      <c r="A68" s="165">
        <f>Option4!A35</f>
        <v>38200</v>
      </c>
      <c r="B68" s="161">
        <f t="shared" si="27"/>
        <v>52.5</v>
      </c>
      <c r="C68" s="163">
        <f t="shared" si="26"/>
        <v>1.6299999999999994</v>
      </c>
      <c r="D68" s="162">
        <f t="shared" si="15"/>
        <v>85.574999999999974</v>
      </c>
      <c r="E68" s="161">
        <f t="shared" si="28"/>
        <v>33.290004730224609</v>
      </c>
      <c r="F68" s="162">
        <f t="shared" si="17"/>
        <v>54.262707710266092</v>
      </c>
      <c r="G68" s="161">
        <f t="shared" si="29"/>
        <v>25.790000915527344</v>
      </c>
      <c r="H68" s="162">
        <f t="shared" si="19"/>
        <v>42.037701492309559</v>
      </c>
      <c r="I68" s="162">
        <f t="shared" si="30"/>
        <v>23.040000915527344</v>
      </c>
      <c r="J68" s="162"/>
      <c r="K68" s="335"/>
      <c r="L68" s="335"/>
      <c r="M68" s="258"/>
      <c r="N68" s="194">
        <f t="shared" si="21"/>
        <v>52.5</v>
      </c>
      <c r="O68" s="194">
        <f t="shared" si="22"/>
        <v>33.290004730224609</v>
      </c>
      <c r="P68" s="194">
        <f t="shared" si="23"/>
        <v>25.790000915527344</v>
      </c>
      <c r="Q68" s="195">
        <f t="shared" si="24"/>
        <v>23.040000915527344</v>
      </c>
      <c r="R68" s="336">
        <f t="shared" ca="1" si="25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">
      <c r="A69" s="165">
        <f>Option4!A36</f>
        <v>38231</v>
      </c>
      <c r="B69" s="161">
        <f t="shared" si="27"/>
        <v>30.30000114440918</v>
      </c>
      <c r="C69" s="163">
        <f t="shared" si="26"/>
        <v>1.3512499999999998</v>
      </c>
      <c r="D69" s="162">
        <f t="shared" si="15"/>
        <v>40.942876546382898</v>
      </c>
      <c r="E69" s="161">
        <f t="shared" si="28"/>
        <v>25.290000915527344</v>
      </c>
      <c r="F69" s="162">
        <f t="shared" si="17"/>
        <v>34.17311373710632</v>
      </c>
      <c r="G69" s="161">
        <f t="shared" si="29"/>
        <v>19.790000915527344</v>
      </c>
      <c r="H69" s="162">
        <f t="shared" si="19"/>
        <v>26.741238737106322</v>
      </c>
      <c r="I69" s="162">
        <f t="shared" si="30"/>
        <v>17.040000915527344</v>
      </c>
      <c r="J69" s="162"/>
      <c r="K69" s="335"/>
      <c r="L69" s="335"/>
      <c r="M69" s="258"/>
      <c r="N69" s="194">
        <f t="shared" si="21"/>
        <v>30.30000114440918</v>
      </c>
      <c r="O69" s="194">
        <f t="shared" si="22"/>
        <v>25.290000915527344</v>
      </c>
      <c r="P69" s="194">
        <f t="shared" si="23"/>
        <v>19.790000915527344</v>
      </c>
      <c r="Q69" s="195">
        <f t="shared" si="24"/>
        <v>17.040000915527344</v>
      </c>
      <c r="R69" s="336">
        <f t="shared" ca="1" si="25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">
      <c r="A70" s="165">
        <f>Option4!A37</f>
        <v>38261</v>
      </c>
      <c r="B70" s="161">
        <f t="shared" si="27"/>
        <v>30.951563239097595</v>
      </c>
      <c r="C70" s="163">
        <f t="shared" si="26"/>
        <v>1.0049999999999999</v>
      </c>
      <c r="D70" s="162">
        <f t="shared" si="15"/>
        <v>31.10632105529308</v>
      </c>
      <c r="E70" s="161">
        <f t="shared" si="28"/>
        <v>20.286001205444336</v>
      </c>
      <c r="F70" s="162">
        <f t="shared" si="17"/>
        <v>20.387431211471554</v>
      </c>
      <c r="G70" s="161">
        <f t="shared" si="29"/>
        <v>14.786500930786133</v>
      </c>
      <c r="H70" s="162">
        <f t="shared" si="19"/>
        <v>14.860433435440061</v>
      </c>
      <c r="I70" s="162">
        <f t="shared" si="30"/>
        <v>16.540002822875977</v>
      </c>
      <c r="J70" s="162"/>
      <c r="K70" s="335"/>
      <c r="L70" s="335"/>
      <c r="M70" s="258"/>
      <c r="N70" s="194">
        <f t="shared" si="21"/>
        <v>30.951563239097595</v>
      </c>
      <c r="O70" s="194">
        <f t="shared" si="22"/>
        <v>20.286001205444336</v>
      </c>
      <c r="P70" s="194">
        <f t="shared" si="23"/>
        <v>14.786500930786133</v>
      </c>
      <c r="Q70" s="195">
        <f t="shared" si="24"/>
        <v>16.540002822875977</v>
      </c>
      <c r="R70" s="336">
        <f t="shared" ca="1" si="25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">
      <c r="A71" s="165">
        <f>Option4!A38</f>
        <v>38292</v>
      </c>
      <c r="B71" s="161">
        <f t="shared" si="27"/>
        <v>31.051561713218689</v>
      </c>
      <c r="C71" s="163">
        <f t="shared" si="26"/>
        <v>1.0825</v>
      </c>
      <c r="D71" s="162">
        <f t="shared" si="15"/>
        <v>33.613315554559229</v>
      </c>
      <c r="E71" s="161">
        <f t="shared" si="28"/>
        <v>22.290000915527344</v>
      </c>
      <c r="F71" s="162">
        <f t="shared" si="17"/>
        <v>24.128925991058349</v>
      </c>
      <c r="G71" s="161">
        <f t="shared" si="29"/>
        <v>14.790000915527344</v>
      </c>
      <c r="H71" s="162">
        <f t="shared" si="19"/>
        <v>16.01017599105835</v>
      </c>
      <c r="I71" s="162">
        <f t="shared" si="30"/>
        <v>17.540000915527344</v>
      </c>
      <c r="J71" s="162"/>
      <c r="K71" s="335"/>
      <c r="L71" s="335"/>
      <c r="M71" s="258"/>
      <c r="N71" s="194">
        <f t="shared" si="21"/>
        <v>31.051561713218689</v>
      </c>
      <c r="O71" s="194">
        <f t="shared" si="22"/>
        <v>22.290000915527344</v>
      </c>
      <c r="P71" s="194">
        <f t="shared" si="23"/>
        <v>14.790000915527344</v>
      </c>
      <c r="Q71" s="195">
        <f t="shared" si="24"/>
        <v>17.540000915527344</v>
      </c>
      <c r="R71" s="336">
        <f t="shared" ca="1" si="25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">
      <c r="A72" s="165">
        <f>Option4!A39</f>
        <v>38322</v>
      </c>
      <c r="B72" s="161">
        <f t="shared" si="27"/>
        <v>31.151560187339783</v>
      </c>
      <c r="C72" s="163">
        <f t="shared" si="26"/>
        <v>1.02125</v>
      </c>
      <c r="D72" s="162">
        <f t="shared" si="15"/>
        <v>31.813530841320752</v>
      </c>
      <c r="E72" s="161">
        <f t="shared" si="28"/>
        <v>27.290000915527344</v>
      </c>
      <c r="F72" s="162">
        <f t="shared" si="17"/>
        <v>27.869913434982301</v>
      </c>
      <c r="G72" s="161">
        <f t="shared" si="29"/>
        <v>21.790000915527344</v>
      </c>
      <c r="H72" s="162">
        <f t="shared" si="19"/>
        <v>22.253038434982301</v>
      </c>
      <c r="I72" s="162">
        <f t="shared" si="30"/>
        <v>19.790000915527344</v>
      </c>
      <c r="J72" s="162"/>
      <c r="K72" s="335"/>
      <c r="L72" s="335"/>
      <c r="M72" s="258"/>
      <c r="N72" s="194">
        <f t="shared" si="21"/>
        <v>31.151560187339783</v>
      </c>
      <c r="O72" s="194">
        <f t="shared" si="22"/>
        <v>27.290000915527344</v>
      </c>
      <c r="P72" s="194">
        <f t="shared" si="23"/>
        <v>21.790000915527344</v>
      </c>
      <c r="Q72" s="195">
        <f t="shared" si="24"/>
        <v>19.790000915527344</v>
      </c>
      <c r="R72" s="336">
        <f t="shared" ca="1" si="25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">
      <c r="A73" s="165">
        <f>Option4!A40</f>
        <v>38353</v>
      </c>
      <c r="B73" s="161">
        <f t="shared" si="27"/>
        <v>35.175714765276226</v>
      </c>
      <c r="C73" s="163">
        <f t="shared" si="26"/>
        <v>1.0200738350125944</v>
      </c>
      <c r="D73" s="162">
        <f t="shared" si="15"/>
        <v>35.881826259924459</v>
      </c>
      <c r="E73" s="161">
        <f t="shared" si="28"/>
        <v>35.75</v>
      </c>
      <c r="F73" s="162">
        <f t="shared" si="17"/>
        <v>36.467639601700249</v>
      </c>
      <c r="G73" s="161">
        <f t="shared" si="29"/>
        <v>25.25</v>
      </c>
      <c r="H73" s="162">
        <f t="shared" si="19"/>
        <v>25.756864334068009</v>
      </c>
      <c r="I73" s="162">
        <f t="shared" si="30"/>
        <v>22</v>
      </c>
      <c r="J73" s="162"/>
      <c r="K73" s="335"/>
      <c r="L73" s="335"/>
      <c r="M73" s="258"/>
      <c r="N73" s="194">
        <f t="shared" si="21"/>
        <v>35.175714765276226</v>
      </c>
      <c r="O73" s="194">
        <f t="shared" si="22"/>
        <v>35.75</v>
      </c>
      <c r="P73" s="194">
        <f t="shared" si="23"/>
        <v>25.25</v>
      </c>
      <c r="Q73" s="195">
        <f t="shared" si="24"/>
        <v>22</v>
      </c>
      <c r="R73" s="336">
        <f t="shared" ca="1" si="25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">
      <c r="A74" s="165">
        <f>Option4!A41</f>
        <v>38384</v>
      </c>
      <c r="B74" s="161">
        <f t="shared" si="27"/>
        <v>34.575712476457866</v>
      </c>
      <c r="C74" s="163">
        <f t="shared" si="26"/>
        <v>1.0200738350125944</v>
      </c>
      <c r="D74" s="162">
        <f t="shared" si="15"/>
        <v>35.26977962415318</v>
      </c>
      <c r="E74" s="161">
        <f t="shared" si="28"/>
        <v>31.246002197265625</v>
      </c>
      <c r="F74" s="162">
        <f t="shared" si="17"/>
        <v>31.873229290176699</v>
      </c>
      <c r="G74" s="161">
        <f t="shared" si="29"/>
        <v>22.746501922607422</v>
      </c>
      <c r="H74" s="162">
        <f t="shared" si="19"/>
        <v>23.203111449315504</v>
      </c>
      <c r="I74" s="162">
        <f t="shared" si="30"/>
        <v>20.5</v>
      </c>
      <c r="J74" s="162"/>
      <c r="K74" s="335"/>
      <c r="L74" s="335"/>
      <c r="M74" s="258"/>
      <c r="N74" s="194">
        <f t="shared" si="21"/>
        <v>34.575712476457866</v>
      </c>
      <c r="O74" s="194">
        <f t="shared" si="22"/>
        <v>31.246002197265625</v>
      </c>
      <c r="P74" s="194">
        <f t="shared" si="23"/>
        <v>22.746501922607422</v>
      </c>
      <c r="Q74" s="195">
        <f t="shared" si="24"/>
        <v>20.5</v>
      </c>
      <c r="R74" s="336">
        <f t="shared" ca="1" si="25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">
      <c r="A75" s="165">
        <f>Option4!A42</f>
        <v>38412</v>
      </c>
      <c r="B75" s="161">
        <f t="shared" si="27"/>
        <v>33.28767732132313</v>
      </c>
      <c r="C75" s="163">
        <f t="shared" si="26"/>
        <v>1.0173448699421965</v>
      </c>
      <c r="D75" s="162">
        <f t="shared" si="15"/>
        <v>33.865047755139287</v>
      </c>
      <c r="E75" s="161">
        <f t="shared" si="28"/>
        <v>25.5</v>
      </c>
      <c r="F75" s="162">
        <f t="shared" si="17"/>
        <v>25.942294183526013</v>
      </c>
      <c r="G75" s="161">
        <f t="shared" si="29"/>
        <v>20</v>
      </c>
      <c r="H75" s="162">
        <f t="shared" si="19"/>
        <v>20.346897398843929</v>
      </c>
      <c r="I75" s="162">
        <f t="shared" si="30"/>
        <v>21.5</v>
      </c>
      <c r="J75" s="162"/>
      <c r="K75" s="335"/>
      <c r="L75" s="335"/>
      <c r="M75" s="258"/>
      <c r="N75" s="194">
        <f t="shared" si="21"/>
        <v>33.28767732132313</v>
      </c>
      <c r="O75" s="194">
        <f t="shared" si="22"/>
        <v>25.5</v>
      </c>
      <c r="P75" s="194">
        <f t="shared" si="23"/>
        <v>20</v>
      </c>
      <c r="Q75" s="195">
        <f t="shared" si="24"/>
        <v>21.5</v>
      </c>
      <c r="R75" s="336">
        <f t="shared" ca="1" si="25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">
      <c r="A76" s="165">
        <f>Option4!A43</f>
        <v>38443</v>
      </c>
      <c r="B76" s="161">
        <f t="shared" si="27"/>
        <v>33.487678084262583</v>
      </c>
      <c r="C76" s="163">
        <f t="shared" si="26"/>
        <v>1.0049999999999999</v>
      </c>
      <c r="D76" s="162">
        <f t="shared" si="15"/>
        <v>33.655116474683894</v>
      </c>
      <c r="E76" s="161">
        <f t="shared" si="28"/>
        <v>22</v>
      </c>
      <c r="F76" s="162">
        <f t="shared" si="17"/>
        <v>22.11</v>
      </c>
      <c r="G76" s="161">
        <f t="shared" si="29"/>
        <v>16.495000839233398</v>
      </c>
      <c r="H76" s="162">
        <f t="shared" si="19"/>
        <v>16.577475843429564</v>
      </c>
      <c r="I76" s="162">
        <f t="shared" si="30"/>
        <v>18.5</v>
      </c>
      <c r="J76" s="162"/>
      <c r="K76" s="335"/>
      <c r="L76" s="335"/>
      <c r="M76" s="258"/>
      <c r="N76" s="194">
        <f t="shared" si="21"/>
        <v>33.487678084262583</v>
      </c>
      <c r="O76" s="194">
        <f t="shared" si="22"/>
        <v>22</v>
      </c>
      <c r="P76" s="194">
        <f t="shared" si="23"/>
        <v>16.495000839233398</v>
      </c>
      <c r="Q76" s="195">
        <f t="shared" si="24"/>
        <v>18.5</v>
      </c>
      <c r="R76" s="336">
        <f t="shared" ca="1" si="25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">
      <c r="A77" s="165">
        <f>Option4!A44</f>
        <v>38473</v>
      </c>
      <c r="B77" s="161">
        <f t="shared" si="27"/>
        <v>36.265003204345703</v>
      </c>
      <c r="C77" s="163">
        <f t="shared" si="26"/>
        <v>1.0756250000000001</v>
      </c>
      <c r="D77" s="162">
        <f t="shared" si="15"/>
        <v>39.007544071674346</v>
      </c>
      <c r="E77" s="161">
        <f t="shared" si="28"/>
        <v>22.290000915527344</v>
      </c>
      <c r="F77" s="162">
        <f t="shared" si="17"/>
        <v>23.975682234764101</v>
      </c>
      <c r="G77" s="161">
        <f t="shared" si="29"/>
        <v>15.795000076293945</v>
      </c>
      <c r="H77" s="162">
        <f t="shared" si="19"/>
        <v>16.989496957063675</v>
      </c>
      <c r="I77" s="162">
        <f t="shared" si="30"/>
        <v>19.040000915527344</v>
      </c>
      <c r="J77" s="162"/>
      <c r="K77" s="335"/>
      <c r="L77" s="335"/>
      <c r="M77" s="258"/>
      <c r="N77" s="194">
        <f t="shared" si="21"/>
        <v>36.265003204345703</v>
      </c>
      <c r="O77" s="194">
        <f t="shared" si="22"/>
        <v>22.290000915527344</v>
      </c>
      <c r="P77" s="194">
        <f t="shared" si="23"/>
        <v>15.795000076293945</v>
      </c>
      <c r="Q77" s="195">
        <f t="shared" si="24"/>
        <v>19.040000915527344</v>
      </c>
      <c r="R77" s="336">
        <f t="shared" ca="1" si="25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">
      <c r="A78" s="165">
        <f>Option4!A45</f>
        <v>38504</v>
      </c>
      <c r="B78" s="161">
        <f t="shared" si="27"/>
        <v>42.375003814697266</v>
      </c>
      <c r="C78" s="163">
        <f t="shared" si="26"/>
        <v>1.5299999999999998</v>
      </c>
      <c r="D78" s="162">
        <f t="shared" si="15"/>
        <v>64.833755836486802</v>
      </c>
      <c r="E78" s="161">
        <f t="shared" si="28"/>
        <v>29.290000915527344</v>
      </c>
      <c r="F78" s="162">
        <f t="shared" si="17"/>
        <v>44.813701400756827</v>
      </c>
      <c r="G78" s="161">
        <f t="shared" si="29"/>
        <v>19.790000915527344</v>
      </c>
      <c r="H78" s="162">
        <f t="shared" si="19"/>
        <v>30.278701400756834</v>
      </c>
      <c r="I78" s="162">
        <f t="shared" si="30"/>
        <v>22.040000915527344</v>
      </c>
      <c r="J78" s="162"/>
      <c r="K78" s="335"/>
      <c r="L78" s="335"/>
      <c r="M78" s="258"/>
      <c r="N78" s="194">
        <f t="shared" si="21"/>
        <v>42.375003814697266</v>
      </c>
      <c r="O78" s="194">
        <f t="shared" si="22"/>
        <v>29.290000915527344</v>
      </c>
      <c r="P78" s="194">
        <f t="shared" si="23"/>
        <v>19.790000915527344</v>
      </c>
      <c r="Q78" s="195">
        <f t="shared" si="24"/>
        <v>22.040000915527344</v>
      </c>
      <c r="R78" s="336">
        <f t="shared" ca="1" si="25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">
      <c r="A79" s="165">
        <f>Option4!A46</f>
        <v>38534</v>
      </c>
      <c r="B79" s="161">
        <f t="shared" si="27"/>
        <v>50.5</v>
      </c>
      <c r="C79" s="163">
        <f t="shared" si="26"/>
        <v>1.6299999999999994</v>
      </c>
      <c r="D79" s="162">
        <f t="shared" si="15"/>
        <v>82.314999999999969</v>
      </c>
      <c r="E79" s="161">
        <f t="shared" si="28"/>
        <v>35.290000915527344</v>
      </c>
      <c r="F79" s="162">
        <f t="shared" si="17"/>
        <v>57.522701492309551</v>
      </c>
      <c r="G79" s="161">
        <f t="shared" si="29"/>
        <v>25.790000915527344</v>
      </c>
      <c r="H79" s="162">
        <f t="shared" si="19"/>
        <v>42.037701492309559</v>
      </c>
      <c r="I79" s="162">
        <f t="shared" si="30"/>
        <v>22.540000915527344</v>
      </c>
      <c r="J79" s="162"/>
      <c r="K79" s="335"/>
      <c r="L79" s="335"/>
      <c r="M79" s="258"/>
      <c r="N79" s="194">
        <f t="shared" si="21"/>
        <v>50.5</v>
      </c>
      <c r="O79" s="194">
        <f t="shared" si="22"/>
        <v>35.290000915527344</v>
      </c>
      <c r="P79" s="194">
        <f t="shared" si="23"/>
        <v>25.790000915527344</v>
      </c>
      <c r="Q79" s="195">
        <f t="shared" si="24"/>
        <v>22.540000915527344</v>
      </c>
      <c r="R79" s="336">
        <f t="shared" ca="1" si="25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">
      <c r="A80" s="165">
        <f>Option4!A47</f>
        <v>38565</v>
      </c>
      <c r="B80" s="161">
        <f t="shared" si="27"/>
        <v>50.5</v>
      </c>
      <c r="C80" s="163">
        <f t="shared" si="26"/>
        <v>1.6299999999999994</v>
      </c>
      <c r="D80" s="162">
        <f t="shared" si="15"/>
        <v>82.314999999999969</v>
      </c>
      <c r="E80" s="161">
        <f t="shared" si="28"/>
        <v>33.290004730224609</v>
      </c>
      <c r="F80" s="162">
        <f t="shared" si="17"/>
        <v>54.262707710266092</v>
      </c>
      <c r="G80" s="161">
        <f t="shared" si="29"/>
        <v>25.790000915527344</v>
      </c>
      <c r="H80" s="162">
        <f t="shared" si="19"/>
        <v>42.037701492309559</v>
      </c>
      <c r="I80" s="162">
        <f t="shared" si="30"/>
        <v>23.540000915527344</v>
      </c>
      <c r="J80" s="162"/>
      <c r="K80" s="335"/>
      <c r="L80" s="335"/>
      <c r="M80" s="258"/>
      <c r="N80" s="194">
        <f t="shared" si="21"/>
        <v>50.5</v>
      </c>
      <c r="O80" s="194">
        <f t="shared" si="22"/>
        <v>33.290004730224609</v>
      </c>
      <c r="P80" s="194">
        <f t="shared" si="23"/>
        <v>25.790000915527344</v>
      </c>
      <c r="Q80" s="195">
        <f t="shared" si="24"/>
        <v>23.540000915527344</v>
      </c>
      <c r="R80" s="336">
        <f t="shared" ca="1" si="25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">
      <c r="A81" s="165">
        <f>Option4!A48</f>
        <v>38596</v>
      </c>
      <c r="B81" s="161">
        <f t="shared" si="27"/>
        <v>31.139999389648438</v>
      </c>
      <c r="C81" s="163">
        <f t="shared" si="26"/>
        <v>1.3512499999999998</v>
      </c>
      <c r="D81" s="162">
        <f t="shared" si="15"/>
        <v>42.077924175262446</v>
      </c>
      <c r="E81" s="161">
        <f t="shared" si="28"/>
        <v>25.290000915527344</v>
      </c>
      <c r="F81" s="162">
        <f t="shared" si="17"/>
        <v>34.17311373710632</v>
      </c>
      <c r="G81" s="161">
        <f t="shared" si="29"/>
        <v>19.790000915527344</v>
      </c>
      <c r="H81" s="162">
        <f t="shared" si="19"/>
        <v>26.741238737106322</v>
      </c>
      <c r="I81" s="162">
        <f t="shared" si="30"/>
        <v>17.540000915527344</v>
      </c>
      <c r="J81" s="162"/>
      <c r="K81" s="335"/>
      <c r="L81" s="335"/>
      <c r="M81" s="258"/>
      <c r="N81" s="194">
        <f t="shared" si="21"/>
        <v>31.139999389648438</v>
      </c>
      <c r="O81" s="194">
        <f t="shared" si="22"/>
        <v>25.290000915527344</v>
      </c>
      <c r="P81" s="194">
        <f t="shared" si="23"/>
        <v>19.790000915527344</v>
      </c>
      <c r="Q81" s="195">
        <f t="shared" si="24"/>
        <v>17.540000915527344</v>
      </c>
      <c r="R81" s="336">
        <f t="shared" ca="1" si="25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">
      <c r="A82" s="165">
        <f>Option4!A49</f>
        <v>38626</v>
      </c>
      <c r="B82" s="161">
        <f t="shared" si="27"/>
        <v>32.041561484336853</v>
      </c>
      <c r="C82" s="163">
        <f t="shared" si="26"/>
        <v>1.0049999999999999</v>
      </c>
      <c r="D82" s="162">
        <f t="shared" si="15"/>
        <v>32.201769291758531</v>
      </c>
      <c r="E82" s="161">
        <f t="shared" si="28"/>
        <v>20.286001205444336</v>
      </c>
      <c r="F82" s="162">
        <f t="shared" si="17"/>
        <v>20.387431211471554</v>
      </c>
      <c r="G82" s="161">
        <f t="shared" si="29"/>
        <v>14.786500930786133</v>
      </c>
      <c r="H82" s="162">
        <f t="shared" si="19"/>
        <v>14.860433435440061</v>
      </c>
      <c r="I82" s="162">
        <f t="shared" si="30"/>
        <v>17.040002822875977</v>
      </c>
      <c r="J82" s="162"/>
      <c r="K82" s="335"/>
      <c r="L82" s="335"/>
      <c r="M82" s="258"/>
      <c r="N82" s="194">
        <f t="shared" si="21"/>
        <v>32.041561484336853</v>
      </c>
      <c r="O82" s="194">
        <f t="shared" si="22"/>
        <v>20.286001205444336</v>
      </c>
      <c r="P82" s="194">
        <f t="shared" si="23"/>
        <v>14.786500930786133</v>
      </c>
      <c r="Q82" s="195">
        <f t="shared" si="24"/>
        <v>17.040002822875977</v>
      </c>
      <c r="R82" s="336">
        <f t="shared" ca="1" si="25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">
      <c r="A83" s="165">
        <f>Option4!A50</f>
        <v>38657</v>
      </c>
      <c r="B83" s="161">
        <f t="shared" si="27"/>
        <v>32.141563773155212</v>
      </c>
      <c r="C83" s="163">
        <f t="shared" si="26"/>
        <v>1.0825</v>
      </c>
      <c r="D83" s="162">
        <f t="shared" si="15"/>
        <v>34.793242784440515</v>
      </c>
      <c r="E83" s="161">
        <f t="shared" si="28"/>
        <v>22.290000915527344</v>
      </c>
      <c r="F83" s="162">
        <f t="shared" si="17"/>
        <v>24.128925991058349</v>
      </c>
      <c r="G83" s="161">
        <f t="shared" si="29"/>
        <v>14.790000915527344</v>
      </c>
      <c r="H83" s="162">
        <f t="shared" si="19"/>
        <v>16.01017599105835</v>
      </c>
      <c r="I83" s="162">
        <f t="shared" si="30"/>
        <v>18.040000915527344</v>
      </c>
      <c r="J83" s="162"/>
      <c r="K83" s="335"/>
      <c r="L83" s="335"/>
      <c r="M83" s="258"/>
      <c r="N83" s="194">
        <f t="shared" si="21"/>
        <v>32.141563773155212</v>
      </c>
      <c r="O83" s="194">
        <f t="shared" si="22"/>
        <v>22.290000915527344</v>
      </c>
      <c r="P83" s="194">
        <f t="shared" si="23"/>
        <v>14.790000915527344</v>
      </c>
      <c r="Q83" s="195">
        <f t="shared" si="24"/>
        <v>18.040000915527344</v>
      </c>
      <c r="R83" s="336">
        <f t="shared" ca="1" si="25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">
      <c r="A84" s="165">
        <f>Option4!A51</f>
        <v>38687</v>
      </c>
      <c r="B84" s="161">
        <f t="shared" si="27"/>
        <v>32.241562247276306</v>
      </c>
      <c r="C84" s="163">
        <f t="shared" si="26"/>
        <v>1.02125</v>
      </c>
      <c r="D84" s="162">
        <f t="shared" si="15"/>
        <v>32.92669544503093</v>
      </c>
      <c r="E84" s="161">
        <f t="shared" si="28"/>
        <v>27.290000915527344</v>
      </c>
      <c r="F84" s="162">
        <f t="shared" si="17"/>
        <v>27.869913434982301</v>
      </c>
      <c r="G84" s="161">
        <f t="shared" si="29"/>
        <v>21.790000915527344</v>
      </c>
      <c r="H84" s="162">
        <f t="shared" si="19"/>
        <v>22.253038434982301</v>
      </c>
      <c r="I84" s="162">
        <f t="shared" si="30"/>
        <v>20.290000915527344</v>
      </c>
      <c r="J84" s="162"/>
      <c r="K84" s="335"/>
      <c r="L84" s="335"/>
      <c r="M84" s="258"/>
      <c r="N84" s="194">
        <f t="shared" si="21"/>
        <v>32.241562247276306</v>
      </c>
      <c r="O84" s="194">
        <f t="shared" si="22"/>
        <v>27.290000915527344</v>
      </c>
      <c r="P84" s="194">
        <f t="shared" si="23"/>
        <v>21.790000915527344</v>
      </c>
      <c r="Q84" s="195">
        <f t="shared" si="24"/>
        <v>20.290000915527344</v>
      </c>
      <c r="R84" s="336">
        <f t="shared" ca="1" si="25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">
      <c r="A85" s="165">
        <f>Option4!A52</f>
        <v>38718</v>
      </c>
      <c r="B85" s="161">
        <f t="shared" si="27"/>
        <v>35.115717206682476</v>
      </c>
      <c r="C85" s="163">
        <f t="shared" si="26"/>
        <v>1.0200738350125944</v>
      </c>
      <c r="D85" s="162">
        <f t="shared" si="15"/>
        <v>35.820624320238345</v>
      </c>
      <c r="E85" s="161">
        <f t="shared" si="28"/>
        <v>35.75</v>
      </c>
      <c r="F85" s="162">
        <f t="shared" si="17"/>
        <v>36.467639601700249</v>
      </c>
      <c r="G85" s="161">
        <f t="shared" si="29"/>
        <v>25.25</v>
      </c>
      <c r="H85" s="162">
        <f t="shared" si="19"/>
        <v>25.756864334068009</v>
      </c>
      <c r="I85" s="162">
        <f t="shared" si="30"/>
        <v>22.5</v>
      </c>
      <c r="J85" s="162"/>
      <c r="K85" s="335"/>
      <c r="L85" s="335"/>
      <c r="M85" s="258"/>
      <c r="N85" s="194">
        <f t="shared" si="21"/>
        <v>35.115717206682476</v>
      </c>
      <c r="O85" s="194">
        <f t="shared" si="22"/>
        <v>35.75</v>
      </c>
      <c r="P85" s="194">
        <f t="shared" si="23"/>
        <v>25.25</v>
      </c>
      <c r="Q85" s="195">
        <f t="shared" si="24"/>
        <v>22.5</v>
      </c>
      <c r="R85" s="336">
        <f t="shared" ca="1" si="25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">
      <c r="A86" s="165">
        <f>Option4!A53</f>
        <v>38749</v>
      </c>
      <c r="B86" s="161">
        <f t="shared" si="27"/>
        <v>34.515714917864116</v>
      </c>
      <c r="C86" s="163">
        <f t="shared" si="26"/>
        <v>1.0200738350125944</v>
      </c>
      <c r="D86" s="162">
        <f t="shared" si="15"/>
        <v>35.208577684467066</v>
      </c>
      <c r="E86" s="161">
        <f t="shared" si="28"/>
        <v>31.246002197265625</v>
      </c>
      <c r="F86" s="162">
        <f t="shared" si="17"/>
        <v>31.873229290176699</v>
      </c>
      <c r="G86" s="161">
        <f t="shared" si="29"/>
        <v>22.746501922607422</v>
      </c>
      <c r="H86" s="162">
        <f t="shared" si="19"/>
        <v>23.203111449315504</v>
      </c>
      <c r="I86" s="162">
        <f t="shared" si="30"/>
        <v>21</v>
      </c>
      <c r="J86" s="162"/>
      <c r="K86" s="335"/>
      <c r="L86" s="335"/>
      <c r="M86" s="258"/>
      <c r="N86" s="194">
        <f t="shared" si="21"/>
        <v>34.515714917864116</v>
      </c>
      <c r="O86" s="194">
        <f t="shared" si="22"/>
        <v>31.246002197265625</v>
      </c>
      <c r="P86" s="194">
        <f t="shared" si="23"/>
        <v>22.746501922607422</v>
      </c>
      <c r="Q86" s="195">
        <f t="shared" si="24"/>
        <v>21</v>
      </c>
      <c r="R86" s="336">
        <f t="shared" ca="1" si="25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">
      <c r="A87" s="165">
        <f>Option4!A54</f>
        <v>38777</v>
      </c>
      <c r="B87" s="161">
        <f t="shared" si="27"/>
        <v>33.22767976272938</v>
      </c>
      <c r="C87" s="163">
        <f t="shared" si="26"/>
        <v>1.0173448699421965</v>
      </c>
      <c r="D87" s="162">
        <f t="shared" si="15"/>
        <v>33.804009546694878</v>
      </c>
      <c r="E87" s="161">
        <f t="shared" si="28"/>
        <v>25.5</v>
      </c>
      <c r="F87" s="162">
        <f t="shared" si="17"/>
        <v>25.942294183526013</v>
      </c>
      <c r="G87" s="161">
        <f t="shared" si="29"/>
        <v>20</v>
      </c>
      <c r="H87" s="162">
        <f t="shared" si="19"/>
        <v>20.346897398843929</v>
      </c>
      <c r="I87" s="162">
        <f t="shared" si="30"/>
        <v>22</v>
      </c>
      <c r="J87" s="162"/>
      <c r="K87" s="335"/>
      <c r="L87" s="335"/>
      <c r="M87" s="258"/>
      <c r="N87" s="194">
        <f t="shared" si="21"/>
        <v>33.22767976272938</v>
      </c>
      <c r="O87" s="194">
        <f t="shared" si="22"/>
        <v>25.5</v>
      </c>
      <c r="P87" s="194">
        <f t="shared" si="23"/>
        <v>20</v>
      </c>
      <c r="Q87" s="195">
        <f t="shared" si="24"/>
        <v>22</v>
      </c>
      <c r="R87" s="336">
        <f t="shared" ca="1" si="25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">
      <c r="A88" s="165">
        <f>Option4!A55</f>
        <v>38808</v>
      </c>
      <c r="B88" s="161">
        <f t="shared" si="27"/>
        <v>33.427680525668833</v>
      </c>
      <c r="C88" s="163">
        <f t="shared" si="26"/>
        <v>1.0049999999999999</v>
      </c>
      <c r="D88" s="162">
        <f t="shared" si="15"/>
        <v>33.594818928297173</v>
      </c>
      <c r="E88" s="161">
        <f t="shared" si="28"/>
        <v>22</v>
      </c>
      <c r="F88" s="162">
        <f t="shared" si="17"/>
        <v>22.11</v>
      </c>
      <c r="G88" s="161">
        <f t="shared" si="29"/>
        <v>16.495000839233398</v>
      </c>
      <c r="H88" s="162">
        <f t="shared" si="19"/>
        <v>16.577475843429564</v>
      </c>
      <c r="I88" s="162">
        <f t="shared" si="30"/>
        <v>19</v>
      </c>
      <c r="J88" s="162"/>
      <c r="K88" s="335"/>
      <c r="L88" s="335"/>
      <c r="M88" s="258"/>
      <c r="N88" s="194">
        <f t="shared" si="21"/>
        <v>33.427680525668833</v>
      </c>
      <c r="O88" s="194">
        <f t="shared" si="22"/>
        <v>22</v>
      </c>
      <c r="P88" s="194">
        <f t="shared" si="23"/>
        <v>16.495000839233398</v>
      </c>
      <c r="Q88" s="195">
        <f t="shared" si="24"/>
        <v>19</v>
      </c>
      <c r="R88" s="336">
        <f t="shared" ca="1" si="25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">
      <c r="A89" s="165">
        <f>Option4!A56</f>
        <v>38838</v>
      </c>
      <c r="B89" s="161">
        <f t="shared" si="27"/>
        <v>36.705001831054688</v>
      </c>
      <c r="C89" s="163">
        <f t="shared" si="26"/>
        <v>1.0756250000000001</v>
      </c>
      <c r="D89" s="162">
        <f t="shared" si="15"/>
        <v>39.480817594528197</v>
      </c>
      <c r="E89" s="161">
        <f t="shared" si="28"/>
        <v>22.290000915527344</v>
      </c>
      <c r="F89" s="162">
        <f t="shared" si="17"/>
        <v>23.975682234764101</v>
      </c>
      <c r="G89" s="161">
        <f t="shared" si="29"/>
        <v>15.795000076293945</v>
      </c>
      <c r="H89" s="162">
        <f t="shared" si="19"/>
        <v>16.989496957063675</v>
      </c>
      <c r="I89" s="162">
        <f t="shared" si="30"/>
        <v>19.540000915527344</v>
      </c>
      <c r="J89" s="162"/>
      <c r="K89" s="335"/>
      <c r="L89" s="335"/>
      <c r="M89" s="258"/>
      <c r="N89" s="194">
        <f t="shared" si="21"/>
        <v>36.705001831054688</v>
      </c>
      <c r="O89" s="194">
        <f t="shared" si="22"/>
        <v>22.290000915527344</v>
      </c>
      <c r="P89" s="194">
        <f t="shared" si="23"/>
        <v>15.795000076293945</v>
      </c>
      <c r="Q89" s="195">
        <f t="shared" si="24"/>
        <v>19.540000915527344</v>
      </c>
      <c r="R89" s="336">
        <f t="shared" ca="1" si="25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">
      <c r="A90" s="165">
        <f>Option4!A57</f>
        <v>38869</v>
      </c>
      <c r="B90" s="161">
        <f t="shared" si="27"/>
        <v>42.625003814697266</v>
      </c>
      <c r="C90" s="163">
        <f t="shared" si="26"/>
        <v>1.5299999999999998</v>
      </c>
      <c r="D90" s="162">
        <f t="shared" si="15"/>
        <v>65.216255836486809</v>
      </c>
      <c r="E90" s="161">
        <f t="shared" si="28"/>
        <v>29.290000915527344</v>
      </c>
      <c r="F90" s="162">
        <f t="shared" si="17"/>
        <v>44.813701400756827</v>
      </c>
      <c r="G90" s="161">
        <f t="shared" si="29"/>
        <v>19.790000915527344</v>
      </c>
      <c r="H90" s="162">
        <f t="shared" si="19"/>
        <v>30.278701400756834</v>
      </c>
      <c r="I90" s="162">
        <f t="shared" si="30"/>
        <v>22.540000915527344</v>
      </c>
      <c r="J90" s="162"/>
      <c r="K90" s="335"/>
      <c r="L90" s="335"/>
      <c r="M90" s="258"/>
      <c r="N90" s="194">
        <f t="shared" si="21"/>
        <v>42.625003814697266</v>
      </c>
      <c r="O90" s="194">
        <f t="shared" si="22"/>
        <v>29.290000915527344</v>
      </c>
      <c r="P90" s="194">
        <f t="shared" si="23"/>
        <v>19.790000915527344</v>
      </c>
      <c r="Q90" s="195">
        <f t="shared" si="24"/>
        <v>22.540000915527344</v>
      </c>
      <c r="R90" s="336">
        <f t="shared" ca="1" si="25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">
      <c r="A91" s="165">
        <f>Option4!A58</f>
        <v>38899</v>
      </c>
      <c r="B91" s="161">
        <f t="shared" si="27"/>
        <v>51.75</v>
      </c>
      <c r="C91" s="163">
        <f t="shared" si="26"/>
        <v>1.6299999999999994</v>
      </c>
      <c r="D91" s="162">
        <f t="shared" si="15"/>
        <v>84.352499999999978</v>
      </c>
      <c r="E91" s="161">
        <f t="shared" si="28"/>
        <v>35.290000915527344</v>
      </c>
      <c r="F91" s="162">
        <f t="shared" si="17"/>
        <v>57.522701492309551</v>
      </c>
      <c r="G91" s="161">
        <f t="shared" si="29"/>
        <v>25.790000915527344</v>
      </c>
      <c r="H91" s="162">
        <f t="shared" si="19"/>
        <v>42.037701492309559</v>
      </c>
      <c r="I91" s="162">
        <f t="shared" si="30"/>
        <v>23.040000915527344</v>
      </c>
      <c r="J91" s="162"/>
      <c r="K91" s="335"/>
      <c r="L91" s="335"/>
      <c r="M91" s="258"/>
      <c r="N91" s="194">
        <f t="shared" si="21"/>
        <v>51.75</v>
      </c>
      <c r="O91" s="194">
        <f t="shared" si="22"/>
        <v>35.290000915527344</v>
      </c>
      <c r="P91" s="194">
        <f t="shared" si="23"/>
        <v>25.790000915527344</v>
      </c>
      <c r="Q91" s="195">
        <f t="shared" si="24"/>
        <v>23.040000915527344</v>
      </c>
      <c r="R91" s="336">
        <f t="shared" ca="1" si="25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">
      <c r="A92" s="165">
        <f>Option4!A59</f>
        <v>38930</v>
      </c>
      <c r="B92" s="161">
        <f t="shared" si="27"/>
        <v>51.75</v>
      </c>
      <c r="C92" s="163">
        <f t="shared" si="26"/>
        <v>1.6299999999999994</v>
      </c>
      <c r="D92" s="162">
        <f t="shared" si="15"/>
        <v>84.352499999999978</v>
      </c>
      <c r="E92" s="161">
        <f t="shared" si="28"/>
        <v>33.290004730224609</v>
      </c>
      <c r="F92" s="162">
        <f t="shared" si="17"/>
        <v>54.262707710266092</v>
      </c>
      <c r="G92" s="161">
        <f t="shared" si="29"/>
        <v>25.790000915527344</v>
      </c>
      <c r="H92" s="162">
        <f t="shared" si="19"/>
        <v>42.037701492309559</v>
      </c>
      <c r="I92" s="162">
        <f t="shared" si="30"/>
        <v>24.040000915527344</v>
      </c>
      <c r="J92" s="162"/>
      <c r="K92" s="335"/>
      <c r="L92" s="335"/>
      <c r="M92" s="258"/>
      <c r="N92" s="194">
        <f t="shared" si="21"/>
        <v>51.75</v>
      </c>
      <c r="O92" s="194">
        <f t="shared" si="22"/>
        <v>33.290004730224609</v>
      </c>
      <c r="P92" s="194">
        <f t="shared" si="23"/>
        <v>25.790000915527344</v>
      </c>
      <c r="Q92" s="195">
        <f t="shared" si="24"/>
        <v>24.040000915527344</v>
      </c>
      <c r="R92" s="336">
        <f t="shared" ca="1" si="25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">
      <c r="A93" s="165">
        <f>Option4!A60</f>
        <v>38961</v>
      </c>
      <c r="B93" s="161">
        <f t="shared" si="27"/>
        <v>30.829999923706055</v>
      </c>
      <c r="C93" s="163">
        <f t="shared" si="26"/>
        <v>1.3512499999999998</v>
      </c>
      <c r="D93" s="162">
        <f t="shared" si="15"/>
        <v>41.659037396907799</v>
      </c>
      <c r="E93" s="161">
        <f t="shared" si="28"/>
        <v>25.290000915527344</v>
      </c>
      <c r="F93" s="162">
        <f t="shared" si="17"/>
        <v>34.17311373710632</v>
      </c>
      <c r="G93" s="161">
        <f t="shared" si="29"/>
        <v>19.790000915527344</v>
      </c>
      <c r="H93" s="162">
        <f t="shared" si="19"/>
        <v>26.741238737106322</v>
      </c>
      <c r="I93" s="162">
        <f t="shared" si="30"/>
        <v>18.040000915527344</v>
      </c>
      <c r="J93" s="162"/>
      <c r="K93" s="335"/>
      <c r="L93" s="335"/>
      <c r="M93" s="258"/>
      <c r="N93" s="194">
        <f t="shared" si="21"/>
        <v>30.829999923706055</v>
      </c>
      <c r="O93" s="194">
        <f t="shared" si="22"/>
        <v>25.290000915527344</v>
      </c>
      <c r="P93" s="194">
        <f t="shared" si="23"/>
        <v>19.790000915527344</v>
      </c>
      <c r="Q93" s="195">
        <f t="shared" si="24"/>
        <v>18.040000915527344</v>
      </c>
      <c r="R93" s="336">
        <f t="shared" ca="1" si="25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">
      <c r="A94" s="165">
        <f>Option4!A61</f>
        <v>38991</v>
      </c>
      <c r="B94" s="161">
        <f t="shared" si="27"/>
        <v>31.981563925743103</v>
      </c>
      <c r="C94" s="163">
        <f t="shared" si="26"/>
        <v>1.0049999999999999</v>
      </c>
      <c r="D94" s="162">
        <f t="shared" si="15"/>
        <v>32.141471745371817</v>
      </c>
      <c r="E94" s="161">
        <f t="shared" si="28"/>
        <v>20.286001205444336</v>
      </c>
      <c r="F94" s="162">
        <f t="shared" si="17"/>
        <v>20.387431211471554</v>
      </c>
      <c r="G94" s="161">
        <f t="shared" si="29"/>
        <v>14.786500930786133</v>
      </c>
      <c r="H94" s="162">
        <f t="shared" si="19"/>
        <v>14.860433435440061</v>
      </c>
      <c r="I94" s="162">
        <f t="shared" si="30"/>
        <v>17.540002822875977</v>
      </c>
      <c r="J94" s="162"/>
      <c r="K94" s="335"/>
      <c r="L94" s="335"/>
      <c r="M94" s="258"/>
      <c r="N94" s="194">
        <f t="shared" si="21"/>
        <v>31.981563925743103</v>
      </c>
      <c r="O94" s="194">
        <f t="shared" si="22"/>
        <v>20.286001205444336</v>
      </c>
      <c r="P94" s="194">
        <f t="shared" si="23"/>
        <v>14.786500930786133</v>
      </c>
      <c r="Q94" s="195">
        <f t="shared" si="24"/>
        <v>17.540002822875977</v>
      </c>
      <c r="R94" s="336">
        <f t="shared" ca="1" si="25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">
      <c r="A95" s="165">
        <f>Option4!A62</f>
        <v>39022</v>
      </c>
      <c r="B95" s="161">
        <f t="shared" si="27"/>
        <v>32.081562399864197</v>
      </c>
      <c r="C95" s="163">
        <f t="shared" si="26"/>
        <v>1.0825</v>
      </c>
      <c r="D95" s="162">
        <f t="shared" si="15"/>
        <v>34.728291297852991</v>
      </c>
      <c r="E95" s="161">
        <f t="shared" si="28"/>
        <v>22.290000915527344</v>
      </c>
      <c r="F95" s="162">
        <f t="shared" si="17"/>
        <v>24.128925991058349</v>
      </c>
      <c r="G95" s="161">
        <f t="shared" si="29"/>
        <v>14.790000915527344</v>
      </c>
      <c r="H95" s="162">
        <f t="shared" si="19"/>
        <v>16.01017599105835</v>
      </c>
      <c r="I95" s="162">
        <f t="shared" si="30"/>
        <v>18.540000915527344</v>
      </c>
      <c r="J95" s="162"/>
      <c r="K95" s="335"/>
      <c r="L95" s="335"/>
      <c r="M95" s="258"/>
      <c r="N95" s="194">
        <f t="shared" si="21"/>
        <v>32.081562399864197</v>
      </c>
      <c r="O95" s="194">
        <f t="shared" si="22"/>
        <v>22.290000915527344</v>
      </c>
      <c r="P95" s="194">
        <f t="shared" si="23"/>
        <v>14.790000915527344</v>
      </c>
      <c r="Q95" s="195">
        <f t="shared" si="24"/>
        <v>18.540000915527344</v>
      </c>
      <c r="R95" s="336">
        <f t="shared" ca="1" si="25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">
      <c r="A96" s="165">
        <f>Option4!A63</f>
        <v>39052</v>
      </c>
      <c r="B96" s="161">
        <f t="shared" si="27"/>
        <v>32.181560873985291</v>
      </c>
      <c r="C96" s="163">
        <f t="shared" si="26"/>
        <v>1.02125</v>
      </c>
      <c r="D96" s="162">
        <f t="shared" si="15"/>
        <v>32.865419042557477</v>
      </c>
      <c r="E96" s="161">
        <f t="shared" si="28"/>
        <v>27.290000915527344</v>
      </c>
      <c r="F96" s="162">
        <f t="shared" si="17"/>
        <v>27.869913434982301</v>
      </c>
      <c r="G96" s="161">
        <f t="shared" si="29"/>
        <v>21.790000915527344</v>
      </c>
      <c r="H96" s="162">
        <f t="shared" si="19"/>
        <v>22.253038434982301</v>
      </c>
      <c r="I96" s="162">
        <f t="shared" si="30"/>
        <v>20.790000915527344</v>
      </c>
      <c r="J96" s="162"/>
      <c r="K96" s="335"/>
      <c r="L96" s="335"/>
      <c r="M96" s="258"/>
      <c r="N96" s="194">
        <f t="shared" si="21"/>
        <v>32.181560873985291</v>
      </c>
      <c r="O96" s="194">
        <f t="shared" si="22"/>
        <v>27.290000915527344</v>
      </c>
      <c r="P96" s="194">
        <f t="shared" si="23"/>
        <v>21.790000915527344</v>
      </c>
      <c r="Q96" s="195">
        <f t="shared" si="24"/>
        <v>20.790000915527344</v>
      </c>
      <c r="R96" s="336">
        <f t="shared" ca="1" si="25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">
      <c r="A97" s="165" t="str">
        <f>Option4!A64</f>
        <v>N/A</v>
      </c>
      <c r="B97" s="161" t="str">
        <f t="shared" si="27"/>
        <v xml:space="preserve"> </v>
      </c>
      <c r="C97" s="163" t="str">
        <f t="shared" si="26"/>
        <v xml:space="preserve"> </v>
      </c>
      <c r="D97" s="162" t="str">
        <f t="shared" si="15"/>
        <v xml:space="preserve"> </v>
      </c>
      <c r="E97" s="161" t="str">
        <f t="shared" si="28"/>
        <v xml:space="preserve"> </v>
      </c>
      <c r="F97" s="162" t="str">
        <f t="shared" si="17"/>
        <v xml:space="preserve"> </v>
      </c>
      <c r="G97" s="161" t="str">
        <f t="shared" si="29"/>
        <v xml:space="preserve"> </v>
      </c>
      <c r="H97" s="162" t="str">
        <f t="shared" si="19"/>
        <v xml:space="preserve"> </v>
      </c>
      <c r="I97" s="162" t="str">
        <f t="shared" si="30"/>
        <v xml:space="preserve"> </v>
      </c>
      <c r="J97" s="162"/>
      <c r="K97" s="335"/>
      <c r="L97" s="335"/>
      <c r="M97" s="258"/>
      <c r="N97" s="194" t="str">
        <f t="shared" si="21"/>
        <v xml:space="preserve"> </v>
      </c>
      <c r="O97" s="194" t="str">
        <f t="shared" si="22"/>
        <v xml:space="preserve"> </v>
      </c>
      <c r="P97" s="194" t="str">
        <f t="shared" si="23"/>
        <v xml:space="preserve"> </v>
      </c>
      <c r="Q97" s="195" t="str">
        <f t="shared" si="24"/>
        <v xml:space="preserve"> </v>
      </c>
      <c r="R97" s="336" t="str">
        <f t="shared" si="25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">
      <c r="A98" s="165" t="str">
        <f>Option4!A65</f>
        <v>N/A</v>
      </c>
      <c r="B98" s="161" t="str">
        <f t="shared" si="27"/>
        <v xml:space="preserve"> </v>
      </c>
      <c r="C98" s="163" t="str">
        <f t="shared" si="26"/>
        <v xml:space="preserve"> </v>
      </c>
      <c r="D98" s="162" t="str">
        <f t="shared" si="15"/>
        <v xml:space="preserve"> </v>
      </c>
      <c r="E98" s="161" t="str">
        <f t="shared" si="28"/>
        <v xml:space="preserve"> </v>
      </c>
      <c r="F98" s="162" t="str">
        <f t="shared" si="17"/>
        <v xml:space="preserve"> </v>
      </c>
      <c r="G98" s="161" t="str">
        <f t="shared" si="29"/>
        <v xml:space="preserve"> </v>
      </c>
      <c r="H98" s="162" t="str">
        <f t="shared" si="19"/>
        <v xml:space="preserve"> </v>
      </c>
      <c r="I98" s="162" t="str">
        <f t="shared" si="30"/>
        <v xml:space="preserve"> </v>
      </c>
      <c r="J98" s="162"/>
      <c r="K98" s="335"/>
      <c r="L98" s="335"/>
      <c r="M98" s="258"/>
      <c r="N98" s="194" t="str">
        <f t="shared" si="21"/>
        <v xml:space="preserve"> </v>
      </c>
      <c r="O98" s="194" t="str">
        <f t="shared" si="22"/>
        <v xml:space="preserve"> </v>
      </c>
      <c r="P98" s="194" t="str">
        <f t="shared" si="23"/>
        <v xml:space="preserve"> </v>
      </c>
      <c r="Q98" s="195" t="str">
        <f t="shared" si="24"/>
        <v xml:space="preserve"> </v>
      </c>
      <c r="R98" s="336" t="str">
        <f t="shared" si="25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">
      <c r="A99" s="165" t="str">
        <f>Option4!A66</f>
        <v>N/A</v>
      </c>
      <c r="B99" s="161" t="str">
        <f t="shared" si="27"/>
        <v xml:space="preserve"> </v>
      </c>
      <c r="C99" s="163" t="str">
        <f t="shared" si="26"/>
        <v xml:space="preserve"> </v>
      </c>
      <c r="D99" s="162" t="str">
        <f t="shared" si="15"/>
        <v xml:space="preserve"> </v>
      </c>
      <c r="E99" s="161" t="str">
        <f t="shared" si="28"/>
        <v xml:space="preserve"> </v>
      </c>
      <c r="F99" s="162" t="str">
        <f t="shared" si="17"/>
        <v xml:space="preserve"> </v>
      </c>
      <c r="G99" s="161" t="str">
        <f t="shared" si="29"/>
        <v xml:space="preserve"> </v>
      </c>
      <c r="H99" s="162" t="str">
        <f t="shared" si="19"/>
        <v xml:space="preserve"> </v>
      </c>
      <c r="I99" s="162" t="str">
        <f t="shared" si="30"/>
        <v xml:space="preserve"> </v>
      </c>
      <c r="J99" s="162"/>
      <c r="K99" s="335"/>
      <c r="L99" s="335"/>
      <c r="M99" s="258"/>
      <c r="N99" s="194" t="str">
        <f t="shared" si="21"/>
        <v xml:space="preserve"> </v>
      </c>
      <c r="O99" s="194" t="str">
        <f t="shared" si="22"/>
        <v xml:space="preserve"> </v>
      </c>
      <c r="P99" s="194" t="str">
        <f t="shared" si="23"/>
        <v xml:space="preserve"> </v>
      </c>
      <c r="Q99" s="195" t="str">
        <f t="shared" si="24"/>
        <v xml:space="preserve"> </v>
      </c>
      <c r="R99" s="336" t="str">
        <f t="shared" si="25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">
      <c r="A100" s="165" t="str">
        <f>Option4!A67</f>
        <v>N/A</v>
      </c>
      <c r="B100" s="161" t="str">
        <f t="shared" si="27"/>
        <v xml:space="preserve"> </v>
      </c>
      <c r="C100" s="163" t="str">
        <f t="shared" si="26"/>
        <v xml:space="preserve"> </v>
      </c>
      <c r="D100" s="162" t="str">
        <f t="shared" si="15"/>
        <v xml:space="preserve"> </v>
      </c>
      <c r="E100" s="161" t="str">
        <f t="shared" si="28"/>
        <v xml:space="preserve"> </v>
      </c>
      <c r="F100" s="162" t="str">
        <f t="shared" si="17"/>
        <v xml:space="preserve"> </v>
      </c>
      <c r="G100" s="161" t="str">
        <f t="shared" si="29"/>
        <v xml:space="preserve"> </v>
      </c>
      <c r="H100" s="162" t="str">
        <f t="shared" si="19"/>
        <v xml:space="preserve"> </v>
      </c>
      <c r="I100" s="162" t="str">
        <f t="shared" si="30"/>
        <v xml:space="preserve"> </v>
      </c>
      <c r="J100" s="162"/>
      <c r="K100" s="335"/>
      <c r="L100" s="335"/>
      <c r="M100" s="258"/>
      <c r="N100" s="194" t="str">
        <f t="shared" si="21"/>
        <v xml:space="preserve"> </v>
      </c>
      <c r="O100" s="194" t="str">
        <f t="shared" si="22"/>
        <v xml:space="preserve"> </v>
      </c>
      <c r="P100" s="194" t="str">
        <f t="shared" si="23"/>
        <v xml:space="preserve"> </v>
      </c>
      <c r="Q100" s="195" t="str">
        <f t="shared" si="24"/>
        <v xml:space="preserve"> </v>
      </c>
      <c r="R100" s="336" t="str">
        <f t="shared" si="25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">
      <c r="A101" s="165" t="str">
        <f>Option4!A68</f>
        <v>N/A</v>
      </c>
      <c r="B101" s="161" t="str">
        <f t="shared" si="27"/>
        <v xml:space="preserve"> </v>
      </c>
      <c r="C101" s="163" t="str">
        <f t="shared" si="26"/>
        <v xml:space="preserve"> </v>
      </c>
      <c r="D101" s="162" t="str">
        <f t="shared" ref="D101:D164" si="31">IF(A101="N/A"," ",C101*B101)</f>
        <v xml:space="preserve"> </v>
      </c>
      <c r="E101" s="161" t="str">
        <f t="shared" si="28"/>
        <v xml:space="preserve"> </v>
      </c>
      <c r="F101" s="162" t="str">
        <f t="shared" ref="F101:F164" si="32">IF(A101="N/A"," ",E101*C101)</f>
        <v xml:space="preserve"> </v>
      </c>
      <c r="G101" s="161" t="str">
        <f t="shared" si="29"/>
        <v xml:space="preserve"> </v>
      </c>
      <c r="H101" s="162" t="str">
        <f t="shared" ref="H101:H164" si="33">IF(A101="N/A"," ",G101*C101)</f>
        <v xml:space="preserve"> </v>
      </c>
      <c r="I101" s="162" t="str">
        <f t="shared" si="30"/>
        <v xml:space="preserve"> </v>
      </c>
      <c r="J101" s="162"/>
      <c r="K101" s="335"/>
      <c r="L101" s="335"/>
      <c r="M101" s="258"/>
      <c r="N101" s="194" t="str">
        <f t="shared" ref="N101:N164" si="34">IF(A101="N/A"," ",VLOOKUP(A101,PeakPowerCurves,(IF(_BMO4=2,3,IF(_BMO4=1,2,4))),FALSE))</f>
        <v xml:space="preserve"> </v>
      </c>
      <c r="O101" s="194" t="str">
        <f t="shared" ref="O101:O164" si="35">IF(A101="N/A"," ",VLOOKUP(A101,SatSunPeakPwr,(IF(_BMO4=2,3,IF(_BMO4=1,2,4))),FALSE))</f>
        <v xml:space="preserve"> </v>
      </c>
      <c r="P101" s="194" t="str">
        <f t="shared" ref="P101:P164" si="36">IF(A101="N/A"," ",VLOOKUP(A101,SatSunPeakPwr,(IF(_BMO4=2,7,IF(_BMO4=1,6,8))),FALSE))</f>
        <v xml:space="preserve"> </v>
      </c>
      <c r="Q101" s="195" t="str">
        <f t="shared" ref="Q101:Q164" si="37">IF(A101="N/A"," ",(VLOOKUP(A101,OPPowerPrices,(IF(_BMO4=2,7,IF(_BMO4=1,6,8))),FALSE)))</f>
        <v xml:space="preserve"> </v>
      </c>
      <c r="R101" s="336" t="str">
        <f t="shared" ref="R101:R164" si="38">IF(A101="N/A"," ",(VLOOKUP($A101,IRTable,2)))</f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">
      <c r="A102" s="165" t="str">
        <f>Option4!A69</f>
        <v>N/A</v>
      </c>
      <c r="B102" s="161" t="str">
        <f t="shared" si="27"/>
        <v xml:space="preserve"> </v>
      </c>
      <c r="C102" s="163" t="str">
        <f t="shared" ref="C102:C165" si="39">IF(A102="N/A"," ",(IF(AND(Scaler4=1,MONTH(A102)&gt;=6,MONTH(A102)&lt;=8,OR($M$37="REGION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si="31"/>
        <v xml:space="preserve"> </v>
      </c>
      <c r="E102" s="161" t="str">
        <f t="shared" si="28"/>
        <v xml:space="preserve"> </v>
      </c>
      <c r="F102" s="162" t="str">
        <f t="shared" si="32"/>
        <v xml:space="preserve"> </v>
      </c>
      <c r="G102" s="161" t="str">
        <f t="shared" si="29"/>
        <v xml:space="preserve"> </v>
      </c>
      <c r="H102" s="162" t="str">
        <f t="shared" si="33"/>
        <v xml:space="preserve"> </v>
      </c>
      <c r="I102" s="162" t="str">
        <f t="shared" si="30"/>
        <v xml:space="preserve"> </v>
      </c>
      <c r="J102" s="162"/>
      <c r="K102" s="335"/>
      <c r="L102" s="335"/>
      <c r="M102" s="258"/>
      <c r="N102" s="194" t="str">
        <f t="shared" si="34"/>
        <v xml:space="preserve"> </v>
      </c>
      <c r="O102" s="194" t="str">
        <f t="shared" si="35"/>
        <v xml:space="preserve"> </v>
      </c>
      <c r="P102" s="194" t="str">
        <f t="shared" si="36"/>
        <v xml:space="preserve"> </v>
      </c>
      <c r="Q102" s="195" t="str">
        <f t="shared" si="37"/>
        <v xml:space="preserve"> </v>
      </c>
      <c r="R102" s="336" t="str">
        <f t="shared" si="38"/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">
      <c r="A103" s="165" t="str">
        <f>Option4!A70</f>
        <v>N/A</v>
      </c>
      <c r="B103" s="161" t="str">
        <f t="shared" si="27"/>
        <v xml:space="preserve"> </v>
      </c>
      <c r="C103" s="163" t="str">
        <f t="shared" si="39"/>
        <v xml:space="preserve"> </v>
      </c>
      <c r="D103" s="162" t="str">
        <f t="shared" si="31"/>
        <v xml:space="preserve"> </v>
      </c>
      <c r="E103" s="161" t="str">
        <f t="shared" si="28"/>
        <v xml:space="preserve"> </v>
      </c>
      <c r="F103" s="162" t="str">
        <f t="shared" si="32"/>
        <v xml:space="preserve"> </v>
      </c>
      <c r="G103" s="161" t="str">
        <f t="shared" si="29"/>
        <v xml:space="preserve"> </v>
      </c>
      <c r="H103" s="162" t="str">
        <f t="shared" si="33"/>
        <v xml:space="preserve"> </v>
      </c>
      <c r="I103" s="162" t="str">
        <f t="shared" si="30"/>
        <v xml:space="preserve"> </v>
      </c>
      <c r="J103" s="162"/>
      <c r="K103" s="335"/>
      <c r="L103" s="335"/>
      <c r="M103" s="258"/>
      <c r="N103" s="194" t="str">
        <f t="shared" si="34"/>
        <v xml:space="preserve"> </v>
      </c>
      <c r="O103" s="194" t="str">
        <f t="shared" si="35"/>
        <v xml:space="preserve"> </v>
      </c>
      <c r="P103" s="194" t="str">
        <f t="shared" si="36"/>
        <v xml:space="preserve"> </v>
      </c>
      <c r="Q103" s="195" t="str">
        <f t="shared" si="37"/>
        <v xml:space="preserve"> </v>
      </c>
      <c r="R103" s="336" t="str">
        <f t="shared" si="38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">
      <c r="A104" s="165" t="str">
        <f>Option4!A71</f>
        <v>N/A</v>
      </c>
      <c r="B104" s="161" t="str">
        <f t="shared" si="27"/>
        <v xml:space="preserve"> </v>
      </c>
      <c r="C104" s="163" t="str">
        <f t="shared" si="39"/>
        <v xml:space="preserve"> </v>
      </c>
      <c r="D104" s="162" t="str">
        <f t="shared" si="31"/>
        <v xml:space="preserve"> </v>
      </c>
      <c r="E104" s="161" t="str">
        <f t="shared" si="28"/>
        <v xml:space="preserve"> </v>
      </c>
      <c r="F104" s="162" t="str">
        <f t="shared" si="32"/>
        <v xml:space="preserve"> </v>
      </c>
      <c r="G104" s="161" t="str">
        <f t="shared" si="29"/>
        <v xml:space="preserve"> </v>
      </c>
      <c r="H104" s="162" t="str">
        <f t="shared" si="33"/>
        <v xml:space="preserve"> </v>
      </c>
      <c r="I104" s="162" t="str">
        <f t="shared" si="30"/>
        <v xml:space="preserve"> </v>
      </c>
      <c r="J104" s="162"/>
      <c r="K104" s="335"/>
      <c r="L104" s="335"/>
      <c r="M104" s="258"/>
      <c r="N104" s="194" t="str">
        <f t="shared" si="34"/>
        <v xml:space="preserve"> </v>
      </c>
      <c r="O104" s="194" t="str">
        <f t="shared" si="35"/>
        <v xml:space="preserve"> </v>
      </c>
      <c r="P104" s="194" t="str">
        <f t="shared" si="36"/>
        <v xml:space="preserve"> </v>
      </c>
      <c r="Q104" s="195" t="str">
        <f t="shared" si="37"/>
        <v xml:space="preserve"> </v>
      </c>
      <c r="R104" s="336" t="str">
        <f t="shared" si="38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">
      <c r="A105" s="165" t="str">
        <f>Option4!A72</f>
        <v>N/A</v>
      </c>
      <c r="B105" s="161" t="str">
        <f t="shared" si="27"/>
        <v xml:space="preserve"> </v>
      </c>
      <c r="C105" s="163" t="str">
        <f t="shared" si="39"/>
        <v xml:space="preserve"> </v>
      </c>
      <c r="D105" s="162" t="str">
        <f t="shared" si="31"/>
        <v xml:space="preserve"> </v>
      </c>
      <c r="E105" s="161" t="str">
        <f t="shared" si="28"/>
        <v xml:space="preserve"> </v>
      </c>
      <c r="F105" s="162" t="str">
        <f t="shared" si="32"/>
        <v xml:space="preserve"> </v>
      </c>
      <c r="G105" s="161" t="str">
        <f t="shared" si="29"/>
        <v xml:space="preserve"> </v>
      </c>
      <c r="H105" s="162" t="str">
        <f t="shared" si="33"/>
        <v xml:space="preserve"> </v>
      </c>
      <c r="I105" s="162" t="str">
        <f t="shared" si="30"/>
        <v xml:space="preserve"> </v>
      </c>
      <c r="J105" s="162"/>
      <c r="K105" s="335"/>
      <c r="L105" s="335"/>
      <c r="M105" s="258"/>
      <c r="N105" s="194" t="str">
        <f t="shared" si="34"/>
        <v xml:space="preserve"> </v>
      </c>
      <c r="O105" s="194" t="str">
        <f t="shared" si="35"/>
        <v xml:space="preserve"> </v>
      </c>
      <c r="P105" s="194" t="str">
        <f t="shared" si="36"/>
        <v xml:space="preserve"> </v>
      </c>
      <c r="Q105" s="195" t="str">
        <f t="shared" si="37"/>
        <v xml:space="preserve"> </v>
      </c>
      <c r="R105" s="336" t="str">
        <f t="shared" si="38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">
      <c r="A106" s="165" t="str">
        <f>Option4!A73</f>
        <v>N/A</v>
      </c>
      <c r="B106" s="161" t="str">
        <f t="shared" si="27"/>
        <v xml:space="preserve"> </v>
      </c>
      <c r="C106" s="163" t="str">
        <f t="shared" si="39"/>
        <v xml:space="preserve"> </v>
      </c>
      <c r="D106" s="162" t="str">
        <f t="shared" si="31"/>
        <v xml:space="preserve"> </v>
      </c>
      <c r="E106" s="161" t="str">
        <f t="shared" si="28"/>
        <v xml:space="preserve"> </v>
      </c>
      <c r="F106" s="162" t="str">
        <f t="shared" si="32"/>
        <v xml:space="preserve"> </v>
      </c>
      <c r="G106" s="161" t="str">
        <f t="shared" si="29"/>
        <v xml:space="preserve"> </v>
      </c>
      <c r="H106" s="162" t="str">
        <f t="shared" si="33"/>
        <v xml:space="preserve"> </v>
      </c>
      <c r="I106" s="162" t="str">
        <f t="shared" si="30"/>
        <v xml:space="preserve"> </v>
      </c>
      <c r="J106" s="162"/>
      <c r="K106" s="335"/>
      <c r="L106" s="335"/>
      <c r="M106" s="258"/>
      <c r="N106" s="194" t="str">
        <f t="shared" si="34"/>
        <v xml:space="preserve"> </v>
      </c>
      <c r="O106" s="194" t="str">
        <f t="shared" si="35"/>
        <v xml:space="preserve"> </v>
      </c>
      <c r="P106" s="194" t="str">
        <f t="shared" si="36"/>
        <v xml:space="preserve"> </v>
      </c>
      <c r="Q106" s="195" t="str">
        <f t="shared" si="37"/>
        <v xml:space="preserve"> </v>
      </c>
      <c r="R106" s="336" t="str">
        <f t="shared" si="38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">
      <c r="A107" s="165" t="str">
        <f>Option4!A74</f>
        <v>N/A</v>
      </c>
      <c r="B107" s="161" t="str">
        <f t="shared" si="27"/>
        <v xml:space="preserve"> </v>
      </c>
      <c r="C107" s="163" t="str">
        <f t="shared" si="39"/>
        <v xml:space="preserve"> </v>
      </c>
      <c r="D107" s="162" t="str">
        <f t="shared" si="31"/>
        <v xml:space="preserve"> </v>
      </c>
      <c r="E107" s="161" t="str">
        <f t="shared" si="28"/>
        <v xml:space="preserve"> </v>
      </c>
      <c r="F107" s="162" t="str">
        <f t="shared" si="32"/>
        <v xml:space="preserve"> </v>
      </c>
      <c r="G107" s="161" t="str">
        <f t="shared" si="29"/>
        <v xml:space="preserve"> </v>
      </c>
      <c r="H107" s="162" t="str">
        <f t="shared" si="33"/>
        <v xml:space="preserve"> </v>
      </c>
      <c r="I107" s="162" t="str">
        <f t="shared" si="30"/>
        <v xml:space="preserve"> </v>
      </c>
      <c r="J107" s="162"/>
      <c r="K107" s="335"/>
      <c r="L107" s="335"/>
      <c r="M107" s="258"/>
      <c r="N107" s="194" t="str">
        <f t="shared" si="34"/>
        <v xml:space="preserve"> </v>
      </c>
      <c r="O107" s="194" t="str">
        <f t="shared" si="35"/>
        <v xml:space="preserve"> </v>
      </c>
      <c r="P107" s="194" t="str">
        <f t="shared" si="36"/>
        <v xml:space="preserve"> </v>
      </c>
      <c r="Q107" s="195" t="str">
        <f t="shared" si="37"/>
        <v xml:space="preserve"> </v>
      </c>
      <c r="R107" s="336" t="str">
        <f t="shared" si="38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">
      <c r="A108" s="165" t="str">
        <f>Option4!A75</f>
        <v>N/A</v>
      </c>
      <c r="B108" s="161" t="str">
        <f t="shared" si="27"/>
        <v xml:space="preserve"> </v>
      </c>
      <c r="C108" s="163" t="str">
        <f t="shared" si="39"/>
        <v xml:space="preserve"> </v>
      </c>
      <c r="D108" s="162" t="str">
        <f t="shared" si="31"/>
        <v xml:space="preserve"> </v>
      </c>
      <c r="E108" s="161" t="str">
        <f t="shared" si="28"/>
        <v xml:space="preserve"> </v>
      </c>
      <c r="F108" s="162" t="str">
        <f t="shared" si="32"/>
        <v xml:space="preserve"> </v>
      </c>
      <c r="G108" s="161" t="str">
        <f t="shared" si="29"/>
        <v xml:space="preserve"> </v>
      </c>
      <c r="H108" s="162" t="str">
        <f t="shared" si="33"/>
        <v xml:space="preserve"> </v>
      </c>
      <c r="I108" s="162" t="str">
        <f t="shared" si="30"/>
        <v xml:space="preserve"> </v>
      </c>
      <c r="J108" s="162"/>
      <c r="K108" s="335"/>
      <c r="L108" s="335"/>
      <c r="M108" s="258"/>
      <c r="N108" s="194" t="str">
        <f t="shared" si="34"/>
        <v xml:space="preserve"> </v>
      </c>
      <c r="O108" s="194" t="str">
        <f t="shared" si="35"/>
        <v xml:space="preserve"> </v>
      </c>
      <c r="P108" s="194" t="str">
        <f t="shared" si="36"/>
        <v xml:space="preserve"> </v>
      </c>
      <c r="Q108" s="195" t="str">
        <f t="shared" si="37"/>
        <v xml:space="preserve"> </v>
      </c>
      <c r="R108" s="336" t="str">
        <f t="shared" si="38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">
      <c r="A109" s="165" t="str">
        <f>Option4!A76</f>
        <v>N/A</v>
      </c>
      <c r="B109" s="161" t="str">
        <f t="shared" si="27"/>
        <v xml:space="preserve"> </v>
      </c>
      <c r="C109" s="163" t="str">
        <f t="shared" si="39"/>
        <v xml:space="preserve"> </v>
      </c>
      <c r="D109" s="162" t="str">
        <f t="shared" si="31"/>
        <v xml:space="preserve"> </v>
      </c>
      <c r="E109" s="161" t="str">
        <f t="shared" si="28"/>
        <v xml:space="preserve"> </v>
      </c>
      <c r="F109" s="162" t="str">
        <f t="shared" si="32"/>
        <v xml:space="preserve"> </v>
      </c>
      <c r="G109" s="161" t="str">
        <f t="shared" si="29"/>
        <v xml:space="preserve"> </v>
      </c>
      <c r="H109" s="162" t="str">
        <f t="shared" si="33"/>
        <v xml:space="preserve"> </v>
      </c>
      <c r="I109" s="162" t="str">
        <f t="shared" si="30"/>
        <v xml:space="preserve"> </v>
      </c>
      <c r="J109" s="162"/>
      <c r="K109" s="335"/>
      <c r="L109" s="335"/>
      <c r="M109" s="258"/>
      <c r="N109" s="194" t="str">
        <f t="shared" si="34"/>
        <v xml:space="preserve"> </v>
      </c>
      <c r="O109" s="194" t="str">
        <f t="shared" si="35"/>
        <v xml:space="preserve"> </v>
      </c>
      <c r="P109" s="194" t="str">
        <f t="shared" si="36"/>
        <v xml:space="preserve"> </v>
      </c>
      <c r="Q109" s="195" t="str">
        <f t="shared" si="37"/>
        <v xml:space="preserve"> </v>
      </c>
      <c r="R109" s="336" t="str">
        <f t="shared" si="38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">
      <c r="A110" s="165" t="str">
        <f>Option4!A77</f>
        <v>N/A</v>
      </c>
      <c r="B110" s="161" t="str">
        <f t="shared" si="27"/>
        <v xml:space="preserve"> </v>
      </c>
      <c r="C110" s="163" t="str">
        <f t="shared" si="39"/>
        <v xml:space="preserve"> </v>
      </c>
      <c r="D110" s="162" t="str">
        <f t="shared" si="31"/>
        <v xml:space="preserve"> </v>
      </c>
      <c r="E110" s="161" t="str">
        <f t="shared" si="28"/>
        <v xml:space="preserve"> </v>
      </c>
      <c r="F110" s="162" t="str">
        <f t="shared" si="32"/>
        <v xml:space="preserve"> </v>
      </c>
      <c r="G110" s="161" t="str">
        <f t="shared" si="29"/>
        <v xml:space="preserve"> </v>
      </c>
      <c r="H110" s="162" t="str">
        <f t="shared" si="33"/>
        <v xml:space="preserve"> </v>
      </c>
      <c r="I110" s="162" t="str">
        <f t="shared" si="30"/>
        <v xml:space="preserve"> </v>
      </c>
      <c r="J110" s="162"/>
      <c r="K110" s="335"/>
      <c r="L110" s="335"/>
      <c r="M110" s="258"/>
      <c r="N110" s="194" t="str">
        <f t="shared" si="34"/>
        <v xml:space="preserve"> </v>
      </c>
      <c r="O110" s="194" t="str">
        <f t="shared" si="35"/>
        <v xml:space="preserve"> </v>
      </c>
      <c r="P110" s="194" t="str">
        <f t="shared" si="36"/>
        <v xml:space="preserve"> </v>
      </c>
      <c r="Q110" s="195" t="str">
        <f t="shared" si="37"/>
        <v xml:space="preserve"> </v>
      </c>
      <c r="R110" s="336" t="str">
        <f t="shared" si="38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">
      <c r="A111" s="165" t="str">
        <f>Option4!A78</f>
        <v>N/A</v>
      </c>
      <c r="B111" s="161" t="str">
        <f t="shared" si="27"/>
        <v xml:space="preserve"> </v>
      </c>
      <c r="C111" s="163" t="str">
        <f t="shared" si="39"/>
        <v xml:space="preserve"> </v>
      </c>
      <c r="D111" s="162" t="str">
        <f t="shared" si="31"/>
        <v xml:space="preserve"> </v>
      </c>
      <c r="E111" s="161" t="str">
        <f t="shared" si="28"/>
        <v xml:space="preserve"> </v>
      </c>
      <c r="F111" s="162" t="str">
        <f t="shared" si="32"/>
        <v xml:space="preserve"> </v>
      </c>
      <c r="G111" s="161" t="str">
        <f t="shared" si="29"/>
        <v xml:space="preserve"> </v>
      </c>
      <c r="H111" s="162" t="str">
        <f t="shared" si="33"/>
        <v xml:space="preserve"> </v>
      </c>
      <c r="I111" s="162" t="str">
        <f t="shared" si="30"/>
        <v xml:space="preserve"> </v>
      </c>
      <c r="J111" s="162"/>
      <c r="K111" s="335"/>
      <c r="L111" s="335"/>
      <c r="M111" s="258"/>
      <c r="N111" s="194" t="str">
        <f t="shared" si="34"/>
        <v xml:space="preserve"> </v>
      </c>
      <c r="O111" s="194" t="str">
        <f t="shared" si="35"/>
        <v xml:space="preserve"> </v>
      </c>
      <c r="P111" s="194" t="str">
        <f t="shared" si="36"/>
        <v xml:space="preserve"> </v>
      </c>
      <c r="Q111" s="195" t="str">
        <f t="shared" si="37"/>
        <v xml:space="preserve"> </v>
      </c>
      <c r="R111" s="336" t="str">
        <f t="shared" si="38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">
      <c r="A112" s="165" t="str">
        <f>Option4!A79</f>
        <v>N/A</v>
      </c>
      <c r="B112" s="161" t="str">
        <f t="shared" si="27"/>
        <v xml:space="preserve"> </v>
      </c>
      <c r="C112" s="163" t="str">
        <f t="shared" si="39"/>
        <v xml:space="preserve"> </v>
      </c>
      <c r="D112" s="162" t="str">
        <f t="shared" si="31"/>
        <v xml:space="preserve"> </v>
      </c>
      <c r="E112" s="161" t="str">
        <f t="shared" si="28"/>
        <v xml:space="preserve"> </v>
      </c>
      <c r="F112" s="162" t="str">
        <f t="shared" si="32"/>
        <v xml:space="preserve"> </v>
      </c>
      <c r="G112" s="161" t="str">
        <f t="shared" si="29"/>
        <v xml:space="preserve"> </v>
      </c>
      <c r="H112" s="162" t="str">
        <f t="shared" si="33"/>
        <v xml:space="preserve"> </v>
      </c>
      <c r="I112" s="162" t="str">
        <f t="shared" si="30"/>
        <v xml:space="preserve"> </v>
      </c>
      <c r="J112" s="162"/>
      <c r="K112" s="335"/>
      <c r="L112" s="335"/>
      <c r="M112" s="258"/>
      <c r="N112" s="194" t="str">
        <f t="shared" si="34"/>
        <v xml:space="preserve"> </v>
      </c>
      <c r="O112" s="194" t="str">
        <f t="shared" si="35"/>
        <v xml:space="preserve"> </v>
      </c>
      <c r="P112" s="194" t="str">
        <f t="shared" si="36"/>
        <v xml:space="preserve"> </v>
      </c>
      <c r="Q112" s="195" t="str">
        <f t="shared" si="37"/>
        <v xml:space="preserve"> </v>
      </c>
      <c r="R112" s="336" t="str">
        <f t="shared" si="38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">
      <c r="A113" s="165" t="str">
        <f>Option4!A80</f>
        <v>N/A</v>
      </c>
      <c r="B113" s="161" t="str">
        <f t="shared" ref="B113:B176" si="40">IF(A113="N/A"," ",IF(ISERROR(N113),B101*Pwresc,N113)*VLOOKUP(MONTH(A113),Curveadj,3))</f>
        <v xml:space="preserve"> </v>
      </c>
      <c r="C113" s="163" t="str">
        <f t="shared" si="39"/>
        <v xml:space="preserve"> </v>
      </c>
      <c r="D113" s="162" t="str">
        <f t="shared" si="31"/>
        <v xml:space="preserve"> </v>
      </c>
      <c r="E113" s="161" t="str">
        <f t="shared" ref="E113:E176" si="41">IF(A113="N/A"," ",IF(ISERROR(O113),E101*Pwresc,O113)*VLOOKUP(MONTH(A113),Curveadj,3))</f>
        <v xml:space="preserve"> </v>
      </c>
      <c r="F113" s="162" t="str">
        <f t="shared" si="32"/>
        <v xml:space="preserve"> </v>
      </c>
      <c r="G113" s="161" t="str">
        <f t="shared" ref="G113:G176" si="42">IF(A113="N/A"," ",IF(ISERROR(P113),G101*Pwresc,P113)*VLOOKUP(MONTH(A113),Curveadj,3))</f>
        <v xml:space="preserve"> </v>
      </c>
      <c r="H113" s="162" t="str">
        <f t="shared" si="33"/>
        <v xml:space="preserve"> </v>
      </c>
      <c r="I113" s="162" t="str">
        <f t="shared" ref="I113:I176" si="43">IF(A113="N/A"," ",IF(ISERROR(Q113),I101*Pwresc,Q113))</f>
        <v xml:space="preserve"> </v>
      </c>
      <c r="J113" s="162"/>
      <c r="K113" s="335"/>
      <c r="L113" s="335"/>
      <c r="M113" s="258"/>
      <c r="N113" s="194" t="str">
        <f t="shared" si="34"/>
        <v xml:space="preserve"> </v>
      </c>
      <c r="O113" s="194" t="str">
        <f t="shared" si="35"/>
        <v xml:space="preserve"> </v>
      </c>
      <c r="P113" s="194" t="str">
        <f t="shared" si="36"/>
        <v xml:space="preserve"> </v>
      </c>
      <c r="Q113" s="195" t="str">
        <f t="shared" si="37"/>
        <v xml:space="preserve"> </v>
      </c>
      <c r="R113" s="336" t="str">
        <f t="shared" si="38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">
      <c r="A114" s="165" t="str">
        <f>Option4!A81</f>
        <v>N/A</v>
      </c>
      <c r="B114" s="161" t="str">
        <f t="shared" si="40"/>
        <v xml:space="preserve"> </v>
      </c>
      <c r="C114" s="163" t="str">
        <f t="shared" si="39"/>
        <v xml:space="preserve"> </v>
      </c>
      <c r="D114" s="162" t="str">
        <f t="shared" si="31"/>
        <v xml:space="preserve"> </v>
      </c>
      <c r="E114" s="161" t="str">
        <f t="shared" si="41"/>
        <v xml:space="preserve"> </v>
      </c>
      <c r="F114" s="162" t="str">
        <f t="shared" si="32"/>
        <v xml:space="preserve"> </v>
      </c>
      <c r="G114" s="161" t="str">
        <f t="shared" si="42"/>
        <v xml:space="preserve"> </v>
      </c>
      <c r="H114" s="162" t="str">
        <f t="shared" si="33"/>
        <v xml:space="preserve"> </v>
      </c>
      <c r="I114" s="162" t="str">
        <f t="shared" si="43"/>
        <v xml:space="preserve"> </v>
      </c>
      <c r="J114" s="162"/>
      <c r="K114" s="335"/>
      <c r="L114" s="335"/>
      <c r="M114" s="258"/>
      <c r="N114" s="194" t="str">
        <f t="shared" si="34"/>
        <v xml:space="preserve"> </v>
      </c>
      <c r="O114" s="194" t="str">
        <f t="shared" si="35"/>
        <v xml:space="preserve"> </v>
      </c>
      <c r="P114" s="194" t="str">
        <f t="shared" si="36"/>
        <v xml:space="preserve"> </v>
      </c>
      <c r="Q114" s="195" t="str">
        <f t="shared" si="37"/>
        <v xml:space="preserve"> </v>
      </c>
      <c r="R114" s="336" t="str">
        <f t="shared" si="38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">
      <c r="A115" s="165" t="str">
        <f>Option4!A82</f>
        <v>N/A</v>
      </c>
      <c r="B115" s="161" t="str">
        <f t="shared" si="40"/>
        <v xml:space="preserve"> </v>
      </c>
      <c r="C115" s="163" t="str">
        <f t="shared" si="39"/>
        <v xml:space="preserve"> </v>
      </c>
      <c r="D115" s="162" t="str">
        <f t="shared" si="31"/>
        <v xml:space="preserve"> </v>
      </c>
      <c r="E115" s="161" t="str">
        <f t="shared" si="41"/>
        <v xml:space="preserve"> </v>
      </c>
      <c r="F115" s="162" t="str">
        <f t="shared" si="32"/>
        <v xml:space="preserve"> </v>
      </c>
      <c r="G115" s="161" t="str">
        <f t="shared" si="42"/>
        <v xml:space="preserve"> </v>
      </c>
      <c r="H115" s="162" t="str">
        <f t="shared" si="33"/>
        <v xml:space="preserve"> </v>
      </c>
      <c r="I115" s="162" t="str">
        <f t="shared" si="43"/>
        <v xml:space="preserve"> </v>
      </c>
      <c r="J115" s="162"/>
      <c r="K115" s="335"/>
      <c r="L115" s="335"/>
      <c r="M115" s="258"/>
      <c r="N115" s="194" t="str">
        <f t="shared" si="34"/>
        <v xml:space="preserve"> </v>
      </c>
      <c r="O115" s="194" t="str">
        <f t="shared" si="35"/>
        <v xml:space="preserve"> </v>
      </c>
      <c r="P115" s="194" t="str">
        <f t="shared" si="36"/>
        <v xml:space="preserve"> </v>
      </c>
      <c r="Q115" s="195" t="str">
        <f t="shared" si="37"/>
        <v xml:space="preserve"> </v>
      </c>
      <c r="R115" s="336" t="str">
        <f t="shared" si="38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">
      <c r="A116" s="165" t="str">
        <f>Option4!A83</f>
        <v>N/A</v>
      </c>
      <c r="B116" s="161" t="str">
        <f t="shared" si="40"/>
        <v xml:space="preserve"> </v>
      </c>
      <c r="C116" s="163" t="str">
        <f t="shared" si="39"/>
        <v xml:space="preserve"> </v>
      </c>
      <c r="D116" s="162" t="str">
        <f t="shared" si="31"/>
        <v xml:space="preserve"> </v>
      </c>
      <c r="E116" s="161" t="str">
        <f t="shared" si="41"/>
        <v xml:space="preserve"> </v>
      </c>
      <c r="F116" s="162" t="str">
        <f t="shared" si="32"/>
        <v xml:space="preserve"> </v>
      </c>
      <c r="G116" s="161" t="str">
        <f t="shared" si="42"/>
        <v xml:space="preserve"> </v>
      </c>
      <c r="H116" s="162" t="str">
        <f t="shared" si="33"/>
        <v xml:space="preserve"> </v>
      </c>
      <c r="I116" s="162" t="str">
        <f t="shared" si="43"/>
        <v xml:space="preserve"> </v>
      </c>
      <c r="J116" s="162"/>
      <c r="K116" s="335"/>
      <c r="L116" s="335"/>
      <c r="M116" s="258"/>
      <c r="N116" s="194" t="str">
        <f t="shared" si="34"/>
        <v xml:space="preserve"> </v>
      </c>
      <c r="O116" s="194" t="str">
        <f t="shared" si="35"/>
        <v xml:space="preserve"> </v>
      </c>
      <c r="P116" s="194" t="str">
        <f t="shared" si="36"/>
        <v xml:space="preserve"> </v>
      </c>
      <c r="Q116" s="195" t="str">
        <f t="shared" si="37"/>
        <v xml:space="preserve"> </v>
      </c>
      <c r="R116" s="336" t="str">
        <f t="shared" si="38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">
      <c r="A117" s="165" t="str">
        <f>Option4!A84</f>
        <v>N/A</v>
      </c>
      <c r="B117" s="161" t="str">
        <f t="shared" si="40"/>
        <v xml:space="preserve"> </v>
      </c>
      <c r="C117" s="163" t="str">
        <f t="shared" si="39"/>
        <v xml:space="preserve"> </v>
      </c>
      <c r="D117" s="162" t="str">
        <f t="shared" si="31"/>
        <v xml:space="preserve"> </v>
      </c>
      <c r="E117" s="161" t="str">
        <f t="shared" si="41"/>
        <v xml:space="preserve"> </v>
      </c>
      <c r="F117" s="162" t="str">
        <f t="shared" si="32"/>
        <v xml:space="preserve"> </v>
      </c>
      <c r="G117" s="161" t="str">
        <f t="shared" si="42"/>
        <v xml:space="preserve"> </v>
      </c>
      <c r="H117" s="162" t="str">
        <f t="shared" si="33"/>
        <v xml:space="preserve"> </v>
      </c>
      <c r="I117" s="162" t="str">
        <f t="shared" si="43"/>
        <v xml:space="preserve"> </v>
      </c>
      <c r="J117" s="162"/>
      <c r="K117" s="335"/>
      <c r="L117" s="335"/>
      <c r="M117" s="258"/>
      <c r="N117" s="194" t="str">
        <f t="shared" si="34"/>
        <v xml:space="preserve"> </v>
      </c>
      <c r="O117" s="194" t="str">
        <f t="shared" si="35"/>
        <v xml:space="preserve"> </v>
      </c>
      <c r="P117" s="194" t="str">
        <f t="shared" si="36"/>
        <v xml:space="preserve"> </v>
      </c>
      <c r="Q117" s="195" t="str">
        <f t="shared" si="37"/>
        <v xml:space="preserve"> </v>
      </c>
      <c r="R117" s="336" t="str">
        <f t="shared" si="38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">
      <c r="A118" s="165" t="str">
        <f>Option4!A85</f>
        <v>N/A</v>
      </c>
      <c r="B118" s="161" t="str">
        <f t="shared" si="40"/>
        <v xml:space="preserve"> </v>
      </c>
      <c r="C118" s="163" t="str">
        <f t="shared" si="39"/>
        <v xml:space="preserve"> </v>
      </c>
      <c r="D118" s="162" t="str">
        <f t="shared" si="31"/>
        <v xml:space="preserve"> </v>
      </c>
      <c r="E118" s="161" t="str">
        <f t="shared" si="41"/>
        <v xml:space="preserve"> </v>
      </c>
      <c r="F118" s="162" t="str">
        <f t="shared" si="32"/>
        <v xml:space="preserve"> </v>
      </c>
      <c r="G118" s="161" t="str">
        <f t="shared" si="42"/>
        <v xml:space="preserve"> </v>
      </c>
      <c r="H118" s="162" t="str">
        <f t="shared" si="33"/>
        <v xml:space="preserve"> </v>
      </c>
      <c r="I118" s="162" t="str">
        <f t="shared" si="43"/>
        <v xml:space="preserve"> </v>
      </c>
      <c r="J118" s="162"/>
      <c r="K118" s="335"/>
      <c r="L118" s="335"/>
      <c r="M118" s="258"/>
      <c r="N118" s="194" t="str">
        <f t="shared" si="34"/>
        <v xml:space="preserve"> </v>
      </c>
      <c r="O118" s="194" t="str">
        <f t="shared" si="35"/>
        <v xml:space="preserve"> </v>
      </c>
      <c r="P118" s="194" t="str">
        <f t="shared" si="36"/>
        <v xml:space="preserve"> </v>
      </c>
      <c r="Q118" s="195" t="str">
        <f t="shared" si="37"/>
        <v xml:space="preserve"> </v>
      </c>
      <c r="R118" s="336" t="str">
        <f t="shared" si="38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">
      <c r="A119" s="165" t="str">
        <f>Option4!A86</f>
        <v>N/A</v>
      </c>
      <c r="B119" s="161" t="str">
        <f t="shared" si="40"/>
        <v xml:space="preserve"> </v>
      </c>
      <c r="C119" s="163" t="str">
        <f t="shared" si="39"/>
        <v xml:space="preserve"> </v>
      </c>
      <c r="D119" s="162" t="str">
        <f t="shared" si="31"/>
        <v xml:space="preserve"> </v>
      </c>
      <c r="E119" s="161" t="str">
        <f t="shared" si="41"/>
        <v xml:space="preserve"> </v>
      </c>
      <c r="F119" s="162" t="str">
        <f t="shared" si="32"/>
        <v xml:space="preserve"> </v>
      </c>
      <c r="G119" s="161" t="str">
        <f t="shared" si="42"/>
        <v xml:space="preserve"> </v>
      </c>
      <c r="H119" s="162" t="str">
        <f t="shared" si="33"/>
        <v xml:space="preserve"> </v>
      </c>
      <c r="I119" s="162" t="str">
        <f t="shared" si="43"/>
        <v xml:space="preserve"> </v>
      </c>
      <c r="J119" s="162"/>
      <c r="K119" s="335"/>
      <c r="L119" s="335"/>
      <c r="M119" s="258"/>
      <c r="N119" s="194" t="str">
        <f t="shared" si="34"/>
        <v xml:space="preserve"> </v>
      </c>
      <c r="O119" s="194" t="str">
        <f t="shared" si="35"/>
        <v xml:space="preserve"> </v>
      </c>
      <c r="P119" s="194" t="str">
        <f t="shared" si="36"/>
        <v xml:space="preserve"> </v>
      </c>
      <c r="Q119" s="195" t="str">
        <f t="shared" si="37"/>
        <v xml:space="preserve"> </v>
      </c>
      <c r="R119" s="336" t="str">
        <f t="shared" si="38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">
      <c r="A120" s="165" t="str">
        <f>Option4!A87</f>
        <v>N/A</v>
      </c>
      <c r="B120" s="161" t="str">
        <f t="shared" si="40"/>
        <v xml:space="preserve"> </v>
      </c>
      <c r="C120" s="163" t="str">
        <f t="shared" si="39"/>
        <v xml:space="preserve"> </v>
      </c>
      <c r="D120" s="162" t="str">
        <f t="shared" si="31"/>
        <v xml:space="preserve"> </v>
      </c>
      <c r="E120" s="161" t="str">
        <f t="shared" si="41"/>
        <v xml:space="preserve"> </v>
      </c>
      <c r="F120" s="162" t="str">
        <f t="shared" si="32"/>
        <v xml:space="preserve"> </v>
      </c>
      <c r="G120" s="161" t="str">
        <f t="shared" si="42"/>
        <v xml:space="preserve"> </v>
      </c>
      <c r="H120" s="162" t="str">
        <f t="shared" si="33"/>
        <v xml:space="preserve"> </v>
      </c>
      <c r="I120" s="162" t="str">
        <f t="shared" si="43"/>
        <v xml:space="preserve"> </v>
      </c>
      <c r="J120" s="162"/>
      <c r="K120" s="335"/>
      <c r="L120" s="335"/>
      <c r="M120" s="258"/>
      <c r="N120" s="194" t="str">
        <f t="shared" si="34"/>
        <v xml:space="preserve"> </v>
      </c>
      <c r="O120" s="194" t="str">
        <f t="shared" si="35"/>
        <v xml:space="preserve"> </v>
      </c>
      <c r="P120" s="194" t="str">
        <f t="shared" si="36"/>
        <v xml:space="preserve"> </v>
      </c>
      <c r="Q120" s="195" t="str">
        <f t="shared" si="37"/>
        <v xml:space="preserve"> </v>
      </c>
      <c r="R120" s="336" t="str">
        <f t="shared" si="38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">
      <c r="A121" s="165" t="str">
        <f>Option4!A88</f>
        <v>N/A</v>
      </c>
      <c r="B121" s="161" t="str">
        <f t="shared" si="40"/>
        <v xml:space="preserve"> </v>
      </c>
      <c r="C121" s="163" t="str">
        <f t="shared" si="39"/>
        <v xml:space="preserve"> </v>
      </c>
      <c r="D121" s="162" t="str">
        <f t="shared" si="31"/>
        <v xml:space="preserve"> </v>
      </c>
      <c r="E121" s="161" t="str">
        <f t="shared" si="41"/>
        <v xml:space="preserve"> </v>
      </c>
      <c r="F121" s="162" t="str">
        <f t="shared" si="32"/>
        <v xml:space="preserve"> </v>
      </c>
      <c r="G121" s="161" t="str">
        <f t="shared" si="42"/>
        <v xml:space="preserve"> </v>
      </c>
      <c r="H121" s="162" t="str">
        <f t="shared" si="33"/>
        <v xml:space="preserve"> </v>
      </c>
      <c r="I121" s="162" t="str">
        <f t="shared" si="43"/>
        <v xml:space="preserve"> </v>
      </c>
      <c r="J121" s="162"/>
      <c r="K121" s="335"/>
      <c r="L121" s="335"/>
      <c r="M121" s="258"/>
      <c r="N121" s="194" t="str">
        <f t="shared" si="34"/>
        <v xml:space="preserve"> </v>
      </c>
      <c r="O121" s="194" t="str">
        <f t="shared" si="35"/>
        <v xml:space="preserve"> </v>
      </c>
      <c r="P121" s="194" t="str">
        <f t="shared" si="36"/>
        <v xml:space="preserve"> </v>
      </c>
      <c r="Q121" s="195" t="str">
        <f t="shared" si="37"/>
        <v xml:space="preserve"> </v>
      </c>
      <c r="R121" s="336" t="str">
        <f t="shared" si="38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">
      <c r="A122" s="165" t="str">
        <f>Option4!A89</f>
        <v>N/A</v>
      </c>
      <c r="B122" s="161" t="str">
        <f t="shared" si="40"/>
        <v xml:space="preserve"> </v>
      </c>
      <c r="C122" s="163" t="str">
        <f t="shared" si="39"/>
        <v xml:space="preserve"> </v>
      </c>
      <c r="D122" s="162" t="str">
        <f t="shared" si="31"/>
        <v xml:space="preserve"> </v>
      </c>
      <c r="E122" s="161" t="str">
        <f t="shared" si="41"/>
        <v xml:space="preserve"> </v>
      </c>
      <c r="F122" s="162" t="str">
        <f t="shared" si="32"/>
        <v xml:space="preserve"> </v>
      </c>
      <c r="G122" s="161" t="str">
        <f t="shared" si="42"/>
        <v xml:space="preserve"> </v>
      </c>
      <c r="H122" s="162" t="str">
        <f t="shared" si="33"/>
        <v xml:space="preserve"> </v>
      </c>
      <c r="I122" s="162" t="str">
        <f t="shared" si="43"/>
        <v xml:space="preserve"> </v>
      </c>
      <c r="J122" s="162"/>
      <c r="K122" s="335"/>
      <c r="L122" s="335"/>
      <c r="M122" s="258"/>
      <c r="N122" s="194" t="str">
        <f t="shared" si="34"/>
        <v xml:space="preserve"> </v>
      </c>
      <c r="O122" s="194" t="str">
        <f t="shared" si="35"/>
        <v xml:space="preserve"> </v>
      </c>
      <c r="P122" s="194" t="str">
        <f t="shared" si="36"/>
        <v xml:space="preserve"> </v>
      </c>
      <c r="Q122" s="195" t="str">
        <f t="shared" si="37"/>
        <v xml:space="preserve"> </v>
      </c>
      <c r="R122" s="336" t="str">
        <f t="shared" si="38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">
      <c r="A123" s="165" t="str">
        <f>Option4!A90</f>
        <v>N/A</v>
      </c>
      <c r="B123" s="161" t="str">
        <f t="shared" si="40"/>
        <v xml:space="preserve"> </v>
      </c>
      <c r="C123" s="163" t="str">
        <f t="shared" si="39"/>
        <v xml:space="preserve"> </v>
      </c>
      <c r="D123" s="162" t="str">
        <f t="shared" si="31"/>
        <v xml:space="preserve"> </v>
      </c>
      <c r="E123" s="161" t="str">
        <f t="shared" si="41"/>
        <v xml:space="preserve"> </v>
      </c>
      <c r="F123" s="162" t="str">
        <f t="shared" si="32"/>
        <v xml:space="preserve"> </v>
      </c>
      <c r="G123" s="161" t="str">
        <f t="shared" si="42"/>
        <v xml:space="preserve"> </v>
      </c>
      <c r="H123" s="162" t="str">
        <f t="shared" si="33"/>
        <v xml:space="preserve"> </v>
      </c>
      <c r="I123" s="162" t="str">
        <f t="shared" si="43"/>
        <v xml:space="preserve"> </v>
      </c>
      <c r="J123" s="162"/>
      <c r="K123" s="335"/>
      <c r="L123" s="335"/>
      <c r="M123" s="258"/>
      <c r="N123" s="194" t="str">
        <f t="shared" si="34"/>
        <v xml:space="preserve"> </v>
      </c>
      <c r="O123" s="194" t="str">
        <f t="shared" si="35"/>
        <v xml:space="preserve"> </v>
      </c>
      <c r="P123" s="194" t="str">
        <f t="shared" si="36"/>
        <v xml:space="preserve"> </v>
      </c>
      <c r="Q123" s="195" t="str">
        <f t="shared" si="37"/>
        <v xml:space="preserve"> </v>
      </c>
      <c r="R123" s="336" t="str">
        <f t="shared" si="38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">
      <c r="A124" s="165" t="str">
        <f>Option4!A91</f>
        <v>N/A</v>
      </c>
      <c r="B124" s="161" t="str">
        <f t="shared" si="40"/>
        <v xml:space="preserve"> </v>
      </c>
      <c r="C124" s="163" t="str">
        <f t="shared" si="39"/>
        <v xml:space="preserve"> </v>
      </c>
      <c r="D124" s="162" t="str">
        <f t="shared" si="31"/>
        <v xml:space="preserve"> </v>
      </c>
      <c r="E124" s="161" t="str">
        <f t="shared" si="41"/>
        <v xml:space="preserve"> </v>
      </c>
      <c r="F124" s="162" t="str">
        <f t="shared" si="32"/>
        <v xml:space="preserve"> </v>
      </c>
      <c r="G124" s="161" t="str">
        <f t="shared" si="42"/>
        <v xml:space="preserve"> </v>
      </c>
      <c r="H124" s="162" t="str">
        <f t="shared" si="33"/>
        <v xml:space="preserve"> </v>
      </c>
      <c r="I124" s="162" t="str">
        <f t="shared" si="43"/>
        <v xml:space="preserve"> </v>
      </c>
      <c r="J124" s="162"/>
      <c r="K124" s="335"/>
      <c r="L124" s="335"/>
      <c r="M124" s="258"/>
      <c r="N124" s="194" t="str">
        <f t="shared" si="34"/>
        <v xml:space="preserve"> </v>
      </c>
      <c r="O124" s="194" t="str">
        <f t="shared" si="35"/>
        <v xml:space="preserve"> </v>
      </c>
      <c r="P124" s="194" t="str">
        <f t="shared" si="36"/>
        <v xml:space="preserve"> </v>
      </c>
      <c r="Q124" s="195" t="str">
        <f t="shared" si="37"/>
        <v xml:space="preserve"> </v>
      </c>
      <c r="R124" s="336" t="str">
        <f t="shared" si="38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">
      <c r="A125" s="165" t="str">
        <f>Option4!A92</f>
        <v>N/A</v>
      </c>
      <c r="B125" s="161" t="str">
        <f t="shared" si="40"/>
        <v xml:space="preserve"> </v>
      </c>
      <c r="C125" s="163" t="str">
        <f t="shared" si="39"/>
        <v xml:space="preserve"> </v>
      </c>
      <c r="D125" s="162" t="str">
        <f t="shared" si="31"/>
        <v xml:space="preserve"> </v>
      </c>
      <c r="E125" s="161" t="str">
        <f t="shared" si="41"/>
        <v xml:space="preserve"> </v>
      </c>
      <c r="F125" s="162" t="str">
        <f t="shared" si="32"/>
        <v xml:space="preserve"> </v>
      </c>
      <c r="G125" s="161" t="str">
        <f t="shared" si="42"/>
        <v xml:space="preserve"> </v>
      </c>
      <c r="H125" s="162" t="str">
        <f t="shared" si="33"/>
        <v xml:space="preserve"> </v>
      </c>
      <c r="I125" s="162" t="str">
        <f t="shared" si="43"/>
        <v xml:space="preserve"> </v>
      </c>
      <c r="J125" s="162"/>
      <c r="K125" s="335"/>
      <c r="L125" s="335"/>
      <c r="M125" s="258"/>
      <c r="N125" s="194" t="str">
        <f t="shared" si="34"/>
        <v xml:space="preserve"> </v>
      </c>
      <c r="O125" s="194" t="str">
        <f t="shared" si="35"/>
        <v xml:space="preserve"> </v>
      </c>
      <c r="P125" s="194" t="str">
        <f t="shared" si="36"/>
        <v xml:space="preserve"> </v>
      </c>
      <c r="Q125" s="195" t="str">
        <f t="shared" si="37"/>
        <v xml:space="preserve"> </v>
      </c>
      <c r="R125" s="336" t="str">
        <f t="shared" si="38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">
      <c r="A126" s="165" t="str">
        <f>Option4!A93</f>
        <v>N/A</v>
      </c>
      <c r="B126" s="161" t="str">
        <f t="shared" si="40"/>
        <v xml:space="preserve"> </v>
      </c>
      <c r="C126" s="163" t="str">
        <f t="shared" si="39"/>
        <v xml:space="preserve"> </v>
      </c>
      <c r="D126" s="162" t="str">
        <f t="shared" si="31"/>
        <v xml:space="preserve"> </v>
      </c>
      <c r="E126" s="161" t="str">
        <f t="shared" si="41"/>
        <v xml:space="preserve"> </v>
      </c>
      <c r="F126" s="162" t="str">
        <f t="shared" si="32"/>
        <v xml:space="preserve"> </v>
      </c>
      <c r="G126" s="161" t="str">
        <f t="shared" si="42"/>
        <v xml:space="preserve"> </v>
      </c>
      <c r="H126" s="162" t="str">
        <f t="shared" si="33"/>
        <v xml:space="preserve"> </v>
      </c>
      <c r="I126" s="162" t="str">
        <f t="shared" si="43"/>
        <v xml:space="preserve"> </v>
      </c>
      <c r="J126" s="162"/>
      <c r="K126" s="335"/>
      <c r="L126" s="335"/>
      <c r="M126" s="258"/>
      <c r="N126" s="194" t="str">
        <f t="shared" si="34"/>
        <v xml:space="preserve"> </v>
      </c>
      <c r="O126" s="194" t="str">
        <f t="shared" si="35"/>
        <v xml:space="preserve"> </v>
      </c>
      <c r="P126" s="194" t="str">
        <f t="shared" si="36"/>
        <v xml:space="preserve"> </v>
      </c>
      <c r="Q126" s="195" t="str">
        <f t="shared" si="37"/>
        <v xml:space="preserve"> </v>
      </c>
      <c r="R126" s="336" t="str">
        <f t="shared" si="38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">
      <c r="A127" s="165" t="str">
        <f>Option4!A94</f>
        <v>N/A</v>
      </c>
      <c r="B127" s="161" t="str">
        <f t="shared" si="40"/>
        <v xml:space="preserve"> </v>
      </c>
      <c r="C127" s="163" t="str">
        <f t="shared" si="39"/>
        <v xml:space="preserve"> </v>
      </c>
      <c r="D127" s="162" t="str">
        <f t="shared" si="31"/>
        <v xml:space="preserve"> </v>
      </c>
      <c r="E127" s="161" t="str">
        <f t="shared" si="41"/>
        <v xml:space="preserve"> </v>
      </c>
      <c r="F127" s="162" t="str">
        <f t="shared" si="32"/>
        <v xml:space="preserve"> </v>
      </c>
      <c r="G127" s="161" t="str">
        <f t="shared" si="42"/>
        <v xml:space="preserve"> </v>
      </c>
      <c r="H127" s="162" t="str">
        <f t="shared" si="33"/>
        <v xml:space="preserve"> </v>
      </c>
      <c r="I127" s="162" t="str">
        <f t="shared" si="43"/>
        <v xml:space="preserve"> </v>
      </c>
      <c r="J127" s="162"/>
      <c r="K127" s="335"/>
      <c r="L127" s="335"/>
      <c r="M127" s="258"/>
      <c r="N127" s="194" t="str">
        <f t="shared" si="34"/>
        <v xml:space="preserve"> </v>
      </c>
      <c r="O127" s="194" t="str">
        <f t="shared" si="35"/>
        <v xml:space="preserve"> </v>
      </c>
      <c r="P127" s="194" t="str">
        <f t="shared" si="36"/>
        <v xml:space="preserve"> </v>
      </c>
      <c r="Q127" s="195" t="str">
        <f t="shared" si="37"/>
        <v xml:space="preserve"> </v>
      </c>
      <c r="R127" s="336" t="str">
        <f t="shared" si="38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">
      <c r="A128" s="165" t="str">
        <f>Option4!A95</f>
        <v>N/A</v>
      </c>
      <c r="B128" s="161" t="str">
        <f t="shared" si="40"/>
        <v xml:space="preserve"> </v>
      </c>
      <c r="C128" s="163" t="str">
        <f t="shared" si="39"/>
        <v xml:space="preserve"> </v>
      </c>
      <c r="D128" s="162" t="str">
        <f t="shared" si="31"/>
        <v xml:space="preserve"> </v>
      </c>
      <c r="E128" s="161" t="str">
        <f t="shared" si="41"/>
        <v xml:space="preserve"> </v>
      </c>
      <c r="F128" s="162" t="str">
        <f t="shared" si="32"/>
        <v xml:space="preserve"> </v>
      </c>
      <c r="G128" s="161" t="str">
        <f t="shared" si="42"/>
        <v xml:space="preserve"> </v>
      </c>
      <c r="H128" s="162" t="str">
        <f t="shared" si="33"/>
        <v xml:space="preserve"> </v>
      </c>
      <c r="I128" s="162" t="str">
        <f t="shared" si="43"/>
        <v xml:space="preserve"> </v>
      </c>
      <c r="J128" s="162"/>
      <c r="K128" s="335"/>
      <c r="L128" s="335"/>
      <c r="M128" s="258"/>
      <c r="N128" s="194" t="str">
        <f t="shared" si="34"/>
        <v xml:space="preserve"> </v>
      </c>
      <c r="O128" s="194" t="str">
        <f t="shared" si="35"/>
        <v xml:space="preserve"> </v>
      </c>
      <c r="P128" s="194" t="str">
        <f t="shared" si="36"/>
        <v xml:space="preserve"> </v>
      </c>
      <c r="Q128" s="195" t="str">
        <f t="shared" si="37"/>
        <v xml:space="preserve"> </v>
      </c>
      <c r="R128" s="336" t="str">
        <f t="shared" si="38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">
      <c r="A129" s="165" t="str">
        <f>Option4!A96</f>
        <v>N/A</v>
      </c>
      <c r="B129" s="161" t="str">
        <f t="shared" si="40"/>
        <v xml:space="preserve"> </v>
      </c>
      <c r="C129" s="163" t="str">
        <f t="shared" si="39"/>
        <v xml:space="preserve"> </v>
      </c>
      <c r="D129" s="162" t="str">
        <f t="shared" si="31"/>
        <v xml:space="preserve"> </v>
      </c>
      <c r="E129" s="161" t="str">
        <f t="shared" si="41"/>
        <v xml:space="preserve"> </v>
      </c>
      <c r="F129" s="162" t="str">
        <f t="shared" si="32"/>
        <v xml:space="preserve"> </v>
      </c>
      <c r="G129" s="161" t="str">
        <f t="shared" si="42"/>
        <v xml:space="preserve"> </v>
      </c>
      <c r="H129" s="162" t="str">
        <f t="shared" si="33"/>
        <v xml:space="preserve"> </v>
      </c>
      <c r="I129" s="162" t="str">
        <f t="shared" si="43"/>
        <v xml:space="preserve"> </v>
      </c>
      <c r="J129" s="162"/>
      <c r="K129" s="335"/>
      <c r="L129" s="335"/>
      <c r="M129" s="258"/>
      <c r="N129" s="194" t="str">
        <f t="shared" si="34"/>
        <v xml:space="preserve"> </v>
      </c>
      <c r="O129" s="194" t="str">
        <f t="shared" si="35"/>
        <v xml:space="preserve"> </v>
      </c>
      <c r="P129" s="194" t="str">
        <f t="shared" si="36"/>
        <v xml:space="preserve"> </v>
      </c>
      <c r="Q129" s="195" t="str">
        <f t="shared" si="37"/>
        <v xml:space="preserve"> </v>
      </c>
      <c r="R129" s="336" t="str">
        <f t="shared" si="38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">
      <c r="A130" s="165" t="str">
        <f>Option4!A97</f>
        <v>N/A</v>
      </c>
      <c r="B130" s="161" t="str">
        <f t="shared" si="40"/>
        <v xml:space="preserve"> </v>
      </c>
      <c r="C130" s="163" t="str">
        <f t="shared" si="39"/>
        <v xml:space="preserve"> </v>
      </c>
      <c r="D130" s="162" t="str">
        <f t="shared" si="31"/>
        <v xml:space="preserve"> </v>
      </c>
      <c r="E130" s="161" t="str">
        <f t="shared" si="41"/>
        <v xml:space="preserve"> </v>
      </c>
      <c r="F130" s="162" t="str">
        <f t="shared" si="32"/>
        <v xml:space="preserve"> </v>
      </c>
      <c r="G130" s="161" t="str">
        <f t="shared" si="42"/>
        <v xml:space="preserve"> </v>
      </c>
      <c r="H130" s="162" t="str">
        <f t="shared" si="33"/>
        <v xml:space="preserve"> </v>
      </c>
      <c r="I130" s="162" t="str">
        <f t="shared" si="43"/>
        <v xml:space="preserve"> </v>
      </c>
      <c r="J130" s="162"/>
      <c r="K130" s="335"/>
      <c r="L130" s="335"/>
      <c r="M130" s="258"/>
      <c r="N130" s="194" t="str">
        <f t="shared" si="34"/>
        <v xml:space="preserve"> </v>
      </c>
      <c r="O130" s="194" t="str">
        <f t="shared" si="35"/>
        <v xml:space="preserve"> </v>
      </c>
      <c r="P130" s="194" t="str">
        <f t="shared" si="36"/>
        <v xml:space="preserve"> </v>
      </c>
      <c r="Q130" s="195" t="str">
        <f t="shared" si="37"/>
        <v xml:space="preserve"> </v>
      </c>
      <c r="R130" s="336" t="str">
        <f t="shared" si="38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">
      <c r="A131" s="165" t="str">
        <f>Option4!A98</f>
        <v>N/A</v>
      </c>
      <c r="B131" s="161" t="str">
        <f t="shared" si="40"/>
        <v xml:space="preserve"> </v>
      </c>
      <c r="C131" s="163" t="str">
        <f t="shared" si="39"/>
        <v xml:space="preserve"> </v>
      </c>
      <c r="D131" s="162" t="str">
        <f t="shared" si="31"/>
        <v xml:space="preserve"> </v>
      </c>
      <c r="E131" s="161" t="str">
        <f t="shared" si="41"/>
        <v xml:space="preserve"> </v>
      </c>
      <c r="F131" s="162" t="str">
        <f t="shared" si="32"/>
        <v xml:space="preserve"> </v>
      </c>
      <c r="G131" s="161" t="str">
        <f t="shared" si="42"/>
        <v xml:space="preserve"> </v>
      </c>
      <c r="H131" s="162" t="str">
        <f t="shared" si="33"/>
        <v xml:space="preserve"> </v>
      </c>
      <c r="I131" s="162" t="str">
        <f t="shared" si="43"/>
        <v xml:space="preserve"> </v>
      </c>
      <c r="J131" s="162"/>
      <c r="K131" s="335"/>
      <c r="L131" s="335"/>
      <c r="M131" s="258"/>
      <c r="N131" s="194" t="str">
        <f t="shared" si="34"/>
        <v xml:space="preserve"> </v>
      </c>
      <c r="O131" s="194" t="str">
        <f t="shared" si="35"/>
        <v xml:space="preserve"> </v>
      </c>
      <c r="P131" s="194" t="str">
        <f t="shared" si="36"/>
        <v xml:space="preserve"> </v>
      </c>
      <c r="Q131" s="195" t="str">
        <f t="shared" si="37"/>
        <v xml:space="preserve"> </v>
      </c>
      <c r="R131" s="336" t="str">
        <f t="shared" si="38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">
      <c r="A132" s="165" t="str">
        <f>Option4!A99</f>
        <v>N/A</v>
      </c>
      <c r="B132" s="161" t="str">
        <f t="shared" si="40"/>
        <v xml:space="preserve"> </v>
      </c>
      <c r="C132" s="163" t="str">
        <f t="shared" si="39"/>
        <v xml:space="preserve"> </v>
      </c>
      <c r="D132" s="162" t="str">
        <f t="shared" si="31"/>
        <v xml:space="preserve"> </v>
      </c>
      <c r="E132" s="161" t="str">
        <f t="shared" si="41"/>
        <v xml:space="preserve"> </v>
      </c>
      <c r="F132" s="162" t="str">
        <f t="shared" si="32"/>
        <v xml:space="preserve"> </v>
      </c>
      <c r="G132" s="161" t="str">
        <f t="shared" si="42"/>
        <v xml:space="preserve"> </v>
      </c>
      <c r="H132" s="162" t="str">
        <f t="shared" si="33"/>
        <v xml:space="preserve"> </v>
      </c>
      <c r="I132" s="162" t="str">
        <f t="shared" si="43"/>
        <v xml:space="preserve"> </v>
      </c>
      <c r="J132" s="162"/>
      <c r="K132" s="335"/>
      <c r="L132" s="335"/>
      <c r="M132" s="258"/>
      <c r="N132" s="194" t="str">
        <f t="shared" si="34"/>
        <v xml:space="preserve"> </v>
      </c>
      <c r="O132" s="194" t="str">
        <f t="shared" si="35"/>
        <v xml:space="preserve"> </v>
      </c>
      <c r="P132" s="194" t="str">
        <f t="shared" si="36"/>
        <v xml:space="preserve"> </v>
      </c>
      <c r="Q132" s="195" t="str">
        <f t="shared" si="37"/>
        <v xml:space="preserve"> </v>
      </c>
      <c r="R132" s="336" t="str">
        <f t="shared" si="38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">
      <c r="A133" s="165" t="str">
        <f>Option4!A100</f>
        <v>N/A</v>
      </c>
      <c r="B133" s="161" t="str">
        <f t="shared" si="40"/>
        <v xml:space="preserve"> </v>
      </c>
      <c r="C133" s="163" t="str">
        <f t="shared" si="39"/>
        <v xml:space="preserve"> </v>
      </c>
      <c r="D133" s="162" t="str">
        <f t="shared" si="31"/>
        <v xml:space="preserve"> </v>
      </c>
      <c r="E133" s="161" t="str">
        <f t="shared" si="41"/>
        <v xml:space="preserve"> </v>
      </c>
      <c r="F133" s="162" t="str">
        <f t="shared" si="32"/>
        <v xml:space="preserve"> </v>
      </c>
      <c r="G133" s="161" t="str">
        <f t="shared" si="42"/>
        <v xml:space="preserve"> </v>
      </c>
      <c r="H133" s="162" t="str">
        <f t="shared" si="33"/>
        <v xml:space="preserve"> </v>
      </c>
      <c r="I133" s="162" t="str">
        <f t="shared" si="43"/>
        <v xml:space="preserve"> </v>
      </c>
      <c r="J133" s="162"/>
      <c r="K133" s="335"/>
      <c r="L133" s="335"/>
      <c r="M133" s="258"/>
      <c r="N133" s="194" t="str">
        <f t="shared" si="34"/>
        <v xml:space="preserve"> </v>
      </c>
      <c r="O133" s="194" t="str">
        <f t="shared" si="35"/>
        <v xml:space="preserve"> </v>
      </c>
      <c r="P133" s="194" t="str">
        <f t="shared" si="36"/>
        <v xml:space="preserve"> </v>
      </c>
      <c r="Q133" s="195" t="str">
        <f t="shared" si="37"/>
        <v xml:space="preserve"> </v>
      </c>
      <c r="R133" s="336" t="str">
        <f t="shared" si="38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">
      <c r="A134" s="165" t="str">
        <f>Option4!A101</f>
        <v>N/A</v>
      </c>
      <c r="B134" s="161" t="str">
        <f t="shared" si="40"/>
        <v xml:space="preserve"> </v>
      </c>
      <c r="C134" s="163" t="str">
        <f t="shared" si="39"/>
        <v xml:space="preserve"> </v>
      </c>
      <c r="D134" s="162" t="str">
        <f t="shared" si="31"/>
        <v xml:space="preserve"> </v>
      </c>
      <c r="E134" s="161" t="str">
        <f t="shared" si="41"/>
        <v xml:space="preserve"> </v>
      </c>
      <c r="F134" s="162" t="str">
        <f t="shared" si="32"/>
        <v xml:space="preserve"> </v>
      </c>
      <c r="G134" s="161" t="str">
        <f t="shared" si="42"/>
        <v xml:space="preserve"> </v>
      </c>
      <c r="H134" s="162" t="str">
        <f t="shared" si="33"/>
        <v xml:space="preserve"> </v>
      </c>
      <c r="I134" s="162" t="str">
        <f t="shared" si="43"/>
        <v xml:space="preserve"> </v>
      </c>
      <c r="J134" s="162"/>
      <c r="K134" s="335"/>
      <c r="L134" s="335"/>
      <c r="M134" s="258"/>
      <c r="N134" s="194" t="str">
        <f t="shared" si="34"/>
        <v xml:space="preserve"> </v>
      </c>
      <c r="O134" s="194" t="str">
        <f t="shared" si="35"/>
        <v xml:space="preserve"> </v>
      </c>
      <c r="P134" s="194" t="str">
        <f t="shared" si="36"/>
        <v xml:space="preserve"> </v>
      </c>
      <c r="Q134" s="195" t="str">
        <f t="shared" si="37"/>
        <v xml:space="preserve"> </v>
      </c>
      <c r="R134" s="336" t="str">
        <f t="shared" si="38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">
      <c r="A135" s="165" t="str">
        <f>Option4!A102</f>
        <v>N/A</v>
      </c>
      <c r="B135" s="161" t="str">
        <f t="shared" si="40"/>
        <v xml:space="preserve"> </v>
      </c>
      <c r="C135" s="163" t="str">
        <f t="shared" si="39"/>
        <v xml:space="preserve"> </v>
      </c>
      <c r="D135" s="162" t="str">
        <f t="shared" si="31"/>
        <v xml:space="preserve"> </v>
      </c>
      <c r="E135" s="161" t="str">
        <f t="shared" si="41"/>
        <v xml:space="preserve"> </v>
      </c>
      <c r="F135" s="162" t="str">
        <f t="shared" si="32"/>
        <v xml:space="preserve"> </v>
      </c>
      <c r="G135" s="161" t="str">
        <f t="shared" si="42"/>
        <v xml:space="preserve"> </v>
      </c>
      <c r="H135" s="162" t="str">
        <f t="shared" si="33"/>
        <v xml:space="preserve"> </v>
      </c>
      <c r="I135" s="162" t="str">
        <f t="shared" si="43"/>
        <v xml:space="preserve"> </v>
      </c>
      <c r="J135" s="162"/>
      <c r="K135" s="335"/>
      <c r="L135" s="335"/>
      <c r="M135" s="258"/>
      <c r="N135" s="194" t="str">
        <f t="shared" si="34"/>
        <v xml:space="preserve"> </v>
      </c>
      <c r="O135" s="194" t="str">
        <f t="shared" si="35"/>
        <v xml:space="preserve"> </v>
      </c>
      <c r="P135" s="194" t="str">
        <f t="shared" si="36"/>
        <v xml:space="preserve"> </v>
      </c>
      <c r="Q135" s="195" t="str">
        <f t="shared" si="37"/>
        <v xml:space="preserve"> </v>
      </c>
      <c r="R135" s="336" t="str">
        <f t="shared" si="38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">
      <c r="A136" s="165" t="str">
        <f>Option4!A103</f>
        <v>N/A</v>
      </c>
      <c r="B136" s="161" t="str">
        <f t="shared" si="40"/>
        <v xml:space="preserve"> </v>
      </c>
      <c r="C136" s="163" t="str">
        <f t="shared" si="39"/>
        <v xml:space="preserve"> </v>
      </c>
      <c r="D136" s="162" t="str">
        <f t="shared" si="31"/>
        <v xml:space="preserve"> </v>
      </c>
      <c r="E136" s="161" t="str">
        <f t="shared" si="41"/>
        <v xml:space="preserve"> </v>
      </c>
      <c r="F136" s="162" t="str">
        <f t="shared" si="32"/>
        <v xml:space="preserve"> </v>
      </c>
      <c r="G136" s="161" t="str">
        <f t="shared" si="42"/>
        <v xml:space="preserve"> </v>
      </c>
      <c r="H136" s="162" t="str">
        <f t="shared" si="33"/>
        <v xml:space="preserve"> </v>
      </c>
      <c r="I136" s="162" t="str">
        <f t="shared" si="43"/>
        <v xml:space="preserve"> </v>
      </c>
      <c r="J136" s="162"/>
      <c r="K136" s="335"/>
      <c r="L136" s="335"/>
      <c r="M136" s="258"/>
      <c r="N136" s="194" t="str">
        <f t="shared" si="34"/>
        <v xml:space="preserve"> </v>
      </c>
      <c r="O136" s="194" t="str">
        <f t="shared" si="35"/>
        <v xml:space="preserve"> </v>
      </c>
      <c r="P136" s="194" t="str">
        <f t="shared" si="36"/>
        <v xml:space="preserve"> </v>
      </c>
      <c r="Q136" s="195" t="str">
        <f t="shared" si="37"/>
        <v xml:space="preserve"> </v>
      </c>
      <c r="R136" s="336" t="str">
        <f t="shared" si="38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">
      <c r="A137" s="165" t="str">
        <f>Option4!A104</f>
        <v>N/A</v>
      </c>
      <c r="B137" s="161" t="str">
        <f t="shared" si="40"/>
        <v xml:space="preserve"> </v>
      </c>
      <c r="C137" s="163" t="str">
        <f t="shared" si="39"/>
        <v xml:space="preserve"> </v>
      </c>
      <c r="D137" s="162" t="str">
        <f t="shared" si="31"/>
        <v xml:space="preserve"> </v>
      </c>
      <c r="E137" s="161" t="str">
        <f t="shared" si="41"/>
        <v xml:space="preserve"> </v>
      </c>
      <c r="F137" s="162" t="str">
        <f t="shared" si="32"/>
        <v xml:space="preserve"> </v>
      </c>
      <c r="G137" s="161" t="str">
        <f t="shared" si="42"/>
        <v xml:space="preserve"> </v>
      </c>
      <c r="H137" s="162" t="str">
        <f t="shared" si="33"/>
        <v xml:space="preserve"> </v>
      </c>
      <c r="I137" s="162" t="str">
        <f t="shared" si="43"/>
        <v xml:space="preserve"> </v>
      </c>
      <c r="J137" s="162"/>
      <c r="K137" s="335"/>
      <c r="L137" s="335"/>
      <c r="M137" s="258"/>
      <c r="N137" s="194" t="str">
        <f t="shared" si="34"/>
        <v xml:space="preserve"> </v>
      </c>
      <c r="O137" s="194" t="str">
        <f t="shared" si="35"/>
        <v xml:space="preserve"> </v>
      </c>
      <c r="P137" s="194" t="str">
        <f t="shared" si="36"/>
        <v xml:space="preserve"> </v>
      </c>
      <c r="Q137" s="195" t="str">
        <f t="shared" si="37"/>
        <v xml:space="preserve"> </v>
      </c>
      <c r="R137" s="336" t="str">
        <f t="shared" si="38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">
      <c r="A138" s="165" t="str">
        <f>Option4!A105</f>
        <v>N/A</v>
      </c>
      <c r="B138" s="161" t="str">
        <f t="shared" si="40"/>
        <v xml:space="preserve"> </v>
      </c>
      <c r="C138" s="163" t="str">
        <f t="shared" si="39"/>
        <v xml:space="preserve"> </v>
      </c>
      <c r="D138" s="162" t="str">
        <f t="shared" si="31"/>
        <v xml:space="preserve"> </v>
      </c>
      <c r="E138" s="161" t="str">
        <f t="shared" si="41"/>
        <v xml:space="preserve"> </v>
      </c>
      <c r="F138" s="162" t="str">
        <f t="shared" si="32"/>
        <v xml:space="preserve"> </v>
      </c>
      <c r="G138" s="161" t="str">
        <f t="shared" si="42"/>
        <v xml:space="preserve"> </v>
      </c>
      <c r="H138" s="162" t="str">
        <f t="shared" si="33"/>
        <v xml:space="preserve"> </v>
      </c>
      <c r="I138" s="162" t="str">
        <f t="shared" si="43"/>
        <v xml:space="preserve"> </v>
      </c>
      <c r="J138" s="162"/>
      <c r="K138" s="335"/>
      <c r="L138" s="335"/>
      <c r="M138" s="258"/>
      <c r="N138" s="194" t="str">
        <f t="shared" si="34"/>
        <v xml:space="preserve"> </v>
      </c>
      <c r="O138" s="194" t="str">
        <f t="shared" si="35"/>
        <v xml:space="preserve"> </v>
      </c>
      <c r="P138" s="194" t="str">
        <f t="shared" si="36"/>
        <v xml:space="preserve"> </v>
      </c>
      <c r="Q138" s="195" t="str">
        <f t="shared" si="37"/>
        <v xml:space="preserve"> </v>
      </c>
      <c r="R138" s="336" t="str">
        <f t="shared" si="38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">
      <c r="A139" s="165" t="str">
        <f>Option4!A106</f>
        <v>N/A</v>
      </c>
      <c r="B139" s="161" t="str">
        <f t="shared" si="40"/>
        <v xml:space="preserve"> </v>
      </c>
      <c r="C139" s="163" t="str">
        <f t="shared" si="39"/>
        <v xml:space="preserve"> </v>
      </c>
      <c r="D139" s="162" t="str">
        <f t="shared" si="31"/>
        <v xml:space="preserve"> </v>
      </c>
      <c r="E139" s="161" t="str">
        <f t="shared" si="41"/>
        <v xml:space="preserve"> </v>
      </c>
      <c r="F139" s="162" t="str">
        <f t="shared" si="32"/>
        <v xml:space="preserve"> </v>
      </c>
      <c r="G139" s="161" t="str">
        <f t="shared" si="42"/>
        <v xml:space="preserve"> </v>
      </c>
      <c r="H139" s="162" t="str">
        <f t="shared" si="33"/>
        <v xml:space="preserve"> </v>
      </c>
      <c r="I139" s="162" t="str">
        <f t="shared" si="43"/>
        <v xml:space="preserve"> </v>
      </c>
      <c r="J139" s="162"/>
      <c r="K139" s="335"/>
      <c r="L139" s="335"/>
      <c r="M139" s="258"/>
      <c r="N139" s="194" t="str">
        <f t="shared" si="34"/>
        <v xml:space="preserve"> </v>
      </c>
      <c r="O139" s="194" t="str">
        <f t="shared" si="35"/>
        <v xml:space="preserve"> </v>
      </c>
      <c r="P139" s="194" t="str">
        <f t="shared" si="36"/>
        <v xml:space="preserve"> </v>
      </c>
      <c r="Q139" s="195" t="str">
        <f t="shared" si="37"/>
        <v xml:space="preserve"> </v>
      </c>
      <c r="R139" s="336" t="str">
        <f t="shared" si="38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">
      <c r="A140" s="165" t="str">
        <f>Option4!A107</f>
        <v>N/A</v>
      </c>
      <c r="B140" s="161" t="str">
        <f t="shared" si="40"/>
        <v xml:space="preserve"> </v>
      </c>
      <c r="C140" s="163" t="str">
        <f t="shared" si="39"/>
        <v xml:space="preserve"> </v>
      </c>
      <c r="D140" s="162" t="str">
        <f t="shared" si="31"/>
        <v xml:space="preserve"> </v>
      </c>
      <c r="E140" s="161" t="str">
        <f t="shared" si="41"/>
        <v xml:space="preserve"> </v>
      </c>
      <c r="F140" s="162" t="str">
        <f t="shared" si="32"/>
        <v xml:space="preserve"> </v>
      </c>
      <c r="G140" s="161" t="str">
        <f t="shared" si="42"/>
        <v xml:space="preserve"> </v>
      </c>
      <c r="H140" s="162" t="str">
        <f t="shared" si="33"/>
        <v xml:space="preserve"> </v>
      </c>
      <c r="I140" s="162" t="str">
        <f t="shared" si="43"/>
        <v xml:space="preserve"> </v>
      </c>
      <c r="J140" s="162"/>
      <c r="K140" s="335"/>
      <c r="L140" s="335"/>
      <c r="M140" s="258"/>
      <c r="N140" s="194" t="str">
        <f t="shared" si="34"/>
        <v xml:space="preserve"> </v>
      </c>
      <c r="O140" s="194" t="str">
        <f t="shared" si="35"/>
        <v xml:space="preserve"> </v>
      </c>
      <c r="P140" s="194" t="str">
        <f t="shared" si="36"/>
        <v xml:space="preserve"> </v>
      </c>
      <c r="Q140" s="195" t="str">
        <f t="shared" si="37"/>
        <v xml:space="preserve"> </v>
      </c>
      <c r="R140" s="336" t="str">
        <f t="shared" si="38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">
      <c r="A141" s="165" t="str">
        <f>Option4!A108</f>
        <v>N/A</v>
      </c>
      <c r="B141" s="161" t="str">
        <f t="shared" si="40"/>
        <v xml:space="preserve"> </v>
      </c>
      <c r="C141" s="163" t="str">
        <f t="shared" si="39"/>
        <v xml:space="preserve"> </v>
      </c>
      <c r="D141" s="162" t="str">
        <f t="shared" si="31"/>
        <v xml:space="preserve"> </v>
      </c>
      <c r="E141" s="161" t="str">
        <f t="shared" si="41"/>
        <v xml:space="preserve"> </v>
      </c>
      <c r="F141" s="162" t="str">
        <f t="shared" si="32"/>
        <v xml:space="preserve"> </v>
      </c>
      <c r="G141" s="161" t="str">
        <f t="shared" si="42"/>
        <v xml:space="preserve"> </v>
      </c>
      <c r="H141" s="162" t="str">
        <f t="shared" si="33"/>
        <v xml:space="preserve"> </v>
      </c>
      <c r="I141" s="162" t="str">
        <f t="shared" si="43"/>
        <v xml:space="preserve"> </v>
      </c>
      <c r="J141" s="162"/>
      <c r="K141" s="335"/>
      <c r="L141" s="335"/>
      <c r="M141" s="258"/>
      <c r="N141" s="194" t="str">
        <f t="shared" si="34"/>
        <v xml:space="preserve"> </v>
      </c>
      <c r="O141" s="194" t="str">
        <f t="shared" si="35"/>
        <v xml:space="preserve"> </v>
      </c>
      <c r="P141" s="194" t="str">
        <f t="shared" si="36"/>
        <v xml:space="preserve"> </v>
      </c>
      <c r="Q141" s="195" t="str">
        <f t="shared" si="37"/>
        <v xml:space="preserve"> </v>
      </c>
      <c r="R141" s="336" t="str">
        <f t="shared" si="38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">
      <c r="A142" s="165" t="str">
        <f>Option4!A109</f>
        <v>N/A</v>
      </c>
      <c r="B142" s="161" t="str">
        <f t="shared" si="40"/>
        <v xml:space="preserve"> </v>
      </c>
      <c r="C142" s="163" t="str">
        <f t="shared" si="39"/>
        <v xml:space="preserve"> </v>
      </c>
      <c r="D142" s="162" t="str">
        <f t="shared" si="31"/>
        <v xml:space="preserve"> </v>
      </c>
      <c r="E142" s="161" t="str">
        <f t="shared" si="41"/>
        <v xml:space="preserve"> </v>
      </c>
      <c r="F142" s="162" t="str">
        <f t="shared" si="32"/>
        <v xml:space="preserve"> </v>
      </c>
      <c r="G142" s="161" t="str">
        <f t="shared" si="42"/>
        <v xml:space="preserve"> </v>
      </c>
      <c r="H142" s="162" t="str">
        <f t="shared" si="33"/>
        <v xml:space="preserve"> </v>
      </c>
      <c r="I142" s="162" t="str">
        <f t="shared" si="43"/>
        <v xml:space="preserve"> </v>
      </c>
      <c r="J142" s="162"/>
      <c r="K142" s="335"/>
      <c r="L142" s="335"/>
      <c r="M142" s="258"/>
      <c r="N142" s="194" t="str">
        <f t="shared" si="34"/>
        <v xml:space="preserve"> </v>
      </c>
      <c r="O142" s="194" t="str">
        <f t="shared" si="35"/>
        <v xml:space="preserve"> </v>
      </c>
      <c r="P142" s="194" t="str">
        <f t="shared" si="36"/>
        <v xml:space="preserve"> </v>
      </c>
      <c r="Q142" s="195" t="str">
        <f t="shared" si="37"/>
        <v xml:space="preserve"> </v>
      </c>
      <c r="R142" s="336" t="str">
        <f t="shared" si="38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">
      <c r="A143" s="165" t="str">
        <f>Option4!A110</f>
        <v>N/A</v>
      </c>
      <c r="B143" s="161" t="str">
        <f t="shared" si="40"/>
        <v xml:space="preserve"> </v>
      </c>
      <c r="C143" s="163" t="str">
        <f t="shared" si="39"/>
        <v xml:space="preserve"> </v>
      </c>
      <c r="D143" s="162" t="str">
        <f t="shared" si="31"/>
        <v xml:space="preserve"> </v>
      </c>
      <c r="E143" s="161" t="str">
        <f t="shared" si="41"/>
        <v xml:space="preserve"> </v>
      </c>
      <c r="F143" s="162" t="str">
        <f t="shared" si="32"/>
        <v xml:space="preserve"> </v>
      </c>
      <c r="G143" s="161" t="str">
        <f t="shared" si="42"/>
        <v xml:space="preserve"> </v>
      </c>
      <c r="H143" s="162" t="str">
        <f t="shared" si="33"/>
        <v xml:space="preserve"> </v>
      </c>
      <c r="I143" s="162" t="str">
        <f t="shared" si="43"/>
        <v xml:space="preserve"> </v>
      </c>
      <c r="J143" s="162"/>
      <c r="K143" s="335"/>
      <c r="L143" s="335"/>
      <c r="M143" s="258"/>
      <c r="N143" s="194" t="str">
        <f t="shared" si="34"/>
        <v xml:space="preserve"> </v>
      </c>
      <c r="O143" s="194" t="str">
        <f t="shared" si="35"/>
        <v xml:space="preserve"> </v>
      </c>
      <c r="P143" s="194" t="str">
        <f t="shared" si="36"/>
        <v xml:space="preserve"> </v>
      </c>
      <c r="Q143" s="195" t="str">
        <f t="shared" si="37"/>
        <v xml:space="preserve"> </v>
      </c>
      <c r="R143" s="336" t="str">
        <f t="shared" si="38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">
      <c r="A144" s="165" t="str">
        <f>Option4!A111</f>
        <v>N/A</v>
      </c>
      <c r="B144" s="161" t="str">
        <f t="shared" si="40"/>
        <v xml:space="preserve"> </v>
      </c>
      <c r="C144" s="163" t="str">
        <f t="shared" si="39"/>
        <v xml:space="preserve"> </v>
      </c>
      <c r="D144" s="162" t="str">
        <f t="shared" si="31"/>
        <v xml:space="preserve"> </v>
      </c>
      <c r="E144" s="161" t="str">
        <f t="shared" si="41"/>
        <v xml:space="preserve"> </v>
      </c>
      <c r="F144" s="162" t="str">
        <f t="shared" si="32"/>
        <v xml:space="preserve"> </v>
      </c>
      <c r="G144" s="161" t="str">
        <f t="shared" si="42"/>
        <v xml:space="preserve"> </v>
      </c>
      <c r="H144" s="162" t="str">
        <f t="shared" si="33"/>
        <v xml:space="preserve"> </v>
      </c>
      <c r="I144" s="162" t="str">
        <f t="shared" si="43"/>
        <v xml:space="preserve"> </v>
      </c>
      <c r="J144" s="162"/>
      <c r="K144" s="335"/>
      <c r="L144" s="335"/>
      <c r="M144" s="258"/>
      <c r="N144" s="194" t="str">
        <f t="shared" si="34"/>
        <v xml:space="preserve"> </v>
      </c>
      <c r="O144" s="194" t="str">
        <f t="shared" si="35"/>
        <v xml:space="preserve"> </v>
      </c>
      <c r="P144" s="194" t="str">
        <f t="shared" si="36"/>
        <v xml:space="preserve"> </v>
      </c>
      <c r="Q144" s="195" t="str">
        <f t="shared" si="37"/>
        <v xml:space="preserve"> </v>
      </c>
      <c r="R144" s="336" t="str">
        <f t="shared" si="38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">
      <c r="A145" s="165" t="str">
        <f>Option4!A112</f>
        <v>N/A</v>
      </c>
      <c r="B145" s="161" t="str">
        <f t="shared" si="40"/>
        <v xml:space="preserve"> </v>
      </c>
      <c r="C145" s="163" t="str">
        <f t="shared" si="39"/>
        <v xml:space="preserve"> </v>
      </c>
      <c r="D145" s="162" t="str">
        <f t="shared" si="31"/>
        <v xml:space="preserve"> </v>
      </c>
      <c r="E145" s="161" t="str">
        <f t="shared" si="41"/>
        <v xml:space="preserve"> </v>
      </c>
      <c r="F145" s="162" t="str">
        <f t="shared" si="32"/>
        <v xml:space="preserve"> </v>
      </c>
      <c r="G145" s="161" t="str">
        <f t="shared" si="42"/>
        <v xml:space="preserve"> </v>
      </c>
      <c r="H145" s="162" t="str">
        <f t="shared" si="33"/>
        <v xml:space="preserve"> </v>
      </c>
      <c r="I145" s="162" t="str">
        <f t="shared" si="43"/>
        <v xml:space="preserve"> </v>
      </c>
      <c r="J145" s="162"/>
      <c r="K145" s="335"/>
      <c r="L145" s="335"/>
      <c r="M145" s="258"/>
      <c r="N145" s="194" t="str">
        <f t="shared" si="34"/>
        <v xml:space="preserve"> </v>
      </c>
      <c r="O145" s="194" t="str">
        <f t="shared" si="35"/>
        <v xml:space="preserve"> </v>
      </c>
      <c r="P145" s="194" t="str">
        <f t="shared" si="36"/>
        <v xml:space="preserve"> </v>
      </c>
      <c r="Q145" s="195" t="str">
        <f t="shared" si="37"/>
        <v xml:space="preserve"> </v>
      </c>
      <c r="R145" s="336" t="str">
        <f t="shared" si="38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">
      <c r="A146" s="165" t="str">
        <f>Option4!A113</f>
        <v>N/A</v>
      </c>
      <c r="B146" s="161" t="str">
        <f t="shared" si="40"/>
        <v xml:space="preserve"> </v>
      </c>
      <c r="C146" s="163" t="str">
        <f t="shared" si="39"/>
        <v xml:space="preserve"> </v>
      </c>
      <c r="D146" s="162" t="str">
        <f t="shared" si="31"/>
        <v xml:space="preserve"> </v>
      </c>
      <c r="E146" s="161" t="str">
        <f t="shared" si="41"/>
        <v xml:space="preserve"> </v>
      </c>
      <c r="F146" s="162" t="str">
        <f t="shared" si="32"/>
        <v xml:space="preserve"> </v>
      </c>
      <c r="G146" s="161" t="str">
        <f t="shared" si="42"/>
        <v xml:space="preserve"> </v>
      </c>
      <c r="H146" s="162" t="str">
        <f t="shared" si="33"/>
        <v xml:space="preserve"> </v>
      </c>
      <c r="I146" s="162" t="str">
        <f t="shared" si="43"/>
        <v xml:space="preserve"> </v>
      </c>
      <c r="J146" s="162"/>
      <c r="K146" s="335"/>
      <c r="L146" s="335"/>
      <c r="M146" s="258"/>
      <c r="N146" s="194" t="str">
        <f t="shared" si="34"/>
        <v xml:space="preserve"> </v>
      </c>
      <c r="O146" s="194" t="str">
        <f t="shared" si="35"/>
        <v xml:space="preserve"> </v>
      </c>
      <c r="P146" s="194" t="str">
        <f t="shared" si="36"/>
        <v xml:space="preserve"> </v>
      </c>
      <c r="Q146" s="195" t="str">
        <f t="shared" si="37"/>
        <v xml:space="preserve"> </v>
      </c>
      <c r="R146" s="336" t="str">
        <f t="shared" si="38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">
      <c r="A147" s="165" t="str">
        <f>Option4!A114</f>
        <v>N/A</v>
      </c>
      <c r="B147" s="161" t="str">
        <f t="shared" si="40"/>
        <v xml:space="preserve"> </v>
      </c>
      <c r="C147" s="163" t="str">
        <f t="shared" si="39"/>
        <v xml:space="preserve"> </v>
      </c>
      <c r="D147" s="162" t="str">
        <f t="shared" si="31"/>
        <v xml:space="preserve"> </v>
      </c>
      <c r="E147" s="161" t="str">
        <f t="shared" si="41"/>
        <v xml:space="preserve"> </v>
      </c>
      <c r="F147" s="162" t="str">
        <f t="shared" si="32"/>
        <v xml:space="preserve"> </v>
      </c>
      <c r="G147" s="161" t="str">
        <f t="shared" si="42"/>
        <v xml:space="preserve"> </v>
      </c>
      <c r="H147" s="162" t="str">
        <f t="shared" si="33"/>
        <v xml:space="preserve"> </v>
      </c>
      <c r="I147" s="162" t="str">
        <f t="shared" si="43"/>
        <v xml:space="preserve"> </v>
      </c>
      <c r="J147" s="162"/>
      <c r="K147" s="335"/>
      <c r="L147" s="335"/>
      <c r="M147" s="258"/>
      <c r="N147" s="194" t="str">
        <f t="shared" si="34"/>
        <v xml:space="preserve"> </v>
      </c>
      <c r="O147" s="194" t="str">
        <f t="shared" si="35"/>
        <v xml:space="preserve"> </v>
      </c>
      <c r="P147" s="194" t="str">
        <f t="shared" si="36"/>
        <v xml:space="preserve"> </v>
      </c>
      <c r="Q147" s="195" t="str">
        <f t="shared" si="37"/>
        <v xml:space="preserve"> </v>
      </c>
      <c r="R147" s="336" t="str">
        <f t="shared" si="38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">
      <c r="A148" s="165" t="str">
        <f>Option4!A115</f>
        <v>N/A</v>
      </c>
      <c r="B148" s="161" t="str">
        <f t="shared" si="40"/>
        <v xml:space="preserve"> </v>
      </c>
      <c r="C148" s="163" t="str">
        <f t="shared" si="39"/>
        <v xml:space="preserve"> </v>
      </c>
      <c r="D148" s="162" t="str">
        <f t="shared" si="31"/>
        <v xml:space="preserve"> </v>
      </c>
      <c r="E148" s="161" t="str">
        <f t="shared" si="41"/>
        <v xml:space="preserve"> </v>
      </c>
      <c r="F148" s="162" t="str">
        <f t="shared" si="32"/>
        <v xml:space="preserve"> </v>
      </c>
      <c r="G148" s="161" t="str">
        <f t="shared" si="42"/>
        <v xml:space="preserve"> </v>
      </c>
      <c r="H148" s="162" t="str">
        <f t="shared" si="33"/>
        <v xml:space="preserve"> </v>
      </c>
      <c r="I148" s="162" t="str">
        <f t="shared" si="43"/>
        <v xml:space="preserve"> </v>
      </c>
      <c r="J148" s="162"/>
      <c r="K148" s="335"/>
      <c r="L148" s="335"/>
      <c r="M148" s="258"/>
      <c r="N148" s="194" t="str">
        <f t="shared" si="34"/>
        <v xml:space="preserve"> </v>
      </c>
      <c r="O148" s="194" t="str">
        <f t="shared" si="35"/>
        <v xml:space="preserve"> </v>
      </c>
      <c r="P148" s="194" t="str">
        <f t="shared" si="36"/>
        <v xml:space="preserve"> </v>
      </c>
      <c r="Q148" s="195" t="str">
        <f t="shared" si="37"/>
        <v xml:space="preserve"> </v>
      </c>
      <c r="R148" s="336" t="str">
        <f t="shared" si="38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">
      <c r="A149" s="165" t="str">
        <f>Option4!A116</f>
        <v>N/A</v>
      </c>
      <c r="B149" s="161" t="str">
        <f t="shared" si="40"/>
        <v xml:space="preserve"> </v>
      </c>
      <c r="C149" s="163" t="str">
        <f t="shared" si="39"/>
        <v xml:space="preserve"> </v>
      </c>
      <c r="D149" s="162" t="str">
        <f t="shared" si="31"/>
        <v xml:space="preserve"> </v>
      </c>
      <c r="E149" s="161" t="str">
        <f t="shared" si="41"/>
        <v xml:space="preserve"> </v>
      </c>
      <c r="F149" s="162" t="str">
        <f t="shared" si="32"/>
        <v xml:space="preserve"> </v>
      </c>
      <c r="G149" s="161" t="str">
        <f t="shared" si="42"/>
        <v xml:space="preserve"> </v>
      </c>
      <c r="H149" s="162" t="str">
        <f t="shared" si="33"/>
        <v xml:space="preserve"> </v>
      </c>
      <c r="I149" s="162" t="str">
        <f t="shared" si="43"/>
        <v xml:space="preserve"> </v>
      </c>
      <c r="J149" s="162"/>
      <c r="K149" s="335"/>
      <c r="L149" s="335"/>
      <c r="M149" s="258"/>
      <c r="N149" s="194" t="str">
        <f t="shared" si="34"/>
        <v xml:space="preserve"> </v>
      </c>
      <c r="O149" s="194" t="str">
        <f t="shared" si="35"/>
        <v xml:space="preserve"> </v>
      </c>
      <c r="P149" s="194" t="str">
        <f t="shared" si="36"/>
        <v xml:space="preserve"> </v>
      </c>
      <c r="Q149" s="195" t="str">
        <f t="shared" si="37"/>
        <v xml:space="preserve"> </v>
      </c>
      <c r="R149" s="336" t="str">
        <f t="shared" si="38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">
      <c r="A150" s="165" t="str">
        <f>Option4!A117</f>
        <v>N/A</v>
      </c>
      <c r="B150" s="161" t="str">
        <f t="shared" si="40"/>
        <v xml:space="preserve"> </v>
      </c>
      <c r="C150" s="163" t="str">
        <f t="shared" si="39"/>
        <v xml:space="preserve"> </v>
      </c>
      <c r="D150" s="162" t="str">
        <f t="shared" si="31"/>
        <v xml:space="preserve"> </v>
      </c>
      <c r="E150" s="161" t="str">
        <f t="shared" si="41"/>
        <v xml:space="preserve"> </v>
      </c>
      <c r="F150" s="162" t="str">
        <f t="shared" si="32"/>
        <v xml:space="preserve"> </v>
      </c>
      <c r="G150" s="161" t="str">
        <f t="shared" si="42"/>
        <v xml:space="preserve"> </v>
      </c>
      <c r="H150" s="162" t="str">
        <f t="shared" si="33"/>
        <v xml:space="preserve"> </v>
      </c>
      <c r="I150" s="162" t="str">
        <f t="shared" si="43"/>
        <v xml:space="preserve"> </v>
      </c>
      <c r="J150" s="162"/>
      <c r="K150" s="335"/>
      <c r="L150" s="335"/>
      <c r="M150" s="258"/>
      <c r="N150" s="194" t="str">
        <f t="shared" si="34"/>
        <v xml:space="preserve"> </v>
      </c>
      <c r="O150" s="194" t="str">
        <f t="shared" si="35"/>
        <v xml:space="preserve"> </v>
      </c>
      <c r="P150" s="194" t="str">
        <f t="shared" si="36"/>
        <v xml:space="preserve"> </v>
      </c>
      <c r="Q150" s="195" t="str">
        <f t="shared" si="37"/>
        <v xml:space="preserve"> </v>
      </c>
      <c r="R150" s="336" t="str">
        <f t="shared" si="38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">
      <c r="A151" s="165" t="str">
        <f>Option4!A118</f>
        <v>N/A</v>
      </c>
      <c r="B151" s="161" t="str">
        <f t="shared" si="40"/>
        <v xml:space="preserve"> </v>
      </c>
      <c r="C151" s="163" t="str">
        <f t="shared" si="39"/>
        <v xml:space="preserve"> </v>
      </c>
      <c r="D151" s="162" t="str">
        <f t="shared" si="31"/>
        <v xml:space="preserve"> </v>
      </c>
      <c r="E151" s="161" t="str">
        <f t="shared" si="41"/>
        <v xml:space="preserve"> </v>
      </c>
      <c r="F151" s="162" t="str">
        <f t="shared" si="32"/>
        <v xml:space="preserve"> </v>
      </c>
      <c r="G151" s="161" t="str">
        <f t="shared" si="42"/>
        <v xml:space="preserve"> </v>
      </c>
      <c r="H151" s="162" t="str">
        <f t="shared" si="33"/>
        <v xml:space="preserve"> </v>
      </c>
      <c r="I151" s="162" t="str">
        <f t="shared" si="43"/>
        <v xml:space="preserve"> </v>
      </c>
      <c r="J151" s="162"/>
      <c r="K151" s="335"/>
      <c r="L151" s="335"/>
      <c r="M151" s="258"/>
      <c r="N151" s="194" t="str">
        <f t="shared" si="34"/>
        <v xml:space="preserve"> </v>
      </c>
      <c r="O151" s="194" t="str">
        <f t="shared" si="35"/>
        <v xml:space="preserve"> </v>
      </c>
      <c r="P151" s="194" t="str">
        <f t="shared" si="36"/>
        <v xml:space="preserve"> </v>
      </c>
      <c r="Q151" s="195" t="str">
        <f t="shared" si="37"/>
        <v xml:space="preserve"> </v>
      </c>
      <c r="R151" s="336" t="str">
        <f t="shared" si="38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">
      <c r="A152" s="165" t="str">
        <f>Option4!A119</f>
        <v>N/A</v>
      </c>
      <c r="B152" s="161" t="str">
        <f t="shared" si="40"/>
        <v xml:space="preserve"> </v>
      </c>
      <c r="C152" s="163" t="str">
        <f t="shared" si="39"/>
        <v xml:space="preserve"> </v>
      </c>
      <c r="D152" s="162" t="str">
        <f t="shared" si="31"/>
        <v xml:space="preserve"> </v>
      </c>
      <c r="E152" s="161" t="str">
        <f t="shared" si="41"/>
        <v xml:space="preserve"> </v>
      </c>
      <c r="F152" s="162" t="str">
        <f t="shared" si="32"/>
        <v xml:space="preserve"> </v>
      </c>
      <c r="G152" s="161" t="str">
        <f t="shared" si="42"/>
        <v xml:space="preserve"> </v>
      </c>
      <c r="H152" s="162" t="str">
        <f t="shared" si="33"/>
        <v xml:space="preserve"> </v>
      </c>
      <c r="I152" s="162" t="str">
        <f t="shared" si="43"/>
        <v xml:space="preserve"> </v>
      </c>
      <c r="J152" s="162"/>
      <c r="K152" s="335"/>
      <c r="L152" s="335"/>
      <c r="M152" s="258"/>
      <c r="N152" s="194" t="str">
        <f t="shared" si="34"/>
        <v xml:space="preserve"> </v>
      </c>
      <c r="O152" s="194" t="str">
        <f t="shared" si="35"/>
        <v xml:space="preserve"> </v>
      </c>
      <c r="P152" s="194" t="str">
        <f t="shared" si="36"/>
        <v xml:space="preserve"> </v>
      </c>
      <c r="Q152" s="195" t="str">
        <f t="shared" si="37"/>
        <v xml:space="preserve"> </v>
      </c>
      <c r="R152" s="336" t="str">
        <f t="shared" si="38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">
      <c r="A153" s="165" t="str">
        <f>Option4!A120</f>
        <v>N/A</v>
      </c>
      <c r="B153" s="161" t="str">
        <f t="shared" si="40"/>
        <v xml:space="preserve"> </v>
      </c>
      <c r="C153" s="163" t="str">
        <f t="shared" si="39"/>
        <v xml:space="preserve"> </v>
      </c>
      <c r="D153" s="162" t="str">
        <f t="shared" si="31"/>
        <v xml:space="preserve"> </v>
      </c>
      <c r="E153" s="161" t="str">
        <f t="shared" si="41"/>
        <v xml:space="preserve"> </v>
      </c>
      <c r="F153" s="162" t="str">
        <f t="shared" si="32"/>
        <v xml:space="preserve"> </v>
      </c>
      <c r="G153" s="161" t="str">
        <f t="shared" si="42"/>
        <v xml:space="preserve"> </v>
      </c>
      <c r="H153" s="162" t="str">
        <f t="shared" si="33"/>
        <v xml:space="preserve"> </v>
      </c>
      <c r="I153" s="162" t="str">
        <f t="shared" si="43"/>
        <v xml:space="preserve"> </v>
      </c>
      <c r="J153" s="162"/>
      <c r="K153" s="335"/>
      <c r="L153" s="335"/>
      <c r="M153" s="258"/>
      <c r="N153" s="194" t="str">
        <f t="shared" si="34"/>
        <v xml:space="preserve"> </v>
      </c>
      <c r="O153" s="194" t="str">
        <f t="shared" si="35"/>
        <v xml:space="preserve"> </v>
      </c>
      <c r="P153" s="194" t="str">
        <f t="shared" si="36"/>
        <v xml:space="preserve"> </v>
      </c>
      <c r="Q153" s="195" t="str">
        <f t="shared" si="37"/>
        <v xml:space="preserve"> </v>
      </c>
      <c r="R153" s="336" t="str">
        <f t="shared" si="38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">
      <c r="A154" s="165" t="str">
        <f>Option4!A121</f>
        <v>N/A</v>
      </c>
      <c r="B154" s="161" t="str">
        <f t="shared" si="40"/>
        <v xml:space="preserve"> </v>
      </c>
      <c r="C154" s="163" t="str">
        <f t="shared" si="39"/>
        <v xml:space="preserve"> </v>
      </c>
      <c r="D154" s="162" t="str">
        <f t="shared" si="31"/>
        <v xml:space="preserve"> </v>
      </c>
      <c r="E154" s="161" t="str">
        <f t="shared" si="41"/>
        <v xml:space="preserve"> </v>
      </c>
      <c r="F154" s="162" t="str">
        <f t="shared" si="32"/>
        <v xml:space="preserve"> </v>
      </c>
      <c r="G154" s="161" t="str">
        <f t="shared" si="42"/>
        <v xml:space="preserve"> </v>
      </c>
      <c r="H154" s="162" t="str">
        <f t="shared" si="33"/>
        <v xml:space="preserve"> </v>
      </c>
      <c r="I154" s="162" t="str">
        <f t="shared" si="43"/>
        <v xml:space="preserve"> </v>
      </c>
      <c r="J154" s="162"/>
      <c r="K154" s="335"/>
      <c r="L154" s="335"/>
      <c r="M154" s="258"/>
      <c r="N154" s="194" t="str">
        <f t="shared" si="34"/>
        <v xml:space="preserve"> </v>
      </c>
      <c r="O154" s="194" t="str">
        <f t="shared" si="35"/>
        <v xml:space="preserve"> </v>
      </c>
      <c r="P154" s="194" t="str">
        <f t="shared" si="36"/>
        <v xml:space="preserve"> </v>
      </c>
      <c r="Q154" s="195" t="str">
        <f t="shared" si="37"/>
        <v xml:space="preserve"> </v>
      </c>
      <c r="R154" s="336" t="str">
        <f t="shared" si="38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">
      <c r="A155" s="165" t="str">
        <f>Option4!A122</f>
        <v>N/A</v>
      </c>
      <c r="B155" s="161" t="str">
        <f t="shared" si="40"/>
        <v xml:space="preserve"> </v>
      </c>
      <c r="C155" s="163" t="str">
        <f t="shared" si="39"/>
        <v xml:space="preserve"> </v>
      </c>
      <c r="D155" s="162" t="str">
        <f t="shared" si="31"/>
        <v xml:space="preserve"> </v>
      </c>
      <c r="E155" s="161" t="str">
        <f t="shared" si="41"/>
        <v xml:space="preserve"> </v>
      </c>
      <c r="F155" s="162" t="str">
        <f t="shared" si="32"/>
        <v xml:space="preserve"> </v>
      </c>
      <c r="G155" s="161" t="str">
        <f t="shared" si="42"/>
        <v xml:space="preserve"> </v>
      </c>
      <c r="H155" s="162" t="str">
        <f t="shared" si="33"/>
        <v xml:space="preserve"> </v>
      </c>
      <c r="I155" s="162" t="str">
        <f t="shared" si="43"/>
        <v xml:space="preserve"> </v>
      </c>
      <c r="J155" s="162"/>
      <c r="K155" s="335"/>
      <c r="L155" s="335"/>
      <c r="M155" s="258"/>
      <c r="N155" s="194" t="str">
        <f t="shared" si="34"/>
        <v xml:space="preserve"> </v>
      </c>
      <c r="O155" s="194" t="str">
        <f t="shared" si="35"/>
        <v xml:space="preserve"> </v>
      </c>
      <c r="P155" s="194" t="str">
        <f t="shared" si="36"/>
        <v xml:space="preserve"> </v>
      </c>
      <c r="Q155" s="195" t="str">
        <f t="shared" si="37"/>
        <v xml:space="preserve"> </v>
      </c>
      <c r="R155" s="336" t="str">
        <f t="shared" si="38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">
      <c r="A156" s="165" t="str">
        <f>Option4!A123</f>
        <v>N/A</v>
      </c>
      <c r="B156" s="161" t="str">
        <f t="shared" si="40"/>
        <v xml:space="preserve"> </v>
      </c>
      <c r="C156" s="163" t="str">
        <f t="shared" si="39"/>
        <v xml:space="preserve"> </v>
      </c>
      <c r="D156" s="162" t="str">
        <f t="shared" si="31"/>
        <v xml:space="preserve"> </v>
      </c>
      <c r="E156" s="161" t="str">
        <f t="shared" si="41"/>
        <v xml:space="preserve"> </v>
      </c>
      <c r="F156" s="162" t="str">
        <f t="shared" si="32"/>
        <v xml:space="preserve"> </v>
      </c>
      <c r="G156" s="161" t="str">
        <f t="shared" si="42"/>
        <v xml:space="preserve"> </v>
      </c>
      <c r="H156" s="162" t="str">
        <f t="shared" si="33"/>
        <v xml:space="preserve"> </v>
      </c>
      <c r="I156" s="162" t="str">
        <f t="shared" si="43"/>
        <v xml:space="preserve"> </v>
      </c>
      <c r="J156" s="162"/>
      <c r="K156" s="335"/>
      <c r="L156" s="335"/>
      <c r="M156" s="258"/>
      <c r="N156" s="194" t="str">
        <f t="shared" si="34"/>
        <v xml:space="preserve"> </v>
      </c>
      <c r="O156" s="194" t="str">
        <f t="shared" si="35"/>
        <v xml:space="preserve"> </v>
      </c>
      <c r="P156" s="194" t="str">
        <f t="shared" si="36"/>
        <v xml:space="preserve"> </v>
      </c>
      <c r="Q156" s="195" t="str">
        <f t="shared" si="37"/>
        <v xml:space="preserve"> </v>
      </c>
      <c r="R156" s="336" t="str">
        <f t="shared" si="38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">
      <c r="A157" s="165" t="str">
        <f>Option4!A124</f>
        <v>N/A</v>
      </c>
      <c r="B157" s="161" t="str">
        <f t="shared" si="40"/>
        <v xml:space="preserve"> </v>
      </c>
      <c r="C157" s="163" t="str">
        <f t="shared" si="39"/>
        <v xml:space="preserve"> </v>
      </c>
      <c r="D157" s="162" t="str">
        <f t="shared" si="31"/>
        <v xml:space="preserve"> </v>
      </c>
      <c r="E157" s="161" t="str">
        <f t="shared" si="41"/>
        <v xml:space="preserve"> </v>
      </c>
      <c r="F157" s="162" t="str">
        <f t="shared" si="32"/>
        <v xml:space="preserve"> </v>
      </c>
      <c r="G157" s="161" t="str">
        <f t="shared" si="42"/>
        <v xml:space="preserve"> </v>
      </c>
      <c r="H157" s="162" t="str">
        <f t="shared" si="33"/>
        <v xml:space="preserve"> </v>
      </c>
      <c r="I157" s="162" t="str">
        <f t="shared" si="43"/>
        <v xml:space="preserve"> </v>
      </c>
      <c r="J157" s="162"/>
      <c r="K157" s="335"/>
      <c r="L157" s="335"/>
      <c r="M157" s="258"/>
      <c r="N157" s="194" t="str">
        <f t="shared" si="34"/>
        <v xml:space="preserve"> </v>
      </c>
      <c r="O157" s="194" t="str">
        <f t="shared" si="35"/>
        <v xml:space="preserve"> </v>
      </c>
      <c r="P157" s="194" t="str">
        <f t="shared" si="36"/>
        <v xml:space="preserve"> </v>
      </c>
      <c r="Q157" s="195" t="str">
        <f t="shared" si="37"/>
        <v xml:space="preserve"> </v>
      </c>
      <c r="R157" s="336" t="str">
        <f t="shared" si="38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">
      <c r="A158" s="165" t="str">
        <f>Option4!A125</f>
        <v>N/A</v>
      </c>
      <c r="B158" s="161" t="str">
        <f t="shared" si="40"/>
        <v xml:space="preserve"> </v>
      </c>
      <c r="C158" s="163" t="str">
        <f t="shared" si="39"/>
        <v xml:space="preserve"> </v>
      </c>
      <c r="D158" s="162" t="str">
        <f t="shared" si="31"/>
        <v xml:space="preserve"> </v>
      </c>
      <c r="E158" s="161" t="str">
        <f t="shared" si="41"/>
        <v xml:space="preserve"> </v>
      </c>
      <c r="F158" s="162" t="str">
        <f t="shared" si="32"/>
        <v xml:space="preserve"> </v>
      </c>
      <c r="G158" s="161" t="str">
        <f t="shared" si="42"/>
        <v xml:space="preserve"> </v>
      </c>
      <c r="H158" s="162" t="str">
        <f t="shared" si="33"/>
        <v xml:space="preserve"> </v>
      </c>
      <c r="I158" s="162" t="str">
        <f t="shared" si="43"/>
        <v xml:space="preserve"> </v>
      </c>
      <c r="J158" s="162"/>
      <c r="K158" s="335"/>
      <c r="L158" s="335"/>
      <c r="M158" s="258"/>
      <c r="N158" s="194" t="str">
        <f t="shared" si="34"/>
        <v xml:space="preserve"> </v>
      </c>
      <c r="O158" s="194" t="str">
        <f t="shared" si="35"/>
        <v xml:space="preserve"> </v>
      </c>
      <c r="P158" s="194" t="str">
        <f t="shared" si="36"/>
        <v xml:space="preserve"> </v>
      </c>
      <c r="Q158" s="195" t="str">
        <f t="shared" si="37"/>
        <v xml:space="preserve"> </v>
      </c>
      <c r="R158" s="336" t="str">
        <f t="shared" si="38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">
      <c r="A159" s="165" t="str">
        <f>Option4!A126</f>
        <v>N/A</v>
      </c>
      <c r="B159" s="161" t="str">
        <f t="shared" si="40"/>
        <v xml:space="preserve"> </v>
      </c>
      <c r="C159" s="163" t="str">
        <f t="shared" si="39"/>
        <v xml:space="preserve"> </v>
      </c>
      <c r="D159" s="162" t="str">
        <f t="shared" si="31"/>
        <v xml:space="preserve"> </v>
      </c>
      <c r="E159" s="161" t="str">
        <f t="shared" si="41"/>
        <v xml:space="preserve"> </v>
      </c>
      <c r="F159" s="162" t="str">
        <f t="shared" si="32"/>
        <v xml:space="preserve"> </v>
      </c>
      <c r="G159" s="161" t="str">
        <f t="shared" si="42"/>
        <v xml:space="preserve"> </v>
      </c>
      <c r="H159" s="162" t="str">
        <f t="shared" si="33"/>
        <v xml:space="preserve"> </v>
      </c>
      <c r="I159" s="162" t="str">
        <f t="shared" si="43"/>
        <v xml:space="preserve"> </v>
      </c>
      <c r="J159" s="162"/>
      <c r="K159" s="335"/>
      <c r="L159" s="335"/>
      <c r="M159" s="258"/>
      <c r="N159" s="194" t="str">
        <f t="shared" si="34"/>
        <v xml:space="preserve"> </v>
      </c>
      <c r="O159" s="194" t="str">
        <f t="shared" si="35"/>
        <v xml:space="preserve"> </v>
      </c>
      <c r="P159" s="194" t="str">
        <f t="shared" si="36"/>
        <v xml:space="preserve"> </v>
      </c>
      <c r="Q159" s="195" t="str">
        <f t="shared" si="37"/>
        <v xml:space="preserve"> </v>
      </c>
      <c r="R159" s="336" t="str">
        <f t="shared" si="38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">
      <c r="A160" s="165" t="str">
        <f>Option4!A127</f>
        <v>N/A</v>
      </c>
      <c r="B160" s="161" t="str">
        <f t="shared" si="40"/>
        <v xml:space="preserve"> </v>
      </c>
      <c r="C160" s="163" t="str">
        <f t="shared" si="39"/>
        <v xml:space="preserve"> </v>
      </c>
      <c r="D160" s="162" t="str">
        <f t="shared" si="31"/>
        <v xml:space="preserve"> </v>
      </c>
      <c r="E160" s="161" t="str">
        <f t="shared" si="41"/>
        <v xml:space="preserve"> </v>
      </c>
      <c r="F160" s="162" t="str">
        <f t="shared" si="32"/>
        <v xml:space="preserve"> </v>
      </c>
      <c r="G160" s="161" t="str">
        <f t="shared" si="42"/>
        <v xml:space="preserve"> </v>
      </c>
      <c r="H160" s="162" t="str">
        <f t="shared" si="33"/>
        <v xml:space="preserve"> </v>
      </c>
      <c r="I160" s="162" t="str">
        <f t="shared" si="43"/>
        <v xml:space="preserve"> </v>
      </c>
      <c r="J160" s="162"/>
      <c r="K160" s="335"/>
      <c r="L160" s="335"/>
      <c r="M160" s="258"/>
      <c r="N160" s="194" t="str">
        <f t="shared" si="34"/>
        <v xml:space="preserve"> </v>
      </c>
      <c r="O160" s="194" t="str">
        <f t="shared" si="35"/>
        <v xml:space="preserve"> </v>
      </c>
      <c r="P160" s="194" t="str">
        <f t="shared" si="36"/>
        <v xml:space="preserve"> </v>
      </c>
      <c r="Q160" s="195" t="str">
        <f t="shared" si="37"/>
        <v xml:space="preserve"> </v>
      </c>
      <c r="R160" s="336" t="str">
        <f t="shared" si="38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">
      <c r="A161" s="165" t="str">
        <f>Option4!A128</f>
        <v>N/A</v>
      </c>
      <c r="B161" s="161" t="str">
        <f t="shared" si="40"/>
        <v xml:space="preserve"> </v>
      </c>
      <c r="C161" s="163" t="str">
        <f t="shared" si="39"/>
        <v xml:space="preserve"> </v>
      </c>
      <c r="D161" s="162" t="str">
        <f t="shared" si="31"/>
        <v xml:space="preserve"> </v>
      </c>
      <c r="E161" s="161" t="str">
        <f t="shared" si="41"/>
        <v xml:space="preserve"> </v>
      </c>
      <c r="F161" s="162" t="str">
        <f t="shared" si="32"/>
        <v xml:space="preserve"> </v>
      </c>
      <c r="G161" s="161" t="str">
        <f t="shared" si="42"/>
        <v xml:space="preserve"> </v>
      </c>
      <c r="H161" s="162" t="str">
        <f t="shared" si="33"/>
        <v xml:space="preserve"> </v>
      </c>
      <c r="I161" s="162" t="str">
        <f t="shared" si="43"/>
        <v xml:space="preserve"> </v>
      </c>
      <c r="J161" s="162"/>
      <c r="K161" s="335"/>
      <c r="L161" s="335"/>
      <c r="M161" s="258"/>
      <c r="N161" s="194" t="str">
        <f t="shared" si="34"/>
        <v xml:space="preserve"> </v>
      </c>
      <c r="O161" s="194" t="str">
        <f t="shared" si="35"/>
        <v xml:space="preserve"> </v>
      </c>
      <c r="P161" s="194" t="str">
        <f t="shared" si="36"/>
        <v xml:space="preserve"> </v>
      </c>
      <c r="Q161" s="195" t="str">
        <f t="shared" si="37"/>
        <v xml:space="preserve"> </v>
      </c>
      <c r="R161" s="336" t="str">
        <f t="shared" si="38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">
      <c r="A162" s="165" t="str">
        <f>Option4!A129</f>
        <v>N/A</v>
      </c>
      <c r="B162" s="161" t="str">
        <f t="shared" si="40"/>
        <v xml:space="preserve"> </v>
      </c>
      <c r="C162" s="163" t="str">
        <f t="shared" si="39"/>
        <v xml:space="preserve"> </v>
      </c>
      <c r="D162" s="162" t="str">
        <f t="shared" si="31"/>
        <v xml:space="preserve"> </v>
      </c>
      <c r="E162" s="161" t="str">
        <f t="shared" si="41"/>
        <v xml:space="preserve"> </v>
      </c>
      <c r="F162" s="162" t="str">
        <f t="shared" si="32"/>
        <v xml:space="preserve"> </v>
      </c>
      <c r="G162" s="161" t="str">
        <f t="shared" si="42"/>
        <v xml:space="preserve"> </v>
      </c>
      <c r="H162" s="162" t="str">
        <f t="shared" si="33"/>
        <v xml:space="preserve"> </v>
      </c>
      <c r="I162" s="162" t="str">
        <f t="shared" si="43"/>
        <v xml:space="preserve"> </v>
      </c>
      <c r="J162" s="162"/>
      <c r="K162" s="335"/>
      <c r="L162" s="335"/>
      <c r="M162" s="258"/>
      <c r="N162" s="194" t="str">
        <f t="shared" si="34"/>
        <v xml:space="preserve"> </v>
      </c>
      <c r="O162" s="194" t="str">
        <f t="shared" si="35"/>
        <v xml:space="preserve"> </v>
      </c>
      <c r="P162" s="194" t="str">
        <f t="shared" si="36"/>
        <v xml:space="preserve"> </v>
      </c>
      <c r="Q162" s="195" t="str">
        <f t="shared" si="37"/>
        <v xml:space="preserve"> </v>
      </c>
      <c r="R162" s="336" t="str">
        <f t="shared" si="38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">
      <c r="A163" s="165" t="str">
        <f>Option4!A130</f>
        <v>N/A</v>
      </c>
      <c r="B163" s="161" t="str">
        <f t="shared" si="40"/>
        <v xml:space="preserve"> </v>
      </c>
      <c r="C163" s="163" t="str">
        <f t="shared" si="39"/>
        <v xml:space="preserve"> </v>
      </c>
      <c r="D163" s="162" t="str">
        <f t="shared" si="31"/>
        <v xml:space="preserve"> </v>
      </c>
      <c r="E163" s="161" t="str">
        <f t="shared" si="41"/>
        <v xml:space="preserve"> </v>
      </c>
      <c r="F163" s="162" t="str">
        <f t="shared" si="32"/>
        <v xml:space="preserve"> </v>
      </c>
      <c r="G163" s="161" t="str">
        <f t="shared" si="42"/>
        <v xml:space="preserve"> </v>
      </c>
      <c r="H163" s="162" t="str">
        <f t="shared" si="33"/>
        <v xml:space="preserve"> </v>
      </c>
      <c r="I163" s="162" t="str">
        <f t="shared" si="43"/>
        <v xml:space="preserve"> </v>
      </c>
      <c r="J163" s="162"/>
      <c r="K163" s="335"/>
      <c r="L163" s="335"/>
      <c r="M163" s="258"/>
      <c r="N163" s="194" t="str">
        <f t="shared" si="34"/>
        <v xml:space="preserve"> </v>
      </c>
      <c r="O163" s="194" t="str">
        <f t="shared" si="35"/>
        <v xml:space="preserve"> </v>
      </c>
      <c r="P163" s="194" t="str">
        <f t="shared" si="36"/>
        <v xml:space="preserve"> </v>
      </c>
      <c r="Q163" s="195" t="str">
        <f t="shared" si="37"/>
        <v xml:space="preserve"> </v>
      </c>
      <c r="R163" s="336" t="str">
        <f t="shared" si="38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">
      <c r="A164" s="165" t="str">
        <f>Option4!A131</f>
        <v>N/A</v>
      </c>
      <c r="B164" s="161" t="str">
        <f t="shared" si="40"/>
        <v xml:space="preserve"> </v>
      </c>
      <c r="C164" s="163" t="str">
        <f t="shared" si="39"/>
        <v xml:space="preserve"> </v>
      </c>
      <c r="D164" s="162" t="str">
        <f t="shared" si="31"/>
        <v xml:space="preserve"> </v>
      </c>
      <c r="E164" s="161" t="str">
        <f t="shared" si="41"/>
        <v xml:space="preserve"> </v>
      </c>
      <c r="F164" s="162" t="str">
        <f t="shared" si="32"/>
        <v xml:space="preserve"> </v>
      </c>
      <c r="G164" s="161" t="str">
        <f t="shared" si="42"/>
        <v xml:space="preserve"> </v>
      </c>
      <c r="H164" s="162" t="str">
        <f t="shared" si="33"/>
        <v xml:space="preserve"> </v>
      </c>
      <c r="I164" s="162" t="str">
        <f t="shared" si="43"/>
        <v xml:space="preserve"> </v>
      </c>
      <c r="J164" s="162"/>
      <c r="K164" s="335"/>
      <c r="L164" s="335"/>
      <c r="M164" s="258"/>
      <c r="N164" s="194" t="str">
        <f t="shared" si="34"/>
        <v xml:space="preserve"> </v>
      </c>
      <c r="O164" s="194" t="str">
        <f t="shared" si="35"/>
        <v xml:space="preserve"> </v>
      </c>
      <c r="P164" s="194" t="str">
        <f t="shared" si="36"/>
        <v xml:space="preserve"> </v>
      </c>
      <c r="Q164" s="195" t="str">
        <f t="shared" si="37"/>
        <v xml:space="preserve"> </v>
      </c>
      <c r="R164" s="336" t="str">
        <f t="shared" si="38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">
      <c r="A165" s="165" t="str">
        <f>Option4!A132</f>
        <v>N/A</v>
      </c>
      <c r="B165" s="161" t="str">
        <f t="shared" si="40"/>
        <v xml:space="preserve"> </v>
      </c>
      <c r="C165" s="163" t="str">
        <f t="shared" si="39"/>
        <v xml:space="preserve"> </v>
      </c>
      <c r="D165" s="162" t="str">
        <f t="shared" ref="D165:D228" si="44">IF(A165="N/A"," ",C165*B165)</f>
        <v xml:space="preserve"> </v>
      </c>
      <c r="E165" s="161" t="str">
        <f t="shared" si="41"/>
        <v xml:space="preserve"> </v>
      </c>
      <c r="F165" s="162" t="str">
        <f t="shared" ref="F165:F228" si="45">IF(A165="N/A"," ",E165*C165)</f>
        <v xml:space="preserve"> </v>
      </c>
      <c r="G165" s="161" t="str">
        <f t="shared" si="42"/>
        <v xml:space="preserve"> </v>
      </c>
      <c r="H165" s="162" t="str">
        <f t="shared" ref="H165:H228" si="46">IF(A165="N/A"," ",G165*C165)</f>
        <v xml:space="preserve"> </v>
      </c>
      <c r="I165" s="162" t="str">
        <f t="shared" si="43"/>
        <v xml:space="preserve"> </v>
      </c>
      <c r="J165" s="162"/>
      <c r="K165" s="335"/>
      <c r="L165" s="335"/>
      <c r="M165" s="258"/>
      <c r="N165" s="194" t="str">
        <f t="shared" ref="N165:N228" si="47">IF(A165="N/A"," ",VLOOKUP(A165,PeakPowerCurves,(IF(_BMO4=2,3,IF(_BMO4=1,2,4))),FALSE))</f>
        <v xml:space="preserve"> </v>
      </c>
      <c r="O165" s="194" t="str">
        <f t="shared" ref="O165:O228" si="48">IF(A165="N/A"," ",VLOOKUP(A165,SatSunPeakPwr,(IF(_BMO4=2,3,IF(_BMO4=1,2,4))),FALSE))</f>
        <v xml:space="preserve"> </v>
      </c>
      <c r="P165" s="194" t="str">
        <f t="shared" ref="P165:P228" si="49">IF(A165="N/A"," ",VLOOKUP(A165,SatSunPeakPwr,(IF(_BMO4=2,7,IF(_BMO4=1,6,8))),FALSE))</f>
        <v xml:space="preserve"> </v>
      </c>
      <c r="Q165" s="195" t="str">
        <f t="shared" ref="Q165:Q228" si="50">IF(A165="N/A"," ",(VLOOKUP(A165,OPPowerPrices,(IF(_BMO4=2,7,IF(_BMO4=1,6,8))),FALSE)))</f>
        <v xml:space="preserve"> </v>
      </c>
      <c r="R165" s="336" t="str">
        <f t="shared" ref="R165:R228" si="51">IF(A165="N/A"," ",(VLOOKUP($A165,IRTable,2)))</f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">
      <c r="A166" s="165" t="str">
        <f>Option4!A133</f>
        <v>N/A</v>
      </c>
      <c r="B166" s="161" t="str">
        <f t="shared" si="40"/>
        <v xml:space="preserve"> </v>
      </c>
      <c r="C166" s="163" t="str">
        <f t="shared" ref="C166:C229" si="52">IF(A166="N/A"," ",(IF(AND(Scaler4=1,MONTH(A166)&gt;=6,MONTH(A166)&lt;=8,OR($M$37="REGION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si="44"/>
        <v xml:space="preserve"> </v>
      </c>
      <c r="E166" s="161" t="str">
        <f t="shared" si="41"/>
        <v xml:space="preserve"> </v>
      </c>
      <c r="F166" s="162" t="str">
        <f t="shared" si="45"/>
        <v xml:space="preserve"> </v>
      </c>
      <c r="G166" s="161" t="str">
        <f t="shared" si="42"/>
        <v xml:space="preserve"> </v>
      </c>
      <c r="H166" s="162" t="str">
        <f t="shared" si="46"/>
        <v xml:space="preserve"> </v>
      </c>
      <c r="I166" s="162" t="str">
        <f t="shared" si="43"/>
        <v xml:space="preserve"> </v>
      </c>
      <c r="J166" s="162"/>
      <c r="K166" s="335"/>
      <c r="L166" s="335"/>
      <c r="M166" s="258"/>
      <c r="N166" s="194" t="str">
        <f t="shared" si="47"/>
        <v xml:space="preserve"> </v>
      </c>
      <c r="O166" s="194" t="str">
        <f t="shared" si="48"/>
        <v xml:space="preserve"> </v>
      </c>
      <c r="P166" s="194" t="str">
        <f t="shared" si="49"/>
        <v xml:space="preserve"> </v>
      </c>
      <c r="Q166" s="195" t="str">
        <f t="shared" si="50"/>
        <v xml:space="preserve"> </v>
      </c>
      <c r="R166" s="336" t="str">
        <f t="shared" si="51"/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">
      <c r="A167" s="165" t="str">
        <f>Option4!A134</f>
        <v>N/A</v>
      </c>
      <c r="B167" s="161" t="str">
        <f t="shared" si="40"/>
        <v xml:space="preserve"> </v>
      </c>
      <c r="C167" s="163" t="str">
        <f t="shared" si="52"/>
        <v xml:space="preserve"> </v>
      </c>
      <c r="D167" s="162" t="str">
        <f t="shared" si="44"/>
        <v xml:space="preserve"> </v>
      </c>
      <c r="E167" s="161" t="str">
        <f t="shared" si="41"/>
        <v xml:space="preserve"> </v>
      </c>
      <c r="F167" s="162" t="str">
        <f t="shared" si="45"/>
        <v xml:space="preserve"> </v>
      </c>
      <c r="G167" s="161" t="str">
        <f t="shared" si="42"/>
        <v xml:space="preserve"> </v>
      </c>
      <c r="H167" s="162" t="str">
        <f t="shared" si="46"/>
        <v xml:space="preserve"> </v>
      </c>
      <c r="I167" s="162" t="str">
        <f t="shared" si="43"/>
        <v xml:space="preserve"> </v>
      </c>
      <c r="J167" s="162"/>
      <c r="K167" s="335"/>
      <c r="L167" s="335"/>
      <c r="M167" s="258"/>
      <c r="N167" s="194" t="str">
        <f t="shared" si="47"/>
        <v xml:space="preserve"> </v>
      </c>
      <c r="O167" s="194" t="str">
        <f t="shared" si="48"/>
        <v xml:space="preserve"> </v>
      </c>
      <c r="P167" s="194" t="str">
        <f t="shared" si="49"/>
        <v xml:space="preserve"> </v>
      </c>
      <c r="Q167" s="195" t="str">
        <f t="shared" si="50"/>
        <v xml:space="preserve"> </v>
      </c>
      <c r="R167" s="336" t="str">
        <f t="shared" si="51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">
      <c r="A168" s="165" t="str">
        <f>Option4!A135</f>
        <v>N/A</v>
      </c>
      <c r="B168" s="161" t="str">
        <f t="shared" si="40"/>
        <v xml:space="preserve"> </v>
      </c>
      <c r="C168" s="163" t="str">
        <f t="shared" si="52"/>
        <v xml:space="preserve"> </v>
      </c>
      <c r="D168" s="162" t="str">
        <f t="shared" si="44"/>
        <v xml:space="preserve"> </v>
      </c>
      <c r="E168" s="161" t="str">
        <f t="shared" si="41"/>
        <v xml:space="preserve"> </v>
      </c>
      <c r="F168" s="162" t="str">
        <f t="shared" si="45"/>
        <v xml:space="preserve"> </v>
      </c>
      <c r="G168" s="161" t="str">
        <f t="shared" si="42"/>
        <v xml:space="preserve"> </v>
      </c>
      <c r="H168" s="162" t="str">
        <f t="shared" si="46"/>
        <v xml:space="preserve"> </v>
      </c>
      <c r="I168" s="162" t="str">
        <f t="shared" si="43"/>
        <v xml:space="preserve"> </v>
      </c>
      <c r="J168" s="162"/>
      <c r="K168" s="335"/>
      <c r="L168" s="335"/>
      <c r="M168" s="258"/>
      <c r="N168" s="194" t="str">
        <f t="shared" si="47"/>
        <v xml:space="preserve"> </v>
      </c>
      <c r="O168" s="194" t="str">
        <f t="shared" si="48"/>
        <v xml:space="preserve"> </v>
      </c>
      <c r="P168" s="194" t="str">
        <f t="shared" si="49"/>
        <v xml:space="preserve"> </v>
      </c>
      <c r="Q168" s="195" t="str">
        <f t="shared" si="50"/>
        <v xml:space="preserve"> </v>
      </c>
      <c r="R168" s="336" t="str">
        <f t="shared" si="51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">
      <c r="A169" s="165" t="str">
        <f>Option4!A136</f>
        <v>N/A</v>
      </c>
      <c r="B169" s="161" t="str">
        <f t="shared" si="40"/>
        <v xml:space="preserve"> </v>
      </c>
      <c r="C169" s="163" t="str">
        <f t="shared" si="52"/>
        <v xml:space="preserve"> </v>
      </c>
      <c r="D169" s="162" t="str">
        <f t="shared" si="44"/>
        <v xml:space="preserve"> </v>
      </c>
      <c r="E169" s="161" t="str">
        <f t="shared" si="41"/>
        <v xml:space="preserve"> </v>
      </c>
      <c r="F169" s="162" t="str">
        <f t="shared" si="45"/>
        <v xml:space="preserve"> </v>
      </c>
      <c r="G169" s="161" t="str">
        <f t="shared" si="42"/>
        <v xml:space="preserve"> </v>
      </c>
      <c r="H169" s="162" t="str">
        <f t="shared" si="46"/>
        <v xml:space="preserve"> </v>
      </c>
      <c r="I169" s="162" t="str">
        <f t="shared" si="43"/>
        <v xml:space="preserve"> </v>
      </c>
      <c r="J169" s="162"/>
      <c r="K169" s="335"/>
      <c r="L169" s="335"/>
      <c r="M169" s="258"/>
      <c r="N169" s="194" t="str">
        <f t="shared" si="47"/>
        <v xml:space="preserve"> </v>
      </c>
      <c r="O169" s="194" t="str">
        <f t="shared" si="48"/>
        <v xml:space="preserve"> </v>
      </c>
      <c r="P169" s="194" t="str">
        <f t="shared" si="49"/>
        <v xml:space="preserve"> </v>
      </c>
      <c r="Q169" s="195" t="str">
        <f t="shared" si="50"/>
        <v xml:space="preserve"> </v>
      </c>
      <c r="R169" s="336" t="str">
        <f t="shared" si="51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">
      <c r="A170" s="165" t="str">
        <f>Option4!A137</f>
        <v>N/A</v>
      </c>
      <c r="B170" s="161" t="str">
        <f t="shared" si="40"/>
        <v xml:space="preserve"> </v>
      </c>
      <c r="C170" s="163" t="str">
        <f t="shared" si="52"/>
        <v xml:space="preserve"> </v>
      </c>
      <c r="D170" s="162" t="str">
        <f t="shared" si="44"/>
        <v xml:space="preserve"> </v>
      </c>
      <c r="E170" s="161" t="str">
        <f t="shared" si="41"/>
        <v xml:space="preserve"> </v>
      </c>
      <c r="F170" s="162" t="str">
        <f t="shared" si="45"/>
        <v xml:space="preserve"> </v>
      </c>
      <c r="G170" s="161" t="str">
        <f t="shared" si="42"/>
        <v xml:space="preserve"> </v>
      </c>
      <c r="H170" s="162" t="str">
        <f t="shared" si="46"/>
        <v xml:space="preserve"> </v>
      </c>
      <c r="I170" s="162" t="str">
        <f t="shared" si="43"/>
        <v xml:space="preserve"> </v>
      </c>
      <c r="J170" s="162"/>
      <c r="K170" s="335"/>
      <c r="L170" s="335"/>
      <c r="M170" s="258"/>
      <c r="N170" s="194" t="str">
        <f t="shared" si="47"/>
        <v xml:space="preserve"> </v>
      </c>
      <c r="O170" s="194" t="str">
        <f t="shared" si="48"/>
        <v xml:space="preserve"> </v>
      </c>
      <c r="P170" s="194" t="str">
        <f t="shared" si="49"/>
        <v xml:space="preserve"> </v>
      </c>
      <c r="Q170" s="195" t="str">
        <f t="shared" si="50"/>
        <v xml:space="preserve"> </v>
      </c>
      <c r="R170" s="336" t="str">
        <f t="shared" si="51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">
      <c r="A171" s="165" t="str">
        <f>Option4!A138</f>
        <v>N/A</v>
      </c>
      <c r="B171" s="161" t="str">
        <f t="shared" si="40"/>
        <v xml:space="preserve"> </v>
      </c>
      <c r="C171" s="163" t="str">
        <f t="shared" si="52"/>
        <v xml:space="preserve"> </v>
      </c>
      <c r="D171" s="162" t="str">
        <f t="shared" si="44"/>
        <v xml:space="preserve"> </v>
      </c>
      <c r="E171" s="161" t="str">
        <f t="shared" si="41"/>
        <v xml:space="preserve"> </v>
      </c>
      <c r="F171" s="162" t="str">
        <f t="shared" si="45"/>
        <v xml:space="preserve"> </v>
      </c>
      <c r="G171" s="161" t="str">
        <f t="shared" si="42"/>
        <v xml:space="preserve"> </v>
      </c>
      <c r="H171" s="162" t="str">
        <f t="shared" si="46"/>
        <v xml:space="preserve"> </v>
      </c>
      <c r="I171" s="162" t="str">
        <f t="shared" si="43"/>
        <v xml:space="preserve"> </v>
      </c>
      <c r="J171" s="162"/>
      <c r="K171" s="335"/>
      <c r="L171" s="335"/>
      <c r="M171" s="258"/>
      <c r="N171" s="194" t="str">
        <f t="shared" si="47"/>
        <v xml:space="preserve"> </v>
      </c>
      <c r="O171" s="194" t="str">
        <f t="shared" si="48"/>
        <v xml:space="preserve"> </v>
      </c>
      <c r="P171" s="194" t="str">
        <f t="shared" si="49"/>
        <v xml:space="preserve"> </v>
      </c>
      <c r="Q171" s="195" t="str">
        <f t="shared" si="50"/>
        <v xml:space="preserve"> </v>
      </c>
      <c r="R171" s="336" t="str">
        <f t="shared" si="51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">
      <c r="A172" s="165" t="str">
        <f>Option4!A139</f>
        <v>N/A</v>
      </c>
      <c r="B172" s="161" t="str">
        <f t="shared" si="40"/>
        <v xml:space="preserve"> </v>
      </c>
      <c r="C172" s="163" t="str">
        <f t="shared" si="52"/>
        <v xml:space="preserve"> </v>
      </c>
      <c r="D172" s="162" t="str">
        <f t="shared" si="44"/>
        <v xml:space="preserve"> </v>
      </c>
      <c r="E172" s="161" t="str">
        <f t="shared" si="41"/>
        <v xml:space="preserve"> </v>
      </c>
      <c r="F172" s="162" t="str">
        <f t="shared" si="45"/>
        <v xml:space="preserve"> </v>
      </c>
      <c r="G172" s="161" t="str">
        <f t="shared" si="42"/>
        <v xml:space="preserve"> </v>
      </c>
      <c r="H172" s="162" t="str">
        <f t="shared" si="46"/>
        <v xml:space="preserve"> </v>
      </c>
      <c r="I172" s="162" t="str">
        <f t="shared" si="43"/>
        <v xml:space="preserve"> </v>
      </c>
      <c r="J172" s="162"/>
      <c r="K172" s="335"/>
      <c r="L172" s="335"/>
      <c r="M172" s="258"/>
      <c r="N172" s="194" t="str">
        <f t="shared" si="47"/>
        <v xml:space="preserve"> </v>
      </c>
      <c r="O172" s="194" t="str">
        <f t="shared" si="48"/>
        <v xml:space="preserve"> </v>
      </c>
      <c r="P172" s="194" t="str">
        <f t="shared" si="49"/>
        <v xml:space="preserve"> </v>
      </c>
      <c r="Q172" s="195" t="str">
        <f t="shared" si="50"/>
        <v xml:space="preserve"> </v>
      </c>
      <c r="R172" s="336" t="str">
        <f t="shared" si="51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">
      <c r="A173" s="165" t="str">
        <f>Option4!A140</f>
        <v>N/A</v>
      </c>
      <c r="B173" s="161" t="str">
        <f t="shared" si="40"/>
        <v xml:space="preserve"> </v>
      </c>
      <c r="C173" s="163" t="str">
        <f t="shared" si="52"/>
        <v xml:space="preserve"> </v>
      </c>
      <c r="D173" s="162" t="str">
        <f t="shared" si="44"/>
        <v xml:space="preserve"> </v>
      </c>
      <c r="E173" s="161" t="str">
        <f t="shared" si="41"/>
        <v xml:space="preserve"> </v>
      </c>
      <c r="F173" s="162" t="str">
        <f t="shared" si="45"/>
        <v xml:space="preserve"> </v>
      </c>
      <c r="G173" s="161" t="str">
        <f t="shared" si="42"/>
        <v xml:space="preserve"> </v>
      </c>
      <c r="H173" s="162" t="str">
        <f t="shared" si="46"/>
        <v xml:space="preserve"> </v>
      </c>
      <c r="I173" s="162" t="str">
        <f t="shared" si="43"/>
        <v xml:space="preserve"> </v>
      </c>
      <c r="J173" s="162"/>
      <c r="K173" s="335"/>
      <c r="L173" s="335"/>
      <c r="M173" s="258"/>
      <c r="N173" s="194" t="str">
        <f t="shared" si="47"/>
        <v xml:space="preserve"> </v>
      </c>
      <c r="O173" s="194" t="str">
        <f t="shared" si="48"/>
        <v xml:space="preserve"> </v>
      </c>
      <c r="P173" s="194" t="str">
        <f t="shared" si="49"/>
        <v xml:space="preserve"> </v>
      </c>
      <c r="Q173" s="195" t="str">
        <f t="shared" si="50"/>
        <v xml:space="preserve"> </v>
      </c>
      <c r="R173" s="336" t="str">
        <f t="shared" si="51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">
      <c r="A174" s="165" t="str">
        <f>Option4!A141</f>
        <v>N/A</v>
      </c>
      <c r="B174" s="161" t="str">
        <f t="shared" si="40"/>
        <v xml:space="preserve"> </v>
      </c>
      <c r="C174" s="163" t="str">
        <f t="shared" si="52"/>
        <v xml:space="preserve"> </v>
      </c>
      <c r="D174" s="162" t="str">
        <f t="shared" si="44"/>
        <v xml:space="preserve"> </v>
      </c>
      <c r="E174" s="161" t="str">
        <f t="shared" si="41"/>
        <v xml:space="preserve"> </v>
      </c>
      <c r="F174" s="162" t="str">
        <f t="shared" si="45"/>
        <v xml:space="preserve"> </v>
      </c>
      <c r="G174" s="161" t="str">
        <f t="shared" si="42"/>
        <v xml:space="preserve"> </v>
      </c>
      <c r="H174" s="162" t="str">
        <f t="shared" si="46"/>
        <v xml:space="preserve"> </v>
      </c>
      <c r="I174" s="162" t="str">
        <f t="shared" si="43"/>
        <v xml:space="preserve"> </v>
      </c>
      <c r="J174" s="162"/>
      <c r="K174" s="335"/>
      <c r="L174" s="335"/>
      <c r="M174" s="258"/>
      <c r="N174" s="194" t="str">
        <f t="shared" si="47"/>
        <v xml:space="preserve"> </v>
      </c>
      <c r="O174" s="194" t="str">
        <f t="shared" si="48"/>
        <v xml:space="preserve"> </v>
      </c>
      <c r="P174" s="194" t="str">
        <f t="shared" si="49"/>
        <v xml:space="preserve"> </v>
      </c>
      <c r="Q174" s="195" t="str">
        <f t="shared" si="50"/>
        <v xml:space="preserve"> </v>
      </c>
      <c r="R174" s="336" t="str">
        <f t="shared" si="51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">
      <c r="A175" s="165" t="str">
        <f>Option4!A142</f>
        <v>N/A</v>
      </c>
      <c r="B175" s="161" t="str">
        <f t="shared" si="40"/>
        <v xml:space="preserve"> </v>
      </c>
      <c r="C175" s="163" t="str">
        <f t="shared" si="52"/>
        <v xml:space="preserve"> </v>
      </c>
      <c r="D175" s="162" t="str">
        <f t="shared" si="44"/>
        <v xml:space="preserve"> </v>
      </c>
      <c r="E175" s="161" t="str">
        <f t="shared" si="41"/>
        <v xml:space="preserve"> </v>
      </c>
      <c r="F175" s="162" t="str">
        <f t="shared" si="45"/>
        <v xml:space="preserve"> </v>
      </c>
      <c r="G175" s="161" t="str">
        <f t="shared" si="42"/>
        <v xml:space="preserve"> </v>
      </c>
      <c r="H175" s="162" t="str">
        <f t="shared" si="46"/>
        <v xml:space="preserve"> </v>
      </c>
      <c r="I175" s="162" t="str">
        <f t="shared" si="43"/>
        <v xml:space="preserve"> </v>
      </c>
      <c r="J175" s="162"/>
      <c r="K175" s="335"/>
      <c r="L175" s="335"/>
      <c r="M175" s="258"/>
      <c r="N175" s="194" t="str">
        <f t="shared" si="47"/>
        <v xml:space="preserve"> </v>
      </c>
      <c r="O175" s="194" t="str">
        <f t="shared" si="48"/>
        <v xml:space="preserve"> </v>
      </c>
      <c r="P175" s="194" t="str">
        <f t="shared" si="49"/>
        <v xml:space="preserve"> </v>
      </c>
      <c r="Q175" s="195" t="str">
        <f t="shared" si="50"/>
        <v xml:space="preserve"> </v>
      </c>
      <c r="R175" s="336" t="str">
        <f t="shared" si="51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">
      <c r="A176" s="165" t="str">
        <f>Option4!A143</f>
        <v>N/A</v>
      </c>
      <c r="B176" s="161" t="str">
        <f t="shared" si="40"/>
        <v xml:space="preserve"> </v>
      </c>
      <c r="C176" s="163" t="str">
        <f t="shared" si="52"/>
        <v xml:space="preserve"> </v>
      </c>
      <c r="D176" s="162" t="str">
        <f t="shared" si="44"/>
        <v xml:space="preserve"> </v>
      </c>
      <c r="E176" s="161" t="str">
        <f t="shared" si="41"/>
        <v xml:space="preserve"> </v>
      </c>
      <c r="F176" s="162" t="str">
        <f t="shared" si="45"/>
        <v xml:space="preserve"> </v>
      </c>
      <c r="G176" s="161" t="str">
        <f t="shared" si="42"/>
        <v xml:space="preserve"> </v>
      </c>
      <c r="H176" s="162" t="str">
        <f t="shared" si="46"/>
        <v xml:space="preserve"> </v>
      </c>
      <c r="I176" s="162" t="str">
        <f t="shared" si="43"/>
        <v xml:space="preserve"> </v>
      </c>
      <c r="J176" s="162"/>
      <c r="K176" s="335"/>
      <c r="L176" s="335"/>
      <c r="M176" s="258"/>
      <c r="N176" s="194" t="str">
        <f t="shared" si="47"/>
        <v xml:space="preserve"> </v>
      </c>
      <c r="O176" s="194" t="str">
        <f t="shared" si="48"/>
        <v xml:space="preserve"> </v>
      </c>
      <c r="P176" s="194" t="str">
        <f t="shared" si="49"/>
        <v xml:space="preserve"> </v>
      </c>
      <c r="Q176" s="195" t="str">
        <f t="shared" si="50"/>
        <v xml:space="preserve"> </v>
      </c>
      <c r="R176" s="336" t="str">
        <f t="shared" si="51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">
      <c r="A177" s="165" t="str">
        <f>Option4!A144</f>
        <v>N/A</v>
      </c>
      <c r="B177" s="161" t="str">
        <f t="shared" ref="B177:B240" si="53">IF(A177="N/A"," ",IF(ISERROR(N177),B165*Pwresc,N177)*VLOOKUP(MONTH(A177),Curveadj,3))</f>
        <v xml:space="preserve"> </v>
      </c>
      <c r="C177" s="163" t="str">
        <f t="shared" si="52"/>
        <v xml:space="preserve"> </v>
      </c>
      <c r="D177" s="162" t="str">
        <f t="shared" si="44"/>
        <v xml:space="preserve"> </v>
      </c>
      <c r="E177" s="161" t="str">
        <f t="shared" ref="E177:E240" si="54">IF(A177="N/A"," ",IF(ISERROR(O177),E165*Pwresc,O177)*VLOOKUP(MONTH(A177),Curveadj,3))</f>
        <v xml:space="preserve"> </v>
      </c>
      <c r="F177" s="162" t="str">
        <f t="shared" si="45"/>
        <v xml:space="preserve"> </v>
      </c>
      <c r="G177" s="161" t="str">
        <f t="shared" ref="G177:G240" si="55">IF(A177="N/A"," ",IF(ISERROR(P177),G165*Pwresc,P177)*VLOOKUP(MONTH(A177),Curveadj,3))</f>
        <v xml:space="preserve"> </v>
      </c>
      <c r="H177" s="162" t="str">
        <f t="shared" si="46"/>
        <v xml:space="preserve"> </v>
      </c>
      <c r="I177" s="162" t="str">
        <f t="shared" ref="I177:I240" si="56">IF(A177="N/A"," ",IF(ISERROR(Q177),I165*Pwresc,Q177))</f>
        <v xml:space="preserve"> </v>
      </c>
      <c r="J177" s="162"/>
      <c r="K177" s="335"/>
      <c r="L177" s="335"/>
      <c r="M177" s="258"/>
      <c r="N177" s="194" t="str">
        <f t="shared" si="47"/>
        <v xml:space="preserve"> </v>
      </c>
      <c r="O177" s="194" t="str">
        <f t="shared" si="48"/>
        <v xml:space="preserve"> </v>
      </c>
      <c r="P177" s="194" t="str">
        <f t="shared" si="49"/>
        <v xml:space="preserve"> </v>
      </c>
      <c r="Q177" s="195" t="str">
        <f t="shared" si="50"/>
        <v xml:space="preserve"> </v>
      </c>
      <c r="R177" s="336" t="str">
        <f t="shared" si="51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">
      <c r="A178" s="165" t="str">
        <f>Option4!A145</f>
        <v>N/A</v>
      </c>
      <c r="B178" s="161" t="str">
        <f t="shared" si="53"/>
        <v xml:space="preserve"> </v>
      </c>
      <c r="C178" s="163" t="str">
        <f t="shared" si="52"/>
        <v xml:space="preserve"> </v>
      </c>
      <c r="D178" s="162" t="str">
        <f t="shared" si="44"/>
        <v xml:space="preserve"> </v>
      </c>
      <c r="E178" s="161" t="str">
        <f t="shared" si="54"/>
        <v xml:space="preserve"> </v>
      </c>
      <c r="F178" s="162" t="str">
        <f t="shared" si="45"/>
        <v xml:space="preserve"> </v>
      </c>
      <c r="G178" s="161" t="str">
        <f t="shared" si="55"/>
        <v xml:space="preserve"> </v>
      </c>
      <c r="H178" s="162" t="str">
        <f t="shared" si="46"/>
        <v xml:space="preserve"> </v>
      </c>
      <c r="I178" s="162" t="str">
        <f t="shared" si="56"/>
        <v xml:space="preserve"> </v>
      </c>
      <c r="J178" s="162"/>
      <c r="K178" s="335"/>
      <c r="L178" s="335"/>
      <c r="M178" s="258"/>
      <c r="N178" s="194" t="str">
        <f t="shared" si="47"/>
        <v xml:space="preserve"> </v>
      </c>
      <c r="O178" s="194" t="str">
        <f t="shared" si="48"/>
        <v xml:space="preserve"> </v>
      </c>
      <c r="P178" s="194" t="str">
        <f t="shared" si="49"/>
        <v xml:space="preserve"> </v>
      </c>
      <c r="Q178" s="195" t="str">
        <f t="shared" si="50"/>
        <v xml:space="preserve"> </v>
      </c>
      <c r="R178" s="336" t="str">
        <f t="shared" si="51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">
      <c r="A179" s="165" t="str">
        <f>Option4!A146</f>
        <v>N/A</v>
      </c>
      <c r="B179" s="161" t="str">
        <f t="shared" si="53"/>
        <v xml:space="preserve"> </v>
      </c>
      <c r="C179" s="163" t="str">
        <f t="shared" si="52"/>
        <v xml:space="preserve"> </v>
      </c>
      <c r="D179" s="162" t="str">
        <f t="shared" si="44"/>
        <v xml:space="preserve"> </v>
      </c>
      <c r="E179" s="161" t="str">
        <f t="shared" si="54"/>
        <v xml:space="preserve"> </v>
      </c>
      <c r="F179" s="162" t="str">
        <f t="shared" si="45"/>
        <v xml:space="preserve"> </v>
      </c>
      <c r="G179" s="161" t="str">
        <f t="shared" si="55"/>
        <v xml:space="preserve"> </v>
      </c>
      <c r="H179" s="162" t="str">
        <f t="shared" si="46"/>
        <v xml:space="preserve"> </v>
      </c>
      <c r="I179" s="162" t="str">
        <f t="shared" si="56"/>
        <v xml:space="preserve"> </v>
      </c>
      <c r="J179" s="162"/>
      <c r="K179" s="335"/>
      <c r="L179" s="335"/>
      <c r="M179" s="258"/>
      <c r="N179" s="194" t="str">
        <f t="shared" si="47"/>
        <v xml:space="preserve"> </v>
      </c>
      <c r="O179" s="194" t="str">
        <f t="shared" si="48"/>
        <v xml:space="preserve"> </v>
      </c>
      <c r="P179" s="194" t="str">
        <f t="shared" si="49"/>
        <v xml:space="preserve"> </v>
      </c>
      <c r="Q179" s="195" t="str">
        <f t="shared" si="50"/>
        <v xml:space="preserve"> </v>
      </c>
      <c r="R179" s="336" t="str">
        <f t="shared" si="51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">
      <c r="A180" s="165" t="str">
        <f>Option4!A147</f>
        <v>N/A</v>
      </c>
      <c r="B180" s="161" t="str">
        <f t="shared" si="53"/>
        <v xml:space="preserve"> </v>
      </c>
      <c r="C180" s="163" t="str">
        <f t="shared" si="52"/>
        <v xml:space="preserve"> </v>
      </c>
      <c r="D180" s="162" t="str">
        <f t="shared" si="44"/>
        <v xml:space="preserve"> </v>
      </c>
      <c r="E180" s="161" t="str">
        <f t="shared" si="54"/>
        <v xml:space="preserve"> </v>
      </c>
      <c r="F180" s="162" t="str">
        <f t="shared" si="45"/>
        <v xml:space="preserve"> </v>
      </c>
      <c r="G180" s="161" t="str">
        <f t="shared" si="55"/>
        <v xml:space="preserve"> </v>
      </c>
      <c r="H180" s="162" t="str">
        <f t="shared" si="46"/>
        <v xml:space="preserve"> </v>
      </c>
      <c r="I180" s="162" t="str">
        <f t="shared" si="56"/>
        <v xml:space="preserve"> </v>
      </c>
      <c r="J180" s="162"/>
      <c r="K180" s="335"/>
      <c r="L180" s="335"/>
      <c r="M180" s="258"/>
      <c r="N180" s="194" t="str">
        <f t="shared" si="47"/>
        <v xml:space="preserve"> </v>
      </c>
      <c r="O180" s="194" t="str">
        <f t="shared" si="48"/>
        <v xml:space="preserve"> </v>
      </c>
      <c r="P180" s="194" t="str">
        <f t="shared" si="49"/>
        <v xml:space="preserve"> </v>
      </c>
      <c r="Q180" s="195" t="str">
        <f t="shared" si="50"/>
        <v xml:space="preserve"> </v>
      </c>
      <c r="R180" s="336" t="str">
        <f t="shared" si="51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">
      <c r="A181" s="165" t="str">
        <f>Option4!A148</f>
        <v>N/A</v>
      </c>
      <c r="B181" s="161" t="str">
        <f t="shared" si="53"/>
        <v xml:space="preserve"> </v>
      </c>
      <c r="C181" s="163" t="str">
        <f t="shared" si="52"/>
        <v xml:space="preserve"> </v>
      </c>
      <c r="D181" s="162" t="str">
        <f t="shared" si="44"/>
        <v xml:space="preserve"> </v>
      </c>
      <c r="E181" s="161" t="str">
        <f t="shared" si="54"/>
        <v xml:space="preserve"> </v>
      </c>
      <c r="F181" s="162" t="str">
        <f t="shared" si="45"/>
        <v xml:space="preserve"> </v>
      </c>
      <c r="G181" s="161" t="str">
        <f t="shared" si="55"/>
        <v xml:space="preserve"> </v>
      </c>
      <c r="H181" s="162" t="str">
        <f t="shared" si="46"/>
        <v xml:space="preserve"> </v>
      </c>
      <c r="I181" s="162" t="str">
        <f t="shared" si="56"/>
        <v xml:space="preserve"> </v>
      </c>
      <c r="J181" s="162"/>
      <c r="K181" s="335"/>
      <c r="L181" s="335"/>
      <c r="M181" s="258"/>
      <c r="N181" s="194" t="str">
        <f t="shared" si="47"/>
        <v xml:space="preserve"> </v>
      </c>
      <c r="O181" s="194" t="str">
        <f t="shared" si="48"/>
        <v xml:space="preserve"> </v>
      </c>
      <c r="P181" s="194" t="str">
        <f t="shared" si="49"/>
        <v xml:space="preserve"> </v>
      </c>
      <c r="Q181" s="195" t="str">
        <f t="shared" si="50"/>
        <v xml:space="preserve"> </v>
      </c>
      <c r="R181" s="336" t="str">
        <f t="shared" si="51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">
      <c r="A182" s="165" t="str">
        <f>Option4!A149</f>
        <v>N/A</v>
      </c>
      <c r="B182" s="161" t="str">
        <f t="shared" si="53"/>
        <v xml:space="preserve"> </v>
      </c>
      <c r="C182" s="163" t="str">
        <f t="shared" si="52"/>
        <v xml:space="preserve"> </v>
      </c>
      <c r="D182" s="162" t="str">
        <f t="shared" si="44"/>
        <v xml:space="preserve"> </v>
      </c>
      <c r="E182" s="161" t="str">
        <f t="shared" si="54"/>
        <v xml:space="preserve"> </v>
      </c>
      <c r="F182" s="162" t="str">
        <f t="shared" si="45"/>
        <v xml:space="preserve"> </v>
      </c>
      <c r="G182" s="161" t="str">
        <f t="shared" si="55"/>
        <v xml:space="preserve"> </v>
      </c>
      <c r="H182" s="162" t="str">
        <f t="shared" si="46"/>
        <v xml:space="preserve"> </v>
      </c>
      <c r="I182" s="162" t="str">
        <f t="shared" si="56"/>
        <v xml:space="preserve"> </v>
      </c>
      <c r="J182" s="162"/>
      <c r="K182" s="335"/>
      <c r="L182" s="335"/>
      <c r="M182" s="258"/>
      <c r="N182" s="194" t="str">
        <f t="shared" si="47"/>
        <v xml:space="preserve"> </v>
      </c>
      <c r="O182" s="194" t="str">
        <f t="shared" si="48"/>
        <v xml:space="preserve"> </v>
      </c>
      <c r="P182" s="194" t="str">
        <f t="shared" si="49"/>
        <v xml:space="preserve"> </v>
      </c>
      <c r="Q182" s="195" t="str">
        <f t="shared" si="50"/>
        <v xml:space="preserve"> </v>
      </c>
      <c r="R182" s="336" t="str">
        <f t="shared" si="51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">
      <c r="A183" s="165" t="str">
        <f>Option4!A150</f>
        <v>N/A</v>
      </c>
      <c r="B183" s="161" t="str">
        <f t="shared" si="53"/>
        <v xml:space="preserve"> </v>
      </c>
      <c r="C183" s="163" t="str">
        <f t="shared" si="52"/>
        <v xml:space="preserve"> </v>
      </c>
      <c r="D183" s="162" t="str">
        <f t="shared" si="44"/>
        <v xml:space="preserve"> </v>
      </c>
      <c r="E183" s="161" t="str">
        <f t="shared" si="54"/>
        <v xml:space="preserve"> </v>
      </c>
      <c r="F183" s="162" t="str">
        <f t="shared" si="45"/>
        <v xml:space="preserve"> </v>
      </c>
      <c r="G183" s="161" t="str">
        <f t="shared" si="55"/>
        <v xml:space="preserve"> </v>
      </c>
      <c r="H183" s="162" t="str">
        <f t="shared" si="46"/>
        <v xml:space="preserve"> </v>
      </c>
      <c r="I183" s="162" t="str">
        <f t="shared" si="56"/>
        <v xml:space="preserve"> </v>
      </c>
      <c r="J183" s="162"/>
      <c r="K183" s="335"/>
      <c r="L183" s="335"/>
      <c r="M183" s="258"/>
      <c r="N183" s="194" t="str">
        <f t="shared" si="47"/>
        <v xml:space="preserve"> </v>
      </c>
      <c r="O183" s="194" t="str">
        <f t="shared" si="48"/>
        <v xml:space="preserve"> </v>
      </c>
      <c r="P183" s="194" t="str">
        <f t="shared" si="49"/>
        <v xml:space="preserve"> </v>
      </c>
      <c r="Q183" s="195" t="str">
        <f t="shared" si="50"/>
        <v xml:space="preserve"> </v>
      </c>
      <c r="R183" s="336" t="str">
        <f t="shared" si="51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">
      <c r="A184" s="165" t="str">
        <f>Option4!A151</f>
        <v>N/A</v>
      </c>
      <c r="B184" s="161" t="str">
        <f t="shared" si="53"/>
        <v xml:space="preserve"> </v>
      </c>
      <c r="C184" s="163" t="str">
        <f t="shared" si="52"/>
        <v xml:space="preserve"> </v>
      </c>
      <c r="D184" s="162" t="str">
        <f t="shared" si="44"/>
        <v xml:space="preserve"> </v>
      </c>
      <c r="E184" s="161" t="str">
        <f t="shared" si="54"/>
        <v xml:space="preserve"> </v>
      </c>
      <c r="F184" s="162" t="str">
        <f t="shared" si="45"/>
        <v xml:space="preserve"> </v>
      </c>
      <c r="G184" s="161" t="str">
        <f t="shared" si="55"/>
        <v xml:space="preserve"> </v>
      </c>
      <c r="H184" s="162" t="str">
        <f t="shared" si="46"/>
        <v xml:space="preserve"> </v>
      </c>
      <c r="I184" s="162" t="str">
        <f t="shared" si="56"/>
        <v xml:space="preserve"> </v>
      </c>
      <c r="J184" s="162"/>
      <c r="K184" s="335"/>
      <c r="L184" s="335"/>
      <c r="M184" s="258"/>
      <c r="N184" s="194" t="str">
        <f t="shared" si="47"/>
        <v xml:space="preserve"> </v>
      </c>
      <c r="O184" s="194" t="str">
        <f t="shared" si="48"/>
        <v xml:space="preserve"> </v>
      </c>
      <c r="P184" s="194" t="str">
        <f t="shared" si="49"/>
        <v xml:space="preserve"> </v>
      </c>
      <c r="Q184" s="195" t="str">
        <f t="shared" si="50"/>
        <v xml:space="preserve"> </v>
      </c>
      <c r="R184" s="336" t="str">
        <f t="shared" si="51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">
      <c r="A185" s="165" t="str">
        <f>Option4!A152</f>
        <v>N/A</v>
      </c>
      <c r="B185" s="161" t="str">
        <f t="shared" si="53"/>
        <v xml:space="preserve"> </v>
      </c>
      <c r="C185" s="163" t="str">
        <f t="shared" si="52"/>
        <v xml:space="preserve"> </v>
      </c>
      <c r="D185" s="162" t="str">
        <f t="shared" si="44"/>
        <v xml:space="preserve"> </v>
      </c>
      <c r="E185" s="161" t="str">
        <f t="shared" si="54"/>
        <v xml:space="preserve"> </v>
      </c>
      <c r="F185" s="162" t="str">
        <f t="shared" si="45"/>
        <v xml:space="preserve"> </v>
      </c>
      <c r="G185" s="161" t="str">
        <f t="shared" si="55"/>
        <v xml:space="preserve"> </v>
      </c>
      <c r="H185" s="162" t="str">
        <f t="shared" si="46"/>
        <v xml:space="preserve"> </v>
      </c>
      <c r="I185" s="162" t="str">
        <f t="shared" si="56"/>
        <v xml:space="preserve"> </v>
      </c>
      <c r="J185" s="162"/>
      <c r="K185" s="335"/>
      <c r="L185" s="335"/>
      <c r="M185" s="258"/>
      <c r="N185" s="194" t="str">
        <f t="shared" si="47"/>
        <v xml:space="preserve"> </v>
      </c>
      <c r="O185" s="194" t="str">
        <f t="shared" si="48"/>
        <v xml:space="preserve"> </v>
      </c>
      <c r="P185" s="194" t="str">
        <f t="shared" si="49"/>
        <v xml:space="preserve"> </v>
      </c>
      <c r="Q185" s="195" t="str">
        <f t="shared" si="50"/>
        <v xml:space="preserve"> </v>
      </c>
      <c r="R185" s="336" t="str">
        <f t="shared" si="51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">
      <c r="A186" s="165" t="str">
        <f>Option4!A153</f>
        <v>N/A</v>
      </c>
      <c r="B186" s="161" t="str">
        <f t="shared" si="53"/>
        <v xml:space="preserve"> </v>
      </c>
      <c r="C186" s="163" t="str">
        <f t="shared" si="52"/>
        <v xml:space="preserve"> </v>
      </c>
      <c r="D186" s="162" t="str">
        <f t="shared" si="44"/>
        <v xml:space="preserve"> </v>
      </c>
      <c r="E186" s="161" t="str">
        <f t="shared" si="54"/>
        <v xml:space="preserve"> </v>
      </c>
      <c r="F186" s="162" t="str">
        <f t="shared" si="45"/>
        <v xml:space="preserve"> </v>
      </c>
      <c r="G186" s="161" t="str">
        <f t="shared" si="55"/>
        <v xml:space="preserve"> </v>
      </c>
      <c r="H186" s="162" t="str">
        <f t="shared" si="46"/>
        <v xml:space="preserve"> </v>
      </c>
      <c r="I186" s="162" t="str">
        <f t="shared" si="56"/>
        <v xml:space="preserve"> </v>
      </c>
      <c r="J186" s="162"/>
      <c r="K186" s="335"/>
      <c r="L186" s="335"/>
      <c r="M186" s="258"/>
      <c r="N186" s="194" t="str">
        <f t="shared" si="47"/>
        <v xml:space="preserve"> </v>
      </c>
      <c r="O186" s="194" t="str">
        <f t="shared" si="48"/>
        <v xml:space="preserve"> </v>
      </c>
      <c r="P186" s="194" t="str">
        <f t="shared" si="49"/>
        <v xml:space="preserve"> </v>
      </c>
      <c r="Q186" s="195" t="str">
        <f t="shared" si="50"/>
        <v xml:space="preserve"> </v>
      </c>
      <c r="R186" s="336" t="str">
        <f t="shared" si="51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">
      <c r="A187" s="165" t="str">
        <f>Option4!A154</f>
        <v>N/A</v>
      </c>
      <c r="B187" s="161" t="str">
        <f t="shared" si="53"/>
        <v xml:space="preserve"> </v>
      </c>
      <c r="C187" s="163" t="str">
        <f t="shared" si="52"/>
        <v xml:space="preserve"> </v>
      </c>
      <c r="D187" s="162" t="str">
        <f t="shared" si="44"/>
        <v xml:space="preserve"> </v>
      </c>
      <c r="E187" s="161" t="str">
        <f t="shared" si="54"/>
        <v xml:space="preserve"> </v>
      </c>
      <c r="F187" s="162" t="str">
        <f t="shared" si="45"/>
        <v xml:space="preserve"> </v>
      </c>
      <c r="G187" s="161" t="str">
        <f t="shared" si="55"/>
        <v xml:space="preserve"> </v>
      </c>
      <c r="H187" s="162" t="str">
        <f t="shared" si="46"/>
        <v xml:space="preserve"> </v>
      </c>
      <c r="I187" s="162" t="str">
        <f t="shared" si="56"/>
        <v xml:space="preserve"> </v>
      </c>
      <c r="J187" s="162"/>
      <c r="K187" s="335"/>
      <c r="L187" s="335"/>
      <c r="M187" s="258"/>
      <c r="N187" s="194" t="str">
        <f t="shared" si="47"/>
        <v xml:space="preserve"> </v>
      </c>
      <c r="O187" s="194" t="str">
        <f t="shared" si="48"/>
        <v xml:space="preserve"> </v>
      </c>
      <c r="P187" s="194" t="str">
        <f t="shared" si="49"/>
        <v xml:space="preserve"> </v>
      </c>
      <c r="Q187" s="195" t="str">
        <f t="shared" si="50"/>
        <v xml:space="preserve"> </v>
      </c>
      <c r="R187" s="336" t="str">
        <f t="shared" si="51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">
      <c r="A188" s="165" t="str">
        <f>Option4!A155</f>
        <v>N/A</v>
      </c>
      <c r="B188" s="161" t="str">
        <f t="shared" si="53"/>
        <v xml:space="preserve"> </v>
      </c>
      <c r="C188" s="163" t="str">
        <f t="shared" si="52"/>
        <v xml:space="preserve"> </v>
      </c>
      <c r="D188" s="162" t="str">
        <f t="shared" si="44"/>
        <v xml:space="preserve"> </v>
      </c>
      <c r="E188" s="161" t="str">
        <f t="shared" si="54"/>
        <v xml:space="preserve"> </v>
      </c>
      <c r="F188" s="162" t="str">
        <f t="shared" si="45"/>
        <v xml:space="preserve"> </v>
      </c>
      <c r="G188" s="161" t="str">
        <f t="shared" si="55"/>
        <v xml:space="preserve"> </v>
      </c>
      <c r="H188" s="162" t="str">
        <f t="shared" si="46"/>
        <v xml:space="preserve"> </v>
      </c>
      <c r="I188" s="162" t="str">
        <f t="shared" si="56"/>
        <v xml:space="preserve"> </v>
      </c>
      <c r="J188" s="162"/>
      <c r="K188" s="335"/>
      <c r="L188" s="335"/>
      <c r="M188" s="258"/>
      <c r="N188" s="194" t="str">
        <f t="shared" si="47"/>
        <v xml:space="preserve"> </v>
      </c>
      <c r="O188" s="194" t="str">
        <f t="shared" si="48"/>
        <v xml:space="preserve"> </v>
      </c>
      <c r="P188" s="194" t="str">
        <f t="shared" si="49"/>
        <v xml:space="preserve"> </v>
      </c>
      <c r="Q188" s="195" t="str">
        <f t="shared" si="50"/>
        <v xml:space="preserve"> </v>
      </c>
      <c r="R188" s="336" t="str">
        <f t="shared" si="51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">
      <c r="A189" s="165" t="str">
        <f>Option4!A156</f>
        <v>N/A</v>
      </c>
      <c r="B189" s="161" t="str">
        <f t="shared" si="53"/>
        <v xml:space="preserve"> </v>
      </c>
      <c r="C189" s="163" t="str">
        <f t="shared" si="52"/>
        <v xml:space="preserve"> </v>
      </c>
      <c r="D189" s="162" t="str">
        <f t="shared" si="44"/>
        <v xml:space="preserve"> </v>
      </c>
      <c r="E189" s="161" t="str">
        <f t="shared" si="54"/>
        <v xml:space="preserve"> </v>
      </c>
      <c r="F189" s="162" t="str">
        <f t="shared" si="45"/>
        <v xml:space="preserve"> </v>
      </c>
      <c r="G189" s="161" t="str">
        <f t="shared" si="55"/>
        <v xml:space="preserve"> </v>
      </c>
      <c r="H189" s="162" t="str">
        <f t="shared" si="46"/>
        <v xml:space="preserve"> </v>
      </c>
      <c r="I189" s="162" t="str">
        <f t="shared" si="56"/>
        <v xml:space="preserve"> </v>
      </c>
      <c r="J189" s="162"/>
      <c r="K189" s="335"/>
      <c r="L189" s="335"/>
      <c r="M189" s="258"/>
      <c r="N189" s="194" t="str">
        <f t="shared" si="47"/>
        <v xml:space="preserve"> </v>
      </c>
      <c r="O189" s="194" t="str">
        <f t="shared" si="48"/>
        <v xml:space="preserve"> </v>
      </c>
      <c r="P189" s="194" t="str">
        <f t="shared" si="49"/>
        <v xml:space="preserve"> </v>
      </c>
      <c r="Q189" s="195" t="str">
        <f t="shared" si="50"/>
        <v xml:space="preserve"> </v>
      </c>
      <c r="R189" s="336" t="str">
        <f t="shared" si="51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">
      <c r="A190" s="165" t="str">
        <f>Option4!A157</f>
        <v>N/A</v>
      </c>
      <c r="B190" s="161" t="str">
        <f t="shared" si="53"/>
        <v xml:space="preserve"> </v>
      </c>
      <c r="C190" s="163" t="str">
        <f t="shared" si="52"/>
        <v xml:space="preserve"> </v>
      </c>
      <c r="D190" s="162" t="str">
        <f t="shared" si="44"/>
        <v xml:space="preserve"> </v>
      </c>
      <c r="E190" s="161" t="str">
        <f t="shared" si="54"/>
        <v xml:space="preserve"> </v>
      </c>
      <c r="F190" s="162" t="str">
        <f t="shared" si="45"/>
        <v xml:space="preserve"> </v>
      </c>
      <c r="G190" s="161" t="str">
        <f t="shared" si="55"/>
        <v xml:space="preserve"> </v>
      </c>
      <c r="H190" s="162" t="str">
        <f t="shared" si="46"/>
        <v xml:space="preserve"> </v>
      </c>
      <c r="I190" s="162" t="str">
        <f t="shared" si="56"/>
        <v xml:space="preserve"> </v>
      </c>
      <c r="J190" s="162"/>
      <c r="K190" s="335"/>
      <c r="L190" s="335"/>
      <c r="M190" s="258"/>
      <c r="N190" s="194" t="str">
        <f t="shared" si="47"/>
        <v xml:space="preserve"> </v>
      </c>
      <c r="O190" s="194" t="str">
        <f t="shared" si="48"/>
        <v xml:space="preserve"> </v>
      </c>
      <c r="P190" s="194" t="str">
        <f t="shared" si="49"/>
        <v xml:space="preserve"> </v>
      </c>
      <c r="Q190" s="195" t="str">
        <f t="shared" si="50"/>
        <v xml:space="preserve"> </v>
      </c>
      <c r="R190" s="336" t="str">
        <f t="shared" si="51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">
      <c r="A191" s="165" t="str">
        <f>Option4!A158</f>
        <v>N/A</v>
      </c>
      <c r="B191" s="161" t="str">
        <f t="shared" si="53"/>
        <v xml:space="preserve"> </v>
      </c>
      <c r="C191" s="163" t="str">
        <f t="shared" si="52"/>
        <v xml:space="preserve"> </v>
      </c>
      <c r="D191" s="162" t="str">
        <f t="shared" si="44"/>
        <v xml:space="preserve"> </v>
      </c>
      <c r="E191" s="161" t="str">
        <f t="shared" si="54"/>
        <v xml:space="preserve"> </v>
      </c>
      <c r="F191" s="162" t="str">
        <f t="shared" si="45"/>
        <v xml:space="preserve"> </v>
      </c>
      <c r="G191" s="161" t="str">
        <f t="shared" si="55"/>
        <v xml:space="preserve"> </v>
      </c>
      <c r="H191" s="162" t="str">
        <f t="shared" si="46"/>
        <v xml:space="preserve"> </v>
      </c>
      <c r="I191" s="162" t="str">
        <f t="shared" si="56"/>
        <v xml:space="preserve"> </v>
      </c>
      <c r="J191" s="162"/>
      <c r="K191" s="335"/>
      <c r="L191" s="335"/>
      <c r="M191" s="258"/>
      <c r="N191" s="194" t="str">
        <f t="shared" si="47"/>
        <v xml:space="preserve"> </v>
      </c>
      <c r="O191" s="194" t="str">
        <f t="shared" si="48"/>
        <v xml:space="preserve"> </v>
      </c>
      <c r="P191" s="194" t="str">
        <f t="shared" si="49"/>
        <v xml:space="preserve"> </v>
      </c>
      <c r="Q191" s="195" t="str">
        <f t="shared" si="50"/>
        <v xml:space="preserve"> </v>
      </c>
      <c r="R191" s="336" t="str">
        <f t="shared" si="51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">
      <c r="A192" s="165" t="str">
        <f>Option4!A159</f>
        <v>N/A</v>
      </c>
      <c r="B192" s="161" t="str">
        <f t="shared" si="53"/>
        <v xml:space="preserve"> </v>
      </c>
      <c r="C192" s="163" t="str">
        <f t="shared" si="52"/>
        <v xml:space="preserve"> </v>
      </c>
      <c r="D192" s="162" t="str">
        <f t="shared" si="44"/>
        <v xml:space="preserve"> </v>
      </c>
      <c r="E192" s="161" t="str">
        <f t="shared" si="54"/>
        <v xml:space="preserve"> </v>
      </c>
      <c r="F192" s="162" t="str">
        <f t="shared" si="45"/>
        <v xml:space="preserve"> </v>
      </c>
      <c r="G192" s="161" t="str">
        <f t="shared" si="55"/>
        <v xml:space="preserve"> </v>
      </c>
      <c r="H192" s="162" t="str">
        <f t="shared" si="46"/>
        <v xml:space="preserve"> </v>
      </c>
      <c r="I192" s="162" t="str">
        <f t="shared" si="56"/>
        <v xml:space="preserve"> </v>
      </c>
      <c r="J192" s="162"/>
      <c r="K192" s="335"/>
      <c r="L192" s="335"/>
      <c r="M192" s="258"/>
      <c r="N192" s="194" t="str">
        <f t="shared" si="47"/>
        <v xml:space="preserve"> </v>
      </c>
      <c r="O192" s="194" t="str">
        <f t="shared" si="48"/>
        <v xml:space="preserve"> </v>
      </c>
      <c r="P192" s="194" t="str">
        <f t="shared" si="49"/>
        <v xml:space="preserve"> </v>
      </c>
      <c r="Q192" s="195" t="str">
        <f t="shared" si="50"/>
        <v xml:space="preserve"> </v>
      </c>
      <c r="R192" s="336" t="str">
        <f t="shared" si="51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">
      <c r="A193" s="165" t="str">
        <f>Option4!A160</f>
        <v>N/A</v>
      </c>
      <c r="B193" s="161" t="str">
        <f t="shared" si="53"/>
        <v xml:space="preserve"> </v>
      </c>
      <c r="C193" s="163" t="str">
        <f t="shared" si="52"/>
        <v xml:space="preserve"> </v>
      </c>
      <c r="D193" s="162" t="str">
        <f t="shared" si="44"/>
        <v xml:space="preserve"> </v>
      </c>
      <c r="E193" s="161" t="str">
        <f t="shared" si="54"/>
        <v xml:space="preserve"> </v>
      </c>
      <c r="F193" s="162" t="str">
        <f t="shared" si="45"/>
        <v xml:space="preserve"> </v>
      </c>
      <c r="G193" s="161" t="str">
        <f t="shared" si="55"/>
        <v xml:space="preserve"> </v>
      </c>
      <c r="H193" s="162" t="str">
        <f t="shared" si="46"/>
        <v xml:space="preserve"> </v>
      </c>
      <c r="I193" s="162" t="str">
        <f t="shared" si="56"/>
        <v xml:space="preserve"> </v>
      </c>
      <c r="J193" s="162"/>
      <c r="K193" s="335"/>
      <c r="L193" s="335"/>
      <c r="M193" s="258"/>
      <c r="N193" s="194" t="str">
        <f t="shared" si="47"/>
        <v xml:space="preserve"> </v>
      </c>
      <c r="O193" s="194" t="str">
        <f t="shared" si="48"/>
        <v xml:space="preserve"> </v>
      </c>
      <c r="P193" s="194" t="str">
        <f t="shared" si="49"/>
        <v xml:space="preserve"> </v>
      </c>
      <c r="Q193" s="195" t="str">
        <f t="shared" si="50"/>
        <v xml:space="preserve"> </v>
      </c>
      <c r="R193" s="336" t="str">
        <f t="shared" si="51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">
      <c r="A194" s="165" t="str">
        <f>Option4!A161</f>
        <v>N/A</v>
      </c>
      <c r="B194" s="161" t="str">
        <f t="shared" si="53"/>
        <v xml:space="preserve"> </v>
      </c>
      <c r="C194" s="163" t="str">
        <f t="shared" si="52"/>
        <v xml:space="preserve"> </v>
      </c>
      <c r="D194" s="162" t="str">
        <f t="shared" si="44"/>
        <v xml:space="preserve"> </v>
      </c>
      <c r="E194" s="161" t="str">
        <f t="shared" si="54"/>
        <v xml:space="preserve"> </v>
      </c>
      <c r="F194" s="162" t="str">
        <f t="shared" si="45"/>
        <v xml:space="preserve"> </v>
      </c>
      <c r="G194" s="161" t="str">
        <f t="shared" si="55"/>
        <v xml:space="preserve"> </v>
      </c>
      <c r="H194" s="162" t="str">
        <f t="shared" si="46"/>
        <v xml:space="preserve"> </v>
      </c>
      <c r="I194" s="162" t="str">
        <f t="shared" si="56"/>
        <v xml:space="preserve"> </v>
      </c>
      <c r="J194" s="162"/>
      <c r="K194" s="335"/>
      <c r="L194" s="335"/>
      <c r="M194" s="258"/>
      <c r="N194" s="194" t="str">
        <f t="shared" si="47"/>
        <v xml:space="preserve"> </v>
      </c>
      <c r="O194" s="194" t="str">
        <f t="shared" si="48"/>
        <v xml:space="preserve"> </v>
      </c>
      <c r="P194" s="194" t="str">
        <f t="shared" si="49"/>
        <v xml:space="preserve"> </v>
      </c>
      <c r="Q194" s="195" t="str">
        <f t="shared" si="50"/>
        <v xml:space="preserve"> </v>
      </c>
      <c r="R194" s="336" t="str">
        <f t="shared" si="51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">
      <c r="A195" s="165" t="str">
        <f>Option4!A162</f>
        <v>N/A</v>
      </c>
      <c r="B195" s="161" t="str">
        <f t="shared" si="53"/>
        <v xml:space="preserve"> </v>
      </c>
      <c r="C195" s="163" t="str">
        <f t="shared" si="52"/>
        <v xml:space="preserve"> </v>
      </c>
      <c r="D195" s="162" t="str">
        <f t="shared" si="44"/>
        <v xml:space="preserve"> </v>
      </c>
      <c r="E195" s="161" t="str">
        <f t="shared" si="54"/>
        <v xml:space="preserve"> </v>
      </c>
      <c r="F195" s="162" t="str">
        <f t="shared" si="45"/>
        <v xml:space="preserve"> </v>
      </c>
      <c r="G195" s="161" t="str">
        <f t="shared" si="55"/>
        <v xml:space="preserve"> </v>
      </c>
      <c r="H195" s="162" t="str">
        <f t="shared" si="46"/>
        <v xml:space="preserve"> </v>
      </c>
      <c r="I195" s="162" t="str">
        <f t="shared" si="56"/>
        <v xml:space="preserve"> </v>
      </c>
      <c r="J195" s="162"/>
      <c r="K195" s="335"/>
      <c r="L195" s="335"/>
      <c r="M195" s="258"/>
      <c r="N195" s="194" t="str">
        <f t="shared" si="47"/>
        <v xml:space="preserve"> </v>
      </c>
      <c r="O195" s="194" t="str">
        <f t="shared" si="48"/>
        <v xml:space="preserve"> </v>
      </c>
      <c r="P195" s="194" t="str">
        <f t="shared" si="49"/>
        <v xml:space="preserve"> </v>
      </c>
      <c r="Q195" s="195" t="str">
        <f t="shared" si="50"/>
        <v xml:space="preserve"> </v>
      </c>
      <c r="R195" s="336" t="str">
        <f t="shared" si="51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">
      <c r="A196" s="165" t="str">
        <f>Option4!A163</f>
        <v>N/A</v>
      </c>
      <c r="B196" s="161" t="str">
        <f t="shared" si="53"/>
        <v xml:space="preserve"> </v>
      </c>
      <c r="C196" s="163" t="str">
        <f t="shared" si="52"/>
        <v xml:space="preserve"> </v>
      </c>
      <c r="D196" s="162" t="str">
        <f t="shared" si="44"/>
        <v xml:space="preserve"> </v>
      </c>
      <c r="E196" s="161" t="str">
        <f t="shared" si="54"/>
        <v xml:space="preserve"> </v>
      </c>
      <c r="F196" s="162" t="str">
        <f t="shared" si="45"/>
        <v xml:space="preserve"> </v>
      </c>
      <c r="G196" s="161" t="str">
        <f t="shared" si="55"/>
        <v xml:space="preserve"> </v>
      </c>
      <c r="H196" s="162" t="str">
        <f t="shared" si="46"/>
        <v xml:space="preserve"> </v>
      </c>
      <c r="I196" s="162" t="str">
        <f t="shared" si="56"/>
        <v xml:space="preserve"> </v>
      </c>
      <c r="J196" s="162"/>
      <c r="K196" s="335"/>
      <c r="L196" s="335"/>
      <c r="M196" s="258"/>
      <c r="N196" s="194" t="str">
        <f t="shared" si="47"/>
        <v xml:space="preserve"> </v>
      </c>
      <c r="O196" s="194" t="str">
        <f t="shared" si="48"/>
        <v xml:space="preserve"> </v>
      </c>
      <c r="P196" s="194" t="str">
        <f t="shared" si="49"/>
        <v xml:space="preserve"> </v>
      </c>
      <c r="Q196" s="195" t="str">
        <f t="shared" si="50"/>
        <v xml:space="preserve"> </v>
      </c>
      <c r="R196" s="336" t="str">
        <f t="shared" si="51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">
      <c r="A197" s="165" t="str">
        <f>Option4!A164</f>
        <v>N/A</v>
      </c>
      <c r="B197" s="161" t="str">
        <f t="shared" si="53"/>
        <v xml:space="preserve"> </v>
      </c>
      <c r="C197" s="163" t="str">
        <f t="shared" si="52"/>
        <v xml:space="preserve"> </v>
      </c>
      <c r="D197" s="162" t="str">
        <f t="shared" si="44"/>
        <v xml:space="preserve"> </v>
      </c>
      <c r="E197" s="161" t="str">
        <f t="shared" si="54"/>
        <v xml:space="preserve"> </v>
      </c>
      <c r="F197" s="162" t="str">
        <f t="shared" si="45"/>
        <v xml:space="preserve"> </v>
      </c>
      <c r="G197" s="161" t="str">
        <f t="shared" si="55"/>
        <v xml:space="preserve"> </v>
      </c>
      <c r="H197" s="162" t="str">
        <f t="shared" si="46"/>
        <v xml:space="preserve"> </v>
      </c>
      <c r="I197" s="162" t="str">
        <f t="shared" si="56"/>
        <v xml:space="preserve"> </v>
      </c>
      <c r="J197" s="162"/>
      <c r="K197" s="335"/>
      <c r="L197" s="335"/>
      <c r="M197" s="258"/>
      <c r="N197" s="194" t="str">
        <f t="shared" si="47"/>
        <v xml:space="preserve"> </v>
      </c>
      <c r="O197" s="194" t="str">
        <f t="shared" si="48"/>
        <v xml:space="preserve"> </v>
      </c>
      <c r="P197" s="194" t="str">
        <f t="shared" si="49"/>
        <v xml:space="preserve"> </v>
      </c>
      <c r="Q197" s="195" t="str">
        <f t="shared" si="50"/>
        <v xml:space="preserve"> </v>
      </c>
      <c r="R197" s="336" t="str">
        <f t="shared" si="51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">
      <c r="A198" s="165" t="str">
        <f>Option4!A165</f>
        <v>N/A</v>
      </c>
      <c r="B198" s="161" t="str">
        <f t="shared" si="53"/>
        <v xml:space="preserve"> </v>
      </c>
      <c r="C198" s="163" t="str">
        <f t="shared" si="52"/>
        <v xml:space="preserve"> </v>
      </c>
      <c r="D198" s="162" t="str">
        <f t="shared" si="44"/>
        <v xml:space="preserve"> </v>
      </c>
      <c r="E198" s="161" t="str">
        <f t="shared" si="54"/>
        <v xml:space="preserve"> </v>
      </c>
      <c r="F198" s="162" t="str">
        <f t="shared" si="45"/>
        <v xml:space="preserve"> </v>
      </c>
      <c r="G198" s="161" t="str">
        <f t="shared" si="55"/>
        <v xml:space="preserve"> </v>
      </c>
      <c r="H198" s="162" t="str">
        <f t="shared" si="46"/>
        <v xml:space="preserve"> </v>
      </c>
      <c r="I198" s="162" t="str">
        <f t="shared" si="56"/>
        <v xml:space="preserve"> </v>
      </c>
      <c r="J198" s="162"/>
      <c r="K198" s="335"/>
      <c r="L198" s="335"/>
      <c r="M198" s="258"/>
      <c r="N198" s="194" t="str">
        <f t="shared" si="47"/>
        <v xml:space="preserve"> </v>
      </c>
      <c r="O198" s="194" t="str">
        <f t="shared" si="48"/>
        <v xml:space="preserve"> </v>
      </c>
      <c r="P198" s="194" t="str">
        <f t="shared" si="49"/>
        <v xml:space="preserve"> </v>
      </c>
      <c r="Q198" s="195" t="str">
        <f t="shared" si="50"/>
        <v xml:space="preserve"> </v>
      </c>
      <c r="R198" s="336" t="str">
        <f t="shared" si="51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">
      <c r="A199" s="165" t="str">
        <f>Option4!A166</f>
        <v>N/A</v>
      </c>
      <c r="B199" s="161" t="str">
        <f t="shared" si="53"/>
        <v xml:space="preserve"> </v>
      </c>
      <c r="C199" s="163" t="str">
        <f t="shared" si="52"/>
        <v xml:space="preserve"> </v>
      </c>
      <c r="D199" s="162" t="str">
        <f t="shared" si="44"/>
        <v xml:space="preserve"> </v>
      </c>
      <c r="E199" s="161" t="str">
        <f t="shared" si="54"/>
        <v xml:space="preserve"> </v>
      </c>
      <c r="F199" s="162" t="str">
        <f t="shared" si="45"/>
        <v xml:space="preserve"> </v>
      </c>
      <c r="G199" s="161" t="str">
        <f t="shared" si="55"/>
        <v xml:space="preserve"> </v>
      </c>
      <c r="H199" s="162" t="str">
        <f t="shared" si="46"/>
        <v xml:space="preserve"> </v>
      </c>
      <c r="I199" s="162" t="str">
        <f t="shared" si="56"/>
        <v xml:space="preserve"> </v>
      </c>
      <c r="J199" s="162"/>
      <c r="K199" s="335"/>
      <c r="L199" s="335"/>
      <c r="M199" s="258"/>
      <c r="N199" s="194" t="str">
        <f t="shared" si="47"/>
        <v xml:space="preserve"> </v>
      </c>
      <c r="O199" s="194" t="str">
        <f t="shared" si="48"/>
        <v xml:space="preserve"> </v>
      </c>
      <c r="P199" s="194" t="str">
        <f t="shared" si="49"/>
        <v xml:space="preserve"> </v>
      </c>
      <c r="Q199" s="195" t="str">
        <f t="shared" si="50"/>
        <v xml:space="preserve"> </v>
      </c>
      <c r="R199" s="336" t="str">
        <f t="shared" si="51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">
      <c r="A200" s="165" t="str">
        <f>Option4!A167</f>
        <v>N/A</v>
      </c>
      <c r="B200" s="161" t="str">
        <f t="shared" si="53"/>
        <v xml:space="preserve"> </v>
      </c>
      <c r="C200" s="163" t="str">
        <f t="shared" si="52"/>
        <v xml:space="preserve"> </v>
      </c>
      <c r="D200" s="162" t="str">
        <f t="shared" si="44"/>
        <v xml:space="preserve"> </v>
      </c>
      <c r="E200" s="161" t="str">
        <f t="shared" si="54"/>
        <v xml:space="preserve"> </v>
      </c>
      <c r="F200" s="162" t="str">
        <f t="shared" si="45"/>
        <v xml:space="preserve"> </v>
      </c>
      <c r="G200" s="161" t="str">
        <f t="shared" si="55"/>
        <v xml:space="preserve"> </v>
      </c>
      <c r="H200" s="162" t="str">
        <f t="shared" si="46"/>
        <v xml:space="preserve"> </v>
      </c>
      <c r="I200" s="162" t="str">
        <f t="shared" si="56"/>
        <v xml:space="preserve"> </v>
      </c>
      <c r="J200" s="162"/>
      <c r="K200" s="335"/>
      <c r="L200" s="335"/>
      <c r="M200" s="258"/>
      <c r="N200" s="194" t="str">
        <f t="shared" si="47"/>
        <v xml:space="preserve"> </v>
      </c>
      <c r="O200" s="194" t="str">
        <f t="shared" si="48"/>
        <v xml:space="preserve"> </v>
      </c>
      <c r="P200" s="194" t="str">
        <f t="shared" si="49"/>
        <v xml:space="preserve"> </v>
      </c>
      <c r="Q200" s="195" t="str">
        <f t="shared" si="50"/>
        <v xml:space="preserve"> </v>
      </c>
      <c r="R200" s="336" t="str">
        <f t="shared" si="51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">
      <c r="A201" s="165" t="str">
        <f>Option4!A168</f>
        <v>N/A</v>
      </c>
      <c r="B201" s="161" t="str">
        <f t="shared" si="53"/>
        <v xml:space="preserve"> </v>
      </c>
      <c r="C201" s="163" t="str">
        <f t="shared" si="52"/>
        <v xml:space="preserve"> </v>
      </c>
      <c r="D201" s="162" t="str">
        <f t="shared" si="44"/>
        <v xml:space="preserve"> </v>
      </c>
      <c r="E201" s="161" t="str">
        <f t="shared" si="54"/>
        <v xml:space="preserve"> </v>
      </c>
      <c r="F201" s="162" t="str">
        <f t="shared" si="45"/>
        <v xml:space="preserve"> </v>
      </c>
      <c r="G201" s="161" t="str">
        <f t="shared" si="55"/>
        <v xml:space="preserve"> </v>
      </c>
      <c r="H201" s="162" t="str">
        <f t="shared" si="46"/>
        <v xml:space="preserve"> </v>
      </c>
      <c r="I201" s="162" t="str">
        <f t="shared" si="56"/>
        <v xml:space="preserve"> </v>
      </c>
      <c r="J201" s="162"/>
      <c r="K201" s="335"/>
      <c r="L201" s="335"/>
      <c r="M201" s="258"/>
      <c r="N201" s="194" t="str">
        <f t="shared" si="47"/>
        <v xml:space="preserve"> </v>
      </c>
      <c r="O201" s="194" t="str">
        <f t="shared" si="48"/>
        <v xml:space="preserve"> </v>
      </c>
      <c r="P201" s="194" t="str">
        <f t="shared" si="49"/>
        <v xml:space="preserve"> </v>
      </c>
      <c r="Q201" s="195" t="str">
        <f t="shared" si="50"/>
        <v xml:space="preserve"> </v>
      </c>
      <c r="R201" s="336" t="str">
        <f t="shared" si="51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">
      <c r="A202" s="165" t="str">
        <f>Option4!A169</f>
        <v>N/A</v>
      </c>
      <c r="B202" s="161" t="str">
        <f t="shared" si="53"/>
        <v xml:space="preserve"> </v>
      </c>
      <c r="C202" s="163" t="str">
        <f t="shared" si="52"/>
        <v xml:space="preserve"> </v>
      </c>
      <c r="D202" s="162" t="str">
        <f t="shared" si="44"/>
        <v xml:space="preserve"> </v>
      </c>
      <c r="E202" s="161" t="str">
        <f t="shared" si="54"/>
        <v xml:space="preserve"> </v>
      </c>
      <c r="F202" s="162" t="str">
        <f t="shared" si="45"/>
        <v xml:space="preserve"> </v>
      </c>
      <c r="G202" s="161" t="str">
        <f t="shared" si="55"/>
        <v xml:space="preserve"> </v>
      </c>
      <c r="H202" s="162" t="str">
        <f t="shared" si="46"/>
        <v xml:space="preserve"> </v>
      </c>
      <c r="I202" s="162" t="str">
        <f t="shared" si="56"/>
        <v xml:space="preserve"> </v>
      </c>
      <c r="J202" s="162"/>
      <c r="K202" s="335"/>
      <c r="L202" s="335"/>
      <c r="M202" s="258"/>
      <c r="N202" s="194" t="str">
        <f t="shared" si="47"/>
        <v xml:space="preserve"> </v>
      </c>
      <c r="O202" s="194" t="str">
        <f t="shared" si="48"/>
        <v xml:space="preserve"> </v>
      </c>
      <c r="P202" s="194" t="str">
        <f t="shared" si="49"/>
        <v xml:space="preserve"> </v>
      </c>
      <c r="Q202" s="195" t="str">
        <f t="shared" si="50"/>
        <v xml:space="preserve"> </v>
      </c>
      <c r="R202" s="336" t="str">
        <f t="shared" si="51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">
      <c r="A203" s="165" t="str">
        <f>Option4!A170</f>
        <v>N/A</v>
      </c>
      <c r="B203" s="161" t="str">
        <f t="shared" si="53"/>
        <v xml:space="preserve"> </v>
      </c>
      <c r="C203" s="163" t="str">
        <f t="shared" si="52"/>
        <v xml:space="preserve"> </v>
      </c>
      <c r="D203" s="162" t="str">
        <f t="shared" si="44"/>
        <v xml:space="preserve"> </v>
      </c>
      <c r="E203" s="161" t="str">
        <f t="shared" si="54"/>
        <v xml:space="preserve"> </v>
      </c>
      <c r="F203" s="162" t="str">
        <f t="shared" si="45"/>
        <v xml:space="preserve"> </v>
      </c>
      <c r="G203" s="161" t="str">
        <f t="shared" si="55"/>
        <v xml:space="preserve"> </v>
      </c>
      <c r="H203" s="162" t="str">
        <f t="shared" si="46"/>
        <v xml:space="preserve"> </v>
      </c>
      <c r="I203" s="162" t="str">
        <f t="shared" si="56"/>
        <v xml:space="preserve"> </v>
      </c>
      <c r="J203" s="162"/>
      <c r="K203" s="335"/>
      <c r="L203" s="335"/>
      <c r="M203" s="258"/>
      <c r="N203" s="194" t="str">
        <f t="shared" si="47"/>
        <v xml:space="preserve"> </v>
      </c>
      <c r="O203" s="194" t="str">
        <f t="shared" si="48"/>
        <v xml:space="preserve"> </v>
      </c>
      <c r="P203" s="194" t="str">
        <f t="shared" si="49"/>
        <v xml:space="preserve"> </v>
      </c>
      <c r="Q203" s="195" t="str">
        <f t="shared" si="50"/>
        <v xml:space="preserve"> </v>
      </c>
      <c r="R203" s="336" t="str">
        <f t="shared" si="51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">
      <c r="A204" s="165" t="str">
        <f>Option4!A171</f>
        <v>N/A</v>
      </c>
      <c r="B204" s="161" t="str">
        <f t="shared" si="53"/>
        <v xml:space="preserve"> </v>
      </c>
      <c r="C204" s="163" t="str">
        <f t="shared" si="52"/>
        <v xml:space="preserve"> </v>
      </c>
      <c r="D204" s="162" t="str">
        <f t="shared" si="44"/>
        <v xml:space="preserve"> </v>
      </c>
      <c r="E204" s="161" t="str">
        <f t="shared" si="54"/>
        <v xml:space="preserve"> </v>
      </c>
      <c r="F204" s="162" t="str">
        <f t="shared" si="45"/>
        <v xml:space="preserve"> </v>
      </c>
      <c r="G204" s="161" t="str">
        <f t="shared" si="55"/>
        <v xml:space="preserve"> </v>
      </c>
      <c r="H204" s="162" t="str">
        <f t="shared" si="46"/>
        <v xml:space="preserve"> </v>
      </c>
      <c r="I204" s="162" t="str">
        <f t="shared" si="56"/>
        <v xml:space="preserve"> </v>
      </c>
      <c r="J204" s="162"/>
      <c r="K204" s="335"/>
      <c r="L204" s="335"/>
      <c r="M204" s="258"/>
      <c r="N204" s="194" t="str">
        <f t="shared" si="47"/>
        <v xml:space="preserve"> </v>
      </c>
      <c r="O204" s="194" t="str">
        <f t="shared" si="48"/>
        <v xml:space="preserve"> </v>
      </c>
      <c r="P204" s="194" t="str">
        <f t="shared" si="49"/>
        <v xml:space="preserve"> </v>
      </c>
      <c r="Q204" s="195" t="str">
        <f t="shared" si="50"/>
        <v xml:space="preserve"> </v>
      </c>
      <c r="R204" s="336" t="str">
        <f t="shared" si="51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">
      <c r="A205" s="165" t="str">
        <f>Option4!A172</f>
        <v>N/A</v>
      </c>
      <c r="B205" s="161" t="str">
        <f t="shared" si="53"/>
        <v xml:space="preserve"> </v>
      </c>
      <c r="C205" s="163" t="str">
        <f t="shared" si="52"/>
        <v xml:space="preserve"> </v>
      </c>
      <c r="D205" s="162" t="str">
        <f t="shared" si="44"/>
        <v xml:space="preserve"> </v>
      </c>
      <c r="E205" s="161" t="str">
        <f t="shared" si="54"/>
        <v xml:space="preserve"> </v>
      </c>
      <c r="F205" s="162" t="str">
        <f t="shared" si="45"/>
        <v xml:space="preserve"> </v>
      </c>
      <c r="G205" s="161" t="str">
        <f t="shared" si="55"/>
        <v xml:space="preserve"> </v>
      </c>
      <c r="H205" s="162" t="str">
        <f t="shared" si="46"/>
        <v xml:space="preserve"> </v>
      </c>
      <c r="I205" s="162" t="str">
        <f t="shared" si="56"/>
        <v xml:space="preserve"> </v>
      </c>
      <c r="J205" s="162"/>
      <c r="K205" s="335"/>
      <c r="L205" s="335"/>
      <c r="M205" s="258"/>
      <c r="N205" s="194" t="str">
        <f t="shared" si="47"/>
        <v xml:space="preserve"> </v>
      </c>
      <c r="O205" s="194" t="str">
        <f t="shared" si="48"/>
        <v xml:space="preserve"> </v>
      </c>
      <c r="P205" s="194" t="str">
        <f t="shared" si="49"/>
        <v xml:space="preserve"> </v>
      </c>
      <c r="Q205" s="195" t="str">
        <f t="shared" si="50"/>
        <v xml:space="preserve"> </v>
      </c>
      <c r="R205" s="336" t="str">
        <f t="shared" si="51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">
      <c r="A206" s="165" t="str">
        <f>Option4!A173</f>
        <v>N/A</v>
      </c>
      <c r="B206" s="161" t="str">
        <f t="shared" si="53"/>
        <v xml:space="preserve"> </v>
      </c>
      <c r="C206" s="163" t="str">
        <f t="shared" si="52"/>
        <v xml:space="preserve"> </v>
      </c>
      <c r="D206" s="162" t="str">
        <f t="shared" si="44"/>
        <v xml:space="preserve"> </v>
      </c>
      <c r="E206" s="161" t="str">
        <f t="shared" si="54"/>
        <v xml:space="preserve"> </v>
      </c>
      <c r="F206" s="162" t="str">
        <f t="shared" si="45"/>
        <v xml:space="preserve"> </v>
      </c>
      <c r="G206" s="161" t="str">
        <f t="shared" si="55"/>
        <v xml:space="preserve"> </v>
      </c>
      <c r="H206" s="162" t="str">
        <f t="shared" si="46"/>
        <v xml:space="preserve"> </v>
      </c>
      <c r="I206" s="162" t="str">
        <f t="shared" si="56"/>
        <v xml:space="preserve"> </v>
      </c>
      <c r="J206" s="162"/>
      <c r="K206" s="335"/>
      <c r="L206" s="335"/>
      <c r="M206" s="258"/>
      <c r="N206" s="194" t="str">
        <f t="shared" si="47"/>
        <v xml:space="preserve"> </v>
      </c>
      <c r="O206" s="194" t="str">
        <f t="shared" si="48"/>
        <v xml:space="preserve"> </v>
      </c>
      <c r="P206" s="194" t="str">
        <f t="shared" si="49"/>
        <v xml:space="preserve"> </v>
      </c>
      <c r="Q206" s="195" t="str">
        <f t="shared" si="50"/>
        <v xml:space="preserve"> </v>
      </c>
      <c r="R206" s="336" t="str">
        <f t="shared" si="51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">
      <c r="A207" s="165" t="str">
        <f>Option4!A174</f>
        <v>N/A</v>
      </c>
      <c r="B207" s="161" t="str">
        <f t="shared" si="53"/>
        <v xml:space="preserve"> </v>
      </c>
      <c r="C207" s="163" t="str">
        <f t="shared" si="52"/>
        <v xml:space="preserve"> </v>
      </c>
      <c r="D207" s="162" t="str">
        <f t="shared" si="44"/>
        <v xml:space="preserve"> </v>
      </c>
      <c r="E207" s="161" t="str">
        <f t="shared" si="54"/>
        <v xml:space="preserve"> </v>
      </c>
      <c r="F207" s="162" t="str">
        <f t="shared" si="45"/>
        <v xml:space="preserve"> </v>
      </c>
      <c r="G207" s="161" t="str">
        <f t="shared" si="55"/>
        <v xml:space="preserve"> </v>
      </c>
      <c r="H207" s="162" t="str">
        <f t="shared" si="46"/>
        <v xml:space="preserve"> </v>
      </c>
      <c r="I207" s="162" t="str">
        <f t="shared" si="56"/>
        <v xml:space="preserve"> </v>
      </c>
      <c r="J207" s="162"/>
      <c r="K207" s="335"/>
      <c r="L207" s="335"/>
      <c r="M207" s="258"/>
      <c r="N207" s="194" t="str">
        <f t="shared" si="47"/>
        <v xml:space="preserve"> </v>
      </c>
      <c r="O207" s="194" t="str">
        <f t="shared" si="48"/>
        <v xml:space="preserve"> </v>
      </c>
      <c r="P207" s="194" t="str">
        <f t="shared" si="49"/>
        <v xml:space="preserve"> </v>
      </c>
      <c r="Q207" s="195" t="str">
        <f t="shared" si="50"/>
        <v xml:space="preserve"> </v>
      </c>
      <c r="R207" s="336" t="str">
        <f t="shared" si="51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">
      <c r="A208" s="165" t="str">
        <f>Option4!A175</f>
        <v>N/A</v>
      </c>
      <c r="B208" s="161" t="str">
        <f t="shared" si="53"/>
        <v xml:space="preserve"> </v>
      </c>
      <c r="C208" s="163" t="str">
        <f t="shared" si="52"/>
        <v xml:space="preserve"> </v>
      </c>
      <c r="D208" s="162" t="str">
        <f t="shared" si="44"/>
        <v xml:space="preserve"> </v>
      </c>
      <c r="E208" s="161" t="str">
        <f t="shared" si="54"/>
        <v xml:space="preserve"> </v>
      </c>
      <c r="F208" s="162" t="str">
        <f t="shared" si="45"/>
        <v xml:space="preserve"> </v>
      </c>
      <c r="G208" s="161" t="str">
        <f t="shared" si="55"/>
        <v xml:space="preserve"> </v>
      </c>
      <c r="H208" s="162" t="str">
        <f t="shared" si="46"/>
        <v xml:space="preserve"> </v>
      </c>
      <c r="I208" s="162" t="str">
        <f t="shared" si="56"/>
        <v xml:space="preserve"> </v>
      </c>
      <c r="J208" s="162"/>
      <c r="K208" s="335"/>
      <c r="L208" s="335"/>
      <c r="M208" s="258"/>
      <c r="N208" s="194" t="str">
        <f t="shared" si="47"/>
        <v xml:space="preserve"> </v>
      </c>
      <c r="O208" s="194" t="str">
        <f t="shared" si="48"/>
        <v xml:space="preserve"> </v>
      </c>
      <c r="P208" s="194" t="str">
        <f t="shared" si="49"/>
        <v xml:space="preserve"> </v>
      </c>
      <c r="Q208" s="195" t="str">
        <f t="shared" si="50"/>
        <v xml:space="preserve"> </v>
      </c>
      <c r="R208" s="336" t="str">
        <f t="shared" si="51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">
      <c r="A209" s="165" t="str">
        <f>Option4!A176</f>
        <v>N/A</v>
      </c>
      <c r="B209" s="161" t="str">
        <f t="shared" si="53"/>
        <v xml:space="preserve"> </v>
      </c>
      <c r="C209" s="163" t="str">
        <f t="shared" si="52"/>
        <v xml:space="preserve"> </v>
      </c>
      <c r="D209" s="162" t="str">
        <f t="shared" si="44"/>
        <v xml:space="preserve"> </v>
      </c>
      <c r="E209" s="161" t="str">
        <f t="shared" si="54"/>
        <v xml:space="preserve"> </v>
      </c>
      <c r="F209" s="162" t="str">
        <f t="shared" si="45"/>
        <v xml:space="preserve"> </v>
      </c>
      <c r="G209" s="161" t="str">
        <f t="shared" si="55"/>
        <v xml:space="preserve"> </v>
      </c>
      <c r="H209" s="162" t="str">
        <f t="shared" si="46"/>
        <v xml:space="preserve"> </v>
      </c>
      <c r="I209" s="162" t="str">
        <f t="shared" si="56"/>
        <v xml:space="preserve"> </v>
      </c>
      <c r="J209" s="162"/>
      <c r="K209" s="335"/>
      <c r="L209" s="335"/>
      <c r="M209" s="258"/>
      <c r="N209" s="194" t="str">
        <f t="shared" si="47"/>
        <v xml:space="preserve"> </v>
      </c>
      <c r="O209" s="194" t="str">
        <f t="shared" si="48"/>
        <v xml:space="preserve"> </v>
      </c>
      <c r="P209" s="194" t="str">
        <f t="shared" si="49"/>
        <v xml:space="preserve"> </v>
      </c>
      <c r="Q209" s="195" t="str">
        <f t="shared" si="50"/>
        <v xml:space="preserve"> </v>
      </c>
      <c r="R209" s="336" t="str">
        <f t="shared" si="51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">
      <c r="A210" s="165" t="str">
        <f>Option4!A177</f>
        <v>N/A</v>
      </c>
      <c r="B210" s="161" t="str">
        <f t="shared" si="53"/>
        <v xml:space="preserve"> </v>
      </c>
      <c r="C210" s="163" t="str">
        <f t="shared" si="52"/>
        <v xml:space="preserve"> </v>
      </c>
      <c r="D210" s="162" t="str">
        <f t="shared" si="44"/>
        <v xml:space="preserve"> </v>
      </c>
      <c r="E210" s="161" t="str">
        <f t="shared" si="54"/>
        <v xml:space="preserve"> </v>
      </c>
      <c r="F210" s="162" t="str">
        <f t="shared" si="45"/>
        <v xml:space="preserve"> </v>
      </c>
      <c r="G210" s="161" t="str">
        <f t="shared" si="55"/>
        <v xml:space="preserve"> </v>
      </c>
      <c r="H210" s="162" t="str">
        <f t="shared" si="46"/>
        <v xml:space="preserve"> </v>
      </c>
      <c r="I210" s="162" t="str">
        <f t="shared" si="56"/>
        <v xml:space="preserve"> </v>
      </c>
      <c r="J210" s="162"/>
      <c r="K210" s="335"/>
      <c r="L210" s="335"/>
      <c r="M210" s="258"/>
      <c r="N210" s="194" t="str">
        <f t="shared" si="47"/>
        <v xml:space="preserve"> </v>
      </c>
      <c r="O210" s="194" t="str">
        <f t="shared" si="48"/>
        <v xml:space="preserve"> </v>
      </c>
      <c r="P210" s="194" t="str">
        <f t="shared" si="49"/>
        <v xml:space="preserve"> </v>
      </c>
      <c r="Q210" s="195" t="str">
        <f t="shared" si="50"/>
        <v xml:space="preserve"> </v>
      </c>
      <c r="R210" s="336" t="str">
        <f t="shared" si="51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">
      <c r="A211" s="165" t="str">
        <f>Option4!A178</f>
        <v>N/A</v>
      </c>
      <c r="B211" s="161" t="str">
        <f t="shared" si="53"/>
        <v xml:space="preserve"> </v>
      </c>
      <c r="C211" s="163" t="str">
        <f t="shared" si="52"/>
        <v xml:space="preserve"> </v>
      </c>
      <c r="D211" s="162" t="str">
        <f t="shared" si="44"/>
        <v xml:space="preserve"> </v>
      </c>
      <c r="E211" s="161" t="str">
        <f t="shared" si="54"/>
        <v xml:space="preserve"> </v>
      </c>
      <c r="F211" s="162" t="str">
        <f t="shared" si="45"/>
        <v xml:space="preserve"> </v>
      </c>
      <c r="G211" s="161" t="str">
        <f t="shared" si="55"/>
        <v xml:space="preserve"> </v>
      </c>
      <c r="H211" s="162" t="str">
        <f t="shared" si="46"/>
        <v xml:space="preserve"> </v>
      </c>
      <c r="I211" s="162" t="str">
        <f t="shared" si="56"/>
        <v xml:space="preserve"> </v>
      </c>
      <c r="J211" s="162"/>
      <c r="K211" s="335"/>
      <c r="L211" s="335"/>
      <c r="M211" s="258"/>
      <c r="N211" s="194" t="str">
        <f t="shared" si="47"/>
        <v xml:space="preserve"> </v>
      </c>
      <c r="O211" s="194" t="str">
        <f t="shared" si="48"/>
        <v xml:space="preserve"> </v>
      </c>
      <c r="P211" s="194" t="str">
        <f t="shared" si="49"/>
        <v xml:space="preserve"> </v>
      </c>
      <c r="Q211" s="195" t="str">
        <f t="shared" si="50"/>
        <v xml:space="preserve"> </v>
      </c>
      <c r="R211" s="336" t="str">
        <f t="shared" si="51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">
      <c r="A212" s="165" t="str">
        <f>Option4!A179</f>
        <v>N/A</v>
      </c>
      <c r="B212" s="161" t="str">
        <f t="shared" si="53"/>
        <v xml:space="preserve"> </v>
      </c>
      <c r="C212" s="163" t="str">
        <f t="shared" si="52"/>
        <v xml:space="preserve"> </v>
      </c>
      <c r="D212" s="162" t="str">
        <f t="shared" si="44"/>
        <v xml:space="preserve"> </v>
      </c>
      <c r="E212" s="161" t="str">
        <f t="shared" si="54"/>
        <v xml:space="preserve"> </v>
      </c>
      <c r="F212" s="162" t="str">
        <f t="shared" si="45"/>
        <v xml:space="preserve"> </v>
      </c>
      <c r="G212" s="161" t="str">
        <f t="shared" si="55"/>
        <v xml:space="preserve"> </v>
      </c>
      <c r="H212" s="162" t="str">
        <f t="shared" si="46"/>
        <v xml:space="preserve"> </v>
      </c>
      <c r="I212" s="162" t="str">
        <f t="shared" si="56"/>
        <v xml:space="preserve"> </v>
      </c>
      <c r="J212" s="162"/>
      <c r="K212" s="335"/>
      <c r="L212" s="335"/>
      <c r="M212" s="258"/>
      <c r="N212" s="194" t="str">
        <f t="shared" si="47"/>
        <v xml:space="preserve"> </v>
      </c>
      <c r="O212" s="194" t="str">
        <f t="shared" si="48"/>
        <v xml:space="preserve"> </v>
      </c>
      <c r="P212" s="194" t="str">
        <f t="shared" si="49"/>
        <v xml:space="preserve"> </v>
      </c>
      <c r="Q212" s="195" t="str">
        <f t="shared" si="50"/>
        <v xml:space="preserve"> </v>
      </c>
      <c r="R212" s="336" t="str">
        <f t="shared" si="51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">
      <c r="A213" s="165" t="str">
        <f>Option4!A180</f>
        <v>N/A</v>
      </c>
      <c r="B213" s="161" t="str">
        <f t="shared" si="53"/>
        <v xml:space="preserve"> </v>
      </c>
      <c r="C213" s="163" t="str">
        <f t="shared" si="52"/>
        <v xml:space="preserve"> </v>
      </c>
      <c r="D213" s="162" t="str">
        <f t="shared" si="44"/>
        <v xml:space="preserve"> </v>
      </c>
      <c r="E213" s="161" t="str">
        <f t="shared" si="54"/>
        <v xml:space="preserve"> </v>
      </c>
      <c r="F213" s="162" t="str">
        <f t="shared" si="45"/>
        <v xml:space="preserve"> </v>
      </c>
      <c r="G213" s="161" t="str">
        <f t="shared" si="55"/>
        <v xml:space="preserve"> </v>
      </c>
      <c r="H213" s="162" t="str">
        <f t="shared" si="46"/>
        <v xml:space="preserve"> </v>
      </c>
      <c r="I213" s="162" t="str">
        <f t="shared" si="56"/>
        <v xml:space="preserve"> </v>
      </c>
      <c r="J213" s="162"/>
      <c r="K213" s="335"/>
      <c r="L213" s="335"/>
      <c r="M213" s="258"/>
      <c r="N213" s="194" t="str">
        <f t="shared" si="47"/>
        <v xml:space="preserve"> </v>
      </c>
      <c r="O213" s="194" t="str">
        <f t="shared" si="48"/>
        <v xml:space="preserve"> </v>
      </c>
      <c r="P213" s="194" t="str">
        <f t="shared" si="49"/>
        <v xml:space="preserve"> </v>
      </c>
      <c r="Q213" s="195" t="str">
        <f t="shared" si="50"/>
        <v xml:space="preserve"> </v>
      </c>
      <c r="R213" s="336" t="str">
        <f t="shared" si="51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">
      <c r="A214" s="165" t="str">
        <f>Option4!A181</f>
        <v>N/A</v>
      </c>
      <c r="B214" s="161" t="str">
        <f t="shared" si="53"/>
        <v xml:space="preserve"> </v>
      </c>
      <c r="C214" s="163" t="str">
        <f t="shared" si="52"/>
        <v xml:space="preserve"> </v>
      </c>
      <c r="D214" s="162" t="str">
        <f t="shared" si="44"/>
        <v xml:space="preserve"> </v>
      </c>
      <c r="E214" s="161" t="str">
        <f t="shared" si="54"/>
        <v xml:space="preserve"> </v>
      </c>
      <c r="F214" s="162" t="str">
        <f t="shared" si="45"/>
        <v xml:space="preserve"> </v>
      </c>
      <c r="G214" s="161" t="str">
        <f t="shared" si="55"/>
        <v xml:space="preserve"> </v>
      </c>
      <c r="H214" s="162" t="str">
        <f t="shared" si="46"/>
        <v xml:space="preserve"> </v>
      </c>
      <c r="I214" s="162" t="str">
        <f t="shared" si="56"/>
        <v xml:space="preserve"> </v>
      </c>
      <c r="J214" s="162"/>
      <c r="K214" s="335"/>
      <c r="L214" s="335"/>
      <c r="M214" s="258"/>
      <c r="N214" s="194" t="str">
        <f t="shared" si="47"/>
        <v xml:space="preserve"> </v>
      </c>
      <c r="O214" s="194" t="str">
        <f t="shared" si="48"/>
        <v xml:space="preserve"> </v>
      </c>
      <c r="P214" s="194" t="str">
        <f t="shared" si="49"/>
        <v xml:space="preserve"> </v>
      </c>
      <c r="Q214" s="195" t="str">
        <f t="shared" si="50"/>
        <v xml:space="preserve"> </v>
      </c>
      <c r="R214" s="336" t="str">
        <f t="shared" si="51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">
      <c r="A215" s="165" t="str">
        <f>Option4!A182</f>
        <v>N/A</v>
      </c>
      <c r="B215" s="161" t="str">
        <f t="shared" si="53"/>
        <v xml:space="preserve"> </v>
      </c>
      <c r="C215" s="163" t="str">
        <f t="shared" si="52"/>
        <v xml:space="preserve"> </v>
      </c>
      <c r="D215" s="162" t="str">
        <f t="shared" si="44"/>
        <v xml:space="preserve"> </v>
      </c>
      <c r="E215" s="161" t="str">
        <f t="shared" si="54"/>
        <v xml:space="preserve"> </v>
      </c>
      <c r="F215" s="162" t="str">
        <f t="shared" si="45"/>
        <v xml:space="preserve"> </v>
      </c>
      <c r="G215" s="161" t="str">
        <f t="shared" si="55"/>
        <v xml:space="preserve"> </v>
      </c>
      <c r="H215" s="162" t="str">
        <f t="shared" si="46"/>
        <v xml:space="preserve"> </v>
      </c>
      <c r="I215" s="162" t="str">
        <f t="shared" si="56"/>
        <v xml:space="preserve"> </v>
      </c>
      <c r="J215" s="162"/>
      <c r="K215" s="335"/>
      <c r="L215" s="335"/>
      <c r="M215" s="258"/>
      <c r="N215" s="194" t="str">
        <f t="shared" si="47"/>
        <v xml:space="preserve"> </v>
      </c>
      <c r="O215" s="194" t="str">
        <f t="shared" si="48"/>
        <v xml:space="preserve"> </v>
      </c>
      <c r="P215" s="194" t="str">
        <f t="shared" si="49"/>
        <v xml:space="preserve"> </v>
      </c>
      <c r="Q215" s="195" t="str">
        <f t="shared" si="50"/>
        <v xml:space="preserve"> </v>
      </c>
      <c r="R215" s="336" t="str">
        <f t="shared" si="51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">
      <c r="A216" s="165" t="str">
        <f>Option4!A183</f>
        <v>N/A</v>
      </c>
      <c r="B216" s="161" t="str">
        <f t="shared" si="53"/>
        <v xml:space="preserve"> </v>
      </c>
      <c r="C216" s="163" t="str">
        <f t="shared" si="52"/>
        <v xml:space="preserve"> </v>
      </c>
      <c r="D216" s="162" t="str">
        <f t="shared" si="44"/>
        <v xml:space="preserve"> </v>
      </c>
      <c r="E216" s="161" t="str">
        <f t="shared" si="54"/>
        <v xml:space="preserve"> </v>
      </c>
      <c r="F216" s="162" t="str">
        <f t="shared" si="45"/>
        <v xml:space="preserve"> </v>
      </c>
      <c r="G216" s="161" t="str">
        <f t="shared" si="55"/>
        <v xml:space="preserve"> </v>
      </c>
      <c r="H216" s="162" t="str">
        <f t="shared" si="46"/>
        <v xml:space="preserve"> </v>
      </c>
      <c r="I216" s="162" t="str">
        <f t="shared" si="56"/>
        <v xml:space="preserve"> </v>
      </c>
      <c r="J216" s="162"/>
      <c r="K216" s="335"/>
      <c r="L216" s="335"/>
      <c r="M216" s="258"/>
      <c r="N216" s="194" t="str">
        <f t="shared" si="47"/>
        <v xml:space="preserve"> </v>
      </c>
      <c r="O216" s="194" t="str">
        <f t="shared" si="48"/>
        <v xml:space="preserve"> </v>
      </c>
      <c r="P216" s="194" t="str">
        <f t="shared" si="49"/>
        <v xml:space="preserve"> </v>
      </c>
      <c r="Q216" s="195" t="str">
        <f t="shared" si="50"/>
        <v xml:space="preserve"> </v>
      </c>
      <c r="R216" s="336" t="str">
        <f t="shared" si="51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">
      <c r="A217" s="165" t="str">
        <f>Option4!A184</f>
        <v>N/A</v>
      </c>
      <c r="B217" s="161" t="str">
        <f t="shared" si="53"/>
        <v xml:space="preserve"> </v>
      </c>
      <c r="C217" s="163" t="str">
        <f t="shared" si="52"/>
        <v xml:space="preserve"> </v>
      </c>
      <c r="D217" s="162" t="str">
        <f t="shared" si="44"/>
        <v xml:space="preserve"> </v>
      </c>
      <c r="E217" s="161" t="str">
        <f t="shared" si="54"/>
        <v xml:space="preserve"> </v>
      </c>
      <c r="F217" s="162" t="str">
        <f t="shared" si="45"/>
        <v xml:space="preserve"> </v>
      </c>
      <c r="G217" s="161" t="str">
        <f t="shared" si="55"/>
        <v xml:space="preserve"> </v>
      </c>
      <c r="H217" s="162" t="str">
        <f t="shared" si="46"/>
        <v xml:space="preserve"> </v>
      </c>
      <c r="I217" s="162" t="str">
        <f t="shared" si="56"/>
        <v xml:space="preserve"> </v>
      </c>
      <c r="J217" s="162"/>
      <c r="K217" s="335"/>
      <c r="L217" s="335"/>
      <c r="M217" s="258"/>
      <c r="N217" s="194" t="str">
        <f t="shared" si="47"/>
        <v xml:space="preserve"> </v>
      </c>
      <c r="O217" s="194" t="str">
        <f t="shared" si="48"/>
        <v xml:space="preserve"> </v>
      </c>
      <c r="P217" s="194" t="str">
        <f t="shared" si="49"/>
        <v xml:space="preserve"> </v>
      </c>
      <c r="Q217" s="195" t="str">
        <f t="shared" si="50"/>
        <v xml:space="preserve"> </v>
      </c>
      <c r="R217" s="336" t="str">
        <f t="shared" si="51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">
      <c r="A218" s="165" t="str">
        <f>Option4!A185</f>
        <v>N/A</v>
      </c>
      <c r="B218" s="161" t="str">
        <f t="shared" si="53"/>
        <v xml:space="preserve"> </v>
      </c>
      <c r="C218" s="163" t="str">
        <f t="shared" si="52"/>
        <v xml:space="preserve"> </v>
      </c>
      <c r="D218" s="162" t="str">
        <f t="shared" si="44"/>
        <v xml:space="preserve"> </v>
      </c>
      <c r="E218" s="161" t="str">
        <f t="shared" si="54"/>
        <v xml:space="preserve"> </v>
      </c>
      <c r="F218" s="162" t="str">
        <f t="shared" si="45"/>
        <v xml:space="preserve"> </v>
      </c>
      <c r="G218" s="161" t="str">
        <f t="shared" si="55"/>
        <v xml:space="preserve"> </v>
      </c>
      <c r="H218" s="162" t="str">
        <f t="shared" si="46"/>
        <v xml:space="preserve"> </v>
      </c>
      <c r="I218" s="162" t="str">
        <f t="shared" si="56"/>
        <v xml:space="preserve"> </v>
      </c>
      <c r="J218" s="162"/>
      <c r="K218" s="335"/>
      <c r="L218" s="335"/>
      <c r="M218" s="258"/>
      <c r="N218" s="194" t="str">
        <f t="shared" si="47"/>
        <v xml:space="preserve"> </v>
      </c>
      <c r="O218" s="194" t="str">
        <f t="shared" si="48"/>
        <v xml:space="preserve"> </v>
      </c>
      <c r="P218" s="194" t="str">
        <f t="shared" si="49"/>
        <v xml:space="preserve"> </v>
      </c>
      <c r="Q218" s="195" t="str">
        <f t="shared" si="50"/>
        <v xml:space="preserve"> </v>
      </c>
      <c r="R218" s="336" t="str">
        <f t="shared" si="51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">
      <c r="A219" s="165" t="str">
        <f>Option4!A186</f>
        <v>N/A</v>
      </c>
      <c r="B219" s="161" t="str">
        <f t="shared" si="53"/>
        <v xml:space="preserve"> </v>
      </c>
      <c r="C219" s="163" t="str">
        <f t="shared" si="52"/>
        <v xml:space="preserve"> </v>
      </c>
      <c r="D219" s="162" t="str">
        <f t="shared" si="44"/>
        <v xml:space="preserve"> </v>
      </c>
      <c r="E219" s="161" t="str">
        <f t="shared" si="54"/>
        <v xml:space="preserve"> </v>
      </c>
      <c r="F219" s="162" t="str">
        <f t="shared" si="45"/>
        <v xml:space="preserve"> </v>
      </c>
      <c r="G219" s="161" t="str">
        <f t="shared" si="55"/>
        <v xml:space="preserve"> </v>
      </c>
      <c r="H219" s="162" t="str">
        <f t="shared" si="46"/>
        <v xml:space="preserve"> </v>
      </c>
      <c r="I219" s="162" t="str">
        <f t="shared" si="56"/>
        <v xml:space="preserve"> </v>
      </c>
      <c r="J219" s="162"/>
      <c r="K219" s="335"/>
      <c r="L219" s="335"/>
      <c r="M219" s="258"/>
      <c r="N219" s="194" t="str">
        <f t="shared" si="47"/>
        <v xml:space="preserve"> </v>
      </c>
      <c r="O219" s="194" t="str">
        <f t="shared" si="48"/>
        <v xml:space="preserve"> </v>
      </c>
      <c r="P219" s="194" t="str">
        <f t="shared" si="49"/>
        <v xml:space="preserve"> </v>
      </c>
      <c r="Q219" s="195" t="str">
        <f t="shared" si="50"/>
        <v xml:space="preserve"> </v>
      </c>
      <c r="R219" s="336" t="str">
        <f t="shared" si="51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">
      <c r="A220" s="165" t="str">
        <f>Option4!A187</f>
        <v>N/A</v>
      </c>
      <c r="B220" s="161" t="str">
        <f t="shared" si="53"/>
        <v xml:space="preserve"> </v>
      </c>
      <c r="C220" s="163" t="str">
        <f t="shared" si="52"/>
        <v xml:space="preserve"> </v>
      </c>
      <c r="D220" s="162" t="str">
        <f t="shared" si="44"/>
        <v xml:space="preserve"> </v>
      </c>
      <c r="E220" s="161" t="str">
        <f t="shared" si="54"/>
        <v xml:space="preserve"> </v>
      </c>
      <c r="F220" s="162" t="str">
        <f t="shared" si="45"/>
        <v xml:space="preserve"> </v>
      </c>
      <c r="G220" s="161" t="str">
        <f t="shared" si="55"/>
        <v xml:space="preserve"> </v>
      </c>
      <c r="H220" s="162" t="str">
        <f t="shared" si="46"/>
        <v xml:space="preserve"> </v>
      </c>
      <c r="I220" s="162" t="str">
        <f t="shared" si="56"/>
        <v xml:space="preserve"> </v>
      </c>
      <c r="J220" s="162"/>
      <c r="K220" s="335"/>
      <c r="L220" s="335"/>
      <c r="M220" s="258"/>
      <c r="N220" s="194" t="str">
        <f t="shared" si="47"/>
        <v xml:space="preserve"> </v>
      </c>
      <c r="O220" s="194" t="str">
        <f t="shared" si="48"/>
        <v xml:space="preserve"> </v>
      </c>
      <c r="P220" s="194" t="str">
        <f t="shared" si="49"/>
        <v xml:space="preserve"> </v>
      </c>
      <c r="Q220" s="195" t="str">
        <f t="shared" si="50"/>
        <v xml:space="preserve"> </v>
      </c>
      <c r="R220" s="336" t="str">
        <f t="shared" si="51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">
      <c r="A221" s="165" t="str">
        <f>Option4!A188</f>
        <v>N/A</v>
      </c>
      <c r="B221" s="161" t="str">
        <f t="shared" si="53"/>
        <v xml:space="preserve"> </v>
      </c>
      <c r="C221" s="163" t="str">
        <f t="shared" si="52"/>
        <v xml:space="preserve"> </v>
      </c>
      <c r="D221" s="162" t="str">
        <f t="shared" si="44"/>
        <v xml:space="preserve"> </v>
      </c>
      <c r="E221" s="161" t="str">
        <f t="shared" si="54"/>
        <v xml:space="preserve"> </v>
      </c>
      <c r="F221" s="162" t="str">
        <f t="shared" si="45"/>
        <v xml:space="preserve"> </v>
      </c>
      <c r="G221" s="161" t="str">
        <f t="shared" si="55"/>
        <v xml:space="preserve"> </v>
      </c>
      <c r="H221" s="162" t="str">
        <f t="shared" si="46"/>
        <v xml:space="preserve"> </v>
      </c>
      <c r="I221" s="162" t="str">
        <f t="shared" si="56"/>
        <v xml:space="preserve"> </v>
      </c>
      <c r="J221" s="162"/>
      <c r="K221" s="335"/>
      <c r="L221" s="335"/>
      <c r="M221" s="258"/>
      <c r="N221" s="194" t="str">
        <f t="shared" si="47"/>
        <v xml:space="preserve"> </v>
      </c>
      <c r="O221" s="194" t="str">
        <f t="shared" si="48"/>
        <v xml:space="preserve"> </v>
      </c>
      <c r="P221" s="194" t="str">
        <f t="shared" si="49"/>
        <v xml:space="preserve"> </v>
      </c>
      <c r="Q221" s="195" t="str">
        <f t="shared" si="50"/>
        <v xml:space="preserve"> </v>
      </c>
      <c r="R221" s="336" t="str">
        <f t="shared" si="51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">
      <c r="A222" s="165" t="str">
        <f>Option4!A189</f>
        <v>N/A</v>
      </c>
      <c r="B222" s="161" t="str">
        <f t="shared" si="53"/>
        <v xml:space="preserve"> </v>
      </c>
      <c r="C222" s="163" t="str">
        <f t="shared" si="52"/>
        <v xml:space="preserve"> </v>
      </c>
      <c r="D222" s="162" t="str">
        <f t="shared" si="44"/>
        <v xml:space="preserve"> </v>
      </c>
      <c r="E222" s="161" t="str">
        <f t="shared" si="54"/>
        <v xml:space="preserve"> </v>
      </c>
      <c r="F222" s="162" t="str">
        <f t="shared" si="45"/>
        <v xml:space="preserve"> </v>
      </c>
      <c r="G222" s="161" t="str">
        <f t="shared" si="55"/>
        <v xml:space="preserve"> </v>
      </c>
      <c r="H222" s="162" t="str">
        <f t="shared" si="46"/>
        <v xml:space="preserve"> </v>
      </c>
      <c r="I222" s="162" t="str">
        <f t="shared" si="56"/>
        <v xml:space="preserve"> </v>
      </c>
      <c r="J222" s="162"/>
      <c r="K222" s="335"/>
      <c r="L222" s="335"/>
      <c r="M222" s="258"/>
      <c r="N222" s="194" t="str">
        <f t="shared" si="47"/>
        <v xml:space="preserve"> </v>
      </c>
      <c r="O222" s="194" t="str">
        <f t="shared" si="48"/>
        <v xml:space="preserve"> </v>
      </c>
      <c r="P222" s="194" t="str">
        <f t="shared" si="49"/>
        <v xml:space="preserve"> </v>
      </c>
      <c r="Q222" s="195" t="str">
        <f t="shared" si="50"/>
        <v xml:space="preserve"> </v>
      </c>
      <c r="R222" s="336" t="str">
        <f t="shared" si="51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">
      <c r="A223" s="165" t="str">
        <f>Option4!A190</f>
        <v>N/A</v>
      </c>
      <c r="B223" s="161" t="str">
        <f t="shared" si="53"/>
        <v xml:space="preserve"> </v>
      </c>
      <c r="C223" s="163" t="str">
        <f t="shared" si="52"/>
        <v xml:space="preserve"> </v>
      </c>
      <c r="D223" s="162" t="str">
        <f t="shared" si="44"/>
        <v xml:space="preserve"> </v>
      </c>
      <c r="E223" s="161" t="str">
        <f t="shared" si="54"/>
        <v xml:space="preserve"> </v>
      </c>
      <c r="F223" s="162" t="str">
        <f t="shared" si="45"/>
        <v xml:space="preserve"> </v>
      </c>
      <c r="G223" s="161" t="str">
        <f t="shared" si="55"/>
        <v xml:space="preserve"> </v>
      </c>
      <c r="H223" s="162" t="str">
        <f t="shared" si="46"/>
        <v xml:space="preserve"> </v>
      </c>
      <c r="I223" s="162" t="str">
        <f t="shared" si="56"/>
        <v xml:space="preserve"> </v>
      </c>
      <c r="J223" s="162"/>
      <c r="K223" s="335"/>
      <c r="L223" s="335"/>
      <c r="M223" s="258"/>
      <c r="N223" s="194" t="str">
        <f t="shared" si="47"/>
        <v xml:space="preserve"> </v>
      </c>
      <c r="O223" s="194" t="str">
        <f t="shared" si="48"/>
        <v xml:space="preserve"> </v>
      </c>
      <c r="P223" s="194" t="str">
        <f t="shared" si="49"/>
        <v xml:space="preserve"> </v>
      </c>
      <c r="Q223" s="195" t="str">
        <f t="shared" si="50"/>
        <v xml:space="preserve"> </v>
      </c>
      <c r="R223" s="336" t="str">
        <f t="shared" si="51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">
      <c r="A224" s="165" t="str">
        <f>Option4!A191</f>
        <v>N/A</v>
      </c>
      <c r="B224" s="161" t="str">
        <f t="shared" si="53"/>
        <v xml:space="preserve"> </v>
      </c>
      <c r="C224" s="163" t="str">
        <f t="shared" si="52"/>
        <v xml:space="preserve"> </v>
      </c>
      <c r="D224" s="162" t="str">
        <f t="shared" si="44"/>
        <v xml:space="preserve"> </v>
      </c>
      <c r="E224" s="161" t="str">
        <f t="shared" si="54"/>
        <v xml:space="preserve"> </v>
      </c>
      <c r="F224" s="162" t="str">
        <f t="shared" si="45"/>
        <v xml:space="preserve"> </v>
      </c>
      <c r="G224" s="161" t="str">
        <f t="shared" si="55"/>
        <v xml:space="preserve"> </v>
      </c>
      <c r="H224" s="162" t="str">
        <f t="shared" si="46"/>
        <v xml:space="preserve"> </v>
      </c>
      <c r="I224" s="162" t="str">
        <f t="shared" si="56"/>
        <v xml:space="preserve"> </v>
      </c>
      <c r="J224" s="162"/>
      <c r="K224" s="335"/>
      <c r="L224" s="335"/>
      <c r="M224" s="258"/>
      <c r="N224" s="194" t="str">
        <f t="shared" si="47"/>
        <v xml:space="preserve"> </v>
      </c>
      <c r="O224" s="194" t="str">
        <f t="shared" si="48"/>
        <v xml:space="preserve"> </v>
      </c>
      <c r="P224" s="194" t="str">
        <f t="shared" si="49"/>
        <v xml:space="preserve"> </v>
      </c>
      <c r="Q224" s="195" t="str">
        <f t="shared" si="50"/>
        <v xml:space="preserve"> </v>
      </c>
      <c r="R224" s="336" t="str">
        <f t="shared" si="51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">
      <c r="A225" s="165" t="str">
        <f>Option4!A192</f>
        <v>N/A</v>
      </c>
      <c r="B225" s="161" t="str">
        <f t="shared" si="53"/>
        <v xml:space="preserve"> </v>
      </c>
      <c r="C225" s="163" t="str">
        <f t="shared" si="52"/>
        <v xml:space="preserve"> </v>
      </c>
      <c r="D225" s="162" t="str">
        <f t="shared" si="44"/>
        <v xml:space="preserve"> </v>
      </c>
      <c r="E225" s="161" t="str">
        <f t="shared" si="54"/>
        <v xml:space="preserve"> </v>
      </c>
      <c r="F225" s="162" t="str">
        <f t="shared" si="45"/>
        <v xml:space="preserve"> </v>
      </c>
      <c r="G225" s="161" t="str">
        <f t="shared" si="55"/>
        <v xml:space="preserve"> </v>
      </c>
      <c r="H225" s="162" t="str">
        <f t="shared" si="46"/>
        <v xml:space="preserve"> </v>
      </c>
      <c r="I225" s="162" t="str">
        <f t="shared" si="56"/>
        <v xml:space="preserve"> </v>
      </c>
      <c r="J225" s="162"/>
      <c r="K225" s="335"/>
      <c r="L225" s="335"/>
      <c r="M225" s="258"/>
      <c r="N225" s="194" t="str">
        <f t="shared" si="47"/>
        <v xml:space="preserve"> </v>
      </c>
      <c r="O225" s="194" t="str">
        <f t="shared" si="48"/>
        <v xml:space="preserve"> </v>
      </c>
      <c r="P225" s="194" t="str">
        <f t="shared" si="49"/>
        <v xml:space="preserve"> </v>
      </c>
      <c r="Q225" s="195" t="str">
        <f t="shared" si="50"/>
        <v xml:space="preserve"> </v>
      </c>
      <c r="R225" s="336" t="str">
        <f t="shared" si="51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">
      <c r="A226" s="165" t="str">
        <f>Option4!A193</f>
        <v>N/A</v>
      </c>
      <c r="B226" s="161" t="str">
        <f t="shared" si="53"/>
        <v xml:space="preserve"> </v>
      </c>
      <c r="C226" s="163" t="str">
        <f t="shared" si="52"/>
        <v xml:space="preserve"> </v>
      </c>
      <c r="D226" s="162" t="str">
        <f t="shared" si="44"/>
        <v xml:space="preserve"> </v>
      </c>
      <c r="E226" s="161" t="str">
        <f t="shared" si="54"/>
        <v xml:space="preserve"> </v>
      </c>
      <c r="F226" s="162" t="str">
        <f t="shared" si="45"/>
        <v xml:space="preserve"> </v>
      </c>
      <c r="G226" s="161" t="str">
        <f t="shared" si="55"/>
        <v xml:space="preserve"> </v>
      </c>
      <c r="H226" s="162" t="str">
        <f t="shared" si="46"/>
        <v xml:space="preserve"> </v>
      </c>
      <c r="I226" s="162" t="str">
        <f t="shared" si="56"/>
        <v xml:space="preserve"> </v>
      </c>
      <c r="J226" s="162"/>
      <c r="K226" s="335"/>
      <c r="L226" s="335"/>
      <c r="M226" s="258"/>
      <c r="N226" s="194" t="str">
        <f t="shared" si="47"/>
        <v xml:space="preserve"> </v>
      </c>
      <c r="O226" s="194" t="str">
        <f t="shared" si="48"/>
        <v xml:space="preserve"> </v>
      </c>
      <c r="P226" s="194" t="str">
        <f t="shared" si="49"/>
        <v xml:space="preserve"> </v>
      </c>
      <c r="Q226" s="195" t="str">
        <f t="shared" si="50"/>
        <v xml:space="preserve"> </v>
      </c>
      <c r="R226" s="336" t="str">
        <f t="shared" si="51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">
      <c r="A227" s="165" t="str">
        <f>Option4!A194</f>
        <v>N/A</v>
      </c>
      <c r="B227" s="161" t="str">
        <f t="shared" si="53"/>
        <v xml:space="preserve"> </v>
      </c>
      <c r="C227" s="163" t="str">
        <f t="shared" si="52"/>
        <v xml:space="preserve"> </v>
      </c>
      <c r="D227" s="162" t="str">
        <f t="shared" si="44"/>
        <v xml:space="preserve"> </v>
      </c>
      <c r="E227" s="161" t="str">
        <f t="shared" si="54"/>
        <v xml:space="preserve"> </v>
      </c>
      <c r="F227" s="162" t="str">
        <f t="shared" si="45"/>
        <v xml:space="preserve"> </v>
      </c>
      <c r="G227" s="161" t="str">
        <f t="shared" si="55"/>
        <v xml:space="preserve"> </v>
      </c>
      <c r="H227" s="162" t="str">
        <f t="shared" si="46"/>
        <v xml:space="preserve"> </v>
      </c>
      <c r="I227" s="162" t="str">
        <f t="shared" si="56"/>
        <v xml:space="preserve"> </v>
      </c>
      <c r="J227" s="162"/>
      <c r="K227" s="335"/>
      <c r="L227" s="335"/>
      <c r="M227" s="258"/>
      <c r="N227" s="194" t="str">
        <f t="shared" si="47"/>
        <v xml:space="preserve"> </v>
      </c>
      <c r="O227" s="194" t="str">
        <f t="shared" si="48"/>
        <v xml:space="preserve"> </v>
      </c>
      <c r="P227" s="194" t="str">
        <f t="shared" si="49"/>
        <v xml:space="preserve"> </v>
      </c>
      <c r="Q227" s="195" t="str">
        <f t="shared" si="50"/>
        <v xml:space="preserve"> </v>
      </c>
      <c r="R227" s="336" t="str">
        <f t="shared" si="51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">
      <c r="A228" s="165" t="str">
        <f>Option4!A195</f>
        <v>N/A</v>
      </c>
      <c r="B228" s="161" t="str">
        <f t="shared" si="53"/>
        <v xml:space="preserve"> </v>
      </c>
      <c r="C228" s="163" t="str">
        <f t="shared" si="52"/>
        <v xml:space="preserve"> </v>
      </c>
      <c r="D228" s="162" t="str">
        <f t="shared" si="44"/>
        <v xml:space="preserve"> </v>
      </c>
      <c r="E228" s="161" t="str">
        <f t="shared" si="54"/>
        <v xml:space="preserve"> </v>
      </c>
      <c r="F228" s="162" t="str">
        <f t="shared" si="45"/>
        <v xml:space="preserve"> </v>
      </c>
      <c r="G228" s="161" t="str">
        <f t="shared" si="55"/>
        <v xml:space="preserve"> </v>
      </c>
      <c r="H228" s="162" t="str">
        <f t="shared" si="46"/>
        <v xml:space="preserve"> </v>
      </c>
      <c r="I228" s="162" t="str">
        <f t="shared" si="56"/>
        <v xml:space="preserve"> </v>
      </c>
      <c r="J228" s="162"/>
      <c r="K228" s="335"/>
      <c r="L228" s="335"/>
      <c r="M228" s="258"/>
      <c r="N228" s="194" t="str">
        <f t="shared" si="47"/>
        <v xml:space="preserve"> </v>
      </c>
      <c r="O228" s="194" t="str">
        <f t="shared" si="48"/>
        <v xml:space="preserve"> </v>
      </c>
      <c r="P228" s="194" t="str">
        <f t="shared" si="49"/>
        <v xml:space="preserve"> </v>
      </c>
      <c r="Q228" s="195" t="str">
        <f t="shared" si="50"/>
        <v xml:space="preserve"> </v>
      </c>
      <c r="R228" s="336" t="str">
        <f t="shared" si="51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">
      <c r="A229" s="165" t="str">
        <f>Option4!A196</f>
        <v>N/A</v>
      </c>
      <c r="B229" s="161" t="str">
        <f t="shared" si="53"/>
        <v xml:space="preserve"> </v>
      </c>
      <c r="C229" s="163" t="str">
        <f t="shared" si="52"/>
        <v xml:space="preserve"> </v>
      </c>
      <c r="D229" s="162" t="str">
        <f t="shared" ref="D229:D288" si="57">IF(A229="N/A"," ",C229*B229)</f>
        <v xml:space="preserve"> </v>
      </c>
      <c r="E229" s="161" t="str">
        <f t="shared" si="54"/>
        <v xml:space="preserve"> </v>
      </c>
      <c r="F229" s="162" t="str">
        <f t="shared" ref="F229:F288" si="58">IF(A229="N/A"," ",E229*C229)</f>
        <v xml:space="preserve"> </v>
      </c>
      <c r="G229" s="161" t="str">
        <f t="shared" si="55"/>
        <v xml:space="preserve"> </v>
      </c>
      <c r="H229" s="162" t="str">
        <f t="shared" ref="H229:H288" si="59">IF(A229="N/A"," ",G229*C229)</f>
        <v xml:space="preserve"> </v>
      </c>
      <c r="I229" s="162" t="str">
        <f t="shared" si="56"/>
        <v xml:space="preserve"> </v>
      </c>
      <c r="J229" s="162"/>
      <c r="K229" s="335"/>
      <c r="L229" s="335"/>
      <c r="M229" s="258"/>
      <c r="N229" s="194" t="str">
        <f t="shared" ref="N229:N288" si="60">IF(A229="N/A"," ",VLOOKUP(A229,PeakPowerCurves,(IF(_BMO4=2,3,IF(_BMO4=1,2,4))),FALSE))</f>
        <v xml:space="preserve"> </v>
      </c>
      <c r="O229" s="194" t="str">
        <f t="shared" ref="O229:O288" si="61">IF(A229="N/A"," ",VLOOKUP(A229,SatSunPeakPwr,(IF(_BMO4=2,3,IF(_BMO4=1,2,4))),FALSE))</f>
        <v xml:space="preserve"> </v>
      </c>
      <c r="P229" s="194" t="str">
        <f t="shared" ref="P229:P288" si="62">IF(A229="N/A"," ",VLOOKUP(A229,SatSunPeakPwr,(IF(_BMO4=2,7,IF(_BMO4=1,6,8))),FALSE))</f>
        <v xml:space="preserve"> </v>
      </c>
      <c r="Q229" s="195" t="str">
        <f t="shared" ref="Q229:Q288" si="63">IF(A229="N/A"," ",(VLOOKUP(A229,OPPowerPrices,(IF(_BMO4=2,7,IF(_BMO4=1,6,8))),FALSE)))</f>
        <v xml:space="preserve"> </v>
      </c>
      <c r="R229" s="336" t="str">
        <f t="shared" ref="R229:R288" si="64">IF(A229="N/A"," ",(VLOOKUP($A229,IRTable,2)))</f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">
      <c r="A230" s="165" t="str">
        <f>Option4!A197</f>
        <v>N/A</v>
      </c>
      <c r="B230" s="161" t="str">
        <f t="shared" si="53"/>
        <v xml:space="preserve"> </v>
      </c>
      <c r="C230" s="163" t="str">
        <f t="shared" ref="C230:C288" si="65">IF(A230="N/A"," ",(IF(AND(Scaler4=1,MONTH(A230)&gt;=6,MONTH(A230)&lt;=8,OR($M$37="REGION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si="57"/>
        <v xml:space="preserve"> </v>
      </c>
      <c r="E230" s="161" t="str">
        <f t="shared" si="54"/>
        <v xml:space="preserve"> </v>
      </c>
      <c r="F230" s="162" t="str">
        <f t="shared" si="58"/>
        <v xml:space="preserve"> </v>
      </c>
      <c r="G230" s="161" t="str">
        <f t="shared" si="55"/>
        <v xml:space="preserve"> </v>
      </c>
      <c r="H230" s="162" t="str">
        <f t="shared" si="59"/>
        <v xml:space="preserve"> </v>
      </c>
      <c r="I230" s="162" t="str">
        <f t="shared" si="56"/>
        <v xml:space="preserve"> </v>
      </c>
      <c r="J230" s="162"/>
      <c r="K230" s="335"/>
      <c r="L230" s="335"/>
      <c r="M230" s="258"/>
      <c r="N230" s="194" t="str">
        <f t="shared" si="60"/>
        <v xml:space="preserve"> </v>
      </c>
      <c r="O230" s="194" t="str">
        <f t="shared" si="61"/>
        <v xml:space="preserve"> </v>
      </c>
      <c r="P230" s="194" t="str">
        <f t="shared" si="62"/>
        <v xml:space="preserve"> </v>
      </c>
      <c r="Q230" s="195" t="str">
        <f t="shared" si="63"/>
        <v xml:space="preserve"> </v>
      </c>
      <c r="R230" s="336" t="str">
        <f t="shared" si="64"/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">
      <c r="A231" s="165" t="str">
        <f>Option4!A198</f>
        <v>N/A</v>
      </c>
      <c r="B231" s="161" t="str">
        <f t="shared" si="53"/>
        <v xml:space="preserve"> </v>
      </c>
      <c r="C231" s="163" t="str">
        <f t="shared" si="65"/>
        <v xml:space="preserve"> </v>
      </c>
      <c r="D231" s="162" t="str">
        <f t="shared" si="57"/>
        <v xml:space="preserve"> </v>
      </c>
      <c r="E231" s="161" t="str">
        <f t="shared" si="54"/>
        <v xml:space="preserve"> </v>
      </c>
      <c r="F231" s="162" t="str">
        <f t="shared" si="58"/>
        <v xml:space="preserve"> </v>
      </c>
      <c r="G231" s="161" t="str">
        <f t="shared" si="55"/>
        <v xml:space="preserve"> </v>
      </c>
      <c r="H231" s="162" t="str">
        <f t="shared" si="59"/>
        <v xml:space="preserve"> </v>
      </c>
      <c r="I231" s="162" t="str">
        <f t="shared" si="56"/>
        <v xml:space="preserve"> </v>
      </c>
      <c r="J231" s="162"/>
      <c r="K231" s="335"/>
      <c r="L231" s="335"/>
      <c r="M231" s="258"/>
      <c r="N231" s="194" t="str">
        <f t="shared" si="60"/>
        <v xml:space="preserve"> </v>
      </c>
      <c r="O231" s="194" t="str">
        <f t="shared" si="61"/>
        <v xml:space="preserve"> </v>
      </c>
      <c r="P231" s="194" t="str">
        <f t="shared" si="62"/>
        <v xml:space="preserve"> </v>
      </c>
      <c r="Q231" s="195" t="str">
        <f t="shared" si="63"/>
        <v xml:space="preserve"> </v>
      </c>
      <c r="R231" s="336" t="str">
        <f t="shared" si="64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">
      <c r="A232" s="165" t="str">
        <f>Option4!A199</f>
        <v>N/A</v>
      </c>
      <c r="B232" s="161" t="str">
        <f t="shared" si="53"/>
        <v xml:space="preserve"> </v>
      </c>
      <c r="C232" s="163" t="str">
        <f t="shared" si="65"/>
        <v xml:space="preserve"> </v>
      </c>
      <c r="D232" s="162" t="str">
        <f t="shared" si="57"/>
        <v xml:space="preserve"> </v>
      </c>
      <c r="E232" s="161" t="str">
        <f t="shared" si="54"/>
        <v xml:space="preserve"> </v>
      </c>
      <c r="F232" s="162" t="str">
        <f t="shared" si="58"/>
        <v xml:space="preserve"> </v>
      </c>
      <c r="G232" s="161" t="str">
        <f t="shared" si="55"/>
        <v xml:space="preserve"> </v>
      </c>
      <c r="H232" s="162" t="str">
        <f t="shared" si="59"/>
        <v xml:space="preserve"> </v>
      </c>
      <c r="I232" s="162" t="str">
        <f t="shared" si="56"/>
        <v xml:space="preserve"> </v>
      </c>
      <c r="J232" s="162"/>
      <c r="K232" s="335"/>
      <c r="L232" s="335"/>
      <c r="M232" s="258"/>
      <c r="N232" s="194" t="str">
        <f t="shared" si="60"/>
        <v xml:space="preserve"> </v>
      </c>
      <c r="O232" s="194" t="str">
        <f t="shared" si="61"/>
        <v xml:space="preserve"> </v>
      </c>
      <c r="P232" s="194" t="str">
        <f t="shared" si="62"/>
        <v xml:space="preserve"> </v>
      </c>
      <c r="Q232" s="195" t="str">
        <f t="shared" si="63"/>
        <v xml:space="preserve"> </v>
      </c>
      <c r="R232" s="336" t="str">
        <f t="shared" si="64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">
      <c r="A233" s="165" t="str">
        <f>Option4!A200</f>
        <v>N/A</v>
      </c>
      <c r="B233" s="161" t="str">
        <f t="shared" si="53"/>
        <v xml:space="preserve"> </v>
      </c>
      <c r="C233" s="163" t="str">
        <f t="shared" si="65"/>
        <v xml:space="preserve"> </v>
      </c>
      <c r="D233" s="162" t="str">
        <f t="shared" si="57"/>
        <v xml:space="preserve"> </v>
      </c>
      <c r="E233" s="161" t="str">
        <f t="shared" si="54"/>
        <v xml:space="preserve"> </v>
      </c>
      <c r="F233" s="162" t="str">
        <f t="shared" si="58"/>
        <v xml:space="preserve"> </v>
      </c>
      <c r="G233" s="161" t="str">
        <f t="shared" si="55"/>
        <v xml:space="preserve"> </v>
      </c>
      <c r="H233" s="162" t="str">
        <f t="shared" si="59"/>
        <v xml:space="preserve"> </v>
      </c>
      <c r="I233" s="162" t="str">
        <f t="shared" si="56"/>
        <v xml:space="preserve"> </v>
      </c>
      <c r="J233" s="162"/>
      <c r="K233" s="335"/>
      <c r="L233" s="335"/>
      <c r="M233" s="258"/>
      <c r="N233" s="194" t="str">
        <f t="shared" si="60"/>
        <v xml:space="preserve"> </v>
      </c>
      <c r="O233" s="194" t="str">
        <f t="shared" si="61"/>
        <v xml:space="preserve"> </v>
      </c>
      <c r="P233" s="194" t="str">
        <f t="shared" si="62"/>
        <v xml:space="preserve"> </v>
      </c>
      <c r="Q233" s="195" t="str">
        <f t="shared" si="63"/>
        <v xml:space="preserve"> </v>
      </c>
      <c r="R233" s="336" t="str">
        <f t="shared" si="64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">
      <c r="A234" s="165" t="str">
        <f>Option4!A201</f>
        <v>N/A</v>
      </c>
      <c r="B234" s="161" t="str">
        <f t="shared" si="53"/>
        <v xml:space="preserve"> </v>
      </c>
      <c r="C234" s="163" t="str">
        <f t="shared" si="65"/>
        <v xml:space="preserve"> </v>
      </c>
      <c r="D234" s="162" t="str">
        <f t="shared" si="57"/>
        <v xml:space="preserve"> </v>
      </c>
      <c r="E234" s="161" t="str">
        <f t="shared" si="54"/>
        <v xml:space="preserve"> </v>
      </c>
      <c r="F234" s="162" t="str">
        <f t="shared" si="58"/>
        <v xml:space="preserve"> </v>
      </c>
      <c r="G234" s="161" t="str">
        <f t="shared" si="55"/>
        <v xml:space="preserve"> </v>
      </c>
      <c r="H234" s="162" t="str">
        <f t="shared" si="59"/>
        <v xml:space="preserve"> </v>
      </c>
      <c r="I234" s="162" t="str">
        <f t="shared" si="56"/>
        <v xml:space="preserve"> </v>
      </c>
      <c r="J234" s="162"/>
      <c r="K234" s="335"/>
      <c r="L234" s="335"/>
      <c r="M234" s="258"/>
      <c r="N234" s="194" t="str">
        <f t="shared" si="60"/>
        <v xml:space="preserve"> </v>
      </c>
      <c r="O234" s="194" t="str">
        <f t="shared" si="61"/>
        <v xml:space="preserve"> </v>
      </c>
      <c r="P234" s="194" t="str">
        <f t="shared" si="62"/>
        <v xml:space="preserve"> </v>
      </c>
      <c r="Q234" s="195" t="str">
        <f t="shared" si="63"/>
        <v xml:space="preserve"> </v>
      </c>
      <c r="R234" s="336" t="str">
        <f t="shared" si="64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">
      <c r="A235" s="165" t="str">
        <f>Option4!A202</f>
        <v>N/A</v>
      </c>
      <c r="B235" s="161" t="str">
        <f t="shared" si="53"/>
        <v xml:space="preserve"> </v>
      </c>
      <c r="C235" s="163" t="str">
        <f t="shared" si="65"/>
        <v xml:space="preserve"> </v>
      </c>
      <c r="D235" s="162" t="str">
        <f t="shared" si="57"/>
        <v xml:space="preserve"> </v>
      </c>
      <c r="E235" s="161" t="str">
        <f t="shared" si="54"/>
        <v xml:space="preserve"> </v>
      </c>
      <c r="F235" s="162" t="str">
        <f t="shared" si="58"/>
        <v xml:space="preserve"> </v>
      </c>
      <c r="G235" s="161" t="str">
        <f t="shared" si="55"/>
        <v xml:space="preserve"> </v>
      </c>
      <c r="H235" s="162" t="str">
        <f t="shared" si="59"/>
        <v xml:space="preserve"> </v>
      </c>
      <c r="I235" s="162" t="str">
        <f t="shared" si="56"/>
        <v xml:space="preserve"> </v>
      </c>
      <c r="J235" s="162"/>
      <c r="K235" s="335"/>
      <c r="L235" s="335"/>
      <c r="M235" s="258"/>
      <c r="N235" s="194" t="str">
        <f t="shared" si="60"/>
        <v xml:space="preserve"> </v>
      </c>
      <c r="O235" s="194" t="str">
        <f t="shared" si="61"/>
        <v xml:space="preserve"> </v>
      </c>
      <c r="P235" s="194" t="str">
        <f t="shared" si="62"/>
        <v xml:space="preserve"> </v>
      </c>
      <c r="Q235" s="195" t="str">
        <f t="shared" si="63"/>
        <v xml:space="preserve"> </v>
      </c>
      <c r="R235" s="336" t="str">
        <f t="shared" si="64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">
      <c r="A236" s="165" t="str">
        <f>Option4!A203</f>
        <v>N/A</v>
      </c>
      <c r="B236" s="161" t="str">
        <f t="shared" si="53"/>
        <v xml:space="preserve"> </v>
      </c>
      <c r="C236" s="163" t="str">
        <f t="shared" si="65"/>
        <v xml:space="preserve"> </v>
      </c>
      <c r="D236" s="162" t="str">
        <f t="shared" si="57"/>
        <v xml:space="preserve"> </v>
      </c>
      <c r="E236" s="161" t="str">
        <f t="shared" si="54"/>
        <v xml:space="preserve"> </v>
      </c>
      <c r="F236" s="162" t="str">
        <f t="shared" si="58"/>
        <v xml:space="preserve"> </v>
      </c>
      <c r="G236" s="161" t="str">
        <f t="shared" si="55"/>
        <v xml:space="preserve"> </v>
      </c>
      <c r="H236" s="162" t="str">
        <f t="shared" si="59"/>
        <v xml:space="preserve"> </v>
      </c>
      <c r="I236" s="162" t="str">
        <f t="shared" si="56"/>
        <v xml:space="preserve"> </v>
      </c>
      <c r="J236" s="162"/>
      <c r="K236" s="335"/>
      <c r="L236" s="335"/>
      <c r="M236" s="258"/>
      <c r="N236" s="194" t="str">
        <f t="shared" si="60"/>
        <v xml:space="preserve"> </v>
      </c>
      <c r="O236" s="194" t="str">
        <f t="shared" si="61"/>
        <v xml:space="preserve"> </v>
      </c>
      <c r="P236" s="194" t="str">
        <f t="shared" si="62"/>
        <v xml:space="preserve"> </v>
      </c>
      <c r="Q236" s="195" t="str">
        <f t="shared" si="63"/>
        <v xml:space="preserve"> </v>
      </c>
      <c r="R236" s="336" t="str">
        <f t="shared" si="64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">
      <c r="A237" s="165" t="str">
        <f>Option4!A204</f>
        <v>N/A</v>
      </c>
      <c r="B237" s="161" t="str">
        <f t="shared" si="53"/>
        <v xml:space="preserve"> </v>
      </c>
      <c r="C237" s="163" t="str">
        <f t="shared" si="65"/>
        <v xml:space="preserve"> </v>
      </c>
      <c r="D237" s="162" t="str">
        <f t="shared" si="57"/>
        <v xml:space="preserve"> </v>
      </c>
      <c r="E237" s="161" t="str">
        <f t="shared" si="54"/>
        <v xml:space="preserve"> </v>
      </c>
      <c r="F237" s="162" t="str">
        <f t="shared" si="58"/>
        <v xml:space="preserve"> </v>
      </c>
      <c r="G237" s="161" t="str">
        <f t="shared" si="55"/>
        <v xml:space="preserve"> </v>
      </c>
      <c r="H237" s="162" t="str">
        <f t="shared" si="59"/>
        <v xml:space="preserve"> </v>
      </c>
      <c r="I237" s="162" t="str">
        <f t="shared" si="56"/>
        <v xml:space="preserve"> </v>
      </c>
      <c r="J237" s="162"/>
      <c r="K237" s="335"/>
      <c r="L237" s="335"/>
      <c r="M237" s="258"/>
      <c r="N237" s="194" t="str">
        <f t="shared" si="60"/>
        <v xml:space="preserve"> </v>
      </c>
      <c r="O237" s="194" t="str">
        <f t="shared" si="61"/>
        <v xml:space="preserve"> </v>
      </c>
      <c r="P237" s="194" t="str">
        <f t="shared" si="62"/>
        <v xml:space="preserve"> </v>
      </c>
      <c r="Q237" s="195" t="str">
        <f t="shared" si="63"/>
        <v xml:space="preserve"> </v>
      </c>
      <c r="R237" s="336" t="str">
        <f t="shared" si="64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">
      <c r="A238" s="165" t="str">
        <f>Option4!A205</f>
        <v>N/A</v>
      </c>
      <c r="B238" s="161" t="str">
        <f t="shared" si="53"/>
        <v xml:space="preserve"> </v>
      </c>
      <c r="C238" s="163" t="str">
        <f t="shared" si="65"/>
        <v xml:space="preserve"> </v>
      </c>
      <c r="D238" s="162" t="str">
        <f t="shared" si="57"/>
        <v xml:space="preserve"> </v>
      </c>
      <c r="E238" s="161" t="str">
        <f t="shared" si="54"/>
        <v xml:space="preserve"> </v>
      </c>
      <c r="F238" s="162" t="str">
        <f t="shared" si="58"/>
        <v xml:space="preserve"> </v>
      </c>
      <c r="G238" s="161" t="str">
        <f t="shared" si="55"/>
        <v xml:space="preserve"> </v>
      </c>
      <c r="H238" s="162" t="str">
        <f t="shared" si="59"/>
        <v xml:space="preserve"> </v>
      </c>
      <c r="I238" s="162" t="str">
        <f t="shared" si="56"/>
        <v xml:space="preserve"> </v>
      </c>
      <c r="J238" s="162"/>
      <c r="K238" s="335"/>
      <c r="L238" s="335"/>
      <c r="M238" s="258"/>
      <c r="N238" s="194" t="str">
        <f t="shared" si="60"/>
        <v xml:space="preserve"> </v>
      </c>
      <c r="O238" s="194" t="str">
        <f t="shared" si="61"/>
        <v xml:space="preserve"> </v>
      </c>
      <c r="P238" s="194" t="str">
        <f t="shared" si="62"/>
        <v xml:space="preserve"> </v>
      </c>
      <c r="Q238" s="195" t="str">
        <f t="shared" si="63"/>
        <v xml:space="preserve"> </v>
      </c>
      <c r="R238" s="336" t="str">
        <f t="shared" si="64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">
      <c r="A239" s="165" t="str">
        <f>Option4!A206</f>
        <v>N/A</v>
      </c>
      <c r="B239" s="161" t="str">
        <f t="shared" si="53"/>
        <v xml:space="preserve"> </v>
      </c>
      <c r="C239" s="163" t="str">
        <f t="shared" si="65"/>
        <v xml:space="preserve"> </v>
      </c>
      <c r="D239" s="162" t="str">
        <f t="shared" si="57"/>
        <v xml:space="preserve"> </v>
      </c>
      <c r="E239" s="161" t="str">
        <f t="shared" si="54"/>
        <v xml:space="preserve"> </v>
      </c>
      <c r="F239" s="162" t="str">
        <f t="shared" si="58"/>
        <v xml:space="preserve"> </v>
      </c>
      <c r="G239" s="161" t="str">
        <f t="shared" si="55"/>
        <v xml:space="preserve"> </v>
      </c>
      <c r="H239" s="162" t="str">
        <f t="shared" si="59"/>
        <v xml:space="preserve"> </v>
      </c>
      <c r="I239" s="162" t="str">
        <f t="shared" si="56"/>
        <v xml:space="preserve"> </v>
      </c>
      <c r="J239" s="162"/>
      <c r="K239" s="335"/>
      <c r="L239" s="335"/>
      <c r="M239" s="258"/>
      <c r="N239" s="194" t="str">
        <f t="shared" si="60"/>
        <v xml:space="preserve"> </v>
      </c>
      <c r="O239" s="194" t="str">
        <f t="shared" si="61"/>
        <v xml:space="preserve"> </v>
      </c>
      <c r="P239" s="194" t="str">
        <f t="shared" si="62"/>
        <v xml:space="preserve"> </v>
      </c>
      <c r="Q239" s="195" t="str">
        <f t="shared" si="63"/>
        <v xml:space="preserve"> </v>
      </c>
      <c r="R239" s="336" t="str">
        <f t="shared" si="64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">
      <c r="A240" s="165" t="str">
        <f>Option4!A207</f>
        <v>N/A</v>
      </c>
      <c r="B240" s="161" t="str">
        <f t="shared" si="53"/>
        <v xml:space="preserve"> </v>
      </c>
      <c r="C240" s="163" t="str">
        <f t="shared" si="65"/>
        <v xml:space="preserve"> </v>
      </c>
      <c r="D240" s="162" t="str">
        <f t="shared" si="57"/>
        <v xml:space="preserve"> </v>
      </c>
      <c r="E240" s="161" t="str">
        <f t="shared" si="54"/>
        <v xml:space="preserve"> </v>
      </c>
      <c r="F240" s="162" t="str">
        <f t="shared" si="58"/>
        <v xml:space="preserve"> </v>
      </c>
      <c r="G240" s="161" t="str">
        <f t="shared" si="55"/>
        <v xml:space="preserve"> </v>
      </c>
      <c r="H240" s="162" t="str">
        <f t="shared" si="59"/>
        <v xml:space="preserve"> </v>
      </c>
      <c r="I240" s="162" t="str">
        <f t="shared" si="56"/>
        <v xml:space="preserve"> </v>
      </c>
      <c r="J240" s="162"/>
      <c r="K240" s="335"/>
      <c r="L240" s="335"/>
      <c r="M240" s="258"/>
      <c r="N240" s="194" t="str">
        <f t="shared" si="60"/>
        <v xml:space="preserve"> </v>
      </c>
      <c r="O240" s="194" t="str">
        <f t="shared" si="61"/>
        <v xml:space="preserve"> </v>
      </c>
      <c r="P240" s="194" t="str">
        <f t="shared" si="62"/>
        <v xml:space="preserve"> </v>
      </c>
      <c r="Q240" s="195" t="str">
        <f t="shared" si="63"/>
        <v xml:space="preserve"> </v>
      </c>
      <c r="R240" s="336" t="str">
        <f t="shared" si="64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">
      <c r="A241" s="165" t="str">
        <f>Option4!A208</f>
        <v>N/A</v>
      </c>
      <c r="B241" s="161" t="str">
        <f t="shared" ref="B241:B288" si="66">IF(A241="N/A"," ",IF(ISERROR(N241),B229*Pwresc,N241)*VLOOKUP(MONTH(A241),Curveadj,3))</f>
        <v xml:space="preserve"> </v>
      </c>
      <c r="C241" s="163" t="str">
        <f t="shared" si="65"/>
        <v xml:space="preserve"> </v>
      </c>
      <c r="D241" s="162" t="str">
        <f t="shared" si="57"/>
        <v xml:space="preserve"> </v>
      </c>
      <c r="E241" s="161" t="str">
        <f t="shared" ref="E241:E288" si="67">IF(A241="N/A"," ",IF(ISERROR(O241),E229*Pwresc,O241)*VLOOKUP(MONTH(A241),Curveadj,3))</f>
        <v xml:space="preserve"> </v>
      </c>
      <c r="F241" s="162" t="str">
        <f t="shared" si="58"/>
        <v xml:space="preserve"> </v>
      </c>
      <c r="G241" s="161" t="str">
        <f t="shared" ref="G241:G288" si="68">IF(A241="N/A"," ",IF(ISERROR(P241),G229*Pwresc,P241)*VLOOKUP(MONTH(A241),Curveadj,3))</f>
        <v xml:space="preserve"> </v>
      </c>
      <c r="H241" s="162" t="str">
        <f t="shared" si="59"/>
        <v xml:space="preserve"> </v>
      </c>
      <c r="I241" s="162" t="str">
        <f t="shared" ref="I241:I288" si="69">IF(A241="N/A"," ",IF(ISERROR(Q241),I229*Pwresc,Q241))</f>
        <v xml:space="preserve"> </v>
      </c>
      <c r="J241" s="162"/>
      <c r="K241" s="335"/>
      <c r="L241" s="335"/>
      <c r="M241" s="258"/>
      <c r="N241" s="194" t="str">
        <f t="shared" si="60"/>
        <v xml:space="preserve"> </v>
      </c>
      <c r="O241" s="194" t="str">
        <f t="shared" si="61"/>
        <v xml:space="preserve"> </v>
      </c>
      <c r="P241" s="194" t="str">
        <f t="shared" si="62"/>
        <v xml:space="preserve"> </v>
      </c>
      <c r="Q241" s="195" t="str">
        <f t="shared" si="63"/>
        <v xml:space="preserve"> </v>
      </c>
      <c r="R241" s="336" t="str">
        <f t="shared" si="64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">
      <c r="A242" s="165" t="str">
        <f>Option4!A209</f>
        <v>N/A</v>
      </c>
      <c r="B242" s="161" t="str">
        <f t="shared" si="66"/>
        <v xml:space="preserve"> </v>
      </c>
      <c r="C242" s="163" t="str">
        <f t="shared" si="65"/>
        <v xml:space="preserve"> </v>
      </c>
      <c r="D242" s="162" t="str">
        <f t="shared" si="57"/>
        <v xml:space="preserve"> </v>
      </c>
      <c r="E242" s="161" t="str">
        <f t="shared" si="67"/>
        <v xml:space="preserve"> </v>
      </c>
      <c r="F242" s="162" t="str">
        <f t="shared" si="58"/>
        <v xml:space="preserve"> </v>
      </c>
      <c r="G242" s="161" t="str">
        <f t="shared" si="68"/>
        <v xml:space="preserve"> </v>
      </c>
      <c r="H242" s="162" t="str">
        <f t="shared" si="59"/>
        <v xml:space="preserve"> </v>
      </c>
      <c r="I242" s="162" t="str">
        <f t="shared" si="69"/>
        <v xml:space="preserve"> </v>
      </c>
      <c r="J242" s="162"/>
      <c r="K242" s="335"/>
      <c r="L242" s="335"/>
      <c r="M242" s="258"/>
      <c r="N242" s="194" t="str">
        <f t="shared" si="60"/>
        <v xml:space="preserve"> </v>
      </c>
      <c r="O242" s="194" t="str">
        <f t="shared" si="61"/>
        <v xml:space="preserve"> </v>
      </c>
      <c r="P242" s="194" t="str">
        <f t="shared" si="62"/>
        <v xml:space="preserve"> </v>
      </c>
      <c r="Q242" s="195" t="str">
        <f t="shared" si="63"/>
        <v xml:space="preserve"> </v>
      </c>
      <c r="R242" s="336" t="str">
        <f t="shared" si="64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">
      <c r="A243" s="165" t="str">
        <f>Option4!A210</f>
        <v>N/A</v>
      </c>
      <c r="B243" s="161" t="str">
        <f t="shared" si="66"/>
        <v xml:space="preserve"> </v>
      </c>
      <c r="C243" s="163" t="str">
        <f t="shared" si="65"/>
        <v xml:space="preserve"> </v>
      </c>
      <c r="D243" s="162" t="str">
        <f t="shared" si="57"/>
        <v xml:space="preserve"> </v>
      </c>
      <c r="E243" s="161" t="str">
        <f t="shared" si="67"/>
        <v xml:space="preserve"> </v>
      </c>
      <c r="F243" s="162" t="str">
        <f t="shared" si="58"/>
        <v xml:space="preserve"> </v>
      </c>
      <c r="G243" s="161" t="str">
        <f t="shared" si="68"/>
        <v xml:space="preserve"> </v>
      </c>
      <c r="H243" s="162" t="str">
        <f t="shared" si="59"/>
        <v xml:space="preserve"> </v>
      </c>
      <c r="I243" s="162" t="str">
        <f t="shared" si="69"/>
        <v xml:space="preserve"> </v>
      </c>
      <c r="J243" s="162"/>
      <c r="K243" s="335"/>
      <c r="L243" s="335"/>
      <c r="M243" s="258"/>
      <c r="N243" s="194" t="str">
        <f t="shared" si="60"/>
        <v xml:space="preserve"> </v>
      </c>
      <c r="O243" s="194" t="str">
        <f t="shared" si="61"/>
        <v xml:space="preserve"> </v>
      </c>
      <c r="P243" s="194" t="str">
        <f t="shared" si="62"/>
        <v xml:space="preserve"> </v>
      </c>
      <c r="Q243" s="195" t="str">
        <f t="shared" si="63"/>
        <v xml:space="preserve"> </v>
      </c>
      <c r="R243" s="336" t="str">
        <f t="shared" si="64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">
      <c r="A244" s="165" t="str">
        <f>Option4!A211</f>
        <v>N/A</v>
      </c>
      <c r="B244" s="161" t="str">
        <f t="shared" si="66"/>
        <v xml:space="preserve"> </v>
      </c>
      <c r="C244" s="163" t="str">
        <f t="shared" si="65"/>
        <v xml:space="preserve"> </v>
      </c>
      <c r="D244" s="162" t="str">
        <f t="shared" si="57"/>
        <v xml:space="preserve"> </v>
      </c>
      <c r="E244" s="161" t="str">
        <f t="shared" si="67"/>
        <v xml:space="preserve"> </v>
      </c>
      <c r="F244" s="162" t="str">
        <f t="shared" si="58"/>
        <v xml:space="preserve"> </v>
      </c>
      <c r="G244" s="161" t="str">
        <f t="shared" si="68"/>
        <v xml:space="preserve"> </v>
      </c>
      <c r="H244" s="162" t="str">
        <f t="shared" si="59"/>
        <v xml:space="preserve"> </v>
      </c>
      <c r="I244" s="162" t="str">
        <f t="shared" si="69"/>
        <v xml:space="preserve"> </v>
      </c>
      <c r="J244" s="162"/>
      <c r="K244" s="335"/>
      <c r="L244" s="335"/>
      <c r="M244" s="258"/>
      <c r="N244" s="194" t="str">
        <f t="shared" si="60"/>
        <v xml:space="preserve"> </v>
      </c>
      <c r="O244" s="194" t="str">
        <f t="shared" si="61"/>
        <v xml:space="preserve"> </v>
      </c>
      <c r="P244" s="194" t="str">
        <f t="shared" si="62"/>
        <v xml:space="preserve"> </v>
      </c>
      <c r="Q244" s="195" t="str">
        <f t="shared" si="63"/>
        <v xml:space="preserve"> </v>
      </c>
      <c r="R244" s="336" t="str">
        <f t="shared" si="64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">
      <c r="A245" s="165" t="str">
        <f>Option4!A212</f>
        <v>N/A</v>
      </c>
      <c r="B245" s="161" t="str">
        <f t="shared" si="66"/>
        <v xml:space="preserve"> </v>
      </c>
      <c r="C245" s="163" t="str">
        <f t="shared" si="65"/>
        <v xml:space="preserve"> </v>
      </c>
      <c r="D245" s="162" t="str">
        <f t="shared" si="57"/>
        <v xml:space="preserve"> </v>
      </c>
      <c r="E245" s="161" t="str">
        <f t="shared" si="67"/>
        <v xml:space="preserve"> </v>
      </c>
      <c r="F245" s="162" t="str">
        <f t="shared" si="58"/>
        <v xml:space="preserve"> </v>
      </c>
      <c r="G245" s="161" t="str">
        <f t="shared" si="68"/>
        <v xml:space="preserve"> </v>
      </c>
      <c r="H245" s="162" t="str">
        <f t="shared" si="59"/>
        <v xml:space="preserve"> </v>
      </c>
      <c r="I245" s="162" t="str">
        <f t="shared" si="69"/>
        <v xml:space="preserve"> </v>
      </c>
      <c r="J245" s="162"/>
      <c r="K245" s="335"/>
      <c r="L245" s="335"/>
      <c r="M245" s="258"/>
      <c r="N245" s="194" t="str">
        <f t="shared" si="60"/>
        <v xml:space="preserve"> </v>
      </c>
      <c r="O245" s="194" t="str">
        <f t="shared" si="61"/>
        <v xml:space="preserve"> </v>
      </c>
      <c r="P245" s="194" t="str">
        <f t="shared" si="62"/>
        <v xml:space="preserve"> </v>
      </c>
      <c r="Q245" s="195" t="str">
        <f t="shared" si="63"/>
        <v xml:space="preserve"> </v>
      </c>
      <c r="R245" s="336" t="str">
        <f t="shared" si="64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">
      <c r="A246" s="165" t="str">
        <f>Option4!A213</f>
        <v>N/A</v>
      </c>
      <c r="B246" s="161" t="str">
        <f t="shared" si="66"/>
        <v xml:space="preserve"> </v>
      </c>
      <c r="C246" s="163" t="str">
        <f t="shared" si="65"/>
        <v xml:space="preserve"> </v>
      </c>
      <c r="D246" s="162" t="str">
        <f t="shared" si="57"/>
        <v xml:space="preserve"> </v>
      </c>
      <c r="E246" s="161" t="str">
        <f t="shared" si="67"/>
        <v xml:space="preserve"> </v>
      </c>
      <c r="F246" s="162" t="str">
        <f t="shared" si="58"/>
        <v xml:space="preserve"> </v>
      </c>
      <c r="G246" s="161" t="str">
        <f t="shared" si="68"/>
        <v xml:space="preserve"> </v>
      </c>
      <c r="H246" s="162" t="str">
        <f t="shared" si="59"/>
        <v xml:space="preserve"> </v>
      </c>
      <c r="I246" s="162" t="str">
        <f t="shared" si="69"/>
        <v xml:space="preserve"> </v>
      </c>
      <c r="J246" s="162"/>
      <c r="K246" s="335"/>
      <c r="L246" s="335"/>
      <c r="M246" s="258"/>
      <c r="N246" s="194" t="str">
        <f t="shared" si="60"/>
        <v xml:space="preserve"> </v>
      </c>
      <c r="O246" s="194" t="str">
        <f t="shared" si="61"/>
        <v xml:space="preserve"> </v>
      </c>
      <c r="P246" s="194" t="str">
        <f t="shared" si="62"/>
        <v xml:space="preserve"> </v>
      </c>
      <c r="Q246" s="195" t="str">
        <f t="shared" si="63"/>
        <v xml:space="preserve"> </v>
      </c>
      <c r="R246" s="336" t="str">
        <f t="shared" si="64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">
      <c r="A247" s="165" t="str">
        <f>Option4!A214</f>
        <v>N/A</v>
      </c>
      <c r="B247" s="161" t="str">
        <f t="shared" si="66"/>
        <v xml:space="preserve"> </v>
      </c>
      <c r="C247" s="163" t="str">
        <f t="shared" si="65"/>
        <v xml:space="preserve"> </v>
      </c>
      <c r="D247" s="162" t="str">
        <f t="shared" si="57"/>
        <v xml:space="preserve"> </v>
      </c>
      <c r="E247" s="161" t="str">
        <f t="shared" si="67"/>
        <v xml:space="preserve"> </v>
      </c>
      <c r="F247" s="162" t="str">
        <f t="shared" si="58"/>
        <v xml:space="preserve"> </v>
      </c>
      <c r="G247" s="161" t="str">
        <f t="shared" si="68"/>
        <v xml:space="preserve"> </v>
      </c>
      <c r="H247" s="162" t="str">
        <f t="shared" si="59"/>
        <v xml:space="preserve"> </v>
      </c>
      <c r="I247" s="162" t="str">
        <f t="shared" si="69"/>
        <v xml:space="preserve"> </v>
      </c>
      <c r="J247" s="162"/>
      <c r="K247" s="335"/>
      <c r="L247" s="335"/>
      <c r="M247" s="258"/>
      <c r="N247" s="194" t="str">
        <f t="shared" si="60"/>
        <v xml:space="preserve"> </v>
      </c>
      <c r="O247" s="194" t="str">
        <f t="shared" si="61"/>
        <v xml:space="preserve"> </v>
      </c>
      <c r="P247" s="194" t="str">
        <f t="shared" si="62"/>
        <v xml:space="preserve"> </v>
      </c>
      <c r="Q247" s="195" t="str">
        <f t="shared" si="63"/>
        <v xml:space="preserve"> </v>
      </c>
      <c r="R247" s="336" t="str">
        <f t="shared" si="64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">
      <c r="A248" s="165" t="str">
        <f>Option4!A215</f>
        <v>N/A</v>
      </c>
      <c r="B248" s="161" t="str">
        <f t="shared" si="66"/>
        <v xml:space="preserve"> </v>
      </c>
      <c r="C248" s="163" t="str">
        <f t="shared" si="65"/>
        <v xml:space="preserve"> </v>
      </c>
      <c r="D248" s="162" t="str">
        <f t="shared" si="57"/>
        <v xml:space="preserve"> </v>
      </c>
      <c r="E248" s="161" t="str">
        <f t="shared" si="67"/>
        <v xml:space="preserve"> </v>
      </c>
      <c r="F248" s="162" t="str">
        <f t="shared" si="58"/>
        <v xml:space="preserve"> </v>
      </c>
      <c r="G248" s="161" t="str">
        <f t="shared" si="68"/>
        <v xml:space="preserve"> </v>
      </c>
      <c r="H248" s="162" t="str">
        <f t="shared" si="59"/>
        <v xml:space="preserve"> </v>
      </c>
      <c r="I248" s="162" t="str">
        <f t="shared" si="69"/>
        <v xml:space="preserve"> </v>
      </c>
      <c r="J248" s="162"/>
      <c r="K248" s="335"/>
      <c r="L248" s="335"/>
      <c r="M248" s="258"/>
      <c r="N248" s="194" t="str">
        <f t="shared" si="60"/>
        <v xml:space="preserve"> </v>
      </c>
      <c r="O248" s="194" t="str">
        <f t="shared" si="61"/>
        <v xml:space="preserve"> </v>
      </c>
      <c r="P248" s="194" t="str">
        <f t="shared" si="62"/>
        <v xml:space="preserve"> </v>
      </c>
      <c r="Q248" s="195" t="str">
        <f t="shared" si="63"/>
        <v xml:space="preserve"> </v>
      </c>
      <c r="R248" s="336" t="str">
        <f t="shared" si="64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">
      <c r="A249" s="165" t="str">
        <f>Option4!A216</f>
        <v>N/A</v>
      </c>
      <c r="B249" s="161" t="str">
        <f t="shared" si="66"/>
        <v xml:space="preserve"> </v>
      </c>
      <c r="C249" s="163" t="str">
        <f t="shared" si="65"/>
        <v xml:space="preserve"> </v>
      </c>
      <c r="D249" s="162" t="str">
        <f t="shared" si="57"/>
        <v xml:space="preserve"> </v>
      </c>
      <c r="E249" s="161" t="str">
        <f t="shared" si="67"/>
        <v xml:space="preserve"> </v>
      </c>
      <c r="F249" s="162" t="str">
        <f t="shared" si="58"/>
        <v xml:space="preserve"> </v>
      </c>
      <c r="G249" s="161" t="str">
        <f t="shared" si="68"/>
        <v xml:space="preserve"> </v>
      </c>
      <c r="H249" s="162" t="str">
        <f t="shared" si="59"/>
        <v xml:space="preserve"> </v>
      </c>
      <c r="I249" s="162" t="str">
        <f t="shared" si="69"/>
        <v xml:space="preserve"> </v>
      </c>
      <c r="J249" s="162"/>
      <c r="K249" s="335"/>
      <c r="L249" s="335"/>
      <c r="M249" s="258"/>
      <c r="N249" s="194" t="str">
        <f t="shared" si="60"/>
        <v xml:space="preserve"> </v>
      </c>
      <c r="O249" s="194" t="str">
        <f t="shared" si="61"/>
        <v xml:space="preserve"> </v>
      </c>
      <c r="P249" s="194" t="str">
        <f t="shared" si="62"/>
        <v xml:space="preserve"> </v>
      </c>
      <c r="Q249" s="195" t="str">
        <f t="shared" si="63"/>
        <v xml:space="preserve"> </v>
      </c>
      <c r="R249" s="336" t="str">
        <f t="shared" si="64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">
      <c r="A250" s="165" t="str">
        <f>Option4!A217</f>
        <v>N/A</v>
      </c>
      <c r="B250" s="161" t="str">
        <f t="shared" si="66"/>
        <v xml:space="preserve"> </v>
      </c>
      <c r="C250" s="163" t="str">
        <f t="shared" si="65"/>
        <v xml:space="preserve"> </v>
      </c>
      <c r="D250" s="162" t="str">
        <f t="shared" si="57"/>
        <v xml:space="preserve"> </v>
      </c>
      <c r="E250" s="161" t="str">
        <f t="shared" si="67"/>
        <v xml:space="preserve"> </v>
      </c>
      <c r="F250" s="162" t="str">
        <f t="shared" si="58"/>
        <v xml:space="preserve"> </v>
      </c>
      <c r="G250" s="161" t="str">
        <f t="shared" si="68"/>
        <v xml:space="preserve"> </v>
      </c>
      <c r="H250" s="162" t="str">
        <f t="shared" si="59"/>
        <v xml:space="preserve"> </v>
      </c>
      <c r="I250" s="162" t="str">
        <f t="shared" si="69"/>
        <v xml:space="preserve"> </v>
      </c>
      <c r="J250" s="162"/>
      <c r="K250" s="335"/>
      <c r="L250" s="335"/>
      <c r="M250" s="258"/>
      <c r="N250" s="194" t="str">
        <f t="shared" si="60"/>
        <v xml:space="preserve"> </v>
      </c>
      <c r="O250" s="194" t="str">
        <f t="shared" si="61"/>
        <v xml:space="preserve"> </v>
      </c>
      <c r="P250" s="194" t="str">
        <f t="shared" si="62"/>
        <v xml:space="preserve"> </v>
      </c>
      <c r="Q250" s="195" t="str">
        <f t="shared" si="63"/>
        <v xml:space="preserve"> </v>
      </c>
      <c r="R250" s="336" t="str">
        <f t="shared" si="64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">
      <c r="A251" s="165" t="str">
        <f>Option4!A218</f>
        <v>N/A</v>
      </c>
      <c r="B251" s="161" t="str">
        <f t="shared" si="66"/>
        <v xml:space="preserve"> </v>
      </c>
      <c r="C251" s="163" t="str">
        <f t="shared" si="65"/>
        <v xml:space="preserve"> </v>
      </c>
      <c r="D251" s="162" t="str">
        <f t="shared" si="57"/>
        <v xml:space="preserve"> </v>
      </c>
      <c r="E251" s="161" t="str">
        <f t="shared" si="67"/>
        <v xml:space="preserve"> </v>
      </c>
      <c r="F251" s="162" t="str">
        <f t="shared" si="58"/>
        <v xml:space="preserve"> </v>
      </c>
      <c r="G251" s="161" t="str">
        <f t="shared" si="68"/>
        <v xml:space="preserve"> </v>
      </c>
      <c r="H251" s="162" t="str">
        <f t="shared" si="59"/>
        <v xml:space="preserve"> </v>
      </c>
      <c r="I251" s="162" t="str">
        <f t="shared" si="69"/>
        <v xml:space="preserve"> </v>
      </c>
      <c r="J251" s="162"/>
      <c r="K251" s="335"/>
      <c r="L251" s="335"/>
      <c r="M251" s="258"/>
      <c r="N251" s="194" t="str">
        <f t="shared" si="60"/>
        <v xml:space="preserve"> </v>
      </c>
      <c r="O251" s="194" t="str">
        <f t="shared" si="61"/>
        <v xml:space="preserve"> </v>
      </c>
      <c r="P251" s="194" t="str">
        <f t="shared" si="62"/>
        <v xml:space="preserve"> </v>
      </c>
      <c r="Q251" s="195" t="str">
        <f t="shared" si="63"/>
        <v xml:space="preserve"> </v>
      </c>
      <c r="R251" s="336" t="str">
        <f t="shared" si="64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">
      <c r="A252" s="165" t="str">
        <f>Option4!A219</f>
        <v>N/A</v>
      </c>
      <c r="B252" s="161" t="str">
        <f t="shared" si="66"/>
        <v xml:space="preserve"> </v>
      </c>
      <c r="C252" s="163" t="str">
        <f t="shared" si="65"/>
        <v xml:space="preserve"> </v>
      </c>
      <c r="D252" s="162" t="str">
        <f t="shared" si="57"/>
        <v xml:space="preserve"> </v>
      </c>
      <c r="E252" s="161" t="str">
        <f t="shared" si="67"/>
        <v xml:space="preserve"> </v>
      </c>
      <c r="F252" s="162" t="str">
        <f t="shared" si="58"/>
        <v xml:space="preserve"> </v>
      </c>
      <c r="G252" s="161" t="str">
        <f t="shared" si="68"/>
        <v xml:space="preserve"> </v>
      </c>
      <c r="H252" s="162" t="str">
        <f t="shared" si="59"/>
        <v xml:space="preserve"> </v>
      </c>
      <c r="I252" s="162" t="str">
        <f t="shared" si="69"/>
        <v xml:space="preserve"> </v>
      </c>
      <c r="J252" s="162"/>
      <c r="K252" s="335"/>
      <c r="L252" s="335"/>
      <c r="M252" s="258"/>
      <c r="N252" s="194" t="str">
        <f t="shared" si="60"/>
        <v xml:space="preserve"> </v>
      </c>
      <c r="O252" s="194" t="str">
        <f t="shared" si="61"/>
        <v xml:space="preserve"> </v>
      </c>
      <c r="P252" s="194" t="str">
        <f t="shared" si="62"/>
        <v xml:space="preserve"> </v>
      </c>
      <c r="Q252" s="195" t="str">
        <f t="shared" si="63"/>
        <v xml:space="preserve"> </v>
      </c>
      <c r="R252" s="336" t="str">
        <f t="shared" si="64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">
      <c r="A253" s="165" t="str">
        <f>Option4!A220</f>
        <v>N/A</v>
      </c>
      <c r="B253" s="161" t="str">
        <f t="shared" si="66"/>
        <v xml:space="preserve"> </v>
      </c>
      <c r="C253" s="163" t="str">
        <f t="shared" si="65"/>
        <v xml:space="preserve"> </v>
      </c>
      <c r="D253" s="162" t="str">
        <f t="shared" si="57"/>
        <v xml:space="preserve"> </v>
      </c>
      <c r="E253" s="161" t="str">
        <f t="shared" si="67"/>
        <v xml:space="preserve"> </v>
      </c>
      <c r="F253" s="162" t="str">
        <f t="shared" si="58"/>
        <v xml:space="preserve"> </v>
      </c>
      <c r="G253" s="161" t="str">
        <f t="shared" si="68"/>
        <v xml:space="preserve"> </v>
      </c>
      <c r="H253" s="162" t="str">
        <f t="shared" si="59"/>
        <v xml:space="preserve"> </v>
      </c>
      <c r="I253" s="162" t="str">
        <f t="shared" si="69"/>
        <v xml:space="preserve"> </v>
      </c>
      <c r="J253" s="162"/>
      <c r="K253" s="335"/>
      <c r="L253" s="335"/>
      <c r="M253" s="258"/>
      <c r="N253" s="194" t="str">
        <f t="shared" si="60"/>
        <v xml:space="preserve"> </v>
      </c>
      <c r="O253" s="194" t="str">
        <f t="shared" si="61"/>
        <v xml:space="preserve"> </v>
      </c>
      <c r="P253" s="194" t="str">
        <f t="shared" si="62"/>
        <v xml:space="preserve"> </v>
      </c>
      <c r="Q253" s="195" t="str">
        <f t="shared" si="63"/>
        <v xml:space="preserve"> </v>
      </c>
      <c r="R253" s="336" t="str">
        <f t="shared" si="64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">
      <c r="A254" s="165" t="str">
        <f>Option4!A221</f>
        <v>N/A</v>
      </c>
      <c r="B254" s="161" t="str">
        <f t="shared" si="66"/>
        <v xml:space="preserve"> </v>
      </c>
      <c r="C254" s="163" t="str">
        <f t="shared" si="65"/>
        <v xml:space="preserve"> </v>
      </c>
      <c r="D254" s="162" t="str">
        <f t="shared" si="57"/>
        <v xml:space="preserve"> </v>
      </c>
      <c r="E254" s="161" t="str">
        <f t="shared" si="67"/>
        <v xml:space="preserve"> </v>
      </c>
      <c r="F254" s="162" t="str">
        <f t="shared" si="58"/>
        <v xml:space="preserve"> </v>
      </c>
      <c r="G254" s="161" t="str">
        <f t="shared" si="68"/>
        <v xml:space="preserve"> </v>
      </c>
      <c r="H254" s="162" t="str">
        <f t="shared" si="59"/>
        <v xml:space="preserve"> </v>
      </c>
      <c r="I254" s="162" t="str">
        <f t="shared" si="69"/>
        <v xml:space="preserve"> </v>
      </c>
      <c r="J254" s="162"/>
      <c r="K254" s="335"/>
      <c r="L254" s="335"/>
      <c r="M254" s="258"/>
      <c r="N254" s="194" t="str">
        <f t="shared" si="60"/>
        <v xml:space="preserve"> </v>
      </c>
      <c r="O254" s="194" t="str">
        <f t="shared" si="61"/>
        <v xml:space="preserve"> </v>
      </c>
      <c r="P254" s="194" t="str">
        <f t="shared" si="62"/>
        <v xml:space="preserve"> </v>
      </c>
      <c r="Q254" s="195" t="str">
        <f t="shared" si="63"/>
        <v xml:space="preserve"> </v>
      </c>
      <c r="R254" s="336" t="str">
        <f t="shared" si="64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">
      <c r="A255" s="165" t="str">
        <f>Option4!A222</f>
        <v>N/A</v>
      </c>
      <c r="B255" s="161" t="str">
        <f t="shared" si="66"/>
        <v xml:space="preserve"> </v>
      </c>
      <c r="C255" s="163" t="str">
        <f t="shared" si="65"/>
        <v xml:space="preserve"> </v>
      </c>
      <c r="D255" s="162" t="str">
        <f t="shared" si="57"/>
        <v xml:space="preserve"> </v>
      </c>
      <c r="E255" s="161" t="str">
        <f t="shared" si="67"/>
        <v xml:space="preserve"> </v>
      </c>
      <c r="F255" s="162" t="str">
        <f t="shared" si="58"/>
        <v xml:space="preserve"> </v>
      </c>
      <c r="G255" s="161" t="str">
        <f t="shared" si="68"/>
        <v xml:space="preserve"> </v>
      </c>
      <c r="H255" s="162" t="str">
        <f t="shared" si="59"/>
        <v xml:space="preserve"> </v>
      </c>
      <c r="I255" s="162" t="str">
        <f t="shared" si="69"/>
        <v xml:space="preserve"> </v>
      </c>
      <c r="J255" s="162"/>
      <c r="K255" s="335"/>
      <c r="L255" s="335"/>
      <c r="M255" s="258"/>
      <c r="N255" s="194" t="str">
        <f t="shared" si="60"/>
        <v xml:space="preserve"> </v>
      </c>
      <c r="O255" s="194" t="str">
        <f t="shared" si="61"/>
        <v xml:space="preserve"> </v>
      </c>
      <c r="P255" s="194" t="str">
        <f t="shared" si="62"/>
        <v xml:space="preserve"> </v>
      </c>
      <c r="Q255" s="195" t="str">
        <f t="shared" si="63"/>
        <v xml:space="preserve"> </v>
      </c>
      <c r="R255" s="336" t="str">
        <f t="shared" si="64"/>
        <v xml:space="preserve"> </v>
      </c>
      <c r="AF255" s="165">
        <f t="shared" ref="AF255:AF286" si="70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">
      <c r="A256" s="165" t="str">
        <f>Option4!A223</f>
        <v>N/A</v>
      </c>
      <c r="B256" s="161" t="str">
        <f t="shared" si="66"/>
        <v xml:space="preserve"> </v>
      </c>
      <c r="C256" s="163" t="str">
        <f t="shared" si="65"/>
        <v xml:space="preserve"> </v>
      </c>
      <c r="D256" s="162" t="str">
        <f t="shared" si="57"/>
        <v xml:space="preserve"> </v>
      </c>
      <c r="E256" s="161" t="str">
        <f t="shared" si="67"/>
        <v xml:space="preserve"> </v>
      </c>
      <c r="F256" s="162" t="str">
        <f t="shared" si="58"/>
        <v xml:space="preserve"> </v>
      </c>
      <c r="G256" s="161" t="str">
        <f t="shared" si="68"/>
        <v xml:space="preserve"> </v>
      </c>
      <c r="H256" s="162" t="str">
        <f t="shared" si="59"/>
        <v xml:space="preserve"> </v>
      </c>
      <c r="I256" s="162" t="str">
        <f t="shared" si="69"/>
        <v xml:space="preserve"> </v>
      </c>
      <c r="J256" s="162"/>
      <c r="K256" s="335"/>
      <c r="L256" s="335"/>
      <c r="M256" s="258"/>
      <c r="N256" s="194" t="str">
        <f t="shared" si="60"/>
        <v xml:space="preserve"> </v>
      </c>
      <c r="O256" s="194" t="str">
        <f t="shared" si="61"/>
        <v xml:space="preserve"> </v>
      </c>
      <c r="P256" s="194" t="str">
        <f t="shared" si="62"/>
        <v xml:space="preserve"> </v>
      </c>
      <c r="Q256" s="195" t="str">
        <f t="shared" si="63"/>
        <v xml:space="preserve"> </v>
      </c>
      <c r="R256" s="336" t="str">
        <f t="shared" si="64"/>
        <v xml:space="preserve"> </v>
      </c>
      <c r="AF256" s="165">
        <f t="shared" si="70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">
      <c r="A257" s="165" t="str">
        <f>Option4!A224</f>
        <v>N/A</v>
      </c>
      <c r="B257" s="161" t="str">
        <f t="shared" si="66"/>
        <v xml:space="preserve"> </v>
      </c>
      <c r="C257" s="163" t="str">
        <f t="shared" si="65"/>
        <v xml:space="preserve"> </v>
      </c>
      <c r="D257" s="162" t="str">
        <f t="shared" si="57"/>
        <v xml:space="preserve"> </v>
      </c>
      <c r="E257" s="161" t="str">
        <f t="shared" si="67"/>
        <v xml:space="preserve"> </v>
      </c>
      <c r="F257" s="162" t="str">
        <f t="shared" si="58"/>
        <v xml:space="preserve"> </v>
      </c>
      <c r="G257" s="161" t="str">
        <f t="shared" si="68"/>
        <v xml:space="preserve"> </v>
      </c>
      <c r="H257" s="162" t="str">
        <f t="shared" si="59"/>
        <v xml:space="preserve"> </v>
      </c>
      <c r="I257" s="162" t="str">
        <f t="shared" si="69"/>
        <v xml:space="preserve"> </v>
      </c>
      <c r="J257" s="162"/>
      <c r="K257" s="335"/>
      <c r="L257" s="335"/>
      <c r="M257" s="258"/>
      <c r="N257" s="194" t="str">
        <f t="shared" si="60"/>
        <v xml:space="preserve"> </v>
      </c>
      <c r="O257" s="194" t="str">
        <f t="shared" si="61"/>
        <v xml:space="preserve"> </v>
      </c>
      <c r="P257" s="194" t="str">
        <f t="shared" si="62"/>
        <v xml:space="preserve"> </v>
      </c>
      <c r="Q257" s="195" t="str">
        <f t="shared" si="63"/>
        <v xml:space="preserve"> </v>
      </c>
      <c r="R257" s="336" t="str">
        <f t="shared" si="64"/>
        <v xml:space="preserve"> </v>
      </c>
      <c r="AF257" s="165">
        <f t="shared" si="70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">
      <c r="A258" s="165" t="str">
        <f>Option4!A225</f>
        <v>N/A</v>
      </c>
      <c r="B258" s="161" t="str">
        <f t="shared" si="66"/>
        <v xml:space="preserve"> </v>
      </c>
      <c r="C258" s="163" t="str">
        <f t="shared" si="65"/>
        <v xml:space="preserve"> </v>
      </c>
      <c r="D258" s="162" t="str">
        <f t="shared" si="57"/>
        <v xml:space="preserve"> </v>
      </c>
      <c r="E258" s="161" t="str">
        <f t="shared" si="67"/>
        <v xml:space="preserve"> </v>
      </c>
      <c r="F258" s="162" t="str">
        <f t="shared" si="58"/>
        <v xml:space="preserve"> </v>
      </c>
      <c r="G258" s="161" t="str">
        <f t="shared" si="68"/>
        <v xml:space="preserve"> </v>
      </c>
      <c r="H258" s="162" t="str">
        <f t="shared" si="59"/>
        <v xml:space="preserve"> </v>
      </c>
      <c r="I258" s="162" t="str">
        <f t="shared" si="69"/>
        <v xml:space="preserve"> </v>
      </c>
      <c r="J258" s="162"/>
      <c r="K258" s="335"/>
      <c r="L258" s="335"/>
      <c r="M258" s="258"/>
      <c r="N258" s="194" t="str">
        <f t="shared" si="60"/>
        <v xml:space="preserve"> </v>
      </c>
      <c r="O258" s="194" t="str">
        <f t="shared" si="61"/>
        <v xml:space="preserve"> </v>
      </c>
      <c r="P258" s="194" t="str">
        <f t="shared" si="62"/>
        <v xml:space="preserve"> </v>
      </c>
      <c r="Q258" s="195" t="str">
        <f t="shared" si="63"/>
        <v xml:space="preserve"> </v>
      </c>
      <c r="R258" s="336" t="str">
        <f t="shared" si="64"/>
        <v xml:space="preserve"> </v>
      </c>
      <c r="AF258" s="165">
        <f t="shared" si="70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">
      <c r="A259" s="165" t="str">
        <f>Option4!A226</f>
        <v>N/A</v>
      </c>
      <c r="B259" s="161" t="str">
        <f t="shared" si="66"/>
        <v xml:space="preserve"> </v>
      </c>
      <c r="C259" s="163" t="str">
        <f t="shared" si="65"/>
        <v xml:space="preserve"> </v>
      </c>
      <c r="D259" s="162" t="str">
        <f t="shared" si="57"/>
        <v xml:space="preserve"> </v>
      </c>
      <c r="E259" s="161" t="str">
        <f t="shared" si="67"/>
        <v xml:space="preserve"> </v>
      </c>
      <c r="F259" s="162" t="str">
        <f t="shared" si="58"/>
        <v xml:space="preserve"> </v>
      </c>
      <c r="G259" s="161" t="str">
        <f t="shared" si="68"/>
        <v xml:space="preserve"> </v>
      </c>
      <c r="H259" s="162" t="str">
        <f t="shared" si="59"/>
        <v xml:space="preserve"> </v>
      </c>
      <c r="I259" s="162" t="str">
        <f t="shared" si="69"/>
        <v xml:space="preserve"> </v>
      </c>
      <c r="J259" s="162"/>
      <c r="K259" s="335"/>
      <c r="L259" s="335"/>
      <c r="M259" s="258"/>
      <c r="N259" s="194" t="str">
        <f t="shared" si="60"/>
        <v xml:space="preserve"> </v>
      </c>
      <c r="O259" s="194" t="str">
        <f t="shared" si="61"/>
        <v xml:space="preserve"> </v>
      </c>
      <c r="P259" s="194" t="str">
        <f t="shared" si="62"/>
        <v xml:space="preserve"> </v>
      </c>
      <c r="Q259" s="195" t="str">
        <f t="shared" si="63"/>
        <v xml:space="preserve"> </v>
      </c>
      <c r="R259" s="336" t="str">
        <f t="shared" si="64"/>
        <v xml:space="preserve"> </v>
      </c>
      <c r="AF259" s="165">
        <f t="shared" si="70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">
      <c r="A260" s="165" t="str">
        <f>Option4!A227</f>
        <v>N/A</v>
      </c>
      <c r="B260" s="161" t="str">
        <f t="shared" si="66"/>
        <v xml:space="preserve"> </v>
      </c>
      <c r="C260" s="163" t="str">
        <f t="shared" si="65"/>
        <v xml:space="preserve"> </v>
      </c>
      <c r="D260" s="162" t="str">
        <f t="shared" si="57"/>
        <v xml:space="preserve"> </v>
      </c>
      <c r="E260" s="161" t="str">
        <f t="shared" si="67"/>
        <v xml:space="preserve"> </v>
      </c>
      <c r="F260" s="162" t="str">
        <f t="shared" si="58"/>
        <v xml:space="preserve"> </v>
      </c>
      <c r="G260" s="161" t="str">
        <f t="shared" si="68"/>
        <v xml:space="preserve"> </v>
      </c>
      <c r="H260" s="162" t="str">
        <f t="shared" si="59"/>
        <v xml:space="preserve"> </v>
      </c>
      <c r="I260" s="162" t="str">
        <f t="shared" si="69"/>
        <v xml:space="preserve"> </v>
      </c>
      <c r="J260" s="162"/>
      <c r="K260" s="335"/>
      <c r="L260" s="335"/>
      <c r="M260" s="258"/>
      <c r="N260" s="194" t="str">
        <f t="shared" si="60"/>
        <v xml:space="preserve"> </v>
      </c>
      <c r="O260" s="194" t="str">
        <f t="shared" si="61"/>
        <v xml:space="preserve"> </v>
      </c>
      <c r="P260" s="194" t="str">
        <f t="shared" si="62"/>
        <v xml:space="preserve"> </v>
      </c>
      <c r="Q260" s="195" t="str">
        <f t="shared" si="63"/>
        <v xml:space="preserve"> </v>
      </c>
      <c r="R260" s="336" t="str">
        <f t="shared" si="64"/>
        <v xml:space="preserve"> </v>
      </c>
      <c r="AF260" s="165">
        <f t="shared" si="70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">
      <c r="A261" s="165" t="str">
        <f>Option4!A228</f>
        <v>N/A</v>
      </c>
      <c r="B261" s="161" t="str">
        <f t="shared" si="66"/>
        <v xml:space="preserve"> </v>
      </c>
      <c r="C261" s="163" t="str">
        <f t="shared" si="65"/>
        <v xml:space="preserve"> </v>
      </c>
      <c r="D261" s="162" t="str">
        <f t="shared" si="57"/>
        <v xml:space="preserve"> </v>
      </c>
      <c r="E261" s="161" t="str">
        <f t="shared" si="67"/>
        <v xml:space="preserve"> </v>
      </c>
      <c r="F261" s="162" t="str">
        <f t="shared" si="58"/>
        <v xml:space="preserve"> </v>
      </c>
      <c r="G261" s="161" t="str">
        <f t="shared" si="68"/>
        <v xml:space="preserve"> </v>
      </c>
      <c r="H261" s="162" t="str">
        <f t="shared" si="59"/>
        <v xml:space="preserve"> </v>
      </c>
      <c r="I261" s="162" t="str">
        <f t="shared" si="69"/>
        <v xml:space="preserve"> </v>
      </c>
      <c r="J261" s="162"/>
      <c r="K261" s="335"/>
      <c r="L261" s="335"/>
      <c r="M261" s="258"/>
      <c r="N261" s="194" t="str">
        <f t="shared" si="60"/>
        <v xml:space="preserve"> </v>
      </c>
      <c r="O261" s="194" t="str">
        <f t="shared" si="61"/>
        <v xml:space="preserve"> </v>
      </c>
      <c r="P261" s="194" t="str">
        <f t="shared" si="62"/>
        <v xml:space="preserve"> </v>
      </c>
      <c r="Q261" s="195" t="str">
        <f t="shared" si="63"/>
        <v xml:space="preserve"> </v>
      </c>
      <c r="R261" s="336" t="str">
        <f t="shared" si="64"/>
        <v xml:space="preserve"> </v>
      </c>
      <c r="AF261" s="165">
        <f t="shared" si="70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">
      <c r="A262" s="165" t="str">
        <f>Option4!A229</f>
        <v>N/A</v>
      </c>
      <c r="B262" s="161" t="str">
        <f t="shared" si="66"/>
        <v xml:space="preserve"> </v>
      </c>
      <c r="C262" s="163" t="str">
        <f t="shared" si="65"/>
        <v xml:space="preserve"> </v>
      </c>
      <c r="D262" s="162" t="str">
        <f t="shared" si="57"/>
        <v xml:space="preserve"> </v>
      </c>
      <c r="E262" s="161" t="str">
        <f t="shared" si="67"/>
        <v xml:space="preserve"> </v>
      </c>
      <c r="F262" s="162" t="str">
        <f t="shared" si="58"/>
        <v xml:space="preserve"> </v>
      </c>
      <c r="G262" s="161" t="str">
        <f t="shared" si="68"/>
        <v xml:space="preserve"> </v>
      </c>
      <c r="H262" s="162" t="str">
        <f t="shared" si="59"/>
        <v xml:space="preserve"> </v>
      </c>
      <c r="I262" s="162" t="str">
        <f t="shared" si="69"/>
        <v xml:space="preserve"> </v>
      </c>
      <c r="J262" s="162"/>
      <c r="K262" s="335"/>
      <c r="L262" s="335"/>
      <c r="M262" s="258"/>
      <c r="N262" s="194" t="str">
        <f t="shared" si="60"/>
        <v xml:space="preserve"> </v>
      </c>
      <c r="O262" s="194" t="str">
        <f t="shared" si="61"/>
        <v xml:space="preserve"> </v>
      </c>
      <c r="P262" s="194" t="str">
        <f t="shared" si="62"/>
        <v xml:space="preserve"> </v>
      </c>
      <c r="Q262" s="195" t="str">
        <f t="shared" si="63"/>
        <v xml:space="preserve"> </v>
      </c>
      <c r="R262" s="336" t="str">
        <f t="shared" si="64"/>
        <v xml:space="preserve"> </v>
      </c>
      <c r="AF262" s="165">
        <f t="shared" si="70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">
      <c r="A263" s="165" t="str">
        <f>Option4!A230</f>
        <v>N/A</v>
      </c>
      <c r="B263" s="161" t="str">
        <f t="shared" si="66"/>
        <v xml:space="preserve"> </v>
      </c>
      <c r="C263" s="163" t="str">
        <f t="shared" si="65"/>
        <v xml:space="preserve"> </v>
      </c>
      <c r="D263" s="162" t="str">
        <f t="shared" si="57"/>
        <v xml:space="preserve"> </v>
      </c>
      <c r="E263" s="161" t="str">
        <f t="shared" si="67"/>
        <v xml:space="preserve"> </v>
      </c>
      <c r="F263" s="162" t="str">
        <f t="shared" si="58"/>
        <v xml:space="preserve"> </v>
      </c>
      <c r="G263" s="161" t="str">
        <f t="shared" si="68"/>
        <v xml:space="preserve"> </v>
      </c>
      <c r="H263" s="162" t="str">
        <f t="shared" si="59"/>
        <v xml:space="preserve"> </v>
      </c>
      <c r="I263" s="162" t="str">
        <f t="shared" si="69"/>
        <v xml:space="preserve"> </v>
      </c>
      <c r="J263" s="162"/>
      <c r="K263" s="335"/>
      <c r="L263" s="335"/>
      <c r="M263" s="258"/>
      <c r="N263" s="194" t="str">
        <f t="shared" si="60"/>
        <v xml:space="preserve"> </v>
      </c>
      <c r="O263" s="194" t="str">
        <f t="shared" si="61"/>
        <v xml:space="preserve"> </v>
      </c>
      <c r="P263" s="194" t="str">
        <f t="shared" si="62"/>
        <v xml:space="preserve"> </v>
      </c>
      <c r="Q263" s="195" t="str">
        <f t="shared" si="63"/>
        <v xml:space="preserve"> </v>
      </c>
      <c r="R263" s="336" t="str">
        <f t="shared" si="64"/>
        <v xml:space="preserve"> </v>
      </c>
      <c r="AF263" s="165">
        <f t="shared" si="70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">
      <c r="A264" s="165" t="str">
        <f>Option4!A231</f>
        <v>N/A</v>
      </c>
      <c r="B264" s="161" t="str">
        <f t="shared" si="66"/>
        <v xml:space="preserve"> </v>
      </c>
      <c r="C264" s="163" t="str">
        <f t="shared" si="65"/>
        <v xml:space="preserve"> </v>
      </c>
      <c r="D264" s="162" t="str">
        <f t="shared" si="57"/>
        <v xml:space="preserve"> </v>
      </c>
      <c r="E264" s="161" t="str">
        <f t="shared" si="67"/>
        <v xml:space="preserve"> </v>
      </c>
      <c r="F264" s="162" t="str">
        <f t="shared" si="58"/>
        <v xml:space="preserve"> </v>
      </c>
      <c r="G264" s="161" t="str">
        <f t="shared" si="68"/>
        <v xml:space="preserve"> </v>
      </c>
      <c r="H264" s="162" t="str">
        <f t="shared" si="59"/>
        <v xml:space="preserve"> </v>
      </c>
      <c r="I264" s="162" t="str">
        <f t="shared" si="69"/>
        <v xml:space="preserve"> </v>
      </c>
      <c r="J264" s="162"/>
      <c r="K264" s="335"/>
      <c r="L264" s="335"/>
      <c r="M264" s="258"/>
      <c r="N264" s="194" t="str">
        <f t="shared" si="60"/>
        <v xml:space="preserve"> </v>
      </c>
      <c r="O264" s="194" t="str">
        <f t="shared" si="61"/>
        <v xml:space="preserve"> </v>
      </c>
      <c r="P264" s="194" t="str">
        <f t="shared" si="62"/>
        <v xml:space="preserve"> </v>
      </c>
      <c r="Q264" s="195" t="str">
        <f t="shared" si="63"/>
        <v xml:space="preserve"> </v>
      </c>
      <c r="R264" s="336" t="str">
        <f t="shared" si="64"/>
        <v xml:space="preserve"> </v>
      </c>
      <c r="AF264" s="165">
        <f t="shared" si="70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">
      <c r="A265" s="165" t="str">
        <f>Option4!A232</f>
        <v>N/A</v>
      </c>
      <c r="B265" s="161" t="str">
        <f t="shared" si="66"/>
        <v xml:space="preserve"> </v>
      </c>
      <c r="C265" s="163" t="str">
        <f t="shared" si="65"/>
        <v xml:space="preserve"> </v>
      </c>
      <c r="D265" s="162" t="str">
        <f t="shared" si="57"/>
        <v xml:space="preserve"> </v>
      </c>
      <c r="E265" s="161" t="str">
        <f t="shared" si="67"/>
        <v xml:space="preserve"> </v>
      </c>
      <c r="F265" s="162" t="str">
        <f t="shared" si="58"/>
        <v xml:space="preserve"> </v>
      </c>
      <c r="G265" s="161" t="str">
        <f t="shared" si="68"/>
        <v xml:space="preserve"> </v>
      </c>
      <c r="H265" s="162" t="str">
        <f t="shared" si="59"/>
        <v xml:space="preserve"> </v>
      </c>
      <c r="I265" s="162" t="str">
        <f t="shared" si="69"/>
        <v xml:space="preserve"> </v>
      </c>
      <c r="J265" s="162"/>
      <c r="K265" s="335"/>
      <c r="L265" s="335"/>
      <c r="M265" s="258"/>
      <c r="N265" s="194" t="str">
        <f t="shared" si="60"/>
        <v xml:space="preserve"> </v>
      </c>
      <c r="O265" s="194" t="str">
        <f t="shared" si="61"/>
        <v xml:space="preserve"> </v>
      </c>
      <c r="P265" s="194" t="str">
        <f t="shared" si="62"/>
        <v xml:space="preserve"> </v>
      </c>
      <c r="Q265" s="195" t="str">
        <f t="shared" si="63"/>
        <v xml:space="preserve"> </v>
      </c>
      <c r="R265" s="336" t="str">
        <f t="shared" si="64"/>
        <v xml:space="preserve"> </v>
      </c>
      <c r="AF265" s="165">
        <f t="shared" si="70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">
      <c r="A266" s="165" t="str">
        <f>Option4!A233</f>
        <v>N/A</v>
      </c>
      <c r="B266" s="161" t="str">
        <f t="shared" si="66"/>
        <v xml:space="preserve"> </v>
      </c>
      <c r="C266" s="163" t="str">
        <f t="shared" si="65"/>
        <v xml:space="preserve"> </v>
      </c>
      <c r="D266" s="162" t="str">
        <f t="shared" si="57"/>
        <v xml:space="preserve"> </v>
      </c>
      <c r="E266" s="161" t="str">
        <f t="shared" si="67"/>
        <v xml:space="preserve"> </v>
      </c>
      <c r="F266" s="162" t="str">
        <f t="shared" si="58"/>
        <v xml:space="preserve"> </v>
      </c>
      <c r="G266" s="161" t="str">
        <f t="shared" si="68"/>
        <v xml:space="preserve"> </v>
      </c>
      <c r="H266" s="162" t="str">
        <f t="shared" si="59"/>
        <v xml:space="preserve"> </v>
      </c>
      <c r="I266" s="162" t="str">
        <f t="shared" si="69"/>
        <v xml:space="preserve"> </v>
      </c>
      <c r="J266" s="162"/>
      <c r="K266" s="335"/>
      <c r="L266" s="335"/>
      <c r="M266" s="258"/>
      <c r="N266" s="194" t="str">
        <f t="shared" si="60"/>
        <v xml:space="preserve"> </v>
      </c>
      <c r="O266" s="194" t="str">
        <f t="shared" si="61"/>
        <v xml:space="preserve"> </v>
      </c>
      <c r="P266" s="194" t="str">
        <f t="shared" si="62"/>
        <v xml:space="preserve"> </v>
      </c>
      <c r="Q266" s="195" t="str">
        <f t="shared" si="63"/>
        <v xml:space="preserve"> </v>
      </c>
      <c r="R266" s="336" t="str">
        <f t="shared" si="64"/>
        <v xml:space="preserve"> </v>
      </c>
      <c r="AF266" s="165">
        <f t="shared" si="70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">
      <c r="A267" s="165" t="str">
        <f>Option4!A234</f>
        <v>N/A</v>
      </c>
      <c r="B267" s="161" t="str">
        <f t="shared" si="66"/>
        <v xml:space="preserve"> </v>
      </c>
      <c r="C267" s="163" t="str">
        <f t="shared" si="65"/>
        <v xml:space="preserve"> </v>
      </c>
      <c r="D267" s="162" t="str">
        <f t="shared" si="57"/>
        <v xml:space="preserve"> </v>
      </c>
      <c r="E267" s="161" t="str">
        <f t="shared" si="67"/>
        <v xml:space="preserve"> </v>
      </c>
      <c r="F267" s="162" t="str">
        <f t="shared" si="58"/>
        <v xml:space="preserve"> </v>
      </c>
      <c r="G267" s="161" t="str">
        <f t="shared" si="68"/>
        <v xml:space="preserve"> </v>
      </c>
      <c r="H267" s="162" t="str">
        <f t="shared" si="59"/>
        <v xml:space="preserve"> </v>
      </c>
      <c r="I267" s="162" t="str">
        <f t="shared" si="69"/>
        <v xml:space="preserve"> </v>
      </c>
      <c r="J267" s="162"/>
      <c r="K267" s="335"/>
      <c r="L267" s="335"/>
      <c r="M267" s="258"/>
      <c r="N267" s="194" t="str">
        <f t="shared" si="60"/>
        <v xml:space="preserve"> </v>
      </c>
      <c r="O267" s="194" t="str">
        <f t="shared" si="61"/>
        <v xml:space="preserve"> </v>
      </c>
      <c r="P267" s="194" t="str">
        <f t="shared" si="62"/>
        <v xml:space="preserve"> </v>
      </c>
      <c r="Q267" s="195" t="str">
        <f t="shared" si="63"/>
        <v xml:space="preserve"> </v>
      </c>
      <c r="R267" s="336" t="str">
        <f t="shared" si="64"/>
        <v xml:space="preserve"> </v>
      </c>
      <c r="AF267" s="165">
        <f t="shared" si="70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">
      <c r="A268" s="165" t="str">
        <f>Option4!A235</f>
        <v>N/A</v>
      </c>
      <c r="B268" s="161" t="str">
        <f t="shared" si="66"/>
        <v xml:space="preserve"> </v>
      </c>
      <c r="C268" s="163" t="str">
        <f t="shared" si="65"/>
        <v xml:space="preserve"> </v>
      </c>
      <c r="D268" s="162" t="str">
        <f t="shared" si="57"/>
        <v xml:space="preserve"> </v>
      </c>
      <c r="E268" s="161" t="str">
        <f t="shared" si="67"/>
        <v xml:space="preserve"> </v>
      </c>
      <c r="F268" s="162" t="str">
        <f t="shared" si="58"/>
        <v xml:space="preserve"> </v>
      </c>
      <c r="G268" s="161" t="str">
        <f t="shared" si="68"/>
        <v xml:space="preserve"> </v>
      </c>
      <c r="H268" s="162" t="str">
        <f t="shared" si="59"/>
        <v xml:space="preserve"> </v>
      </c>
      <c r="I268" s="162" t="str">
        <f t="shared" si="69"/>
        <v xml:space="preserve"> </v>
      </c>
      <c r="J268" s="162"/>
      <c r="K268" s="335"/>
      <c r="L268" s="335"/>
      <c r="M268" s="258"/>
      <c r="N268" s="194" t="str">
        <f t="shared" si="60"/>
        <v xml:space="preserve"> </v>
      </c>
      <c r="O268" s="194" t="str">
        <f t="shared" si="61"/>
        <v xml:space="preserve"> </v>
      </c>
      <c r="P268" s="194" t="str">
        <f t="shared" si="62"/>
        <v xml:space="preserve"> </v>
      </c>
      <c r="Q268" s="195" t="str">
        <f t="shared" si="63"/>
        <v xml:space="preserve"> </v>
      </c>
      <c r="R268" s="336" t="str">
        <f t="shared" si="64"/>
        <v xml:space="preserve"> </v>
      </c>
      <c r="AF268" s="165">
        <f t="shared" si="70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">
      <c r="A269" s="165" t="str">
        <f>Option4!A236</f>
        <v>N/A</v>
      </c>
      <c r="B269" s="161" t="str">
        <f t="shared" si="66"/>
        <v xml:space="preserve"> </v>
      </c>
      <c r="C269" s="163" t="str">
        <f t="shared" si="65"/>
        <v xml:space="preserve"> </v>
      </c>
      <c r="D269" s="162" t="str">
        <f t="shared" si="57"/>
        <v xml:space="preserve"> </v>
      </c>
      <c r="E269" s="161" t="str">
        <f t="shared" si="67"/>
        <v xml:space="preserve"> </v>
      </c>
      <c r="F269" s="162" t="str">
        <f t="shared" si="58"/>
        <v xml:space="preserve"> </v>
      </c>
      <c r="G269" s="161" t="str">
        <f t="shared" si="68"/>
        <v xml:space="preserve"> </v>
      </c>
      <c r="H269" s="162" t="str">
        <f t="shared" si="59"/>
        <v xml:space="preserve"> </v>
      </c>
      <c r="I269" s="162" t="str">
        <f t="shared" si="69"/>
        <v xml:space="preserve"> </v>
      </c>
      <c r="J269" s="162"/>
      <c r="K269" s="335"/>
      <c r="L269" s="335"/>
      <c r="M269" s="258"/>
      <c r="N269" s="194" t="str">
        <f t="shared" si="60"/>
        <v xml:space="preserve"> </v>
      </c>
      <c r="O269" s="194" t="str">
        <f t="shared" si="61"/>
        <v xml:space="preserve"> </v>
      </c>
      <c r="P269" s="194" t="str">
        <f t="shared" si="62"/>
        <v xml:space="preserve"> </v>
      </c>
      <c r="Q269" s="195" t="str">
        <f t="shared" si="63"/>
        <v xml:space="preserve"> </v>
      </c>
      <c r="R269" s="336" t="str">
        <f t="shared" si="64"/>
        <v xml:space="preserve"> </v>
      </c>
      <c r="AF269" s="165">
        <f t="shared" si="70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">
      <c r="A270" s="165" t="str">
        <f>Option4!A237</f>
        <v>N/A</v>
      </c>
      <c r="B270" s="161" t="str">
        <f t="shared" si="66"/>
        <v xml:space="preserve"> </v>
      </c>
      <c r="C270" s="163" t="str">
        <f t="shared" si="65"/>
        <v xml:space="preserve"> </v>
      </c>
      <c r="D270" s="162" t="str">
        <f t="shared" si="57"/>
        <v xml:space="preserve"> </v>
      </c>
      <c r="E270" s="161" t="str">
        <f t="shared" si="67"/>
        <v xml:space="preserve"> </v>
      </c>
      <c r="F270" s="162" t="str">
        <f t="shared" si="58"/>
        <v xml:space="preserve"> </v>
      </c>
      <c r="G270" s="161" t="str">
        <f t="shared" si="68"/>
        <v xml:space="preserve"> </v>
      </c>
      <c r="H270" s="162" t="str">
        <f t="shared" si="59"/>
        <v xml:space="preserve"> </v>
      </c>
      <c r="I270" s="162" t="str">
        <f t="shared" si="69"/>
        <v xml:space="preserve"> </v>
      </c>
      <c r="J270" s="162"/>
      <c r="K270" s="335"/>
      <c r="L270" s="335"/>
      <c r="M270" s="258"/>
      <c r="N270" s="194" t="str">
        <f t="shared" si="60"/>
        <v xml:space="preserve"> </v>
      </c>
      <c r="O270" s="194" t="str">
        <f t="shared" si="61"/>
        <v xml:space="preserve"> </v>
      </c>
      <c r="P270" s="194" t="str">
        <f t="shared" si="62"/>
        <v xml:space="preserve"> </v>
      </c>
      <c r="Q270" s="195" t="str">
        <f t="shared" si="63"/>
        <v xml:space="preserve"> </v>
      </c>
      <c r="R270" s="336" t="str">
        <f t="shared" si="64"/>
        <v xml:space="preserve"> </v>
      </c>
      <c r="AF270" s="165">
        <f t="shared" si="70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">
      <c r="A271" s="165" t="str">
        <f>Option4!A238</f>
        <v>N/A</v>
      </c>
      <c r="B271" s="161" t="str">
        <f t="shared" si="66"/>
        <v xml:space="preserve"> </v>
      </c>
      <c r="C271" s="163" t="str">
        <f t="shared" si="65"/>
        <v xml:space="preserve"> </v>
      </c>
      <c r="D271" s="162" t="str">
        <f t="shared" si="57"/>
        <v xml:space="preserve"> </v>
      </c>
      <c r="E271" s="161" t="str">
        <f t="shared" si="67"/>
        <v xml:space="preserve"> </v>
      </c>
      <c r="F271" s="162" t="str">
        <f t="shared" si="58"/>
        <v xml:space="preserve"> </v>
      </c>
      <c r="G271" s="161" t="str">
        <f t="shared" si="68"/>
        <v xml:space="preserve"> </v>
      </c>
      <c r="H271" s="162" t="str">
        <f t="shared" si="59"/>
        <v xml:space="preserve"> </v>
      </c>
      <c r="I271" s="162" t="str">
        <f t="shared" si="69"/>
        <v xml:space="preserve"> </v>
      </c>
      <c r="J271" s="162"/>
      <c r="K271" s="335"/>
      <c r="L271" s="335"/>
      <c r="M271" s="258"/>
      <c r="N271" s="194" t="str">
        <f t="shared" si="60"/>
        <v xml:space="preserve"> </v>
      </c>
      <c r="O271" s="194" t="str">
        <f t="shared" si="61"/>
        <v xml:space="preserve"> </v>
      </c>
      <c r="P271" s="194" t="str">
        <f t="shared" si="62"/>
        <v xml:space="preserve"> </v>
      </c>
      <c r="Q271" s="195" t="str">
        <f t="shared" si="63"/>
        <v xml:space="preserve"> </v>
      </c>
      <c r="R271" s="336" t="str">
        <f t="shared" si="64"/>
        <v xml:space="preserve"> </v>
      </c>
      <c r="AF271" s="165">
        <f t="shared" si="70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">
      <c r="A272" s="165" t="str">
        <f>Option4!A239</f>
        <v>N/A</v>
      </c>
      <c r="B272" s="161" t="str">
        <f t="shared" si="66"/>
        <v xml:space="preserve"> </v>
      </c>
      <c r="C272" s="163" t="str">
        <f t="shared" si="65"/>
        <v xml:space="preserve"> </v>
      </c>
      <c r="D272" s="162" t="str">
        <f t="shared" si="57"/>
        <v xml:space="preserve"> </v>
      </c>
      <c r="E272" s="161" t="str">
        <f t="shared" si="67"/>
        <v xml:space="preserve"> </v>
      </c>
      <c r="F272" s="162" t="str">
        <f t="shared" si="58"/>
        <v xml:space="preserve"> </v>
      </c>
      <c r="G272" s="161" t="str">
        <f t="shared" si="68"/>
        <v xml:space="preserve"> </v>
      </c>
      <c r="H272" s="162" t="str">
        <f t="shared" si="59"/>
        <v xml:space="preserve"> </v>
      </c>
      <c r="I272" s="162" t="str">
        <f t="shared" si="69"/>
        <v xml:space="preserve"> </v>
      </c>
      <c r="J272" s="162"/>
      <c r="K272" s="335"/>
      <c r="L272" s="335"/>
      <c r="M272" s="258"/>
      <c r="N272" s="194" t="str">
        <f t="shared" si="60"/>
        <v xml:space="preserve"> </v>
      </c>
      <c r="O272" s="194" t="str">
        <f t="shared" si="61"/>
        <v xml:space="preserve"> </v>
      </c>
      <c r="P272" s="194" t="str">
        <f t="shared" si="62"/>
        <v xml:space="preserve"> </v>
      </c>
      <c r="Q272" s="195" t="str">
        <f t="shared" si="63"/>
        <v xml:space="preserve"> </v>
      </c>
      <c r="R272" s="336" t="str">
        <f t="shared" si="64"/>
        <v xml:space="preserve"> </v>
      </c>
      <c r="AF272" s="165">
        <f t="shared" si="70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">
      <c r="A273" s="165" t="str">
        <f>Option4!A240</f>
        <v>N/A</v>
      </c>
      <c r="B273" s="161" t="str">
        <f t="shared" si="66"/>
        <v xml:space="preserve"> </v>
      </c>
      <c r="C273" s="163" t="str">
        <f t="shared" si="65"/>
        <v xml:space="preserve"> </v>
      </c>
      <c r="D273" s="162" t="str">
        <f t="shared" si="57"/>
        <v xml:space="preserve"> </v>
      </c>
      <c r="E273" s="161" t="str">
        <f t="shared" si="67"/>
        <v xml:space="preserve"> </v>
      </c>
      <c r="F273" s="162" t="str">
        <f t="shared" si="58"/>
        <v xml:space="preserve"> </v>
      </c>
      <c r="G273" s="161" t="str">
        <f t="shared" si="68"/>
        <v xml:space="preserve"> </v>
      </c>
      <c r="H273" s="162" t="str">
        <f t="shared" si="59"/>
        <v xml:space="preserve"> </v>
      </c>
      <c r="I273" s="162" t="str">
        <f t="shared" si="69"/>
        <v xml:space="preserve"> </v>
      </c>
      <c r="J273" s="162"/>
      <c r="K273" s="335"/>
      <c r="L273" s="335"/>
      <c r="M273" s="258"/>
      <c r="N273" s="194" t="str">
        <f t="shared" si="60"/>
        <v xml:space="preserve"> </v>
      </c>
      <c r="O273" s="194" t="str">
        <f t="shared" si="61"/>
        <v xml:space="preserve"> </v>
      </c>
      <c r="P273" s="194" t="str">
        <f t="shared" si="62"/>
        <v xml:space="preserve"> </v>
      </c>
      <c r="Q273" s="195" t="str">
        <f t="shared" si="63"/>
        <v xml:space="preserve"> </v>
      </c>
      <c r="R273" s="336" t="str">
        <f t="shared" si="64"/>
        <v xml:space="preserve"> </v>
      </c>
      <c r="AF273" s="165">
        <f t="shared" si="70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">
      <c r="A274" s="165" t="str">
        <f>Option4!A241</f>
        <v>N/A</v>
      </c>
      <c r="B274" s="161" t="str">
        <f t="shared" si="66"/>
        <v xml:space="preserve"> </v>
      </c>
      <c r="C274" s="163" t="str">
        <f t="shared" si="65"/>
        <v xml:space="preserve"> </v>
      </c>
      <c r="D274" s="162" t="str">
        <f t="shared" si="57"/>
        <v xml:space="preserve"> </v>
      </c>
      <c r="E274" s="161" t="str">
        <f t="shared" si="67"/>
        <v xml:space="preserve"> </v>
      </c>
      <c r="F274" s="162" t="str">
        <f t="shared" si="58"/>
        <v xml:space="preserve"> </v>
      </c>
      <c r="G274" s="161" t="str">
        <f t="shared" si="68"/>
        <v xml:space="preserve"> </v>
      </c>
      <c r="H274" s="162" t="str">
        <f t="shared" si="59"/>
        <v xml:space="preserve"> </v>
      </c>
      <c r="I274" s="162" t="str">
        <f t="shared" si="69"/>
        <v xml:space="preserve"> </v>
      </c>
      <c r="J274" s="162"/>
      <c r="K274" s="335"/>
      <c r="L274" s="335"/>
      <c r="M274" s="258"/>
      <c r="N274" s="194" t="str">
        <f t="shared" si="60"/>
        <v xml:space="preserve"> </v>
      </c>
      <c r="O274" s="194" t="str">
        <f t="shared" si="61"/>
        <v xml:space="preserve"> </v>
      </c>
      <c r="P274" s="194" t="str">
        <f t="shared" si="62"/>
        <v xml:space="preserve"> </v>
      </c>
      <c r="Q274" s="195" t="str">
        <f t="shared" si="63"/>
        <v xml:space="preserve"> </v>
      </c>
      <c r="R274" s="336" t="str">
        <f t="shared" si="64"/>
        <v xml:space="preserve"> </v>
      </c>
      <c r="AF274" s="165">
        <f t="shared" si="70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">
      <c r="A275" s="165" t="str">
        <f>Option4!A242</f>
        <v>N/A</v>
      </c>
      <c r="B275" s="161" t="str">
        <f t="shared" si="66"/>
        <v xml:space="preserve"> </v>
      </c>
      <c r="C275" s="163" t="str">
        <f t="shared" si="65"/>
        <v xml:space="preserve"> </v>
      </c>
      <c r="D275" s="162" t="str">
        <f t="shared" si="57"/>
        <v xml:space="preserve"> </v>
      </c>
      <c r="E275" s="161" t="str">
        <f t="shared" si="67"/>
        <v xml:space="preserve"> </v>
      </c>
      <c r="F275" s="162" t="str">
        <f t="shared" si="58"/>
        <v xml:space="preserve"> </v>
      </c>
      <c r="G275" s="161" t="str">
        <f t="shared" si="68"/>
        <v xml:space="preserve"> </v>
      </c>
      <c r="H275" s="162" t="str">
        <f t="shared" si="59"/>
        <v xml:space="preserve"> </v>
      </c>
      <c r="I275" s="162" t="str">
        <f t="shared" si="69"/>
        <v xml:space="preserve"> </v>
      </c>
      <c r="J275" s="162"/>
      <c r="K275" s="335"/>
      <c r="L275" s="335"/>
      <c r="M275" s="258"/>
      <c r="N275" s="194" t="str">
        <f t="shared" si="60"/>
        <v xml:space="preserve"> </v>
      </c>
      <c r="O275" s="194" t="str">
        <f t="shared" si="61"/>
        <v xml:space="preserve"> </v>
      </c>
      <c r="P275" s="194" t="str">
        <f t="shared" si="62"/>
        <v xml:space="preserve"> </v>
      </c>
      <c r="Q275" s="195" t="str">
        <f t="shared" si="63"/>
        <v xml:space="preserve"> </v>
      </c>
      <c r="R275" s="336" t="str">
        <f t="shared" si="64"/>
        <v xml:space="preserve"> </v>
      </c>
      <c r="AF275" s="165">
        <f t="shared" si="70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">
      <c r="A276" s="165" t="str">
        <f>Option4!A243</f>
        <v>N/A</v>
      </c>
      <c r="B276" s="161" t="str">
        <f t="shared" si="66"/>
        <v xml:space="preserve"> </v>
      </c>
      <c r="C276" s="163" t="str">
        <f t="shared" si="65"/>
        <v xml:space="preserve"> </v>
      </c>
      <c r="D276" s="162" t="str">
        <f t="shared" si="57"/>
        <v xml:space="preserve"> </v>
      </c>
      <c r="E276" s="161" t="str">
        <f t="shared" si="67"/>
        <v xml:space="preserve"> </v>
      </c>
      <c r="F276" s="162" t="str">
        <f t="shared" si="58"/>
        <v xml:space="preserve"> </v>
      </c>
      <c r="G276" s="161" t="str">
        <f t="shared" si="68"/>
        <v xml:space="preserve"> </v>
      </c>
      <c r="H276" s="162" t="str">
        <f t="shared" si="59"/>
        <v xml:space="preserve"> </v>
      </c>
      <c r="I276" s="162" t="str">
        <f t="shared" si="69"/>
        <v xml:space="preserve"> </v>
      </c>
      <c r="J276" s="162"/>
      <c r="K276" s="335"/>
      <c r="L276" s="335"/>
      <c r="M276" s="258"/>
      <c r="N276" s="194" t="str">
        <f t="shared" si="60"/>
        <v xml:space="preserve"> </v>
      </c>
      <c r="O276" s="194" t="str">
        <f t="shared" si="61"/>
        <v xml:space="preserve"> </v>
      </c>
      <c r="P276" s="194" t="str">
        <f t="shared" si="62"/>
        <v xml:space="preserve"> </v>
      </c>
      <c r="Q276" s="195" t="str">
        <f t="shared" si="63"/>
        <v xml:space="preserve"> </v>
      </c>
      <c r="R276" s="336" t="str">
        <f t="shared" si="64"/>
        <v xml:space="preserve"> </v>
      </c>
      <c r="AF276" s="165">
        <f t="shared" si="70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">
      <c r="A277" s="165" t="str">
        <f>Option4!A244</f>
        <v>N/A</v>
      </c>
      <c r="B277" s="161" t="str">
        <f t="shared" si="66"/>
        <v xml:space="preserve"> </v>
      </c>
      <c r="C277" s="163" t="str">
        <f t="shared" si="65"/>
        <v xml:space="preserve"> </v>
      </c>
      <c r="D277" s="162" t="str">
        <f t="shared" si="57"/>
        <v xml:space="preserve"> </v>
      </c>
      <c r="E277" s="161" t="str">
        <f t="shared" si="67"/>
        <v xml:space="preserve"> </v>
      </c>
      <c r="F277" s="162" t="str">
        <f t="shared" si="58"/>
        <v xml:space="preserve"> </v>
      </c>
      <c r="G277" s="161" t="str">
        <f t="shared" si="68"/>
        <v xml:space="preserve"> </v>
      </c>
      <c r="H277" s="162" t="str">
        <f t="shared" si="59"/>
        <v xml:space="preserve"> </v>
      </c>
      <c r="I277" s="162" t="str">
        <f t="shared" si="69"/>
        <v xml:space="preserve"> </v>
      </c>
      <c r="J277" s="162"/>
      <c r="K277" s="335"/>
      <c r="L277" s="335"/>
      <c r="M277" s="258"/>
      <c r="N277" s="194" t="str">
        <f t="shared" si="60"/>
        <v xml:space="preserve"> </v>
      </c>
      <c r="O277" s="194" t="str">
        <f t="shared" si="61"/>
        <v xml:space="preserve"> </v>
      </c>
      <c r="P277" s="194" t="str">
        <f t="shared" si="62"/>
        <v xml:space="preserve"> </v>
      </c>
      <c r="Q277" s="195" t="str">
        <f t="shared" si="63"/>
        <v xml:space="preserve"> </v>
      </c>
      <c r="R277" s="336" t="str">
        <f t="shared" si="64"/>
        <v xml:space="preserve"> </v>
      </c>
      <c r="AF277" s="165">
        <f t="shared" si="70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">
      <c r="A278" s="165" t="str">
        <f>Option4!A245</f>
        <v>N/A</v>
      </c>
      <c r="B278" s="161" t="str">
        <f t="shared" si="66"/>
        <v xml:space="preserve"> </v>
      </c>
      <c r="C278" s="163" t="str">
        <f t="shared" si="65"/>
        <v xml:space="preserve"> </v>
      </c>
      <c r="D278" s="162" t="str">
        <f t="shared" si="57"/>
        <v xml:space="preserve"> </v>
      </c>
      <c r="E278" s="161" t="str">
        <f t="shared" si="67"/>
        <v xml:space="preserve"> </v>
      </c>
      <c r="F278" s="162" t="str">
        <f t="shared" si="58"/>
        <v xml:space="preserve"> </v>
      </c>
      <c r="G278" s="161" t="str">
        <f t="shared" si="68"/>
        <v xml:space="preserve"> </v>
      </c>
      <c r="H278" s="162" t="str">
        <f t="shared" si="59"/>
        <v xml:space="preserve"> </v>
      </c>
      <c r="I278" s="162" t="str">
        <f t="shared" si="69"/>
        <v xml:space="preserve"> </v>
      </c>
      <c r="J278" s="162"/>
      <c r="K278" s="335"/>
      <c r="L278" s="335"/>
      <c r="M278" s="258"/>
      <c r="N278" s="194" t="str">
        <f t="shared" si="60"/>
        <v xml:space="preserve"> </v>
      </c>
      <c r="O278" s="194" t="str">
        <f t="shared" si="61"/>
        <v xml:space="preserve"> </v>
      </c>
      <c r="P278" s="194" t="str">
        <f t="shared" si="62"/>
        <v xml:space="preserve"> </v>
      </c>
      <c r="Q278" s="195" t="str">
        <f t="shared" si="63"/>
        <v xml:space="preserve"> </v>
      </c>
      <c r="R278" s="336" t="str">
        <f t="shared" si="64"/>
        <v xml:space="preserve"> </v>
      </c>
      <c r="AF278" s="165">
        <f t="shared" si="70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">
      <c r="A279" s="165" t="str">
        <f>Option4!A246</f>
        <v>N/A</v>
      </c>
      <c r="B279" s="161" t="str">
        <f t="shared" si="66"/>
        <v xml:space="preserve"> </v>
      </c>
      <c r="C279" s="163" t="str">
        <f t="shared" si="65"/>
        <v xml:space="preserve"> </v>
      </c>
      <c r="D279" s="162" t="str">
        <f t="shared" si="57"/>
        <v xml:space="preserve"> </v>
      </c>
      <c r="E279" s="161" t="str">
        <f t="shared" si="67"/>
        <v xml:space="preserve"> </v>
      </c>
      <c r="F279" s="162" t="str">
        <f t="shared" si="58"/>
        <v xml:space="preserve"> </v>
      </c>
      <c r="G279" s="161" t="str">
        <f t="shared" si="68"/>
        <v xml:space="preserve"> </v>
      </c>
      <c r="H279" s="162" t="str">
        <f t="shared" si="59"/>
        <v xml:space="preserve"> </v>
      </c>
      <c r="I279" s="162" t="str">
        <f t="shared" si="69"/>
        <v xml:space="preserve"> </v>
      </c>
      <c r="J279" s="162"/>
      <c r="K279" s="335"/>
      <c r="L279" s="335"/>
      <c r="M279" s="258"/>
      <c r="N279" s="194" t="str">
        <f t="shared" si="60"/>
        <v xml:space="preserve"> </v>
      </c>
      <c r="O279" s="194" t="str">
        <f t="shared" si="61"/>
        <v xml:space="preserve"> </v>
      </c>
      <c r="P279" s="194" t="str">
        <f t="shared" si="62"/>
        <v xml:space="preserve"> </v>
      </c>
      <c r="Q279" s="195" t="str">
        <f t="shared" si="63"/>
        <v xml:space="preserve"> </v>
      </c>
      <c r="R279" s="336" t="str">
        <f t="shared" si="64"/>
        <v xml:space="preserve"> </v>
      </c>
      <c r="AF279" s="165">
        <f t="shared" si="70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">
      <c r="A280" s="165" t="str">
        <f>Option4!A247</f>
        <v>N/A</v>
      </c>
      <c r="B280" s="161" t="str">
        <f t="shared" si="66"/>
        <v xml:space="preserve"> </v>
      </c>
      <c r="C280" s="163" t="str">
        <f t="shared" si="65"/>
        <v xml:space="preserve"> </v>
      </c>
      <c r="D280" s="162" t="str">
        <f t="shared" si="57"/>
        <v xml:space="preserve"> </v>
      </c>
      <c r="E280" s="161" t="str">
        <f t="shared" si="67"/>
        <v xml:space="preserve"> </v>
      </c>
      <c r="F280" s="162" t="str">
        <f t="shared" si="58"/>
        <v xml:space="preserve"> </v>
      </c>
      <c r="G280" s="161" t="str">
        <f t="shared" si="68"/>
        <v xml:space="preserve"> </v>
      </c>
      <c r="H280" s="162" t="str">
        <f t="shared" si="59"/>
        <v xml:space="preserve"> </v>
      </c>
      <c r="I280" s="162" t="str">
        <f t="shared" si="69"/>
        <v xml:space="preserve"> </v>
      </c>
      <c r="J280" s="162"/>
      <c r="K280" s="335"/>
      <c r="L280" s="335"/>
      <c r="M280" s="258"/>
      <c r="N280" s="194" t="str">
        <f t="shared" si="60"/>
        <v xml:space="preserve"> </v>
      </c>
      <c r="O280" s="194" t="str">
        <f t="shared" si="61"/>
        <v xml:space="preserve"> </v>
      </c>
      <c r="P280" s="194" t="str">
        <f t="shared" si="62"/>
        <v xml:space="preserve"> </v>
      </c>
      <c r="Q280" s="195" t="str">
        <f t="shared" si="63"/>
        <v xml:space="preserve"> </v>
      </c>
      <c r="R280" s="336" t="str">
        <f t="shared" si="64"/>
        <v xml:space="preserve"> </v>
      </c>
      <c r="AF280" s="165">
        <f t="shared" si="70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">
      <c r="A281" s="165" t="str">
        <f>Option4!A248</f>
        <v>N/A</v>
      </c>
      <c r="B281" s="161" t="str">
        <f t="shared" si="66"/>
        <v xml:space="preserve"> </v>
      </c>
      <c r="C281" s="163" t="str">
        <f t="shared" si="65"/>
        <v xml:space="preserve"> </v>
      </c>
      <c r="D281" s="162" t="str">
        <f t="shared" si="57"/>
        <v xml:space="preserve"> </v>
      </c>
      <c r="E281" s="161" t="str">
        <f t="shared" si="67"/>
        <v xml:space="preserve"> </v>
      </c>
      <c r="F281" s="162" t="str">
        <f t="shared" si="58"/>
        <v xml:space="preserve"> </v>
      </c>
      <c r="G281" s="161" t="str">
        <f t="shared" si="68"/>
        <v xml:space="preserve"> </v>
      </c>
      <c r="H281" s="162" t="str">
        <f t="shared" si="59"/>
        <v xml:space="preserve"> </v>
      </c>
      <c r="I281" s="162" t="str">
        <f t="shared" si="69"/>
        <v xml:space="preserve"> </v>
      </c>
      <c r="J281" s="162"/>
      <c r="K281" s="335"/>
      <c r="L281" s="335"/>
      <c r="M281" s="258"/>
      <c r="N281" s="194" t="str">
        <f t="shared" si="60"/>
        <v xml:space="preserve"> </v>
      </c>
      <c r="O281" s="194" t="str">
        <f t="shared" si="61"/>
        <v xml:space="preserve"> </v>
      </c>
      <c r="P281" s="194" t="str">
        <f t="shared" si="62"/>
        <v xml:space="preserve"> </v>
      </c>
      <c r="Q281" s="195" t="str">
        <f t="shared" si="63"/>
        <v xml:space="preserve"> </v>
      </c>
      <c r="R281" s="336" t="str">
        <f t="shared" si="64"/>
        <v xml:space="preserve"> </v>
      </c>
      <c r="AF281" s="165">
        <f t="shared" si="70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">
      <c r="A282" s="165" t="str">
        <f>Option4!A249</f>
        <v>N/A</v>
      </c>
      <c r="B282" s="161" t="str">
        <f t="shared" si="66"/>
        <v xml:space="preserve"> </v>
      </c>
      <c r="C282" s="163" t="str">
        <f t="shared" si="65"/>
        <v xml:space="preserve"> </v>
      </c>
      <c r="D282" s="162" t="str">
        <f t="shared" si="57"/>
        <v xml:space="preserve"> </v>
      </c>
      <c r="E282" s="161" t="str">
        <f t="shared" si="67"/>
        <v xml:space="preserve"> </v>
      </c>
      <c r="F282" s="162" t="str">
        <f t="shared" si="58"/>
        <v xml:space="preserve"> </v>
      </c>
      <c r="G282" s="161" t="str">
        <f t="shared" si="68"/>
        <v xml:space="preserve"> </v>
      </c>
      <c r="H282" s="162" t="str">
        <f t="shared" si="59"/>
        <v xml:space="preserve"> </v>
      </c>
      <c r="I282" s="162" t="str">
        <f t="shared" si="69"/>
        <v xml:space="preserve"> </v>
      </c>
      <c r="J282" s="162"/>
      <c r="K282" s="335"/>
      <c r="L282" s="335"/>
      <c r="M282" s="258"/>
      <c r="N282" s="194" t="str">
        <f t="shared" si="60"/>
        <v xml:space="preserve"> </v>
      </c>
      <c r="O282" s="194" t="str">
        <f t="shared" si="61"/>
        <v xml:space="preserve"> </v>
      </c>
      <c r="P282" s="194" t="str">
        <f t="shared" si="62"/>
        <v xml:space="preserve"> </v>
      </c>
      <c r="Q282" s="195" t="str">
        <f t="shared" si="63"/>
        <v xml:space="preserve"> </v>
      </c>
      <c r="R282" s="336" t="str">
        <f t="shared" si="64"/>
        <v xml:space="preserve"> </v>
      </c>
      <c r="AF282" s="165">
        <f t="shared" si="70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">
      <c r="A283" s="165" t="str">
        <f>Option4!A250</f>
        <v>N/A</v>
      </c>
      <c r="B283" s="161" t="str">
        <f t="shared" si="66"/>
        <v xml:space="preserve"> </v>
      </c>
      <c r="C283" s="163" t="str">
        <f t="shared" si="65"/>
        <v xml:space="preserve"> </v>
      </c>
      <c r="D283" s="162" t="str">
        <f t="shared" si="57"/>
        <v xml:space="preserve"> </v>
      </c>
      <c r="E283" s="161" t="str">
        <f t="shared" si="67"/>
        <v xml:space="preserve"> </v>
      </c>
      <c r="F283" s="162" t="str">
        <f t="shared" si="58"/>
        <v xml:space="preserve"> </v>
      </c>
      <c r="G283" s="161" t="str">
        <f t="shared" si="68"/>
        <v xml:space="preserve"> </v>
      </c>
      <c r="H283" s="162" t="str">
        <f t="shared" si="59"/>
        <v xml:space="preserve"> </v>
      </c>
      <c r="I283" s="162" t="str">
        <f t="shared" si="69"/>
        <v xml:space="preserve"> </v>
      </c>
      <c r="J283" s="162"/>
      <c r="K283" s="335"/>
      <c r="L283" s="335"/>
      <c r="M283" s="258"/>
      <c r="N283" s="194" t="str">
        <f t="shared" si="60"/>
        <v xml:space="preserve"> </v>
      </c>
      <c r="O283" s="194" t="str">
        <f t="shared" si="61"/>
        <v xml:space="preserve"> </v>
      </c>
      <c r="P283" s="194" t="str">
        <f t="shared" si="62"/>
        <v xml:space="preserve"> </v>
      </c>
      <c r="Q283" s="195" t="str">
        <f t="shared" si="63"/>
        <v xml:space="preserve"> </v>
      </c>
      <c r="R283" s="336" t="str">
        <f t="shared" si="64"/>
        <v xml:space="preserve"> </v>
      </c>
      <c r="AF283" s="165">
        <f t="shared" si="70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">
      <c r="A284" s="165" t="str">
        <f>Option4!A251</f>
        <v>N/A</v>
      </c>
      <c r="B284" s="161" t="str">
        <f t="shared" si="66"/>
        <v xml:space="preserve"> </v>
      </c>
      <c r="C284" s="163" t="str">
        <f t="shared" si="65"/>
        <v xml:space="preserve"> </v>
      </c>
      <c r="D284" s="162" t="str">
        <f t="shared" si="57"/>
        <v xml:space="preserve"> </v>
      </c>
      <c r="E284" s="161" t="str">
        <f t="shared" si="67"/>
        <v xml:space="preserve"> </v>
      </c>
      <c r="F284" s="162" t="str">
        <f t="shared" si="58"/>
        <v xml:space="preserve"> </v>
      </c>
      <c r="G284" s="161" t="str">
        <f t="shared" si="68"/>
        <v xml:space="preserve"> </v>
      </c>
      <c r="H284" s="162" t="str">
        <f t="shared" si="59"/>
        <v xml:space="preserve"> </v>
      </c>
      <c r="I284" s="162" t="str">
        <f t="shared" si="69"/>
        <v xml:space="preserve"> </v>
      </c>
      <c r="J284" s="162"/>
      <c r="K284" s="335"/>
      <c r="L284" s="335"/>
      <c r="M284" s="258"/>
      <c r="N284" s="194" t="str">
        <f t="shared" si="60"/>
        <v xml:space="preserve"> </v>
      </c>
      <c r="O284" s="194" t="str">
        <f t="shared" si="61"/>
        <v xml:space="preserve"> </v>
      </c>
      <c r="P284" s="194" t="str">
        <f t="shared" si="62"/>
        <v xml:space="preserve"> </v>
      </c>
      <c r="Q284" s="195" t="str">
        <f t="shared" si="63"/>
        <v xml:space="preserve"> </v>
      </c>
      <c r="R284" s="336" t="str">
        <f t="shared" si="64"/>
        <v xml:space="preserve"> </v>
      </c>
      <c r="AF284" s="165">
        <f t="shared" si="70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">
      <c r="A285" s="165" t="str">
        <f>Option4!A252</f>
        <v>N/A</v>
      </c>
      <c r="B285" s="161" t="str">
        <f t="shared" si="66"/>
        <v xml:space="preserve"> </v>
      </c>
      <c r="C285" s="163" t="str">
        <f t="shared" si="65"/>
        <v xml:space="preserve"> </v>
      </c>
      <c r="D285" s="162" t="str">
        <f t="shared" si="57"/>
        <v xml:space="preserve"> </v>
      </c>
      <c r="E285" s="161" t="str">
        <f t="shared" si="67"/>
        <v xml:space="preserve"> </v>
      </c>
      <c r="F285" s="162" t="str">
        <f t="shared" si="58"/>
        <v xml:space="preserve"> </v>
      </c>
      <c r="G285" s="161" t="str">
        <f t="shared" si="68"/>
        <v xml:space="preserve"> </v>
      </c>
      <c r="H285" s="162" t="str">
        <f t="shared" si="59"/>
        <v xml:space="preserve"> </v>
      </c>
      <c r="I285" s="162" t="str">
        <f t="shared" si="69"/>
        <v xml:space="preserve"> </v>
      </c>
      <c r="J285" s="162"/>
      <c r="K285" s="335"/>
      <c r="L285" s="335"/>
      <c r="M285" s="258"/>
      <c r="N285" s="194" t="str">
        <f t="shared" si="60"/>
        <v xml:space="preserve"> </v>
      </c>
      <c r="O285" s="194" t="str">
        <f t="shared" si="61"/>
        <v xml:space="preserve"> </v>
      </c>
      <c r="P285" s="194" t="str">
        <f t="shared" si="62"/>
        <v xml:space="preserve"> </v>
      </c>
      <c r="Q285" s="195" t="str">
        <f t="shared" si="63"/>
        <v xml:space="preserve"> </v>
      </c>
      <c r="R285" s="336" t="str">
        <f t="shared" si="64"/>
        <v xml:space="preserve"> </v>
      </c>
      <c r="AF285" s="165">
        <f t="shared" si="70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">
      <c r="A286" s="165" t="str">
        <f>Option4!A253</f>
        <v>N/A</v>
      </c>
      <c r="B286" s="161" t="str">
        <f t="shared" si="66"/>
        <v xml:space="preserve"> </v>
      </c>
      <c r="C286" s="163" t="str">
        <f t="shared" si="65"/>
        <v xml:space="preserve"> </v>
      </c>
      <c r="D286" s="162" t="str">
        <f t="shared" si="57"/>
        <v xml:space="preserve"> </v>
      </c>
      <c r="E286" s="161" t="str">
        <f t="shared" si="67"/>
        <v xml:space="preserve"> </v>
      </c>
      <c r="F286" s="162" t="str">
        <f t="shared" si="58"/>
        <v xml:space="preserve"> </v>
      </c>
      <c r="G286" s="161" t="str">
        <f t="shared" si="68"/>
        <v xml:space="preserve"> </v>
      </c>
      <c r="H286" s="162" t="str">
        <f t="shared" si="59"/>
        <v xml:space="preserve"> </v>
      </c>
      <c r="I286" s="162" t="str">
        <f t="shared" si="69"/>
        <v xml:space="preserve"> </v>
      </c>
      <c r="J286" s="162"/>
      <c r="K286" s="335"/>
      <c r="L286" s="335"/>
      <c r="M286" s="258"/>
      <c r="N286" s="194" t="str">
        <f t="shared" si="60"/>
        <v xml:space="preserve"> </v>
      </c>
      <c r="O286" s="194" t="str">
        <f t="shared" si="61"/>
        <v xml:space="preserve"> </v>
      </c>
      <c r="P286" s="194" t="str">
        <f t="shared" si="62"/>
        <v xml:space="preserve"> </v>
      </c>
      <c r="Q286" s="195" t="str">
        <f t="shared" si="63"/>
        <v xml:space="preserve"> </v>
      </c>
      <c r="R286" s="336" t="str">
        <f t="shared" si="64"/>
        <v xml:space="preserve"> </v>
      </c>
      <c r="AF286" s="165">
        <f t="shared" si="70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">
      <c r="A287" s="165" t="str">
        <f>Option4!A254</f>
        <v>N/A</v>
      </c>
      <c r="B287" s="161" t="str">
        <f t="shared" si="66"/>
        <v xml:space="preserve"> </v>
      </c>
      <c r="C287" s="163" t="str">
        <f t="shared" si="65"/>
        <v xml:space="preserve"> </v>
      </c>
      <c r="D287" s="162" t="str">
        <f t="shared" si="57"/>
        <v xml:space="preserve"> </v>
      </c>
      <c r="E287" s="161" t="str">
        <f t="shared" si="67"/>
        <v xml:space="preserve"> </v>
      </c>
      <c r="F287" s="162" t="str">
        <f t="shared" si="58"/>
        <v xml:space="preserve"> </v>
      </c>
      <c r="G287" s="161" t="str">
        <f t="shared" si="68"/>
        <v xml:space="preserve"> </v>
      </c>
      <c r="H287" s="162" t="str">
        <f t="shared" si="59"/>
        <v xml:space="preserve"> </v>
      </c>
      <c r="I287" s="162" t="str">
        <f t="shared" si="69"/>
        <v xml:space="preserve"> </v>
      </c>
      <c r="J287" s="162"/>
      <c r="K287" s="335"/>
      <c r="L287" s="335"/>
      <c r="M287" s="258"/>
      <c r="N287" s="194" t="str">
        <f t="shared" si="60"/>
        <v xml:space="preserve"> </v>
      </c>
      <c r="O287" s="194" t="str">
        <f t="shared" si="61"/>
        <v xml:space="preserve"> </v>
      </c>
      <c r="P287" s="194" t="str">
        <f t="shared" si="62"/>
        <v xml:space="preserve"> </v>
      </c>
      <c r="Q287" s="195" t="str">
        <f t="shared" si="63"/>
        <v xml:space="preserve"> </v>
      </c>
      <c r="R287" s="336" t="str">
        <f t="shared" si="64"/>
        <v xml:space="preserve"> </v>
      </c>
      <c r="AF287" s="165">
        <f t="shared" ref="AF287:AF318" si="71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">
      <c r="A288" s="165" t="str">
        <f>Option4!A255</f>
        <v>N/A</v>
      </c>
      <c r="B288" s="161" t="str">
        <f t="shared" si="66"/>
        <v xml:space="preserve"> </v>
      </c>
      <c r="C288" s="163" t="str">
        <f t="shared" si="65"/>
        <v xml:space="preserve"> </v>
      </c>
      <c r="D288" s="162" t="str">
        <f t="shared" si="57"/>
        <v xml:space="preserve"> </v>
      </c>
      <c r="E288" s="161" t="str">
        <f t="shared" si="67"/>
        <v xml:space="preserve"> </v>
      </c>
      <c r="F288" s="162" t="str">
        <f t="shared" si="58"/>
        <v xml:space="preserve"> </v>
      </c>
      <c r="G288" s="161" t="str">
        <f t="shared" si="68"/>
        <v xml:space="preserve"> </v>
      </c>
      <c r="H288" s="162" t="str">
        <f t="shared" si="59"/>
        <v xml:space="preserve"> </v>
      </c>
      <c r="I288" s="162" t="str">
        <f t="shared" si="69"/>
        <v xml:space="preserve"> </v>
      </c>
      <c r="J288" s="162"/>
      <c r="K288" s="335"/>
      <c r="L288" s="335"/>
      <c r="M288" s="258"/>
      <c r="N288" s="194" t="str">
        <f t="shared" si="60"/>
        <v xml:space="preserve"> </v>
      </c>
      <c r="O288" s="194" t="str">
        <f t="shared" si="61"/>
        <v xml:space="preserve"> </v>
      </c>
      <c r="P288" s="194" t="str">
        <f t="shared" si="62"/>
        <v xml:space="preserve"> </v>
      </c>
      <c r="Q288" s="195" t="str">
        <f t="shared" si="63"/>
        <v xml:space="preserve"> </v>
      </c>
      <c r="R288" s="336" t="str">
        <f t="shared" si="64"/>
        <v xml:space="preserve"> </v>
      </c>
      <c r="AF288" s="165">
        <f t="shared" si="71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39" x14ac:dyDescent="0.2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337"/>
      <c r="L289" s="337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71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L289" s="154"/>
      <c r="AM289" s="344"/>
    </row>
    <row r="290" spans="1:39" x14ac:dyDescent="0.2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337"/>
      <c r="L290" s="337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71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L290" s="154"/>
      <c r="AM290" s="344"/>
    </row>
    <row r="291" spans="1:39" x14ac:dyDescent="0.2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337"/>
      <c r="L291" s="337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71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L291" s="154"/>
      <c r="AM291" s="344"/>
    </row>
    <row r="292" spans="1:39" x14ac:dyDescent="0.2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337"/>
      <c r="L292" s="337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71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L292" s="154"/>
      <c r="AM292" s="344"/>
    </row>
    <row r="293" spans="1:39" x14ac:dyDescent="0.2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337"/>
      <c r="L293" s="337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71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L293" s="154"/>
      <c r="AM293" s="344"/>
    </row>
    <row r="294" spans="1:39" x14ac:dyDescent="0.2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337"/>
      <c r="L294" s="337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71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L294" s="154"/>
      <c r="AM294" s="344"/>
    </row>
    <row r="295" spans="1:39" x14ac:dyDescent="0.2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337"/>
      <c r="L295" s="337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71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L295" s="154"/>
      <c r="AM295" s="344"/>
    </row>
    <row r="296" spans="1:39" x14ac:dyDescent="0.2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337"/>
      <c r="L296" s="337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71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L296" s="154"/>
      <c r="AM296" s="344"/>
    </row>
    <row r="297" spans="1:39" x14ac:dyDescent="0.2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337"/>
      <c r="L297" s="337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71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L297" s="154"/>
      <c r="AM297" s="344"/>
    </row>
    <row r="298" spans="1:39" x14ac:dyDescent="0.2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337"/>
      <c r="L298" s="337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71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L298" s="154"/>
      <c r="AM298" s="344"/>
    </row>
    <row r="299" spans="1:39" x14ac:dyDescent="0.2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337"/>
      <c r="L299" s="337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71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L299" s="154"/>
      <c r="AM299" s="344"/>
    </row>
    <row r="300" spans="1:39" x14ac:dyDescent="0.2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337"/>
      <c r="L300" s="337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71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L300" s="154"/>
      <c r="AM300" s="344"/>
    </row>
    <row r="301" spans="1:39" x14ac:dyDescent="0.2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337"/>
      <c r="L301" s="337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71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L301" s="154"/>
      <c r="AM301" s="344"/>
    </row>
    <row r="302" spans="1:39" x14ac:dyDescent="0.2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337"/>
      <c r="L302" s="337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71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L302" s="154"/>
      <c r="AM302" s="344"/>
    </row>
    <row r="303" spans="1:39" x14ac:dyDescent="0.2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337"/>
      <c r="L303" s="337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71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L303" s="154"/>
      <c r="AM303" s="344"/>
    </row>
    <row r="304" spans="1:39" x14ac:dyDescent="0.2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337"/>
      <c r="L304" s="337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71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L304" s="154"/>
      <c r="AM304" s="344"/>
    </row>
    <row r="305" spans="1:39" x14ac:dyDescent="0.2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337"/>
      <c r="L305" s="337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71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L305" s="154"/>
      <c r="AM305" s="344"/>
    </row>
    <row r="306" spans="1:39" x14ac:dyDescent="0.2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337"/>
      <c r="L306" s="337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71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L306" s="154"/>
      <c r="AM306" s="344"/>
    </row>
    <row r="307" spans="1:39" x14ac:dyDescent="0.2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337"/>
      <c r="L307" s="337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71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L307" s="154"/>
      <c r="AM307" s="344"/>
    </row>
    <row r="308" spans="1:39" x14ac:dyDescent="0.2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337"/>
      <c r="L308" s="337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71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L308" s="154"/>
      <c r="AM308" s="344"/>
    </row>
    <row r="309" spans="1:39" x14ac:dyDescent="0.2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337"/>
      <c r="L309" s="337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71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L309" s="154"/>
      <c r="AM309" s="344"/>
    </row>
    <row r="310" spans="1:39" x14ac:dyDescent="0.2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337"/>
      <c r="L310" s="337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71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L310" s="154"/>
      <c r="AM310" s="344"/>
    </row>
    <row r="311" spans="1:39" x14ac:dyDescent="0.2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337"/>
      <c r="L311" s="337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71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L311" s="154"/>
      <c r="AM311" s="344"/>
    </row>
    <row r="312" spans="1:39" x14ac:dyDescent="0.2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337"/>
      <c r="L312" s="337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71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L312" s="154"/>
      <c r="AM312" s="344"/>
    </row>
    <row r="313" spans="1:39" x14ac:dyDescent="0.2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337"/>
      <c r="L313" s="337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71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L313" s="154"/>
      <c r="AM313" s="344"/>
    </row>
    <row r="314" spans="1:39" x14ac:dyDescent="0.2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337"/>
      <c r="L314" s="337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71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L314" s="154"/>
      <c r="AM314" s="344"/>
    </row>
    <row r="315" spans="1:39" x14ac:dyDescent="0.2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337"/>
      <c r="L315" s="337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71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L315" s="154"/>
      <c r="AM315" s="344"/>
    </row>
    <row r="316" spans="1:39" x14ac:dyDescent="0.2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337"/>
      <c r="L316" s="337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71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L316" s="154"/>
      <c r="AM316" s="344"/>
    </row>
    <row r="317" spans="1:39" x14ac:dyDescent="0.2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337"/>
      <c r="L317" s="337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71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L317" s="154"/>
      <c r="AM317" s="344"/>
    </row>
    <row r="318" spans="1:39" x14ac:dyDescent="0.2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337"/>
      <c r="L318" s="337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71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L318" s="154"/>
      <c r="AM318" s="344"/>
    </row>
    <row r="319" spans="1:39" x14ac:dyDescent="0.2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337"/>
      <c r="L319" s="337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72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L319" s="154"/>
      <c r="AM319" s="344"/>
    </row>
    <row r="320" spans="1:39" x14ac:dyDescent="0.2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337"/>
      <c r="L320" s="337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72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L320" s="154"/>
      <c r="AM320" s="344"/>
    </row>
    <row r="321" spans="1:39" x14ac:dyDescent="0.2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337"/>
      <c r="L321" s="337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72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L321" s="154"/>
      <c r="AM321" s="344"/>
    </row>
    <row r="322" spans="1:39" x14ac:dyDescent="0.2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337"/>
      <c r="L322" s="337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72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L322" s="154"/>
      <c r="AM322" s="344"/>
    </row>
    <row r="323" spans="1:39" x14ac:dyDescent="0.2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337"/>
      <c r="L323" s="337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72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L323" s="154"/>
      <c r="AM323" s="344"/>
    </row>
    <row r="324" spans="1:39" x14ac:dyDescent="0.2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337"/>
      <c r="L324" s="337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72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L324" s="154"/>
      <c r="AM324" s="344"/>
    </row>
    <row r="325" spans="1:39" x14ac:dyDescent="0.2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337"/>
      <c r="L325" s="337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72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L325" s="154"/>
      <c r="AM325" s="344"/>
    </row>
    <row r="326" spans="1:39" x14ac:dyDescent="0.2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337"/>
      <c r="L326" s="337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72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L326" s="154"/>
      <c r="AM326" s="344"/>
    </row>
    <row r="327" spans="1:39" x14ac:dyDescent="0.2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337"/>
      <c r="L327" s="337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72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L327" s="154"/>
      <c r="AM327" s="344"/>
    </row>
    <row r="328" spans="1:39" x14ac:dyDescent="0.2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337"/>
      <c r="L328" s="337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72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L328" s="154"/>
      <c r="AM328" s="344"/>
    </row>
    <row r="329" spans="1:39" x14ac:dyDescent="0.2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337"/>
      <c r="L329" s="337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72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L329" s="154"/>
      <c r="AM329" s="344"/>
    </row>
    <row r="330" spans="1:39" x14ac:dyDescent="0.2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337"/>
      <c r="L330" s="337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72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L330" s="154"/>
      <c r="AM330" s="344"/>
    </row>
    <row r="331" spans="1:39" x14ac:dyDescent="0.2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337"/>
      <c r="L331" s="337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72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L331" s="154"/>
      <c r="AM331" s="344"/>
    </row>
    <row r="332" spans="1:39" x14ac:dyDescent="0.2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337"/>
      <c r="L332" s="337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72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L332" s="154"/>
      <c r="AM332" s="344"/>
    </row>
    <row r="333" spans="1:39" x14ac:dyDescent="0.2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337"/>
      <c r="L333" s="337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72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L333" s="154"/>
      <c r="AM333" s="344"/>
    </row>
    <row r="334" spans="1:39" x14ac:dyDescent="0.2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337"/>
      <c r="L334" s="337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72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L334" s="154"/>
      <c r="AM334" s="344"/>
    </row>
    <row r="335" spans="1:39" x14ac:dyDescent="0.2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337"/>
      <c r="L335" s="337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72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L335" s="154"/>
      <c r="AM335" s="344"/>
    </row>
    <row r="336" spans="1:39" x14ac:dyDescent="0.2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337"/>
      <c r="L336" s="337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72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L336" s="154"/>
      <c r="AM336" s="344"/>
    </row>
    <row r="337" spans="1:39" x14ac:dyDescent="0.2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337"/>
      <c r="L337" s="337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72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L337" s="154"/>
      <c r="AM337" s="344"/>
    </row>
    <row r="338" spans="1:39" x14ac:dyDescent="0.2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337"/>
      <c r="L338" s="337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72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L338" s="154"/>
      <c r="AM338" s="344"/>
    </row>
    <row r="339" spans="1:39" x14ac:dyDescent="0.2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337"/>
      <c r="L339" s="337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72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L339" s="154"/>
      <c r="AM339" s="344"/>
    </row>
    <row r="340" spans="1:39" x14ac:dyDescent="0.2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337"/>
      <c r="L340" s="337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72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L340" s="154"/>
      <c r="AM340" s="344"/>
    </row>
    <row r="341" spans="1:39" x14ac:dyDescent="0.2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337"/>
      <c r="L341" s="337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72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L341" s="154"/>
      <c r="AM341" s="344"/>
    </row>
    <row r="342" spans="1:39" x14ac:dyDescent="0.2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337"/>
      <c r="L342" s="337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72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L342" s="154"/>
      <c r="AM342" s="344"/>
    </row>
    <row r="343" spans="1:39" x14ac:dyDescent="0.2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337"/>
      <c r="L343" s="337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72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L343" s="154"/>
      <c r="AM343" s="344"/>
    </row>
    <row r="344" spans="1:39" x14ac:dyDescent="0.2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337"/>
      <c r="L344" s="337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72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L344" s="154"/>
      <c r="AM344" s="344"/>
    </row>
    <row r="345" spans="1:39" x14ac:dyDescent="0.2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337"/>
      <c r="L345" s="337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72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L345" s="154"/>
      <c r="AM345" s="344"/>
    </row>
    <row r="346" spans="1:39" x14ac:dyDescent="0.2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337"/>
      <c r="L346" s="337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72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L346" s="154"/>
      <c r="AM346" s="344"/>
    </row>
    <row r="347" spans="1:39" x14ac:dyDescent="0.2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337"/>
      <c r="L347" s="337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72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L347" s="154"/>
      <c r="AM347" s="344"/>
    </row>
    <row r="348" spans="1:39" x14ac:dyDescent="0.2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337"/>
      <c r="L348" s="337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72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L348" s="154"/>
      <c r="AM348" s="344"/>
    </row>
    <row r="349" spans="1:39" x14ac:dyDescent="0.2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337"/>
      <c r="L349" s="337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72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L349" s="154"/>
      <c r="AM349" s="344"/>
    </row>
    <row r="350" spans="1:39" x14ac:dyDescent="0.2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337"/>
      <c r="L350" s="337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72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L350" s="154"/>
      <c r="AM350" s="344"/>
    </row>
    <row r="351" spans="1:39" x14ac:dyDescent="0.2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337"/>
      <c r="L351" s="337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73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L351" s="154"/>
      <c r="AM351" s="344"/>
    </row>
    <row r="352" spans="1:39" x14ac:dyDescent="0.2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337"/>
      <c r="L352" s="337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73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L352" s="154"/>
      <c r="AM352" s="344"/>
    </row>
    <row r="353" spans="1:39" x14ac:dyDescent="0.2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337"/>
      <c r="L353" s="337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73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L353" s="154"/>
      <c r="AM353" s="344"/>
    </row>
    <row r="354" spans="1:39" x14ac:dyDescent="0.2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337"/>
      <c r="L354" s="337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73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L354" s="154"/>
      <c r="AM354" s="344"/>
    </row>
    <row r="355" spans="1:39" x14ac:dyDescent="0.2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337"/>
      <c r="L355" s="337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73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L355" s="154"/>
      <c r="AM355" s="344"/>
    </row>
    <row r="356" spans="1:39" x14ac:dyDescent="0.2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337"/>
      <c r="L356" s="337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73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L356" s="154"/>
      <c r="AM356" s="344"/>
    </row>
    <row r="357" spans="1:39" x14ac:dyDescent="0.2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337"/>
      <c r="L357" s="337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73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L357" s="154"/>
      <c r="AM357" s="344"/>
    </row>
    <row r="358" spans="1:39" x14ac:dyDescent="0.2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337"/>
      <c r="L358" s="337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73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L358" s="154"/>
      <c r="AM358" s="344"/>
    </row>
    <row r="359" spans="1:39" x14ac:dyDescent="0.2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337"/>
      <c r="L359" s="337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73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L359" s="154"/>
      <c r="AM359" s="344"/>
    </row>
    <row r="360" spans="1:39" x14ac:dyDescent="0.2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337"/>
      <c r="L360" s="337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73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L360" s="154"/>
      <c r="AM360" s="344"/>
    </row>
    <row r="361" spans="1:39" x14ac:dyDescent="0.2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337"/>
      <c r="L361" s="337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73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L361" s="154"/>
      <c r="AM361" s="344"/>
    </row>
    <row r="362" spans="1:39" x14ac:dyDescent="0.2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337"/>
      <c r="L362" s="337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73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L362" s="154"/>
      <c r="AM362" s="344"/>
    </row>
    <row r="363" spans="1:39" x14ac:dyDescent="0.2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337"/>
      <c r="L363" s="337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73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L363" s="154"/>
      <c r="AM363" s="344"/>
    </row>
    <row r="364" spans="1:39" x14ac:dyDescent="0.2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337"/>
      <c r="L364" s="337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73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L364" s="154"/>
      <c r="AM364" s="344"/>
    </row>
    <row r="365" spans="1:39" x14ac:dyDescent="0.2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337"/>
      <c r="L365" s="337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73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L365" s="154"/>
      <c r="AM365" s="344"/>
    </row>
    <row r="366" spans="1:39" x14ac:dyDescent="0.2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337"/>
      <c r="L366" s="337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73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L366" s="154"/>
      <c r="AM366" s="344"/>
    </row>
    <row r="367" spans="1:39" x14ac:dyDescent="0.2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337"/>
      <c r="L367" s="337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73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L367" s="154"/>
      <c r="AM367" s="344"/>
    </row>
    <row r="368" spans="1:39" x14ac:dyDescent="0.2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337"/>
      <c r="L368" s="337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73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L368" s="154"/>
      <c r="AM368" s="344"/>
    </row>
    <row r="369" spans="1:39" x14ac:dyDescent="0.2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337"/>
      <c r="L369" s="337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73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L369" s="154"/>
      <c r="AM369" s="344"/>
    </row>
    <row r="370" spans="1:39" x14ac:dyDescent="0.2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337"/>
      <c r="L370" s="337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73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L370" s="154"/>
      <c r="AM370" s="344"/>
    </row>
    <row r="371" spans="1:39" x14ac:dyDescent="0.2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337"/>
      <c r="L371" s="337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73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L371" s="154"/>
      <c r="AM371" s="344"/>
    </row>
    <row r="372" spans="1:39" x14ac:dyDescent="0.2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337"/>
      <c r="L372" s="337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73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L372" s="154"/>
      <c r="AM372" s="344"/>
    </row>
    <row r="373" spans="1:39" x14ac:dyDescent="0.2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337"/>
      <c r="L373" s="337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73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L373" s="154"/>
      <c r="AM373" s="344"/>
    </row>
    <row r="374" spans="1:39" x14ac:dyDescent="0.2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337"/>
      <c r="L374" s="337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73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L374" s="154"/>
      <c r="AM374" s="344"/>
    </row>
    <row r="375" spans="1:39" x14ac:dyDescent="0.2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337"/>
      <c r="L375" s="337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73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L375" s="154"/>
      <c r="AM375" s="344"/>
    </row>
    <row r="376" spans="1:39" x14ac:dyDescent="0.2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337"/>
      <c r="L376" s="337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73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L376" s="154"/>
      <c r="AM376" s="344"/>
    </row>
    <row r="377" spans="1:39" x14ac:dyDescent="0.2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337"/>
      <c r="L377" s="337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73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L377" s="154"/>
      <c r="AM377" s="344"/>
    </row>
    <row r="378" spans="1:39" x14ac:dyDescent="0.2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337"/>
      <c r="L378" s="337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73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L378" s="154"/>
      <c r="AM378" s="344"/>
    </row>
    <row r="379" spans="1:39" x14ac:dyDescent="0.2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337"/>
      <c r="L379" s="337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73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L379" s="154"/>
      <c r="AM379" s="344"/>
    </row>
    <row r="380" spans="1:39" x14ac:dyDescent="0.2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337"/>
      <c r="L380" s="337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73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L380" s="154"/>
      <c r="AM380" s="344"/>
    </row>
    <row r="381" spans="1:39" x14ac:dyDescent="0.2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337"/>
      <c r="L381" s="337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73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L381" s="154"/>
      <c r="AM381" s="344"/>
    </row>
    <row r="382" spans="1:39" x14ac:dyDescent="0.2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337"/>
      <c r="L382" s="337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73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L382" s="154"/>
      <c r="AM382" s="344"/>
    </row>
    <row r="383" spans="1:39" x14ac:dyDescent="0.2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337"/>
      <c r="L383" s="337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74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L383" s="154"/>
      <c r="AM383" s="344"/>
    </row>
    <row r="384" spans="1:39" x14ac:dyDescent="0.2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337"/>
      <c r="L384" s="337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74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L384" s="154"/>
      <c r="AM384" s="344"/>
    </row>
    <row r="385" spans="1:39" x14ac:dyDescent="0.2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337"/>
      <c r="L385" s="337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74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L385" s="154"/>
      <c r="AM385" s="344"/>
    </row>
    <row r="386" spans="1:39" x14ac:dyDescent="0.2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337"/>
      <c r="L386" s="337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74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L386" s="154"/>
      <c r="AM386" s="344"/>
    </row>
    <row r="387" spans="1:39" x14ac:dyDescent="0.2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337"/>
      <c r="L387" s="337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74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L387" s="154"/>
      <c r="AM387" s="344"/>
    </row>
    <row r="388" spans="1:39" x14ac:dyDescent="0.2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337"/>
      <c r="L388" s="337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74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L388" s="154"/>
      <c r="AM388" s="344"/>
    </row>
    <row r="389" spans="1:39" x14ac:dyDescent="0.2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337"/>
      <c r="L389" s="337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74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L389" s="154"/>
      <c r="AM389" s="344"/>
    </row>
    <row r="390" spans="1:39" x14ac:dyDescent="0.2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337"/>
      <c r="L390" s="337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74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L390" s="154"/>
      <c r="AM390" s="344"/>
    </row>
    <row r="391" spans="1:39" x14ac:dyDescent="0.2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337"/>
      <c r="L391" s="337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74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L391" s="154"/>
      <c r="AM391" s="344"/>
    </row>
    <row r="392" spans="1:39" x14ac:dyDescent="0.2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337"/>
      <c r="L392" s="337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74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L392" s="154"/>
      <c r="AM392" s="344"/>
    </row>
    <row r="393" spans="1:39" x14ac:dyDescent="0.2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337"/>
      <c r="L393" s="337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74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L393" s="154"/>
      <c r="AM393" s="344"/>
    </row>
    <row r="394" spans="1:39" x14ac:dyDescent="0.2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337"/>
      <c r="L394" s="337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74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L394" s="154"/>
      <c r="AM394" s="344"/>
    </row>
    <row r="395" spans="1:39" x14ac:dyDescent="0.2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337"/>
      <c r="L395" s="337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74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L395" s="154"/>
      <c r="AM395" s="344"/>
    </row>
    <row r="396" spans="1:39" x14ac:dyDescent="0.2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337"/>
      <c r="L396" s="337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74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L396" s="154"/>
      <c r="AM396" s="344"/>
    </row>
    <row r="397" spans="1:39" x14ac:dyDescent="0.2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337"/>
      <c r="L397" s="337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74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L397" s="154"/>
      <c r="AM397" s="344"/>
    </row>
    <row r="398" spans="1:39" x14ac:dyDescent="0.2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337"/>
      <c r="L398" s="337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74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L398" s="154"/>
      <c r="AM398" s="344"/>
    </row>
    <row r="399" spans="1:39" x14ac:dyDescent="0.2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337"/>
      <c r="L399" s="337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74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L399" s="154"/>
      <c r="AM399" s="344"/>
    </row>
    <row r="400" spans="1:39" x14ac:dyDescent="0.2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337"/>
      <c r="L400" s="337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74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L400" s="154"/>
      <c r="AM400" s="344"/>
    </row>
    <row r="401" spans="1:39" x14ac:dyDescent="0.2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337"/>
      <c r="L401" s="337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74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L401" s="154"/>
      <c r="AM401" s="344"/>
    </row>
    <row r="402" spans="1:39" x14ac:dyDescent="0.2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337"/>
      <c r="L402" s="337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74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L402" s="154"/>
      <c r="AM402" s="344"/>
    </row>
    <row r="403" spans="1:39" x14ac:dyDescent="0.2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337"/>
      <c r="L403" s="337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74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L403" s="154"/>
      <c r="AM403" s="344"/>
    </row>
    <row r="404" spans="1:39" x14ac:dyDescent="0.2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337"/>
      <c r="L404" s="337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74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L404" s="154"/>
      <c r="AM404" s="344"/>
    </row>
    <row r="405" spans="1:39" x14ac:dyDescent="0.2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337"/>
      <c r="L405" s="337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74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L405" s="154"/>
      <c r="AM405" s="344"/>
    </row>
    <row r="406" spans="1:39" x14ac:dyDescent="0.2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337"/>
      <c r="L406" s="337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74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L406" s="154"/>
      <c r="AM406" s="344"/>
    </row>
    <row r="407" spans="1:39" x14ac:dyDescent="0.2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337"/>
      <c r="L407" s="337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74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L407" s="154"/>
      <c r="AM407" s="344"/>
    </row>
    <row r="408" spans="1:39" x14ac:dyDescent="0.2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337"/>
      <c r="L408" s="337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74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L408" s="154"/>
      <c r="AM408" s="344"/>
    </row>
    <row r="409" spans="1:39" x14ac:dyDescent="0.2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337"/>
      <c r="L409" s="337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74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L409" s="154"/>
      <c r="AM409" s="344"/>
    </row>
    <row r="410" spans="1:39" x14ac:dyDescent="0.2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337"/>
      <c r="L410" s="337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74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L410" s="154"/>
      <c r="AM410" s="344"/>
    </row>
    <row r="411" spans="1:39" x14ac:dyDescent="0.2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337"/>
      <c r="L411" s="337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74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L411" s="154"/>
      <c r="AM411" s="344"/>
    </row>
    <row r="412" spans="1:39" x14ac:dyDescent="0.2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337"/>
      <c r="L412" s="337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74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L412" s="154"/>
      <c r="AM412" s="344"/>
    </row>
    <row r="413" spans="1:39" x14ac:dyDescent="0.2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337"/>
      <c r="L413" s="337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74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L413" s="154"/>
      <c r="AM413" s="344"/>
    </row>
    <row r="414" spans="1:39" x14ac:dyDescent="0.2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337"/>
      <c r="L414" s="337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74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L414" s="154"/>
      <c r="AM414" s="344"/>
    </row>
    <row r="415" spans="1:39" x14ac:dyDescent="0.2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337"/>
      <c r="L415" s="337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75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L415" s="154"/>
      <c r="AM415" s="344"/>
    </row>
    <row r="416" spans="1:39" x14ac:dyDescent="0.2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337"/>
      <c r="L416" s="337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75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L416" s="154"/>
      <c r="AM416" s="344"/>
    </row>
    <row r="417" spans="1:39" x14ac:dyDescent="0.2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337"/>
      <c r="L417" s="337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75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L417" s="154"/>
      <c r="AM417" s="344"/>
    </row>
    <row r="418" spans="1:39" x14ac:dyDescent="0.2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337"/>
      <c r="L418" s="337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75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L418" s="154"/>
      <c r="AM418" s="344"/>
    </row>
    <row r="419" spans="1:39" x14ac:dyDescent="0.2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337"/>
      <c r="L419" s="337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75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L419" s="154"/>
      <c r="AM419" s="344"/>
    </row>
    <row r="420" spans="1:39" x14ac:dyDescent="0.2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337"/>
      <c r="L420" s="337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75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L420" s="154"/>
      <c r="AM420" s="344"/>
    </row>
    <row r="421" spans="1:39" x14ac:dyDescent="0.2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75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L421" s="154"/>
      <c r="AM421" s="344"/>
    </row>
    <row r="422" spans="1:39" x14ac:dyDescent="0.2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75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L422" s="154"/>
      <c r="AM422" s="344"/>
    </row>
    <row r="423" spans="1:39" x14ac:dyDescent="0.2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75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L423" s="154"/>
      <c r="AM423" s="344"/>
    </row>
    <row r="424" spans="1:39" x14ac:dyDescent="0.2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75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L424" s="154"/>
      <c r="AM424" s="344"/>
    </row>
    <row r="425" spans="1:39" x14ac:dyDescent="0.2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75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L425" s="154"/>
      <c r="AM425" s="344"/>
    </row>
    <row r="426" spans="1:39" x14ac:dyDescent="0.2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75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L426" s="154"/>
      <c r="AM426" s="344"/>
    </row>
    <row r="427" spans="1:39" x14ac:dyDescent="0.2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75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L427" s="154"/>
      <c r="AM427" s="344"/>
    </row>
    <row r="428" spans="1:39" x14ac:dyDescent="0.2">
      <c r="A428" s="141"/>
      <c r="AF428" s="165">
        <f t="shared" si="75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L428" s="154"/>
      <c r="AM428" s="344"/>
    </row>
    <row r="429" spans="1:39" x14ac:dyDescent="0.2">
      <c r="A429" s="141"/>
      <c r="AF429" s="165">
        <f t="shared" si="75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L429" s="154"/>
      <c r="AM429" s="344"/>
    </row>
    <row r="430" spans="1:39" x14ac:dyDescent="0.2">
      <c r="A430" s="141"/>
      <c r="AF430" s="165">
        <f t="shared" si="75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L430" s="154"/>
      <c r="AM430" s="344"/>
    </row>
    <row r="431" spans="1:39" x14ac:dyDescent="0.2">
      <c r="A431" s="141"/>
      <c r="AF431" s="165">
        <f t="shared" si="75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L431" s="154"/>
      <c r="AM431" s="344"/>
    </row>
    <row r="432" spans="1:39" x14ac:dyDescent="0.2">
      <c r="A432" s="140"/>
      <c r="AF432" s="165">
        <f t="shared" si="75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L432" s="154"/>
      <c r="AM432" s="344"/>
    </row>
    <row r="433" spans="1:39" x14ac:dyDescent="0.2">
      <c r="A433" s="140"/>
      <c r="AF433" s="165">
        <f t="shared" si="75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L433" s="154"/>
      <c r="AM433" s="344"/>
    </row>
    <row r="434" spans="1:39" x14ac:dyDescent="0.2">
      <c r="A434" s="140"/>
      <c r="AF434" s="165">
        <f t="shared" si="75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L434" s="154"/>
      <c r="AM434" s="344"/>
    </row>
    <row r="435" spans="1:39" x14ac:dyDescent="0.2">
      <c r="A435" s="140"/>
      <c r="AF435" s="165">
        <f t="shared" si="75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L435" s="154"/>
      <c r="AM435" s="344"/>
    </row>
    <row r="436" spans="1:39" x14ac:dyDescent="0.2">
      <c r="A436" s="140"/>
      <c r="AF436" s="165">
        <f t="shared" si="75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L436" s="154"/>
      <c r="AM436" s="344"/>
    </row>
    <row r="437" spans="1:39" x14ac:dyDescent="0.2">
      <c r="A437" s="140"/>
      <c r="AF437" s="165">
        <f t="shared" si="75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L437" s="154"/>
      <c r="AM437" s="344"/>
    </row>
    <row r="438" spans="1:39" x14ac:dyDescent="0.2">
      <c r="A438" s="140"/>
      <c r="AF438" s="165">
        <f t="shared" si="75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L438" s="154"/>
      <c r="AM438" s="344"/>
    </row>
    <row r="439" spans="1:39" x14ac:dyDescent="0.2">
      <c r="A439" s="140"/>
      <c r="AF439" s="165">
        <f t="shared" si="75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L439" s="154"/>
      <c r="AM439" s="344"/>
    </row>
    <row r="440" spans="1:39" x14ac:dyDescent="0.2">
      <c r="A440" s="140"/>
      <c r="AF440" s="165">
        <f t="shared" si="75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L440" s="154"/>
      <c r="AM440" s="344"/>
    </row>
    <row r="441" spans="1:39" x14ac:dyDescent="0.2">
      <c r="A441" s="140"/>
      <c r="AF441" s="165">
        <f t="shared" si="75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L441" s="154"/>
      <c r="AM441" s="344"/>
    </row>
    <row r="442" spans="1:39" x14ac:dyDescent="0.2">
      <c r="A442" s="140"/>
      <c r="AF442" s="165">
        <f t="shared" si="75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L442" s="154"/>
      <c r="AM442" s="344"/>
    </row>
    <row r="443" spans="1:39" x14ac:dyDescent="0.2">
      <c r="A443" s="140"/>
      <c r="AF443" s="165">
        <f t="shared" si="75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L443" s="154"/>
      <c r="AM443" s="344"/>
    </row>
    <row r="444" spans="1:39" x14ac:dyDescent="0.2">
      <c r="A444" s="140"/>
      <c r="AF444" s="165">
        <f t="shared" si="75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L444" s="154"/>
      <c r="AM444" s="344"/>
    </row>
    <row r="445" spans="1:39" x14ac:dyDescent="0.2">
      <c r="A445" s="140"/>
      <c r="AF445" s="165">
        <f t="shared" si="75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L445" s="154"/>
      <c r="AM445" s="344"/>
    </row>
    <row r="446" spans="1:39" x14ac:dyDescent="0.2">
      <c r="A446" s="140"/>
      <c r="AF446" s="165">
        <f t="shared" si="75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L446" s="154"/>
      <c r="AM446" s="344"/>
    </row>
    <row r="447" spans="1:39" x14ac:dyDescent="0.2">
      <c r="A447" s="140"/>
    </row>
    <row r="448" spans="1:39" x14ac:dyDescent="0.2">
      <c r="A448" s="140"/>
    </row>
    <row r="449" spans="1:1" x14ac:dyDescent="0.2">
      <c r="A449" s="140"/>
    </row>
    <row r="450" spans="1:1" x14ac:dyDescent="0.2">
      <c r="A450" s="140"/>
    </row>
    <row r="451" spans="1:1" x14ac:dyDescent="0.2">
      <c r="A451" s="140"/>
    </row>
    <row r="452" spans="1:1" x14ac:dyDescent="0.2">
      <c r="A452" s="140"/>
    </row>
    <row r="453" spans="1:1" x14ac:dyDescent="0.2">
      <c r="A453" s="140"/>
    </row>
    <row r="454" spans="1:1" x14ac:dyDescent="0.2">
      <c r="A454" s="140"/>
    </row>
    <row r="455" spans="1:1" x14ac:dyDescent="0.2">
      <c r="A455" s="140"/>
    </row>
    <row r="456" spans="1:1" x14ac:dyDescent="0.2">
      <c r="A456" s="140"/>
    </row>
    <row r="457" spans="1:1" x14ac:dyDescent="0.2">
      <c r="A457" s="140"/>
    </row>
    <row r="458" spans="1:1" x14ac:dyDescent="0.2">
      <c r="A458" s="140"/>
    </row>
    <row r="459" spans="1:1" x14ac:dyDescent="0.2">
      <c r="A459" s="140"/>
    </row>
    <row r="460" spans="1:1" x14ac:dyDescent="0.2">
      <c r="A460" s="140"/>
    </row>
    <row r="461" spans="1:1" x14ac:dyDescent="0.2">
      <c r="A461" s="140"/>
    </row>
    <row r="462" spans="1:1" x14ac:dyDescent="0.2">
      <c r="A462" s="140"/>
    </row>
    <row r="463" spans="1:1" x14ac:dyDescent="0.2">
      <c r="A463" s="140"/>
    </row>
    <row r="464" spans="1:1" x14ac:dyDescent="0.2">
      <c r="A464" s="140"/>
    </row>
    <row r="465" spans="1:1" x14ac:dyDescent="0.2">
      <c r="A465" s="140"/>
    </row>
    <row r="466" spans="1:1" x14ac:dyDescent="0.2">
      <c r="A466" s="140"/>
    </row>
    <row r="467" spans="1:1" x14ac:dyDescent="0.2">
      <c r="A467" s="140"/>
    </row>
    <row r="468" spans="1:1" x14ac:dyDescent="0.2">
      <c r="A468" s="140"/>
    </row>
    <row r="469" spans="1:1" x14ac:dyDescent="0.2">
      <c r="A469" s="140"/>
    </row>
    <row r="470" spans="1:1" x14ac:dyDescent="0.2">
      <c r="A470" s="140"/>
    </row>
    <row r="471" spans="1:1" x14ac:dyDescent="0.2">
      <c r="A471" s="140"/>
    </row>
    <row r="472" spans="1:1" x14ac:dyDescent="0.2">
      <c r="A472" s="140"/>
    </row>
    <row r="473" spans="1:1" x14ac:dyDescent="0.2">
      <c r="A473" s="140"/>
    </row>
    <row r="474" spans="1:1" x14ac:dyDescent="0.2">
      <c r="A474" s="140"/>
    </row>
    <row r="475" spans="1:1" x14ac:dyDescent="0.2">
      <c r="A475" s="140"/>
    </row>
    <row r="476" spans="1:1" x14ac:dyDescent="0.2">
      <c r="A476" s="140"/>
    </row>
    <row r="477" spans="1:1" x14ac:dyDescent="0.2">
      <c r="A477" s="140"/>
    </row>
    <row r="478" spans="1:1" x14ac:dyDescent="0.2">
      <c r="A478" s="140"/>
    </row>
    <row r="479" spans="1:1" x14ac:dyDescent="0.2">
      <c r="A479" s="140"/>
    </row>
    <row r="480" spans="1:1" x14ac:dyDescent="0.2">
      <c r="A480" s="140"/>
    </row>
    <row r="481" spans="1:1" x14ac:dyDescent="0.2">
      <c r="A481" s="140"/>
    </row>
    <row r="482" spans="1:1" x14ac:dyDescent="0.2">
      <c r="A482" s="140"/>
    </row>
    <row r="483" spans="1:1" x14ac:dyDescent="0.2">
      <c r="A483" s="140"/>
    </row>
    <row r="484" spans="1:1" x14ac:dyDescent="0.2">
      <c r="A484" s="140"/>
    </row>
    <row r="485" spans="1:1" x14ac:dyDescent="0.2">
      <c r="A485" s="140"/>
    </row>
    <row r="486" spans="1:1" x14ac:dyDescent="0.2">
      <c r="A486" s="140"/>
    </row>
    <row r="487" spans="1:1" x14ac:dyDescent="0.2">
      <c r="A487" s="140"/>
    </row>
    <row r="488" spans="1:1" x14ac:dyDescent="0.2">
      <c r="A488" s="140"/>
    </row>
    <row r="489" spans="1:1" x14ac:dyDescent="0.2">
      <c r="A489" s="140"/>
    </row>
    <row r="490" spans="1:1" x14ac:dyDescent="0.2">
      <c r="A490" s="140"/>
    </row>
    <row r="491" spans="1:1" x14ac:dyDescent="0.2">
      <c r="A491" s="140"/>
    </row>
    <row r="492" spans="1:1" x14ac:dyDescent="0.2">
      <c r="A492" s="140"/>
    </row>
    <row r="493" spans="1:1" x14ac:dyDescent="0.2">
      <c r="A493" s="140"/>
    </row>
    <row r="494" spans="1:1" x14ac:dyDescent="0.2">
      <c r="A494" s="140"/>
    </row>
    <row r="495" spans="1:1" x14ac:dyDescent="0.2">
      <c r="A495" s="140"/>
    </row>
    <row r="496" spans="1:1" x14ac:dyDescent="0.2">
      <c r="A496" s="140"/>
    </row>
    <row r="497" spans="1:1" x14ac:dyDescent="0.2">
      <c r="A497" s="140"/>
    </row>
    <row r="498" spans="1:1" x14ac:dyDescent="0.2">
      <c r="A498" s="140"/>
    </row>
    <row r="499" spans="1:1" x14ac:dyDescent="0.2">
      <c r="A499" s="140"/>
    </row>
    <row r="500" spans="1:1" x14ac:dyDescent="0.2">
      <c r="A500" s="140"/>
    </row>
    <row r="501" spans="1:1" x14ac:dyDescent="0.2">
      <c r="A501" s="140"/>
    </row>
    <row r="502" spans="1:1" x14ac:dyDescent="0.2">
      <c r="A502" s="140"/>
    </row>
    <row r="503" spans="1:1" x14ac:dyDescent="0.2">
      <c r="A503" s="140"/>
    </row>
    <row r="504" spans="1:1" x14ac:dyDescent="0.2">
      <c r="A504" s="140"/>
    </row>
    <row r="505" spans="1:1" x14ac:dyDescent="0.2">
      <c r="A505" s="140"/>
    </row>
    <row r="506" spans="1:1" x14ac:dyDescent="0.2">
      <c r="A506" s="140"/>
    </row>
    <row r="507" spans="1:1" x14ac:dyDescent="0.2">
      <c r="A507" s="140"/>
    </row>
    <row r="508" spans="1:1" x14ac:dyDescent="0.2">
      <c r="A508" s="140"/>
    </row>
    <row r="509" spans="1:1" x14ac:dyDescent="0.2">
      <c r="A509" s="140"/>
    </row>
    <row r="510" spans="1:1" x14ac:dyDescent="0.2">
      <c r="A510" s="140"/>
    </row>
    <row r="511" spans="1:1" x14ac:dyDescent="0.2">
      <c r="A511" s="140"/>
    </row>
    <row r="512" spans="1:1" x14ac:dyDescent="0.2">
      <c r="A512" s="140"/>
    </row>
    <row r="513" spans="1:1" x14ac:dyDescent="0.2">
      <c r="A513" s="140"/>
    </row>
    <row r="514" spans="1:1" x14ac:dyDescent="0.2">
      <c r="A514" s="140"/>
    </row>
    <row r="515" spans="1:1" x14ac:dyDescent="0.2">
      <c r="A515" s="140"/>
    </row>
    <row r="516" spans="1:1" x14ac:dyDescent="0.2">
      <c r="A516" s="140"/>
    </row>
    <row r="517" spans="1:1" x14ac:dyDescent="0.2">
      <c r="A517" s="140"/>
    </row>
    <row r="518" spans="1:1" x14ac:dyDescent="0.2">
      <c r="A518" s="140"/>
    </row>
    <row r="519" spans="1:1" x14ac:dyDescent="0.2">
      <c r="A519" s="140"/>
    </row>
    <row r="520" spans="1:1" x14ac:dyDescent="0.2">
      <c r="A520" s="140"/>
    </row>
    <row r="521" spans="1:1" x14ac:dyDescent="0.2">
      <c r="A521" s="140"/>
    </row>
    <row r="522" spans="1:1" x14ac:dyDescent="0.2">
      <c r="A522" s="140"/>
    </row>
    <row r="523" spans="1:1" x14ac:dyDescent="0.2">
      <c r="A523" s="140"/>
    </row>
    <row r="524" spans="1:1" x14ac:dyDescent="0.2">
      <c r="A524" s="140"/>
    </row>
    <row r="525" spans="1:1" x14ac:dyDescent="0.2">
      <c r="A525" s="140"/>
    </row>
    <row r="526" spans="1:1" x14ac:dyDescent="0.2">
      <c r="A526" s="140"/>
    </row>
    <row r="527" spans="1:1" x14ac:dyDescent="0.2">
      <c r="A527" s="140"/>
    </row>
    <row r="528" spans="1:1" x14ac:dyDescent="0.2">
      <c r="A528" s="140"/>
    </row>
    <row r="529" spans="1:1" x14ac:dyDescent="0.2">
      <c r="A529" s="140"/>
    </row>
    <row r="530" spans="1:1" x14ac:dyDescent="0.2">
      <c r="A530" s="140"/>
    </row>
    <row r="531" spans="1:1" x14ac:dyDescent="0.2">
      <c r="A531" s="140"/>
    </row>
    <row r="532" spans="1:1" x14ac:dyDescent="0.2">
      <c r="A532" s="140"/>
    </row>
    <row r="533" spans="1:1" x14ac:dyDescent="0.2">
      <c r="A533" s="140"/>
    </row>
    <row r="534" spans="1:1" x14ac:dyDescent="0.2">
      <c r="A534" s="140"/>
    </row>
    <row r="535" spans="1:1" x14ac:dyDescent="0.2">
      <c r="A535" s="140"/>
    </row>
    <row r="536" spans="1:1" x14ac:dyDescent="0.2">
      <c r="A536" s="140"/>
    </row>
    <row r="537" spans="1:1" x14ac:dyDescent="0.2">
      <c r="A537" s="140"/>
    </row>
    <row r="538" spans="1:1" x14ac:dyDescent="0.2">
      <c r="A538" s="140"/>
    </row>
    <row r="539" spans="1:1" x14ac:dyDescent="0.2">
      <c r="A539" s="140"/>
    </row>
    <row r="540" spans="1:1" x14ac:dyDescent="0.2">
      <c r="A540" s="140"/>
    </row>
    <row r="541" spans="1:1" x14ac:dyDescent="0.2">
      <c r="A541" s="140"/>
    </row>
    <row r="542" spans="1:1" x14ac:dyDescent="0.2">
      <c r="A542" s="140"/>
    </row>
    <row r="543" spans="1:1" x14ac:dyDescent="0.2">
      <c r="A543" s="140"/>
    </row>
    <row r="544" spans="1:1" x14ac:dyDescent="0.2">
      <c r="A544" s="140"/>
    </row>
    <row r="545" spans="1:1" x14ac:dyDescent="0.2">
      <c r="A545" s="140"/>
    </row>
    <row r="546" spans="1:1" x14ac:dyDescent="0.2">
      <c r="A546" s="140"/>
    </row>
    <row r="547" spans="1:1" x14ac:dyDescent="0.2">
      <c r="A547" s="140"/>
    </row>
    <row r="548" spans="1:1" x14ac:dyDescent="0.2">
      <c r="A548" s="140"/>
    </row>
    <row r="549" spans="1:1" x14ac:dyDescent="0.2">
      <c r="A549" s="140"/>
    </row>
    <row r="550" spans="1:1" x14ac:dyDescent="0.2">
      <c r="A550" s="140"/>
    </row>
    <row r="551" spans="1:1" x14ac:dyDescent="0.2">
      <c r="A551" s="140"/>
    </row>
    <row r="552" spans="1:1" x14ac:dyDescent="0.2">
      <c r="A552" s="140"/>
    </row>
    <row r="553" spans="1:1" x14ac:dyDescent="0.2">
      <c r="A553" s="140"/>
    </row>
    <row r="554" spans="1:1" x14ac:dyDescent="0.2">
      <c r="A554" s="140"/>
    </row>
    <row r="555" spans="1:1" x14ac:dyDescent="0.2">
      <c r="A555" s="140"/>
    </row>
    <row r="556" spans="1:1" x14ac:dyDescent="0.2">
      <c r="A556" s="140"/>
    </row>
    <row r="557" spans="1:1" x14ac:dyDescent="0.2">
      <c r="A557" s="140"/>
    </row>
    <row r="558" spans="1:1" x14ac:dyDescent="0.2">
      <c r="A558" s="140"/>
    </row>
    <row r="559" spans="1:1" x14ac:dyDescent="0.2">
      <c r="A559" s="140"/>
    </row>
    <row r="560" spans="1:1" x14ac:dyDescent="0.2">
      <c r="A560" s="140"/>
    </row>
    <row r="561" spans="1:1" x14ac:dyDescent="0.2">
      <c r="A561" s="140"/>
    </row>
    <row r="562" spans="1:1" x14ac:dyDescent="0.2">
      <c r="A562" s="140"/>
    </row>
    <row r="563" spans="1:1" x14ac:dyDescent="0.2">
      <c r="A563" s="140"/>
    </row>
    <row r="564" spans="1:1" x14ac:dyDescent="0.2">
      <c r="A564" s="140"/>
    </row>
    <row r="565" spans="1:1" x14ac:dyDescent="0.2">
      <c r="A565" s="140"/>
    </row>
    <row r="566" spans="1:1" x14ac:dyDescent="0.2">
      <c r="A566" s="140"/>
    </row>
    <row r="567" spans="1:1" x14ac:dyDescent="0.2">
      <c r="A567" s="140"/>
    </row>
    <row r="568" spans="1:1" x14ac:dyDescent="0.2">
      <c r="A568" s="140"/>
    </row>
    <row r="569" spans="1:1" x14ac:dyDescent="0.2">
      <c r="A569" s="140"/>
    </row>
    <row r="570" spans="1:1" x14ac:dyDescent="0.2">
      <c r="A570" s="140"/>
    </row>
    <row r="571" spans="1:1" x14ac:dyDescent="0.2">
      <c r="A571" s="140"/>
    </row>
    <row r="572" spans="1:1" x14ac:dyDescent="0.2">
      <c r="A572" s="140"/>
    </row>
    <row r="573" spans="1:1" x14ac:dyDescent="0.2">
      <c r="A573" s="140"/>
    </row>
    <row r="574" spans="1:1" x14ac:dyDescent="0.2">
      <c r="A574" s="140"/>
    </row>
    <row r="575" spans="1:1" x14ac:dyDescent="0.2">
      <c r="A575" s="140"/>
    </row>
    <row r="576" spans="1:1" x14ac:dyDescent="0.2">
      <c r="A576" s="140"/>
    </row>
    <row r="577" spans="1:1" x14ac:dyDescent="0.2">
      <c r="A577" s="140"/>
    </row>
    <row r="578" spans="1:1" x14ac:dyDescent="0.2">
      <c r="A578" s="140"/>
    </row>
    <row r="579" spans="1:1" x14ac:dyDescent="0.2">
      <c r="A579" s="140"/>
    </row>
    <row r="580" spans="1:1" x14ac:dyDescent="0.2">
      <c r="A580" s="140"/>
    </row>
    <row r="581" spans="1:1" x14ac:dyDescent="0.2">
      <c r="A581" s="140"/>
    </row>
    <row r="582" spans="1:1" x14ac:dyDescent="0.2">
      <c r="A582" s="140"/>
    </row>
    <row r="583" spans="1:1" x14ac:dyDescent="0.2">
      <c r="A583" s="140"/>
    </row>
    <row r="584" spans="1:1" x14ac:dyDescent="0.2">
      <c r="A584" s="140"/>
    </row>
    <row r="585" spans="1:1" x14ac:dyDescent="0.2">
      <c r="A585" s="140"/>
    </row>
    <row r="586" spans="1:1" x14ac:dyDescent="0.2">
      <c r="A586" s="140"/>
    </row>
    <row r="587" spans="1:1" x14ac:dyDescent="0.2">
      <c r="A587" s="140"/>
    </row>
    <row r="588" spans="1:1" x14ac:dyDescent="0.2">
      <c r="A588" s="140"/>
    </row>
    <row r="589" spans="1:1" x14ac:dyDescent="0.2">
      <c r="A589" s="140"/>
    </row>
    <row r="590" spans="1:1" x14ac:dyDescent="0.2">
      <c r="A590" s="140"/>
    </row>
    <row r="591" spans="1:1" x14ac:dyDescent="0.2">
      <c r="A591" s="140"/>
    </row>
    <row r="592" spans="1:1" x14ac:dyDescent="0.2">
      <c r="A592" s="140"/>
    </row>
    <row r="593" spans="1:1" x14ac:dyDescent="0.2">
      <c r="A593" s="140"/>
    </row>
    <row r="594" spans="1:1" x14ac:dyDescent="0.2">
      <c r="A594" s="140"/>
    </row>
    <row r="595" spans="1:1" x14ac:dyDescent="0.2">
      <c r="A595" s="140"/>
    </row>
    <row r="596" spans="1:1" x14ac:dyDescent="0.2">
      <c r="A596" s="140"/>
    </row>
    <row r="597" spans="1:1" x14ac:dyDescent="0.2">
      <c r="A597" s="140"/>
    </row>
    <row r="598" spans="1:1" x14ac:dyDescent="0.2">
      <c r="A598" s="140"/>
    </row>
    <row r="599" spans="1:1" x14ac:dyDescent="0.2">
      <c r="A599" s="140"/>
    </row>
    <row r="600" spans="1:1" x14ac:dyDescent="0.2">
      <c r="A600" s="140"/>
    </row>
    <row r="601" spans="1:1" x14ac:dyDescent="0.2">
      <c r="A601" s="140"/>
    </row>
    <row r="602" spans="1:1" x14ac:dyDescent="0.2">
      <c r="A602" s="140"/>
    </row>
    <row r="603" spans="1:1" x14ac:dyDescent="0.2">
      <c r="A603" s="140"/>
    </row>
    <row r="604" spans="1:1" x14ac:dyDescent="0.2">
      <c r="A604" s="140"/>
    </row>
    <row r="605" spans="1:1" x14ac:dyDescent="0.2">
      <c r="A605" s="140"/>
    </row>
    <row r="606" spans="1:1" x14ac:dyDescent="0.2">
      <c r="A606" s="140"/>
    </row>
    <row r="607" spans="1:1" x14ac:dyDescent="0.2">
      <c r="A607" s="140"/>
    </row>
    <row r="608" spans="1:1" x14ac:dyDescent="0.2">
      <c r="A608" s="140"/>
    </row>
    <row r="609" spans="1:1" x14ac:dyDescent="0.2">
      <c r="A609" s="140"/>
    </row>
    <row r="610" spans="1:1" x14ac:dyDescent="0.2">
      <c r="A610" s="140"/>
    </row>
    <row r="611" spans="1:1" x14ac:dyDescent="0.2">
      <c r="A611" s="140"/>
    </row>
    <row r="612" spans="1:1" x14ac:dyDescent="0.2">
      <c r="A612" s="140"/>
    </row>
    <row r="613" spans="1:1" x14ac:dyDescent="0.2">
      <c r="A613" s="140"/>
    </row>
    <row r="614" spans="1:1" x14ac:dyDescent="0.2">
      <c r="A614" s="140"/>
    </row>
    <row r="615" spans="1:1" x14ac:dyDescent="0.2">
      <c r="A615" s="140"/>
    </row>
    <row r="616" spans="1:1" x14ac:dyDescent="0.2">
      <c r="A616" s="140"/>
    </row>
    <row r="617" spans="1:1" x14ac:dyDescent="0.2">
      <c r="A617" s="140"/>
    </row>
    <row r="618" spans="1:1" x14ac:dyDescent="0.2">
      <c r="A618" s="140"/>
    </row>
    <row r="619" spans="1:1" x14ac:dyDescent="0.2">
      <c r="A619" s="140"/>
    </row>
    <row r="620" spans="1:1" x14ac:dyDescent="0.2">
      <c r="A620" s="140"/>
    </row>
    <row r="621" spans="1:1" x14ac:dyDescent="0.2">
      <c r="A621" s="140"/>
    </row>
    <row r="622" spans="1:1" x14ac:dyDescent="0.2">
      <c r="A622" s="140"/>
    </row>
    <row r="623" spans="1:1" x14ac:dyDescent="0.2">
      <c r="A623" s="140"/>
    </row>
    <row r="624" spans="1:1" x14ac:dyDescent="0.2">
      <c r="A624" s="140"/>
    </row>
    <row r="625" spans="1:1" x14ac:dyDescent="0.2">
      <c r="A625" s="140"/>
    </row>
    <row r="626" spans="1:1" x14ac:dyDescent="0.2">
      <c r="A626" s="140"/>
    </row>
    <row r="627" spans="1:1" x14ac:dyDescent="0.2">
      <c r="A627" s="140"/>
    </row>
    <row r="628" spans="1:1" x14ac:dyDescent="0.2">
      <c r="A628" s="140"/>
    </row>
    <row r="629" spans="1:1" x14ac:dyDescent="0.2">
      <c r="A629" s="140"/>
    </row>
    <row r="630" spans="1:1" x14ac:dyDescent="0.2">
      <c r="A630" s="140"/>
    </row>
    <row r="631" spans="1:1" x14ac:dyDescent="0.2">
      <c r="A631" s="140"/>
    </row>
    <row r="632" spans="1:1" x14ac:dyDescent="0.2">
      <c r="A632" s="140"/>
    </row>
    <row r="633" spans="1:1" x14ac:dyDescent="0.2">
      <c r="A633" s="140"/>
    </row>
    <row r="634" spans="1:1" x14ac:dyDescent="0.2">
      <c r="A634" s="140"/>
    </row>
    <row r="635" spans="1:1" x14ac:dyDescent="0.2">
      <c r="A635" s="140"/>
    </row>
    <row r="636" spans="1:1" x14ac:dyDescent="0.2">
      <c r="A636" s="140"/>
    </row>
    <row r="637" spans="1:1" x14ac:dyDescent="0.2">
      <c r="A637" s="140"/>
    </row>
    <row r="638" spans="1:1" x14ac:dyDescent="0.2">
      <c r="A638" s="140"/>
    </row>
    <row r="639" spans="1:1" x14ac:dyDescent="0.2">
      <c r="A639" s="140"/>
    </row>
    <row r="640" spans="1:1" x14ac:dyDescent="0.2">
      <c r="A640" s="140"/>
    </row>
    <row r="641" spans="1:1" x14ac:dyDescent="0.2">
      <c r="A641" s="140"/>
    </row>
    <row r="642" spans="1:1" x14ac:dyDescent="0.2">
      <c r="A642" s="140"/>
    </row>
    <row r="643" spans="1:1" x14ac:dyDescent="0.2">
      <c r="A643" s="140"/>
    </row>
    <row r="644" spans="1:1" x14ac:dyDescent="0.2">
      <c r="A644" s="140"/>
    </row>
    <row r="645" spans="1:1" x14ac:dyDescent="0.2">
      <c r="A645" s="140"/>
    </row>
    <row r="646" spans="1:1" x14ac:dyDescent="0.2">
      <c r="A646" s="140"/>
    </row>
    <row r="647" spans="1:1" x14ac:dyDescent="0.2">
      <c r="A647" s="140"/>
    </row>
    <row r="648" spans="1:1" x14ac:dyDescent="0.2">
      <c r="A648" s="140"/>
    </row>
    <row r="649" spans="1:1" x14ac:dyDescent="0.2">
      <c r="A649" s="140"/>
    </row>
    <row r="650" spans="1:1" x14ac:dyDescent="0.2">
      <c r="A650" s="140"/>
    </row>
    <row r="651" spans="1:1" x14ac:dyDescent="0.2">
      <c r="A651" s="140"/>
    </row>
    <row r="652" spans="1:1" x14ac:dyDescent="0.2">
      <c r="A652" s="140"/>
    </row>
    <row r="653" spans="1:1" x14ac:dyDescent="0.2">
      <c r="A653" s="140"/>
    </row>
    <row r="654" spans="1:1" x14ac:dyDescent="0.2">
      <c r="A654" s="140"/>
    </row>
    <row r="655" spans="1:1" x14ac:dyDescent="0.2">
      <c r="A655" s="140"/>
    </row>
    <row r="656" spans="1:1" x14ac:dyDescent="0.2">
      <c r="A656" s="140"/>
    </row>
    <row r="657" spans="1:1" x14ac:dyDescent="0.2">
      <c r="A657" s="140"/>
    </row>
    <row r="658" spans="1:1" x14ac:dyDescent="0.2">
      <c r="A658" s="140"/>
    </row>
    <row r="659" spans="1:1" x14ac:dyDescent="0.2">
      <c r="A659" s="140"/>
    </row>
    <row r="660" spans="1:1" x14ac:dyDescent="0.2">
      <c r="A660" s="140"/>
    </row>
    <row r="661" spans="1:1" x14ac:dyDescent="0.2">
      <c r="A661" s="140"/>
    </row>
    <row r="662" spans="1:1" x14ac:dyDescent="0.2">
      <c r="A662" s="140"/>
    </row>
    <row r="663" spans="1:1" x14ac:dyDescent="0.2">
      <c r="A663" s="140"/>
    </row>
    <row r="664" spans="1:1" x14ac:dyDescent="0.2">
      <c r="A664" s="140"/>
    </row>
    <row r="665" spans="1:1" x14ac:dyDescent="0.2">
      <c r="A665" s="140"/>
    </row>
    <row r="666" spans="1:1" x14ac:dyDescent="0.2">
      <c r="A666" s="140"/>
    </row>
    <row r="667" spans="1:1" x14ac:dyDescent="0.2">
      <c r="A667" s="140"/>
    </row>
    <row r="668" spans="1:1" x14ac:dyDescent="0.2">
      <c r="A668" s="140"/>
    </row>
    <row r="669" spans="1:1" x14ac:dyDescent="0.2">
      <c r="A669" s="140"/>
    </row>
    <row r="670" spans="1:1" x14ac:dyDescent="0.2">
      <c r="A670" s="140"/>
    </row>
    <row r="671" spans="1:1" x14ac:dyDescent="0.2">
      <c r="A671" s="140"/>
    </row>
    <row r="672" spans="1:1" x14ac:dyDescent="0.2">
      <c r="A672" s="140"/>
    </row>
    <row r="673" spans="1:1" x14ac:dyDescent="0.2">
      <c r="A673" s="140"/>
    </row>
    <row r="674" spans="1:1" x14ac:dyDescent="0.2">
      <c r="A674" s="140"/>
    </row>
    <row r="675" spans="1:1" x14ac:dyDescent="0.2">
      <c r="A675" s="140"/>
    </row>
    <row r="676" spans="1:1" x14ac:dyDescent="0.2">
      <c r="A676" s="140"/>
    </row>
    <row r="677" spans="1:1" x14ac:dyDescent="0.2">
      <c r="A677" s="140"/>
    </row>
    <row r="678" spans="1:1" x14ac:dyDescent="0.2">
      <c r="A678" s="140"/>
    </row>
    <row r="679" spans="1:1" x14ac:dyDescent="0.2">
      <c r="A679" s="140"/>
    </row>
    <row r="680" spans="1:1" x14ac:dyDescent="0.2">
      <c r="A680" s="140"/>
    </row>
    <row r="681" spans="1:1" x14ac:dyDescent="0.2">
      <c r="A681" s="140"/>
    </row>
    <row r="682" spans="1:1" x14ac:dyDescent="0.2">
      <c r="A682" s="140"/>
    </row>
    <row r="683" spans="1:1" x14ac:dyDescent="0.2">
      <c r="A683" s="140"/>
    </row>
    <row r="684" spans="1:1" x14ac:dyDescent="0.2">
      <c r="A684" s="140"/>
    </row>
    <row r="685" spans="1:1" x14ac:dyDescent="0.2">
      <c r="A685" s="140"/>
    </row>
    <row r="686" spans="1:1" x14ac:dyDescent="0.2">
      <c r="A686" s="140"/>
    </row>
    <row r="687" spans="1:1" x14ac:dyDescent="0.2">
      <c r="A687" s="140"/>
    </row>
    <row r="688" spans="1:1" x14ac:dyDescent="0.2">
      <c r="A688" s="140"/>
    </row>
    <row r="689" spans="1:1" x14ac:dyDescent="0.2">
      <c r="A689" s="140"/>
    </row>
    <row r="690" spans="1:1" x14ac:dyDescent="0.2">
      <c r="A690" s="140"/>
    </row>
    <row r="691" spans="1:1" x14ac:dyDescent="0.2">
      <c r="A691" s="140"/>
    </row>
    <row r="692" spans="1:1" x14ac:dyDescent="0.2">
      <c r="A692" s="140"/>
    </row>
    <row r="693" spans="1:1" x14ac:dyDescent="0.2">
      <c r="A693" s="140"/>
    </row>
    <row r="694" spans="1:1" x14ac:dyDescent="0.2">
      <c r="A694" s="140"/>
    </row>
    <row r="695" spans="1:1" x14ac:dyDescent="0.2">
      <c r="A695" s="140"/>
    </row>
    <row r="696" spans="1:1" x14ac:dyDescent="0.2">
      <c r="A696" s="140"/>
    </row>
    <row r="697" spans="1:1" x14ac:dyDescent="0.2">
      <c r="A697" s="140"/>
    </row>
    <row r="698" spans="1:1" x14ac:dyDescent="0.2">
      <c r="A698" s="140"/>
    </row>
    <row r="699" spans="1:1" x14ac:dyDescent="0.2">
      <c r="A699" s="140"/>
    </row>
    <row r="700" spans="1:1" x14ac:dyDescent="0.2">
      <c r="A700" s="140"/>
    </row>
    <row r="701" spans="1:1" x14ac:dyDescent="0.2">
      <c r="A701" s="140"/>
    </row>
    <row r="702" spans="1:1" x14ac:dyDescent="0.2">
      <c r="A702" s="140"/>
    </row>
    <row r="703" spans="1:1" x14ac:dyDescent="0.2">
      <c r="A703" s="140"/>
    </row>
    <row r="704" spans="1:1" x14ac:dyDescent="0.2">
      <c r="A704" s="140"/>
    </row>
    <row r="705" spans="1:1" x14ac:dyDescent="0.2">
      <c r="A705" s="140"/>
    </row>
    <row r="706" spans="1:1" x14ac:dyDescent="0.2">
      <c r="A706" s="140"/>
    </row>
    <row r="707" spans="1:1" x14ac:dyDescent="0.2">
      <c r="A707" s="140"/>
    </row>
    <row r="708" spans="1:1" x14ac:dyDescent="0.2">
      <c r="A708" s="140"/>
    </row>
    <row r="709" spans="1:1" x14ac:dyDescent="0.2">
      <c r="A709" s="140"/>
    </row>
    <row r="710" spans="1:1" x14ac:dyDescent="0.2">
      <c r="A710" s="140"/>
    </row>
    <row r="711" spans="1:1" x14ac:dyDescent="0.2">
      <c r="A711" s="140"/>
    </row>
    <row r="712" spans="1:1" x14ac:dyDescent="0.2">
      <c r="A712" s="140"/>
    </row>
    <row r="713" spans="1:1" x14ac:dyDescent="0.2">
      <c r="A713" s="140"/>
    </row>
    <row r="714" spans="1:1" x14ac:dyDescent="0.2">
      <c r="A714" s="140"/>
    </row>
    <row r="715" spans="1:1" x14ac:dyDescent="0.2">
      <c r="A715" s="140"/>
    </row>
    <row r="716" spans="1:1" x14ac:dyDescent="0.2">
      <c r="A716" s="140"/>
    </row>
    <row r="717" spans="1:1" x14ac:dyDescent="0.2">
      <c r="A717" s="140"/>
    </row>
    <row r="718" spans="1:1" x14ac:dyDescent="0.2">
      <c r="A718" s="140"/>
    </row>
    <row r="719" spans="1:1" x14ac:dyDescent="0.2">
      <c r="A719" s="140"/>
    </row>
    <row r="720" spans="1:1" x14ac:dyDescent="0.2">
      <c r="A720" s="140"/>
    </row>
    <row r="721" spans="1:1" x14ac:dyDescent="0.2">
      <c r="A721" s="140"/>
    </row>
    <row r="722" spans="1:1" x14ac:dyDescent="0.2">
      <c r="A722" s="140"/>
    </row>
    <row r="723" spans="1:1" x14ac:dyDescent="0.2">
      <c r="A723" s="140"/>
    </row>
    <row r="724" spans="1:1" x14ac:dyDescent="0.2">
      <c r="A724" s="140"/>
    </row>
    <row r="725" spans="1:1" x14ac:dyDescent="0.2">
      <c r="A725" s="140"/>
    </row>
    <row r="726" spans="1:1" x14ac:dyDescent="0.2">
      <c r="A726" s="140"/>
    </row>
    <row r="727" spans="1:1" x14ac:dyDescent="0.2">
      <c r="A727" s="140"/>
    </row>
    <row r="728" spans="1:1" x14ac:dyDescent="0.2">
      <c r="A728" s="140"/>
    </row>
    <row r="729" spans="1:1" x14ac:dyDescent="0.2">
      <c r="A729" s="140"/>
    </row>
    <row r="730" spans="1:1" x14ac:dyDescent="0.2">
      <c r="A730" s="140"/>
    </row>
    <row r="731" spans="1:1" x14ac:dyDescent="0.2">
      <c r="A731" s="140"/>
    </row>
    <row r="732" spans="1:1" x14ac:dyDescent="0.2">
      <c r="A732" s="140"/>
    </row>
    <row r="733" spans="1:1" x14ac:dyDescent="0.2">
      <c r="A733" s="140"/>
    </row>
    <row r="734" spans="1:1" x14ac:dyDescent="0.2">
      <c r="A734" s="140"/>
    </row>
    <row r="735" spans="1:1" x14ac:dyDescent="0.2">
      <c r="A735" s="140"/>
    </row>
    <row r="736" spans="1:1" x14ac:dyDescent="0.2">
      <c r="A736" s="140"/>
    </row>
    <row r="737" spans="1:1" x14ac:dyDescent="0.2">
      <c r="A737" s="140"/>
    </row>
    <row r="738" spans="1:1" x14ac:dyDescent="0.2">
      <c r="A738" s="140"/>
    </row>
    <row r="739" spans="1:1" x14ac:dyDescent="0.2">
      <c r="A739" s="140"/>
    </row>
    <row r="740" spans="1:1" x14ac:dyDescent="0.2">
      <c r="A740" s="140"/>
    </row>
    <row r="741" spans="1:1" x14ac:dyDescent="0.2">
      <c r="A741" s="140"/>
    </row>
    <row r="742" spans="1:1" x14ac:dyDescent="0.2">
      <c r="A742" s="140"/>
    </row>
    <row r="743" spans="1:1" x14ac:dyDescent="0.2">
      <c r="A743" s="140"/>
    </row>
    <row r="744" spans="1:1" x14ac:dyDescent="0.2">
      <c r="A744" s="140"/>
    </row>
    <row r="745" spans="1:1" x14ac:dyDescent="0.2">
      <c r="A745" s="140"/>
    </row>
    <row r="746" spans="1:1" x14ac:dyDescent="0.2">
      <c r="A746" s="140"/>
    </row>
    <row r="747" spans="1:1" x14ac:dyDescent="0.2">
      <c r="A747" s="140"/>
    </row>
    <row r="748" spans="1:1" x14ac:dyDescent="0.2">
      <c r="A748" s="140"/>
    </row>
    <row r="749" spans="1:1" x14ac:dyDescent="0.2">
      <c r="A749" s="140"/>
    </row>
    <row r="750" spans="1:1" x14ac:dyDescent="0.2">
      <c r="A750" s="140"/>
    </row>
    <row r="751" spans="1:1" x14ac:dyDescent="0.2">
      <c r="A751" s="140"/>
    </row>
    <row r="752" spans="1:1" x14ac:dyDescent="0.2">
      <c r="A752" s="140"/>
    </row>
    <row r="753" spans="1:1" x14ac:dyDescent="0.2">
      <c r="A753" s="140"/>
    </row>
    <row r="754" spans="1:1" x14ac:dyDescent="0.2">
      <c r="A754" s="140"/>
    </row>
    <row r="755" spans="1:1" x14ac:dyDescent="0.2">
      <c r="A755" s="140"/>
    </row>
    <row r="756" spans="1:1" x14ac:dyDescent="0.2">
      <c r="A756" s="140"/>
    </row>
    <row r="757" spans="1:1" x14ac:dyDescent="0.2">
      <c r="A757" s="140"/>
    </row>
    <row r="758" spans="1:1" x14ac:dyDescent="0.2">
      <c r="A758" s="140"/>
    </row>
    <row r="759" spans="1:1" x14ac:dyDescent="0.2">
      <c r="A759" s="140"/>
    </row>
    <row r="760" spans="1:1" x14ac:dyDescent="0.2">
      <c r="A760" s="140"/>
    </row>
    <row r="761" spans="1:1" x14ac:dyDescent="0.2">
      <c r="A761" s="140"/>
    </row>
    <row r="762" spans="1:1" x14ac:dyDescent="0.2">
      <c r="A762" s="140"/>
    </row>
    <row r="763" spans="1:1" x14ac:dyDescent="0.2">
      <c r="A763" s="140"/>
    </row>
    <row r="764" spans="1:1" x14ac:dyDescent="0.2">
      <c r="A764" s="140"/>
    </row>
    <row r="765" spans="1:1" x14ac:dyDescent="0.2">
      <c r="A765" s="140"/>
    </row>
    <row r="766" spans="1:1" x14ac:dyDescent="0.2">
      <c r="A766" s="140"/>
    </row>
    <row r="767" spans="1:1" x14ac:dyDescent="0.2">
      <c r="A767" s="140"/>
    </row>
    <row r="768" spans="1:1" x14ac:dyDescent="0.2">
      <c r="A768" s="140"/>
    </row>
    <row r="769" spans="1:1" x14ac:dyDescent="0.2">
      <c r="A769" s="140"/>
    </row>
    <row r="770" spans="1:1" x14ac:dyDescent="0.2">
      <c r="A770" s="140"/>
    </row>
    <row r="771" spans="1:1" x14ac:dyDescent="0.2">
      <c r="A771" s="140"/>
    </row>
    <row r="772" spans="1:1" x14ac:dyDescent="0.2">
      <c r="A772" s="140"/>
    </row>
    <row r="773" spans="1:1" x14ac:dyDescent="0.2">
      <c r="A773" s="140"/>
    </row>
    <row r="774" spans="1:1" x14ac:dyDescent="0.2">
      <c r="A774" s="140"/>
    </row>
    <row r="775" spans="1:1" x14ac:dyDescent="0.2">
      <c r="A775" s="140"/>
    </row>
    <row r="776" spans="1:1" x14ac:dyDescent="0.2">
      <c r="A776" s="140"/>
    </row>
    <row r="777" spans="1:1" x14ac:dyDescent="0.2">
      <c r="A777" s="140"/>
    </row>
    <row r="778" spans="1:1" x14ac:dyDescent="0.2">
      <c r="A778" s="140"/>
    </row>
    <row r="779" spans="1:1" x14ac:dyDescent="0.2">
      <c r="A779" s="140"/>
    </row>
    <row r="780" spans="1:1" x14ac:dyDescent="0.2">
      <c r="A780" s="140"/>
    </row>
    <row r="781" spans="1:1" x14ac:dyDescent="0.2">
      <c r="A781" s="140"/>
    </row>
    <row r="782" spans="1:1" x14ac:dyDescent="0.2">
      <c r="A782" s="140"/>
    </row>
    <row r="783" spans="1:1" x14ac:dyDescent="0.2">
      <c r="A783" s="140"/>
    </row>
    <row r="784" spans="1:1" x14ac:dyDescent="0.2">
      <c r="A784" s="140"/>
    </row>
    <row r="785" spans="1:1" x14ac:dyDescent="0.2">
      <c r="A785" s="140"/>
    </row>
    <row r="786" spans="1:1" x14ac:dyDescent="0.2">
      <c r="A786" s="140"/>
    </row>
    <row r="787" spans="1:1" x14ac:dyDescent="0.2">
      <c r="A787" s="140"/>
    </row>
    <row r="788" spans="1:1" x14ac:dyDescent="0.2">
      <c r="A788" s="140"/>
    </row>
    <row r="789" spans="1:1" x14ac:dyDescent="0.2">
      <c r="A789" s="140"/>
    </row>
    <row r="790" spans="1:1" x14ac:dyDescent="0.2">
      <c r="A790" s="140"/>
    </row>
    <row r="791" spans="1:1" x14ac:dyDescent="0.2">
      <c r="A791" s="140"/>
    </row>
    <row r="792" spans="1:1" x14ac:dyDescent="0.2">
      <c r="A792" s="140"/>
    </row>
    <row r="793" spans="1:1" x14ac:dyDescent="0.2">
      <c r="A793" s="140"/>
    </row>
    <row r="794" spans="1:1" x14ac:dyDescent="0.2">
      <c r="A794" s="140"/>
    </row>
    <row r="795" spans="1:1" x14ac:dyDescent="0.2">
      <c r="A795" s="140"/>
    </row>
    <row r="796" spans="1:1" x14ac:dyDescent="0.2">
      <c r="A796" s="140"/>
    </row>
    <row r="797" spans="1:1" x14ac:dyDescent="0.2">
      <c r="A797" s="140"/>
    </row>
    <row r="798" spans="1:1" x14ac:dyDescent="0.2">
      <c r="A798" s="140"/>
    </row>
    <row r="799" spans="1:1" x14ac:dyDescent="0.2">
      <c r="A799" s="140"/>
    </row>
    <row r="800" spans="1:1" x14ac:dyDescent="0.2">
      <c r="A800" s="140"/>
    </row>
    <row r="801" spans="1:1" x14ac:dyDescent="0.2">
      <c r="A801" s="140"/>
    </row>
    <row r="802" spans="1:1" x14ac:dyDescent="0.2">
      <c r="A802" s="140"/>
    </row>
    <row r="803" spans="1:1" x14ac:dyDescent="0.2">
      <c r="A803" s="140"/>
    </row>
    <row r="804" spans="1:1" x14ac:dyDescent="0.2">
      <c r="A804" s="140"/>
    </row>
    <row r="805" spans="1:1" x14ac:dyDescent="0.2">
      <c r="A805" s="140"/>
    </row>
    <row r="806" spans="1:1" x14ac:dyDescent="0.2">
      <c r="A806" s="140"/>
    </row>
    <row r="807" spans="1:1" x14ac:dyDescent="0.2">
      <c r="A807" s="140"/>
    </row>
    <row r="808" spans="1:1" x14ac:dyDescent="0.2">
      <c r="A808" s="140"/>
    </row>
    <row r="809" spans="1:1" x14ac:dyDescent="0.2">
      <c r="A809" s="140"/>
    </row>
    <row r="810" spans="1:1" x14ac:dyDescent="0.2">
      <c r="A810" s="140"/>
    </row>
    <row r="811" spans="1:1" x14ac:dyDescent="0.2">
      <c r="A811" s="140"/>
    </row>
    <row r="812" spans="1:1" x14ac:dyDescent="0.2">
      <c r="A812" s="140"/>
    </row>
    <row r="813" spans="1:1" x14ac:dyDescent="0.2">
      <c r="A813" s="140"/>
    </row>
    <row r="814" spans="1:1" x14ac:dyDescent="0.2">
      <c r="A814" s="140"/>
    </row>
    <row r="815" spans="1:1" x14ac:dyDescent="0.2">
      <c r="A815" s="140"/>
    </row>
    <row r="816" spans="1:1" x14ac:dyDescent="0.2">
      <c r="A816" s="140"/>
    </row>
    <row r="817" spans="1:1" x14ac:dyDescent="0.2">
      <c r="A817" s="140"/>
    </row>
    <row r="818" spans="1:1" x14ac:dyDescent="0.2">
      <c r="A818" s="140"/>
    </row>
    <row r="819" spans="1:1" x14ac:dyDescent="0.2">
      <c r="A819" s="140"/>
    </row>
    <row r="820" spans="1:1" x14ac:dyDescent="0.2">
      <c r="A820" s="140"/>
    </row>
    <row r="821" spans="1:1" x14ac:dyDescent="0.2">
      <c r="A821" s="140"/>
    </row>
    <row r="822" spans="1:1" x14ac:dyDescent="0.2">
      <c r="A822" s="140"/>
    </row>
    <row r="823" spans="1:1" x14ac:dyDescent="0.2">
      <c r="A823" s="140"/>
    </row>
    <row r="824" spans="1:1" x14ac:dyDescent="0.2">
      <c r="A824" s="140"/>
    </row>
    <row r="825" spans="1:1" x14ac:dyDescent="0.2">
      <c r="A825" s="140"/>
    </row>
    <row r="826" spans="1:1" x14ac:dyDescent="0.2">
      <c r="A826" s="140"/>
    </row>
    <row r="827" spans="1:1" x14ac:dyDescent="0.2">
      <c r="A827" s="140"/>
    </row>
    <row r="828" spans="1:1" x14ac:dyDescent="0.2">
      <c r="A828" s="140"/>
    </row>
    <row r="829" spans="1:1" x14ac:dyDescent="0.2">
      <c r="A829" s="140"/>
    </row>
    <row r="830" spans="1:1" x14ac:dyDescent="0.2">
      <c r="A830" s="140"/>
    </row>
    <row r="831" spans="1:1" x14ac:dyDescent="0.2">
      <c r="A831" s="140"/>
    </row>
    <row r="832" spans="1:1" x14ac:dyDescent="0.2">
      <c r="A832" s="140"/>
    </row>
    <row r="833" spans="1:1" x14ac:dyDescent="0.2">
      <c r="A833" s="140"/>
    </row>
    <row r="834" spans="1:1" x14ac:dyDescent="0.2">
      <c r="A834" s="140"/>
    </row>
    <row r="835" spans="1:1" x14ac:dyDescent="0.2">
      <c r="A835" s="140"/>
    </row>
    <row r="836" spans="1:1" x14ac:dyDescent="0.2">
      <c r="A836" s="140"/>
    </row>
    <row r="837" spans="1:1" x14ac:dyDescent="0.2">
      <c r="A837" s="140"/>
    </row>
    <row r="838" spans="1:1" x14ac:dyDescent="0.2">
      <c r="A838" s="140"/>
    </row>
    <row r="839" spans="1:1" x14ac:dyDescent="0.2">
      <c r="A839" s="140"/>
    </row>
    <row r="840" spans="1:1" x14ac:dyDescent="0.2">
      <c r="A840" s="140"/>
    </row>
    <row r="841" spans="1:1" x14ac:dyDescent="0.2">
      <c r="A841" s="140"/>
    </row>
    <row r="842" spans="1:1" x14ac:dyDescent="0.2">
      <c r="A842" s="140"/>
    </row>
    <row r="843" spans="1:1" x14ac:dyDescent="0.2">
      <c r="A843" s="140"/>
    </row>
    <row r="844" spans="1:1" x14ac:dyDescent="0.2">
      <c r="A844" s="140"/>
    </row>
    <row r="845" spans="1:1" x14ac:dyDescent="0.2">
      <c r="A845" s="140"/>
    </row>
    <row r="846" spans="1:1" x14ac:dyDescent="0.2">
      <c r="A846" s="140"/>
    </row>
    <row r="847" spans="1:1" x14ac:dyDescent="0.2">
      <c r="A847" s="140"/>
    </row>
    <row r="848" spans="1:1" x14ac:dyDescent="0.2">
      <c r="A848" s="140"/>
    </row>
    <row r="849" spans="1:1" x14ac:dyDescent="0.2">
      <c r="A849" s="140"/>
    </row>
    <row r="850" spans="1:1" x14ac:dyDescent="0.2">
      <c r="A850" s="140"/>
    </row>
    <row r="851" spans="1:1" x14ac:dyDescent="0.2">
      <c r="A851" s="140"/>
    </row>
    <row r="852" spans="1:1" x14ac:dyDescent="0.2">
      <c r="A852" s="140"/>
    </row>
    <row r="853" spans="1:1" x14ac:dyDescent="0.2">
      <c r="A853" s="140"/>
    </row>
    <row r="854" spans="1:1" x14ac:dyDescent="0.2">
      <c r="A854" s="140"/>
    </row>
    <row r="855" spans="1:1" x14ac:dyDescent="0.2">
      <c r="A855" s="140"/>
    </row>
    <row r="856" spans="1:1" x14ac:dyDescent="0.2">
      <c r="A856" s="140"/>
    </row>
    <row r="857" spans="1:1" x14ac:dyDescent="0.2">
      <c r="A857" s="140"/>
    </row>
    <row r="858" spans="1:1" x14ac:dyDescent="0.2">
      <c r="A858" s="140"/>
    </row>
    <row r="859" spans="1:1" x14ac:dyDescent="0.2">
      <c r="A859" s="140"/>
    </row>
    <row r="860" spans="1:1" x14ac:dyDescent="0.2">
      <c r="A860" s="140"/>
    </row>
    <row r="861" spans="1:1" x14ac:dyDescent="0.2">
      <c r="A861" s="140"/>
    </row>
    <row r="862" spans="1:1" x14ac:dyDescent="0.2">
      <c r="A862" s="140"/>
    </row>
    <row r="863" spans="1:1" x14ac:dyDescent="0.2">
      <c r="A863" s="140"/>
    </row>
    <row r="864" spans="1:1" x14ac:dyDescent="0.2">
      <c r="A864" s="140"/>
    </row>
    <row r="865" spans="1:1" x14ac:dyDescent="0.2">
      <c r="A865" s="140"/>
    </row>
    <row r="866" spans="1:1" x14ac:dyDescent="0.2">
      <c r="A866" s="140"/>
    </row>
    <row r="867" spans="1:1" x14ac:dyDescent="0.2">
      <c r="A867" s="140"/>
    </row>
    <row r="868" spans="1:1" x14ac:dyDescent="0.2">
      <c r="A868" s="140"/>
    </row>
    <row r="869" spans="1:1" x14ac:dyDescent="0.2">
      <c r="A869" s="140"/>
    </row>
    <row r="870" spans="1:1" x14ac:dyDescent="0.2">
      <c r="A870" s="140"/>
    </row>
    <row r="871" spans="1:1" x14ac:dyDescent="0.2">
      <c r="A871" s="140"/>
    </row>
    <row r="872" spans="1:1" x14ac:dyDescent="0.2">
      <c r="A872" s="140"/>
    </row>
    <row r="873" spans="1:1" x14ac:dyDescent="0.2">
      <c r="A873" s="140"/>
    </row>
    <row r="874" spans="1:1" x14ac:dyDescent="0.2">
      <c r="A874" s="140"/>
    </row>
    <row r="875" spans="1:1" x14ac:dyDescent="0.2">
      <c r="A875" s="140"/>
    </row>
    <row r="876" spans="1:1" x14ac:dyDescent="0.2">
      <c r="A876" s="140"/>
    </row>
    <row r="877" spans="1:1" x14ac:dyDescent="0.2">
      <c r="A877" s="140"/>
    </row>
    <row r="878" spans="1:1" x14ac:dyDescent="0.2">
      <c r="A878" s="140"/>
    </row>
    <row r="879" spans="1:1" x14ac:dyDescent="0.2">
      <c r="A879" s="140"/>
    </row>
    <row r="880" spans="1:1" x14ac:dyDescent="0.2">
      <c r="A880" s="140"/>
    </row>
    <row r="881" spans="1:1" x14ac:dyDescent="0.2">
      <c r="A881" s="140"/>
    </row>
    <row r="882" spans="1:1" x14ac:dyDescent="0.2">
      <c r="A882" s="140"/>
    </row>
    <row r="883" spans="1:1" x14ac:dyDescent="0.2">
      <c r="A883" s="140"/>
    </row>
    <row r="884" spans="1:1" x14ac:dyDescent="0.2">
      <c r="A884" s="140"/>
    </row>
    <row r="885" spans="1:1" x14ac:dyDescent="0.2">
      <c r="A885" s="140"/>
    </row>
    <row r="886" spans="1:1" x14ac:dyDescent="0.2">
      <c r="A886" s="140"/>
    </row>
    <row r="887" spans="1:1" x14ac:dyDescent="0.2">
      <c r="A887" s="140"/>
    </row>
    <row r="888" spans="1:1" x14ac:dyDescent="0.2">
      <c r="A888" s="140"/>
    </row>
    <row r="889" spans="1:1" x14ac:dyDescent="0.2">
      <c r="A889" s="140"/>
    </row>
    <row r="890" spans="1:1" x14ac:dyDescent="0.2">
      <c r="A890" s="140"/>
    </row>
    <row r="891" spans="1:1" x14ac:dyDescent="0.2">
      <c r="A891" s="140"/>
    </row>
    <row r="892" spans="1:1" x14ac:dyDescent="0.2">
      <c r="A892" s="140"/>
    </row>
    <row r="893" spans="1:1" x14ac:dyDescent="0.2">
      <c r="A893" s="140"/>
    </row>
    <row r="894" spans="1:1" x14ac:dyDescent="0.2">
      <c r="A894" s="140"/>
    </row>
    <row r="895" spans="1:1" x14ac:dyDescent="0.2">
      <c r="A895" s="140"/>
    </row>
    <row r="896" spans="1:1" x14ac:dyDescent="0.2">
      <c r="A896" s="140"/>
    </row>
    <row r="897" spans="1:1" x14ac:dyDescent="0.2">
      <c r="A897" s="140"/>
    </row>
    <row r="898" spans="1:1" x14ac:dyDescent="0.2">
      <c r="A898" s="140"/>
    </row>
    <row r="899" spans="1:1" x14ac:dyDescent="0.2">
      <c r="A899" s="140"/>
    </row>
    <row r="900" spans="1:1" x14ac:dyDescent="0.2">
      <c r="A900" s="140"/>
    </row>
    <row r="901" spans="1:1" x14ac:dyDescent="0.2">
      <c r="A901" s="140"/>
    </row>
    <row r="902" spans="1:1" x14ac:dyDescent="0.2">
      <c r="A902" s="140"/>
    </row>
    <row r="903" spans="1:1" x14ac:dyDescent="0.2">
      <c r="A903" s="140"/>
    </row>
    <row r="904" spans="1:1" x14ac:dyDescent="0.2">
      <c r="A904" s="140"/>
    </row>
    <row r="905" spans="1:1" x14ac:dyDescent="0.2">
      <c r="A905" s="140"/>
    </row>
    <row r="906" spans="1:1" x14ac:dyDescent="0.2">
      <c r="A906" s="140"/>
    </row>
    <row r="907" spans="1:1" x14ac:dyDescent="0.2">
      <c r="A907" s="140"/>
    </row>
    <row r="908" spans="1:1" x14ac:dyDescent="0.2">
      <c r="A908" s="140"/>
    </row>
    <row r="909" spans="1:1" x14ac:dyDescent="0.2">
      <c r="A909" s="140"/>
    </row>
    <row r="910" spans="1:1" x14ac:dyDescent="0.2">
      <c r="A910" s="140"/>
    </row>
    <row r="911" spans="1:1" x14ac:dyDescent="0.2">
      <c r="A911" s="140"/>
    </row>
    <row r="912" spans="1:1" x14ac:dyDescent="0.2">
      <c r="A912" s="140"/>
    </row>
    <row r="913" spans="1:1" x14ac:dyDescent="0.2">
      <c r="A913" s="140"/>
    </row>
    <row r="914" spans="1:1" x14ac:dyDescent="0.2">
      <c r="A914" s="140"/>
    </row>
    <row r="915" spans="1:1" x14ac:dyDescent="0.2">
      <c r="A915" s="140"/>
    </row>
    <row r="916" spans="1:1" x14ac:dyDescent="0.2">
      <c r="A916" s="140"/>
    </row>
    <row r="917" spans="1:1" x14ac:dyDescent="0.2">
      <c r="A917" s="140"/>
    </row>
    <row r="918" spans="1:1" x14ac:dyDescent="0.2">
      <c r="A918" s="140"/>
    </row>
    <row r="919" spans="1:1" x14ac:dyDescent="0.2">
      <c r="A919" s="140"/>
    </row>
    <row r="920" spans="1:1" x14ac:dyDescent="0.2">
      <c r="A920" s="140"/>
    </row>
    <row r="921" spans="1:1" x14ac:dyDescent="0.2">
      <c r="A921" s="140"/>
    </row>
    <row r="922" spans="1:1" x14ac:dyDescent="0.2">
      <c r="A922" s="140"/>
    </row>
    <row r="923" spans="1:1" x14ac:dyDescent="0.2">
      <c r="A923" s="140"/>
    </row>
    <row r="924" spans="1:1" x14ac:dyDescent="0.2">
      <c r="A924" s="140"/>
    </row>
    <row r="925" spans="1:1" x14ac:dyDescent="0.2">
      <c r="A925" s="140"/>
    </row>
    <row r="926" spans="1:1" x14ac:dyDescent="0.2">
      <c r="A926" s="140"/>
    </row>
    <row r="927" spans="1:1" x14ac:dyDescent="0.2">
      <c r="A927" s="140"/>
    </row>
    <row r="928" spans="1:1" x14ac:dyDescent="0.2">
      <c r="A928" s="140"/>
    </row>
    <row r="929" spans="1:1" x14ac:dyDescent="0.2">
      <c r="A929" s="140"/>
    </row>
    <row r="930" spans="1:1" x14ac:dyDescent="0.2">
      <c r="A930" s="140"/>
    </row>
    <row r="931" spans="1:1" x14ac:dyDescent="0.2">
      <c r="A931" s="140"/>
    </row>
    <row r="932" spans="1:1" x14ac:dyDescent="0.2">
      <c r="A932" s="140"/>
    </row>
    <row r="933" spans="1:1" x14ac:dyDescent="0.2">
      <c r="A933" s="140"/>
    </row>
    <row r="934" spans="1:1" x14ac:dyDescent="0.2">
      <c r="A934" s="140"/>
    </row>
    <row r="935" spans="1:1" x14ac:dyDescent="0.2">
      <c r="A935" s="140"/>
    </row>
    <row r="936" spans="1:1" x14ac:dyDescent="0.2">
      <c r="A936" s="140"/>
    </row>
    <row r="937" spans="1:1" x14ac:dyDescent="0.2">
      <c r="A937" s="140"/>
    </row>
    <row r="938" spans="1:1" x14ac:dyDescent="0.2">
      <c r="A938" s="140"/>
    </row>
    <row r="939" spans="1:1" x14ac:dyDescent="0.2">
      <c r="A939" s="140"/>
    </row>
    <row r="940" spans="1:1" x14ac:dyDescent="0.2">
      <c r="A940" s="140"/>
    </row>
    <row r="941" spans="1:1" x14ac:dyDescent="0.2">
      <c r="A941" s="140"/>
    </row>
    <row r="942" spans="1:1" x14ac:dyDescent="0.2">
      <c r="A942" s="140"/>
    </row>
    <row r="943" spans="1:1" x14ac:dyDescent="0.2">
      <c r="A943" s="140"/>
    </row>
    <row r="944" spans="1:1" x14ac:dyDescent="0.2">
      <c r="A944" s="140"/>
    </row>
    <row r="945" spans="1:1" x14ac:dyDescent="0.2">
      <c r="A945" s="140"/>
    </row>
    <row r="946" spans="1:1" x14ac:dyDescent="0.2">
      <c r="A946" s="140"/>
    </row>
    <row r="947" spans="1:1" x14ac:dyDescent="0.2">
      <c r="A947" s="140"/>
    </row>
    <row r="948" spans="1:1" x14ac:dyDescent="0.2">
      <c r="A948" s="140"/>
    </row>
    <row r="949" spans="1:1" x14ac:dyDescent="0.2">
      <c r="A949" s="140"/>
    </row>
    <row r="950" spans="1:1" x14ac:dyDescent="0.2">
      <c r="A950" s="140"/>
    </row>
    <row r="951" spans="1:1" x14ac:dyDescent="0.2">
      <c r="A951" s="140"/>
    </row>
    <row r="952" spans="1:1" x14ac:dyDescent="0.2">
      <c r="A952" s="140"/>
    </row>
    <row r="953" spans="1:1" x14ac:dyDescent="0.2">
      <c r="A953" s="140"/>
    </row>
    <row r="954" spans="1:1" x14ac:dyDescent="0.2">
      <c r="A954" s="140"/>
    </row>
    <row r="955" spans="1:1" x14ac:dyDescent="0.2">
      <c r="A955" s="140"/>
    </row>
    <row r="956" spans="1:1" x14ac:dyDescent="0.2">
      <c r="A956" s="140"/>
    </row>
    <row r="957" spans="1:1" x14ac:dyDescent="0.2">
      <c r="A957" s="140"/>
    </row>
    <row r="958" spans="1:1" x14ac:dyDescent="0.2">
      <c r="A958" s="140"/>
    </row>
    <row r="959" spans="1:1" x14ac:dyDescent="0.2">
      <c r="A959" s="140"/>
    </row>
    <row r="960" spans="1:1" x14ac:dyDescent="0.2">
      <c r="A960" s="140"/>
    </row>
    <row r="961" spans="1:1" x14ac:dyDescent="0.2">
      <c r="A961" s="140"/>
    </row>
    <row r="962" spans="1:1" x14ac:dyDescent="0.2">
      <c r="A962" s="140"/>
    </row>
    <row r="963" spans="1:1" x14ac:dyDescent="0.2">
      <c r="A963" s="140"/>
    </row>
    <row r="964" spans="1:1" x14ac:dyDescent="0.2">
      <c r="A964" s="140"/>
    </row>
    <row r="965" spans="1:1" x14ac:dyDescent="0.2">
      <c r="A965" s="140"/>
    </row>
    <row r="966" spans="1:1" x14ac:dyDescent="0.2">
      <c r="A966" s="140"/>
    </row>
    <row r="967" spans="1:1" x14ac:dyDescent="0.2">
      <c r="A967" s="140"/>
    </row>
    <row r="968" spans="1:1" x14ac:dyDescent="0.2">
      <c r="A968" s="140"/>
    </row>
    <row r="969" spans="1:1" x14ac:dyDescent="0.2">
      <c r="A969" s="140"/>
    </row>
    <row r="970" spans="1:1" x14ac:dyDescent="0.2">
      <c r="A970" s="140"/>
    </row>
    <row r="971" spans="1:1" x14ac:dyDescent="0.2">
      <c r="A971" s="140"/>
    </row>
    <row r="972" spans="1:1" x14ac:dyDescent="0.2">
      <c r="A972" s="140"/>
    </row>
    <row r="973" spans="1:1" x14ac:dyDescent="0.2">
      <c r="A973" s="140"/>
    </row>
    <row r="974" spans="1:1" x14ac:dyDescent="0.2">
      <c r="A974" s="140"/>
    </row>
    <row r="975" spans="1:1" x14ac:dyDescent="0.2">
      <c r="A975" s="140"/>
    </row>
    <row r="976" spans="1:1" x14ac:dyDescent="0.2">
      <c r="A976" s="140"/>
    </row>
    <row r="977" spans="1:1" x14ac:dyDescent="0.2">
      <c r="A977" s="140"/>
    </row>
    <row r="978" spans="1:1" x14ac:dyDescent="0.2">
      <c r="A978" s="140"/>
    </row>
    <row r="979" spans="1:1" x14ac:dyDescent="0.2">
      <c r="A979" s="140"/>
    </row>
    <row r="980" spans="1:1" x14ac:dyDescent="0.2">
      <c r="A980" s="140"/>
    </row>
    <row r="981" spans="1:1" x14ac:dyDescent="0.2">
      <c r="A981" s="140"/>
    </row>
    <row r="982" spans="1:1" x14ac:dyDescent="0.2">
      <c r="A982" s="140"/>
    </row>
    <row r="983" spans="1:1" x14ac:dyDescent="0.2">
      <c r="A983" s="140"/>
    </row>
    <row r="984" spans="1:1" x14ac:dyDescent="0.2">
      <c r="A984" s="140"/>
    </row>
    <row r="985" spans="1:1" x14ac:dyDescent="0.2">
      <c r="A985" s="140"/>
    </row>
    <row r="986" spans="1:1" x14ac:dyDescent="0.2">
      <c r="A986" s="140"/>
    </row>
    <row r="987" spans="1:1" x14ac:dyDescent="0.2">
      <c r="A987" s="140"/>
    </row>
    <row r="988" spans="1:1" x14ac:dyDescent="0.2">
      <c r="A988" s="140"/>
    </row>
    <row r="989" spans="1:1" x14ac:dyDescent="0.2">
      <c r="A989" s="140"/>
    </row>
    <row r="990" spans="1:1" x14ac:dyDescent="0.2">
      <c r="A990" s="140"/>
    </row>
    <row r="991" spans="1:1" x14ac:dyDescent="0.2">
      <c r="A991" s="140"/>
    </row>
    <row r="992" spans="1:1" x14ac:dyDescent="0.2">
      <c r="A992" s="140"/>
    </row>
    <row r="993" spans="1:1" x14ac:dyDescent="0.2">
      <c r="A993" s="140"/>
    </row>
    <row r="994" spans="1:1" x14ac:dyDescent="0.2">
      <c r="A994" s="140"/>
    </row>
    <row r="995" spans="1:1" x14ac:dyDescent="0.2">
      <c r="A995" s="140"/>
    </row>
    <row r="996" spans="1:1" x14ac:dyDescent="0.2">
      <c r="A996" s="140"/>
    </row>
    <row r="997" spans="1:1" x14ac:dyDescent="0.2">
      <c r="A997" s="140"/>
    </row>
    <row r="998" spans="1:1" x14ac:dyDescent="0.2">
      <c r="A998" s="140"/>
    </row>
    <row r="999" spans="1:1" x14ac:dyDescent="0.2">
      <c r="A999" s="140"/>
    </row>
    <row r="1000" spans="1:1" x14ac:dyDescent="0.2">
      <c r="A1000" s="140"/>
    </row>
    <row r="1001" spans="1:1" x14ac:dyDescent="0.2">
      <c r="A1001" s="140"/>
    </row>
    <row r="1002" spans="1:1" x14ac:dyDescent="0.2">
      <c r="A1002" s="140"/>
    </row>
    <row r="1003" spans="1:1" x14ac:dyDescent="0.2">
      <c r="A1003" s="140"/>
    </row>
    <row r="1004" spans="1:1" x14ac:dyDescent="0.2">
      <c r="A1004" s="140"/>
    </row>
    <row r="1005" spans="1:1" x14ac:dyDescent="0.2">
      <c r="A1005" s="140"/>
    </row>
    <row r="1006" spans="1:1" x14ac:dyDescent="0.2">
      <c r="A1006" s="140"/>
    </row>
    <row r="1007" spans="1:1" x14ac:dyDescent="0.2">
      <c r="A1007" s="140"/>
    </row>
    <row r="1008" spans="1:1" x14ac:dyDescent="0.2">
      <c r="A1008" s="140"/>
    </row>
    <row r="1009" spans="1:1" x14ac:dyDescent="0.2">
      <c r="A1009" s="140"/>
    </row>
    <row r="1010" spans="1:1" x14ac:dyDescent="0.2">
      <c r="A1010" s="140"/>
    </row>
    <row r="1011" spans="1:1" x14ac:dyDescent="0.2">
      <c r="A1011" s="140"/>
    </row>
    <row r="1012" spans="1:1" x14ac:dyDescent="0.2">
      <c r="A1012" s="140"/>
    </row>
    <row r="1013" spans="1:1" x14ac:dyDescent="0.2">
      <c r="A1013" s="140"/>
    </row>
    <row r="1014" spans="1:1" x14ac:dyDescent="0.2">
      <c r="A1014" s="140"/>
    </row>
    <row r="1015" spans="1:1" x14ac:dyDescent="0.2">
      <c r="A1015" s="140"/>
    </row>
    <row r="1016" spans="1:1" x14ac:dyDescent="0.2">
      <c r="A1016" s="140"/>
    </row>
    <row r="1017" spans="1:1" x14ac:dyDescent="0.2">
      <c r="A1017" s="140"/>
    </row>
    <row r="1018" spans="1:1" x14ac:dyDescent="0.2">
      <c r="A1018" s="140"/>
    </row>
    <row r="1019" spans="1:1" x14ac:dyDescent="0.2">
      <c r="A1019" s="140"/>
    </row>
    <row r="1020" spans="1:1" x14ac:dyDescent="0.2">
      <c r="A1020" s="140"/>
    </row>
    <row r="1021" spans="1:1" x14ac:dyDescent="0.2">
      <c r="A1021" s="140"/>
    </row>
    <row r="1022" spans="1:1" x14ac:dyDescent="0.2">
      <c r="A1022" s="140"/>
    </row>
    <row r="1023" spans="1:1" x14ac:dyDescent="0.2">
      <c r="A1023" s="140"/>
    </row>
    <row r="1024" spans="1:1" x14ac:dyDescent="0.2">
      <c r="A1024" s="140"/>
    </row>
    <row r="1025" spans="1:1" x14ac:dyDescent="0.2">
      <c r="A1025" s="140"/>
    </row>
    <row r="1026" spans="1:1" x14ac:dyDescent="0.2">
      <c r="A1026" s="140"/>
    </row>
    <row r="1027" spans="1:1" x14ac:dyDescent="0.2">
      <c r="A1027" s="140"/>
    </row>
    <row r="1028" spans="1:1" x14ac:dyDescent="0.2">
      <c r="A1028" s="140"/>
    </row>
    <row r="1029" spans="1:1" x14ac:dyDescent="0.2">
      <c r="A1029" s="140"/>
    </row>
    <row r="1030" spans="1:1" x14ac:dyDescent="0.2">
      <c r="A1030" s="140"/>
    </row>
    <row r="1031" spans="1:1" x14ac:dyDescent="0.2">
      <c r="A1031" s="140"/>
    </row>
    <row r="1032" spans="1:1" x14ac:dyDescent="0.2">
      <c r="A1032" s="140"/>
    </row>
    <row r="1033" spans="1:1" x14ac:dyDescent="0.2">
      <c r="A1033" s="140"/>
    </row>
    <row r="1034" spans="1:1" x14ac:dyDescent="0.2">
      <c r="A1034" s="140"/>
    </row>
    <row r="1035" spans="1:1" x14ac:dyDescent="0.2">
      <c r="A1035" s="140"/>
    </row>
    <row r="1036" spans="1:1" x14ac:dyDescent="0.2">
      <c r="A1036" s="140"/>
    </row>
    <row r="1037" spans="1:1" x14ac:dyDescent="0.2">
      <c r="A1037" s="140"/>
    </row>
    <row r="1038" spans="1:1" x14ac:dyDescent="0.2">
      <c r="A1038" s="140"/>
    </row>
    <row r="1039" spans="1:1" x14ac:dyDescent="0.2">
      <c r="A1039" s="140"/>
    </row>
    <row r="1040" spans="1:1" x14ac:dyDescent="0.2">
      <c r="A1040" s="140"/>
    </row>
    <row r="1041" spans="1:1" x14ac:dyDescent="0.2">
      <c r="A1041" s="140"/>
    </row>
    <row r="1042" spans="1:1" x14ac:dyDescent="0.2">
      <c r="A1042" s="140"/>
    </row>
    <row r="1043" spans="1:1" x14ac:dyDescent="0.2">
      <c r="A1043" s="140"/>
    </row>
    <row r="1044" spans="1:1" x14ac:dyDescent="0.2">
      <c r="A1044" s="140"/>
    </row>
    <row r="1045" spans="1:1" x14ac:dyDescent="0.2">
      <c r="A1045" s="140"/>
    </row>
    <row r="1046" spans="1:1" x14ac:dyDescent="0.2">
      <c r="A1046" s="140"/>
    </row>
    <row r="1047" spans="1:1" x14ac:dyDescent="0.2">
      <c r="A1047" s="140"/>
    </row>
    <row r="1048" spans="1:1" x14ac:dyDescent="0.2">
      <c r="A1048" s="140"/>
    </row>
    <row r="1049" spans="1:1" x14ac:dyDescent="0.2">
      <c r="A1049" s="140"/>
    </row>
    <row r="1050" spans="1:1" x14ac:dyDescent="0.2">
      <c r="A1050" s="140"/>
    </row>
    <row r="1051" spans="1:1" x14ac:dyDescent="0.2">
      <c r="A1051" s="140"/>
    </row>
    <row r="1052" spans="1:1" x14ac:dyDescent="0.2">
      <c r="A1052" s="140"/>
    </row>
    <row r="1053" spans="1:1" x14ac:dyDescent="0.2">
      <c r="A1053" s="140"/>
    </row>
    <row r="1054" spans="1:1" x14ac:dyDescent="0.2">
      <c r="A1054" s="140"/>
    </row>
    <row r="1055" spans="1:1" x14ac:dyDescent="0.2">
      <c r="A1055" s="140"/>
    </row>
    <row r="1056" spans="1:1" x14ac:dyDescent="0.2">
      <c r="A1056" s="140"/>
    </row>
    <row r="1057" spans="1:1" x14ac:dyDescent="0.2">
      <c r="A1057" s="140"/>
    </row>
    <row r="1058" spans="1:1" x14ac:dyDescent="0.2">
      <c r="A1058" s="140"/>
    </row>
    <row r="1059" spans="1:1" x14ac:dyDescent="0.2">
      <c r="A1059" s="140"/>
    </row>
    <row r="1060" spans="1:1" x14ac:dyDescent="0.2">
      <c r="A1060" s="140"/>
    </row>
    <row r="1061" spans="1:1" x14ac:dyDescent="0.2">
      <c r="A1061" s="140"/>
    </row>
    <row r="1062" spans="1:1" x14ac:dyDescent="0.2">
      <c r="A1062" s="140"/>
    </row>
    <row r="1063" spans="1:1" x14ac:dyDescent="0.2">
      <c r="A1063" s="140"/>
    </row>
    <row r="1064" spans="1:1" x14ac:dyDescent="0.2">
      <c r="A1064" s="140"/>
    </row>
    <row r="1065" spans="1:1" x14ac:dyDescent="0.2">
      <c r="A1065" s="140"/>
    </row>
    <row r="1066" spans="1:1" x14ac:dyDescent="0.2">
      <c r="A1066" s="140"/>
    </row>
    <row r="1067" spans="1:1" x14ac:dyDescent="0.2">
      <c r="A1067" s="140"/>
    </row>
    <row r="1068" spans="1:1" x14ac:dyDescent="0.2">
      <c r="A1068" s="140"/>
    </row>
    <row r="1069" spans="1:1" x14ac:dyDescent="0.2">
      <c r="A1069" s="140"/>
    </row>
    <row r="1070" spans="1:1" x14ac:dyDescent="0.2">
      <c r="A1070" s="140"/>
    </row>
    <row r="1071" spans="1:1" x14ac:dyDescent="0.2">
      <c r="A1071" s="140"/>
    </row>
    <row r="1072" spans="1:1" x14ac:dyDescent="0.2">
      <c r="A1072" s="140"/>
    </row>
    <row r="1073" spans="1:1" x14ac:dyDescent="0.2">
      <c r="A1073" s="140"/>
    </row>
    <row r="1074" spans="1:1" x14ac:dyDescent="0.2">
      <c r="A1074" s="140"/>
    </row>
    <row r="1075" spans="1:1" x14ac:dyDescent="0.2">
      <c r="A1075" s="140"/>
    </row>
    <row r="1076" spans="1:1" x14ac:dyDescent="0.2">
      <c r="A1076" s="140"/>
    </row>
    <row r="1077" spans="1:1" x14ac:dyDescent="0.2">
      <c r="A1077" s="140"/>
    </row>
    <row r="1078" spans="1:1" x14ac:dyDescent="0.2">
      <c r="A1078" s="140"/>
    </row>
    <row r="1079" spans="1:1" x14ac:dyDescent="0.2">
      <c r="A1079" s="140"/>
    </row>
    <row r="1080" spans="1:1" x14ac:dyDescent="0.2">
      <c r="A1080" s="140"/>
    </row>
    <row r="1081" spans="1:1" x14ac:dyDescent="0.2">
      <c r="A1081" s="140"/>
    </row>
    <row r="1082" spans="1:1" x14ac:dyDescent="0.2">
      <c r="A1082" s="140"/>
    </row>
    <row r="1083" spans="1:1" x14ac:dyDescent="0.2">
      <c r="A1083" s="140"/>
    </row>
    <row r="1084" spans="1:1" x14ac:dyDescent="0.2">
      <c r="A1084" s="140"/>
    </row>
    <row r="1085" spans="1:1" x14ac:dyDescent="0.2">
      <c r="A1085" s="140"/>
    </row>
    <row r="1086" spans="1:1" x14ac:dyDescent="0.2">
      <c r="A1086" s="140"/>
    </row>
    <row r="1087" spans="1:1" x14ac:dyDescent="0.2">
      <c r="A1087" s="140"/>
    </row>
    <row r="1088" spans="1:1" x14ac:dyDescent="0.2">
      <c r="A1088" s="140"/>
    </row>
    <row r="1089" spans="1:1" x14ac:dyDescent="0.2">
      <c r="A1089" s="140"/>
    </row>
    <row r="1090" spans="1:1" x14ac:dyDescent="0.2">
      <c r="A1090" s="140"/>
    </row>
    <row r="1091" spans="1:1" x14ac:dyDescent="0.2">
      <c r="A1091" s="140"/>
    </row>
    <row r="1092" spans="1:1" x14ac:dyDescent="0.2">
      <c r="A1092" s="140"/>
    </row>
    <row r="1093" spans="1:1" x14ac:dyDescent="0.2">
      <c r="A1093" s="140"/>
    </row>
    <row r="1094" spans="1:1" x14ac:dyDescent="0.2">
      <c r="A1094" s="140"/>
    </row>
    <row r="1095" spans="1:1" x14ac:dyDescent="0.2">
      <c r="A1095" s="140"/>
    </row>
    <row r="1096" spans="1:1" x14ac:dyDescent="0.2">
      <c r="A1096" s="140"/>
    </row>
    <row r="1097" spans="1:1" x14ac:dyDescent="0.2">
      <c r="A1097" s="140"/>
    </row>
    <row r="1098" spans="1:1" x14ac:dyDescent="0.2">
      <c r="A1098" s="140"/>
    </row>
    <row r="1099" spans="1:1" x14ac:dyDescent="0.2">
      <c r="A1099" s="140"/>
    </row>
    <row r="1100" spans="1:1" x14ac:dyDescent="0.2">
      <c r="A1100" s="140"/>
    </row>
    <row r="1101" spans="1:1" x14ac:dyDescent="0.2">
      <c r="A1101" s="140"/>
    </row>
    <row r="1102" spans="1:1" x14ac:dyDescent="0.2">
      <c r="A1102" s="140"/>
    </row>
    <row r="1103" spans="1:1" x14ac:dyDescent="0.2">
      <c r="A1103" s="140"/>
    </row>
    <row r="1104" spans="1:1" x14ac:dyDescent="0.2">
      <c r="A1104" s="140"/>
    </row>
    <row r="1105" spans="1:1" x14ac:dyDescent="0.2">
      <c r="A1105" s="140"/>
    </row>
    <row r="1106" spans="1:1" x14ac:dyDescent="0.2">
      <c r="A1106" s="140"/>
    </row>
    <row r="1107" spans="1:1" x14ac:dyDescent="0.2">
      <c r="A1107" s="140"/>
    </row>
    <row r="1108" spans="1:1" x14ac:dyDescent="0.2">
      <c r="A1108" s="140"/>
    </row>
    <row r="1109" spans="1:1" x14ac:dyDescent="0.2">
      <c r="A1109" s="140"/>
    </row>
    <row r="1110" spans="1:1" x14ac:dyDescent="0.2">
      <c r="A1110" s="140"/>
    </row>
    <row r="1111" spans="1:1" x14ac:dyDescent="0.2">
      <c r="A1111" s="140"/>
    </row>
    <row r="1112" spans="1:1" x14ac:dyDescent="0.2">
      <c r="A1112" s="140"/>
    </row>
    <row r="1113" spans="1:1" x14ac:dyDescent="0.2">
      <c r="A1113" s="140"/>
    </row>
    <row r="1114" spans="1:1" x14ac:dyDescent="0.2">
      <c r="A1114" s="140"/>
    </row>
    <row r="1115" spans="1:1" x14ac:dyDescent="0.2">
      <c r="A1115" s="140"/>
    </row>
    <row r="1116" spans="1:1" x14ac:dyDescent="0.2">
      <c r="A1116" s="140"/>
    </row>
    <row r="1117" spans="1:1" x14ac:dyDescent="0.2">
      <c r="A1117" s="140"/>
    </row>
    <row r="1118" spans="1:1" x14ac:dyDescent="0.2">
      <c r="A1118" s="140"/>
    </row>
    <row r="1119" spans="1:1" x14ac:dyDescent="0.2">
      <c r="A1119" s="140"/>
    </row>
    <row r="1120" spans="1:1" x14ac:dyDescent="0.2">
      <c r="A1120" s="140"/>
    </row>
    <row r="1121" spans="1:1" x14ac:dyDescent="0.2">
      <c r="A1121" s="140"/>
    </row>
    <row r="1122" spans="1:1" x14ac:dyDescent="0.2">
      <c r="A1122" s="140"/>
    </row>
    <row r="1123" spans="1:1" x14ac:dyDescent="0.2">
      <c r="A1123" s="140"/>
    </row>
    <row r="1124" spans="1:1" x14ac:dyDescent="0.2">
      <c r="A1124" s="140"/>
    </row>
    <row r="1125" spans="1:1" x14ac:dyDescent="0.2">
      <c r="A1125" s="140"/>
    </row>
    <row r="1126" spans="1:1" x14ac:dyDescent="0.2">
      <c r="A1126" s="140"/>
    </row>
    <row r="1127" spans="1:1" x14ac:dyDescent="0.2">
      <c r="A1127" s="140"/>
    </row>
    <row r="1128" spans="1:1" x14ac:dyDescent="0.2">
      <c r="A1128" s="140"/>
    </row>
    <row r="1129" spans="1:1" x14ac:dyDescent="0.2">
      <c r="A1129" s="140"/>
    </row>
    <row r="1130" spans="1:1" x14ac:dyDescent="0.2">
      <c r="A1130" s="140"/>
    </row>
    <row r="1131" spans="1:1" x14ac:dyDescent="0.2">
      <c r="A1131" s="140"/>
    </row>
    <row r="1132" spans="1:1" x14ac:dyDescent="0.2">
      <c r="A1132" s="140"/>
    </row>
    <row r="1133" spans="1:1" x14ac:dyDescent="0.2">
      <c r="A1133" s="140"/>
    </row>
    <row r="1134" spans="1:1" x14ac:dyDescent="0.2">
      <c r="A1134" s="140"/>
    </row>
    <row r="1135" spans="1:1" x14ac:dyDescent="0.2">
      <c r="A1135" s="140"/>
    </row>
    <row r="1136" spans="1:1" x14ac:dyDescent="0.2">
      <c r="A1136" s="140"/>
    </row>
    <row r="1137" spans="1:1" x14ac:dyDescent="0.2">
      <c r="A1137" s="140"/>
    </row>
    <row r="1138" spans="1:1" x14ac:dyDescent="0.2">
      <c r="A1138" s="140"/>
    </row>
    <row r="1139" spans="1:1" x14ac:dyDescent="0.2">
      <c r="A1139" s="140"/>
    </row>
    <row r="1140" spans="1:1" x14ac:dyDescent="0.2">
      <c r="A1140" s="140"/>
    </row>
    <row r="1141" spans="1:1" x14ac:dyDescent="0.2">
      <c r="A1141" s="140"/>
    </row>
    <row r="1142" spans="1:1" x14ac:dyDescent="0.2">
      <c r="A1142" s="140"/>
    </row>
    <row r="1143" spans="1:1" x14ac:dyDescent="0.2">
      <c r="A1143" s="140"/>
    </row>
    <row r="1144" spans="1:1" x14ac:dyDescent="0.2">
      <c r="A1144" s="140"/>
    </row>
    <row r="1145" spans="1:1" x14ac:dyDescent="0.2">
      <c r="A1145" s="140"/>
    </row>
    <row r="1146" spans="1:1" x14ac:dyDescent="0.2">
      <c r="A1146" s="140"/>
    </row>
    <row r="1147" spans="1:1" x14ac:dyDescent="0.2">
      <c r="A1147" s="140"/>
    </row>
    <row r="1148" spans="1:1" x14ac:dyDescent="0.2">
      <c r="A1148" s="140"/>
    </row>
    <row r="1149" spans="1:1" x14ac:dyDescent="0.2">
      <c r="A1149" s="140"/>
    </row>
    <row r="1150" spans="1:1" x14ac:dyDescent="0.2">
      <c r="A1150" s="140"/>
    </row>
    <row r="1151" spans="1:1" x14ac:dyDescent="0.2">
      <c r="A1151" s="140"/>
    </row>
    <row r="1152" spans="1:1" x14ac:dyDescent="0.2">
      <c r="A1152" s="140"/>
    </row>
    <row r="1153" spans="1:1" x14ac:dyDescent="0.2">
      <c r="A1153" s="140"/>
    </row>
    <row r="1154" spans="1:1" x14ac:dyDescent="0.2">
      <c r="A1154" s="140"/>
    </row>
    <row r="1155" spans="1:1" x14ac:dyDescent="0.2">
      <c r="A1155" s="140"/>
    </row>
    <row r="1156" spans="1:1" x14ac:dyDescent="0.2">
      <c r="A1156" s="140"/>
    </row>
    <row r="1157" spans="1:1" x14ac:dyDescent="0.2">
      <c r="A1157" s="140"/>
    </row>
    <row r="1158" spans="1:1" x14ac:dyDescent="0.2">
      <c r="A1158" s="140"/>
    </row>
    <row r="1159" spans="1:1" x14ac:dyDescent="0.2">
      <c r="A1159" s="140"/>
    </row>
    <row r="1160" spans="1:1" x14ac:dyDescent="0.2">
      <c r="A1160" s="140"/>
    </row>
    <row r="1161" spans="1:1" x14ac:dyDescent="0.2">
      <c r="A1161" s="140"/>
    </row>
    <row r="1162" spans="1:1" x14ac:dyDescent="0.2">
      <c r="A1162" s="140"/>
    </row>
    <row r="1163" spans="1:1" x14ac:dyDescent="0.2">
      <c r="A1163" s="140"/>
    </row>
    <row r="1164" spans="1:1" x14ac:dyDescent="0.2">
      <c r="A1164" s="140"/>
    </row>
    <row r="1165" spans="1:1" x14ac:dyDescent="0.2">
      <c r="A1165" s="140"/>
    </row>
    <row r="1166" spans="1:1" x14ac:dyDescent="0.2">
      <c r="A1166" s="140"/>
    </row>
    <row r="1167" spans="1:1" x14ac:dyDescent="0.2">
      <c r="A1167" s="140"/>
    </row>
    <row r="1168" spans="1:1" x14ac:dyDescent="0.2">
      <c r="A1168" s="140"/>
    </row>
    <row r="1169" spans="1:1" x14ac:dyDescent="0.2">
      <c r="A1169" s="140"/>
    </row>
    <row r="1170" spans="1:1" x14ac:dyDescent="0.2">
      <c r="A1170" s="140"/>
    </row>
    <row r="1171" spans="1:1" x14ac:dyDescent="0.2">
      <c r="A1171" s="140"/>
    </row>
    <row r="1172" spans="1:1" x14ac:dyDescent="0.2">
      <c r="A1172" s="140"/>
    </row>
    <row r="1173" spans="1:1" x14ac:dyDescent="0.2">
      <c r="A1173" s="140"/>
    </row>
    <row r="1174" spans="1:1" x14ac:dyDescent="0.2">
      <c r="A1174" s="140"/>
    </row>
    <row r="1175" spans="1:1" x14ac:dyDescent="0.2">
      <c r="A1175" s="140"/>
    </row>
    <row r="1176" spans="1:1" x14ac:dyDescent="0.2">
      <c r="A1176" s="140"/>
    </row>
    <row r="1177" spans="1:1" x14ac:dyDescent="0.2">
      <c r="A1177" s="140"/>
    </row>
    <row r="1178" spans="1:1" x14ac:dyDescent="0.2">
      <c r="A1178" s="140"/>
    </row>
    <row r="1179" spans="1:1" x14ac:dyDescent="0.2">
      <c r="A1179" s="140"/>
    </row>
    <row r="1180" spans="1:1" x14ac:dyDescent="0.2">
      <c r="A1180" s="140"/>
    </row>
    <row r="1181" spans="1:1" x14ac:dyDescent="0.2">
      <c r="A1181" s="140"/>
    </row>
    <row r="1182" spans="1:1" x14ac:dyDescent="0.2">
      <c r="A1182" s="140"/>
    </row>
    <row r="1183" spans="1:1" x14ac:dyDescent="0.2">
      <c r="A1183" s="140"/>
    </row>
    <row r="1184" spans="1:1" x14ac:dyDescent="0.2">
      <c r="A1184" s="140"/>
    </row>
    <row r="1185" spans="1:1" x14ac:dyDescent="0.2">
      <c r="A1185" s="140"/>
    </row>
    <row r="1186" spans="1:1" x14ac:dyDescent="0.2">
      <c r="A1186" s="140"/>
    </row>
    <row r="1187" spans="1:1" x14ac:dyDescent="0.2">
      <c r="A1187" s="140"/>
    </row>
    <row r="1188" spans="1:1" x14ac:dyDescent="0.2">
      <c r="A1188" s="140"/>
    </row>
    <row r="1189" spans="1:1" x14ac:dyDescent="0.2">
      <c r="A1189" s="140"/>
    </row>
    <row r="1190" spans="1:1" x14ac:dyDescent="0.2">
      <c r="A1190" s="140"/>
    </row>
    <row r="1191" spans="1:1" x14ac:dyDescent="0.2">
      <c r="A1191" s="140"/>
    </row>
    <row r="1192" spans="1:1" x14ac:dyDescent="0.2">
      <c r="A1192" s="140"/>
    </row>
    <row r="1193" spans="1:1" x14ac:dyDescent="0.2">
      <c r="A1193" s="140"/>
    </row>
    <row r="1194" spans="1:1" x14ac:dyDescent="0.2">
      <c r="A1194" s="140"/>
    </row>
    <row r="1195" spans="1:1" x14ac:dyDescent="0.2">
      <c r="A1195" s="140"/>
    </row>
    <row r="1196" spans="1:1" x14ac:dyDescent="0.2">
      <c r="A1196" s="140"/>
    </row>
    <row r="1197" spans="1:1" x14ac:dyDescent="0.2">
      <c r="A1197" s="140"/>
    </row>
    <row r="1198" spans="1:1" x14ac:dyDescent="0.2">
      <c r="A1198" s="140"/>
    </row>
    <row r="1199" spans="1:1" x14ac:dyDescent="0.2">
      <c r="A1199" s="140"/>
    </row>
    <row r="1200" spans="1:1" x14ac:dyDescent="0.2">
      <c r="A1200" s="140"/>
    </row>
    <row r="1201" spans="1:1" x14ac:dyDescent="0.2">
      <c r="A1201" s="140"/>
    </row>
    <row r="1202" spans="1:1" x14ac:dyDescent="0.2">
      <c r="A1202" s="140"/>
    </row>
    <row r="1203" spans="1:1" x14ac:dyDescent="0.2">
      <c r="A1203" s="140"/>
    </row>
    <row r="1204" spans="1:1" x14ac:dyDescent="0.2">
      <c r="A1204" s="140"/>
    </row>
    <row r="1205" spans="1:1" x14ac:dyDescent="0.2">
      <c r="A1205" s="140"/>
    </row>
    <row r="1206" spans="1:1" x14ac:dyDescent="0.2">
      <c r="A1206" s="140"/>
    </row>
    <row r="1207" spans="1:1" x14ac:dyDescent="0.2">
      <c r="A1207" s="140"/>
    </row>
    <row r="1208" spans="1:1" x14ac:dyDescent="0.2">
      <c r="A1208" s="140"/>
    </row>
    <row r="1209" spans="1:1" x14ac:dyDescent="0.2">
      <c r="A1209" s="140"/>
    </row>
    <row r="1210" spans="1:1" x14ac:dyDescent="0.2">
      <c r="A1210" s="140"/>
    </row>
    <row r="1211" spans="1:1" x14ac:dyDescent="0.2">
      <c r="A1211" s="140"/>
    </row>
    <row r="1212" spans="1:1" x14ac:dyDescent="0.2">
      <c r="A1212" s="140"/>
    </row>
    <row r="1213" spans="1:1" x14ac:dyDescent="0.2">
      <c r="A1213" s="140"/>
    </row>
    <row r="1214" spans="1:1" x14ac:dyDescent="0.2">
      <c r="A1214" s="140"/>
    </row>
    <row r="1215" spans="1:1" x14ac:dyDescent="0.2">
      <c r="A1215" s="140"/>
    </row>
    <row r="1216" spans="1:1" x14ac:dyDescent="0.2">
      <c r="A1216" s="140"/>
    </row>
    <row r="1217" spans="1:1" x14ac:dyDescent="0.2">
      <c r="A1217" s="140"/>
    </row>
    <row r="1218" spans="1:1" x14ac:dyDescent="0.2">
      <c r="A1218" s="140"/>
    </row>
    <row r="1219" spans="1:1" x14ac:dyDescent="0.2">
      <c r="A1219" s="140"/>
    </row>
    <row r="1220" spans="1:1" x14ac:dyDescent="0.2">
      <c r="A1220" s="140"/>
    </row>
    <row r="1221" spans="1:1" x14ac:dyDescent="0.2">
      <c r="A1221" s="140"/>
    </row>
    <row r="1222" spans="1:1" x14ac:dyDescent="0.2">
      <c r="A1222" s="140"/>
    </row>
    <row r="1223" spans="1:1" x14ac:dyDescent="0.2">
      <c r="A1223" s="140"/>
    </row>
    <row r="1224" spans="1:1" x14ac:dyDescent="0.2">
      <c r="A1224" s="140"/>
    </row>
    <row r="1225" spans="1:1" x14ac:dyDescent="0.2">
      <c r="A1225" s="140"/>
    </row>
    <row r="1226" spans="1:1" x14ac:dyDescent="0.2">
      <c r="A1226" s="140"/>
    </row>
    <row r="1227" spans="1:1" x14ac:dyDescent="0.2">
      <c r="A1227" s="140"/>
    </row>
    <row r="1228" spans="1:1" x14ac:dyDescent="0.2">
      <c r="A1228" s="140"/>
    </row>
    <row r="1229" spans="1:1" x14ac:dyDescent="0.2">
      <c r="A1229" s="140"/>
    </row>
    <row r="1230" spans="1:1" x14ac:dyDescent="0.2">
      <c r="A1230" s="140"/>
    </row>
    <row r="1231" spans="1:1" x14ac:dyDescent="0.2">
      <c r="A1231" s="140"/>
    </row>
    <row r="1232" spans="1:1" x14ac:dyDescent="0.2">
      <c r="A1232" s="140"/>
    </row>
    <row r="1233" spans="1:1" x14ac:dyDescent="0.2">
      <c r="A1233" s="140"/>
    </row>
    <row r="1234" spans="1:1" x14ac:dyDescent="0.2">
      <c r="A1234" s="140"/>
    </row>
    <row r="1235" spans="1:1" x14ac:dyDescent="0.2">
      <c r="A1235" s="140"/>
    </row>
    <row r="1236" spans="1:1" x14ac:dyDescent="0.2">
      <c r="A1236" s="140"/>
    </row>
    <row r="1237" spans="1:1" x14ac:dyDescent="0.2">
      <c r="A1237" s="140"/>
    </row>
    <row r="1238" spans="1:1" x14ac:dyDescent="0.2">
      <c r="A1238" s="140"/>
    </row>
    <row r="1239" spans="1:1" x14ac:dyDescent="0.2">
      <c r="A1239" s="140"/>
    </row>
    <row r="1240" spans="1:1" x14ac:dyDescent="0.2">
      <c r="A1240" s="140"/>
    </row>
    <row r="1241" spans="1:1" x14ac:dyDescent="0.2">
      <c r="A1241" s="140"/>
    </row>
    <row r="1242" spans="1:1" x14ac:dyDescent="0.2">
      <c r="A1242" s="140"/>
    </row>
    <row r="1243" spans="1:1" x14ac:dyDescent="0.2">
      <c r="A1243" s="140"/>
    </row>
    <row r="1244" spans="1:1" x14ac:dyDescent="0.2">
      <c r="A1244" s="140"/>
    </row>
    <row r="1245" spans="1:1" x14ac:dyDescent="0.2">
      <c r="A1245" s="140"/>
    </row>
    <row r="1246" spans="1:1" x14ac:dyDescent="0.2">
      <c r="A1246" s="140"/>
    </row>
    <row r="1247" spans="1:1" x14ac:dyDescent="0.2">
      <c r="A1247" s="140"/>
    </row>
    <row r="1248" spans="1:1" x14ac:dyDescent="0.2">
      <c r="A1248" s="140"/>
    </row>
    <row r="1249" spans="1:1" x14ac:dyDescent="0.2">
      <c r="A1249" s="140"/>
    </row>
    <row r="1250" spans="1:1" x14ac:dyDescent="0.2">
      <c r="A1250" s="140"/>
    </row>
    <row r="1251" spans="1:1" x14ac:dyDescent="0.2">
      <c r="A1251" s="140"/>
    </row>
    <row r="1252" spans="1:1" x14ac:dyDescent="0.2">
      <c r="A1252" s="140"/>
    </row>
    <row r="1253" spans="1:1" x14ac:dyDescent="0.2">
      <c r="A1253" s="140"/>
    </row>
    <row r="1254" spans="1:1" x14ac:dyDescent="0.2">
      <c r="A1254" s="140"/>
    </row>
    <row r="1255" spans="1:1" x14ac:dyDescent="0.2">
      <c r="A1255" s="140"/>
    </row>
    <row r="1256" spans="1:1" x14ac:dyDescent="0.2">
      <c r="A1256" s="140"/>
    </row>
    <row r="1257" spans="1:1" x14ac:dyDescent="0.2">
      <c r="A1257" s="140"/>
    </row>
    <row r="1258" spans="1:1" x14ac:dyDescent="0.2">
      <c r="A1258" s="140"/>
    </row>
    <row r="1259" spans="1:1" x14ac:dyDescent="0.2">
      <c r="A1259" s="140"/>
    </row>
    <row r="1260" spans="1:1" x14ac:dyDescent="0.2">
      <c r="A1260" s="140"/>
    </row>
    <row r="1261" spans="1:1" x14ac:dyDescent="0.2">
      <c r="A1261" s="140"/>
    </row>
    <row r="1262" spans="1:1" x14ac:dyDescent="0.2">
      <c r="A1262" s="140"/>
    </row>
    <row r="1263" spans="1:1" x14ac:dyDescent="0.2">
      <c r="A1263" s="140"/>
    </row>
    <row r="1264" spans="1:1" x14ac:dyDescent="0.2">
      <c r="A1264" s="140"/>
    </row>
    <row r="1265" spans="1:1" x14ac:dyDescent="0.2">
      <c r="A1265" s="140"/>
    </row>
    <row r="1266" spans="1:1" x14ac:dyDescent="0.2">
      <c r="A1266" s="140"/>
    </row>
    <row r="1267" spans="1:1" x14ac:dyDescent="0.2">
      <c r="A1267" s="140"/>
    </row>
    <row r="1268" spans="1:1" x14ac:dyDescent="0.2">
      <c r="A1268" s="140"/>
    </row>
    <row r="1269" spans="1:1" x14ac:dyDescent="0.2">
      <c r="A1269" s="140"/>
    </row>
    <row r="1270" spans="1:1" x14ac:dyDescent="0.2">
      <c r="A1270" s="140"/>
    </row>
    <row r="1271" spans="1:1" x14ac:dyDescent="0.2">
      <c r="A1271" s="140"/>
    </row>
    <row r="1272" spans="1:1" x14ac:dyDescent="0.2">
      <c r="A1272" s="140"/>
    </row>
    <row r="1273" spans="1:1" x14ac:dyDescent="0.2">
      <c r="A1273" s="140"/>
    </row>
    <row r="1274" spans="1:1" x14ac:dyDescent="0.2">
      <c r="A1274" s="140"/>
    </row>
    <row r="1275" spans="1:1" x14ac:dyDescent="0.2">
      <c r="A1275" s="140"/>
    </row>
    <row r="1276" spans="1:1" x14ac:dyDescent="0.2">
      <c r="A1276" s="140"/>
    </row>
    <row r="1277" spans="1:1" x14ac:dyDescent="0.2">
      <c r="A1277" s="140"/>
    </row>
    <row r="1278" spans="1:1" x14ac:dyDescent="0.2">
      <c r="A1278" s="140"/>
    </row>
    <row r="1279" spans="1:1" x14ac:dyDescent="0.2">
      <c r="A1279" s="140"/>
    </row>
    <row r="1280" spans="1:1" x14ac:dyDescent="0.2">
      <c r="A1280" s="140"/>
    </row>
    <row r="1281" spans="1:1" x14ac:dyDescent="0.2">
      <c r="A1281" s="140"/>
    </row>
    <row r="1282" spans="1:1" x14ac:dyDescent="0.2">
      <c r="A1282" s="140"/>
    </row>
    <row r="1283" spans="1:1" x14ac:dyDescent="0.2">
      <c r="A1283" s="140"/>
    </row>
    <row r="1284" spans="1:1" x14ac:dyDescent="0.2">
      <c r="A1284" s="140"/>
    </row>
    <row r="1285" spans="1:1" x14ac:dyDescent="0.2">
      <c r="A1285" s="140"/>
    </row>
    <row r="1286" spans="1:1" x14ac:dyDescent="0.2">
      <c r="A1286" s="140"/>
    </row>
    <row r="1287" spans="1:1" x14ac:dyDescent="0.2">
      <c r="A1287" s="140"/>
    </row>
    <row r="1288" spans="1:1" x14ac:dyDescent="0.2">
      <c r="A1288" s="140"/>
    </row>
    <row r="1289" spans="1:1" x14ac:dyDescent="0.2">
      <c r="A1289" s="140"/>
    </row>
    <row r="1290" spans="1:1" x14ac:dyDescent="0.2">
      <c r="A1290" s="140"/>
    </row>
    <row r="1291" spans="1:1" x14ac:dyDescent="0.2">
      <c r="A1291" s="140"/>
    </row>
    <row r="1292" spans="1:1" x14ac:dyDescent="0.2">
      <c r="A1292" s="140"/>
    </row>
    <row r="1293" spans="1:1" x14ac:dyDescent="0.2">
      <c r="A1293" s="140"/>
    </row>
    <row r="1294" spans="1:1" x14ac:dyDescent="0.2">
      <c r="A1294" s="140"/>
    </row>
    <row r="1295" spans="1:1" x14ac:dyDescent="0.2">
      <c r="A1295" s="140"/>
    </row>
    <row r="1296" spans="1:1" x14ac:dyDescent="0.2">
      <c r="A1296" s="140"/>
    </row>
    <row r="1297" spans="1:1" x14ac:dyDescent="0.2">
      <c r="A1297" s="140"/>
    </row>
    <row r="1298" spans="1:1" x14ac:dyDescent="0.2">
      <c r="A1298" s="140"/>
    </row>
    <row r="1299" spans="1:1" x14ac:dyDescent="0.2">
      <c r="A1299" s="140"/>
    </row>
    <row r="1300" spans="1:1" x14ac:dyDescent="0.2">
      <c r="A1300" s="140"/>
    </row>
    <row r="1301" spans="1:1" x14ac:dyDescent="0.2">
      <c r="A1301" s="140"/>
    </row>
    <row r="1302" spans="1:1" x14ac:dyDescent="0.2">
      <c r="A1302" s="140"/>
    </row>
    <row r="1303" spans="1:1" x14ac:dyDescent="0.2">
      <c r="A1303" s="140"/>
    </row>
    <row r="1304" spans="1:1" x14ac:dyDescent="0.2">
      <c r="A1304" s="140"/>
    </row>
    <row r="1305" spans="1:1" x14ac:dyDescent="0.2">
      <c r="A1305" s="140"/>
    </row>
    <row r="1306" spans="1:1" x14ac:dyDescent="0.2">
      <c r="A1306" s="140"/>
    </row>
    <row r="1307" spans="1:1" x14ac:dyDescent="0.2">
      <c r="A1307" s="140"/>
    </row>
    <row r="1308" spans="1:1" x14ac:dyDescent="0.2">
      <c r="A1308" s="140"/>
    </row>
    <row r="1309" spans="1:1" x14ac:dyDescent="0.2">
      <c r="A1309" s="140"/>
    </row>
    <row r="1310" spans="1:1" x14ac:dyDescent="0.2">
      <c r="A1310" s="140"/>
    </row>
    <row r="1311" spans="1:1" x14ac:dyDescent="0.2">
      <c r="A1311" s="140"/>
    </row>
    <row r="1312" spans="1:1" x14ac:dyDescent="0.2">
      <c r="A1312" s="140"/>
    </row>
    <row r="1313" spans="1:1" x14ac:dyDescent="0.2">
      <c r="A1313" s="140"/>
    </row>
    <row r="1314" spans="1:1" x14ac:dyDescent="0.2">
      <c r="A1314" s="140"/>
    </row>
    <row r="1315" spans="1:1" x14ac:dyDescent="0.2">
      <c r="A1315" s="140"/>
    </row>
    <row r="1316" spans="1:1" x14ac:dyDescent="0.2">
      <c r="A1316" s="140"/>
    </row>
    <row r="1317" spans="1:1" x14ac:dyDescent="0.2">
      <c r="A1317" s="140"/>
    </row>
    <row r="1318" spans="1:1" x14ac:dyDescent="0.2">
      <c r="A1318" s="140"/>
    </row>
    <row r="1319" spans="1:1" x14ac:dyDescent="0.2">
      <c r="A1319" s="140"/>
    </row>
    <row r="1320" spans="1:1" x14ac:dyDescent="0.2">
      <c r="A1320" s="140"/>
    </row>
    <row r="1321" spans="1:1" x14ac:dyDescent="0.2">
      <c r="A1321" s="140"/>
    </row>
    <row r="1322" spans="1:1" x14ac:dyDescent="0.2">
      <c r="A1322" s="140"/>
    </row>
    <row r="1323" spans="1:1" x14ac:dyDescent="0.2">
      <c r="A1323" s="140"/>
    </row>
    <row r="1324" spans="1:1" x14ac:dyDescent="0.2">
      <c r="A1324" s="140"/>
    </row>
    <row r="1325" spans="1:1" x14ac:dyDescent="0.2">
      <c r="A1325" s="140"/>
    </row>
    <row r="1326" spans="1:1" x14ac:dyDescent="0.2">
      <c r="A1326" s="140"/>
    </row>
    <row r="1327" spans="1:1" x14ac:dyDescent="0.2">
      <c r="A1327" s="140"/>
    </row>
    <row r="1328" spans="1:1" x14ac:dyDescent="0.2">
      <c r="A1328" s="140"/>
    </row>
    <row r="1329" spans="1:1" x14ac:dyDescent="0.2">
      <c r="A1329" s="140"/>
    </row>
    <row r="1330" spans="1:1" x14ac:dyDescent="0.2">
      <c r="A1330" s="140"/>
    </row>
    <row r="1331" spans="1:1" x14ac:dyDescent="0.2">
      <c r="A1331" s="140"/>
    </row>
    <row r="1332" spans="1:1" x14ac:dyDescent="0.2">
      <c r="A1332" s="140"/>
    </row>
    <row r="1333" spans="1:1" x14ac:dyDescent="0.2">
      <c r="A1333" s="140"/>
    </row>
    <row r="1334" spans="1:1" x14ac:dyDescent="0.2">
      <c r="A1334" s="140"/>
    </row>
    <row r="1335" spans="1:1" x14ac:dyDescent="0.2">
      <c r="A1335" s="140"/>
    </row>
    <row r="1336" spans="1:1" x14ac:dyDescent="0.2">
      <c r="A1336" s="140"/>
    </row>
    <row r="1337" spans="1:1" x14ac:dyDescent="0.2">
      <c r="A1337" s="140"/>
    </row>
    <row r="1338" spans="1:1" x14ac:dyDescent="0.2">
      <c r="A1338" s="140"/>
    </row>
    <row r="1339" spans="1:1" x14ac:dyDescent="0.2">
      <c r="A1339" s="140"/>
    </row>
    <row r="1340" spans="1:1" x14ac:dyDescent="0.2">
      <c r="A1340" s="140"/>
    </row>
    <row r="1341" spans="1:1" x14ac:dyDescent="0.2">
      <c r="A1341" s="140"/>
    </row>
    <row r="1342" spans="1:1" x14ac:dyDescent="0.2">
      <c r="A1342" s="140"/>
    </row>
    <row r="1343" spans="1:1" x14ac:dyDescent="0.2">
      <c r="A1343" s="140"/>
    </row>
    <row r="1344" spans="1:1" x14ac:dyDescent="0.2">
      <c r="A1344" s="140"/>
    </row>
    <row r="1345" spans="1:1" x14ac:dyDescent="0.2">
      <c r="A1345" s="140"/>
    </row>
    <row r="1346" spans="1:1" x14ac:dyDescent="0.2">
      <c r="A1346" s="140"/>
    </row>
    <row r="1347" spans="1:1" x14ac:dyDescent="0.2">
      <c r="A1347" s="140"/>
    </row>
    <row r="1348" spans="1:1" x14ac:dyDescent="0.2">
      <c r="A1348" s="140"/>
    </row>
    <row r="1349" spans="1:1" x14ac:dyDescent="0.2">
      <c r="A1349" s="140"/>
    </row>
    <row r="1350" spans="1:1" x14ac:dyDescent="0.2">
      <c r="A1350" s="140"/>
    </row>
    <row r="1351" spans="1:1" x14ac:dyDescent="0.2">
      <c r="A1351" s="140"/>
    </row>
    <row r="1352" spans="1:1" x14ac:dyDescent="0.2">
      <c r="A1352" s="140"/>
    </row>
    <row r="1353" spans="1:1" x14ac:dyDescent="0.2">
      <c r="A1353" s="140"/>
    </row>
    <row r="1354" spans="1:1" x14ac:dyDescent="0.2">
      <c r="A1354" s="140"/>
    </row>
    <row r="1355" spans="1:1" x14ac:dyDescent="0.2">
      <c r="A1355" s="140"/>
    </row>
    <row r="1356" spans="1:1" x14ac:dyDescent="0.2">
      <c r="A1356" s="140"/>
    </row>
    <row r="1357" spans="1:1" x14ac:dyDescent="0.2">
      <c r="A1357" s="140"/>
    </row>
    <row r="1358" spans="1:1" x14ac:dyDescent="0.2">
      <c r="A1358" s="140"/>
    </row>
    <row r="1359" spans="1:1" x14ac:dyDescent="0.2">
      <c r="A1359" s="140"/>
    </row>
    <row r="1360" spans="1:1" x14ac:dyDescent="0.2">
      <c r="A1360" s="140"/>
    </row>
    <row r="1361" spans="1:1" x14ac:dyDescent="0.2">
      <c r="A1361" s="140"/>
    </row>
    <row r="1362" spans="1:1" x14ac:dyDescent="0.2">
      <c r="A1362" s="140"/>
    </row>
    <row r="1363" spans="1:1" x14ac:dyDescent="0.2">
      <c r="A1363" s="140"/>
    </row>
    <row r="1364" spans="1:1" x14ac:dyDescent="0.2">
      <c r="A1364" s="140"/>
    </row>
    <row r="1365" spans="1:1" x14ac:dyDescent="0.2">
      <c r="A1365" s="140"/>
    </row>
    <row r="1366" spans="1:1" x14ac:dyDescent="0.2">
      <c r="A1366" s="140"/>
    </row>
    <row r="1367" spans="1:1" x14ac:dyDescent="0.2">
      <c r="A1367" s="140"/>
    </row>
    <row r="1368" spans="1:1" x14ac:dyDescent="0.2">
      <c r="A1368" s="140"/>
    </row>
    <row r="1369" spans="1:1" x14ac:dyDescent="0.2">
      <c r="A1369" s="140"/>
    </row>
    <row r="1370" spans="1:1" x14ac:dyDescent="0.2">
      <c r="A1370" s="140"/>
    </row>
    <row r="1371" spans="1:1" x14ac:dyDescent="0.2">
      <c r="A1371" s="140"/>
    </row>
    <row r="1372" spans="1:1" x14ac:dyDescent="0.2">
      <c r="A1372" s="140"/>
    </row>
    <row r="1373" spans="1:1" x14ac:dyDescent="0.2">
      <c r="A1373" s="140"/>
    </row>
    <row r="1374" spans="1:1" x14ac:dyDescent="0.2">
      <c r="A1374" s="140"/>
    </row>
    <row r="1375" spans="1:1" x14ac:dyDescent="0.2">
      <c r="A1375" s="140"/>
    </row>
    <row r="1376" spans="1:1" x14ac:dyDescent="0.2">
      <c r="A1376" s="140"/>
    </row>
    <row r="1377" spans="1:1" x14ac:dyDescent="0.2">
      <c r="A1377" s="140"/>
    </row>
    <row r="1378" spans="1:1" x14ac:dyDescent="0.2">
      <c r="A1378" s="140"/>
    </row>
    <row r="1379" spans="1:1" x14ac:dyDescent="0.2">
      <c r="A1379" s="140"/>
    </row>
    <row r="1380" spans="1:1" x14ac:dyDescent="0.2">
      <c r="A1380" s="140"/>
    </row>
    <row r="1381" spans="1:1" x14ac:dyDescent="0.2">
      <c r="A1381" s="140"/>
    </row>
    <row r="1382" spans="1:1" x14ac:dyDescent="0.2">
      <c r="A1382" s="140"/>
    </row>
    <row r="1383" spans="1:1" x14ac:dyDescent="0.2">
      <c r="A1383" s="140"/>
    </row>
    <row r="1384" spans="1:1" x14ac:dyDescent="0.2">
      <c r="A1384" s="140"/>
    </row>
    <row r="1385" spans="1:1" x14ac:dyDescent="0.2">
      <c r="A1385" s="140"/>
    </row>
    <row r="1386" spans="1:1" x14ac:dyDescent="0.2">
      <c r="A1386" s="140"/>
    </row>
    <row r="1387" spans="1:1" x14ac:dyDescent="0.2">
      <c r="A1387" s="140"/>
    </row>
    <row r="1388" spans="1:1" x14ac:dyDescent="0.2">
      <c r="A1388" s="140"/>
    </row>
    <row r="1389" spans="1:1" x14ac:dyDescent="0.2">
      <c r="A1389" s="140"/>
    </row>
    <row r="1390" spans="1:1" x14ac:dyDescent="0.2">
      <c r="A1390" s="140"/>
    </row>
    <row r="1391" spans="1:1" x14ac:dyDescent="0.2">
      <c r="A1391" s="140"/>
    </row>
    <row r="1392" spans="1:1" x14ac:dyDescent="0.2">
      <c r="A1392" s="140"/>
    </row>
    <row r="1393" spans="1:1" x14ac:dyDescent="0.2">
      <c r="A1393" s="140"/>
    </row>
    <row r="1394" spans="1:1" x14ac:dyDescent="0.2">
      <c r="A1394" s="140"/>
    </row>
    <row r="1395" spans="1:1" x14ac:dyDescent="0.2">
      <c r="A1395" s="140"/>
    </row>
    <row r="1396" spans="1:1" x14ac:dyDescent="0.2">
      <c r="A1396" s="140"/>
    </row>
    <row r="1397" spans="1:1" x14ac:dyDescent="0.2">
      <c r="A1397" s="140"/>
    </row>
    <row r="1398" spans="1:1" x14ac:dyDescent="0.2">
      <c r="A1398" s="140"/>
    </row>
    <row r="1399" spans="1:1" x14ac:dyDescent="0.2">
      <c r="A1399" s="140"/>
    </row>
    <row r="1400" spans="1:1" x14ac:dyDescent="0.2">
      <c r="A1400" s="140"/>
    </row>
    <row r="1401" spans="1:1" x14ac:dyDescent="0.2">
      <c r="A1401" s="140"/>
    </row>
    <row r="1402" spans="1:1" x14ac:dyDescent="0.2">
      <c r="A1402" s="140"/>
    </row>
    <row r="1403" spans="1:1" x14ac:dyDescent="0.2">
      <c r="A1403" s="140"/>
    </row>
    <row r="1404" spans="1:1" x14ac:dyDescent="0.2">
      <c r="A1404" s="140"/>
    </row>
    <row r="1405" spans="1:1" x14ac:dyDescent="0.2">
      <c r="A1405" s="140"/>
    </row>
    <row r="1406" spans="1:1" x14ac:dyDescent="0.2">
      <c r="A1406" s="140"/>
    </row>
    <row r="1407" spans="1:1" x14ac:dyDescent="0.2">
      <c r="A1407" s="140"/>
    </row>
    <row r="1408" spans="1:1" x14ac:dyDescent="0.2">
      <c r="A1408" s="140"/>
    </row>
    <row r="1409" spans="1:1" x14ac:dyDescent="0.2">
      <c r="A1409" s="140"/>
    </row>
    <row r="1410" spans="1:1" x14ac:dyDescent="0.2">
      <c r="A1410" s="140"/>
    </row>
    <row r="1411" spans="1:1" x14ac:dyDescent="0.2">
      <c r="A1411" s="140"/>
    </row>
    <row r="1412" spans="1:1" x14ac:dyDescent="0.2">
      <c r="A1412" s="140"/>
    </row>
    <row r="1413" spans="1:1" x14ac:dyDescent="0.2">
      <c r="A1413" s="140"/>
    </row>
    <row r="1414" spans="1:1" x14ac:dyDescent="0.2">
      <c r="A1414" s="140"/>
    </row>
    <row r="1415" spans="1:1" x14ac:dyDescent="0.2">
      <c r="A1415" s="140"/>
    </row>
    <row r="1416" spans="1:1" x14ac:dyDescent="0.2">
      <c r="A1416" s="140"/>
    </row>
    <row r="1417" spans="1:1" x14ac:dyDescent="0.2">
      <c r="A1417" s="140"/>
    </row>
    <row r="1418" spans="1:1" x14ac:dyDescent="0.2">
      <c r="A1418" s="140"/>
    </row>
    <row r="1419" spans="1:1" x14ac:dyDescent="0.2">
      <c r="A1419" s="140"/>
    </row>
    <row r="1420" spans="1:1" x14ac:dyDescent="0.2">
      <c r="A1420" s="140"/>
    </row>
    <row r="1421" spans="1:1" x14ac:dyDescent="0.2">
      <c r="A1421" s="140"/>
    </row>
    <row r="1422" spans="1:1" x14ac:dyDescent="0.2">
      <c r="A1422" s="140"/>
    </row>
    <row r="1423" spans="1:1" x14ac:dyDescent="0.2">
      <c r="A1423" s="140"/>
    </row>
    <row r="1424" spans="1:1" x14ac:dyDescent="0.2">
      <c r="A1424" s="140"/>
    </row>
    <row r="1425" spans="1:1" x14ac:dyDescent="0.2">
      <c r="A1425" s="140"/>
    </row>
    <row r="1426" spans="1:1" x14ac:dyDescent="0.2">
      <c r="A1426" s="140"/>
    </row>
    <row r="1427" spans="1:1" x14ac:dyDescent="0.2">
      <c r="A1427" s="140"/>
    </row>
    <row r="1428" spans="1:1" x14ac:dyDescent="0.2">
      <c r="A1428" s="140"/>
    </row>
    <row r="1429" spans="1:1" x14ac:dyDescent="0.2">
      <c r="A1429" s="140"/>
    </row>
    <row r="1430" spans="1:1" x14ac:dyDescent="0.2">
      <c r="A1430" s="140"/>
    </row>
    <row r="1431" spans="1:1" x14ac:dyDescent="0.2">
      <c r="A1431" s="140"/>
    </row>
    <row r="1432" spans="1:1" x14ac:dyDescent="0.2">
      <c r="A1432" s="140"/>
    </row>
    <row r="1433" spans="1:1" x14ac:dyDescent="0.2">
      <c r="A1433" s="140"/>
    </row>
    <row r="1434" spans="1:1" x14ac:dyDescent="0.2">
      <c r="A1434" s="140"/>
    </row>
    <row r="1435" spans="1:1" x14ac:dyDescent="0.2">
      <c r="A1435" s="140"/>
    </row>
    <row r="1436" spans="1:1" x14ac:dyDescent="0.2">
      <c r="A1436" s="140"/>
    </row>
    <row r="1437" spans="1:1" x14ac:dyDescent="0.2">
      <c r="A1437" s="140"/>
    </row>
    <row r="1438" spans="1:1" x14ac:dyDescent="0.2">
      <c r="A1438" s="140"/>
    </row>
    <row r="1439" spans="1:1" x14ac:dyDescent="0.2">
      <c r="A1439" s="140"/>
    </row>
    <row r="1440" spans="1:1" x14ac:dyDescent="0.2">
      <c r="A1440" s="140"/>
    </row>
    <row r="1441" spans="1:1" x14ac:dyDescent="0.2">
      <c r="A1441" s="140"/>
    </row>
    <row r="1442" spans="1:1" x14ac:dyDescent="0.2">
      <c r="A1442" s="140"/>
    </row>
    <row r="1443" spans="1:1" x14ac:dyDescent="0.2">
      <c r="A1443" s="140"/>
    </row>
    <row r="1444" spans="1:1" x14ac:dyDescent="0.2">
      <c r="A1444" s="140"/>
    </row>
    <row r="1445" spans="1:1" x14ac:dyDescent="0.2">
      <c r="A1445" s="140"/>
    </row>
    <row r="1446" spans="1:1" x14ac:dyDescent="0.2">
      <c r="A1446" s="140"/>
    </row>
    <row r="1447" spans="1:1" x14ac:dyDescent="0.2">
      <c r="A1447" s="140"/>
    </row>
    <row r="1448" spans="1:1" x14ac:dyDescent="0.2">
      <c r="A1448" s="140"/>
    </row>
    <row r="1449" spans="1:1" x14ac:dyDescent="0.2">
      <c r="A1449" s="140"/>
    </row>
    <row r="1450" spans="1:1" x14ac:dyDescent="0.2">
      <c r="A1450" s="140"/>
    </row>
    <row r="1451" spans="1:1" x14ac:dyDescent="0.2">
      <c r="A1451" s="140"/>
    </row>
    <row r="1452" spans="1:1" x14ac:dyDescent="0.2">
      <c r="A1452" s="140"/>
    </row>
    <row r="1453" spans="1:1" x14ac:dyDescent="0.2">
      <c r="A1453" s="140"/>
    </row>
    <row r="1454" spans="1:1" x14ac:dyDescent="0.2">
      <c r="A1454" s="140"/>
    </row>
    <row r="1455" spans="1:1" x14ac:dyDescent="0.2">
      <c r="A1455" s="140"/>
    </row>
    <row r="1456" spans="1:1" x14ac:dyDescent="0.2">
      <c r="A1456" s="140"/>
    </row>
    <row r="1457" spans="1:1" x14ac:dyDescent="0.2">
      <c r="A1457" s="140"/>
    </row>
    <row r="1458" spans="1:1" x14ac:dyDescent="0.2">
      <c r="A1458" s="140"/>
    </row>
    <row r="1459" spans="1:1" x14ac:dyDescent="0.2">
      <c r="A1459" s="140"/>
    </row>
    <row r="1460" spans="1:1" x14ac:dyDescent="0.2">
      <c r="A1460" s="140"/>
    </row>
    <row r="1461" spans="1:1" x14ac:dyDescent="0.2">
      <c r="A1461" s="140"/>
    </row>
    <row r="1462" spans="1:1" x14ac:dyDescent="0.2">
      <c r="A1462" s="140"/>
    </row>
    <row r="1463" spans="1:1" x14ac:dyDescent="0.2">
      <c r="A1463" s="140"/>
    </row>
    <row r="1464" spans="1:1" x14ac:dyDescent="0.2">
      <c r="A1464" s="140"/>
    </row>
    <row r="1465" spans="1:1" x14ac:dyDescent="0.2">
      <c r="A1465" s="140"/>
    </row>
    <row r="1466" spans="1:1" x14ac:dyDescent="0.2">
      <c r="A1466" s="140"/>
    </row>
    <row r="1467" spans="1:1" x14ac:dyDescent="0.2">
      <c r="A1467" s="140"/>
    </row>
    <row r="1468" spans="1:1" x14ac:dyDescent="0.2">
      <c r="A1468" s="140"/>
    </row>
    <row r="1469" spans="1:1" x14ac:dyDescent="0.2">
      <c r="A1469" s="140"/>
    </row>
    <row r="1470" spans="1:1" x14ac:dyDescent="0.2">
      <c r="A1470" s="140"/>
    </row>
    <row r="1471" spans="1:1" x14ac:dyDescent="0.2">
      <c r="A1471" s="140"/>
    </row>
    <row r="1472" spans="1:1" x14ac:dyDescent="0.2">
      <c r="A1472" s="140"/>
    </row>
    <row r="1473" spans="1:1" x14ac:dyDescent="0.2">
      <c r="A1473" s="140"/>
    </row>
    <row r="1474" spans="1:1" x14ac:dyDescent="0.2">
      <c r="A1474" s="140"/>
    </row>
    <row r="1475" spans="1:1" x14ac:dyDescent="0.2">
      <c r="A1475" s="140"/>
    </row>
    <row r="1476" spans="1:1" x14ac:dyDescent="0.2">
      <c r="A1476" s="140"/>
    </row>
    <row r="1477" spans="1:1" x14ac:dyDescent="0.2">
      <c r="A1477" s="140"/>
    </row>
    <row r="1478" spans="1:1" x14ac:dyDescent="0.2">
      <c r="A1478" s="140"/>
    </row>
    <row r="1479" spans="1:1" x14ac:dyDescent="0.2">
      <c r="A1479" s="140"/>
    </row>
    <row r="1480" spans="1:1" x14ac:dyDescent="0.2">
      <c r="A1480" s="140"/>
    </row>
    <row r="1481" spans="1:1" x14ac:dyDescent="0.2">
      <c r="A1481" s="140"/>
    </row>
    <row r="1482" spans="1:1" x14ac:dyDescent="0.2">
      <c r="A1482" s="140"/>
    </row>
    <row r="1483" spans="1:1" x14ac:dyDescent="0.2">
      <c r="A1483" s="140"/>
    </row>
    <row r="1484" spans="1:1" x14ac:dyDescent="0.2">
      <c r="A1484" s="140"/>
    </row>
    <row r="1485" spans="1:1" x14ac:dyDescent="0.2">
      <c r="A1485" s="140"/>
    </row>
    <row r="1486" spans="1:1" x14ac:dyDescent="0.2">
      <c r="A1486" s="140"/>
    </row>
    <row r="1487" spans="1:1" x14ac:dyDescent="0.2">
      <c r="A1487" s="140"/>
    </row>
    <row r="1488" spans="1:1" x14ac:dyDescent="0.2">
      <c r="A1488" s="140"/>
    </row>
    <row r="1489" spans="1:1" x14ac:dyDescent="0.2">
      <c r="A1489" s="140"/>
    </row>
    <row r="1490" spans="1:1" x14ac:dyDescent="0.2">
      <c r="A1490" s="140"/>
    </row>
    <row r="1491" spans="1:1" x14ac:dyDescent="0.2">
      <c r="A1491" s="140"/>
    </row>
    <row r="1492" spans="1:1" x14ac:dyDescent="0.2">
      <c r="A1492" s="140"/>
    </row>
    <row r="1493" spans="1:1" x14ac:dyDescent="0.2">
      <c r="A1493" s="140"/>
    </row>
    <row r="1494" spans="1:1" x14ac:dyDescent="0.2">
      <c r="A1494" s="140"/>
    </row>
    <row r="1495" spans="1:1" x14ac:dyDescent="0.2">
      <c r="A1495" s="140"/>
    </row>
    <row r="1496" spans="1:1" x14ac:dyDescent="0.2">
      <c r="A1496" s="140"/>
    </row>
    <row r="1497" spans="1:1" x14ac:dyDescent="0.2">
      <c r="A1497" s="140"/>
    </row>
    <row r="1498" spans="1:1" x14ac:dyDescent="0.2">
      <c r="A1498" s="140"/>
    </row>
    <row r="1499" spans="1:1" x14ac:dyDescent="0.2">
      <c r="A1499" s="140"/>
    </row>
    <row r="1500" spans="1:1" x14ac:dyDescent="0.2">
      <c r="A1500" s="140"/>
    </row>
    <row r="1501" spans="1:1" x14ac:dyDescent="0.2">
      <c r="A1501" s="140"/>
    </row>
    <row r="1502" spans="1:1" x14ac:dyDescent="0.2">
      <c r="A1502" s="140"/>
    </row>
    <row r="1503" spans="1:1" x14ac:dyDescent="0.2">
      <c r="A1503" s="140"/>
    </row>
    <row r="1504" spans="1:1" x14ac:dyDescent="0.2">
      <c r="A1504" s="140"/>
    </row>
    <row r="1505" spans="1:1" x14ac:dyDescent="0.2">
      <c r="A1505" s="140"/>
    </row>
    <row r="1506" spans="1:1" x14ac:dyDescent="0.2">
      <c r="A1506" s="140"/>
    </row>
    <row r="1507" spans="1:1" x14ac:dyDescent="0.2">
      <c r="A1507" s="140"/>
    </row>
    <row r="1508" spans="1:1" x14ac:dyDescent="0.2">
      <c r="A1508" s="140"/>
    </row>
    <row r="1509" spans="1:1" x14ac:dyDescent="0.2">
      <c r="A1509" s="140"/>
    </row>
    <row r="1510" spans="1:1" x14ac:dyDescent="0.2">
      <c r="A1510" s="140"/>
    </row>
    <row r="1511" spans="1:1" x14ac:dyDescent="0.2">
      <c r="A1511" s="140"/>
    </row>
    <row r="1512" spans="1:1" x14ac:dyDescent="0.2">
      <c r="A1512" s="140"/>
    </row>
    <row r="1513" spans="1:1" x14ac:dyDescent="0.2">
      <c r="A1513" s="140"/>
    </row>
    <row r="1514" spans="1:1" x14ac:dyDescent="0.2">
      <c r="A1514" s="140"/>
    </row>
    <row r="1515" spans="1:1" x14ac:dyDescent="0.2">
      <c r="A1515" s="140"/>
    </row>
    <row r="1516" spans="1:1" x14ac:dyDescent="0.2">
      <c r="A1516" s="140"/>
    </row>
    <row r="1517" spans="1:1" x14ac:dyDescent="0.2">
      <c r="A1517" s="140"/>
    </row>
    <row r="1518" spans="1:1" x14ac:dyDescent="0.2">
      <c r="A1518" s="140"/>
    </row>
    <row r="1519" spans="1:1" x14ac:dyDescent="0.2">
      <c r="A1519" s="140"/>
    </row>
    <row r="1520" spans="1:1" x14ac:dyDescent="0.2">
      <c r="A1520" s="140"/>
    </row>
    <row r="1521" spans="1:1" x14ac:dyDescent="0.2">
      <c r="A1521" s="140"/>
    </row>
    <row r="1522" spans="1:1" x14ac:dyDescent="0.2">
      <c r="A1522" s="140"/>
    </row>
    <row r="1523" spans="1:1" x14ac:dyDescent="0.2">
      <c r="A1523" s="140"/>
    </row>
    <row r="1524" spans="1:1" x14ac:dyDescent="0.2">
      <c r="A1524" s="140"/>
    </row>
    <row r="1525" spans="1:1" x14ac:dyDescent="0.2">
      <c r="A1525" s="140"/>
    </row>
    <row r="1526" spans="1:1" x14ac:dyDescent="0.2">
      <c r="A1526" s="140"/>
    </row>
    <row r="1527" spans="1:1" x14ac:dyDescent="0.2">
      <c r="A1527" s="140"/>
    </row>
    <row r="1528" spans="1:1" x14ac:dyDescent="0.2">
      <c r="A1528" s="140"/>
    </row>
    <row r="1529" spans="1:1" x14ac:dyDescent="0.2">
      <c r="A1529" s="140"/>
    </row>
    <row r="1530" spans="1:1" x14ac:dyDescent="0.2">
      <c r="A1530" s="140"/>
    </row>
    <row r="1531" spans="1:1" x14ac:dyDescent="0.2">
      <c r="A1531" s="140"/>
    </row>
    <row r="1532" spans="1:1" x14ac:dyDescent="0.2">
      <c r="A1532" s="140"/>
    </row>
    <row r="1533" spans="1:1" x14ac:dyDescent="0.2">
      <c r="A1533" s="140"/>
    </row>
    <row r="1534" spans="1:1" x14ac:dyDescent="0.2">
      <c r="A1534" s="140"/>
    </row>
    <row r="1535" spans="1:1" x14ac:dyDescent="0.2">
      <c r="A1535" s="140"/>
    </row>
    <row r="1536" spans="1:1" x14ac:dyDescent="0.2">
      <c r="A1536" s="140"/>
    </row>
    <row r="1537" spans="1:1" x14ac:dyDescent="0.2">
      <c r="A1537" s="140"/>
    </row>
    <row r="1538" spans="1:1" x14ac:dyDescent="0.2">
      <c r="A1538" s="140"/>
    </row>
    <row r="1539" spans="1:1" x14ac:dyDescent="0.2">
      <c r="A1539" s="140"/>
    </row>
    <row r="1540" spans="1:1" x14ac:dyDescent="0.2">
      <c r="A1540" s="140"/>
    </row>
    <row r="1541" spans="1:1" x14ac:dyDescent="0.2">
      <c r="A1541" s="140"/>
    </row>
    <row r="1542" spans="1:1" x14ac:dyDescent="0.2">
      <c r="A1542" s="140"/>
    </row>
    <row r="1543" spans="1:1" x14ac:dyDescent="0.2">
      <c r="A1543" s="140"/>
    </row>
    <row r="1544" spans="1:1" x14ac:dyDescent="0.2">
      <c r="A1544" s="140"/>
    </row>
    <row r="1545" spans="1:1" x14ac:dyDescent="0.2">
      <c r="A1545" s="140"/>
    </row>
    <row r="1546" spans="1:1" x14ac:dyDescent="0.2">
      <c r="A1546" s="140"/>
    </row>
    <row r="1547" spans="1:1" x14ac:dyDescent="0.2">
      <c r="A1547" s="140"/>
    </row>
    <row r="1548" spans="1:1" x14ac:dyDescent="0.2">
      <c r="A1548" s="140"/>
    </row>
    <row r="1549" spans="1:1" x14ac:dyDescent="0.2">
      <c r="A1549" s="140"/>
    </row>
    <row r="1550" spans="1:1" x14ac:dyDescent="0.2">
      <c r="A1550" s="140"/>
    </row>
    <row r="1551" spans="1:1" x14ac:dyDescent="0.2">
      <c r="A1551" s="140"/>
    </row>
    <row r="1552" spans="1:1" x14ac:dyDescent="0.2">
      <c r="A1552" s="140"/>
    </row>
    <row r="1553" spans="1:1" x14ac:dyDescent="0.2">
      <c r="A1553" s="140"/>
    </row>
    <row r="1554" spans="1:1" x14ac:dyDescent="0.2">
      <c r="A1554" s="140"/>
    </row>
    <row r="1555" spans="1:1" x14ac:dyDescent="0.2">
      <c r="A1555" s="140"/>
    </row>
    <row r="1556" spans="1:1" x14ac:dyDescent="0.2">
      <c r="A1556" s="140"/>
    </row>
    <row r="1557" spans="1:1" x14ac:dyDescent="0.2">
      <c r="A1557" s="140"/>
    </row>
    <row r="1558" spans="1:1" x14ac:dyDescent="0.2">
      <c r="A1558" s="140"/>
    </row>
    <row r="1559" spans="1:1" x14ac:dyDescent="0.2">
      <c r="A1559" s="140"/>
    </row>
    <row r="1560" spans="1:1" x14ac:dyDescent="0.2">
      <c r="A1560" s="140"/>
    </row>
    <row r="1561" spans="1:1" x14ac:dyDescent="0.2">
      <c r="A1561" s="140"/>
    </row>
    <row r="1562" spans="1:1" x14ac:dyDescent="0.2">
      <c r="A1562" s="140"/>
    </row>
    <row r="1563" spans="1:1" x14ac:dyDescent="0.2">
      <c r="A1563" s="140"/>
    </row>
    <row r="1564" spans="1:1" x14ac:dyDescent="0.2">
      <c r="A1564" s="140"/>
    </row>
    <row r="1565" spans="1:1" x14ac:dyDescent="0.2">
      <c r="A1565" s="140"/>
    </row>
    <row r="1566" spans="1:1" x14ac:dyDescent="0.2">
      <c r="A1566" s="140"/>
    </row>
    <row r="1567" spans="1:1" x14ac:dyDescent="0.2">
      <c r="A1567" s="140"/>
    </row>
    <row r="1568" spans="1:1" x14ac:dyDescent="0.2">
      <c r="A1568" s="140"/>
    </row>
    <row r="1569" spans="1:1" x14ac:dyDescent="0.2">
      <c r="A1569" s="140"/>
    </row>
    <row r="1570" spans="1:1" x14ac:dyDescent="0.2">
      <c r="A1570" s="140"/>
    </row>
    <row r="1571" spans="1:1" x14ac:dyDescent="0.2">
      <c r="A1571" s="140"/>
    </row>
    <row r="1572" spans="1:1" x14ac:dyDescent="0.2">
      <c r="A1572" s="140"/>
    </row>
    <row r="1573" spans="1:1" x14ac:dyDescent="0.2">
      <c r="A1573" s="140"/>
    </row>
    <row r="1574" spans="1:1" x14ac:dyDescent="0.2">
      <c r="A1574" s="140"/>
    </row>
    <row r="1575" spans="1:1" x14ac:dyDescent="0.2">
      <c r="A1575" s="140"/>
    </row>
    <row r="1576" spans="1:1" x14ac:dyDescent="0.2">
      <c r="A1576" s="140"/>
    </row>
    <row r="1577" spans="1:1" x14ac:dyDescent="0.2">
      <c r="A1577" s="140"/>
    </row>
    <row r="1578" spans="1:1" x14ac:dyDescent="0.2">
      <c r="A1578" s="140"/>
    </row>
    <row r="1579" spans="1:1" x14ac:dyDescent="0.2">
      <c r="A1579" s="140"/>
    </row>
    <row r="1580" spans="1:1" x14ac:dyDescent="0.2">
      <c r="A1580" s="140"/>
    </row>
    <row r="1581" spans="1:1" x14ac:dyDescent="0.2">
      <c r="A1581" s="140"/>
    </row>
    <row r="1582" spans="1:1" x14ac:dyDescent="0.2">
      <c r="A1582" s="140"/>
    </row>
    <row r="1583" spans="1:1" x14ac:dyDescent="0.2">
      <c r="A1583" s="140"/>
    </row>
    <row r="1584" spans="1:1" x14ac:dyDescent="0.2">
      <c r="A1584" s="140"/>
    </row>
    <row r="1585" spans="1:1" x14ac:dyDescent="0.2">
      <c r="A1585" s="140"/>
    </row>
    <row r="1586" spans="1:1" x14ac:dyDescent="0.2">
      <c r="A1586" s="140"/>
    </row>
    <row r="1587" spans="1:1" x14ac:dyDescent="0.2">
      <c r="A1587" s="140"/>
    </row>
    <row r="1588" spans="1:1" x14ac:dyDescent="0.2">
      <c r="A1588" s="140"/>
    </row>
    <row r="1589" spans="1:1" x14ac:dyDescent="0.2">
      <c r="A1589" s="140"/>
    </row>
    <row r="1590" spans="1:1" x14ac:dyDescent="0.2">
      <c r="A1590" s="140"/>
    </row>
    <row r="1591" spans="1:1" x14ac:dyDescent="0.2">
      <c r="A1591" s="140"/>
    </row>
    <row r="1592" spans="1:1" x14ac:dyDescent="0.2">
      <c r="A1592" s="140"/>
    </row>
    <row r="1593" spans="1:1" x14ac:dyDescent="0.2">
      <c r="A1593" s="140"/>
    </row>
    <row r="1594" spans="1:1" x14ac:dyDescent="0.2">
      <c r="A1594" s="140"/>
    </row>
    <row r="1595" spans="1:1" x14ac:dyDescent="0.2">
      <c r="A1595" s="140"/>
    </row>
    <row r="1596" spans="1:1" x14ac:dyDescent="0.2">
      <c r="A1596" s="140"/>
    </row>
    <row r="1597" spans="1:1" x14ac:dyDescent="0.2">
      <c r="A1597" s="140"/>
    </row>
    <row r="1598" spans="1:1" x14ac:dyDescent="0.2">
      <c r="A1598" s="140"/>
    </row>
    <row r="1599" spans="1:1" x14ac:dyDescent="0.2">
      <c r="A1599" s="140"/>
    </row>
    <row r="1600" spans="1:1" x14ac:dyDescent="0.2">
      <c r="A1600" s="140"/>
    </row>
    <row r="1601" spans="1:1" x14ac:dyDescent="0.2">
      <c r="A1601" s="140"/>
    </row>
    <row r="1602" spans="1:1" x14ac:dyDescent="0.2">
      <c r="A1602" s="140"/>
    </row>
    <row r="1603" spans="1:1" x14ac:dyDescent="0.2">
      <c r="A1603" s="140"/>
    </row>
    <row r="1604" spans="1:1" x14ac:dyDescent="0.2">
      <c r="A1604" s="140"/>
    </row>
    <row r="1605" spans="1:1" x14ac:dyDescent="0.2">
      <c r="A1605" s="140"/>
    </row>
    <row r="1606" spans="1:1" x14ac:dyDescent="0.2">
      <c r="A1606" s="140"/>
    </row>
    <row r="1607" spans="1:1" x14ac:dyDescent="0.2">
      <c r="A1607" s="140"/>
    </row>
    <row r="1608" spans="1:1" x14ac:dyDescent="0.2">
      <c r="A1608" s="140"/>
    </row>
    <row r="1609" spans="1:1" x14ac:dyDescent="0.2">
      <c r="A1609" s="140"/>
    </row>
    <row r="1610" spans="1:1" x14ac:dyDescent="0.2">
      <c r="A1610" s="140"/>
    </row>
    <row r="1611" spans="1:1" x14ac:dyDescent="0.2">
      <c r="A1611" s="140"/>
    </row>
    <row r="1612" spans="1:1" x14ac:dyDescent="0.2">
      <c r="A1612" s="140"/>
    </row>
    <row r="1613" spans="1:1" x14ac:dyDescent="0.2">
      <c r="A1613" s="140"/>
    </row>
    <row r="1614" spans="1:1" x14ac:dyDescent="0.2">
      <c r="A1614" s="140"/>
    </row>
    <row r="1615" spans="1:1" x14ac:dyDescent="0.2">
      <c r="A1615" s="140"/>
    </row>
    <row r="1616" spans="1:1" x14ac:dyDescent="0.2">
      <c r="A1616" s="140"/>
    </row>
    <row r="1617" spans="1:1" x14ac:dyDescent="0.2">
      <c r="A1617" s="140"/>
    </row>
    <row r="1618" spans="1:1" x14ac:dyDescent="0.2">
      <c r="A1618" s="140"/>
    </row>
    <row r="1619" spans="1:1" x14ac:dyDescent="0.2">
      <c r="A1619" s="140"/>
    </row>
    <row r="1620" spans="1:1" x14ac:dyDescent="0.2">
      <c r="A1620" s="140"/>
    </row>
    <row r="1621" spans="1:1" x14ac:dyDescent="0.2">
      <c r="A1621" s="140"/>
    </row>
    <row r="1622" spans="1:1" x14ac:dyDescent="0.2">
      <c r="A1622" s="140"/>
    </row>
    <row r="1623" spans="1:1" x14ac:dyDescent="0.2">
      <c r="A1623" s="140"/>
    </row>
    <row r="1624" spans="1:1" x14ac:dyDescent="0.2">
      <c r="A1624" s="140"/>
    </row>
    <row r="1625" spans="1:1" x14ac:dyDescent="0.2">
      <c r="A1625" s="140"/>
    </row>
    <row r="1626" spans="1:1" x14ac:dyDescent="0.2">
      <c r="A1626" s="140"/>
    </row>
    <row r="1627" spans="1:1" x14ac:dyDescent="0.2">
      <c r="A1627" s="140"/>
    </row>
    <row r="1628" spans="1:1" x14ac:dyDescent="0.2">
      <c r="A1628" s="140"/>
    </row>
    <row r="1629" spans="1:1" x14ac:dyDescent="0.2">
      <c r="A1629" s="140"/>
    </row>
    <row r="1630" spans="1:1" x14ac:dyDescent="0.2">
      <c r="A1630" s="140"/>
    </row>
    <row r="1631" spans="1:1" x14ac:dyDescent="0.2">
      <c r="A1631" s="140"/>
    </row>
    <row r="1632" spans="1:1" x14ac:dyDescent="0.2">
      <c r="A1632" s="140"/>
    </row>
    <row r="1633" spans="1:1" x14ac:dyDescent="0.2">
      <c r="A1633" s="140"/>
    </row>
    <row r="1634" spans="1:1" x14ac:dyDescent="0.2">
      <c r="A1634" s="140"/>
    </row>
    <row r="1635" spans="1:1" x14ac:dyDescent="0.2">
      <c r="A1635" s="140"/>
    </row>
    <row r="1636" spans="1:1" x14ac:dyDescent="0.2">
      <c r="A1636" s="140"/>
    </row>
    <row r="1637" spans="1:1" x14ac:dyDescent="0.2">
      <c r="A1637" s="140"/>
    </row>
    <row r="1638" spans="1:1" x14ac:dyDescent="0.2">
      <c r="A1638" s="140"/>
    </row>
    <row r="1639" spans="1:1" x14ac:dyDescent="0.2">
      <c r="A1639" s="140"/>
    </row>
    <row r="1640" spans="1:1" x14ac:dyDescent="0.2">
      <c r="A1640" s="140"/>
    </row>
    <row r="1641" spans="1:1" x14ac:dyDescent="0.2">
      <c r="A1641" s="140"/>
    </row>
    <row r="1642" spans="1:1" x14ac:dyDescent="0.2">
      <c r="A1642" s="140"/>
    </row>
    <row r="1643" spans="1:1" x14ac:dyDescent="0.2">
      <c r="A1643" s="140"/>
    </row>
    <row r="1644" spans="1:1" x14ac:dyDescent="0.2">
      <c r="A1644" s="140"/>
    </row>
    <row r="1645" spans="1:1" x14ac:dyDescent="0.2">
      <c r="A1645" s="140"/>
    </row>
    <row r="1646" spans="1:1" x14ac:dyDescent="0.2">
      <c r="A1646" s="140"/>
    </row>
    <row r="1647" spans="1:1" x14ac:dyDescent="0.2">
      <c r="A1647" s="140"/>
    </row>
    <row r="1648" spans="1:1" x14ac:dyDescent="0.2">
      <c r="A1648" s="140"/>
    </row>
    <row r="1649" spans="1:1" x14ac:dyDescent="0.2">
      <c r="A1649" s="140"/>
    </row>
    <row r="1650" spans="1:1" x14ac:dyDescent="0.2">
      <c r="A1650" s="140"/>
    </row>
    <row r="1651" spans="1:1" x14ac:dyDescent="0.2">
      <c r="A1651" s="140"/>
    </row>
    <row r="1652" spans="1:1" x14ac:dyDescent="0.2">
      <c r="A1652" s="140"/>
    </row>
    <row r="1653" spans="1:1" x14ac:dyDescent="0.2">
      <c r="A1653" s="140"/>
    </row>
    <row r="1654" spans="1:1" x14ac:dyDescent="0.2">
      <c r="A1654" s="140"/>
    </row>
    <row r="1655" spans="1:1" x14ac:dyDescent="0.2">
      <c r="A1655" s="140"/>
    </row>
    <row r="1656" spans="1:1" x14ac:dyDescent="0.2">
      <c r="A1656" s="140"/>
    </row>
    <row r="1657" spans="1:1" x14ac:dyDescent="0.2">
      <c r="A1657" s="140"/>
    </row>
    <row r="1658" spans="1:1" x14ac:dyDescent="0.2">
      <c r="A1658" s="140"/>
    </row>
    <row r="1659" spans="1:1" x14ac:dyDescent="0.2">
      <c r="A1659" s="140"/>
    </row>
    <row r="1660" spans="1:1" x14ac:dyDescent="0.2">
      <c r="A1660" s="140"/>
    </row>
    <row r="1661" spans="1:1" x14ac:dyDescent="0.2">
      <c r="A1661" s="140"/>
    </row>
    <row r="1662" spans="1:1" x14ac:dyDescent="0.2">
      <c r="A1662" s="140"/>
    </row>
    <row r="1663" spans="1:1" x14ac:dyDescent="0.2">
      <c r="A1663" s="140"/>
    </row>
    <row r="1664" spans="1:1" x14ac:dyDescent="0.2">
      <c r="A1664" s="140"/>
    </row>
    <row r="1665" spans="1:1" x14ac:dyDescent="0.2">
      <c r="A1665" s="140"/>
    </row>
    <row r="1666" spans="1:1" x14ac:dyDescent="0.2">
      <c r="A1666" s="140"/>
    </row>
    <row r="1667" spans="1:1" x14ac:dyDescent="0.2">
      <c r="A1667" s="140"/>
    </row>
    <row r="1668" spans="1:1" x14ac:dyDescent="0.2">
      <c r="A1668" s="140"/>
    </row>
    <row r="1669" spans="1:1" x14ac:dyDescent="0.2">
      <c r="A1669" s="140"/>
    </row>
    <row r="1670" spans="1:1" x14ac:dyDescent="0.2">
      <c r="A1670" s="140"/>
    </row>
    <row r="1671" spans="1:1" x14ac:dyDescent="0.2">
      <c r="A1671" s="140"/>
    </row>
    <row r="1672" spans="1:1" x14ac:dyDescent="0.2">
      <c r="A1672" s="140"/>
    </row>
    <row r="1673" spans="1:1" x14ac:dyDescent="0.2">
      <c r="A1673" s="140"/>
    </row>
    <row r="1674" spans="1:1" x14ac:dyDescent="0.2">
      <c r="A1674" s="140"/>
    </row>
    <row r="1675" spans="1:1" x14ac:dyDescent="0.2">
      <c r="A1675" s="140"/>
    </row>
    <row r="1676" spans="1:1" x14ac:dyDescent="0.2">
      <c r="A1676" s="140"/>
    </row>
    <row r="1677" spans="1:1" x14ac:dyDescent="0.2">
      <c r="A1677" s="140"/>
    </row>
    <row r="1678" spans="1:1" x14ac:dyDescent="0.2">
      <c r="A1678" s="140"/>
    </row>
    <row r="1679" spans="1:1" x14ac:dyDescent="0.2">
      <c r="A1679" s="140"/>
    </row>
    <row r="1680" spans="1:1" x14ac:dyDescent="0.2">
      <c r="A1680" s="140"/>
    </row>
    <row r="1681" spans="1:1" x14ac:dyDescent="0.2">
      <c r="A1681" s="140"/>
    </row>
    <row r="1682" spans="1:1" x14ac:dyDescent="0.2">
      <c r="A1682" s="140"/>
    </row>
    <row r="1683" spans="1:1" x14ac:dyDescent="0.2">
      <c r="A1683" s="140"/>
    </row>
    <row r="1684" spans="1:1" x14ac:dyDescent="0.2">
      <c r="A1684" s="140"/>
    </row>
    <row r="1685" spans="1:1" x14ac:dyDescent="0.2">
      <c r="A1685" s="140"/>
    </row>
    <row r="1686" spans="1:1" x14ac:dyDescent="0.2">
      <c r="A1686" s="140"/>
    </row>
    <row r="1687" spans="1:1" x14ac:dyDescent="0.2">
      <c r="A1687" s="140"/>
    </row>
    <row r="1688" spans="1:1" x14ac:dyDescent="0.2">
      <c r="A1688" s="140"/>
    </row>
    <row r="1689" spans="1:1" x14ac:dyDescent="0.2">
      <c r="A1689" s="140"/>
    </row>
    <row r="1690" spans="1:1" x14ac:dyDescent="0.2">
      <c r="A1690" s="140"/>
    </row>
    <row r="1691" spans="1:1" x14ac:dyDescent="0.2">
      <c r="A1691" s="140"/>
    </row>
    <row r="1692" spans="1:1" x14ac:dyDescent="0.2">
      <c r="A1692" s="140"/>
    </row>
    <row r="1693" spans="1:1" x14ac:dyDescent="0.2">
      <c r="A1693" s="140"/>
    </row>
    <row r="1694" spans="1:1" x14ac:dyDescent="0.2">
      <c r="A1694" s="140"/>
    </row>
    <row r="1695" spans="1:1" x14ac:dyDescent="0.2">
      <c r="A1695" s="140"/>
    </row>
    <row r="1696" spans="1:1" x14ac:dyDescent="0.2">
      <c r="A1696" s="140"/>
    </row>
    <row r="1697" spans="1:1" x14ac:dyDescent="0.2">
      <c r="A1697" s="140"/>
    </row>
    <row r="1698" spans="1:1" x14ac:dyDescent="0.2">
      <c r="A1698" s="140"/>
    </row>
    <row r="1699" spans="1:1" x14ac:dyDescent="0.2">
      <c r="A1699" s="140"/>
    </row>
    <row r="1700" spans="1:1" x14ac:dyDescent="0.2">
      <c r="A1700" s="140"/>
    </row>
    <row r="1701" spans="1:1" x14ac:dyDescent="0.2">
      <c r="A1701" s="140"/>
    </row>
    <row r="1702" spans="1:1" x14ac:dyDescent="0.2">
      <c r="A1702" s="140"/>
    </row>
    <row r="1703" spans="1:1" x14ac:dyDescent="0.2">
      <c r="A1703" s="140"/>
    </row>
    <row r="1704" spans="1:1" x14ac:dyDescent="0.2">
      <c r="A1704" s="140"/>
    </row>
    <row r="1705" spans="1:1" x14ac:dyDescent="0.2">
      <c r="A1705" s="140"/>
    </row>
    <row r="1706" spans="1:1" x14ac:dyDescent="0.2">
      <c r="A1706" s="140"/>
    </row>
    <row r="1707" spans="1:1" x14ac:dyDescent="0.2">
      <c r="A1707" s="140"/>
    </row>
    <row r="1708" spans="1:1" x14ac:dyDescent="0.2">
      <c r="A1708" s="140"/>
    </row>
    <row r="1709" spans="1:1" x14ac:dyDescent="0.2">
      <c r="A1709" s="140"/>
    </row>
    <row r="1710" spans="1:1" x14ac:dyDescent="0.2">
      <c r="A1710" s="140"/>
    </row>
    <row r="1711" spans="1:1" x14ac:dyDescent="0.2">
      <c r="A1711" s="140"/>
    </row>
    <row r="1712" spans="1:1" x14ac:dyDescent="0.2">
      <c r="A1712" s="140"/>
    </row>
    <row r="1713" spans="1:1" x14ac:dyDescent="0.2">
      <c r="A1713" s="140"/>
    </row>
    <row r="1714" spans="1:1" x14ac:dyDescent="0.2">
      <c r="A1714" s="140"/>
    </row>
    <row r="1715" spans="1:1" x14ac:dyDescent="0.2">
      <c r="A1715" s="140"/>
    </row>
    <row r="1716" spans="1:1" x14ac:dyDescent="0.2">
      <c r="A1716" s="140"/>
    </row>
    <row r="1717" spans="1:1" x14ac:dyDescent="0.2">
      <c r="A1717" s="140"/>
    </row>
    <row r="1718" spans="1:1" x14ac:dyDescent="0.2">
      <c r="A1718" s="140"/>
    </row>
    <row r="1719" spans="1:1" x14ac:dyDescent="0.2">
      <c r="A1719" s="140"/>
    </row>
    <row r="1720" spans="1:1" x14ac:dyDescent="0.2">
      <c r="A1720" s="140"/>
    </row>
    <row r="1721" spans="1:1" x14ac:dyDescent="0.2">
      <c r="A1721" s="140"/>
    </row>
    <row r="1722" spans="1:1" x14ac:dyDescent="0.2">
      <c r="A1722" s="140"/>
    </row>
    <row r="1723" spans="1:1" x14ac:dyDescent="0.2">
      <c r="A1723" s="140"/>
    </row>
    <row r="1724" spans="1:1" x14ac:dyDescent="0.2">
      <c r="A1724" s="140"/>
    </row>
    <row r="1725" spans="1:1" x14ac:dyDescent="0.2">
      <c r="A1725" s="140"/>
    </row>
    <row r="1726" spans="1:1" x14ac:dyDescent="0.2">
      <c r="A1726" s="140"/>
    </row>
    <row r="1727" spans="1:1" x14ac:dyDescent="0.2">
      <c r="A1727" s="140"/>
    </row>
    <row r="1728" spans="1:1" x14ac:dyDescent="0.2">
      <c r="A1728" s="140"/>
    </row>
    <row r="1729" spans="1:1" x14ac:dyDescent="0.2">
      <c r="A1729" s="140"/>
    </row>
    <row r="1730" spans="1:1" x14ac:dyDescent="0.2">
      <c r="A1730" s="140"/>
    </row>
    <row r="1731" spans="1:1" x14ac:dyDescent="0.2">
      <c r="A1731" s="140"/>
    </row>
    <row r="1732" spans="1:1" x14ac:dyDescent="0.2">
      <c r="A1732" s="140"/>
    </row>
    <row r="1733" spans="1:1" x14ac:dyDescent="0.2">
      <c r="A1733" s="140"/>
    </row>
    <row r="1734" spans="1:1" x14ac:dyDescent="0.2">
      <c r="A1734" s="140"/>
    </row>
    <row r="1735" spans="1:1" x14ac:dyDescent="0.2">
      <c r="A1735" s="140"/>
    </row>
    <row r="1736" spans="1:1" x14ac:dyDescent="0.2">
      <c r="A1736" s="140"/>
    </row>
    <row r="1737" spans="1:1" x14ac:dyDescent="0.2">
      <c r="A1737" s="140"/>
    </row>
    <row r="1738" spans="1:1" x14ac:dyDescent="0.2">
      <c r="A1738" s="140"/>
    </row>
    <row r="1739" spans="1:1" x14ac:dyDescent="0.2">
      <c r="A1739" s="140"/>
    </row>
    <row r="1740" spans="1:1" x14ac:dyDescent="0.2">
      <c r="A1740" s="140"/>
    </row>
    <row r="1741" spans="1:1" x14ac:dyDescent="0.2">
      <c r="A1741" s="140"/>
    </row>
    <row r="1742" spans="1:1" x14ac:dyDescent="0.2">
      <c r="A1742" s="140"/>
    </row>
    <row r="1743" spans="1:1" x14ac:dyDescent="0.2">
      <c r="A1743" s="140"/>
    </row>
    <row r="1744" spans="1:1" x14ac:dyDescent="0.2">
      <c r="A1744" s="140"/>
    </row>
    <row r="1745" spans="1:1" x14ac:dyDescent="0.2">
      <c r="A1745" s="140"/>
    </row>
    <row r="1746" spans="1:1" x14ac:dyDescent="0.2">
      <c r="A1746" s="140"/>
    </row>
    <row r="1747" spans="1:1" x14ac:dyDescent="0.2">
      <c r="A1747" s="140"/>
    </row>
    <row r="1748" spans="1:1" x14ac:dyDescent="0.2">
      <c r="A1748" s="140"/>
    </row>
    <row r="1749" spans="1:1" x14ac:dyDescent="0.2">
      <c r="A1749" s="140"/>
    </row>
    <row r="1750" spans="1:1" x14ac:dyDescent="0.2">
      <c r="A1750" s="140"/>
    </row>
    <row r="1751" spans="1:1" x14ac:dyDescent="0.2">
      <c r="A1751" s="140"/>
    </row>
    <row r="1752" spans="1:1" x14ac:dyDescent="0.2">
      <c r="A1752" s="140"/>
    </row>
    <row r="1753" spans="1:1" x14ac:dyDescent="0.2">
      <c r="A1753" s="140"/>
    </row>
    <row r="1754" spans="1:1" x14ac:dyDescent="0.2">
      <c r="A1754" s="140"/>
    </row>
    <row r="1755" spans="1:1" x14ac:dyDescent="0.2">
      <c r="A1755" s="140"/>
    </row>
    <row r="1756" spans="1:1" x14ac:dyDescent="0.2">
      <c r="A1756" s="140"/>
    </row>
    <row r="1757" spans="1:1" x14ac:dyDescent="0.2">
      <c r="A1757" s="140"/>
    </row>
    <row r="1758" spans="1:1" x14ac:dyDescent="0.2">
      <c r="A1758" s="140"/>
    </row>
    <row r="1759" spans="1:1" x14ac:dyDescent="0.2">
      <c r="A1759" s="140"/>
    </row>
    <row r="1760" spans="1:1" x14ac:dyDescent="0.2">
      <c r="A1760" s="140"/>
    </row>
    <row r="1761" spans="1:1" x14ac:dyDescent="0.2">
      <c r="A1761" s="140"/>
    </row>
    <row r="1762" spans="1:1" x14ac:dyDescent="0.2">
      <c r="A1762" s="140"/>
    </row>
    <row r="1763" spans="1:1" x14ac:dyDescent="0.2">
      <c r="A1763" s="140"/>
    </row>
    <row r="1764" spans="1:1" x14ac:dyDescent="0.2">
      <c r="A1764" s="140"/>
    </row>
    <row r="1765" spans="1:1" x14ac:dyDescent="0.2">
      <c r="A1765" s="140"/>
    </row>
    <row r="1766" spans="1:1" x14ac:dyDescent="0.2">
      <c r="A1766" s="140"/>
    </row>
    <row r="1767" spans="1:1" x14ac:dyDescent="0.2">
      <c r="A1767" s="140"/>
    </row>
    <row r="1768" spans="1:1" x14ac:dyDescent="0.2">
      <c r="A1768" s="140"/>
    </row>
    <row r="1769" spans="1:1" x14ac:dyDescent="0.2">
      <c r="A1769" s="140"/>
    </row>
    <row r="1770" spans="1:1" x14ac:dyDescent="0.2">
      <c r="A1770" s="140"/>
    </row>
    <row r="1771" spans="1:1" x14ac:dyDescent="0.2">
      <c r="A1771" s="140"/>
    </row>
    <row r="1772" spans="1:1" x14ac:dyDescent="0.2">
      <c r="A1772" s="140"/>
    </row>
    <row r="1773" spans="1:1" x14ac:dyDescent="0.2">
      <c r="A1773" s="140"/>
    </row>
    <row r="1774" spans="1:1" x14ac:dyDescent="0.2">
      <c r="A1774" s="140"/>
    </row>
    <row r="1775" spans="1:1" x14ac:dyDescent="0.2">
      <c r="A1775" s="140"/>
    </row>
    <row r="1776" spans="1:1" x14ac:dyDescent="0.2">
      <c r="A1776" s="140"/>
    </row>
    <row r="1777" spans="1:1" x14ac:dyDescent="0.2">
      <c r="A1777" s="140"/>
    </row>
    <row r="1778" spans="1:1" x14ac:dyDescent="0.2">
      <c r="A1778" s="140"/>
    </row>
    <row r="1779" spans="1:1" x14ac:dyDescent="0.2">
      <c r="A1779" s="140"/>
    </row>
    <row r="1780" spans="1:1" x14ac:dyDescent="0.2">
      <c r="A1780" s="140"/>
    </row>
    <row r="1781" spans="1:1" x14ac:dyDescent="0.2">
      <c r="A1781" s="140"/>
    </row>
    <row r="1782" spans="1:1" x14ac:dyDescent="0.2">
      <c r="A1782" s="140"/>
    </row>
    <row r="1783" spans="1:1" x14ac:dyDescent="0.2">
      <c r="A1783" s="140"/>
    </row>
    <row r="1784" spans="1:1" x14ac:dyDescent="0.2">
      <c r="A1784" s="140"/>
    </row>
    <row r="1785" spans="1:1" x14ac:dyDescent="0.2">
      <c r="A1785" s="140"/>
    </row>
    <row r="1786" spans="1:1" x14ac:dyDescent="0.2">
      <c r="A1786" s="140"/>
    </row>
    <row r="1787" spans="1:1" x14ac:dyDescent="0.2">
      <c r="A1787" s="140"/>
    </row>
    <row r="1788" spans="1:1" x14ac:dyDescent="0.2">
      <c r="A1788" s="140"/>
    </row>
    <row r="1789" spans="1:1" x14ac:dyDescent="0.2">
      <c r="A1789" s="140"/>
    </row>
    <row r="1790" spans="1:1" x14ac:dyDescent="0.2">
      <c r="A1790" s="140"/>
    </row>
    <row r="1791" spans="1:1" x14ac:dyDescent="0.2">
      <c r="A1791" s="140"/>
    </row>
    <row r="1792" spans="1:1" x14ac:dyDescent="0.2">
      <c r="A1792" s="140"/>
    </row>
    <row r="1793" spans="1:1" x14ac:dyDescent="0.2">
      <c r="A1793" s="140"/>
    </row>
    <row r="1794" spans="1:1" x14ac:dyDescent="0.2">
      <c r="A1794" s="140"/>
    </row>
    <row r="1795" spans="1:1" x14ac:dyDescent="0.2">
      <c r="A1795" s="140"/>
    </row>
    <row r="1796" spans="1:1" x14ac:dyDescent="0.2">
      <c r="A1796" s="140"/>
    </row>
    <row r="1797" spans="1:1" x14ac:dyDescent="0.2">
      <c r="A1797" s="140"/>
    </row>
    <row r="1798" spans="1:1" x14ac:dyDescent="0.2">
      <c r="A1798" s="140"/>
    </row>
    <row r="1799" spans="1:1" x14ac:dyDescent="0.2">
      <c r="A1799" s="140"/>
    </row>
    <row r="1800" spans="1:1" x14ac:dyDescent="0.2">
      <c r="A1800" s="140"/>
    </row>
    <row r="1801" spans="1:1" x14ac:dyDescent="0.2">
      <c r="A1801" s="140"/>
    </row>
    <row r="1802" spans="1:1" x14ac:dyDescent="0.2">
      <c r="A1802" s="140"/>
    </row>
    <row r="1803" spans="1:1" x14ac:dyDescent="0.2">
      <c r="A1803" s="140"/>
    </row>
    <row r="1804" spans="1:1" x14ac:dyDescent="0.2">
      <c r="A1804" s="140"/>
    </row>
    <row r="1805" spans="1:1" x14ac:dyDescent="0.2">
      <c r="A1805" s="140"/>
    </row>
    <row r="1806" spans="1:1" x14ac:dyDescent="0.2">
      <c r="A1806" s="140"/>
    </row>
    <row r="1807" spans="1:1" x14ac:dyDescent="0.2">
      <c r="A1807" s="140"/>
    </row>
    <row r="1808" spans="1:1" x14ac:dyDescent="0.2">
      <c r="A1808" s="140"/>
    </row>
    <row r="1809" spans="1:1" x14ac:dyDescent="0.2">
      <c r="A1809" s="140"/>
    </row>
    <row r="1810" spans="1:1" x14ac:dyDescent="0.2">
      <c r="A1810" s="140"/>
    </row>
    <row r="1811" spans="1:1" x14ac:dyDescent="0.2">
      <c r="A1811" s="140"/>
    </row>
    <row r="1812" spans="1:1" x14ac:dyDescent="0.2">
      <c r="A1812" s="140"/>
    </row>
    <row r="1813" spans="1:1" x14ac:dyDescent="0.2">
      <c r="A1813" s="140"/>
    </row>
    <row r="1814" spans="1:1" x14ac:dyDescent="0.2">
      <c r="A1814" s="140"/>
    </row>
    <row r="1815" spans="1:1" x14ac:dyDescent="0.2">
      <c r="A1815" s="140"/>
    </row>
    <row r="1816" spans="1:1" x14ac:dyDescent="0.2">
      <c r="A1816" s="140"/>
    </row>
    <row r="1817" spans="1:1" x14ac:dyDescent="0.2">
      <c r="A1817" s="140"/>
    </row>
    <row r="1818" spans="1:1" x14ac:dyDescent="0.2">
      <c r="A1818" s="140"/>
    </row>
    <row r="1819" spans="1:1" x14ac:dyDescent="0.2">
      <c r="A1819" s="140"/>
    </row>
    <row r="1820" spans="1:1" x14ac:dyDescent="0.2">
      <c r="A1820" s="140"/>
    </row>
    <row r="1821" spans="1:1" x14ac:dyDescent="0.2">
      <c r="A1821" s="140"/>
    </row>
    <row r="1822" spans="1:1" x14ac:dyDescent="0.2">
      <c r="A1822" s="140"/>
    </row>
    <row r="1823" spans="1:1" x14ac:dyDescent="0.2">
      <c r="A1823" s="140"/>
    </row>
    <row r="1824" spans="1:1" x14ac:dyDescent="0.2">
      <c r="A1824" s="140"/>
    </row>
    <row r="1825" spans="1:1" x14ac:dyDescent="0.2">
      <c r="A1825" s="140"/>
    </row>
    <row r="1826" spans="1:1" x14ac:dyDescent="0.2">
      <c r="A1826" s="140"/>
    </row>
    <row r="1827" spans="1:1" x14ac:dyDescent="0.2">
      <c r="A1827" s="140"/>
    </row>
    <row r="1828" spans="1:1" x14ac:dyDescent="0.2">
      <c r="A1828" s="140"/>
    </row>
    <row r="1829" spans="1:1" x14ac:dyDescent="0.2">
      <c r="A1829" s="140"/>
    </row>
    <row r="1830" spans="1:1" x14ac:dyDescent="0.2">
      <c r="A1830" s="140"/>
    </row>
    <row r="1831" spans="1:1" x14ac:dyDescent="0.2">
      <c r="A1831" s="140"/>
    </row>
    <row r="1832" spans="1:1" x14ac:dyDescent="0.2">
      <c r="A1832" s="140"/>
    </row>
    <row r="1833" spans="1:1" x14ac:dyDescent="0.2">
      <c r="A1833" s="140"/>
    </row>
    <row r="1834" spans="1:1" x14ac:dyDescent="0.2">
      <c r="A1834" s="140"/>
    </row>
    <row r="1835" spans="1:1" x14ac:dyDescent="0.2">
      <c r="A1835" s="140"/>
    </row>
    <row r="1836" spans="1:1" x14ac:dyDescent="0.2">
      <c r="A1836" s="140"/>
    </row>
    <row r="1837" spans="1:1" x14ac:dyDescent="0.2">
      <c r="A1837" s="140"/>
    </row>
    <row r="1838" spans="1:1" x14ac:dyDescent="0.2">
      <c r="A1838" s="140"/>
    </row>
    <row r="1839" spans="1:1" x14ac:dyDescent="0.2">
      <c r="A1839" s="140"/>
    </row>
    <row r="1840" spans="1:1" x14ac:dyDescent="0.2">
      <c r="A1840" s="140"/>
    </row>
    <row r="1841" spans="1:1" x14ac:dyDescent="0.2">
      <c r="A1841" s="140"/>
    </row>
    <row r="1842" spans="1:1" x14ac:dyDescent="0.2">
      <c r="A1842" s="140"/>
    </row>
    <row r="1843" spans="1:1" x14ac:dyDescent="0.2">
      <c r="A1843" s="140"/>
    </row>
    <row r="1844" spans="1:1" x14ac:dyDescent="0.2">
      <c r="A1844" s="140"/>
    </row>
    <row r="1845" spans="1:1" x14ac:dyDescent="0.2">
      <c r="A1845" s="140"/>
    </row>
    <row r="1846" spans="1:1" x14ac:dyDescent="0.2">
      <c r="A1846" s="140"/>
    </row>
    <row r="1847" spans="1:1" x14ac:dyDescent="0.2">
      <c r="A1847" s="140"/>
    </row>
    <row r="1848" spans="1:1" x14ac:dyDescent="0.2">
      <c r="A1848" s="140"/>
    </row>
    <row r="1849" spans="1:1" x14ac:dyDescent="0.2">
      <c r="A1849" s="140"/>
    </row>
    <row r="1850" spans="1:1" x14ac:dyDescent="0.2">
      <c r="A1850" s="140"/>
    </row>
    <row r="1851" spans="1:1" x14ac:dyDescent="0.2">
      <c r="A1851" s="140"/>
    </row>
    <row r="1852" spans="1:1" x14ac:dyDescent="0.2">
      <c r="A1852" s="140"/>
    </row>
    <row r="1853" spans="1:1" x14ac:dyDescent="0.2">
      <c r="A1853" s="140"/>
    </row>
    <row r="1854" spans="1:1" x14ac:dyDescent="0.2">
      <c r="A1854" s="140"/>
    </row>
    <row r="1855" spans="1:1" x14ac:dyDescent="0.2">
      <c r="A1855" s="140"/>
    </row>
    <row r="1856" spans="1:1" x14ac:dyDescent="0.2">
      <c r="A1856" s="140"/>
    </row>
    <row r="1857" spans="1:1" x14ac:dyDescent="0.2">
      <c r="A1857" s="140"/>
    </row>
    <row r="1858" spans="1:1" x14ac:dyDescent="0.2">
      <c r="A1858" s="140"/>
    </row>
    <row r="1859" spans="1:1" x14ac:dyDescent="0.2">
      <c r="A1859" s="140"/>
    </row>
    <row r="1860" spans="1:1" x14ac:dyDescent="0.2">
      <c r="A1860" s="140"/>
    </row>
    <row r="1861" spans="1:1" x14ac:dyDescent="0.2">
      <c r="A1861" s="140"/>
    </row>
    <row r="1862" spans="1:1" x14ac:dyDescent="0.2">
      <c r="A1862" s="140"/>
    </row>
    <row r="1863" spans="1:1" x14ac:dyDescent="0.2">
      <c r="A1863" s="140"/>
    </row>
    <row r="1864" spans="1:1" x14ac:dyDescent="0.2">
      <c r="A1864" s="140"/>
    </row>
    <row r="1865" spans="1:1" x14ac:dyDescent="0.2">
      <c r="A1865" s="140"/>
    </row>
    <row r="1866" spans="1:1" x14ac:dyDescent="0.2">
      <c r="A1866" s="140"/>
    </row>
    <row r="1867" spans="1:1" x14ac:dyDescent="0.2">
      <c r="A1867" s="140"/>
    </row>
    <row r="1868" spans="1:1" x14ac:dyDescent="0.2">
      <c r="A1868" s="140"/>
    </row>
    <row r="1869" spans="1:1" x14ac:dyDescent="0.2">
      <c r="A1869" s="140"/>
    </row>
    <row r="1870" spans="1:1" x14ac:dyDescent="0.2">
      <c r="A1870" s="140"/>
    </row>
    <row r="1871" spans="1:1" x14ac:dyDescent="0.2">
      <c r="A1871" s="140"/>
    </row>
    <row r="1872" spans="1:1" x14ac:dyDescent="0.2">
      <c r="A1872" s="140"/>
    </row>
    <row r="1873" spans="1:1" x14ac:dyDescent="0.2">
      <c r="A1873" s="140"/>
    </row>
    <row r="1874" spans="1:1" x14ac:dyDescent="0.2">
      <c r="A1874" s="140"/>
    </row>
    <row r="1875" spans="1:1" x14ac:dyDescent="0.2">
      <c r="A1875" s="140"/>
    </row>
    <row r="1876" spans="1:1" x14ac:dyDescent="0.2">
      <c r="A1876" s="140"/>
    </row>
    <row r="1877" spans="1:1" x14ac:dyDescent="0.2">
      <c r="A1877" s="140"/>
    </row>
    <row r="1878" spans="1:1" x14ac:dyDescent="0.2">
      <c r="A1878" s="140"/>
    </row>
    <row r="1879" spans="1:1" x14ac:dyDescent="0.2">
      <c r="A1879" s="140"/>
    </row>
    <row r="1880" spans="1:1" x14ac:dyDescent="0.2">
      <c r="A1880" s="140"/>
    </row>
    <row r="1881" spans="1:1" x14ac:dyDescent="0.2">
      <c r="A1881" s="140"/>
    </row>
    <row r="1882" spans="1:1" x14ac:dyDescent="0.2">
      <c r="A1882" s="140"/>
    </row>
    <row r="1883" spans="1:1" x14ac:dyDescent="0.2">
      <c r="A1883" s="140"/>
    </row>
    <row r="1884" spans="1:1" x14ac:dyDescent="0.2">
      <c r="A1884" s="140"/>
    </row>
    <row r="1885" spans="1:1" x14ac:dyDescent="0.2">
      <c r="A1885" s="140"/>
    </row>
    <row r="1886" spans="1:1" x14ac:dyDescent="0.2">
      <c r="A1886" s="140"/>
    </row>
    <row r="1887" spans="1:1" x14ac:dyDescent="0.2">
      <c r="A1887" s="140"/>
    </row>
    <row r="1888" spans="1:1" x14ac:dyDescent="0.2">
      <c r="A1888" s="140"/>
    </row>
    <row r="1889" spans="1:1" x14ac:dyDescent="0.2">
      <c r="A1889" s="140"/>
    </row>
    <row r="1890" spans="1:1" x14ac:dyDescent="0.2">
      <c r="A1890" s="140"/>
    </row>
    <row r="1891" spans="1:1" x14ac:dyDescent="0.2">
      <c r="A1891" s="140"/>
    </row>
    <row r="1892" spans="1:1" x14ac:dyDescent="0.2">
      <c r="A1892" s="140"/>
    </row>
    <row r="1893" spans="1:1" x14ac:dyDescent="0.2">
      <c r="A1893" s="140"/>
    </row>
    <row r="1894" spans="1:1" x14ac:dyDescent="0.2">
      <c r="A1894" s="140"/>
    </row>
    <row r="1895" spans="1:1" x14ac:dyDescent="0.2">
      <c r="A1895" s="140"/>
    </row>
    <row r="1896" spans="1:1" x14ac:dyDescent="0.2">
      <c r="A1896" s="140"/>
    </row>
    <row r="1897" spans="1:1" x14ac:dyDescent="0.2">
      <c r="A1897" s="140"/>
    </row>
    <row r="1898" spans="1:1" x14ac:dyDescent="0.2">
      <c r="A1898" s="140"/>
    </row>
    <row r="1899" spans="1:1" x14ac:dyDescent="0.2">
      <c r="A1899" s="140"/>
    </row>
    <row r="1900" spans="1:1" x14ac:dyDescent="0.2">
      <c r="A1900" s="140"/>
    </row>
    <row r="1901" spans="1:1" x14ac:dyDescent="0.2">
      <c r="A1901" s="140"/>
    </row>
    <row r="1902" spans="1:1" x14ac:dyDescent="0.2">
      <c r="A1902" s="140"/>
    </row>
    <row r="1903" spans="1:1" x14ac:dyDescent="0.2">
      <c r="A1903" s="140"/>
    </row>
    <row r="1904" spans="1:1" x14ac:dyDescent="0.2">
      <c r="A1904" s="140"/>
    </row>
    <row r="1905" spans="1:1" x14ac:dyDescent="0.2">
      <c r="A1905" s="140"/>
    </row>
    <row r="1906" spans="1:1" x14ac:dyDescent="0.2">
      <c r="A1906" s="140"/>
    </row>
    <row r="1907" spans="1:1" x14ac:dyDescent="0.2">
      <c r="A1907" s="140"/>
    </row>
    <row r="1908" spans="1:1" x14ac:dyDescent="0.2">
      <c r="A1908" s="140"/>
    </row>
    <row r="1909" spans="1:1" x14ac:dyDescent="0.2">
      <c r="A1909" s="140"/>
    </row>
    <row r="1910" spans="1:1" x14ac:dyDescent="0.2">
      <c r="A1910" s="140"/>
    </row>
    <row r="1911" spans="1:1" x14ac:dyDescent="0.2">
      <c r="A1911" s="140"/>
    </row>
    <row r="1912" spans="1:1" x14ac:dyDescent="0.2">
      <c r="A1912" s="140"/>
    </row>
    <row r="1913" spans="1:1" x14ac:dyDescent="0.2">
      <c r="A1913" s="140"/>
    </row>
    <row r="1914" spans="1:1" x14ac:dyDescent="0.2">
      <c r="A1914" s="140"/>
    </row>
    <row r="1915" spans="1:1" x14ac:dyDescent="0.2">
      <c r="A1915" s="140"/>
    </row>
    <row r="1916" spans="1:1" x14ac:dyDescent="0.2">
      <c r="A1916" s="140"/>
    </row>
    <row r="1917" spans="1:1" x14ac:dyDescent="0.2">
      <c r="A1917" s="140"/>
    </row>
    <row r="1918" spans="1:1" x14ac:dyDescent="0.2">
      <c r="A1918" s="140"/>
    </row>
    <row r="1919" spans="1:1" x14ac:dyDescent="0.2">
      <c r="A1919" s="140"/>
    </row>
    <row r="1920" spans="1:1" x14ac:dyDescent="0.2">
      <c r="A1920" s="140"/>
    </row>
    <row r="1921" spans="1:1" x14ac:dyDescent="0.2">
      <c r="A1921" s="140"/>
    </row>
    <row r="1922" spans="1:1" x14ac:dyDescent="0.2">
      <c r="A1922" s="140"/>
    </row>
    <row r="1923" spans="1:1" x14ac:dyDescent="0.2">
      <c r="A1923" s="140"/>
    </row>
    <row r="1924" spans="1:1" x14ac:dyDescent="0.2">
      <c r="A1924" s="140"/>
    </row>
    <row r="1925" spans="1:1" x14ac:dyDescent="0.2">
      <c r="A1925" s="140"/>
    </row>
    <row r="1926" spans="1:1" x14ac:dyDescent="0.2">
      <c r="A1926" s="140"/>
    </row>
    <row r="1927" spans="1:1" x14ac:dyDescent="0.2">
      <c r="A1927" s="140"/>
    </row>
    <row r="1928" spans="1:1" x14ac:dyDescent="0.2">
      <c r="A1928" s="140"/>
    </row>
    <row r="1929" spans="1:1" x14ac:dyDescent="0.2">
      <c r="A1929" s="140"/>
    </row>
    <row r="1930" spans="1:1" x14ac:dyDescent="0.2">
      <c r="A1930" s="140"/>
    </row>
    <row r="1931" spans="1:1" x14ac:dyDescent="0.2">
      <c r="A1931" s="140"/>
    </row>
    <row r="1932" spans="1:1" x14ac:dyDescent="0.2">
      <c r="A1932" s="140"/>
    </row>
    <row r="1933" spans="1:1" x14ac:dyDescent="0.2">
      <c r="A1933" s="140"/>
    </row>
    <row r="1934" spans="1:1" x14ac:dyDescent="0.2">
      <c r="A1934" s="140"/>
    </row>
    <row r="1935" spans="1:1" x14ac:dyDescent="0.2">
      <c r="A1935" s="140"/>
    </row>
    <row r="1936" spans="1:1" x14ac:dyDescent="0.2">
      <c r="A1936" s="140"/>
    </row>
    <row r="1937" spans="1:1" x14ac:dyDescent="0.2">
      <c r="A1937" s="140"/>
    </row>
    <row r="1938" spans="1:1" x14ac:dyDescent="0.2">
      <c r="A1938" s="140"/>
    </row>
    <row r="1939" spans="1:1" x14ac:dyDescent="0.2">
      <c r="A1939" s="140"/>
    </row>
    <row r="1940" spans="1:1" x14ac:dyDescent="0.2">
      <c r="A1940" s="140"/>
    </row>
    <row r="1941" spans="1:1" x14ac:dyDescent="0.2">
      <c r="A1941" s="140"/>
    </row>
    <row r="1942" spans="1:1" x14ac:dyDescent="0.2">
      <c r="A1942" s="140"/>
    </row>
    <row r="1943" spans="1:1" x14ac:dyDescent="0.2">
      <c r="A1943" s="140"/>
    </row>
    <row r="1944" spans="1:1" x14ac:dyDescent="0.2">
      <c r="A1944" s="140"/>
    </row>
    <row r="1945" spans="1:1" x14ac:dyDescent="0.2">
      <c r="A1945" s="140"/>
    </row>
    <row r="1946" spans="1:1" x14ac:dyDescent="0.2">
      <c r="A1946" s="140"/>
    </row>
    <row r="1947" spans="1:1" x14ac:dyDescent="0.2">
      <c r="A1947" s="140"/>
    </row>
    <row r="1948" spans="1:1" x14ac:dyDescent="0.2">
      <c r="A1948" s="140"/>
    </row>
    <row r="1949" spans="1:1" x14ac:dyDescent="0.2">
      <c r="A1949" s="140"/>
    </row>
    <row r="1950" spans="1:1" x14ac:dyDescent="0.2">
      <c r="A1950" s="140"/>
    </row>
    <row r="1951" spans="1:1" x14ac:dyDescent="0.2">
      <c r="A1951" s="140"/>
    </row>
    <row r="1952" spans="1:1" x14ac:dyDescent="0.2">
      <c r="A1952" s="140"/>
    </row>
    <row r="1953" spans="1:1" x14ac:dyDescent="0.2">
      <c r="A1953" s="140"/>
    </row>
    <row r="1954" spans="1:1" x14ac:dyDescent="0.2">
      <c r="A1954" s="140"/>
    </row>
    <row r="1955" spans="1:1" x14ac:dyDescent="0.2">
      <c r="A1955" s="140"/>
    </row>
    <row r="1956" spans="1:1" x14ac:dyDescent="0.2">
      <c r="A1956" s="140"/>
    </row>
    <row r="1957" spans="1:1" x14ac:dyDescent="0.2">
      <c r="A1957" s="140"/>
    </row>
    <row r="1958" spans="1:1" x14ac:dyDescent="0.2">
      <c r="A1958" s="140"/>
    </row>
    <row r="1959" spans="1:1" x14ac:dyDescent="0.2">
      <c r="A1959" s="140"/>
    </row>
    <row r="1960" spans="1:1" x14ac:dyDescent="0.2">
      <c r="A1960" s="140"/>
    </row>
    <row r="1961" spans="1:1" x14ac:dyDescent="0.2">
      <c r="A1961" s="140"/>
    </row>
    <row r="1962" spans="1:1" x14ac:dyDescent="0.2">
      <c r="A1962" s="140"/>
    </row>
    <row r="1963" spans="1:1" x14ac:dyDescent="0.2">
      <c r="A1963" s="140"/>
    </row>
    <row r="1964" spans="1:1" x14ac:dyDescent="0.2">
      <c r="A1964" s="140"/>
    </row>
    <row r="1965" spans="1:1" x14ac:dyDescent="0.2">
      <c r="A1965" s="140"/>
    </row>
    <row r="1966" spans="1:1" x14ac:dyDescent="0.2">
      <c r="A1966" s="140"/>
    </row>
    <row r="1967" spans="1:1" x14ac:dyDescent="0.2">
      <c r="A1967" s="140"/>
    </row>
    <row r="1968" spans="1:1" x14ac:dyDescent="0.2">
      <c r="A1968" s="140"/>
    </row>
    <row r="1969" spans="1:1" x14ac:dyDescent="0.2">
      <c r="A1969" s="140"/>
    </row>
    <row r="1970" spans="1:1" x14ac:dyDescent="0.2">
      <c r="A1970" s="140"/>
    </row>
    <row r="1971" spans="1:1" x14ac:dyDescent="0.2">
      <c r="A1971" s="140"/>
    </row>
    <row r="1972" spans="1:1" x14ac:dyDescent="0.2">
      <c r="A1972" s="140"/>
    </row>
    <row r="1973" spans="1:1" x14ac:dyDescent="0.2">
      <c r="A1973" s="140"/>
    </row>
    <row r="1974" spans="1:1" x14ac:dyDescent="0.2">
      <c r="A1974" s="140"/>
    </row>
    <row r="1975" spans="1:1" x14ac:dyDescent="0.2">
      <c r="A1975" s="140"/>
    </row>
    <row r="1976" spans="1:1" x14ac:dyDescent="0.2">
      <c r="A1976" s="140"/>
    </row>
    <row r="1977" spans="1:1" x14ac:dyDescent="0.2">
      <c r="A1977" s="140"/>
    </row>
    <row r="1978" spans="1:1" x14ac:dyDescent="0.2">
      <c r="A1978" s="140"/>
    </row>
    <row r="1979" spans="1:1" x14ac:dyDescent="0.2">
      <c r="A1979" s="140"/>
    </row>
    <row r="1980" spans="1:1" x14ac:dyDescent="0.2">
      <c r="A1980" s="140"/>
    </row>
    <row r="1981" spans="1:1" x14ac:dyDescent="0.2">
      <c r="A1981" s="140"/>
    </row>
    <row r="1982" spans="1:1" x14ac:dyDescent="0.2">
      <c r="A1982" s="140"/>
    </row>
    <row r="1983" spans="1:1" x14ac:dyDescent="0.2">
      <c r="A1983" s="140"/>
    </row>
    <row r="1984" spans="1:1" x14ac:dyDescent="0.2">
      <c r="A1984" s="140"/>
    </row>
    <row r="1985" spans="1:1" x14ac:dyDescent="0.2">
      <c r="A1985" s="140"/>
    </row>
    <row r="1986" spans="1:1" x14ac:dyDescent="0.2">
      <c r="A1986" s="140"/>
    </row>
    <row r="1987" spans="1:1" x14ac:dyDescent="0.2">
      <c r="A1987" s="140"/>
    </row>
    <row r="1988" spans="1:1" x14ac:dyDescent="0.2">
      <c r="A1988" s="140"/>
    </row>
    <row r="1989" spans="1:1" x14ac:dyDescent="0.2">
      <c r="A1989" s="140"/>
    </row>
    <row r="1990" spans="1:1" x14ac:dyDescent="0.2">
      <c r="A1990" s="140"/>
    </row>
    <row r="1991" spans="1:1" x14ac:dyDescent="0.2">
      <c r="A1991" s="140"/>
    </row>
    <row r="1992" spans="1:1" x14ac:dyDescent="0.2">
      <c r="A1992" s="140"/>
    </row>
    <row r="1993" spans="1:1" x14ac:dyDescent="0.2">
      <c r="A1993" s="140"/>
    </row>
    <row r="1994" spans="1:1" x14ac:dyDescent="0.2">
      <c r="A1994" s="140"/>
    </row>
    <row r="1995" spans="1:1" x14ac:dyDescent="0.2">
      <c r="A1995" s="140"/>
    </row>
    <row r="1996" spans="1:1" x14ac:dyDescent="0.2">
      <c r="A1996" s="140"/>
    </row>
    <row r="1997" spans="1:1" x14ac:dyDescent="0.2">
      <c r="A1997" s="140"/>
    </row>
    <row r="1998" spans="1:1" x14ac:dyDescent="0.2">
      <c r="A1998" s="140"/>
    </row>
    <row r="1999" spans="1:1" x14ac:dyDescent="0.2">
      <c r="A1999" s="140"/>
    </row>
    <row r="2000" spans="1:1" x14ac:dyDescent="0.2">
      <c r="A2000" s="140"/>
    </row>
    <row r="2001" spans="1:1" x14ac:dyDescent="0.2">
      <c r="A2001" s="140"/>
    </row>
    <row r="2002" spans="1:1" x14ac:dyDescent="0.2">
      <c r="A2002" s="140"/>
    </row>
    <row r="2003" spans="1:1" x14ac:dyDescent="0.2">
      <c r="A2003" s="140"/>
    </row>
    <row r="2004" spans="1:1" x14ac:dyDescent="0.2">
      <c r="A2004" s="140"/>
    </row>
    <row r="2005" spans="1:1" x14ac:dyDescent="0.2">
      <c r="A2005" s="140"/>
    </row>
    <row r="2006" spans="1:1" x14ac:dyDescent="0.2">
      <c r="A2006" s="140"/>
    </row>
    <row r="2007" spans="1:1" x14ac:dyDescent="0.2">
      <c r="A2007" s="140"/>
    </row>
    <row r="2008" spans="1:1" x14ac:dyDescent="0.2">
      <c r="A2008" s="140"/>
    </row>
    <row r="2009" spans="1:1" x14ac:dyDescent="0.2">
      <c r="A2009" s="140"/>
    </row>
    <row r="2010" spans="1:1" x14ac:dyDescent="0.2">
      <c r="A2010" s="140"/>
    </row>
    <row r="2011" spans="1:1" x14ac:dyDescent="0.2">
      <c r="A2011" s="140"/>
    </row>
    <row r="2012" spans="1:1" x14ac:dyDescent="0.2">
      <c r="A2012" s="140"/>
    </row>
    <row r="2013" spans="1:1" x14ac:dyDescent="0.2">
      <c r="A2013" s="140"/>
    </row>
    <row r="2014" spans="1:1" x14ac:dyDescent="0.2">
      <c r="A2014" s="140"/>
    </row>
    <row r="2015" spans="1:1" x14ac:dyDescent="0.2">
      <c r="A2015" s="140"/>
    </row>
    <row r="2016" spans="1:1" x14ac:dyDescent="0.2">
      <c r="A2016" s="140"/>
    </row>
    <row r="2017" spans="1:1" x14ac:dyDescent="0.2">
      <c r="A2017" s="140"/>
    </row>
    <row r="2018" spans="1:1" x14ac:dyDescent="0.2">
      <c r="A2018" s="140"/>
    </row>
    <row r="2019" spans="1:1" x14ac:dyDescent="0.2">
      <c r="A2019" s="140"/>
    </row>
    <row r="2020" spans="1:1" x14ac:dyDescent="0.2">
      <c r="A2020" s="140"/>
    </row>
    <row r="2021" spans="1:1" x14ac:dyDescent="0.2">
      <c r="A2021" s="140"/>
    </row>
    <row r="2022" spans="1:1" x14ac:dyDescent="0.2">
      <c r="A2022" s="140"/>
    </row>
    <row r="2023" spans="1:1" x14ac:dyDescent="0.2">
      <c r="A2023" s="140"/>
    </row>
    <row r="2024" spans="1:1" x14ac:dyDescent="0.2">
      <c r="A2024" s="140"/>
    </row>
    <row r="2025" spans="1:1" x14ac:dyDescent="0.2">
      <c r="A2025" s="140"/>
    </row>
    <row r="2026" spans="1:1" x14ac:dyDescent="0.2">
      <c r="A2026" s="140"/>
    </row>
    <row r="2027" spans="1:1" x14ac:dyDescent="0.2">
      <c r="A2027" s="140"/>
    </row>
    <row r="2028" spans="1:1" x14ac:dyDescent="0.2">
      <c r="A2028" s="140"/>
    </row>
    <row r="2029" spans="1:1" x14ac:dyDescent="0.2">
      <c r="A2029" s="140"/>
    </row>
    <row r="2030" spans="1:1" x14ac:dyDescent="0.2">
      <c r="A2030" s="140"/>
    </row>
    <row r="2031" spans="1:1" x14ac:dyDescent="0.2">
      <c r="A2031" s="140"/>
    </row>
    <row r="2032" spans="1:1" x14ac:dyDescent="0.2">
      <c r="A2032" s="140"/>
    </row>
    <row r="2033" spans="1:1" x14ac:dyDescent="0.2">
      <c r="A2033" s="140"/>
    </row>
    <row r="2034" spans="1:1" x14ac:dyDescent="0.2">
      <c r="A2034" s="140"/>
    </row>
    <row r="2035" spans="1:1" x14ac:dyDescent="0.2">
      <c r="A2035" s="140"/>
    </row>
    <row r="2036" spans="1:1" x14ac:dyDescent="0.2">
      <c r="A2036" s="140"/>
    </row>
    <row r="2037" spans="1:1" x14ac:dyDescent="0.2">
      <c r="A2037" s="140"/>
    </row>
    <row r="2038" spans="1:1" x14ac:dyDescent="0.2">
      <c r="A2038" s="140"/>
    </row>
    <row r="2039" spans="1:1" x14ac:dyDescent="0.2">
      <c r="A2039" s="140"/>
    </row>
    <row r="2040" spans="1:1" x14ac:dyDescent="0.2">
      <c r="A2040" s="140"/>
    </row>
    <row r="2041" spans="1:1" x14ac:dyDescent="0.2">
      <c r="A2041" s="140"/>
    </row>
    <row r="2042" spans="1:1" x14ac:dyDescent="0.2">
      <c r="A2042" s="140"/>
    </row>
    <row r="2043" spans="1:1" x14ac:dyDescent="0.2">
      <c r="A2043" s="140"/>
    </row>
    <row r="2044" spans="1:1" x14ac:dyDescent="0.2">
      <c r="A2044" s="140"/>
    </row>
    <row r="2045" spans="1:1" x14ac:dyDescent="0.2">
      <c r="A2045" s="140"/>
    </row>
    <row r="2046" spans="1:1" x14ac:dyDescent="0.2">
      <c r="A2046" s="140"/>
    </row>
    <row r="2047" spans="1:1" x14ac:dyDescent="0.2">
      <c r="A2047" s="140"/>
    </row>
    <row r="2048" spans="1:1" x14ac:dyDescent="0.2">
      <c r="A2048" s="140"/>
    </row>
    <row r="2049" spans="1:1" x14ac:dyDescent="0.2">
      <c r="A2049" s="140"/>
    </row>
    <row r="2050" spans="1:1" x14ac:dyDescent="0.2">
      <c r="A2050" s="140"/>
    </row>
    <row r="2051" spans="1:1" x14ac:dyDescent="0.2">
      <c r="A2051" s="140"/>
    </row>
    <row r="2052" spans="1:1" x14ac:dyDescent="0.2">
      <c r="A2052" s="140"/>
    </row>
    <row r="2053" spans="1:1" x14ac:dyDescent="0.2">
      <c r="A2053" s="140"/>
    </row>
    <row r="2054" spans="1:1" x14ac:dyDescent="0.2">
      <c r="A2054" s="140"/>
    </row>
    <row r="2055" spans="1:1" x14ac:dyDescent="0.2">
      <c r="A2055" s="140"/>
    </row>
    <row r="2056" spans="1:1" x14ac:dyDescent="0.2">
      <c r="A2056" s="140"/>
    </row>
    <row r="2057" spans="1:1" x14ac:dyDescent="0.2">
      <c r="A2057" s="140"/>
    </row>
    <row r="2058" spans="1:1" x14ac:dyDescent="0.2">
      <c r="A2058" s="140"/>
    </row>
    <row r="2059" spans="1:1" x14ac:dyDescent="0.2">
      <c r="A2059" s="140"/>
    </row>
    <row r="2060" spans="1:1" x14ac:dyDescent="0.2">
      <c r="A2060" s="140"/>
    </row>
    <row r="2061" spans="1:1" x14ac:dyDescent="0.2">
      <c r="A2061" s="140"/>
    </row>
    <row r="2062" spans="1:1" x14ac:dyDescent="0.2">
      <c r="A2062" s="140"/>
    </row>
    <row r="2063" spans="1:1" x14ac:dyDescent="0.2">
      <c r="A2063" s="140"/>
    </row>
    <row r="2064" spans="1:1" x14ac:dyDescent="0.2">
      <c r="A2064" s="140"/>
    </row>
    <row r="2065" spans="1:1" x14ac:dyDescent="0.2">
      <c r="A2065" s="140"/>
    </row>
    <row r="2066" spans="1:1" x14ac:dyDescent="0.2">
      <c r="A2066" s="140"/>
    </row>
    <row r="2067" spans="1:1" x14ac:dyDescent="0.2">
      <c r="A2067" s="140"/>
    </row>
    <row r="2068" spans="1:1" x14ac:dyDescent="0.2">
      <c r="A2068" s="140"/>
    </row>
    <row r="2069" spans="1:1" x14ac:dyDescent="0.2">
      <c r="A2069" s="140"/>
    </row>
    <row r="2070" spans="1:1" x14ac:dyDescent="0.2">
      <c r="A2070" s="140"/>
    </row>
    <row r="2071" spans="1:1" x14ac:dyDescent="0.2">
      <c r="A2071" s="140"/>
    </row>
    <row r="2072" spans="1:1" x14ac:dyDescent="0.2">
      <c r="A2072" s="140"/>
    </row>
    <row r="2073" spans="1:1" x14ac:dyDescent="0.2">
      <c r="A2073" s="140"/>
    </row>
    <row r="2074" spans="1:1" x14ac:dyDescent="0.2">
      <c r="A2074" s="140"/>
    </row>
    <row r="2075" spans="1:1" x14ac:dyDescent="0.2">
      <c r="A2075" s="140"/>
    </row>
    <row r="2076" spans="1:1" x14ac:dyDescent="0.2">
      <c r="A2076" s="140"/>
    </row>
    <row r="2077" spans="1:1" x14ac:dyDescent="0.2">
      <c r="A2077" s="140"/>
    </row>
    <row r="2078" spans="1:1" x14ac:dyDescent="0.2">
      <c r="A2078" s="140"/>
    </row>
    <row r="2079" spans="1:1" x14ac:dyDescent="0.2">
      <c r="A2079" s="140"/>
    </row>
    <row r="2080" spans="1:1" x14ac:dyDescent="0.2">
      <c r="A2080" s="140"/>
    </row>
    <row r="2081" spans="1:1" x14ac:dyDescent="0.2">
      <c r="A2081" s="140"/>
    </row>
    <row r="2082" spans="1:1" x14ac:dyDescent="0.2">
      <c r="A2082" s="140"/>
    </row>
    <row r="2083" spans="1:1" x14ac:dyDescent="0.2">
      <c r="A2083" s="140"/>
    </row>
    <row r="2084" spans="1:1" x14ac:dyDescent="0.2">
      <c r="A2084" s="140"/>
    </row>
    <row r="2085" spans="1:1" x14ac:dyDescent="0.2">
      <c r="A2085" s="140"/>
    </row>
    <row r="2086" spans="1:1" x14ac:dyDescent="0.2">
      <c r="A2086" s="140"/>
    </row>
    <row r="2087" spans="1:1" x14ac:dyDescent="0.2">
      <c r="A2087" s="140"/>
    </row>
    <row r="2088" spans="1:1" x14ac:dyDescent="0.2">
      <c r="A2088" s="140"/>
    </row>
    <row r="2089" spans="1:1" x14ac:dyDescent="0.2">
      <c r="A2089" s="140"/>
    </row>
    <row r="2090" spans="1:1" x14ac:dyDescent="0.2">
      <c r="A2090" s="140"/>
    </row>
    <row r="2091" spans="1:1" x14ac:dyDescent="0.2">
      <c r="A2091" s="140"/>
    </row>
    <row r="2092" spans="1:1" x14ac:dyDescent="0.2">
      <c r="A2092" s="140"/>
    </row>
    <row r="2093" spans="1:1" x14ac:dyDescent="0.2">
      <c r="A2093" s="140"/>
    </row>
    <row r="2094" spans="1:1" x14ac:dyDescent="0.2">
      <c r="A2094" s="140"/>
    </row>
    <row r="2095" spans="1:1" x14ac:dyDescent="0.2">
      <c r="A2095" s="140"/>
    </row>
    <row r="2096" spans="1:1" x14ac:dyDescent="0.2">
      <c r="A2096" s="140"/>
    </row>
    <row r="2097" spans="1:1" x14ac:dyDescent="0.2">
      <c r="A2097" s="140"/>
    </row>
    <row r="2098" spans="1:1" x14ac:dyDescent="0.2">
      <c r="A2098" s="140"/>
    </row>
    <row r="2099" spans="1:1" x14ac:dyDescent="0.2">
      <c r="A2099" s="140"/>
    </row>
    <row r="2100" spans="1:1" x14ac:dyDescent="0.2">
      <c r="A2100" s="140"/>
    </row>
    <row r="2101" spans="1:1" x14ac:dyDescent="0.2">
      <c r="A2101" s="140"/>
    </row>
    <row r="2102" spans="1:1" x14ac:dyDescent="0.2">
      <c r="A2102" s="140"/>
    </row>
    <row r="2103" spans="1:1" x14ac:dyDescent="0.2">
      <c r="A2103" s="140"/>
    </row>
    <row r="2104" spans="1:1" x14ac:dyDescent="0.2">
      <c r="A2104" s="140"/>
    </row>
    <row r="2105" spans="1:1" x14ac:dyDescent="0.2">
      <c r="A2105" s="140"/>
    </row>
    <row r="2106" spans="1:1" x14ac:dyDescent="0.2">
      <c r="A2106" s="140"/>
    </row>
    <row r="2107" spans="1:1" x14ac:dyDescent="0.2">
      <c r="A2107" s="140"/>
    </row>
    <row r="2108" spans="1:1" x14ac:dyDescent="0.2">
      <c r="A2108" s="140"/>
    </row>
    <row r="2109" spans="1:1" x14ac:dyDescent="0.2">
      <c r="A2109" s="140"/>
    </row>
    <row r="2110" spans="1:1" x14ac:dyDescent="0.2">
      <c r="A2110" s="140"/>
    </row>
    <row r="2111" spans="1:1" x14ac:dyDescent="0.2">
      <c r="A2111" s="140"/>
    </row>
    <row r="2112" spans="1:1" x14ac:dyDescent="0.2">
      <c r="A2112" s="140"/>
    </row>
    <row r="2113" spans="1:1" x14ac:dyDescent="0.2">
      <c r="A2113" s="140"/>
    </row>
    <row r="2114" spans="1:1" x14ac:dyDescent="0.2">
      <c r="A2114" s="140"/>
    </row>
    <row r="2115" spans="1:1" x14ac:dyDescent="0.2">
      <c r="A2115" s="140"/>
    </row>
    <row r="2116" spans="1:1" x14ac:dyDescent="0.2">
      <c r="A2116" s="140"/>
    </row>
    <row r="2117" spans="1:1" x14ac:dyDescent="0.2">
      <c r="A2117" s="140"/>
    </row>
    <row r="2118" spans="1:1" x14ac:dyDescent="0.2">
      <c r="A2118" s="140"/>
    </row>
    <row r="2119" spans="1:1" x14ac:dyDescent="0.2">
      <c r="A2119" s="140"/>
    </row>
    <row r="2120" spans="1:1" x14ac:dyDescent="0.2">
      <c r="A2120" s="140"/>
    </row>
    <row r="2121" spans="1:1" x14ac:dyDescent="0.2">
      <c r="A2121" s="140"/>
    </row>
    <row r="2122" spans="1:1" x14ac:dyDescent="0.2">
      <c r="A2122" s="140"/>
    </row>
    <row r="2123" spans="1:1" x14ac:dyDescent="0.2">
      <c r="A2123" s="140"/>
    </row>
    <row r="2124" spans="1:1" x14ac:dyDescent="0.2">
      <c r="A2124" s="140"/>
    </row>
    <row r="2125" spans="1:1" x14ac:dyDescent="0.2">
      <c r="A2125" s="140"/>
    </row>
    <row r="2126" spans="1:1" x14ac:dyDescent="0.2">
      <c r="A2126" s="140"/>
    </row>
    <row r="2127" spans="1:1" x14ac:dyDescent="0.2">
      <c r="A2127" s="140"/>
    </row>
    <row r="2128" spans="1:1" x14ac:dyDescent="0.2">
      <c r="A2128" s="140"/>
    </row>
    <row r="2129" spans="1:1" x14ac:dyDescent="0.2">
      <c r="A2129" s="140"/>
    </row>
    <row r="2130" spans="1:1" x14ac:dyDescent="0.2">
      <c r="A2130" s="140"/>
    </row>
    <row r="2131" spans="1:1" x14ac:dyDescent="0.2">
      <c r="A2131" s="140"/>
    </row>
    <row r="2132" spans="1:1" x14ac:dyDescent="0.2">
      <c r="A2132" s="140"/>
    </row>
    <row r="2133" spans="1:1" x14ac:dyDescent="0.2">
      <c r="A2133" s="140"/>
    </row>
    <row r="2134" spans="1:1" x14ac:dyDescent="0.2">
      <c r="A2134" s="140"/>
    </row>
    <row r="2135" spans="1:1" x14ac:dyDescent="0.2">
      <c r="A2135" s="140"/>
    </row>
    <row r="2136" spans="1:1" x14ac:dyDescent="0.2">
      <c r="A2136" s="140"/>
    </row>
    <row r="2137" spans="1:1" x14ac:dyDescent="0.2">
      <c r="A2137" s="140"/>
    </row>
    <row r="2138" spans="1:1" x14ac:dyDescent="0.2">
      <c r="A2138" s="140"/>
    </row>
    <row r="2139" spans="1:1" x14ac:dyDescent="0.2">
      <c r="A2139" s="140"/>
    </row>
    <row r="2140" spans="1:1" x14ac:dyDescent="0.2">
      <c r="A2140" s="140"/>
    </row>
    <row r="2141" spans="1:1" x14ac:dyDescent="0.2">
      <c r="A2141" s="140"/>
    </row>
    <row r="2142" spans="1:1" x14ac:dyDescent="0.2">
      <c r="A2142" s="140"/>
    </row>
    <row r="2143" spans="1:1" x14ac:dyDescent="0.2">
      <c r="A2143" s="140"/>
    </row>
    <row r="2144" spans="1:1" x14ac:dyDescent="0.2">
      <c r="A2144" s="140"/>
    </row>
    <row r="2145" spans="1:1" x14ac:dyDescent="0.2">
      <c r="A2145" s="140"/>
    </row>
    <row r="2146" spans="1:1" x14ac:dyDescent="0.2">
      <c r="A2146" s="140"/>
    </row>
    <row r="2147" spans="1:1" x14ac:dyDescent="0.2">
      <c r="A2147" s="140"/>
    </row>
    <row r="2148" spans="1:1" x14ac:dyDescent="0.2">
      <c r="A2148" s="140"/>
    </row>
    <row r="2149" spans="1:1" x14ac:dyDescent="0.2">
      <c r="A2149" s="140"/>
    </row>
    <row r="2150" spans="1:1" x14ac:dyDescent="0.2">
      <c r="A2150" s="140"/>
    </row>
    <row r="2151" spans="1:1" x14ac:dyDescent="0.2">
      <c r="A2151" s="140"/>
    </row>
    <row r="2152" spans="1:1" x14ac:dyDescent="0.2">
      <c r="A2152" s="140"/>
    </row>
    <row r="2153" spans="1:1" x14ac:dyDescent="0.2">
      <c r="A2153" s="140"/>
    </row>
    <row r="2154" spans="1:1" x14ac:dyDescent="0.2">
      <c r="A2154" s="140"/>
    </row>
    <row r="2155" spans="1:1" x14ac:dyDescent="0.2">
      <c r="A2155" s="140"/>
    </row>
    <row r="2156" spans="1:1" x14ac:dyDescent="0.2">
      <c r="A2156" s="140"/>
    </row>
    <row r="2157" spans="1:1" x14ac:dyDescent="0.2">
      <c r="A2157" s="140"/>
    </row>
    <row r="2158" spans="1:1" x14ac:dyDescent="0.2">
      <c r="A2158" s="140"/>
    </row>
    <row r="2159" spans="1:1" x14ac:dyDescent="0.2">
      <c r="A2159" s="140"/>
    </row>
    <row r="2160" spans="1:1" x14ac:dyDescent="0.2">
      <c r="A2160" s="140"/>
    </row>
    <row r="2161" spans="1:1" x14ac:dyDescent="0.2">
      <c r="A2161" s="140"/>
    </row>
    <row r="2162" spans="1:1" x14ac:dyDescent="0.2">
      <c r="A2162" s="140"/>
    </row>
    <row r="2163" spans="1:1" x14ac:dyDescent="0.2">
      <c r="A2163" s="140"/>
    </row>
    <row r="2164" spans="1:1" x14ac:dyDescent="0.2">
      <c r="A2164" s="140"/>
    </row>
    <row r="2165" spans="1:1" x14ac:dyDescent="0.2">
      <c r="A2165" s="140"/>
    </row>
    <row r="2166" spans="1:1" x14ac:dyDescent="0.2">
      <c r="A2166" s="140"/>
    </row>
    <row r="2167" spans="1:1" x14ac:dyDescent="0.2">
      <c r="A2167" s="140"/>
    </row>
    <row r="2168" spans="1:1" x14ac:dyDescent="0.2">
      <c r="A2168" s="140"/>
    </row>
    <row r="2169" spans="1:1" x14ac:dyDescent="0.2">
      <c r="A2169" s="140"/>
    </row>
    <row r="2170" spans="1:1" x14ac:dyDescent="0.2">
      <c r="A2170" s="140"/>
    </row>
    <row r="2171" spans="1:1" x14ac:dyDescent="0.2">
      <c r="A2171" s="140"/>
    </row>
    <row r="2172" spans="1:1" x14ac:dyDescent="0.2">
      <c r="A2172" s="140"/>
    </row>
    <row r="2173" spans="1:1" x14ac:dyDescent="0.2">
      <c r="A2173" s="140"/>
    </row>
    <row r="2174" spans="1:1" x14ac:dyDescent="0.2">
      <c r="A2174" s="140"/>
    </row>
    <row r="2175" spans="1:1" x14ac:dyDescent="0.2">
      <c r="A2175" s="140"/>
    </row>
    <row r="2176" spans="1:1" x14ac:dyDescent="0.2">
      <c r="A2176" s="140"/>
    </row>
    <row r="2177" spans="1:1" x14ac:dyDescent="0.2">
      <c r="A2177" s="140"/>
    </row>
    <row r="2178" spans="1:1" x14ac:dyDescent="0.2">
      <c r="A2178" s="140"/>
    </row>
    <row r="2179" spans="1:1" x14ac:dyDescent="0.2">
      <c r="A2179" s="140"/>
    </row>
    <row r="2180" spans="1:1" x14ac:dyDescent="0.2">
      <c r="A2180" s="140"/>
    </row>
    <row r="2181" spans="1:1" x14ac:dyDescent="0.2">
      <c r="A2181" s="140"/>
    </row>
    <row r="2182" spans="1:1" x14ac:dyDescent="0.2">
      <c r="A2182" s="140"/>
    </row>
    <row r="2183" spans="1:1" x14ac:dyDescent="0.2">
      <c r="A2183" s="140"/>
    </row>
    <row r="2184" spans="1:1" x14ac:dyDescent="0.2">
      <c r="A2184" s="140"/>
    </row>
    <row r="2185" spans="1:1" x14ac:dyDescent="0.2">
      <c r="A2185" s="140"/>
    </row>
    <row r="2186" spans="1:1" x14ac:dyDescent="0.2">
      <c r="A2186" s="140"/>
    </row>
    <row r="2187" spans="1:1" x14ac:dyDescent="0.2">
      <c r="A2187" s="140"/>
    </row>
    <row r="2188" spans="1:1" x14ac:dyDescent="0.2">
      <c r="A2188" s="140"/>
    </row>
    <row r="2189" spans="1:1" x14ac:dyDescent="0.2">
      <c r="A2189" s="140"/>
    </row>
    <row r="2190" spans="1:1" x14ac:dyDescent="0.2">
      <c r="A2190" s="140"/>
    </row>
    <row r="2191" spans="1:1" x14ac:dyDescent="0.2">
      <c r="A2191" s="140"/>
    </row>
    <row r="2192" spans="1:1" x14ac:dyDescent="0.2">
      <c r="A2192" s="140"/>
    </row>
    <row r="2193" spans="1:1" x14ac:dyDescent="0.2">
      <c r="A2193" s="140"/>
    </row>
    <row r="2194" spans="1:1" x14ac:dyDescent="0.2">
      <c r="A2194" s="140"/>
    </row>
    <row r="2195" spans="1:1" x14ac:dyDescent="0.2">
      <c r="A2195" s="140"/>
    </row>
    <row r="2196" spans="1:1" x14ac:dyDescent="0.2">
      <c r="A2196" s="140"/>
    </row>
    <row r="2197" spans="1:1" x14ac:dyDescent="0.2">
      <c r="A2197" s="140"/>
    </row>
    <row r="2198" spans="1:1" x14ac:dyDescent="0.2">
      <c r="A2198" s="140"/>
    </row>
    <row r="2199" spans="1:1" x14ac:dyDescent="0.2">
      <c r="A2199" s="140"/>
    </row>
    <row r="2200" spans="1:1" x14ac:dyDescent="0.2">
      <c r="A2200" s="140"/>
    </row>
    <row r="2201" spans="1:1" x14ac:dyDescent="0.2">
      <c r="A2201" s="140"/>
    </row>
    <row r="2202" spans="1:1" x14ac:dyDescent="0.2">
      <c r="A2202" s="140"/>
    </row>
    <row r="2203" spans="1:1" x14ac:dyDescent="0.2">
      <c r="A2203" s="140"/>
    </row>
    <row r="2204" spans="1:1" x14ac:dyDescent="0.2">
      <c r="A2204" s="140"/>
    </row>
    <row r="2205" spans="1:1" x14ac:dyDescent="0.2">
      <c r="A2205" s="140"/>
    </row>
    <row r="2206" spans="1:1" x14ac:dyDescent="0.2">
      <c r="A2206" s="140"/>
    </row>
    <row r="2207" spans="1:1" x14ac:dyDescent="0.2">
      <c r="A2207" s="140"/>
    </row>
    <row r="2208" spans="1:1" x14ac:dyDescent="0.2">
      <c r="A2208" s="140"/>
    </row>
    <row r="2209" spans="1:1" x14ac:dyDescent="0.2">
      <c r="A2209" s="140"/>
    </row>
    <row r="2210" spans="1:1" x14ac:dyDescent="0.2">
      <c r="A2210" s="140"/>
    </row>
    <row r="2211" spans="1:1" x14ac:dyDescent="0.2">
      <c r="A2211" s="140"/>
    </row>
    <row r="2212" spans="1:1" x14ac:dyDescent="0.2">
      <c r="A2212" s="140"/>
    </row>
    <row r="2213" spans="1:1" x14ac:dyDescent="0.2">
      <c r="A2213" s="140"/>
    </row>
    <row r="2214" spans="1:1" x14ac:dyDescent="0.2">
      <c r="A2214" s="140"/>
    </row>
    <row r="2215" spans="1:1" x14ac:dyDescent="0.2">
      <c r="A2215" s="140"/>
    </row>
    <row r="2216" spans="1:1" x14ac:dyDescent="0.2">
      <c r="A2216" s="140"/>
    </row>
    <row r="2217" spans="1:1" x14ac:dyDescent="0.2">
      <c r="A2217" s="140"/>
    </row>
    <row r="2218" spans="1:1" x14ac:dyDescent="0.2">
      <c r="A2218" s="140"/>
    </row>
    <row r="2219" spans="1:1" x14ac:dyDescent="0.2">
      <c r="A2219" s="140"/>
    </row>
    <row r="2220" spans="1:1" x14ac:dyDescent="0.2">
      <c r="A2220" s="140"/>
    </row>
    <row r="2221" spans="1:1" x14ac:dyDescent="0.2">
      <c r="A2221" s="140"/>
    </row>
    <row r="2222" spans="1:1" x14ac:dyDescent="0.2">
      <c r="A2222" s="140"/>
    </row>
    <row r="2223" spans="1:1" x14ac:dyDescent="0.2">
      <c r="A2223" s="140"/>
    </row>
    <row r="2224" spans="1:1" x14ac:dyDescent="0.2">
      <c r="A2224" s="140"/>
    </row>
    <row r="2225" spans="1:1" x14ac:dyDescent="0.2">
      <c r="A2225" s="140"/>
    </row>
    <row r="2226" spans="1:1" x14ac:dyDescent="0.2">
      <c r="A2226" s="140"/>
    </row>
    <row r="2227" spans="1:1" x14ac:dyDescent="0.2">
      <c r="A2227" s="140"/>
    </row>
    <row r="2228" spans="1:1" x14ac:dyDescent="0.2">
      <c r="A2228" s="140"/>
    </row>
    <row r="2229" spans="1:1" x14ac:dyDescent="0.2">
      <c r="A2229" s="140"/>
    </row>
    <row r="2230" spans="1:1" x14ac:dyDescent="0.2">
      <c r="A2230" s="140"/>
    </row>
    <row r="2231" spans="1:1" x14ac:dyDescent="0.2">
      <c r="A2231" s="140"/>
    </row>
    <row r="2232" spans="1:1" x14ac:dyDescent="0.2">
      <c r="A2232" s="140"/>
    </row>
    <row r="2233" spans="1:1" x14ac:dyDescent="0.2">
      <c r="A2233" s="140"/>
    </row>
    <row r="2234" spans="1:1" x14ac:dyDescent="0.2">
      <c r="A2234" s="140"/>
    </row>
    <row r="2235" spans="1:1" x14ac:dyDescent="0.2">
      <c r="A2235" s="140"/>
    </row>
    <row r="2236" spans="1:1" x14ac:dyDescent="0.2">
      <c r="A2236" s="140"/>
    </row>
    <row r="2237" spans="1:1" x14ac:dyDescent="0.2">
      <c r="A2237" s="140"/>
    </row>
    <row r="2238" spans="1:1" x14ac:dyDescent="0.2">
      <c r="A2238" s="140"/>
    </row>
    <row r="2239" spans="1:1" x14ac:dyDescent="0.2">
      <c r="A2239" s="140"/>
    </row>
    <row r="2240" spans="1:1" x14ac:dyDescent="0.2">
      <c r="A2240" s="140"/>
    </row>
    <row r="2241" spans="1:1" x14ac:dyDescent="0.2">
      <c r="A2241" s="140"/>
    </row>
    <row r="2242" spans="1:1" x14ac:dyDescent="0.2">
      <c r="A2242" s="140"/>
    </row>
    <row r="2243" spans="1:1" x14ac:dyDescent="0.2">
      <c r="A2243" s="140"/>
    </row>
    <row r="2244" spans="1:1" x14ac:dyDescent="0.2">
      <c r="A2244" s="140"/>
    </row>
    <row r="2245" spans="1:1" x14ac:dyDescent="0.2">
      <c r="A2245" s="140"/>
    </row>
    <row r="2246" spans="1:1" x14ac:dyDescent="0.2">
      <c r="A2246" s="140"/>
    </row>
    <row r="2247" spans="1:1" x14ac:dyDescent="0.2">
      <c r="A2247" s="140"/>
    </row>
    <row r="2248" spans="1:1" x14ac:dyDescent="0.2">
      <c r="A2248" s="140"/>
    </row>
    <row r="2249" spans="1:1" x14ac:dyDescent="0.2">
      <c r="A2249" s="140"/>
    </row>
    <row r="2250" spans="1:1" x14ac:dyDescent="0.2">
      <c r="A2250" s="140"/>
    </row>
    <row r="2251" spans="1:1" x14ac:dyDescent="0.2">
      <c r="A2251" s="140"/>
    </row>
    <row r="2252" spans="1:1" x14ac:dyDescent="0.2">
      <c r="A2252" s="140"/>
    </row>
    <row r="2253" spans="1:1" x14ac:dyDescent="0.2">
      <c r="A2253" s="140"/>
    </row>
    <row r="2254" spans="1:1" x14ac:dyDescent="0.2">
      <c r="A2254" s="140"/>
    </row>
    <row r="2255" spans="1:1" x14ac:dyDescent="0.2">
      <c r="A2255" s="140"/>
    </row>
    <row r="2256" spans="1:1" x14ac:dyDescent="0.2">
      <c r="A2256" s="140"/>
    </row>
    <row r="2257" spans="1:1" x14ac:dyDescent="0.2">
      <c r="A2257" s="140"/>
    </row>
    <row r="2258" spans="1:1" x14ac:dyDescent="0.2">
      <c r="A2258" s="140"/>
    </row>
    <row r="2259" spans="1:1" x14ac:dyDescent="0.2">
      <c r="A2259" s="140"/>
    </row>
    <row r="2260" spans="1:1" x14ac:dyDescent="0.2">
      <c r="A2260" s="140"/>
    </row>
    <row r="2261" spans="1:1" x14ac:dyDescent="0.2">
      <c r="A2261" s="140"/>
    </row>
    <row r="2262" spans="1:1" x14ac:dyDescent="0.2">
      <c r="A2262" s="140"/>
    </row>
    <row r="2263" spans="1:1" x14ac:dyDescent="0.2">
      <c r="A2263" s="140"/>
    </row>
    <row r="2264" spans="1:1" x14ac:dyDescent="0.2">
      <c r="A2264" s="140"/>
    </row>
    <row r="2265" spans="1:1" x14ac:dyDescent="0.2">
      <c r="A2265" s="140"/>
    </row>
    <row r="2266" spans="1:1" x14ac:dyDescent="0.2">
      <c r="A2266" s="140"/>
    </row>
    <row r="2267" spans="1:1" x14ac:dyDescent="0.2">
      <c r="A2267" s="140"/>
    </row>
    <row r="2268" spans="1:1" x14ac:dyDescent="0.2">
      <c r="A2268" s="140"/>
    </row>
    <row r="2269" spans="1:1" x14ac:dyDescent="0.2">
      <c r="A2269" s="140"/>
    </row>
    <row r="2270" spans="1:1" x14ac:dyDescent="0.2">
      <c r="A2270" s="140"/>
    </row>
    <row r="2271" spans="1:1" x14ac:dyDescent="0.2">
      <c r="A2271" s="140"/>
    </row>
    <row r="2272" spans="1:1" x14ac:dyDescent="0.2">
      <c r="A2272" s="140"/>
    </row>
    <row r="2273" spans="1:1" x14ac:dyDescent="0.2">
      <c r="A2273" s="140"/>
    </row>
    <row r="2274" spans="1:1" x14ac:dyDescent="0.2">
      <c r="A2274" s="140"/>
    </row>
    <row r="2275" spans="1:1" x14ac:dyDescent="0.2">
      <c r="A2275" s="140"/>
    </row>
    <row r="2276" spans="1:1" x14ac:dyDescent="0.2">
      <c r="A2276" s="140"/>
    </row>
    <row r="2277" spans="1:1" x14ac:dyDescent="0.2">
      <c r="A2277" s="140"/>
    </row>
    <row r="2278" spans="1:1" x14ac:dyDescent="0.2">
      <c r="A2278" s="140"/>
    </row>
    <row r="2279" spans="1:1" x14ac:dyDescent="0.2">
      <c r="A2279" s="140"/>
    </row>
    <row r="2280" spans="1:1" x14ac:dyDescent="0.2">
      <c r="A2280" s="140"/>
    </row>
    <row r="2281" spans="1:1" x14ac:dyDescent="0.2">
      <c r="A2281" s="140"/>
    </row>
    <row r="2282" spans="1:1" x14ac:dyDescent="0.2">
      <c r="A2282" s="140"/>
    </row>
    <row r="2283" spans="1:1" x14ac:dyDescent="0.2">
      <c r="A2283" s="140"/>
    </row>
    <row r="2284" spans="1:1" x14ac:dyDescent="0.2">
      <c r="A2284" s="140"/>
    </row>
    <row r="2285" spans="1:1" x14ac:dyDescent="0.2">
      <c r="A2285" s="140"/>
    </row>
    <row r="2286" spans="1:1" x14ac:dyDescent="0.2">
      <c r="A2286" s="140"/>
    </row>
    <row r="2287" spans="1:1" x14ac:dyDescent="0.2">
      <c r="A2287" s="140"/>
    </row>
    <row r="2288" spans="1:1" x14ac:dyDescent="0.2">
      <c r="A2288" s="140"/>
    </row>
    <row r="2289" spans="1:1" x14ac:dyDescent="0.2">
      <c r="A2289" s="140"/>
    </row>
    <row r="2290" spans="1:1" x14ac:dyDescent="0.2">
      <c r="A2290" s="140"/>
    </row>
    <row r="2291" spans="1:1" x14ac:dyDescent="0.2">
      <c r="A2291" s="140"/>
    </row>
    <row r="2292" spans="1:1" x14ac:dyDescent="0.2">
      <c r="A2292" s="140"/>
    </row>
    <row r="2293" spans="1:1" x14ac:dyDescent="0.2">
      <c r="A2293" s="140"/>
    </row>
    <row r="2294" spans="1:1" x14ac:dyDescent="0.2">
      <c r="A2294" s="140"/>
    </row>
    <row r="2295" spans="1:1" x14ac:dyDescent="0.2">
      <c r="A2295" s="140"/>
    </row>
    <row r="2296" spans="1:1" x14ac:dyDescent="0.2">
      <c r="A2296" s="140"/>
    </row>
    <row r="2297" spans="1:1" x14ac:dyDescent="0.2">
      <c r="A2297" s="140"/>
    </row>
    <row r="2298" spans="1:1" x14ac:dyDescent="0.2">
      <c r="A2298" s="140"/>
    </row>
    <row r="2299" spans="1:1" x14ac:dyDescent="0.2">
      <c r="A2299" s="140"/>
    </row>
    <row r="2300" spans="1:1" x14ac:dyDescent="0.2">
      <c r="A2300" s="140"/>
    </row>
    <row r="2301" spans="1:1" x14ac:dyDescent="0.2">
      <c r="A2301" s="140"/>
    </row>
    <row r="2302" spans="1:1" x14ac:dyDescent="0.2">
      <c r="A2302" s="140"/>
    </row>
    <row r="2303" spans="1:1" x14ac:dyDescent="0.2">
      <c r="A2303" s="140"/>
    </row>
    <row r="2304" spans="1:1" x14ac:dyDescent="0.2">
      <c r="A2304" s="140"/>
    </row>
    <row r="2305" spans="1:1" x14ac:dyDescent="0.2">
      <c r="A2305" s="140"/>
    </row>
    <row r="2306" spans="1:1" x14ac:dyDescent="0.2">
      <c r="A2306" s="140"/>
    </row>
    <row r="2307" spans="1:1" x14ac:dyDescent="0.2">
      <c r="A2307" s="140"/>
    </row>
    <row r="2308" spans="1:1" x14ac:dyDescent="0.2">
      <c r="A2308" s="140"/>
    </row>
    <row r="2309" spans="1:1" x14ac:dyDescent="0.2">
      <c r="A2309" s="140"/>
    </row>
    <row r="2310" spans="1:1" x14ac:dyDescent="0.2">
      <c r="A2310" s="140"/>
    </row>
    <row r="2311" spans="1:1" x14ac:dyDescent="0.2">
      <c r="A2311" s="140"/>
    </row>
    <row r="2312" spans="1:1" x14ac:dyDescent="0.2">
      <c r="A2312" s="140"/>
    </row>
    <row r="2313" spans="1:1" x14ac:dyDescent="0.2">
      <c r="A2313" s="140"/>
    </row>
    <row r="2314" spans="1:1" x14ac:dyDescent="0.2">
      <c r="A2314" s="140"/>
    </row>
    <row r="2315" spans="1:1" x14ac:dyDescent="0.2">
      <c r="A2315" s="140"/>
    </row>
    <row r="2316" spans="1:1" x14ac:dyDescent="0.2">
      <c r="A2316" s="140"/>
    </row>
    <row r="2317" spans="1:1" x14ac:dyDescent="0.2">
      <c r="A2317" s="140"/>
    </row>
    <row r="2318" spans="1:1" x14ac:dyDescent="0.2">
      <c r="A2318" s="140"/>
    </row>
    <row r="2319" spans="1:1" x14ac:dyDescent="0.2">
      <c r="A2319" s="140"/>
    </row>
    <row r="2320" spans="1:1" x14ac:dyDescent="0.2">
      <c r="A2320" s="140"/>
    </row>
    <row r="2321" spans="1:1" x14ac:dyDescent="0.2">
      <c r="A2321" s="140"/>
    </row>
    <row r="2322" spans="1:1" x14ac:dyDescent="0.2">
      <c r="A2322" s="140"/>
    </row>
    <row r="2323" spans="1:1" x14ac:dyDescent="0.2">
      <c r="A2323" s="140"/>
    </row>
    <row r="2324" spans="1:1" x14ac:dyDescent="0.2">
      <c r="A2324" s="140"/>
    </row>
    <row r="2325" spans="1:1" x14ac:dyDescent="0.2">
      <c r="A2325" s="140"/>
    </row>
    <row r="2326" spans="1:1" x14ac:dyDescent="0.2">
      <c r="A2326" s="140"/>
    </row>
    <row r="2327" spans="1:1" x14ac:dyDescent="0.2">
      <c r="A2327" s="140"/>
    </row>
    <row r="2328" spans="1:1" x14ac:dyDescent="0.2">
      <c r="A2328" s="140"/>
    </row>
    <row r="2329" spans="1:1" x14ac:dyDescent="0.2">
      <c r="A2329" s="140"/>
    </row>
    <row r="2330" spans="1:1" x14ac:dyDescent="0.2">
      <c r="A2330" s="140"/>
    </row>
    <row r="2331" spans="1:1" x14ac:dyDescent="0.2">
      <c r="A2331" s="140"/>
    </row>
    <row r="2332" spans="1:1" x14ac:dyDescent="0.2">
      <c r="A2332" s="140"/>
    </row>
    <row r="2333" spans="1:1" x14ac:dyDescent="0.2">
      <c r="A2333" s="140"/>
    </row>
    <row r="2334" spans="1:1" x14ac:dyDescent="0.2">
      <c r="A2334" s="140"/>
    </row>
    <row r="2335" spans="1:1" x14ac:dyDescent="0.2">
      <c r="A2335" s="140"/>
    </row>
    <row r="2336" spans="1:1" x14ac:dyDescent="0.2">
      <c r="A2336" s="140"/>
    </row>
    <row r="2337" spans="1:1" x14ac:dyDescent="0.2">
      <c r="A2337" s="140"/>
    </row>
    <row r="2338" spans="1:1" x14ac:dyDescent="0.2">
      <c r="A2338" s="140"/>
    </row>
    <row r="2339" spans="1:1" x14ac:dyDescent="0.2">
      <c r="A2339" s="140"/>
    </row>
    <row r="2340" spans="1:1" x14ac:dyDescent="0.2">
      <c r="A2340" s="140"/>
    </row>
    <row r="2341" spans="1:1" x14ac:dyDescent="0.2">
      <c r="A2341" s="140"/>
    </row>
    <row r="2342" spans="1:1" x14ac:dyDescent="0.2">
      <c r="A2342" s="140"/>
    </row>
    <row r="2343" spans="1:1" x14ac:dyDescent="0.2">
      <c r="A2343" s="140"/>
    </row>
    <row r="2344" spans="1:1" x14ac:dyDescent="0.2">
      <c r="A2344" s="140"/>
    </row>
    <row r="2345" spans="1:1" x14ac:dyDescent="0.2">
      <c r="A2345" s="140"/>
    </row>
    <row r="2346" spans="1:1" x14ac:dyDescent="0.2">
      <c r="A2346" s="140"/>
    </row>
    <row r="2347" spans="1:1" x14ac:dyDescent="0.2">
      <c r="A2347" s="140"/>
    </row>
    <row r="2348" spans="1:1" x14ac:dyDescent="0.2">
      <c r="A2348" s="140"/>
    </row>
    <row r="2349" spans="1:1" x14ac:dyDescent="0.2">
      <c r="A2349" s="140"/>
    </row>
    <row r="2350" spans="1:1" x14ac:dyDescent="0.2">
      <c r="A2350" s="140"/>
    </row>
    <row r="2351" spans="1:1" x14ac:dyDescent="0.2">
      <c r="A2351" s="140"/>
    </row>
    <row r="2352" spans="1:1" x14ac:dyDescent="0.2">
      <c r="A2352" s="140"/>
    </row>
    <row r="2353" spans="1:1" x14ac:dyDescent="0.2">
      <c r="A2353" s="140"/>
    </row>
    <row r="2354" spans="1:1" x14ac:dyDescent="0.2">
      <c r="A2354" s="140"/>
    </row>
    <row r="2355" spans="1:1" x14ac:dyDescent="0.2">
      <c r="A2355" s="140"/>
    </row>
    <row r="2356" spans="1:1" x14ac:dyDescent="0.2">
      <c r="A2356" s="140"/>
    </row>
    <row r="2357" spans="1:1" x14ac:dyDescent="0.2">
      <c r="A2357" s="140"/>
    </row>
    <row r="2358" spans="1:1" x14ac:dyDescent="0.2">
      <c r="A2358" s="140"/>
    </row>
    <row r="2359" spans="1:1" x14ac:dyDescent="0.2">
      <c r="A2359" s="140"/>
    </row>
    <row r="2360" spans="1:1" x14ac:dyDescent="0.2">
      <c r="A2360" s="140"/>
    </row>
    <row r="2361" spans="1:1" x14ac:dyDescent="0.2">
      <c r="A2361" s="140"/>
    </row>
    <row r="2362" spans="1:1" x14ac:dyDescent="0.2">
      <c r="A2362" s="140"/>
    </row>
    <row r="2363" spans="1:1" x14ac:dyDescent="0.2">
      <c r="A2363" s="140"/>
    </row>
    <row r="2364" spans="1:1" x14ac:dyDescent="0.2">
      <c r="A2364" s="140"/>
    </row>
    <row r="2365" spans="1:1" x14ac:dyDescent="0.2">
      <c r="A2365" s="140"/>
    </row>
    <row r="2366" spans="1:1" x14ac:dyDescent="0.2">
      <c r="A2366" s="140"/>
    </row>
    <row r="2367" spans="1:1" x14ac:dyDescent="0.2">
      <c r="A2367" s="140"/>
    </row>
    <row r="2368" spans="1:1" x14ac:dyDescent="0.2">
      <c r="A2368" s="140"/>
    </row>
    <row r="2369" spans="1:1" x14ac:dyDescent="0.2">
      <c r="A2369" s="140"/>
    </row>
    <row r="2370" spans="1:1" x14ac:dyDescent="0.2">
      <c r="A2370" s="140"/>
    </row>
    <row r="2371" spans="1:1" x14ac:dyDescent="0.2">
      <c r="A2371" s="140"/>
    </row>
    <row r="2372" spans="1:1" x14ac:dyDescent="0.2">
      <c r="A2372" s="140"/>
    </row>
    <row r="2373" spans="1:1" x14ac:dyDescent="0.2">
      <c r="A2373" s="140"/>
    </row>
    <row r="2374" spans="1:1" x14ac:dyDescent="0.2">
      <c r="A2374" s="140"/>
    </row>
    <row r="2375" spans="1:1" x14ac:dyDescent="0.2">
      <c r="A2375" s="140"/>
    </row>
    <row r="2376" spans="1:1" x14ac:dyDescent="0.2">
      <c r="A2376" s="140"/>
    </row>
    <row r="2377" spans="1:1" x14ac:dyDescent="0.2">
      <c r="A2377" s="140"/>
    </row>
    <row r="2378" spans="1:1" x14ac:dyDescent="0.2">
      <c r="A2378" s="140"/>
    </row>
    <row r="2379" spans="1:1" x14ac:dyDescent="0.2">
      <c r="A2379" s="140"/>
    </row>
    <row r="2380" spans="1:1" x14ac:dyDescent="0.2">
      <c r="A2380" s="140"/>
    </row>
    <row r="2381" spans="1:1" x14ac:dyDescent="0.2">
      <c r="A2381" s="140"/>
    </row>
    <row r="2382" spans="1:1" x14ac:dyDescent="0.2">
      <c r="A2382" s="140"/>
    </row>
    <row r="2383" spans="1:1" x14ac:dyDescent="0.2">
      <c r="A2383" s="140"/>
    </row>
    <row r="2384" spans="1:1" x14ac:dyDescent="0.2">
      <c r="A2384" s="140"/>
    </row>
    <row r="2385" spans="1:1" x14ac:dyDescent="0.2">
      <c r="A2385" s="140"/>
    </row>
    <row r="2386" spans="1:1" x14ac:dyDescent="0.2">
      <c r="A2386" s="140"/>
    </row>
    <row r="2387" spans="1:1" x14ac:dyDescent="0.2">
      <c r="A2387" s="140"/>
    </row>
    <row r="2388" spans="1:1" x14ac:dyDescent="0.2">
      <c r="A2388" s="140"/>
    </row>
    <row r="2389" spans="1:1" x14ac:dyDescent="0.2">
      <c r="A2389" s="140"/>
    </row>
    <row r="2390" spans="1:1" x14ac:dyDescent="0.2">
      <c r="A2390" s="140"/>
    </row>
    <row r="2391" spans="1:1" x14ac:dyDescent="0.2">
      <c r="A2391" s="140"/>
    </row>
    <row r="2392" spans="1:1" x14ac:dyDescent="0.2">
      <c r="A2392" s="140"/>
    </row>
    <row r="2393" spans="1:1" x14ac:dyDescent="0.2">
      <c r="A2393" s="140"/>
    </row>
    <row r="2394" spans="1:1" x14ac:dyDescent="0.2">
      <c r="A2394" s="140"/>
    </row>
    <row r="2395" spans="1:1" x14ac:dyDescent="0.2">
      <c r="A2395" s="140"/>
    </row>
    <row r="2396" spans="1:1" x14ac:dyDescent="0.2">
      <c r="A2396" s="140"/>
    </row>
    <row r="2397" spans="1:1" x14ac:dyDescent="0.2">
      <c r="A2397" s="140"/>
    </row>
    <row r="2398" spans="1:1" x14ac:dyDescent="0.2">
      <c r="A2398" s="140"/>
    </row>
    <row r="2399" spans="1:1" x14ac:dyDescent="0.2">
      <c r="A2399" s="140"/>
    </row>
    <row r="2400" spans="1:1" x14ac:dyDescent="0.2">
      <c r="A2400" s="140"/>
    </row>
    <row r="2401" spans="1:1" x14ac:dyDescent="0.2">
      <c r="A2401" s="140"/>
    </row>
    <row r="2402" spans="1:1" x14ac:dyDescent="0.2">
      <c r="A2402" s="140"/>
    </row>
    <row r="2403" spans="1:1" x14ac:dyDescent="0.2">
      <c r="A2403" s="140"/>
    </row>
    <row r="2404" spans="1:1" x14ac:dyDescent="0.2">
      <c r="A2404" s="140"/>
    </row>
    <row r="2405" spans="1:1" x14ac:dyDescent="0.2">
      <c r="A2405" s="140"/>
    </row>
    <row r="2406" spans="1:1" x14ac:dyDescent="0.2">
      <c r="A2406" s="140"/>
    </row>
    <row r="2407" spans="1:1" x14ac:dyDescent="0.2">
      <c r="A2407" s="140"/>
    </row>
    <row r="2408" spans="1:1" x14ac:dyDescent="0.2">
      <c r="A2408" s="140"/>
    </row>
    <row r="2409" spans="1:1" x14ac:dyDescent="0.2">
      <c r="A2409" s="140"/>
    </row>
    <row r="2410" spans="1:1" x14ac:dyDescent="0.2">
      <c r="A2410" s="140"/>
    </row>
    <row r="2411" spans="1:1" x14ac:dyDescent="0.2">
      <c r="A2411" s="140"/>
    </row>
    <row r="2412" spans="1:1" x14ac:dyDescent="0.2">
      <c r="A2412" s="140"/>
    </row>
    <row r="2413" spans="1:1" x14ac:dyDescent="0.2">
      <c r="A2413" s="140"/>
    </row>
    <row r="2414" spans="1:1" x14ac:dyDescent="0.2">
      <c r="A2414" s="140"/>
    </row>
    <row r="2415" spans="1:1" x14ac:dyDescent="0.2">
      <c r="A2415" s="140"/>
    </row>
    <row r="2416" spans="1:1" x14ac:dyDescent="0.2">
      <c r="A2416" s="140"/>
    </row>
    <row r="2417" spans="1:1" x14ac:dyDescent="0.2">
      <c r="A2417" s="140"/>
    </row>
    <row r="2418" spans="1:1" x14ac:dyDescent="0.2">
      <c r="A2418" s="140"/>
    </row>
    <row r="2419" spans="1:1" x14ac:dyDescent="0.2">
      <c r="A2419" s="140"/>
    </row>
    <row r="2420" spans="1:1" x14ac:dyDescent="0.2">
      <c r="A2420" s="140"/>
    </row>
    <row r="2421" spans="1:1" x14ac:dyDescent="0.2">
      <c r="A2421" s="140"/>
    </row>
    <row r="2422" spans="1:1" x14ac:dyDescent="0.2">
      <c r="A2422" s="140"/>
    </row>
    <row r="2423" spans="1:1" x14ac:dyDescent="0.2">
      <c r="A2423" s="140"/>
    </row>
    <row r="2424" spans="1:1" x14ac:dyDescent="0.2">
      <c r="A2424" s="140"/>
    </row>
    <row r="2425" spans="1:1" x14ac:dyDescent="0.2">
      <c r="A2425" s="140"/>
    </row>
    <row r="2426" spans="1:1" x14ac:dyDescent="0.2">
      <c r="A2426" s="140"/>
    </row>
    <row r="2427" spans="1:1" x14ac:dyDescent="0.2">
      <c r="A2427" s="140"/>
    </row>
    <row r="2428" spans="1:1" x14ac:dyDescent="0.2">
      <c r="A2428" s="140"/>
    </row>
    <row r="2429" spans="1:1" x14ac:dyDescent="0.2">
      <c r="A2429" s="140"/>
    </row>
    <row r="2430" spans="1:1" x14ac:dyDescent="0.2">
      <c r="A2430" s="140"/>
    </row>
    <row r="2431" spans="1:1" x14ac:dyDescent="0.2">
      <c r="A2431" s="140"/>
    </row>
    <row r="2432" spans="1:1" x14ac:dyDescent="0.2">
      <c r="A2432" s="140"/>
    </row>
    <row r="2433" spans="1:1" x14ac:dyDescent="0.2">
      <c r="A2433" s="140"/>
    </row>
    <row r="2434" spans="1:1" x14ac:dyDescent="0.2">
      <c r="A2434" s="140"/>
    </row>
    <row r="2435" spans="1:1" x14ac:dyDescent="0.2">
      <c r="A2435" s="140"/>
    </row>
    <row r="2436" spans="1:1" x14ac:dyDescent="0.2">
      <c r="A2436" s="140"/>
    </row>
    <row r="2437" spans="1:1" x14ac:dyDescent="0.2">
      <c r="A2437" s="140"/>
    </row>
    <row r="2438" spans="1:1" x14ac:dyDescent="0.2">
      <c r="A2438" s="140"/>
    </row>
    <row r="2439" spans="1:1" x14ac:dyDescent="0.2">
      <c r="A2439" s="140"/>
    </row>
    <row r="2440" spans="1:1" x14ac:dyDescent="0.2">
      <c r="A2440" s="140"/>
    </row>
    <row r="2441" spans="1:1" x14ac:dyDescent="0.2">
      <c r="A2441" s="140"/>
    </row>
    <row r="2442" spans="1:1" x14ac:dyDescent="0.2">
      <c r="A2442" s="140"/>
    </row>
    <row r="2443" spans="1:1" x14ac:dyDescent="0.2">
      <c r="A2443" s="140"/>
    </row>
    <row r="2444" spans="1:1" x14ac:dyDescent="0.2">
      <c r="A2444" s="140"/>
    </row>
    <row r="2445" spans="1:1" x14ac:dyDescent="0.2">
      <c r="A2445" s="140"/>
    </row>
    <row r="2446" spans="1:1" x14ac:dyDescent="0.2">
      <c r="A2446" s="140"/>
    </row>
    <row r="2447" spans="1:1" x14ac:dyDescent="0.2">
      <c r="A2447" s="140"/>
    </row>
    <row r="2448" spans="1:1" x14ac:dyDescent="0.2">
      <c r="A2448" s="140"/>
    </row>
    <row r="2449" spans="1:1" x14ac:dyDescent="0.2">
      <c r="A2449" s="140"/>
    </row>
    <row r="2450" spans="1:1" x14ac:dyDescent="0.2">
      <c r="A2450" s="140"/>
    </row>
    <row r="2451" spans="1:1" x14ac:dyDescent="0.2">
      <c r="A2451" s="140"/>
    </row>
    <row r="2452" spans="1:1" x14ac:dyDescent="0.2">
      <c r="A2452" s="140"/>
    </row>
    <row r="2453" spans="1:1" x14ac:dyDescent="0.2">
      <c r="A2453" s="140"/>
    </row>
    <row r="2454" spans="1:1" x14ac:dyDescent="0.2">
      <c r="A2454" s="140"/>
    </row>
    <row r="2455" spans="1:1" x14ac:dyDescent="0.2">
      <c r="A2455" s="140"/>
    </row>
    <row r="2456" spans="1:1" x14ac:dyDescent="0.2">
      <c r="A2456" s="140"/>
    </row>
    <row r="2457" spans="1:1" x14ac:dyDescent="0.2">
      <c r="A2457" s="140"/>
    </row>
    <row r="2458" spans="1:1" x14ac:dyDescent="0.2">
      <c r="A2458" s="140"/>
    </row>
    <row r="2459" spans="1:1" x14ac:dyDescent="0.2">
      <c r="A2459" s="140"/>
    </row>
    <row r="2460" spans="1:1" x14ac:dyDescent="0.2">
      <c r="A2460" s="140"/>
    </row>
    <row r="2461" spans="1:1" x14ac:dyDescent="0.2">
      <c r="A2461" s="140"/>
    </row>
    <row r="2462" spans="1:1" x14ac:dyDescent="0.2">
      <c r="A2462" s="140"/>
    </row>
    <row r="2463" spans="1:1" x14ac:dyDescent="0.2">
      <c r="A2463" s="140"/>
    </row>
    <row r="2464" spans="1:1" x14ac:dyDescent="0.2">
      <c r="A2464" s="140"/>
    </row>
    <row r="2465" spans="1:1" x14ac:dyDescent="0.2">
      <c r="A2465" s="140"/>
    </row>
    <row r="2466" spans="1:1" x14ac:dyDescent="0.2">
      <c r="A2466" s="140"/>
    </row>
    <row r="2467" spans="1:1" x14ac:dyDescent="0.2">
      <c r="A2467" s="140"/>
    </row>
    <row r="2468" spans="1:1" x14ac:dyDescent="0.2">
      <c r="A2468" s="140"/>
    </row>
    <row r="2469" spans="1:1" x14ac:dyDescent="0.2">
      <c r="A2469" s="140"/>
    </row>
    <row r="2470" spans="1:1" x14ac:dyDescent="0.2">
      <c r="A2470" s="140"/>
    </row>
    <row r="2471" spans="1:1" x14ac:dyDescent="0.2">
      <c r="A2471" s="140"/>
    </row>
    <row r="2472" spans="1:1" x14ac:dyDescent="0.2">
      <c r="A2472" s="140"/>
    </row>
    <row r="2473" spans="1:1" x14ac:dyDescent="0.2">
      <c r="A2473" s="140"/>
    </row>
    <row r="2474" spans="1:1" x14ac:dyDescent="0.2">
      <c r="A2474" s="140"/>
    </row>
    <row r="2475" spans="1:1" x14ac:dyDescent="0.2">
      <c r="A2475" s="140"/>
    </row>
    <row r="2476" spans="1:1" x14ac:dyDescent="0.2">
      <c r="A2476" s="140"/>
    </row>
    <row r="2477" spans="1:1" x14ac:dyDescent="0.2">
      <c r="A2477" s="140"/>
    </row>
    <row r="2478" spans="1:1" x14ac:dyDescent="0.2">
      <c r="A2478" s="140"/>
    </row>
    <row r="2479" spans="1:1" x14ac:dyDescent="0.2">
      <c r="A2479" s="140"/>
    </row>
    <row r="2480" spans="1:1" x14ac:dyDescent="0.2">
      <c r="A2480" s="140"/>
    </row>
    <row r="2481" spans="1:1" x14ac:dyDescent="0.2">
      <c r="A2481" s="140"/>
    </row>
    <row r="2482" spans="1:1" x14ac:dyDescent="0.2">
      <c r="A2482" s="140"/>
    </row>
    <row r="2483" spans="1:1" x14ac:dyDescent="0.2">
      <c r="A2483" s="140"/>
    </row>
    <row r="2484" spans="1:1" x14ac:dyDescent="0.2">
      <c r="A2484" s="140"/>
    </row>
    <row r="2485" spans="1:1" x14ac:dyDescent="0.2">
      <c r="A2485" s="140"/>
    </row>
    <row r="2486" spans="1:1" x14ac:dyDescent="0.2">
      <c r="A2486" s="140"/>
    </row>
    <row r="2487" spans="1:1" x14ac:dyDescent="0.2">
      <c r="A2487" s="140"/>
    </row>
    <row r="2488" spans="1:1" x14ac:dyDescent="0.2">
      <c r="A2488" s="140"/>
    </row>
    <row r="2489" spans="1:1" x14ac:dyDescent="0.2">
      <c r="A2489" s="140"/>
    </row>
    <row r="2490" spans="1:1" x14ac:dyDescent="0.2">
      <c r="A2490" s="140"/>
    </row>
    <row r="2491" spans="1:1" x14ac:dyDescent="0.2">
      <c r="A2491" s="140"/>
    </row>
    <row r="2492" spans="1:1" x14ac:dyDescent="0.2">
      <c r="A2492" s="140"/>
    </row>
    <row r="2493" spans="1:1" x14ac:dyDescent="0.2">
      <c r="A2493" s="140"/>
    </row>
    <row r="2494" spans="1:1" x14ac:dyDescent="0.2">
      <c r="A2494" s="140"/>
    </row>
    <row r="2495" spans="1:1" x14ac:dyDescent="0.2">
      <c r="A2495" s="140"/>
    </row>
    <row r="2496" spans="1:1" x14ac:dyDescent="0.2">
      <c r="A2496" s="140"/>
    </row>
    <row r="2497" spans="1:1" x14ac:dyDescent="0.2">
      <c r="A2497" s="140"/>
    </row>
    <row r="2498" spans="1:1" x14ac:dyDescent="0.2">
      <c r="A2498" s="140"/>
    </row>
    <row r="2499" spans="1:1" x14ac:dyDescent="0.2">
      <c r="A2499" s="140"/>
    </row>
    <row r="2500" spans="1:1" x14ac:dyDescent="0.2">
      <c r="A2500" s="140"/>
    </row>
    <row r="2501" spans="1:1" x14ac:dyDescent="0.2">
      <c r="A2501" s="140"/>
    </row>
    <row r="2502" spans="1:1" x14ac:dyDescent="0.2">
      <c r="A2502" s="140"/>
    </row>
    <row r="2503" spans="1:1" x14ac:dyDescent="0.2">
      <c r="A2503" s="140"/>
    </row>
    <row r="2504" spans="1:1" x14ac:dyDescent="0.2">
      <c r="A2504" s="140"/>
    </row>
    <row r="2505" spans="1:1" x14ac:dyDescent="0.2">
      <c r="A2505" s="140"/>
    </row>
    <row r="2506" spans="1:1" x14ac:dyDescent="0.2">
      <c r="A2506" s="140"/>
    </row>
    <row r="2507" spans="1:1" x14ac:dyDescent="0.2">
      <c r="A2507" s="140"/>
    </row>
    <row r="2508" spans="1:1" x14ac:dyDescent="0.2">
      <c r="A2508" s="140"/>
    </row>
    <row r="2509" spans="1:1" x14ac:dyDescent="0.2">
      <c r="A2509" s="140"/>
    </row>
    <row r="2510" spans="1:1" x14ac:dyDescent="0.2">
      <c r="A2510" s="140"/>
    </row>
    <row r="2511" spans="1:1" x14ac:dyDescent="0.2">
      <c r="A2511" s="140"/>
    </row>
    <row r="2512" spans="1:1" x14ac:dyDescent="0.2">
      <c r="A2512" s="140"/>
    </row>
    <row r="2513" spans="1:1" x14ac:dyDescent="0.2">
      <c r="A2513" s="140"/>
    </row>
    <row r="2514" spans="1:1" x14ac:dyDescent="0.2">
      <c r="A2514" s="140"/>
    </row>
    <row r="2515" spans="1:1" x14ac:dyDescent="0.2">
      <c r="A2515" s="140"/>
    </row>
    <row r="2516" spans="1:1" x14ac:dyDescent="0.2">
      <c r="A2516" s="140"/>
    </row>
    <row r="2517" spans="1:1" x14ac:dyDescent="0.2">
      <c r="A2517" s="140"/>
    </row>
    <row r="2518" spans="1:1" x14ac:dyDescent="0.2">
      <c r="A2518" s="140"/>
    </row>
    <row r="2519" spans="1:1" x14ac:dyDescent="0.2">
      <c r="A2519" s="140"/>
    </row>
    <row r="2520" spans="1:1" x14ac:dyDescent="0.2">
      <c r="A2520" s="140"/>
    </row>
    <row r="2521" spans="1:1" x14ac:dyDescent="0.2">
      <c r="A2521" s="140"/>
    </row>
    <row r="2522" spans="1:1" x14ac:dyDescent="0.2">
      <c r="A2522" s="140"/>
    </row>
    <row r="2523" spans="1:1" x14ac:dyDescent="0.2">
      <c r="A2523" s="140"/>
    </row>
    <row r="2524" spans="1:1" x14ac:dyDescent="0.2">
      <c r="A2524" s="140"/>
    </row>
    <row r="2525" spans="1:1" x14ac:dyDescent="0.2">
      <c r="A2525" s="140"/>
    </row>
    <row r="2526" spans="1:1" x14ac:dyDescent="0.2">
      <c r="A2526" s="140"/>
    </row>
    <row r="2527" spans="1:1" x14ac:dyDescent="0.2">
      <c r="A2527" s="140"/>
    </row>
    <row r="2528" spans="1:1" x14ac:dyDescent="0.2">
      <c r="A2528" s="140"/>
    </row>
    <row r="2529" spans="1:1" x14ac:dyDescent="0.2">
      <c r="A2529" s="140"/>
    </row>
    <row r="2530" spans="1:1" x14ac:dyDescent="0.2">
      <c r="A2530" s="140"/>
    </row>
    <row r="2531" spans="1:1" x14ac:dyDescent="0.2">
      <c r="A2531" s="140"/>
    </row>
    <row r="2532" spans="1:1" x14ac:dyDescent="0.2">
      <c r="A2532" s="140"/>
    </row>
    <row r="2533" spans="1:1" x14ac:dyDescent="0.2">
      <c r="A2533" s="140"/>
    </row>
    <row r="2534" spans="1:1" x14ac:dyDescent="0.2">
      <c r="A2534" s="140"/>
    </row>
    <row r="2535" spans="1:1" x14ac:dyDescent="0.2">
      <c r="A2535" s="140"/>
    </row>
    <row r="2536" spans="1:1" x14ac:dyDescent="0.2">
      <c r="A2536" s="140"/>
    </row>
    <row r="2537" spans="1:1" x14ac:dyDescent="0.2">
      <c r="A2537" s="140"/>
    </row>
    <row r="2538" spans="1:1" x14ac:dyDescent="0.2">
      <c r="A2538" s="140"/>
    </row>
    <row r="2539" spans="1:1" x14ac:dyDescent="0.2">
      <c r="A2539" s="140"/>
    </row>
    <row r="2540" spans="1:1" x14ac:dyDescent="0.2">
      <c r="A2540" s="140"/>
    </row>
    <row r="2541" spans="1:1" x14ac:dyDescent="0.2">
      <c r="A2541" s="140"/>
    </row>
    <row r="2542" spans="1:1" x14ac:dyDescent="0.2">
      <c r="A2542" s="140"/>
    </row>
    <row r="2543" spans="1:1" x14ac:dyDescent="0.2">
      <c r="A2543" s="140"/>
    </row>
    <row r="2544" spans="1:1" x14ac:dyDescent="0.2">
      <c r="A2544" s="140"/>
    </row>
    <row r="2545" spans="1:1" x14ac:dyDescent="0.2">
      <c r="A2545" s="140"/>
    </row>
    <row r="2546" spans="1:1" x14ac:dyDescent="0.2">
      <c r="A2546" s="140"/>
    </row>
    <row r="2547" spans="1:1" x14ac:dyDescent="0.2">
      <c r="A2547" s="140"/>
    </row>
    <row r="2548" spans="1:1" x14ac:dyDescent="0.2">
      <c r="A2548" s="140"/>
    </row>
    <row r="2549" spans="1:1" x14ac:dyDescent="0.2">
      <c r="A2549" s="140"/>
    </row>
    <row r="2550" spans="1:1" x14ac:dyDescent="0.2">
      <c r="A2550" s="140"/>
    </row>
    <row r="2551" spans="1:1" x14ac:dyDescent="0.2">
      <c r="A2551" s="140"/>
    </row>
    <row r="2552" spans="1:1" x14ac:dyDescent="0.2">
      <c r="A2552" s="140"/>
    </row>
    <row r="2553" spans="1:1" x14ac:dyDescent="0.2">
      <c r="A2553" s="140"/>
    </row>
    <row r="2554" spans="1:1" x14ac:dyDescent="0.2">
      <c r="A2554" s="140"/>
    </row>
    <row r="2555" spans="1:1" x14ac:dyDescent="0.2">
      <c r="A2555" s="140"/>
    </row>
    <row r="2556" spans="1:1" x14ac:dyDescent="0.2">
      <c r="A2556" s="140"/>
    </row>
    <row r="2557" spans="1:1" x14ac:dyDescent="0.2">
      <c r="A2557" s="140"/>
    </row>
    <row r="2558" spans="1:1" x14ac:dyDescent="0.2">
      <c r="A2558" s="140"/>
    </row>
    <row r="2559" spans="1:1" x14ac:dyDescent="0.2">
      <c r="A2559" s="140"/>
    </row>
    <row r="2560" spans="1:1" x14ac:dyDescent="0.2">
      <c r="A2560" s="140"/>
    </row>
    <row r="2561" spans="1:1" x14ac:dyDescent="0.2">
      <c r="A2561" s="140"/>
    </row>
    <row r="2562" spans="1:1" x14ac:dyDescent="0.2">
      <c r="A2562" s="140"/>
    </row>
    <row r="2563" spans="1:1" x14ac:dyDescent="0.2">
      <c r="A2563" s="140"/>
    </row>
    <row r="2564" spans="1:1" x14ac:dyDescent="0.2">
      <c r="A2564" s="140"/>
    </row>
    <row r="2565" spans="1:1" x14ac:dyDescent="0.2">
      <c r="A2565" s="140"/>
    </row>
    <row r="2566" spans="1:1" x14ac:dyDescent="0.2">
      <c r="A2566" s="140"/>
    </row>
    <row r="2567" spans="1:1" x14ac:dyDescent="0.2">
      <c r="A2567" s="140"/>
    </row>
    <row r="2568" spans="1:1" x14ac:dyDescent="0.2">
      <c r="A2568" s="140"/>
    </row>
    <row r="2569" spans="1:1" x14ac:dyDescent="0.2">
      <c r="A2569" s="140"/>
    </row>
    <row r="2570" spans="1:1" x14ac:dyDescent="0.2">
      <c r="A2570" s="140"/>
    </row>
    <row r="2571" spans="1:1" x14ac:dyDescent="0.2">
      <c r="A2571" s="140"/>
    </row>
    <row r="2572" spans="1:1" x14ac:dyDescent="0.2">
      <c r="A2572" s="140"/>
    </row>
    <row r="2573" spans="1:1" x14ac:dyDescent="0.2">
      <c r="A2573" s="140"/>
    </row>
    <row r="2574" spans="1:1" x14ac:dyDescent="0.2">
      <c r="A2574" s="140"/>
    </row>
    <row r="2575" spans="1:1" x14ac:dyDescent="0.2">
      <c r="A2575" s="140"/>
    </row>
    <row r="2576" spans="1:1" x14ac:dyDescent="0.2">
      <c r="A2576" s="140"/>
    </row>
    <row r="2577" spans="1:1" x14ac:dyDescent="0.2">
      <c r="A2577" s="140"/>
    </row>
    <row r="2578" spans="1:1" x14ac:dyDescent="0.2">
      <c r="A2578" s="140"/>
    </row>
    <row r="2579" spans="1:1" x14ac:dyDescent="0.2">
      <c r="A2579" s="140"/>
    </row>
    <row r="2580" spans="1:1" x14ac:dyDescent="0.2">
      <c r="A2580" s="140"/>
    </row>
    <row r="2581" spans="1:1" x14ac:dyDescent="0.2">
      <c r="A2581" s="140"/>
    </row>
    <row r="2582" spans="1:1" x14ac:dyDescent="0.2">
      <c r="A2582" s="140"/>
    </row>
    <row r="2583" spans="1:1" x14ac:dyDescent="0.2">
      <c r="A2583" s="140"/>
    </row>
    <row r="2584" spans="1:1" x14ac:dyDescent="0.2">
      <c r="A2584" s="140"/>
    </row>
    <row r="2585" spans="1:1" x14ac:dyDescent="0.2">
      <c r="A2585" s="140"/>
    </row>
    <row r="2586" spans="1:1" x14ac:dyDescent="0.2">
      <c r="A2586" s="140"/>
    </row>
    <row r="2587" spans="1:1" x14ac:dyDescent="0.2">
      <c r="A2587" s="140"/>
    </row>
    <row r="2588" spans="1:1" x14ac:dyDescent="0.2">
      <c r="A2588" s="140"/>
    </row>
    <row r="2589" spans="1:1" x14ac:dyDescent="0.2">
      <c r="A2589" s="140"/>
    </row>
    <row r="2590" spans="1:1" x14ac:dyDescent="0.2">
      <c r="A2590" s="140"/>
    </row>
    <row r="2591" spans="1:1" x14ac:dyDescent="0.2">
      <c r="A2591" s="140"/>
    </row>
    <row r="2592" spans="1:1" x14ac:dyDescent="0.2">
      <c r="A2592" s="140"/>
    </row>
    <row r="2593" spans="1:1" x14ac:dyDescent="0.2">
      <c r="A2593" s="140"/>
    </row>
    <row r="2594" spans="1:1" x14ac:dyDescent="0.2">
      <c r="A2594" s="140"/>
    </row>
    <row r="2595" spans="1:1" x14ac:dyDescent="0.2">
      <c r="A2595" s="140"/>
    </row>
    <row r="2596" spans="1:1" x14ac:dyDescent="0.2">
      <c r="A2596" s="140"/>
    </row>
    <row r="2597" spans="1:1" x14ac:dyDescent="0.2">
      <c r="A2597" s="140"/>
    </row>
    <row r="2598" spans="1:1" x14ac:dyDescent="0.2">
      <c r="A2598" s="140"/>
    </row>
    <row r="2599" spans="1:1" x14ac:dyDescent="0.2">
      <c r="A2599" s="140"/>
    </row>
    <row r="2600" spans="1:1" x14ac:dyDescent="0.2">
      <c r="A2600" s="140"/>
    </row>
    <row r="2601" spans="1:1" x14ac:dyDescent="0.2">
      <c r="A2601" s="140"/>
    </row>
    <row r="2602" spans="1:1" x14ac:dyDescent="0.2">
      <c r="A2602" s="140"/>
    </row>
    <row r="2603" spans="1:1" x14ac:dyDescent="0.2">
      <c r="A2603" s="140"/>
    </row>
    <row r="2604" spans="1:1" x14ac:dyDescent="0.2">
      <c r="A2604" s="140"/>
    </row>
    <row r="2605" spans="1:1" x14ac:dyDescent="0.2">
      <c r="A2605" s="140"/>
    </row>
    <row r="2606" spans="1:1" x14ac:dyDescent="0.2">
      <c r="A2606" s="140"/>
    </row>
    <row r="2607" spans="1:1" x14ac:dyDescent="0.2">
      <c r="A2607" s="140"/>
    </row>
    <row r="2608" spans="1:1" x14ac:dyDescent="0.2">
      <c r="A2608" s="140"/>
    </row>
    <row r="2609" spans="1:1" x14ac:dyDescent="0.2">
      <c r="A2609" s="140"/>
    </row>
    <row r="2610" spans="1:1" x14ac:dyDescent="0.2">
      <c r="A2610" s="140"/>
    </row>
    <row r="2611" spans="1:1" x14ac:dyDescent="0.2">
      <c r="A2611" s="140"/>
    </row>
    <row r="2612" spans="1:1" x14ac:dyDescent="0.2">
      <c r="A2612" s="140"/>
    </row>
    <row r="2613" spans="1:1" x14ac:dyDescent="0.2">
      <c r="A2613" s="140"/>
    </row>
    <row r="2614" spans="1:1" x14ac:dyDescent="0.2">
      <c r="A2614" s="140"/>
    </row>
    <row r="2615" spans="1:1" x14ac:dyDescent="0.2">
      <c r="A2615" s="140"/>
    </row>
    <row r="2616" spans="1:1" x14ac:dyDescent="0.2">
      <c r="A2616" s="140"/>
    </row>
    <row r="2617" spans="1:1" x14ac:dyDescent="0.2">
      <c r="A2617" s="140"/>
    </row>
    <row r="2618" spans="1:1" x14ac:dyDescent="0.2">
      <c r="A2618" s="140"/>
    </row>
    <row r="2619" spans="1:1" x14ac:dyDescent="0.2">
      <c r="A2619" s="140"/>
    </row>
    <row r="2620" spans="1:1" x14ac:dyDescent="0.2">
      <c r="A2620" s="140"/>
    </row>
    <row r="2621" spans="1:1" x14ac:dyDescent="0.2">
      <c r="A2621" s="140"/>
    </row>
    <row r="2622" spans="1:1" x14ac:dyDescent="0.2">
      <c r="A2622" s="140"/>
    </row>
    <row r="2623" spans="1:1" x14ac:dyDescent="0.2">
      <c r="A2623" s="140"/>
    </row>
    <row r="2624" spans="1:1" x14ac:dyDescent="0.2">
      <c r="A2624" s="140"/>
    </row>
    <row r="2625" spans="1:1" x14ac:dyDescent="0.2">
      <c r="A2625" s="140"/>
    </row>
    <row r="2626" spans="1:1" x14ac:dyDescent="0.2">
      <c r="A2626" s="140"/>
    </row>
    <row r="2627" spans="1:1" x14ac:dyDescent="0.2">
      <c r="A2627" s="140"/>
    </row>
    <row r="2628" spans="1:1" x14ac:dyDescent="0.2">
      <c r="A2628" s="140"/>
    </row>
    <row r="2629" spans="1:1" x14ac:dyDescent="0.2">
      <c r="A2629" s="140"/>
    </row>
    <row r="2630" spans="1:1" x14ac:dyDescent="0.2">
      <c r="A2630" s="140"/>
    </row>
    <row r="2631" spans="1:1" x14ac:dyDescent="0.2">
      <c r="A2631" s="140"/>
    </row>
    <row r="2632" spans="1:1" x14ac:dyDescent="0.2">
      <c r="A2632" s="140"/>
    </row>
    <row r="2633" spans="1:1" x14ac:dyDescent="0.2">
      <c r="A2633" s="140"/>
    </row>
    <row r="2634" spans="1:1" x14ac:dyDescent="0.2">
      <c r="A2634" s="140"/>
    </row>
    <row r="2635" spans="1:1" x14ac:dyDescent="0.2">
      <c r="A2635" s="140"/>
    </row>
    <row r="2636" spans="1:1" x14ac:dyDescent="0.2">
      <c r="A2636" s="140"/>
    </row>
    <row r="2637" spans="1:1" x14ac:dyDescent="0.2">
      <c r="A2637" s="140"/>
    </row>
    <row r="2638" spans="1:1" x14ac:dyDescent="0.2">
      <c r="A2638" s="140"/>
    </row>
    <row r="2639" spans="1:1" x14ac:dyDescent="0.2">
      <c r="A2639" s="140"/>
    </row>
    <row r="2640" spans="1:1" x14ac:dyDescent="0.2">
      <c r="A2640" s="140"/>
    </row>
    <row r="2641" spans="1:1" x14ac:dyDescent="0.2">
      <c r="A2641" s="140"/>
    </row>
    <row r="2642" spans="1:1" x14ac:dyDescent="0.2">
      <c r="A2642" s="140"/>
    </row>
    <row r="2643" spans="1:1" x14ac:dyDescent="0.2">
      <c r="A2643" s="140"/>
    </row>
    <row r="2644" spans="1:1" x14ac:dyDescent="0.2">
      <c r="A2644" s="140"/>
    </row>
    <row r="2645" spans="1:1" x14ac:dyDescent="0.2">
      <c r="A2645" s="140"/>
    </row>
    <row r="2646" spans="1:1" x14ac:dyDescent="0.2">
      <c r="A2646" s="140"/>
    </row>
    <row r="2647" spans="1:1" x14ac:dyDescent="0.2">
      <c r="A2647" s="140"/>
    </row>
    <row r="2648" spans="1:1" x14ac:dyDescent="0.2">
      <c r="A2648" s="140"/>
    </row>
    <row r="2649" spans="1:1" x14ac:dyDescent="0.2">
      <c r="A2649" s="140"/>
    </row>
    <row r="2650" spans="1:1" x14ac:dyDescent="0.2">
      <c r="A2650" s="140"/>
    </row>
    <row r="2651" spans="1:1" x14ac:dyDescent="0.2">
      <c r="A2651" s="140"/>
    </row>
    <row r="2652" spans="1:1" x14ac:dyDescent="0.2">
      <c r="A2652" s="140"/>
    </row>
    <row r="2653" spans="1:1" x14ac:dyDescent="0.2">
      <c r="A2653" s="140"/>
    </row>
    <row r="2654" spans="1:1" x14ac:dyDescent="0.2">
      <c r="A2654" s="140"/>
    </row>
    <row r="2655" spans="1:1" x14ac:dyDescent="0.2">
      <c r="A2655" s="140"/>
    </row>
    <row r="2656" spans="1:1" x14ac:dyDescent="0.2">
      <c r="A2656" s="140"/>
    </row>
    <row r="2657" spans="1:1" x14ac:dyDescent="0.2">
      <c r="A2657" s="140"/>
    </row>
    <row r="2658" spans="1:1" x14ac:dyDescent="0.2">
      <c r="A2658" s="140"/>
    </row>
    <row r="2659" spans="1:1" x14ac:dyDescent="0.2">
      <c r="A2659" s="140"/>
    </row>
    <row r="2660" spans="1:1" x14ac:dyDescent="0.2">
      <c r="A2660" s="140"/>
    </row>
    <row r="2661" spans="1:1" x14ac:dyDescent="0.2">
      <c r="A2661" s="140"/>
    </row>
    <row r="2662" spans="1:1" x14ac:dyDescent="0.2">
      <c r="A2662" s="140"/>
    </row>
    <row r="2663" spans="1:1" x14ac:dyDescent="0.2">
      <c r="A2663" s="140"/>
    </row>
    <row r="2664" spans="1:1" x14ac:dyDescent="0.2">
      <c r="A2664" s="140"/>
    </row>
    <row r="2665" spans="1:1" x14ac:dyDescent="0.2">
      <c r="A2665" s="140"/>
    </row>
    <row r="2666" spans="1:1" x14ac:dyDescent="0.2">
      <c r="A2666" s="140"/>
    </row>
    <row r="2667" spans="1:1" x14ac:dyDescent="0.2">
      <c r="A2667" s="140"/>
    </row>
    <row r="2668" spans="1:1" x14ac:dyDescent="0.2">
      <c r="A2668" s="140"/>
    </row>
    <row r="2669" spans="1:1" x14ac:dyDescent="0.2">
      <c r="A2669" s="140"/>
    </row>
    <row r="2670" spans="1:1" x14ac:dyDescent="0.2">
      <c r="A2670" s="140"/>
    </row>
    <row r="2671" spans="1:1" x14ac:dyDescent="0.2">
      <c r="A2671" s="140"/>
    </row>
    <row r="2672" spans="1:1" x14ac:dyDescent="0.2">
      <c r="A2672" s="140"/>
    </row>
    <row r="2673" spans="1:1" x14ac:dyDescent="0.2">
      <c r="A2673" s="140"/>
    </row>
    <row r="2674" spans="1:1" x14ac:dyDescent="0.2">
      <c r="A2674" s="140"/>
    </row>
    <row r="2675" spans="1:1" x14ac:dyDescent="0.2">
      <c r="A2675" s="140"/>
    </row>
    <row r="2676" spans="1:1" x14ac:dyDescent="0.2">
      <c r="A2676" s="140"/>
    </row>
    <row r="2677" spans="1:1" x14ac:dyDescent="0.2">
      <c r="A2677" s="140"/>
    </row>
    <row r="2678" spans="1:1" x14ac:dyDescent="0.2">
      <c r="A2678" s="140"/>
    </row>
    <row r="2679" spans="1:1" x14ac:dyDescent="0.2">
      <c r="A2679" s="140"/>
    </row>
    <row r="2680" spans="1:1" x14ac:dyDescent="0.2">
      <c r="A2680" s="140"/>
    </row>
    <row r="2681" spans="1:1" x14ac:dyDescent="0.2">
      <c r="A2681" s="140"/>
    </row>
    <row r="2682" spans="1:1" x14ac:dyDescent="0.2">
      <c r="A2682" s="140"/>
    </row>
    <row r="2683" spans="1:1" x14ac:dyDescent="0.2">
      <c r="A2683" s="140"/>
    </row>
    <row r="2684" spans="1:1" x14ac:dyDescent="0.2">
      <c r="A2684" s="140"/>
    </row>
    <row r="2685" spans="1:1" x14ac:dyDescent="0.2">
      <c r="A2685" s="140"/>
    </row>
    <row r="2686" spans="1:1" x14ac:dyDescent="0.2">
      <c r="A2686" s="140"/>
    </row>
    <row r="2687" spans="1:1" x14ac:dyDescent="0.2">
      <c r="A2687" s="140"/>
    </row>
    <row r="2688" spans="1:1" x14ac:dyDescent="0.2">
      <c r="A2688" s="140"/>
    </row>
    <row r="2689" spans="1:1" x14ac:dyDescent="0.2">
      <c r="A2689" s="140"/>
    </row>
    <row r="2690" spans="1:1" x14ac:dyDescent="0.2">
      <c r="A2690" s="140"/>
    </row>
    <row r="2691" spans="1:1" x14ac:dyDescent="0.2">
      <c r="A2691" s="140"/>
    </row>
    <row r="2692" spans="1:1" x14ac:dyDescent="0.2">
      <c r="A2692" s="140"/>
    </row>
    <row r="2693" spans="1:1" x14ac:dyDescent="0.2">
      <c r="A2693" s="140"/>
    </row>
    <row r="2694" spans="1:1" x14ac:dyDescent="0.2">
      <c r="A2694" s="140"/>
    </row>
    <row r="2695" spans="1:1" x14ac:dyDescent="0.2">
      <c r="A2695" s="140"/>
    </row>
    <row r="2696" spans="1:1" x14ac:dyDescent="0.2">
      <c r="A2696" s="140"/>
    </row>
    <row r="2697" spans="1:1" x14ac:dyDescent="0.2">
      <c r="A2697" s="140"/>
    </row>
    <row r="2698" spans="1:1" x14ac:dyDescent="0.2">
      <c r="A2698" s="140"/>
    </row>
    <row r="2699" spans="1:1" x14ac:dyDescent="0.2">
      <c r="A2699" s="140"/>
    </row>
    <row r="2700" spans="1:1" x14ac:dyDescent="0.2">
      <c r="A2700" s="140"/>
    </row>
    <row r="2701" spans="1:1" x14ac:dyDescent="0.2">
      <c r="A2701" s="140"/>
    </row>
    <row r="2702" spans="1:1" x14ac:dyDescent="0.2">
      <c r="A2702" s="140"/>
    </row>
    <row r="2703" spans="1:1" x14ac:dyDescent="0.2">
      <c r="A2703" s="140"/>
    </row>
    <row r="2704" spans="1:1" x14ac:dyDescent="0.2">
      <c r="A2704" s="140"/>
    </row>
    <row r="2705" spans="1:1" x14ac:dyDescent="0.2">
      <c r="A2705" s="140"/>
    </row>
    <row r="2706" spans="1:1" x14ac:dyDescent="0.2">
      <c r="A2706" s="140"/>
    </row>
    <row r="2707" spans="1:1" x14ac:dyDescent="0.2">
      <c r="A2707" s="140"/>
    </row>
    <row r="2708" spans="1:1" x14ac:dyDescent="0.2">
      <c r="A2708" s="140"/>
    </row>
    <row r="2709" spans="1:1" x14ac:dyDescent="0.2">
      <c r="A2709" s="140"/>
    </row>
    <row r="2710" spans="1:1" x14ac:dyDescent="0.2">
      <c r="A2710" s="140"/>
    </row>
    <row r="2711" spans="1:1" x14ac:dyDescent="0.2">
      <c r="A2711" s="140"/>
    </row>
    <row r="2712" spans="1:1" x14ac:dyDescent="0.2">
      <c r="A2712" s="140"/>
    </row>
    <row r="2713" spans="1:1" x14ac:dyDescent="0.2">
      <c r="A2713" s="140"/>
    </row>
    <row r="2714" spans="1:1" x14ac:dyDescent="0.2">
      <c r="A2714" s="140"/>
    </row>
    <row r="2715" spans="1:1" x14ac:dyDescent="0.2">
      <c r="A2715" s="140"/>
    </row>
    <row r="2716" spans="1:1" x14ac:dyDescent="0.2">
      <c r="A2716" s="140"/>
    </row>
    <row r="2717" spans="1:1" x14ac:dyDescent="0.2">
      <c r="A2717" s="140"/>
    </row>
    <row r="2718" spans="1:1" x14ac:dyDescent="0.2">
      <c r="A2718" s="140"/>
    </row>
    <row r="2719" spans="1:1" x14ac:dyDescent="0.2">
      <c r="A2719" s="140"/>
    </row>
    <row r="2720" spans="1:1" x14ac:dyDescent="0.2">
      <c r="A2720" s="140"/>
    </row>
    <row r="2721" spans="1:1" x14ac:dyDescent="0.2">
      <c r="A2721" s="140"/>
    </row>
    <row r="2722" spans="1:1" x14ac:dyDescent="0.2">
      <c r="A2722" s="140"/>
    </row>
    <row r="2723" spans="1:1" x14ac:dyDescent="0.2">
      <c r="A2723" s="140"/>
    </row>
    <row r="2724" spans="1:1" x14ac:dyDescent="0.2">
      <c r="A2724" s="140"/>
    </row>
    <row r="2725" spans="1:1" x14ac:dyDescent="0.2">
      <c r="A2725" s="140"/>
    </row>
    <row r="2726" spans="1:1" x14ac:dyDescent="0.2">
      <c r="A2726" s="140"/>
    </row>
    <row r="2727" spans="1:1" x14ac:dyDescent="0.2">
      <c r="A2727" s="140"/>
    </row>
    <row r="2728" spans="1:1" x14ac:dyDescent="0.2">
      <c r="A2728" s="140"/>
    </row>
    <row r="2729" spans="1:1" x14ac:dyDescent="0.2">
      <c r="A2729" s="140"/>
    </row>
    <row r="2730" spans="1:1" x14ac:dyDescent="0.2">
      <c r="A2730" s="140"/>
    </row>
    <row r="2731" spans="1:1" x14ac:dyDescent="0.2">
      <c r="A2731" s="140"/>
    </row>
    <row r="2732" spans="1:1" x14ac:dyDescent="0.2">
      <c r="A2732" s="140"/>
    </row>
    <row r="2733" spans="1:1" x14ac:dyDescent="0.2">
      <c r="A2733" s="140"/>
    </row>
    <row r="2734" spans="1:1" x14ac:dyDescent="0.2">
      <c r="A2734" s="140"/>
    </row>
    <row r="2735" spans="1:1" x14ac:dyDescent="0.2">
      <c r="A2735" s="140"/>
    </row>
    <row r="2736" spans="1:1" x14ac:dyDescent="0.2">
      <c r="A2736" s="140"/>
    </row>
    <row r="2737" spans="1:1" x14ac:dyDescent="0.2">
      <c r="A2737" s="140"/>
    </row>
    <row r="2738" spans="1:1" x14ac:dyDescent="0.2">
      <c r="A2738" s="140"/>
    </row>
    <row r="2739" spans="1:1" x14ac:dyDescent="0.2">
      <c r="A2739" s="140"/>
    </row>
    <row r="2740" spans="1:1" x14ac:dyDescent="0.2">
      <c r="A2740" s="140"/>
    </row>
    <row r="2741" spans="1:1" x14ac:dyDescent="0.2">
      <c r="A2741" s="140"/>
    </row>
    <row r="2742" spans="1:1" x14ac:dyDescent="0.2">
      <c r="A2742" s="140"/>
    </row>
    <row r="2743" spans="1:1" x14ac:dyDescent="0.2">
      <c r="A2743" s="140"/>
    </row>
    <row r="2744" spans="1:1" x14ac:dyDescent="0.2">
      <c r="A2744" s="140"/>
    </row>
    <row r="2745" spans="1:1" x14ac:dyDescent="0.2">
      <c r="A2745" s="140"/>
    </row>
    <row r="2746" spans="1:1" x14ac:dyDescent="0.2">
      <c r="A2746" s="140"/>
    </row>
    <row r="2747" spans="1:1" x14ac:dyDescent="0.2">
      <c r="A2747" s="140"/>
    </row>
    <row r="2748" spans="1:1" x14ac:dyDescent="0.2">
      <c r="A2748" s="140"/>
    </row>
    <row r="2749" spans="1:1" x14ac:dyDescent="0.2">
      <c r="A2749" s="140"/>
    </row>
    <row r="2750" spans="1:1" x14ac:dyDescent="0.2">
      <c r="A2750" s="140"/>
    </row>
    <row r="2751" spans="1:1" x14ac:dyDescent="0.2">
      <c r="A2751" s="140"/>
    </row>
    <row r="2752" spans="1:1" x14ac:dyDescent="0.2">
      <c r="A2752" s="140"/>
    </row>
    <row r="2753" spans="1:1" x14ac:dyDescent="0.2">
      <c r="A2753" s="140"/>
    </row>
    <row r="2754" spans="1:1" x14ac:dyDescent="0.2">
      <c r="A2754" s="140"/>
    </row>
    <row r="2755" spans="1:1" x14ac:dyDescent="0.2">
      <c r="A2755" s="140"/>
    </row>
    <row r="2756" spans="1:1" x14ac:dyDescent="0.2">
      <c r="A2756" s="140"/>
    </row>
    <row r="2757" spans="1:1" x14ac:dyDescent="0.2">
      <c r="A2757" s="140"/>
    </row>
    <row r="2758" spans="1:1" x14ac:dyDescent="0.2">
      <c r="A2758" s="140"/>
    </row>
    <row r="2759" spans="1:1" x14ac:dyDescent="0.2">
      <c r="A2759" s="140"/>
    </row>
    <row r="2760" spans="1:1" x14ac:dyDescent="0.2">
      <c r="A2760" s="140"/>
    </row>
    <row r="2761" spans="1:1" x14ac:dyDescent="0.2">
      <c r="A2761" s="140"/>
    </row>
    <row r="2762" spans="1:1" x14ac:dyDescent="0.2">
      <c r="A2762" s="140"/>
    </row>
    <row r="2763" spans="1:1" x14ac:dyDescent="0.2">
      <c r="A2763" s="140"/>
    </row>
    <row r="2764" spans="1:1" x14ac:dyDescent="0.2">
      <c r="A2764" s="140"/>
    </row>
    <row r="2765" spans="1:1" x14ac:dyDescent="0.2">
      <c r="A2765" s="140"/>
    </row>
    <row r="2766" spans="1:1" x14ac:dyDescent="0.2">
      <c r="A2766" s="140"/>
    </row>
    <row r="2767" spans="1:1" x14ac:dyDescent="0.2">
      <c r="A2767" s="140"/>
    </row>
    <row r="2768" spans="1:1" x14ac:dyDescent="0.2">
      <c r="A2768" s="140"/>
    </row>
    <row r="2769" spans="1:1" x14ac:dyDescent="0.2">
      <c r="A2769" s="140"/>
    </row>
    <row r="2770" spans="1:1" x14ac:dyDescent="0.2">
      <c r="A2770" s="140"/>
    </row>
    <row r="2771" spans="1:1" x14ac:dyDescent="0.2">
      <c r="A2771" s="140"/>
    </row>
    <row r="2772" spans="1:1" x14ac:dyDescent="0.2">
      <c r="A2772" s="140"/>
    </row>
    <row r="2773" spans="1:1" x14ac:dyDescent="0.2">
      <c r="A2773" s="140"/>
    </row>
    <row r="2774" spans="1:1" x14ac:dyDescent="0.2">
      <c r="A2774" s="140"/>
    </row>
    <row r="2775" spans="1:1" x14ac:dyDescent="0.2">
      <c r="A2775" s="140"/>
    </row>
    <row r="2776" spans="1:1" x14ac:dyDescent="0.2">
      <c r="A2776" s="140"/>
    </row>
    <row r="2777" spans="1:1" x14ac:dyDescent="0.2">
      <c r="A2777" s="140"/>
    </row>
    <row r="2778" spans="1:1" x14ac:dyDescent="0.2">
      <c r="A2778" s="140"/>
    </row>
    <row r="2779" spans="1:1" x14ac:dyDescent="0.2">
      <c r="A2779" s="140"/>
    </row>
    <row r="2780" spans="1:1" x14ac:dyDescent="0.2">
      <c r="A2780" s="140"/>
    </row>
    <row r="2781" spans="1:1" x14ac:dyDescent="0.2">
      <c r="A2781" s="140"/>
    </row>
    <row r="2782" spans="1:1" x14ac:dyDescent="0.2">
      <c r="A2782" s="140"/>
    </row>
    <row r="2783" spans="1:1" x14ac:dyDescent="0.2">
      <c r="A2783" s="140"/>
    </row>
    <row r="2784" spans="1:1" x14ac:dyDescent="0.2">
      <c r="A2784" s="140"/>
    </row>
    <row r="2785" spans="1:1" x14ac:dyDescent="0.2">
      <c r="A2785" s="140"/>
    </row>
    <row r="2786" spans="1:1" x14ac:dyDescent="0.2">
      <c r="A2786" s="140"/>
    </row>
    <row r="2787" spans="1:1" x14ac:dyDescent="0.2">
      <c r="A2787" s="140"/>
    </row>
    <row r="2788" spans="1:1" x14ac:dyDescent="0.2">
      <c r="A2788" s="140"/>
    </row>
    <row r="2789" spans="1:1" x14ac:dyDescent="0.2">
      <c r="A2789" s="140"/>
    </row>
    <row r="2790" spans="1:1" x14ac:dyDescent="0.2">
      <c r="A2790" s="140"/>
    </row>
    <row r="2791" spans="1:1" x14ac:dyDescent="0.2">
      <c r="A2791" s="140"/>
    </row>
    <row r="2792" spans="1:1" x14ac:dyDescent="0.2">
      <c r="A2792" s="140"/>
    </row>
    <row r="2793" spans="1:1" x14ac:dyDescent="0.2">
      <c r="A2793" s="140"/>
    </row>
    <row r="2794" spans="1:1" x14ac:dyDescent="0.2">
      <c r="A2794" s="140"/>
    </row>
    <row r="2795" spans="1:1" x14ac:dyDescent="0.2">
      <c r="A2795" s="140"/>
    </row>
    <row r="2796" spans="1:1" x14ac:dyDescent="0.2">
      <c r="A2796" s="140"/>
    </row>
    <row r="2797" spans="1:1" x14ac:dyDescent="0.2">
      <c r="A2797" s="140"/>
    </row>
    <row r="2798" spans="1:1" x14ac:dyDescent="0.2">
      <c r="A2798" s="140"/>
    </row>
    <row r="2799" spans="1:1" x14ac:dyDescent="0.2">
      <c r="A2799" s="140"/>
    </row>
    <row r="2800" spans="1:1" x14ac:dyDescent="0.2">
      <c r="A2800" s="140"/>
    </row>
    <row r="2801" spans="1:1" x14ac:dyDescent="0.2">
      <c r="A2801" s="140"/>
    </row>
    <row r="2802" spans="1:1" x14ac:dyDescent="0.2">
      <c r="A2802" s="140"/>
    </row>
    <row r="2803" spans="1:1" x14ac:dyDescent="0.2">
      <c r="A2803" s="140"/>
    </row>
    <row r="2804" spans="1:1" x14ac:dyDescent="0.2">
      <c r="A2804" s="140"/>
    </row>
    <row r="2805" spans="1:1" x14ac:dyDescent="0.2">
      <c r="A2805" s="140"/>
    </row>
    <row r="2806" spans="1:1" x14ac:dyDescent="0.2">
      <c r="A2806" s="140"/>
    </row>
    <row r="2807" spans="1:1" x14ac:dyDescent="0.2">
      <c r="A2807" s="140"/>
    </row>
    <row r="2808" spans="1:1" x14ac:dyDescent="0.2">
      <c r="A2808" s="140"/>
    </row>
    <row r="2809" spans="1:1" x14ac:dyDescent="0.2">
      <c r="A2809" s="140"/>
    </row>
    <row r="2810" spans="1:1" x14ac:dyDescent="0.2">
      <c r="A2810" s="140"/>
    </row>
    <row r="2811" spans="1:1" x14ac:dyDescent="0.2">
      <c r="A2811" s="140"/>
    </row>
    <row r="2812" spans="1:1" x14ac:dyDescent="0.2">
      <c r="A2812" s="140"/>
    </row>
    <row r="2813" spans="1:1" x14ac:dyDescent="0.2">
      <c r="A2813" s="140"/>
    </row>
    <row r="2814" spans="1:1" x14ac:dyDescent="0.2">
      <c r="A2814" s="140"/>
    </row>
    <row r="2815" spans="1:1" x14ac:dyDescent="0.2">
      <c r="A2815" s="140"/>
    </row>
    <row r="2816" spans="1:1" x14ac:dyDescent="0.2">
      <c r="A2816" s="140"/>
    </row>
    <row r="2817" spans="1:1" x14ac:dyDescent="0.2">
      <c r="A2817" s="140"/>
    </row>
    <row r="2818" spans="1:1" x14ac:dyDescent="0.2">
      <c r="A2818" s="140"/>
    </row>
    <row r="2819" spans="1:1" x14ac:dyDescent="0.2">
      <c r="A2819" s="140"/>
    </row>
    <row r="2820" spans="1:1" x14ac:dyDescent="0.2">
      <c r="A2820" s="140"/>
    </row>
    <row r="2821" spans="1:1" x14ac:dyDescent="0.2">
      <c r="A2821" s="140"/>
    </row>
    <row r="2822" spans="1:1" x14ac:dyDescent="0.2">
      <c r="A2822" s="140"/>
    </row>
    <row r="2823" spans="1:1" x14ac:dyDescent="0.2">
      <c r="A2823" s="140"/>
    </row>
    <row r="2824" spans="1:1" x14ac:dyDescent="0.2">
      <c r="A2824" s="140"/>
    </row>
    <row r="2825" spans="1:1" x14ac:dyDescent="0.2">
      <c r="A2825" s="140"/>
    </row>
    <row r="2826" spans="1:1" x14ac:dyDescent="0.2">
      <c r="A2826" s="140"/>
    </row>
    <row r="2827" spans="1:1" x14ac:dyDescent="0.2">
      <c r="A2827" s="140"/>
    </row>
    <row r="2828" spans="1:1" x14ac:dyDescent="0.2">
      <c r="A2828" s="140"/>
    </row>
    <row r="2829" spans="1:1" x14ac:dyDescent="0.2">
      <c r="A2829" s="140"/>
    </row>
    <row r="2830" spans="1:1" x14ac:dyDescent="0.2">
      <c r="A2830" s="140"/>
    </row>
    <row r="2831" spans="1:1" x14ac:dyDescent="0.2">
      <c r="A2831" s="140"/>
    </row>
    <row r="2832" spans="1:1" x14ac:dyDescent="0.2">
      <c r="A2832" s="140"/>
    </row>
    <row r="2833" spans="1:1" x14ac:dyDescent="0.2">
      <c r="A2833" s="140"/>
    </row>
    <row r="2834" spans="1:1" x14ac:dyDescent="0.2">
      <c r="A2834" s="140"/>
    </row>
    <row r="2835" spans="1:1" x14ac:dyDescent="0.2">
      <c r="A2835" s="140"/>
    </row>
    <row r="2836" spans="1:1" x14ac:dyDescent="0.2">
      <c r="A2836" s="140"/>
    </row>
    <row r="2837" spans="1:1" x14ac:dyDescent="0.2">
      <c r="A2837" s="140"/>
    </row>
    <row r="2838" spans="1:1" x14ac:dyDescent="0.2">
      <c r="A2838" s="140"/>
    </row>
    <row r="2839" spans="1:1" x14ac:dyDescent="0.2">
      <c r="A2839" s="140"/>
    </row>
    <row r="2840" spans="1:1" x14ac:dyDescent="0.2">
      <c r="A2840" s="140"/>
    </row>
    <row r="2841" spans="1:1" x14ac:dyDescent="0.2">
      <c r="A2841" s="140"/>
    </row>
    <row r="2842" spans="1:1" x14ac:dyDescent="0.2">
      <c r="A2842" s="140"/>
    </row>
    <row r="2843" spans="1:1" x14ac:dyDescent="0.2">
      <c r="A2843" s="140"/>
    </row>
    <row r="2844" spans="1:1" x14ac:dyDescent="0.2">
      <c r="A2844" s="140"/>
    </row>
    <row r="2845" spans="1:1" x14ac:dyDescent="0.2">
      <c r="A2845" s="140"/>
    </row>
    <row r="2846" spans="1:1" x14ac:dyDescent="0.2">
      <c r="A2846" s="140"/>
    </row>
    <row r="2847" spans="1:1" x14ac:dyDescent="0.2">
      <c r="A2847" s="140"/>
    </row>
    <row r="2848" spans="1:1" x14ac:dyDescent="0.2">
      <c r="A2848" s="140"/>
    </row>
    <row r="2849" spans="1:1" x14ac:dyDescent="0.2">
      <c r="A2849" s="140"/>
    </row>
    <row r="2850" spans="1:1" x14ac:dyDescent="0.2">
      <c r="A2850" s="140"/>
    </row>
    <row r="2851" spans="1:1" x14ac:dyDescent="0.2">
      <c r="A2851" s="140"/>
    </row>
    <row r="2852" spans="1:1" x14ac:dyDescent="0.2">
      <c r="A2852" s="140"/>
    </row>
    <row r="2853" spans="1:1" x14ac:dyDescent="0.2">
      <c r="A2853" s="140"/>
    </row>
    <row r="2854" spans="1:1" x14ac:dyDescent="0.2">
      <c r="A2854" s="140"/>
    </row>
    <row r="2855" spans="1:1" x14ac:dyDescent="0.2">
      <c r="A2855" s="140"/>
    </row>
    <row r="2856" spans="1:1" x14ac:dyDescent="0.2">
      <c r="A2856" s="140"/>
    </row>
    <row r="2857" spans="1:1" x14ac:dyDescent="0.2">
      <c r="A2857" s="140"/>
    </row>
    <row r="2858" spans="1:1" x14ac:dyDescent="0.2">
      <c r="A2858" s="140"/>
    </row>
    <row r="2859" spans="1:1" x14ac:dyDescent="0.2">
      <c r="A2859" s="140"/>
    </row>
    <row r="2860" spans="1:1" x14ac:dyDescent="0.2">
      <c r="A2860" s="140"/>
    </row>
    <row r="2861" spans="1:1" x14ac:dyDescent="0.2">
      <c r="A2861" s="140"/>
    </row>
    <row r="2862" spans="1:1" x14ac:dyDescent="0.2">
      <c r="A2862" s="140"/>
    </row>
    <row r="2863" spans="1:1" x14ac:dyDescent="0.2">
      <c r="A2863" s="140"/>
    </row>
    <row r="2864" spans="1:1" x14ac:dyDescent="0.2">
      <c r="A2864" s="140"/>
    </row>
    <row r="2865" spans="1:1" x14ac:dyDescent="0.2">
      <c r="A2865" s="140"/>
    </row>
    <row r="2866" spans="1:1" x14ac:dyDescent="0.2">
      <c r="A2866" s="140"/>
    </row>
    <row r="2867" spans="1:1" x14ac:dyDescent="0.2">
      <c r="A2867" s="140"/>
    </row>
    <row r="2868" spans="1:1" x14ac:dyDescent="0.2">
      <c r="A2868" s="140"/>
    </row>
    <row r="2869" spans="1:1" x14ac:dyDescent="0.2">
      <c r="A2869" s="140"/>
    </row>
    <row r="2870" spans="1:1" x14ac:dyDescent="0.2">
      <c r="A2870" s="140"/>
    </row>
    <row r="2871" spans="1:1" x14ac:dyDescent="0.2">
      <c r="A2871" s="140"/>
    </row>
    <row r="2872" spans="1:1" x14ac:dyDescent="0.2">
      <c r="A2872" s="140"/>
    </row>
    <row r="2873" spans="1:1" x14ac:dyDescent="0.2">
      <c r="A2873" s="140"/>
    </row>
    <row r="2874" spans="1:1" x14ac:dyDescent="0.2">
      <c r="A2874" s="140"/>
    </row>
    <row r="2875" spans="1:1" x14ac:dyDescent="0.2">
      <c r="A2875" s="140"/>
    </row>
    <row r="2876" spans="1:1" x14ac:dyDescent="0.2">
      <c r="A2876" s="140"/>
    </row>
    <row r="2877" spans="1:1" x14ac:dyDescent="0.2">
      <c r="A2877" s="140"/>
    </row>
    <row r="2878" spans="1:1" x14ac:dyDescent="0.2">
      <c r="A2878" s="140"/>
    </row>
    <row r="2879" spans="1:1" x14ac:dyDescent="0.2">
      <c r="A2879" s="140"/>
    </row>
    <row r="2880" spans="1:1" x14ac:dyDescent="0.2">
      <c r="A2880" s="140"/>
    </row>
    <row r="2881" spans="1:1" x14ac:dyDescent="0.2">
      <c r="A2881" s="140"/>
    </row>
    <row r="2882" spans="1:1" x14ac:dyDescent="0.2">
      <c r="A2882" s="140"/>
    </row>
    <row r="2883" spans="1:1" x14ac:dyDescent="0.2">
      <c r="A2883" s="140"/>
    </row>
    <row r="2884" spans="1:1" x14ac:dyDescent="0.2">
      <c r="A2884" s="140"/>
    </row>
    <row r="2885" spans="1:1" x14ac:dyDescent="0.2">
      <c r="A2885" s="140"/>
    </row>
    <row r="2886" spans="1:1" x14ac:dyDescent="0.2">
      <c r="A2886" s="140"/>
    </row>
    <row r="2887" spans="1:1" x14ac:dyDescent="0.2">
      <c r="A2887" s="140"/>
    </row>
    <row r="2888" spans="1:1" x14ac:dyDescent="0.2">
      <c r="A2888" s="140"/>
    </row>
    <row r="2889" spans="1:1" x14ac:dyDescent="0.2">
      <c r="A2889" s="140"/>
    </row>
    <row r="2890" spans="1:1" x14ac:dyDescent="0.2">
      <c r="A2890" s="140"/>
    </row>
    <row r="2891" spans="1:1" x14ac:dyDescent="0.2">
      <c r="A2891" s="140"/>
    </row>
    <row r="2892" spans="1:1" x14ac:dyDescent="0.2">
      <c r="A2892" s="140"/>
    </row>
    <row r="2893" spans="1:1" x14ac:dyDescent="0.2">
      <c r="A2893" s="140"/>
    </row>
    <row r="2894" spans="1:1" x14ac:dyDescent="0.2">
      <c r="A2894" s="140"/>
    </row>
    <row r="2895" spans="1:1" x14ac:dyDescent="0.2">
      <c r="A2895" s="140"/>
    </row>
    <row r="2896" spans="1:1" x14ac:dyDescent="0.2">
      <c r="A2896" s="140"/>
    </row>
    <row r="2897" spans="1:1" x14ac:dyDescent="0.2">
      <c r="A2897" s="140"/>
    </row>
    <row r="2898" spans="1:1" x14ac:dyDescent="0.2">
      <c r="A2898" s="140"/>
    </row>
    <row r="2899" spans="1:1" x14ac:dyDescent="0.2">
      <c r="A2899" s="140"/>
    </row>
    <row r="2900" spans="1:1" x14ac:dyDescent="0.2">
      <c r="A2900" s="140"/>
    </row>
    <row r="2901" spans="1:1" x14ac:dyDescent="0.2">
      <c r="A2901" s="140"/>
    </row>
    <row r="2902" spans="1:1" x14ac:dyDescent="0.2">
      <c r="A2902" s="140"/>
    </row>
    <row r="2903" spans="1:1" x14ac:dyDescent="0.2">
      <c r="A2903" s="140"/>
    </row>
    <row r="2904" spans="1:1" x14ac:dyDescent="0.2">
      <c r="A2904" s="140"/>
    </row>
    <row r="2905" spans="1:1" x14ac:dyDescent="0.2">
      <c r="A2905" s="140"/>
    </row>
    <row r="2906" spans="1:1" x14ac:dyDescent="0.2">
      <c r="A2906" s="140"/>
    </row>
    <row r="2907" spans="1:1" x14ac:dyDescent="0.2">
      <c r="A2907" s="140"/>
    </row>
    <row r="2908" spans="1:1" x14ac:dyDescent="0.2">
      <c r="A2908" s="140"/>
    </row>
    <row r="2909" spans="1:1" x14ac:dyDescent="0.2">
      <c r="A2909" s="140"/>
    </row>
    <row r="2910" spans="1:1" x14ac:dyDescent="0.2">
      <c r="A2910" s="140"/>
    </row>
    <row r="2911" spans="1:1" x14ac:dyDescent="0.2">
      <c r="A2911" s="140"/>
    </row>
    <row r="2912" spans="1:1" x14ac:dyDescent="0.2">
      <c r="A2912" s="140"/>
    </row>
    <row r="2913" spans="1:1" x14ac:dyDescent="0.2">
      <c r="A2913" s="140"/>
    </row>
    <row r="2914" spans="1:1" x14ac:dyDescent="0.2">
      <c r="A2914" s="140"/>
    </row>
    <row r="2915" spans="1:1" x14ac:dyDescent="0.2">
      <c r="A2915" s="140"/>
    </row>
    <row r="2916" spans="1:1" x14ac:dyDescent="0.2">
      <c r="A2916" s="140"/>
    </row>
    <row r="2917" spans="1:1" x14ac:dyDescent="0.2">
      <c r="A2917" s="140"/>
    </row>
    <row r="2918" spans="1:1" x14ac:dyDescent="0.2">
      <c r="A2918" s="140"/>
    </row>
    <row r="2919" spans="1:1" x14ac:dyDescent="0.2">
      <c r="A2919" s="140"/>
    </row>
    <row r="2920" spans="1:1" x14ac:dyDescent="0.2">
      <c r="A2920" s="140"/>
    </row>
    <row r="2921" spans="1:1" x14ac:dyDescent="0.2">
      <c r="A2921" s="140"/>
    </row>
    <row r="2922" spans="1:1" x14ac:dyDescent="0.2">
      <c r="A2922" s="140"/>
    </row>
    <row r="2923" spans="1:1" x14ac:dyDescent="0.2">
      <c r="A2923" s="140"/>
    </row>
    <row r="2924" spans="1:1" x14ac:dyDescent="0.2">
      <c r="A2924" s="140"/>
    </row>
    <row r="2925" spans="1:1" x14ac:dyDescent="0.2">
      <c r="A2925" s="140"/>
    </row>
    <row r="2926" spans="1:1" x14ac:dyDescent="0.2">
      <c r="A2926" s="140"/>
    </row>
    <row r="2927" spans="1:1" x14ac:dyDescent="0.2">
      <c r="A2927" s="140"/>
    </row>
    <row r="2928" spans="1:1" x14ac:dyDescent="0.2">
      <c r="A2928" s="140"/>
    </row>
    <row r="2929" spans="1:1" x14ac:dyDescent="0.2">
      <c r="A2929" s="140"/>
    </row>
    <row r="2930" spans="1:1" x14ac:dyDescent="0.2">
      <c r="A2930" s="140"/>
    </row>
    <row r="2931" spans="1:1" x14ac:dyDescent="0.2">
      <c r="A2931" s="140"/>
    </row>
    <row r="2932" spans="1:1" x14ac:dyDescent="0.2">
      <c r="A2932" s="140"/>
    </row>
    <row r="2933" spans="1:1" x14ac:dyDescent="0.2">
      <c r="A2933" s="140"/>
    </row>
    <row r="2934" spans="1:1" x14ac:dyDescent="0.2">
      <c r="A2934" s="140"/>
    </row>
    <row r="2935" spans="1:1" x14ac:dyDescent="0.2">
      <c r="A2935" s="140"/>
    </row>
    <row r="2936" spans="1:1" x14ac:dyDescent="0.2">
      <c r="A2936" s="140"/>
    </row>
    <row r="2937" spans="1:1" x14ac:dyDescent="0.2">
      <c r="A2937" s="140"/>
    </row>
    <row r="2938" spans="1:1" x14ac:dyDescent="0.2">
      <c r="A2938" s="140"/>
    </row>
    <row r="2939" spans="1:1" x14ac:dyDescent="0.2">
      <c r="A2939" s="140"/>
    </row>
    <row r="2940" spans="1:1" x14ac:dyDescent="0.2">
      <c r="A2940" s="140"/>
    </row>
    <row r="2941" spans="1:1" x14ac:dyDescent="0.2">
      <c r="A2941" s="140"/>
    </row>
    <row r="2942" spans="1:1" x14ac:dyDescent="0.2">
      <c r="A2942" s="140"/>
    </row>
    <row r="2943" spans="1:1" x14ac:dyDescent="0.2">
      <c r="A2943" s="140"/>
    </row>
    <row r="2944" spans="1:1" x14ac:dyDescent="0.2">
      <c r="A2944" s="140"/>
    </row>
    <row r="2945" spans="1:1" x14ac:dyDescent="0.2">
      <c r="A2945" s="140"/>
    </row>
    <row r="2946" spans="1:1" x14ac:dyDescent="0.2">
      <c r="A2946" s="140"/>
    </row>
    <row r="2947" spans="1:1" x14ac:dyDescent="0.2">
      <c r="A2947" s="140"/>
    </row>
    <row r="2948" spans="1:1" x14ac:dyDescent="0.2">
      <c r="A2948" s="140"/>
    </row>
    <row r="2949" spans="1:1" x14ac:dyDescent="0.2">
      <c r="A2949" s="140"/>
    </row>
    <row r="2950" spans="1:1" x14ac:dyDescent="0.2">
      <c r="A2950" s="140"/>
    </row>
    <row r="2951" spans="1:1" x14ac:dyDescent="0.2">
      <c r="A2951" s="140"/>
    </row>
    <row r="2952" spans="1:1" x14ac:dyDescent="0.2">
      <c r="A2952" s="140"/>
    </row>
    <row r="2953" spans="1:1" x14ac:dyDescent="0.2">
      <c r="A2953" s="140"/>
    </row>
    <row r="2954" spans="1:1" x14ac:dyDescent="0.2">
      <c r="A2954" s="140"/>
    </row>
    <row r="2955" spans="1:1" x14ac:dyDescent="0.2">
      <c r="A2955" s="140"/>
    </row>
    <row r="2956" spans="1:1" x14ac:dyDescent="0.2">
      <c r="A2956" s="140"/>
    </row>
    <row r="2957" spans="1:1" x14ac:dyDescent="0.2">
      <c r="A2957" s="140"/>
    </row>
    <row r="2958" spans="1:1" x14ac:dyDescent="0.2">
      <c r="A2958" s="140"/>
    </row>
    <row r="2959" spans="1:1" x14ac:dyDescent="0.2">
      <c r="A2959" s="140"/>
    </row>
    <row r="2960" spans="1:1" x14ac:dyDescent="0.2">
      <c r="A2960" s="140"/>
    </row>
    <row r="2961" spans="1:1" x14ac:dyDescent="0.2">
      <c r="A2961" s="140"/>
    </row>
    <row r="2962" spans="1:1" x14ac:dyDescent="0.2">
      <c r="A2962" s="140"/>
    </row>
    <row r="2963" spans="1:1" x14ac:dyDescent="0.2">
      <c r="A2963" s="140"/>
    </row>
    <row r="2964" spans="1:1" x14ac:dyDescent="0.2">
      <c r="A2964" s="140"/>
    </row>
    <row r="2965" spans="1:1" x14ac:dyDescent="0.2">
      <c r="A2965" s="140"/>
    </row>
    <row r="2966" spans="1:1" x14ac:dyDescent="0.2">
      <c r="A2966" s="140"/>
    </row>
    <row r="2967" spans="1:1" x14ac:dyDescent="0.2">
      <c r="A2967" s="140"/>
    </row>
    <row r="2968" spans="1:1" x14ac:dyDescent="0.2">
      <c r="A2968" s="140"/>
    </row>
    <row r="2969" spans="1:1" x14ac:dyDescent="0.2">
      <c r="A2969" s="140"/>
    </row>
    <row r="2970" spans="1:1" x14ac:dyDescent="0.2">
      <c r="A2970" s="140"/>
    </row>
    <row r="2971" spans="1:1" x14ac:dyDescent="0.2">
      <c r="A2971" s="140"/>
    </row>
    <row r="2972" spans="1:1" x14ac:dyDescent="0.2">
      <c r="A2972" s="140"/>
    </row>
    <row r="2973" spans="1:1" x14ac:dyDescent="0.2">
      <c r="A2973" s="140"/>
    </row>
    <row r="2974" spans="1:1" x14ac:dyDescent="0.2">
      <c r="A2974" s="140"/>
    </row>
    <row r="2975" spans="1:1" x14ac:dyDescent="0.2">
      <c r="A2975" s="140"/>
    </row>
    <row r="2976" spans="1:1" x14ac:dyDescent="0.2">
      <c r="A2976" s="140"/>
    </row>
    <row r="2977" spans="1:1" x14ac:dyDescent="0.2">
      <c r="A2977" s="140"/>
    </row>
    <row r="2978" spans="1:1" x14ac:dyDescent="0.2">
      <c r="A2978" s="140"/>
    </row>
    <row r="2979" spans="1:1" x14ac:dyDescent="0.2">
      <c r="A2979" s="140"/>
    </row>
    <row r="2980" spans="1:1" x14ac:dyDescent="0.2">
      <c r="A2980" s="140"/>
    </row>
    <row r="2981" spans="1:1" x14ac:dyDescent="0.2">
      <c r="A2981" s="140"/>
    </row>
    <row r="2982" spans="1:1" x14ac:dyDescent="0.2">
      <c r="A2982" s="140"/>
    </row>
    <row r="2983" spans="1:1" x14ac:dyDescent="0.2">
      <c r="A2983" s="140"/>
    </row>
    <row r="2984" spans="1:1" x14ac:dyDescent="0.2">
      <c r="A2984" s="140"/>
    </row>
    <row r="2985" spans="1:1" x14ac:dyDescent="0.2">
      <c r="A2985" s="140"/>
    </row>
    <row r="2986" spans="1:1" x14ac:dyDescent="0.2">
      <c r="A2986" s="140"/>
    </row>
    <row r="2987" spans="1:1" x14ac:dyDescent="0.2">
      <c r="A2987" s="140"/>
    </row>
    <row r="2988" spans="1:1" x14ac:dyDescent="0.2">
      <c r="A2988" s="140"/>
    </row>
    <row r="2989" spans="1:1" x14ac:dyDescent="0.2">
      <c r="A2989" s="140"/>
    </row>
    <row r="2990" spans="1:1" x14ac:dyDescent="0.2">
      <c r="A2990" s="140"/>
    </row>
    <row r="2991" spans="1:1" x14ac:dyDescent="0.2">
      <c r="A2991" s="140"/>
    </row>
    <row r="2992" spans="1:1" x14ac:dyDescent="0.2">
      <c r="A2992" s="140"/>
    </row>
    <row r="2993" spans="1:1" x14ac:dyDescent="0.2">
      <c r="A2993" s="140"/>
    </row>
    <row r="2994" spans="1:1" x14ac:dyDescent="0.2">
      <c r="A2994" s="140"/>
    </row>
    <row r="2995" spans="1:1" x14ac:dyDescent="0.2">
      <c r="A2995" s="140"/>
    </row>
    <row r="2996" spans="1:1" x14ac:dyDescent="0.2">
      <c r="A2996" s="140"/>
    </row>
    <row r="2997" spans="1:1" x14ac:dyDescent="0.2">
      <c r="A2997" s="140"/>
    </row>
    <row r="2998" spans="1:1" x14ac:dyDescent="0.2">
      <c r="A2998" s="140"/>
    </row>
    <row r="2999" spans="1:1" x14ac:dyDescent="0.2">
      <c r="A2999" s="140"/>
    </row>
    <row r="3000" spans="1:1" x14ac:dyDescent="0.2">
      <c r="A3000" s="140"/>
    </row>
    <row r="3001" spans="1:1" x14ac:dyDescent="0.2">
      <c r="A3001" s="140"/>
    </row>
    <row r="3002" spans="1:1" x14ac:dyDescent="0.2">
      <c r="A3002" s="140"/>
    </row>
    <row r="3003" spans="1:1" x14ac:dyDescent="0.2">
      <c r="A3003" s="140"/>
    </row>
    <row r="3004" spans="1:1" x14ac:dyDescent="0.2">
      <c r="A3004" s="140"/>
    </row>
    <row r="3005" spans="1:1" x14ac:dyDescent="0.2">
      <c r="A3005" s="140"/>
    </row>
    <row r="3006" spans="1:1" x14ac:dyDescent="0.2">
      <c r="A3006" s="140"/>
    </row>
    <row r="3007" spans="1:1" x14ac:dyDescent="0.2">
      <c r="A3007" s="140"/>
    </row>
    <row r="3008" spans="1:1" x14ac:dyDescent="0.2">
      <c r="A3008" s="140"/>
    </row>
    <row r="3009" spans="1:1" x14ac:dyDescent="0.2">
      <c r="A3009" s="140"/>
    </row>
    <row r="3010" spans="1:1" x14ac:dyDescent="0.2">
      <c r="A3010" s="140"/>
    </row>
    <row r="3011" spans="1:1" x14ac:dyDescent="0.2">
      <c r="A3011" s="140"/>
    </row>
    <row r="3012" spans="1:1" x14ac:dyDescent="0.2">
      <c r="A3012" s="140"/>
    </row>
    <row r="3013" spans="1:1" x14ac:dyDescent="0.2">
      <c r="A3013" s="140"/>
    </row>
    <row r="3014" spans="1:1" x14ac:dyDescent="0.2">
      <c r="A3014" s="140"/>
    </row>
    <row r="3015" spans="1:1" x14ac:dyDescent="0.2">
      <c r="A3015" s="140"/>
    </row>
    <row r="3016" spans="1:1" x14ac:dyDescent="0.2">
      <c r="A3016" s="140"/>
    </row>
    <row r="3017" spans="1:1" x14ac:dyDescent="0.2">
      <c r="A3017" s="140"/>
    </row>
    <row r="3018" spans="1:1" x14ac:dyDescent="0.2">
      <c r="A3018" s="140"/>
    </row>
    <row r="3019" spans="1:1" x14ac:dyDescent="0.2">
      <c r="A3019" s="140"/>
    </row>
    <row r="3020" spans="1:1" x14ac:dyDescent="0.2">
      <c r="A3020" s="140"/>
    </row>
    <row r="3021" spans="1:1" x14ac:dyDescent="0.2">
      <c r="A3021" s="140"/>
    </row>
    <row r="3022" spans="1:1" x14ac:dyDescent="0.2">
      <c r="A3022" s="140"/>
    </row>
    <row r="3023" spans="1:1" x14ac:dyDescent="0.2">
      <c r="A3023" s="140"/>
    </row>
    <row r="3024" spans="1:1" x14ac:dyDescent="0.2">
      <c r="A3024" s="140"/>
    </row>
    <row r="3025" spans="1:1" x14ac:dyDescent="0.2">
      <c r="A3025" s="140"/>
    </row>
    <row r="3026" spans="1:1" x14ac:dyDescent="0.2">
      <c r="A3026" s="140"/>
    </row>
    <row r="3027" spans="1:1" x14ac:dyDescent="0.2">
      <c r="A3027" s="140"/>
    </row>
    <row r="3028" spans="1:1" x14ac:dyDescent="0.2">
      <c r="A3028" s="140"/>
    </row>
    <row r="3029" spans="1:1" x14ac:dyDescent="0.2">
      <c r="A3029" s="140"/>
    </row>
    <row r="3030" spans="1:1" x14ac:dyDescent="0.2">
      <c r="A3030" s="140"/>
    </row>
    <row r="3031" spans="1:1" x14ac:dyDescent="0.2">
      <c r="A3031" s="140"/>
    </row>
    <row r="3032" spans="1:1" x14ac:dyDescent="0.2">
      <c r="A3032" s="140"/>
    </row>
    <row r="3033" spans="1:1" x14ac:dyDescent="0.2">
      <c r="A3033" s="140"/>
    </row>
    <row r="3034" spans="1:1" x14ac:dyDescent="0.2">
      <c r="A3034" s="140"/>
    </row>
    <row r="3035" spans="1:1" x14ac:dyDescent="0.2">
      <c r="A3035" s="140"/>
    </row>
    <row r="3036" spans="1:1" x14ac:dyDescent="0.2">
      <c r="A3036" s="140"/>
    </row>
    <row r="3037" spans="1:1" x14ac:dyDescent="0.2">
      <c r="A3037" s="140"/>
    </row>
    <row r="3038" spans="1:1" x14ac:dyDescent="0.2">
      <c r="A3038" s="140"/>
    </row>
    <row r="3039" spans="1:1" x14ac:dyDescent="0.2">
      <c r="A3039" s="140"/>
    </row>
    <row r="3040" spans="1:1" x14ac:dyDescent="0.2">
      <c r="A3040" s="140"/>
    </row>
    <row r="3041" spans="1:1" x14ac:dyDescent="0.2">
      <c r="A3041" s="140"/>
    </row>
    <row r="3042" spans="1:1" x14ac:dyDescent="0.2">
      <c r="A3042" s="140"/>
    </row>
    <row r="3043" spans="1:1" x14ac:dyDescent="0.2">
      <c r="A3043" s="140"/>
    </row>
    <row r="3044" spans="1:1" x14ac:dyDescent="0.2">
      <c r="A3044" s="140"/>
    </row>
    <row r="3045" spans="1:1" x14ac:dyDescent="0.2">
      <c r="A3045" s="140"/>
    </row>
    <row r="3046" spans="1:1" x14ac:dyDescent="0.2">
      <c r="A3046" s="140"/>
    </row>
    <row r="3047" spans="1:1" x14ac:dyDescent="0.2">
      <c r="A3047" s="140"/>
    </row>
    <row r="3048" spans="1:1" x14ac:dyDescent="0.2">
      <c r="A3048" s="140"/>
    </row>
    <row r="3049" spans="1:1" x14ac:dyDescent="0.2">
      <c r="A3049" s="140"/>
    </row>
    <row r="3050" spans="1:1" x14ac:dyDescent="0.2">
      <c r="A3050" s="140"/>
    </row>
    <row r="3051" spans="1:1" x14ac:dyDescent="0.2">
      <c r="A3051" s="140"/>
    </row>
    <row r="3052" spans="1:1" x14ac:dyDescent="0.2">
      <c r="A3052" s="140"/>
    </row>
    <row r="3053" spans="1:1" x14ac:dyDescent="0.2">
      <c r="A3053" s="140"/>
    </row>
    <row r="3054" spans="1:1" x14ac:dyDescent="0.2">
      <c r="A3054" s="140"/>
    </row>
    <row r="3055" spans="1:1" x14ac:dyDescent="0.2">
      <c r="A3055" s="140"/>
    </row>
    <row r="3056" spans="1:1" x14ac:dyDescent="0.2">
      <c r="A3056" s="140"/>
    </row>
    <row r="3057" spans="1:1" x14ac:dyDescent="0.2">
      <c r="A3057" s="140"/>
    </row>
    <row r="3058" spans="1:1" x14ac:dyDescent="0.2">
      <c r="A3058" s="140"/>
    </row>
    <row r="3059" spans="1:1" x14ac:dyDescent="0.2">
      <c r="A3059" s="140"/>
    </row>
    <row r="3060" spans="1:1" x14ac:dyDescent="0.2">
      <c r="A3060" s="140"/>
    </row>
    <row r="3061" spans="1:1" x14ac:dyDescent="0.2">
      <c r="A3061" s="140"/>
    </row>
    <row r="3062" spans="1:1" x14ac:dyDescent="0.2">
      <c r="A3062" s="140"/>
    </row>
    <row r="3063" spans="1:1" x14ac:dyDescent="0.2">
      <c r="A3063" s="140"/>
    </row>
    <row r="3064" spans="1:1" x14ac:dyDescent="0.2">
      <c r="A3064" s="140"/>
    </row>
    <row r="3065" spans="1:1" x14ac:dyDescent="0.2">
      <c r="A3065" s="140"/>
    </row>
    <row r="3066" spans="1:1" x14ac:dyDescent="0.2">
      <c r="A3066" s="140"/>
    </row>
    <row r="3067" spans="1:1" x14ac:dyDescent="0.2">
      <c r="A3067" s="140"/>
    </row>
    <row r="3068" spans="1:1" x14ac:dyDescent="0.2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92</vt:i4>
      </vt:variant>
    </vt:vector>
  </HeadingPairs>
  <TitlesOfParts>
    <vt:vector size="104" baseType="lpstr">
      <vt:lpstr>Inputs</vt:lpstr>
      <vt:lpstr>Output</vt:lpstr>
      <vt:lpstr>Power Curves</vt:lpstr>
      <vt:lpstr>Gas Curves</vt:lpstr>
      <vt:lpstr>Option1</vt:lpstr>
      <vt:lpstr>Pricing Inputs1</vt:lpstr>
      <vt:lpstr>Option2</vt:lpstr>
      <vt:lpstr>Pricing Inputs2</vt:lpstr>
      <vt:lpstr>Option3</vt:lpstr>
      <vt:lpstr>Pricing Inputs3</vt:lpstr>
      <vt:lpstr>Option4</vt:lpstr>
      <vt:lpstr>Pricing Inputs4</vt:lpstr>
      <vt:lpstr>Basischeck</vt:lpstr>
      <vt:lpstr>BasisIndex</vt:lpstr>
      <vt:lpstr>BasisNumber</vt:lpstr>
      <vt:lpstr>BMO1</vt:lpstr>
      <vt:lpstr>BMO2</vt:lpstr>
      <vt:lpstr>BMO3</vt:lpstr>
      <vt:lpstr>BMO4</vt:lpstr>
      <vt:lpstr>BuySell1</vt:lpstr>
      <vt:lpstr>BuySell2</vt:lpstr>
      <vt:lpstr>BuySell3</vt:lpstr>
      <vt:lpstr>BuySell4</vt:lpstr>
      <vt:lpstr>CC</vt:lpstr>
      <vt:lpstr>CorrelationTable</vt:lpstr>
      <vt:lpstr>Curveadj</vt:lpstr>
      <vt:lpstr>CurveDate</vt:lpstr>
      <vt:lpstr>CurveRange</vt:lpstr>
      <vt:lpstr>DateToday</vt:lpstr>
      <vt:lpstr>Dayrun1</vt:lpstr>
      <vt:lpstr>Dayrun2</vt:lpstr>
      <vt:lpstr>Dayrun3</vt:lpstr>
      <vt:lpstr>Dayrun4</vt:lpstr>
      <vt:lpstr>DBase</vt:lpstr>
      <vt:lpstr>Gasbmo</vt:lpstr>
      <vt:lpstr>GasCurves</vt:lpstr>
      <vt:lpstr>GasVolTable</vt:lpstr>
      <vt:lpstr>Hrtable</vt:lpstr>
      <vt:lpstr>Include1</vt:lpstr>
      <vt:lpstr>Include2</vt:lpstr>
      <vt:lpstr>Include3</vt:lpstr>
      <vt:lpstr>Include4</vt:lpstr>
      <vt:lpstr>InterestRatesTable</vt:lpstr>
      <vt:lpstr>IntraPowerVol</vt:lpstr>
      <vt:lpstr>IRFirstMonth</vt:lpstr>
      <vt:lpstr>IRTable</vt:lpstr>
      <vt:lpstr>LastDateOfMonthlyVol</vt:lpstr>
      <vt:lpstr>ManualTable</vt:lpstr>
      <vt:lpstr>NumberofDaysTable</vt:lpstr>
      <vt:lpstr>OffPwrVolTable</vt:lpstr>
      <vt:lpstr>OmicronCurveDate</vt:lpstr>
      <vt:lpstr>OmicronVol</vt:lpstr>
      <vt:lpstr>OPPowerPrices</vt:lpstr>
      <vt:lpstr>Password</vt:lpstr>
      <vt:lpstr>PeakPowerCurves</vt:lpstr>
      <vt:lpstr>PositionRegion</vt:lpstr>
      <vt:lpstr>PowerVolTable</vt:lpstr>
      <vt:lpstr>Pricetype1</vt:lpstr>
      <vt:lpstr>Pricetype2</vt:lpstr>
      <vt:lpstr>Pricetype3</vt:lpstr>
      <vt:lpstr>Pricetype4</vt:lpstr>
      <vt:lpstr>'Gas Curves'!Print_Area</vt:lpstr>
      <vt:lpstr>Inputs!Print_Area</vt:lpstr>
      <vt:lpstr>Option1!Print_Area</vt:lpstr>
      <vt:lpstr>Option2!Print_Area</vt:lpstr>
      <vt:lpstr>Option3!Print_Area</vt:lpstr>
      <vt:lpstr>Option4!Print_Area</vt:lpstr>
      <vt:lpstr>'Gas Curves'!Print_Titles</vt:lpstr>
      <vt:lpstr>PV</vt:lpstr>
      <vt:lpstr>RegionIndex</vt:lpstr>
      <vt:lpstr>RegionNumber</vt:lpstr>
      <vt:lpstr>SatSunPeakPwr</vt:lpstr>
      <vt:lpstr>ScalarTable</vt:lpstr>
      <vt:lpstr>ScaledPrice1</vt:lpstr>
      <vt:lpstr>ScaledPrice2</vt:lpstr>
      <vt:lpstr>ScaledPrice3</vt:lpstr>
      <vt:lpstr>ScaledPrice4</vt:lpstr>
      <vt:lpstr>Scaler1</vt:lpstr>
      <vt:lpstr>Scaler2</vt:lpstr>
      <vt:lpstr>Scaler3</vt:lpstr>
      <vt:lpstr>Scaler4</vt:lpstr>
      <vt:lpstr>Smile</vt:lpstr>
      <vt:lpstr>Strikeprice1</vt:lpstr>
      <vt:lpstr>Strikeprice2</vt:lpstr>
      <vt:lpstr>Strikeprice3</vt:lpstr>
      <vt:lpstr>Strikeprice4</vt:lpstr>
      <vt:lpstr>Today</vt:lpstr>
      <vt:lpstr>UpperLeftOfCurveTable</vt:lpstr>
      <vt:lpstr>UserName</vt:lpstr>
      <vt:lpstr>VolBMO1</vt:lpstr>
      <vt:lpstr>VolBMO2</vt:lpstr>
      <vt:lpstr>VolBMO3</vt:lpstr>
      <vt:lpstr>VolBMO4</vt:lpstr>
      <vt:lpstr>Volscale</vt:lpstr>
      <vt:lpstr>Volsmile</vt:lpstr>
      <vt:lpstr>VolType1</vt:lpstr>
      <vt:lpstr>VolType2</vt:lpstr>
      <vt:lpstr>VolType3</vt:lpstr>
      <vt:lpstr>VolType4</vt:lpstr>
      <vt:lpstr>Volume1</vt:lpstr>
      <vt:lpstr>Volume2</vt:lpstr>
      <vt:lpstr>Volume3</vt:lpstr>
      <vt:lpstr>Volume4</vt:lpstr>
      <vt:lpstr>VOM</vt:lpstr>
    </vt:vector>
  </TitlesOfParts>
  <Manager>Berney Aucoin</Manager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Euro Call Option Model</dc:title>
  <dc:creator>nhiemst</dc:creator>
  <cp:lastModifiedBy>Jan Havlíček</cp:lastModifiedBy>
  <cp:lastPrinted>2000-12-07T19:52:05Z</cp:lastPrinted>
  <dcterms:created xsi:type="dcterms:W3CDTF">1999-11-15T20:08:29Z</dcterms:created>
  <dcterms:modified xsi:type="dcterms:W3CDTF">2023-09-13T21:47:03Z</dcterms:modified>
</cp:coreProperties>
</file>